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26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drawings/drawing13.xml" ContentType="application/vnd.openxmlformats-officedocument.drawing+xml"/>
  <Override PartName="/xl/charts/chart29.xml" ContentType="application/vnd.openxmlformats-officedocument.drawingml.chart+xml"/>
  <Override PartName="/xl/drawings/drawing14.xml" ContentType="application/vnd.openxmlformats-officedocument.drawing+xml"/>
  <Override PartName="/xl/charts/chart30.xml" ContentType="application/vnd.openxmlformats-officedocument.drawingml.chart+xml"/>
  <Override PartName="/xl/drawings/drawing15.xml" ContentType="application/vnd.openxmlformats-officedocument.drawing+xml"/>
  <Override PartName="/xl/charts/chart31.xml" ContentType="application/vnd.openxmlformats-officedocument.drawingml.chart+xml"/>
  <Override PartName="/xl/drawings/drawing16.xml" ContentType="application/vnd.openxmlformats-officedocument.drawing+xml"/>
  <Override PartName="/xl/charts/chart3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Rodacki/Dropbox/QUADRIENAL 2017/Apresentações/"/>
    </mc:Choice>
  </mc:AlternateContent>
  <bookViews>
    <workbookView xWindow="3240" yWindow="460" windowWidth="29500" windowHeight="18160" tabRatio="662" activeTab="4"/>
  </bookViews>
  <sheets>
    <sheet name="INSTRUÇÕES " sheetId="12" r:id="rId1"/>
    <sheet name="CONFIGURACAO" sheetId="11" r:id="rId2"/>
    <sheet name="PI AREA  P100" sheetId="27" r:id="rId3"/>
    <sheet name="PI-PPG 100" sheetId="28" r:id="rId4"/>
    <sheet name="PI AREA  P75" sheetId="1" r:id="rId5"/>
    <sheet name="Sheet1" sheetId="32" r:id="rId6"/>
    <sheet name="PI-PPG" sheetId="15" r:id="rId7"/>
    <sheet name="PI ESTRARTOS HIST" sheetId="30" r:id="rId8"/>
    <sheet name="GRAF MEDIANAS" sheetId="31" r:id="rId9"/>
    <sheet name="COMPARACOES AVALIACOES" sheetId="29" r:id="rId10"/>
    <sheet name="DEDUÇÕES" sheetId="25" r:id="rId11"/>
    <sheet name="GR PERCENTIS PI PPG" sheetId="18" r:id="rId12"/>
    <sheet name="GR %ESTRATO - DOCENTE" sheetId="24" r:id="rId13"/>
    <sheet name="GR PI POR ESTRATO" sheetId="20" r:id="rId14"/>
    <sheet name="GR DISTR % DOCENTES" sheetId="19" r:id="rId15"/>
    <sheet name="GR % DOC COM PI ESTRATO" sheetId="21" r:id="rId16"/>
    <sheet name="GR DISTR PI INDIV" sheetId="17" r:id="rId17"/>
    <sheet name="OSCILAÇÃO CD" sheetId="13" r:id="rId18"/>
    <sheet name="CLIENTELA" sheetId="26" r:id="rId19"/>
  </sheets>
  <definedNames>
    <definedName name="_xlnm._FilterDatabase" localSheetId="2" hidden="1">'PI AREA  P100'!$E$1:$E$1334</definedName>
    <definedName name="_xlnm._FilterDatabase" localSheetId="4" hidden="1">'PI AREA  P75'!$E$1:$E$1334</definedName>
    <definedName name="_xlnm._FilterDatabase" localSheetId="6" hidden="1">'PI-PPG'!$E$1:$E$189</definedName>
    <definedName name="_xlnm._FilterDatabase" localSheetId="3" hidden="1">'PI-PPG 100'!$E$1:$E$189</definedName>
    <definedName name="TIPO_DOCENTE" localSheetId="2">'PI AREA  P100'!$K$2:$K$5</definedName>
    <definedName name="TIPO_DOCENTE" localSheetId="6">'PI-PPG'!$K$2:$K$5</definedName>
    <definedName name="TIPO_DOCENTE" localSheetId="3">'PI-PPG 100'!$K$2:$K$5</definedName>
    <definedName name="TIPO_DOCENTE">'PI AREA  P75'!$K$2:$K$5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M1220" i="1" l="1"/>
  <c r="I10" i="31"/>
  <c r="H10" i="31"/>
  <c r="G10" i="31"/>
  <c r="F10" i="31"/>
  <c r="E10" i="31"/>
  <c r="D10" i="31"/>
  <c r="C10" i="31"/>
  <c r="B10" i="31"/>
  <c r="E9" i="31"/>
  <c r="D9" i="31"/>
  <c r="C9" i="31"/>
  <c r="B9" i="31"/>
  <c r="AT1211" i="1"/>
  <c r="F3" i="15"/>
  <c r="G3" i="15"/>
  <c r="H3" i="15"/>
  <c r="I3" i="15"/>
  <c r="M3" i="15"/>
  <c r="F4" i="15"/>
  <c r="G4" i="15"/>
  <c r="H4" i="15"/>
  <c r="I4" i="15"/>
  <c r="M4" i="15"/>
  <c r="F5" i="15"/>
  <c r="G5" i="15"/>
  <c r="H5" i="15"/>
  <c r="I5" i="15"/>
  <c r="M5" i="15"/>
  <c r="F6" i="15"/>
  <c r="G6" i="15"/>
  <c r="H6" i="15"/>
  <c r="I6" i="15"/>
  <c r="M6" i="15"/>
  <c r="F7" i="15"/>
  <c r="G7" i="15"/>
  <c r="H7" i="15"/>
  <c r="I7" i="15"/>
  <c r="M7" i="15"/>
  <c r="F8" i="15"/>
  <c r="G8" i="15"/>
  <c r="H8" i="15"/>
  <c r="I8" i="15"/>
  <c r="M8" i="15"/>
  <c r="F9" i="15"/>
  <c r="G9" i="15"/>
  <c r="H9" i="15"/>
  <c r="I9" i="15"/>
  <c r="M9" i="15"/>
  <c r="F10" i="15"/>
  <c r="G10" i="15"/>
  <c r="H10" i="15"/>
  <c r="I10" i="15"/>
  <c r="M10" i="15"/>
  <c r="F11" i="15"/>
  <c r="G11" i="15"/>
  <c r="H11" i="15"/>
  <c r="I11" i="15"/>
  <c r="M11" i="15"/>
  <c r="F12" i="15"/>
  <c r="G12" i="15"/>
  <c r="H12" i="15"/>
  <c r="I12" i="15"/>
  <c r="M12" i="15"/>
  <c r="F13" i="15"/>
  <c r="G13" i="15"/>
  <c r="H13" i="15"/>
  <c r="I13" i="15"/>
  <c r="M13" i="15"/>
  <c r="F14" i="15"/>
  <c r="G14" i="15"/>
  <c r="H14" i="15"/>
  <c r="I14" i="15"/>
  <c r="M14" i="15"/>
  <c r="F15" i="15"/>
  <c r="G15" i="15"/>
  <c r="H15" i="15"/>
  <c r="I15" i="15"/>
  <c r="M15" i="15"/>
  <c r="F16" i="15"/>
  <c r="G16" i="15"/>
  <c r="H16" i="15"/>
  <c r="I16" i="15"/>
  <c r="M16" i="15"/>
  <c r="F17" i="15"/>
  <c r="G17" i="15"/>
  <c r="H17" i="15"/>
  <c r="I17" i="15"/>
  <c r="M17" i="15"/>
  <c r="F18" i="15"/>
  <c r="G18" i="15"/>
  <c r="H18" i="15"/>
  <c r="I18" i="15"/>
  <c r="M18" i="15"/>
  <c r="F19" i="15"/>
  <c r="G19" i="15"/>
  <c r="H19" i="15"/>
  <c r="I19" i="15"/>
  <c r="M19" i="15"/>
  <c r="F20" i="15"/>
  <c r="G20" i="15"/>
  <c r="H20" i="15"/>
  <c r="I20" i="15"/>
  <c r="M20" i="15"/>
  <c r="F21" i="15"/>
  <c r="G21" i="15"/>
  <c r="H21" i="15"/>
  <c r="I21" i="15"/>
  <c r="M21" i="15"/>
  <c r="F22" i="15"/>
  <c r="G22" i="15"/>
  <c r="H22" i="15"/>
  <c r="I22" i="15"/>
  <c r="M22" i="15"/>
  <c r="F23" i="15"/>
  <c r="G23" i="15"/>
  <c r="H23" i="15"/>
  <c r="I23" i="15"/>
  <c r="M23" i="15"/>
  <c r="F24" i="15"/>
  <c r="G24" i="15"/>
  <c r="H24" i="15"/>
  <c r="I24" i="15"/>
  <c r="M24" i="15"/>
  <c r="F25" i="15"/>
  <c r="G25" i="15"/>
  <c r="H25" i="15"/>
  <c r="I25" i="15"/>
  <c r="M25" i="15"/>
  <c r="F26" i="15"/>
  <c r="G26" i="15"/>
  <c r="H26" i="15"/>
  <c r="I26" i="15"/>
  <c r="M26" i="15"/>
  <c r="F27" i="15"/>
  <c r="G27" i="15"/>
  <c r="H27" i="15"/>
  <c r="I27" i="15"/>
  <c r="M27" i="15"/>
  <c r="F28" i="15"/>
  <c r="G28" i="15"/>
  <c r="H28" i="15"/>
  <c r="I28" i="15"/>
  <c r="M28" i="15"/>
  <c r="F29" i="15"/>
  <c r="G29" i="15"/>
  <c r="H29" i="15"/>
  <c r="I29" i="15"/>
  <c r="M29" i="15"/>
  <c r="F30" i="15"/>
  <c r="G30" i="15"/>
  <c r="H30" i="15"/>
  <c r="I30" i="15"/>
  <c r="M30" i="15"/>
  <c r="F31" i="15"/>
  <c r="G31" i="15"/>
  <c r="H31" i="15"/>
  <c r="I31" i="15"/>
  <c r="M31" i="15"/>
  <c r="F32" i="15"/>
  <c r="G32" i="15"/>
  <c r="H32" i="15"/>
  <c r="I32" i="15"/>
  <c r="M32" i="15"/>
  <c r="F33" i="15"/>
  <c r="G33" i="15"/>
  <c r="H33" i="15"/>
  <c r="I33" i="15"/>
  <c r="M33" i="15"/>
  <c r="F34" i="15"/>
  <c r="G34" i="15"/>
  <c r="H34" i="15"/>
  <c r="I34" i="15"/>
  <c r="M34" i="15"/>
  <c r="F35" i="15"/>
  <c r="G35" i="15"/>
  <c r="H35" i="15"/>
  <c r="I35" i="15"/>
  <c r="M35" i="15"/>
  <c r="F36" i="15"/>
  <c r="G36" i="15"/>
  <c r="H36" i="15"/>
  <c r="I36" i="15"/>
  <c r="M36" i="15"/>
  <c r="F37" i="15"/>
  <c r="G37" i="15"/>
  <c r="H37" i="15"/>
  <c r="I37" i="15"/>
  <c r="M37" i="15"/>
  <c r="M68" i="15"/>
  <c r="M69" i="15"/>
  <c r="AR3" i="15"/>
  <c r="AW3" i="15"/>
  <c r="AX3" i="15"/>
  <c r="AR4" i="15"/>
  <c r="AW4" i="15"/>
  <c r="AX4" i="15"/>
  <c r="AR5" i="15"/>
  <c r="AW5" i="15"/>
  <c r="AX5" i="15"/>
  <c r="AR6" i="15"/>
  <c r="AW6" i="15"/>
  <c r="AX6" i="15"/>
  <c r="AR7" i="15"/>
  <c r="AW7" i="15"/>
  <c r="AX7" i="15"/>
  <c r="AR8" i="15"/>
  <c r="AW8" i="15"/>
  <c r="AX8" i="15"/>
  <c r="AR9" i="15"/>
  <c r="AW9" i="15"/>
  <c r="AX9" i="15"/>
  <c r="AR10" i="15"/>
  <c r="AW10" i="15"/>
  <c r="AX10" i="15"/>
  <c r="AR11" i="15"/>
  <c r="AW11" i="15"/>
  <c r="AX11" i="15"/>
  <c r="AR12" i="15"/>
  <c r="AW12" i="15"/>
  <c r="AX12" i="15"/>
  <c r="AR13" i="15"/>
  <c r="AW13" i="15"/>
  <c r="AX13" i="15"/>
  <c r="AR14" i="15"/>
  <c r="AW14" i="15"/>
  <c r="AX14" i="15"/>
  <c r="AR15" i="15"/>
  <c r="AW15" i="15"/>
  <c r="AX15" i="15"/>
  <c r="AR16" i="15"/>
  <c r="AW16" i="15"/>
  <c r="AX16" i="15"/>
  <c r="AR17" i="15"/>
  <c r="AW17" i="15"/>
  <c r="AX17" i="15"/>
  <c r="AR18" i="15"/>
  <c r="AW18" i="15"/>
  <c r="AX18" i="15"/>
  <c r="AR19" i="15"/>
  <c r="AW19" i="15"/>
  <c r="AX19" i="15"/>
  <c r="AR20" i="15"/>
  <c r="AW20" i="15"/>
  <c r="AX20" i="15"/>
  <c r="AR21" i="15"/>
  <c r="AW21" i="15"/>
  <c r="AX21" i="15"/>
  <c r="AR22" i="15"/>
  <c r="AW22" i="15"/>
  <c r="AX22" i="15"/>
  <c r="AR23" i="15"/>
  <c r="AW23" i="15"/>
  <c r="AX23" i="15"/>
  <c r="AR24" i="15"/>
  <c r="AW24" i="15"/>
  <c r="AX24" i="15"/>
  <c r="AR25" i="15"/>
  <c r="AW25" i="15"/>
  <c r="AX25" i="15"/>
  <c r="AR26" i="15"/>
  <c r="AW26" i="15"/>
  <c r="AX26" i="15"/>
  <c r="AR27" i="15"/>
  <c r="AW27" i="15"/>
  <c r="AX27" i="15"/>
  <c r="AR28" i="15"/>
  <c r="AW28" i="15"/>
  <c r="AX28" i="15"/>
  <c r="AR29" i="15"/>
  <c r="AW29" i="15"/>
  <c r="AX29" i="15"/>
  <c r="AR30" i="15"/>
  <c r="AW30" i="15"/>
  <c r="AX30" i="15"/>
  <c r="AR31" i="15"/>
  <c r="AW31" i="15"/>
  <c r="AX31" i="15"/>
  <c r="AR32" i="15"/>
  <c r="AW32" i="15"/>
  <c r="AX32" i="15"/>
  <c r="AR33" i="15"/>
  <c r="AW33" i="15"/>
  <c r="AX33" i="15"/>
  <c r="AR34" i="15"/>
  <c r="AW34" i="15"/>
  <c r="AX34" i="15"/>
  <c r="AR35" i="15"/>
  <c r="AW35" i="15"/>
  <c r="AX35" i="15"/>
  <c r="AR36" i="15"/>
  <c r="AW36" i="15"/>
  <c r="AX36" i="15"/>
  <c r="AX37" i="15"/>
  <c r="AX38" i="15"/>
  <c r="AX39" i="15"/>
  <c r="AX40" i="15"/>
  <c r="AX41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7" i="15"/>
  <c r="AX58" i="15"/>
  <c r="AX59" i="15"/>
  <c r="AX60" i="15"/>
  <c r="AX61" i="15"/>
  <c r="AX62" i="15"/>
  <c r="AX63" i="15"/>
  <c r="AX64" i="15"/>
  <c r="AX65" i="15"/>
  <c r="AX66" i="15"/>
  <c r="AX67" i="15"/>
  <c r="N95" i="15"/>
  <c r="F38" i="15"/>
  <c r="G38" i="15"/>
  <c r="H38" i="15"/>
  <c r="I38" i="15"/>
  <c r="M38" i="15"/>
  <c r="AR37" i="15"/>
  <c r="AW37" i="15"/>
  <c r="AR38" i="15"/>
  <c r="AW38" i="15"/>
  <c r="AQ4" i="15"/>
  <c r="AP4" i="15"/>
  <c r="AO4" i="15"/>
  <c r="AN4" i="15"/>
  <c r="AM4" i="15"/>
  <c r="AL4" i="15"/>
  <c r="AK4" i="15"/>
  <c r="AJ4" i="15"/>
  <c r="AI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AI777" i="27"/>
  <c r="AJ777" i="27"/>
  <c r="AK777" i="27"/>
  <c r="AL777" i="27"/>
  <c r="AM777" i="27"/>
  <c r="AN777" i="27"/>
  <c r="AO777" i="27"/>
  <c r="AP777" i="27"/>
  <c r="AQ777" i="27"/>
  <c r="AR777" i="27"/>
  <c r="AI4" i="28"/>
  <c r="AJ4" i="28"/>
  <c r="AK4" i="28"/>
  <c r="AL4" i="28"/>
  <c r="AM4" i="28"/>
  <c r="AN4" i="28"/>
  <c r="AO4" i="28"/>
  <c r="AP4" i="28"/>
  <c r="AQ4" i="28"/>
  <c r="AR4" i="28"/>
  <c r="AI5" i="28"/>
  <c r="AJ5" i="28"/>
  <c r="AK5" i="28"/>
  <c r="AL5" i="28"/>
  <c r="AM5" i="28"/>
  <c r="AN5" i="28"/>
  <c r="AO5" i="28"/>
  <c r="AP5" i="28"/>
  <c r="AQ5" i="28"/>
  <c r="AR5" i="28"/>
  <c r="AI6" i="28"/>
  <c r="AJ6" i="28"/>
  <c r="AK6" i="28"/>
  <c r="AL6" i="28"/>
  <c r="AM6" i="28"/>
  <c r="AN6" i="28"/>
  <c r="AO6" i="28"/>
  <c r="AP6" i="28"/>
  <c r="AQ6" i="28"/>
  <c r="AR6" i="28"/>
  <c r="AI7" i="28"/>
  <c r="AJ7" i="28"/>
  <c r="AK7" i="28"/>
  <c r="AL7" i="28"/>
  <c r="AM7" i="28"/>
  <c r="AN7" i="28"/>
  <c r="AO7" i="28"/>
  <c r="AP7" i="28"/>
  <c r="AQ7" i="28"/>
  <c r="AR7" i="28"/>
  <c r="AI8" i="28"/>
  <c r="AJ8" i="28"/>
  <c r="AK8" i="28"/>
  <c r="AL8" i="28"/>
  <c r="AM8" i="28"/>
  <c r="AN8" i="28"/>
  <c r="AO8" i="28"/>
  <c r="AP8" i="28"/>
  <c r="AQ8" i="28"/>
  <c r="AR8" i="28"/>
  <c r="AI9" i="28"/>
  <c r="AJ9" i="28"/>
  <c r="AK9" i="28"/>
  <c r="AL9" i="28"/>
  <c r="AM9" i="28"/>
  <c r="AN9" i="28"/>
  <c r="AO9" i="28"/>
  <c r="AP9" i="28"/>
  <c r="AQ9" i="28"/>
  <c r="AR9" i="28"/>
  <c r="AI10" i="28"/>
  <c r="AJ10" i="28"/>
  <c r="AK10" i="28"/>
  <c r="AL10" i="28"/>
  <c r="AM10" i="28"/>
  <c r="AN10" i="28"/>
  <c r="AO10" i="28"/>
  <c r="AP10" i="28"/>
  <c r="AQ10" i="28"/>
  <c r="AR10" i="28"/>
  <c r="AI11" i="28"/>
  <c r="AJ11" i="28"/>
  <c r="AK11" i="28"/>
  <c r="AL11" i="28"/>
  <c r="AM11" i="28"/>
  <c r="AN11" i="28"/>
  <c r="AO11" i="28"/>
  <c r="AP11" i="28"/>
  <c r="AQ11" i="28"/>
  <c r="AR11" i="28"/>
  <c r="AI12" i="28"/>
  <c r="AJ12" i="28"/>
  <c r="AK12" i="28"/>
  <c r="AL12" i="28"/>
  <c r="AM12" i="28"/>
  <c r="AN12" i="28"/>
  <c r="AO12" i="28"/>
  <c r="AP12" i="28"/>
  <c r="AQ12" i="28"/>
  <c r="AR12" i="28"/>
  <c r="AI13" i="28"/>
  <c r="AJ13" i="28"/>
  <c r="AK13" i="28"/>
  <c r="AL13" i="28"/>
  <c r="AM13" i="28"/>
  <c r="AN13" i="28"/>
  <c r="AO13" i="28"/>
  <c r="AP13" i="28"/>
  <c r="AQ13" i="28"/>
  <c r="AR13" i="28"/>
  <c r="AI14" i="28"/>
  <c r="AJ14" i="28"/>
  <c r="AK14" i="28"/>
  <c r="AL14" i="28"/>
  <c r="AM14" i="28"/>
  <c r="AN14" i="28"/>
  <c r="AO14" i="28"/>
  <c r="AP14" i="28"/>
  <c r="AQ14" i="28"/>
  <c r="AR14" i="28"/>
  <c r="AI15" i="28"/>
  <c r="AJ15" i="28"/>
  <c r="AK15" i="28"/>
  <c r="AL15" i="28"/>
  <c r="AM15" i="28"/>
  <c r="AN15" i="28"/>
  <c r="AO15" i="28"/>
  <c r="AP15" i="28"/>
  <c r="AQ15" i="28"/>
  <c r="AR15" i="28"/>
  <c r="AI16" i="28"/>
  <c r="AJ16" i="28"/>
  <c r="AK16" i="28"/>
  <c r="AL16" i="28"/>
  <c r="AM16" i="28"/>
  <c r="AN16" i="28"/>
  <c r="AO16" i="28"/>
  <c r="AP16" i="28"/>
  <c r="AQ16" i="28"/>
  <c r="AR16" i="28"/>
  <c r="AI17" i="28"/>
  <c r="AJ17" i="28"/>
  <c r="AK17" i="28"/>
  <c r="AL17" i="28"/>
  <c r="AM17" i="28"/>
  <c r="AN17" i="28"/>
  <c r="AO17" i="28"/>
  <c r="AP17" i="28"/>
  <c r="AQ17" i="28"/>
  <c r="AR17" i="28"/>
  <c r="AI18" i="28"/>
  <c r="AJ18" i="28"/>
  <c r="AK18" i="28"/>
  <c r="AL18" i="28"/>
  <c r="AM18" i="28"/>
  <c r="AN18" i="28"/>
  <c r="AO18" i="28"/>
  <c r="AP18" i="28"/>
  <c r="AQ18" i="28"/>
  <c r="AR18" i="28"/>
  <c r="AI19" i="28"/>
  <c r="AJ19" i="28"/>
  <c r="AK19" i="28"/>
  <c r="AL19" i="28"/>
  <c r="AM19" i="28"/>
  <c r="AN19" i="28"/>
  <c r="AO19" i="28"/>
  <c r="AP19" i="28"/>
  <c r="AQ19" i="28"/>
  <c r="AR19" i="28"/>
  <c r="AI20" i="28"/>
  <c r="AJ20" i="28"/>
  <c r="AK20" i="28"/>
  <c r="AL20" i="28"/>
  <c r="AM20" i="28"/>
  <c r="AN20" i="28"/>
  <c r="AO20" i="28"/>
  <c r="AP20" i="28"/>
  <c r="AQ20" i="28"/>
  <c r="AR20" i="28"/>
  <c r="AI21" i="28"/>
  <c r="AJ21" i="28"/>
  <c r="AK21" i="28"/>
  <c r="AL21" i="28"/>
  <c r="AM21" i="28"/>
  <c r="AN21" i="28"/>
  <c r="AO21" i="28"/>
  <c r="AP21" i="28"/>
  <c r="AQ21" i="28"/>
  <c r="AR21" i="28"/>
  <c r="AI22" i="28"/>
  <c r="AJ22" i="28"/>
  <c r="AK22" i="28"/>
  <c r="AL22" i="28"/>
  <c r="AM22" i="28"/>
  <c r="AN22" i="28"/>
  <c r="AO22" i="28"/>
  <c r="AP22" i="28"/>
  <c r="AQ22" i="28"/>
  <c r="AR22" i="28"/>
  <c r="AI23" i="28"/>
  <c r="AJ23" i="28"/>
  <c r="AK23" i="28"/>
  <c r="AL23" i="28"/>
  <c r="AM23" i="28"/>
  <c r="AN23" i="28"/>
  <c r="AO23" i="28"/>
  <c r="AP23" i="28"/>
  <c r="AQ23" i="28"/>
  <c r="AR23" i="28"/>
  <c r="AI24" i="28"/>
  <c r="AJ24" i="28"/>
  <c r="AK24" i="28"/>
  <c r="AL24" i="28"/>
  <c r="AM24" i="28"/>
  <c r="AN24" i="28"/>
  <c r="AO24" i="28"/>
  <c r="AP24" i="28"/>
  <c r="AQ24" i="28"/>
  <c r="AR24" i="28"/>
  <c r="AI25" i="28"/>
  <c r="AJ25" i="28"/>
  <c r="AK25" i="28"/>
  <c r="AL25" i="28"/>
  <c r="AM25" i="28"/>
  <c r="AN25" i="28"/>
  <c r="AO25" i="28"/>
  <c r="AP25" i="28"/>
  <c r="AQ25" i="28"/>
  <c r="AR25" i="28"/>
  <c r="AI26" i="28"/>
  <c r="AJ26" i="28"/>
  <c r="AK26" i="28"/>
  <c r="AL26" i="28"/>
  <c r="AM26" i="28"/>
  <c r="AN26" i="28"/>
  <c r="AO26" i="28"/>
  <c r="AP26" i="28"/>
  <c r="AQ26" i="28"/>
  <c r="AR26" i="28"/>
  <c r="AI27" i="28"/>
  <c r="AJ27" i="28"/>
  <c r="AK27" i="28"/>
  <c r="AL27" i="28"/>
  <c r="AM27" i="28"/>
  <c r="AN27" i="28"/>
  <c r="AO27" i="28"/>
  <c r="AP27" i="28"/>
  <c r="AQ27" i="28"/>
  <c r="AR27" i="28"/>
  <c r="AI28" i="28"/>
  <c r="AJ28" i="28"/>
  <c r="AK28" i="28"/>
  <c r="AL28" i="28"/>
  <c r="AM28" i="28"/>
  <c r="AN28" i="28"/>
  <c r="AO28" i="28"/>
  <c r="AP28" i="28"/>
  <c r="AQ28" i="28"/>
  <c r="AR28" i="28"/>
  <c r="AI29" i="28"/>
  <c r="AJ29" i="28"/>
  <c r="AK29" i="28"/>
  <c r="AL29" i="28"/>
  <c r="AM29" i="28"/>
  <c r="AN29" i="28"/>
  <c r="AO29" i="28"/>
  <c r="AP29" i="28"/>
  <c r="AQ29" i="28"/>
  <c r="AR29" i="28"/>
  <c r="AI30" i="28"/>
  <c r="AJ30" i="28"/>
  <c r="AK30" i="28"/>
  <c r="AL30" i="28"/>
  <c r="AM30" i="28"/>
  <c r="AN30" i="28"/>
  <c r="AO30" i="28"/>
  <c r="AP30" i="28"/>
  <c r="AQ30" i="28"/>
  <c r="AR30" i="28"/>
  <c r="AI31" i="28"/>
  <c r="AJ31" i="28"/>
  <c r="AK31" i="28"/>
  <c r="AL31" i="28"/>
  <c r="AM31" i="28"/>
  <c r="AN31" i="28"/>
  <c r="AO31" i="28"/>
  <c r="AP31" i="28"/>
  <c r="AQ31" i="28"/>
  <c r="AR31" i="28"/>
  <c r="AI32" i="28"/>
  <c r="AJ32" i="28"/>
  <c r="AK32" i="28"/>
  <c r="AL32" i="28"/>
  <c r="AM32" i="28"/>
  <c r="AN32" i="28"/>
  <c r="AO32" i="28"/>
  <c r="AP32" i="28"/>
  <c r="AQ32" i="28"/>
  <c r="AR32" i="28"/>
  <c r="AI33" i="28"/>
  <c r="AJ33" i="28"/>
  <c r="AK33" i="28"/>
  <c r="AL33" i="28"/>
  <c r="AM33" i="28"/>
  <c r="AN33" i="28"/>
  <c r="AO33" i="28"/>
  <c r="AP33" i="28"/>
  <c r="AQ33" i="28"/>
  <c r="AR33" i="28"/>
  <c r="AI34" i="28"/>
  <c r="AJ34" i="28"/>
  <c r="AK34" i="28"/>
  <c r="AL34" i="28"/>
  <c r="AM34" i="28"/>
  <c r="AN34" i="28"/>
  <c r="AO34" i="28"/>
  <c r="AP34" i="28"/>
  <c r="AQ34" i="28"/>
  <c r="AR34" i="28"/>
  <c r="AI35" i="28"/>
  <c r="AJ35" i="28"/>
  <c r="AK35" i="28"/>
  <c r="AL35" i="28"/>
  <c r="AM35" i="28"/>
  <c r="AN35" i="28"/>
  <c r="AO35" i="28"/>
  <c r="AP35" i="28"/>
  <c r="AQ35" i="28"/>
  <c r="AR35" i="28"/>
  <c r="AI36" i="28"/>
  <c r="AJ36" i="28"/>
  <c r="AK36" i="28"/>
  <c r="AL36" i="28"/>
  <c r="AM36" i="28"/>
  <c r="AN36" i="28"/>
  <c r="AO36" i="28"/>
  <c r="AP36" i="28"/>
  <c r="AQ36" i="28"/>
  <c r="AR36" i="28"/>
  <c r="AI37" i="28"/>
  <c r="AJ37" i="28"/>
  <c r="AK37" i="28"/>
  <c r="AL37" i="28"/>
  <c r="AM37" i="28"/>
  <c r="AN37" i="28"/>
  <c r="AO37" i="28"/>
  <c r="AP37" i="28"/>
  <c r="AQ37" i="28"/>
  <c r="AR37" i="28"/>
  <c r="AI38" i="28"/>
  <c r="AJ38" i="28"/>
  <c r="AK38" i="28"/>
  <c r="AL38" i="28"/>
  <c r="AM38" i="28"/>
  <c r="AN38" i="28"/>
  <c r="AO38" i="28"/>
  <c r="AP38" i="28"/>
  <c r="AQ38" i="28"/>
  <c r="AR38" i="28"/>
  <c r="AI39" i="28"/>
  <c r="AJ39" i="28"/>
  <c r="AK39" i="28"/>
  <c r="AL39" i="28"/>
  <c r="AM39" i="28"/>
  <c r="AN39" i="28"/>
  <c r="AO39" i="28"/>
  <c r="AP39" i="28"/>
  <c r="AQ39" i="28"/>
  <c r="AR39" i="28"/>
  <c r="AI40" i="28"/>
  <c r="AJ40" i="28"/>
  <c r="AK40" i="28"/>
  <c r="AL40" i="28"/>
  <c r="AM40" i="28"/>
  <c r="AN40" i="28"/>
  <c r="AO40" i="28"/>
  <c r="AP40" i="28"/>
  <c r="AQ40" i="28"/>
  <c r="AR40" i="28"/>
  <c r="AI41" i="28"/>
  <c r="AJ41" i="28"/>
  <c r="AK41" i="28"/>
  <c r="AL41" i="28"/>
  <c r="AM41" i="28"/>
  <c r="AN41" i="28"/>
  <c r="AO41" i="28"/>
  <c r="AP41" i="28"/>
  <c r="AQ41" i="28"/>
  <c r="AR41" i="28"/>
  <c r="AI42" i="28"/>
  <c r="AJ42" i="28"/>
  <c r="AK42" i="28"/>
  <c r="AL42" i="28"/>
  <c r="AM42" i="28"/>
  <c r="AN42" i="28"/>
  <c r="AO42" i="28"/>
  <c r="AP42" i="28"/>
  <c r="AQ42" i="28"/>
  <c r="AR42" i="28"/>
  <c r="AI43" i="28"/>
  <c r="AJ43" i="28"/>
  <c r="AK43" i="28"/>
  <c r="AL43" i="28"/>
  <c r="AM43" i="28"/>
  <c r="AN43" i="28"/>
  <c r="AO43" i="28"/>
  <c r="AP43" i="28"/>
  <c r="AQ43" i="28"/>
  <c r="AR43" i="28"/>
  <c r="AI44" i="28"/>
  <c r="AJ44" i="28"/>
  <c r="AK44" i="28"/>
  <c r="AL44" i="28"/>
  <c r="AM44" i="28"/>
  <c r="AN44" i="28"/>
  <c r="AO44" i="28"/>
  <c r="AP44" i="28"/>
  <c r="AQ44" i="28"/>
  <c r="AR44" i="28"/>
  <c r="AI45" i="28"/>
  <c r="AJ45" i="28"/>
  <c r="AK45" i="28"/>
  <c r="AL45" i="28"/>
  <c r="AM45" i="28"/>
  <c r="AN45" i="28"/>
  <c r="AO45" i="28"/>
  <c r="AP45" i="28"/>
  <c r="AQ45" i="28"/>
  <c r="AR45" i="28"/>
  <c r="AI46" i="28"/>
  <c r="AJ46" i="28"/>
  <c r="AK46" i="28"/>
  <c r="AL46" i="28"/>
  <c r="AM46" i="28"/>
  <c r="AN46" i="28"/>
  <c r="AO46" i="28"/>
  <c r="AP46" i="28"/>
  <c r="AQ46" i="28"/>
  <c r="AR46" i="28"/>
  <c r="AI47" i="28"/>
  <c r="AJ47" i="28"/>
  <c r="AK47" i="28"/>
  <c r="AL47" i="28"/>
  <c r="AM47" i="28"/>
  <c r="AN47" i="28"/>
  <c r="AO47" i="28"/>
  <c r="AP47" i="28"/>
  <c r="AQ47" i="28"/>
  <c r="AR47" i="28"/>
  <c r="AI48" i="28"/>
  <c r="AJ48" i="28"/>
  <c r="AK48" i="28"/>
  <c r="AL48" i="28"/>
  <c r="AM48" i="28"/>
  <c r="AN48" i="28"/>
  <c r="AO48" i="28"/>
  <c r="AP48" i="28"/>
  <c r="AQ48" i="28"/>
  <c r="AR48" i="28"/>
  <c r="AI49" i="28"/>
  <c r="AJ49" i="28"/>
  <c r="AK49" i="28"/>
  <c r="AL49" i="28"/>
  <c r="AM49" i="28"/>
  <c r="AN49" i="28"/>
  <c r="AO49" i="28"/>
  <c r="AP49" i="28"/>
  <c r="AQ49" i="28"/>
  <c r="AR49" i="28"/>
  <c r="AI50" i="28"/>
  <c r="AJ50" i="28"/>
  <c r="AK50" i="28"/>
  <c r="AL50" i="28"/>
  <c r="AM50" i="28"/>
  <c r="AN50" i="28"/>
  <c r="AO50" i="28"/>
  <c r="AP50" i="28"/>
  <c r="AQ50" i="28"/>
  <c r="AR50" i="28"/>
  <c r="AI51" i="28"/>
  <c r="AJ51" i="28"/>
  <c r="AK51" i="28"/>
  <c r="AL51" i="28"/>
  <c r="AM51" i="28"/>
  <c r="AN51" i="28"/>
  <c r="AO51" i="28"/>
  <c r="AP51" i="28"/>
  <c r="AQ51" i="28"/>
  <c r="AR51" i="28"/>
  <c r="AI52" i="28"/>
  <c r="AJ52" i="28"/>
  <c r="AK52" i="28"/>
  <c r="AL52" i="28"/>
  <c r="AM52" i="28"/>
  <c r="AN52" i="28"/>
  <c r="AO52" i="28"/>
  <c r="AP52" i="28"/>
  <c r="AQ52" i="28"/>
  <c r="AR52" i="28"/>
  <c r="AI53" i="28"/>
  <c r="AJ53" i="28"/>
  <c r="AK53" i="28"/>
  <c r="AL53" i="28"/>
  <c r="AM53" i="28"/>
  <c r="AN53" i="28"/>
  <c r="AO53" i="28"/>
  <c r="AP53" i="28"/>
  <c r="AQ53" i="28"/>
  <c r="AR53" i="28"/>
  <c r="AI54" i="28"/>
  <c r="AJ54" i="28"/>
  <c r="AK54" i="28"/>
  <c r="AL54" i="28"/>
  <c r="AM54" i="28"/>
  <c r="AN54" i="28"/>
  <c r="AO54" i="28"/>
  <c r="AP54" i="28"/>
  <c r="AQ54" i="28"/>
  <c r="AR54" i="28"/>
  <c r="AI55" i="28"/>
  <c r="AJ55" i="28"/>
  <c r="AK55" i="28"/>
  <c r="AL55" i="28"/>
  <c r="AM55" i="28"/>
  <c r="AN55" i="28"/>
  <c r="AO55" i="28"/>
  <c r="AP55" i="28"/>
  <c r="AQ55" i="28"/>
  <c r="AR55" i="28"/>
  <c r="AI56" i="28"/>
  <c r="AJ56" i="28"/>
  <c r="AK56" i="28"/>
  <c r="AL56" i="28"/>
  <c r="AM56" i="28"/>
  <c r="AN56" i="28"/>
  <c r="AO56" i="28"/>
  <c r="AP56" i="28"/>
  <c r="AQ56" i="28"/>
  <c r="AR56" i="28"/>
  <c r="AI57" i="28"/>
  <c r="AJ57" i="28"/>
  <c r="AK57" i="28"/>
  <c r="AL57" i="28"/>
  <c r="AM57" i="28"/>
  <c r="AN57" i="28"/>
  <c r="AO57" i="28"/>
  <c r="AP57" i="28"/>
  <c r="AQ57" i="28"/>
  <c r="AR57" i="28"/>
  <c r="AI58" i="28"/>
  <c r="AJ58" i="28"/>
  <c r="AK58" i="28"/>
  <c r="AL58" i="28"/>
  <c r="AM58" i="28"/>
  <c r="AN58" i="28"/>
  <c r="AO58" i="28"/>
  <c r="AP58" i="28"/>
  <c r="AQ58" i="28"/>
  <c r="AR58" i="28"/>
  <c r="AI59" i="28"/>
  <c r="AJ59" i="28"/>
  <c r="AK59" i="28"/>
  <c r="AL59" i="28"/>
  <c r="AM59" i="28"/>
  <c r="AN59" i="28"/>
  <c r="AO59" i="28"/>
  <c r="AP59" i="28"/>
  <c r="AQ59" i="28"/>
  <c r="AR59" i="28"/>
  <c r="AI60" i="28"/>
  <c r="AJ60" i="28"/>
  <c r="AK60" i="28"/>
  <c r="AL60" i="28"/>
  <c r="AM60" i="28"/>
  <c r="AN60" i="28"/>
  <c r="AO60" i="28"/>
  <c r="AP60" i="28"/>
  <c r="AQ60" i="28"/>
  <c r="AR60" i="28"/>
  <c r="AI61" i="28"/>
  <c r="AJ61" i="28"/>
  <c r="AK61" i="28"/>
  <c r="AL61" i="28"/>
  <c r="AM61" i="28"/>
  <c r="AN61" i="28"/>
  <c r="AO61" i="28"/>
  <c r="AP61" i="28"/>
  <c r="AQ61" i="28"/>
  <c r="AR61" i="28"/>
  <c r="AI62" i="28"/>
  <c r="AJ62" i="28"/>
  <c r="AK62" i="28"/>
  <c r="AL62" i="28"/>
  <c r="AM62" i="28"/>
  <c r="AN62" i="28"/>
  <c r="AO62" i="28"/>
  <c r="AP62" i="28"/>
  <c r="AQ62" i="28"/>
  <c r="AR62" i="28"/>
  <c r="AI63" i="28"/>
  <c r="AJ63" i="28"/>
  <c r="AK63" i="28"/>
  <c r="AL63" i="28"/>
  <c r="AM63" i="28"/>
  <c r="AN63" i="28"/>
  <c r="AO63" i="28"/>
  <c r="AP63" i="28"/>
  <c r="AQ63" i="28"/>
  <c r="AR63" i="28"/>
  <c r="AI64" i="28"/>
  <c r="AJ64" i="28"/>
  <c r="AK64" i="28"/>
  <c r="AL64" i="28"/>
  <c r="AM64" i="28"/>
  <c r="AN64" i="28"/>
  <c r="AO64" i="28"/>
  <c r="AP64" i="28"/>
  <c r="AQ64" i="28"/>
  <c r="AR64" i="28"/>
  <c r="AI65" i="28"/>
  <c r="AJ65" i="28"/>
  <c r="AK65" i="28"/>
  <c r="AL65" i="28"/>
  <c r="AM65" i="28"/>
  <c r="AN65" i="28"/>
  <c r="AO65" i="28"/>
  <c r="AP65" i="28"/>
  <c r="AQ65" i="28"/>
  <c r="AR65" i="28"/>
  <c r="AI66" i="28"/>
  <c r="AJ66" i="28"/>
  <c r="AK66" i="28"/>
  <c r="AL66" i="28"/>
  <c r="AM66" i="28"/>
  <c r="AN66" i="28"/>
  <c r="AO66" i="28"/>
  <c r="AP66" i="28"/>
  <c r="AQ66" i="28"/>
  <c r="AR66" i="28"/>
  <c r="AI67" i="28"/>
  <c r="AJ67" i="28"/>
  <c r="AK67" i="28"/>
  <c r="AL67" i="28"/>
  <c r="AM67" i="28"/>
  <c r="AN67" i="28"/>
  <c r="AO67" i="28"/>
  <c r="AP67" i="28"/>
  <c r="AQ67" i="28"/>
  <c r="AR67" i="28"/>
  <c r="AR3" i="28"/>
  <c r="AQ3" i="28"/>
  <c r="AP3" i="28"/>
  <c r="AO3" i="28"/>
  <c r="AN3" i="28"/>
  <c r="AM3" i="28"/>
  <c r="AL3" i="28"/>
  <c r="AK3" i="28"/>
  <c r="AJ3" i="28"/>
  <c r="AI3" i="27"/>
  <c r="AI3" i="28"/>
  <c r="AJ3" i="27"/>
  <c r="AK3" i="27"/>
  <c r="AL3" i="27"/>
  <c r="AM3" i="27"/>
  <c r="AN3" i="27"/>
  <c r="AO3" i="27"/>
  <c r="AP3" i="27"/>
  <c r="AQ3" i="27"/>
  <c r="AR3" i="27"/>
  <c r="AS2" i="27"/>
  <c r="AS3" i="27"/>
  <c r="N3" i="15"/>
  <c r="O3" i="15"/>
  <c r="AC3" i="15"/>
  <c r="P3" i="15"/>
  <c r="AD3" i="15"/>
  <c r="AC4" i="15"/>
  <c r="AD4" i="15"/>
  <c r="N5" i="15"/>
  <c r="O5" i="15"/>
  <c r="AC5" i="15"/>
  <c r="P5" i="15"/>
  <c r="AD5" i="15"/>
  <c r="N6" i="15"/>
  <c r="O6" i="15"/>
  <c r="AC6" i="15"/>
  <c r="P6" i="15"/>
  <c r="AD6" i="15"/>
  <c r="N7" i="15"/>
  <c r="O7" i="15"/>
  <c r="AC7" i="15"/>
  <c r="P7" i="15"/>
  <c r="AD7" i="15"/>
  <c r="N8" i="15"/>
  <c r="O8" i="15"/>
  <c r="AC8" i="15"/>
  <c r="P8" i="15"/>
  <c r="AD8" i="15"/>
  <c r="N9" i="15"/>
  <c r="O9" i="15"/>
  <c r="AC9" i="15"/>
  <c r="P9" i="15"/>
  <c r="AD9" i="15"/>
  <c r="N10" i="15"/>
  <c r="O10" i="15"/>
  <c r="AC10" i="15"/>
  <c r="P10" i="15"/>
  <c r="AD10" i="15"/>
  <c r="N11" i="15"/>
  <c r="O11" i="15"/>
  <c r="AC11" i="15"/>
  <c r="P11" i="15"/>
  <c r="AD11" i="15"/>
  <c r="N12" i="15"/>
  <c r="O12" i="15"/>
  <c r="AC12" i="15"/>
  <c r="P12" i="15"/>
  <c r="AD12" i="15"/>
  <c r="N13" i="15"/>
  <c r="O13" i="15"/>
  <c r="AC13" i="15"/>
  <c r="P13" i="15"/>
  <c r="AD13" i="15"/>
  <c r="N14" i="15"/>
  <c r="O14" i="15"/>
  <c r="AC14" i="15"/>
  <c r="P14" i="15"/>
  <c r="AD14" i="15"/>
  <c r="N15" i="15"/>
  <c r="O15" i="15"/>
  <c r="AC15" i="15"/>
  <c r="P15" i="15"/>
  <c r="AD15" i="15"/>
  <c r="N16" i="15"/>
  <c r="O16" i="15"/>
  <c r="AC16" i="15"/>
  <c r="P16" i="15"/>
  <c r="AD16" i="15"/>
  <c r="N17" i="15"/>
  <c r="O17" i="15"/>
  <c r="AC17" i="15"/>
  <c r="P17" i="15"/>
  <c r="AD17" i="15"/>
  <c r="N18" i="15"/>
  <c r="O18" i="15"/>
  <c r="AC18" i="15"/>
  <c r="P18" i="15"/>
  <c r="AD18" i="15"/>
  <c r="N19" i="15"/>
  <c r="O19" i="15"/>
  <c r="AC19" i="15"/>
  <c r="P19" i="15"/>
  <c r="AD19" i="15"/>
  <c r="N20" i="15"/>
  <c r="O20" i="15"/>
  <c r="AC20" i="15"/>
  <c r="P20" i="15"/>
  <c r="AD20" i="15"/>
  <c r="N21" i="15"/>
  <c r="O21" i="15"/>
  <c r="AC21" i="15"/>
  <c r="P21" i="15"/>
  <c r="AD21" i="15"/>
  <c r="N22" i="15"/>
  <c r="O22" i="15"/>
  <c r="AC22" i="15"/>
  <c r="P22" i="15"/>
  <c r="AD22" i="15"/>
  <c r="N23" i="15"/>
  <c r="O23" i="15"/>
  <c r="AC23" i="15"/>
  <c r="P23" i="15"/>
  <c r="AD23" i="15"/>
  <c r="N24" i="15"/>
  <c r="O24" i="15"/>
  <c r="AC24" i="15"/>
  <c r="P24" i="15"/>
  <c r="AD24" i="15"/>
  <c r="N25" i="15"/>
  <c r="O25" i="15"/>
  <c r="AC25" i="15"/>
  <c r="P25" i="15"/>
  <c r="AD25" i="15"/>
  <c r="N26" i="15"/>
  <c r="O26" i="15"/>
  <c r="AC26" i="15"/>
  <c r="P26" i="15"/>
  <c r="AD26" i="15"/>
  <c r="N27" i="15"/>
  <c r="O27" i="15"/>
  <c r="AC27" i="15"/>
  <c r="P27" i="15"/>
  <c r="AD27" i="15"/>
  <c r="N28" i="15"/>
  <c r="O28" i="15"/>
  <c r="AC28" i="15"/>
  <c r="P28" i="15"/>
  <c r="AD28" i="15"/>
  <c r="N29" i="15"/>
  <c r="O29" i="15"/>
  <c r="AC29" i="15"/>
  <c r="P29" i="15"/>
  <c r="AD29" i="15"/>
  <c r="N30" i="15"/>
  <c r="O30" i="15"/>
  <c r="AC30" i="15"/>
  <c r="P30" i="15"/>
  <c r="AD30" i="15"/>
  <c r="N31" i="15"/>
  <c r="O31" i="15"/>
  <c r="AC31" i="15"/>
  <c r="P31" i="15"/>
  <c r="AD31" i="15"/>
  <c r="N32" i="15"/>
  <c r="O32" i="15"/>
  <c r="AC32" i="15"/>
  <c r="P32" i="15"/>
  <c r="AD32" i="15"/>
  <c r="N33" i="15"/>
  <c r="O33" i="15"/>
  <c r="AC33" i="15"/>
  <c r="P33" i="15"/>
  <c r="AD33" i="15"/>
  <c r="N34" i="15"/>
  <c r="O34" i="15"/>
  <c r="AC34" i="15"/>
  <c r="P34" i="15"/>
  <c r="AD34" i="15"/>
  <c r="N35" i="15"/>
  <c r="O35" i="15"/>
  <c r="AC35" i="15"/>
  <c r="P35" i="15"/>
  <c r="AD35" i="15"/>
  <c r="N36" i="15"/>
  <c r="O36" i="15"/>
  <c r="AC36" i="15"/>
  <c r="P36" i="15"/>
  <c r="AD36" i="15"/>
  <c r="N37" i="15"/>
  <c r="O37" i="15"/>
  <c r="AC37" i="15"/>
  <c r="P37" i="15"/>
  <c r="AD37" i="15"/>
  <c r="N38" i="15"/>
  <c r="O38" i="15"/>
  <c r="AC38" i="15"/>
  <c r="P38" i="15"/>
  <c r="AD38" i="15"/>
  <c r="N39" i="15"/>
  <c r="O39" i="15"/>
  <c r="AC39" i="15"/>
  <c r="P39" i="15"/>
  <c r="AD39" i="15"/>
  <c r="N40" i="15"/>
  <c r="O40" i="15"/>
  <c r="AC40" i="15"/>
  <c r="P40" i="15"/>
  <c r="AD40" i="15"/>
  <c r="N41" i="15"/>
  <c r="O41" i="15"/>
  <c r="AC41" i="15"/>
  <c r="P41" i="15"/>
  <c r="AD41" i="15"/>
  <c r="N42" i="15"/>
  <c r="O42" i="15"/>
  <c r="AC42" i="15"/>
  <c r="P42" i="15"/>
  <c r="AD42" i="15"/>
  <c r="N43" i="15"/>
  <c r="O43" i="15"/>
  <c r="AC43" i="15"/>
  <c r="P43" i="15"/>
  <c r="AD43" i="15"/>
  <c r="N44" i="15"/>
  <c r="O44" i="15"/>
  <c r="AC44" i="15"/>
  <c r="P44" i="15"/>
  <c r="AD44" i="15"/>
  <c r="N45" i="15"/>
  <c r="O45" i="15"/>
  <c r="AC45" i="15"/>
  <c r="P45" i="15"/>
  <c r="AD45" i="15"/>
  <c r="N46" i="15"/>
  <c r="O46" i="15"/>
  <c r="AC46" i="15"/>
  <c r="P46" i="15"/>
  <c r="AD46" i="15"/>
  <c r="N47" i="15"/>
  <c r="O47" i="15"/>
  <c r="AC47" i="15"/>
  <c r="P47" i="15"/>
  <c r="AD47" i="15"/>
  <c r="N48" i="15"/>
  <c r="O48" i="15"/>
  <c r="AC48" i="15"/>
  <c r="P48" i="15"/>
  <c r="AD48" i="15"/>
  <c r="N49" i="15"/>
  <c r="O49" i="15"/>
  <c r="AC49" i="15"/>
  <c r="P49" i="15"/>
  <c r="AD49" i="15"/>
  <c r="N50" i="15"/>
  <c r="O50" i="15"/>
  <c r="AC50" i="15"/>
  <c r="P50" i="15"/>
  <c r="AD50" i="15"/>
  <c r="N51" i="15"/>
  <c r="O51" i="15"/>
  <c r="AC51" i="15"/>
  <c r="P51" i="15"/>
  <c r="AD51" i="15"/>
  <c r="N52" i="15"/>
  <c r="O52" i="15"/>
  <c r="AC52" i="15"/>
  <c r="P52" i="15"/>
  <c r="AD52" i="15"/>
  <c r="N53" i="15"/>
  <c r="O53" i="15"/>
  <c r="AC53" i="15"/>
  <c r="P53" i="15"/>
  <c r="AD53" i="15"/>
  <c r="N54" i="15"/>
  <c r="O54" i="15"/>
  <c r="AC54" i="15"/>
  <c r="P54" i="15"/>
  <c r="AD54" i="15"/>
  <c r="N55" i="15"/>
  <c r="O55" i="15"/>
  <c r="AC55" i="15"/>
  <c r="P55" i="15"/>
  <c r="AD55" i="15"/>
  <c r="N56" i="15"/>
  <c r="O56" i="15"/>
  <c r="AC56" i="15"/>
  <c r="P56" i="15"/>
  <c r="AD56" i="15"/>
  <c r="N57" i="15"/>
  <c r="O57" i="15"/>
  <c r="AC57" i="15"/>
  <c r="P57" i="15"/>
  <c r="AD57" i="15"/>
  <c r="N58" i="15"/>
  <c r="O58" i="15"/>
  <c r="AC58" i="15"/>
  <c r="P58" i="15"/>
  <c r="AD58" i="15"/>
  <c r="N59" i="15"/>
  <c r="O59" i="15"/>
  <c r="AC59" i="15"/>
  <c r="P59" i="15"/>
  <c r="AD59" i="15"/>
  <c r="N60" i="15"/>
  <c r="O60" i="15"/>
  <c r="AC60" i="15"/>
  <c r="P60" i="15"/>
  <c r="AD60" i="15"/>
  <c r="N61" i="15"/>
  <c r="O61" i="15"/>
  <c r="AC61" i="15"/>
  <c r="P61" i="15"/>
  <c r="AD61" i="15"/>
  <c r="N62" i="15"/>
  <c r="O62" i="15"/>
  <c r="AC62" i="15"/>
  <c r="P62" i="15"/>
  <c r="AD62" i="15"/>
  <c r="N63" i="15"/>
  <c r="O63" i="15"/>
  <c r="AC63" i="15"/>
  <c r="P63" i="15"/>
  <c r="AD63" i="15"/>
  <c r="N64" i="15"/>
  <c r="O64" i="15"/>
  <c r="AC64" i="15"/>
  <c r="P64" i="15"/>
  <c r="AD64" i="15"/>
  <c r="N65" i="15"/>
  <c r="O65" i="15"/>
  <c r="AC65" i="15"/>
  <c r="P65" i="15"/>
  <c r="AD65" i="15"/>
  <c r="N66" i="15"/>
  <c r="O66" i="15"/>
  <c r="AC66" i="15"/>
  <c r="P66" i="15"/>
  <c r="AD66" i="15"/>
  <c r="N67" i="15"/>
  <c r="O67" i="15"/>
  <c r="AC67" i="15"/>
  <c r="P67" i="15"/>
  <c r="AD67" i="15"/>
  <c r="F39" i="15"/>
  <c r="G39" i="15"/>
  <c r="H39" i="15"/>
  <c r="I39" i="15"/>
  <c r="M39" i="15"/>
  <c r="F40" i="15"/>
  <c r="G40" i="15"/>
  <c r="H40" i="15"/>
  <c r="I40" i="15"/>
  <c r="M40" i="15"/>
  <c r="F41" i="15"/>
  <c r="G41" i="15"/>
  <c r="H41" i="15"/>
  <c r="I41" i="15"/>
  <c r="M41" i="15"/>
  <c r="F42" i="15"/>
  <c r="G42" i="15"/>
  <c r="H42" i="15"/>
  <c r="I42" i="15"/>
  <c r="M42" i="15"/>
  <c r="F43" i="15"/>
  <c r="G43" i="15"/>
  <c r="H43" i="15"/>
  <c r="I43" i="15"/>
  <c r="M43" i="15"/>
  <c r="F44" i="15"/>
  <c r="G44" i="15"/>
  <c r="H44" i="15"/>
  <c r="I44" i="15"/>
  <c r="M44" i="15"/>
  <c r="F45" i="15"/>
  <c r="G45" i="15"/>
  <c r="H45" i="15"/>
  <c r="I45" i="15"/>
  <c r="M45" i="15"/>
  <c r="F46" i="15"/>
  <c r="G46" i="15"/>
  <c r="H46" i="15"/>
  <c r="I46" i="15"/>
  <c r="M46" i="15"/>
  <c r="F47" i="15"/>
  <c r="G47" i="15"/>
  <c r="H47" i="15"/>
  <c r="I47" i="15"/>
  <c r="M47" i="15"/>
  <c r="F48" i="15"/>
  <c r="G48" i="15"/>
  <c r="H48" i="15"/>
  <c r="I48" i="15"/>
  <c r="M48" i="15"/>
  <c r="F49" i="15"/>
  <c r="G49" i="15"/>
  <c r="H49" i="15"/>
  <c r="I49" i="15"/>
  <c r="M49" i="15"/>
  <c r="F50" i="15"/>
  <c r="G50" i="15"/>
  <c r="H50" i="15"/>
  <c r="I50" i="15"/>
  <c r="M50" i="15"/>
  <c r="F51" i="15"/>
  <c r="G51" i="15"/>
  <c r="H51" i="15"/>
  <c r="I51" i="15"/>
  <c r="M51" i="15"/>
  <c r="F52" i="15"/>
  <c r="G52" i="15"/>
  <c r="H52" i="15"/>
  <c r="I52" i="15"/>
  <c r="M52" i="15"/>
  <c r="F53" i="15"/>
  <c r="G53" i="15"/>
  <c r="H53" i="15"/>
  <c r="I53" i="15"/>
  <c r="M53" i="15"/>
  <c r="F54" i="15"/>
  <c r="G54" i="15"/>
  <c r="H54" i="15"/>
  <c r="I54" i="15"/>
  <c r="M54" i="15"/>
  <c r="F55" i="15"/>
  <c r="G55" i="15"/>
  <c r="H55" i="15"/>
  <c r="I55" i="15"/>
  <c r="M55" i="15"/>
  <c r="F56" i="15"/>
  <c r="G56" i="15"/>
  <c r="H56" i="15"/>
  <c r="I56" i="15"/>
  <c r="M56" i="15"/>
  <c r="F57" i="15"/>
  <c r="G57" i="15"/>
  <c r="H57" i="15"/>
  <c r="I57" i="15"/>
  <c r="M57" i="15"/>
  <c r="F58" i="15"/>
  <c r="G58" i="15"/>
  <c r="H58" i="15"/>
  <c r="I58" i="15"/>
  <c r="M58" i="15"/>
  <c r="F59" i="15"/>
  <c r="G59" i="15"/>
  <c r="H59" i="15"/>
  <c r="I59" i="15"/>
  <c r="M59" i="15"/>
  <c r="F60" i="15"/>
  <c r="G60" i="15"/>
  <c r="H60" i="15"/>
  <c r="I60" i="15"/>
  <c r="M60" i="15"/>
  <c r="F61" i="15"/>
  <c r="G61" i="15"/>
  <c r="H61" i="15"/>
  <c r="I61" i="15"/>
  <c r="M61" i="15"/>
  <c r="F62" i="15"/>
  <c r="G62" i="15"/>
  <c r="H62" i="15"/>
  <c r="I62" i="15"/>
  <c r="M62" i="15"/>
  <c r="F63" i="15"/>
  <c r="G63" i="15"/>
  <c r="H63" i="15"/>
  <c r="I63" i="15"/>
  <c r="M63" i="15"/>
  <c r="F64" i="15"/>
  <c r="G64" i="15"/>
  <c r="H64" i="15"/>
  <c r="I64" i="15"/>
  <c r="M64" i="15"/>
  <c r="F65" i="15"/>
  <c r="G65" i="15"/>
  <c r="H65" i="15"/>
  <c r="I65" i="15"/>
  <c r="M65" i="15"/>
  <c r="F66" i="15"/>
  <c r="G66" i="15"/>
  <c r="H66" i="15"/>
  <c r="I66" i="15"/>
  <c r="M66" i="15"/>
  <c r="F67" i="15"/>
  <c r="G67" i="15"/>
  <c r="H67" i="15"/>
  <c r="I67" i="15"/>
  <c r="M67" i="15"/>
  <c r="N150" i="15"/>
  <c r="N149" i="15"/>
  <c r="N148" i="15"/>
  <c r="N147" i="15"/>
  <c r="N146" i="15"/>
  <c r="N144" i="15"/>
  <c r="N143" i="15"/>
  <c r="N142" i="15"/>
  <c r="N141" i="15"/>
  <c r="N140" i="15"/>
  <c r="N138" i="15"/>
  <c r="N137" i="15"/>
  <c r="N136" i="15"/>
  <c r="N135" i="15"/>
  <c r="N134" i="15"/>
  <c r="N132" i="15"/>
  <c r="N131" i="15"/>
  <c r="N130" i="15"/>
  <c r="N129" i="15"/>
  <c r="N128" i="15"/>
  <c r="N126" i="15"/>
  <c r="N125" i="15"/>
  <c r="N124" i="15"/>
  <c r="N123" i="15"/>
  <c r="N122" i="15"/>
  <c r="N120" i="15"/>
  <c r="N119" i="15"/>
  <c r="N118" i="15"/>
  <c r="N117" i="15"/>
  <c r="N116" i="15"/>
  <c r="N108" i="15"/>
  <c r="N107" i="15"/>
  <c r="N106" i="15"/>
  <c r="N105" i="15"/>
  <c r="N104" i="15"/>
  <c r="N114" i="15"/>
  <c r="N113" i="15"/>
  <c r="N112" i="15"/>
  <c r="N111" i="15"/>
  <c r="N110" i="15"/>
  <c r="O101" i="15"/>
  <c r="P101" i="15"/>
  <c r="Q3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101" i="15"/>
  <c r="R3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101" i="15"/>
  <c r="S3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101" i="15"/>
  <c r="T3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101" i="15"/>
  <c r="U3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101" i="15"/>
  <c r="V3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101" i="15"/>
  <c r="W3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101" i="15"/>
  <c r="X3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101" i="15"/>
  <c r="Y3" i="15"/>
  <c r="Y5" i="15"/>
  <c r="Y6" i="15"/>
  <c r="Y7" i="15"/>
  <c r="Y8" i="15"/>
  <c r="Y9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58" i="15"/>
  <c r="Y59" i="15"/>
  <c r="Y60" i="15"/>
  <c r="Y61" i="15"/>
  <c r="Y62" i="15"/>
  <c r="Y63" i="15"/>
  <c r="Y64" i="15"/>
  <c r="Y65" i="15"/>
  <c r="Y66" i="15"/>
  <c r="Y67" i="15"/>
  <c r="Y101" i="15"/>
  <c r="Z3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Z65" i="15"/>
  <c r="Z66" i="15"/>
  <c r="Z67" i="15"/>
  <c r="Z101" i="15"/>
  <c r="AA3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101" i="15"/>
  <c r="AB3" i="15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8" i="15"/>
  <c r="AB29" i="15"/>
  <c r="AB30" i="15"/>
  <c r="AB31" i="15"/>
  <c r="AB32" i="15"/>
  <c r="AB33" i="15"/>
  <c r="AB34" i="15"/>
  <c r="AB35" i="15"/>
  <c r="AB36" i="15"/>
  <c r="AB37" i="15"/>
  <c r="AB38" i="15"/>
  <c r="AB39" i="15"/>
  <c r="AB40" i="15"/>
  <c r="AB41" i="15"/>
  <c r="AB42" i="15"/>
  <c r="AB43" i="15"/>
  <c r="AB44" i="15"/>
  <c r="AB45" i="15"/>
  <c r="AB46" i="15"/>
  <c r="AB47" i="15"/>
  <c r="AB48" i="15"/>
  <c r="AB49" i="15"/>
  <c r="AB50" i="15"/>
  <c r="AB51" i="15"/>
  <c r="AB52" i="15"/>
  <c r="AB53" i="15"/>
  <c r="AB54" i="15"/>
  <c r="AB55" i="15"/>
  <c r="AB56" i="15"/>
  <c r="AB57" i="15"/>
  <c r="AB58" i="15"/>
  <c r="AB59" i="15"/>
  <c r="AB60" i="15"/>
  <c r="AB61" i="15"/>
  <c r="AB62" i="15"/>
  <c r="AB63" i="15"/>
  <c r="AB64" i="15"/>
  <c r="AB65" i="15"/>
  <c r="AB66" i="15"/>
  <c r="AB67" i="15"/>
  <c r="AB101" i="15"/>
  <c r="AC101" i="15"/>
  <c r="AD101" i="15"/>
  <c r="AE3" i="15"/>
  <c r="AE4" i="15"/>
  <c r="AE5" i="15"/>
  <c r="AE6" i="15"/>
  <c r="AE7" i="15"/>
  <c r="AE8" i="15"/>
  <c r="AE9" i="15"/>
  <c r="AE10" i="15"/>
  <c r="AE11" i="15"/>
  <c r="AE12" i="15"/>
  <c r="AE13" i="15"/>
  <c r="AE14" i="15"/>
  <c r="AE15" i="15"/>
  <c r="AE16" i="15"/>
  <c r="AE17" i="15"/>
  <c r="AE18" i="15"/>
  <c r="AE19" i="15"/>
  <c r="AE20" i="15"/>
  <c r="AE21" i="15"/>
  <c r="AE22" i="15"/>
  <c r="AE23" i="15"/>
  <c r="AE24" i="15"/>
  <c r="AE25" i="15"/>
  <c r="AE26" i="15"/>
  <c r="AE27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40" i="15"/>
  <c r="AE41" i="15"/>
  <c r="AE42" i="15"/>
  <c r="AE43" i="15"/>
  <c r="AE44" i="15"/>
  <c r="AE45" i="15"/>
  <c r="AE46" i="15"/>
  <c r="AE47" i="15"/>
  <c r="AE48" i="15"/>
  <c r="AE49" i="15"/>
  <c r="AE50" i="15"/>
  <c r="AE51" i="15"/>
  <c r="AE52" i="15"/>
  <c r="AE53" i="15"/>
  <c r="AE54" i="15"/>
  <c r="AE55" i="15"/>
  <c r="AE56" i="15"/>
  <c r="AE57" i="15"/>
  <c r="AE58" i="15"/>
  <c r="AE59" i="15"/>
  <c r="AE60" i="15"/>
  <c r="AE61" i="15"/>
  <c r="AE62" i="15"/>
  <c r="AE63" i="15"/>
  <c r="AE64" i="15"/>
  <c r="AE65" i="15"/>
  <c r="AE66" i="15"/>
  <c r="AE67" i="15"/>
  <c r="AE101" i="15"/>
  <c r="AF3" i="15"/>
  <c r="AF4" i="15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101" i="15"/>
  <c r="N101" i="15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3" i="1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3" i="27"/>
  <c r="D254" i="27"/>
  <c r="D255" i="27"/>
  <c r="D256" i="27"/>
  <c r="D257" i="27"/>
  <c r="D258" i="27"/>
  <c r="D259" i="27"/>
  <c r="D260" i="27"/>
  <c r="D261" i="27"/>
  <c r="D262" i="27"/>
  <c r="D263" i="27"/>
  <c r="D3" i="28"/>
  <c r="M276" i="27"/>
  <c r="AI276" i="27"/>
  <c r="AL276" i="27"/>
  <c r="AO276" i="27"/>
  <c r="AJ276" i="27"/>
  <c r="AK276" i="27"/>
  <c r="AM276" i="27"/>
  <c r="AN276" i="27"/>
  <c r="AP276" i="27"/>
  <c r="AQ276" i="27"/>
  <c r="AR276" i="27"/>
  <c r="AS276" i="27"/>
  <c r="M275" i="27"/>
  <c r="AI275" i="27"/>
  <c r="AL275" i="27"/>
  <c r="AO275" i="27"/>
  <c r="AJ275" i="27"/>
  <c r="AK275" i="27"/>
  <c r="AM275" i="27"/>
  <c r="AN275" i="27"/>
  <c r="AP275" i="27"/>
  <c r="AQ275" i="27"/>
  <c r="AR275" i="27"/>
  <c r="AS275" i="27"/>
  <c r="M274" i="27"/>
  <c r="AI274" i="27"/>
  <c r="AL274" i="27"/>
  <c r="AO274" i="27"/>
  <c r="AJ274" i="27"/>
  <c r="AK274" i="27"/>
  <c r="AM274" i="27"/>
  <c r="AN274" i="27"/>
  <c r="AP274" i="27"/>
  <c r="AQ274" i="27"/>
  <c r="AR274" i="27"/>
  <c r="AS274" i="27"/>
  <c r="M273" i="27"/>
  <c r="AI273" i="27"/>
  <c r="AL273" i="27"/>
  <c r="AO273" i="27"/>
  <c r="AJ273" i="27"/>
  <c r="AK273" i="27"/>
  <c r="AM273" i="27"/>
  <c r="AN273" i="27"/>
  <c r="AP273" i="27"/>
  <c r="AQ273" i="27"/>
  <c r="AR273" i="27"/>
  <c r="AS273" i="27"/>
  <c r="M272" i="27"/>
  <c r="AI272" i="27"/>
  <c r="AL272" i="27"/>
  <c r="AO272" i="27"/>
  <c r="AJ272" i="27"/>
  <c r="AK272" i="27"/>
  <c r="AM272" i="27"/>
  <c r="AN272" i="27"/>
  <c r="AP272" i="27"/>
  <c r="AQ272" i="27"/>
  <c r="AR272" i="27"/>
  <c r="AS272" i="27"/>
  <c r="M271" i="27"/>
  <c r="AI271" i="27"/>
  <c r="AL271" i="27"/>
  <c r="AO271" i="27"/>
  <c r="AJ271" i="27"/>
  <c r="AK271" i="27"/>
  <c r="AM271" i="27"/>
  <c r="AN271" i="27"/>
  <c r="AP271" i="27"/>
  <c r="AQ271" i="27"/>
  <c r="AR271" i="27"/>
  <c r="AS271" i="27"/>
  <c r="M270" i="27"/>
  <c r="AI270" i="27"/>
  <c r="AL270" i="27"/>
  <c r="AO270" i="27"/>
  <c r="AJ270" i="27"/>
  <c r="AK270" i="27"/>
  <c r="AM270" i="27"/>
  <c r="AN270" i="27"/>
  <c r="AP270" i="27"/>
  <c r="AQ270" i="27"/>
  <c r="AR270" i="27"/>
  <c r="AS270" i="27"/>
  <c r="M269" i="27"/>
  <c r="AI269" i="27"/>
  <c r="AL269" i="27"/>
  <c r="AO269" i="27"/>
  <c r="AJ269" i="27"/>
  <c r="AK269" i="27"/>
  <c r="AM269" i="27"/>
  <c r="AN269" i="27"/>
  <c r="AP269" i="27"/>
  <c r="AQ269" i="27"/>
  <c r="AR269" i="27"/>
  <c r="AS269" i="27"/>
  <c r="M268" i="27"/>
  <c r="AI268" i="27"/>
  <c r="AL268" i="27"/>
  <c r="AO268" i="27"/>
  <c r="AJ268" i="27"/>
  <c r="AK268" i="27"/>
  <c r="AM268" i="27"/>
  <c r="AN268" i="27"/>
  <c r="AP268" i="27"/>
  <c r="AQ268" i="27"/>
  <c r="AR268" i="27"/>
  <c r="AS268" i="27"/>
  <c r="M267" i="27"/>
  <c r="AI267" i="27"/>
  <c r="AL267" i="27"/>
  <c r="AO267" i="27"/>
  <c r="AJ267" i="27"/>
  <c r="AK267" i="27"/>
  <c r="AM267" i="27"/>
  <c r="AN267" i="27"/>
  <c r="AP267" i="27"/>
  <c r="AQ267" i="27"/>
  <c r="AR267" i="27"/>
  <c r="AS267" i="27"/>
  <c r="M266" i="27"/>
  <c r="AI266" i="27"/>
  <c r="AL266" i="27"/>
  <c r="AO266" i="27"/>
  <c r="AJ266" i="27"/>
  <c r="AK266" i="27"/>
  <c r="AM266" i="27"/>
  <c r="AN266" i="27"/>
  <c r="AP266" i="27"/>
  <c r="AQ266" i="27"/>
  <c r="AR266" i="27"/>
  <c r="AS266" i="27"/>
  <c r="M265" i="27"/>
  <c r="AI265" i="27"/>
  <c r="AL265" i="27"/>
  <c r="AO265" i="27"/>
  <c r="AJ265" i="27"/>
  <c r="AK265" i="27"/>
  <c r="AM265" i="27"/>
  <c r="AN265" i="27"/>
  <c r="AP265" i="27"/>
  <c r="AQ265" i="27"/>
  <c r="AR265" i="27"/>
  <c r="AS265" i="27"/>
  <c r="M264" i="27"/>
  <c r="AI264" i="27"/>
  <c r="AL264" i="27"/>
  <c r="AO264" i="27"/>
  <c r="AJ264" i="27"/>
  <c r="AK264" i="27"/>
  <c r="AM264" i="27"/>
  <c r="AN264" i="27"/>
  <c r="AP264" i="27"/>
  <c r="AQ264" i="27"/>
  <c r="AR264" i="27"/>
  <c r="AS264" i="27"/>
  <c r="M263" i="27"/>
  <c r="AI263" i="27"/>
  <c r="AL263" i="27"/>
  <c r="AO263" i="27"/>
  <c r="AJ263" i="27"/>
  <c r="AK263" i="27"/>
  <c r="AM263" i="27"/>
  <c r="AN263" i="27"/>
  <c r="AP263" i="27"/>
  <c r="AQ263" i="27"/>
  <c r="AR263" i="27"/>
  <c r="AS263" i="27"/>
  <c r="AB67" i="28"/>
  <c r="AB66" i="28"/>
  <c r="AB65" i="28"/>
  <c r="AB64" i="28"/>
  <c r="AB63" i="28"/>
  <c r="AB62" i="28"/>
  <c r="AB61" i="28"/>
  <c r="AB60" i="28"/>
  <c r="AB59" i="28"/>
  <c r="AB58" i="28"/>
  <c r="AB57" i="28"/>
  <c r="AB56" i="28"/>
  <c r="AB55" i="28"/>
  <c r="AB54" i="28"/>
  <c r="AB53" i="28"/>
  <c r="AB52" i="28"/>
  <c r="AB51" i="28"/>
  <c r="AB50" i="28"/>
  <c r="AB49" i="28"/>
  <c r="AB48" i="28"/>
  <c r="AB47" i="28"/>
  <c r="AB46" i="28"/>
  <c r="AB45" i="28"/>
  <c r="AB44" i="28"/>
  <c r="AB43" i="28"/>
  <c r="AB42" i="28"/>
  <c r="AB41" i="28"/>
  <c r="AB40" i="28"/>
  <c r="AB39" i="28"/>
  <c r="AB38" i="28"/>
  <c r="AB37" i="28"/>
  <c r="AB36" i="28"/>
  <c r="AB35" i="28"/>
  <c r="AB34" i="28"/>
  <c r="AB33" i="28"/>
  <c r="AB32" i="28"/>
  <c r="AB31" i="28"/>
  <c r="AB30" i="28"/>
  <c r="AB29" i="28"/>
  <c r="AB28" i="28"/>
  <c r="AB27" i="28"/>
  <c r="AB26" i="28"/>
  <c r="AB25" i="28"/>
  <c r="AB24" i="28"/>
  <c r="AB23" i="28"/>
  <c r="AB22" i="28"/>
  <c r="AB21" i="28"/>
  <c r="AB20" i="28"/>
  <c r="AB19" i="28"/>
  <c r="AB18" i="28"/>
  <c r="AB17" i="28"/>
  <c r="AB16" i="28"/>
  <c r="AB15" i="28"/>
  <c r="AB14" i="28"/>
  <c r="AB13" i="28"/>
  <c r="AB12" i="28"/>
  <c r="AB11" i="28"/>
  <c r="AB10" i="28"/>
  <c r="AB9" i="28"/>
  <c r="AB8" i="28"/>
  <c r="AB7" i="28"/>
  <c r="AB6" i="28"/>
  <c r="AB5" i="28"/>
  <c r="AB4" i="28"/>
  <c r="AB3" i="28"/>
  <c r="AA67" i="28"/>
  <c r="AA66" i="28"/>
  <c r="AA65" i="28"/>
  <c r="AA64" i="28"/>
  <c r="AA63" i="28"/>
  <c r="AA62" i="28"/>
  <c r="AA61" i="28"/>
  <c r="AA60" i="28"/>
  <c r="AA59" i="28"/>
  <c r="AA58" i="28"/>
  <c r="AA57" i="28"/>
  <c r="AA56" i="28"/>
  <c r="AA55" i="28"/>
  <c r="AA54" i="28"/>
  <c r="AA53" i="28"/>
  <c r="AA52" i="28"/>
  <c r="AA51" i="28"/>
  <c r="AA50" i="28"/>
  <c r="AA49" i="28"/>
  <c r="AA48" i="28"/>
  <c r="AA47" i="28"/>
  <c r="AA46" i="28"/>
  <c r="AA45" i="28"/>
  <c r="AA44" i="28"/>
  <c r="AA43" i="28"/>
  <c r="AA42" i="28"/>
  <c r="AA41" i="28"/>
  <c r="AA40" i="28"/>
  <c r="AA39" i="28"/>
  <c r="AA38" i="28"/>
  <c r="AA37" i="28"/>
  <c r="AA36" i="28"/>
  <c r="AA35" i="28"/>
  <c r="AA34" i="28"/>
  <c r="AA33" i="28"/>
  <c r="AA32" i="28"/>
  <c r="AA31" i="28"/>
  <c r="AA30" i="28"/>
  <c r="AA29" i="28"/>
  <c r="AA28" i="28"/>
  <c r="AA27" i="28"/>
  <c r="AA26" i="28"/>
  <c r="AA25" i="28"/>
  <c r="AA24" i="28"/>
  <c r="AA23" i="28"/>
  <c r="AA22" i="28"/>
  <c r="AA21" i="28"/>
  <c r="AA20" i="28"/>
  <c r="AA19" i="28"/>
  <c r="AA18" i="28"/>
  <c r="AA17" i="28"/>
  <c r="AA16" i="28"/>
  <c r="AA15" i="28"/>
  <c r="AA14" i="28"/>
  <c r="AA13" i="28"/>
  <c r="AA12" i="28"/>
  <c r="AA11" i="28"/>
  <c r="AA10" i="28"/>
  <c r="AA9" i="28"/>
  <c r="AA8" i="28"/>
  <c r="AA7" i="28"/>
  <c r="AA6" i="28"/>
  <c r="AA5" i="28"/>
  <c r="AA4" i="28"/>
  <c r="AA3" i="28"/>
  <c r="Z67" i="28"/>
  <c r="Z66" i="28"/>
  <c r="Z65" i="28"/>
  <c r="Z64" i="28"/>
  <c r="Z63" i="28"/>
  <c r="Z62" i="28"/>
  <c r="Z61" i="28"/>
  <c r="Z60" i="28"/>
  <c r="Z59" i="28"/>
  <c r="Z58" i="28"/>
  <c r="Z57" i="28"/>
  <c r="Z56" i="28"/>
  <c r="Z55" i="28"/>
  <c r="Z54" i="28"/>
  <c r="Z53" i="28"/>
  <c r="Z52" i="28"/>
  <c r="Z51" i="28"/>
  <c r="Z50" i="28"/>
  <c r="Z49" i="28"/>
  <c r="Z48" i="28"/>
  <c r="Z47" i="28"/>
  <c r="Z46" i="28"/>
  <c r="Z45" i="28"/>
  <c r="Z44" i="28"/>
  <c r="Z43" i="28"/>
  <c r="Z42" i="28"/>
  <c r="Z41" i="28"/>
  <c r="Z40" i="28"/>
  <c r="Z39" i="28"/>
  <c r="Z38" i="28"/>
  <c r="Z37" i="28"/>
  <c r="Z36" i="28"/>
  <c r="Z35" i="28"/>
  <c r="Z34" i="28"/>
  <c r="Z33" i="28"/>
  <c r="Z32" i="28"/>
  <c r="Z31" i="28"/>
  <c r="Z30" i="28"/>
  <c r="Z29" i="28"/>
  <c r="Z28" i="28"/>
  <c r="Z27" i="28"/>
  <c r="Z26" i="28"/>
  <c r="Z25" i="28"/>
  <c r="Z24" i="28"/>
  <c r="Z23" i="28"/>
  <c r="Z22" i="28"/>
  <c r="Z21" i="28"/>
  <c r="Z20" i="28"/>
  <c r="Z19" i="28"/>
  <c r="Z18" i="28"/>
  <c r="Z17" i="28"/>
  <c r="Z16" i="28"/>
  <c r="Z15" i="28"/>
  <c r="Z14" i="28"/>
  <c r="Z13" i="28"/>
  <c r="Z12" i="28"/>
  <c r="Z11" i="28"/>
  <c r="Z10" i="28"/>
  <c r="Z9" i="28"/>
  <c r="Z8" i="28"/>
  <c r="Z7" i="28"/>
  <c r="Z6" i="28"/>
  <c r="Z5" i="28"/>
  <c r="Z4" i="28"/>
  <c r="Z3" i="28"/>
  <c r="Y67" i="28"/>
  <c r="Y66" i="28"/>
  <c r="Y65" i="28"/>
  <c r="Y64" i="28"/>
  <c r="Y63" i="28"/>
  <c r="Y62" i="28"/>
  <c r="Y61" i="28"/>
  <c r="Y60" i="28"/>
  <c r="Y59" i="28"/>
  <c r="Y58" i="28"/>
  <c r="Y57" i="28"/>
  <c r="Y56" i="28"/>
  <c r="Y55" i="28"/>
  <c r="Y54" i="28"/>
  <c r="Y53" i="28"/>
  <c r="Y52" i="28"/>
  <c r="Y51" i="28"/>
  <c r="Y50" i="28"/>
  <c r="Y49" i="28"/>
  <c r="Y48" i="28"/>
  <c r="Y47" i="28"/>
  <c r="Y46" i="28"/>
  <c r="Y45" i="28"/>
  <c r="Y44" i="28"/>
  <c r="Y43" i="28"/>
  <c r="Y42" i="28"/>
  <c r="Y41" i="28"/>
  <c r="Y40" i="28"/>
  <c r="Y39" i="28"/>
  <c r="Y38" i="28"/>
  <c r="Y37" i="28"/>
  <c r="Y36" i="28"/>
  <c r="Y35" i="28"/>
  <c r="Y34" i="28"/>
  <c r="Y33" i="28"/>
  <c r="Y32" i="28"/>
  <c r="Y31" i="28"/>
  <c r="Y30" i="28"/>
  <c r="Y29" i="28"/>
  <c r="Y28" i="28"/>
  <c r="Y27" i="28"/>
  <c r="Y26" i="28"/>
  <c r="Y25" i="28"/>
  <c r="Y24" i="28"/>
  <c r="Y23" i="28"/>
  <c r="Y22" i="28"/>
  <c r="Y21" i="28"/>
  <c r="Y20" i="28"/>
  <c r="Y19" i="28"/>
  <c r="Y18" i="28"/>
  <c r="Y17" i="28"/>
  <c r="Y16" i="28"/>
  <c r="Y15" i="28"/>
  <c r="Y14" i="28"/>
  <c r="Y13" i="28"/>
  <c r="Y12" i="28"/>
  <c r="Y11" i="28"/>
  <c r="Y10" i="28"/>
  <c r="Y9" i="28"/>
  <c r="Y8" i="28"/>
  <c r="Y7" i="28"/>
  <c r="Y6" i="28"/>
  <c r="Y5" i="28"/>
  <c r="Y4" i="28"/>
  <c r="Y3" i="28"/>
  <c r="X67" i="28"/>
  <c r="X66" i="28"/>
  <c r="X65" i="28"/>
  <c r="X64" i="28"/>
  <c r="X63" i="28"/>
  <c r="X62" i="28"/>
  <c r="X61" i="28"/>
  <c r="X60" i="28"/>
  <c r="X59" i="28"/>
  <c r="X58" i="28"/>
  <c r="X57" i="28"/>
  <c r="X56" i="28"/>
  <c r="X55" i="28"/>
  <c r="X54" i="28"/>
  <c r="X53" i="28"/>
  <c r="X52" i="28"/>
  <c r="X51" i="28"/>
  <c r="X50" i="28"/>
  <c r="X49" i="28"/>
  <c r="X48" i="28"/>
  <c r="X47" i="28"/>
  <c r="X46" i="28"/>
  <c r="X45" i="28"/>
  <c r="X44" i="28"/>
  <c r="X43" i="28"/>
  <c r="X42" i="28"/>
  <c r="X41" i="28"/>
  <c r="X40" i="28"/>
  <c r="X39" i="28"/>
  <c r="X38" i="28"/>
  <c r="X37" i="28"/>
  <c r="X36" i="28"/>
  <c r="X35" i="28"/>
  <c r="X34" i="28"/>
  <c r="X33" i="28"/>
  <c r="X32" i="28"/>
  <c r="X31" i="28"/>
  <c r="X30" i="28"/>
  <c r="X29" i="28"/>
  <c r="X28" i="28"/>
  <c r="X27" i="28"/>
  <c r="X26" i="28"/>
  <c r="X25" i="28"/>
  <c r="X24" i="28"/>
  <c r="X23" i="28"/>
  <c r="X22" i="28"/>
  <c r="X21" i="28"/>
  <c r="X20" i="28"/>
  <c r="X19" i="28"/>
  <c r="X18" i="28"/>
  <c r="X17" i="28"/>
  <c r="X16" i="28"/>
  <c r="X15" i="28"/>
  <c r="X14" i="28"/>
  <c r="X13" i="28"/>
  <c r="X12" i="28"/>
  <c r="X11" i="28"/>
  <c r="X10" i="28"/>
  <c r="X9" i="28"/>
  <c r="X8" i="28"/>
  <c r="X7" i="28"/>
  <c r="X6" i="28"/>
  <c r="X5" i="28"/>
  <c r="X4" i="28"/>
  <c r="X3" i="28"/>
  <c r="W67" i="28"/>
  <c r="W66" i="28"/>
  <c r="W65" i="28"/>
  <c r="W64" i="28"/>
  <c r="W63" i="28"/>
  <c r="W62" i="28"/>
  <c r="W61" i="28"/>
  <c r="W60" i="28"/>
  <c r="W59" i="28"/>
  <c r="W58" i="28"/>
  <c r="W57" i="28"/>
  <c r="W56" i="28"/>
  <c r="W55" i="28"/>
  <c r="W54" i="28"/>
  <c r="W53" i="28"/>
  <c r="W52" i="28"/>
  <c r="W51" i="28"/>
  <c r="W50" i="28"/>
  <c r="W49" i="28"/>
  <c r="W48" i="28"/>
  <c r="W47" i="28"/>
  <c r="W46" i="28"/>
  <c r="W45" i="28"/>
  <c r="W44" i="28"/>
  <c r="W43" i="28"/>
  <c r="W42" i="28"/>
  <c r="W41" i="28"/>
  <c r="W40" i="28"/>
  <c r="W39" i="28"/>
  <c r="W38" i="28"/>
  <c r="W37" i="28"/>
  <c r="W36" i="28"/>
  <c r="W35" i="28"/>
  <c r="W34" i="28"/>
  <c r="W33" i="28"/>
  <c r="W32" i="28"/>
  <c r="W31" i="28"/>
  <c r="W30" i="28"/>
  <c r="W29" i="28"/>
  <c r="W28" i="28"/>
  <c r="W27" i="28"/>
  <c r="W26" i="28"/>
  <c r="W25" i="28"/>
  <c r="W24" i="28"/>
  <c r="W23" i="28"/>
  <c r="W22" i="28"/>
  <c r="W21" i="28"/>
  <c r="W20" i="28"/>
  <c r="W19" i="28"/>
  <c r="W18" i="28"/>
  <c r="W17" i="28"/>
  <c r="W16" i="28"/>
  <c r="W15" i="28"/>
  <c r="W14" i="28"/>
  <c r="W13" i="28"/>
  <c r="W12" i="28"/>
  <c r="W11" i="28"/>
  <c r="W10" i="28"/>
  <c r="W9" i="28"/>
  <c r="W8" i="28"/>
  <c r="W7" i="28"/>
  <c r="W6" i="28"/>
  <c r="W5" i="28"/>
  <c r="W4" i="28"/>
  <c r="W3" i="28"/>
  <c r="V67" i="28"/>
  <c r="V66" i="28"/>
  <c r="V65" i="28"/>
  <c r="V64" i="28"/>
  <c r="V63" i="28"/>
  <c r="V62" i="28"/>
  <c r="V61" i="28"/>
  <c r="V60" i="28"/>
  <c r="V59" i="28"/>
  <c r="V58" i="28"/>
  <c r="V57" i="28"/>
  <c r="V56" i="28"/>
  <c r="V55" i="28"/>
  <c r="V54" i="28"/>
  <c r="V53" i="28"/>
  <c r="V52" i="28"/>
  <c r="V51" i="28"/>
  <c r="V50" i="28"/>
  <c r="V49" i="28"/>
  <c r="V48" i="28"/>
  <c r="V47" i="28"/>
  <c r="V46" i="28"/>
  <c r="V45" i="28"/>
  <c r="V44" i="28"/>
  <c r="V43" i="28"/>
  <c r="V42" i="28"/>
  <c r="V41" i="28"/>
  <c r="V40" i="28"/>
  <c r="V39" i="28"/>
  <c r="V38" i="28"/>
  <c r="V37" i="28"/>
  <c r="V36" i="28"/>
  <c r="V35" i="28"/>
  <c r="V34" i="28"/>
  <c r="V33" i="28"/>
  <c r="V32" i="28"/>
  <c r="V31" i="28"/>
  <c r="V30" i="28"/>
  <c r="V29" i="28"/>
  <c r="V28" i="28"/>
  <c r="V27" i="28"/>
  <c r="V26" i="28"/>
  <c r="V25" i="28"/>
  <c r="V24" i="28"/>
  <c r="V23" i="28"/>
  <c r="V22" i="28"/>
  <c r="V21" i="28"/>
  <c r="V20" i="28"/>
  <c r="V19" i="28"/>
  <c r="V18" i="28"/>
  <c r="V17" i="28"/>
  <c r="V16" i="28"/>
  <c r="V15" i="28"/>
  <c r="V14" i="28"/>
  <c r="V13" i="28"/>
  <c r="V12" i="28"/>
  <c r="V11" i="28"/>
  <c r="V10" i="28"/>
  <c r="V9" i="28"/>
  <c r="V8" i="28"/>
  <c r="V7" i="28"/>
  <c r="V6" i="28"/>
  <c r="V5" i="28"/>
  <c r="V4" i="28"/>
  <c r="V3" i="28"/>
  <c r="U67" i="28"/>
  <c r="U66" i="28"/>
  <c r="U65" i="28"/>
  <c r="U64" i="28"/>
  <c r="U63" i="28"/>
  <c r="U62" i="28"/>
  <c r="U61" i="28"/>
  <c r="U60" i="28"/>
  <c r="U59" i="28"/>
  <c r="U58" i="28"/>
  <c r="U57" i="28"/>
  <c r="U56" i="28"/>
  <c r="U55" i="28"/>
  <c r="U54" i="28"/>
  <c r="U53" i="28"/>
  <c r="U52" i="28"/>
  <c r="U51" i="28"/>
  <c r="U50" i="28"/>
  <c r="U49" i="28"/>
  <c r="U48" i="28"/>
  <c r="U47" i="28"/>
  <c r="U46" i="28"/>
  <c r="U45" i="28"/>
  <c r="U44" i="28"/>
  <c r="U43" i="28"/>
  <c r="U42" i="28"/>
  <c r="U41" i="28"/>
  <c r="U40" i="28"/>
  <c r="U39" i="28"/>
  <c r="U38" i="28"/>
  <c r="U37" i="28"/>
  <c r="U36" i="28"/>
  <c r="U35" i="28"/>
  <c r="U34" i="28"/>
  <c r="U33" i="28"/>
  <c r="U32" i="28"/>
  <c r="U31" i="28"/>
  <c r="U30" i="28"/>
  <c r="U29" i="28"/>
  <c r="U28" i="28"/>
  <c r="U27" i="28"/>
  <c r="U26" i="28"/>
  <c r="U25" i="28"/>
  <c r="U24" i="28"/>
  <c r="U23" i="28"/>
  <c r="U22" i="28"/>
  <c r="U21" i="28"/>
  <c r="U20" i="28"/>
  <c r="U19" i="28"/>
  <c r="U18" i="28"/>
  <c r="U17" i="28"/>
  <c r="U16" i="28"/>
  <c r="U15" i="28"/>
  <c r="U14" i="28"/>
  <c r="U13" i="28"/>
  <c r="U12" i="28"/>
  <c r="U11" i="28"/>
  <c r="U10" i="28"/>
  <c r="U9" i="28"/>
  <c r="U8" i="28"/>
  <c r="U7" i="28"/>
  <c r="U6" i="28"/>
  <c r="U5" i="28"/>
  <c r="U4" i="28"/>
  <c r="U3" i="28"/>
  <c r="T67" i="28"/>
  <c r="T66" i="28"/>
  <c r="T65" i="28"/>
  <c r="T64" i="28"/>
  <c r="T63" i="28"/>
  <c r="T62" i="28"/>
  <c r="T61" i="28"/>
  <c r="T60" i="28"/>
  <c r="T59" i="28"/>
  <c r="T58" i="28"/>
  <c r="T57" i="28"/>
  <c r="T56" i="28"/>
  <c r="T55" i="28"/>
  <c r="T54" i="28"/>
  <c r="T53" i="28"/>
  <c r="T52" i="28"/>
  <c r="T51" i="28"/>
  <c r="T50" i="28"/>
  <c r="T49" i="28"/>
  <c r="T48" i="28"/>
  <c r="T47" i="28"/>
  <c r="T46" i="28"/>
  <c r="T45" i="28"/>
  <c r="T44" i="28"/>
  <c r="T43" i="28"/>
  <c r="T42" i="28"/>
  <c r="T41" i="28"/>
  <c r="T40" i="28"/>
  <c r="T39" i="28"/>
  <c r="T38" i="28"/>
  <c r="T37" i="28"/>
  <c r="T36" i="28"/>
  <c r="T35" i="28"/>
  <c r="T34" i="28"/>
  <c r="T33" i="28"/>
  <c r="T32" i="28"/>
  <c r="T31" i="28"/>
  <c r="T30" i="28"/>
  <c r="T29" i="28"/>
  <c r="T28" i="28"/>
  <c r="T27" i="28"/>
  <c r="T26" i="28"/>
  <c r="T25" i="28"/>
  <c r="T24" i="28"/>
  <c r="T23" i="28"/>
  <c r="T22" i="28"/>
  <c r="T21" i="28"/>
  <c r="T20" i="28"/>
  <c r="T19" i="28"/>
  <c r="T18" i="28"/>
  <c r="T17" i="28"/>
  <c r="T16" i="28"/>
  <c r="T15" i="28"/>
  <c r="T14" i="28"/>
  <c r="T13" i="28"/>
  <c r="T12" i="28"/>
  <c r="T11" i="28"/>
  <c r="T10" i="28"/>
  <c r="T9" i="28"/>
  <c r="T8" i="28"/>
  <c r="T7" i="28"/>
  <c r="T6" i="28"/>
  <c r="T5" i="28"/>
  <c r="T4" i="28"/>
  <c r="T3" i="28"/>
  <c r="S67" i="28"/>
  <c r="S66" i="28"/>
  <c r="S65" i="28"/>
  <c r="S64" i="28"/>
  <c r="S63" i="28"/>
  <c r="S62" i="28"/>
  <c r="S61" i="28"/>
  <c r="S60" i="28"/>
  <c r="S59" i="28"/>
  <c r="S58" i="28"/>
  <c r="S57" i="28"/>
  <c r="S56" i="28"/>
  <c r="S55" i="28"/>
  <c r="S54" i="28"/>
  <c r="S53" i="28"/>
  <c r="S52" i="28"/>
  <c r="S51" i="28"/>
  <c r="S50" i="28"/>
  <c r="S49" i="28"/>
  <c r="S48" i="28"/>
  <c r="S47" i="28"/>
  <c r="S46" i="28"/>
  <c r="S45" i="28"/>
  <c r="S44" i="28"/>
  <c r="S43" i="28"/>
  <c r="S42" i="28"/>
  <c r="S41" i="28"/>
  <c r="S40" i="28"/>
  <c r="S39" i="28"/>
  <c r="S38" i="28"/>
  <c r="S37" i="28"/>
  <c r="S36" i="28"/>
  <c r="S35" i="28"/>
  <c r="S34" i="28"/>
  <c r="S33" i="28"/>
  <c r="S32" i="28"/>
  <c r="S31" i="28"/>
  <c r="S30" i="28"/>
  <c r="S29" i="28"/>
  <c r="S28" i="28"/>
  <c r="S27" i="28"/>
  <c r="S26" i="28"/>
  <c r="S25" i="28"/>
  <c r="S24" i="28"/>
  <c r="S23" i="28"/>
  <c r="S22" i="28"/>
  <c r="S21" i="28"/>
  <c r="S20" i="28"/>
  <c r="S19" i="28"/>
  <c r="S18" i="28"/>
  <c r="S17" i="28"/>
  <c r="S16" i="28"/>
  <c r="S15" i="28"/>
  <c r="S14" i="28"/>
  <c r="S13" i="28"/>
  <c r="S12" i="28"/>
  <c r="S11" i="28"/>
  <c r="S10" i="28"/>
  <c r="S9" i="28"/>
  <c r="S8" i="28"/>
  <c r="S7" i="28"/>
  <c r="S6" i="28"/>
  <c r="S5" i="28"/>
  <c r="S4" i="28"/>
  <c r="S3" i="28"/>
  <c r="R67" i="28"/>
  <c r="R66" i="28"/>
  <c r="R65" i="28"/>
  <c r="R64" i="28"/>
  <c r="R63" i="28"/>
  <c r="R62" i="28"/>
  <c r="R61" i="28"/>
  <c r="R60" i="28"/>
  <c r="R59" i="28"/>
  <c r="R58" i="28"/>
  <c r="R57" i="28"/>
  <c r="R56" i="28"/>
  <c r="R55" i="28"/>
  <c r="R54" i="28"/>
  <c r="R53" i="28"/>
  <c r="R52" i="28"/>
  <c r="R51" i="28"/>
  <c r="R50" i="28"/>
  <c r="R49" i="28"/>
  <c r="R48" i="28"/>
  <c r="R47" i="28"/>
  <c r="R46" i="28"/>
  <c r="R45" i="28"/>
  <c r="R44" i="28"/>
  <c r="R43" i="28"/>
  <c r="R42" i="28"/>
  <c r="R41" i="28"/>
  <c r="R40" i="28"/>
  <c r="R39" i="28"/>
  <c r="R38" i="28"/>
  <c r="R37" i="28"/>
  <c r="R36" i="28"/>
  <c r="R35" i="28"/>
  <c r="R34" i="28"/>
  <c r="R33" i="28"/>
  <c r="R32" i="28"/>
  <c r="R31" i="28"/>
  <c r="R30" i="28"/>
  <c r="R29" i="28"/>
  <c r="R28" i="28"/>
  <c r="R27" i="28"/>
  <c r="R26" i="28"/>
  <c r="R25" i="28"/>
  <c r="R24" i="28"/>
  <c r="R23" i="28"/>
  <c r="R22" i="28"/>
  <c r="R21" i="28"/>
  <c r="R20" i="28"/>
  <c r="R19" i="28"/>
  <c r="R18" i="28"/>
  <c r="R17" i="28"/>
  <c r="R16" i="28"/>
  <c r="R15" i="28"/>
  <c r="R14" i="28"/>
  <c r="R13" i="28"/>
  <c r="R12" i="28"/>
  <c r="R11" i="28"/>
  <c r="R10" i="28"/>
  <c r="R9" i="28"/>
  <c r="R8" i="28"/>
  <c r="R7" i="28"/>
  <c r="R6" i="28"/>
  <c r="R5" i="28"/>
  <c r="R4" i="28"/>
  <c r="R3" i="28"/>
  <c r="Q67" i="28"/>
  <c r="Q66" i="28"/>
  <c r="Q65" i="28"/>
  <c r="Q64" i="28"/>
  <c r="Q63" i="28"/>
  <c r="Q62" i="28"/>
  <c r="Q61" i="28"/>
  <c r="Q60" i="28"/>
  <c r="Q59" i="28"/>
  <c r="Q58" i="28"/>
  <c r="Q57" i="28"/>
  <c r="Q56" i="28"/>
  <c r="Q55" i="28"/>
  <c r="Q54" i="28"/>
  <c r="Q53" i="28"/>
  <c r="Q52" i="28"/>
  <c r="Q51" i="28"/>
  <c r="Q50" i="28"/>
  <c r="Q49" i="28"/>
  <c r="Q48" i="28"/>
  <c r="Q47" i="28"/>
  <c r="Q46" i="28"/>
  <c r="Q45" i="28"/>
  <c r="Q44" i="28"/>
  <c r="Q43" i="28"/>
  <c r="Q42" i="28"/>
  <c r="Q41" i="28"/>
  <c r="Q40" i="28"/>
  <c r="Q39" i="28"/>
  <c r="Q38" i="28"/>
  <c r="Q37" i="28"/>
  <c r="Q36" i="28"/>
  <c r="Q35" i="28"/>
  <c r="Q34" i="28"/>
  <c r="Q33" i="28"/>
  <c r="Q32" i="28"/>
  <c r="Q31" i="28"/>
  <c r="Q30" i="28"/>
  <c r="Q29" i="28"/>
  <c r="Q28" i="28"/>
  <c r="Q27" i="28"/>
  <c r="Q26" i="28"/>
  <c r="Q25" i="28"/>
  <c r="Q24" i="28"/>
  <c r="Q23" i="28"/>
  <c r="Q22" i="28"/>
  <c r="Q21" i="28"/>
  <c r="Q20" i="28"/>
  <c r="Q19" i="28"/>
  <c r="Q18" i="28"/>
  <c r="Q17" i="28"/>
  <c r="Q16" i="28"/>
  <c r="Q15" i="28"/>
  <c r="Q14" i="28"/>
  <c r="Q13" i="28"/>
  <c r="Q12" i="28"/>
  <c r="Q11" i="28"/>
  <c r="Q10" i="28"/>
  <c r="Q9" i="28"/>
  <c r="Q8" i="28"/>
  <c r="Q7" i="28"/>
  <c r="Q6" i="28"/>
  <c r="Q5" i="28"/>
  <c r="Q4" i="28"/>
  <c r="Q3" i="28"/>
  <c r="P67" i="28"/>
  <c r="P66" i="28"/>
  <c r="P65" i="28"/>
  <c r="P64" i="28"/>
  <c r="P63" i="28"/>
  <c r="P62" i="28"/>
  <c r="P61" i="28"/>
  <c r="P60" i="28"/>
  <c r="P59" i="28"/>
  <c r="P58" i="28"/>
  <c r="P57" i="28"/>
  <c r="P56" i="28"/>
  <c r="P55" i="28"/>
  <c r="P54" i="28"/>
  <c r="P53" i="28"/>
  <c r="P52" i="28"/>
  <c r="P51" i="28"/>
  <c r="P50" i="28"/>
  <c r="P49" i="28"/>
  <c r="P48" i="28"/>
  <c r="P47" i="28"/>
  <c r="P46" i="28"/>
  <c r="P45" i="28"/>
  <c r="P44" i="28"/>
  <c r="P43" i="28"/>
  <c r="P42" i="28"/>
  <c r="P41" i="28"/>
  <c r="P40" i="28"/>
  <c r="P39" i="28"/>
  <c r="P38" i="28"/>
  <c r="P37" i="28"/>
  <c r="P36" i="28"/>
  <c r="P35" i="28"/>
  <c r="P34" i="28"/>
  <c r="P33" i="28"/>
  <c r="P32" i="28"/>
  <c r="P31" i="28"/>
  <c r="P30" i="28"/>
  <c r="P29" i="28"/>
  <c r="P28" i="28"/>
  <c r="P27" i="28"/>
  <c r="P26" i="28"/>
  <c r="P25" i="28"/>
  <c r="P24" i="28"/>
  <c r="P23" i="28"/>
  <c r="P22" i="28"/>
  <c r="P21" i="28"/>
  <c r="P20" i="28"/>
  <c r="P19" i="28"/>
  <c r="P18" i="28"/>
  <c r="P17" i="28"/>
  <c r="P16" i="28"/>
  <c r="P15" i="28"/>
  <c r="P14" i="28"/>
  <c r="P13" i="28"/>
  <c r="P12" i="28"/>
  <c r="P11" i="28"/>
  <c r="P10" i="28"/>
  <c r="P9" i="28"/>
  <c r="P8" i="28"/>
  <c r="P7" i="28"/>
  <c r="P6" i="28"/>
  <c r="P5" i="28"/>
  <c r="P4" i="28"/>
  <c r="P3" i="28"/>
  <c r="O67" i="28"/>
  <c r="O66" i="28"/>
  <c r="O65" i="28"/>
  <c r="O64" i="28"/>
  <c r="O63" i="28"/>
  <c r="O62" i="28"/>
  <c r="O61" i="28"/>
  <c r="O60" i="28"/>
  <c r="O59" i="28"/>
  <c r="O58" i="28"/>
  <c r="O57" i="28"/>
  <c r="O56" i="28"/>
  <c r="O55" i="28"/>
  <c r="O54" i="28"/>
  <c r="O53" i="28"/>
  <c r="O52" i="28"/>
  <c r="O51" i="28"/>
  <c r="O50" i="28"/>
  <c r="O49" i="28"/>
  <c r="O48" i="28"/>
  <c r="O47" i="28"/>
  <c r="O46" i="28"/>
  <c r="O45" i="28"/>
  <c r="O44" i="28"/>
  <c r="O43" i="28"/>
  <c r="O42" i="28"/>
  <c r="O41" i="28"/>
  <c r="O40" i="28"/>
  <c r="O39" i="28"/>
  <c r="O38" i="28"/>
  <c r="O37" i="28"/>
  <c r="O36" i="28"/>
  <c r="O35" i="28"/>
  <c r="O34" i="28"/>
  <c r="O33" i="28"/>
  <c r="O32" i="28"/>
  <c r="O31" i="28"/>
  <c r="O30" i="28"/>
  <c r="O29" i="28"/>
  <c r="O28" i="28"/>
  <c r="O27" i="28"/>
  <c r="O26" i="28"/>
  <c r="O25" i="28"/>
  <c r="O24" i="28"/>
  <c r="O23" i="28"/>
  <c r="O22" i="28"/>
  <c r="O21" i="28"/>
  <c r="O20" i="28"/>
  <c r="O19" i="28"/>
  <c r="O18" i="28"/>
  <c r="O17" i="28"/>
  <c r="O16" i="28"/>
  <c r="O15" i="28"/>
  <c r="O14" i="28"/>
  <c r="O13" i="28"/>
  <c r="O12" i="28"/>
  <c r="O11" i="28"/>
  <c r="O10" i="28"/>
  <c r="O9" i="28"/>
  <c r="O8" i="28"/>
  <c r="O7" i="28"/>
  <c r="O6" i="28"/>
  <c r="O5" i="28"/>
  <c r="O4" i="28"/>
  <c r="O3" i="28"/>
  <c r="N67" i="28"/>
  <c r="N66" i="28"/>
  <c r="N65" i="28"/>
  <c r="N64" i="28"/>
  <c r="N63" i="28"/>
  <c r="N62" i="28"/>
  <c r="N61" i="28"/>
  <c r="N60" i="28"/>
  <c r="N59" i="28"/>
  <c r="N58" i="28"/>
  <c r="N57" i="28"/>
  <c r="N56" i="28"/>
  <c r="N55" i="28"/>
  <c r="N54" i="28"/>
  <c r="N53" i="28"/>
  <c r="N52" i="28"/>
  <c r="N51" i="28"/>
  <c r="N50" i="28"/>
  <c r="N49" i="28"/>
  <c r="N48" i="28"/>
  <c r="N47" i="28"/>
  <c r="N46" i="28"/>
  <c r="N45" i="28"/>
  <c r="N44" i="28"/>
  <c r="N43" i="28"/>
  <c r="N42" i="28"/>
  <c r="N41" i="28"/>
  <c r="N40" i="28"/>
  <c r="N39" i="28"/>
  <c r="N38" i="28"/>
  <c r="N37" i="28"/>
  <c r="N36" i="28"/>
  <c r="N35" i="28"/>
  <c r="N34" i="28"/>
  <c r="N33" i="28"/>
  <c r="N32" i="28"/>
  <c r="N31" i="28"/>
  <c r="N30" i="28"/>
  <c r="N29" i="28"/>
  <c r="N28" i="28"/>
  <c r="N27" i="28"/>
  <c r="N26" i="28"/>
  <c r="N25" i="28"/>
  <c r="N24" i="28"/>
  <c r="N23" i="28"/>
  <c r="N22" i="28"/>
  <c r="N21" i="28"/>
  <c r="N20" i="28"/>
  <c r="N19" i="28"/>
  <c r="N18" i="28"/>
  <c r="N17" i="28"/>
  <c r="N16" i="28"/>
  <c r="N15" i="28"/>
  <c r="N14" i="28"/>
  <c r="N13" i="28"/>
  <c r="N12" i="28"/>
  <c r="N11" i="28"/>
  <c r="N10" i="28"/>
  <c r="N9" i="28"/>
  <c r="N8" i="28"/>
  <c r="N7" i="28"/>
  <c r="N6" i="28"/>
  <c r="N5" i="28"/>
  <c r="N4" i="28"/>
  <c r="N3" i="28"/>
  <c r="I67" i="28"/>
  <c r="I66" i="28"/>
  <c r="I65" i="28"/>
  <c r="I64" i="28"/>
  <c r="I63" i="28"/>
  <c r="I62" i="28"/>
  <c r="I61" i="28"/>
  <c r="I60" i="28"/>
  <c r="I59" i="28"/>
  <c r="I58" i="28"/>
  <c r="I57" i="28"/>
  <c r="I56" i="28"/>
  <c r="I55" i="28"/>
  <c r="I54" i="28"/>
  <c r="I53" i="28"/>
  <c r="I52" i="28"/>
  <c r="I51" i="28"/>
  <c r="I50" i="28"/>
  <c r="I49" i="28"/>
  <c r="I48" i="28"/>
  <c r="I47" i="28"/>
  <c r="I46" i="28"/>
  <c r="I45" i="28"/>
  <c r="I44" i="28"/>
  <c r="I43" i="28"/>
  <c r="I42" i="28"/>
  <c r="I41" i="28"/>
  <c r="I40" i="28"/>
  <c r="I39" i="28"/>
  <c r="I38" i="28"/>
  <c r="I37" i="28"/>
  <c r="I36" i="28"/>
  <c r="I35" i="28"/>
  <c r="I34" i="28"/>
  <c r="I33" i="28"/>
  <c r="I32" i="28"/>
  <c r="I31" i="28"/>
  <c r="I30" i="28"/>
  <c r="I29" i="28"/>
  <c r="I28" i="28"/>
  <c r="I27" i="28"/>
  <c r="I26" i="28"/>
  <c r="I25" i="28"/>
  <c r="I24" i="28"/>
  <c r="I23" i="28"/>
  <c r="I22" i="28"/>
  <c r="I21" i="28"/>
  <c r="I20" i="28"/>
  <c r="I19" i="28"/>
  <c r="I18" i="28"/>
  <c r="I17" i="28"/>
  <c r="I16" i="28"/>
  <c r="I15" i="28"/>
  <c r="I14" i="28"/>
  <c r="I13" i="28"/>
  <c r="I12" i="28"/>
  <c r="I11" i="28"/>
  <c r="I10" i="28"/>
  <c r="I9" i="28"/>
  <c r="I8" i="28"/>
  <c r="I7" i="28"/>
  <c r="I6" i="28"/>
  <c r="I5" i="28"/>
  <c r="I4" i="28"/>
  <c r="I3" i="28"/>
  <c r="H67" i="28"/>
  <c r="H66" i="28"/>
  <c r="H65" i="28"/>
  <c r="H64" i="28"/>
  <c r="H63" i="28"/>
  <c r="H62" i="28"/>
  <c r="H61" i="28"/>
  <c r="H60" i="28"/>
  <c r="H59" i="28"/>
  <c r="H58" i="28"/>
  <c r="H57" i="28"/>
  <c r="H56" i="28"/>
  <c r="H55" i="28"/>
  <c r="H54" i="28"/>
  <c r="H53" i="28"/>
  <c r="H52" i="28"/>
  <c r="H51" i="28"/>
  <c r="H50" i="28"/>
  <c r="H49" i="28"/>
  <c r="H48" i="28"/>
  <c r="H47" i="28"/>
  <c r="H46" i="28"/>
  <c r="H45" i="28"/>
  <c r="H44" i="28"/>
  <c r="H43" i="28"/>
  <c r="H42" i="28"/>
  <c r="H41" i="28"/>
  <c r="H40" i="28"/>
  <c r="H39" i="28"/>
  <c r="H38" i="28"/>
  <c r="H37" i="28"/>
  <c r="H36" i="28"/>
  <c r="H35" i="28"/>
  <c r="H34" i="28"/>
  <c r="H33" i="28"/>
  <c r="H32" i="28"/>
  <c r="H31" i="28"/>
  <c r="H30" i="28"/>
  <c r="H29" i="28"/>
  <c r="H28" i="28"/>
  <c r="H27" i="28"/>
  <c r="H26" i="28"/>
  <c r="H25" i="28"/>
  <c r="H24" i="28"/>
  <c r="H23" i="28"/>
  <c r="H22" i="28"/>
  <c r="H21" i="28"/>
  <c r="H20" i="28"/>
  <c r="H19" i="28"/>
  <c r="H18" i="28"/>
  <c r="H17" i="28"/>
  <c r="H16" i="28"/>
  <c r="H15" i="28"/>
  <c r="H14" i="28"/>
  <c r="H13" i="28"/>
  <c r="H12" i="28"/>
  <c r="H11" i="28"/>
  <c r="H10" i="28"/>
  <c r="H9" i="28"/>
  <c r="H8" i="28"/>
  <c r="H7" i="28"/>
  <c r="H6" i="28"/>
  <c r="H5" i="28"/>
  <c r="H4" i="28"/>
  <c r="H3" i="28"/>
  <c r="G67" i="28"/>
  <c r="G66" i="28"/>
  <c r="G65" i="28"/>
  <c r="G64" i="28"/>
  <c r="G63" i="28"/>
  <c r="G62" i="28"/>
  <c r="G61" i="28"/>
  <c r="G60" i="28"/>
  <c r="G59" i="28"/>
  <c r="G58" i="28"/>
  <c r="G57" i="28"/>
  <c r="G56" i="28"/>
  <c r="G55" i="28"/>
  <c r="G54" i="28"/>
  <c r="G53" i="28"/>
  <c r="G52" i="28"/>
  <c r="G51" i="28"/>
  <c r="G50" i="28"/>
  <c r="G49" i="28"/>
  <c r="G48" i="28"/>
  <c r="G47" i="28"/>
  <c r="G46" i="28"/>
  <c r="G45" i="28"/>
  <c r="G44" i="28"/>
  <c r="G43" i="28"/>
  <c r="G42" i="28"/>
  <c r="G41" i="28"/>
  <c r="G40" i="28"/>
  <c r="G39" i="28"/>
  <c r="G38" i="28"/>
  <c r="G37" i="28"/>
  <c r="G36" i="28"/>
  <c r="G35" i="28"/>
  <c r="G34" i="28"/>
  <c r="G33" i="28"/>
  <c r="G32" i="28"/>
  <c r="G31" i="28"/>
  <c r="G30" i="28"/>
  <c r="G29" i="28"/>
  <c r="G28" i="28"/>
  <c r="G27" i="28"/>
  <c r="G26" i="28"/>
  <c r="G25" i="28"/>
  <c r="G24" i="28"/>
  <c r="G23" i="28"/>
  <c r="G22" i="28"/>
  <c r="G21" i="28"/>
  <c r="G20" i="28"/>
  <c r="G19" i="28"/>
  <c r="G18" i="28"/>
  <c r="G17" i="28"/>
  <c r="G16" i="28"/>
  <c r="G15" i="28"/>
  <c r="G14" i="28"/>
  <c r="G13" i="28"/>
  <c r="G12" i="28"/>
  <c r="G11" i="28"/>
  <c r="G10" i="28"/>
  <c r="G9" i="28"/>
  <c r="G8" i="28"/>
  <c r="G7" i="28"/>
  <c r="G6" i="28"/>
  <c r="G5" i="28"/>
  <c r="G4" i="28"/>
  <c r="G3" i="28"/>
  <c r="F67" i="28"/>
  <c r="F66" i="28"/>
  <c r="F65" i="28"/>
  <c r="F64" i="28"/>
  <c r="F63" i="28"/>
  <c r="F62" i="28"/>
  <c r="F61" i="28"/>
  <c r="F60" i="28"/>
  <c r="F59" i="28"/>
  <c r="F58" i="28"/>
  <c r="F57" i="28"/>
  <c r="F56" i="28"/>
  <c r="F55" i="28"/>
  <c r="F54" i="28"/>
  <c r="F53" i="28"/>
  <c r="F52" i="28"/>
  <c r="F51" i="28"/>
  <c r="F50" i="28"/>
  <c r="F49" i="28"/>
  <c r="F48" i="28"/>
  <c r="F47" i="28"/>
  <c r="F46" i="28"/>
  <c r="F45" i="28"/>
  <c r="F44" i="28"/>
  <c r="F43" i="28"/>
  <c r="F42" i="28"/>
  <c r="F41" i="28"/>
  <c r="F40" i="28"/>
  <c r="F39" i="28"/>
  <c r="F38" i="28"/>
  <c r="F37" i="28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F6" i="28"/>
  <c r="F5" i="28"/>
  <c r="F4" i="28"/>
  <c r="F3" i="28"/>
  <c r="E67" i="28"/>
  <c r="E66" i="28"/>
  <c r="E65" i="28"/>
  <c r="E64" i="28"/>
  <c r="E63" i="28"/>
  <c r="E62" i="28"/>
  <c r="E61" i="28"/>
  <c r="E60" i="28"/>
  <c r="E59" i="28"/>
  <c r="E58" i="28"/>
  <c r="E57" i="28"/>
  <c r="E56" i="28"/>
  <c r="E55" i="28"/>
  <c r="E54" i="28"/>
  <c r="E53" i="28"/>
  <c r="E52" i="28"/>
  <c r="E51" i="28"/>
  <c r="E50" i="28"/>
  <c r="E49" i="28"/>
  <c r="E48" i="28"/>
  <c r="E47" i="28"/>
  <c r="E46" i="28"/>
  <c r="E45" i="28"/>
  <c r="E44" i="28"/>
  <c r="E43" i="28"/>
  <c r="E42" i="28"/>
  <c r="E41" i="28"/>
  <c r="E40" i="28"/>
  <c r="E39" i="28"/>
  <c r="E38" i="28"/>
  <c r="E37" i="28"/>
  <c r="E36" i="28"/>
  <c r="E35" i="28"/>
  <c r="E34" i="28"/>
  <c r="E33" i="28"/>
  <c r="E32" i="28"/>
  <c r="E31" i="28"/>
  <c r="E30" i="28"/>
  <c r="E29" i="28"/>
  <c r="E28" i="28"/>
  <c r="E27" i="28"/>
  <c r="E26" i="28"/>
  <c r="E25" i="28"/>
  <c r="E24" i="28"/>
  <c r="E23" i="28"/>
  <c r="E22" i="28"/>
  <c r="E21" i="28"/>
  <c r="E20" i="28"/>
  <c r="E19" i="28"/>
  <c r="E18" i="28"/>
  <c r="E17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E3" i="28"/>
  <c r="D67" i="28"/>
  <c r="D66" i="28"/>
  <c r="D65" i="28"/>
  <c r="D64" i="28"/>
  <c r="D63" i="28"/>
  <c r="D62" i="28"/>
  <c r="D61" i="28"/>
  <c r="D60" i="28"/>
  <c r="D59" i="28"/>
  <c r="D58" i="28"/>
  <c r="D57" i="28"/>
  <c r="D56" i="28"/>
  <c r="D55" i="28"/>
  <c r="D54" i="28"/>
  <c r="D53" i="28"/>
  <c r="D52" i="28"/>
  <c r="D51" i="28"/>
  <c r="D50" i="28"/>
  <c r="D49" i="28"/>
  <c r="D48" i="28"/>
  <c r="D47" i="28"/>
  <c r="D46" i="28"/>
  <c r="D45" i="28"/>
  <c r="D44" i="28"/>
  <c r="D43" i="28"/>
  <c r="D42" i="28"/>
  <c r="D41" i="28"/>
  <c r="D40" i="28"/>
  <c r="D39" i="28"/>
  <c r="D38" i="28"/>
  <c r="D37" i="28"/>
  <c r="D36" i="28"/>
  <c r="D35" i="28"/>
  <c r="D34" i="28"/>
  <c r="D33" i="28"/>
  <c r="D32" i="28"/>
  <c r="D31" i="28"/>
  <c r="D30" i="28"/>
  <c r="D29" i="28"/>
  <c r="D28" i="28"/>
  <c r="D27" i="28"/>
  <c r="D26" i="28"/>
  <c r="D25" i="28"/>
  <c r="D24" i="28"/>
  <c r="D23" i="28"/>
  <c r="D22" i="28"/>
  <c r="D21" i="28"/>
  <c r="D20" i="28"/>
  <c r="D19" i="28"/>
  <c r="D18" i="28"/>
  <c r="D17" i="28"/>
  <c r="D264" i="27"/>
  <c r="D265" i="27"/>
  <c r="D266" i="27"/>
  <c r="D267" i="27"/>
  <c r="D268" i="27"/>
  <c r="D269" i="27"/>
  <c r="D270" i="27"/>
  <c r="D271" i="27"/>
  <c r="D272" i="27"/>
  <c r="D273" i="27"/>
  <c r="D274" i="27"/>
  <c r="D275" i="27"/>
  <c r="D276" i="27"/>
  <c r="D16" i="28"/>
  <c r="D15" i="28"/>
  <c r="D14" i="28"/>
  <c r="D13" i="28"/>
  <c r="D12" i="28"/>
  <c r="D11" i="28"/>
  <c r="D10" i="28"/>
  <c r="D9" i="28"/>
  <c r="D8" i="28"/>
  <c r="D7" i="28"/>
  <c r="D6" i="28"/>
  <c r="D5" i="28"/>
  <c r="D4" i="28"/>
  <c r="B3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AC3" i="28"/>
  <c r="AD3" i="28"/>
  <c r="AC4" i="28"/>
  <c r="AD4" i="28"/>
  <c r="AC5" i="28"/>
  <c r="AD5" i="28"/>
  <c r="AC6" i="28"/>
  <c r="AD6" i="28"/>
  <c r="AC7" i="28"/>
  <c r="AD7" i="28"/>
  <c r="AC8" i="28"/>
  <c r="AD8" i="28"/>
  <c r="AC9" i="28"/>
  <c r="AD9" i="28"/>
  <c r="AC10" i="28"/>
  <c r="AD10" i="28"/>
  <c r="AC11" i="28"/>
  <c r="AD11" i="28"/>
  <c r="AC12" i="28"/>
  <c r="AD12" i="28"/>
  <c r="AC13" i="28"/>
  <c r="AD13" i="28"/>
  <c r="AC14" i="28"/>
  <c r="AD14" i="28"/>
  <c r="AC15" i="28"/>
  <c r="AD15" i="28"/>
  <c r="AC16" i="28"/>
  <c r="AD16" i="28"/>
  <c r="AC17" i="28"/>
  <c r="AD17" i="28"/>
  <c r="AC18" i="28"/>
  <c r="AD18" i="28"/>
  <c r="AC19" i="28"/>
  <c r="AD19" i="28"/>
  <c r="AC20" i="28"/>
  <c r="AD20" i="28"/>
  <c r="AC21" i="28"/>
  <c r="AD21" i="28"/>
  <c r="AC22" i="28"/>
  <c r="AD22" i="28"/>
  <c r="AC23" i="28"/>
  <c r="AD23" i="28"/>
  <c r="AC24" i="28"/>
  <c r="AD24" i="28"/>
  <c r="AC25" i="28"/>
  <c r="AD25" i="28"/>
  <c r="AC26" i="28"/>
  <c r="AD26" i="28"/>
  <c r="AC27" i="28"/>
  <c r="AD27" i="28"/>
  <c r="AC28" i="28"/>
  <c r="AD28" i="28"/>
  <c r="AC29" i="28"/>
  <c r="AD29" i="28"/>
  <c r="AC30" i="28"/>
  <c r="AD30" i="28"/>
  <c r="AC31" i="28"/>
  <c r="AD31" i="28"/>
  <c r="AC32" i="28"/>
  <c r="AD32" i="28"/>
  <c r="AC33" i="28"/>
  <c r="AD33" i="28"/>
  <c r="AC34" i="28"/>
  <c r="AD34" i="28"/>
  <c r="AC35" i="28"/>
  <c r="AD35" i="28"/>
  <c r="AC36" i="28"/>
  <c r="AD36" i="28"/>
  <c r="AC37" i="28"/>
  <c r="AD37" i="28"/>
  <c r="AC38" i="28"/>
  <c r="AD38" i="28"/>
  <c r="AC39" i="28"/>
  <c r="AD39" i="28"/>
  <c r="AC40" i="28"/>
  <c r="AD40" i="28"/>
  <c r="AC41" i="28"/>
  <c r="AD41" i="28"/>
  <c r="AC42" i="28"/>
  <c r="AD42" i="28"/>
  <c r="AC43" i="28"/>
  <c r="AD43" i="28"/>
  <c r="AC44" i="28"/>
  <c r="AD44" i="28"/>
  <c r="AC45" i="28"/>
  <c r="AD45" i="28"/>
  <c r="AC46" i="28"/>
  <c r="AD46" i="28"/>
  <c r="AC47" i="28"/>
  <c r="AD47" i="28"/>
  <c r="AC48" i="28"/>
  <c r="AD48" i="28"/>
  <c r="AC49" i="28"/>
  <c r="AD49" i="28"/>
  <c r="AC50" i="28"/>
  <c r="AD50" i="28"/>
  <c r="AC51" i="28"/>
  <c r="AD51" i="28"/>
  <c r="AC52" i="28"/>
  <c r="AD52" i="28"/>
  <c r="AC53" i="28"/>
  <c r="AD53" i="28"/>
  <c r="AC54" i="28"/>
  <c r="AD54" i="28"/>
  <c r="AC55" i="28"/>
  <c r="AD55" i="28"/>
  <c r="AC56" i="28"/>
  <c r="AD56" i="28"/>
  <c r="AC57" i="28"/>
  <c r="AD57" i="28"/>
  <c r="AC58" i="28"/>
  <c r="AD58" i="28"/>
  <c r="AC59" i="28"/>
  <c r="AD59" i="28"/>
  <c r="AC60" i="28"/>
  <c r="AD60" i="28"/>
  <c r="AC61" i="28"/>
  <c r="AD61" i="28"/>
  <c r="AC62" i="28"/>
  <c r="AD62" i="28"/>
  <c r="AC63" i="28"/>
  <c r="AD63" i="28"/>
  <c r="AC64" i="28"/>
  <c r="AD64" i="28"/>
  <c r="AC65" i="28"/>
  <c r="AD65" i="28"/>
  <c r="AC66" i="28"/>
  <c r="AD66" i="28"/>
  <c r="AC67" i="28"/>
  <c r="AD67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N150" i="28"/>
  <c r="N149" i="28"/>
  <c r="N148" i="28"/>
  <c r="N147" i="28"/>
  <c r="N146" i="28"/>
  <c r="N144" i="28"/>
  <c r="N143" i="28"/>
  <c r="N142" i="28"/>
  <c r="N141" i="28"/>
  <c r="N140" i="28"/>
  <c r="N138" i="28"/>
  <c r="N137" i="28"/>
  <c r="N136" i="28"/>
  <c r="N135" i="28"/>
  <c r="N134" i="28"/>
  <c r="N132" i="28"/>
  <c r="N131" i="28"/>
  <c r="N130" i="28"/>
  <c r="N129" i="28"/>
  <c r="N128" i="28"/>
  <c r="N126" i="28"/>
  <c r="N125" i="28"/>
  <c r="N124" i="28"/>
  <c r="N123" i="28"/>
  <c r="N122" i="28"/>
  <c r="N120" i="28"/>
  <c r="N119" i="28"/>
  <c r="AF3" i="28"/>
  <c r="AF4" i="28"/>
  <c r="AF5" i="28"/>
  <c r="AF6" i="28"/>
  <c r="AF7" i="28"/>
  <c r="AF8" i="28"/>
  <c r="AF9" i="28"/>
  <c r="AF10" i="28"/>
  <c r="AF11" i="28"/>
  <c r="AF12" i="28"/>
  <c r="AF13" i="28"/>
  <c r="AF14" i="28"/>
  <c r="AF15" i="28"/>
  <c r="AF16" i="28"/>
  <c r="AF17" i="28"/>
  <c r="AF18" i="28"/>
  <c r="AF19" i="28"/>
  <c r="AF20" i="28"/>
  <c r="AF21" i="28"/>
  <c r="AF22" i="28"/>
  <c r="AF23" i="28"/>
  <c r="AF24" i="28"/>
  <c r="AF25" i="28"/>
  <c r="AF26" i="28"/>
  <c r="AF27" i="28"/>
  <c r="AF28" i="28"/>
  <c r="AF29" i="28"/>
  <c r="AF30" i="28"/>
  <c r="AF31" i="28"/>
  <c r="AF32" i="28"/>
  <c r="AF33" i="28"/>
  <c r="AF34" i="28"/>
  <c r="AF35" i="28"/>
  <c r="AF36" i="28"/>
  <c r="AF37" i="28"/>
  <c r="AF38" i="28"/>
  <c r="AF39" i="28"/>
  <c r="AF40" i="28"/>
  <c r="AF41" i="28"/>
  <c r="AF42" i="28"/>
  <c r="AF43" i="28"/>
  <c r="AF44" i="28"/>
  <c r="AF45" i="28"/>
  <c r="AF46" i="28"/>
  <c r="AF47" i="28"/>
  <c r="AF48" i="28"/>
  <c r="AF49" i="28"/>
  <c r="AF50" i="28"/>
  <c r="AF51" i="28"/>
  <c r="AF52" i="28"/>
  <c r="AF53" i="28"/>
  <c r="AF54" i="28"/>
  <c r="AF55" i="28"/>
  <c r="AF56" i="28"/>
  <c r="AF57" i="28"/>
  <c r="AF58" i="28"/>
  <c r="AF59" i="28"/>
  <c r="AF60" i="28"/>
  <c r="AF61" i="28"/>
  <c r="AF62" i="28"/>
  <c r="AF63" i="28"/>
  <c r="AF64" i="28"/>
  <c r="AF65" i="28"/>
  <c r="AF66" i="28"/>
  <c r="AF67" i="28"/>
  <c r="M68" i="28"/>
  <c r="M69" i="28"/>
  <c r="Z118" i="28"/>
  <c r="AE3" i="28"/>
  <c r="AE4" i="28"/>
  <c r="AE5" i="28"/>
  <c r="AE6" i="28"/>
  <c r="AE7" i="28"/>
  <c r="AE8" i="28"/>
  <c r="AE9" i="28"/>
  <c r="AE10" i="28"/>
  <c r="AE11" i="28"/>
  <c r="AE12" i="28"/>
  <c r="AE13" i="28"/>
  <c r="AE14" i="28"/>
  <c r="AE15" i="28"/>
  <c r="AE16" i="28"/>
  <c r="AE17" i="28"/>
  <c r="AE18" i="28"/>
  <c r="AE19" i="28"/>
  <c r="AE20" i="28"/>
  <c r="AE21" i="28"/>
  <c r="AE22" i="28"/>
  <c r="AE23" i="28"/>
  <c r="AE24" i="28"/>
  <c r="AE25" i="28"/>
  <c r="AE26" i="28"/>
  <c r="AE27" i="28"/>
  <c r="AE28" i="28"/>
  <c r="AE29" i="28"/>
  <c r="AE30" i="28"/>
  <c r="AE31" i="28"/>
  <c r="AE32" i="28"/>
  <c r="AE33" i="28"/>
  <c r="AE34" i="28"/>
  <c r="AE35" i="28"/>
  <c r="AE36" i="28"/>
  <c r="AE37" i="28"/>
  <c r="AE38" i="28"/>
  <c r="AE39" i="28"/>
  <c r="AE40" i="28"/>
  <c r="AE41" i="28"/>
  <c r="AE42" i="28"/>
  <c r="AE43" i="28"/>
  <c r="AE44" i="28"/>
  <c r="AE45" i="28"/>
  <c r="AE46" i="28"/>
  <c r="AE47" i="28"/>
  <c r="AE48" i="28"/>
  <c r="AE49" i="28"/>
  <c r="AE50" i="28"/>
  <c r="AE51" i="28"/>
  <c r="AE52" i="28"/>
  <c r="AE53" i="28"/>
  <c r="AE54" i="28"/>
  <c r="AE55" i="28"/>
  <c r="AE56" i="28"/>
  <c r="AE57" i="28"/>
  <c r="AE58" i="28"/>
  <c r="AE59" i="28"/>
  <c r="AE60" i="28"/>
  <c r="AE61" i="28"/>
  <c r="AE62" i="28"/>
  <c r="AE63" i="28"/>
  <c r="AE64" i="28"/>
  <c r="AE65" i="28"/>
  <c r="AE66" i="28"/>
  <c r="AE67" i="28"/>
  <c r="V118" i="28"/>
  <c r="N118" i="28"/>
  <c r="Z117" i="28"/>
  <c r="V117" i="28"/>
  <c r="N117" i="28"/>
  <c r="Z116" i="28"/>
  <c r="V116" i="28"/>
  <c r="N116" i="28"/>
  <c r="Z114" i="28"/>
  <c r="V114" i="28"/>
  <c r="N114" i="28"/>
  <c r="Z113" i="28"/>
  <c r="V113" i="28"/>
  <c r="N113" i="28"/>
  <c r="Z112" i="28"/>
  <c r="V112" i="28"/>
  <c r="N112" i="28"/>
  <c r="N111" i="28"/>
  <c r="Z110" i="28"/>
  <c r="V110" i="28"/>
  <c r="N110" i="28"/>
  <c r="Z109" i="28"/>
  <c r="V109" i="28"/>
  <c r="Z108" i="28"/>
  <c r="V108" i="28"/>
  <c r="N108" i="28"/>
  <c r="N107" i="28"/>
  <c r="Z106" i="28"/>
  <c r="V106" i="28"/>
  <c r="N106" i="28"/>
  <c r="Z105" i="28"/>
  <c r="V105" i="28"/>
  <c r="N105" i="28"/>
  <c r="Z104" i="28"/>
  <c r="V104" i="28"/>
  <c r="N104" i="28"/>
  <c r="AF101" i="28"/>
  <c r="AE101" i="28"/>
  <c r="AD101" i="28"/>
  <c r="AC101" i="28"/>
  <c r="AB101" i="28"/>
  <c r="AA101" i="28"/>
  <c r="Z101" i="28"/>
  <c r="Y101" i="28"/>
  <c r="X101" i="28"/>
  <c r="W101" i="28"/>
  <c r="V101" i="28"/>
  <c r="U101" i="28"/>
  <c r="T101" i="28"/>
  <c r="S101" i="28"/>
  <c r="R101" i="28"/>
  <c r="Q101" i="28"/>
  <c r="P101" i="28"/>
  <c r="O101" i="28"/>
  <c r="N101" i="28"/>
  <c r="AF100" i="28"/>
  <c r="AE100" i="28"/>
  <c r="AD100" i="28"/>
  <c r="AC100" i="28"/>
  <c r="AB100" i="28"/>
  <c r="AA100" i="28"/>
  <c r="Z100" i="28"/>
  <c r="Y100" i="28"/>
  <c r="X100" i="28"/>
  <c r="W100" i="28"/>
  <c r="V100" i="28"/>
  <c r="U100" i="28"/>
  <c r="T100" i="28"/>
  <c r="S100" i="28"/>
  <c r="R100" i="28"/>
  <c r="Q100" i="28"/>
  <c r="P100" i="28"/>
  <c r="O100" i="28"/>
  <c r="N100" i="28"/>
  <c r="M99" i="28"/>
  <c r="AW3" i="28"/>
  <c r="AX3" i="28"/>
  <c r="AW4" i="28"/>
  <c r="AX4" i="28"/>
  <c r="AW5" i="28"/>
  <c r="AX5" i="28"/>
  <c r="AW6" i="28"/>
  <c r="AX6" i="28"/>
  <c r="AW7" i="28"/>
  <c r="AX7" i="28"/>
  <c r="AW8" i="28"/>
  <c r="AX8" i="28"/>
  <c r="AW9" i="28"/>
  <c r="AX9" i="28"/>
  <c r="AW10" i="28"/>
  <c r="AX10" i="28"/>
  <c r="AW11" i="28"/>
  <c r="AX11" i="28"/>
  <c r="AW12" i="28"/>
  <c r="AX12" i="28"/>
  <c r="AW13" i="28"/>
  <c r="AX13" i="28"/>
  <c r="AW14" i="28"/>
  <c r="AX14" i="28"/>
  <c r="AW15" i="28"/>
  <c r="AX15" i="28"/>
  <c r="AW16" i="28"/>
  <c r="AX16" i="28"/>
  <c r="AW17" i="28"/>
  <c r="AX17" i="28"/>
  <c r="AW18" i="28"/>
  <c r="AX18" i="28"/>
  <c r="AW19" i="28"/>
  <c r="AX19" i="28"/>
  <c r="AW20" i="28"/>
  <c r="AX20" i="28"/>
  <c r="AW21" i="28"/>
  <c r="AX21" i="28"/>
  <c r="AW22" i="28"/>
  <c r="AX22" i="28"/>
  <c r="AW23" i="28"/>
  <c r="AX23" i="28"/>
  <c r="AW24" i="28"/>
  <c r="AX24" i="28"/>
  <c r="AW25" i="28"/>
  <c r="AX25" i="28"/>
  <c r="AW26" i="28"/>
  <c r="AX26" i="28"/>
  <c r="AW27" i="28"/>
  <c r="AX27" i="28"/>
  <c r="AW28" i="28"/>
  <c r="AX28" i="28"/>
  <c r="AW29" i="28"/>
  <c r="AX29" i="28"/>
  <c r="AW30" i="28"/>
  <c r="AX30" i="28"/>
  <c r="AX31" i="28"/>
  <c r="AX32" i="28"/>
  <c r="AX33" i="28"/>
  <c r="AX34" i="28"/>
  <c r="AX35" i="28"/>
  <c r="AX36" i="28"/>
  <c r="AX37" i="28"/>
  <c r="AX38" i="28"/>
  <c r="AX39" i="28"/>
  <c r="AX40" i="28"/>
  <c r="AX41" i="28"/>
  <c r="AX42" i="28"/>
  <c r="AX43" i="28"/>
  <c r="AX44" i="28"/>
  <c r="AX45" i="28"/>
  <c r="AX46" i="28"/>
  <c r="AX47" i="28"/>
  <c r="AX48" i="28"/>
  <c r="AX49" i="28"/>
  <c r="AX50" i="28"/>
  <c r="AX51" i="28"/>
  <c r="AX52" i="28"/>
  <c r="AX53" i="28"/>
  <c r="AX54" i="28"/>
  <c r="AX55" i="28"/>
  <c r="AX56" i="28"/>
  <c r="AX57" i="28"/>
  <c r="AX58" i="28"/>
  <c r="AX59" i="28"/>
  <c r="AX60" i="28"/>
  <c r="AX61" i="28"/>
  <c r="AX62" i="28"/>
  <c r="AX63" i="28"/>
  <c r="AX64" i="28"/>
  <c r="AX65" i="28"/>
  <c r="AX66" i="28"/>
  <c r="AX67" i="28"/>
  <c r="N95" i="28"/>
  <c r="P95" i="28"/>
  <c r="R95" i="28"/>
  <c r="AU3" i="28"/>
  <c r="AV3" i="28"/>
  <c r="AU4" i="28"/>
  <c r="AV4" i="28"/>
  <c r="AU5" i="28"/>
  <c r="AV5" i="28"/>
  <c r="AU6" i="28"/>
  <c r="AV6" i="28"/>
  <c r="AU7" i="28"/>
  <c r="AV7" i="28"/>
  <c r="AU8" i="28"/>
  <c r="AV8" i="28"/>
  <c r="AU9" i="28"/>
  <c r="AV9" i="28"/>
  <c r="AU10" i="28"/>
  <c r="AV10" i="28"/>
  <c r="AU11" i="28"/>
  <c r="AV11" i="28"/>
  <c r="AU12" i="28"/>
  <c r="AV12" i="28"/>
  <c r="AU13" i="28"/>
  <c r="AV13" i="28"/>
  <c r="AU14" i="28"/>
  <c r="AV14" i="28"/>
  <c r="AU15" i="28"/>
  <c r="AV15" i="28"/>
  <c r="AU16" i="28"/>
  <c r="AV16" i="28"/>
  <c r="AU17" i="28"/>
  <c r="AV17" i="28"/>
  <c r="AU18" i="28"/>
  <c r="AV18" i="28"/>
  <c r="AU19" i="28"/>
  <c r="AV19" i="28"/>
  <c r="AU20" i="28"/>
  <c r="AV20" i="28"/>
  <c r="AU21" i="28"/>
  <c r="AV21" i="28"/>
  <c r="AU22" i="28"/>
  <c r="AV22" i="28"/>
  <c r="AU23" i="28"/>
  <c r="AV23" i="28"/>
  <c r="AU24" i="28"/>
  <c r="AV24" i="28"/>
  <c r="AU25" i="28"/>
  <c r="AV25" i="28"/>
  <c r="AU26" i="28"/>
  <c r="AV26" i="28"/>
  <c r="AU27" i="28"/>
  <c r="AV27" i="28"/>
  <c r="AU28" i="28"/>
  <c r="AV28" i="28"/>
  <c r="AU29" i="28"/>
  <c r="AV29" i="28"/>
  <c r="AU30" i="28"/>
  <c r="AV30" i="28"/>
  <c r="AV31" i="28"/>
  <c r="AV32" i="28"/>
  <c r="AV33" i="28"/>
  <c r="AV34" i="28"/>
  <c r="AV35" i="28"/>
  <c r="AV36" i="28"/>
  <c r="AV37" i="28"/>
  <c r="AV38" i="28"/>
  <c r="AV39" i="28"/>
  <c r="AV40" i="28"/>
  <c r="AV41" i="28"/>
  <c r="AV42" i="28"/>
  <c r="AV43" i="28"/>
  <c r="AV44" i="28"/>
  <c r="AV45" i="28"/>
  <c r="AV46" i="28"/>
  <c r="AV47" i="28"/>
  <c r="AV48" i="28"/>
  <c r="AV49" i="28"/>
  <c r="AV50" i="28"/>
  <c r="AV51" i="28"/>
  <c r="AV52" i="28"/>
  <c r="AV53" i="28"/>
  <c r="AV54" i="28"/>
  <c r="AV55" i="28"/>
  <c r="AV56" i="28"/>
  <c r="AV57" i="28"/>
  <c r="AV58" i="28"/>
  <c r="AV59" i="28"/>
  <c r="AV60" i="28"/>
  <c r="AV61" i="28"/>
  <c r="AV62" i="28"/>
  <c r="AV63" i="28"/>
  <c r="AV64" i="28"/>
  <c r="AV65" i="28"/>
  <c r="AV66" i="28"/>
  <c r="AV67" i="28"/>
  <c r="N94" i="28"/>
  <c r="P94" i="28"/>
  <c r="R94" i="28"/>
  <c r="AS3" i="28"/>
  <c r="AT3" i="28"/>
  <c r="AS4" i="28"/>
  <c r="AT4" i="28"/>
  <c r="AS5" i="28"/>
  <c r="AT5" i="28"/>
  <c r="AS6" i="28"/>
  <c r="AT6" i="28"/>
  <c r="AS7" i="28"/>
  <c r="AT7" i="28"/>
  <c r="AS8" i="28"/>
  <c r="AT8" i="28"/>
  <c r="AS9" i="28"/>
  <c r="AT9" i="28"/>
  <c r="AS10" i="28"/>
  <c r="AT10" i="28"/>
  <c r="AS11" i="28"/>
  <c r="AT11" i="28"/>
  <c r="AS12" i="28"/>
  <c r="AT12" i="28"/>
  <c r="AS13" i="28"/>
  <c r="AT13" i="28"/>
  <c r="AS14" i="28"/>
  <c r="AT14" i="28"/>
  <c r="AS15" i="28"/>
  <c r="AT15" i="28"/>
  <c r="AS16" i="28"/>
  <c r="AT16" i="28"/>
  <c r="AS17" i="28"/>
  <c r="AT17" i="28"/>
  <c r="AS18" i="28"/>
  <c r="AT18" i="28"/>
  <c r="AS19" i="28"/>
  <c r="AT19" i="28"/>
  <c r="AS20" i="28"/>
  <c r="AT20" i="28"/>
  <c r="AS21" i="28"/>
  <c r="AT21" i="28"/>
  <c r="AS22" i="28"/>
  <c r="AT22" i="28"/>
  <c r="AS23" i="28"/>
  <c r="AT23" i="28"/>
  <c r="AS24" i="28"/>
  <c r="AT24" i="28"/>
  <c r="AS25" i="28"/>
  <c r="AT25" i="28"/>
  <c r="AS26" i="28"/>
  <c r="AT26" i="28"/>
  <c r="AS27" i="28"/>
  <c r="AT27" i="28"/>
  <c r="AS28" i="28"/>
  <c r="AT28" i="28"/>
  <c r="AS29" i="28"/>
  <c r="AT29" i="28"/>
  <c r="AS30" i="28"/>
  <c r="AT30" i="28"/>
  <c r="AT31" i="28"/>
  <c r="AT32" i="28"/>
  <c r="AT33" i="28"/>
  <c r="AT34" i="28"/>
  <c r="AT35" i="28"/>
  <c r="AT36" i="28"/>
  <c r="AT37" i="28"/>
  <c r="AT38" i="28"/>
  <c r="AT39" i="28"/>
  <c r="AT40" i="28"/>
  <c r="AT41" i="28"/>
  <c r="AT42" i="28"/>
  <c r="AT43" i="28"/>
  <c r="AT44" i="28"/>
  <c r="AT45" i="28"/>
  <c r="AT46" i="28"/>
  <c r="AT47" i="28"/>
  <c r="AT48" i="28"/>
  <c r="AT49" i="28"/>
  <c r="AT50" i="28"/>
  <c r="AT51" i="28"/>
  <c r="AT52" i="28"/>
  <c r="AT53" i="28"/>
  <c r="AT54" i="28"/>
  <c r="AT55" i="28"/>
  <c r="AT56" i="28"/>
  <c r="AT57" i="28"/>
  <c r="AT58" i="28"/>
  <c r="AT59" i="28"/>
  <c r="AT60" i="28"/>
  <c r="AT61" i="28"/>
  <c r="AT62" i="28"/>
  <c r="AT63" i="28"/>
  <c r="AT64" i="28"/>
  <c r="AT65" i="28"/>
  <c r="AT66" i="28"/>
  <c r="AT67" i="28"/>
  <c r="N93" i="28"/>
  <c r="P93" i="28"/>
  <c r="R93" i="28"/>
  <c r="AO89" i="28"/>
  <c r="AM89" i="28"/>
  <c r="AF74" i="28"/>
  <c r="AF89" i="28"/>
  <c r="AE74" i="28"/>
  <c r="AE89" i="28"/>
  <c r="AD74" i="28"/>
  <c r="AD89" i="28"/>
  <c r="AC74" i="28"/>
  <c r="AC89" i="28"/>
  <c r="AB75" i="28"/>
  <c r="AB89" i="28"/>
  <c r="AA75" i="28"/>
  <c r="AA89" i="28"/>
  <c r="Z75" i="28"/>
  <c r="Z89" i="28"/>
  <c r="Y75" i="28"/>
  <c r="Y89" i="28"/>
  <c r="X75" i="28"/>
  <c r="X89" i="28"/>
  <c r="W75" i="28"/>
  <c r="W89" i="28"/>
  <c r="V75" i="28"/>
  <c r="V89" i="28"/>
  <c r="U75" i="28"/>
  <c r="U89" i="28"/>
  <c r="T75" i="28"/>
  <c r="T89" i="28"/>
  <c r="S75" i="28"/>
  <c r="S89" i="28"/>
  <c r="R75" i="28"/>
  <c r="R89" i="28"/>
  <c r="Q75" i="28"/>
  <c r="Q89" i="28"/>
  <c r="P75" i="28"/>
  <c r="P89" i="28"/>
  <c r="O75" i="28"/>
  <c r="O89" i="28"/>
  <c r="N75" i="28"/>
  <c r="N89" i="28"/>
  <c r="AO88" i="28"/>
  <c r="AO87" i="28"/>
  <c r="AM87" i="28"/>
  <c r="AO86" i="28"/>
  <c r="AM86" i="28"/>
  <c r="AM75" i="28"/>
  <c r="R86" i="28"/>
  <c r="P86" i="28"/>
  <c r="N86" i="28"/>
  <c r="AO85" i="28"/>
  <c r="AO84" i="28"/>
  <c r="AM84" i="28"/>
  <c r="AO83" i="28"/>
  <c r="AM83" i="28"/>
  <c r="AM79" i="28"/>
  <c r="AF83" i="28"/>
  <c r="AM77" i="28"/>
  <c r="AE83" i="28"/>
  <c r="AD83" i="28"/>
  <c r="AC83" i="28"/>
  <c r="AB83" i="28"/>
  <c r="AA83" i="28"/>
  <c r="Z83" i="28"/>
  <c r="Y83" i="28"/>
  <c r="X83" i="28"/>
  <c r="W83" i="28"/>
  <c r="V83" i="28"/>
  <c r="U83" i="28"/>
  <c r="T83" i="28"/>
  <c r="S83" i="28"/>
  <c r="R83" i="28"/>
  <c r="Q83" i="28"/>
  <c r="P83" i="28"/>
  <c r="O83" i="28"/>
  <c r="N83" i="28"/>
  <c r="AO82" i="28"/>
  <c r="AM82" i="28"/>
  <c r="AO81" i="28"/>
  <c r="AM81" i="28"/>
  <c r="AO80" i="28"/>
  <c r="AC80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N77" i="28"/>
  <c r="AW2" i="28"/>
  <c r="N80" i="28"/>
  <c r="O80" i="28"/>
  <c r="AO79" i="28"/>
  <c r="AC79" i="28"/>
  <c r="AU2" i="28"/>
  <c r="N79" i="28"/>
  <c r="O79" i="28"/>
  <c r="AO78" i="28"/>
  <c r="AC78" i="28"/>
  <c r="AS2" i="28"/>
  <c r="N78" i="28"/>
  <c r="O78" i="28"/>
  <c r="AO77" i="28"/>
  <c r="O77" i="28"/>
  <c r="F74" i="28"/>
  <c r="F75" i="28"/>
  <c r="F76" i="28"/>
  <c r="F77" i="28"/>
  <c r="G74" i="28"/>
  <c r="G75" i="28"/>
  <c r="G76" i="28"/>
  <c r="G77" i="28"/>
  <c r="H74" i="28"/>
  <c r="H75" i="28"/>
  <c r="H76" i="28"/>
  <c r="H77" i="28"/>
  <c r="I74" i="28"/>
  <c r="I75" i="28"/>
  <c r="I76" i="28"/>
  <c r="I77" i="28"/>
  <c r="J77" i="28"/>
  <c r="AO76" i="28"/>
  <c r="J76" i="28"/>
  <c r="AO75" i="28"/>
  <c r="AC75" i="28"/>
  <c r="J75" i="28"/>
  <c r="AO74" i="28"/>
  <c r="AB74" i="28"/>
  <c r="AA74" i="28"/>
  <c r="Z74" i="28"/>
  <c r="Y74" i="28"/>
  <c r="X74" i="28"/>
  <c r="W74" i="28"/>
  <c r="V74" i="28"/>
  <c r="U74" i="28"/>
  <c r="T74" i="28"/>
  <c r="S74" i="28"/>
  <c r="R74" i="28"/>
  <c r="Q74" i="28"/>
  <c r="P74" i="28"/>
  <c r="O74" i="28"/>
  <c r="N74" i="28"/>
  <c r="J74" i="28"/>
  <c r="AO73" i="28"/>
  <c r="AM73" i="28"/>
  <c r="I73" i="28"/>
  <c r="H73" i="28"/>
  <c r="G73" i="28"/>
  <c r="F73" i="28"/>
  <c r="M70" i="28"/>
  <c r="AB69" i="28"/>
  <c r="AA69" i="28"/>
  <c r="Z69" i="28"/>
  <c r="Y69" i="28"/>
  <c r="X69" i="28"/>
  <c r="W69" i="28"/>
  <c r="V69" i="28"/>
  <c r="U69" i="28"/>
  <c r="T69" i="28"/>
  <c r="S69" i="28"/>
  <c r="R69" i="28"/>
  <c r="Q69" i="28"/>
  <c r="P69" i="28"/>
  <c r="O69" i="28"/>
  <c r="N69" i="28"/>
  <c r="BS67" i="28"/>
  <c r="BR67" i="28"/>
  <c r="BQ67" i="28"/>
  <c r="BP67" i="28"/>
  <c r="BO67" i="28"/>
  <c r="BN67" i="28"/>
  <c r="BM67" i="28"/>
  <c r="BL67" i="28"/>
  <c r="BK67" i="28"/>
  <c r="BJ67" i="28"/>
  <c r="BI67" i="28"/>
  <c r="BH67" i="28"/>
  <c r="BG67" i="28"/>
  <c r="BF67" i="28"/>
  <c r="BE67" i="28"/>
  <c r="BC67" i="28"/>
  <c r="BB67" i="28"/>
  <c r="BA67" i="28"/>
  <c r="AZ67" i="28"/>
  <c r="AW67" i="28"/>
  <c r="AU67" i="28"/>
  <c r="AS67" i="28"/>
  <c r="AG67" i="28"/>
  <c r="A67" i="28"/>
  <c r="BS66" i="28"/>
  <c r="BR66" i="28"/>
  <c r="BQ66" i="28"/>
  <c r="BP66" i="28"/>
  <c r="BO66" i="28"/>
  <c r="BN66" i="28"/>
  <c r="BM66" i="28"/>
  <c r="BL66" i="28"/>
  <c r="BK66" i="28"/>
  <c r="BJ66" i="28"/>
  <c r="BI66" i="28"/>
  <c r="BH66" i="28"/>
  <c r="BG66" i="28"/>
  <c r="BF66" i="28"/>
  <c r="BE66" i="28"/>
  <c r="BC66" i="28"/>
  <c r="BB66" i="28"/>
  <c r="BA66" i="28"/>
  <c r="AZ66" i="28"/>
  <c r="AW66" i="28"/>
  <c r="AU66" i="28"/>
  <c r="AS66" i="28"/>
  <c r="AG66" i="28"/>
  <c r="A66" i="28"/>
  <c r="BS65" i="28"/>
  <c r="BR65" i="28"/>
  <c r="BQ65" i="28"/>
  <c r="BP65" i="28"/>
  <c r="BO65" i="28"/>
  <c r="BN65" i="28"/>
  <c r="BM65" i="28"/>
  <c r="BL65" i="28"/>
  <c r="BK65" i="28"/>
  <c r="BJ65" i="28"/>
  <c r="BI65" i="28"/>
  <c r="BH65" i="28"/>
  <c r="BG65" i="28"/>
  <c r="BF65" i="28"/>
  <c r="BE65" i="28"/>
  <c r="BC65" i="28"/>
  <c r="BB65" i="28"/>
  <c r="BA65" i="28"/>
  <c r="AZ65" i="28"/>
  <c r="AW65" i="28"/>
  <c r="AU65" i="28"/>
  <c r="AS65" i="28"/>
  <c r="AG65" i="28"/>
  <c r="A65" i="28"/>
  <c r="BS64" i="28"/>
  <c r="BR64" i="28"/>
  <c r="BQ64" i="28"/>
  <c r="BP64" i="28"/>
  <c r="BO64" i="28"/>
  <c r="BN64" i="28"/>
  <c r="BM64" i="28"/>
  <c r="BL64" i="28"/>
  <c r="BK64" i="28"/>
  <c r="BJ64" i="28"/>
  <c r="BI64" i="28"/>
  <c r="BH64" i="28"/>
  <c r="BG64" i="28"/>
  <c r="BF64" i="28"/>
  <c r="BE64" i="28"/>
  <c r="BC64" i="28"/>
  <c r="BB64" i="28"/>
  <c r="BA64" i="28"/>
  <c r="AZ64" i="28"/>
  <c r="AW64" i="28"/>
  <c r="AU64" i="28"/>
  <c r="AS64" i="28"/>
  <c r="AG64" i="28"/>
  <c r="A64" i="28"/>
  <c r="BS63" i="28"/>
  <c r="BR63" i="28"/>
  <c r="BQ63" i="28"/>
  <c r="BP63" i="28"/>
  <c r="BO63" i="28"/>
  <c r="BN63" i="28"/>
  <c r="BM63" i="28"/>
  <c r="BL63" i="28"/>
  <c r="BK63" i="28"/>
  <c r="BJ63" i="28"/>
  <c r="BI63" i="28"/>
  <c r="BH63" i="28"/>
  <c r="BG63" i="28"/>
  <c r="BF63" i="28"/>
  <c r="BE63" i="28"/>
  <c r="BC63" i="28"/>
  <c r="BB63" i="28"/>
  <c r="BA63" i="28"/>
  <c r="AZ63" i="28"/>
  <c r="AW63" i="28"/>
  <c r="AU63" i="28"/>
  <c r="AS63" i="28"/>
  <c r="AG63" i="28"/>
  <c r="A63" i="28"/>
  <c r="BS62" i="28"/>
  <c r="BR62" i="28"/>
  <c r="BQ62" i="28"/>
  <c r="BP62" i="28"/>
  <c r="BO62" i="28"/>
  <c r="BN62" i="28"/>
  <c r="BM62" i="28"/>
  <c r="BL62" i="28"/>
  <c r="BK62" i="28"/>
  <c r="BJ62" i="28"/>
  <c r="BI62" i="28"/>
  <c r="BH62" i="28"/>
  <c r="BG62" i="28"/>
  <c r="BF62" i="28"/>
  <c r="BE62" i="28"/>
  <c r="BC62" i="28"/>
  <c r="BB62" i="28"/>
  <c r="BA62" i="28"/>
  <c r="AZ62" i="28"/>
  <c r="AW62" i="28"/>
  <c r="AU62" i="28"/>
  <c r="AS62" i="28"/>
  <c r="AG62" i="28"/>
  <c r="A62" i="28"/>
  <c r="BS61" i="28"/>
  <c r="BR61" i="28"/>
  <c r="BQ61" i="28"/>
  <c r="BP61" i="28"/>
  <c r="BO61" i="28"/>
  <c r="BN61" i="28"/>
  <c r="BM61" i="28"/>
  <c r="BL61" i="28"/>
  <c r="BK61" i="28"/>
  <c r="BJ61" i="28"/>
  <c r="BI61" i="28"/>
  <c r="BH61" i="28"/>
  <c r="BG61" i="28"/>
  <c r="BF61" i="28"/>
  <c r="BE61" i="28"/>
  <c r="BC61" i="28"/>
  <c r="BB61" i="28"/>
  <c r="BA61" i="28"/>
  <c r="AZ61" i="28"/>
  <c r="AW61" i="28"/>
  <c r="AU61" i="28"/>
  <c r="AS61" i="28"/>
  <c r="AG61" i="28"/>
  <c r="A61" i="28"/>
  <c r="BS60" i="28"/>
  <c r="BR60" i="28"/>
  <c r="BQ60" i="28"/>
  <c r="BP60" i="28"/>
  <c r="BO60" i="28"/>
  <c r="BN60" i="28"/>
  <c r="BM60" i="28"/>
  <c r="BL60" i="28"/>
  <c r="BK60" i="28"/>
  <c r="BJ60" i="28"/>
  <c r="BI60" i="28"/>
  <c r="BH60" i="28"/>
  <c r="BG60" i="28"/>
  <c r="BF60" i="28"/>
  <c r="BE60" i="28"/>
  <c r="BC60" i="28"/>
  <c r="BB60" i="28"/>
  <c r="BA60" i="28"/>
  <c r="AZ60" i="28"/>
  <c r="AW60" i="28"/>
  <c r="AU60" i="28"/>
  <c r="AS60" i="28"/>
  <c r="AG60" i="28"/>
  <c r="A60" i="28"/>
  <c r="BS59" i="28"/>
  <c r="BR59" i="28"/>
  <c r="BQ59" i="28"/>
  <c r="BP59" i="28"/>
  <c r="BO59" i="28"/>
  <c r="BN59" i="28"/>
  <c r="BM59" i="28"/>
  <c r="BL59" i="28"/>
  <c r="BK59" i="28"/>
  <c r="BJ59" i="28"/>
  <c r="BI59" i="28"/>
  <c r="BH59" i="28"/>
  <c r="BG59" i="28"/>
  <c r="BF59" i="28"/>
  <c r="BE59" i="28"/>
  <c r="BC59" i="28"/>
  <c r="BB59" i="28"/>
  <c r="BA59" i="28"/>
  <c r="AZ59" i="28"/>
  <c r="AW59" i="28"/>
  <c r="AU59" i="28"/>
  <c r="AS59" i="28"/>
  <c r="AG59" i="28"/>
  <c r="A59" i="28"/>
  <c r="BS58" i="28"/>
  <c r="BR58" i="28"/>
  <c r="BQ58" i="28"/>
  <c r="BP58" i="28"/>
  <c r="BO58" i="28"/>
  <c r="BN58" i="28"/>
  <c r="BM58" i="28"/>
  <c r="BL58" i="28"/>
  <c r="BK58" i="28"/>
  <c r="BJ58" i="28"/>
  <c r="BI58" i="28"/>
  <c r="BH58" i="28"/>
  <c r="BG58" i="28"/>
  <c r="BF58" i="28"/>
  <c r="BE58" i="28"/>
  <c r="BC58" i="28"/>
  <c r="BB58" i="28"/>
  <c r="BA58" i="28"/>
  <c r="AZ58" i="28"/>
  <c r="AW58" i="28"/>
  <c r="AU58" i="28"/>
  <c r="AS58" i="28"/>
  <c r="AG58" i="28"/>
  <c r="A58" i="28"/>
  <c r="BS57" i="28"/>
  <c r="BR57" i="28"/>
  <c r="BQ57" i="28"/>
  <c r="BP57" i="28"/>
  <c r="BO57" i="28"/>
  <c r="BN57" i="28"/>
  <c r="BM57" i="28"/>
  <c r="BL57" i="28"/>
  <c r="BK57" i="28"/>
  <c r="BJ57" i="28"/>
  <c r="BI57" i="28"/>
  <c r="BH57" i="28"/>
  <c r="BG57" i="28"/>
  <c r="BF57" i="28"/>
  <c r="BE57" i="28"/>
  <c r="BC57" i="28"/>
  <c r="BB57" i="28"/>
  <c r="BA57" i="28"/>
  <c r="AZ57" i="28"/>
  <c r="AW57" i="28"/>
  <c r="AU57" i="28"/>
  <c r="AS57" i="28"/>
  <c r="AG57" i="28"/>
  <c r="A57" i="28"/>
  <c r="BS56" i="28"/>
  <c r="BR56" i="28"/>
  <c r="BQ56" i="28"/>
  <c r="BP56" i="28"/>
  <c r="BO56" i="28"/>
  <c r="BN56" i="28"/>
  <c r="BM56" i="28"/>
  <c r="BL56" i="28"/>
  <c r="BK56" i="28"/>
  <c r="BJ56" i="28"/>
  <c r="BI56" i="28"/>
  <c r="BH56" i="28"/>
  <c r="BG56" i="28"/>
  <c r="BF56" i="28"/>
  <c r="BE56" i="28"/>
  <c r="BC56" i="28"/>
  <c r="BB56" i="28"/>
  <c r="BA56" i="28"/>
  <c r="AZ56" i="28"/>
  <c r="AW56" i="28"/>
  <c r="AU56" i="28"/>
  <c r="AS56" i="28"/>
  <c r="AG56" i="28"/>
  <c r="A56" i="28"/>
  <c r="BS55" i="28"/>
  <c r="BR55" i="28"/>
  <c r="BQ55" i="28"/>
  <c r="BP55" i="28"/>
  <c r="BO55" i="28"/>
  <c r="BN55" i="28"/>
  <c r="BM55" i="28"/>
  <c r="BL55" i="28"/>
  <c r="BK55" i="28"/>
  <c r="BJ55" i="28"/>
  <c r="BI55" i="28"/>
  <c r="BH55" i="28"/>
  <c r="BG55" i="28"/>
  <c r="BF55" i="28"/>
  <c r="BE55" i="28"/>
  <c r="BC55" i="28"/>
  <c r="BB55" i="28"/>
  <c r="BA55" i="28"/>
  <c r="AZ55" i="28"/>
  <c r="AW55" i="28"/>
  <c r="AU55" i="28"/>
  <c r="AS55" i="28"/>
  <c r="AG55" i="28"/>
  <c r="A55" i="28"/>
  <c r="BS54" i="28"/>
  <c r="BR54" i="28"/>
  <c r="BQ54" i="28"/>
  <c r="BP54" i="28"/>
  <c r="BO54" i="28"/>
  <c r="BN54" i="28"/>
  <c r="BM54" i="28"/>
  <c r="BL54" i="28"/>
  <c r="BK54" i="28"/>
  <c r="BJ54" i="28"/>
  <c r="BI54" i="28"/>
  <c r="BH54" i="28"/>
  <c r="BG54" i="28"/>
  <c r="BF54" i="28"/>
  <c r="BE54" i="28"/>
  <c r="BC54" i="28"/>
  <c r="BB54" i="28"/>
  <c r="BA54" i="28"/>
  <c r="AZ54" i="28"/>
  <c r="AW54" i="28"/>
  <c r="AU54" i="28"/>
  <c r="AS54" i="28"/>
  <c r="AG54" i="28"/>
  <c r="A54" i="28"/>
  <c r="BS53" i="28"/>
  <c r="BR53" i="28"/>
  <c r="BQ53" i="28"/>
  <c r="BP53" i="28"/>
  <c r="BO53" i="28"/>
  <c r="BN53" i="28"/>
  <c r="BM53" i="28"/>
  <c r="BL53" i="28"/>
  <c r="BK53" i="28"/>
  <c r="BJ53" i="28"/>
  <c r="BI53" i="28"/>
  <c r="BH53" i="28"/>
  <c r="BG53" i="28"/>
  <c r="BF53" i="28"/>
  <c r="BE53" i="28"/>
  <c r="BC53" i="28"/>
  <c r="BB53" i="28"/>
  <c r="BA53" i="28"/>
  <c r="AZ53" i="28"/>
  <c r="AW53" i="28"/>
  <c r="AU53" i="28"/>
  <c r="AS53" i="28"/>
  <c r="AG53" i="28"/>
  <c r="A53" i="28"/>
  <c r="BS52" i="28"/>
  <c r="BR52" i="28"/>
  <c r="BQ52" i="28"/>
  <c r="BP52" i="28"/>
  <c r="BO52" i="28"/>
  <c r="BN52" i="28"/>
  <c r="BM52" i="28"/>
  <c r="BL52" i="28"/>
  <c r="BK52" i="28"/>
  <c r="BJ52" i="28"/>
  <c r="BI52" i="28"/>
  <c r="BH52" i="28"/>
  <c r="BG52" i="28"/>
  <c r="BF52" i="28"/>
  <c r="BE52" i="28"/>
  <c r="BC52" i="28"/>
  <c r="BB52" i="28"/>
  <c r="BA52" i="28"/>
  <c r="AZ52" i="28"/>
  <c r="AW52" i="28"/>
  <c r="AU52" i="28"/>
  <c r="AS52" i="28"/>
  <c r="AG52" i="28"/>
  <c r="A52" i="28"/>
  <c r="BS51" i="28"/>
  <c r="BR51" i="28"/>
  <c r="BQ51" i="28"/>
  <c r="BP51" i="28"/>
  <c r="BO51" i="28"/>
  <c r="BN51" i="28"/>
  <c r="BM51" i="28"/>
  <c r="BL51" i="28"/>
  <c r="BK51" i="28"/>
  <c r="BJ51" i="28"/>
  <c r="BI51" i="28"/>
  <c r="BH51" i="28"/>
  <c r="BG51" i="28"/>
  <c r="BF51" i="28"/>
  <c r="BE51" i="28"/>
  <c r="BC51" i="28"/>
  <c r="BB51" i="28"/>
  <c r="BA51" i="28"/>
  <c r="AZ51" i="28"/>
  <c r="AW51" i="28"/>
  <c r="AU51" i="28"/>
  <c r="AS51" i="28"/>
  <c r="AG51" i="28"/>
  <c r="A51" i="28"/>
  <c r="BS50" i="28"/>
  <c r="BR50" i="28"/>
  <c r="BQ50" i="28"/>
  <c r="BP50" i="28"/>
  <c r="BO50" i="28"/>
  <c r="BN50" i="28"/>
  <c r="BM50" i="28"/>
  <c r="BL50" i="28"/>
  <c r="BK50" i="28"/>
  <c r="BJ50" i="28"/>
  <c r="BI50" i="28"/>
  <c r="BH50" i="28"/>
  <c r="BG50" i="28"/>
  <c r="BF50" i="28"/>
  <c r="BE50" i="28"/>
  <c r="BC50" i="28"/>
  <c r="BB50" i="28"/>
  <c r="BA50" i="28"/>
  <c r="AZ50" i="28"/>
  <c r="AW50" i="28"/>
  <c r="AU50" i="28"/>
  <c r="AS50" i="28"/>
  <c r="AG50" i="28"/>
  <c r="A50" i="28"/>
  <c r="BS49" i="28"/>
  <c r="BR49" i="28"/>
  <c r="BQ49" i="28"/>
  <c r="BP49" i="28"/>
  <c r="BO49" i="28"/>
  <c r="BN49" i="28"/>
  <c r="BM49" i="28"/>
  <c r="BL49" i="28"/>
  <c r="BK49" i="28"/>
  <c r="BJ49" i="28"/>
  <c r="BI49" i="28"/>
  <c r="BH49" i="28"/>
  <c r="BG49" i="28"/>
  <c r="BF49" i="28"/>
  <c r="BE49" i="28"/>
  <c r="BC49" i="28"/>
  <c r="BB49" i="28"/>
  <c r="BA49" i="28"/>
  <c r="AZ49" i="28"/>
  <c r="AW49" i="28"/>
  <c r="AU49" i="28"/>
  <c r="AS49" i="28"/>
  <c r="AG49" i="28"/>
  <c r="A49" i="28"/>
  <c r="BS48" i="28"/>
  <c r="BR48" i="28"/>
  <c r="BQ48" i="28"/>
  <c r="BP48" i="28"/>
  <c r="BO48" i="28"/>
  <c r="BN48" i="28"/>
  <c r="BM48" i="28"/>
  <c r="BL48" i="28"/>
  <c r="BK48" i="28"/>
  <c r="BJ48" i="28"/>
  <c r="BI48" i="28"/>
  <c r="BH48" i="28"/>
  <c r="BG48" i="28"/>
  <c r="BF48" i="28"/>
  <c r="BE48" i="28"/>
  <c r="BC48" i="28"/>
  <c r="BB48" i="28"/>
  <c r="BA48" i="28"/>
  <c r="AZ48" i="28"/>
  <c r="AW48" i="28"/>
  <c r="AU48" i="28"/>
  <c r="AS48" i="28"/>
  <c r="AG48" i="28"/>
  <c r="A48" i="28"/>
  <c r="BS47" i="28"/>
  <c r="BR47" i="28"/>
  <c r="BQ47" i="28"/>
  <c r="BP47" i="28"/>
  <c r="BO47" i="28"/>
  <c r="BN47" i="28"/>
  <c r="BM47" i="28"/>
  <c r="BL47" i="28"/>
  <c r="BK47" i="28"/>
  <c r="BJ47" i="28"/>
  <c r="BI47" i="28"/>
  <c r="BH47" i="28"/>
  <c r="BG47" i="28"/>
  <c r="BF47" i="28"/>
  <c r="BE47" i="28"/>
  <c r="BC47" i="28"/>
  <c r="BB47" i="28"/>
  <c r="BA47" i="28"/>
  <c r="AZ47" i="28"/>
  <c r="AW47" i="28"/>
  <c r="AU47" i="28"/>
  <c r="AS47" i="28"/>
  <c r="AG47" i="28"/>
  <c r="A47" i="28"/>
  <c r="BS46" i="28"/>
  <c r="BR46" i="28"/>
  <c r="BQ46" i="28"/>
  <c r="BP46" i="28"/>
  <c r="BO46" i="28"/>
  <c r="BN46" i="28"/>
  <c r="BM46" i="28"/>
  <c r="BL46" i="28"/>
  <c r="BK46" i="28"/>
  <c r="BJ46" i="28"/>
  <c r="BI46" i="28"/>
  <c r="BH46" i="28"/>
  <c r="BG46" i="28"/>
  <c r="BF46" i="28"/>
  <c r="BE46" i="28"/>
  <c r="BC46" i="28"/>
  <c r="BB46" i="28"/>
  <c r="BA46" i="28"/>
  <c r="AZ46" i="28"/>
  <c r="AW46" i="28"/>
  <c r="AU46" i="28"/>
  <c r="AS46" i="28"/>
  <c r="AG46" i="28"/>
  <c r="A46" i="28"/>
  <c r="BS45" i="28"/>
  <c r="BR45" i="28"/>
  <c r="BQ45" i="28"/>
  <c r="BP45" i="28"/>
  <c r="BO45" i="28"/>
  <c r="BN45" i="28"/>
  <c r="BM45" i="28"/>
  <c r="BL45" i="28"/>
  <c r="BK45" i="28"/>
  <c r="BJ45" i="28"/>
  <c r="BI45" i="28"/>
  <c r="BH45" i="28"/>
  <c r="BG45" i="28"/>
  <c r="BF45" i="28"/>
  <c r="BE45" i="28"/>
  <c r="BC45" i="28"/>
  <c r="BB45" i="28"/>
  <c r="BA45" i="28"/>
  <c r="AZ45" i="28"/>
  <c r="AW45" i="28"/>
  <c r="AU45" i="28"/>
  <c r="AS45" i="28"/>
  <c r="AG45" i="28"/>
  <c r="A45" i="28"/>
  <c r="BS44" i="28"/>
  <c r="BR44" i="28"/>
  <c r="BQ44" i="28"/>
  <c r="BP44" i="28"/>
  <c r="BO44" i="28"/>
  <c r="BN44" i="28"/>
  <c r="BM44" i="28"/>
  <c r="BL44" i="28"/>
  <c r="BK44" i="28"/>
  <c r="BJ44" i="28"/>
  <c r="BI44" i="28"/>
  <c r="BH44" i="28"/>
  <c r="BG44" i="28"/>
  <c r="BF44" i="28"/>
  <c r="BE44" i="28"/>
  <c r="BC44" i="28"/>
  <c r="BB44" i="28"/>
  <c r="BA44" i="28"/>
  <c r="AZ44" i="28"/>
  <c r="AW44" i="28"/>
  <c r="AU44" i="28"/>
  <c r="AS44" i="28"/>
  <c r="AG44" i="28"/>
  <c r="A44" i="28"/>
  <c r="BS43" i="28"/>
  <c r="BR43" i="28"/>
  <c r="BQ43" i="28"/>
  <c r="BP43" i="28"/>
  <c r="BO43" i="28"/>
  <c r="BN43" i="28"/>
  <c r="BM43" i="28"/>
  <c r="BL43" i="28"/>
  <c r="BK43" i="28"/>
  <c r="BJ43" i="28"/>
  <c r="BI43" i="28"/>
  <c r="BH43" i="28"/>
  <c r="BG43" i="28"/>
  <c r="BF43" i="28"/>
  <c r="BE43" i="28"/>
  <c r="BC43" i="28"/>
  <c r="BB43" i="28"/>
  <c r="BA43" i="28"/>
  <c r="AZ43" i="28"/>
  <c r="AW43" i="28"/>
  <c r="AU43" i="28"/>
  <c r="AS43" i="28"/>
  <c r="AG43" i="28"/>
  <c r="A43" i="28"/>
  <c r="BS42" i="28"/>
  <c r="BR42" i="28"/>
  <c r="BQ42" i="28"/>
  <c r="BP42" i="28"/>
  <c r="BO42" i="28"/>
  <c r="BN42" i="28"/>
  <c r="BM42" i="28"/>
  <c r="BL42" i="28"/>
  <c r="BK42" i="28"/>
  <c r="BJ42" i="28"/>
  <c r="BI42" i="28"/>
  <c r="BH42" i="28"/>
  <c r="BG42" i="28"/>
  <c r="BF42" i="28"/>
  <c r="BE42" i="28"/>
  <c r="BC42" i="28"/>
  <c r="BB42" i="28"/>
  <c r="BA42" i="28"/>
  <c r="AZ42" i="28"/>
  <c r="AW42" i="28"/>
  <c r="AU42" i="28"/>
  <c r="AS42" i="28"/>
  <c r="AG42" i="28"/>
  <c r="A42" i="28"/>
  <c r="BS41" i="28"/>
  <c r="BR41" i="28"/>
  <c r="BQ41" i="28"/>
  <c r="BP41" i="28"/>
  <c r="BO41" i="28"/>
  <c r="BN41" i="28"/>
  <c r="BM41" i="28"/>
  <c r="BL41" i="28"/>
  <c r="BK41" i="28"/>
  <c r="BJ41" i="28"/>
  <c r="BI41" i="28"/>
  <c r="BH41" i="28"/>
  <c r="BG41" i="28"/>
  <c r="BF41" i="28"/>
  <c r="BE41" i="28"/>
  <c r="BC41" i="28"/>
  <c r="BB41" i="28"/>
  <c r="BA41" i="28"/>
  <c r="AZ41" i="28"/>
  <c r="AW41" i="28"/>
  <c r="AU41" i="28"/>
  <c r="AS41" i="28"/>
  <c r="AG41" i="28"/>
  <c r="A41" i="28"/>
  <c r="BS40" i="28"/>
  <c r="BR40" i="28"/>
  <c r="BQ40" i="28"/>
  <c r="BP40" i="28"/>
  <c r="BO40" i="28"/>
  <c r="BN40" i="28"/>
  <c r="BM40" i="28"/>
  <c r="BL40" i="28"/>
  <c r="BK40" i="28"/>
  <c r="BJ40" i="28"/>
  <c r="BI40" i="28"/>
  <c r="BH40" i="28"/>
  <c r="BG40" i="28"/>
  <c r="BF40" i="28"/>
  <c r="BE40" i="28"/>
  <c r="BC40" i="28"/>
  <c r="BB40" i="28"/>
  <c r="BA40" i="28"/>
  <c r="AZ40" i="28"/>
  <c r="AW40" i="28"/>
  <c r="AU40" i="28"/>
  <c r="AS40" i="28"/>
  <c r="AG40" i="28"/>
  <c r="A40" i="28"/>
  <c r="BS39" i="28"/>
  <c r="BR39" i="28"/>
  <c r="BQ39" i="28"/>
  <c r="BP39" i="28"/>
  <c r="BO39" i="28"/>
  <c r="BN39" i="28"/>
  <c r="BM39" i="28"/>
  <c r="BL39" i="28"/>
  <c r="BK39" i="28"/>
  <c r="BJ39" i="28"/>
  <c r="BI39" i="28"/>
  <c r="BH39" i="28"/>
  <c r="BG39" i="28"/>
  <c r="BF39" i="28"/>
  <c r="BE39" i="28"/>
  <c r="BC39" i="28"/>
  <c r="BB39" i="28"/>
  <c r="BA39" i="28"/>
  <c r="AZ39" i="28"/>
  <c r="AW39" i="28"/>
  <c r="AU39" i="28"/>
  <c r="AS39" i="28"/>
  <c r="AG39" i="28"/>
  <c r="A39" i="28"/>
  <c r="BS38" i="28"/>
  <c r="BR38" i="28"/>
  <c r="BQ38" i="28"/>
  <c r="BP38" i="28"/>
  <c r="BO38" i="28"/>
  <c r="BN38" i="28"/>
  <c r="BM38" i="28"/>
  <c r="BL38" i="28"/>
  <c r="BK38" i="28"/>
  <c r="BJ38" i="28"/>
  <c r="BI38" i="28"/>
  <c r="BH38" i="28"/>
  <c r="BG38" i="28"/>
  <c r="BF38" i="28"/>
  <c r="BE38" i="28"/>
  <c r="BC38" i="28"/>
  <c r="BB38" i="28"/>
  <c r="BA38" i="28"/>
  <c r="AZ38" i="28"/>
  <c r="AW38" i="28"/>
  <c r="AU38" i="28"/>
  <c r="AS38" i="28"/>
  <c r="AG38" i="28"/>
  <c r="A38" i="28"/>
  <c r="BS37" i="28"/>
  <c r="BR37" i="28"/>
  <c r="BQ37" i="28"/>
  <c r="BP37" i="28"/>
  <c r="BO37" i="28"/>
  <c r="BN37" i="28"/>
  <c r="BM37" i="28"/>
  <c r="BL37" i="28"/>
  <c r="BK37" i="28"/>
  <c r="BJ37" i="28"/>
  <c r="BI37" i="28"/>
  <c r="BH37" i="28"/>
  <c r="BG37" i="28"/>
  <c r="BF37" i="28"/>
  <c r="BE37" i="28"/>
  <c r="BC37" i="28"/>
  <c r="BB37" i="28"/>
  <c r="BA37" i="28"/>
  <c r="AZ37" i="28"/>
  <c r="AW37" i="28"/>
  <c r="AU37" i="28"/>
  <c r="AS37" i="28"/>
  <c r="AG37" i="28"/>
  <c r="A37" i="28"/>
  <c r="BS36" i="28"/>
  <c r="BR36" i="28"/>
  <c r="BQ36" i="28"/>
  <c r="BP36" i="28"/>
  <c r="BO36" i="28"/>
  <c r="BN36" i="28"/>
  <c r="BM36" i="28"/>
  <c r="BL36" i="28"/>
  <c r="BK36" i="28"/>
  <c r="BJ36" i="28"/>
  <c r="BI36" i="28"/>
  <c r="BH36" i="28"/>
  <c r="BG36" i="28"/>
  <c r="BF36" i="28"/>
  <c r="BE36" i="28"/>
  <c r="BC36" i="28"/>
  <c r="BB36" i="28"/>
  <c r="BA36" i="28"/>
  <c r="AZ36" i="28"/>
  <c r="AW36" i="28"/>
  <c r="AU36" i="28"/>
  <c r="AS36" i="28"/>
  <c r="AG36" i="28"/>
  <c r="A36" i="28"/>
  <c r="BS35" i="28"/>
  <c r="BR35" i="28"/>
  <c r="BQ35" i="28"/>
  <c r="BP35" i="28"/>
  <c r="BO35" i="28"/>
  <c r="BN35" i="28"/>
  <c r="BM35" i="28"/>
  <c r="BL35" i="28"/>
  <c r="BK35" i="28"/>
  <c r="BJ35" i="28"/>
  <c r="BI35" i="28"/>
  <c r="BH35" i="28"/>
  <c r="BG35" i="28"/>
  <c r="BF35" i="28"/>
  <c r="BE35" i="28"/>
  <c r="BC35" i="28"/>
  <c r="BB35" i="28"/>
  <c r="BA35" i="28"/>
  <c r="AZ35" i="28"/>
  <c r="AW35" i="28"/>
  <c r="AU35" i="28"/>
  <c r="AS35" i="28"/>
  <c r="AG35" i="28"/>
  <c r="A35" i="28"/>
  <c r="BS34" i="28"/>
  <c r="BR34" i="28"/>
  <c r="BQ34" i="28"/>
  <c r="BP34" i="28"/>
  <c r="BO34" i="28"/>
  <c r="BN34" i="28"/>
  <c r="BM34" i="28"/>
  <c r="BL34" i="28"/>
  <c r="BK34" i="28"/>
  <c r="BJ34" i="28"/>
  <c r="BI34" i="28"/>
  <c r="BH34" i="28"/>
  <c r="BG34" i="28"/>
  <c r="BF34" i="28"/>
  <c r="BE34" i="28"/>
  <c r="BC34" i="28"/>
  <c r="BB34" i="28"/>
  <c r="BA34" i="28"/>
  <c r="AZ34" i="28"/>
  <c r="AW34" i="28"/>
  <c r="AU34" i="28"/>
  <c r="AS34" i="28"/>
  <c r="AG34" i="28"/>
  <c r="A34" i="28"/>
  <c r="BS33" i="28"/>
  <c r="BR33" i="28"/>
  <c r="BQ33" i="28"/>
  <c r="BP33" i="28"/>
  <c r="BO33" i="28"/>
  <c r="BN33" i="28"/>
  <c r="BM33" i="28"/>
  <c r="BL33" i="28"/>
  <c r="BK33" i="28"/>
  <c r="BJ33" i="28"/>
  <c r="BI33" i="28"/>
  <c r="BH33" i="28"/>
  <c r="BG33" i="28"/>
  <c r="BF33" i="28"/>
  <c r="BE33" i="28"/>
  <c r="BC33" i="28"/>
  <c r="BB33" i="28"/>
  <c r="BA33" i="28"/>
  <c r="AZ33" i="28"/>
  <c r="AW33" i="28"/>
  <c r="AU33" i="28"/>
  <c r="AS33" i="28"/>
  <c r="AG33" i="28"/>
  <c r="A33" i="28"/>
  <c r="BS32" i="28"/>
  <c r="BR32" i="28"/>
  <c r="BQ32" i="28"/>
  <c r="BP32" i="28"/>
  <c r="BO32" i="28"/>
  <c r="BN32" i="28"/>
  <c r="BM32" i="28"/>
  <c r="BL32" i="28"/>
  <c r="BK32" i="28"/>
  <c r="BJ32" i="28"/>
  <c r="BI32" i="28"/>
  <c r="BH32" i="28"/>
  <c r="BG32" i="28"/>
  <c r="BF32" i="28"/>
  <c r="BE32" i="28"/>
  <c r="BC32" i="28"/>
  <c r="BB32" i="28"/>
  <c r="BA32" i="28"/>
  <c r="AZ32" i="28"/>
  <c r="AW32" i="28"/>
  <c r="AU32" i="28"/>
  <c r="AS32" i="28"/>
  <c r="AG32" i="28"/>
  <c r="A32" i="28"/>
  <c r="BS31" i="28"/>
  <c r="BR31" i="28"/>
  <c r="BQ31" i="28"/>
  <c r="BP31" i="28"/>
  <c r="BO31" i="28"/>
  <c r="BN31" i="28"/>
  <c r="BM31" i="28"/>
  <c r="BL31" i="28"/>
  <c r="BK31" i="28"/>
  <c r="BJ31" i="28"/>
  <c r="BI31" i="28"/>
  <c r="BH31" i="28"/>
  <c r="BG31" i="28"/>
  <c r="BF31" i="28"/>
  <c r="BE31" i="28"/>
  <c r="BC31" i="28"/>
  <c r="BB31" i="28"/>
  <c r="BA31" i="28"/>
  <c r="AZ31" i="28"/>
  <c r="AW31" i="28"/>
  <c r="AU31" i="28"/>
  <c r="AS31" i="28"/>
  <c r="AG31" i="28"/>
  <c r="A31" i="28"/>
  <c r="BS30" i="28"/>
  <c r="BR30" i="28"/>
  <c r="BQ30" i="28"/>
  <c r="BP30" i="28"/>
  <c r="BO30" i="28"/>
  <c r="BN30" i="28"/>
  <c r="BM30" i="28"/>
  <c r="BL30" i="28"/>
  <c r="BK30" i="28"/>
  <c r="BJ30" i="28"/>
  <c r="BI30" i="28"/>
  <c r="BH30" i="28"/>
  <c r="BG30" i="28"/>
  <c r="BF30" i="28"/>
  <c r="BE30" i="28"/>
  <c r="BC30" i="28"/>
  <c r="BA30" i="28"/>
  <c r="BA5" i="28"/>
  <c r="BA6" i="28"/>
  <c r="BA7" i="28"/>
  <c r="BA8" i="28"/>
  <c r="BA9" i="28"/>
  <c r="BA10" i="28"/>
  <c r="BA11" i="28"/>
  <c r="BA12" i="28"/>
  <c r="BA13" i="28"/>
  <c r="BA14" i="28"/>
  <c r="BA15" i="28"/>
  <c r="BA16" i="28"/>
  <c r="BA17" i="28"/>
  <c r="BA18" i="28"/>
  <c r="BA19" i="28"/>
  <c r="BA20" i="28"/>
  <c r="BA21" i="28"/>
  <c r="BA22" i="28"/>
  <c r="BA23" i="28"/>
  <c r="BA24" i="28"/>
  <c r="BA25" i="28"/>
  <c r="BA26" i="28"/>
  <c r="BA27" i="28"/>
  <c r="BA28" i="28"/>
  <c r="BA29" i="28"/>
  <c r="BB30" i="28"/>
  <c r="AZ30" i="28"/>
  <c r="AG30" i="28"/>
  <c r="A30" i="28"/>
  <c r="BS29" i="28"/>
  <c r="BR29" i="28"/>
  <c r="BQ29" i="28"/>
  <c r="BP29" i="28"/>
  <c r="BO29" i="28"/>
  <c r="BN29" i="28"/>
  <c r="BM29" i="28"/>
  <c r="BL29" i="28"/>
  <c r="BK29" i="28"/>
  <c r="BJ29" i="28"/>
  <c r="BI29" i="28"/>
  <c r="BH29" i="28"/>
  <c r="BG29" i="28"/>
  <c r="BF29" i="28"/>
  <c r="BE29" i="28"/>
  <c r="BC29" i="28"/>
  <c r="BB29" i="28"/>
  <c r="AZ29" i="28"/>
  <c r="AG29" i="28"/>
  <c r="A29" i="28"/>
  <c r="BS28" i="28"/>
  <c r="BR28" i="28"/>
  <c r="BQ28" i="28"/>
  <c r="BP28" i="28"/>
  <c r="BO28" i="28"/>
  <c r="BN28" i="28"/>
  <c r="BM28" i="28"/>
  <c r="BL28" i="28"/>
  <c r="BK28" i="28"/>
  <c r="BJ28" i="28"/>
  <c r="BI28" i="28"/>
  <c r="BH28" i="28"/>
  <c r="BG28" i="28"/>
  <c r="BF28" i="28"/>
  <c r="BE28" i="28"/>
  <c r="BC28" i="28"/>
  <c r="BB28" i="28"/>
  <c r="AZ28" i="28"/>
  <c r="AG28" i="28"/>
  <c r="A28" i="28"/>
  <c r="BS27" i="28"/>
  <c r="BR27" i="28"/>
  <c r="BQ27" i="28"/>
  <c r="BP27" i="28"/>
  <c r="BO27" i="28"/>
  <c r="BN27" i="28"/>
  <c r="BM27" i="28"/>
  <c r="BL27" i="28"/>
  <c r="BK27" i="28"/>
  <c r="BJ27" i="28"/>
  <c r="BI27" i="28"/>
  <c r="BH27" i="28"/>
  <c r="BG27" i="28"/>
  <c r="BF27" i="28"/>
  <c r="BE27" i="28"/>
  <c r="BC27" i="28"/>
  <c r="BA3" i="28"/>
  <c r="BA4" i="28"/>
  <c r="BB27" i="28"/>
  <c r="AZ27" i="28"/>
  <c r="AG27" i="28"/>
  <c r="A27" i="28"/>
  <c r="BS26" i="28"/>
  <c r="BR26" i="28"/>
  <c r="BQ26" i="28"/>
  <c r="BP26" i="28"/>
  <c r="BO26" i="28"/>
  <c r="BN26" i="28"/>
  <c r="BM26" i="28"/>
  <c r="BL26" i="28"/>
  <c r="BK26" i="28"/>
  <c r="BJ26" i="28"/>
  <c r="BI26" i="28"/>
  <c r="BH26" i="28"/>
  <c r="BG26" i="28"/>
  <c r="BF26" i="28"/>
  <c r="BE26" i="28"/>
  <c r="BC26" i="28"/>
  <c r="BB26" i="28"/>
  <c r="AZ26" i="28"/>
  <c r="AG26" i="28"/>
  <c r="A26" i="28"/>
  <c r="BS25" i="28"/>
  <c r="BR25" i="28"/>
  <c r="BQ25" i="28"/>
  <c r="BP25" i="28"/>
  <c r="BO25" i="28"/>
  <c r="BN25" i="28"/>
  <c r="BM25" i="28"/>
  <c r="BL25" i="28"/>
  <c r="BK25" i="28"/>
  <c r="BJ25" i="28"/>
  <c r="BI25" i="28"/>
  <c r="BH25" i="28"/>
  <c r="BG25" i="28"/>
  <c r="BF25" i="28"/>
  <c r="BE25" i="28"/>
  <c r="BC25" i="28"/>
  <c r="BB25" i="28"/>
  <c r="AZ25" i="28"/>
  <c r="AG25" i="28"/>
  <c r="A25" i="28"/>
  <c r="BS24" i="28"/>
  <c r="BR24" i="28"/>
  <c r="BQ24" i="28"/>
  <c r="BP24" i="28"/>
  <c r="BO24" i="28"/>
  <c r="BN24" i="28"/>
  <c r="BM24" i="28"/>
  <c r="BL24" i="28"/>
  <c r="BK24" i="28"/>
  <c r="BJ24" i="28"/>
  <c r="BI24" i="28"/>
  <c r="BH24" i="28"/>
  <c r="BG24" i="28"/>
  <c r="BF24" i="28"/>
  <c r="BE24" i="28"/>
  <c r="BC24" i="28"/>
  <c r="BB24" i="28"/>
  <c r="AZ24" i="28"/>
  <c r="AG24" i="28"/>
  <c r="A24" i="28"/>
  <c r="BS23" i="28"/>
  <c r="BR23" i="28"/>
  <c r="BQ23" i="28"/>
  <c r="BP23" i="28"/>
  <c r="BO23" i="28"/>
  <c r="BN23" i="28"/>
  <c r="BM23" i="28"/>
  <c r="BL23" i="28"/>
  <c r="BK23" i="28"/>
  <c r="BJ23" i="28"/>
  <c r="BI23" i="28"/>
  <c r="BH23" i="28"/>
  <c r="BG23" i="28"/>
  <c r="BF23" i="28"/>
  <c r="BE23" i="28"/>
  <c r="BC23" i="28"/>
  <c r="BB23" i="28"/>
  <c r="AZ23" i="28"/>
  <c r="AG23" i="28"/>
  <c r="A23" i="28"/>
  <c r="BS22" i="28"/>
  <c r="BR22" i="28"/>
  <c r="BQ22" i="28"/>
  <c r="BP22" i="28"/>
  <c r="BO22" i="28"/>
  <c r="BN22" i="28"/>
  <c r="BM22" i="28"/>
  <c r="BL22" i="28"/>
  <c r="BK22" i="28"/>
  <c r="BJ22" i="28"/>
  <c r="BI22" i="28"/>
  <c r="BH22" i="28"/>
  <c r="BG22" i="28"/>
  <c r="BF22" i="28"/>
  <c r="BE22" i="28"/>
  <c r="BC22" i="28"/>
  <c r="BB22" i="28"/>
  <c r="AZ22" i="28"/>
  <c r="AG22" i="28"/>
  <c r="A22" i="28"/>
  <c r="BS21" i="28"/>
  <c r="BR21" i="28"/>
  <c r="BQ21" i="28"/>
  <c r="BP21" i="28"/>
  <c r="BO21" i="28"/>
  <c r="BN21" i="28"/>
  <c r="BM21" i="28"/>
  <c r="BL21" i="28"/>
  <c r="BK21" i="28"/>
  <c r="BJ21" i="28"/>
  <c r="BI21" i="28"/>
  <c r="BH21" i="28"/>
  <c r="BG21" i="28"/>
  <c r="BF21" i="28"/>
  <c r="BE21" i="28"/>
  <c r="BC21" i="28"/>
  <c r="BB21" i="28"/>
  <c r="AZ21" i="28"/>
  <c r="AG21" i="28"/>
  <c r="A21" i="28"/>
  <c r="BS20" i="28"/>
  <c r="BR20" i="28"/>
  <c r="BQ20" i="28"/>
  <c r="BP20" i="28"/>
  <c r="BO20" i="28"/>
  <c r="BN20" i="28"/>
  <c r="BM20" i="28"/>
  <c r="BL20" i="28"/>
  <c r="BK20" i="28"/>
  <c r="BJ20" i="28"/>
  <c r="BI20" i="28"/>
  <c r="BH20" i="28"/>
  <c r="BG20" i="28"/>
  <c r="BF20" i="28"/>
  <c r="BE20" i="28"/>
  <c r="BC20" i="28"/>
  <c r="BB20" i="28"/>
  <c r="AZ20" i="28"/>
  <c r="AG20" i="28"/>
  <c r="A20" i="28"/>
  <c r="BS19" i="28"/>
  <c r="BR19" i="28"/>
  <c r="BQ19" i="28"/>
  <c r="BP19" i="28"/>
  <c r="BO19" i="28"/>
  <c r="BN19" i="28"/>
  <c r="BM19" i="28"/>
  <c r="BL19" i="28"/>
  <c r="BK19" i="28"/>
  <c r="BJ19" i="28"/>
  <c r="BI19" i="28"/>
  <c r="BH19" i="28"/>
  <c r="BG19" i="28"/>
  <c r="BF19" i="28"/>
  <c r="BE19" i="28"/>
  <c r="BC19" i="28"/>
  <c r="BB19" i="28"/>
  <c r="AZ19" i="28"/>
  <c r="AG19" i="28"/>
  <c r="A19" i="28"/>
  <c r="BS18" i="28"/>
  <c r="BR18" i="28"/>
  <c r="BQ18" i="28"/>
  <c r="BP18" i="28"/>
  <c r="BO18" i="28"/>
  <c r="BN18" i="28"/>
  <c r="BM18" i="28"/>
  <c r="BL18" i="28"/>
  <c r="BK18" i="28"/>
  <c r="BJ18" i="28"/>
  <c r="BI18" i="28"/>
  <c r="BH18" i="28"/>
  <c r="BG18" i="28"/>
  <c r="BF18" i="28"/>
  <c r="BE18" i="28"/>
  <c r="BC18" i="28"/>
  <c r="BB18" i="28"/>
  <c r="AZ18" i="28"/>
  <c r="AG18" i="28"/>
  <c r="A18" i="28"/>
  <c r="BS17" i="28"/>
  <c r="BR17" i="28"/>
  <c r="BQ17" i="28"/>
  <c r="BP17" i="28"/>
  <c r="BO17" i="28"/>
  <c r="BN17" i="28"/>
  <c r="BM17" i="28"/>
  <c r="BL17" i="28"/>
  <c r="BK17" i="28"/>
  <c r="BJ17" i="28"/>
  <c r="BI17" i="28"/>
  <c r="BH17" i="28"/>
  <c r="BG17" i="28"/>
  <c r="BF17" i="28"/>
  <c r="BE17" i="28"/>
  <c r="BC17" i="28"/>
  <c r="BB17" i="28"/>
  <c r="AZ17" i="28"/>
  <c r="AG17" i="28"/>
  <c r="A17" i="28"/>
  <c r="BS16" i="28"/>
  <c r="BR16" i="28"/>
  <c r="BQ16" i="28"/>
  <c r="BP16" i="28"/>
  <c r="BO16" i="28"/>
  <c r="BN16" i="28"/>
  <c r="BM16" i="28"/>
  <c r="BL16" i="28"/>
  <c r="BK16" i="28"/>
  <c r="BJ16" i="28"/>
  <c r="BI16" i="28"/>
  <c r="BH16" i="28"/>
  <c r="BG16" i="28"/>
  <c r="BF16" i="28"/>
  <c r="BE16" i="28"/>
  <c r="BC16" i="28"/>
  <c r="BB16" i="28"/>
  <c r="AZ16" i="28"/>
  <c r="AG16" i="28"/>
  <c r="A16" i="28"/>
  <c r="BS15" i="28"/>
  <c r="BR15" i="28"/>
  <c r="BQ15" i="28"/>
  <c r="BP15" i="28"/>
  <c r="BO15" i="28"/>
  <c r="BN15" i="28"/>
  <c r="BM15" i="28"/>
  <c r="BL15" i="28"/>
  <c r="BK15" i="28"/>
  <c r="BJ15" i="28"/>
  <c r="BI15" i="28"/>
  <c r="BH15" i="28"/>
  <c r="BG15" i="28"/>
  <c r="BF15" i="28"/>
  <c r="BE15" i="28"/>
  <c r="BC15" i="28"/>
  <c r="BB15" i="28"/>
  <c r="AZ15" i="28"/>
  <c r="AG15" i="28"/>
  <c r="A15" i="28"/>
  <c r="BS14" i="28"/>
  <c r="BR14" i="28"/>
  <c r="BQ14" i="28"/>
  <c r="BP14" i="28"/>
  <c r="BO14" i="28"/>
  <c r="BN14" i="28"/>
  <c r="BM14" i="28"/>
  <c r="BL14" i="28"/>
  <c r="BK14" i="28"/>
  <c r="BJ14" i="28"/>
  <c r="BI14" i="28"/>
  <c r="BH14" i="28"/>
  <c r="BG14" i="28"/>
  <c r="BF14" i="28"/>
  <c r="BE14" i="28"/>
  <c r="BC14" i="28"/>
  <c r="BB14" i="28"/>
  <c r="AZ14" i="28"/>
  <c r="AG14" i="28"/>
  <c r="A14" i="28"/>
  <c r="BS13" i="28"/>
  <c r="BR13" i="28"/>
  <c r="BQ13" i="28"/>
  <c r="BP13" i="28"/>
  <c r="BO13" i="28"/>
  <c r="BN13" i="28"/>
  <c r="BM13" i="28"/>
  <c r="BL13" i="28"/>
  <c r="BK13" i="28"/>
  <c r="BJ13" i="28"/>
  <c r="BI13" i="28"/>
  <c r="BH13" i="28"/>
  <c r="BG13" i="28"/>
  <c r="BF13" i="28"/>
  <c r="BE13" i="28"/>
  <c r="BC13" i="28"/>
  <c r="BB13" i="28"/>
  <c r="AZ13" i="28"/>
  <c r="AG13" i="28"/>
  <c r="A13" i="28"/>
  <c r="BS12" i="28"/>
  <c r="BR12" i="28"/>
  <c r="BQ12" i="28"/>
  <c r="BP12" i="28"/>
  <c r="BO12" i="28"/>
  <c r="BN12" i="28"/>
  <c r="BM12" i="28"/>
  <c r="BL12" i="28"/>
  <c r="BK12" i="28"/>
  <c r="BJ12" i="28"/>
  <c r="BI12" i="28"/>
  <c r="BH12" i="28"/>
  <c r="BG12" i="28"/>
  <c r="BF12" i="28"/>
  <c r="BE12" i="28"/>
  <c r="BC12" i="28"/>
  <c r="BB12" i="28"/>
  <c r="AZ12" i="28"/>
  <c r="AG12" i="28"/>
  <c r="A12" i="28"/>
  <c r="BS11" i="28"/>
  <c r="BR11" i="28"/>
  <c r="BQ11" i="28"/>
  <c r="BP11" i="28"/>
  <c r="BO11" i="28"/>
  <c r="BN11" i="28"/>
  <c r="BM11" i="28"/>
  <c r="BL11" i="28"/>
  <c r="BK11" i="28"/>
  <c r="BJ11" i="28"/>
  <c r="BI11" i="28"/>
  <c r="BH11" i="28"/>
  <c r="BG11" i="28"/>
  <c r="BF11" i="28"/>
  <c r="BE11" i="28"/>
  <c r="BC11" i="28"/>
  <c r="BB11" i="28"/>
  <c r="AZ11" i="28"/>
  <c r="AG11" i="28"/>
  <c r="A11" i="28"/>
  <c r="BS10" i="28"/>
  <c r="BR10" i="28"/>
  <c r="BQ10" i="28"/>
  <c r="BP10" i="28"/>
  <c r="BO10" i="28"/>
  <c r="BN10" i="28"/>
  <c r="BM10" i="28"/>
  <c r="BL10" i="28"/>
  <c r="BK10" i="28"/>
  <c r="BJ10" i="28"/>
  <c r="BI10" i="28"/>
  <c r="BH10" i="28"/>
  <c r="BG10" i="28"/>
  <c r="BF10" i="28"/>
  <c r="BE10" i="28"/>
  <c r="BC10" i="28"/>
  <c r="BB10" i="28"/>
  <c r="AZ10" i="28"/>
  <c r="AG10" i="28"/>
  <c r="A10" i="28"/>
  <c r="BS9" i="28"/>
  <c r="BR9" i="28"/>
  <c r="BQ9" i="28"/>
  <c r="BP9" i="28"/>
  <c r="BO9" i="28"/>
  <c r="BN9" i="28"/>
  <c r="BM9" i="28"/>
  <c r="BL9" i="28"/>
  <c r="BK9" i="28"/>
  <c r="BJ9" i="28"/>
  <c r="BI9" i="28"/>
  <c r="BH9" i="28"/>
  <c r="BG9" i="28"/>
  <c r="BF9" i="28"/>
  <c r="BE9" i="28"/>
  <c r="BC9" i="28"/>
  <c r="BB9" i="28"/>
  <c r="AZ9" i="28"/>
  <c r="AG9" i="28"/>
  <c r="A9" i="28"/>
  <c r="BS8" i="28"/>
  <c r="BR8" i="28"/>
  <c r="BQ8" i="28"/>
  <c r="BP8" i="28"/>
  <c r="BO8" i="28"/>
  <c r="BN8" i="28"/>
  <c r="BM8" i="28"/>
  <c r="BL8" i="28"/>
  <c r="BK8" i="28"/>
  <c r="BJ8" i="28"/>
  <c r="BI8" i="28"/>
  <c r="BH8" i="28"/>
  <c r="BG8" i="28"/>
  <c r="BF8" i="28"/>
  <c r="BE8" i="28"/>
  <c r="BC8" i="28"/>
  <c r="BB8" i="28"/>
  <c r="AZ8" i="28"/>
  <c r="AG8" i="28"/>
  <c r="A8" i="28"/>
  <c r="BS7" i="28"/>
  <c r="BR7" i="28"/>
  <c r="BQ7" i="28"/>
  <c r="BP7" i="28"/>
  <c r="BO7" i="28"/>
  <c r="BN7" i="28"/>
  <c r="BM7" i="28"/>
  <c r="BL7" i="28"/>
  <c r="BK7" i="28"/>
  <c r="BJ7" i="28"/>
  <c r="BI7" i="28"/>
  <c r="BH7" i="28"/>
  <c r="BG7" i="28"/>
  <c r="BF7" i="28"/>
  <c r="BE7" i="28"/>
  <c r="BC7" i="28"/>
  <c r="BB7" i="28"/>
  <c r="AZ7" i="28"/>
  <c r="AG7" i="28"/>
  <c r="A7" i="28"/>
  <c r="BS6" i="28"/>
  <c r="BR6" i="28"/>
  <c r="BQ6" i="28"/>
  <c r="BP6" i="28"/>
  <c r="BO6" i="28"/>
  <c r="BN6" i="28"/>
  <c r="BM6" i="28"/>
  <c r="BL6" i="28"/>
  <c r="BK6" i="28"/>
  <c r="BJ6" i="28"/>
  <c r="BI6" i="28"/>
  <c r="BH6" i="28"/>
  <c r="BG6" i="28"/>
  <c r="BF6" i="28"/>
  <c r="BE6" i="28"/>
  <c r="BC6" i="28"/>
  <c r="BB6" i="28"/>
  <c r="AZ6" i="28"/>
  <c r="AG6" i="28"/>
  <c r="A6" i="28"/>
  <c r="BS5" i="28"/>
  <c r="BR5" i="28"/>
  <c r="BQ5" i="28"/>
  <c r="BP5" i="28"/>
  <c r="BO5" i="28"/>
  <c r="BN5" i="28"/>
  <c r="BM5" i="28"/>
  <c r="BL5" i="28"/>
  <c r="BK5" i="28"/>
  <c r="BJ5" i="28"/>
  <c r="BI5" i="28"/>
  <c r="BH5" i="28"/>
  <c r="BG5" i="28"/>
  <c r="BF5" i="28"/>
  <c r="BE5" i="28"/>
  <c r="BC5" i="28"/>
  <c r="BB5" i="28"/>
  <c r="AZ5" i="28"/>
  <c r="AG5" i="28"/>
  <c r="A5" i="28"/>
  <c r="BS4" i="28"/>
  <c r="BR4" i="28"/>
  <c r="BQ4" i="28"/>
  <c r="BP4" i="28"/>
  <c r="BO4" i="28"/>
  <c r="BN4" i="28"/>
  <c r="BM4" i="28"/>
  <c r="BL4" i="28"/>
  <c r="BK4" i="28"/>
  <c r="BJ4" i="28"/>
  <c r="BI4" i="28"/>
  <c r="BH4" i="28"/>
  <c r="BG4" i="28"/>
  <c r="BF4" i="28"/>
  <c r="BE4" i="28"/>
  <c r="BC4" i="28"/>
  <c r="BB4" i="28"/>
  <c r="AZ4" i="28"/>
  <c r="AG4" i="28"/>
  <c r="A4" i="28"/>
  <c r="BS3" i="28"/>
  <c r="BR3" i="28"/>
  <c r="BQ3" i="28"/>
  <c r="BP3" i="28"/>
  <c r="BO3" i="28"/>
  <c r="BN3" i="28"/>
  <c r="BM3" i="28"/>
  <c r="BL3" i="28"/>
  <c r="BK3" i="28"/>
  <c r="BJ3" i="28"/>
  <c r="BI3" i="28"/>
  <c r="BH3" i="28"/>
  <c r="BG3" i="28"/>
  <c r="BF3" i="28"/>
  <c r="BE3" i="28"/>
  <c r="BC3" i="28"/>
  <c r="BB3" i="28"/>
  <c r="AZ3" i="28"/>
  <c r="AG3" i="28"/>
  <c r="A3" i="28"/>
  <c r="I2" i="28"/>
  <c r="H2" i="28"/>
  <c r="G2" i="28"/>
  <c r="F2" i="28"/>
  <c r="AI5" i="15"/>
  <c r="AJ5" i="15"/>
  <c r="AK5" i="15"/>
  <c r="AL5" i="15"/>
  <c r="AM5" i="15"/>
  <c r="AN5" i="15"/>
  <c r="AO5" i="15"/>
  <c r="AP5" i="15"/>
  <c r="AQ5" i="15"/>
  <c r="AI6" i="15"/>
  <c r="AJ6" i="15"/>
  <c r="AK6" i="15"/>
  <c r="AL6" i="15"/>
  <c r="AM6" i="15"/>
  <c r="AN6" i="15"/>
  <c r="AO6" i="15"/>
  <c r="AP6" i="15"/>
  <c r="AQ6" i="15"/>
  <c r="AI7" i="15"/>
  <c r="AJ7" i="15"/>
  <c r="AK7" i="15"/>
  <c r="AL7" i="15"/>
  <c r="AM7" i="15"/>
  <c r="AN7" i="15"/>
  <c r="AO7" i="15"/>
  <c r="AP7" i="15"/>
  <c r="AQ7" i="15"/>
  <c r="AI8" i="15"/>
  <c r="AJ8" i="15"/>
  <c r="AK8" i="15"/>
  <c r="AL8" i="15"/>
  <c r="AM8" i="15"/>
  <c r="AN8" i="15"/>
  <c r="AO8" i="15"/>
  <c r="AP8" i="15"/>
  <c r="AQ8" i="15"/>
  <c r="AI9" i="15"/>
  <c r="AJ9" i="15"/>
  <c r="AK9" i="15"/>
  <c r="AL9" i="15"/>
  <c r="AM9" i="15"/>
  <c r="AN9" i="15"/>
  <c r="AO9" i="15"/>
  <c r="AP9" i="15"/>
  <c r="AQ9" i="15"/>
  <c r="AI10" i="15"/>
  <c r="AJ10" i="15"/>
  <c r="AK10" i="15"/>
  <c r="AL10" i="15"/>
  <c r="AM10" i="15"/>
  <c r="AN10" i="15"/>
  <c r="AO10" i="15"/>
  <c r="AP10" i="15"/>
  <c r="AQ10" i="15"/>
  <c r="AI11" i="15"/>
  <c r="AJ11" i="15"/>
  <c r="AK11" i="15"/>
  <c r="AL11" i="15"/>
  <c r="AM11" i="15"/>
  <c r="AN11" i="15"/>
  <c r="AO11" i="15"/>
  <c r="AP11" i="15"/>
  <c r="AQ11" i="15"/>
  <c r="AI12" i="15"/>
  <c r="AJ12" i="15"/>
  <c r="AK12" i="15"/>
  <c r="AL12" i="15"/>
  <c r="AM12" i="15"/>
  <c r="AN12" i="15"/>
  <c r="AO12" i="15"/>
  <c r="AP12" i="15"/>
  <c r="AQ12" i="15"/>
  <c r="AI13" i="15"/>
  <c r="AJ13" i="15"/>
  <c r="AK13" i="15"/>
  <c r="AL13" i="15"/>
  <c r="AM13" i="15"/>
  <c r="AN13" i="15"/>
  <c r="AO13" i="15"/>
  <c r="AP13" i="15"/>
  <c r="AQ13" i="15"/>
  <c r="AI14" i="15"/>
  <c r="AJ14" i="15"/>
  <c r="AK14" i="15"/>
  <c r="AL14" i="15"/>
  <c r="AM14" i="15"/>
  <c r="AN14" i="15"/>
  <c r="AO14" i="15"/>
  <c r="AP14" i="15"/>
  <c r="AQ14" i="15"/>
  <c r="AI15" i="15"/>
  <c r="AJ15" i="15"/>
  <c r="AK15" i="15"/>
  <c r="AL15" i="15"/>
  <c r="AM15" i="15"/>
  <c r="AN15" i="15"/>
  <c r="AO15" i="15"/>
  <c r="AP15" i="15"/>
  <c r="AQ15" i="15"/>
  <c r="AI16" i="15"/>
  <c r="AJ16" i="15"/>
  <c r="AK16" i="15"/>
  <c r="AL16" i="15"/>
  <c r="AM16" i="15"/>
  <c r="AN16" i="15"/>
  <c r="AO16" i="15"/>
  <c r="AP16" i="15"/>
  <c r="AQ16" i="15"/>
  <c r="AI17" i="15"/>
  <c r="AJ17" i="15"/>
  <c r="AK17" i="15"/>
  <c r="AL17" i="15"/>
  <c r="AM17" i="15"/>
  <c r="AN17" i="15"/>
  <c r="AO17" i="15"/>
  <c r="AP17" i="15"/>
  <c r="AQ17" i="15"/>
  <c r="AI18" i="15"/>
  <c r="AJ18" i="15"/>
  <c r="AK18" i="15"/>
  <c r="AL18" i="15"/>
  <c r="AM18" i="15"/>
  <c r="AN18" i="15"/>
  <c r="AO18" i="15"/>
  <c r="AP18" i="15"/>
  <c r="AQ18" i="15"/>
  <c r="AI19" i="15"/>
  <c r="AJ19" i="15"/>
  <c r="AK19" i="15"/>
  <c r="AL19" i="15"/>
  <c r="AM19" i="15"/>
  <c r="AN19" i="15"/>
  <c r="AO19" i="15"/>
  <c r="AP19" i="15"/>
  <c r="AQ19" i="15"/>
  <c r="AI20" i="15"/>
  <c r="AJ20" i="15"/>
  <c r="AK20" i="15"/>
  <c r="AL20" i="15"/>
  <c r="AM20" i="15"/>
  <c r="AN20" i="15"/>
  <c r="AO20" i="15"/>
  <c r="AP20" i="15"/>
  <c r="AQ20" i="15"/>
  <c r="AI21" i="15"/>
  <c r="AJ21" i="15"/>
  <c r="AK21" i="15"/>
  <c r="AL21" i="15"/>
  <c r="AM21" i="15"/>
  <c r="AN21" i="15"/>
  <c r="AO21" i="15"/>
  <c r="AP21" i="15"/>
  <c r="AQ21" i="15"/>
  <c r="AI22" i="15"/>
  <c r="AJ22" i="15"/>
  <c r="AK22" i="15"/>
  <c r="AL22" i="15"/>
  <c r="AM22" i="15"/>
  <c r="AN22" i="15"/>
  <c r="AO22" i="15"/>
  <c r="AP22" i="15"/>
  <c r="AQ22" i="15"/>
  <c r="AI23" i="15"/>
  <c r="AJ23" i="15"/>
  <c r="AK23" i="15"/>
  <c r="AL23" i="15"/>
  <c r="AM23" i="15"/>
  <c r="AN23" i="15"/>
  <c r="AO23" i="15"/>
  <c r="AP23" i="15"/>
  <c r="AQ23" i="15"/>
  <c r="AI24" i="15"/>
  <c r="AJ24" i="15"/>
  <c r="AK24" i="15"/>
  <c r="AL24" i="15"/>
  <c r="AM24" i="15"/>
  <c r="AN24" i="15"/>
  <c r="AO24" i="15"/>
  <c r="AP24" i="15"/>
  <c r="AQ24" i="15"/>
  <c r="AI25" i="15"/>
  <c r="AJ25" i="15"/>
  <c r="AK25" i="15"/>
  <c r="AL25" i="15"/>
  <c r="AM25" i="15"/>
  <c r="AN25" i="15"/>
  <c r="AO25" i="15"/>
  <c r="AP25" i="15"/>
  <c r="AQ25" i="15"/>
  <c r="AI26" i="15"/>
  <c r="AJ26" i="15"/>
  <c r="AK26" i="15"/>
  <c r="AL26" i="15"/>
  <c r="AM26" i="15"/>
  <c r="AN26" i="15"/>
  <c r="AO26" i="15"/>
  <c r="AP26" i="15"/>
  <c r="AQ26" i="15"/>
  <c r="AI27" i="15"/>
  <c r="AJ27" i="15"/>
  <c r="AK27" i="15"/>
  <c r="AL27" i="15"/>
  <c r="AM27" i="15"/>
  <c r="AN27" i="15"/>
  <c r="AO27" i="15"/>
  <c r="AP27" i="15"/>
  <c r="AQ27" i="15"/>
  <c r="AI28" i="15"/>
  <c r="AJ28" i="15"/>
  <c r="AK28" i="15"/>
  <c r="AL28" i="15"/>
  <c r="AM28" i="15"/>
  <c r="AN28" i="15"/>
  <c r="AO28" i="15"/>
  <c r="AP28" i="15"/>
  <c r="AQ28" i="15"/>
  <c r="AI29" i="15"/>
  <c r="AJ29" i="15"/>
  <c r="AK29" i="15"/>
  <c r="AL29" i="15"/>
  <c r="AM29" i="15"/>
  <c r="AN29" i="15"/>
  <c r="AO29" i="15"/>
  <c r="AP29" i="15"/>
  <c r="AQ29" i="15"/>
  <c r="AI30" i="15"/>
  <c r="AJ30" i="15"/>
  <c r="AK30" i="15"/>
  <c r="AL30" i="15"/>
  <c r="AM30" i="15"/>
  <c r="AN30" i="15"/>
  <c r="AO30" i="15"/>
  <c r="AP30" i="15"/>
  <c r="AQ30" i="15"/>
  <c r="AI31" i="15"/>
  <c r="AJ31" i="15"/>
  <c r="AK31" i="15"/>
  <c r="AL31" i="15"/>
  <c r="AM31" i="15"/>
  <c r="AN31" i="15"/>
  <c r="AO31" i="15"/>
  <c r="AP31" i="15"/>
  <c r="AQ31" i="15"/>
  <c r="AI32" i="15"/>
  <c r="AJ32" i="15"/>
  <c r="AK32" i="15"/>
  <c r="AL32" i="15"/>
  <c r="AM32" i="15"/>
  <c r="AN32" i="15"/>
  <c r="AO32" i="15"/>
  <c r="AP32" i="15"/>
  <c r="AQ32" i="15"/>
  <c r="AI33" i="15"/>
  <c r="AJ33" i="15"/>
  <c r="AK33" i="15"/>
  <c r="AL33" i="15"/>
  <c r="AM33" i="15"/>
  <c r="AN33" i="15"/>
  <c r="AO33" i="15"/>
  <c r="AP33" i="15"/>
  <c r="AQ33" i="15"/>
  <c r="AI34" i="15"/>
  <c r="AJ34" i="15"/>
  <c r="AK34" i="15"/>
  <c r="AL34" i="15"/>
  <c r="AM34" i="15"/>
  <c r="AN34" i="15"/>
  <c r="AO34" i="15"/>
  <c r="AP34" i="15"/>
  <c r="AQ34" i="15"/>
  <c r="AI35" i="15"/>
  <c r="AJ35" i="15"/>
  <c r="AK35" i="15"/>
  <c r="AL35" i="15"/>
  <c r="AM35" i="15"/>
  <c r="AN35" i="15"/>
  <c r="AO35" i="15"/>
  <c r="AP35" i="15"/>
  <c r="AQ35" i="15"/>
  <c r="AI36" i="15"/>
  <c r="AJ36" i="15"/>
  <c r="AK36" i="15"/>
  <c r="AL36" i="15"/>
  <c r="AM36" i="15"/>
  <c r="AN36" i="15"/>
  <c r="AO36" i="15"/>
  <c r="AP36" i="15"/>
  <c r="AQ36" i="15"/>
  <c r="AI37" i="15"/>
  <c r="AJ37" i="15"/>
  <c r="AK37" i="15"/>
  <c r="AL37" i="15"/>
  <c r="AM37" i="15"/>
  <c r="AN37" i="15"/>
  <c r="AO37" i="15"/>
  <c r="AP37" i="15"/>
  <c r="AQ37" i="15"/>
  <c r="AI38" i="15"/>
  <c r="AJ38" i="15"/>
  <c r="AK38" i="15"/>
  <c r="AL38" i="15"/>
  <c r="AM38" i="15"/>
  <c r="AN38" i="15"/>
  <c r="AO38" i="15"/>
  <c r="AP38" i="15"/>
  <c r="AQ38" i="15"/>
  <c r="AI39" i="15"/>
  <c r="AJ39" i="15"/>
  <c r="AK39" i="15"/>
  <c r="AL39" i="15"/>
  <c r="AM39" i="15"/>
  <c r="AN39" i="15"/>
  <c r="AO39" i="15"/>
  <c r="AP39" i="15"/>
  <c r="AQ39" i="15"/>
  <c r="AR39" i="15"/>
  <c r="AI40" i="15"/>
  <c r="AJ40" i="15"/>
  <c r="AK40" i="15"/>
  <c r="AL40" i="15"/>
  <c r="AM40" i="15"/>
  <c r="AN40" i="15"/>
  <c r="AO40" i="15"/>
  <c r="AP40" i="15"/>
  <c r="AQ40" i="15"/>
  <c r="AR40" i="15"/>
  <c r="AI41" i="15"/>
  <c r="AJ41" i="15"/>
  <c r="AK41" i="15"/>
  <c r="AL41" i="15"/>
  <c r="AM41" i="15"/>
  <c r="AN41" i="15"/>
  <c r="AO41" i="15"/>
  <c r="AP41" i="15"/>
  <c r="AQ41" i="15"/>
  <c r="AR41" i="15"/>
  <c r="AI42" i="15"/>
  <c r="AJ42" i="15"/>
  <c r="AK42" i="15"/>
  <c r="AL42" i="15"/>
  <c r="AM42" i="15"/>
  <c r="AN42" i="15"/>
  <c r="AO42" i="15"/>
  <c r="AP42" i="15"/>
  <c r="AQ42" i="15"/>
  <c r="AR42" i="15"/>
  <c r="AI43" i="15"/>
  <c r="AJ43" i="15"/>
  <c r="AK43" i="15"/>
  <c r="AL43" i="15"/>
  <c r="AM43" i="15"/>
  <c r="AN43" i="15"/>
  <c r="AO43" i="15"/>
  <c r="AP43" i="15"/>
  <c r="AQ43" i="15"/>
  <c r="AR43" i="15"/>
  <c r="AI44" i="15"/>
  <c r="AJ44" i="15"/>
  <c r="AK44" i="15"/>
  <c r="AL44" i="15"/>
  <c r="AM44" i="15"/>
  <c r="AN44" i="15"/>
  <c r="AO44" i="15"/>
  <c r="AP44" i="15"/>
  <c r="AQ44" i="15"/>
  <c r="AR44" i="15"/>
  <c r="AI45" i="15"/>
  <c r="AJ45" i="15"/>
  <c r="AK45" i="15"/>
  <c r="AL45" i="15"/>
  <c r="AM45" i="15"/>
  <c r="AN45" i="15"/>
  <c r="AO45" i="15"/>
  <c r="AP45" i="15"/>
  <c r="AQ45" i="15"/>
  <c r="AR45" i="15"/>
  <c r="AI46" i="15"/>
  <c r="AJ46" i="15"/>
  <c r="AK46" i="15"/>
  <c r="AL46" i="15"/>
  <c r="AM46" i="15"/>
  <c r="AN46" i="15"/>
  <c r="AO46" i="15"/>
  <c r="AP46" i="15"/>
  <c r="AQ46" i="15"/>
  <c r="AR46" i="15"/>
  <c r="AI47" i="15"/>
  <c r="AJ47" i="15"/>
  <c r="AK47" i="15"/>
  <c r="AL47" i="15"/>
  <c r="AM47" i="15"/>
  <c r="AN47" i="15"/>
  <c r="AO47" i="15"/>
  <c r="AP47" i="15"/>
  <c r="AQ47" i="15"/>
  <c r="AR47" i="15"/>
  <c r="AI48" i="15"/>
  <c r="AJ48" i="15"/>
  <c r="AK48" i="15"/>
  <c r="AL48" i="15"/>
  <c r="AM48" i="15"/>
  <c r="AN48" i="15"/>
  <c r="AO48" i="15"/>
  <c r="AP48" i="15"/>
  <c r="AQ48" i="15"/>
  <c r="AR48" i="15"/>
  <c r="AI49" i="15"/>
  <c r="AJ49" i="15"/>
  <c r="AK49" i="15"/>
  <c r="AL49" i="15"/>
  <c r="AM49" i="15"/>
  <c r="AN49" i="15"/>
  <c r="AO49" i="15"/>
  <c r="AP49" i="15"/>
  <c r="AQ49" i="15"/>
  <c r="AR49" i="15"/>
  <c r="AI50" i="15"/>
  <c r="AJ50" i="15"/>
  <c r="AK50" i="15"/>
  <c r="AL50" i="15"/>
  <c r="AM50" i="15"/>
  <c r="AN50" i="15"/>
  <c r="AO50" i="15"/>
  <c r="AP50" i="15"/>
  <c r="AQ50" i="15"/>
  <c r="AR50" i="15"/>
  <c r="AI51" i="15"/>
  <c r="AJ51" i="15"/>
  <c r="AK51" i="15"/>
  <c r="AL51" i="15"/>
  <c r="AM51" i="15"/>
  <c r="AN51" i="15"/>
  <c r="AO51" i="15"/>
  <c r="AP51" i="15"/>
  <c r="AQ51" i="15"/>
  <c r="AR51" i="15"/>
  <c r="AI52" i="15"/>
  <c r="AJ52" i="15"/>
  <c r="AK52" i="15"/>
  <c r="AL52" i="15"/>
  <c r="AM52" i="15"/>
  <c r="AN52" i="15"/>
  <c r="AO52" i="15"/>
  <c r="AP52" i="15"/>
  <c r="AQ52" i="15"/>
  <c r="AR52" i="15"/>
  <c r="AI53" i="15"/>
  <c r="AJ53" i="15"/>
  <c r="AK53" i="15"/>
  <c r="AL53" i="15"/>
  <c r="AM53" i="15"/>
  <c r="AN53" i="15"/>
  <c r="AO53" i="15"/>
  <c r="AP53" i="15"/>
  <c r="AQ53" i="15"/>
  <c r="AR53" i="15"/>
  <c r="AI54" i="15"/>
  <c r="AJ54" i="15"/>
  <c r="AK54" i="15"/>
  <c r="AL54" i="15"/>
  <c r="AM54" i="15"/>
  <c r="AN54" i="15"/>
  <c r="AO54" i="15"/>
  <c r="AP54" i="15"/>
  <c r="AQ54" i="15"/>
  <c r="AR54" i="15"/>
  <c r="AI55" i="15"/>
  <c r="AJ55" i="15"/>
  <c r="AK55" i="15"/>
  <c r="AL55" i="15"/>
  <c r="AM55" i="15"/>
  <c r="AN55" i="15"/>
  <c r="AO55" i="15"/>
  <c r="AP55" i="15"/>
  <c r="AQ55" i="15"/>
  <c r="AR55" i="15"/>
  <c r="AI56" i="15"/>
  <c r="AJ56" i="15"/>
  <c r="AK56" i="15"/>
  <c r="AL56" i="15"/>
  <c r="AM56" i="15"/>
  <c r="AN56" i="15"/>
  <c r="AO56" i="15"/>
  <c r="AP56" i="15"/>
  <c r="AQ56" i="15"/>
  <c r="AR56" i="15"/>
  <c r="AI57" i="15"/>
  <c r="AJ57" i="15"/>
  <c r="AK57" i="15"/>
  <c r="AL57" i="15"/>
  <c r="AM57" i="15"/>
  <c r="AN57" i="15"/>
  <c r="AO57" i="15"/>
  <c r="AP57" i="15"/>
  <c r="AQ57" i="15"/>
  <c r="AR57" i="15"/>
  <c r="AI58" i="15"/>
  <c r="AJ58" i="15"/>
  <c r="AK58" i="15"/>
  <c r="AL58" i="15"/>
  <c r="AM58" i="15"/>
  <c r="AN58" i="15"/>
  <c r="AO58" i="15"/>
  <c r="AP58" i="15"/>
  <c r="AQ58" i="15"/>
  <c r="AR58" i="15"/>
  <c r="AI59" i="15"/>
  <c r="AJ59" i="15"/>
  <c r="AK59" i="15"/>
  <c r="AL59" i="15"/>
  <c r="AM59" i="15"/>
  <c r="AN59" i="15"/>
  <c r="AO59" i="15"/>
  <c r="AP59" i="15"/>
  <c r="AQ59" i="15"/>
  <c r="AR59" i="15"/>
  <c r="AI60" i="15"/>
  <c r="AJ60" i="15"/>
  <c r="AK60" i="15"/>
  <c r="AL60" i="15"/>
  <c r="AM60" i="15"/>
  <c r="AN60" i="15"/>
  <c r="AO60" i="15"/>
  <c r="AP60" i="15"/>
  <c r="AQ60" i="15"/>
  <c r="AR60" i="15"/>
  <c r="AI61" i="15"/>
  <c r="AJ61" i="15"/>
  <c r="AK61" i="15"/>
  <c r="AL61" i="15"/>
  <c r="AM61" i="15"/>
  <c r="AN61" i="15"/>
  <c r="AO61" i="15"/>
  <c r="AP61" i="15"/>
  <c r="AQ61" i="15"/>
  <c r="AR61" i="15"/>
  <c r="AI62" i="15"/>
  <c r="AJ62" i="15"/>
  <c r="AK62" i="15"/>
  <c r="AL62" i="15"/>
  <c r="AM62" i="15"/>
  <c r="AN62" i="15"/>
  <c r="AO62" i="15"/>
  <c r="AP62" i="15"/>
  <c r="AQ62" i="15"/>
  <c r="AR62" i="15"/>
  <c r="AI63" i="15"/>
  <c r="AJ63" i="15"/>
  <c r="AK63" i="15"/>
  <c r="AL63" i="15"/>
  <c r="AM63" i="15"/>
  <c r="AN63" i="15"/>
  <c r="AO63" i="15"/>
  <c r="AP63" i="15"/>
  <c r="AQ63" i="15"/>
  <c r="AR63" i="15"/>
  <c r="AI64" i="15"/>
  <c r="AJ64" i="15"/>
  <c r="AK64" i="15"/>
  <c r="AL64" i="15"/>
  <c r="AM64" i="15"/>
  <c r="AN64" i="15"/>
  <c r="AO64" i="15"/>
  <c r="AP64" i="15"/>
  <c r="AQ64" i="15"/>
  <c r="AR64" i="15"/>
  <c r="AI65" i="15"/>
  <c r="AJ65" i="15"/>
  <c r="AK65" i="15"/>
  <c r="AL65" i="15"/>
  <c r="AM65" i="15"/>
  <c r="AN65" i="15"/>
  <c r="AO65" i="15"/>
  <c r="AP65" i="15"/>
  <c r="AQ65" i="15"/>
  <c r="AR65" i="15"/>
  <c r="AI66" i="15"/>
  <c r="AJ66" i="15"/>
  <c r="AK66" i="15"/>
  <c r="AL66" i="15"/>
  <c r="AM66" i="15"/>
  <c r="AN66" i="15"/>
  <c r="AO66" i="15"/>
  <c r="AP66" i="15"/>
  <c r="AQ66" i="15"/>
  <c r="AR66" i="15"/>
  <c r="AI67" i="15"/>
  <c r="AJ67" i="15"/>
  <c r="AK67" i="15"/>
  <c r="AL67" i="15"/>
  <c r="AM67" i="15"/>
  <c r="AN67" i="15"/>
  <c r="AO67" i="15"/>
  <c r="AP67" i="15"/>
  <c r="AQ67" i="15"/>
  <c r="AR67" i="15"/>
  <c r="AQ3" i="15"/>
  <c r="AP3" i="15"/>
  <c r="AO3" i="15"/>
  <c r="AN3" i="15"/>
  <c r="AM3" i="15"/>
  <c r="AL3" i="15"/>
  <c r="AK3" i="15"/>
  <c r="AJ3" i="15"/>
  <c r="AI3" i="15"/>
  <c r="AG3" i="15"/>
  <c r="AG4" i="15"/>
  <c r="AG5" i="15"/>
  <c r="AG6" i="15"/>
  <c r="AG7" i="15"/>
  <c r="AG8" i="15"/>
  <c r="AG9" i="15"/>
  <c r="AG10" i="15"/>
  <c r="AG11" i="15"/>
  <c r="AG12" i="15"/>
  <c r="AG13" i="15"/>
  <c r="AG14" i="15"/>
  <c r="AG15" i="15"/>
  <c r="AG16" i="15"/>
  <c r="AG17" i="15"/>
  <c r="AG18" i="15"/>
  <c r="AG19" i="15"/>
  <c r="AG20" i="15"/>
  <c r="AG21" i="15"/>
  <c r="AG22" i="15"/>
  <c r="AG23" i="15"/>
  <c r="AG24" i="15"/>
  <c r="AG25" i="15"/>
  <c r="AG26" i="15"/>
  <c r="AG27" i="15"/>
  <c r="AG28" i="15"/>
  <c r="AG29" i="15"/>
  <c r="AG30" i="15"/>
  <c r="AG31" i="15"/>
  <c r="AG32" i="15"/>
  <c r="AG33" i="15"/>
  <c r="AG34" i="15"/>
  <c r="AG35" i="15"/>
  <c r="AG36" i="15"/>
  <c r="AG37" i="15"/>
  <c r="AG38" i="15"/>
  <c r="AG39" i="15"/>
  <c r="AG40" i="15"/>
  <c r="AG41" i="15"/>
  <c r="AG42" i="15"/>
  <c r="AG43" i="15"/>
  <c r="AG44" i="15"/>
  <c r="AG45" i="15"/>
  <c r="AG46" i="15"/>
  <c r="AG47" i="15"/>
  <c r="AG48" i="15"/>
  <c r="AG49" i="15"/>
  <c r="AG50" i="15"/>
  <c r="AG51" i="15"/>
  <c r="AG52" i="15"/>
  <c r="AG53" i="15"/>
  <c r="AG54" i="15"/>
  <c r="AG55" i="15"/>
  <c r="AG56" i="15"/>
  <c r="AG57" i="15"/>
  <c r="AG58" i="15"/>
  <c r="AG59" i="15"/>
  <c r="AG60" i="15"/>
  <c r="AG61" i="15"/>
  <c r="AG62" i="15"/>
  <c r="AG63" i="15"/>
  <c r="AG64" i="15"/>
  <c r="AG65" i="15"/>
  <c r="AG66" i="15"/>
  <c r="AG67" i="15"/>
  <c r="AC16" i="1"/>
  <c r="AC17" i="1"/>
  <c r="AC18" i="1"/>
  <c r="AC1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M16" i="1"/>
  <c r="AI16" i="1"/>
  <c r="AJ16" i="1"/>
  <c r="AK16" i="1"/>
  <c r="AL16" i="1"/>
  <c r="AM16" i="1"/>
  <c r="AN16" i="1"/>
  <c r="AO16" i="1"/>
  <c r="AP16" i="1"/>
  <c r="AQ16" i="1"/>
  <c r="AR16" i="1"/>
  <c r="AS2" i="1"/>
  <c r="AS16" i="1"/>
  <c r="M17" i="1"/>
  <c r="AI17" i="1"/>
  <c r="AJ17" i="1"/>
  <c r="AK17" i="1"/>
  <c r="AL17" i="1"/>
  <c r="AM17" i="1"/>
  <c r="AN17" i="1"/>
  <c r="AO17" i="1"/>
  <c r="AP17" i="1"/>
  <c r="AQ17" i="1"/>
  <c r="AR17" i="1"/>
  <c r="AS17" i="1"/>
  <c r="M18" i="1"/>
  <c r="AI18" i="1"/>
  <c r="AJ18" i="1"/>
  <c r="AK18" i="1"/>
  <c r="AL18" i="1"/>
  <c r="AM18" i="1"/>
  <c r="AN18" i="1"/>
  <c r="AO18" i="1"/>
  <c r="AP18" i="1"/>
  <c r="AQ18" i="1"/>
  <c r="AR18" i="1"/>
  <c r="AS18" i="1"/>
  <c r="M19" i="1"/>
  <c r="AI19" i="1"/>
  <c r="AJ19" i="1"/>
  <c r="AK19" i="1"/>
  <c r="AL19" i="1"/>
  <c r="AM19" i="1"/>
  <c r="AN19" i="1"/>
  <c r="AO19" i="1"/>
  <c r="AP19" i="1"/>
  <c r="AQ19" i="1"/>
  <c r="AR19" i="1"/>
  <c r="AS19" i="1"/>
  <c r="M3" i="1"/>
  <c r="AI3" i="1"/>
  <c r="AJ3" i="1"/>
  <c r="AK3" i="1"/>
  <c r="AL3" i="1"/>
  <c r="AM3" i="1"/>
  <c r="AN3" i="1"/>
  <c r="AO3" i="1"/>
  <c r="AP3" i="1"/>
  <c r="AQ3" i="1"/>
  <c r="AR3" i="1"/>
  <c r="AS3" i="1"/>
  <c r="M4" i="1"/>
  <c r="AI4" i="1"/>
  <c r="AJ4" i="1"/>
  <c r="AK4" i="1"/>
  <c r="AL4" i="1"/>
  <c r="AM4" i="1"/>
  <c r="AN4" i="1"/>
  <c r="AO4" i="1"/>
  <c r="AP4" i="1"/>
  <c r="AQ4" i="1"/>
  <c r="AR4" i="1"/>
  <c r="AS4" i="1"/>
  <c r="M5" i="1"/>
  <c r="AI5" i="1"/>
  <c r="AJ5" i="1"/>
  <c r="AK5" i="1"/>
  <c r="AL5" i="1"/>
  <c r="AM5" i="1"/>
  <c r="AN5" i="1"/>
  <c r="AO5" i="1"/>
  <c r="AP5" i="1"/>
  <c r="AQ5" i="1"/>
  <c r="AR5" i="1"/>
  <c r="AS5" i="1"/>
  <c r="M6" i="1"/>
  <c r="AI6" i="1"/>
  <c r="AJ6" i="1"/>
  <c r="AK6" i="1"/>
  <c r="AL6" i="1"/>
  <c r="AM6" i="1"/>
  <c r="AN6" i="1"/>
  <c r="AO6" i="1"/>
  <c r="AP6" i="1"/>
  <c r="AQ6" i="1"/>
  <c r="AR6" i="1"/>
  <c r="AS6" i="1"/>
  <c r="M7" i="1"/>
  <c r="AI7" i="1"/>
  <c r="AJ7" i="1"/>
  <c r="AK7" i="1"/>
  <c r="AL7" i="1"/>
  <c r="AM7" i="1"/>
  <c r="AN7" i="1"/>
  <c r="AO7" i="1"/>
  <c r="AP7" i="1"/>
  <c r="AQ7" i="1"/>
  <c r="AR7" i="1"/>
  <c r="AS7" i="1"/>
  <c r="M8" i="1"/>
  <c r="AI8" i="1"/>
  <c r="AJ8" i="1"/>
  <c r="AK8" i="1"/>
  <c r="AL8" i="1"/>
  <c r="AM8" i="1"/>
  <c r="AN8" i="1"/>
  <c r="AO8" i="1"/>
  <c r="AP8" i="1"/>
  <c r="AQ8" i="1"/>
  <c r="AR8" i="1"/>
  <c r="AS8" i="1"/>
  <c r="M9" i="1"/>
  <c r="AI9" i="1"/>
  <c r="AJ9" i="1"/>
  <c r="AK9" i="1"/>
  <c r="AL9" i="1"/>
  <c r="AM9" i="1"/>
  <c r="AN9" i="1"/>
  <c r="AO9" i="1"/>
  <c r="AP9" i="1"/>
  <c r="AQ9" i="1"/>
  <c r="AR9" i="1"/>
  <c r="AS9" i="1"/>
  <c r="M10" i="1"/>
  <c r="AI10" i="1"/>
  <c r="AJ10" i="1"/>
  <c r="AK10" i="1"/>
  <c r="AL10" i="1"/>
  <c r="AM10" i="1"/>
  <c r="AN10" i="1"/>
  <c r="AO10" i="1"/>
  <c r="AP10" i="1"/>
  <c r="AQ10" i="1"/>
  <c r="AR10" i="1"/>
  <c r="AS10" i="1"/>
  <c r="M11" i="1"/>
  <c r="AI11" i="1"/>
  <c r="AJ11" i="1"/>
  <c r="AK11" i="1"/>
  <c r="AL11" i="1"/>
  <c r="AM11" i="1"/>
  <c r="AN11" i="1"/>
  <c r="AO11" i="1"/>
  <c r="AP11" i="1"/>
  <c r="AQ11" i="1"/>
  <c r="AR11" i="1"/>
  <c r="AS11" i="1"/>
  <c r="M12" i="1"/>
  <c r="AI12" i="1"/>
  <c r="AJ12" i="1"/>
  <c r="AK12" i="1"/>
  <c r="AL12" i="1"/>
  <c r="AM12" i="1"/>
  <c r="AN12" i="1"/>
  <c r="AO12" i="1"/>
  <c r="AP12" i="1"/>
  <c r="AQ12" i="1"/>
  <c r="AR12" i="1"/>
  <c r="AS12" i="1"/>
  <c r="M13" i="1"/>
  <c r="AI13" i="1"/>
  <c r="AJ13" i="1"/>
  <c r="AK13" i="1"/>
  <c r="AL13" i="1"/>
  <c r="AM13" i="1"/>
  <c r="AN13" i="1"/>
  <c r="AO13" i="1"/>
  <c r="AP13" i="1"/>
  <c r="AQ13" i="1"/>
  <c r="AR13" i="1"/>
  <c r="AS13" i="1"/>
  <c r="M14" i="1"/>
  <c r="AI14" i="1"/>
  <c r="AJ14" i="1"/>
  <c r="AK14" i="1"/>
  <c r="AL14" i="1"/>
  <c r="AM14" i="1"/>
  <c r="AN14" i="1"/>
  <c r="AO14" i="1"/>
  <c r="AP14" i="1"/>
  <c r="AQ14" i="1"/>
  <c r="AR14" i="1"/>
  <c r="AS14" i="1"/>
  <c r="M15" i="1"/>
  <c r="AI15" i="1"/>
  <c r="AJ15" i="1"/>
  <c r="AK15" i="1"/>
  <c r="AL15" i="1"/>
  <c r="AM15" i="1"/>
  <c r="AN15" i="1"/>
  <c r="AO15" i="1"/>
  <c r="AP15" i="1"/>
  <c r="AQ15" i="1"/>
  <c r="AR15" i="1"/>
  <c r="AS15" i="1"/>
  <c r="M20" i="1"/>
  <c r="AI20" i="1"/>
  <c r="AJ20" i="1"/>
  <c r="AK20" i="1"/>
  <c r="AL20" i="1"/>
  <c r="AM20" i="1"/>
  <c r="AN20" i="1"/>
  <c r="AO20" i="1"/>
  <c r="AP20" i="1"/>
  <c r="AQ20" i="1"/>
  <c r="AR20" i="1"/>
  <c r="AS20" i="1"/>
  <c r="M21" i="1"/>
  <c r="AI21" i="1"/>
  <c r="AJ21" i="1"/>
  <c r="AK21" i="1"/>
  <c r="AL21" i="1"/>
  <c r="AM21" i="1"/>
  <c r="AN21" i="1"/>
  <c r="AO21" i="1"/>
  <c r="AP21" i="1"/>
  <c r="AQ21" i="1"/>
  <c r="AR21" i="1"/>
  <c r="AS21" i="1"/>
  <c r="M22" i="1"/>
  <c r="AI22" i="1"/>
  <c r="AJ22" i="1"/>
  <c r="AK22" i="1"/>
  <c r="AL22" i="1"/>
  <c r="AM22" i="1"/>
  <c r="AN22" i="1"/>
  <c r="AO22" i="1"/>
  <c r="AP22" i="1"/>
  <c r="AQ22" i="1"/>
  <c r="AR22" i="1"/>
  <c r="AS22" i="1"/>
  <c r="M23" i="1"/>
  <c r="AI23" i="1"/>
  <c r="AJ23" i="1"/>
  <c r="AK23" i="1"/>
  <c r="AL23" i="1"/>
  <c r="AM23" i="1"/>
  <c r="AN23" i="1"/>
  <c r="AO23" i="1"/>
  <c r="AP23" i="1"/>
  <c r="AQ23" i="1"/>
  <c r="AR23" i="1"/>
  <c r="AS23" i="1"/>
  <c r="M24" i="1"/>
  <c r="AI24" i="1"/>
  <c r="AJ24" i="1"/>
  <c r="AK24" i="1"/>
  <c r="AL24" i="1"/>
  <c r="AM24" i="1"/>
  <c r="AN24" i="1"/>
  <c r="AO24" i="1"/>
  <c r="AP24" i="1"/>
  <c r="AQ24" i="1"/>
  <c r="AR24" i="1"/>
  <c r="AS24" i="1"/>
  <c r="M25" i="1"/>
  <c r="AI25" i="1"/>
  <c r="AJ25" i="1"/>
  <c r="AK25" i="1"/>
  <c r="AL25" i="1"/>
  <c r="AM25" i="1"/>
  <c r="AN25" i="1"/>
  <c r="AO25" i="1"/>
  <c r="AP25" i="1"/>
  <c r="AQ25" i="1"/>
  <c r="AR25" i="1"/>
  <c r="AS25" i="1"/>
  <c r="M26" i="1"/>
  <c r="AI26" i="1"/>
  <c r="AJ26" i="1"/>
  <c r="AK26" i="1"/>
  <c r="AL26" i="1"/>
  <c r="AM26" i="1"/>
  <c r="AN26" i="1"/>
  <c r="AO26" i="1"/>
  <c r="AP26" i="1"/>
  <c r="AQ26" i="1"/>
  <c r="AR26" i="1"/>
  <c r="AS26" i="1"/>
  <c r="M27" i="1"/>
  <c r="AI27" i="1"/>
  <c r="AJ27" i="1"/>
  <c r="AK27" i="1"/>
  <c r="AL27" i="1"/>
  <c r="AM27" i="1"/>
  <c r="AN27" i="1"/>
  <c r="AO27" i="1"/>
  <c r="AP27" i="1"/>
  <c r="AQ27" i="1"/>
  <c r="AR27" i="1"/>
  <c r="AS27" i="1"/>
  <c r="M28" i="1"/>
  <c r="AI28" i="1"/>
  <c r="AJ28" i="1"/>
  <c r="AK28" i="1"/>
  <c r="AL28" i="1"/>
  <c r="AM28" i="1"/>
  <c r="AN28" i="1"/>
  <c r="AO28" i="1"/>
  <c r="AP28" i="1"/>
  <c r="AQ28" i="1"/>
  <c r="AR28" i="1"/>
  <c r="AS28" i="1"/>
  <c r="M29" i="1"/>
  <c r="AI29" i="1"/>
  <c r="AJ29" i="1"/>
  <c r="AK29" i="1"/>
  <c r="AL29" i="1"/>
  <c r="AM29" i="1"/>
  <c r="AN29" i="1"/>
  <c r="AO29" i="1"/>
  <c r="AP29" i="1"/>
  <c r="AQ29" i="1"/>
  <c r="AR29" i="1"/>
  <c r="AS29" i="1"/>
  <c r="M30" i="1"/>
  <c r="AI30" i="1"/>
  <c r="AJ30" i="1"/>
  <c r="AK30" i="1"/>
  <c r="AL30" i="1"/>
  <c r="AM30" i="1"/>
  <c r="AN30" i="1"/>
  <c r="AO30" i="1"/>
  <c r="AP30" i="1"/>
  <c r="AQ30" i="1"/>
  <c r="AR30" i="1"/>
  <c r="AS30" i="1"/>
  <c r="M31" i="1"/>
  <c r="AI31" i="1"/>
  <c r="AJ31" i="1"/>
  <c r="AK31" i="1"/>
  <c r="AL31" i="1"/>
  <c r="AM31" i="1"/>
  <c r="AN31" i="1"/>
  <c r="AO31" i="1"/>
  <c r="AP31" i="1"/>
  <c r="AQ31" i="1"/>
  <c r="AR31" i="1"/>
  <c r="AS31" i="1"/>
  <c r="M32" i="1"/>
  <c r="AI32" i="1"/>
  <c r="AJ32" i="1"/>
  <c r="AK32" i="1"/>
  <c r="AL32" i="1"/>
  <c r="AM32" i="1"/>
  <c r="AN32" i="1"/>
  <c r="AO32" i="1"/>
  <c r="AP32" i="1"/>
  <c r="AQ32" i="1"/>
  <c r="AR32" i="1"/>
  <c r="AS32" i="1"/>
  <c r="M33" i="1"/>
  <c r="AI33" i="1"/>
  <c r="AJ33" i="1"/>
  <c r="AK33" i="1"/>
  <c r="AL33" i="1"/>
  <c r="AM33" i="1"/>
  <c r="AN33" i="1"/>
  <c r="AO33" i="1"/>
  <c r="AP33" i="1"/>
  <c r="AQ33" i="1"/>
  <c r="AR33" i="1"/>
  <c r="AS33" i="1"/>
  <c r="M34" i="1"/>
  <c r="AI34" i="1"/>
  <c r="AJ34" i="1"/>
  <c r="AK34" i="1"/>
  <c r="AL34" i="1"/>
  <c r="AM34" i="1"/>
  <c r="AN34" i="1"/>
  <c r="AO34" i="1"/>
  <c r="AP34" i="1"/>
  <c r="AQ34" i="1"/>
  <c r="AR34" i="1"/>
  <c r="AS34" i="1"/>
  <c r="M35" i="1"/>
  <c r="AI35" i="1"/>
  <c r="AJ35" i="1"/>
  <c r="AK35" i="1"/>
  <c r="AL35" i="1"/>
  <c r="AM35" i="1"/>
  <c r="AN35" i="1"/>
  <c r="AO35" i="1"/>
  <c r="AP35" i="1"/>
  <c r="AQ35" i="1"/>
  <c r="AR35" i="1"/>
  <c r="AS35" i="1"/>
  <c r="M36" i="1"/>
  <c r="AI36" i="1"/>
  <c r="AJ36" i="1"/>
  <c r="AK36" i="1"/>
  <c r="AL36" i="1"/>
  <c r="AM36" i="1"/>
  <c r="AN36" i="1"/>
  <c r="AO36" i="1"/>
  <c r="AP36" i="1"/>
  <c r="AQ36" i="1"/>
  <c r="AR36" i="1"/>
  <c r="AS36" i="1"/>
  <c r="M37" i="1"/>
  <c r="AI37" i="1"/>
  <c r="AJ37" i="1"/>
  <c r="AK37" i="1"/>
  <c r="AL37" i="1"/>
  <c r="AM37" i="1"/>
  <c r="AN37" i="1"/>
  <c r="AO37" i="1"/>
  <c r="AP37" i="1"/>
  <c r="AQ37" i="1"/>
  <c r="AR37" i="1"/>
  <c r="AS37" i="1"/>
  <c r="M38" i="1"/>
  <c r="AI38" i="1"/>
  <c r="AJ38" i="1"/>
  <c r="AK38" i="1"/>
  <c r="AL38" i="1"/>
  <c r="AM38" i="1"/>
  <c r="AN38" i="1"/>
  <c r="AO38" i="1"/>
  <c r="AP38" i="1"/>
  <c r="AQ38" i="1"/>
  <c r="AR38" i="1"/>
  <c r="AS38" i="1"/>
  <c r="M39" i="1"/>
  <c r="AI39" i="1"/>
  <c r="AJ39" i="1"/>
  <c r="AK39" i="1"/>
  <c r="AL39" i="1"/>
  <c r="AM39" i="1"/>
  <c r="AN39" i="1"/>
  <c r="AO39" i="1"/>
  <c r="AP39" i="1"/>
  <c r="AQ39" i="1"/>
  <c r="AR39" i="1"/>
  <c r="AS39" i="1"/>
  <c r="M40" i="1"/>
  <c r="AI40" i="1"/>
  <c r="AJ40" i="1"/>
  <c r="AK40" i="1"/>
  <c r="AL40" i="1"/>
  <c r="AM40" i="1"/>
  <c r="AN40" i="1"/>
  <c r="AO40" i="1"/>
  <c r="AP40" i="1"/>
  <c r="AQ40" i="1"/>
  <c r="AR40" i="1"/>
  <c r="AS40" i="1"/>
  <c r="M41" i="1"/>
  <c r="AI41" i="1"/>
  <c r="AJ41" i="1"/>
  <c r="AK41" i="1"/>
  <c r="AL41" i="1"/>
  <c r="AM41" i="1"/>
  <c r="AN41" i="1"/>
  <c r="AO41" i="1"/>
  <c r="AP41" i="1"/>
  <c r="AQ41" i="1"/>
  <c r="AR41" i="1"/>
  <c r="AS41" i="1"/>
  <c r="M42" i="1"/>
  <c r="AI42" i="1"/>
  <c r="AJ42" i="1"/>
  <c r="AK42" i="1"/>
  <c r="AL42" i="1"/>
  <c r="AM42" i="1"/>
  <c r="AN42" i="1"/>
  <c r="AO42" i="1"/>
  <c r="AP42" i="1"/>
  <c r="AQ42" i="1"/>
  <c r="AR42" i="1"/>
  <c r="AS42" i="1"/>
  <c r="M43" i="1"/>
  <c r="AI43" i="1"/>
  <c r="AJ43" i="1"/>
  <c r="AK43" i="1"/>
  <c r="AL43" i="1"/>
  <c r="AM43" i="1"/>
  <c r="AN43" i="1"/>
  <c r="AO43" i="1"/>
  <c r="AP43" i="1"/>
  <c r="AQ43" i="1"/>
  <c r="AR43" i="1"/>
  <c r="AS43" i="1"/>
  <c r="M44" i="1"/>
  <c r="AI44" i="1"/>
  <c r="AJ44" i="1"/>
  <c r="AK44" i="1"/>
  <c r="AL44" i="1"/>
  <c r="AM44" i="1"/>
  <c r="AN44" i="1"/>
  <c r="AO44" i="1"/>
  <c r="AP44" i="1"/>
  <c r="AQ44" i="1"/>
  <c r="AR44" i="1"/>
  <c r="AS44" i="1"/>
  <c r="M45" i="1"/>
  <c r="AI45" i="1"/>
  <c r="AJ45" i="1"/>
  <c r="AK45" i="1"/>
  <c r="AL45" i="1"/>
  <c r="AM45" i="1"/>
  <c r="AN45" i="1"/>
  <c r="AO45" i="1"/>
  <c r="AP45" i="1"/>
  <c r="AQ45" i="1"/>
  <c r="AR45" i="1"/>
  <c r="AS45" i="1"/>
  <c r="M46" i="1"/>
  <c r="AI46" i="1"/>
  <c r="AJ46" i="1"/>
  <c r="AK46" i="1"/>
  <c r="AL46" i="1"/>
  <c r="AM46" i="1"/>
  <c r="AN46" i="1"/>
  <c r="AO46" i="1"/>
  <c r="AP46" i="1"/>
  <c r="AQ46" i="1"/>
  <c r="AR46" i="1"/>
  <c r="AS46" i="1"/>
  <c r="M47" i="1"/>
  <c r="AI47" i="1"/>
  <c r="AJ47" i="1"/>
  <c r="AK47" i="1"/>
  <c r="AL47" i="1"/>
  <c r="AM47" i="1"/>
  <c r="AN47" i="1"/>
  <c r="AO47" i="1"/>
  <c r="AP47" i="1"/>
  <c r="AQ47" i="1"/>
  <c r="AR47" i="1"/>
  <c r="AS47" i="1"/>
  <c r="M48" i="1"/>
  <c r="AI48" i="1"/>
  <c r="AJ48" i="1"/>
  <c r="AK48" i="1"/>
  <c r="AL48" i="1"/>
  <c r="AM48" i="1"/>
  <c r="AN48" i="1"/>
  <c r="AO48" i="1"/>
  <c r="AP48" i="1"/>
  <c r="AQ48" i="1"/>
  <c r="AR48" i="1"/>
  <c r="AS48" i="1"/>
  <c r="M49" i="1"/>
  <c r="AI49" i="1"/>
  <c r="AJ49" i="1"/>
  <c r="AK49" i="1"/>
  <c r="AL49" i="1"/>
  <c r="AM49" i="1"/>
  <c r="AN49" i="1"/>
  <c r="AO49" i="1"/>
  <c r="AP49" i="1"/>
  <c r="AQ49" i="1"/>
  <c r="AR49" i="1"/>
  <c r="AS49" i="1"/>
  <c r="M50" i="1"/>
  <c r="AI50" i="1"/>
  <c r="AJ50" i="1"/>
  <c r="AK50" i="1"/>
  <c r="AL50" i="1"/>
  <c r="AM50" i="1"/>
  <c r="AN50" i="1"/>
  <c r="AO50" i="1"/>
  <c r="AP50" i="1"/>
  <c r="AQ50" i="1"/>
  <c r="AR50" i="1"/>
  <c r="AS50" i="1"/>
  <c r="M51" i="1"/>
  <c r="AI51" i="1"/>
  <c r="AJ51" i="1"/>
  <c r="AK51" i="1"/>
  <c r="AL51" i="1"/>
  <c r="AM51" i="1"/>
  <c r="AN51" i="1"/>
  <c r="AO51" i="1"/>
  <c r="AP51" i="1"/>
  <c r="AQ51" i="1"/>
  <c r="AR51" i="1"/>
  <c r="AS51" i="1"/>
  <c r="M52" i="1"/>
  <c r="AI52" i="1"/>
  <c r="AJ52" i="1"/>
  <c r="AK52" i="1"/>
  <c r="AL52" i="1"/>
  <c r="AM52" i="1"/>
  <c r="AN52" i="1"/>
  <c r="AO52" i="1"/>
  <c r="AP52" i="1"/>
  <c r="AQ52" i="1"/>
  <c r="AR52" i="1"/>
  <c r="AS52" i="1"/>
  <c r="M53" i="1"/>
  <c r="AI53" i="1"/>
  <c r="AJ53" i="1"/>
  <c r="AK53" i="1"/>
  <c r="AL53" i="1"/>
  <c r="AM53" i="1"/>
  <c r="AN53" i="1"/>
  <c r="AO53" i="1"/>
  <c r="AP53" i="1"/>
  <c r="AQ53" i="1"/>
  <c r="AR53" i="1"/>
  <c r="AS53" i="1"/>
  <c r="M54" i="1"/>
  <c r="AI54" i="1"/>
  <c r="AJ54" i="1"/>
  <c r="AK54" i="1"/>
  <c r="AL54" i="1"/>
  <c r="AM54" i="1"/>
  <c r="AN54" i="1"/>
  <c r="AO54" i="1"/>
  <c r="AP54" i="1"/>
  <c r="AQ54" i="1"/>
  <c r="AR54" i="1"/>
  <c r="AS54" i="1"/>
  <c r="M55" i="1"/>
  <c r="AI55" i="1"/>
  <c r="AJ55" i="1"/>
  <c r="AK55" i="1"/>
  <c r="AL55" i="1"/>
  <c r="AM55" i="1"/>
  <c r="AN55" i="1"/>
  <c r="AO55" i="1"/>
  <c r="AP55" i="1"/>
  <c r="AQ55" i="1"/>
  <c r="AR55" i="1"/>
  <c r="AS55" i="1"/>
  <c r="M56" i="1"/>
  <c r="AI56" i="1"/>
  <c r="AJ56" i="1"/>
  <c r="AK56" i="1"/>
  <c r="AL56" i="1"/>
  <c r="AM56" i="1"/>
  <c r="AN56" i="1"/>
  <c r="AO56" i="1"/>
  <c r="AP56" i="1"/>
  <c r="AQ56" i="1"/>
  <c r="AR56" i="1"/>
  <c r="AS56" i="1"/>
  <c r="M57" i="1"/>
  <c r="AI57" i="1"/>
  <c r="AJ57" i="1"/>
  <c r="AK57" i="1"/>
  <c r="AL57" i="1"/>
  <c r="AM57" i="1"/>
  <c r="AN57" i="1"/>
  <c r="AO57" i="1"/>
  <c r="AP57" i="1"/>
  <c r="AQ57" i="1"/>
  <c r="AR57" i="1"/>
  <c r="AS57" i="1"/>
  <c r="M58" i="1"/>
  <c r="AI58" i="1"/>
  <c r="AJ58" i="1"/>
  <c r="AK58" i="1"/>
  <c r="AL58" i="1"/>
  <c r="AM58" i="1"/>
  <c r="AN58" i="1"/>
  <c r="AO58" i="1"/>
  <c r="AP58" i="1"/>
  <c r="AQ58" i="1"/>
  <c r="AR58" i="1"/>
  <c r="AS58" i="1"/>
  <c r="M59" i="1"/>
  <c r="AI59" i="1"/>
  <c r="AJ59" i="1"/>
  <c r="AK59" i="1"/>
  <c r="AL59" i="1"/>
  <c r="AM59" i="1"/>
  <c r="AN59" i="1"/>
  <c r="AO59" i="1"/>
  <c r="AP59" i="1"/>
  <c r="AQ59" i="1"/>
  <c r="AR59" i="1"/>
  <c r="AS59" i="1"/>
  <c r="M60" i="1"/>
  <c r="AI60" i="1"/>
  <c r="AJ60" i="1"/>
  <c r="AK60" i="1"/>
  <c r="AL60" i="1"/>
  <c r="AM60" i="1"/>
  <c r="AN60" i="1"/>
  <c r="AO60" i="1"/>
  <c r="AP60" i="1"/>
  <c r="AQ60" i="1"/>
  <c r="AR60" i="1"/>
  <c r="AS60" i="1"/>
  <c r="M61" i="1"/>
  <c r="AI61" i="1"/>
  <c r="AJ61" i="1"/>
  <c r="AK61" i="1"/>
  <c r="AL61" i="1"/>
  <c r="AM61" i="1"/>
  <c r="AN61" i="1"/>
  <c r="AO61" i="1"/>
  <c r="AP61" i="1"/>
  <c r="AQ61" i="1"/>
  <c r="AR61" i="1"/>
  <c r="AS61" i="1"/>
  <c r="M62" i="1"/>
  <c r="AI62" i="1"/>
  <c r="AJ62" i="1"/>
  <c r="AK62" i="1"/>
  <c r="AL62" i="1"/>
  <c r="AM62" i="1"/>
  <c r="AN62" i="1"/>
  <c r="AO62" i="1"/>
  <c r="AP62" i="1"/>
  <c r="AQ62" i="1"/>
  <c r="AR62" i="1"/>
  <c r="AS62" i="1"/>
  <c r="M63" i="1"/>
  <c r="AI63" i="1"/>
  <c r="AJ63" i="1"/>
  <c r="AK63" i="1"/>
  <c r="AL63" i="1"/>
  <c r="AM63" i="1"/>
  <c r="AN63" i="1"/>
  <c r="AO63" i="1"/>
  <c r="AP63" i="1"/>
  <c r="AQ63" i="1"/>
  <c r="AR63" i="1"/>
  <c r="AS63" i="1"/>
  <c r="M64" i="1"/>
  <c r="AI64" i="1"/>
  <c r="AJ64" i="1"/>
  <c r="AK64" i="1"/>
  <c r="AL64" i="1"/>
  <c r="AM64" i="1"/>
  <c r="AN64" i="1"/>
  <c r="AO64" i="1"/>
  <c r="AP64" i="1"/>
  <c r="AQ64" i="1"/>
  <c r="AR64" i="1"/>
  <c r="AS64" i="1"/>
  <c r="M65" i="1"/>
  <c r="AI65" i="1"/>
  <c r="AJ65" i="1"/>
  <c r="AK65" i="1"/>
  <c r="AL65" i="1"/>
  <c r="AM65" i="1"/>
  <c r="AN65" i="1"/>
  <c r="AO65" i="1"/>
  <c r="AP65" i="1"/>
  <c r="AQ65" i="1"/>
  <c r="AR65" i="1"/>
  <c r="AS65" i="1"/>
  <c r="M66" i="1"/>
  <c r="AI66" i="1"/>
  <c r="AJ66" i="1"/>
  <c r="AK66" i="1"/>
  <c r="AL66" i="1"/>
  <c r="AM66" i="1"/>
  <c r="AN66" i="1"/>
  <c r="AO66" i="1"/>
  <c r="AP66" i="1"/>
  <c r="AQ66" i="1"/>
  <c r="AR66" i="1"/>
  <c r="AS66" i="1"/>
  <c r="M67" i="1"/>
  <c r="AI67" i="1"/>
  <c r="AJ67" i="1"/>
  <c r="AK67" i="1"/>
  <c r="AL67" i="1"/>
  <c r="AM67" i="1"/>
  <c r="AN67" i="1"/>
  <c r="AO67" i="1"/>
  <c r="AP67" i="1"/>
  <c r="AQ67" i="1"/>
  <c r="AR67" i="1"/>
  <c r="AS67" i="1"/>
  <c r="M68" i="1"/>
  <c r="AI68" i="1"/>
  <c r="AJ68" i="1"/>
  <c r="AK68" i="1"/>
  <c r="AL68" i="1"/>
  <c r="AM68" i="1"/>
  <c r="AN68" i="1"/>
  <c r="AO68" i="1"/>
  <c r="AP68" i="1"/>
  <c r="AQ68" i="1"/>
  <c r="AR68" i="1"/>
  <c r="AS68" i="1"/>
  <c r="M69" i="1"/>
  <c r="AI69" i="1"/>
  <c r="AJ69" i="1"/>
  <c r="AK69" i="1"/>
  <c r="AL69" i="1"/>
  <c r="AM69" i="1"/>
  <c r="AN69" i="1"/>
  <c r="AO69" i="1"/>
  <c r="AP69" i="1"/>
  <c r="AQ69" i="1"/>
  <c r="AR69" i="1"/>
  <c r="AS69" i="1"/>
  <c r="M70" i="1"/>
  <c r="AI70" i="1"/>
  <c r="AJ70" i="1"/>
  <c r="AK70" i="1"/>
  <c r="AL70" i="1"/>
  <c r="AM70" i="1"/>
  <c r="AN70" i="1"/>
  <c r="AO70" i="1"/>
  <c r="AP70" i="1"/>
  <c r="AQ70" i="1"/>
  <c r="AR70" i="1"/>
  <c r="AS70" i="1"/>
  <c r="M71" i="1"/>
  <c r="AI71" i="1"/>
  <c r="AJ71" i="1"/>
  <c r="AK71" i="1"/>
  <c r="AL71" i="1"/>
  <c r="AM71" i="1"/>
  <c r="AN71" i="1"/>
  <c r="AO71" i="1"/>
  <c r="AP71" i="1"/>
  <c r="AQ71" i="1"/>
  <c r="AR71" i="1"/>
  <c r="AS71" i="1"/>
  <c r="M72" i="1"/>
  <c r="AI72" i="1"/>
  <c r="AJ72" i="1"/>
  <c r="AK72" i="1"/>
  <c r="AL72" i="1"/>
  <c r="AM72" i="1"/>
  <c r="AN72" i="1"/>
  <c r="AO72" i="1"/>
  <c r="AP72" i="1"/>
  <c r="AQ72" i="1"/>
  <c r="AR72" i="1"/>
  <c r="AS72" i="1"/>
  <c r="M73" i="1"/>
  <c r="AI73" i="1"/>
  <c r="AJ73" i="1"/>
  <c r="AK73" i="1"/>
  <c r="AL73" i="1"/>
  <c r="AM73" i="1"/>
  <c r="AN73" i="1"/>
  <c r="AO73" i="1"/>
  <c r="AP73" i="1"/>
  <c r="AQ73" i="1"/>
  <c r="AR73" i="1"/>
  <c r="AS73" i="1"/>
  <c r="M74" i="1"/>
  <c r="AI74" i="1"/>
  <c r="AJ74" i="1"/>
  <c r="AK74" i="1"/>
  <c r="AL74" i="1"/>
  <c r="AM74" i="1"/>
  <c r="AN74" i="1"/>
  <c r="AO74" i="1"/>
  <c r="AP74" i="1"/>
  <c r="AQ74" i="1"/>
  <c r="AR74" i="1"/>
  <c r="AS74" i="1"/>
  <c r="M75" i="1"/>
  <c r="AI75" i="1"/>
  <c r="AJ75" i="1"/>
  <c r="AK75" i="1"/>
  <c r="AL75" i="1"/>
  <c r="AM75" i="1"/>
  <c r="AN75" i="1"/>
  <c r="AO75" i="1"/>
  <c r="AP75" i="1"/>
  <c r="AQ75" i="1"/>
  <c r="AR75" i="1"/>
  <c r="AS75" i="1"/>
  <c r="M76" i="1"/>
  <c r="AI76" i="1"/>
  <c r="AJ76" i="1"/>
  <c r="AK76" i="1"/>
  <c r="AL76" i="1"/>
  <c r="AM76" i="1"/>
  <c r="AN76" i="1"/>
  <c r="AO76" i="1"/>
  <c r="AP76" i="1"/>
  <c r="AQ76" i="1"/>
  <c r="AR76" i="1"/>
  <c r="AS76" i="1"/>
  <c r="M77" i="1"/>
  <c r="AI77" i="1"/>
  <c r="AJ77" i="1"/>
  <c r="AK77" i="1"/>
  <c r="AL77" i="1"/>
  <c r="AM77" i="1"/>
  <c r="AN77" i="1"/>
  <c r="AO77" i="1"/>
  <c r="AP77" i="1"/>
  <c r="AQ77" i="1"/>
  <c r="AR77" i="1"/>
  <c r="AS77" i="1"/>
  <c r="M78" i="1"/>
  <c r="AI78" i="1"/>
  <c r="AJ78" i="1"/>
  <c r="AK78" i="1"/>
  <c r="AL78" i="1"/>
  <c r="AM78" i="1"/>
  <c r="AN78" i="1"/>
  <c r="AO78" i="1"/>
  <c r="AP78" i="1"/>
  <c r="AQ78" i="1"/>
  <c r="AR78" i="1"/>
  <c r="AS78" i="1"/>
  <c r="M79" i="1"/>
  <c r="AI79" i="1"/>
  <c r="AJ79" i="1"/>
  <c r="AK79" i="1"/>
  <c r="AL79" i="1"/>
  <c r="AM79" i="1"/>
  <c r="AN79" i="1"/>
  <c r="AO79" i="1"/>
  <c r="AP79" i="1"/>
  <c r="AQ79" i="1"/>
  <c r="AR79" i="1"/>
  <c r="AS79" i="1"/>
  <c r="M80" i="1"/>
  <c r="AI80" i="1"/>
  <c r="AJ80" i="1"/>
  <c r="AK80" i="1"/>
  <c r="AL80" i="1"/>
  <c r="AM80" i="1"/>
  <c r="AN80" i="1"/>
  <c r="AO80" i="1"/>
  <c r="AP80" i="1"/>
  <c r="AQ80" i="1"/>
  <c r="AR80" i="1"/>
  <c r="AS80" i="1"/>
  <c r="M81" i="1"/>
  <c r="AI81" i="1"/>
  <c r="AJ81" i="1"/>
  <c r="AK81" i="1"/>
  <c r="AL81" i="1"/>
  <c r="AM81" i="1"/>
  <c r="AN81" i="1"/>
  <c r="AO81" i="1"/>
  <c r="AP81" i="1"/>
  <c r="AQ81" i="1"/>
  <c r="AR81" i="1"/>
  <c r="AS81" i="1"/>
  <c r="M82" i="1"/>
  <c r="AI82" i="1"/>
  <c r="AJ82" i="1"/>
  <c r="AK82" i="1"/>
  <c r="AL82" i="1"/>
  <c r="AM82" i="1"/>
  <c r="AN82" i="1"/>
  <c r="AO82" i="1"/>
  <c r="AP82" i="1"/>
  <c r="AQ82" i="1"/>
  <c r="AR82" i="1"/>
  <c r="AS82" i="1"/>
  <c r="M83" i="1"/>
  <c r="AI83" i="1"/>
  <c r="AJ83" i="1"/>
  <c r="AK83" i="1"/>
  <c r="AL83" i="1"/>
  <c r="AM83" i="1"/>
  <c r="AN83" i="1"/>
  <c r="AO83" i="1"/>
  <c r="AP83" i="1"/>
  <c r="AQ83" i="1"/>
  <c r="AR83" i="1"/>
  <c r="AS83" i="1"/>
  <c r="M84" i="1"/>
  <c r="AI84" i="1"/>
  <c r="AJ84" i="1"/>
  <c r="AK84" i="1"/>
  <c r="AL84" i="1"/>
  <c r="AM84" i="1"/>
  <c r="AN84" i="1"/>
  <c r="AO84" i="1"/>
  <c r="AP84" i="1"/>
  <c r="AQ84" i="1"/>
  <c r="AR84" i="1"/>
  <c r="AS84" i="1"/>
  <c r="M85" i="1"/>
  <c r="AI85" i="1"/>
  <c r="AJ85" i="1"/>
  <c r="AK85" i="1"/>
  <c r="AL85" i="1"/>
  <c r="AM85" i="1"/>
  <c r="AN85" i="1"/>
  <c r="AO85" i="1"/>
  <c r="AP85" i="1"/>
  <c r="AQ85" i="1"/>
  <c r="AR85" i="1"/>
  <c r="AS85" i="1"/>
  <c r="M86" i="1"/>
  <c r="AI86" i="1"/>
  <c r="AJ86" i="1"/>
  <c r="AK86" i="1"/>
  <c r="AL86" i="1"/>
  <c r="AM86" i="1"/>
  <c r="AN86" i="1"/>
  <c r="AO86" i="1"/>
  <c r="AP86" i="1"/>
  <c r="AQ86" i="1"/>
  <c r="AR86" i="1"/>
  <c r="AS86" i="1"/>
  <c r="M87" i="1"/>
  <c r="AI87" i="1"/>
  <c r="AJ87" i="1"/>
  <c r="AK87" i="1"/>
  <c r="AL87" i="1"/>
  <c r="AM87" i="1"/>
  <c r="AN87" i="1"/>
  <c r="AO87" i="1"/>
  <c r="AP87" i="1"/>
  <c r="AQ87" i="1"/>
  <c r="AR87" i="1"/>
  <c r="AS87" i="1"/>
  <c r="M88" i="1"/>
  <c r="AI88" i="1"/>
  <c r="AJ88" i="1"/>
  <c r="AK88" i="1"/>
  <c r="AL88" i="1"/>
  <c r="AM88" i="1"/>
  <c r="AN88" i="1"/>
  <c r="AO88" i="1"/>
  <c r="AP88" i="1"/>
  <c r="AQ88" i="1"/>
  <c r="AR88" i="1"/>
  <c r="AS88" i="1"/>
  <c r="M89" i="1"/>
  <c r="AI89" i="1"/>
  <c r="AJ89" i="1"/>
  <c r="AK89" i="1"/>
  <c r="AL89" i="1"/>
  <c r="AM89" i="1"/>
  <c r="AN89" i="1"/>
  <c r="AO89" i="1"/>
  <c r="AP89" i="1"/>
  <c r="AQ89" i="1"/>
  <c r="AR89" i="1"/>
  <c r="AS89" i="1"/>
  <c r="M90" i="1"/>
  <c r="AI90" i="1"/>
  <c r="AJ90" i="1"/>
  <c r="AK90" i="1"/>
  <c r="AL90" i="1"/>
  <c r="AM90" i="1"/>
  <c r="AN90" i="1"/>
  <c r="AO90" i="1"/>
  <c r="AP90" i="1"/>
  <c r="AQ90" i="1"/>
  <c r="AR90" i="1"/>
  <c r="AS90" i="1"/>
  <c r="M91" i="1"/>
  <c r="AI91" i="1"/>
  <c r="AJ91" i="1"/>
  <c r="AK91" i="1"/>
  <c r="AL91" i="1"/>
  <c r="AM91" i="1"/>
  <c r="AN91" i="1"/>
  <c r="AO91" i="1"/>
  <c r="AP91" i="1"/>
  <c r="AQ91" i="1"/>
  <c r="AR91" i="1"/>
  <c r="AS91" i="1"/>
  <c r="M92" i="1"/>
  <c r="AI92" i="1"/>
  <c r="AJ92" i="1"/>
  <c r="AK92" i="1"/>
  <c r="AL92" i="1"/>
  <c r="AM92" i="1"/>
  <c r="AN92" i="1"/>
  <c r="AO92" i="1"/>
  <c r="AP92" i="1"/>
  <c r="AQ92" i="1"/>
  <c r="AR92" i="1"/>
  <c r="AS92" i="1"/>
  <c r="M93" i="1"/>
  <c r="AI93" i="1"/>
  <c r="AJ93" i="1"/>
  <c r="AK93" i="1"/>
  <c r="AL93" i="1"/>
  <c r="AM93" i="1"/>
  <c r="AN93" i="1"/>
  <c r="AO93" i="1"/>
  <c r="AP93" i="1"/>
  <c r="AQ93" i="1"/>
  <c r="AR93" i="1"/>
  <c r="AS93" i="1"/>
  <c r="M94" i="1"/>
  <c r="AI94" i="1"/>
  <c r="AJ94" i="1"/>
  <c r="AK94" i="1"/>
  <c r="AL94" i="1"/>
  <c r="AM94" i="1"/>
  <c r="AN94" i="1"/>
  <c r="AO94" i="1"/>
  <c r="AP94" i="1"/>
  <c r="AQ94" i="1"/>
  <c r="AR94" i="1"/>
  <c r="AS94" i="1"/>
  <c r="M95" i="1"/>
  <c r="AI95" i="1"/>
  <c r="AJ95" i="1"/>
  <c r="AK95" i="1"/>
  <c r="AL95" i="1"/>
  <c r="AM95" i="1"/>
  <c r="AN95" i="1"/>
  <c r="AO95" i="1"/>
  <c r="AP95" i="1"/>
  <c r="AQ95" i="1"/>
  <c r="AR95" i="1"/>
  <c r="AS95" i="1"/>
  <c r="M96" i="1"/>
  <c r="AI96" i="1"/>
  <c r="AJ96" i="1"/>
  <c r="AK96" i="1"/>
  <c r="AL96" i="1"/>
  <c r="AM96" i="1"/>
  <c r="AN96" i="1"/>
  <c r="AO96" i="1"/>
  <c r="AP96" i="1"/>
  <c r="AQ96" i="1"/>
  <c r="AR96" i="1"/>
  <c r="AS96" i="1"/>
  <c r="M97" i="1"/>
  <c r="AI97" i="1"/>
  <c r="AJ97" i="1"/>
  <c r="AK97" i="1"/>
  <c r="AL97" i="1"/>
  <c r="AM97" i="1"/>
  <c r="AN97" i="1"/>
  <c r="AO97" i="1"/>
  <c r="AP97" i="1"/>
  <c r="AQ97" i="1"/>
  <c r="AR97" i="1"/>
  <c r="AS97" i="1"/>
  <c r="M98" i="1"/>
  <c r="AI98" i="1"/>
  <c r="AJ98" i="1"/>
  <c r="AK98" i="1"/>
  <c r="AL98" i="1"/>
  <c r="AM98" i="1"/>
  <c r="AN98" i="1"/>
  <c r="AO98" i="1"/>
  <c r="AP98" i="1"/>
  <c r="AQ98" i="1"/>
  <c r="AR98" i="1"/>
  <c r="AS98" i="1"/>
  <c r="M99" i="1"/>
  <c r="AI99" i="1"/>
  <c r="AJ99" i="1"/>
  <c r="AK99" i="1"/>
  <c r="AL99" i="1"/>
  <c r="AM99" i="1"/>
  <c r="AN99" i="1"/>
  <c r="AO99" i="1"/>
  <c r="AP99" i="1"/>
  <c r="AQ99" i="1"/>
  <c r="AR99" i="1"/>
  <c r="AS99" i="1"/>
  <c r="M100" i="1"/>
  <c r="AI100" i="1"/>
  <c r="AJ100" i="1"/>
  <c r="AK100" i="1"/>
  <c r="AL100" i="1"/>
  <c r="AM100" i="1"/>
  <c r="AN100" i="1"/>
  <c r="AO100" i="1"/>
  <c r="AP100" i="1"/>
  <c r="AQ100" i="1"/>
  <c r="AR100" i="1"/>
  <c r="AS100" i="1"/>
  <c r="M101" i="1"/>
  <c r="AI101" i="1"/>
  <c r="AJ101" i="1"/>
  <c r="AK101" i="1"/>
  <c r="AL101" i="1"/>
  <c r="AM101" i="1"/>
  <c r="AN101" i="1"/>
  <c r="AO101" i="1"/>
  <c r="AP101" i="1"/>
  <c r="AQ101" i="1"/>
  <c r="AR101" i="1"/>
  <c r="AS101" i="1"/>
  <c r="M102" i="1"/>
  <c r="AI102" i="1"/>
  <c r="AJ102" i="1"/>
  <c r="AK102" i="1"/>
  <c r="AL102" i="1"/>
  <c r="AM102" i="1"/>
  <c r="AN102" i="1"/>
  <c r="AO102" i="1"/>
  <c r="AP102" i="1"/>
  <c r="AQ102" i="1"/>
  <c r="AR102" i="1"/>
  <c r="AS102" i="1"/>
  <c r="M103" i="1"/>
  <c r="AI103" i="1"/>
  <c r="AJ103" i="1"/>
  <c r="AK103" i="1"/>
  <c r="AL103" i="1"/>
  <c r="AM103" i="1"/>
  <c r="AN103" i="1"/>
  <c r="AO103" i="1"/>
  <c r="AP103" i="1"/>
  <c r="AQ103" i="1"/>
  <c r="AR103" i="1"/>
  <c r="AS103" i="1"/>
  <c r="M104" i="1"/>
  <c r="AI104" i="1"/>
  <c r="AJ104" i="1"/>
  <c r="AK104" i="1"/>
  <c r="AL104" i="1"/>
  <c r="AM104" i="1"/>
  <c r="AN104" i="1"/>
  <c r="AO104" i="1"/>
  <c r="AP104" i="1"/>
  <c r="AQ104" i="1"/>
  <c r="AR104" i="1"/>
  <c r="AS104" i="1"/>
  <c r="M105" i="1"/>
  <c r="AI105" i="1"/>
  <c r="AJ105" i="1"/>
  <c r="AK105" i="1"/>
  <c r="AL105" i="1"/>
  <c r="AM105" i="1"/>
  <c r="AN105" i="1"/>
  <c r="AO105" i="1"/>
  <c r="AP105" i="1"/>
  <c r="AQ105" i="1"/>
  <c r="AR105" i="1"/>
  <c r="AS105" i="1"/>
  <c r="M106" i="1"/>
  <c r="AI106" i="1"/>
  <c r="AJ106" i="1"/>
  <c r="AK106" i="1"/>
  <c r="AL106" i="1"/>
  <c r="AM106" i="1"/>
  <c r="AN106" i="1"/>
  <c r="AO106" i="1"/>
  <c r="AP106" i="1"/>
  <c r="AQ106" i="1"/>
  <c r="AR106" i="1"/>
  <c r="AS106" i="1"/>
  <c r="M107" i="1"/>
  <c r="AI107" i="1"/>
  <c r="AJ107" i="1"/>
  <c r="AK107" i="1"/>
  <c r="AL107" i="1"/>
  <c r="AM107" i="1"/>
  <c r="AN107" i="1"/>
  <c r="AO107" i="1"/>
  <c r="AP107" i="1"/>
  <c r="AQ107" i="1"/>
  <c r="AR107" i="1"/>
  <c r="AS107" i="1"/>
  <c r="M108" i="1"/>
  <c r="AI108" i="1"/>
  <c r="AJ108" i="1"/>
  <c r="AK108" i="1"/>
  <c r="AL108" i="1"/>
  <c r="AM108" i="1"/>
  <c r="AN108" i="1"/>
  <c r="AO108" i="1"/>
  <c r="AP108" i="1"/>
  <c r="AQ108" i="1"/>
  <c r="AR108" i="1"/>
  <c r="AS108" i="1"/>
  <c r="M109" i="1"/>
  <c r="AI109" i="1"/>
  <c r="AJ109" i="1"/>
  <c r="AK109" i="1"/>
  <c r="AL109" i="1"/>
  <c r="AM109" i="1"/>
  <c r="AN109" i="1"/>
  <c r="AO109" i="1"/>
  <c r="AP109" i="1"/>
  <c r="AQ109" i="1"/>
  <c r="AR109" i="1"/>
  <c r="AS109" i="1"/>
  <c r="M110" i="1"/>
  <c r="AI110" i="1"/>
  <c r="AJ110" i="1"/>
  <c r="AK110" i="1"/>
  <c r="AL110" i="1"/>
  <c r="AM110" i="1"/>
  <c r="AN110" i="1"/>
  <c r="AO110" i="1"/>
  <c r="AP110" i="1"/>
  <c r="AQ110" i="1"/>
  <c r="AR110" i="1"/>
  <c r="AS110" i="1"/>
  <c r="M111" i="1"/>
  <c r="AI111" i="1"/>
  <c r="AJ111" i="1"/>
  <c r="AK111" i="1"/>
  <c r="AL111" i="1"/>
  <c r="AM111" i="1"/>
  <c r="AN111" i="1"/>
  <c r="AO111" i="1"/>
  <c r="AP111" i="1"/>
  <c r="AQ111" i="1"/>
  <c r="AR111" i="1"/>
  <c r="AS111" i="1"/>
  <c r="M112" i="1"/>
  <c r="AI112" i="1"/>
  <c r="AJ112" i="1"/>
  <c r="AK112" i="1"/>
  <c r="AL112" i="1"/>
  <c r="AM112" i="1"/>
  <c r="AN112" i="1"/>
  <c r="AO112" i="1"/>
  <c r="AP112" i="1"/>
  <c r="AQ112" i="1"/>
  <c r="AR112" i="1"/>
  <c r="AS112" i="1"/>
  <c r="M113" i="1"/>
  <c r="AI113" i="1"/>
  <c r="AJ113" i="1"/>
  <c r="AK113" i="1"/>
  <c r="AL113" i="1"/>
  <c r="AM113" i="1"/>
  <c r="AN113" i="1"/>
  <c r="AO113" i="1"/>
  <c r="AP113" i="1"/>
  <c r="AQ113" i="1"/>
  <c r="AR113" i="1"/>
  <c r="AS113" i="1"/>
  <c r="M114" i="1"/>
  <c r="AI114" i="1"/>
  <c r="AJ114" i="1"/>
  <c r="AK114" i="1"/>
  <c r="AL114" i="1"/>
  <c r="AM114" i="1"/>
  <c r="AN114" i="1"/>
  <c r="AO114" i="1"/>
  <c r="AP114" i="1"/>
  <c r="AQ114" i="1"/>
  <c r="AR114" i="1"/>
  <c r="AS114" i="1"/>
  <c r="M115" i="1"/>
  <c r="AI115" i="1"/>
  <c r="AJ115" i="1"/>
  <c r="AK115" i="1"/>
  <c r="AL115" i="1"/>
  <c r="AM115" i="1"/>
  <c r="AN115" i="1"/>
  <c r="AO115" i="1"/>
  <c r="AP115" i="1"/>
  <c r="AQ115" i="1"/>
  <c r="AR115" i="1"/>
  <c r="AS115" i="1"/>
  <c r="M116" i="1"/>
  <c r="AI116" i="1"/>
  <c r="AJ116" i="1"/>
  <c r="AK116" i="1"/>
  <c r="AL116" i="1"/>
  <c r="AM116" i="1"/>
  <c r="AN116" i="1"/>
  <c r="AO116" i="1"/>
  <c r="AP116" i="1"/>
  <c r="AQ116" i="1"/>
  <c r="AR116" i="1"/>
  <c r="AS116" i="1"/>
  <c r="M117" i="1"/>
  <c r="AI117" i="1"/>
  <c r="AJ117" i="1"/>
  <c r="AK117" i="1"/>
  <c r="AL117" i="1"/>
  <c r="AM117" i="1"/>
  <c r="AN117" i="1"/>
  <c r="AO117" i="1"/>
  <c r="AP117" i="1"/>
  <c r="AQ117" i="1"/>
  <c r="AR117" i="1"/>
  <c r="AS117" i="1"/>
  <c r="M118" i="1"/>
  <c r="AI118" i="1"/>
  <c r="AJ118" i="1"/>
  <c r="AK118" i="1"/>
  <c r="AL118" i="1"/>
  <c r="AM118" i="1"/>
  <c r="AN118" i="1"/>
  <c r="AO118" i="1"/>
  <c r="AP118" i="1"/>
  <c r="AQ118" i="1"/>
  <c r="AR118" i="1"/>
  <c r="AS118" i="1"/>
  <c r="M119" i="1"/>
  <c r="AI119" i="1"/>
  <c r="AJ119" i="1"/>
  <c r="AK119" i="1"/>
  <c r="AL119" i="1"/>
  <c r="AM119" i="1"/>
  <c r="AN119" i="1"/>
  <c r="AO119" i="1"/>
  <c r="AP119" i="1"/>
  <c r="AQ119" i="1"/>
  <c r="AR119" i="1"/>
  <c r="AS119" i="1"/>
  <c r="M120" i="1"/>
  <c r="AI120" i="1"/>
  <c r="AJ120" i="1"/>
  <c r="AK120" i="1"/>
  <c r="AL120" i="1"/>
  <c r="AM120" i="1"/>
  <c r="AN120" i="1"/>
  <c r="AO120" i="1"/>
  <c r="AP120" i="1"/>
  <c r="AQ120" i="1"/>
  <c r="AR120" i="1"/>
  <c r="AS120" i="1"/>
  <c r="M121" i="1"/>
  <c r="AI121" i="1"/>
  <c r="AJ121" i="1"/>
  <c r="AK121" i="1"/>
  <c r="AL121" i="1"/>
  <c r="AM121" i="1"/>
  <c r="AN121" i="1"/>
  <c r="AO121" i="1"/>
  <c r="AP121" i="1"/>
  <c r="AQ121" i="1"/>
  <c r="AR121" i="1"/>
  <c r="AS121" i="1"/>
  <c r="M122" i="1"/>
  <c r="AI122" i="1"/>
  <c r="AJ122" i="1"/>
  <c r="AK122" i="1"/>
  <c r="AL122" i="1"/>
  <c r="AM122" i="1"/>
  <c r="AN122" i="1"/>
  <c r="AO122" i="1"/>
  <c r="AP122" i="1"/>
  <c r="AQ122" i="1"/>
  <c r="AR122" i="1"/>
  <c r="AS122" i="1"/>
  <c r="M123" i="1"/>
  <c r="AI123" i="1"/>
  <c r="AJ123" i="1"/>
  <c r="AK123" i="1"/>
  <c r="AL123" i="1"/>
  <c r="AM123" i="1"/>
  <c r="AN123" i="1"/>
  <c r="AO123" i="1"/>
  <c r="AP123" i="1"/>
  <c r="AQ123" i="1"/>
  <c r="AR123" i="1"/>
  <c r="AS123" i="1"/>
  <c r="M124" i="1"/>
  <c r="AI124" i="1"/>
  <c r="AJ124" i="1"/>
  <c r="AK124" i="1"/>
  <c r="AL124" i="1"/>
  <c r="AM124" i="1"/>
  <c r="AN124" i="1"/>
  <c r="AO124" i="1"/>
  <c r="AP124" i="1"/>
  <c r="AQ124" i="1"/>
  <c r="AR124" i="1"/>
  <c r="AS124" i="1"/>
  <c r="M125" i="1"/>
  <c r="AI125" i="1"/>
  <c r="AJ125" i="1"/>
  <c r="AK125" i="1"/>
  <c r="AL125" i="1"/>
  <c r="AM125" i="1"/>
  <c r="AN125" i="1"/>
  <c r="AO125" i="1"/>
  <c r="AP125" i="1"/>
  <c r="AQ125" i="1"/>
  <c r="AR125" i="1"/>
  <c r="AS125" i="1"/>
  <c r="M126" i="1"/>
  <c r="AI126" i="1"/>
  <c r="AJ126" i="1"/>
  <c r="AK126" i="1"/>
  <c r="AL126" i="1"/>
  <c r="AM126" i="1"/>
  <c r="AN126" i="1"/>
  <c r="AO126" i="1"/>
  <c r="AP126" i="1"/>
  <c r="AQ126" i="1"/>
  <c r="AR126" i="1"/>
  <c r="AS126" i="1"/>
  <c r="M127" i="1"/>
  <c r="AI127" i="1"/>
  <c r="AJ127" i="1"/>
  <c r="AK127" i="1"/>
  <c r="AL127" i="1"/>
  <c r="AM127" i="1"/>
  <c r="AN127" i="1"/>
  <c r="AO127" i="1"/>
  <c r="AP127" i="1"/>
  <c r="AQ127" i="1"/>
  <c r="AR127" i="1"/>
  <c r="AS127" i="1"/>
  <c r="M128" i="1"/>
  <c r="AI128" i="1"/>
  <c r="AJ128" i="1"/>
  <c r="AK128" i="1"/>
  <c r="AL128" i="1"/>
  <c r="AM128" i="1"/>
  <c r="AN128" i="1"/>
  <c r="AO128" i="1"/>
  <c r="AP128" i="1"/>
  <c r="AQ128" i="1"/>
  <c r="AR128" i="1"/>
  <c r="AS128" i="1"/>
  <c r="M129" i="1"/>
  <c r="AI129" i="1"/>
  <c r="AJ129" i="1"/>
  <c r="AK129" i="1"/>
  <c r="AL129" i="1"/>
  <c r="AM129" i="1"/>
  <c r="AN129" i="1"/>
  <c r="AO129" i="1"/>
  <c r="AP129" i="1"/>
  <c r="AQ129" i="1"/>
  <c r="AR129" i="1"/>
  <c r="AS129" i="1"/>
  <c r="M130" i="1"/>
  <c r="AI130" i="1"/>
  <c r="AJ130" i="1"/>
  <c r="AK130" i="1"/>
  <c r="AL130" i="1"/>
  <c r="AM130" i="1"/>
  <c r="AN130" i="1"/>
  <c r="AO130" i="1"/>
  <c r="AP130" i="1"/>
  <c r="AQ130" i="1"/>
  <c r="AR130" i="1"/>
  <c r="AS130" i="1"/>
  <c r="M131" i="1"/>
  <c r="AI131" i="1"/>
  <c r="AJ131" i="1"/>
  <c r="AK131" i="1"/>
  <c r="AL131" i="1"/>
  <c r="AM131" i="1"/>
  <c r="AN131" i="1"/>
  <c r="AO131" i="1"/>
  <c r="AP131" i="1"/>
  <c r="AQ131" i="1"/>
  <c r="AR131" i="1"/>
  <c r="AS131" i="1"/>
  <c r="M132" i="1"/>
  <c r="AI132" i="1"/>
  <c r="AJ132" i="1"/>
  <c r="AK132" i="1"/>
  <c r="AL132" i="1"/>
  <c r="AM132" i="1"/>
  <c r="AN132" i="1"/>
  <c r="AO132" i="1"/>
  <c r="AP132" i="1"/>
  <c r="AQ132" i="1"/>
  <c r="AR132" i="1"/>
  <c r="AS132" i="1"/>
  <c r="M133" i="1"/>
  <c r="AI133" i="1"/>
  <c r="AJ133" i="1"/>
  <c r="AK133" i="1"/>
  <c r="AL133" i="1"/>
  <c r="AM133" i="1"/>
  <c r="AN133" i="1"/>
  <c r="AO133" i="1"/>
  <c r="AP133" i="1"/>
  <c r="AQ133" i="1"/>
  <c r="AR133" i="1"/>
  <c r="AS133" i="1"/>
  <c r="M134" i="1"/>
  <c r="AI134" i="1"/>
  <c r="AJ134" i="1"/>
  <c r="AK134" i="1"/>
  <c r="AL134" i="1"/>
  <c r="AM134" i="1"/>
  <c r="AN134" i="1"/>
  <c r="AO134" i="1"/>
  <c r="AP134" i="1"/>
  <c r="AQ134" i="1"/>
  <c r="AR134" i="1"/>
  <c r="AS134" i="1"/>
  <c r="M135" i="1"/>
  <c r="AI135" i="1"/>
  <c r="AJ135" i="1"/>
  <c r="AK135" i="1"/>
  <c r="AL135" i="1"/>
  <c r="AM135" i="1"/>
  <c r="AN135" i="1"/>
  <c r="AO135" i="1"/>
  <c r="AP135" i="1"/>
  <c r="AQ135" i="1"/>
  <c r="AR135" i="1"/>
  <c r="AS135" i="1"/>
  <c r="M136" i="1"/>
  <c r="AI136" i="1"/>
  <c r="AJ136" i="1"/>
  <c r="AK136" i="1"/>
  <c r="AL136" i="1"/>
  <c r="AM136" i="1"/>
  <c r="AN136" i="1"/>
  <c r="AO136" i="1"/>
  <c r="AP136" i="1"/>
  <c r="AQ136" i="1"/>
  <c r="AR136" i="1"/>
  <c r="AS136" i="1"/>
  <c r="M137" i="1"/>
  <c r="AI137" i="1"/>
  <c r="AJ137" i="1"/>
  <c r="AK137" i="1"/>
  <c r="AL137" i="1"/>
  <c r="AM137" i="1"/>
  <c r="AN137" i="1"/>
  <c r="AO137" i="1"/>
  <c r="AP137" i="1"/>
  <c r="AQ137" i="1"/>
  <c r="AR137" i="1"/>
  <c r="AS137" i="1"/>
  <c r="M138" i="1"/>
  <c r="AI138" i="1"/>
  <c r="AJ138" i="1"/>
  <c r="AK138" i="1"/>
  <c r="AL138" i="1"/>
  <c r="AM138" i="1"/>
  <c r="AN138" i="1"/>
  <c r="AO138" i="1"/>
  <c r="AP138" i="1"/>
  <c r="AQ138" i="1"/>
  <c r="AR138" i="1"/>
  <c r="AS138" i="1"/>
  <c r="M139" i="1"/>
  <c r="AI139" i="1"/>
  <c r="AJ139" i="1"/>
  <c r="AK139" i="1"/>
  <c r="AL139" i="1"/>
  <c r="AM139" i="1"/>
  <c r="AN139" i="1"/>
  <c r="AO139" i="1"/>
  <c r="AP139" i="1"/>
  <c r="AQ139" i="1"/>
  <c r="AR139" i="1"/>
  <c r="AS139" i="1"/>
  <c r="M140" i="1"/>
  <c r="AI140" i="1"/>
  <c r="AJ140" i="1"/>
  <c r="AK140" i="1"/>
  <c r="AL140" i="1"/>
  <c r="AM140" i="1"/>
  <c r="AN140" i="1"/>
  <c r="AO140" i="1"/>
  <c r="AP140" i="1"/>
  <c r="AQ140" i="1"/>
  <c r="AR140" i="1"/>
  <c r="AS140" i="1"/>
  <c r="M141" i="1"/>
  <c r="AI141" i="1"/>
  <c r="AJ141" i="1"/>
  <c r="AK141" i="1"/>
  <c r="AL141" i="1"/>
  <c r="AM141" i="1"/>
  <c r="AN141" i="1"/>
  <c r="AO141" i="1"/>
  <c r="AP141" i="1"/>
  <c r="AQ141" i="1"/>
  <c r="AR141" i="1"/>
  <c r="AS141" i="1"/>
  <c r="M142" i="1"/>
  <c r="AI142" i="1"/>
  <c r="AJ142" i="1"/>
  <c r="AK142" i="1"/>
  <c r="AL142" i="1"/>
  <c r="AM142" i="1"/>
  <c r="AN142" i="1"/>
  <c r="AO142" i="1"/>
  <c r="AP142" i="1"/>
  <c r="AQ142" i="1"/>
  <c r="AR142" i="1"/>
  <c r="AS142" i="1"/>
  <c r="M143" i="1"/>
  <c r="AI143" i="1"/>
  <c r="AJ143" i="1"/>
  <c r="AK143" i="1"/>
  <c r="AL143" i="1"/>
  <c r="AM143" i="1"/>
  <c r="AN143" i="1"/>
  <c r="AO143" i="1"/>
  <c r="AP143" i="1"/>
  <c r="AQ143" i="1"/>
  <c r="AR143" i="1"/>
  <c r="AS143" i="1"/>
  <c r="M144" i="1"/>
  <c r="AI144" i="1"/>
  <c r="AJ144" i="1"/>
  <c r="AK144" i="1"/>
  <c r="AL144" i="1"/>
  <c r="AM144" i="1"/>
  <c r="AN144" i="1"/>
  <c r="AO144" i="1"/>
  <c r="AP144" i="1"/>
  <c r="AQ144" i="1"/>
  <c r="AR144" i="1"/>
  <c r="AS144" i="1"/>
  <c r="M145" i="1"/>
  <c r="AI145" i="1"/>
  <c r="AJ145" i="1"/>
  <c r="AK145" i="1"/>
  <c r="AL145" i="1"/>
  <c r="AM145" i="1"/>
  <c r="AN145" i="1"/>
  <c r="AO145" i="1"/>
  <c r="AP145" i="1"/>
  <c r="AQ145" i="1"/>
  <c r="AR145" i="1"/>
  <c r="AS145" i="1"/>
  <c r="M146" i="1"/>
  <c r="AI146" i="1"/>
  <c r="AJ146" i="1"/>
  <c r="AK146" i="1"/>
  <c r="AL146" i="1"/>
  <c r="AM146" i="1"/>
  <c r="AN146" i="1"/>
  <c r="AO146" i="1"/>
  <c r="AP146" i="1"/>
  <c r="AQ146" i="1"/>
  <c r="AR146" i="1"/>
  <c r="AS146" i="1"/>
  <c r="M147" i="1"/>
  <c r="AI147" i="1"/>
  <c r="AJ147" i="1"/>
  <c r="AK147" i="1"/>
  <c r="AL147" i="1"/>
  <c r="AM147" i="1"/>
  <c r="AN147" i="1"/>
  <c r="AO147" i="1"/>
  <c r="AP147" i="1"/>
  <c r="AQ147" i="1"/>
  <c r="AR147" i="1"/>
  <c r="AS147" i="1"/>
  <c r="M148" i="1"/>
  <c r="AI148" i="1"/>
  <c r="AJ148" i="1"/>
  <c r="AK148" i="1"/>
  <c r="AL148" i="1"/>
  <c r="AM148" i="1"/>
  <c r="AN148" i="1"/>
  <c r="AO148" i="1"/>
  <c r="AP148" i="1"/>
  <c r="AQ148" i="1"/>
  <c r="AR148" i="1"/>
  <c r="AS148" i="1"/>
  <c r="M149" i="1"/>
  <c r="AI149" i="1"/>
  <c r="AJ149" i="1"/>
  <c r="AK149" i="1"/>
  <c r="AL149" i="1"/>
  <c r="AM149" i="1"/>
  <c r="AN149" i="1"/>
  <c r="AO149" i="1"/>
  <c r="AP149" i="1"/>
  <c r="AQ149" i="1"/>
  <c r="AR149" i="1"/>
  <c r="AS149" i="1"/>
  <c r="M150" i="1"/>
  <c r="AI150" i="1"/>
  <c r="AJ150" i="1"/>
  <c r="AK150" i="1"/>
  <c r="AL150" i="1"/>
  <c r="AM150" i="1"/>
  <c r="AN150" i="1"/>
  <c r="AO150" i="1"/>
  <c r="AP150" i="1"/>
  <c r="AQ150" i="1"/>
  <c r="AR150" i="1"/>
  <c r="AS150" i="1"/>
  <c r="M151" i="1"/>
  <c r="AI151" i="1"/>
  <c r="AJ151" i="1"/>
  <c r="AK151" i="1"/>
  <c r="AL151" i="1"/>
  <c r="AM151" i="1"/>
  <c r="AN151" i="1"/>
  <c r="AO151" i="1"/>
  <c r="AP151" i="1"/>
  <c r="AQ151" i="1"/>
  <c r="AR151" i="1"/>
  <c r="AS151" i="1"/>
  <c r="M152" i="1"/>
  <c r="AI152" i="1"/>
  <c r="AJ152" i="1"/>
  <c r="AK152" i="1"/>
  <c r="AL152" i="1"/>
  <c r="AM152" i="1"/>
  <c r="AN152" i="1"/>
  <c r="AO152" i="1"/>
  <c r="AP152" i="1"/>
  <c r="AQ152" i="1"/>
  <c r="AR152" i="1"/>
  <c r="AS152" i="1"/>
  <c r="M153" i="1"/>
  <c r="AI153" i="1"/>
  <c r="AJ153" i="1"/>
  <c r="AK153" i="1"/>
  <c r="AL153" i="1"/>
  <c r="AM153" i="1"/>
  <c r="AN153" i="1"/>
  <c r="AO153" i="1"/>
  <c r="AP153" i="1"/>
  <c r="AQ153" i="1"/>
  <c r="AR153" i="1"/>
  <c r="AS153" i="1"/>
  <c r="M154" i="1"/>
  <c r="AI154" i="1"/>
  <c r="AJ154" i="1"/>
  <c r="AK154" i="1"/>
  <c r="AL154" i="1"/>
  <c r="AM154" i="1"/>
  <c r="AN154" i="1"/>
  <c r="AO154" i="1"/>
  <c r="AP154" i="1"/>
  <c r="AQ154" i="1"/>
  <c r="AR154" i="1"/>
  <c r="AS154" i="1"/>
  <c r="M155" i="1"/>
  <c r="AI155" i="1"/>
  <c r="AJ155" i="1"/>
  <c r="AK155" i="1"/>
  <c r="AL155" i="1"/>
  <c r="AM155" i="1"/>
  <c r="AN155" i="1"/>
  <c r="AO155" i="1"/>
  <c r="AP155" i="1"/>
  <c r="AQ155" i="1"/>
  <c r="AR155" i="1"/>
  <c r="AS155" i="1"/>
  <c r="M156" i="1"/>
  <c r="AI156" i="1"/>
  <c r="AJ156" i="1"/>
  <c r="AK156" i="1"/>
  <c r="AL156" i="1"/>
  <c r="AM156" i="1"/>
  <c r="AN156" i="1"/>
  <c r="AO156" i="1"/>
  <c r="AP156" i="1"/>
  <c r="AQ156" i="1"/>
  <c r="AR156" i="1"/>
  <c r="AS156" i="1"/>
  <c r="M157" i="1"/>
  <c r="AI157" i="1"/>
  <c r="AJ157" i="1"/>
  <c r="AK157" i="1"/>
  <c r="AL157" i="1"/>
  <c r="AM157" i="1"/>
  <c r="AN157" i="1"/>
  <c r="AO157" i="1"/>
  <c r="AP157" i="1"/>
  <c r="AQ157" i="1"/>
  <c r="AR157" i="1"/>
  <c r="AS157" i="1"/>
  <c r="M158" i="1"/>
  <c r="AI158" i="1"/>
  <c r="AJ158" i="1"/>
  <c r="AK158" i="1"/>
  <c r="AL158" i="1"/>
  <c r="AM158" i="1"/>
  <c r="AN158" i="1"/>
  <c r="AO158" i="1"/>
  <c r="AP158" i="1"/>
  <c r="AQ158" i="1"/>
  <c r="AR158" i="1"/>
  <c r="AS158" i="1"/>
  <c r="M159" i="1"/>
  <c r="AI159" i="1"/>
  <c r="AJ159" i="1"/>
  <c r="AK159" i="1"/>
  <c r="AL159" i="1"/>
  <c r="AM159" i="1"/>
  <c r="AN159" i="1"/>
  <c r="AO159" i="1"/>
  <c r="AP159" i="1"/>
  <c r="AQ159" i="1"/>
  <c r="AR159" i="1"/>
  <c r="AS159" i="1"/>
  <c r="M160" i="1"/>
  <c r="AI160" i="1"/>
  <c r="AJ160" i="1"/>
  <c r="AK160" i="1"/>
  <c r="AL160" i="1"/>
  <c r="AM160" i="1"/>
  <c r="AN160" i="1"/>
  <c r="AO160" i="1"/>
  <c r="AP160" i="1"/>
  <c r="AQ160" i="1"/>
  <c r="AR160" i="1"/>
  <c r="AS160" i="1"/>
  <c r="M161" i="1"/>
  <c r="AI161" i="1"/>
  <c r="AJ161" i="1"/>
  <c r="AK161" i="1"/>
  <c r="AL161" i="1"/>
  <c r="AM161" i="1"/>
  <c r="AN161" i="1"/>
  <c r="AO161" i="1"/>
  <c r="AP161" i="1"/>
  <c r="AQ161" i="1"/>
  <c r="AR161" i="1"/>
  <c r="AS161" i="1"/>
  <c r="M162" i="1"/>
  <c r="AI162" i="1"/>
  <c r="AJ162" i="1"/>
  <c r="AK162" i="1"/>
  <c r="AL162" i="1"/>
  <c r="AM162" i="1"/>
  <c r="AN162" i="1"/>
  <c r="AO162" i="1"/>
  <c r="AP162" i="1"/>
  <c r="AQ162" i="1"/>
  <c r="AR162" i="1"/>
  <c r="AS162" i="1"/>
  <c r="M163" i="1"/>
  <c r="AI163" i="1"/>
  <c r="AJ163" i="1"/>
  <c r="AK163" i="1"/>
  <c r="AL163" i="1"/>
  <c r="AM163" i="1"/>
  <c r="AN163" i="1"/>
  <c r="AO163" i="1"/>
  <c r="AP163" i="1"/>
  <c r="AQ163" i="1"/>
  <c r="AR163" i="1"/>
  <c r="AS163" i="1"/>
  <c r="M164" i="1"/>
  <c r="AI164" i="1"/>
  <c r="AJ164" i="1"/>
  <c r="AK164" i="1"/>
  <c r="AL164" i="1"/>
  <c r="AM164" i="1"/>
  <c r="AN164" i="1"/>
  <c r="AO164" i="1"/>
  <c r="AP164" i="1"/>
  <c r="AQ164" i="1"/>
  <c r="AR164" i="1"/>
  <c r="AS164" i="1"/>
  <c r="M165" i="1"/>
  <c r="AI165" i="1"/>
  <c r="AJ165" i="1"/>
  <c r="AK165" i="1"/>
  <c r="AL165" i="1"/>
  <c r="AM165" i="1"/>
  <c r="AN165" i="1"/>
  <c r="AO165" i="1"/>
  <c r="AP165" i="1"/>
  <c r="AQ165" i="1"/>
  <c r="AR165" i="1"/>
  <c r="AS165" i="1"/>
  <c r="M166" i="1"/>
  <c r="AI166" i="1"/>
  <c r="AJ166" i="1"/>
  <c r="AK166" i="1"/>
  <c r="AL166" i="1"/>
  <c r="AM166" i="1"/>
  <c r="AN166" i="1"/>
  <c r="AO166" i="1"/>
  <c r="AP166" i="1"/>
  <c r="AQ166" i="1"/>
  <c r="AR166" i="1"/>
  <c r="AS166" i="1"/>
  <c r="M167" i="1"/>
  <c r="AI167" i="1"/>
  <c r="AJ167" i="1"/>
  <c r="AK167" i="1"/>
  <c r="AL167" i="1"/>
  <c r="AM167" i="1"/>
  <c r="AN167" i="1"/>
  <c r="AO167" i="1"/>
  <c r="AP167" i="1"/>
  <c r="AQ167" i="1"/>
  <c r="AR167" i="1"/>
  <c r="AS167" i="1"/>
  <c r="M168" i="1"/>
  <c r="AI168" i="1"/>
  <c r="AJ168" i="1"/>
  <c r="AK168" i="1"/>
  <c r="AL168" i="1"/>
  <c r="AM168" i="1"/>
  <c r="AN168" i="1"/>
  <c r="AO168" i="1"/>
  <c r="AP168" i="1"/>
  <c r="AQ168" i="1"/>
  <c r="AR168" i="1"/>
  <c r="AS168" i="1"/>
  <c r="M169" i="1"/>
  <c r="AI169" i="1"/>
  <c r="AJ169" i="1"/>
  <c r="AK169" i="1"/>
  <c r="AL169" i="1"/>
  <c r="AM169" i="1"/>
  <c r="AN169" i="1"/>
  <c r="AO169" i="1"/>
  <c r="AP169" i="1"/>
  <c r="AQ169" i="1"/>
  <c r="AR169" i="1"/>
  <c r="AS169" i="1"/>
  <c r="M170" i="1"/>
  <c r="AI170" i="1"/>
  <c r="AJ170" i="1"/>
  <c r="AK170" i="1"/>
  <c r="AL170" i="1"/>
  <c r="AM170" i="1"/>
  <c r="AN170" i="1"/>
  <c r="AO170" i="1"/>
  <c r="AP170" i="1"/>
  <c r="AQ170" i="1"/>
  <c r="AR170" i="1"/>
  <c r="AS170" i="1"/>
  <c r="M171" i="1"/>
  <c r="AI171" i="1"/>
  <c r="AJ171" i="1"/>
  <c r="AK171" i="1"/>
  <c r="AL171" i="1"/>
  <c r="AM171" i="1"/>
  <c r="AN171" i="1"/>
  <c r="AO171" i="1"/>
  <c r="AP171" i="1"/>
  <c r="AQ171" i="1"/>
  <c r="AR171" i="1"/>
  <c r="AS171" i="1"/>
  <c r="M172" i="1"/>
  <c r="AI172" i="1"/>
  <c r="AJ172" i="1"/>
  <c r="AK172" i="1"/>
  <c r="AL172" i="1"/>
  <c r="AM172" i="1"/>
  <c r="AN172" i="1"/>
  <c r="AO172" i="1"/>
  <c r="AP172" i="1"/>
  <c r="AQ172" i="1"/>
  <c r="AR172" i="1"/>
  <c r="AS172" i="1"/>
  <c r="M173" i="1"/>
  <c r="AI173" i="1"/>
  <c r="AJ173" i="1"/>
  <c r="AK173" i="1"/>
  <c r="AL173" i="1"/>
  <c r="AM173" i="1"/>
  <c r="AN173" i="1"/>
  <c r="AO173" i="1"/>
  <c r="AP173" i="1"/>
  <c r="AQ173" i="1"/>
  <c r="AR173" i="1"/>
  <c r="AS173" i="1"/>
  <c r="M174" i="1"/>
  <c r="AI174" i="1"/>
  <c r="AJ174" i="1"/>
  <c r="AK174" i="1"/>
  <c r="AL174" i="1"/>
  <c r="AM174" i="1"/>
  <c r="AN174" i="1"/>
  <c r="AO174" i="1"/>
  <c r="AP174" i="1"/>
  <c r="AQ174" i="1"/>
  <c r="AR174" i="1"/>
  <c r="AS174" i="1"/>
  <c r="M175" i="1"/>
  <c r="AI175" i="1"/>
  <c r="AJ175" i="1"/>
  <c r="AK175" i="1"/>
  <c r="AL175" i="1"/>
  <c r="AM175" i="1"/>
  <c r="AN175" i="1"/>
  <c r="AO175" i="1"/>
  <c r="AP175" i="1"/>
  <c r="AQ175" i="1"/>
  <c r="AR175" i="1"/>
  <c r="AS175" i="1"/>
  <c r="M176" i="1"/>
  <c r="AI176" i="1"/>
  <c r="AJ176" i="1"/>
  <c r="AK176" i="1"/>
  <c r="AL176" i="1"/>
  <c r="AM176" i="1"/>
  <c r="AN176" i="1"/>
  <c r="AO176" i="1"/>
  <c r="AP176" i="1"/>
  <c r="AQ176" i="1"/>
  <c r="AR176" i="1"/>
  <c r="AS176" i="1"/>
  <c r="M177" i="1"/>
  <c r="AI177" i="1"/>
  <c r="AJ177" i="1"/>
  <c r="AK177" i="1"/>
  <c r="AL177" i="1"/>
  <c r="AM177" i="1"/>
  <c r="AN177" i="1"/>
  <c r="AO177" i="1"/>
  <c r="AP177" i="1"/>
  <c r="AQ177" i="1"/>
  <c r="AR177" i="1"/>
  <c r="AS177" i="1"/>
  <c r="M178" i="1"/>
  <c r="AI178" i="1"/>
  <c r="AJ178" i="1"/>
  <c r="AK178" i="1"/>
  <c r="AL178" i="1"/>
  <c r="AM178" i="1"/>
  <c r="AN178" i="1"/>
  <c r="AO178" i="1"/>
  <c r="AP178" i="1"/>
  <c r="AQ178" i="1"/>
  <c r="AR178" i="1"/>
  <c r="AS178" i="1"/>
  <c r="M179" i="1"/>
  <c r="AI179" i="1"/>
  <c r="AJ179" i="1"/>
  <c r="AK179" i="1"/>
  <c r="AL179" i="1"/>
  <c r="AM179" i="1"/>
  <c r="AN179" i="1"/>
  <c r="AO179" i="1"/>
  <c r="AP179" i="1"/>
  <c r="AQ179" i="1"/>
  <c r="AR179" i="1"/>
  <c r="AS179" i="1"/>
  <c r="M180" i="1"/>
  <c r="AI180" i="1"/>
  <c r="AJ180" i="1"/>
  <c r="AK180" i="1"/>
  <c r="AL180" i="1"/>
  <c r="AM180" i="1"/>
  <c r="AN180" i="1"/>
  <c r="AO180" i="1"/>
  <c r="AP180" i="1"/>
  <c r="AQ180" i="1"/>
  <c r="AR180" i="1"/>
  <c r="AS180" i="1"/>
  <c r="M181" i="1"/>
  <c r="AI181" i="1"/>
  <c r="AJ181" i="1"/>
  <c r="AK181" i="1"/>
  <c r="AL181" i="1"/>
  <c r="AM181" i="1"/>
  <c r="AN181" i="1"/>
  <c r="AO181" i="1"/>
  <c r="AP181" i="1"/>
  <c r="AQ181" i="1"/>
  <c r="AR181" i="1"/>
  <c r="AS181" i="1"/>
  <c r="M182" i="1"/>
  <c r="AI182" i="1"/>
  <c r="AJ182" i="1"/>
  <c r="AK182" i="1"/>
  <c r="AL182" i="1"/>
  <c r="AM182" i="1"/>
  <c r="AN182" i="1"/>
  <c r="AO182" i="1"/>
  <c r="AP182" i="1"/>
  <c r="AQ182" i="1"/>
  <c r="AR182" i="1"/>
  <c r="AS182" i="1"/>
  <c r="M183" i="1"/>
  <c r="AI183" i="1"/>
  <c r="AJ183" i="1"/>
  <c r="AK183" i="1"/>
  <c r="AL183" i="1"/>
  <c r="AM183" i="1"/>
  <c r="AN183" i="1"/>
  <c r="AO183" i="1"/>
  <c r="AP183" i="1"/>
  <c r="AQ183" i="1"/>
  <c r="AR183" i="1"/>
  <c r="AS183" i="1"/>
  <c r="M184" i="1"/>
  <c r="AI184" i="1"/>
  <c r="AJ184" i="1"/>
  <c r="AK184" i="1"/>
  <c r="AL184" i="1"/>
  <c r="AM184" i="1"/>
  <c r="AN184" i="1"/>
  <c r="AO184" i="1"/>
  <c r="AP184" i="1"/>
  <c r="AQ184" i="1"/>
  <c r="AR184" i="1"/>
  <c r="AS184" i="1"/>
  <c r="M185" i="1"/>
  <c r="AI185" i="1"/>
  <c r="AJ185" i="1"/>
  <c r="AK185" i="1"/>
  <c r="AL185" i="1"/>
  <c r="AM185" i="1"/>
  <c r="AN185" i="1"/>
  <c r="AO185" i="1"/>
  <c r="AP185" i="1"/>
  <c r="AQ185" i="1"/>
  <c r="AR185" i="1"/>
  <c r="AS185" i="1"/>
  <c r="M186" i="1"/>
  <c r="AI186" i="1"/>
  <c r="AJ186" i="1"/>
  <c r="AK186" i="1"/>
  <c r="AL186" i="1"/>
  <c r="AM186" i="1"/>
  <c r="AN186" i="1"/>
  <c r="AO186" i="1"/>
  <c r="AP186" i="1"/>
  <c r="AQ186" i="1"/>
  <c r="AR186" i="1"/>
  <c r="AS186" i="1"/>
  <c r="M187" i="1"/>
  <c r="AI187" i="1"/>
  <c r="AJ187" i="1"/>
  <c r="AK187" i="1"/>
  <c r="AL187" i="1"/>
  <c r="AM187" i="1"/>
  <c r="AN187" i="1"/>
  <c r="AO187" i="1"/>
  <c r="AP187" i="1"/>
  <c r="AQ187" i="1"/>
  <c r="AR187" i="1"/>
  <c r="AS187" i="1"/>
  <c r="M188" i="1"/>
  <c r="AI188" i="1"/>
  <c r="AJ188" i="1"/>
  <c r="AK188" i="1"/>
  <c r="AL188" i="1"/>
  <c r="AM188" i="1"/>
  <c r="AN188" i="1"/>
  <c r="AO188" i="1"/>
  <c r="AP188" i="1"/>
  <c r="AQ188" i="1"/>
  <c r="AR188" i="1"/>
  <c r="AS188" i="1"/>
  <c r="M189" i="1"/>
  <c r="AI189" i="1"/>
  <c r="AJ189" i="1"/>
  <c r="AK189" i="1"/>
  <c r="AL189" i="1"/>
  <c r="AM189" i="1"/>
  <c r="AN189" i="1"/>
  <c r="AO189" i="1"/>
  <c r="AP189" i="1"/>
  <c r="AQ189" i="1"/>
  <c r="AR189" i="1"/>
  <c r="AS189" i="1"/>
  <c r="M190" i="1"/>
  <c r="AI190" i="1"/>
  <c r="AJ190" i="1"/>
  <c r="AK190" i="1"/>
  <c r="AL190" i="1"/>
  <c r="AM190" i="1"/>
  <c r="AN190" i="1"/>
  <c r="AO190" i="1"/>
  <c r="AP190" i="1"/>
  <c r="AQ190" i="1"/>
  <c r="AR190" i="1"/>
  <c r="AS190" i="1"/>
  <c r="M191" i="1"/>
  <c r="AI191" i="1"/>
  <c r="AJ191" i="1"/>
  <c r="AK191" i="1"/>
  <c r="AL191" i="1"/>
  <c r="AM191" i="1"/>
  <c r="AN191" i="1"/>
  <c r="AO191" i="1"/>
  <c r="AP191" i="1"/>
  <c r="AQ191" i="1"/>
  <c r="AR191" i="1"/>
  <c r="AS191" i="1"/>
  <c r="M192" i="1"/>
  <c r="AI192" i="1"/>
  <c r="AJ192" i="1"/>
  <c r="AK192" i="1"/>
  <c r="AL192" i="1"/>
  <c r="AM192" i="1"/>
  <c r="AN192" i="1"/>
  <c r="AO192" i="1"/>
  <c r="AP192" i="1"/>
  <c r="AQ192" i="1"/>
  <c r="AR192" i="1"/>
  <c r="AS192" i="1"/>
  <c r="M193" i="1"/>
  <c r="AI193" i="1"/>
  <c r="AJ193" i="1"/>
  <c r="AK193" i="1"/>
  <c r="AL193" i="1"/>
  <c r="AM193" i="1"/>
  <c r="AN193" i="1"/>
  <c r="AO193" i="1"/>
  <c r="AP193" i="1"/>
  <c r="AQ193" i="1"/>
  <c r="AR193" i="1"/>
  <c r="AS193" i="1"/>
  <c r="M194" i="1"/>
  <c r="AI194" i="1"/>
  <c r="AJ194" i="1"/>
  <c r="AK194" i="1"/>
  <c r="AL194" i="1"/>
  <c r="AM194" i="1"/>
  <c r="AN194" i="1"/>
  <c r="AO194" i="1"/>
  <c r="AP194" i="1"/>
  <c r="AQ194" i="1"/>
  <c r="AR194" i="1"/>
  <c r="AS194" i="1"/>
  <c r="M195" i="1"/>
  <c r="AI195" i="1"/>
  <c r="AJ195" i="1"/>
  <c r="AK195" i="1"/>
  <c r="AL195" i="1"/>
  <c r="AM195" i="1"/>
  <c r="AN195" i="1"/>
  <c r="AO195" i="1"/>
  <c r="AP195" i="1"/>
  <c r="AQ195" i="1"/>
  <c r="AR195" i="1"/>
  <c r="AS195" i="1"/>
  <c r="M196" i="1"/>
  <c r="AI196" i="1"/>
  <c r="AJ196" i="1"/>
  <c r="AK196" i="1"/>
  <c r="AL196" i="1"/>
  <c r="AM196" i="1"/>
  <c r="AN196" i="1"/>
  <c r="AO196" i="1"/>
  <c r="AP196" i="1"/>
  <c r="AQ196" i="1"/>
  <c r="AR196" i="1"/>
  <c r="AS196" i="1"/>
  <c r="M197" i="1"/>
  <c r="AI197" i="1"/>
  <c r="AJ197" i="1"/>
  <c r="AK197" i="1"/>
  <c r="AL197" i="1"/>
  <c r="AM197" i="1"/>
  <c r="AN197" i="1"/>
  <c r="AO197" i="1"/>
  <c r="AP197" i="1"/>
  <c r="AQ197" i="1"/>
  <c r="AR197" i="1"/>
  <c r="AS197" i="1"/>
  <c r="M198" i="1"/>
  <c r="AI198" i="1"/>
  <c r="AJ198" i="1"/>
  <c r="AK198" i="1"/>
  <c r="AL198" i="1"/>
  <c r="AM198" i="1"/>
  <c r="AN198" i="1"/>
  <c r="AO198" i="1"/>
  <c r="AP198" i="1"/>
  <c r="AQ198" i="1"/>
  <c r="AR198" i="1"/>
  <c r="AS198" i="1"/>
  <c r="M199" i="1"/>
  <c r="AI199" i="1"/>
  <c r="AJ199" i="1"/>
  <c r="AK199" i="1"/>
  <c r="AL199" i="1"/>
  <c r="AM199" i="1"/>
  <c r="AN199" i="1"/>
  <c r="AO199" i="1"/>
  <c r="AP199" i="1"/>
  <c r="AQ199" i="1"/>
  <c r="AR199" i="1"/>
  <c r="AS199" i="1"/>
  <c r="M200" i="1"/>
  <c r="AI200" i="1"/>
  <c r="AJ200" i="1"/>
  <c r="AK200" i="1"/>
  <c r="AL200" i="1"/>
  <c r="AM200" i="1"/>
  <c r="AN200" i="1"/>
  <c r="AO200" i="1"/>
  <c r="AP200" i="1"/>
  <c r="AQ200" i="1"/>
  <c r="AR200" i="1"/>
  <c r="AS200" i="1"/>
  <c r="M201" i="1"/>
  <c r="AI201" i="1"/>
  <c r="AJ201" i="1"/>
  <c r="AK201" i="1"/>
  <c r="AL201" i="1"/>
  <c r="AM201" i="1"/>
  <c r="AN201" i="1"/>
  <c r="AO201" i="1"/>
  <c r="AP201" i="1"/>
  <c r="AQ201" i="1"/>
  <c r="AR201" i="1"/>
  <c r="AS201" i="1"/>
  <c r="M202" i="1"/>
  <c r="AI202" i="1"/>
  <c r="AJ202" i="1"/>
  <c r="AK202" i="1"/>
  <c r="AL202" i="1"/>
  <c r="AM202" i="1"/>
  <c r="AN202" i="1"/>
  <c r="AO202" i="1"/>
  <c r="AP202" i="1"/>
  <c r="AQ202" i="1"/>
  <c r="AR202" i="1"/>
  <c r="AS202" i="1"/>
  <c r="M203" i="1"/>
  <c r="AI203" i="1"/>
  <c r="AJ203" i="1"/>
  <c r="AK203" i="1"/>
  <c r="AL203" i="1"/>
  <c r="AM203" i="1"/>
  <c r="AN203" i="1"/>
  <c r="AO203" i="1"/>
  <c r="AP203" i="1"/>
  <c r="AQ203" i="1"/>
  <c r="AR203" i="1"/>
  <c r="AS203" i="1"/>
  <c r="M204" i="1"/>
  <c r="AI204" i="1"/>
  <c r="AJ204" i="1"/>
  <c r="AK204" i="1"/>
  <c r="AL204" i="1"/>
  <c r="AM204" i="1"/>
  <c r="AN204" i="1"/>
  <c r="AO204" i="1"/>
  <c r="AP204" i="1"/>
  <c r="AQ204" i="1"/>
  <c r="AR204" i="1"/>
  <c r="AS204" i="1"/>
  <c r="M205" i="1"/>
  <c r="AI205" i="1"/>
  <c r="AJ205" i="1"/>
  <c r="AK205" i="1"/>
  <c r="AL205" i="1"/>
  <c r="AM205" i="1"/>
  <c r="AN205" i="1"/>
  <c r="AO205" i="1"/>
  <c r="AP205" i="1"/>
  <c r="AQ205" i="1"/>
  <c r="AR205" i="1"/>
  <c r="AS205" i="1"/>
  <c r="M206" i="1"/>
  <c r="AI206" i="1"/>
  <c r="AJ206" i="1"/>
  <c r="AK206" i="1"/>
  <c r="AL206" i="1"/>
  <c r="AM206" i="1"/>
  <c r="AN206" i="1"/>
  <c r="AO206" i="1"/>
  <c r="AP206" i="1"/>
  <c r="AQ206" i="1"/>
  <c r="AR206" i="1"/>
  <c r="AS206" i="1"/>
  <c r="M207" i="1"/>
  <c r="AI207" i="1"/>
  <c r="AJ207" i="1"/>
  <c r="AK207" i="1"/>
  <c r="AL207" i="1"/>
  <c r="AM207" i="1"/>
  <c r="AN207" i="1"/>
  <c r="AO207" i="1"/>
  <c r="AP207" i="1"/>
  <c r="AQ207" i="1"/>
  <c r="AR207" i="1"/>
  <c r="AS207" i="1"/>
  <c r="M208" i="1"/>
  <c r="AI208" i="1"/>
  <c r="AJ208" i="1"/>
  <c r="AK208" i="1"/>
  <c r="AL208" i="1"/>
  <c r="AM208" i="1"/>
  <c r="AN208" i="1"/>
  <c r="AO208" i="1"/>
  <c r="AP208" i="1"/>
  <c r="AQ208" i="1"/>
  <c r="AR208" i="1"/>
  <c r="AS208" i="1"/>
  <c r="M209" i="1"/>
  <c r="AI209" i="1"/>
  <c r="AJ209" i="1"/>
  <c r="AK209" i="1"/>
  <c r="AL209" i="1"/>
  <c r="AM209" i="1"/>
  <c r="AN209" i="1"/>
  <c r="AO209" i="1"/>
  <c r="AP209" i="1"/>
  <c r="AQ209" i="1"/>
  <c r="AR209" i="1"/>
  <c r="AS209" i="1"/>
  <c r="M210" i="1"/>
  <c r="AI210" i="1"/>
  <c r="AJ210" i="1"/>
  <c r="AK210" i="1"/>
  <c r="AL210" i="1"/>
  <c r="AM210" i="1"/>
  <c r="AN210" i="1"/>
  <c r="AO210" i="1"/>
  <c r="AP210" i="1"/>
  <c r="AQ210" i="1"/>
  <c r="AR210" i="1"/>
  <c r="AS210" i="1"/>
  <c r="M211" i="1"/>
  <c r="AI211" i="1"/>
  <c r="AJ211" i="1"/>
  <c r="AK211" i="1"/>
  <c r="AL211" i="1"/>
  <c r="AM211" i="1"/>
  <c r="AN211" i="1"/>
  <c r="AO211" i="1"/>
  <c r="AP211" i="1"/>
  <c r="AQ211" i="1"/>
  <c r="AR211" i="1"/>
  <c r="AS211" i="1"/>
  <c r="M212" i="1"/>
  <c r="AI212" i="1"/>
  <c r="AJ212" i="1"/>
  <c r="AK212" i="1"/>
  <c r="AL212" i="1"/>
  <c r="AM212" i="1"/>
  <c r="AN212" i="1"/>
  <c r="AO212" i="1"/>
  <c r="AP212" i="1"/>
  <c r="AQ212" i="1"/>
  <c r="AR212" i="1"/>
  <c r="AS212" i="1"/>
  <c r="M213" i="1"/>
  <c r="AI213" i="1"/>
  <c r="AJ213" i="1"/>
  <c r="AK213" i="1"/>
  <c r="AL213" i="1"/>
  <c r="AM213" i="1"/>
  <c r="AN213" i="1"/>
  <c r="AO213" i="1"/>
  <c r="AP213" i="1"/>
  <c r="AQ213" i="1"/>
  <c r="AR213" i="1"/>
  <c r="AS213" i="1"/>
  <c r="M214" i="1"/>
  <c r="AI214" i="1"/>
  <c r="AJ214" i="1"/>
  <c r="AK214" i="1"/>
  <c r="AL214" i="1"/>
  <c r="AM214" i="1"/>
  <c r="AN214" i="1"/>
  <c r="AO214" i="1"/>
  <c r="AP214" i="1"/>
  <c r="AQ214" i="1"/>
  <c r="AR214" i="1"/>
  <c r="AS214" i="1"/>
  <c r="M215" i="1"/>
  <c r="AI215" i="1"/>
  <c r="AJ215" i="1"/>
  <c r="AK215" i="1"/>
  <c r="AL215" i="1"/>
  <c r="AM215" i="1"/>
  <c r="AN215" i="1"/>
  <c r="AO215" i="1"/>
  <c r="AP215" i="1"/>
  <c r="AQ215" i="1"/>
  <c r="AR215" i="1"/>
  <c r="AS215" i="1"/>
  <c r="M216" i="1"/>
  <c r="AI216" i="1"/>
  <c r="AJ216" i="1"/>
  <c r="AK216" i="1"/>
  <c r="AL216" i="1"/>
  <c r="AM216" i="1"/>
  <c r="AN216" i="1"/>
  <c r="AO216" i="1"/>
  <c r="AP216" i="1"/>
  <c r="AQ216" i="1"/>
  <c r="AR216" i="1"/>
  <c r="AS216" i="1"/>
  <c r="M217" i="1"/>
  <c r="AI217" i="1"/>
  <c r="AJ217" i="1"/>
  <c r="AK217" i="1"/>
  <c r="AL217" i="1"/>
  <c r="AM217" i="1"/>
  <c r="AN217" i="1"/>
  <c r="AO217" i="1"/>
  <c r="AP217" i="1"/>
  <c r="AQ217" i="1"/>
  <c r="AR217" i="1"/>
  <c r="AS217" i="1"/>
  <c r="M218" i="1"/>
  <c r="AI218" i="1"/>
  <c r="AJ218" i="1"/>
  <c r="AK218" i="1"/>
  <c r="AL218" i="1"/>
  <c r="AM218" i="1"/>
  <c r="AN218" i="1"/>
  <c r="AO218" i="1"/>
  <c r="AP218" i="1"/>
  <c r="AQ218" i="1"/>
  <c r="AR218" i="1"/>
  <c r="AS218" i="1"/>
  <c r="M219" i="1"/>
  <c r="AI219" i="1"/>
  <c r="AJ219" i="1"/>
  <c r="AK219" i="1"/>
  <c r="AL219" i="1"/>
  <c r="AM219" i="1"/>
  <c r="AN219" i="1"/>
  <c r="AO219" i="1"/>
  <c r="AP219" i="1"/>
  <c r="AQ219" i="1"/>
  <c r="AR219" i="1"/>
  <c r="AS219" i="1"/>
  <c r="M220" i="1"/>
  <c r="AI220" i="1"/>
  <c r="AJ220" i="1"/>
  <c r="AK220" i="1"/>
  <c r="AL220" i="1"/>
  <c r="AM220" i="1"/>
  <c r="AN220" i="1"/>
  <c r="AO220" i="1"/>
  <c r="AP220" i="1"/>
  <c r="AQ220" i="1"/>
  <c r="AR220" i="1"/>
  <c r="AS220" i="1"/>
  <c r="M221" i="1"/>
  <c r="AI221" i="1"/>
  <c r="AJ221" i="1"/>
  <c r="AK221" i="1"/>
  <c r="AL221" i="1"/>
  <c r="AM221" i="1"/>
  <c r="AN221" i="1"/>
  <c r="AO221" i="1"/>
  <c r="AP221" i="1"/>
  <c r="AQ221" i="1"/>
  <c r="AR221" i="1"/>
  <c r="AS221" i="1"/>
  <c r="M222" i="1"/>
  <c r="AI222" i="1"/>
  <c r="AJ222" i="1"/>
  <c r="AK222" i="1"/>
  <c r="AL222" i="1"/>
  <c r="AM222" i="1"/>
  <c r="AN222" i="1"/>
  <c r="AO222" i="1"/>
  <c r="AP222" i="1"/>
  <c r="AQ222" i="1"/>
  <c r="AR222" i="1"/>
  <c r="AS222" i="1"/>
  <c r="M223" i="1"/>
  <c r="AI223" i="1"/>
  <c r="AJ223" i="1"/>
  <c r="AK223" i="1"/>
  <c r="AL223" i="1"/>
  <c r="AM223" i="1"/>
  <c r="AN223" i="1"/>
  <c r="AO223" i="1"/>
  <c r="AP223" i="1"/>
  <c r="AQ223" i="1"/>
  <c r="AR223" i="1"/>
  <c r="AS223" i="1"/>
  <c r="M224" i="1"/>
  <c r="AI224" i="1"/>
  <c r="AJ224" i="1"/>
  <c r="AK224" i="1"/>
  <c r="AL224" i="1"/>
  <c r="AM224" i="1"/>
  <c r="AN224" i="1"/>
  <c r="AO224" i="1"/>
  <c r="AP224" i="1"/>
  <c r="AQ224" i="1"/>
  <c r="AR224" i="1"/>
  <c r="AS224" i="1"/>
  <c r="M225" i="1"/>
  <c r="AI225" i="1"/>
  <c r="AJ225" i="1"/>
  <c r="AK225" i="1"/>
  <c r="AL225" i="1"/>
  <c r="AM225" i="1"/>
  <c r="AN225" i="1"/>
  <c r="AO225" i="1"/>
  <c r="AP225" i="1"/>
  <c r="AQ225" i="1"/>
  <c r="AR225" i="1"/>
  <c r="AS225" i="1"/>
  <c r="M226" i="1"/>
  <c r="AI226" i="1"/>
  <c r="AJ226" i="1"/>
  <c r="AK226" i="1"/>
  <c r="AL226" i="1"/>
  <c r="AM226" i="1"/>
  <c r="AN226" i="1"/>
  <c r="AO226" i="1"/>
  <c r="AP226" i="1"/>
  <c r="AQ226" i="1"/>
  <c r="AR226" i="1"/>
  <c r="AS226" i="1"/>
  <c r="M227" i="1"/>
  <c r="AI227" i="1"/>
  <c r="AJ227" i="1"/>
  <c r="AK227" i="1"/>
  <c r="AL227" i="1"/>
  <c r="AM227" i="1"/>
  <c r="AN227" i="1"/>
  <c r="AO227" i="1"/>
  <c r="AP227" i="1"/>
  <c r="AQ227" i="1"/>
  <c r="AR227" i="1"/>
  <c r="AS227" i="1"/>
  <c r="M228" i="1"/>
  <c r="AI228" i="1"/>
  <c r="AJ228" i="1"/>
  <c r="AK228" i="1"/>
  <c r="AL228" i="1"/>
  <c r="AM228" i="1"/>
  <c r="AN228" i="1"/>
  <c r="AO228" i="1"/>
  <c r="AP228" i="1"/>
  <c r="AQ228" i="1"/>
  <c r="AR228" i="1"/>
  <c r="AS228" i="1"/>
  <c r="M229" i="1"/>
  <c r="AI229" i="1"/>
  <c r="AJ229" i="1"/>
  <c r="AK229" i="1"/>
  <c r="AL229" i="1"/>
  <c r="AM229" i="1"/>
  <c r="AN229" i="1"/>
  <c r="AO229" i="1"/>
  <c r="AP229" i="1"/>
  <c r="AQ229" i="1"/>
  <c r="AR229" i="1"/>
  <c r="AS229" i="1"/>
  <c r="M230" i="1"/>
  <c r="AI230" i="1"/>
  <c r="AJ230" i="1"/>
  <c r="AK230" i="1"/>
  <c r="AL230" i="1"/>
  <c r="AM230" i="1"/>
  <c r="AN230" i="1"/>
  <c r="AO230" i="1"/>
  <c r="AP230" i="1"/>
  <c r="AQ230" i="1"/>
  <c r="AR230" i="1"/>
  <c r="AS230" i="1"/>
  <c r="M231" i="1"/>
  <c r="AI231" i="1"/>
  <c r="AJ231" i="1"/>
  <c r="AK231" i="1"/>
  <c r="AL231" i="1"/>
  <c r="AM231" i="1"/>
  <c r="AN231" i="1"/>
  <c r="AO231" i="1"/>
  <c r="AP231" i="1"/>
  <c r="AQ231" i="1"/>
  <c r="AR231" i="1"/>
  <c r="AS231" i="1"/>
  <c r="M232" i="1"/>
  <c r="AI232" i="1"/>
  <c r="AJ232" i="1"/>
  <c r="AK232" i="1"/>
  <c r="AL232" i="1"/>
  <c r="AM232" i="1"/>
  <c r="AN232" i="1"/>
  <c r="AO232" i="1"/>
  <c r="AP232" i="1"/>
  <c r="AQ232" i="1"/>
  <c r="AR232" i="1"/>
  <c r="AS232" i="1"/>
  <c r="M233" i="1"/>
  <c r="AI233" i="1"/>
  <c r="AJ233" i="1"/>
  <c r="AK233" i="1"/>
  <c r="AL233" i="1"/>
  <c r="AM233" i="1"/>
  <c r="AN233" i="1"/>
  <c r="AO233" i="1"/>
  <c r="AP233" i="1"/>
  <c r="AQ233" i="1"/>
  <c r="AR233" i="1"/>
  <c r="AS233" i="1"/>
  <c r="M234" i="1"/>
  <c r="AI234" i="1"/>
  <c r="AJ234" i="1"/>
  <c r="AK234" i="1"/>
  <c r="AL234" i="1"/>
  <c r="AM234" i="1"/>
  <c r="AN234" i="1"/>
  <c r="AO234" i="1"/>
  <c r="AP234" i="1"/>
  <c r="AQ234" i="1"/>
  <c r="AR234" i="1"/>
  <c r="AS234" i="1"/>
  <c r="M235" i="1"/>
  <c r="AI235" i="1"/>
  <c r="AJ235" i="1"/>
  <c r="AK235" i="1"/>
  <c r="AL235" i="1"/>
  <c r="AM235" i="1"/>
  <c r="AN235" i="1"/>
  <c r="AO235" i="1"/>
  <c r="AP235" i="1"/>
  <c r="AQ235" i="1"/>
  <c r="AR235" i="1"/>
  <c r="AS235" i="1"/>
  <c r="M236" i="1"/>
  <c r="AI236" i="1"/>
  <c r="AJ236" i="1"/>
  <c r="AK236" i="1"/>
  <c r="AL236" i="1"/>
  <c r="AM236" i="1"/>
  <c r="AN236" i="1"/>
  <c r="AO236" i="1"/>
  <c r="AP236" i="1"/>
  <c r="AQ236" i="1"/>
  <c r="AR236" i="1"/>
  <c r="AS236" i="1"/>
  <c r="M237" i="1"/>
  <c r="AI237" i="1"/>
  <c r="AJ237" i="1"/>
  <c r="AK237" i="1"/>
  <c r="AL237" i="1"/>
  <c r="AM237" i="1"/>
  <c r="AN237" i="1"/>
  <c r="AO237" i="1"/>
  <c r="AP237" i="1"/>
  <c r="AQ237" i="1"/>
  <c r="AR237" i="1"/>
  <c r="AS237" i="1"/>
  <c r="M238" i="1"/>
  <c r="AI238" i="1"/>
  <c r="AJ238" i="1"/>
  <c r="AK238" i="1"/>
  <c r="AL238" i="1"/>
  <c r="AM238" i="1"/>
  <c r="AN238" i="1"/>
  <c r="AO238" i="1"/>
  <c r="AP238" i="1"/>
  <c r="AQ238" i="1"/>
  <c r="AR238" i="1"/>
  <c r="AS238" i="1"/>
  <c r="M239" i="1"/>
  <c r="AI239" i="1"/>
  <c r="AJ239" i="1"/>
  <c r="AK239" i="1"/>
  <c r="AL239" i="1"/>
  <c r="AM239" i="1"/>
  <c r="AN239" i="1"/>
  <c r="AO239" i="1"/>
  <c r="AP239" i="1"/>
  <c r="AQ239" i="1"/>
  <c r="AR239" i="1"/>
  <c r="AS239" i="1"/>
  <c r="M240" i="1"/>
  <c r="AI240" i="1"/>
  <c r="AJ240" i="1"/>
  <c r="AK240" i="1"/>
  <c r="AL240" i="1"/>
  <c r="AM240" i="1"/>
  <c r="AN240" i="1"/>
  <c r="AO240" i="1"/>
  <c r="AP240" i="1"/>
  <c r="AQ240" i="1"/>
  <c r="AR240" i="1"/>
  <c r="AS240" i="1"/>
  <c r="M241" i="1"/>
  <c r="AI241" i="1"/>
  <c r="AJ241" i="1"/>
  <c r="AK241" i="1"/>
  <c r="AL241" i="1"/>
  <c r="AM241" i="1"/>
  <c r="AN241" i="1"/>
  <c r="AO241" i="1"/>
  <c r="AP241" i="1"/>
  <c r="AQ241" i="1"/>
  <c r="AR241" i="1"/>
  <c r="AS241" i="1"/>
  <c r="M242" i="1"/>
  <c r="AI242" i="1"/>
  <c r="AJ242" i="1"/>
  <c r="AK242" i="1"/>
  <c r="AL242" i="1"/>
  <c r="AM242" i="1"/>
  <c r="AN242" i="1"/>
  <c r="AO242" i="1"/>
  <c r="AP242" i="1"/>
  <c r="AQ242" i="1"/>
  <c r="AR242" i="1"/>
  <c r="AS242" i="1"/>
  <c r="M243" i="1"/>
  <c r="AI243" i="1"/>
  <c r="AJ243" i="1"/>
  <c r="AK243" i="1"/>
  <c r="AL243" i="1"/>
  <c r="AM243" i="1"/>
  <c r="AN243" i="1"/>
  <c r="AO243" i="1"/>
  <c r="AP243" i="1"/>
  <c r="AQ243" i="1"/>
  <c r="AR243" i="1"/>
  <c r="AS243" i="1"/>
  <c r="M244" i="1"/>
  <c r="AI244" i="1"/>
  <c r="AJ244" i="1"/>
  <c r="AK244" i="1"/>
  <c r="AL244" i="1"/>
  <c r="AM244" i="1"/>
  <c r="AN244" i="1"/>
  <c r="AO244" i="1"/>
  <c r="AP244" i="1"/>
  <c r="AQ244" i="1"/>
  <c r="AR244" i="1"/>
  <c r="AS244" i="1"/>
  <c r="M245" i="1"/>
  <c r="AI245" i="1"/>
  <c r="AJ245" i="1"/>
  <c r="AK245" i="1"/>
  <c r="AL245" i="1"/>
  <c r="AM245" i="1"/>
  <c r="AN245" i="1"/>
  <c r="AO245" i="1"/>
  <c r="AP245" i="1"/>
  <c r="AQ245" i="1"/>
  <c r="AR245" i="1"/>
  <c r="AS245" i="1"/>
  <c r="M246" i="1"/>
  <c r="AI246" i="1"/>
  <c r="AJ246" i="1"/>
  <c r="AK246" i="1"/>
  <c r="AL246" i="1"/>
  <c r="AM246" i="1"/>
  <c r="AN246" i="1"/>
  <c r="AO246" i="1"/>
  <c r="AP246" i="1"/>
  <c r="AQ246" i="1"/>
  <c r="AR246" i="1"/>
  <c r="AS246" i="1"/>
  <c r="M247" i="1"/>
  <c r="AI247" i="1"/>
  <c r="AJ247" i="1"/>
  <c r="AK247" i="1"/>
  <c r="AL247" i="1"/>
  <c r="AM247" i="1"/>
  <c r="AN247" i="1"/>
  <c r="AO247" i="1"/>
  <c r="AP247" i="1"/>
  <c r="AQ247" i="1"/>
  <c r="AR247" i="1"/>
  <c r="AS247" i="1"/>
  <c r="M248" i="1"/>
  <c r="AI248" i="1"/>
  <c r="AJ248" i="1"/>
  <c r="AK248" i="1"/>
  <c r="AL248" i="1"/>
  <c r="AM248" i="1"/>
  <c r="AN248" i="1"/>
  <c r="AO248" i="1"/>
  <c r="AP248" i="1"/>
  <c r="AQ248" i="1"/>
  <c r="AR248" i="1"/>
  <c r="AS248" i="1"/>
  <c r="M249" i="1"/>
  <c r="AI249" i="1"/>
  <c r="AJ249" i="1"/>
  <c r="AK249" i="1"/>
  <c r="AL249" i="1"/>
  <c r="AM249" i="1"/>
  <c r="AN249" i="1"/>
  <c r="AO249" i="1"/>
  <c r="AP249" i="1"/>
  <c r="AQ249" i="1"/>
  <c r="AR249" i="1"/>
  <c r="AS249" i="1"/>
  <c r="M250" i="1"/>
  <c r="AI250" i="1"/>
  <c r="AJ250" i="1"/>
  <c r="AK250" i="1"/>
  <c r="AL250" i="1"/>
  <c r="AM250" i="1"/>
  <c r="AN250" i="1"/>
  <c r="AO250" i="1"/>
  <c r="AP250" i="1"/>
  <c r="AQ250" i="1"/>
  <c r="AR250" i="1"/>
  <c r="AS250" i="1"/>
  <c r="M251" i="1"/>
  <c r="AI251" i="1"/>
  <c r="AJ251" i="1"/>
  <c r="AK251" i="1"/>
  <c r="AL251" i="1"/>
  <c r="AM251" i="1"/>
  <c r="AN251" i="1"/>
  <c r="AO251" i="1"/>
  <c r="AP251" i="1"/>
  <c r="AQ251" i="1"/>
  <c r="AR251" i="1"/>
  <c r="AS251" i="1"/>
  <c r="M252" i="1"/>
  <c r="AI252" i="1"/>
  <c r="AJ252" i="1"/>
  <c r="AK252" i="1"/>
  <c r="AL252" i="1"/>
  <c r="AM252" i="1"/>
  <c r="AN252" i="1"/>
  <c r="AO252" i="1"/>
  <c r="AP252" i="1"/>
  <c r="AQ252" i="1"/>
  <c r="AR252" i="1"/>
  <c r="AS252" i="1"/>
  <c r="M253" i="1"/>
  <c r="AI253" i="1"/>
  <c r="AJ253" i="1"/>
  <c r="AK253" i="1"/>
  <c r="AL253" i="1"/>
  <c r="AM253" i="1"/>
  <c r="AN253" i="1"/>
  <c r="AO253" i="1"/>
  <c r="AP253" i="1"/>
  <c r="AQ253" i="1"/>
  <c r="AR253" i="1"/>
  <c r="AS253" i="1"/>
  <c r="M254" i="1"/>
  <c r="AI254" i="1"/>
  <c r="AJ254" i="1"/>
  <c r="AK254" i="1"/>
  <c r="AL254" i="1"/>
  <c r="AM254" i="1"/>
  <c r="AN254" i="1"/>
  <c r="AO254" i="1"/>
  <c r="AP254" i="1"/>
  <c r="AQ254" i="1"/>
  <c r="AR254" i="1"/>
  <c r="AS254" i="1"/>
  <c r="M255" i="1"/>
  <c r="AI255" i="1"/>
  <c r="AJ255" i="1"/>
  <c r="AK255" i="1"/>
  <c r="AL255" i="1"/>
  <c r="AM255" i="1"/>
  <c r="AN255" i="1"/>
  <c r="AO255" i="1"/>
  <c r="AP255" i="1"/>
  <c r="AQ255" i="1"/>
  <c r="AR255" i="1"/>
  <c r="AS255" i="1"/>
  <c r="M256" i="1"/>
  <c r="AI256" i="1"/>
  <c r="AJ256" i="1"/>
  <c r="AK256" i="1"/>
  <c r="AL256" i="1"/>
  <c r="AM256" i="1"/>
  <c r="AN256" i="1"/>
  <c r="AO256" i="1"/>
  <c r="AP256" i="1"/>
  <c r="AQ256" i="1"/>
  <c r="AR256" i="1"/>
  <c r="AS256" i="1"/>
  <c r="M257" i="1"/>
  <c r="AI257" i="1"/>
  <c r="AJ257" i="1"/>
  <c r="AK257" i="1"/>
  <c r="AL257" i="1"/>
  <c r="AM257" i="1"/>
  <c r="AN257" i="1"/>
  <c r="AO257" i="1"/>
  <c r="AP257" i="1"/>
  <c r="AQ257" i="1"/>
  <c r="AR257" i="1"/>
  <c r="AS257" i="1"/>
  <c r="M258" i="1"/>
  <c r="AI258" i="1"/>
  <c r="AJ258" i="1"/>
  <c r="AK258" i="1"/>
  <c r="AL258" i="1"/>
  <c r="AM258" i="1"/>
  <c r="AN258" i="1"/>
  <c r="AO258" i="1"/>
  <c r="AP258" i="1"/>
  <c r="AQ258" i="1"/>
  <c r="AR258" i="1"/>
  <c r="AS258" i="1"/>
  <c r="M259" i="1"/>
  <c r="AI259" i="1"/>
  <c r="AJ259" i="1"/>
  <c r="AK259" i="1"/>
  <c r="AL259" i="1"/>
  <c r="AM259" i="1"/>
  <c r="AN259" i="1"/>
  <c r="AO259" i="1"/>
  <c r="AP259" i="1"/>
  <c r="AQ259" i="1"/>
  <c r="AR259" i="1"/>
  <c r="AS259" i="1"/>
  <c r="M260" i="1"/>
  <c r="AI260" i="1"/>
  <c r="AJ260" i="1"/>
  <c r="AK260" i="1"/>
  <c r="AL260" i="1"/>
  <c r="AM260" i="1"/>
  <c r="AN260" i="1"/>
  <c r="AO260" i="1"/>
  <c r="AP260" i="1"/>
  <c r="AQ260" i="1"/>
  <c r="AR260" i="1"/>
  <c r="AS260" i="1"/>
  <c r="M261" i="1"/>
  <c r="AI261" i="1"/>
  <c r="AJ261" i="1"/>
  <c r="AK261" i="1"/>
  <c r="AL261" i="1"/>
  <c r="AM261" i="1"/>
  <c r="AN261" i="1"/>
  <c r="AO261" i="1"/>
  <c r="AP261" i="1"/>
  <c r="AQ261" i="1"/>
  <c r="AR261" i="1"/>
  <c r="AS261" i="1"/>
  <c r="M262" i="1"/>
  <c r="AI262" i="1"/>
  <c r="AJ262" i="1"/>
  <c r="AK262" i="1"/>
  <c r="AL262" i="1"/>
  <c r="AM262" i="1"/>
  <c r="AN262" i="1"/>
  <c r="AO262" i="1"/>
  <c r="AP262" i="1"/>
  <c r="AQ262" i="1"/>
  <c r="AR262" i="1"/>
  <c r="AS262" i="1"/>
  <c r="M263" i="1"/>
  <c r="AI263" i="1"/>
  <c r="AJ263" i="1"/>
  <c r="AK263" i="1"/>
  <c r="AL263" i="1"/>
  <c r="AM263" i="1"/>
  <c r="AN263" i="1"/>
  <c r="AO263" i="1"/>
  <c r="AP263" i="1"/>
  <c r="AQ263" i="1"/>
  <c r="AR263" i="1"/>
  <c r="AS263" i="1"/>
  <c r="M264" i="1"/>
  <c r="AI264" i="1"/>
  <c r="AJ264" i="1"/>
  <c r="AK264" i="1"/>
  <c r="AL264" i="1"/>
  <c r="AM264" i="1"/>
  <c r="AN264" i="1"/>
  <c r="AO264" i="1"/>
  <c r="AP264" i="1"/>
  <c r="AQ264" i="1"/>
  <c r="AR264" i="1"/>
  <c r="AS264" i="1"/>
  <c r="M265" i="1"/>
  <c r="AI265" i="1"/>
  <c r="AJ265" i="1"/>
  <c r="AK265" i="1"/>
  <c r="AL265" i="1"/>
  <c r="AM265" i="1"/>
  <c r="AN265" i="1"/>
  <c r="AO265" i="1"/>
  <c r="AP265" i="1"/>
  <c r="AQ265" i="1"/>
  <c r="AR265" i="1"/>
  <c r="AS265" i="1"/>
  <c r="M266" i="1"/>
  <c r="AI266" i="1"/>
  <c r="AJ266" i="1"/>
  <c r="AK266" i="1"/>
  <c r="AL266" i="1"/>
  <c r="AM266" i="1"/>
  <c r="AN266" i="1"/>
  <c r="AO266" i="1"/>
  <c r="AP266" i="1"/>
  <c r="AQ266" i="1"/>
  <c r="AR266" i="1"/>
  <c r="AS266" i="1"/>
  <c r="M267" i="1"/>
  <c r="AI267" i="1"/>
  <c r="AJ267" i="1"/>
  <c r="AK267" i="1"/>
  <c r="AL267" i="1"/>
  <c r="AM267" i="1"/>
  <c r="AN267" i="1"/>
  <c r="AO267" i="1"/>
  <c r="AP267" i="1"/>
  <c r="AQ267" i="1"/>
  <c r="AR267" i="1"/>
  <c r="AS267" i="1"/>
  <c r="M268" i="1"/>
  <c r="AI268" i="1"/>
  <c r="AJ268" i="1"/>
  <c r="AK268" i="1"/>
  <c r="AL268" i="1"/>
  <c r="AM268" i="1"/>
  <c r="AN268" i="1"/>
  <c r="AO268" i="1"/>
  <c r="AP268" i="1"/>
  <c r="AQ268" i="1"/>
  <c r="AR268" i="1"/>
  <c r="AS268" i="1"/>
  <c r="M269" i="1"/>
  <c r="AI269" i="1"/>
  <c r="AJ269" i="1"/>
  <c r="AK269" i="1"/>
  <c r="AL269" i="1"/>
  <c r="AM269" i="1"/>
  <c r="AN269" i="1"/>
  <c r="AO269" i="1"/>
  <c r="AP269" i="1"/>
  <c r="AQ269" i="1"/>
  <c r="AR269" i="1"/>
  <c r="AS269" i="1"/>
  <c r="M270" i="1"/>
  <c r="AI270" i="1"/>
  <c r="AJ270" i="1"/>
  <c r="AK270" i="1"/>
  <c r="AL270" i="1"/>
  <c r="AM270" i="1"/>
  <c r="AN270" i="1"/>
  <c r="AO270" i="1"/>
  <c r="AP270" i="1"/>
  <c r="AQ270" i="1"/>
  <c r="AR270" i="1"/>
  <c r="AS270" i="1"/>
  <c r="M271" i="1"/>
  <c r="AI271" i="1"/>
  <c r="AJ271" i="1"/>
  <c r="AK271" i="1"/>
  <c r="AL271" i="1"/>
  <c r="AM271" i="1"/>
  <c r="AN271" i="1"/>
  <c r="AO271" i="1"/>
  <c r="AP271" i="1"/>
  <c r="AQ271" i="1"/>
  <c r="AR271" i="1"/>
  <c r="AS271" i="1"/>
  <c r="M272" i="1"/>
  <c r="AI272" i="1"/>
  <c r="AJ272" i="1"/>
  <c r="AK272" i="1"/>
  <c r="AL272" i="1"/>
  <c r="AM272" i="1"/>
  <c r="AN272" i="1"/>
  <c r="AO272" i="1"/>
  <c r="AP272" i="1"/>
  <c r="AQ272" i="1"/>
  <c r="AR272" i="1"/>
  <c r="AS272" i="1"/>
  <c r="M273" i="1"/>
  <c r="AI273" i="1"/>
  <c r="AJ273" i="1"/>
  <c r="AK273" i="1"/>
  <c r="AL273" i="1"/>
  <c r="AM273" i="1"/>
  <c r="AN273" i="1"/>
  <c r="AO273" i="1"/>
  <c r="AP273" i="1"/>
  <c r="AQ273" i="1"/>
  <c r="AR273" i="1"/>
  <c r="AS273" i="1"/>
  <c r="M274" i="1"/>
  <c r="AI274" i="1"/>
  <c r="AJ274" i="1"/>
  <c r="AK274" i="1"/>
  <c r="AL274" i="1"/>
  <c r="AM274" i="1"/>
  <c r="AN274" i="1"/>
  <c r="AO274" i="1"/>
  <c r="AP274" i="1"/>
  <c r="AQ274" i="1"/>
  <c r="AR274" i="1"/>
  <c r="AS274" i="1"/>
  <c r="M275" i="1"/>
  <c r="AI275" i="1"/>
  <c r="AJ275" i="1"/>
  <c r="AK275" i="1"/>
  <c r="AL275" i="1"/>
  <c r="AM275" i="1"/>
  <c r="AN275" i="1"/>
  <c r="AO275" i="1"/>
  <c r="AP275" i="1"/>
  <c r="AQ275" i="1"/>
  <c r="AR275" i="1"/>
  <c r="AS275" i="1"/>
  <c r="M276" i="1"/>
  <c r="AI276" i="1"/>
  <c r="AJ276" i="1"/>
  <c r="AK276" i="1"/>
  <c r="AL276" i="1"/>
  <c r="AM276" i="1"/>
  <c r="AN276" i="1"/>
  <c r="AO276" i="1"/>
  <c r="AP276" i="1"/>
  <c r="AQ276" i="1"/>
  <c r="AR276" i="1"/>
  <c r="AS276" i="1"/>
  <c r="M277" i="1"/>
  <c r="AI277" i="1"/>
  <c r="AJ277" i="1"/>
  <c r="AK277" i="1"/>
  <c r="AL277" i="1"/>
  <c r="AM277" i="1"/>
  <c r="AN277" i="1"/>
  <c r="AO277" i="1"/>
  <c r="AP277" i="1"/>
  <c r="AQ277" i="1"/>
  <c r="AR277" i="1"/>
  <c r="AS277" i="1"/>
  <c r="M278" i="1"/>
  <c r="AI278" i="1"/>
  <c r="AJ278" i="1"/>
  <c r="AK278" i="1"/>
  <c r="AL278" i="1"/>
  <c r="AM278" i="1"/>
  <c r="AN278" i="1"/>
  <c r="AO278" i="1"/>
  <c r="AP278" i="1"/>
  <c r="AQ278" i="1"/>
  <c r="AR278" i="1"/>
  <c r="AS278" i="1"/>
  <c r="M279" i="1"/>
  <c r="AI279" i="1"/>
  <c r="AJ279" i="1"/>
  <c r="AK279" i="1"/>
  <c r="AL279" i="1"/>
  <c r="AM279" i="1"/>
  <c r="AN279" i="1"/>
  <c r="AO279" i="1"/>
  <c r="AP279" i="1"/>
  <c r="AQ279" i="1"/>
  <c r="AR279" i="1"/>
  <c r="AS279" i="1"/>
  <c r="M280" i="1"/>
  <c r="AI280" i="1"/>
  <c r="AJ280" i="1"/>
  <c r="AK280" i="1"/>
  <c r="AL280" i="1"/>
  <c r="AM280" i="1"/>
  <c r="AN280" i="1"/>
  <c r="AO280" i="1"/>
  <c r="AP280" i="1"/>
  <c r="AQ280" i="1"/>
  <c r="AR280" i="1"/>
  <c r="AS280" i="1"/>
  <c r="M281" i="1"/>
  <c r="AI281" i="1"/>
  <c r="AJ281" i="1"/>
  <c r="AK281" i="1"/>
  <c r="AL281" i="1"/>
  <c r="AM281" i="1"/>
  <c r="AN281" i="1"/>
  <c r="AO281" i="1"/>
  <c r="AP281" i="1"/>
  <c r="AQ281" i="1"/>
  <c r="AR281" i="1"/>
  <c r="AS281" i="1"/>
  <c r="M282" i="1"/>
  <c r="AI282" i="1"/>
  <c r="AJ282" i="1"/>
  <c r="AK282" i="1"/>
  <c r="AL282" i="1"/>
  <c r="AM282" i="1"/>
  <c r="AN282" i="1"/>
  <c r="AO282" i="1"/>
  <c r="AP282" i="1"/>
  <c r="AQ282" i="1"/>
  <c r="AR282" i="1"/>
  <c r="AS282" i="1"/>
  <c r="M283" i="1"/>
  <c r="AI283" i="1"/>
  <c r="AJ283" i="1"/>
  <c r="AK283" i="1"/>
  <c r="AL283" i="1"/>
  <c r="AM283" i="1"/>
  <c r="AN283" i="1"/>
  <c r="AO283" i="1"/>
  <c r="AP283" i="1"/>
  <c r="AQ283" i="1"/>
  <c r="AR283" i="1"/>
  <c r="AS283" i="1"/>
  <c r="M284" i="1"/>
  <c r="AI284" i="1"/>
  <c r="AJ284" i="1"/>
  <c r="AK284" i="1"/>
  <c r="AL284" i="1"/>
  <c r="AM284" i="1"/>
  <c r="AN284" i="1"/>
  <c r="AO284" i="1"/>
  <c r="AP284" i="1"/>
  <c r="AQ284" i="1"/>
  <c r="AR284" i="1"/>
  <c r="AS284" i="1"/>
  <c r="M285" i="1"/>
  <c r="AI285" i="1"/>
  <c r="AJ285" i="1"/>
  <c r="AK285" i="1"/>
  <c r="AL285" i="1"/>
  <c r="AM285" i="1"/>
  <c r="AN285" i="1"/>
  <c r="AO285" i="1"/>
  <c r="AP285" i="1"/>
  <c r="AQ285" i="1"/>
  <c r="AR285" i="1"/>
  <c r="AS285" i="1"/>
  <c r="M286" i="1"/>
  <c r="AI286" i="1"/>
  <c r="AJ286" i="1"/>
  <c r="AK286" i="1"/>
  <c r="AL286" i="1"/>
  <c r="AM286" i="1"/>
  <c r="AN286" i="1"/>
  <c r="AO286" i="1"/>
  <c r="AP286" i="1"/>
  <c r="AQ286" i="1"/>
  <c r="AR286" i="1"/>
  <c r="AS286" i="1"/>
  <c r="M287" i="1"/>
  <c r="AI287" i="1"/>
  <c r="AJ287" i="1"/>
  <c r="AK287" i="1"/>
  <c r="AL287" i="1"/>
  <c r="AM287" i="1"/>
  <c r="AN287" i="1"/>
  <c r="AO287" i="1"/>
  <c r="AP287" i="1"/>
  <c r="AQ287" i="1"/>
  <c r="AR287" i="1"/>
  <c r="AS287" i="1"/>
  <c r="M288" i="1"/>
  <c r="AI288" i="1"/>
  <c r="AJ288" i="1"/>
  <c r="AK288" i="1"/>
  <c r="AL288" i="1"/>
  <c r="AM288" i="1"/>
  <c r="AN288" i="1"/>
  <c r="AO288" i="1"/>
  <c r="AP288" i="1"/>
  <c r="AQ288" i="1"/>
  <c r="AR288" i="1"/>
  <c r="AS288" i="1"/>
  <c r="M289" i="1"/>
  <c r="AI289" i="1"/>
  <c r="AJ289" i="1"/>
  <c r="AK289" i="1"/>
  <c r="AL289" i="1"/>
  <c r="AM289" i="1"/>
  <c r="AN289" i="1"/>
  <c r="AO289" i="1"/>
  <c r="AP289" i="1"/>
  <c r="AQ289" i="1"/>
  <c r="AR289" i="1"/>
  <c r="AS289" i="1"/>
  <c r="M290" i="1"/>
  <c r="AI290" i="1"/>
  <c r="AJ290" i="1"/>
  <c r="AK290" i="1"/>
  <c r="AL290" i="1"/>
  <c r="AM290" i="1"/>
  <c r="AN290" i="1"/>
  <c r="AO290" i="1"/>
  <c r="AP290" i="1"/>
  <c r="AQ290" i="1"/>
  <c r="AR290" i="1"/>
  <c r="AS290" i="1"/>
  <c r="M291" i="1"/>
  <c r="AI291" i="1"/>
  <c r="AJ291" i="1"/>
  <c r="AK291" i="1"/>
  <c r="AL291" i="1"/>
  <c r="AM291" i="1"/>
  <c r="AN291" i="1"/>
  <c r="AO291" i="1"/>
  <c r="AP291" i="1"/>
  <c r="AQ291" i="1"/>
  <c r="AR291" i="1"/>
  <c r="AS291" i="1"/>
  <c r="M292" i="1"/>
  <c r="AI292" i="1"/>
  <c r="AJ292" i="1"/>
  <c r="AK292" i="1"/>
  <c r="AL292" i="1"/>
  <c r="AM292" i="1"/>
  <c r="AN292" i="1"/>
  <c r="AO292" i="1"/>
  <c r="AP292" i="1"/>
  <c r="AQ292" i="1"/>
  <c r="AR292" i="1"/>
  <c r="AS292" i="1"/>
  <c r="M293" i="1"/>
  <c r="AI293" i="1"/>
  <c r="AJ293" i="1"/>
  <c r="AK293" i="1"/>
  <c r="AL293" i="1"/>
  <c r="AM293" i="1"/>
  <c r="AN293" i="1"/>
  <c r="AO293" i="1"/>
  <c r="AP293" i="1"/>
  <c r="AQ293" i="1"/>
  <c r="AR293" i="1"/>
  <c r="AS293" i="1"/>
  <c r="M294" i="1"/>
  <c r="AI294" i="1"/>
  <c r="AJ294" i="1"/>
  <c r="AK294" i="1"/>
  <c r="AL294" i="1"/>
  <c r="AM294" i="1"/>
  <c r="AN294" i="1"/>
  <c r="AO294" i="1"/>
  <c r="AP294" i="1"/>
  <c r="AQ294" i="1"/>
  <c r="AR294" i="1"/>
  <c r="AS294" i="1"/>
  <c r="M295" i="1"/>
  <c r="AI295" i="1"/>
  <c r="AJ295" i="1"/>
  <c r="AK295" i="1"/>
  <c r="AL295" i="1"/>
  <c r="AM295" i="1"/>
  <c r="AN295" i="1"/>
  <c r="AO295" i="1"/>
  <c r="AP295" i="1"/>
  <c r="AQ295" i="1"/>
  <c r="AR295" i="1"/>
  <c r="AS295" i="1"/>
  <c r="M296" i="1"/>
  <c r="AI296" i="1"/>
  <c r="AJ296" i="1"/>
  <c r="AK296" i="1"/>
  <c r="AL296" i="1"/>
  <c r="AM296" i="1"/>
  <c r="AN296" i="1"/>
  <c r="AO296" i="1"/>
  <c r="AP296" i="1"/>
  <c r="AQ296" i="1"/>
  <c r="AR296" i="1"/>
  <c r="AS296" i="1"/>
  <c r="M297" i="1"/>
  <c r="AI297" i="1"/>
  <c r="AJ297" i="1"/>
  <c r="AK297" i="1"/>
  <c r="AL297" i="1"/>
  <c r="AM297" i="1"/>
  <c r="AN297" i="1"/>
  <c r="AO297" i="1"/>
  <c r="AP297" i="1"/>
  <c r="AQ297" i="1"/>
  <c r="AR297" i="1"/>
  <c r="AS297" i="1"/>
  <c r="M298" i="1"/>
  <c r="AI298" i="1"/>
  <c r="AJ298" i="1"/>
  <c r="AK298" i="1"/>
  <c r="AL298" i="1"/>
  <c r="AM298" i="1"/>
  <c r="AN298" i="1"/>
  <c r="AO298" i="1"/>
  <c r="AP298" i="1"/>
  <c r="AQ298" i="1"/>
  <c r="AR298" i="1"/>
  <c r="AS298" i="1"/>
  <c r="M299" i="1"/>
  <c r="AI299" i="1"/>
  <c r="AJ299" i="1"/>
  <c r="AK299" i="1"/>
  <c r="AL299" i="1"/>
  <c r="AM299" i="1"/>
  <c r="AN299" i="1"/>
  <c r="AO299" i="1"/>
  <c r="AP299" i="1"/>
  <c r="AQ299" i="1"/>
  <c r="AR299" i="1"/>
  <c r="AS299" i="1"/>
  <c r="M300" i="1"/>
  <c r="AI300" i="1"/>
  <c r="AJ300" i="1"/>
  <c r="AK300" i="1"/>
  <c r="AL300" i="1"/>
  <c r="AM300" i="1"/>
  <c r="AN300" i="1"/>
  <c r="AO300" i="1"/>
  <c r="AP300" i="1"/>
  <c r="AQ300" i="1"/>
  <c r="AR300" i="1"/>
  <c r="AS300" i="1"/>
  <c r="M301" i="1"/>
  <c r="AI301" i="1"/>
  <c r="AJ301" i="1"/>
  <c r="AK301" i="1"/>
  <c r="AL301" i="1"/>
  <c r="AM301" i="1"/>
  <c r="AN301" i="1"/>
  <c r="AO301" i="1"/>
  <c r="AP301" i="1"/>
  <c r="AQ301" i="1"/>
  <c r="AR301" i="1"/>
  <c r="AS301" i="1"/>
  <c r="M302" i="1"/>
  <c r="AI302" i="1"/>
  <c r="AJ302" i="1"/>
  <c r="AK302" i="1"/>
  <c r="AL302" i="1"/>
  <c r="AM302" i="1"/>
  <c r="AN302" i="1"/>
  <c r="AO302" i="1"/>
  <c r="AP302" i="1"/>
  <c r="AQ302" i="1"/>
  <c r="AR302" i="1"/>
  <c r="AS302" i="1"/>
  <c r="M303" i="1"/>
  <c r="AI303" i="1"/>
  <c r="AJ303" i="1"/>
  <c r="AK303" i="1"/>
  <c r="AL303" i="1"/>
  <c r="AM303" i="1"/>
  <c r="AN303" i="1"/>
  <c r="AO303" i="1"/>
  <c r="AP303" i="1"/>
  <c r="AQ303" i="1"/>
  <c r="AR303" i="1"/>
  <c r="AS303" i="1"/>
  <c r="M304" i="1"/>
  <c r="AI304" i="1"/>
  <c r="AJ304" i="1"/>
  <c r="AK304" i="1"/>
  <c r="AL304" i="1"/>
  <c r="AM304" i="1"/>
  <c r="AN304" i="1"/>
  <c r="AO304" i="1"/>
  <c r="AP304" i="1"/>
  <c r="AQ304" i="1"/>
  <c r="AR304" i="1"/>
  <c r="AS304" i="1"/>
  <c r="M305" i="1"/>
  <c r="AI305" i="1"/>
  <c r="AJ305" i="1"/>
  <c r="AK305" i="1"/>
  <c r="AL305" i="1"/>
  <c r="AM305" i="1"/>
  <c r="AN305" i="1"/>
  <c r="AO305" i="1"/>
  <c r="AP305" i="1"/>
  <c r="AQ305" i="1"/>
  <c r="AR305" i="1"/>
  <c r="AS305" i="1"/>
  <c r="M306" i="1"/>
  <c r="AI306" i="1"/>
  <c r="AJ306" i="1"/>
  <c r="AK306" i="1"/>
  <c r="AL306" i="1"/>
  <c r="AM306" i="1"/>
  <c r="AN306" i="1"/>
  <c r="AO306" i="1"/>
  <c r="AP306" i="1"/>
  <c r="AQ306" i="1"/>
  <c r="AR306" i="1"/>
  <c r="AS306" i="1"/>
  <c r="M307" i="1"/>
  <c r="AI307" i="1"/>
  <c r="AJ307" i="1"/>
  <c r="AK307" i="1"/>
  <c r="AL307" i="1"/>
  <c r="AM307" i="1"/>
  <c r="AN307" i="1"/>
  <c r="AO307" i="1"/>
  <c r="AP307" i="1"/>
  <c r="AQ307" i="1"/>
  <c r="AR307" i="1"/>
  <c r="AS307" i="1"/>
  <c r="M308" i="1"/>
  <c r="AI308" i="1"/>
  <c r="AJ308" i="1"/>
  <c r="AK308" i="1"/>
  <c r="AL308" i="1"/>
  <c r="AM308" i="1"/>
  <c r="AN308" i="1"/>
  <c r="AO308" i="1"/>
  <c r="AP308" i="1"/>
  <c r="AQ308" i="1"/>
  <c r="AR308" i="1"/>
  <c r="AS308" i="1"/>
  <c r="M309" i="1"/>
  <c r="AI309" i="1"/>
  <c r="AJ309" i="1"/>
  <c r="AK309" i="1"/>
  <c r="AL309" i="1"/>
  <c r="AM309" i="1"/>
  <c r="AN309" i="1"/>
  <c r="AO309" i="1"/>
  <c r="AP309" i="1"/>
  <c r="AQ309" i="1"/>
  <c r="AR309" i="1"/>
  <c r="AS309" i="1"/>
  <c r="M310" i="1"/>
  <c r="AI310" i="1"/>
  <c r="AJ310" i="1"/>
  <c r="AK310" i="1"/>
  <c r="AL310" i="1"/>
  <c r="AM310" i="1"/>
  <c r="AN310" i="1"/>
  <c r="AO310" i="1"/>
  <c r="AP310" i="1"/>
  <c r="AQ310" i="1"/>
  <c r="AR310" i="1"/>
  <c r="AS310" i="1"/>
  <c r="M311" i="1"/>
  <c r="AI311" i="1"/>
  <c r="AJ311" i="1"/>
  <c r="AK311" i="1"/>
  <c r="AL311" i="1"/>
  <c r="AM311" i="1"/>
  <c r="AN311" i="1"/>
  <c r="AO311" i="1"/>
  <c r="AP311" i="1"/>
  <c r="AQ311" i="1"/>
  <c r="AR311" i="1"/>
  <c r="AS311" i="1"/>
  <c r="M312" i="1"/>
  <c r="AI312" i="1"/>
  <c r="AJ312" i="1"/>
  <c r="AK312" i="1"/>
  <c r="AL312" i="1"/>
  <c r="AM312" i="1"/>
  <c r="AN312" i="1"/>
  <c r="AO312" i="1"/>
  <c r="AP312" i="1"/>
  <c r="AQ312" i="1"/>
  <c r="AR312" i="1"/>
  <c r="AS312" i="1"/>
  <c r="M313" i="1"/>
  <c r="AI313" i="1"/>
  <c r="AJ313" i="1"/>
  <c r="AK313" i="1"/>
  <c r="AL313" i="1"/>
  <c r="AM313" i="1"/>
  <c r="AN313" i="1"/>
  <c r="AO313" i="1"/>
  <c r="AP313" i="1"/>
  <c r="AQ313" i="1"/>
  <c r="AR313" i="1"/>
  <c r="AS313" i="1"/>
  <c r="M314" i="1"/>
  <c r="AI314" i="1"/>
  <c r="AJ314" i="1"/>
  <c r="AK314" i="1"/>
  <c r="AL314" i="1"/>
  <c r="AM314" i="1"/>
  <c r="AN314" i="1"/>
  <c r="AO314" i="1"/>
  <c r="AP314" i="1"/>
  <c r="AQ314" i="1"/>
  <c r="AR314" i="1"/>
  <c r="AS314" i="1"/>
  <c r="M315" i="1"/>
  <c r="AI315" i="1"/>
  <c r="AJ315" i="1"/>
  <c r="AK315" i="1"/>
  <c r="AL315" i="1"/>
  <c r="AM315" i="1"/>
  <c r="AN315" i="1"/>
  <c r="AO315" i="1"/>
  <c r="AP315" i="1"/>
  <c r="AQ315" i="1"/>
  <c r="AR315" i="1"/>
  <c r="AS315" i="1"/>
  <c r="M316" i="1"/>
  <c r="AI316" i="1"/>
  <c r="AJ316" i="1"/>
  <c r="AK316" i="1"/>
  <c r="AL316" i="1"/>
  <c r="AM316" i="1"/>
  <c r="AN316" i="1"/>
  <c r="AO316" i="1"/>
  <c r="AP316" i="1"/>
  <c r="AQ316" i="1"/>
  <c r="AR316" i="1"/>
  <c r="AS316" i="1"/>
  <c r="M317" i="1"/>
  <c r="AI317" i="1"/>
  <c r="AJ317" i="1"/>
  <c r="AK317" i="1"/>
  <c r="AL317" i="1"/>
  <c r="AM317" i="1"/>
  <c r="AN317" i="1"/>
  <c r="AO317" i="1"/>
  <c r="AP317" i="1"/>
  <c r="AQ317" i="1"/>
  <c r="AR317" i="1"/>
  <c r="AS317" i="1"/>
  <c r="M318" i="1"/>
  <c r="AI318" i="1"/>
  <c r="AJ318" i="1"/>
  <c r="AK318" i="1"/>
  <c r="AL318" i="1"/>
  <c r="AM318" i="1"/>
  <c r="AN318" i="1"/>
  <c r="AO318" i="1"/>
  <c r="AP318" i="1"/>
  <c r="AQ318" i="1"/>
  <c r="AR318" i="1"/>
  <c r="AS318" i="1"/>
  <c r="M319" i="1"/>
  <c r="AI319" i="1"/>
  <c r="AJ319" i="1"/>
  <c r="AK319" i="1"/>
  <c r="AL319" i="1"/>
  <c r="AM319" i="1"/>
  <c r="AN319" i="1"/>
  <c r="AO319" i="1"/>
  <c r="AP319" i="1"/>
  <c r="AQ319" i="1"/>
  <c r="AR319" i="1"/>
  <c r="AS319" i="1"/>
  <c r="M320" i="1"/>
  <c r="AI320" i="1"/>
  <c r="AJ320" i="1"/>
  <c r="AK320" i="1"/>
  <c r="AL320" i="1"/>
  <c r="AM320" i="1"/>
  <c r="AN320" i="1"/>
  <c r="AO320" i="1"/>
  <c r="AP320" i="1"/>
  <c r="AQ320" i="1"/>
  <c r="AR320" i="1"/>
  <c r="AS320" i="1"/>
  <c r="M321" i="1"/>
  <c r="AI321" i="1"/>
  <c r="AJ321" i="1"/>
  <c r="AK321" i="1"/>
  <c r="AL321" i="1"/>
  <c r="AM321" i="1"/>
  <c r="AN321" i="1"/>
  <c r="AO321" i="1"/>
  <c r="AP321" i="1"/>
  <c r="AQ321" i="1"/>
  <c r="AR321" i="1"/>
  <c r="AS321" i="1"/>
  <c r="M322" i="1"/>
  <c r="AI322" i="1"/>
  <c r="AJ322" i="1"/>
  <c r="AK322" i="1"/>
  <c r="AL322" i="1"/>
  <c r="AM322" i="1"/>
  <c r="AN322" i="1"/>
  <c r="AO322" i="1"/>
  <c r="AP322" i="1"/>
  <c r="AQ322" i="1"/>
  <c r="AR322" i="1"/>
  <c r="AS322" i="1"/>
  <c r="M323" i="1"/>
  <c r="AI323" i="1"/>
  <c r="AJ323" i="1"/>
  <c r="AK323" i="1"/>
  <c r="AL323" i="1"/>
  <c r="AM323" i="1"/>
  <c r="AN323" i="1"/>
  <c r="AO323" i="1"/>
  <c r="AP323" i="1"/>
  <c r="AQ323" i="1"/>
  <c r="AR323" i="1"/>
  <c r="AS323" i="1"/>
  <c r="M324" i="1"/>
  <c r="AI324" i="1"/>
  <c r="AJ324" i="1"/>
  <c r="AK324" i="1"/>
  <c r="AL324" i="1"/>
  <c r="AM324" i="1"/>
  <c r="AN324" i="1"/>
  <c r="AO324" i="1"/>
  <c r="AP324" i="1"/>
  <c r="AQ324" i="1"/>
  <c r="AR324" i="1"/>
  <c r="AS324" i="1"/>
  <c r="M325" i="1"/>
  <c r="AI325" i="1"/>
  <c r="AJ325" i="1"/>
  <c r="AK325" i="1"/>
  <c r="AL325" i="1"/>
  <c r="AM325" i="1"/>
  <c r="AN325" i="1"/>
  <c r="AO325" i="1"/>
  <c r="AP325" i="1"/>
  <c r="AQ325" i="1"/>
  <c r="AR325" i="1"/>
  <c r="AS325" i="1"/>
  <c r="M326" i="1"/>
  <c r="AI326" i="1"/>
  <c r="AJ326" i="1"/>
  <c r="AK326" i="1"/>
  <c r="AL326" i="1"/>
  <c r="AM326" i="1"/>
  <c r="AN326" i="1"/>
  <c r="AO326" i="1"/>
  <c r="AP326" i="1"/>
  <c r="AQ326" i="1"/>
  <c r="AR326" i="1"/>
  <c r="AS326" i="1"/>
  <c r="M327" i="1"/>
  <c r="AI327" i="1"/>
  <c r="AJ327" i="1"/>
  <c r="AK327" i="1"/>
  <c r="AL327" i="1"/>
  <c r="AM327" i="1"/>
  <c r="AN327" i="1"/>
  <c r="AO327" i="1"/>
  <c r="AP327" i="1"/>
  <c r="AQ327" i="1"/>
  <c r="AR327" i="1"/>
  <c r="AS327" i="1"/>
  <c r="M328" i="1"/>
  <c r="AI328" i="1"/>
  <c r="AJ328" i="1"/>
  <c r="AK328" i="1"/>
  <c r="AL328" i="1"/>
  <c r="AM328" i="1"/>
  <c r="AN328" i="1"/>
  <c r="AO328" i="1"/>
  <c r="AP328" i="1"/>
  <c r="AQ328" i="1"/>
  <c r="AR328" i="1"/>
  <c r="AS328" i="1"/>
  <c r="M329" i="1"/>
  <c r="AI329" i="1"/>
  <c r="AJ329" i="1"/>
  <c r="AK329" i="1"/>
  <c r="AL329" i="1"/>
  <c r="AM329" i="1"/>
  <c r="AN329" i="1"/>
  <c r="AO329" i="1"/>
  <c r="AP329" i="1"/>
  <c r="AQ329" i="1"/>
  <c r="AR329" i="1"/>
  <c r="AS329" i="1"/>
  <c r="M330" i="1"/>
  <c r="AI330" i="1"/>
  <c r="AJ330" i="1"/>
  <c r="AK330" i="1"/>
  <c r="AL330" i="1"/>
  <c r="AM330" i="1"/>
  <c r="AN330" i="1"/>
  <c r="AO330" i="1"/>
  <c r="AP330" i="1"/>
  <c r="AQ330" i="1"/>
  <c r="AR330" i="1"/>
  <c r="AS330" i="1"/>
  <c r="M331" i="1"/>
  <c r="AI331" i="1"/>
  <c r="AJ331" i="1"/>
  <c r="AK331" i="1"/>
  <c r="AL331" i="1"/>
  <c r="AM331" i="1"/>
  <c r="AN331" i="1"/>
  <c r="AO331" i="1"/>
  <c r="AP331" i="1"/>
  <c r="AQ331" i="1"/>
  <c r="AR331" i="1"/>
  <c r="AS331" i="1"/>
  <c r="M332" i="1"/>
  <c r="AI332" i="1"/>
  <c r="AJ332" i="1"/>
  <c r="AK332" i="1"/>
  <c r="AL332" i="1"/>
  <c r="AM332" i="1"/>
  <c r="AN332" i="1"/>
  <c r="AO332" i="1"/>
  <c r="AP332" i="1"/>
  <c r="AQ332" i="1"/>
  <c r="AR332" i="1"/>
  <c r="AS332" i="1"/>
  <c r="M333" i="1"/>
  <c r="AI333" i="1"/>
  <c r="AJ333" i="1"/>
  <c r="AK333" i="1"/>
  <c r="AL333" i="1"/>
  <c r="AM333" i="1"/>
  <c r="AN333" i="1"/>
  <c r="AO333" i="1"/>
  <c r="AP333" i="1"/>
  <c r="AQ333" i="1"/>
  <c r="AR333" i="1"/>
  <c r="AS333" i="1"/>
  <c r="M334" i="1"/>
  <c r="AI334" i="1"/>
  <c r="AJ334" i="1"/>
  <c r="AK334" i="1"/>
  <c r="AL334" i="1"/>
  <c r="AM334" i="1"/>
  <c r="AN334" i="1"/>
  <c r="AO334" i="1"/>
  <c r="AP334" i="1"/>
  <c r="AQ334" i="1"/>
  <c r="AR334" i="1"/>
  <c r="AS334" i="1"/>
  <c r="M335" i="1"/>
  <c r="AI335" i="1"/>
  <c r="AJ335" i="1"/>
  <c r="AK335" i="1"/>
  <c r="AL335" i="1"/>
  <c r="AM335" i="1"/>
  <c r="AN335" i="1"/>
  <c r="AO335" i="1"/>
  <c r="AP335" i="1"/>
  <c r="AQ335" i="1"/>
  <c r="AR335" i="1"/>
  <c r="AS335" i="1"/>
  <c r="M336" i="1"/>
  <c r="AI336" i="1"/>
  <c r="AJ336" i="1"/>
  <c r="AK336" i="1"/>
  <c r="AL336" i="1"/>
  <c r="AM336" i="1"/>
  <c r="AN336" i="1"/>
  <c r="AO336" i="1"/>
  <c r="AP336" i="1"/>
  <c r="AQ336" i="1"/>
  <c r="AR336" i="1"/>
  <c r="AS336" i="1"/>
  <c r="M337" i="1"/>
  <c r="AI337" i="1"/>
  <c r="AJ337" i="1"/>
  <c r="AK337" i="1"/>
  <c r="AL337" i="1"/>
  <c r="AM337" i="1"/>
  <c r="AN337" i="1"/>
  <c r="AO337" i="1"/>
  <c r="AP337" i="1"/>
  <c r="AQ337" i="1"/>
  <c r="AR337" i="1"/>
  <c r="AS337" i="1"/>
  <c r="M338" i="1"/>
  <c r="AI338" i="1"/>
  <c r="AJ338" i="1"/>
  <c r="AK338" i="1"/>
  <c r="AL338" i="1"/>
  <c r="AM338" i="1"/>
  <c r="AN338" i="1"/>
  <c r="AO338" i="1"/>
  <c r="AP338" i="1"/>
  <c r="AQ338" i="1"/>
  <c r="AR338" i="1"/>
  <c r="AS338" i="1"/>
  <c r="M339" i="1"/>
  <c r="AI339" i="1"/>
  <c r="AJ339" i="1"/>
  <c r="AK339" i="1"/>
  <c r="AL339" i="1"/>
  <c r="AM339" i="1"/>
  <c r="AN339" i="1"/>
  <c r="AO339" i="1"/>
  <c r="AP339" i="1"/>
  <c r="AQ339" i="1"/>
  <c r="AR339" i="1"/>
  <c r="AS339" i="1"/>
  <c r="M340" i="1"/>
  <c r="AI340" i="1"/>
  <c r="AJ340" i="1"/>
  <c r="AK340" i="1"/>
  <c r="AL340" i="1"/>
  <c r="AM340" i="1"/>
  <c r="AN340" i="1"/>
  <c r="AO340" i="1"/>
  <c r="AP340" i="1"/>
  <c r="AQ340" i="1"/>
  <c r="AR340" i="1"/>
  <c r="AS340" i="1"/>
  <c r="M341" i="1"/>
  <c r="AI341" i="1"/>
  <c r="AJ341" i="1"/>
  <c r="AK341" i="1"/>
  <c r="AL341" i="1"/>
  <c r="AM341" i="1"/>
  <c r="AN341" i="1"/>
  <c r="AO341" i="1"/>
  <c r="AP341" i="1"/>
  <c r="AQ341" i="1"/>
  <c r="AR341" i="1"/>
  <c r="AS341" i="1"/>
  <c r="M342" i="1"/>
  <c r="AI342" i="1"/>
  <c r="AJ342" i="1"/>
  <c r="AK342" i="1"/>
  <c r="AL342" i="1"/>
  <c r="AM342" i="1"/>
  <c r="AN342" i="1"/>
  <c r="AO342" i="1"/>
  <c r="AP342" i="1"/>
  <c r="AQ342" i="1"/>
  <c r="AR342" i="1"/>
  <c r="AS342" i="1"/>
  <c r="M343" i="1"/>
  <c r="AI343" i="1"/>
  <c r="AJ343" i="1"/>
  <c r="AK343" i="1"/>
  <c r="AL343" i="1"/>
  <c r="AM343" i="1"/>
  <c r="AN343" i="1"/>
  <c r="AO343" i="1"/>
  <c r="AP343" i="1"/>
  <c r="AQ343" i="1"/>
  <c r="AR343" i="1"/>
  <c r="AS343" i="1"/>
  <c r="M344" i="1"/>
  <c r="AI344" i="1"/>
  <c r="AJ344" i="1"/>
  <c r="AK344" i="1"/>
  <c r="AL344" i="1"/>
  <c r="AM344" i="1"/>
  <c r="AN344" i="1"/>
  <c r="AO344" i="1"/>
  <c r="AP344" i="1"/>
  <c r="AQ344" i="1"/>
  <c r="AR344" i="1"/>
  <c r="AS344" i="1"/>
  <c r="M345" i="1"/>
  <c r="AI345" i="1"/>
  <c r="AJ345" i="1"/>
  <c r="AK345" i="1"/>
  <c r="AL345" i="1"/>
  <c r="AM345" i="1"/>
  <c r="AN345" i="1"/>
  <c r="AO345" i="1"/>
  <c r="AP345" i="1"/>
  <c r="AQ345" i="1"/>
  <c r="AR345" i="1"/>
  <c r="AS345" i="1"/>
  <c r="M346" i="1"/>
  <c r="AI346" i="1"/>
  <c r="AJ346" i="1"/>
  <c r="AK346" i="1"/>
  <c r="AL346" i="1"/>
  <c r="AM346" i="1"/>
  <c r="AN346" i="1"/>
  <c r="AO346" i="1"/>
  <c r="AP346" i="1"/>
  <c r="AQ346" i="1"/>
  <c r="AR346" i="1"/>
  <c r="AS346" i="1"/>
  <c r="M347" i="1"/>
  <c r="AI347" i="1"/>
  <c r="AJ347" i="1"/>
  <c r="AK347" i="1"/>
  <c r="AL347" i="1"/>
  <c r="AM347" i="1"/>
  <c r="AN347" i="1"/>
  <c r="AO347" i="1"/>
  <c r="AP347" i="1"/>
  <c r="AQ347" i="1"/>
  <c r="AR347" i="1"/>
  <c r="AS347" i="1"/>
  <c r="M348" i="1"/>
  <c r="AI348" i="1"/>
  <c r="AJ348" i="1"/>
  <c r="AK348" i="1"/>
  <c r="AL348" i="1"/>
  <c r="AM348" i="1"/>
  <c r="AN348" i="1"/>
  <c r="AO348" i="1"/>
  <c r="AP348" i="1"/>
  <c r="AQ348" i="1"/>
  <c r="AR348" i="1"/>
  <c r="AS348" i="1"/>
  <c r="M349" i="1"/>
  <c r="AI349" i="1"/>
  <c r="AJ349" i="1"/>
  <c r="AK349" i="1"/>
  <c r="AL349" i="1"/>
  <c r="AM349" i="1"/>
  <c r="AN349" i="1"/>
  <c r="AO349" i="1"/>
  <c r="AP349" i="1"/>
  <c r="AQ349" i="1"/>
  <c r="AR349" i="1"/>
  <c r="AS349" i="1"/>
  <c r="M350" i="1"/>
  <c r="AI350" i="1"/>
  <c r="AJ350" i="1"/>
  <c r="AK350" i="1"/>
  <c r="AL350" i="1"/>
  <c r="AM350" i="1"/>
  <c r="AN350" i="1"/>
  <c r="AO350" i="1"/>
  <c r="AP350" i="1"/>
  <c r="AQ350" i="1"/>
  <c r="AR350" i="1"/>
  <c r="AS350" i="1"/>
  <c r="M351" i="1"/>
  <c r="AI351" i="1"/>
  <c r="AJ351" i="1"/>
  <c r="AK351" i="1"/>
  <c r="AL351" i="1"/>
  <c r="AM351" i="1"/>
  <c r="AN351" i="1"/>
  <c r="AO351" i="1"/>
  <c r="AP351" i="1"/>
  <c r="AQ351" i="1"/>
  <c r="AR351" i="1"/>
  <c r="AS351" i="1"/>
  <c r="M352" i="1"/>
  <c r="AI352" i="1"/>
  <c r="AJ352" i="1"/>
  <c r="AK352" i="1"/>
  <c r="AL352" i="1"/>
  <c r="AM352" i="1"/>
  <c r="AN352" i="1"/>
  <c r="AO352" i="1"/>
  <c r="AP352" i="1"/>
  <c r="AQ352" i="1"/>
  <c r="AR352" i="1"/>
  <c r="AS352" i="1"/>
  <c r="M353" i="1"/>
  <c r="AI353" i="1"/>
  <c r="AJ353" i="1"/>
  <c r="AK353" i="1"/>
  <c r="AL353" i="1"/>
  <c r="AM353" i="1"/>
  <c r="AN353" i="1"/>
  <c r="AO353" i="1"/>
  <c r="AP353" i="1"/>
  <c r="AQ353" i="1"/>
  <c r="AR353" i="1"/>
  <c r="AS353" i="1"/>
  <c r="M354" i="1"/>
  <c r="AI354" i="1"/>
  <c r="AJ354" i="1"/>
  <c r="AK354" i="1"/>
  <c r="AL354" i="1"/>
  <c r="AM354" i="1"/>
  <c r="AN354" i="1"/>
  <c r="AO354" i="1"/>
  <c r="AP354" i="1"/>
  <c r="AQ354" i="1"/>
  <c r="AR354" i="1"/>
  <c r="AS354" i="1"/>
  <c r="M355" i="1"/>
  <c r="AI355" i="1"/>
  <c r="AJ355" i="1"/>
  <c r="AK355" i="1"/>
  <c r="AL355" i="1"/>
  <c r="AM355" i="1"/>
  <c r="AN355" i="1"/>
  <c r="AO355" i="1"/>
  <c r="AP355" i="1"/>
  <c r="AQ355" i="1"/>
  <c r="AR355" i="1"/>
  <c r="AS355" i="1"/>
  <c r="M356" i="1"/>
  <c r="AI356" i="1"/>
  <c r="AJ356" i="1"/>
  <c r="AK356" i="1"/>
  <c r="AL356" i="1"/>
  <c r="AM356" i="1"/>
  <c r="AN356" i="1"/>
  <c r="AO356" i="1"/>
  <c r="AP356" i="1"/>
  <c r="AQ356" i="1"/>
  <c r="AR356" i="1"/>
  <c r="AS356" i="1"/>
  <c r="M357" i="1"/>
  <c r="AI357" i="1"/>
  <c r="AJ357" i="1"/>
  <c r="AK357" i="1"/>
  <c r="AL357" i="1"/>
  <c r="AM357" i="1"/>
  <c r="AN357" i="1"/>
  <c r="AO357" i="1"/>
  <c r="AP357" i="1"/>
  <c r="AQ357" i="1"/>
  <c r="AR357" i="1"/>
  <c r="AS357" i="1"/>
  <c r="M358" i="1"/>
  <c r="AI358" i="1"/>
  <c r="AJ358" i="1"/>
  <c r="AK358" i="1"/>
  <c r="AL358" i="1"/>
  <c r="AM358" i="1"/>
  <c r="AN358" i="1"/>
  <c r="AO358" i="1"/>
  <c r="AP358" i="1"/>
  <c r="AQ358" i="1"/>
  <c r="AR358" i="1"/>
  <c r="AS358" i="1"/>
  <c r="M359" i="1"/>
  <c r="AI359" i="1"/>
  <c r="AJ359" i="1"/>
  <c r="AK359" i="1"/>
  <c r="AL359" i="1"/>
  <c r="AM359" i="1"/>
  <c r="AN359" i="1"/>
  <c r="AO359" i="1"/>
  <c r="AP359" i="1"/>
  <c r="AQ359" i="1"/>
  <c r="AR359" i="1"/>
  <c r="AS359" i="1"/>
  <c r="M360" i="1"/>
  <c r="AI360" i="1"/>
  <c r="AJ360" i="1"/>
  <c r="AK360" i="1"/>
  <c r="AL360" i="1"/>
  <c r="AM360" i="1"/>
  <c r="AN360" i="1"/>
  <c r="AO360" i="1"/>
  <c r="AP360" i="1"/>
  <c r="AQ360" i="1"/>
  <c r="AR360" i="1"/>
  <c r="AS360" i="1"/>
  <c r="M361" i="1"/>
  <c r="AI361" i="1"/>
  <c r="AJ361" i="1"/>
  <c r="AK361" i="1"/>
  <c r="AL361" i="1"/>
  <c r="AM361" i="1"/>
  <c r="AN361" i="1"/>
  <c r="AO361" i="1"/>
  <c r="AP361" i="1"/>
  <c r="AQ361" i="1"/>
  <c r="AR361" i="1"/>
  <c r="AS361" i="1"/>
  <c r="M362" i="1"/>
  <c r="AI362" i="1"/>
  <c r="AJ362" i="1"/>
  <c r="AK362" i="1"/>
  <c r="AL362" i="1"/>
  <c r="AM362" i="1"/>
  <c r="AN362" i="1"/>
  <c r="AO362" i="1"/>
  <c r="AP362" i="1"/>
  <c r="AQ362" i="1"/>
  <c r="AR362" i="1"/>
  <c r="AS362" i="1"/>
  <c r="M363" i="1"/>
  <c r="AI363" i="1"/>
  <c r="AJ363" i="1"/>
  <c r="AK363" i="1"/>
  <c r="AL363" i="1"/>
  <c r="AM363" i="1"/>
  <c r="AN363" i="1"/>
  <c r="AO363" i="1"/>
  <c r="AP363" i="1"/>
  <c r="AQ363" i="1"/>
  <c r="AR363" i="1"/>
  <c r="AS363" i="1"/>
  <c r="M364" i="1"/>
  <c r="AI364" i="1"/>
  <c r="AJ364" i="1"/>
  <c r="AK364" i="1"/>
  <c r="AL364" i="1"/>
  <c r="AM364" i="1"/>
  <c r="AN364" i="1"/>
  <c r="AO364" i="1"/>
  <c r="AP364" i="1"/>
  <c r="AQ364" i="1"/>
  <c r="AR364" i="1"/>
  <c r="AS364" i="1"/>
  <c r="M365" i="1"/>
  <c r="AI365" i="1"/>
  <c r="AJ365" i="1"/>
  <c r="AK365" i="1"/>
  <c r="AL365" i="1"/>
  <c r="AM365" i="1"/>
  <c r="AN365" i="1"/>
  <c r="AO365" i="1"/>
  <c r="AP365" i="1"/>
  <c r="AQ365" i="1"/>
  <c r="AR365" i="1"/>
  <c r="AS365" i="1"/>
  <c r="M366" i="1"/>
  <c r="AI366" i="1"/>
  <c r="AJ366" i="1"/>
  <c r="AK366" i="1"/>
  <c r="AL366" i="1"/>
  <c r="AM366" i="1"/>
  <c r="AN366" i="1"/>
  <c r="AO366" i="1"/>
  <c r="AP366" i="1"/>
  <c r="AQ366" i="1"/>
  <c r="AR366" i="1"/>
  <c r="AS366" i="1"/>
  <c r="M367" i="1"/>
  <c r="AI367" i="1"/>
  <c r="AJ367" i="1"/>
  <c r="AK367" i="1"/>
  <c r="AL367" i="1"/>
  <c r="AM367" i="1"/>
  <c r="AN367" i="1"/>
  <c r="AO367" i="1"/>
  <c r="AP367" i="1"/>
  <c r="AQ367" i="1"/>
  <c r="AR367" i="1"/>
  <c r="AS367" i="1"/>
  <c r="M368" i="1"/>
  <c r="AI368" i="1"/>
  <c r="AJ368" i="1"/>
  <c r="AK368" i="1"/>
  <c r="AL368" i="1"/>
  <c r="AM368" i="1"/>
  <c r="AN368" i="1"/>
  <c r="AO368" i="1"/>
  <c r="AP368" i="1"/>
  <c r="AQ368" i="1"/>
  <c r="AR368" i="1"/>
  <c r="AS368" i="1"/>
  <c r="M369" i="1"/>
  <c r="AI369" i="1"/>
  <c r="AJ369" i="1"/>
  <c r="AK369" i="1"/>
  <c r="AL369" i="1"/>
  <c r="AM369" i="1"/>
  <c r="AN369" i="1"/>
  <c r="AO369" i="1"/>
  <c r="AP369" i="1"/>
  <c r="AQ369" i="1"/>
  <c r="AR369" i="1"/>
  <c r="AS369" i="1"/>
  <c r="M370" i="1"/>
  <c r="AI370" i="1"/>
  <c r="AJ370" i="1"/>
  <c r="AK370" i="1"/>
  <c r="AL370" i="1"/>
  <c r="AM370" i="1"/>
  <c r="AN370" i="1"/>
  <c r="AO370" i="1"/>
  <c r="AP370" i="1"/>
  <c r="AQ370" i="1"/>
  <c r="AR370" i="1"/>
  <c r="AS370" i="1"/>
  <c r="M371" i="1"/>
  <c r="AI371" i="1"/>
  <c r="AJ371" i="1"/>
  <c r="AK371" i="1"/>
  <c r="AL371" i="1"/>
  <c r="AM371" i="1"/>
  <c r="AN371" i="1"/>
  <c r="AO371" i="1"/>
  <c r="AP371" i="1"/>
  <c r="AQ371" i="1"/>
  <c r="AR371" i="1"/>
  <c r="AS371" i="1"/>
  <c r="M372" i="1"/>
  <c r="AI372" i="1"/>
  <c r="AJ372" i="1"/>
  <c r="AK372" i="1"/>
  <c r="AL372" i="1"/>
  <c r="AM372" i="1"/>
  <c r="AN372" i="1"/>
  <c r="AO372" i="1"/>
  <c r="AP372" i="1"/>
  <c r="AQ372" i="1"/>
  <c r="AR372" i="1"/>
  <c r="AS372" i="1"/>
  <c r="M373" i="1"/>
  <c r="AI373" i="1"/>
  <c r="AJ373" i="1"/>
  <c r="AK373" i="1"/>
  <c r="AL373" i="1"/>
  <c r="AM373" i="1"/>
  <c r="AN373" i="1"/>
  <c r="AO373" i="1"/>
  <c r="AP373" i="1"/>
  <c r="AQ373" i="1"/>
  <c r="AR373" i="1"/>
  <c r="AS373" i="1"/>
  <c r="M374" i="1"/>
  <c r="AI374" i="1"/>
  <c r="AJ374" i="1"/>
  <c r="AK374" i="1"/>
  <c r="AL374" i="1"/>
  <c r="AM374" i="1"/>
  <c r="AN374" i="1"/>
  <c r="AO374" i="1"/>
  <c r="AP374" i="1"/>
  <c r="AQ374" i="1"/>
  <c r="AR374" i="1"/>
  <c r="AS374" i="1"/>
  <c r="M375" i="1"/>
  <c r="AI375" i="1"/>
  <c r="AJ375" i="1"/>
  <c r="AK375" i="1"/>
  <c r="AL375" i="1"/>
  <c r="AM375" i="1"/>
  <c r="AN375" i="1"/>
  <c r="AO375" i="1"/>
  <c r="AP375" i="1"/>
  <c r="AQ375" i="1"/>
  <c r="AR375" i="1"/>
  <c r="AS375" i="1"/>
  <c r="M376" i="1"/>
  <c r="AI376" i="1"/>
  <c r="AJ376" i="1"/>
  <c r="AK376" i="1"/>
  <c r="AL376" i="1"/>
  <c r="AM376" i="1"/>
  <c r="AN376" i="1"/>
  <c r="AO376" i="1"/>
  <c r="AP376" i="1"/>
  <c r="AQ376" i="1"/>
  <c r="AR376" i="1"/>
  <c r="AS376" i="1"/>
  <c r="M377" i="1"/>
  <c r="AI377" i="1"/>
  <c r="AJ377" i="1"/>
  <c r="AK377" i="1"/>
  <c r="AL377" i="1"/>
  <c r="AM377" i="1"/>
  <c r="AN377" i="1"/>
  <c r="AO377" i="1"/>
  <c r="AP377" i="1"/>
  <c r="AQ377" i="1"/>
  <c r="AR377" i="1"/>
  <c r="AS377" i="1"/>
  <c r="M378" i="1"/>
  <c r="AI378" i="1"/>
  <c r="AJ378" i="1"/>
  <c r="AK378" i="1"/>
  <c r="AL378" i="1"/>
  <c r="AM378" i="1"/>
  <c r="AN378" i="1"/>
  <c r="AO378" i="1"/>
  <c r="AP378" i="1"/>
  <c r="AQ378" i="1"/>
  <c r="AR378" i="1"/>
  <c r="AS378" i="1"/>
  <c r="M379" i="1"/>
  <c r="AI379" i="1"/>
  <c r="AJ379" i="1"/>
  <c r="AK379" i="1"/>
  <c r="AL379" i="1"/>
  <c r="AM379" i="1"/>
  <c r="AN379" i="1"/>
  <c r="AO379" i="1"/>
  <c r="AP379" i="1"/>
  <c r="AQ379" i="1"/>
  <c r="AR379" i="1"/>
  <c r="AS379" i="1"/>
  <c r="M380" i="1"/>
  <c r="AI380" i="1"/>
  <c r="AJ380" i="1"/>
  <c r="AK380" i="1"/>
  <c r="AL380" i="1"/>
  <c r="AM380" i="1"/>
  <c r="AN380" i="1"/>
  <c r="AO380" i="1"/>
  <c r="AP380" i="1"/>
  <c r="AQ380" i="1"/>
  <c r="AR380" i="1"/>
  <c r="AS380" i="1"/>
  <c r="M381" i="1"/>
  <c r="AI381" i="1"/>
  <c r="AJ381" i="1"/>
  <c r="AK381" i="1"/>
  <c r="AL381" i="1"/>
  <c r="AM381" i="1"/>
  <c r="AN381" i="1"/>
  <c r="AO381" i="1"/>
  <c r="AP381" i="1"/>
  <c r="AQ381" i="1"/>
  <c r="AR381" i="1"/>
  <c r="AS381" i="1"/>
  <c r="M382" i="1"/>
  <c r="AI382" i="1"/>
  <c r="AJ382" i="1"/>
  <c r="AK382" i="1"/>
  <c r="AL382" i="1"/>
  <c r="AM382" i="1"/>
  <c r="AN382" i="1"/>
  <c r="AO382" i="1"/>
  <c r="AP382" i="1"/>
  <c r="AQ382" i="1"/>
  <c r="AR382" i="1"/>
  <c r="AS382" i="1"/>
  <c r="M383" i="1"/>
  <c r="AI383" i="1"/>
  <c r="AJ383" i="1"/>
  <c r="AK383" i="1"/>
  <c r="AL383" i="1"/>
  <c r="AM383" i="1"/>
  <c r="AN383" i="1"/>
  <c r="AO383" i="1"/>
  <c r="AP383" i="1"/>
  <c r="AQ383" i="1"/>
  <c r="AR383" i="1"/>
  <c r="AS383" i="1"/>
  <c r="M384" i="1"/>
  <c r="AI384" i="1"/>
  <c r="AJ384" i="1"/>
  <c r="AK384" i="1"/>
  <c r="AL384" i="1"/>
  <c r="AM384" i="1"/>
  <c r="AN384" i="1"/>
  <c r="AO384" i="1"/>
  <c r="AP384" i="1"/>
  <c r="AQ384" i="1"/>
  <c r="AR384" i="1"/>
  <c r="AS384" i="1"/>
  <c r="M385" i="1"/>
  <c r="AI385" i="1"/>
  <c r="AJ385" i="1"/>
  <c r="AK385" i="1"/>
  <c r="AL385" i="1"/>
  <c r="AM385" i="1"/>
  <c r="AN385" i="1"/>
  <c r="AO385" i="1"/>
  <c r="AP385" i="1"/>
  <c r="AQ385" i="1"/>
  <c r="AR385" i="1"/>
  <c r="AS385" i="1"/>
  <c r="M386" i="1"/>
  <c r="AI386" i="1"/>
  <c r="AJ386" i="1"/>
  <c r="AK386" i="1"/>
  <c r="AL386" i="1"/>
  <c r="AM386" i="1"/>
  <c r="AN386" i="1"/>
  <c r="AO386" i="1"/>
  <c r="AP386" i="1"/>
  <c r="AQ386" i="1"/>
  <c r="AR386" i="1"/>
  <c r="AS386" i="1"/>
  <c r="M387" i="1"/>
  <c r="AI387" i="1"/>
  <c r="AJ387" i="1"/>
  <c r="AK387" i="1"/>
  <c r="AL387" i="1"/>
  <c r="AM387" i="1"/>
  <c r="AN387" i="1"/>
  <c r="AO387" i="1"/>
  <c r="AP387" i="1"/>
  <c r="AQ387" i="1"/>
  <c r="AR387" i="1"/>
  <c r="AS387" i="1"/>
  <c r="M388" i="1"/>
  <c r="AI388" i="1"/>
  <c r="AJ388" i="1"/>
  <c r="AK388" i="1"/>
  <c r="AL388" i="1"/>
  <c r="AM388" i="1"/>
  <c r="AN388" i="1"/>
  <c r="AO388" i="1"/>
  <c r="AP388" i="1"/>
  <c r="AQ388" i="1"/>
  <c r="AR388" i="1"/>
  <c r="AS388" i="1"/>
  <c r="M389" i="1"/>
  <c r="AI389" i="1"/>
  <c r="AJ389" i="1"/>
  <c r="AK389" i="1"/>
  <c r="AL389" i="1"/>
  <c r="AM389" i="1"/>
  <c r="AN389" i="1"/>
  <c r="AO389" i="1"/>
  <c r="AP389" i="1"/>
  <c r="AQ389" i="1"/>
  <c r="AR389" i="1"/>
  <c r="AS389" i="1"/>
  <c r="M390" i="1"/>
  <c r="AI390" i="1"/>
  <c r="AJ390" i="1"/>
  <c r="AK390" i="1"/>
  <c r="AL390" i="1"/>
  <c r="AM390" i="1"/>
  <c r="AN390" i="1"/>
  <c r="AO390" i="1"/>
  <c r="AP390" i="1"/>
  <c r="AQ390" i="1"/>
  <c r="AR390" i="1"/>
  <c r="AS390" i="1"/>
  <c r="M391" i="1"/>
  <c r="AI391" i="1"/>
  <c r="AJ391" i="1"/>
  <c r="AK391" i="1"/>
  <c r="AL391" i="1"/>
  <c r="AM391" i="1"/>
  <c r="AN391" i="1"/>
  <c r="AO391" i="1"/>
  <c r="AP391" i="1"/>
  <c r="AQ391" i="1"/>
  <c r="AR391" i="1"/>
  <c r="AS391" i="1"/>
  <c r="M392" i="1"/>
  <c r="AI392" i="1"/>
  <c r="AJ392" i="1"/>
  <c r="AK392" i="1"/>
  <c r="AL392" i="1"/>
  <c r="AM392" i="1"/>
  <c r="AN392" i="1"/>
  <c r="AO392" i="1"/>
  <c r="AP392" i="1"/>
  <c r="AQ392" i="1"/>
  <c r="AR392" i="1"/>
  <c r="AS392" i="1"/>
  <c r="M393" i="1"/>
  <c r="AI393" i="1"/>
  <c r="AJ393" i="1"/>
  <c r="AK393" i="1"/>
  <c r="AL393" i="1"/>
  <c r="AM393" i="1"/>
  <c r="AN393" i="1"/>
  <c r="AO393" i="1"/>
  <c r="AP393" i="1"/>
  <c r="AQ393" i="1"/>
  <c r="AR393" i="1"/>
  <c r="AS393" i="1"/>
  <c r="M394" i="1"/>
  <c r="AI394" i="1"/>
  <c r="AJ394" i="1"/>
  <c r="AK394" i="1"/>
  <c r="AL394" i="1"/>
  <c r="AM394" i="1"/>
  <c r="AN394" i="1"/>
  <c r="AO394" i="1"/>
  <c r="AP394" i="1"/>
  <c r="AQ394" i="1"/>
  <c r="AR394" i="1"/>
  <c r="AS394" i="1"/>
  <c r="M395" i="1"/>
  <c r="AI395" i="1"/>
  <c r="AJ395" i="1"/>
  <c r="AK395" i="1"/>
  <c r="AL395" i="1"/>
  <c r="AM395" i="1"/>
  <c r="AN395" i="1"/>
  <c r="AO395" i="1"/>
  <c r="AP395" i="1"/>
  <c r="AQ395" i="1"/>
  <c r="AR395" i="1"/>
  <c r="AS395" i="1"/>
  <c r="M396" i="1"/>
  <c r="AI396" i="1"/>
  <c r="AJ396" i="1"/>
  <c r="AK396" i="1"/>
  <c r="AL396" i="1"/>
  <c r="AM396" i="1"/>
  <c r="AN396" i="1"/>
  <c r="AO396" i="1"/>
  <c r="AP396" i="1"/>
  <c r="AQ396" i="1"/>
  <c r="AR396" i="1"/>
  <c r="AS396" i="1"/>
  <c r="M397" i="1"/>
  <c r="AI397" i="1"/>
  <c r="AJ397" i="1"/>
  <c r="AK397" i="1"/>
  <c r="AL397" i="1"/>
  <c r="AM397" i="1"/>
  <c r="AN397" i="1"/>
  <c r="AO397" i="1"/>
  <c r="AP397" i="1"/>
  <c r="AQ397" i="1"/>
  <c r="AR397" i="1"/>
  <c r="AS397" i="1"/>
  <c r="M398" i="1"/>
  <c r="AI398" i="1"/>
  <c r="AJ398" i="1"/>
  <c r="AK398" i="1"/>
  <c r="AL398" i="1"/>
  <c r="AM398" i="1"/>
  <c r="AN398" i="1"/>
  <c r="AO398" i="1"/>
  <c r="AP398" i="1"/>
  <c r="AQ398" i="1"/>
  <c r="AR398" i="1"/>
  <c r="AS398" i="1"/>
  <c r="M399" i="1"/>
  <c r="AI399" i="1"/>
  <c r="AJ399" i="1"/>
  <c r="AK399" i="1"/>
  <c r="AL399" i="1"/>
  <c r="AM399" i="1"/>
  <c r="AN399" i="1"/>
  <c r="AO399" i="1"/>
  <c r="AP399" i="1"/>
  <c r="AQ399" i="1"/>
  <c r="AR399" i="1"/>
  <c r="AS399" i="1"/>
  <c r="M400" i="1"/>
  <c r="AI400" i="1"/>
  <c r="AJ400" i="1"/>
  <c r="AK400" i="1"/>
  <c r="AL400" i="1"/>
  <c r="AM400" i="1"/>
  <c r="AN400" i="1"/>
  <c r="AO400" i="1"/>
  <c r="AP400" i="1"/>
  <c r="AQ400" i="1"/>
  <c r="AR400" i="1"/>
  <c r="AS400" i="1"/>
  <c r="M401" i="1"/>
  <c r="AI401" i="1"/>
  <c r="AJ401" i="1"/>
  <c r="AK401" i="1"/>
  <c r="AL401" i="1"/>
  <c r="AM401" i="1"/>
  <c r="AN401" i="1"/>
  <c r="AO401" i="1"/>
  <c r="AP401" i="1"/>
  <c r="AQ401" i="1"/>
  <c r="AR401" i="1"/>
  <c r="AS401" i="1"/>
  <c r="M402" i="1"/>
  <c r="AI402" i="1"/>
  <c r="AJ402" i="1"/>
  <c r="AK402" i="1"/>
  <c r="AL402" i="1"/>
  <c r="AM402" i="1"/>
  <c r="AN402" i="1"/>
  <c r="AO402" i="1"/>
  <c r="AP402" i="1"/>
  <c r="AQ402" i="1"/>
  <c r="AR402" i="1"/>
  <c r="AS402" i="1"/>
  <c r="M403" i="1"/>
  <c r="AI403" i="1"/>
  <c r="AJ403" i="1"/>
  <c r="AK403" i="1"/>
  <c r="AL403" i="1"/>
  <c r="AM403" i="1"/>
  <c r="AN403" i="1"/>
  <c r="AO403" i="1"/>
  <c r="AP403" i="1"/>
  <c r="AQ403" i="1"/>
  <c r="AR403" i="1"/>
  <c r="AS403" i="1"/>
  <c r="M404" i="1"/>
  <c r="AI404" i="1"/>
  <c r="AJ404" i="1"/>
  <c r="AK404" i="1"/>
  <c r="AL404" i="1"/>
  <c r="AM404" i="1"/>
  <c r="AN404" i="1"/>
  <c r="AO404" i="1"/>
  <c r="AP404" i="1"/>
  <c r="AQ404" i="1"/>
  <c r="AR404" i="1"/>
  <c r="AS404" i="1"/>
  <c r="M405" i="1"/>
  <c r="AI405" i="1"/>
  <c r="AJ405" i="1"/>
  <c r="AK405" i="1"/>
  <c r="AL405" i="1"/>
  <c r="AM405" i="1"/>
  <c r="AN405" i="1"/>
  <c r="AO405" i="1"/>
  <c r="AP405" i="1"/>
  <c r="AQ405" i="1"/>
  <c r="AR405" i="1"/>
  <c r="AS405" i="1"/>
  <c r="M406" i="1"/>
  <c r="AI406" i="1"/>
  <c r="AJ406" i="1"/>
  <c r="AK406" i="1"/>
  <c r="AL406" i="1"/>
  <c r="AM406" i="1"/>
  <c r="AN406" i="1"/>
  <c r="AO406" i="1"/>
  <c r="AP406" i="1"/>
  <c r="AQ406" i="1"/>
  <c r="AR406" i="1"/>
  <c r="AS406" i="1"/>
  <c r="M407" i="1"/>
  <c r="AI407" i="1"/>
  <c r="AJ407" i="1"/>
  <c r="AK407" i="1"/>
  <c r="AL407" i="1"/>
  <c r="AM407" i="1"/>
  <c r="AN407" i="1"/>
  <c r="AO407" i="1"/>
  <c r="AP407" i="1"/>
  <c r="AQ407" i="1"/>
  <c r="AR407" i="1"/>
  <c r="AS407" i="1"/>
  <c r="M408" i="1"/>
  <c r="AI408" i="1"/>
  <c r="AJ408" i="1"/>
  <c r="AK408" i="1"/>
  <c r="AL408" i="1"/>
  <c r="AM408" i="1"/>
  <c r="AN408" i="1"/>
  <c r="AO408" i="1"/>
  <c r="AP408" i="1"/>
  <c r="AQ408" i="1"/>
  <c r="AR408" i="1"/>
  <c r="AS408" i="1"/>
  <c r="M409" i="1"/>
  <c r="AI409" i="1"/>
  <c r="AJ409" i="1"/>
  <c r="AK409" i="1"/>
  <c r="AL409" i="1"/>
  <c r="AM409" i="1"/>
  <c r="AN409" i="1"/>
  <c r="AO409" i="1"/>
  <c r="AP409" i="1"/>
  <c r="AQ409" i="1"/>
  <c r="AR409" i="1"/>
  <c r="AS409" i="1"/>
  <c r="M410" i="1"/>
  <c r="AI410" i="1"/>
  <c r="AJ410" i="1"/>
  <c r="AK410" i="1"/>
  <c r="AL410" i="1"/>
  <c r="AM410" i="1"/>
  <c r="AN410" i="1"/>
  <c r="AO410" i="1"/>
  <c r="AP410" i="1"/>
  <c r="AQ410" i="1"/>
  <c r="AR410" i="1"/>
  <c r="AS410" i="1"/>
  <c r="M411" i="1"/>
  <c r="AI411" i="1"/>
  <c r="AJ411" i="1"/>
  <c r="AK411" i="1"/>
  <c r="AL411" i="1"/>
  <c r="AM411" i="1"/>
  <c r="AN411" i="1"/>
  <c r="AO411" i="1"/>
  <c r="AP411" i="1"/>
  <c r="AQ411" i="1"/>
  <c r="AR411" i="1"/>
  <c r="AS411" i="1"/>
  <c r="M412" i="1"/>
  <c r="AI412" i="1"/>
  <c r="AJ412" i="1"/>
  <c r="AK412" i="1"/>
  <c r="AL412" i="1"/>
  <c r="AM412" i="1"/>
  <c r="AN412" i="1"/>
  <c r="AO412" i="1"/>
  <c r="AP412" i="1"/>
  <c r="AQ412" i="1"/>
  <c r="AR412" i="1"/>
  <c r="AS412" i="1"/>
  <c r="M413" i="1"/>
  <c r="AI413" i="1"/>
  <c r="AJ413" i="1"/>
  <c r="AK413" i="1"/>
  <c r="AL413" i="1"/>
  <c r="AM413" i="1"/>
  <c r="AN413" i="1"/>
  <c r="AO413" i="1"/>
  <c r="AP413" i="1"/>
  <c r="AQ413" i="1"/>
  <c r="AR413" i="1"/>
  <c r="AS413" i="1"/>
  <c r="M414" i="1"/>
  <c r="AI414" i="1"/>
  <c r="AJ414" i="1"/>
  <c r="AK414" i="1"/>
  <c r="AL414" i="1"/>
  <c r="AM414" i="1"/>
  <c r="AN414" i="1"/>
  <c r="AO414" i="1"/>
  <c r="AP414" i="1"/>
  <c r="AQ414" i="1"/>
  <c r="AR414" i="1"/>
  <c r="AS414" i="1"/>
  <c r="M415" i="1"/>
  <c r="AI415" i="1"/>
  <c r="AJ415" i="1"/>
  <c r="AK415" i="1"/>
  <c r="AL415" i="1"/>
  <c r="AM415" i="1"/>
  <c r="AN415" i="1"/>
  <c r="AO415" i="1"/>
  <c r="AP415" i="1"/>
  <c r="AQ415" i="1"/>
  <c r="AR415" i="1"/>
  <c r="AS415" i="1"/>
  <c r="M416" i="1"/>
  <c r="AI416" i="1"/>
  <c r="AJ416" i="1"/>
  <c r="AK416" i="1"/>
  <c r="AL416" i="1"/>
  <c r="AM416" i="1"/>
  <c r="AN416" i="1"/>
  <c r="AO416" i="1"/>
  <c r="AP416" i="1"/>
  <c r="AQ416" i="1"/>
  <c r="AR416" i="1"/>
  <c r="AS416" i="1"/>
  <c r="M417" i="1"/>
  <c r="AI417" i="1"/>
  <c r="AJ417" i="1"/>
  <c r="AK417" i="1"/>
  <c r="AL417" i="1"/>
  <c r="AM417" i="1"/>
  <c r="AN417" i="1"/>
  <c r="AO417" i="1"/>
  <c r="AP417" i="1"/>
  <c r="AQ417" i="1"/>
  <c r="AR417" i="1"/>
  <c r="AS417" i="1"/>
  <c r="M418" i="1"/>
  <c r="AI418" i="1"/>
  <c r="AJ418" i="1"/>
  <c r="AK418" i="1"/>
  <c r="AL418" i="1"/>
  <c r="AM418" i="1"/>
  <c r="AN418" i="1"/>
  <c r="AO418" i="1"/>
  <c r="AP418" i="1"/>
  <c r="AQ418" i="1"/>
  <c r="AR418" i="1"/>
  <c r="AS418" i="1"/>
  <c r="M419" i="1"/>
  <c r="AI419" i="1"/>
  <c r="AJ419" i="1"/>
  <c r="AK419" i="1"/>
  <c r="AL419" i="1"/>
  <c r="AM419" i="1"/>
  <c r="AN419" i="1"/>
  <c r="AO419" i="1"/>
  <c r="AP419" i="1"/>
  <c r="AQ419" i="1"/>
  <c r="AR419" i="1"/>
  <c r="AS419" i="1"/>
  <c r="M420" i="1"/>
  <c r="AI420" i="1"/>
  <c r="AJ420" i="1"/>
  <c r="AK420" i="1"/>
  <c r="AL420" i="1"/>
  <c r="AM420" i="1"/>
  <c r="AN420" i="1"/>
  <c r="AO420" i="1"/>
  <c r="AP420" i="1"/>
  <c r="AQ420" i="1"/>
  <c r="AR420" i="1"/>
  <c r="AS420" i="1"/>
  <c r="M421" i="1"/>
  <c r="AI421" i="1"/>
  <c r="AJ421" i="1"/>
  <c r="AK421" i="1"/>
  <c r="AL421" i="1"/>
  <c r="AM421" i="1"/>
  <c r="AN421" i="1"/>
  <c r="AO421" i="1"/>
  <c r="AP421" i="1"/>
  <c r="AQ421" i="1"/>
  <c r="AR421" i="1"/>
  <c r="AS421" i="1"/>
  <c r="M422" i="1"/>
  <c r="AI422" i="1"/>
  <c r="AJ422" i="1"/>
  <c r="AK422" i="1"/>
  <c r="AL422" i="1"/>
  <c r="AM422" i="1"/>
  <c r="AN422" i="1"/>
  <c r="AO422" i="1"/>
  <c r="AP422" i="1"/>
  <c r="AQ422" i="1"/>
  <c r="AR422" i="1"/>
  <c r="AS422" i="1"/>
  <c r="M423" i="1"/>
  <c r="AI423" i="1"/>
  <c r="AJ423" i="1"/>
  <c r="AK423" i="1"/>
  <c r="AL423" i="1"/>
  <c r="AM423" i="1"/>
  <c r="AN423" i="1"/>
  <c r="AO423" i="1"/>
  <c r="AP423" i="1"/>
  <c r="AQ423" i="1"/>
  <c r="AR423" i="1"/>
  <c r="AS423" i="1"/>
  <c r="M424" i="1"/>
  <c r="AI424" i="1"/>
  <c r="AJ424" i="1"/>
  <c r="AK424" i="1"/>
  <c r="AL424" i="1"/>
  <c r="AM424" i="1"/>
  <c r="AN424" i="1"/>
  <c r="AO424" i="1"/>
  <c r="AP424" i="1"/>
  <c r="AQ424" i="1"/>
  <c r="AR424" i="1"/>
  <c r="AS424" i="1"/>
  <c r="M425" i="1"/>
  <c r="AI425" i="1"/>
  <c r="AJ425" i="1"/>
  <c r="AK425" i="1"/>
  <c r="AL425" i="1"/>
  <c r="AM425" i="1"/>
  <c r="AN425" i="1"/>
  <c r="AO425" i="1"/>
  <c r="AP425" i="1"/>
  <c r="AQ425" i="1"/>
  <c r="AR425" i="1"/>
  <c r="AS425" i="1"/>
  <c r="M426" i="1"/>
  <c r="AI426" i="1"/>
  <c r="AJ426" i="1"/>
  <c r="AK426" i="1"/>
  <c r="AL426" i="1"/>
  <c r="AM426" i="1"/>
  <c r="AN426" i="1"/>
  <c r="AO426" i="1"/>
  <c r="AP426" i="1"/>
  <c r="AQ426" i="1"/>
  <c r="AR426" i="1"/>
  <c r="AS426" i="1"/>
  <c r="M427" i="1"/>
  <c r="AI427" i="1"/>
  <c r="AJ427" i="1"/>
  <c r="AK427" i="1"/>
  <c r="AL427" i="1"/>
  <c r="AM427" i="1"/>
  <c r="AN427" i="1"/>
  <c r="AO427" i="1"/>
  <c r="AP427" i="1"/>
  <c r="AQ427" i="1"/>
  <c r="AR427" i="1"/>
  <c r="AS427" i="1"/>
  <c r="M428" i="1"/>
  <c r="AI428" i="1"/>
  <c r="AJ428" i="1"/>
  <c r="AK428" i="1"/>
  <c r="AL428" i="1"/>
  <c r="AM428" i="1"/>
  <c r="AN428" i="1"/>
  <c r="AO428" i="1"/>
  <c r="AP428" i="1"/>
  <c r="AQ428" i="1"/>
  <c r="AR428" i="1"/>
  <c r="AS428" i="1"/>
  <c r="M429" i="1"/>
  <c r="AI429" i="1"/>
  <c r="AJ429" i="1"/>
  <c r="AK429" i="1"/>
  <c r="AL429" i="1"/>
  <c r="AM429" i="1"/>
  <c r="AN429" i="1"/>
  <c r="AO429" i="1"/>
  <c r="AP429" i="1"/>
  <c r="AQ429" i="1"/>
  <c r="AR429" i="1"/>
  <c r="AS429" i="1"/>
  <c r="M430" i="1"/>
  <c r="AI430" i="1"/>
  <c r="AJ430" i="1"/>
  <c r="AK430" i="1"/>
  <c r="AL430" i="1"/>
  <c r="AM430" i="1"/>
  <c r="AN430" i="1"/>
  <c r="AO430" i="1"/>
  <c r="AP430" i="1"/>
  <c r="AQ430" i="1"/>
  <c r="AR430" i="1"/>
  <c r="AS430" i="1"/>
  <c r="M431" i="1"/>
  <c r="AI431" i="1"/>
  <c r="AJ431" i="1"/>
  <c r="AK431" i="1"/>
  <c r="AL431" i="1"/>
  <c r="AM431" i="1"/>
  <c r="AN431" i="1"/>
  <c r="AO431" i="1"/>
  <c r="AP431" i="1"/>
  <c r="AQ431" i="1"/>
  <c r="AR431" i="1"/>
  <c r="AS431" i="1"/>
  <c r="M432" i="1"/>
  <c r="AI432" i="1"/>
  <c r="AJ432" i="1"/>
  <c r="AK432" i="1"/>
  <c r="AL432" i="1"/>
  <c r="AM432" i="1"/>
  <c r="AN432" i="1"/>
  <c r="AO432" i="1"/>
  <c r="AP432" i="1"/>
  <c r="AQ432" i="1"/>
  <c r="AR432" i="1"/>
  <c r="AS432" i="1"/>
  <c r="M433" i="1"/>
  <c r="AI433" i="1"/>
  <c r="AJ433" i="1"/>
  <c r="AK433" i="1"/>
  <c r="AL433" i="1"/>
  <c r="AM433" i="1"/>
  <c r="AN433" i="1"/>
  <c r="AO433" i="1"/>
  <c r="AP433" i="1"/>
  <c r="AQ433" i="1"/>
  <c r="AR433" i="1"/>
  <c r="AS433" i="1"/>
  <c r="M434" i="1"/>
  <c r="AI434" i="1"/>
  <c r="AJ434" i="1"/>
  <c r="AK434" i="1"/>
  <c r="AL434" i="1"/>
  <c r="AM434" i="1"/>
  <c r="AN434" i="1"/>
  <c r="AO434" i="1"/>
  <c r="AP434" i="1"/>
  <c r="AQ434" i="1"/>
  <c r="AR434" i="1"/>
  <c r="AS434" i="1"/>
  <c r="M435" i="1"/>
  <c r="AI435" i="1"/>
  <c r="AJ435" i="1"/>
  <c r="AK435" i="1"/>
  <c r="AL435" i="1"/>
  <c r="AM435" i="1"/>
  <c r="AN435" i="1"/>
  <c r="AO435" i="1"/>
  <c r="AP435" i="1"/>
  <c r="AQ435" i="1"/>
  <c r="AR435" i="1"/>
  <c r="AS435" i="1"/>
  <c r="M436" i="1"/>
  <c r="AI436" i="1"/>
  <c r="AJ436" i="1"/>
  <c r="AK436" i="1"/>
  <c r="AL436" i="1"/>
  <c r="AM436" i="1"/>
  <c r="AN436" i="1"/>
  <c r="AO436" i="1"/>
  <c r="AP436" i="1"/>
  <c r="AQ436" i="1"/>
  <c r="AR436" i="1"/>
  <c r="AS436" i="1"/>
  <c r="M437" i="1"/>
  <c r="AI437" i="1"/>
  <c r="AJ437" i="1"/>
  <c r="AK437" i="1"/>
  <c r="AL437" i="1"/>
  <c r="AM437" i="1"/>
  <c r="AN437" i="1"/>
  <c r="AO437" i="1"/>
  <c r="AP437" i="1"/>
  <c r="AQ437" i="1"/>
  <c r="AR437" i="1"/>
  <c r="AS437" i="1"/>
  <c r="M438" i="1"/>
  <c r="AI438" i="1"/>
  <c r="AJ438" i="1"/>
  <c r="AK438" i="1"/>
  <c r="AL438" i="1"/>
  <c r="AM438" i="1"/>
  <c r="AN438" i="1"/>
  <c r="AO438" i="1"/>
  <c r="AP438" i="1"/>
  <c r="AQ438" i="1"/>
  <c r="AR438" i="1"/>
  <c r="AS438" i="1"/>
  <c r="M439" i="1"/>
  <c r="AI439" i="1"/>
  <c r="AJ439" i="1"/>
  <c r="AK439" i="1"/>
  <c r="AL439" i="1"/>
  <c r="AM439" i="1"/>
  <c r="AN439" i="1"/>
  <c r="AO439" i="1"/>
  <c r="AP439" i="1"/>
  <c r="AQ439" i="1"/>
  <c r="AR439" i="1"/>
  <c r="AS439" i="1"/>
  <c r="M440" i="1"/>
  <c r="AI440" i="1"/>
  <c r="AJ440" i="1"/>
  <c r="AK440" i="1"/>
  <c r="AL440" i="1"/>
  <c r="AM440" i="1"/>
  <c r="AN440" i="1"/>
  <c r="AO440" i="1"/>
  <c r="AP440" i="1"/>
  <c r="AQ440" i="1"/>
  <c r="AR440" i="1"/>
  <c r="AS440" i="1"/>
  <c r="M441" i="1"/>
  <c r="AI441" i="1"/>
  <c r="AJ441" i="1"/>
  <c r="AK441" i="1"/>
  <c r="AL441" i="1"/>
  <c r="AM441" i="1"/>
  <c r="AN441" i="1"/>
  <c r="AO441" i="1"/>
  <c r="AP441" i="1"/>
  <c r="AQ441" i="1"/>
  <c r="AR441" i="1"/>
  <c r="AS441" i="1"/>
  <c r="M442" i="1"/>
  <c r="AI442" i="1"/>
  <c r="AJ442" i="1"/>
  <c r="AK442" i="1"/>
  <c r="AL442" i="1"/>
  <c r="AM442" i="1"/>
  <c r="AN442" i="1"/>
  <c r="AO442" i="1"/>
  <c r="AP442" i="1"/>
  <c r="AQ442" i="1"/>
  <c r="AR442" i="1"/>
  <c r="AS442" i="1"/>
  <c r="M443" i="1"/>
  <c r="AI443" i="1"/>
  <c r="AJ443" i="1"/>
  <c r="AK443" i="1"/>
  <c r="AL443" i="1"/>
  <c r="AM443" i="1"/>
  <c r="AN443" i="1"/>
  <c r="AO443" i="1"/>
  <c r="AP443" i="1"/>
  <c r="AQ443" i="1"/>
  <c r="AR443" i="1"/>
  <c r="AS443" i="1"/>
  <c r="M444" i="1"/>
  <c r="AI444" i="1"/>
  <c r="AJ444" i="1"/>
  <c r="AK444" i="1"/>
  <c r="AL444" i="1"/>
  <c r="AM444" i="1"/>
  <c r="AN444" i="1"/>
  <c r="AO444" i="1"/>
  <c r="AP444" i="1"/>
  <c r="AQ444" i="1"/>
  <c r="AR444" i="1"/>
  <c r="AS444" i="1"/>
  <c r="M445" i="1"/>
  <c r="AI445" i="1"/>
  <c r="AJ445" i="1"/>
  <c r="AK445" i="1"/>
  <c r="AL445" i="1"/>
  <c r="AM445" i="1"/>
  <c r="AN445" i="1"/>
  <c r="AO445" i="1"/>
  <c r="AP445" i="1"/>
  <c r="AQ445" i="1"/>
  <c r="AR445" i="1"/>
  <c r="AS445" i="1"/>
  <c r="M446" i="1"/>
  <c r="AI446" i="1"/>
  <c r="AJ446" i="1"/>
  <c r="AK446" i="1"/>
  <c r="AL446" i="1"/>
  <c r="AM446" i="1"/>
  <c r="AN446" i="1"/>
  <c r="AO446" i="1"/>
  <c r="AP446" i="1"/>
  <c r="AQ446" i="1"/>
  <c r="AR446" i="1"/>
  <c r="AS446" i="1"/>
  <c r="M447" i="1"/>
  <c r="AI447" i="1"/>
  <c r="AJ447" i="1"/>
  <c r="AK447" i="1"/>
  <c r="AL447" i="1"/>
  <c r="AM447" i="1"/>
  <c r="AN447" i="1"/>
  <c r="AO447" i="1"/>
  <c r="AP447" i="1"/>
  <c r="AQ447" i="1"/>
  <c r="AR447" i="1"/>
  <c r="AS447" i="1"/>
  <c r="M448" i="1"/>
  <c r="AI448" i="1"/>
  <c r="AJ448" i="1"/>
  <c r="AK448" i="1"/>
  <c r="AL448" i="1"/>
  <c r="AM448" i="1"/>
  <c r="AN448" i="1"/>
  <c r="AO448" i="1"/>
  <c r="AP448" i="1"/>
  <c r="AQ448" i="1"/>
  <c r="AR448" i="1"/>
  <c r="AS448" i="1"/>
  <c r="M449" i="1"/>
  <c r="AI449" i="1"/>
  <c r="AJ449" i="1"/>
  <c r="AK449" i="1"/>
  <c r="AL449" i="1"/>
  <c r="AM449" i="1"/>
  <c r="AN449" i="1"/>
  <c r="AO449" i="1"/>
  <c r="AP449" i="1"/>
  <c r="AQ449" i="1"/>
  <c r="AR449" i="1"/>
  <c r="AS449" i="1"/>
  <c r="M450" i="1"/>
  <c r="AI450" i="1"/>
  <c r="AJ450" i="1"/>
  <c r="AK450" i="1"/>
  <c r="AL450" i="1"/>
  <c r="AM450" i="1"/>
  <c r="AN450" i="1"/>
  <c r="AO450" i="1"/>
  <c r="AP450" i="1"/>
  <c r="AQ450" i="1"/>
  <c r="AR450" i="1"/>
  <c r="AS450" i="1"/>
  <c r="M451" i="1"/>
  <c r="AI451" i="1"/>
  <c r="AJ451" i="1"/>
  <c r="AK451" i="1"/>
  <c r="AL451" i="1"/>
  <c r="AM451" i="1"/>
  <c r="AN451" i="1"/>
  <c r="AO451" i="1"/>
  <c r="AP451" i="1"/>
  <c r="AQ451" i="1"/>
  <c r="AR451" i="1"/>
  <c r="AS451" i="1"/>
  <c r="M452" i="1"/>
  <c r="AI452" i="1"/>
  <c r="AJ452" i="1"/>
  <c r="AK452" i="1"/>
  <c r="AL452" i="1"/>
  <c r="AM452" i="1"/>
  <c r="AN452" i="1"/>
  <c r="AO452" i="1"/>
  <c r="AP452" i="1"/>
  <c r="AQ452" i="1"/>
  <c r="AR452" i="1"/>
  <c r="AS452" i="1"/>
  <c r="M453" i="1"/>
  <c r="AI453" i="1"/>
  <c r="AJ453" i="1"/>
  <c r="AK453" i="1"/>
  <c r="AL453" i="1"/>
  <c r="AM453" i="1"/>
  <c r="AN453" i="1"/>
  <c r="AO453" i="1"/>
  <c r="AP453" i="1"/>
  <c r="AQ453" i="1"/>
  <c r="AR453" i="1"/>
  <c r="AS453" i="1"/>
  <c r="M454" i="1"/>
  <c r="AI454" i="1"/>
  <c r="AJ454" i="1"/>
  <c r="AK454" i="1"/>
  <c r="AL454" i="1"/>
  <c r="AM454" i="1"/>
  <c r="AN454" i="1"/>
  <c r="AO454" i="1"/>
  <c r="AP454" i="1"/>
  <c r="AQ454" i="1"/>
  <c r="AR454" i="1"/>
  <c r="AS454" i="1"/>
  <c r="M455" i="1"/>
  <c r="AI455" i="1"/>
  <c r="AJ455" i="1"/>
  <c r="AK455" i="1"/>
  <c r="AL455" i="1"/>
  <c r="AM455" i="1"/>
  <c r="AN455" i="1"/>
  <c r="AO455" i="1"/>
  <c r="AP455" i="1"/>
  <c r="AQ455" i="1"/>
  <c r="AR455" i="1"/>
  <c r="AS455" i="1"/>
  <c r="M456" i="1"/>
  <c r="AI456" i="1"/>
  <c r="AJ456" i="1"/>
  <c r="AK456" i="1"/>
  <c r="AL456" i="1"/>
  <c r="AM456" i="1"/>
  <c r="AN456" i="1"/>
  <c r="AO456" i="1"/>
  <c r="AP456" i="1"/>
  <c r="AQ456" i="1"/>
  <c r="AR456" i="1"/>
  <c r="AS456" i="1"/>
  <c r="M457" i="1"/>
  <c r="AI457" i="1"/>
  <c r="AJ457" i="1"/>
  <c r="AK457" i="1"/>
  <c r="AL457" i="1"/>
  <c r="AM457" i="1"/>
  <c r="AN457" i="1"/>
  <c r="AO457" i="1"/>
  <c r="AP457" i="1"/>
  <c r="AQ457" i="1"/>
  <c r="AR457" i="1"/>
  <c r="AS457" i="1"/>
  <c r="M458" i="1"/>
  <c r="AI458" i="1"/>
  <c r="AJ458" i="1"/>
  <c r="AK458" i="1"/>
  <c r="AL458" i="1"/>
  <c r="AM458" i="1"/>
  <c r="AN458" i="1"/>
  <c r="AO458" i="1"/>
  <c r="AP458" i="1"/>
  <c r="AQ458" i="1"/>
  <c r="AR458" i="1"/>
  <c r="AS458" i="1"/>
  <c r="M459" i="1"/>
  <c r="AI459" i="1"/>
  <c r="AJ459" i="1"/>
  <c r="AK459" i="1"/>
  <c r="AL459" i="1"/>
  <c r="AM459" i="1"/>
  <c r="AN459" i="1"/>
  <c r="AO459" i="1"/>
  <c r="AP459" i="1"/>
  <c r="AQ459" i="1"/>
  <c r="AR459" i="1"/>
  <c r="AS459" i="1"/>
  <c r="M460" i="1"/>
  <c r="AI460" i="1"/>
  <c r="AJ460" i="1"/>
  <c r="AK460" i="1"/>
  <c r="AL460" i="1"/>
  <c r="AM460" i="1"/>
  <c r="AN460" i="1"/>
  <c r="AO460" i="1"/>
  <c r="AP460" i="1"/>
  <c r="AQ460" i="1"/>
  <c r="AR460" i="1"/>
  <c r="AS460" i="1"/>
  <c r="M461" i="1"/>
  <c r="AI461" i="1"/>
  <c r="AJ461" i="1"/>
  <c r="AK461" i="1"/>
  <c r="AL461" i="1"/>
  <c r="AM461" i="1"/>
  <c r="AN461" i="1"/>
  <c r="AO461" i="1"/>
  <c r="AP461" i="1"/>
  <c r="AQ461" i="1"/>
  <c r="AR461" i="1"/>
  <c r="AS461" i="1"/>
  <c r="M462" i="1"/>
  <c r="AI462" i="1"/>
  <c r="AJ462" i="1"/>
  <c r="AK462" i="1"/>
  <c r="AL462" i="1"/>
  <c r="AM462" i="1"/>
  <c r="AN462" i="1"/>
  <c r="AO462" i="1"/>
  <c r="AP462" i="1"/>
  <c r="AQ462" i="1"/>
  <c r="AR462" i="1"/>
  <c r="AS462" i="1"/>
  <c r="M463" i="1"/>
  <c r="AI463" i="1"/>
  <c r="AJ463" i="1"/>
  <c r="AK463" i="1"/>
  <c r="AL463" i="1"/>
  <c r="AM463" i="1"/>
  <c r="AN463" i="1"/>
  <c r="AO463" i="1"/>
  <c r="AP463" i="1"/>
  <c r="AQ463" i="1"/>
  <c r="AR463" i="1"/>
  <c r="AS463" i="1"/>
  <c r="M464" i="1"/>
  <c r="AI464" i="1"/>
  <c r="AJ464" i="1"/>
  <c r="AK464" i="1"/>
  <c r="AL464" i="1"/>
  <c r="AM464" i="1"/>
  <c r="AN464" i="1"/>
  <c r="AO464" i="1"/>
  <c r="AP464" i="1"/>
  <c r="AQ464" i="1"/>
  <c r="AR464" i="1"/>
  <c r="AS464" i="1"/>
  <c r="M465" i="1"/>
  <c r="AI465" i="1"/>
  <c r="AJ465" i="1"/>
  <c r="AK465" i="1"/>
  <c r="AL465" i="1"/>
  <c r="AM465" i="1"/>
  <c r="AN465" i="1"/>
  <c r="AO465" i="1"/>
  <c r="AP465" i="1"/>
  <c r="AQ465" i="1"/>
  <c r="AR465" i="1"/>
  <c r="AS465" i="1"/>
  <c r="M466" i="1"/>
  <c r="AI466" i="1"/>
  <c r="AJ466" i="1"/>
  <c r="AK466" i="1"/>
  <c r="AL466" i="1"/>
  <c r="AM466" i="1"/>
  <c r="AN466" i="1"/>
  <c r="AO466" i="1"/>
  <c r="AP466" i="1"/>
  <c r="AQ466" i="1"/>
  <c r="AR466" i="1"/>
  <c r="AS466" i="1"/>
  <c r="M467" i="1"/>
  <c r="AI467" i="1"/>
  <c r="AJ467" i="1"/>
  <c r="AK467" i="1"/>
  <c r="AL467" i="1"/>
  <c r="AM467" i="1"/>
  <c r="AN467" i="1"/>
  <c r="AO467" i="1"/>
  <c r="AP467" i="1"/>
  <c r="AQ467" i="1"/>
  <c r="AR467" i="1"/>
  <c r="AS467" i="1"/>
  <c r="M468" i="1"/>
  <c r="AI468" i="1"/>
  <c r="AJ468" i="1"/>
  <c r="AK468" i="1"/>
  <c r="AL468" i="1"/>
  <c r="AM468" i="1"/>
  <c r="AN468" i="1"/>
  <c r="AO468" i="1"/>
  <c r="AP468" i="1"/>
  <c r="AQ468" i="1"/>
  <c r="AR468" i="1"/>
  <c r="AS468" i="1"/>
  <c r="M469" i="1"/>
  <c r="AI469" i="1"/>
  <c r="AJ469" i="1"/>
  <c r="AK469" i="1"/>
  <c r="AL469" i="1"/>
  <c r="AM469" i="1"/>
  <c r="AN469" i="1"/>
  <c r="AO469" i="1"/>
  <c r="AP469" i="1"/>
  <c r="AQ469" i="1"/>
  <c r="AR469" i="1"/>
  <c r="AS469" i="1"/>
  <c r="M470" i="1"/>
  <c r="AI470" i="1"/>
  <c r="AJ470" i="1"/>
  <c r="AK470" i="1"/>
  <c r="AL470" i="1"/>
  <c r="AM470" i="1"/>
  <c r="AN470" i="1"/>
  <c r="AO470" i="1"/>
  <c r="AP470" i="1"/>
  <c r="AQ470" i="1"/>
  <c r="AR470" i="1"/>
  <c r="AS470" i="1"/>
  <c r="M471" i="1"/>
  <c r="AI471" i="1"/>
  <c r="AJ471" i="1"/>
  <c r="AK471" i="1"/>
  <c r="AL471" i="1"/>
  <c r="AM471" i="1"/>
  <c r="AN471" i="1"/>
  <c r="AO471" i="1"/>
  <c r="AP471" i="1"/>
  <c r="AQ471" i="1"/>
  <c r="AR471" i="1"/>
  <c r="AS471" i="1"/>
  <c r="M472" i="1"/>
  <c r="AI472" i="1"/>
  <c r="AJ472" i="1"/>
  <c r="AK472" i="1"/>
  <c r="AL472" i="1"/>
  <c r="AM472" i="1"/>
  <c r="AN472" i="1"/>
  <c r="AO472" i="1"/>
  <c r="AP472" i="1"/>
  <c r="AQ472" i="1"/>
  <c r="AR472" i="1"/>
  <c r="AS472" i="1"/>
  <c r="M473" i="1"/>
  <c r="AI473" i="1"/>
  <c r="AJ473" i="1"/>
  <c r="AK473" i="1"/>
  <c r="AL473" i="1"/>
  <c r="AM473" i="1"/>
  <c r="AN473" i="1"/>
  <c r="AO473" i="1"/>
  <c r="AP473" i="1"/>
  <c r="AQ473" i="1"/>
  <c r="AR473" i="1"/>
  <c r="AS473" i="1"/>
  <c r="M474" i="1"/>
  <c r="AI474" i="1"/>
  <c r="AJ474" i="1"/>
  <c r="AK474" i="1"/>
  <c r="AL474" i="1"/>
  <c r="AM474" i="1"/>
  <c r="AN474" i="1"/>
  <c r="AO474" i="1"/>
  <c r="AP474" i="1"/>
  <c r="AQ474" i="1"/>
  <c r="AR474" i="1"/>
  <c r="AS474" i="1"/>
  <c r="M475" i="1"/>
  <c r="AI475" i="1"/>
  <c r="AJ475" i="1"/>
  <c r="AK475" i="1"/>
  <c r="AL475" i="1"/>
  <c r="AM475" i="1"/>
  <c r="AN475" i="1"/>
  <c r="AO475" i="1"/>
  <c r="AP475" i="1"/>
  <c r="AQ475" i="1"/>
  <c r="AR475" i="1"/>
  <c r="AS475" i="1"/>
  <c r="M476" i="1"/>
  <c r="AI476" i="1"/>
  <c r="AJ476" i="1"/>
  <c r="AK476" i="1"/>
  <c r="AL476" i="1"/>
  <c r="AM476" i="1"/>
  <c r="AN476" i="1"/>
  <c r="AO476" i="1"/>
  <c r="AP476" i="1"/>
  <c r="AQ476" i="1"/>
  <c r="AR476" i="1"/>
  <c r="AS476" i="1"/>
  <c r="M477" i="1"/>
  <c r="AI477" i="1"/>
  <c r="AJ477" i="1"/>
  <c r="AK477" i="1"/>
  <c r="AL477" i="1"/>
  <c r="AM477" i="1"/>
  <c r="AN477" i="1"/>
  <c r="AO477" i="1"/>
  <c r="AP477" i="1"/>
  <c r="AQ477" i="1"/>
  <c r="AR477" i="1"/>
  <c r="AS477" i="1"/>
  <c r="M478" i="1"/>
  <c r="AI478" i="1"/>
  <c r="AJ478" i="1"/>
  <c r="AK478" i="1"/>
  <c r="AL478" i="1"/>
  <c r="AM478" i="1"/>
  <c r="AN478" i="1"/>
  <c r="AO478" i="1"/>
  <c r="AP478" i="1"/>
  <c r="AQ478" i="1"/>
  <c r="AR478" i="1"/>
  <c r="AS478" i="1"/>
  <c r="M479" i="1"/>
  <c r="AI479" i="1"/>
  <c r="AJ479" i="1"/>
  <c r="AK479" i="1"/>
  <c r="AL479" i="1"/>
  <c r="AM479" i="1"/>
  <c r="AN479" i="1"/>
  <c r="AO479" i="1"/>
  <c r="AP479" i="1"/>
  <c r="AQ479" i="1"/>
  <c r="AR479" i="1"/>
  <c r="AS479" i="1"/>
  <c r="M480" i="1"/>
  <c r="AI480" i="1"/>
  <c r="AJ480" i="1"/>
  <c r="AK480" i="1"/>
  <c r="AL480" i="1"/>
  <c r="AM480" i="1"/>
  <c r="AN480" i="1"/>
  <c r="AO480" i="1"/>
  <c r="AP480" i="1"/>
  <c r="AQ480" i="1"/>
  <c r="AR480" i="1"/>
  <c r="AS480" i="1"/>
  <c r="M481" i="1"/>
  <c r="AI481" i="1"/>
  <c r="AJ481" i="1"/>
  <c r="AK481" i="1"/>
  <c r="AL481" i="1"/>
  <c r="AM481" i="1"/>
  <c r="AN481" i="1"/>
  <c r="AO481" i="1"/>
  <c r="AP481" i="1"/>
  <c r="AQ481" i="1"/>
  <c r="AR481" i="1"/>
  <c r="AS481" i="1"/>
  <c r="M482" i="1"/>
  <c r="AI482" i="1"/>
  <c r="AJ482" i="1"/>
  <c r="AK482" i="1"/>
  <c r="AL482" i="1"/>
  <c r="AM482" i="1"/>
  <c r="AN482" i="1"/>
  <c r="AO482" i="1"/>
  <c r="AP482" i="1"/>
  <c r="AQ482" i="1"/>
  <c r="AR482" i="1"/>
  <c r="AS482" i="1"/>
  <c r="M483" i="1"/>
  <c r="AI483" i="1"/>
  <c r="AJ483" i="1"/>
  <c r="AK483" i="1"/>
  <c r="AL483" i="1"/>
  <c r="AM483" i="1"/>
  <c r="AN483" i="1"/>
  <c r="AO483" i="1"/>
  <c r="AP483" i="1"/>
  <c r="AQ483" i="1"/>
  <c r="AR483" i="1"/>
  <c r="AS483" i="1"/>
  <c r="M484" i="1"/>
  <c r="AI484" i="1"/>
  <c r="AJ484" i="1"/>
  <c r="AK484" i="1"/>
  <c r="AL484" i="1"/>
  <c r="AM484" i="1"/>
  <c r="AN484" i="1"/>
  <c r="AO484" i="1"/>
  <c r="AP484" i="1"/>
  <c r="AQ484" i="1"/>
  <c r="AR484" i="1"/>
  <c r="AS484" i="1"/>
  <c r="M485" i="1"/>
  <c r="AI485" i="1"/>
  <c r="AJ485" i="1"/>
  <c r="AK485" i="1"/>
  <c r="AL485" i="1"/>
  <c r="AM485" i="1"/>
  <c r="AN485" i="1"/>
  <c r="AO485" i="1"/>
  <c r="AP485" i="1"/>
  <c r="AQ485" i="1"/>
  <c r="AR485" i="1"/>
  <c r="AS485" i="1"/>
  <c r="M486" i="1"/>
  <c r="AI486" i="1"/>
  <c r="AJ486" i="1"/>
  <c r="AK486" i="1"/>
  <c r="AL486" i="1"/>
  <c r="AM486" i="1"/>
  <c r="AN486" i="1"/>
  <c r="AO486" i="1"/>
  <c r="AP486" i="1"/>
  <c r="AQ486" i="1"/>
  <c r="AR486" i="1"/>
  <c r="AS486" i="1"/>
  <c r="M487" i="1"/>
  <c r="AI487" i="1"/>
  <c r="AJ487" i="1"/>
  <c r="AK487" i="1"/>
  <c r="AL487" i="1"/>
  <c r="AM487" i="1"/>
  <c r="AN487" i="1"/>
  <c r="AO487" i="1"/>
  <c r="AP487" i="1"/>
  <c r="AQ487" i="1"/>
  <c r="AR487" i="1"/>
  <c r="AS487" i="1"/>
  <c r="M488" i="1"/>
  <c r="AI488" i="1"/>
  <c r="AJ488" i="1"/>
  <c r="AK488" i="1"/>
  <c r="AL488" i="1"/>
  <c r="AM488" i="1"/>
  <c r="AN488" i="1"/>
  <c r="AO488" i="1"/>
  <c r="AP488" i="1"/>
  <c r="AQ488" i="1"/>
  <c r="AR488" i="1"/>
  <c r="AS488" i="1"/>
  <c r="M489" i="1"/>
  <c r="AI489" i="1"/>
  <c r="AJ489" i="1"/>
  <c r="AK489" i="1"/>
  <c r="AL489" i="1"/>
  <c r="AM489" i="1"/>
  <c r="AN489" i="1"/>
  <c r="AO489" i="1"/>
  <c r="AP489" i="1"/>
  <c r="AQ489" i="1"/>
  <c r="AR489" i="1"/>
  <c r="AS489" i="1"/>
  <c r="M490" i="1"/>
  <c r="AI490" i="1"/>
  <c r="AJ490" i="1"/>
  <c r="AK490" i="1"/>
  <c r="AL490" i="1"/>
  <c r="AM490" i="1"/>
  <c r="AN490" i="1"/>
  <c r="AO490" i="1"/>
  <c r="AP490" i="1"/>
  <c r="AQ490" i="1"/>
  <c r="AR490" i="1"/>
  <c r="AS490" i="1"/>
  <c r="M491" i="1"/>
  <c r="AI491" i="1"/>
  <c r="AJ491" i="1"/>
  <c r="AK491" i="1"/>
  <c r="AL491" i="1"/>
  <c r="AM491" i="1"/>
  <c r="AN491" i="1"/>
  <c r="AO491" i="1"/>
  <c r="AP491" i="1"/>
  <c r="AQ491" i="1"/>
  <c r="AR491" i="1"/>
  <c r="AS491" i="1"/>
  <c r="M492" i="1"/>
  <c r="AI492" i="1"/>
  <c r="AJ492" i="1"/>
  <c r="AK492" i="1"/>
  <c r="AL492" i="1"/>
  <c r="AM492" i="1"/>
  <c r="AN492" i="1"/>
  <c r="AO492" i="1"/>
  <c r="AP492" i="1"/>
  <c r="AQ492" i="1"/>
  <c r="AR492" i="1"/>
  <c r="AS492" i="1"/>
  <c r="M493" i="1"/>
  <c r="AI493" i="1"/>
  <c r="AJ493" i="1"/>
  <c r="AK493" i="1"/>
  <c r="AL493" i="1"/>
  <c r="AM493" i="1"/>
  <c r="AN493" i="1"/>
  <c r="AO493" i="1"/>
  <c r="AP493" i="1"/>
  <c r="AQ493" i="1"/>
  <c r="AR493" i="1"/>
  <c r="AS493" i="1"/>
  <c r="M494" i="1"/>
  <c r="AI494" i="1"/>
  <c r="AJ494" i="1"/>
  <c r="AK494" i="1"/>
  <c r="AL494" i="1"/>
  <c r="AM494" i="1"/>
  <c r="AN494" i="1"/>
  <c r="AO494" i="1"/>
  <c r="AP494" i="1"/>
  <c r="AQ494" i="1"/>
  <c r="AR494" i="1"/>
  <c r="AS494" i="1"/>
  <c r="M495" i="1"/>
  <c r="AI495" i="1"/>
  <c r="AJ495" i="1"/>
  <c r="AK495" i="1"/>
  <c r="AL495" i="1"/>
  <c r="AM495" i="1"/>
  <c r="AN495" i="1"/>
  <c r="AO495" i="1"/>
  <c r="AP495" i="1"/>
  <c r="AQ495" i="1"/>
  <c r="AR495" i="1"/>
  <c r="AS495" i="1"/>
  <c r="M496" i="1"/>
  <c r="AI496" i="1"/>
  <c r="AJ496" i="1"/>
  <c r="AK496" i="1"/>
  <c r="AL496" i="1"/>
  <c r="AM496" i="1"/>
  <c r="AN496" i="1"/>
  <c r="AO496" i="1"/>
  <c r="AP496" i="1"/>
  <c r="AQ496" i="1"/>
  <c r="AR496" i="1"/>
  <c r="AS496" i="1"/>
  <c r="M497" i="1"/>
  <c r="AI497" i="1"/>
  <c r="AJ497" i="1"/>
  <c r="AK497" i="1"/>
  <c r="AL497" i="1"/>
  <c r="AM497" i="1"/>
  <c r="AN497" i="1"/>
  <c r="AO497" i="1"/>
  <c r="AP497" i="1"/>
  <c r="AQ497" i="1"/>
  <c r="AR497" i="1"/>
  <c r="AS497" i="1"/>
  <c r="M498" i="1"/>
  <c r="AI498" i="1"/>
  <c r="AJ498" i="1"/>
  <c r="AK498" i="1"/>
  <c r="AL498" i="1"/>
  <c r="AM498" i="1"/>
  <c r="AN498" i="1"/>
  <c r="AO498" i="1"/>
  <c r="AP498" i="1"/>
  <c r="AQ498" i="1"/>
  <c r="AR498" i="1"/>
  <c r="AS498" i="1"/>
  <c r="M499" i="1"/>
  <c r="AI499" i="1"/>
  <c r="AJ499" i="1"/>
  <c r="AK499" i="1"/>
  <c r="AL499" i="1"/>
  <c r="AM499" i="1"/>
  <c r="AN499" i="1"/>
  <c r="AO499" i="1"/>
  <c r="AP499" i="1"/>
  <c r="AQ499" i="1"/>
  <c r="AR499" i="1"/>
  <c r="AS499" i="1"/>
  <c r="M500" i="1"/>
  <c r="AI500" i="1"/>
  <c r="AJ500" i="1"/>
  <c r="AK500" i="1"/>
  <c r="AL500" i="1"/>
  <c r="AM500" i="1"/>
  <c r="AN500" i="1"/>
  <c r="AO500" i="1"/>
  <c r="AP500" i="1"/>
  <c r="AQ500" i="1"/>
  <c r="AR500" i="1"/>
  <c r="AS500" i="1"/>
  <c r="M501" i="1"/>
  <c r="AI501" i="1"/>
  <c r="AJ501" i="1"/>
  <c r="AK501" i="1"/>
  <c r="AL501" i="1"/>
  <c r="AM501" i="1"/>
  <c r="AN501" i="1"/>
  <c r="AO501" i="1"/>
  <c r="AP501" i="1"/>
  <c r="AQ501" i="1"/>
  <c r="AR501" i="1"/>
  <c r="AS501" i="1"/>
  <c r="M502" i="1"/>
  <c r="AI502" i="1"/>
  <c r="AJ502" i="1"/>
  <c r="AK502" i="1"/>
  <c r="AL502" i="1"/>
  <c r="AM502" i="1"/>
  <c r="AN502" i="1"/>
  <c r="AO502" i="1"/>
  <c r="AP502" i="1"/>
  <c r="AQ502" i="1"/>
  <c r="AR502" i="1"/>
  <c r="AS502" i="1"/>
  <c r="M503" i="1"/>
  <c r="AI503" i="1"/>
  <c r="AJ503" i="1"/>
  <c r="AK503" i="1"/>
  <c r="AL503" i="1"/>
  <c r="AM503" i="1"/>
  <c r="AN503" i="1"/>
  <c r="AO503" i="1"/>
  <c r="AP503" i="1"/>
  <c r="AQ503" i="1"/>
  <c r="AR503" i="1"/>
  <c r="AS503" i="1"/>
  <c r="M504" i="1"/>
  <c r="AI504" i="1"/>
  <c r="AJ504" i="1"/>
  <c r="AK504" i="1"/>
  <c r="AL504" i="1"/>
  <c r="AM504" i="1"/>
  <c r="AN504" i="1"/>
  <c r="AO504" i="1"/>
  <c r="AP504" i="1"/>
  <c r="AQ504" i="1"/>
  <c r="AR504" i="1"/>
  <c r="AS504" i="1"/>
  <c r="M505" i="1"/>
  <c r="AI505" i="1"/>
  <c r="AJ505" i="1"/>
  <c r="AK505" i="1"/>
  <c r="AL505" i="1"/>
  <c r="AM505" i="1"/>
  <c r="AN505" i="1"/>
  <c r="AO505" i="1"/>
  <c r="AP505" i="1"/>
  <c r="AQ505" i="1"/>
  <c r="AR505" i="1"/>
  <c r="AS505" i="1"/>
  <c r="M506" i="1"/>
  <c r="AI506" i="1"/>
  <c r="AJ506" i="1"/>
  <c r="AK506" i="1"/>
  <c r="AL506" i="1"/>
  <c r="AM506" i="1"/>
  <c r="AN506" i="1"/>
  <c r="AO506" i="1"/>
  <c r="AP506" i="1"/>
  <c r="AQ506" i="1"/>
  <c r="AR506" i="1"/>
  <c r="AS506" i="1"/>
  <c r="M507" i="1"/>
  <c r="AI507" i="1"/>
  <c r="AJ507" i="1"/>
  <c r="AK507" i="1"/>
  <c r="AL507" i="1"/>
  <c r="AM507" i="1"/>
  <c r="AN507" i="1"/>
  <c r="AO507" i="1"/>
  <c r="AP507" i="1"/>
  <c r="AQ507" i="1"/>
  <c r="AR507" i="1"/>
  <c r="AS507" i="1"/>
  <c r="M508" i="1"/>
  <c r="AI508" i="1"/>
  <c r="AJ508" i="1"/>
  <c r="AK508" i="1"/>
  <c r="AL508" i="1"/>
  <c r="AM508" i="1"/>
  <c r="AN508" i="1"/>
  <c r="AO508" i="1"/>
  <c r="AP508" i="1"/>
  <c r="AQ508" i="1"/>
  <c r="AR508" i="1"/>
  <c r="AS508" i="1"/>
  <c r="M509" i="1"/>
  <c r="AI509" i="1"/>
  <c r="AJ509" i="1"/>
  <c r="AK509" i="1"/>
  <c r="AL509" i="1"/>
  <c r="AM509" i="1"/>
  <c r="AN509" i="1"/>
  <c r="AO509" i="1"/>
  <c r="AP509" i="1"/>
  <c r="AQ509" i="1"/>
  <c r="AR509" i="1"/>
  <c r="AS509" i="1"/>
  <c r="M510" i="1"/>
  <c r="AI510" i="1"/>
  <c r="AJ510" i="1"/>
  <c r="AK510" i="1"/>
  <c r="AL510" i="1"/>
  <c r="AM510" i="1"/>
  <c r="AN510" i="1"/>
  <c r="AO510" i="1"/>
  <c r="AP510" i="1"/>
  <c r="AQ510" i="1"/>
  <c r="AR510" i="1"/>
  <c r="AS510" i="1"/>
  <c r="M511" i="1"/>
  <c r="AI511" i="1"/>
  <c r="AJ511" i="1"/>
  <c r="AK511" i="1"/>
  <c r="AL511" i="1"/>
  <c r="AM511" i="1"/>
  <c r="AN511" i="1"/>
  <c r="AO511" i="1"/>
  <c r="AP511" i="1"/>
  <c r="AQ511" i="1"/>
  <c r="AR511" i="1"/>
  <c r="AS511" i="1"/>
  <c r="M512" i="1"/>
  <c r="AI512" i="1"/>
  <c r="AJ512" i="1"/>
  <c r="AK512" i="1"/>
  <c r="AL512" i="1"/>
  <c r="AM512" i="1"/>
  <c r="AN512" i="1"/>
  <c r="AO512" i="1"/>
  <c r="AP512" i="1"/>
  <c r="AQ512" i="1"/>
  <c r="AR512" i="1"/>
  <c r="AS512" i="1"/>
  <c r="M513" i="1"/>
  <c r="AI513" i="1"/>
  <c r="AJ513" i="1"/>
  <c r="AK513" i="1"/>
  <c r="AL513" i="1"/>
  <c r="AM513" i="1"/>
  <c r="AN513" i="1"/>
  <c r="AO513" i="1"/>
  <c r="AP513" i="1"/>
  <c r="AQ513" i="1"/>
  <c r="AR513" i="1"/>
  <c r="AS513" i="1"/>
  <c r="M514" i="1"/>
  <c r="AI514" i="1"/>
  <c r="AJ514" i="1"/>
  <c r="AK514" i="1"/>
  <c r="AL514" i="1"/>
  <c r="AM514" i="1"/>
  <c r="AN514" i="1"/>
  <c r="AO514" i="1"/>
  <c r="AP514" i="1"/>
  <c r="AQ514" i="1"/>
  <c r="AR514" i="1"/>
  <c r="AS514" i="1"/>
  <c r="M515" i="1"/>
  <c r="AI515" i="1"/>
  <c r="AJ515" i="1"/>
  <c r="AK515" i="1"/>
  <c r="AL515" i="1"/>
  <c r="AM515" i="1"/>
  <c r="AN515" i="1"/>
  <c r="AO515" i="1"/>
  <c r="AP515" i="1"/>
  <c r="AQ515" i="1"/>
  <c r="AR515" i="1"/>
  <c r="AS515" i="1"/>
  <c r="M516" i="1"/>
  <c r="AI516" i="1"/>
  <c r="AJ516" i="1"/>
  <c r="AK516" i="1"/>
  <c r="AL516" i="1"/>
  <c r="AM516" i="1"/>
  <c r="AN516" i="1"/>
  <c r="AO516" i="1"/>
  <c r="AP516" i="1"/>
  <c r="AQ516" i="1"/>
  <c r="AR516" i="1"/>
  <c r="AS516" i="1"/>
  <c r="M517" i="1"/>
  <c r="AI517" i="1"/>
  <c r="AJ517" i="1"/>
  <c r="AK517" i="1"/>
  <c r="AL517" i="1"/>
  <c r="AM517" i="1"/>
  <c r="AN517" i="1"/>
  <c r="AO517" i="1"/>
  <c r="AP517" i="1"/>
  <c r="AQ517" i="1"/>
  <c r="AR517" i="1"/>
  <c r="AS517" i="1"/>
  <c r="M518" i="1"/>
  <c r="AI518" i="1"/>
  <c r="AJ518" i="1"/>
  <c r="AK518" i="1"/>
  <c r="AL518" i="1"/>
  <c r="AM518" i="1"/>
  <c r="AN518" i="1"/>
  <c r="AO518" i="1"/>
  <c r="AP518" i="1"/>
  <c r="AQ518" i="1"/>
  <c r="AR518" i="1"/>
  <c r="AS518" i="1"/>
  <c r="M519" i="1"/>
  <c r="AI519" i="1"/>
  <c r="AJ519" i="1"/>
  <c r="AK519" i="1"/>
  <c r="AL519" i="1"/>
  <c r="AM519" i="1"/>
  <c r="AN519" i="1"/>
  <c r="AO519" i="1"/>
  <c r="AP519" i="1"/>
  <c r="AQ519" i="1"/>
  <c r="AR519" i="1"/>
  <c r="AS519" i="1"/>
  <c r="M520" i="1"/>
  <c r="AI520" i="1"/>
  <c r="AJ520" i="1"/>
  <c r="AK520" i="1"/>
  <c r="AL520" i="1"/>
  <c r="AM520" i="1"/>
  <c r="AN520" i="1"/>
  <c r="AO520" i="1"/>
  <c r="AP520" i="1"/>
  <c r="AQ520" i="1"/>
  <c r="AR520" i="1"/>
  <c r="AS520" i="1"/>
  <c r="M521" i="1"/>
  <c r="AI521" i="1"/>
  <c r="AJ521" i="1"/>
  <c r="AK521" i="1"/>
  <c r="AL521" i="1"/>
  <c r="AM521" i="1"/>
  <c r="AN521" i="1"/>
  <c r="AO521" i="1"/>
  <c r="AP521" i="1"/>
  <c r="AQ521" i="1"/>
  <c r="AR521" i="1"/>
  <c r="AS521" i="1"/>
  <c r="M522" i="1"/>
  <c r="AI522" i="1"/>
  <c r="AJ522" i="1"/>
  <c r="AK522" i="1"/>
  <c r="AL522" i="1"/>
  <c r="AM522" i="1"/>
  <c r="AN522" i="1"/>
  <c r="AO522" i="1"/>
  <c r="AP522" i="1"/>
  <c r="AQ522" i="1"/>
  <c r="AR522" i="1"/>
  <c r="AS522" i="1"/>
  <c r="M523" i="1"/>
  <c r="AI523" i="1"/>
  <c r="AJ523" i="1"/>
  <c r="AK523" i="1"/>
  <c r="AL523" i="1"/>
  <c r="AM523" i="1"/>
  <c r="AN523" i="1"/>
  <c r="AO523" i="1"/>
  <c r="AP523" i="1"/>
  <c r="AQ523" i="1"/>
  <c r="AR523" i="1"/>
  <c r="AS523" i="1"/>
  <c r="M524" i="1"/>
  <c r="AI524" i="1"/>
  <c r="AJ524" i="1"/>
  <c r="AK524" i="1"/>
  <c r="AL524" i="1"/>
  <c r="AM524" i="1"/>
  <c r="AN524" i="1"/>
  <c r="AO524" i="1"/>
  <c r="AP524" i="1"/>
  <c r="AQ524" i="1"/>
  <c r="AR524" i="1"/>
  <c r="AS524" i="1"/>
  <c r="M525" i="1"/>
  <c r="AI525" i="1"/>
  <c r="AJ525" i="1"/>
  <c r="AK525" i="1"/>
  <c r="AL525" i="1"/>
  <c r="AM525" i="1"/>
  <c r="AN525" i="1"/>
  <c r="AO525" i="1"/>
  <c r="AP525" i="1"/>
  <c r="AQ525" i="1"/>
  <c r="AR525" i="1"/>
  <c r="AS525" i="1"/>
  <c r="M526" i="1"/>
  <c r="AI526" i="1"/>
  <c r="AJ526" i="1"/>
  <c r="AK526" i="1"/>
  <c r="AL526" i="1"/>
  <c r="AM526" i="1"/>
  <c r="AN526" i="1"/>
  <c r="AO526" i="1"/>
  <c r="AP526" i="1"/>
  <c r="AQ526" i="1"/>
  <c r="AR526" i="1"/>
  <c r="AS526" i="1"/>
  <c r="M527" i="1"/>
  <c r="AI527" i="1"/>
  <c r="AJ527" i="1"/>
  <c r="AK527" i="1"/>
  <c r="AL527" i="1"/>
  <c r="AM527" i="1"/>
  <c r="AN527" i="1"/>
  <c r="AO527" i="1"/>
  <c r="AP527" i="1"/>
  <c r="AQ527" i="1"/>
  <c r="AR527" i="1"/>
  <c r="AS527" i="1"/>
  <c r="M528" i="1"/>
  <c r="AI528" i="1"/>
  <c r="AJ528" i="1"/>
  <c r="AK528" i="1"/>
  <c r="AL528" i="1"/>
  <c r="AM528" i="1"/>
  <c r="AN528" i="1"/>
  <c r="AO528" i="1"/>
  <c r="AP528" i="1"/>
  <c r="AQ528" i="1"/>
  <c r="AR528" i="1"/>
  <c r="AS528" i="1"/>
  <c r="M529" i="1"/>
  <c r="AI529" i="1"/>
  <c r="AJ529" i="1"/>
  <c r="AK529" i="1"/>
  <c r="AL529" i="1"/>
  <c r="AM529" i="1"/>
  <c r="AN529" i="1"/>
  <c r="AO529" i="1"/>
  <c r="AP529" i="1"/>
  <c r="AQ529" i="1"/>
  <c r="AR529" i="1"/>
  <c r="AS529" i="1"/>
  <c r="M530" i="1"/>
  <c r="AI530" i="1"/>
  <c r="AJ530" i="1"/>
  <c r="AK530" i="1"/>
  <c r="AL530" i="1"/>
  <c r="AM530" i="1"/>
  <c r="AN530" i="1"/>
  <c r="AO530" i="1"/>
  <c r="AP530" i="1"/>
  <c r="AQ530" i="1"/>
  <c r="AR530" i="1"/>
  <c r="AS530" i="1"/>
  <c r="M531" i="1"/>
  <c r="AI531" i="1"/>
  <c r="AJ531" i="1"/>
  <c r="AK531" i="1"/>
  <c r="AL531" i="1"/>
  <c r="AM531" i="1"/>
  <c r="AN531" i="1"/>
  <c r="AO531" i="1"/>
  <c r="AP531" i="1"/>
  <c r="AQ531" i="1"/>
  <c r="AR531" i="1"/>
  <c r="AS531" i="1"/>
  <c r="M532" i="1"/>
  <c r="AI532" i="1"/>
  <c r="AJ532" i="1"/>
  <c r="AK532" i="1"/>
  <c r="AL532" i="1"/>
  <c r="AM532" i="1"/>
  <c r="AN532" i="1"/>
  <c r="AO532" i="1"/>
  <c r="AP532" i="1"/>
  <c r="AQ532" i="1"/>
  <c r="AR532" i="1"/>
  <c r="AS532" i="1"/>
  <c r="M533" i="1"/>
  <c r="AI533" i="1"/>
  <c r="AJ533" i="1"/>
  <c r="AK533" i="1"/>
  <c r="AL533" i="1"/>
  <c r="AM533" i="1"/>
  <c r="AN533" i="1"/>
  <c r="AO533" i="1"/>
  <c r="AP533" i="1"/>
  <c r="AQ533" i="1"/>
  <c r="AR533" i="1"/>
  <c r="AS533" i="1"/>
  <c r="M534" i="1"/>
  <c r="AI534" i="1"/>
  <c r="AJ534" i="1"/>
  <c r="AK534" i="1"/>
  <c r="AL534" i="1"/>
  <c r="AM534" i="1"/>
  <c r="AN534" i="1"/>
  <c r="AO534" i="1"/>
  <c r="AP534" i="1"/>
  <c r="AQ534" i="1"/>
  <c r="AR534" i="1"/>
  <c r="AS534" i="1"/>
  <c r="M535" i="1"/>
  <c r="AI535" i="1"/>
  <c r="AJ535" i="1"/>
  <c r="AK535" i="1"/>
  <c r="AL535" i="1"/>
  <c r="AM535" i="1"/>
  <c r="AN535" i="1"/>
  <c r="AO535" i="1"/>
  <c r="AP535" i="1"/>
  <c r="AQ535" i="1"/>
  <c r="AR535" i="1"/>
  <c r="AS535" i="1"/>
  <c r="M536" i="1"/>
  <c r="AI536" i="1"/>
  <c r="AJ536" i="1"/>
  <c r="AK536" i="1"/>
  <c r="AL536" i="1"/>
  <c r="AM536" i="1"/>
  <c r="AN536" i="1"/>
  <c r="AO536" i="1"/>
  <c r="AP536" i="1"/>
  <c r="AQ536" i="1"/>
  <c r="AR536" i="1"/>
  <c r="AS536" i="1"/>
  <c r="M537" i="1"/>
  <c r="AI537" i="1"/>
  <c r="AJ537" i="1"/>
  <c r="AK537" i="1"/>
  <c r="AL537" i="1"/>
  <c r="AM537" i="1"/>
  <c r="AN537" i="1"/>
  <c r="AO537" i="1"/>
  <c r="AP537" i="1"/>
  <c r="AQ537" i="1"/>
  <c r="AR537" i="1"/>
  <c r="AS537" i="1"/>
  <c r="M538" i="1"/>
  <c r="AI538" i="1"/>
  <c r="AJ538" i="1"/>
  <c r="AK538" i="1"/>
  <c r="AL538" i="1"/>
  <c r="AM538" i="1"/>
  <c r="AN538" i="1"/>
  <c r="AO538" i="1"/>
  <c r="AP538" i="1"/>
  <c r="AQ538" i="1"/>
  <c r="AR538" i="1"/>
  <c r="AS538" i="1"/>
  <c r="M539" i="1"/>
  <c r="AI539" i="1"/>
  <c r="AJ539" i="1"/>
  <c r="AK539" i="1"/>
  <c r="AL539" i="1"/>
  <c r="AM539" i="1"/>
  <c r="AN539" i="1"/>
  <c r="AO539" i="1"/>
  <c r="AP539" i="1"/>
  <c r="AQ539" i="1"/>
  <c r="AR539" i="1"/>
  <c r="AS539" i="1"/>
  <c r="M540" i="1"/>
  <c r="AI540" i="1"/>
  <c r="AJ540" i="1"/>
  <c r="AK540" i="1"/>
  <c r="AL540" i="1"/>
  <c r="AM540" i="1"/>
  <c r="AN540" i="1"/>
  <c r="AO540" i="1"/>
  <c r="AP540" i="1"/>
  <c r="AQ540" i="1"/>
  <c r="AR540" i="1"/>
  <c r="AS540" i="1"/>
  <c r="M541" i="1"/>
  <c r="AI541" i="1"/>
  <c r="AJ541" i="1"/>
  <c r="AK541" i="1"/>
  <c r="AL541" i="1"/>
  <c r="AM541" i="1"/>
  <c r="AN541" i="1"/>
  <c r="AO541" i="1"/>
  <c r="AP541" i="1"/>
  <c r="AQ541" i="1"/>
  <c r="AR541" i="1"/>
  <c r="AS541" i="1"/>
  <c r="M542" i="1"/>
  <c r="AI542" i="1"/>
  <c r="AJ542" i="1"/>
  <c r="AK542" i="1"/>
  <c r="AL542" i="1"/>
  <c r="AM542" i="1"/>
  <c r="AN542" i="1"/>
  <c r="AO542" i="1"/>
  <c r="AP542" i="1"/>
  <c r="AQ542" i="1"/>
  <c r="AR542" i="1"/>
  <c r="AS542" i="1"/>
  <c r="M543" i="1"/>
  <c r="AI543" i="1"/>
  <c r="AJ543" i="1"/>
  <c r="AK543" i="1"/>
  <c r="AL543" i="1"/>
  <c r="AM543" i="1"/>
  <c r="AN543" i="1"/>
  <c r="AO543" i="1"/>
  <c r="AP543" i="1"/>
  <c r="AQ543" i="1"/>
  <c r="AR543" i="1"/>
  <c r="AS543" i="1"/>
  <c r="M544" i="1"/>
  <c r="AI544" i="1"/>
  <c r="AJ544" i="1"/>
  <c r="AK544" i="1"/>
  <c r="AL544" i="1"/>
  <c r="AM544" i="1"/>
  <c r="AN544" i="1"/>
  <c r="AO544" i="1"/>
  <c r="AP544" i="1"/>
  <c r="AQ544" i="1"/>
  <c r="AR544" i="1"/>
  <c r="AS544" i="1"/>
  <c r="M545" i="1"/>
  <c r="AI545" i="1"/>
  <c r="AJ545" i="1"/>
  <c r="AK545" i="1"/>
  <c r="AL545" i="1"/>
  <c r="AM545" i="1"/>
  <c r="AN545" i="1"/>
  <c r="AO545" i="1"/>
  <c r="AP545" i="1"/>
  <c r="AQ545" i="1"/>
  <c r="AR545" i="1"/>
  <c r="AS545" i="1"/>
  <c r="M546" i="1"/>
  <c r="AI546" i="1"/>
  <c r="AJ546" i="1"/>
  <c r="AK546" i="1"/>
  <c r="AL546" i="1"/>
  <c r="AM546" i="1"/>
  <c r="AN546" i="1"/>
  <c r="AO546" i="1"/>
  <c r="AP546" i="1"/>
  <c r="AQ546" i="1"/>
  <c r="AR546" i="1"/>
  <c r="AS546" i="1"/>
  <c r="M547" i="1"/>
  <c r="AI547" i="1"/>
  <c r="AJ547" i="1"/>
  <c r="AK547" i="1"/>
  <c r="AL547" i="1"/>
  <c r="AM547" i="1"/>
  <c r="AN547" i="1"/>
  <c r="AO547" i="1"/>
  <c r="AP547" i="1"/>
  <c r="AQ547" i="1"/>
  <c r="AR547" i="1"/>
  <c r="AS547" i="1"/>
  <c r="M548" i="1"/>
  <c r="AI548" i="1"/>
  <c r="AJ548" i="1"/>
  <c r="AK548" i="1"/>
  <c r="AL548" i="1"/>
  <c r="AM548" i="1"/>
  <c r="AN548" i="1"/>
  <c r="AO548" i="1"/>
  <c r="AP548" i="1"/>
  <c r="AQ548" i="1"/>
  <c r="AR548" i="1"/>
  <c r="AS548" i="1"/>
  <c r="M549" i="1"/>
  <c r="AI549" i="1"/>
  <c r="AJ549" i="1"/>
  <c r="AK549" i="1"/>
  <c r="AL549" i="1"/>
  <c r="AM549" i="1"/>
  <c r="AN549" i="1"/>
  <c r="AO549" i="1"/>
  <c r="AP549" i="1"/>
  <c r="AQ549" i="1"/>
  <c r="AR549" i="1"/>
  <c r="AS549" i="1"/>
  <c r="M550" i="1"/>
  <c r="AI550" i="1"/>
  <c r="AJ550" i="1"/>
  <c r="AK550" i="1"/>
  <c r="AL550" i="1"/>
  <c r="AM550" i="1"/>
  <c r="AN550" i="1"/>
  <c r="AO550" i="1"/>
  <c r="AP550" i="1"/>
  <c r="AQ550" i="1"/>
  <c r="AR550" i="1"/>
  <c r="AS550" i="1"/>
  <c r="M551" i="1"/>
  <c r="AI551" i="1"/>
  <c r="AJ551" i="1"/>
  <c r="AK551" i="1"/>
  <c r="AL551" i="1"/>
  <c r="AM551" i="1"/>
  <c r="AN551" i="1"/>
  <c r="AO551" i="1"/>
  <c r="AP551" i="1"/>
  <c r="AQ551" i="1"/>
  <c r="AR551" i="1"/>
  <c r="AS551" i="1"/>
  <c r="M552" i="1"/>
  <c r="AI552" i="1"/>
  <c r="AJ552" i="1"/>
  <c r="AK552" i="1"/>
  <c r="AL552" i="1"/>
  <c r="AM552" i="1"/>
  <c r="AN552" i="1"/>
  <c r="AO552" i="1"/>
  <c r="AP552" i="1"/>
  <c r="AQ552" i="1"/>
  <c r="AR552" i="1"/>
  <c r="AS552" i="1"/>
  <c r="M553" i="1"/>
  <c r="AI553" i="1"/>
  <c r="AJ553" i="1"/>
  <c r="AK553" i="1"/>
  <c r="AL553" i="1"/>
  <c r="AM553" i="1"/>
  <c r="AN553" i="1"/>
  <c r="AO553" i="1"/>
  <c r="AP553" i="1"/>
  <c r="AQ553" i="1"/>
  <c r="AR553" i="1"/>
  <c r="AS553" i="1"/>
  <c r="M554" i="1"/>
  <c r="AI554" i="1"/>
  <c r="AJ554" i="1"/>
  <c r="AK554" i="1"/>
  <c r="AL554" i="1"/>
  <c r="AM554" i="1"/>
  <c r="AN554" i="1"/>
  <c r="AO554" i="1"/>
  <c r="AP554" i="1"/>
  <c r="AQ554" i="1"/>
  <c r="AR554" i="1"/>
  <c r="AS554" i="1"/>
  <c r="M555" i="1"/>
  <c r="AI555" i="1"/>
  <c r="AJ555" i="1"/>
  <c r="AK555" i="1"/>
  <c r="AL555" i="1"/>
  <c r="AM555" i="1"/>
  <c r="AN555" i="1"/>
  <c r="AO555" i="1"/>
  <c r="AP555" i="1"/>
  <c r="AQ555" i="1"/>
  <c r="AR555" i="1"/>
  <c r="AS555" i="1"/>
  <c r="M556" i="1"/>
  <c r="AI556" i="1"/>
  <c r="AJ556" i="1"/>
  <c r="AK556" i="1"/>
  <c r="AL556" i="1"/>
  <c r="AM556" i="1"/>
  <c r="AN556" i="1"/>
  <c r="AO556" i="1"/>
  <c r="AP556" i="1"/>
  <c r="AQ556" i="1"/>
  <c r="AR556" i="1"/>
  <c r="AS556" i="1"/>
  <c r="M557" i="1"/>
  <c r="AI557" i="1"/>
  <c r="AJ557" i="1"/>
  <c r="AK557" i="1"/>
  <c r="AL557" i="1"/>
  <c r="AM557" i="1"/>
  <c r="AN557" i="1"/>
  <c r="AO557" i="1"/>
  <c r="AP557" i="1"/>
  <c r="AQ557" i="1"/>
  <c r="AR557" i="1"/>
  <c r="AS557" i="1"/>
  <c r="M558" i="1"/>
  <c r="AI558" i="1"/>
  <c r="AJ558" i="1"/>
  <c r="AK558" i="1"/>
  <c r="AL558" i="1"/>
  <c r="AM558" i="1"/>
  <c r="AN558" i="1"/>
  <c r="AO558" i="1"/>
  <c r="AP558" i="1"/>
  <c r="AQ558" i="1"/>
  <c r="AR558" i="1"/>
  <c r="AS558" i="1"/>
  <c r="M559" i="1"/>
  <c r="AI559" i="1"/>
  <c r="AJ559" i="1"/>
  <c r="AK559" i="1"/>
  <c r="AL559" i="1"/>
  <c r="AM559" i="1"/>
  <c r="AN559" i="1"/>
  <c r="AO559" i="1"/>
  <c r="AP559" i="1"/>
  <c r="AQ559" i="1"/>
  <c r="AR559" i="1"/>
  <c r="AS559" i="1"/>
  <c r="M560" i="1"/>
  <c r="AI560" i="1"/>
  <c r="AJ560" i="1"/>
  <c r="AK560" i="1"/>
  <c r="AL560" i="1"/>
  <c r="AM560" i="1"/>
  <c r="AN560" i="1"/>
  <c r="AO560" i="1"/>
  <c r="AP560" i="1"/>
  <c r="AQ560" i="1"/>
  <c r="AR560" i="1"/>
  <c r="AS560" i="1"/>
  <c r="M561" i="1"/>
  <c r="AI561" i="1"/>
  <c r="AJ561" i="1"/>
  <c r="AK561" i="1"/>
  <c r="AL561" i="1"/>
  <c r="AM561" i="1"/>
  <c r="AN561" i="1"/>
  <c r="AO561" i="1"/>
  <c r="AP561" i="1"/>
  <c r="AQ561" i="1"/>
  <c r="AR561" i="1"/>
  <c r="AS561" i="1"/>
  <c r="M562" i="1"/>
  <c r="AI562" i="1"/>
  <c r="AJ562" i="1"/>
  <c r="AK562" i="1"/>
  <c r="AL562" i="1"/>
  <c r="AM562" i="1"/>
  <c r="AN562" i="1"/>
  <c r="AO562" i="1"/>
  <c r="AP562" i="1"/>
  <c r="AQ562" i="1"/>
  <c r="AR562" i="1"/>
  <c r="AS562" i="1"/>
  <c r="M563" i="1"/>
  <c r="AI563" i="1"/>
  <c r="AJ563" i="1"/>
  <c r="AK563" i="1"/>
  <c r="AL563" i="1"/>
  <c r="AM563" i="1"/>
  <c r="AN563" i="1"/>
  <c r="AO563" i="1"/>
  <c r="AP563" i="1"/>
  <c r="AQ563" i="1"/>
  <c r="AR563" i="1"/>
  <c r="AS563" i="1"/>
  <c r="M564" i="1"/>
  <c r="AI564" i="1"/>
  <c r="AJ564" i="1"/>
  <c r="AK564" i="1"/>
  <c r="AL564" i="1"/>
  <c r="AM564" i="1"/>
  <c r="AN564" i="1"/>
  <c r="AO564" i="1"/>
  <c r="AP564" i="1"/>
  <c r="AQ564" i="1"/>
  <c r="AR564" i="1"/>
  <c r="AS564" i="1"/>
  <c r="M565" i="1"/>
  <c r="AI565" i="1"/>
  <c r="AJ565" i="1"/>
  <c r="AK565" i="1"/>
  <c r="AL565" i="1"/>
  <c r="AM565" i="1"/>
  <c r="AN565" i="1"/>
  <c r="AO565" i="1"/>
  <c r="AP565" i="1"/>
  <c r="AQ565" i="1"/>
  <c r="AR565" i="1"/>
  <c r="AS565" i="1"/>
  <c r="M566" i="1"/>
  <c r="AI566" i="1"/>
  <c r="AJ566" i="1"/>
  <c r="AK566" i="1"/>
  <c r="AL566" i="1"/>
  <c r="AM566" i="1"/>
  <c r="AN566" i="1"/>
  <c r="AO566" i="1"/>
  <c r="AP566" i="1"/>
  <c r="AQ566" i="1"/>
  <c r="AR566" i="1"/>
  <c r="AS566" i="1"/>
  <c r="M567" i="1"/>
  <c r="AI567" i="1"/>
  <c r="AJ567" i="1"/>
  <c r="AK567" i="1"/>
  <c r="AL567" i="1"/>
  <c r="AM567" i="1"/>
  <c r="AN567" i="1"/>
  <c r="AO567" i="1"/>
  <c r="AP567" i="1"/>
  <c r="AQ567" i="1"/>
  <c r="AR567" i="1"/>
  <c r="AS567" i="1"/>
  <c r="M568" i="1"/>
  <c r="AI568" i="1"/>
  <c r="AJ568" i="1"/>
  <c r="AK568" i="1"/>
  <c r="AL568" i="1"/>
  <c r="AM568" i="1"/>
  <c r="AN568" i="1"/>
  <c r="AO568" i="1"/>
  <c r="AP568" i="1"/>
  <c r="AQ568" i="1"/>
  <c r="AR568" i="1"/>
  <c r="AS568" i="1"/>
  <c r="M569" i="1"/>
  <c r="AI569" i="1"/>
  <c r="AJ569" i="1"/>
  <c r="AK569" i="1"/>
  <c r="AL569" i="1"/>
  <c r="AM569" i="1"/>
  <c r="AN569" i="1"/>
  <c r="AO569" i="1"/>
  <c r="AP569" i="1"/>
  <c r="AQ569" i="1"/>
  <c r="AR569" i="1"/>
  <c r="AS569" i="1"/>
  <c r="M570" i="1"/>
  <c r="AI570" i="1"/>
  <c r="AJ570" i="1"/>
  <c r="AK570" i="1"/>
  <c r="AL570" i="1"/>
  <c r="AM570" i="1"/>
  <c r="AN570" i="1"/>
  <c r="AO570" i="1"/>
  <c r="AP570" i="1"/>
  <c r="AQ570" i="1"/>
  <c r="AR570" i="1"/>
  <c r="AS570" i="1"/>
  <c r="M571" i="1"/>
  <c r="AI571" i="1"/>
  <c r="AJ571" i="1"/>
  <c r="AK571" i="1"/>
  <c r="AL571" i="1"/>
  <c r="AM571" i="1"/>
  <c r="AN571" i="1"/>
  <c r="AO571" i="1"/>
  <c r="AP571" i="1"/>
  <c r="AQ571" i="1"/>
  <c r="AR571" i="1"/>
  <c r="AS571" i="1"/>
  <c r="M572" i="1"/>
  <c r="AI572" i="1"/>
  <c r="AJ572" i="1"/>
  <c r="AK572" i="1"/>
  <c r="AL572" i="1"/>
  <c r="AM572" i="1"/>
  <c r="AN572" i="1"/>
  <c r="AO572" i="1"/>
  <c r="AP572" i="1"/>
  <c r="AQ572" i="1"/>
  <c r="AR572" i="1"/>
  <c r="AS572" i="1"/>
  <c r="M573" i="1"/>
  <c r="AI573" i="1"/>
  <c r="AJ573" i="1"/>
  <c r="AK573" i="1"/>
  <c r="AL573" i="1"/>
  <c r="AM573" i="1"/>
  <c r="AN573" i="1"/>
  <c r="AO573" i="1"/>
  <c r="AP573" i="1"/>
  <c r="AQ573" i="1"/>
  <c r="AR573" i="1"/>
  <c r="AS573" i="1"/>
  <c r="M574" i="1"/>
  <c r="AI574" i="1"/>
  <c r="AJ574" i="1"/>
  <c r="AK574" i="1"/>
  <c r="AL574" i="1"/>
  <c r="AM574" i="1"/>
  <c r="AN574" i="1"/>
  <c r="AO574" i="1"/>
  <c r="AP574" i="1"/>
  <c r="AQ574" i="1"/>
  <c r="AR574" i="1"/>
  <c r="AS574" i="1"/>
  <c r="M575" i="1"/>
  <c r="AI575" i="1"/>
  <c r="AJ575" i="1"/>
  <c r="AK575" i="1"/>
  <c r="AL575" i="1"/>
  <c r="AM575" i="1"/>
  <c r="AN575" i="1"/>
  <c r="AO575" i="1"/>
  <c r="AP575" i="1"/>
  <c r="AQ575" i="1"/>
  <c r="AR575" i="1"/>
  <c r="AS575" i="1"/>
  <c r="M576" i="1"/>
  <c r="AI576" i="1"/>
  <c r="AJ576" i="1"/>
  <c r="AK576" i="1"/>
  <c r="AL576" i="1"/>
  <c r="AM576" i="1"/>
  <c r="AN576" i="1"/>
  <c r="AO576" i="1"/>
  <c r="AP576" i="1"/>
  <c r="AQ576" i="1"/>
  <c r="AR576" i="1"/>
  <c r="AS576" i="1"/>
  <c r="M577" i="1"/>
  <c r="AI577" i="1"/>
  <c r="AJ577" i="1"/>
  <c r="AK577" i="1"/>
  <c r="AL577" i="1"/>
  <c r="AM577" i="1"/>
  <c r="AN577" i="1"/>
  <c r="AO577" i="1"/>
  <c r="AP577" i="1"/>
  <c r="AQ577" i="1"/>
  <c r="AR577" i="1"/>
  <c r="AS577" i="1"/>
  <c r="M578" i="1"/>
  <c r="AI578" i="1"/>
  <c r="AJ578" i="1"/>
  <c r="AK578" i="1"/>
  <c r="AL578" i="1"/>
  <c r="AM578" i="1"/>
  <c r="AN578" i="1"/>
  <c r="AO578" i="1"/>
  <c r="AP578" i="1"/>
  <c r="AQ578" i="1"/>
  <c r="AR578" i="1"/>
  <c r="AS578" i="1"/>
  <c r="M579" i="1"/>
  <c r="AI579" i="1"/>
  <c r="AJ579" i="1"/>
  <c r="AK579" i="1"/>
  <c r="AL579" i="1"/>
  <c r="AM579" i="1"/>
  <c r="AN579" i="1"/>
  <c r="AO579" i="1"/>
  <c r="AP579" i="1"/>
  <c r="AQ579" i="1"/>
  <c r="AR579" i="1"/>
  <c r="AS579" i="1"/>
  <c r="M580" i="1"/>
  <c r="AI580" i="1"/>
  <c r="AJ580" i="1"/>
  <c r="AK580" i="1"/>
  <c r="AL580" i="1"/>
  <c r="AM580" i="1"/>
  <c r="AN580" i="1"/>
  <c r="AO580" i="1"/>
  <c r="AP580" i="1"/>
  <c r="AQ580" i="1"/>
  <c r="AR580" i="1"/>
  <c r="AS580" i="1"/>
  <c r="M581" i="1"/>
  <c r="AI581" i="1"/>
  <c r="AJ581" i="1"/>
  <c r="AK581" i="1"/>
  <c r="AL581" i="1"/>
  <c r="AM581" i="1"/>
  <c r="AN581" i="1"/>
  <c r="AO581" i="1"/>
  <c r="AP581" i="1"/>
  <c r="AQ581" i="1"/>
  <c r="AR581" i="1"/>
  <c r="AS581" i="1"/>
  <c r="M582" i="1"/>
  <c r="AI582" i="1"/>
  <c r="AJ582" i="1"/>
  <c r="AK582" i="1"/>
  <c r="AL582" i="1"/>
  <c r="AM582" i="1"/>
  <c r="AN582" i="1"/>
  <c r="AO582" i="1"/>
  <c r="AP582" i="1"/>
  <c r="AQ582" i="1"/>
  <c r="AR582" i="1"/>
  <c r="AS582" i="1"/>
  <c r="M583" i="1"/>
  <c r="AI583" i="1"/>
  <c r="AJ583" i="1"/>
  <c r="AK583" i="1"/>
  <c r="AL583" i="1"/>
  <c r="AM583" i="1"/>
  <c r="AN583" i="1"/>
  <c r="AO583" i="1"/>
  <c r="AP583" i="1"/>
  <c r="AQ583" i="1"/>
  <c r="AR583" i="1"/>
  <c r="AS583" i="1"/>
  <c r="M584" i="1"/>
  <c r="AI584" i="1"/>
  <c r="AJ584" i="1"/>
  <c r="AK584" i="1"/>
  <c r="AL584" i="1"/>
  <c r="AM584" i="1"/>
  <c r="AN584" i="1"/>
  <c r="AO584" i="1"/>
  <c r="AP584" i="1"/>
  <c r="AQ584" i="1"/>
  <c r="AR584" i="1"/>
  <c r="AS584" i="1"/>
  <c r="M585" i="1"/>
  <c r="AI585" i="1"/>
  <c r="AJ585" i="1"/>
  <c r="AK585" i="1"/>
  <c r="AL585" i="1"/>
  <c r="AM585" i="1"/>
  <c r="AN585" i="1"/>
  <c r="AO585" i="1"/>
  <c r="AP585" i="1"/>
  <c r="AQ585" i="1"/>
  <c r="AR585" i="1"/>
  <c r="AS585" i="1"/>
  <c r="M586" i="1"/>
  <c r="AI586" i="1"/>
  <c r="AJ586" i="1"/>
  <c r="AK586" i="1"/>
  <c r="AL586" i="1"/>
  <c r="AM586" i="1"/>
  <c r="AN586" i="1"/>
  <c r="AO586" i="1"/>
  <c r="AP586" i="1"/>
  <c r="AQ586" i="1"/>
  <c r="AR586" i="1"/>
  <c r="AS586" i="1"/>
  <c r="M587" i="1"/>
  <c r="AI587" i="1"/>
  <c r="AJ587" i="1"/>
  <c r="AK587" i="1"/>
  <c r="AL587" i="1"/>
  <c r="AM587" i="1"/>
  <c r="AN587" i="1"/>
  <c r="AO587" i="1"/>
  <c r="AP587" i="1"/>
  <c r="AQ587" i="1"/>
  <c r="AR587" i="1"/>
  <c r="AS587" i="1"/>
  <c r="M588" i="1"/>
  <c r="AI588" i="1"/>
  <c r="AJ588" i="1"/>
  <c r="AK588" i="1"/>
  <c r="AL588" i="1"/>
  <c r="AM588" i="1"/>
  <c r="AN588" i="1"/>
  <c r="AO588" i="1"/>
  <c r="AP588" i="1"/>
  <c r="AQ588" i="1"/>
  <c r="AR588" i="1"/>
  <c r="AS588" i="1"/>
  <c r="M589" i="1"/>
  <c r="AI589" i="1"/>
  <c r="AJ589" i="1"/>
  <c r="AK589" i="1"/>
  <c r="AL589" i="1"/>
  <c r="AM589" i="1"/>
  <c r="AN589" i="1"/>
  <c r="AO589" i="1"/>
  <c r="AP589" i="1"/>
  <c r="AQ589" i="1"/>
  <c r="AR589" i="1"/>
  <c r="AS589" i="1"/>
  <c r="M590" i="1"/>
  <c r="AI590" i="1"/>
  <c r="AJ590" i="1"/>
  <c r="AK590" i="1"/>
  <c r="AL590" i="1"/>
  <c r="AM590" i="1"/>
  <c r="AN590" i="1"/>
  <c r="AO590" i="1"/>
  <c r="AP590" i="1"/>
  <c r="AQ590" i="1"/>
  <c r="AR590" i="1"/>
  <c r="AS590" i="1"/>
  <c r="M591" i="1"/>
  <c r="AI591" i="1"/>
  <c r="AJ591" i="1"/>
  <c r="AK591" i="1"/>
  <c r="AL591" i="1"/>
  <c r="AM591" i="1"/>
  <c r="AN591" i="1"/>
  <c r="AO591" i="1"/>
  <c r="AP591" i="1"/>
  <c r="AQ591" i="1"/>
  <c r="AR591" i="1"/>
  <c r="AS591" i="1"/>
  <c r="M592" i="1"/>
  <c r="AI592" i="1"/>
  <c r="AJ592" i="1"/>
  <c r="AK592" i="1"/>
  <c r="AL592" i="1"/>
  <c r="AM592" i="1"/>
  <c r="AN592" i="1"/>
  <c r="AO592" i="1"/>
  <c r="AP592" i="1"/>
  <c r="AQ592" i="1"/>
  <c r="AR592" i="1"/>
  <c r="AS592" i="1"/>
  <c r="M593" i="1"/>
  <c r="AI593" i="1"/>
  <c r="AJ593" i="1"/>
  <c r="AK593" i="1"/>
  <c r="AL593" i="1"/>
  <c r="AM593" i="1"/>
  <c r="AN593" i="1"/>
  <c r="AO593" i="1"/>
  <c r="AP593" i="1"/>
  <c r="AQ593" i="1"/>
  <c r="AR593" i="1"/>
  <c r="AS593" i="1"/>
  <c r="M594" i="1"/>
  <c r="AI594" i="1"/>
  <c r="AJ594" i="1"/>
  <c r="AK594" i="1"/>
  <c r="AL594" i="1"/>
  <c r="AM594" i="1"/>
  <c r="AN594" i="1"/>
  <c r="AO594" i="1"/>
  <c r="AP594" i="1"/>
  <c r="AQ594" i="1"/>
  <c r="AR594" i="1"/>
  <c r="AS594" i="1"/>
  <c r="M595" i="1"/>
  <c r="AI595" i="1"/>
  <c r="AJ595" i="1"/>
  <c r="AK595" i="1"/>
  <c r="AL595" i="1"/>
  <c r="AM595" i="1"/>
  <c r="AN595" i="1"/>
  <c r="AO595" i="1"/>
  <c r="AP595" i="1"/>
  <c r="AQ595" i="1"/>
  <c r="AR595" i="1"/>
  <c r="AS595" i="1"/>
  <c r="M596" i="1"/>
  <c r="AI596" i="1"/>
  <c r="AJ596" i="1"/>
  <c r="AK596" i="1"/>
  <c r="AL596" i="1"/>
  <c r="AM596" i="1"/>
  <c r="AN596" i="1"/>
  <c r="AO596" i="1"/>
  <c r="AP596" i="1"/>
  <c r="AQ596" i="1"/>
  <c r="AR596" i="1"/>
  <c r="AS596" i="1"/>
  <c r="M597" i="1"/>
  <c r="AI597" i="1"/>
  <c r="AJ597" i="1"/>
  <c r="AK597" i="1"/>
  <c r="AL597" i="1"/>
  <c r="AM597" i="1"/>
  <c r="AN597" i="1"/>
  <c r="AO597" i="1"/>
  <c r="AP597" i="1"/>
  <c r="AQ597" i="1"/>
  <c r="AR597" i="1"/>
  <c r="AS597" i="1"/>
  <c r="M598" i="1"/>
  <c r="AI598" i="1"/>
  <c r="AJ598" i="1"/>
  <c r="AK598" i="1"/>
  <c r="AL598" i="1"/>
  <c r="AM598" i="1"/>
  <c r="AN598" i="1"/>
  <c r="AO598" i="1"/>
  <c r="AP598" i="1"/>
  <c r="AQ598" i="1"/>
  <c r="AR598" i="1"/>
  <c r="AS598" i="1"/>
  <c r="M599" i="1"/>
  <c r="AI599" i="1"/>
  <c r="AJ599" i="1"/>
  <c r="AK599" i="1"/>
  <c r="AL599" i="1"/>
  <c r="AM599" i="1"/>
  <c r="AN599" i="1"/>
  <c r="AO599" i="1"/>
  <c r="AP599" i="1"/>
  <c r="AQ599" i="1"/>
  <c r="AR599" i="1"/>
  <c r="AS599" i="1"/>
  <c r="M600" i="1"/>
  <c r="AI600" i="1"/>
  <c r="AJ600" i="1"/>
  <c r="AK600" i="1"/>
  <c r="AL600" i="1"/>
  <c r="AM600" i="1"/>
  <c r="AN600" i="1"/>
  <c r="AO600" i="1"/>
  <c r="AP600" i="1"/>
  <c r="AQ600" i="1"/>
  <c r="AR600" i="1"/>
  <c r="AS600" i="1"/>
  <c r="M601" i="1"/>
  <c r="AI601" i="1"/>
  <c r="AJ601" i="1"/>
  <c r="AK601" i="1"/>
  <c r="AL601" i="1"/>
  <c r="AM601" i="1"/>
  <c r="AN601" i="1"/>
  <c r="AO601" i="1"/>
  <c r="AP601" i="1"/>
  <c r="AQ601" i="1"/>
  <c r="AR601" i="1"/>
  <c r="AS601" i="1"/>
  <c r="M602" i="1"/>
  <c r="AI602" i="1"/>
  <c r="AJ602" i="1"/>
  <c r="AK602" i="1"/>
  <c r="AL602" i="1"/>
  <c r="AM602" i="1"/>
  <c r="AN602" i="1"/>
  <c r="AO602" i="1"/>
  <c r="AP602" i="1"/>
  <c r="AQ602" i="1"/>
  <c r="AR602" i="1"/>
  <c r="AS602" i="1"/>
  <c r="M603" i="1"/>
  <c r="AI603" i="1"/>
  <c r="AJ603" i="1"/>
  <c r="AK603" i="1"/>
  <c r="AL603" i="1"/>
  <c r="AM603" i="1"/>
  <c r="AN603" i="1"/>
  <c r="AO603" i="1"/>
  <c r="AP603" i="1"/>
  <c r="AQ603" i="1"/>
  <c r="AR603" i="1"/>
  <c r="AS603" i="1"/>
  <c r="M604" i="1"/>
  <c r="AI604" i="1"/>
  <c r="AJ604" i="1"/>
  <c r="AK604" i="1"/>
  <c r="AL604" i="1"/>
  <c r="AM604" i="1"/>
  <c r="AN604" i="1"/>
  <c r="AO604" i="1"/>
  <c r="AP604" i="1"/>
  <c r="AQ604" i="1"/>
  <c r="AR604" i="1"/>
  <c r="AS604" i="1"/>
  <c r="M605" i="1"/>
  <c r="AI605" i="1"/>
  <c r="AJ605" i="1"/>
  <c r="AK605" i="1"/>
  <c r="AL605" i="1"/>
  <c r="AM605" i="1"/>
  <c r="AN605" i="1"/>
  <c r="AO605" i="1"/>
  <c r="AP605" i="1"/>
  <c r="AQ605" i="1"/>
  <c r="AR605" i="1"/>
  <c r="AS605" i="1"/>
  <c r="M606" i="1"/>
  <c r="AI606" i="1"/>
  <c r="AJ606" i="1"/>
  <c r="AK606" i="1"/>
  <c r="AL606" i="1"/>
  <c r="AM606" i="1"/>
  <c r="AN606" i="1"/>
  <c r="AO606" i="1"/>
  <c r="AP606" i="1"/>
  <c r="AQ606" i="1"/>
  <c r="AR606" i="1"/>
  <c r="AS606" i="1"/>
  <c r="M607" i="1"/>
  <c r="AI607" i="1"/>
  <c r="AJ607" i="1"/>
  <c r="AK607" i="1"/>
  <c r="AL607" i="1"/>
  <c r="AM607" i="1"/>
  <c r="AN607" i="1"/>
  <c r="AO607" i="1"/>
  <c r="AP607" i="1"/>
  <c r="AQ607" i="1"/>
  <c r="AR607" i="1"/>
  <c r="AS607" i="1"/>
  <c r="M608" i="1"/>
  <c r="AI608" i="1"/>
  <c r="AJ608" i="1"/>
  <c r="AK608" i="1"/>
  <c r="AL608" i="1"/>
  <c r="AM608" i="1"/>
  <c r="AN608" i="1"/>
  <c r="AO608" i="1"/>
  <c r="AP608" i="1"/>
  <c r="AQ608" i="1"/>
  <c r="AR608" i="1"/>
  <c r="AS608" i="1"/>
  <c r="M609" i="1"/>
  <c r="AI609" i="1"/>
  <c r="AJ609" i="1"/>
  <c r="AK609" i="1"/>
  <c r="AL609" i="1"/>
  <c r="AM609" i="1"/>
  <c r="AN609" i="1"/>
  <c r="AO609" i="1"/>
  <c r="AP609" i="1"/>
  <c r="AQ609" i="1"/>
  <c r="AR609" i="1"/>
  <c r="AS609" i="1"/>
  <c r="M610" i="1"/>
  <c r="AI610" i="1"/>
  <c r="AJ610" i="1"/>
  <c r="AK610" i="1"/>
  <c r="AL610" i="1"/>
  <c r="AM610" i="1"/>
  <c r="AN610" i="1"/>
  <c r="AO610" i="1"/>
  <c r="AP610" i="1"/>
  <c r="AQ610" i="1"/>
  <c r="AR610" i="1"/>
  <c r="AS610" i="1"/>
  <c r="M611" i="1"/>
  <c r="AI611" i="1"/>
  <c r="AJ611" i="1"/>
  <c r="AK611" i="1"/>
  <c r="AL611" i="1"/>
  <c r="AM611" i="1"/>
  <c r="AN611" i="1"/>
  <c r="AO611" i="1"/>
  <c r="AP611" i="1"/>
  <c r="AQ611" i="1"/>
  <c r="AR611" i="1"/>
  <c r="AS611" i="1"/>
  <c r="M612" i="1"/>
  <c r="AI612" i="1"/>
  <c r="AJ612" i="1"/>
  <c r="AK612" i="1"/>
  <c r="AL612" i="1"/>
  <c r="AM612" i="1"/>
  <c r="AN612" i="1"/>
  <c r="AO612" i="1"/>
  <c r="AP612" i="1"/>
  <c r="AQ612" i="1"/>
  <c r="AR612" i="1"/>
  <c r="AS612" i="1"/>
  <c r="M613" i="1"/>
  <c r="AI613" i="1"/>
  <c r="AJ613" i="1"/>
  <c r="AK613" i="1"/>
  <c r="AL613" i="1"/>
  <c r="AM613" i="1"/>
  <c r="AN613" i="1"/>
  <c r="AO613" i="1"/>
  <c r="AP613" i="1"/>
  <c r="AQ613" i="1"/>
  <c r="AR613" i="1"/>
  <c r="AS613" i="1"/>
  <c r="M614" i="1"/>
  <c r="AI614" i="1"/>
  <c r="AJ614" i="1"/>
  <c r="AK614" i="1"/>
  <c r="AL614" i="1"/>
  <c r="AM614" i="1"/>
  <c r="AN614" i="1"/>
  <c r="AO614" i="1"/>
  <c r="AP614" i="1"/>
  <c r="AQ614" i="1"/>
  <c r="AR614" i="1"/>
  <c r="AS614" i="1"/>
  <c r="M615" i="1"/>
  <c r="AI615" i="1"/>
  <c r="AJ615" i="1"/>
  <c r="AK615" i="1"/>
  <c r="AL615" i="1"/>
  <c r="AM615" i="1"/>
  <c r="AN615" i="1"/>
  <c r="AO615" i="1"/>
  <c r="AP615" i="1"/>
  <c r="AQ615" i="1"/>
  <c r="AR615" i="1"/>
  <c r="AS615" i="1"/>
  <c r="M616" i="1"/>
  <c r="AI616" i="1"/>
  <c r="AJ616" i="1"/>
  <c r="AK616" i="1"/>
  <c r="AL616" i="1"/>
  <c r="AM616" i="1"/>
  <c r="AN616" i="1"/>
  <c r="AO616" i="1"/>
  <c r="AP616" i="1"/>
  <c r="AQ616" i="1"/>
  <c r="AR616" i="1"/>
  <c r="AS616" i="1"/>
  <c r="M617" i="1"/>
  <c r="AI617" i="1"/>
  <c r="AJ617" i="1"/>
  <c r="AK617" i="1"/>
  <c r="AL617" i="1"/>
  <c r="AM617" i="1"/>
  <c r="AN617" i="1"/>
  <c r="AO617" i="1"/>
  <c r="AP617" i="1"/>
  <c r="AQ617" i="1"/>
  <c r="AR617" i="1"/>
  <c r="AS617" i="1"/>
  <c r="M618" i="1"/>
  <c r="AI618" i="1"/>
  <c r="AJ618" i="1"/>
  <c r="AK618" i="1"/>
  <c r="AL618" i="1"/>
  <c r="AM618" i="1"/>
  <c r="AN618" i="1"/>
  <c r="AO618" i="1"/>
  <c r="AP618" i="1"/>
  <c r="AQ618" i="1"/>
  <c r="AR618" i="1"/>
  <c r="AS618" i="1"/>
  <c r="M619" i="1"/>
  <c r="AI619" i="1"/>
  <c r="AJ619" i="1"/>
  <c r="AK619" i="1"/>
  <c r="AL619" i="1"/>
  <c r="AM619" i="1"/>
  <c r="AN619" i="1"/>
  <c r="AO619" i="1"/>
  <c r="AP619" i="1"/>
  <c r="AQ619" i="1"/>
  <c r="AR619" i="1"/>
  <c r="AS619" i="1"/>
  <c r="M620" i="1"/>
  <c r="AI620" i="1"/>
  <c r="AJ620" i="1"/>
  <c r="AK620" i="1"/>
  <c r="AL620" i="1"/>
  <c r="AM620" i="1"/>
  <c r="AN620" i="1"/>
  <c r="AO620" i="1"/>
  <c r="AP620" i="1"/>
  <c r="AQ620" i="1"/>
  <c r="AR620" i="1"/>
  <c r="AS620" i="1"/>
  <c r="M621" i="1"/>
  <c r="AI621" i="1"/>
  <c r="AJ621" i="1"/>
  <c r="AK621" i="1"/>
  <c r="AL621" i="1"/>
  <c r="AM621" i="1"/>
  <c r="AN621" i="1"/>
  <c r="AO621" i="1"/>
  <c r="AP621" i="1"/>
  <c r="AQ621" i="1"/>
  <c r="AR621" i="1"/>
  <c r="AS621" i="1"/>
  <c r="M622" i="1"/>
  <c r="AI622" i="1"/>
  <c r="AJ622" i="1"/>
  <c r="AK622" i="1"/>
  <c r="AL622" i="1"/>
  <c r="AM622" i="1"/>
  <c r="AN622" i="1"/>
  <c r="AO622" i="1"/>
  <c r="AP622" i="1"/>
  <c r="AQ622" i="1"/>
  <c r="AR622" i="1"/>
  <c r="AS622" i="1"/>
  <c r="M623" i="1"/>
  <c r="AI623" i="1"/>
  <c r="AJ623" i="1"/>
  <c r="AK623" i="1"/>
  <c r="AL623" i="1"/>
  <c r="AM623" i="1"/>
  <c r="AN623" i="1"/>
  <c r="AO623" i="1"/>
  <c r="AP623" i="1"/>
  <c r="AQ623" i="1"/>
  <c r="AR623" i="1"/>
  <c r="AS623" i="1"/>
  <c r="M624" i="1"/>
  <c r="AI624" i="1"/>
  <c r="AJ624" i="1"/>
  <c r="AK624" i="1"/>
  <c r="AL624" i="1"/>
  <c r="AM624" i="1"/>
  <c r="AN624" i="1"/>
  <c r="AO624" i="1"/>
  <c r="AP624" i="1"/>
  <c r="AQ624" i="1"/>
  <c r="AR624" i="1"/>
  <c r="AS624" i="1"/>
  <c r="M625" i="1"/>
  <c r="AI625" i="1"/>
  <c r="AJ625" i="1"/>
  <c r="AK625" i="1"/>
  <c r="AL625" i="1"/>
  <c r="AM625" i="1"/>
  <c r="AN625" i="1"/>
  <c r="AO625" i="1"/>
  <c r="AP625" i="1"/>
  <c r="AQ625" i="1"/>
  <c r="AR625" i="1"/>
  <c r="AS625" i="1"/>
  <c r="M626" i="1"/>
  <c r="AI626" i="1"/>
  <c r="AJ626" i="1"/>
  <c r="AK626" i="1"/>
  <c r="AL626" i="1"/>
  <c r="AM626" i="1"/>
  <c r="AN626" i="1"/>
  <c r="AO626" i="1"/>
  <c r="AP626" i="1"/>
  <c r="AQ626" i="1"/>
  <c r="AR626" i="1"/>
  <c r="AS626" i="1"/>
  <c r="M627" i="1"/>
  <c r="AI627" i="1"/>
  <c r="AJ627" i="1"/>
  <c r="AK627" i="1"/>
  <c r="AL627" i="1"/>
  <c r="AM627" i="1"/>
  <c r="AN627" i="1"/>
  <c r="AO627" i="1"/>
  <c r="AP627" i="1"/>
  <c r="AQ627" i="1"/>
  <c r="AR627" i="1"/>
  <c r="AS627" i="1"/>
  <c r="M628" i="1"/>
  <c r="AI628" i="1"/>
  <c r="AJ628" i="1"/>
  <c r="AK628" i="1"/>
  <c r="AL628" i="1"/>
  <c r="AM628" i="1"/>
  <c r="AN628" i="1"/>
  <c r="AO628" i="1"/>
  <c r="AP628" i="1"/>
  <c r="AQ628" i="1"/>
  <c r="AR628" i="1"/>
  <c r="AS628" i="1"/>
  <c r="M629" i="1"/>
  <c r="AI629" i="1"/>
  <c r="AJ629" i="1"/>
  <c r="AK629" i="1"/>
  <c r="AL629" i="1"/>
  <c r="AM629" i="1"/>
  <c r="AN629" i="1"/>
  <c r="AO629" i="1"/>
  <c r="AP629" i="1"/>
  <c r="AQ629" i="1"/>
  <c r="AR629" i="1"/>
  <c r="AS629" i="1"/>
  <c r="M630" i="1"/>
  <c r="AI630" i="1"/>
  <c r="AJ630" i="1"/>
  <c r="AK630" i="1"/>
  <c r="AL630" i="1"/>
  <c r="AM630" i="1"/>
  <c r="AN630" i="1"/>
  <c r="AO630" i="1"/>
  <c r="AP630" i="1"/>
  <c r="AQ630" i="1"/>
  <c r="AR630" i="1"/>
  <c r="AS630" i="1"/>
  <c r="M631" i="1"/>
  <c r="AI631" i="1"/>
  <c r="AJ631" i="1"/>
  <c r="AK631" i="1"/>
  <c r="AL631" i="1"/>
  <c r="AM631" i="1"/>
  <c r="AN631" i="1"/>
  <c r="AO631" i="1"/>
  <c r="AP631" i="1"/>
  <c r="AQ631" i="1"/>
  <c r="AR631" i="1"/>
  <c r="AS631" i="1"/>
  <c r="M632" i="1"/>
  <c r="AI632" i="1"/>
  <c r="AJ632" i="1"/>
  <c r="AK632" i="1"/>
  <c r="AL632" i="1"/>
  <c r="AM632" i="1"/>
  <c r="AN632" i="1"/>
  <c r="AO632" i="1"/>
  <c r="AP632" i="1"/>
  <c r="AQ632" i="1"/>
  <c r="AR632" i="1"/>
  <c r="AS632" i="1"/>
  <c r="M633" i="1"/>
  <c r="AI633" i="1"/>
  <c r="AJ633" i="1"/>
  <c r="AK633" i="1"/>
  <c r="AL633" i="1"/>
  <c r="AM633" i="1"/>
  <c r="AN633" i="1"/>
  <c r="AO633" i="1"/>
  <c r="AP633" i="1"/>
  <c r="AQ633" i="1"/>
  <c r="AR633" i="1"/>
  <c r="AS633" i="1"/>
  <c r="M634" i="1"/>
  <c r="AI634" i="1"/>
  <c r="AJ634" i="1"/>
  <c r="AK634" i="1"/>
  <c r="AL634" i="1"/>
  <c r="AM634" i="1"/>
  <c r="AN634" i="1"/>
  <c r="AO634" i="1"/>
  <c r="AP634" i="1"/>
  <c r="AQ634" i="1"/>
  <c r="AR634" i="1"/>
  <c r="AS634" i="1"/>
  <c r="M635" i="1"/>
  <c r="AI635" i="1"/>
  <c r="AJ635" i="1"/>
  <c r="AK635" i="1"/>
  <c r="AL635" i="1"/>
  <c r="AM635" i="1"/>
  <c r="AN635" i="1"/>
  <c r="AO635" i="1"/>
  <c r="AP635" i="1"/>
  <c r="AQ635" i="1"/>
  <c r="AR635" i="1"/>
  <c r="AS635" i="1"/>
  <c r="M636" i="1"/>
  <c r="AI636" i="1"/>
  <c r="AJ636" i="1"/>
  <c r="AK636" i="1"/>
  <c r="AL636" i="1"/>
  <c r="AM636" i="1"/>
  <c r="AN636" i="1"/>
  <c r="AO636" i="1"/>
  <c r="AP636" i="1"/>
  <c r="AQ636" i="1"/>
  <c r="AR636" i="1"/>
  <c r="AS636" i="1"/>
  <c r="M637" i="1"/>
  <c r="AI637" i="1"/>
  <c r="AJ637" i="1"/>
  <c r="AK637" i="1"/>
  <c r="AL637" i="1"/>
  <c r="AM637" i="1"/>
  <c r="AN637" i="1"/>
  <c r="AO637" i="1"/>
  <c r="AP637" i="1"/>
  <c r="AQ637" i="1"/>
  <c r="AR637" i="1"/>
  <c r="AS637" i="1"/>
  <c r="M638" i="1"/>
  <c r="AI638" i="1"/>
  <c r="AJ638" i="1"/>
  <c r="AK638" i="1"/>
  <c r="AL638" i="1"/>
  <c r="AM638" i="1"/>
  <c r="AN638" i="1"/>
  <c r="AO638" i="1"/>
  <c r="AP638" i="1"/>
  <c r="AQ638" i="1"/>
  <c r="AR638" i="1"/>
  <c r="AS638" i="1"/>
  <c r="M639" i="1"/>
  <c r="AI639" i="1"/>
  <c r="AJ639" i="1"/>
  <c r="AK639" i="1"/>
  <c r="AL639" i="1"/>
  <c r="AM639" i="1"/>
  <c r="AN639" i="1"/>
  <c r="AO639" i="1"/>
  <c r="AP639" i="1"/>
  <c r="AQ639" i="1"/>
  <c r="AR639" i="1"/>
  <c r="AS639" i="1"/>
  <c r="M640" i="1"/>
  <c r="AI640" i="1"/>
  <c r="AJ640" i="1"/>
  <c r="AK640" i="1"/>
  <c r="AL640" i="1"/>
  <c r="AM640" i="1"/>
  <c r="AN640" i="1"/>
  <c r="AO640" i="1"/>
  <c r="AP640" i="1"/>
  <c r="AQ640" i="1"/>
  <c r="AR640" i="1"/>
  <c r="AS640" i="1"/>
  <c r="M641" i="1"/>
  <c r="AI641" i="1"/>
  <c r="AJ641" i="1"/>
  <c r="AK641" i="1"/>
  <c r="AL641" i="1"/>
  <c r="AM641" i="1"/>
  <c r="AN641" i="1"/>
  <c r="AO641" i="1"/>
  <c r="AP641" i="1"/>
  <c r="AQ641" i="1"/>
  <c r="AR641" i="1"/>
  <c r="AS641" i="1"/>
  <c r="M642" i="1"/>
  <c r="AI642" i="1"/>
  <c r="AJ642" i="1"/>
  <c r="AK642" i="1"/>
  <c r="AL642" i="1"/>
  <c r="AM642" i="1"/>
  <c r="AN642" i="1"/>
  <c r="AO642" i="1"/>
  <c r="AP642" i="1"/>
  <c r="AQ642" i="1"/>
  <c r="AR642" i="1"/>
  <c r="AS642" i="1"/>
  <c r="M643" i="1"/>
  <c r="AI643" i="1"/>
  <c r="AJ643" i="1"/>
  <c r="AK643" i="1"/>
  <c r="AL643" i="1"/>
  <c r="AM643" i="1"/>
  <c r="AN643" i="1"/>
  <c r="AO643" i="1"/>
  <c r="AP643" i="1"/>
  <c r="AQ643" i="1"/>
  <c r="AR643" i="1"/>
  <c r="AS643" i="1"/>
  <c r="M644" i="1"/>
  <c r="AI644" i="1"/>
  <c r="AJ644" i="1"/>
  <c r="AK644" i="1"/>
  <c r="AL644" i="1"/>
  <c r="AM644" i="1"/>
  <c r="AN644" i="1"/>
  <c r="AO644" i="1"/>
  <c r="AP644" i="1"/>
  <c r="AQ644" i="1"/>
  <c r="AR644" i="1"/>
  <c r="AS644" i="1"/>
  <c r="M645" i="1"/>
  <c r="AI645" i="1"/>
  <c r="AJ645" i="1"/>
  <c r="AK645" i="1"/>
  <c r="AL645" i="1"/>
  <c r="AM645" i="1"/>
  <c r="AN645" i="1"/>
  <c r="AO645" i="1"/>
  <c r="AP645" i="1"/>
  <c r="AQ645" i="1"/>
  <c r="AR645" i="1"/>
  <c r="AS645" i="1"/>
  <c r="M646" i="1"/>
  <c r="AI646" i="1"/>
  <c r="AJ646" i="1"/>
  <c r="AK646" i="1"/>
  <c r="AL646" i="1"/>
  <c r="AM646" i="1"/>
  <c r="AN646" i="1"/>
  <c r="AO646" i="1"/>
  <c r="AP646" i="1"/>
  <c r="AQ646" i="1"/>
  <c r="AR646" i="1"/>
  <c r="AS646" i="1"/>
  <c r="M647" i="1"/>
  <c r="AI647" i="1"/>
  <c r="AJ647" i="1"/>
  <c r="AK647" i="1"/>
  <c r="AL647" i="1"/>
  <c r="AM647" i="1"/>
  <c r="AN647" i="1"/>
  <c r="AO647" i="1"/>
  <c r="AP647" i="1"/>
  <c r="AQ647" i="1"/>
  <c r="AR647" i="1"/>
  <c r="AS647" i="1"/>
  <c r="M648" i="1"/>
  <c r="AI648" i="1"/>
  <c r="AJ648" i="1"/>
  <c r="AK648" i="1"/>
  <c r="AL648" i="1"/>
  <c r="AM648" i="1"/>
  <c r="AN648" i="1"/>
  <c r="AO648" i="1"/>
  <c r="AP648" i="1"/>
  <c r="AQ648" i="1"/>
  <c r="AR648" i="1"/>
  <c r="AS648" i="1"/>
  <c r="M649" i="1"/>
  <c r="AI649" i="1"/>
  <c r="AJ649" i="1"/>
  <c r="AK649" i="1"/>
  <c r="AL649" i="1"/>
  <c r="AM649" i="1"/>
  <c r="AN649" i="1"/>
  <c r="AO649" i="1"/>
  <c r="AP649" i="1"/>
  <c r="AQ649" i="1"/>
  <c r="AR649" i="1"/>
  <c r="AS649" i="1"/>
  <c r="M650" i="1"/>
  <c r="AI650" i="1"/>
  <c r="AJ650" i="1"/>
  <c r="AK650" i="1"/>
  <c r="AL650" i="1"/>
  <c r="AM650" i="1"/>
  <c r="AN650" i="1"/>
  <c r="AO650" i="1"/>
  <c r="AP650" i="1"/>
  <c r="AQ650" i="1"/>
  <c r="AR650" i="1"/>
  <c r="AS650" i="1"/>
  <c r="M651" i="1"/>
  <c r="AI651" i="1"/>
  <c r="AJ651" i="1"/>
  <c r="AK651" i="1"/>
  <c r="AL651" i="1"/>
  <c r="AM651" i="1"/>
  <c r="AN651" i="1"/>
  <c r="AO651" i="1"/>
  <c r="AP651" i="1"/>
  <c r="AQ651" i="1"/>
  <c r="AR651" i="1"/>
  <c r="AS651" i="1"/>
  <c r="M652" i="1"/>
  <c r="AI652" i="1"/>
  <c r="AJ652" i="1"/>
  <c r="AK652" i="1"/>
  <c r="AL652" i="1"/>
  <c r="AM652" i="1"/>
  <c r="AN652" i="1"/>
  <c r="AO652" i="1"/>
  <c r="AP652" i="1"/>
  <c r="AQ652" i="1"/>
  <c r="AR652" i="1"/>
  <c r="AS652" i="1"/>
  <c r="M653" i="1"/>
  <c r="AI653" i="1"/>
  <c r="AJ653" i="1"/>
  <c r="AK653" i="1"/>
  <c r="AL653" i="1"/>
  <c r="AM653" i="1"/>
  <c r="AN653" i="1"/>
  <c r="AO653" i="1"/>
  <c r="AP653" i="1"/>
  <c r="AQ653" i="1"/>
  <c r="AR653" i="1"/>
  <c r="AS653" i="1"/>
  <c r="M654" i="1"/>
  <c r="AI654" i="1"/>
  <c r="AJ654" i="1"/>
  <c r="AK654" i="1"/>
  <c r="AL654" i="1"/>
  <c r="AM654" i="1"/>
  <c r="AN654" i="1"/>
  <c r="AO654" i="1"/>
  <c r="AP654" i="1"/>
  <c r="AQ654" i="1"/>
  <c r="AR654" i="1"/>
  <c r="AS654" i="1"/>
  <c r="M655" i="1"/>
  <c r="AI655" i="1"/>
  <c r="AJ655" i="1"/>
  <c r="AK655" i="1"/>
  <c r="AL655" i="1"/>
  <c r="AM655" i="1"/>
  <c r="AN655" i="1"/>
  <c r="AO655" i="1"/>
  <c r="AP655" i="1"/>
  <c r="AQ655" i="1"/>
  <c r="AR655" i="1"/>
  <c r="AS655" i="1"/>
  <c r="M656" i="1"/>
  <c r="AI656" i="1"/>
  <c r="AJ656" i="1"/>
  <c r="AK656" i="1"/>
  <c r="AL656" i="1"/>
  <c r="AM656" i="1"/>
  <c r="AN656" i="1"/>
  <c r="AO656" i="1"/>
  <c r="AP656" i="1"/>
  <c r="AQ656" i="1"/>
  <c r="AR656" i="1"/>
  <c r="AS656" i="1"/>
  <c r="M657" i="1"/>
  <c r="AI657" i="1"/>
  <c r="AJ657" i="1"/>
  <c r="AK657" i="1"/>
  <c r="AL657" i="1"/>
  <c r="AM657" i="1"/>
  <c r="AN657" i="1"/>
  <c r="AO657" i="1"/>
  <c r="AP657" i="1"/>
  <c r="AQ657" i="1"/>
  <c r="AR657" i="1"/>
  <c r="AS657" i="1"/>
  <c r="M658" i="1"/>
  <c r="AI658" i="1"/>
  <c r="AJ658" i="1"/>
  <c r="AK658" i="1"/>
  <c r="AL658" i="1"/>
  <c r="AM658" i="1"/>
  <c r="AN658" i="1"/>
  <c r="AO658" i="1"/>
  <c r="AP658" i="1"/>
  <c r="AQ658" i="1"/>
  <c r="AR658" i="1"/>
  <c r="AS658" i="1"/>
  <c r="M659" i="1"/>
  <c r="AI659" i="1"/>
  <c r="AJ659" i="1"/>
  <c r="AK659" i="1"/>
  <c r="AL659" i="1"/>
  <c r="AM659" i="1"/>
  <c r="AN659" i="1"/>
  <c r="AO659" i="1"/>
  <c r="AP659" i="1"/>
  <c r="AQ659" i="1"/>
  <c r="AR659" i="1"/>
  <c r="AS659" i="1"/>
  <c r="M660" i="1"/>
  <c r="AI660" i="1"/>
  <c r="AJ660" i="1"/>
  <c r="AK660" i="1"/>
  <c r="AL660" i="1"/>
  <c r="AM660" i="1"/>
  <c r="AN660" i="1"/>
  <c r="AO660" i="1"/>
  <c r="AP660" i="1"/>
  <c r="AQ660" i="1"/>
  <c r="AR660" i="1"/>
  <c r="AS660" i="1"/>
  <c r="M661" i="1"/>
  <c r="AI661" i="1"/>
  <c r="AJ661" i="1"/>
  <c r="AK661" i="1"/>
  <c r="AL661" i="1"/>
  <c r="AM661" i="1"/>
  <c r="AN661" i="1"/>
  <c r="AO661" i="1"/>
  <c r="AP661" i="1"/>
  <c r="AQ661" i="1"/>
  <c r="AR661" i="1"/>
  <c r="AS661" i="1"/>
  <c r="M662" i="1"/>
  <c r="AI662" i="1"/>
  <c r="AJ662" i="1"/>
  <c r="AK662" i="1"/>
  <c r="AL662" i="1"/>
  <c r="AM662" i="1"/>
  <c r="AN662" i="1"/>
  <c r="AO662" i="1"/>
  <c r="AP662" i="1"/>
  <c r="AQ662" i="1"/>
  <c r="AR662" i="1"/>
  <c r="AS662" i="1"/>
  <c r="M663" i="1"/>
  <c r="AI663" i="1"/>
  <c r="AJ663" i="1"/>
  <c r="AK663" i="1"/>
  <c r="AL663" i="1"/>
  <c r="AM663" i="1"/>
  <c r="AN663" i="1"/>
  <c r="AO663" i="1"/>
  <c r="AP663" i="1"/>
  <c r="AQ663" i="1"/>
  <c r="AR663" i="1"/>
  <c r="AS663" i="1"/>
  <c r="M664" i="1"/>
  <c r="AI664" i="1"/>
  <c r="AJ664" i="1"/>
  <c r="AK664" i="1"/>
  <c r="AL664" i="1"/>
  <c r="AM664" i="1"/>
  <c r="AN664" i="1"/>
  <c r="AO664" i="1"/>
  <c r="AP664" i="1"/>
  <c r="AQ664" i="1"/>
  <c r="AR664" i="1"/>
  <c r="AS664" i="1"/>
  <c r="M665" i="1"/>
  <c r="AI665" i="1"/>
  <c r="AJ665" i="1"/>
  <c r="AK665" i="1"/>
  <c r="AL665" i="1"/>
  <c r="AM665" i="1"/>
  <c r="AN665" i="1"/>
  <c r="AO665" i="1"/>
  <c r="AP665" i="1"/>
  <c r="AQ665" i="1"/>
  <c r="AR665" i="1"/>
  <c r="AS665" i="1"/>
  <c r="M666" i="1"/>
  <c r="AI666" i="1"/>
  <c r="AJ666" i="1"/>
  <c r="AK666" i="1"/>
  <c r="AL666" i="1"/>
  <c r="AM666" i="1"/>
  <c r="AN666" i="1"/>
  <c r="AO666" i="1"/>
  <c r="AP666" i="1"/>
  <c r="AQ666" i="1"/>
  <c r="AR666" i="1"/>
  <c r="AS666" i="1"/>
  <c r="M667" i="1"/>
  <c r="AI667" i="1"/>
  <c r="AJ667" i="1"/>
  <c r="AK667" i="1"/>
  <c r="AL667" i="1"/>
  <c r="AM667" i="1"/>
  <c r="AN667" i="1"/>
  <c r="AO667" i="1"/>
  <c r="AP667" i="1"/>
  <c r="AQ667" i="1"/>
  <c r="AR667" i="1"/>
  <c r="AS667" i="1"/>
  <c r="M668" i="1"/>
  <c r="AI668" i="1"/>
  <c r="AJ668" i="1"/>
  <c r="AK668" i="1"/>
  <c r="AL668" i="1"/>
  <c r="AM668" i="1"/>
  <c r="AN668" i="1"/>
  <c r="AO668" i="1"/>
  <c r="AP668" i="1"/>
  <c r="AQ668" i="1"/>
  <c r="AR668" i="1"/>
  <c r="AS668" i="1"/>
  <c r="M669" i="1"/>
  <c r="AI669" i="1"/>
  <c r="AJ669" i="1"/>
  <c r="AK669" i="1"/>
  <c r="AL669" i="1"/>
  <c r="AM669" i="1"/>
  <c r="AN669" i="1"/>
  <c r="AO669" i="1"/>
  <c r="AP669" i="1"/>
  <c r="AQ669" i="1"/>
  <c r="AR669" i="1"/>
  <c r="AS669" i="1"/>
  <c r="M670" i="1"/>
  <c r="AI670" i="1"/>
  <c r="AJ670" i="1"/>
  <c r="AK670" i="1"/>
  <c r="AL670" i="1"/>
  <c r="AM670" i="1"/>
  <c r="AN670" i="1"/>
  <c r="AO670" i="1"/>
  <c r="AP670" i="1"/>
  <c r="AQ670" i="1"/>
  <c r="AR670" i="1"/>
  <c r="AS670" i="1"/>
  <c r="M671" i="1"/>
  <c r="AI671" i="1"/>
  <c r="AJ671" i="1"/>
  <c r="AK671" i="1"/>
  <c r="AL671" i="1"/>
  <c r="AM671" i="1"/>
  <c r="AN671" i="1"/>
  <c r="AO671" i="1"/>
  <c r="AP671" i="1"/>
  <c r="AQ671" i="1"/>
  <c r="AR671" i="1"/>
  <c r="AS671" i="1"/>
  <c r="M672" i="1"/>
  <c r="AI672" i="1"/>
  <c r="AJ672" i="1"/>
  <c r="AK672" i="1"/>
  <c r="AL672" i="1"/>
  <c r="AM672" i="1"/>
  <c r="AN672" i="1"/>
  <c r="AO672" i="1"/>
  <c r="AP672" i="1"/>
  <c r="AQ672" i="1"/>
  <c r="AR672" i="1"/>
  <c r="AS672" i="1"/>
  <c r="M673" i="1"/>
  <c r="AI673" i="1"/>
  <c r="AJ673" i="1"/>
  <c r="AK673" i="1"/>
  <c r="AL673" i="1"/>
  <c r="AM673" i="1"/>
  <c r="AN673" i="1"/>
  <c r="AO673" i="1"/>
  <c r="AP673" i="1"/>
  <c r="AQ673" i="1"/>
  <c r="AR673" i="1"/>
  <c r="AS673" i="1"/>
  <c r="M674" i="1"/>
  <c r="AI674" i="1"/>
  <c r="AJ674" i="1"/>
  <c r="AK674" i="1"/>
  <c r="AL674" i="1"/>
  <c r="AM674" i="1"/>
  <c r="AN674" i="1"/>
  <c r="AO674" i="1"/>
  <c r="AP674" i="1"/>
  <c r="AQ674" i="1"/>
  <c r="AR674" i="1"/>
  <c r="AS674" i="1"/>
  <c r="M675" i="1"/>
  <c r="AI675" i="1"/>
  <c r="AJ675" i="1"/>
  <c r="AK675" i="1"/>
  <c r="AL675" i="1"/>
  <c r="AM675" i="1"/>
  <c r="AN675" i="1"/>
  <c r="AO675" i="1"/>
  <c r="AP675" i="1"/>
  <c r="AQ675" i="1"/>
  <c r="AR675" i="1"/>
  <c r="AS675" i="1"/>
  <c r="M676" i="1"/>
  <c r="AI676" i="1"/>
  <c r="AJ676" i="1"/>
  <c r="AK676" i="1"/>
  <c r="AL676" i="1"/>
  <c r="AM676" i="1"/>
  <c r="AN676" i="1"/>
  <c r="AO676" i="1"/>
  <c r="AP676" i="1"/>
  <c r="AQ676" i="1"/>
  <c r="AR676" i="1"/>
  <c r="AS676" i="1"/>
  <c r="M677" i="1"/>
  <c r="AI677" i="1"/>
  <c r="AJ677" i="1"/>
  <c r="AK677" i="1"/>
  <c r="AL677" i="1"/>
  <c r="AM677" i="1"/>
  <c r="AN677" i="1"/>
  <c r="AO677" i="1"/>
  <c r="AP677" i="1"/>
  <c r="AQ677" i="1"/>
  <c r="AR677" i="1"/>
  <c r="AS677" i="1"/>
  <c r="M678" i="1"/>
  <c r="AI678" i="1"/>
  <c r="AJ678" i="1"/>
  <c r="AK678" i="1"/>
  <c r="AL678" i="1"/>
  <c r="AM678" i="1"/>
  <c r="AN678" i="1"/>
  <c r="AO678" i="1"/>
  <c r="AP678" i="1"/>
  <c r="AQ678" i="1"/>
  <c r="AR678" i="1"/>
  <c r="AS678" i="1"/>
  <c r="M679" i="1"/>
  <c r="AI679" i="1"/>
  <c r="AJ679" i="1"/>
  <c r="AK679" i="1"/>
  <c r="AL679" i="1"/>
  <c r="AM679" i="1"/>
  <c r="AN679" i="1"/>
  <c r="AO679" i="1"/>
  <c r="AP679" i="1"/>
  <c r="AQ679" i="1"/>
  <c r="AR679" i="1"/>
  <c r="AS679" i="1"/>
  <c r="M680" i="1"/>
  <c r="AI680" i="1"/>
  <c r="AJ680" i="1"/>
  <c r="AK680" i="1"/>
  <c r="AL680" i="1"/>
  <c r="AM680" i="1"/>
  <c r="AN680" i="1"/>
  <c r="AO680" i="1"/>
  <c r="AP680" i="1"/>
  <c r="AQ680" i="1"/>
  <c r="AR680" i="1"/>
  <c r="AS680" i="1"/>
  <c r="M681" i="1"/>
  <c r="AI681" i="1"/>
  <c r="AJ681" i="1"/>
  <c r="AK681" i="1"/>
  <c r="AL681" i="1"/>
  <c r="AM681" i="1"/>
  <c r="AN681" i="1"/>
  <c r="AO681" i="1"/>
  <c r="AP681" i="1"/>
  <c r="AQ681" i="1"/>
  <c r="AR681" i="1"/>
  <c r="AS681" i="1"/>
  <c r="M682" i="1"/>
  <c r="AI682" i="1"/>
  <c r="AJ682" i="1"/>
  <c r="AK682" i="1"/>
  <c r="AL682" i="1"/>
  <c r="AM682" i="1"/>
  <c r="AN682" i="1"/>
  <c r="AO682" i="1"/>
  <c r="AP682" i="1"/>
  <c r="AQ682" i="1"/>
  <c r="AR682" i="1"/>
  <c r="AS682" i="1"/>
  <c r="M683" i="1"/>
  <c r="AI683" i="1"/>
  <c r="AJ683" i="1"/>
  <c r="AK683" i="1"/>
  <c r="AL683" i="1"/>
  <c r="AM683" i="1"/>
  <c r="AN683" i="1"/>
  <c r="AO683" i="1"/>
  <c r="AP683" i="1"/>
  <c r="AQ683" i="1"/>
  <c r="AR683" i="1"/>
  <c r="AS683" i="1"/>
  <c r="M684" i="1"/>
  <c r="AI684" i="1"/>
  <c r="AJ684" i="1"/>
  <c r="AK684" i="1"/>
  <c r="AL684" i="1"/>
  <c r="AM684" i="1"/>
  <c r="AN684" i="1"/>
  <c r="AO684" i="1"/>
  <c r="AP684" i="1"/>
  <c r="AQ684" i="1"/>
  <c r="AR684" i="1"/>
  <c r="AS684" i="1"/>
  <c r="M685" i="1"/>
  <c r="AI685" i="1"/>
  <c r="AJ685" i="1"/>
  <c r="AK685" i="1"/>
  <c r="AL685" i="1"/>
  <c r="AM685" i="1"/>
  <c r="AN685" i="1"/>
  <c r="AO685" i="1"/>
  <c r="AP685" i="1"/>
  <c r="AQ685" i="1"/>
  <c r="AR685" i="1"/>
  <c r="AS685" i="1"/>
  <c r="M686" i="1"/>
  <c r="AI686" i="1"/>
  <c r="AJ686" i="1"/>
  <c r="AK686" i="1"/>
  <c r="AL686" i="1"/>
  <c r="AM686" i="1"/>
  <c r="AN686" i="1"/>
  <c r="AO686" i="1"/>
  <c r="AP686" i="1"/>
  <c r="AQ686" i="1"/>
  <c r="AR686" i="1"/>
  <c r="AS686" i="1"/>
  <c r="M687" i="1"/>
  <c r="AI687" i="1"/>
  <c r="AJ687" i="1"/>
  <c r="AK687" i="1"/>
  <c r="AL687" i="1"/>
  <c r="AM687" i="1"/>
  <c r="AN687" i="1"/>
  <c r="AO687" i="1"/>
  <c r="AP687" i="1"/>
  <c r="AQ687" i="1"/>
  <c r="AR687" i="1"/>
  <c r="AS687" i="1"/>
  <c r="M688" i="1"/>
  <c r="AI688" i="1"/>
  <c r="AJ688" i="1"/>
  <c r="AK688" i="1"/>
  <c r="AL688" i="1"/>
  <c r="AM688" i="1"/>
  <c r="AN688" i="1"/>
  <c r="AO688" i="1"/>
  <c r="AP688" i="1"/>
  <c r="AQ688" i="1"/>
  <c r="AR688" i="1"/>
  <c r="AS688" i="1"/>
  <c r="M689" i="1"/>
  <c r="AI689" i="1"/>
  <c r="AJ689" i="1"/>
  <c r="AK689" i="1"/>
  <c r="AL689" i="1"/>
  <c r="AM689" i="1"/>
  <c r="AN689" i="1"/>
  <c r="AO689" i="1"/>
  <c r="AP689" i="1"/>
  <c r="AQ689" i="1"/>
  <c r="AR689" i="1"/>
  <c r="AS689" i="1"/>
  <c r="M690" i="1"/>
  <c r="AI690" i="1"/>
  <c r="AJ690" i="1"/>
  <c r="AK690" i="1"/>
  <c r="AL690" i="1"/>
  <c r="AM690" i="1"/>
  <c r="AN690" i="1"/>
  <c r="AO690" i="1"/>
  <c r="AP690" i="1"/>
  <c r="AQ690" i="1"/>
  <c r="AR690" i="1"/>
  <c r="AS690" i="1"/>
  <c r="M691" i="1"/>
  <c r="AI691" i="1"/>
  <c r="AJ691" i="1"/>
  <c r="AK691" i="1"/>
  <c r="AL691" i="1"/>
  <c r="AM691" i="1"/>
  <c r="AN691" i="1"/>
  <c r="AO691" i="1"/>
  <c r="AP691" i="1"/>
  <c r="AQ691" i="1"/>
  <c r="AR691" i="1"/>
  <c r="AS691" i="1"/>
  <c r="M692" i="1"/>
  <c r="AI692" i="1"/>
  <c r="AJ692" i="1"/>
  <c r="AK692" i="1"/>
  <c r="AL692" i="1"/>
  <c r="AM692" i="1"/>
  <c r="AN692" i="1"/>
  <c r="AO692" i="1"/>
  <c r="AP692" i="1"/>
  <c r="AQ692" i="1"/>
  <c r="AR692" i="1"/>
  <c r="AS692" i="1"/>
  <c r="M693" i="1"/>
  <c r="AI693" i="1"/>
  <c r="AJ693" i="1"/>
  <c r="AK693" i="1"/>
  <c r="AL693" i="1"/>
  <c r="AM693" i="1"/>
  <c r="AN693" i="1"/>
  <c r="AO693" i="1"/>
  <c r="AP693" i="1"/>
  <c r="AQ693" i="1"/>
  <c r="AR693" i="1"/>
  <c r="AS693" i="1"/>
  <c r="M694" i="1"/>
  <c r="AI694" i="1"/>
  <c r="AJ694" i="1"/>
  <c r="AK694" i="1"/>
  <c r="AL694" i="1"/>
  <c r="AM694" i="1"/>
  <c r="AN694" i="1"/>
  <c r="AO694" i="1"/>
  <c r="AP694" i="1"/>
  <c r="AQ694" i="1"/>
  <c r="AR694" i="1"/>
  <c r="AS694" i="1"/>
  <c r="M695" i="1"/>
  <c r="AI695" i="1"/>
  <c r="AJ695" i="1"/>
  <c r="AK695" i="1"/>
  <c r="AL695" i="1"/>
  <c r="AM695" i="1"/>
  <c r="AN695" i="1"/>
  <c r="AO695" i="1"/>
  <c r="AP695" i="1"/>
  <c r="AQ695" i="1"/>
  <c r="AR695" i="1"/>
  <c r="AS695" i="1"/>
  <c r="M696" i="1"/>
  <c r="AI696" i="1"/>
  <c r="AJ696" i="1"/>
  <c r="AK696" i="1"/>
  <c r="AL696" i="1"/>
  <c r="AM696" i="1"/>
  <c r="AN696" i="1"/>
  <c r="AO696" i="1"/>
  <c r="AP696" i="1"/>
  <c r="AQ696" i="1"/>
  <c r="AR696" i="1"/>
  <c r="AS696" i="1"/>
  <c r="M697" i="1"/>
  <c r="AI697" i="1"/>
  <c r="AJ697" i="1"/>
  <c r="AK697" i="1"/>
  <c r="AL697" i="1"/>
  <c r="AM697" i="1"/>
  <c r="AN697" i="1"/>
  <c r="AO697" i="1"/>
  <c r="AP697" i="1"/>
  <c r="AQ697" i="1"/>
  <c r="AR697" i="1"/>
  <c r="AS697" i="1"/>
  <c r="M698" i="1"/>
  <c r="AI698" i="1"/>
  <c r="AJ698" i="1"/>
  <c r="AK698" i="1"/>
  <c r="AL698" i="1"/>
  <c r="AM698" i="1"/>
  <c r="AN698" i="1"/>
  <c r="AO698" i="1"/>
  <c r="AP698" i="1"/>
  <c r="AQ698" i="1"/>
  <c r="AR698" i="1"/>
  <c r="AS698" i="1"/>
  <c r="M699" i="1"/>
  <c r="AI699" i="1"/>
  <c r="AJ699" i="1"/>
  <c r="AK699" i="1"/>
  <c r="AL699" i="1"/>
  <c r="AM699" i="1"/>
  <c r="AN699" i="1"/>
  <c r="AO699" i="1"/>
  <c r="AP699" i="1"/>
  <c r="AQ699" i="1"/>
  <c r="AR699" i="1"/>
  <c r="AS699" i="1"/>
  <c r="M700" i="1"/>
  <c r="AI700" i="1"/>
  <c r="AJ700" i="1"/>
  <c r="AK700" i="1"/>
  <c r="AL700" i="1"/>
  <c r="AM700" i="1"/>
  <c r="AN700" i="1"/>
  <c r="AO700" i="1"/>
  <c r="AP700" i="1"/>
  <c r="AQ700" i="1"/>
  <c r="AR700" i="1"/>
  <c r="AS700" i="1"/>
  <c r="M701" i="1"/>
  <c r="AI701" i="1"/>
  <c r="AJ701" i="1"/>
  <c r="AK701" i="1"/>
  <c r="AL701" i="1"/>
  <c r="AM701" i="1"/>
  <c r="AN701" i="1"/>
  <c r="AO701" i="1"/>
  <c r="AP701" i="1"/>
  <c r="AQ701" i="1"/>
  <c r="AR701" i="1"/>
  <c r="AS701" i="1"/>
  <c r="M702" i="1"/>
  <c r="AI702" i="1"/>
  <c r="AJ702" i="1"/>
  <c r="AK702" i="1"/>
  <c r="AL702" i="1"/>
  <c r="AM702" i="1"/>
  <c r="AN702" i="1"/>
  <c r="AO702" i="1"/>
  <c r="AP702" i="1"/>
  <c r="AQ702" i="1"/>
  <c r="AR702" i="1"/>
  <c r="AS702" i="1"/>
  <c r="M703" i="1"/>
  <c r="AI703" i="1"/>
  <c r="AJ703" i="1"/>
  <c r="AK703" i="1"/>
  <c r="AL703" i="1"/>
  <c r="AM703" i="1"/>
  <c r="AN703" i="1"/>
  <c r="AO703" i="1"/>
  <c r="AP703" i="1"/>
  <c r="AQ703" i="1"/>
  <c r="AR703" i="1"/>
  <c r="AS703" i="1"/>
  <c r="M704" i="1"/>
  <c r="AI704" i="1"/>
  <c r="AJ704" i="1"/>
  <c r="AK704" i="1"/>
  <c r="AL704" i="1"/>
  <c r="AM704" i="1"/>
  <c r="AN704" i="1"/>
  <c r="AO704" i="1"/>
  <c r="AP704" i="1"/>
  <c r="AQ704" i="1"/>
  <c r="AR704" i="1"/>
  <c r="AS704" i="1"/>
  <c r="M705" i="1"/>
  <c r="AI705" i="1"/>
  <c r="AJ705" i="1"/>
  <c r="AK705" i="1"/>
  <c r="AL705" i="1"/>
  <c r="AM705" i="1"/>
  <c r="AN705" i="1"/>
  <c r="AO705" i="1"/>
  <c r="AP705" i="1"/>
  <c r="AQ705" i="1"/>
  <c r="AR705" i="1"/>
  <c r="AS705" i="1"/>
  <c r="M706" i="1"/>
  <c r="AI706" i="1"/>
  <c r="AJ706" i="1"/>
  <c r="AK706" i="1"/>
  <c r="AL706" i="1"/>
  <c r="AM706" i="1"/>
  <c r="AN706" i="1"/>
  <c r="AO706" i="1"/>
  <c r="AP706" i="1"/>
  <c r="AQ706" i="1"/>
  <c r="AR706" i="1"/>
  <c r="AS706" i="1"/>
  <c r="M707" i="1"/>
  <c r="AI707" i="1"/>
  <c r="AJ707" i="1"/>
  <c r="AK707" i="1"/>
  <c r="AL707" i="1"/>
  <c r="AM707" i="1"/>
  <c r="AN707" i="1"/>
  <c r="AO707" i="1"/>
  <c r="AP707" i="1"/>
  <c r="AQ707" i="1"/>
  <c r="AR707" i="1"/>
  <c r="AS707" i="1"/>
  <c r="M708" i="1"/>
  <c r="AI708" i="1"/>
  <c r="AJ708" i="1"/>
  <c r="AK708" i="1"/>
  <c r="AL708" i="1"/>
  <c r="AM708" i="1"/>
  <c r="AN708" i="1"/>
  <c r="AO708" i="1"/>
  <c r="AP708" i="1"/>
  <c r="AQ708" i="1"/>
  <c r="AR708" i="1"/>
  <c r="AS708" i="1"/>
  <c r="M709" i="1"/>
  <c r="AI709" i="1"/>
  <c r="AJ709" i="1"/>
  <c r="AK709" i="1"/>
  <c r="AL709" i="1"/>
  <c r="AM709" i="1"/>
  <c r="AN709" i="1"/>
  <c r="AO709" i="1"/>
  <c r="AP709" i="1"/>
  <c r="AQ709" i="1"/>
  <c r="AR709" i="1"/>
  <c r="AS709" i="1"/>
  <c r="M710" i="1"/>
  <c r="AI710" i="1"/>
  <c r="AJ710" i="1"/>
  <c r="AK710" i="1"/>
  <c r="AL710" i="1"/>
  <c r="AM710" i="1"/>
  <c r="AN710" i="1"/>
  <c r="AO710" i="1"/>
  <c r="AP710" i="1"/>
  <c r="AQ710" i="1"/>
  <c r="AR710" i="1"/>
  <c r="AS710" i="1"/>
  <c r="M711" i="1"/>
  <c r="AI711" i="1"/>
  <c r="AJ711" i="1"/>
  <c r="AK711" i="1"/>
  <c r="AL711" i="1"/>
  <c r="AM711" i="1"/>
  <c r="AN711" i="1"/>
  <c r="AO711" i="1"/>
  <c r="AP711" i="1"/>
  <c r="AQ711" i="1"/>
  <c r="AR711" i="1"/>
  <c r="AS711" i="1"/>
  <c r="M712" i="1"/>
  <c r="AI712" i="1"/>
  <c r="AJ712" i="1"/>
  <c r="AK712" i="1"/>
  <c r="AL712" i="1"/>
  <c r="AM712" i="1"/>
  <c r="AN712" i="1"/>
  <c r="AO712" i="1"/>
  <c r="AP712" i="1"/>
  <c r="AQ712" i="1"/>
  <c r="AR712" i="1"/>
  <c r="AS712" i="1"/>
  <c r="M713" i="1"/>
  <c r="AI713" i="1"/>
  <c r="AJ713" i="1"/>
  <c r="AK713" i="1"/>
  <c r="AL713" i="1"/>
  <c r="AM713" i="1"/>
  <c r="AN713" i="1"/>
  <c r="AO713" i="1"/>
  <c r="AP713" i="1"/>
  <c r="AQ713" i="1"/>
  <c r="AR713" i="1"/>
  <c r="AS713" i="1"/>
  <c r="M714" i="1"/>
  <c r="AI714" i="1"/>
  <c r="AJ714" i="1"/>
  <c r="AK714" i="1"/>
  <c r="AL714" i="1"/>
  <c r="AM714" i="1"/>
  <c r="AN714" i="1"/>
  <c r="AO714" i="1"/>
  <c r="AP714" i="1"/>
  <c r="AQ714" i="1"/>
  <c r="AR714" i="1"/>
  <c r="AS714" i="1"/>
  <c r="M715" i="1"/>
  <c r="AI715" i="1"/>
  <c r="AJ715" i="1"/>
  <c r="AK715" i="1"/>
  <c r="AL715" i="1"/>
  <c r="AM715" i="1"/>
  <c r="AN715" i="1"/>
  <c r="AO715" i="1"/>
  <c r="AP715" i="1"/>
  <c r="AQ715" i="1"/>
  <c r="AR715" i="1"/>
  <c r="AS715" i="1"/>
  <c r="M716" i="1"/>
  <c r="AI716" i="1"/>
  <c r="AJ716" i="1"/>
  <c r="AK716" i="1"/>
  <c r="AL716" i="1"/>
  <c r="AM716" i="1"/>
  <c r="AN716" i="1"/>
  <c r="AO716" i="1"/>
  <c r="AP716" i="1"/>
  <c r="AQ716" i="1"/>
  <c r="AR716" i="1"/>
  <c r="AS716" i="1"/>
  <c r="M717" i="1"/>
  <c r="AI717" i="1"/>
  <c r="AJ717" i="1"/>
  <c r="AK717" i="1"/>
  <c r="AL717" i="1"/>
  <c r="AM717" i="1"/>
  <c r="AN717" i="1"/>
  <c r="AO717" i="1"/>
  <c r="AP717" i="1"/>
  <c r="AQ717" i="1"/>
  <c r="AR717" i="1"/>
  <c r="AS717" i="1"/>
  <c r="M718" i="1"/>
  <c r="AI718" i="1"/>
  <c r="AJ718" i="1"/>
  <c r="AK718" i="1"/>
  <c r="AL718" i="1"/>
  <c r="AM718" i="1"/>
  <c r="AN718" i="1"/>
  <c r="AO718" i="1"/>
  <c r="AP718" i="1"/>
  <c r="AQ718" i="1"/>
  <c r="AR718" i="1"/>
  <c r="AS718" i="1"/>
  <c r="M719" i="1"/>
  <c r="AI719" i="1"/>
  <c r="AJ719" i="1"/>
  <c r="AK719" i="1"/>
  <c r="AL719" i="1"/>
  <c r="AM719" i="1"/>
  <c r="AN719" i="1"/>
  <c r="AO719" i="1"/>
  <c r="AP719" i="1"/>
  <c r="AQ719" i="1"/>
  <c r="AR719" i="1"/>
  <c r="AS719" i="1"/>
  <c r="M720" i="1"/>
  <c r="AI720" i="1"/>
  <c r="AJ720" i="1"/>
  <c r="AK720" i="1"/>
  <c r="AL720" i="1"/>
  <c r="AM720" i="1"/>
  <c r="AN720" i="1"/>
  <c r="AO720" i="1"/>
  <c r="AP720" i="1"/>
  <c r="AQ720" i="1"/>
  <c r="AR720" i="1"/>
  <c r="AS720" i="1"/>
  <c r="M721" i="1"/>
  <c r="AI721" i="1"/>
  <c r="AJ721" i="1"/>
  <c r="AK721" i="1"/>
  <c r="AL721" i="1"/>
  <c r="AM721" i="1"/>
  <c r="AN721" i="1"/>
  <c r="AO721" i="1"/>
  <c r="AP721" i="1"/>
  <c r="AQ721" i="1"/>
  <c r="AR721" i="1"/>
  <c r="AS721" i="1"/>
  <c r="M722" i="1"/>
  <c r="AI722" i="1"/>
  <c r="AJ722" i="1"/>
  <c r="AK722" i="1"/>
  <c r="AL722" i="1"/>
  <c r="AM722" i="1"/>
  <c r="AN722" i="1"/>
  <c r="AO722" i="1"/>
  <c r="AP722" i="1"/>
  <c r="AQ722" i="1"/>
  <c r="AR722" i="1"/>
  <c r="AS722" i="1"/>
  <c r="M723" i="1"/>
  <c r="AI723" i="1"/>
  <c r="AJ723" i="1"/>
  <c r="AK723" i="1"/>
  <c r="AL723" i="1"/>
  <c r="AM723" i="1"/>
  <c r="AN723" i="1"/>
  <c r="AO723" i="1"/>
  <c r="AP723" i="1"/>
  <c r="AQ723" i="1"/>
  <c r="AR723" i="1"/>
  <c r="AS723" i="1"/>
  <c r="M724" i="1"/>
  <c r="AI724" i="1"/>
  <c r="AJ724" i="1"/>
  <c r="AK724" i="1"/>
  <c r="AL724" i="1"/>
  <c r="AM724" i="1"/>
  <c r="AN724" i="1"/>
  <c r="AO724" i="1"/>
  <c r="AP724" i="1"/>
  <c r="AQ724" i="1"/>
  <c r="AR724" i="1"/>
  <c r="AS724" i="1"/>
  <c r="M725" i="1"/>
  <c r="AI725" i="1"/>
  <c r="AJ725" i="1"/>
  <c r="AK725" i="1"/>
  <c r="AL725" i="1"/>
  <c r="AM725" i="1"/>
  <c r="AN725" i="1"/>
  <c r="AO725" i="1"/>
  <c r="AP725" i="1"/>
  <c r="AQ725" i="1"/>
  <c r="AR725" i="1"/>
  <c r="AS725" i="1"/>
  <c r="M726" i="1"/>
  <c r="AI726" i="1"/>
  <c r="AJ726" i="1"/>
  <c r="AK726" i="1"/>
  <c r="AL726" i="1"/>
  <c r="AM726" i="1"/>
  <c r="AN726" i="1"/>
  <c r="AO726" i="1"/>
  <c r="AP726" i="1"/>
  <c r="AQ726" i="1"/>
  <c r="AR726" i="1"/>
  <c r="AS726" i="1"/>
  <c r="M727" i="1"/>
  <c r="AI727" i="1"/>
  <c r="AJ727" i="1"/>
  <c r="AK727" i="1"/>
  <c r="AL727" i="1"/>
  <c r="AM727" i="1"/>
  <c r="AN727" i="1"/>
  <c r="AO727" i="1"/>
  <c r="AP727" i="1"/>
  <c r="AQ727" i="1"/>
  <c r="AR727" i="1"/>
  <c r="AS727" i="1"/>
  <c r="M728" i="1"/>
  <c r="AI728" i="1"/>
  <c r="AJ728" i="1"/>
  <c r="AK728" i="1"/>
  <c r="AL728" i="1"/>
  <c r="AM728" i="1"/>
  <c r="AN728" i="1"/>
  <c r="AO728" i="1"/>
  <c r="AP728" i="1"/>
  <c r="AQ728" i="1"/>
  <c r="AR728" i="1"/>
  <c r="AS728" i="1"/>
  <c r="M729" i="1"/>
  <c r="AI729" i="1"/>
  <c r="AJ729" i="1"/>
  <c r="AK729" i="1"/>
  <c r="AL729" i="1"/>
  <c r="AM729" i="1"/>
  <c r="AN729" i="1"/>
  <c r="AO729" i="1"/>
  <c r="AP729" i="1"/>
  <c r="AQ729" i="1"/>
  <c r="AR729" i="1"/>
  <c r="AS729" i="1"/>
  <c r="M730" i="1"/>
  <c r="AI730" i="1"/>
  <c r="AJ730" i="1"/>
  <c r="AK730" i="1"/>
  <c r="AL730" i="1"/>
  <c r="AM730" i="1"/>
  <c r="AN730" i="1"/>
  <c r="AO730" i="1"/>
  <c r="AP730" i="1"/>
  <c r="AQ730" i="1"/>
  <c r="AR730" i="1"/>
  <c r="AS730" i="1"/>
  <c r="M731" i="1"/>
  <c r="AI731" i="1"/>
  <c r="AJ731" i="1"/>
  <c r="AK731" i="1"/>
  <c r="AL731" i="1"/>
  <c r="AM731" i="1"/>
  <c r="AN731" i="1"/>
  <c r="AO731" i="1"/>
  <c r="AP731" i="1"/>
  <c r="AQ731" i="1"/>
  <c r="AR731" i="1"/>
  <c r="AS731" i="1"/>
  <c r="M732" i="1"/>
  <c r="AI732" i="1"/>
  <c r="AJ732" i="1"/>
  <c r="AK732" i="1"/>
  <c r="AL732" i="1"/>
  <c r="AM732" i="1"/>
  <c r="AN732" i="1"/>
  <c r="AO732" i="1"/>
  <c r="AP732" i="1"/>
  <c r="AQ732" i="1"/>
  <c r="AR732" i="1"/>
  <c r="AS732" i="1"/>
  <c r="M733" i="1"/>
  <c r="AI733" i="1"/>
  <c r="AJ733" i="1"/>
  <c r="AK733" i="1"/>
  <c r="AL733" i="1"/>
  <c r="AM733" i="1"/>
  <c r="AN733" i="1"/>
  <c r="AO733" i="1"/>
  <c r="AP733" i="1"/>
  <c r="AQ733" i="1"/>
  <c r="AR733" i="1"/>
  <c r="AS733" i="1"/>
  <c r="M734" i="1"/>
  <c r="AI734" i="1"/>
  <c r="AJ734" i="1"/>
  <c r="AK734" i="1"/>
  <c r="AL734" i="1"/>
  <c r="AM734" i="1"/>
  <c r="AN734" i="1"/>
  <c r="AO734" i="1"/>
  <c r="AP734" i="1"/>
  <c r="AQ734" i="1"/>
  <c r="AR734" i="1"/>
  <c r="AS734" i="1"/>
  <c r="M735" i="1"/>
  <c r="AI735" i="1"/>
  <c r="AJ735" i="1"/>
  <c r="AK735" i="1"/>
  <c r="AL735" i="1"/>
  <c r="AM735" i="1"/>
  <c r="AN735" i="1"/>
  <c r="AO735" i="1"/>
  <c r="AP735" i="1"/>
  <c r="AQ735" i="1"/>
  <c r="AR735" i="1"/>
  <c r="AS735" i="1"/>
  <c r="M736" i="1"/>
  <c r="AI736" i="1"/>
  <c r="AJ736" i="1"/>
  <c r="AK736" i="1"/>
  <c r="AL736" i="1"/>
  <c r="AM736" i="1"/>
  <c r="AN736" i="1"/>
  <c r="AO736" i="1"/>
  <c r="AP736" i="1"/>
  <c r="AQ736" i="1"/>
  <c r="AR736" i="1"/>
  <c r="AS736" i="1"/>
  <c r="M737" i="1"/>
  <c r="AI737" i="1"/>
  <c r="AJ737" i="1"/>
  <c r="AK737" i="1"/>
  <c r="AL737" i="1"/>
  <c r="AM737" i="1"/>
  <c r="AN737" i="1"/>
  <c r="AO737" i="1"/>
  <c r="AP737" i="1"/>
  <c r="AQ737" i="1"/>
  <c r="AR737" i="1"/>
  <c r="AS737" i="1"/>
  <c r="M738" i="1"/>
  <c r="AI738" i="1"/>
  <c r="AJ738" i="1"/>
  <c r="AK738" i="1"/>
  <c r="AL738" i="1"/>
  <c r="AM738" i="1"/>
  <c r="AN738" i="1"/>
  <c r="AO738" i="1"/>
  <c r="AP738" i="1"/>
  <c r="AQ738" i="1"/>
  <c r="AR738" i="1"/>
  <c r="AS738" i="1"/>
  <c r="M739" i="1"/>
  <c r="AI739" i="1"/>
  <c r="AJ739" i="1"/>
  <c r="AK739" i="1"/>
  <c r="AL739" i="1"/>
  <c r="AM739" i="1"/>
  <c r="AN739" i="1"/>
  <c r="AO739" i="1"/>
  <c r="AP739" i="1"/>
  <c r="AQ739" i="1"/>
  <c r="AR739" i="1"/>
  <c r="AS739" i="1"/>
  <c r="M740" i="1"/>
  <c r="AI740" i="1"/>
  <c r="AJ740" i="1"/>
  <c r="AK740" i="1"/>
  <c r="AL740" i="1"/>
  <c r="AM740" i="1"/>
  <c r="AN740" i="1"/>
  <c r="AO740" i="1"/>
  <c r="AP740" i="1"/>
  <c r="AQ740" i="1"/>
  <c r="AR740" i="1"/>
  <c r="AS740" i="1"/>
  <c r="M741" i="1"/>
  <c r="AI741" i="1"/>
  <c r="AJ741" i="1"/>
  <c r="AK741" i="1"/>
  <c r="AL741" i="1"/>
  <c r="AM741" i="1"/>
  <c r="AN741" i="1"/>
  <c r="AO741" i="1"/>
  <c r="AP741" i="1"/>
  <c r="AQ741" i="1"/>
  <c r="AR741" i="1"/>
  <c r="AS741" i="1"/>
  <c r="M742" i="1"/>
  <c r="AI742" i="1"/>
  <c r="AJ742" i="1"/>
  <c r="AK742" i="1"/>
  <c r="AL742" i="1"/>
  <c r="AM742" i="1"/>
  <c r="AN742" i="1"/>
  <c r="AO742" i="1"/>
  <c r="AP742" i="1"/>
  <c r="AQ742" i="1"/>
  <c r="AR742" i="1"/>
  <c r="AS742" i="1"/>
  <c r="M743" i="1"/>
  <c r="AI743" i="1"/>
  <c r="AJ743" i="1"/>
  <c r="AK743" i="1"/>
  <c r="AL743" i="1"/>
  <c r="AM743" i="1"/>
  <c r="AN743" i="1"/>
  <c r="AO743" i="1"/>
  <c r="AP743" i="1"/>
  <c r="AQ743" i="1"/>
  <c r="AR743" i="1"/>
  <c r="AS743" i="1"/>
  <c r="M744" i="1"/>
  <c r="AI744" i="1"/>
  <c r="AJ744" i="1"/>
  <c r="AK744" i="1"/>
  <c r="AL744" i="1"/>
  <c r="AM744" i="1"/>
  <c r="AN744" i="1"/>
  <c r="AO744" i="1"/>
  <c r="AP744" i="1"/>
  <c r="AQ744" i="1"/>
  <c r="AR744" i="1"/>
  <c r="AS744" i="1"/>
  <c r="M745" i="1"/>
  <c r="AI745" i="1"/>
  <c r="AJ745" i="1"/>
  <c r="AK745" i="1"/>
  <c r="AL745" i="1"/>
  <c r="AM745" i="1"/>
  <c r="AN745" i="1"/>
  <c r="AO745" i="1"/>
  <c r="AP745" i="1"/>
  <c r="AQ745" i="1"/>
  <c r="AR745" i="1"/>
  <c r="AS745" i="1"/>
  <c r="M746" i="1"/>
  <c r="AI746" i="1"/>
  <c r="AJ746" i="1"/>
  <c r="AK746" i="1"/>
  <c r="AL746" i="1"/>
  <c r="AM746" i="1"/>
  <c r="AN746" i="1"/>
  <c r="AO746" i="1"/>
  <c r="AP746" i="1"/>
  <c r="AQ746" i="1"/>
  <c r="AR746" i="1"/>
  <c r="AS746" i="1"/>
  <c r="M747" i="1"/>
  <c r="AI747" i="1"/>
  <c r="AJ747" i="1"/>
  <c r="AK747" i="1"/>
  <c r="AL747" i="1"/>
  <c r="AM747" i="1"/>
  <c r="AN747" i="1"/>
  <c r="AO747" i="1"/>
  <c r="AP747" i="1"/>
  <c r="AQ747" i="1"/>
  <c r="AR747" i="1"/>
  <c r="AS747" i="1"/>
  <c r="M748" i="1"/>
  <c r="AI748" i="1"/>
  <c r="AJ748" i="1"/>
  <c r="AK748" i="1"/>
  <c r="AL748" i="1"/>
  <c r="AM748" i="1"/>
  <c r="AN748" i="1"/>
  <c r="AO748" i="1"/>
  <c r="AP748" i="1"/>
  <c r="AQ748" i="1"/>
  <c r="AR748" i="1"/>
  <c r="AS748" i="1"/>
  <c r="M749" i="1"/>
  <c r="AI749" i="1"/>
  <c r="AJ749" i="1"/>
  <c r="AK749" i="1"/>
  <c r="AL749" i="1"/>
  <c r="AM749" i="1"/>
  <c r="AN749" i="1"/>
  <c r="AO749" i="1"/>
  <c r="AP749" i="1"/>
  <c r="AQ749" i="1"/>
  <c r="AR749" i="1"/>
  <c r="AS749" i="1"/>
  <c r="M750" i="1"/>
  <c r="AI750" i="1"/>
  <c r="AJ750" i="1"/>
  <c r="AK750" i="1"/>
  <c r="AL750" i="1"/>
  <c r="AM750" i="1"/>
  <c r="AN750" i="1"/>
  <c r="AO750" i="1"/>
  <c r="AP750" i="1"/>
  <c r="AQ750" i="1"/>
  <c r="AR750" i="1"/>
  <c r="AS750" i="1"/>
  <c r="M751" i="1"/>
  <c r="AI751" i="1"/>
  <c r="AJ751" i="1"/>
  <c r="AK751" i="1"/>
  <c r="AL751" i="1"/>
  <c r="AM751" i="1"/>
  <c r="AN751" i="1"/>
  <c r="AO751" i="1"/>
  <c r="AP751" i="1"/>
  <c r="AQ751" i="1"/>
  <c r="AR751" i="1"/>
  <c r="AS751" i="1"/>
  <c r="M752" i="1"/>
  <c r="AI752" i="1"/>
  <c r="AJ752" i="1"/>
  <c r="AK752" i="1"/>
  <c r="AL752" i="1"/>
  <c r="AM752" i="1"/>
  <c r="AN752" i="1"/>
  <c r="AO752" i="1"/>
  <c r="AP752" i="1"/>
  <c r="AQ752" i="1"/>
  <c r="AR752" i="1"/>
  <c r="AS752" i="1"/>
  <c r="M753" i="1"/>
  <c r="AI753" i="1"/>
  <c r="AJ753" i="1"/>
  <c r="AK753" i="1"/>
  <c r="AL753" i="1"/>
  <c r="AM753" i="1"/>
  <c r="AN753" i="1"/>
  <c r="AO753" i="1"/>
  <c r="AP753" i="1"/>
  <c r="AQ753" i="1"/>
  <c r="AR753" i="1"/>
  <c r="AS753" i="1"/>
  <c r="M754" i="1"/>
  <c r="AI754" i="1"/>
  <c r="AJ754" i="1"/>
  <c r="AK754" i="1"/>
  <c r="AL754" i="1"/>
  <c r="AM754" i="1"/>
  <c r="AN754" i="1"/>
  <c r="AO754" i="1"/>
  <c r="AP754" i="1"/>
  <c r="AQ754" i="1"/>
  <c r="AR754" i="1"/>
  <c r="AS754" i="1"/>
  <c r="M755" i="1"/>
  <c r="AI755" i="1"/>
  <c r="AJ755" i="1"/>
  <c r="AK755" i="1"/>
  <c r="AL755" i="1"/>
  <c r="AM755" i="1"/>
  <c r="AN755" i="1"/>
  <c r="AO755" i="1"/>
  <c r="AP755" i="1"/>
  <c r="AQ755" i="1"/>
  <c r="AR755" i="1"/>
  <c r="AS755" i="1"/>
  <c r="M756" i="1"/>
  <c r="AI756" i="1"/>
  <c r="AJ756" i="1"/>
  <c r="AK756" i="1"/>
  <c r="AL756" i="1"/>
  <c r="AM756" i="1"/>
  <c r="AN756" i="1"/>
  <c r="AO756" i="1"/>
  <c r="AP756" i="1"/>
  <c r="AQ756" i="1"/>
  <c r="AR756" i="1"/>
  <c r="AS756" i="1"/>
  <c r="M757" i="1"/>
  <c r="AI757" i="1"/>
  <c r="AJ757" i="1"/>
  <c r="AK757" i="1"/>
  <c r="AL757" i="1"/>
  <c r="AM757" i="1"/>
  <c r="AN757" i="1"/>
  <c r="AO757" i="1"/>
  <c r="AP757" i="1"/>
  <c r="AQ757" i="1"/>
  <c r="AR757" i="1"/>
  <c r="AS757" i="1"/>
  <c r="M758" i="1"/>
  <c r="AI758" i="1"/>
  <c r="AJ758" i="1"/>
  <c r="AK758" i="1"/>
  <c r="AL758" i="1"/>
  <c r="AM758" i="1"/>
  <c r="AN758" i="1"/>
  <c r="AO758" i="1"/>
  <c r="AP758" i="1"/>
  <c r="AQ758" i="1"/>
  <c r="AR758" i="1"/>
  <c r="AS758" i="1"/>
  <c r="M759" i="1"/>
  <c r="AI759" i="1"/>
  <c r="AJ759" i="1"/>
  <c r="AK759" i="1"/>
  <c r="AL759" i="1"/>
  <c r="AM759" i="1"/>
  <c r="AN759" i="1"/>
  <c r="AO759" i="1"/>
  <c r="AP759" i="1"/>
  <c r="AQ759" i="1"/>
  <c r="AR759" i="1"/>
  <c r="AS759" i="1"/>
  <c r="M760" i="1"/>
  <c r="AI760" i="1"/>
  <c r="AJ760" i="1"/>
  <c r="AK760" i="1"/>
  <c r="AL760" i="1"/>
  <c r="AM760" i="1"/>
  <c r="AN760" i="1"/>
  <c r="AO760" i="1"/>
  <c r="AP760" i="1"/>
  <c r="AQ760" i="1"/>
  <c r="AR760" i="1"/>
  <c r="AS760" i="1"/>
  <c r="M761" i="1"/>
  <c r="AI761" i="1"/>
  <c r="AJ761" i="1"/>
  <c r="AK761" i="1"/>
  <c r="AL761" i="1"/>
  <c r="AM761" i="1"/>
  <c r="AN761" i="1"/>
  <c r="AO761" i="1"/>
  <c r="AP761" i="1"/>
  <c r="AQ761" i="1"/>
  <c r="AR761" i="1"/>
  <c r="AS761" i="1"/>
  <c r="M762" i="1"/>
  <c r="AI762" i="1"/>
  <c r="AJ762" i="1"/>
  <c r="AK762" i="1"/>
  <c r="AL762" i="1"/>
  <c r="AM762" i="1"/>
  <c r="AN762" i="1"/>
  <c r="AO762" i="1"/>
  <c r="AP762" i="1"/>
  <c r="AQ762" i="1"/>
  <c r="AR762" i="1"/>
  <c r="AS762" i="1"/>
  <c r="M763" i="1"/>
  <c r="AI763" i="1"/>
  <c r="AJ763" i="1"/>
  <c r="AK763" i="1"/>
  <c r="AL763" i="1"/>
  <c r="AM763" i="1"/>
  <c r="AN763" i="1"/>
  <c r="AO763" i="1"/>
  <c r="AP763" i="1"/>
  <c r="AQ763" i="1"/>
  <c r="AR763" i="1"/>
  <c r="AS763" i="1"/>
  <c r="M764" i="1"/>
  <c r="AI764" i="1"/>
  <c r="AJ764" i="1"/>
  <c r="AK764" i="1"/>
  <c r="AL764" i="1"/>
  <c r="AM764" i="1"/>
  <c r="AN764" i="1"/>
  <c r="AO764" i="1"/>
  <c r="AP764" i="1"/>
  <c r="AQ764" i="1"/>
  <c r="AR764" i="1"/>
  <c r="AS764" i="1"/>
  <c r="M765" i="1"/>
  <c r="AI765" i="1"/>
  <c r="AJ765" i="1"/>
  <c r="AK765" i="1"/>
  <c r="AL765" i="1"/>
  <c r="AM765" i="1"/>
  <c r="AN765" i="1"/>
  <c r="AO765" i="1"/>
  <c r="AP765" i="1"/>
  <c r="AQ765" i="1"/>
  <c r="AR765" i="1"/>
  <c r="AS765" i="1"/>
  <c r="M766" i="1"/>
  <c r="AI766" i="1"/>
  <c r="AJ766" i="1"/>
  <c r="AK766" i="1"/>
  <c r="AL766" i="1"/>
  <c r="AM766" i="1"/>
  <c r="AN766" i="1"/>
  <c r="AO766" i="1"/>
  <c r="AP766" i="1"/>
  <c r="AQ766" i="1"/>
  <c r="AR766" i="1"/>
  <c r="AS766" i="1"/>
  <c r="M767" i="1"/>
  <c r="AI767" i="1"/>
  <c r="AJ767" i="1"/>
  <c r="AK767" i="1"/>
  <c r="AL767" i="1"/>
  <c r="AM767" i="1"/>
  <c r="AN767" i="1"/>
  <c r="AO767" i="1"/>
  <c r="AP767" i="1"/>
  <c r="AQ767" i="1"/>
  <c r="AR767" i="1"/>
  <c r="AS767" i="1"/>
  <c r="M768" i="1"/>
  <c r="AI768" i="1"/>
  <c r="AJ768" i="1"/>
  <c r="AK768" i="1"/>
  <c r="AL768" i="1"/>
  <c r="AM768" i="1"/>
  <c r="AN768" i="1"/>
  <c r="AO768" i="1"/>
  <c r="AP768" i="1"/>
  <c r="AQ768" i="1"/>
  <c r="AR768" i="1"/>
  <c r="AS768" i="1"/>
  <c r="M769" i="1"/>
  <c r="AI769" i="1"/>
  <c r="AJ769" i="1"/>
  <c r="AK769" i="1"/>
  <c r="AL769" i="1"/>
  <c r="AM769" i="1"/>
  <c r="AN769" i="1"/>
  <c r="AO769" i="1"/>
  <c r="AP769" i="1"/>
  <c r="AQ769" i="1"/>
  <c r="AR769" i="1"/>
  <c r="AS769" i="1"/>
  <c r="M770" i="1"/>
  <c r="AI770" i="1"/>
  <c r="AJ770" i="1"/>
  <c r="AK770" i="1"/>
  <c r="AL770" i="1"/>
  <c r="AM770" i="1"/>
  <c r="AN770" i="1"/>
  <c r="AO770" i="1"/>
  <c r="AP770" i="1"/>
  <c r="AQ770" i="1"/>
  <c r="AR770" i="1"/>
  <c r="AS770" i="1"/>
  <c r="M771" i="1"/>
  <c r="AI771" i="1"/>
  <c r="AJ771" i="1"/>
  <c r="AK771" i="1"/>
  <c r="AL771" i="1"/>
  <c r="AM771" i="1"/>
  <c r="AN771" i="1"/>
  <c r="AO771" i="1"/>
  <c r="AP771" i="1"/>
  <c r="AQ771" i="1"/>
  <c r="AR771" i="1"/>
  <c r="AS771" i="1"/>
  <c r="M772" i="1"/>
  <c r="AI772" i="1"/>
  <c r="AJ772" i="1"/>
  <c r="AK772" i="1"/>
  <c r="AL772" i="1"/>
  <c r="AM772" i="1"/>
  <c r="AN772" i="1"/>
  <c r="AO772" i="1"/>
  <c r="AP772" i="1"/>
  <c r="AQ772" i="1"/>
  <c r="AR772" i="1"/>
  <c r="AS772" i="1"/>
  <c r="M773" i="1"/>
  <c r="AI773" i="1"/>
  <c r="AJ773" i="1"/>
  <c r="AK773" i="1"/>
  <c r="AL773" i="1"/>
  <c r="AM773" i="1"/>
  <c r="AN773" i="1"/>
  <c r="AO773" i="1"/>
  <c r="AP773" i="1"/>
  <c r="AQ773" i="1"/>
  <c r="AR773" i="1"/>
  <c r="AS773" i="1"/>
  <c r="M774" i="1"/>
  <c r="AI774" i="1"/>
  <c r="AJ774" i="1"/>
  <c r="AK774" i="1"/>
  <c r="AL774" i="1"/>
  <c r="AM774" i="1"/>
  <c r="AN774" i="1"/>
  <c r="AO774" i="1"/>
  <c r="AP774" i="1"/>
  <c r="AQ774" i="1"/>
  <c r="AR774" i="1"/>
  <c r="AS774" i="1"/>
  <c r="M775" i="1"/>
  <c r="AI775" i="1"/>
  <c r="AJ775" i="1"/>
  <c r="AK775" i="1"/>
  <c r="AL775" i="1"/>
  <c r="AM775" i="1"/>
  <c r="AN775" i="1"/>
  <c r="AO775" i="1"/>
  <c r="AP775" i="1"/>
  <c r="AQ775" i="1"/>
  <c r="AR775" i="1"/>
  <c r="AS775" i="1"/>
  <c r="M776" i="1"/>
  <c r="AI776" i="1"/>
  <c r="AJ776" i="1"/>
  <c r="AK776" i="1"/>
  <c r="AL776" i="1"/>
  <c r="AM776" i="1"/>
  <c r="AN776" i="1"/>
  <c r="AO776" i="1"/>
  <c r="AP776" i="1"/>
  <c r="AQ776" i="1"/>
  <c r="AR776" i="1"/>
  <c r="AS776" i="1"/>
  <c r="M777" i="1"/>
  <c r="AI777" i="1"/>
  <c r="AJ777" i="1"/>
  <c r="AK777" i="1"/>
  <c r="AL777" i="1"/>
  <c r="AM777" i="1"/>
  <c r="AN777" i="1"/>
  <c r="AO777" i="1"/>
  <c r="AP777" i="1"/>
  <c r="AQ777" i="1"/>
  <c r="AR777" i="1"/>
  <c r="AS777" i="1"/>
  <c r="M778" i="1"/>
  <c r="AI778" i="1"/>
  <c r="AJ778" i="1"/>
  <c r="AK778" i="1"/>
  <c r="AL778" i="1"/>
  <c r="AM778" i="1"/>
  <c r="AN778" i="1"/>
  <c r="AO778" i="1"/>
  <c r="AP778" i="1"/>
  <c r="AQ778" i="1"/>
  <c r="AR778" i="1"/>
  <c r="AS778" i="1"/>
  <c r="M779" i="1"/>
  <c r="AI779" i="1"/>
  <c r="AJ779" i="1"/>
  <c r="AK779" i="1"/>
  <c r="AL779" i="1"/>
  <c r="AM779" i="1"/>
  <c r="AN779" i="1"/>
  <c r="AO779" i="1"/>
  <c r="AP779" i="1"/>
  <c r="AQ779" i="1"/>
  <c r="AR779" i="1"/>
  <c r="AS779" i="1"/>
  <c r="M780" i="1"/>
  <c r="AI780" i="1"/>
  <c r="AJ780" i="1"/>
  <c r="AK780" i="1"/>
  <c r="AL780" i="1"/>
  <c r="AM780" i="1"/>
  <c r="AN780" i="1"/>
  <c r="AO780" i="1"/>
  <c r="AP780" i="1"/>
  <c r="AQ780" i="1"/>
  <c r="AR780" i="1"/>
  <c r="AS780" i="1"/>
  <c r="M781" i="1"/>
  <c r="AI781" i="1"/>
  <c r="AJ781" i="1"/>
  <c r="AK781" i="1"/>
  <c r="AL781" i="1"/>
  <c r="AM781" i="1"/>
  <c r="AN781" i="1"/>
  <c r="AO781" i="1"/>
  <c r="AP781" i="1"/>
  <c r="AQ781" i="1"/>
  <c r="AR781" i="1"/>
  <c r="AS781" i="1"/>
  <c r="M782" i="1"/>
  <c r="AI782" i="1"/>
  <c r="AJ782" i="1"/>
  <c r="AK782" i="1"/>
  <c r="AL782" i="1"/>
  <c r="AM782" i="1"/>
  <c r="AN782" i="1"/>
  <c r="AO782" i="1"/>
  <c r="AP782" i="1"/>
  <c r="AQ782" i="1"/>
  <c r="AR782" i="1"/>
  <c r="AS782" i="1"/>
  <c r="M783" i="1"/>
  <c r="AI783" i="1"/>
  <c r="AJ783" i="1"/>
  <c r="AK783" i="1"/>
  <c r="AL783" i="1"/>
  <c r="AM783" i="1"/>
  <c r="AN783" i="1"/>
  <c r="AO783" i="1"/>
  <c r="AP783" i="1"/>
  <c r="AQ783" i="1"/>
  <c r="AR783" i="1"/>
  <c r="AS783" i="1"/>
  <c r="M784" i="1"/>
  <c r="AI784" i="1"/>
  <c r="AJ784" i="1"/>
  <c r="AK784" i="1"/>
  <c r="AL784" i="1"/>
  <c r="AM784" i="1"/>
  <c r="AN784" i="1"/>
  <c r="AO784" i="1"/>
  <c r="AP784" i="1"/>
  <c r="AQ784" i="1"/>
  <c r="AR784" i="1"/>
  <c r="AS784" i="1"/>
  <c r="M785" i="1"/>
  <c r="AI785" i="1"/>
  <c r="AJ785" i="1"/>
  <c r="AK785" i="1"/>
  <c r="AL785" i="1"/>
  <c r="AM785" i="1"/>
  <c r="AN785" i="1"/>
  <c r="AO785" i="1"/>
  <c r="AP785" i="1"/>
  <c r="AQ785" i="1"/>
  <c r="AR785" i="1"/>
  <c r="AS785" i="1"/>
  <c r="M786" i="1"/>
  <c r="AI786" i="1"/>
  <c r="AJ786" i="1"/>
  <c r="AK786" i="1"/>
  <c r="AL786" i="1"/>
  <c r="AM786" i="1"/>
  <c r="AN786" i="1"/>
  <c r="AO786" i="1"/>
  <c r="AP786" i="1"/>
  <c r="AQ786" i="1"/>
  <c r="AR786" i="1"/>
  <c r="AS786" i="1"/>
  <c r="M787" i="1"/>
  <c r="AI787" i="1"/>
  <c r="AJ787" i="1"/>
  <c r="AK787" i="1"/>
  <c r="AL787" i="1"/>
  <c r="AM787" i="1"/>
  <c r="AN787" i="1"/>
  <c r="AO787" i="1"/>
  <c r="AP787" i="1"/>
  <c r="AQ787" i="1"/>
  <c r="AR787" i="1"/>
  <c r="AS787" i="1"/>
  <c r="M788" i="1"/>
  <c r="AI788" i="1"/>
  <c r="AJ788" i="1"/>
  <c r="AK788" i="1"/>
  <c r="AL788" i="1"/>
  <c r="AM788" i="1"/>
  <c r="AN788" i="1"/>
  <c r="AO788" i="1"/>
  <c r="AP788" i="1"/>
  <c r="AQ788" i="1"/>
  <c r="AR788" i="1"/>
  <c r="AS788" i="1"/>
  <c r="M789" i="1"/>
  <c r="AI789" i="1"/>
  <c r="AJ789" i="1"/>
  <c r="AK789" i="1"/>
  <c r="AL789" i="1"/>
  <c r="AM789" i="1"/>
  <c r="AN789" i="1"/>
  <c r="AO789" i="1"/>
  <c r="AP789" i="1"/>
  <c r="AQ789" i="1"/>
  <c r="AR789" i="1"/>
  <c r="AS789" i="1"/>
  <c r="M790" i="1"/>
  <c r="AI790" i="1"/>
  <c r="AJ790" i="1"/>
  <c r="AK790" i="1"/>
  <c r="AL790" i="1"/>
  <c r="AM790" i="1"/>
  <c r="AN790" i="1"/>
  <c r="AO790" i="1"/>
  <c r="AP790" i="1"/>
  <c r="AQ790" i="1"/>
  <c r="AR790" i="1"/>
  <c r="AS790" i="1"/>
  <c r="M791" i="1"/>
  <c r="AI791" i="1"/>
  <c r="AJ791" i="1"/>
  <c r="AK791" i="1"/>
  <c r="AL791" i="1"/>
  <c r="AM791" i="1"/>
  <c r="AN791" i="1"/>
  <c r="AO791" i="1"/>
  <c r="AP791" i="1"/>
  <c r="AQ791" i="1"/>
  <c r="AR791" i="1"/>
  <c r="AS791" i="1"/>
  <c r="M792" i="1"/>
  <c r="AI792" i="1"/>
  <c r="AJ792" i="1"/>
  <c r="AK792" i="1"/>
  <c r="AL792" i="1"/>
  <c r="AM792" i="1"/>
  <c r="AN792" i="1"/>
  <c r="AO792" i="1"/>
  <c r="AP792" i="1"/>
  <c r="AQ792" i="1"/>
  <c r="AR792" i="1"/>
  <c r="AS792" i="1"/>
  <c r="M793" i="1"/>
  <c r="AI793" i="1"/>
  <c r="AJ793" i="1"/>
  <c r="AK793" i="1"/>
  <c r="AL793" i="1"/>
  <c r="AM793" i="1"/>
  <c r="AN793" i="1"/>
  <c r="AO793" i="1"/>
  <c r="AP793" i="1"/>
  <c r="AQ793" i="1"/>
  <c r="AR793" i="1"/>
  <c r="AS793" i="1"/>
  <c r="M794" i="1"/>
  <c r="AI794" i="1"/>
  <c r="AJ794" i="1"/>
  <c r="AK794" i="1"/>
  <c r="AL794" i="1"/>
  <c r="AM794" i="1"/>
  <c r="AN794" i="1"/>
  <c r="AO794" i="1"/>
  <c r="AP794" i="1"/>
  <c r="AQ794" i="1"/>
  <c r="AR794" i="1"/>
  <c r="AS794" i="1"/>
  <c r="M795" i="1"/>
  <c r="AI795" i="1"/>
  <c r="AJ795" i="1"/>
  <c r="AK795" i="1"/>
  <c r="AL795" i="1"/>
  <c r="AM795" i="1"/>
  <c r="AN795" i="1"/>
  <c r="AO795" i="1"/>
  <c r="AP795" i="1"/>
  <c r="AQ795" i="1"/>
  <c r="AR795" i="1"/>
  <c r="AS795" i="1"/>
  <c r="M796" i="1"/>
  <c r="AI796" i="1"/>
  <c r="AJ796" i="1"/>
  <c r="AK796" i="1"/>
  <c r="AL796" i="1"/>
  <c r="AM796" i="1"/>
  <c r="AN796" i="1"/>
  <c r="AO796" i="1"/>
  <c r="AP796" i="1"/>
  <c r="AQ796" i="1"/>
  <c r="AR796" i="1"/>
  <c r="AS796" i="1"/>
  <c r="M797" i="1"/>
  <c r="AI797" i="1"/>
  <c r="AJ797" i="1"/>
  <c r="AK797" i="1"/>
  <c r="AL797" i="1"/>
  <c r="AM797" i="1"/>
  <c r="AN797" i="1"/>
  <c r="AO797" i="1"/>
  <c r="AP797" i="1"/>
  <c r="AQ797" i="1"/>
  <c r="AR797" i="1"/>
  <c r="AS797" i="1"/>
  <c r="M798" i="1"/>
  <c r="AI798" i="1"/>
  <c r="AJ798" i="1"/>
  <c r="AK798" i="1"/>
  <c r="AL798" i="1"/>
  <c r="AM798" i="1"/>
  <c r="AN798" i="1"/>
  <c r="AO798" i="1"/>
  <c r="AP798" i="1"/>
  <c r="AQ798" i="1"/>
  <c r="AR798" i="1"/>
  <c r="AS798" i="1"/>
  <c r="M799" i="1"/>
  <c r="AI799" i="1"/>
  <c r="AJ799" i="1"/>
  <c r="AK799" i="1"/>
  <c r="AL799" i="1"/>
  <c r="AM799" i="1"/>
  <c r="AN799" i="1"/>
  <c r="AO799" i="1"/>
  <c r="AP799" i="1"/>
  <c r="AQ799" i="1"/>
  <c r="AR799" i="1"/>
  <c r="AS799" i="1"/>
  <c r="M800" i="1"/>
  <c r="AI800" i="1"/>
  <c r="AJ800" i="1"/>
  <c r="AK800" i="1"/>
  <c r="AL800" i="1"/>
  <c r="AM800" i="1"/>
  <c r="AN800" i="1"/>
  <c r="AO800" i="1"/>
  <c r="AP800" i="1"/>
  <c r="AQ800" i="1"/>
  <c r="AR800" i="1"/>
  <c r="AS800" i="1"/>
  <c r="M801" i="1"/>
  <c r="AI801" i="1"/>
  <c r="AJ801" i="1"/>
  <c r="AK801" i="1"/>
  <c r="AL801" i="1"/>
  <c r="AM801" i="1"/>
  <c r="AN801" i="1"/>
  <c r="AO801" i="1"/>
  <c r="AP801" i="1"/>
  <c r="AQ801" i="1"/>
  <c r="AR801" i="1"/>
  <c r="AS801" i="1"/>
  <c r="M802" i="1"/>
  <c r="AI802" i="1"/>
  <c r="AJ802" i="1"/>
  <c r="AK802" i="1"/>
  <c r="AL802" i="1"/>
  <c r="AM802" i="1"/>
  <c r="AN802" i="1"/>
  <c r="AO802" i="1"/>
  <c r="AP802" i="1"/>
  <c r="AQ802" i="1"/>
  <c r="AR802" i="1"/>
  <c r="AS802" i="1"/>
  <c r="M803" i="1"/>
  <c r="AI803" i="1"/>
  <c r="AJ803" i="1"/>
  <c r="AK803" i="1"/>
  <c r="AL803" i="1"/>
  <c r="AM803" i="1"/>
  <c r="AN803" i="1"/>
  <c r="AO803" i="1"/>
  <c r="AP803" i="1"/>
  <c r="AQ803" i="1"/>
  <c r="AR803" i="1"/>
  <c r="AS803" i="1"/>
  <c r="M804" i="1"/>
  <c r="AI804" i="1"/>
  <c r="AJ804" i="1"/>
  <c r="AK804" i="1"/>
  <c r="AL804" i="1"/>
  <c r="AM804" i="1"/>
  <c r="AN804" i="1"/>
  <c r="AO804" i="1"/>
  <c r="AP804" i="1"/>
  <c r="AQ804" i="1"/>
  <c r="AR804" i="1"/>
  <c r="AS804" i="1"/>
  <c r="M805" i="1"/>
  <c r="AI805" i="1"/>
  <c r="AJ805" i="1"/>
  <c r="AK805" i="1"/>
  <c r="AL805" i="1"/>
  <c r="AM805" i="1"/>
  <c r="AN805" i="1"/>
  <c r="AO805" i="1"/>
  <c r="AP805" i="1"/>
  <c r="AQ805" i="1"/>
  <c r="AR805" i="1"/>
  <c r="AS805" i="1"/>
  <c r="M806" i="1"/>
  <c r="AI806" i="1"/>
  <c r="AJ806" i="1"/>
  <c r="AK806" i="1"/>
  <c r="AL806" i="1"/>
  <c r="AM806" i="1"/>
  <c r="AN806" i="1"/>
  <c r="AO806" i="1"/>
  <c r="AP806" i="1"/>
  <c r="AQ806" i="1"/>
  <c r="AR806" i="1"/>
  <c r="AS806" i="1"/>
  <c r="M807" i="1"/>
  <c r="AI807" i="1"/>
  <c r="AJ807" i="1"/>
  <c r="AK807" i="1"/>
  <c r="AL807" i="1"/>
  <c r="AM807" i="1"/>
  <c r="AN807" i="1"/>
  <c r="AO807" i="1"/>
  <c r="AP807" i="1"/>
  <c r="AQ807" i="1"/>
  <c r="AR807" i="1"/>
  <c r="AS807" i="1"/>
  <c r="M808" i="1"/>
  <c r="AI808" i="1"/>
  <c r="AJ808" i="1"/>
  <c r="AK808" i="1"/>
  <c r="AL808" i="1"/>
  <c r="AM808" i="1"/>
  <c r="AN808" i="1"/>
  <c r="AO808" i="1"/>
  <c r="AP808" i="1"/>
  <c r="AQ808" i="1"/>
  <c r="AR808" i="1"/>
  <c r="AS808" i="1"/>
  <c r="M809" i="1"/>
  <c r="AI809" i="1"/>
  <c r="AJ809" i="1"/>
  <c r="AK809" i="1"/>
  <c r="AL809" i="1"/>
  <c r="AM809" i="1"/>
  <c r="AN809" i="1"/>
  <c r="AO809" i="1"/>
  <c r="AP809" i="1"/>
  <c r="AQ809" i="1"/>
  <c r="AR809" i="1"/>
  <c r="AS809" i="1"/>
  <c r="M810" i="1"/>
  <c r="AI810" i="1"/>
  <c r="AJ810" i="1"/>
  <c r="AK810" i="1"/>
  <c r="AL810" i="1"/>
  <c r="AM810" i="1"/>
  <c r="AN810" i="1"/>
  <c r="AO810" i="1"/>
  <c r="AP810" i="1"/>
  <c r="AQ810" i="1"/>
  <c r="AR810" i="1"/>
  <c r="AS810" i="1"/>
  <c r="M811" i="1"/>
  <c r="AI811" i="1"/>
  <c r="AJ811" i="1"/>
  <c r="AK811" i="1"/>
  <c r="AL811" i="1"/>
  <c r="AM811" i="1"/>
  <c r="AN811" i="1"/>
  <c r="AO811" i="1"/>
  <c r="AP811" i="1"/>
  <c r="AQ811" i="1"/>
  <c r="AR811" i="1"/>
  <c r="AS811" i="1"/>
  <c r="M812" i="1"/>
  <c r="AI812" i="1"/>
  <c r="AJ812" i="1"/>
  <c r="AK812" i="1"/>
  <c r="AL812" i="1"/>
  <c r="AM812" i="1"/>
  <c r="AN812" i="1"/>
  <c r="AO812" i="1"/>
  <c r="AP812" i="1"/>
  <c r="AQ812" i="1"/>
  <c r="AR812" i="1"/>
  <c r="AS812" i="1"/>
  <c r="M813" i="1"/>
  <c r="AI813" i="1"/>
  <c r="AJ813" i="1"/>
  <c r="AK813" i="1"/>
  <c r="AL813" i="1"/>
  <c r="AM813" i="1"/>
  <c r="AN813" i="1"/>
  <c r="AO813" i="1"/>
  <c r="AP813" i="1"/>
  <c r="AQ813" i="1"/>
  <c r="AR813" i="1"/>
  <c r="AS813" i="1"/>
  <c r="M814" i="1"/>
  <c r="AI814" i="1"/>
  <c r="AJ814" i="1"/>
  <c r="AK814" i="1"/>
  <c r="AL814" i="1"/>
  <c r="AM814" i="1"/>
  <c r="AN814" i="1"/>
  <c r="AO814" i="1"/>
  <c r="AP814" i="1"/>
  <c r="AQ814" i="1"/>
  <c r="AR814" i="1"/>
  <c r="AS814" i="1"/>
  <c r="M815" i="1"/>
  <c r="AI815" i="1"/>
  <c r="AJ815" i="1"/>
  <c r="AK815" i="1"/>
  <c r="AL815" i="1"/>
  <c r="AM815" i="1"/>
  <c r="AN815" i="1"/>
  <c r="AO815" i="1"/>
  <c r="AP815" i="1"/>
  <c r="AQ815" i="1"/>
  <c r="AR815" i="1"/>
  <c r="AS815" i="1"/>
  <c r="M816" i="1"/>
  <c r="AI816" i="1"/>
  <c r="AJ816" i="1"/>
  <c r="AK816" i="1"/>
  <c r="AL816" i="1"/>
  <c r="AM816" i="1"/>
  <c r="AN816" i="1"/>
  <c r="AO816" i="1"/>
  <c r="AP816" i="1"/>
  <c r="AQ816" i="1"/>
  <c r="AR816" i="1"/>
  <c r="AS816" i="1"/>
  <c r="M817" i="1"/>
  <c r="AI817" i="1"/>
  <c r="AJ817" i="1"/>
  <c r="AK817" i="1"/>
  <c r="AL817" i="1"/>
  <c r="AM817" i="1"/>
  <c r="AN817" i="1"/>
  <c r="AO817" i="1"/>
  <c r="AP817" i="1"/>
  <c r="AQ817" i="1"/>
  <c r="AR817" i="1"/>
  <c r="AS817" i="1"/>
  <c r="M818" i="1"/>
  <c r="AI818" i="1"/>
  <c r="AJ818" i="1"/>
  <c r="AK818" i="1"/>
  <c r="AL818" i="1"/>
  <c r="AM818" i="1"/>
  <c r="AN818" i="1"/>
  <c r="AO818" i="1"/>
  <c r="AP818" i="1"/>
  <c r="AQ818" i="1"/>
  <c r="AR818" i="1"/>
  <c r="AS818" i="1"/>
  <c r="M819" i="1"/>
  <c r="AI819" i="1"/>
  <c r="AJ819" i="1"/>
  <c r="AK819" i="1"/>
  <c r="AL819" i="1"/>
  <c r="AM819" i="1"/>
  <c r="AN819" i="1"/>
  <c r="AO819" i="1"/>
  <c r="AP819" i="1"/>
  <c r="AQ819" i="1"/>
  <c r="AR819" i="1"/>
  <c r="AS819" i="1"/>
  <c r="M820" i="1"/>
  <c r="AI820" i="1"/>
  <c r="AJ820" i="1"/>
  <c r="AK820" i="1"/>
  <c r="AL820" i="1"/>
  <c r="AM820" i="1"/>
  <c r="AN820" i="1"/>
  <c r="AO820" i="1"/>
  <c r="AP820" i="1"/>
  <c r="AQ820" i="1"/>
  <c r="AR820" i="1"/>
  <c r="AS820" i="1"/>
  <c r="M821" i="1"/>
  <c r="AI821" i="1"/>
  <c r="AJ821" i="1"/>
  <c r="AK821" i="1"/>
  <c r="AL821" i="1"/>
  <c r="AM821" i="1"/>
  <c r="AN821" i="1"/>
  <c r="AO821" i="1"/>
  <c r="AP821" i="1"/>
  <c r="AQ821" i="1"/>
  <c r="AR821" i="1"/>
  <c r="AS821" i="1"/>
  <c r="M822" i="1"/>
  <c r="AI822" i="1"/>
  <c r="AJ822" i="1"/>
  <c r="AK822" i="1"/>
  <c r="AL822" i="1"/>
  <c r="AM822" i="1"/>
  <c r="AN822" i="1"/>
  <c r="AO822" i="1"/>
  <c r="AP822" i="1"/>
  <c r="AQ822" i="1"/>
  <c r="AR822" i="1"/>
  <c r="AS822" i="1"/>
  <c r="M823" i="1"/>
  <c r="AI823" i="1"/>
  <c r="AJ823" i="1"/>
  <c r="AK823" i="1"/>
  <c r="AL823" i="1"/>
  <c r="AM823" i="1"/>
  <c r="AN823" i="1"/>
  <c r="AO823" i="1"/>
  <c r="AP823" i="1"/>
  <c r="AQ823" i="1"/>
  <c r="AR823" i="1"/>
  <c r="AS823" i="1"/>
  <c r="M824" i="1"/>
  <c r="AI824" i="1"/>
  <c r="AJ824" i="1"/>
  <c r="AK824" i="1"/>
  <c r="AL824" i="1"/>
  <c r="AM824" i="1"/>
  <c r="AN824" i="1"/>
  <c r="AO824" i="1"/>
  <c r="AP824" i="1"/>
  <c r="AQ824" i="1"/>
  <c r="AR824" i="1"/>
  <c r="AS824" i="1"/>
  <c r="M825" i="1"/>
  <c r="AI825" i="1"/>
  <c r="AJ825" i="1"/>
  <c r="AK825" i="1"/>
  <c r="AL825" i="1"/>
  <c r="AM825" i="1"/>
  <c r="AN825" i="1"/>
  <c r="AO825" i="1"/>
  <c r="AP825" i="1"/>
  <c r="AQ825" i="1"/>
  <c r="AR825" i="1"/>
  <c r="AS825" i="1"/>
  <c r="M826" i="1"/>
  <c r="AI826" i="1"/>
  <c r="AJ826" i="1"/>
  <c r="AK826" i="1"/>
  <c r="AL826" i="1"/>
  <c r="AM826" i="1"/>
  <c r="AN826" i="1"/>
  <c r="AO826" i="1"/>
  <c r="AP826" i="1"/>
  <c r="AQ826" i="1"/>
  <c r="AR826" i="1"/>
  <c r="AS826" i="1"/>
  <c r="M827" i="1"/>
  <c r="AI827" i="1"/>
  <c r="AJ827" i="1"/>
  <c r="AK827" i="1"/>
  <c r="AL827" i="1"/>
  <c r="AM827" i="1"/>
  <c r="AN827" i="1"/>
  <c r="AO827" i="1"/>
  <c r="AP827" i="1"/>
  <c r="AQ827" i="1"/>
  <c r="AR827" i="1"/>
  <c r="AS827" i="1"/>
  <c r="M828" i="1"/>
  <c r="AI828" i="1"/>
  <c r="AJ828" i="1"/>
  <c r="AK828" i="1"/>
  <c r="AL828" i="1"/>
  <c r="AM828" i="1"/>
  <c r="AN828" i="1"/>
  <c r="AO828" i="1"/>
  <c r="AP828" i="1"/>
  <c r="AQ828" i="1"/>
  <c r="AR828" i="1"/>
  <c r="AS828" i="1"/>
  <c r="M829" i="1"/>
  <c r="AI829" i="1"/>
  <c r="AJ829" i="1"/>
  <c r="AK829" i="1"/>
  <c r="AL829" i="1"/>
  <c r="AM829" i="1"/>
  <c r="AN829" i="1"/>
  <c r="AO829" i="1"/>
  <c r="AP829" i="1"/>
  <c r="AQ829" i="1"/>
  <c r="AR829" i="1"/>
  <c r="AS829" i="1"/>
  <c r="M830" i="1"/>
  <c r="AI830" i="1"/>
  <c r="AJ830" i="1"/>
  <c r="AK830" i="1"/>
  <c r="AL830" i="1"/>
  <c r="AM830" i="1"/>
  <c r="AN830" i="1"/>
  <c r="AO830" i="1"/>
  <c r="AP830" i="1"/>
  <c r="AQ830" i="1"/>
  <c r="AR830" i="1"/>
  <c r="AS830" i="1"/>
  <c r="M831" i="1"/>
  <c r="AI831" i="1"/>
  <c r="AJ831" i="1"/>
  <c r="AK831" i="1"/>
  <c r="AL831" i="1"/>
  <c r="AM831" i="1"/>
  <c r="AN831" i="1"/>
  <c r="AO831" i="1"/>
  <c r="AP831" i="1"/>
  <c r="AQ831" i="1"/>
  <c r="AR831" i="1"/>
  <c r="AS831" i="1"/>
  <c r="M832" i="1"/>
  <c r="AI832" i="1"/>
  <c r="AJ832" i="1"/>
  <c r="AK832" i="1"/>
  <c r="AL832" i="1"/>
  <c r="AM832" i="1"/>
  <c r="AN832" i="1"/>
  <c r="AO832" i="1"/>
  <c r="AP832" i="1"/>
  <c r="AQ832" i="1"/>
  <c r="AR832" i="1"/>
  <c r="AS832" i="1"/>
  <c r="M833" i="1"/>
  <c r="AI833" i="1"/>
  <c r="AJ833" i="1"/>
  <c r="AK833" i="1"/>
  <c r="AL833" i="1"/>
  <c r="AM833" i="1"/>
  <c r="AN833" i="1"/>
  <c r="AO833" i="1"/>
  <c r="AP833" i="1"/>
  <c r="AQ833" i="1"/>
  <c r="AR833" i="1"/>
  <c r="AS833" i="1"/>
  <c r="M834" i="1"/>
  <c r="AI834" i="1"/>
  <c r="AJ834" i="1"/>
  <c r="AK834" i="1"/>
  <c r="AL834" i="1"/>
  <c r="AM834" i="1"/>
  <c r="AN834" i="1"/>
  <c r="AO834" i="1"/>
  <c r="AP834" i="1"/>
  <c r="AQ834" i="1"/>
  <c r="AR834" i="1"/>
  <c r="AS834" i="1"/>
  <c r="M835" i="1"/>
  <c r="AI835" i="1"/>
  <c r="AJ835" i="1"/>
  <c r="AK835" i="1"/>
  <c r="AL835" i="1"/>
  <c r="AM835" i="1"/>
  <c r="AN835" i="1"/>
  <c r="AO835" i="1"/>
  <c r="AP835" i="1"/>
  <c r="AQ835" i="1"/>
  <c r="AR835" i="1"/>
  <c r="AS835" i="1"/>
  <c r="M836" i="1"/>
  <c r="AI836" i="1"/>
  <c r="AJ836" i="1"/>
  <c r="AK836" i="1"/>
  <c r="AL836" i="1"/>
  <c r="AM836" i="1"/>
  <c r="AN836" i="1"/>
  <c r="AO836" i="1"/>
  <c r="AP836" i="1"/>
  <c r="AQ836" i="1"/>
  <c r="AR836" i="1"/>
  <c r="AS836" i="1"/>
  <c r="M837" i="1"/>
  <c r="AI837" i="1"/>
  <c r="AJ837" i="1"/>
  <c r="AK837" i="1"/>
  <c r="AL837" i="1"/>
  <c r="AM837" i="1"/>
  <c r="AN837" i="1"/>
  <c r="AO837" i="1"/>
  <c r="AP837" i="1"/>
  <c r="AQ837" i="1"/>
  <c r="AR837" i="1"/>
  <c r="AS837" i="1"/>
  <c r="M838" i="1"/>
  <c r="AI838" i="1"/>
  <c r="AJ838" i="1"/>
  <c r="AK838" i="1"/>
  <c r="AL838" i="1"/>
  <c r="AM838" i="1"/>
  <c r="AN838" i="1"/>
  <c r="AO838" i="1"/>
  <c r="AP838" i="1"/>
  <c r="AQ838" i="1"/>
  <c r="AR838" i="1"/>
  <c r="AS838" i="1"/>
  <c r="M839" i="1"/>
  <c r="AI839" i="1"/>
  <c r="AJ839" i="1"/>
  <c r="AK839" i="1"/>
  <c r="AL839" i="1"/>
  <c r="AM839" i="1"/>
  <c r="AN839" i="1"/>
  <c r="AO839" i="1"/>
  <c r="AP839" i="1"/>
  <c r="AQ839" i="1"/>
  <c r="AR839" i="1"/>
  <c r="AS839" i="1"/>
  <c r="M840" i="1"/>
  <c r="AI840" i="1"/>
  <c r="AJ840" i="1"/>
  <c r="AK840" i="1"/>
  <c r="AL840" i="1"/>
  <c r="AM840" i="1"/>
  <c r="AN840" i="1"/>
  <c r="AO840" i="1"/>
  <c r="AP840" i="1"/>
  <c r="AQ840" i="1"/>
  <c r="AR840" i="1"/>
  <c r="AS840" i="1"/>
  <c r="M841" i="1"/>
  <c r="AI841" i="1"/>
  <c r="AJ841" i="1"/>
  <c r="AK841" i="1"/>
  <c r="AL841" i="1"/>
  <c r="AM841" i="1"/>
  <c r="AN841" i="1"/>
  <c r="AO841" i="1"/>
  <c r="AP841" i="1"/>
  <c r="AQ841" i="1"/>
  <c r="AR841" i="1"/>
  <c r="AS841" i="1"/>
  <c r="M842" i="1"/>
  <c r="AI842" i="1"/>
  <c r="AJ842" i="1"/>
  <c r="AK842" i="1"/>
  <c r="AL842" i="1"/>
  <c r="AM842" i="1"/>
  <c r="AN842" i="1"/>
  <c r="AO842" i="1"/>
  <c r="AP842" i="1"/>
  <c r="AQ842" i="1"/>
  <c r="AR842" i="1"/>
  <c r="AS842" i="1"/>
  <c r="M843" i="1"/>
  <c r="AI843" i="1"/>
  <c r="AJ843" i="1"/>
  <c r="AK843" i="1"/>
  <c r="AL843" i="1"/>
  <c r="AM843" i="1"/>
  <c r="AN843" i="1"/>
  <c r="AO843" i="1"/>
  <c r="AP843" i="1"/>
  <c r="AQ843" i="1"/>
  <c r="AR843" i="1"/>
  <c r="AS843" i="1"/>
  <c r="M844" i="1"/>
  <c r="AI844" i="1"/>
  <c r="AJ844" i="1"/>
  <c r="AK844" i="1"/>
  <c r="AL844" i="1"/>
  <c r="AM844" i="1"/>
  <c r="AN844" i="1"/>
  <c r="AO844" i="1"/>
  <c r="AP844" i="1"/>
  <c r="AQ844" i="1"/>
  <c r="AR844" i="1"/>
  <c r="AS844" i="1"/>
  <c r="M845" i="1"/>
  <c r="AI845" i="1"/>
  <c r="AJ845" i="1"/>
  <c r="AK845" i="1"/>
  <c r="AL845" i="1"/>
  <c r="AM845" i="1"/>
  <c r="AN845" i="1"/>
  <c r="AO845" i="1"/>
  <c r="AP845" i="1"/>
  <c r="AQ845" i="1"/>
  <c r="AR845" i="1"/>
  <c r="AS845" i="1"/>
  <c r="M846" i="1"/>
  <c r="AI846" i="1"/>
  <c r="AJ846" i="1"/>
  <c r="AK846" i="1"/>
  <c r="AL846" i="1"/>
  <c r="AM846" i="1"/>
  <c r="AN846" i="1"/>
  <c r="AO846" i="1"/>
  <c r="AP846" i="1"/>
  <c r="AQ846" i="1"/>
  <c r="AR846" i="1"/>
  <c r="AS846" i="1"/>
  <c r="M847" i="1"/>
  <c r="AI847" i="1"/>
  <c r="AJ847" i="1"/>
  <c r="AK847" i="1"/>
  <c r="AL847" i="1"/>
  <c r="AM847" i="1"/>
  <c r="AN847" i="1"/>
  <c r="AO847" i="1"/>
  <c r="AP847" i="1"/>
  <c r="AQ847" i="1"/>
  <c r="AR847" i="1"/>
  <c r="AS847" i="1"/>
  <c r="M848" i="1"/>
  <c r="AI848" i="1"/>
  <c r="AJ848" i="1"/>
  <c r="AK848" i="1"/>
  <c r="AL848" i="1"/>
  <c r="AM848" i="1"/>
  <c r="AN848" i="1"/>
  <c r="AO848" i="1"/>
  <c r="AP848" i="1"/>
  <c r="AQ848" i="1"/>
  <c r="AR848" i="1"/>
  <c r="AS848" i="1"/>
  <c r="M849" i="1"/>
  <c r="AI849" i="1"/>
  <c r="AJ849" i="1"/>
  <c r="AK849" i="1"/>
  <c r="AL849" i="1"/>
  <c r="AM849" i="1"/>
  <c r="AN849" i="1"/>
  <c r="AO849" i="1"/>
  <c r="AP849" i="1"/>
  <c r="AQ849" i="1"/>
  <c r="AR849" i="1"/>
  <c r="AS849" i="1"/>
  <c r="M850" i="1"/>
  <c r="AI850" i="1"/>
  <c r="AJ850" i="1"/>
  <c r="AK850" i="1"/>
  <c r="AL850" i="1"/>
  <c r="AM850" i="1"/>
  <c r="AN850" i="1"/>
  <c r="AO850" i="1"/>
  <c r="AP850" i="1"/>
  <c r="AQ850" i="1"/>
  <c r="AR850" i="1"/>
  <c r="AS850" i="1"/>
  <c r="M851" i="1"/>
  <c r="AI851" i="1"/>
  <c r="AJ851" i="1"/>
  <c r="AK851" i="1"/>
  <c r="AL851" i="1"/>
  <c r="AM851" i="1"/>
  <c r="AN851" i="1"/>
  <c r="AO851" i="1"/>
  <c r="AP851" i="1"/>
  <c r="AQ851" i="1"/>
  <c r="AR851" i="1"/>
  <c r="AS851" i="1"/>
  <c r="M852" i="1"/>
  <c r="AI852" i="1"/>
  <c r="AJ852" i="1"/>
  <c r="AK852" i="1"/>
  <c r="AL852" i="1"/>
  <c r="AM852" i="1"/>
  <c r="AN852" i="1"/>
  <c r="AO852" i="1"/>
  <c r="AP852" i="1"/>
  <c r="AQ852" i="1"/>
  <c r="AR852" i="1"/>
  <c r="AS852" i="1"/>
  <c r="M853" i="1"/>
  <c r="AI853" i="1"/>
  <c r="AJ853" i="1"/>
  <c r="AK853" i="1"/>
  <c r="AL853" i="1"/>
  <c r="AM853" i="1"/>
  <c r="AN853" i="1"/>
  <c r="AO853" i="1"/>
  <c r="AP853" i="1"/>
  <c r="AQ853" i="1"/>
  <c r="AR853" i="1"/>
  <c r="AS853" i="1"/>
  <c r="M854" i="1"/>
  <c r="AI854" i="1"/>
  <c r="AJ854" i="1"/>
  <c r="AK854" i="1"/>
  <c r="AL854" i="1"/>
  <c r="AM854" i="1"/>
  <c r="AN854" i="1"/>
  <c r="AO854" i="1"/>
  <c r="AP854" i="1"/>
  <c r="AQ854" i="1"/>
  <c r="AR854" i="1"/>
  <c r="AS854" i="1"/>
  <c r="M855" i="1"/>
  <c r="AI855" i="1"/>
  <c r="AJ855" i="1"/>
  <c r="AK855" i="1"/>
  <c r="AL855" i="1"/>
  <c r="AM855" i="1"/>
  <c r="AN855" i="1"/>
  <c r="AO855" i="1"/>
  <c r="AP855" i="1"/>
  <c r="AQ855" i="1"/>
  <c r="AR855" i="1"/>
  <c r="AS855" i="1"/>
  <c r="M856" i="1"/>
  <c r="AI856" i="1"/>
  <c r="AJ856" i="1"/>
  <c r="AK856" i="1"/>
  <c r="AL856" i="1"/>
  <c r="AM856" i="1"/>
  <c r="AN856" i="1"/>
  <c r="AO856" i="1"/>
  <c r="AP856" i="1"/>
  <c r="AQ856" i="1"/>
  <c r="AR856" i="1"/>
  <c r="AS856" i="1"/>
  <c r="M857" i="1"/>
  <c r="AI857" i="1"/>
  <c r="AJ857" i="1"/>
  <c r="AK857" i="1"/>
  <c r="AL857" i="1"/>
  <c r="AM857" i="1"/>
  <c r="AN857" i="1"/>
  <c r="AO857" i="1"/>
  <c r="AP857" i="1"/>
  <c r="AQ857" i="1"/>
  <c r="AR857" i="1"/>
  <c r="AS857" i="1"/>
  <c r="M858" i="1"/>
  <c r="AI858" i="1"/>
  <c r="AJ858" i="1"/>
  <c r="AK858" i="1"/>
  <c r="AL858" i="1"/>
  <c r="AM858" i="1"/>
  <c r="AN858" i="1"/>
  <c r="AO858" i="1"/>
  <c r="AP858" i="1"/>
  <c r="AQ858" i="1"/>
  <c r="AR858" i="1"/>
  <c r="AS858" i="1"/>
  <c r="M859" i="1"/>
  <c r="AI859" i="1"/>
  <c r="AJ859" i="1"/>
  <c r="AK859" i="1"/>
  <c r="AL859" i="1"/>
  <c r="AM859" i="1"/>
  <c r="AN859" i="1"/>
  <c r="AO859" i="1"/>
  <c r="AP859" i="1"/>
  <c r="AQ859" i="1"/>
  <c r="AR859" i="1"/>
  <c r="AS859" i="1"/>
  <c r="M860" i="1"/>
  <c r="AI860" i="1"/>
  <c r="AJ860" i="1"/>
  <c r="AK860" i="1"/>
  <c r="AL860" i="1"/>
  <c r="AM860" i="1"/>
  <c r="AN860" i="1"/>
  <c r="AO860" i="1"/>
  <c r="AP860" i="1"/>
  <c r="AQ860" i="1"/>
  <c r="AR860" i="1"/>
  <c r="AS860" i="1"/>
  <c r="M861" i="1"/>
  <c r="AI861" i="1"/>
  <c r="AJ861" i="1"/>
  <c r="AK861" i="1"/>
  <c r="AL861" i="1"/>
  <c r="AM861" i="1"/>
  <c r="AN861" i="1"/>
  <c r="AO861" i="1"/>
  <c r="AP861" i="1"/>
  <c r="AQ861" i="1"/>
  <c r="AR861" i="1"/>
  <c r="AS861" i="1"/>
  <c r="M862" i="1"/>
  <c r="AI862" i="1"/>
  <c r="AJ862" i="1"/>
  <c r="AK862" i="1"/>
  <c r="AL862" i="1"/>
  <c r="AM862" i="1"/>
  <c r="AN862" i="1"/>
  <c r="AO862" i="1"/>
  <c r="AP862" i="1"/>
  <c r="AQ862" i="1"/>
  <c r="AR862" i="1"/>
  <c r="AS862" i="1"/>
  <c r="M863" i="1"/>
  <c r="AI863" i="1"/>
  <c r="AJ863" i="1"/>
  <c r="AK863" i="1"/>
  <c r="AL863" i="1"/>
  <c r="AM863" i="1"/>
  <c r="AN863" i="1"/>
  <c r="AO863" i="1"/>
  <c r="AP863" i="1"/>
  <c r="AQ863" i="1"/>
  <c r="AR863" i="1"/>
  <c r="AS863" i="1"/>
  <c r="M864" i="1"/>
  <c r="AI864" i="1"/>
  <c r="AJ864" i="1"/>
  <c r="AK864" i="1"/>
  <c r="AL864" i="1"/>
  <c r="AM864" i="1"/>
  <c r="AN864" i="1"/>
  <c r="AO864" i="1"/>
  <c r="AP864" i="1"/>
  <c r="AQ864" i="1"/>
  <c r="AR864" i="1"/>
  <c r="AS864" i="1"/>
  <c r="M865" i="1"/>
  <c r="AI865" i="1"/>
  <c r="AJ865" i="1"/>
  <c r="AK865" i="1"/>
  <c r="AL865" i="1"/>
  <c r="AM865" i="1"/>
  <c r="AN865" i="1"/>
  <c r="AO865" i="1"/>
  <c r="AP865" i="1"/>
  <c r="AQ865" i="1"/>
  <c r="AR865" i="1"/>
  <c r="AS865" i="1"/>
  <c r="M866" i="1"/>
  <c r="AI866" i="1"/>
  <c r="AJ866" i="1"/>
  <c r="AK866" i="1"/>
  <c r="AL866" i="1"/>
  <c r="AM866" i="1"/>
  <c r="AN866" i="1"/>
  <c r="AO866" i="1"/>
  <c r="AP866" i="1"/>
  <c r="AQ866" i="1"/>
  <c r="AR866" i="1"/>
  <c r="AS866" i="1"/>
  <c r="M867" i="1"/>
  <c r="AI867" i="1"/>
  <c r="AJ867" i="1"/>
  <c r="AK867" i="1"/>
  <c r="AL867" i="1"/>
  <c r="AM867" i="1"/>
  <c r="AN867" i="1"/>
  <c r="AO867" i="1"/>
  <c r="AP867" i="1"/>
  <c r="AQ867" i="1"/>
  <c r="AR867" i="1"/>
  <c r="AS867" i="1"/>
  <c r="M868" i="1"/>
  <c r="AI868" i="1"/>
  <c r="AJ868" i="1"/>
  <c r="AK868" i="1"/>
  <c r="AL868" i="1"/>
  <c r="AM868" i="1"/>
  <c r="AN868" i="1"/>
  <c r="AO868" i="1"/>
  <c r="AP868" i="1"/>
  <c r="AQ868" i="1"/>
  <c r="AR868" i="1"/>
  <c r="AS868" i="1"/>
  <c r="M869" i="1"/>
  <c r="AI869" i="1"/>
  <c r="AJ869" i="1"/>
  <c r="AK869" i="1"/>
  <c r="AL869" i="1"/>
  <c r="AM869" i="1"/>
  <c r="AN869" i="1"/>
  <c r="AO869" i="1"/>
  <c r="AP869" i="1"/>
  <c r="AQ869" i="1"/>
  <c r="AR869" i="1"/>
  <c r="AS869" i="1"/>
  <c r="M870" i="1"/>
  <c r="AI870" i="1"/>
  <c r="AJ870" i="1"/>
  <c r="AK870" i="1"/>
  <c r="AL870" i="1"/>
  <c r="AM870" i="1"/>
  <c r="AN870" i="1"/>
  <c r="AO870" i="1"/>
  <c r="AP870" i="1"/>
  <c r="AQ870" i="1"/>
  <c r="AR870" i="1"/>
  <c r="AS870" i="1"/>
  <c r="M871" i="1"/>
  <c r="AI871" i="1"/>
  <c r="AJ871" i="1"/>
  <c r="AK871" i="1"/>
  <c r="AL871" i="1"/>
  <c r="AM871" i="1"/>
  <c r="AN871" i="1"/>
  <c r="AO871" i="1"/>
  <c r="AP871" i="1"/>
  <c r="AQ871" i="1"/>
  <c r="AR871" i="1"/>
  <c r="AS871" i="1"/>
  <c r="M872" i="1"/>
  <c r="AI872" i="1"/>
  <c r="AJ872" i="1"/>
  <c r="AK872" i="1"/>
  <c r="AL872" i="1"/>
  <c r="AM872" i="1"/>
  <c r="AN872" i="1"/>
  <c r="AO872" i="1"/>
  <c r="AP872" i="1"/>
  <c r="AQ872" i="1"/>
  <c r="AR872" i="1"/>
  <c r="AS872" i="1"/>
  <c r="M873" i="1"/>
  <c r="AI873" i="1"/>
  <c r="AJ873" i="1"/>
  <c r="AK873" i="1"/>
  <c r="AL873" i="1"/>
  <c r="AM873" i="1"/>
  <c r="AN873" i="1"/>
  <c r="AO873" i="1"/>
  <c r="AP873" i="1"/>
  <c r="AQ873" i="1"/>
  <c r="AR873" i="1"/>
  <c r="AS873" i="1"/>
  <c r="M874" i="1"/>
  <c r="AI874" i="1"/>
  <c r="AJ874" i="1"/>
  <c r="AK874" i="1"/>
  <c r="AL874" i="1"/>
  <c r="AM874" i="1"/>
  <c r="AN874" i="1"/>
  <c r="AO874" i="1"/>
  <c r="AP874" i="1"/>
  <c r="AQ874" i="1"/>
  <c r="AR874" i="1"/>
  <c r="AS874" i="1"/>
  <c r="M875" i="1"/>
  <c r="AI875" i="1"/>
  <c r="AJ875" i="1"/>
  <c r="AK875" i="1"/>
  <c r="AL875" i="1"/>
  <c r="AM875" i="1"/>
  <c r="AN875" i="1"/>
  <c r="AO875" i="1"/>
  <c r="AP875" i="1"/>
  <c r="AQ875" i="1"/>
  <c r="AR875" i="1"/>
  <c r="AS875" i="1"/>
  <c r="M876" i="1"/>
  <c r="AI876" i="1"/>
  <c r="AJ876" i="1"/>
  <c r="AK876" i="1"/>
  <c r="AL876" i="1"/>
  <c r="AM876" i="1"/>
  <c r="AN876" i="1"/>
  <c r="AO876" i="1"/>
  <c r="AP876" i="1"/>
  <c r="AQ876" i="1"/>
  <c r="AR876" i="1"/>
  <c r="AS876" i="1"/>
  <c r="M877" i="1"/>
  <c r="AI877" i="1"/>
  <c r="AJ877" i="1"/>
  <c r="AK877" i="1"/>
  <c r="AL877" i="1"/>
  <c r="AM877" i="1"/>
  <c r="AN877" i="1"/>
  <c r="AO877" i="1"/>
  <c r="AP877" i="1"/>
  <c r="AQ877" i="1"/>
  <c r="AR877" i="1"/>
  <c r="AS877" i="1"/>
  <c r="M878" i="1"/>
  <c r="AI878" i="1"/>
  <c r="AJ878" i="1"/>
  <c r="AK878" i="1"/>
  <c r="AL878" i="1"/>
  <c r="AM878" i="1"/>
  <c r="AN878" i="1"/>
  <c r="AO878" i="1"/>
  <c r="AP878" i="1"/>
  <c r="AQ878" i="1"/>
  <c r="AR878" i="1"/>
  <c r="AS878" i="1"/>
  <c r="M879" i="1"/>
  <c r="AI879" i="1"/>
  <c r="AJ879" i="1"/>
  <c r="AK879" i="1"/>
  <c r="AL879" i="1"/>
  <c r="AM879" i="1"/>
  <c r="AN879" i="1"/>
  <c r="AO879" i="1"/>
  <c r="AP879" i="1"/>
  <c r="AQ879" i="1"/>
  <c r="AR879" i="1"/>
  <c r="AS879" i="1"/>
  <c r="M880" i="1"/>
  <c r="AI880" i="1"/>
  <c r="AJ880" i="1"/>
  <c r="AK880" i="1"/>
  <c r="AL880" i="1"/>
  <c r="AM880" i="1"/>
  <c r="AN880" i="1"/>
  <c r="AO880" i="1"/>
  <c r="AP880" i="1"/>
  <c r="AQ880" i="1"/>
  <c r="AR880" i="1"/>
  <c r="AS880" i="1"/>
  <c r="M881" i="1"/>
  <c r="AI881" i="1"/>
  <c r="AJ881" i="1"/>
  <c r="AK881" i="1"/>
  <c r="AL881" i="1"/>
  <c r="AM881" i="1"/>
  <c r="AN881" i="1"/>
  <c r="AO881" i="1"/>
  <c r="AP881" i="1"/>
  <c r="AQ881" i="1"/>
  <c r="AR881" i="1"/>
  <c r="AS881" i="1"/>
  <c r="M882" i="1"/>
  <c r="AI882" i="1"/>
  <c r="AJ882" i="1"/>
  <c r="AK882" i="1"/>
  <c r="AL882" i="1"/>
  <c r="AM882" i="1"/>
  <c r="AN882" i="1"/>
  <c r="AO882" i="1"/>
  <c r="AP882" i="1"/>
  <c r="AQ882" i="1"/>
  <c r="AR882" i="1"/>
  <c r="AS882" i="1"/>
  <c r="M883" i="1"/>
  <c r="AI883" i="1"/>
  <c r="AJ883" i="1"/>
  <c r="AK883" i="1"/>
  <c r="AL883" i="1"/>
  <c r="AM883" i="1"/>
  <c r="AN883" i="1"/>
  <c r="AO883" i="1"/>
  <c r="AP883" i="1"/>
  <c r="AQ883" i="1"/>
  <c r="AR883" i="1"/>
  <c r="AS883" i="1"/>
  <c r="M884" i="1"/>
  <c r="AI884" i="1"/>
  <c r="AJ884" i="1"/>
  <c r="AK884" i="1"/>
  <c r="AL884" i="1"/>
  <c r="AM884" i="1"/>
  <c r="AN884" i="1"/>
  <c r="AO884" i="1"/>
  <c r="AP884" i="1"/>
  <c r="AQ884" i="1"/>
  <c r="AR884" i="1"/>
  <c r="AS884" i="1"/>
  <c r="M885" i="1"/>
  <c r="AI885" i="1"/>
  <c r="AJ885" i="1"/>
  <c r="AK885" i="1"/>
  <c r="AL885" i="1"/>
  <c r="AM885" i="1"/>
  <c r="AN885" i="1"/>
  <c r="AO885" i="1"/>
  <c r="AP885" i="1"/>
  <c r="AQ885" i="1"/>
  <c r="AR885" i="1"/>
  <c r="AS885" i="1"/>
  <c r="M886" i="1"/>
  <c r="AI886" i="1"/>
  <c r="AJ886" i="1"/>
  <c r="AK886" i="1"/>
  <c r="AL886" i="1"/>
  <c r="AM886" i="1"/>
  <c r="AN886" i="1"/>
  <c r="AO886" i="1"/>
  <c r="AP886" i="1"/>
  <c r="AQ886" i="1"/>
  <c r="AR886" i="1"/>
  <c r="AS886" i="1"/>
  <c r="M887" i="1"/>
  <c r="AI887" i="1"/>
  <c r="AJ887" i="1"/>
  <c r="AK887" i="1"/>
  <c r="AL887" i="1"/>
  <c r="AM887" i="1"/>
  <c r="AN887" i="1"/>
  <c r="AO887" i="1"/>
  <c r="AP887" i="1"/>
  <c r="AQ887" i="1"/>
  <c r="AR887" i="1"/>
  <c r="AS887" i="1"/>
  <c r="M888" i="1"/>
  <c r="AI888" i="1"/>
  <c r="AJ888" i="1"/>
  <c r="AK888" i="1"/>
  <c r="AL888" i="1"/>
  <c r="AM888" i="1"/>
  <c r="AN888" i="1"/>
  <c r="AO888" i="1"/>
  <c r="AP888" i="1"/>
  <c r="AQ888" i="1"/>
  <c r="AR888" i="1"/>
  <c r="AS888" i="1"/>
  <c r="M889" i="1"/>
  <c r="AI889" i="1"/>
  <c r="AJ889" i="1"/>
  <c r="AK889" i="1"/>
  <c r="AL889" i="1"/>
  <c r="AM889" i="1"/>
  <c r="AN889" i="1"/>
  <c r="AO889" i="1"/>
  <c r="AP889" i="1"/>
  <c r="AQ889" i="1"/>
  <c r="AR889" i="1"/>
  <c r="AS889" i="1"/>
  <c r="M890" i="1"/>
  <c r="AI890" i="1"/>
  <c r="AJ890" i="1"/>
  <c r="AK890" i="1"/>
  <c r="AL890" i="1"/>
  <c r="AM890" i="1"/>
  <c r="AN890" i="1"/>
  <c r="AO890" i="1"/>
  <c r="AP890" i="1"/>
  <c r="AQ890" i="1"/>
  <c r="AR890" i="1"/>
  <c r="AS890" i="1"/>
  <c r="M891" i="1"/>
  <c r="AI891" i="1"/>
  <c r="AJ891" i="1"/>
  <c r="AK891" i="1"/>
  <c r="AL891" i="1"/>
  <c r="AM891" i="1"/>
  <c r="AN891" i="1"/>
  <c r="AO891" i="1"/>
  <c r="AP891" i="1"/>
  <c r="AQ891" i="1"/>
  <c r="AR891" i="1"/>
  <c r="AS891" i="1"/>
  <c r="M892" i="1"/>
  <c r="AI892" i="1"/>
  <c r="AJ892" i="1"/>
  <c r="AK892" i="1"/>
  <c r="AL892" i="1"/>
  <c r="AM892" i="1"/>
  <c r="AN892" i="1"/>
  <c r="AO892" i="1"/>
  <c r="AP892" i="1"/>
  <c r="AQ892" i="1"/>
  <c r="AR892" i="1"/>
  <c r="AS892" i="1"/>
  <c r="M893" i="1"/>
  <c r="AI893" i="1"/>
  <c r="AJ893" i="1"/>
  <c r="AK893" i="1"/>
  <c r="AL893" i="1"/>
  <c r="AM893" i="1"/>
  <c r="AN893" i="1"/>
  <c r="AO893" i="1"/>
  <c r="AP893" i="1"/>
  <c r="AQ893" i="1"/>
  <c r="AR893" i="1"/>
  <c r="AS893" i="1"/>
  <c r="M894" i="1"/>
  <c r="AI894" i="1"/>
  <c r="AJ894" i="1"/>
  <c r="AK894" i="1"/>
  <c r="AL894" i="1"/>
  <c r="AM894" i="1"/>
  <c r="AN894" i="1"/>
  <c r="AO894" i="1"/>
  <c r="AP894" i="1"/>
  <c r="AQ894" i="1"/>
  <c r="AR894" i="1"/>
  <c r="AS894" i="1"/>
  <c r="M895" i="1"/>
  <c r="AI895" i="1"/>
  <c r="AJ895" i="1"/>
  <c r="AK895" i="1"/>
  <c r="AL895" i="1"/>
  <c r="AM895" i="1"/>
  <c r="AN895" i="1"/>
  <c r="AO895" i="1"/>
  <c r="AP895" i="1"/>
  <c r="AQ895" i="1"/>
  <c r="AR895" i="1"/>
  <c r="AS895" i="1"/>
  <c r="M896" i="1"/>
  <c r="AI896" i="1"/>
  <c r="AJ896" i="1"/>
  <c r="AK896" i="1"/>
  <c r="AL896" i="1"/>
  <c r="AM896" i="1"/>
  <c r="AN896" i="1"/>
  <c r="AO896" i="1"/>
  <c r="AP896" i="1"/>
  <c r="AQ896" i="1"/>
  <c r="AR896" i="1"/>
  <c r="AS896" i="1"/>
  <c r="M897" i="1"/>
  <c r="AI897" i="1"/>
  <c r="AJ897" i="1"/>
  <c r="AK897" i="1"/>
  <c r="AL897" i="1"/>
  <c r="AM897" i="1"/>
  <c r="AN897" i="1"/>
  <c r="AO897" i="1"/>
  <c r="AP897" i="1"/>
  <c r="AQ897" i="1"/>
  <c r="AR897" i="1"/>
  <c r="AS897" i="1"/>
  <c r="M898" i="1"/>
  <c r="AI898" i="1"/>
  <c r="AJ898" i="1"/>
  <c r="AK898" i="1"/>
  <c r="AL898" i="1"/>
  <c r="AM898" i="1"/>
  <c r="AN898" i="1"/>
  <c r="AO898" i="1"/>
  <c r="AP898" i="1"/>
  <c r="AQ898" i="1"/>
  <c r="AR898" i="1"/>
  <c r="AS898" i="1"/>
  <c r="M899" i="1"/>
  <c r="AI899" i="1"/>
  <c r="AJ899" i="1"/>
  <c r="AK899" i="1"/>
  <c r="AL899" i="1"/>
  <c r="AM899" i="1"/>
  <c r="AN899" i="1"/>
  <c r="AO899" i="1"/>
  <c r="AP899" i="1"/>
  <c r="AQ899" i="1"/>
  <c r="AR899" i="1"/>
  <c r="AS899" i="1"/>
  <c r="M900" i="1"/>
  <c r="AI900" i="1"/>
  <c r="AJ900" i="1"/>
  <c r="AK900" i="1"/>
  <c r="AL900" i="1"/>
  <c r="AM900" i="1"/>
  <c r="AN900" i="1"/>
  <c r="AO900" i="1"/>
  <c r="AP900" i="1"/>
  <c r="AQ900" i="1"/>
  <c r="AR900" i="1"/>
  <c r="AS900" i="1"/>
  <c r="M901" i="1"/>
  <c r="AI901" i="1"/>
  <c r="AJ901" i="1"/>
  <c r="AK901" i="1"/>
  <c r="AL901" i="1"/>
  <c r="AM901" i="1"/>
  <c r="AN901" i="1"/>
  <c r="AO901" i="1"/>
  <c r="AP901" i="1"/>
  <c r="AQ901" i="1"/>
  <c r="AR901" i="1"/>
  <c r="AS901" i="1"/>
  <c r="M902" i="1"/>
  <c r="AI902" i="1"/>
  <c r="AJ902" i="1"/>
  <c r="AK902" i="1"/>
  <c r="AL902" i="1"/>
  <c r="AM902" i="1"/>
  <c r="AN902" i="1"/>
  <c r="AO902" i="1"/>
  <c r="AP902" i="1"/>
  <c r="AQ902" i="1"/>
  <c r="AR902" i="1"/>
  <c r="AS902" i="1"/>
  <c r="M903" i="1"/>
  <c r="AI903" i="1"/>
  <c r="AJ903" i="1"/>
  <c r="AK903" i="1"/>
  <c r="AL903" i="1"/>
  <c r="AM903" i="1"/>
  <c r="AN903" i="1"/>
  <c r="AO903" i="1"/>
  <c r="AP903" i="1"/>
  <c r="AQ903" i="1"/>
  <c r="AR903" i="1"/>
  <c r="AS903" i="1"/>
  <c r="M904" i="1"/>
  <c r="AI904" i="1"/>
  <c r="AJ904" i="1"/>
  <c r="AK904" i="1"/>
  <c r="AL904" i="1"/>
  <c r="AM904" i="1"/>
  <c r="AN904" i="1"/>
  <c r="AO904" i="1"/>
  <c r="AP904" i="1"/>
  <c r="AQ904" i="1"/>
  <c r="AR904" i="1"/>
  <c r="AS904" i="1"/>
  <c r="M905" i="1"/>
  <c r="AI905" i="1"/>
  <c r="AJ905" i="1"/>
  <c r="AK905" i="1"/>
  <c r="AL905" i="1"/>
  <c r="AM905" i="1"/>
  <c r="AN905" i="1"/>
  <c r="AO905" i="1"/>
  <c r="AP905" i="1"/>
  <c r="AQ905" i="1"/>
  <c r="AR905" i="1"/>
  <c r="AS905" i="1"/>
  <c r="M906" i="1"/>
  <c r="AI906" i="1"/>
  <c r="AJ906" i="1"/>
  <c r="AK906" i="1"/>
  <c r="AL906" i="1"/>
  <c r="AM906" i="1"/>
  <c r="AN906" i="1"/>
  <c r="AO906" i="1"/>
  <c r="AP906" i="1"/>
  <c r="AQ906" i="1"/>
  <c r="AR906" i="1"/>
  <c r="AS906" i="1"/>
  <c r="M907" i="1"/>
  <c r="AI907" i="1"/>
  <c r="AJ907" i="1"/>
  <c r="AK907" i="1"/>
  <c r="AL907" i="1"/>
  <c r="AM907" i="1"/>
  <c r="AN907" i="1"/>
  <c r="AO907" i="1"/>
  <c r="AP907" i="1"/>
  <c r="AQ907" i="1"/>
  <c r="AR907" i="1"/>
  <c r="AS907" i="1"/>
  <c r="M908" i="1"/>
  <c r="AI908" i="1"/>
  <c r="AJ908" i="1"/>
  <c r="AK908" i="1"/>
  <c r="AL908" i="1"/>
  <c r="AM908" i="1"/>
  <c r="AN908" i="1"/>
  <c r="AO908" i="1"/>
  <c r="AP908" i="1"/>
  <c r="AQ908" i="1"/>
  <c r="AR908" i="1"/>
  <c r="AS908" i="1"/>
  <c r="M909" i="1"/>
  <c r="AI909" i="1"/>
  <c r="AJ909" i="1"/>
  <c r="AK909" i="1"/>
  <c r="AL909" i="1"/>
  <c r="AM909" i="1"/>
  <c r="AN909" i="1"/>
  <c r="AO909" i="1"/>
  <c r="AP909" i="1"/>
  <c r="AQ909" i="1"/>
  <c r="AR909" i="1"/>
  <c r="AS909" i="1"/>
  <c r="M910" i="1"/>
  <c r="AI910" i="1"/>
  <c r="AJ910" i="1"/>
  <c r="AK910" i="1"/>
  <c r="AL910" i="1"/>
  <c r="AM910" i="1"/>
  <c r="AN910" i="1"/>
  <c r="AO910" i="1"/>
  <c r="AP910" i="1"/>
  <c r="AQ910" i="1"/>
  <c r="AR910" i="1"/>
  <c r="AS910" i="1"/>
  <c r="M911" i="1"/>
  <c r="AI911" i="1"/>
  <c r="AJ911" i="1"/>
  <c r="AK911" i="1"/>
  <c r="AL911" i="1"/>
  <c r="AM911" i="1"/>
  <c r="AN911" i="1"/>
  <c r="AO911" i="1"/>
  <c r="AP911" i="1"/>
  <c r="AQ911" i="1"/>
  <c r="AR911" i="1"/>
  <c r="AS911" i="1"/>
  <c r="M912" i="1"/>
  <c r="AI912" i="1"/>
  <c r="AJ912" i="1"/>
  <c r="AK912" i="1"/>
  <c r="AL912" i="1"/>
  <c r="AM912" i="1"/>
  <c r="AN912" i="1"/>
  <c r="AO912" i="1"/>
  <c r="AP912" i="1"/>
  <c r="AQ912" i="1"/>
  <c r="AR912" i="1"/>
  <c r="AS912" i="1"/>
  <c r="M913" i="1"/>
  <c r="AI913" i="1"/>
  <c r="AJ913" i="1"/>
  <c r="AK913" i="1"/>
  <c r="AL913" i="1"/>
  <c r="AM913" i="1"/>
  <c r="AN913" i="1"/>
  <c r="AO913" i="1"/>
  <c r="AP913" i="1"/>
  <c r="AQ913" i="1"/>
  <c r="AR913" i="1"/>
  <c r="AS913" i="1"/>
  <c r="M914" i="1"/>
  <c r="AI914" i="1"/>
  <c r="AJ914" i="1"/>
  <c r="AK914" i="1"/>
  <c r="AL914" i="1"/>
  <c r="AM914" i="1"/>
  <c r="AN914" i="1"/>
  <c r="AO914" i="1"/>
  <c r="AP914" i="1"/>
  <c r="AQ914" i="1"/>
  <c r="AR914" i="1"/>
  <c r="AS914" i="1"/>
  <c r="M915" i="1"/>
  <c r="AI915" i="1"/>
  <c r="AJ915" i="1"/>
  <c r="AK915" i="1"/>
  <c r="AL915" i="1"/>
  <c r="AM915" i="1"/>
  <c r="AN915" i="1"/>
  <c r="AO915" i="1"/>
  <c r="AP915" i="1"/>
  <c r="AQ915" i="1"/>
  <c r="AR915" i="1"/>
  <c r="AS915" i="1"/>
  <c r="M916" i="1"/>
  <c r="AI916" i="1"/>
  <c r="AJ916" i="1"/>
  <c r="AK916" i="1"/>
  <c r="AL916" i="1"/>
  <c r="AM916" i="1"/>
  <c r="AN916" i="1"/>
  <c r="AO916" i="1"/>
  <c r="AP916" i="1"/>
  <c r="AQ916" i="1"/>
  <c r="AR916" i="1"/>
  <c r="AS916" i="1"/>
  <c r="M917" i="1"/>
  <c r="AI917" i="1"/>
  <c r="AJ917" i="1"/>
  <c r="AK917" i="1"/>
  <c r="AL917" i="1"/>
  <c r="AM917" i="1"/>
  <c r="AN917" i="1"/>
  <c r="AO917" i="1"/>
  <c r="AP917" i="1"/>
  <c r="AQ917" i="1"/>
  <c r="AR917" i="1"/>
  <c r="AS917" i="1"/>
  <c r="M918" i="1"/>
  <c r="AI918" i="1"/>
  <c r="AJ918" i="1"/>
  <c r="AK918" i="1"/>
  <c r="AL918" i="1"/>
  <c r="AM918" i="1"/>
  <c r="AN918" i="1"/>
  <c r="AO918" i="1"/>
  <c r="AP918" i="1"/>
  <c r="AQ918" i="1"/>
  <c r="AR918" i="1"/>
  <c r="AS918" i="1"/>
  <c r="M919" i="1"/>
  <c r="AI919" i="1"/>
  <c r="AJ919" i="1"/>
  <c r="AK919" i="1"/>
  <c r="AL919" i="1"/>
  <c r="AM919" i="1"/>
  <c r="AN919" i="1"/>
  <c r="AO919" i="1"/>
  <c r="AP919" i="1"/>
  <c r="AQ919" i="1"/>
  <c r="AR919" i="1"/>
  <c r="AS919" i="1"/>
  <c r="M920" i="1"/>
  <c r="AI920" i="1"/>
  <c r="AJ920" i="1"/>
  <c r="AK920" i="1"/>
  <c r="AL920" i="1"/>
  <c r="AM920" i="1"/>
  <c r="AN920" i="1"/>
  <c r="AO920" i="1"/>
  <c r="AP920" i="1"/>
  <c r="AQ920" i="1"/>
  <c r="AR920" i="1"/>
  <c r="AS920" i="1"/>
  <c r="M921" i="1"/>
  <c r="AI921" i="1"/>
  <c r="AJ921" i="1"/>
  <c r="AK921" i="1"/>
  <c r="AL921" i="1"/>
  <c r="AM921" i="1"/>
  <c r="AN921" i="1"/>
  <c r="AO921" i="1"/>
  <c r="AP921" i="1"/>
  <c r="AQ921" i="1"/>
  <c r="AR921" i="1"/>
  <c r="AS921" i="1"/>
  <c r="M922" i="1"/>
  <c r="AI922" i="1"/>
  <c r="AJ922" i="1"/>
  <c r="AK922" i="1"/>
  <c r="AL922" i="1"/>
  <c r="AM922" i="1"/>
  <c r="AN922" i="1"/>
  <c r="AO922" i="1"/>
  <c r="AP922" i="1"/>
  <c r="AQ922" i="1"/>
  <c r="AR922" i="1"/>
  <c r="AS922" i="1"/>
  <c r="M923" i="1"/>
  <c r="AI923" i="1"/>
  <c r="AJ923" i="1"/>
  <c r="AK923" i="1"/>
  <c r="AL923" i="1"/>
  <c r="AM923" i="1"/>
  <c r="AN923" i="1"/>
  <c r="AO923" i="1"/>
  <c r="AP923" i="1"/>
  <c r="AQ923" i="1"/>
  <c r="AR923" i="1"/>
  <c r="AS923" i="1"/>
  <c r="M924" i="1"/>
  <c r="AI924" i="1"/>
  <c r="AJ924" i="1"/>
  <c r="AK924" i="1"/>
  <c r="AL924" i="1"/>
  <c r="AM924" i="1"/>
  <c r="AN924" i="1"/>
  <c r="AO924" i="1"/>
  <c r="AP924" i="1"/>
  <c r="AQ924" i="1"/>
  <c r="AR924" i="1"/>
  <c r="AS924" i="1"/>
  <c r="M925" i="1"/>
  <c r="AI925" i="1"/>
  <c r="AJ925" i="1"/>
  <c r="AK925" i="1"/>
  <c r="AL925" i="1"/>
  <c r="AM925" i="1"/>
  <c r="AN925" i="1"/>
  <c r="AO925" i="1"/>
  <c r="AP925" i="1"/>
  <c r="AQ925" i="1"/>
  <c r="AR925" i="1"/>
  <c r="AS925" i="1"/>
  <c r="M926" i="1"/>
  <c r="AI926" i="1"/>
  <c r="AJ926" i="1"/>
  <c r="AK926" i="1"/>
  <c r="AL926" i="1"/>
  <c r="AM926" i="1"/>
  <c r="AN926" i="1"/>
  <c r="AO926" i="1"/>
  <c r="AP926" i="1"/>
  <c r="AQ926" i="1"/>
  <c r="AR926" i="1"/>
  <c r="AS926" i="1"/>
  <c r="M927" i="1"/>
  <c r="AI927" i="1"/>
  <c r="AJ927" i="1"/>
  <c r="AK927" i="1"/>
  <c r="AL927" i="1"/>
  <c r="AM927" i="1"/>
  <c r="AN927" i="1"/>
  <c r="AO927" i="1"/>
  <c r="AP927" i="1"/>
  <c r="AQ927" i="1"/>
  <c r="AR927" i="1"/>
  <c r="AS927" i="1"/>
  <c r="M928" i="1"/>
  <c r="AI928" i="1"/>
  <c r="AJ928" i="1"/>
  <c r="AK928" i="1"/>
  <c r="AL928" i="1"/>
  <c r="AM928" i="1"/>
  <c r="AN928" i="1"/>
  <c r="AO928" i="1"/>
  <c r="AP928" i="1"/>
  <c r="AQ928" i="1"/>
  <c r="AR928" i="1"/>
  <c r="AS928" i="1"/>
  <c r="M929" i="1"/>
  <c r="AI929" i="1"/>
  <c r="AJ929" i="1"/>
  <c r="AK929" i="1"/>
  <c r="AL929" i="1"/>
  <c r="AM929" i="1"/>
  <c r="AN929" i="1"/>
  <c r="AO929" i="1"/>
  <c r="AP929" i="1"/>
  <c r="AQ929" i="1"/>
  <c r="AR929" i="1"/>
  <c r="AS929" i="1"/>
  <c r="M930" i="1"/>
  <c r="AI930" i="1"/>
  <c r="AJ930" i="1"/>
  <c r="AK930" i="1"/>
  <c r="AL930" i="1"/>
  <c r="AM930" i="1"/>
  <c r="AN930" i="1"/>
  <c r="AO930" i="1"/>
  <c r="AP930" i="1"/>
  <c r="AQ930" i="1"/>
  <c r="AR930" i="1"/>
  <c r="AS930" i="1"/>
  <c r="M931" i="1"/>
  <c r="AI931" i="1"/>
  <c r="AJ931" i="1"/>
  <c r="AK931" i="1"/>
  <c r="AL931" i="1"/>
  <c r="AM931" i="1"/>
  <c r="AN931" i="1"/>
  <c r="AO931" i="1"/>
  <c r="AP931" i="1"/>
  <c r="AQ931" i="1"/>
  <c r="AR931" i="1"/>
  <c r="AS931" i="1"/>
  <c r="M932" i="1"/>
  <c r="AI932" i="1"/>
  <c r="AJ932" i="1"/>
  <c r="AK932" i="1"/>
  <c r="AL932" i="1"/>
  <c r="AM932" i="1"/>
  <c r="AN932" i="1"/>
  <c r="AO932" i="1"/>
  <c r="AP932" i="1"/>
  <c r="AQ932" i="1"/>
  <c r="AR932" i="1"/>
  <c r="AS932" i="1"/>
  <c r="M933" i="1"/>
  <c r="AI933" i="1"/>
  <c r="AJ933" i="1"/>
  <c r="AK933" i="1"/>
  <c r="AL933" i="1"/>
  <c r="AM933" i="1"/>
  <c r="AN933" i="1"/>
  <c r="AO933" i="1"/>
  <c r="AP933" i="1"/>
  <c r="AQ933" i="1"/>
  <c r="AR933" i="1"/>
  <c r="AS933" i="1"/>
  <c r="M934" i="1"/>
  <c r="AI934" i="1"/>
  <c r="AJ934" i="1"/>
  <c r="AK934" i="1"/>
  <c r="AL934" i="1"/>
  <c r="AM934" i="1"/>
  <c r="AN934" i="1"/>
  <c r="AO934" i="1"/>
  <c r="AP934" i="1"/>
  <c r="AQ934" i="1"/>
  <c r="AR934" i="1"/>
  <c r="AS934" i="1"/>
  <c r="M935" i="1"/>
  <c r="AI935" i="1"/>
  <c r="AJ935" i="1"/>
  <c r="AK935" i="1"/>
  <c r="AL935" i="1"/>
  <c r="AM935" i="1"/>
  <c r="AN935" i="1"/>
  <c r="AO935" i="1"/>
  <c r="AP935" i="1"/>
  <c r="AQ935" i="1"/>
  <c r="AR935" i="1"/>
  <c r="AS935" i="1"/>
  <c r="M936" i="1"/>
  <c r="AI936" i="1"/>
  <c r="AJ936" i="1"/>
  <c r="AK936" i="1"/>
  <c r="AL936" i="1"/>
  <c r="AM936" i="1"/>
  <c r="AN936" i="1"/>
  <c r="AO936" i="1"/>
  <c r="AP936" i="1"/>
  <c r="AQ936" i="1"/>
  <c r="AR936" i="1"/>
  <c r="AS936" i="1"/>
  <c r="M937" i="1"/>
  <c r="AI937" i="1"/>
  <c r="AJ937" i="1"/>
  <c r="AK937" i="1"/>
  <c r="AL937" i="1"/>
  <c r="AM937" i="1"/>
  <c r="AN937" i="1"/>
  <c r="AO937" i="1"/>
  <c r="AP937" i="1"/>
  <c r="AQ937" i="1"/>
  <c r="AR937" i="1"/>
  <c r="AS937" i="1"/>
  <c r="M938" i="1"/>
  <c r="AI938" i="1"/>
  <c r="AJ938" i="1"/>
  <c r="AK938" i="1"/>
  <c r="AL938" i="1"/>
  <c r="AM938" i="1"/>
  <c r="AN938" i="1"/>
  <c r="AO938" i="1"/>
  <c r="AP938" i="1"/>
  <c r="AQ938" i="1"/>
  <c r="AR938" i="1"/>
  <c r="AS938" i="1"/>
  <c r="M939" i="1"/>
  <c r="AI939" i="1"/>
  <c r="AJ939" i="1"/>
  <c r="AK939" i="1"/>
  <c r="AL939" i="1"/>
  <c r="AM939" i="1"/>
  <c r="AN939" i="1"/>
  <c r="AO939" i="1"/>
  <c r="AP939" i="1"/>
  <c r="AQ939" i="1"/>
  <c r="AR939" i="1"/>
  <c r="AS939" i="1"/>
  <c r="M940" i="1"/>
  <c r="AI940" i="1"/>
  <c r="AJ940" i="1"/>
  <c r="AK940" i="1"/>
  <c r="AL940" i="1"/>
  <c r="AM940" i="1"/>
  <c r="AN940" i="1"/>
  <c r="AO940" i="1"/>
  <c r="AP940" i="1"/>
  <c r="AQ940" i="1"/>
  <c r="AR940" i="1"/>
  <c r="AS940" i="1"/>
  <c r="M941" i="1"/>
  <c r="AI941" i="1"/>
  <c r="AJ941" i="1"/>
  <c r="AK941" i="1"/>
  <c r="AL941" i="1"/>
  <c r="AM941" i="1"/>
  <c r="AN941" i="1"/>
  <c r="AO941" i="1"/>
  <c r="AP941" i="1"/>
  <c r="AQ941" i="1"/>
  <c r="AR941" i="1"/>
  <c r="AS941" i="1"/>
  <c r="M942" i="1"/>
  <c r="AI942" i="1"/>
  <c r="AJ942" i="1"/>
  <c r="AK942" i="1"/>
  <c r="AL942" i="1"/>
  <c r="AM942" i="1"/>
  <c r="AN942" i="1"/>
  <c r="AO942" i="1"/>
  <c r="AP942" i="1"/>
  <c r="AQ942" i="1"/>
  <c r="AR942" i="1"/>
  <c r="AS942" i="1"/>
  <c r="M943" i="1"/>
  <c r="AI943" i="1"/>
  <c r="AJ943" i="1"/>
  <c r="AK943" i="1"/>
  <c r="AL943" i="1"/>
  <c r="AM943" i="1"/>
  <c r="AN943" i="1"/>
  <c r="AO943" i="1"/>
  <c r="AP943" i="1"/>
  <c r="AQ943" i="1"/>
  <c r="AR943" i="1"/>
  <c r="AS943" i="1"/>
  <c r="M944" i="1"/>
  <c r="AI944" i="1"/>
  <c r="AJ944" i="1"/>
  <c r="AK944" i="1"/>
  <c r="AL944" i="1"/>
  <c r="AM944" i="1"/>
  <c r="AN944" i="1"/>
  <c r="AO944" i="1"/>
  <c r="AP944" i="1"/>
  <c r="AQ944" i="1"/>
  <c r="AR944" i="1"/>
  <c r="AS944" i="1"/>
  <c r="M945" i="1"/>
  <c r="AI945" i="1"/>
  <c r="AJ945" i="1"/>
  <c r="AK945" i="1"/>
  <c r="AL945" i="1"/>
  <c r="AM945" i="1"/>
  <c r="AN945" i="1"/>
  <c r="AO945" i="1"/>
  <c r="AP945" i="1"/>
  <c r="AQ945" i="1"/>
  <c r="AR945" i="1"/>
  <c r="AS945" i="1"/>
  <c r="M946" i="1"/>
  <c r="AI946" i="1"/>
  <c r="AJ946" i="1"/>
  <c r="AK946" i="1"/>
  <c r="AL946" i="1"/>
  <c r="AM946" i="1"/>
  <c r="AN946" i="1"/>
  <c r="AO946" i="1"/>
  <c r="AP946" i="1"/>
  <c r="AQ946" i="1"/>
  <c r="AR946" i="1"/>
  <c r="AS946" i="1"/>
  <c r="M947" i="1"/>
  <c r="AI947" i="1"/>
  <c r="AJ947" i="1"/>
  <c r="AK947" i="1"/>
  <c r="AL947" i="1"/>
  <c r="AM947" i="1"/>
  <c r="AN947" i="1"/>
  <c r="AO947" i="1"/>
  <c r="AP947" i="1"/>
  <c r="AQ947" i="1"/>
  <c r="AR947" i="1"/>
  <c r="AS947" i="1"/>
  <c r="M948" i="1"/>
  <c r="AI948" i="1"/>
  <c r="AJ948" i="1"/>
  <c r="AK948" i="1"/>
  <c r="AL948" i="1"/>
  <c r="AM948" i="1"/>
  <c r="AN948" i="1"/>
  <c r="AO948" i="1"/>
  <c r="AP948" i="1"/>
  <c r="AQ948" i="1"/>
  <c r="AR948" i="1"/>
  <c r="AS948" i="1"/>
  <c r="M949" i="1"/>
  <c r="AI949" i="1"/>
  <c r="AJ949" i="1"/>
  <c r="AK949" i="1"/>
  <c r="AL949" i="1"/>
  <c r="AM949" i="1"/>
  <c r="AN949" i="1"/>
  <c r="AO949" i="1"/>
  <c r="AP949" i="1"/>
  <c r="AQ949" i="1"/>
  <c r="AR949" i="1"/>
  <c r="AS949" i="1"/>
  <c r="M950" i="1"/>
  <c r="AI950" i="1"/>
  <c r="AJ950" i="1"/>
  <c r="AK950" i="1"/>
  <c r="AL950" i="1"/>
  <c r="AM950" i="1"/>
  <c r="AN950" i="1"/>
  <c r="AO950" i="1"/>
  <c r="AP950" i="1"/>
  <c r="AQ950" i="1"/>
  <c r="AR950" i="1"/>
  <c r="AS950" i="1"/>
  <c r="M951" i="1"/>
  <c r="AI951" i="1"/>
  <c r="AJ951" i="1"/>
  <c r="AK951" i="1"/>
  <c r="AL951" i="1"/>
  <c r="AM951" i="1"/>
  <c r="AN951" i="1"/>
  <c r="AO951" i="1"/>
  <c r="AP951" i="1"/>
  <c r="AQ951" i="1"/>
  <c r="AR951" i="1"/>
  <c r="AS951" i="1"/>
  <c r="M952" i="1"/>
  <c r="AI952" i="1"/>
  <c r="AJ952" i="1"/>
  <c r="AK952" i="1"/>
  <c r="AL952" i="1"/>
  <c r="AM952" i="1"/>
  <c r="AN952" i="1"/>
  <c r="AO952" i="1"/>
  <c r="AP952" i="1"/>
  <c r="AQ952" i="1"/>
  <c r="AR952" i="1"/>
  <c r="AS952" i="1"/>
  <c r="M953" i="1"/>
  <c r="AI953" i="1"/>
  <c r="AJ953" i="1"/>
  <c r="AK953" i="1"/>
  <c r="AL953" i="1"/>
  <c r="AM953" i="1"/>
  <c r="AN953" i="1"/>
  <c r="AO953" i="1"/>
  <c r="AP953" i="1"/>
  <c r="AQ953" i="1"/>
  <c r="AR953" i="1"/>
  <c r="AS953" i="1"/>
  <c r="M954" i="1"/>
  <c r="AI954" i="1"/>
  <c r="AJ954" i="1"/>
  <c r="AK954" i="1"/>
  <c r="AL954" i="1"/>
  <c r="AM954" i="1"/>
  <c r="AN954" i="1"/>
  <c r="AO954" i="1"/>
  <c r="AP954" i="1"/>
  <c r="AQ954" i="1"/>
  <c r="AR954" i="1"/>
  <c r="AS954" i="1"/>
  <c r="M955" i="1"/>
  <c r="AI955" i="1"/>
  <c r="AJ955" i="1"/>
  <c r="AK955" i="1"/>
  <c r="AL955" i="1"/>
  <c r="AM955" i="1"/>
  <c r="AN955" i="1"/>
  <c r="AO955" i="1"/>
  <c r="AP955" i="1"/>
  <c r="AQ955" i="1"/>
  <c r="AR955" i="1"/>
  <c r="AS955" i="1"/>
  <c r="M956" i="1"/>
  <c r="AI956" i="1"/>
  <c r="AJ956" i="1"/>
  <c r="AK956" i="1"/>
  <c r="AL956" i="1"/>
  <c r="AM956" i="1"/>
  <c r="AN956" i="1"/>
  <c r="AO956" i="1"/>
  <c r="AP956" i="1"/>
  <c r="AQ956" i="1"/>
  <c r="AR956" i="1"/>
  <c r="AS956" i="1"/>
  <c r="M957" i="1"/>
  <c r="AI957" i="1"/>
  <c r="AJ957" i="1"/>
  <c r="AK957" i="1"/>
  <c r="AL957" i="1"/>
  <c r="AM957" i="1"/>
  <c r="AN957" i="1"/>
  <c r="AO957" i="1"/>
  <c r="AP957" i="1"/>
  <c r="AQ957" i="1"/>
  <c r="AR957" i="1"/>
  <c r="AS957" i="1"/>
  <c r="M958" i="1"/>
  <c r="AI958" i="1"/>
  <c r="AJ958" i="1"/>
  <c r="AK958" i="1"/>
  <c r="AL958" i="1"/>
  <c r="AM958" i="1"/>
  <c r="AN958" i="1"/>
  <c r="AO958" i="1"/>
  <c r="AP958" i="1"/>
  <c r="AQ958" i="1"/>
  <c r="AR958" i="1"/>
  <c r="AS958" i="1"/>
  <c r="M959" i="1"/>
  <c r="AI959" i="1"/>
  <c r="AJ959" i="1"/>
  <c r="AK959" i="1"/>
  <c r="AL959" i="1"/>
  <c r="AM959" i="1"/>
  <c r="AN959" i="1"/>
  <c r="AO959" i="1"/>
  <c r="AP959" i="1"/>
  <c r="AQ959" i="1"/>
  <c r="AR959" i="1"/>
  <c r="AS959" i="1"/>
  <c r="M960" i="1"/>
  <c r="AI960" i="1"/>
  <c r="AJ960" i="1"/>
  <c r="AK960" i="1"/>
  <c r="AL960" i="1"/>
  <c r="AM960" i="1"/>
  <c r="AN960" i="1"/>
  <c r="AO960" i="1"/>
  <c r="AP960" i="1"/>
  <c r="AQ960" i="1"/>
  <c r="AR960" i="1"/>
  <c r="AS960" i="1"/>
  <c r="M961" i="1"/>
  <c r="AI961" i="1"/>
  <c r="AJ961" i="1"/>
  <c r="AK961" i="1"/>
  <c r="AL961" i="1"/>
  <c r="AM961" i="1"/>
  <c r="AN961" i="1"/>
  <c r="AO961" i="1"/>
  <c r="AP961" i="1"/>
  <c r="AQ961" i="1"/>
  <c r="AR961" i="1"/>
  <c r="AS961" i="1"/>
  <c r="M962" i="1"/>
  <c r="AI962" i="1"/>
  <c r="AJ962" i="1"/>
  <c r="AK962" i="1"/>
  <c r="AL962" i="1"/>
  <c r="AM962" i="1"/>
  <c r="AN962" i="1"/>
  <c r="AO962" i="1"/>
  <c r="AP962" i="1"/>
  <c r="AQ962" i="1"/>
  <c r="AR962" i="1"/>
  <c r="AS962" i="1"/>
  <c r="M963" i="1"/>
  <c r="AI963" i="1"/>
  <c r="AJ963" i="1"/>
  <c r="AK963" i="1"/>
  <c r="AL963" i="1"/>
  <c r="AM963" i="1"/>
  <c r="AN963" i="1"/>
  <c r="AO963" i="1"/>
  <c r="AP963" i="1"/>
  <c r="AQ963" i="1"/>
  <c r="AR963" i="1"/>
  <c r="AS963" i="1"/>
  <c r="M964" i="1"/>
  <c r="AI964" i="1"/>
  <c r="AJ964" i="1"/>
  <c r="AK964" i="1"/>
  <c r="AL964" i="1"/>
  <c r="AM964" i="1"/>
  <c r="AN964" i="1"/>
  <c r="AO964" i="1"/>
  <c r="AP964" i="1"/>
  <c r="AQ964" i="1"/>
  <c r="AR964" i="1"/>
  <c r="AS964" i="1"/>
  <c r="M965" i="1"/>
  <c r="AI965" i="1"/>
  <c r="AJ965" i="1"/>
  <c r="AK965" i="1"/>
  <c r="AL965" i="1"/>
  <c r="AM965" i="1"/>
  <c r="AN965" i="1"/>
  <c r="AO965" i="1"/>
  <c r="AP965" i="1"/>
  <c r="AQ965" i="1"/>
  <c r="AR965" i="1"/>
  <c r="AS965" i="1"/>
  <c r="M966" i="1"/>
  <c r="AI966" i="1"/>
  <c r="AJ966" i="1"/>
  <c r="AK966" i="1"/>
  <c r="AL966" i="1"/>
  <c r="AM966" i="1"/>
  <c r="AN966" i="1"/>
  <c r="AO966" i="1"/>
  <c r="AP966" i="1"/>
  <c r="AQ966" i="1"/>
  <c r="AR966" i="1"/>
  <c r="AS966" i="1"/>
  <c r="M967" i="1"/>
  <c r="AI967" i="1"/>
  <c r="AJ967" i="1"/>
  <c r="AK967" i="1"/>
  <c r="AL967" i="1"/>
  <c r="AM967" i="1"/>
  <c r="AN967" i="1"/>
  <c r="AO967" i="1"/>
  <c r="AP967" i="1"/>
  <c r="AQ967" i="1"/>
  <c r="AR967" i="1"/>
  <c r="AS967" i="1"/>
  <c r="M968" i="1"/>
  <c r="AI968" i="1"/>
  <c r="AJ968" i="1"/>
  <c r="AK968" i="1"/>
  <c r="AL968" i="1"/>
  <c r="AM968" i="1"/>
  <c r="AN968" i="1"/>
  <c r="AO968" i="1"/>
  <c r="AP968" i="1"/>
  <c r="AQ968" i="1"/>
  <c r="AR968" i="1"/>
  <c r="AS968" i="1"/>
  <c r="M969" i="1"/>
  <c r="AI969" i="1"/>
  <c r="AJ969" i="1"/>
  <c r="AK969" i="1"/>
  <c r="AL969" i="1"/>
  <c r="AM969" i="1"/>
  <c r="AN969" i="1"/>
  <c r="AO969" i="1"/>
  <c r="AP969" i="1"/>
  <c r="AQ969" i="1"/>
  <c r="AR969" i="1"/>
  <c r="AS969" i="1"/>
  <c r="M970" i="1"/>
  <c r="AI970" i="1"/>
  <c r="AJ970" i="1"/>
  <c r="AK970" i="1"/>
  <c r="AL970" i="1"/>
  <c r="AM970" i="1"/>
  <c r="AN970" i="1"/>
  <c r="AO970" i="1"/>
  <c r="AP970" i="1"/>
  <c r="AQ970" i="1"/>
  <c r="AR970" i="1"/>
  <c r="AS970" i="1"/>
  <c r="M971" i="1"/>
  <c r="AI971" i="1"/>
  <c r="AJ971" i="1"/>
  <c r="AK971" i="1"/>
  <c r="AL971" i="1"/>
  <c r="AM971" i="1"/>
  <c r="AN971" i="1"/>
  <c r="AO971" i="1"/>
  <c r="AP971" i="1"/>
  <c r="AQ971" i="1"/>
  <c r="AR971" i="1"/>
  <c r="AS971" i="1"/>
  <c r="M972" i="1"/>
  <c r="AI972" i="1"/>
  <c r="AJ972" i="1"/>
  <c r="AK972" i="1"/>
  <c r="AL972" i="1"/>
  <c r="AM972" i="1"/>
  <c r="AN972" i="1"/>
  <c r="AO972" i="1"/>
  <c r="AP972" i="1"/>
  <c r="AQ972" i="1"/>
  <c r="AR972" i="1"/>
  <c r="AS972" i="1"/>
  <c r="M973" i="1"/>
  <c r="AI973" i="1"/>
  <c r="AJ973" i="1"/>
  <c r="AK973" i="1"/>
  <c r="AL973" i="1"/>
  <c r="AM973" i="1"/>
  <c r="AN973" i="1"/>
  <c r="AO973" i="1"/>
  <c r="AP973" i="1"/>
  <c r="AQ973" i="1"/>
  <c r="AR973" i="1"/>
  <c r="AS973" i="1"/>
  <c r="M974" i="1"/>
  <c r="AI974" i="1"/>
  <c r="AJ974" i="1"/>
  <c r="AK974" i="1"/>
  <c r="AL974" i="1"/>
  <c r="AM974" i="1"/>
  <c r="AN974" i="1"/>
  <c r="AO974" i="1"/>
  <c r="AP974" i="1"/>
  <c r="AQ974" i="1"/>
  <c r="AR974" i="1"/>
  <c r="AS974" i="1"/>
  <c r="M975" i="1"/>
  <c r="AI975" i="1"/>
  <c r="AJ975" i="1"/>
  <c r="AK975" i="1"/>
  <c r="AL975" i="1"/>
  <c r="AM975" i="1"/>
  <c r="AN975" i="1"/>
  <c r="AO975" i="1"/>
  <c r="AP975" i="1"/>
  <c r="AQ975" i="1"/>
  <c r="AR975" i="1"/>
  <c r="AS975" i="1"/>
  <c r="M976" i="1"/>
  <c r="AI976" i="1"/>
  <c r="AJ976" i="1"/>
  <c r="AK976" i="1"/>
  <c r="AL976" i="1"/>
  <c r="AM976" i="1"/>
  <c r="AN976" i="1"/>
  <c r="AO976" i="1"/>
  <c r="AP976" i="1"/>
  <c r="AQ976" i="1"/>
  <c r="AR976" i="1"/>
  <c r="AS976" i="1"/>
  <c r="M977" i="1"/>
  <c r="AI977" i="1"/>
  <c r="AJ977" i="1"/>
  <c r="AK977" i="1"/>
  <c r="AL977" i="1"/>
  <c r="AM977" i="1"/>
  <c r="AN977" i="1"/>
  <c r="AO977" i="1"/>
  <c r="AP977" i="1"/>
  <c r="AQ977" i="1"/>
  <c r="AR977" i="1"/>
  <c r="AS977" i="1"/>
  <c r="M978" i="1"/>
  <c r="AI978" i="1"/>
  <c r="AJ978" i="1"/>
  <c r="AK978" i="1"/>
  <c r="AL978" i="1"/>
  <c r="AM978" i="1"/>
  <c r="AN978" i="1"/>
  <c r="AO978" i="1"/>
  <c r="AP978" i="1"/>
  <c r="AQ978" i="1"/>
  <c r="AR978" i="1"/>
  <c r="AS978" i="1"/>
  <c r="M979" i="1"/>
  <c r="AI979" i="1"/>
  <c r="AJ979" i="1"/>
  <c r="AK979" i="1"/>
  <c r="AL979" i="1"/>
  <c r="AM979" i="1"/>
  <c r="AN979" i="1"/>
  <c r="AO979" i="1"/>
  <c r="AP979" i="1"/>
  <c r="AQ979" i="1"/>
  <c r="AR979" i="1"/>
  <c r="AS979" i="1"/>
  <c r="M980" i="1"/>
  <c r="AI980" i="1"/>
  <c r="AJ980" i="1"/>
  <c r="AK980" i="1"/>
  <c r="AL980" i="1"/>
  <c r="AM980" i="1"/>
  <c r="AN980" i="1"/>
  <c r="AO980" i="1"/>
  <c r="AP980" i="1"/>
  <c r="AQ980" i="1"/>
  <c r="AR980" i="1"/>
  <c r="AS980" i="1"/>
  <c r="M981" i="1"/>
  <c r="AI981" i="1"/>
  <c r="AJ981" i="1"/>
  <c r="AK981" i="1"/>
  <c r="AL981" i="1"/>
  <c r="AM981" i="1"/>
  <c r="AN981" i="1"/>
  <c r="AO981" i="1"/>
  <c r="AP981" i="1"/>
  <c r="AQ981" i="1"/>
  <c r="AR981" i="1"/>
  <c r="AS981" i="1"/>
  <c r="M982" i="1"/>
  <c r="AI982" i="1"/>
  <c r="AJ982" i="1"/>
  <c r="AK982" i="1"/>
  <c r="AL982" i="1"/>
  <c r="AM982" i="1"/>
  <c r="AN982" i="1"/>
  <c r="AO982" i="1"/>
  <c r="AP982" i="1"/>
  <c r="AQ982" i="1"/>
  <c r="AR982" i="1"/>
  <c r="AS982" i="1"/>
  <c r="M983" i="1"/>
  <c r="AI983" i="1"/>
  <c r="AJ983" i="1"/>
  <c r="AK983" i="1"/>
  <c r="AL983" i="1"/>
  <c r="AM983" i="1"/>
  <c r="AN983" i="1"/>
  <c r="AO983" i="1"/>
  <c r="AP983" i="1"/>
  <c r="AQ983" i="1"/>
  <c r="AR983" i="1"/>
  <c r="AS983" i="1"/>
  <c r="M984" i="1"/>
  <c r="AI984" i="1"/>
  <c r="AJ984" i="1"/>
  <c r="AK984" i="1"/>
  <c r="AL984" i="1"/>
  <c r="AM984" i="1"/>
  <c r="AN984" i="1"/>
  <c r="AO984" i="1"/>
  <c r="AP984" i="1"/>
  <c r="AQ984" i="1"/>
  <c r="AR984" i="1"/>
  <c r="AS984" i="1"/>
  <c r="M985" i="1"/>
  <c r="AI985" i="1"/>
  <c r="AJ985" i="1"/>
  <c r="AK985" i="1"/>
  <c r="AL985" i="1"/>
  <c r="AM985" i="1"/>
  <c r="AN985" i="1"/>
  <c r="AO985" i="1"/>
  <c r="AP985" i="1"/>
  <c r="AQ985" i="1"/>
  <c r="AR985" i="1"/>
  <c r="AS985" i="1"/>
  <c r="M986" i="1"/>
  <c r="AI986" i="1"/>
  <c r="AJ986" i="1"/>
  <c r="AK986" i="1"/>
  <c r="AL986" i="1"/>
  <c r="AM986" i="1"/>
  <c r="AN986" i="1"/>
  <c r="AO986" i="1"/>
  <c r="AP986" i="1"/>
  <c r="AQ986" i="1"/>
  <c r="AR986" i="1"/>
  <c r="AS986" i="1"/>
  <c r="M987" i="1"/>
  <c r="AI987" i="1"/>
  <c r="AJ987" i="1"/>
  <c r="AK987" i="1"/>
  <c r="AL987" i="1"/>
  <c r="AM987" i="1"/>
  <c r="AN987" i="1"/>
  <c r="AO987" i="1"/>
  <c r="AP987" i="1"/>
  <c r="AQ987" i="1"/>
  <c r="AR987" i="1"/>
  <c r="AS987" i="1"/>
  <c r="M988" i="1"/>
  <c r="AI988" i="1"/>
  <c r="AJ988" i="1"/>
  <c r="AK988" i="1"/>
  <c r="AL988" i="1"/>
  <c r="AM988" i="1"/>
  <c r="AN988" i="1"/>
  <c r="AO988" i="1"/>
  <c r="AP988" i="1"/>
  <c r="AQ988" i="1"/>
  <c r="AR988" i="1"/>
  <c r="AS988" i="1"/>
  <c r="M989" i="1"/>
  <c r="AI989" i="1"/>
  <c r="AJ989" i="1"/>
  <c r="AK989" i="1"/>
  <c r="AL989" i="1"/>
  <c r="AM989" i="1"/>
  <c r="AN989" i="1"/>
  <c r="AO989" i="1"/>
  <c r="AP989" i="1"/>
  <c r="AQ989" i="1"/>
  <c r="AR989" i="1"/>
  <c r="AS989" i="1"/>
  <c r="M990" i="1"/>
  <c r="AI990" i="1"/>
  <c r="AJ990" i="1"/>
  <c r="AK990" i="1"/>
  <c r="AL990" i="1"/>
  <c r="AM990" i="1"/>
  <c r="AN990" i="1"/>
  <c r="AO990" i="1"/>
  <c r="AP990" i="1"/>
  <c r="AQ990" i="1"/>
  <c r="AR990" i="1"/>
  <c r="AS990" i="1"/>
  <c r="M991" i="1"/>
  <c r="AI991" i="1"/>
  <c r="AJ991" i="1"/>
  <c r="AK991" i="1"/>
  <c r="AL991" i="1"/>
  <c r="AM991" i="1"/>
  <c r="AN991" i="1"/>
  <c r="AO991" i="1"/>
  <c r="AP991" i="1"/>
  <c r="AQ991" i="1"/>
  <c r="AR991" i="1"/>
  <c r="AS991" i="1"/>
  <c r="M992" i="1"/>
  <c r="AI992" i="1"/>
  <c r="AJ992" i="1"/>
  <c r="AK992" i="1"/>
  <c r="AL992" i="1"/>
  <c r="AM992" i="1"/>
  <c r="AN992" i="1"/>
  <c r="AO992" i="1"/>
  <c r="AP992" i="1"/>
  <c r="AQ992" i="1"/>
  <c r="AR992" i="1"/>
  <c r="AS992" i="1"/>
  <c r="M993" i="1"/>
  <c r="AI993" i="1"/>
  <c r="AJ993" i="1"/>
  <c r="AK993" i="1"/>
  <c r="AL993" i="1"/>
  <c r="AM993" i="1"/>
  <c r="AN993" i="1"/>
  <c r="AO993" i="1"/>
  <c r="AP993" i="1"/>
  <c r="AQ993" i="1"/>
  <c r="AR993" i="1"/>
  <c r="AS993" i="1"/>
  <c r="M994" i="1"/>
  <c r="AI994" i="1"/>
  <c r="AJ994" i="1"/>
  <c r="AK994" i="1"/>
  <c r="AL994" i="1"/>
  <c r="AM994" i="1"/>
  <c r="AN994" i="1"/>
  <c r="AO994" i="1"/>
  <c r="AP994" i="1"/>
  <c r="AQ994" i="1"/>
  <c r="AR994" i="1"/>
  <c r="AS994" i="1"/>
  <c r="M995" i="1"/>
  <c r="AI995" i="1"/>
  <c r="AJ995" i="1"/>
  <c r="AK995" i="1"/>
  <c r="AL995" i="1"/>
  <c r="AM995" i="1"/>
  <c r="AN995" i="1"/>
  <c r="AO995" i="1"/>
  <c r="AP995" i="1"/>
  <c r="AQ995" i="1"/>
  <c r="AR995" i="1"/>
  <c r="AS995" i="1"/>
  <c r="M996" i="1"/>
  <c r="AI996" i="1"/>
  <c r="AJ996" i="1"/>
  <c r="AK996" i="1"/>
  <c r="AL996" i="1"/>
  <c r="AM996" i="1"/>
  <c r="AN996" i="1"/>
  <c r="AO996" i="1"/>
  <c r="AP996" i="1"/>
  <c r="AQ996" i="1"/>
  <c r="AR996" i="1"/>
  <c r="AS996" i="1"/>
  <c r="M997" i="1"/>
  <c r="AI997" i="1"/>
  <c r="AJ997" i="1"/>
  <c r="AK997" i="1"/>
  <c r="AL997" i="1"/>
  <c r="AM997" i="1"/>
  <c r="AN997" i="1"/>
  <c r="AO997" i="1"/>
  <c r="AP997" i="1"/>
  <c r="AQ997" i="1"/>
  <c r="AR997" i="1"/>
  <c r="AS997" i="1"/>
  <c r="M998" i="1"/>
  <c r="AI998" i="1"/>
  <c r="AJ998" i="1"/>
  <c r="AK998" i="1"/>
  <c r="AL998" i="1"/>
  <c r="AM998" i="1"/>
  <c r="AN998" i="1"/>
  <c r="AO998" i="1"/>
  <c r="AP998" i="1"/>
  <c r="AQ998" i="1"/>
  <c r="AR998" i="1"/>
  <c r="AS998" i="1"/>
  <c r="M999" i="1"/>
  <c r="AI999" i="1"/>
  <c r="AJ999" i="1"/>
  <c r="AK999" i="1"/>
  <c r="AL999" i="1"/>
  <c r="AM999" i="1"/>
  <c r="AN999" i="1"/>
  <c r="AO999" i="1"/>
  <c r="AP999" i="1"/>
  <c r="AQ999" i="1"/>
  <c r="AR999" i="1"/>
  <c r="AS999" i="1"/>
  <c r="M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M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M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M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M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M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M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M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M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M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M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M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M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M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M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M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M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M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M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M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M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M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M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M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M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M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M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M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M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M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M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M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M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M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M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M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M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M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M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M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M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M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M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M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M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M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M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M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M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M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M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M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M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M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M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M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M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M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M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M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M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M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M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M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M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M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M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M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M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M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M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M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M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M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M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M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M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M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M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M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M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M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M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M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M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M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M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M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M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M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M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M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M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M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M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M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M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M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M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M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M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M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M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M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M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M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M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M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M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M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M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M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M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M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M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M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M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M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M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M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M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M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M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M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M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M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M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M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M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M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M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M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M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M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M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M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M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M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M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M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M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M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M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M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M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M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M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M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M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M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M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M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M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M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M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M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M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M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M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M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M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M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M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M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M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M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M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M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M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M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M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M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M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M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M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M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M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M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M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M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M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M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M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M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M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M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M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M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M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M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M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M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M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M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M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M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M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M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M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M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M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M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M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M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M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U2" i="1"/>
  <c r="AU16" i="1"/>
  <c r="AU17" i="1"/>
  <c r="AU18" i="1"/>
  <c r="AU19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W2" i="1"/>
  <c r="AW16" i="1"/>
  <c r="AW17" i="1"/>
  <c r="AW18" i="1"/>
  <c r="AW19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B3" i="15"/>
  <c r="Y75" i="15"/>
  <c r="BP4" i="15"/>
  <c r="BP5" i="15"/>
  <c r="BP6" i="15"/>
  <c r="BP7" i="15"/>
  <c r="BP8" i="15"/>
  <c r="BP9" i="15"/>
  <c r="BP10" i="15"/>
  <c r="BP11" i="15"/>
  <c r="BP12" i="15"/>
  <c r="BP13" i="15"/>
  <c r="BP14" i="15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47" i="15"/>
  <c r="BP48" i="15"/>
  <c r="BP49" i="15"/>
  <c r="BP50" i="15"/>
  <c r="BP51" i="15"/>
  <c r="BP52" i="15"/>
  <c r="BP53" i="15"/>
  <c r="BP54" i="15"/>
  <c r="BP55" i="15"/>
  <c r="BP56" i="15"/>
  <c r="BP57" i="15"/>
  <c r="BP58" i="15"/>
  <c r="BP59" i="15"/>
  <c r="BP60" i="15"/>
  <c r="BP61" i="15"/>
  <c r="BP62" i="15"/>
  <c r="BP63" i="15"/>
  <c r="BP64" i="15"/>
  <c r="BP65" i="15"/>
  <c r="BP66" i="15"/>
  <c r="BP67" i="15"/>
  <c r="BP3" i="15"/>
  <c r="U75" i="15"/>
  <c r="BL4" i="15"/>
  <c r="BL5" i="15"/>
  <c r="BL6" i="15"/>
  <c r="BL7" i="15"/>
  <c r="BL8" i="15"/>
  <c r="BL9" i="15"/>
  <c r="BL10" i="15"/>
  <c r="BL11" i="15"/>
  <c r="BL12" i="15"/>
  <c r="BL13" i="15"/>
  <c r="BL14" i="15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47" i="15"/>
  <c r="BL48" i="15"/>
  <c r="BL49" i="15"/>
  <c r="BL50" i="15"/>
  <c r="BL51" i="15"/>
  <c r="BL52" i="15"/>
  <c r="BL53" i="15"/>
  <c r="BL54" i="15"/>
  <c r="BL55" i="15"/>
  <c r="BL56" i="15"/>
  <c r="BL57" i="15"/>
  <c r="BL58" i="15"/>
  <c r="BL59" i="15"/>
  <c r="BL60" i="15"/>
  <c r="BL61" i="15"/>
  <c r="BL62" i="15"/>
  <c r="BL63" i="15"/>
  <c r="BL64" i="15"/>
  <c r="BL65" i="15"/>
  <c r="BL66" i="15"/>
  <c r="BL67" i="15"/>
  <c r="BL3" i="15"/>
  <c r="AK4" i="25"/>
  <c r="AK5" i="25"/>
  <c r="AK6" i="25"/>
  <c r="AK7" i="25"/>
  <c r="AK8" i="25"/>
  <c r="AK9" i="25"/>
  <c r="AK10" i="25"/>
  <c r="AK11" i="25"/>
  <c r="AK12" i="25"/>
  <c r="AK13" i="25"/>
  <c r="AK14" i="25"/>
  <c r="AK15" i="25"/>
  <c r="AK16" i="25"/>
  <c r="AK17" i="25"/>
  <c r="AK18" i="25"/>
  <c r="AK19" i="25"/>
  <c r="AK20" i="25"/>
  <c r="AK21" i="25"/>
  <c r="AK22" i="25"/>
  <c r="AK23" i="25"/>
  <c r="AK24" i="25"/>
  <c r="AK25" i="25"/>
  <c r="AK26" i="25"/>
  <c r="AK27" i="25"/>
  <c r="AK28" i="25"/>
  <c r="AK29" i="25"/>
  <c r="AK30" i="25"/>
  <c r="AK31" i="25"/>
  <c r="AK32" i="25"/>
  <c r="AK33" i="25"/>
  <c r="AK34" i="25"/>
  <c r="AK35" i="25"/>
  <c r="AK36" i="25"/>
  <c r="AK37" i="25"/>
  <c r="AK38" i="25"/>
  <c r="AK39" i="25"/>
  <c r="AK40" i="25"/>
  <c r="AK41" i="25"/>
  <c r="AK42" i="25"/>
  <c r="AK43" i="25"/>
  <c r="AK44" i="25"/>
  <c r="AK45" i="25"/>
  <c r="AK46" i="25"/>
  <c r="AK47" i="25"/>
  <c r="AK48" i="25"/>
  <c r="AK49" i="25"/>
  <c r="AK50" i="25"/>
  <c r="AK51" i="25"/>
  <c r="AK52" i="25"/>
  <c r="AK53" i="25"/>
  <c r="AK54" i="25"/>
  <c r="AK55" i="25"/>
  <c r="AK56" i="25"/>
  <c r="AK57" i="25"/>
  <c r="AK58" i="25"/>
  <c r="AK59" i="25"/>
  <c r="AK60" i="25"/>
  <c r="AK61" i="25"/>
  <c r="AK62" i="25"/>
  <c r="AK63" i="25"/>
  <c r="AK64" i="25"/>
  <c r="AK65" i="25"/>
  <c r="AK73" i="25"/>
  <c r="AK72" i="25"/>
  <c r="AK71" i="25"/>
  <c r="BW34" i="1"/>
  <c r="BW35" i="1"/>
  <c r="BX34" i="1"/>
  <c r="BW36" i="1"/>
  <c r="BX35" i="1"/>
  <c r="BW37" i="1"/>
  <c r="BX36" i="1"/>
  <c r="BW38" i="1"/>
  <c r="BX37" i="1"/>
  <c r="BW39" i="1"/>
  <c r="BX38" i="1"/>
  <c r="BW40" i="1"/>
  <c r="BX39" i="1"/>
  <c r="BW41" i="1"/>
  <c r="BX40" i="1"/>
  <c r="BW42" i="1"/>
  <c r="BX41" i="1"/>
  <c r="BW43" i="1"/>
  <c r="BX42" i="1"/>
  <c r="BW44" i="1"/>
  <c r="BX43" i="1"/>
  <c r="BW45" i="1"/>
  <c r="BX44" i="1"/>
  <c r="BW46" i="1"/>
  <c r="BX45" i="1"/>
  <c r="BW47" i="1"/>
  <c r="BX46" i="1"/>
  <c r="BW48" i="1"/>
  <c r="BX47" i="1"/>
  <c r="BW49" i="1"/>
  <c r="BX48" i="1"/>
  <c r="BW50" i="1"/>
  <c r="BX49" i="1"/>
  <c r="BW51" i="1"/>
  <c r="BX50" i="1"/>
  <c r="BW52" i="1"/>
  <c r="BX51" i="1"/>
  <c r="BW53" i="1"/>
  <c r="BX52" i="1"/>
  <c r="BW54" i="1"/>
  <c r="BX53" i="1"/>
  <c r="BW55" i="1"/>
  <c r="BX54" i="1"/>
  <c r="BW56" i="1"/>
  <c r="BX55" i="1"/>
  <c r="BW57" i="1"/>
  <c r="BX56" i="1"/>
  <c r="BW58" i="1"/>
  <c r="BX57" i="1"/>
  <c r="BW59" i="1"/>
  <c r="BX58" i="1"/>
  <c r="BW60" i="1"/>
  <c r="BX59" i="1"/>
  <c r="BW61" i="1"/>
  <c r="BX60" i="1"/>
  <c r="BW62" i="1"/>
  <c r="BX61" i="1"/>
  <c r="BW63" i="1"/>
  <c r="BX62" i="1"/>
  <c r="BW64" i="1"/>
  <c r="BX63" i="1"/>
  <c r="BW21" i="1"/>
  <c r="BW22" i="1"/>
  <c r="BX21" i="1"/>
  <c r="BW23" i="1"/>
  <c r="BX22" i="1"/>
  <c r="BW24" i="1"/>
  <c r="BX23" i="1"/>
  <c r="BW25" i="1"/>
  <c r="BX24" i="1"/>
  <c r="BW26" i="1"/>
  <c r="BX25" i="1"/>
  <c r="BW27" i="1"/>
  <c r="BX26" i="1"/>
  <c r="BW28" i="1"/>
  <c r="BX27" i="1"/>
  <c r="BW29" i="1"/>
  <c r="BX28" i="1"/>
  <c r="BW30" i="1"/>
  <c r="BX29" i="1"/>
  <c r="BW31" i="1"/>
  <c r="BX30" i="1"/>
  <c r="BW32" i="1"/>
  <c r="BX31" i="1"/>
  <c r="BW33" i="1"/>
  <c r="BX32" i="1"/>
  <c r="BX33" i="1"/>
  <c r="BW12" i="1"/>
  <c r="BX11" i="1"/>
  <c r="BW13" i="1"/>
  <c r="BX12" i="1"/>
  <c r="BW14" i="1"/>
  <c r="BX13" i="1"/>
  <c r="BW15" i="1"/>
  <c r="BX14" i="1"/>
  <c r="BW16" i="1"/>
  <c r="BX15" i="1"/>
  <c r="BW17" i="1"/>
  <c r="BX16" i="1"/>
  <c r="BW18" i="1"/>
  <c r="BX17" i="1"/>
  <c r="BW19" i="1"/>
  <c r="BX18" i="1"/>
  <c r="BW20" i="1"/>
  <c r="BX19" i="1"/>
  <c r="BX20" i="1"/>
  <c r="BW4" i="1"/>
  <c r="BW5" i="1"/>
  <c r="BW6" i="1"/>
  <c r="BW7" i="1"/>
  <c r="BW8" i="1"/>
  <c r="BW9" i="1"/>
  <c r="BW10" i="1"/>
  <c r="BW11" i="1"/>
  <c r="BX6" i="1"/>
  <c r="BX7" i="1"/>
  <c r="BX8" i="1"/>
  <c r="BX9" i="1"/>
  <c r="BX10" i="1"/>
  <c r="BX5" i="1"/>
  <c r="BX4" i="1"/>
  <c r="BX3" i="1"/>
  <c r="BW3" i="1"/>
  <c r="AI5" i="25"/>
  <c r="AI4" i="25"/>
  <c r="AI6" i="25"/>
  <c r="AI7" i="25"/>
  <c r="AI8" i="25"/>
  <c r="AI9" i="25"/>
  <c r="AI10" i="25"/>
  <c r="AI11" i="25"/>
  <c r="AI12" i="25"/>
  <c r="AI13" i="25"/>
  <c r="AI14" i="25"/>
  <c r="AI15" i="25"/>
  <c r="AI16" i="25"/>
  <c r="AI17" i="25"/>
  <c r="AI18" i="25"/>
  <c r="AI19" i="25"/>
  <c r="AI20" i="25"/>
  <c r="AI21" i="25"/>
  <c r="AI22" i="25"/>
  <c r="AI23" i="25"/>
  <c r="AI24" i="25"/>
  <c r="AI25" i="25"/>
  <c r="AI26" i="25"/>
  <c r="AI27" i="25"/>
  <c r="AI28" i="25"/>
  <c r="AI29" i="25"/>
  <c r="AI30" i="25"/>
  <c r="AI31" i="25"/>
  <c r="AI32" i="25"/>
  <c r="AI33" i="25"/>
  <c r="AI34" i="25"/>
  <c r="AI35" i="25"/>
  <c r="AI36" i="25"/>
  <c r="AI37" i="25"/>
  <c r="AI38" i="25"/>
  <c r="AI39" i="25"/>
  <c r="AI40" i="25"/>
  <c r="AI41" i="25"/>
  <c r="AI42" i="25"/>
  <c r="AI43" i="25"/>
  <c r="AI44" i="25"/>
  <c r="AI45" i="25"/>
  <c r="AI46" i="25"/>
  <c r="AI47" i="25"/>
  <c r="AI48" i="25"/>
  <c r="AI49" i="25"/>
  <c r="AI50" i="25"/>
  <c r="AI51" i="25"/>
  <c r="AI52" i="25"/>
  <c r="AI53" i="25"/>
  <c r="AI54" i="25"/>
  <c r="AI55" i="25"/>
  <c r="AI56" i="25"/>
  <c r="AI57" i="25"/>
  <c r="AI58" i="25"/>
  <c r="AI59" i="25"/>
  <c r="AI60" i="25"/>
  <c r="AI61" i="25"/>
  <c r="AI62" i="25"/>
  <c r="AI63" i="25"/>
  <c r="AI64" i="25"/>
  <c r="AI65" i="25"/>
  <c r="AJ5" i="25"/>
  <c r="AJ6" i="25"/>
  <c r="AJ7" i="25"/>
  <c r="AJ8" i="25"/>
  <c r="AJ9" i="25"/>
  <c r="AJ10" i="25"/>
  <c r="AJ11" i="25"/>
  <c r="AJ12" i="25"/>
  <c r="AJ13" i="25"/>
  <c r="AJ14" i="25"/>
  <c r="AJ15" i="25"/>
  <c r="AJ16" i="25"/>
  <c r="AJ17" i="25"/>
  <c r="AJ18" i="25"/>
  <c r="AJ19" i="25"/>
  <c r="AJ20" i="25"/>
  <c r="AJ21" i="25"/>
  <c r="AJ22" i="25"/>
  <c r="AJ23" i="25"/>
  <c r="AJ24" i="25"/>
  <c r="AJ25" i="25"/>
  <c r="AJ26" i="25"/>
  <c r="AJ27" i="25"/>
  <c r="AJ28" i="25"/>
  <c r="AJ29" i="25"/>
  <c r="AJ30" i="25"/>
  <c r="AJ31" i="25"/>
  <c r="AJ32" i="25"/>
  <c r="AJ33" i="25"/>
  <c r="AJ34" i="25"/>
  <c r="AJ35" i="25"/>
  <c r="AJ36" i="25"/>
  <c r="AJ37" i="25"/>
  <c r="AJ38" i="25"/>
  <c r="AJ39" i="25"/>
  <c r="AJ40" i="25"/>
  <c r="AJ41" i="25"/>
  <c r="AJ42" i="25"/>
  <c r="AJ43" i="25"/>
  <c r="AJ44" i="25"/>
  <c r="AJ45" i="25"/>
  <c r="AJ46" i="25"/>
  <c r="AJ47" i="25"/>
  <c r="AJ48" i="25"/>
  <c r="AJ49" i="25"/>
  <c r="AJ50" i="25"/>
  <c r="AJ51" i="25"/>
  <c r="AJ52" i="25"/>
  <c r="AJ53" i="25"/>
  <c r="AJ54" i="25"/>
  <c r="AJ55" i="25"/>
  <c r="AJ56" i="25"/>
  <c r="AJ57" i="25"/>
  <c r="AJ58" i="25"/>
  <c r="AJ59" i="25"/>
  <c r="AJ60" i="25"/>
  <c r="AJ61" i="25"/>
  <c r="AJ62" i="25"/>
  <c r="AJ63" i="25"/>
  <c r="AJ64" i="25"/>
  <c r="AJ65" i="25"/>
  <c r="AJ4" i="25"/>
  <c r="AH5" i="25"/>
  <c r="AH6" i="25"/>
  <c r="AH7" i="25"/>
  <c r="AH8" i="25"/>
  <c r="AH9" i="25"/>
  <c r="AH10" i="25"/>
  <c r="AH11" i="25"/>
  <c r="AH12" i="25"/>
  <c r="AH13" i="25"/>
  <c r="AH14" i="25"/>
  <c r="AH15" i="25"/>
  <c r="AH16" i="25"/>
  <c r="AH17" i="25"/>
  <c r="AH18" i="25"/>
  <c r="AH19" i="25"/>
  <c r="AH20" i="25"/>
  <c r="AH21" i="25"/>
  <c r="AH22" i="25"/>
  <c r="AH23" i="25"/>
  <c r="AH24" i="25"/>
  <c r="AH25" i="25"/>
  <c r="AH26" i="25"/>
  <c r="AH27" i="25"/>
  <c r="AH28" i="25"/>
  <c r="AH29" i="25"/>
  <c r="AH30" i="25"/>
  <c r="AH31" i="25"/>
  <c r="AH32" i="25"/>
  <c r="AH33" i="25"/>
  <c r="AH34" i="25"/>
  <c r="AH35" i="25"/>
  <c r="AH36" i="25"/>
  <c r="AH37" i="25"/>
  <c r="AH38" i="25"/>
  <c r="AH39" i="25"/>
  <c r="AH40" i="25"/>
  <c r="AH41" i="25"/>
  <c r="AH42" i="25"/>
  <c r="AH43" i="25"/>
  <c r="AH44" i="25"/>
  <c r="AH45" i="25"/>
  <c r="AH46" i="25"/>
  <c r="AH47" i="25"/>
  <c r="AH48" i="25"/>
  <c r="AH49" i="25"/>
  <c r="AH50" i="25"/>
  <c r="AH51" i="25"/>
  <c r="AH52" i="25"/>
  <c r="AH53" i="25"/>
  <c r="AH54" i="25"/>
  <c r="AH55" i="25"/>
  <c r="AH56" i="25"/>
  <c r="AH57" i="25"/>
  <c r="AH58" i="25"/>
  <c r="AH59" i="25"/>
  <c r="AH60" i="25"/>
  <c r="AH61" i="25"/>
  <c r="AH62" i="25"/>
  <c r="AH63" i="25"/>
  <c r="AH64" i="25"/>
  <c r="AH65" i="25"/>
  <c r="AH4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S62" i="25"/>
  <c r="T62" i="25"/>
  <c r="U62" i="25"/>
  <c r="V62" i="25"/>
  <c r="W62" i="25"/>
  <c r="X62" i="25"/>
  <c r="Y62" i="25"/>
  <c r="Z62" i="25"/>
  <c r="AA62" i="25"/>
  <c r="AB62" i="25"/>
  <c r="AC62" i="25"/>
  <c r="AD62" i="25"/>
  <c r="AE62" i="25"/>
  <c r="AF62" i="25"/>
  <c r="AG62" i="25"/>
  <c r="S63" i="25"/>
  <c r="T63" i="25"/>
  <c r="U63" i="25"/>
  <c r="V63" i="25"/>
  <c r="W63" i="25"/>
  <c r="X63" i="25"/>
  <c r="Y63" i="25"/>
  <c r="Z63" i="25"/>
  <c r="AA63" i="25"/>
  <c r="AB63" i="25"/>
  <c r="AC63" i="25"/>
  <c r="AD63" i="25"/>
  <c r="AE63" i="25"/>
  <c r="AF63" i="25"/>
  <c r="AG63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S44" i="25"/>
  <c r="T44" i="25"/>
  <c r="U44" i="25"/>
  <c r="V44" i="25"/>
  <c r="W44" i="25"/>
  <c r="X44" i="25"/>
  <c r="Y44" i="25"/>
  <c r="Z44" i="25"/>
  <c r="AA44" i="25"/>
  <c r="AB44" i="25"/>
  <c r="AC44" i="25"/>
  <c r="AD44" i="25"/>
  <c r="AE44" i="25"/>
  <c r="AF44" i="25"/>
  <c r="AG44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S46" i="25"/>
  <c r="T46" i="25"/>
  <c r="U46" i="25"/>
  <c r="V46" i="25"/>
  <c r="W46" i="25"/>
  <c r="X46" i="25"/>
  <c r="Y46" i="25"/>
  <c r="Z46" i="25"/>
  <c r="AA46" i="25"/>
  <c r="AB46" i="25"/>
  <c r="AC46" i="25"/>
  <c r="AD46" i="25"/>
  <c r="AE46" i="25"/>
  <c r="AF46" i="25"/>
  <c r="AG46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S48" i="25"/>
  <c r="T48" i="25"/>
  <c r="U48" i="25"/>
  <c r="V48" i="25"/>
  <c r="W48" i="25"/>
  <c r="X48" i="25"/>
  <c r="Y48" i="25"/>
  <c r="Z48" i="25"/>
  <c r="AA48" i="25"/>
  <c r="AB48" i="25"/>
  <c r="AC48" i="25"/>
  <c r="AD48" i="25"/>
  <c r="AE48" i="25"/>
  <c r="AF48" i="25"/>
  <c r="AG48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S50" i="25"/>
  <c r="T50" i="25"/>
  <c r="U50" i="25"/>
  <c r="V50" i="25"/>
  <c r="W50" i="25"/>
  <c r="X50" i="25"/>
  <c r="Y50" i="25"/>
  <c r="Z50" i="25"/>
  <c r="AA50" i="25"/>
  <c r="AB50" i="25"/>
  <c r="AC50" i="25"/>
  <c r="AD50" i="25"/>
  <c r="AE50" i="25"/>
  <c r="AF50" i="25"/>
  <c r="AG50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S52" i="25"/>
  <c r="T52" i="25"/>
  <c r="U52" i="25"/>
  <c r="V52" i="25"/>
  <c r="W52" i="25"/>
  <c r="X52" i="25"/>
  <c r="Y52" i="25"/>
  <c r="Z52" i="25"/>
  <c r="AA52" i="25"/>
  <c r="AB52" i="25"/>
  <c r="AC52" i="25"/>
  <c r="AD52" i="25"/>
  <c r="AE52" i="25"/>
  <c r="AF52" i="25"/>
  <c r="AG52" i="25"/>
  <c r="S53" i="25"/>
  <c r="T53" i="25"/>
  <c r="U53" i="25"/>
  <c r="V53" i="25"/>
  <c r="W53" i="25"/>
  <c r="X53" i="25"/>
  <c r="Y53" i="25"/>
  <c r="Z53" i="25"/>
  <c r="AA53" i="25"/>
  <c r="AB53" i="25"/>
  <c r="AC53" i="25"/>
  <c r="AD53" i="25"/>
  <c r="AE53" i="25"/>
  <c r="AF53" i="25"/>
  <c r="AG53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S57" i="25"/>
  <c r="T57" i="25"/>
  <c r="U57" i="25"/>
  <c r="V57" i="25"/>
  <c r="W57" i="25"/>
  <c r="X57" i="25"/>
  <c r="Y57" i="25"/>
  <c r="Z57" i="25"/>
  <c r="AA57" i="25"/>
  <c r="AB57" i="25"/>
  <c r="AC57" i="25"/>
  <c r="AD57" i="25"/>
  <c r="AE57" i="25"/>
  <c r="AF57" i="25"/>
  <c r="AG57" i="25"/>
  <c r="S58" i="25"/>
  <c r="T58" i="25"/>
  <c r="U58" i="25"/>
  <c r="V58" i="25"/>
  <c r="W58" i="25"/>
  <c r="X58" i="25"/>
  <c r="Y58" i="25"/>
  <c r="Z58" i="25"/>
  <c r="AA58" i="25"/>
  <c r="AB58" i="25"/>
  <c r="AC58" i="25"/>
  <c r="AD58" i="25"/>
  <c r="AE58" i="25"/>
  <c r="AF58" i="25"/>
  <c r="AG58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S17" i="25"/>
  <c r="T17" i="25"/>
  <c r="U17" i="25"/>
  <c r="V17" i="25"/>
  <c r="W17" i="25"/>
  <c r="X17" i="25"/>
  <c r="Y17" i="25"/>
  <c r="Z17" i="25"/>
  <c r="AA17" i="25"/>
  <c r="AB17" i="25"/>
  <c r="AC17" i="25"/>
  <c r="AD17" i="25"/>
  <c r="AE17" i="25"/>
  <c r="AF17" i="25"/>
  <c r="AG17" i="25"/>
  <c r="S18" i="25"/>
  <c r="T18" i="25"/>
  <c r="U18" i="25"/>
  <c r="V18" i="25"/>
  <c r="W18" i="25"/>
  <c r="X18" i="25"/>
  <c r="Y18" i="25"/>
  <c r="Z18" i="25"/>
  <c r="AA18" i="25"/>
  <c r="AB18" i="25"/>
  <c r="AC18" i="25"/>
  <c r="AD18" i="25"/>
  <c r="AE18" i="25"/>
  <c r="AF18" i="25"/>
  <c r="AG18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S25" i="25"/>
  <c r="T25" i="25"/>
  <c r="U25" i="25"/>
  <c r="V25" i="25"/>
  <c r="W25" i="25"/>
  <c r="X25" i="25"/>
  <c r="Y25" i="25"/>
  <c r="Z25" i="25"/>
  <c r="AA25" i="25"/>
  <c r="AB25" i="25"/>
  <c r="AC25" i="25"/>
  <c r="AD25" i="25"/>
  <c r="AE25" i="25"/>
  <c r="AF25" i="25"/>
  <c r="AG25" i="25"/>
  <c r="S26" i="25"/>
  <c r="T26" i="25"/>
  <c r="U26" i="25"/>
  <c r="V26" i="25"/>
  <c r="W26" i="25"/>
  <c r="X26" i="25"/>
  <c r="Y26" i="25"/>
  <c r="Z26" i="25"/>
  <c r="AA26" i="25"/>
  <c r="AB26" i="25"/>
  <c r="AC26" i="25"/>
  <c r="AD26" i="25"/>
  <c r="AE26" i="25"/>
  <c r="AF26" i="25"/>
  <c r="AG26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S30" i="25"/>
  <c r="T30" i="25"/>
  <c r="U30" i="25"/>
  <c r="V30" i="25"/>
  <c r="W30" i="25"/>
  <c r="X30" i="25"/>
  <c r="Y30" i="25"/>
  <c r="Z30" i="25"/>
  <c r="AA30" i="25"/>
  <c r="AB30" i="25"/>
  <c r="AC30" i="25"/>
  <c r="AD30" i="25"/>
  <c r="AE30" i="25"/>
  <c r="AF30" i="25"/>
  <c r="AG30" i="25"/>
  <c r="S31" i="25"/>
  <c r="T31" i="25"/>
  <c r="U31" i="25"/>
  <c r="V31" i="25"/>
  <c r="W31" i="25"/>
  <c r="X31" i="25"/>
  <c r="Y31" i="25"/>
  <c r="Z31" i="25"/>
  <c r="AA31" i="25"/>
  <c r="AB31" i="25"/>
  <c r="AC31" i="25"/>
  <c r="AD31" i="25"/>
  <c r="AE31" i="25"/>
  <c r="AF31" i="25"/>
  <c r="AG31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S37" i="25"/>
  <c r="T37" i="25"/>
  <c r="U37" i="25"/>
  <c r="V37" i="25"/>
  <c r="W37" i="25"/>
  <c r="X37" i="25"/>
  <c r="Y37" i="25"/>
  <c r="Z37" i="25"/>
  <c r="AA37" i="25"/>
  <c r="AB37" i="25"/>
  <c r="AC37" i="25"/>
  <c r="AD37" i="25"/>
  <c r="AE37" i="25"/>
  <c r="AF37" i="25"/>
  <c r="AG37" i="25"/>
  <c r="S38" i="25"/>
  <c r="T38" i="25"/>
  <c r="U38" i="25"/>
  <c r="V38" i="25"/>
  <c r="W38" i="25"/>
  <c r="X38" i="25"/>
  <c r="Y38" i="25"/>
  <c r="Z38" i="25"/>
  <c r="AA38" i="25"/>
  <c r="AB38" i="25"/>
  <c r="AC38" i="25"/>
  <c r="AD38" i="25"/>
  <c r="AE38" i="25"/>
  <c r="AF38" i="25"/>
  <c r="AG38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S5" i="25"/>
  <c r="T5" i="25"/>
  <c r="U5" i="25"/>
  <c r="V5" i="25"/>
  <c r="W5" i="25"/>
  <c r="X5" i="25"/>
  <c r="Y5" i="25"/>
  <c r="Z5" i="25"/>
  <c r="AA5" i="25"/>
  <c r="AB5" i="25"/>
  <c r="AC5" i="25"/>
  <c r="AD5" i="25"/>
  <c r="AE5" i="25"/>
  <c r="AF5" i="25"/>
  <c r="AG5" i="25"/>
  <c r="S6" i="25"/>
  <c r="T6" i="25"/>
  <c r="U6" i="25"/>
  <c r="V6" i="25"/>
  <c r="W6" i="25"/>
  <c r="X6" i="25"/>
  <c r="Y6" i="25"/>
  <c r="Z6" i="25"/>
  <c r="AA6" i="25"/>
  <c r="AB6" i="25"/>
  <c r="AC6" i="25"/>
  <c r="AD6" i="25"/>
  <c r="AE6" i="25"/>
  <c r="AF6" i="25"/>
  <c r="AG6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F7" i="25"/>
  <c r="AG7" i="25"/>
  <c r="S8" i="25"/>
  <c r="T8" i="25"/>
  <c r="U8" i="25"/>
  <c r="V8" i="25"/>
  <c r="W8" i="25"/>
  <c r="X8" i="25"/>
  <c r="Y8" i="25"/>
  <c r="Z8" i="25"/>
  <c r="AA8" i="25"/>
  <c r="AB8" i="25"/>
  <c r="AC8" i="25"/>
  <c r="AD8" i="25"/>
  <c r="AE8" i="25"/>
  <c r="AF8" i="25"/>
  <c r="AG8" i="25"/>
  <c r="S9" i="25"/>
  <c r="T9" i="25"/>
  <c r="U9" i="25"/>
  <c r="V9" i="25"/>
  <c r="W9" i="25"/>
  <c r="X9" i="25"/>
  <c r="Y9" i="25"/>
  <c r="Z9" i="25"/>
  <c r="AA9" i="25"/>
  <c r="AB9" i="25"/>
  <c r="AC9" i="25"/>
  <c r="AD9" i="25"/>
  <c r="AE9" i="25"/>
  <c r="AF9" i="25"/>
  <c r="AG9" i="25"/>
  <c r="S10" i="25"/>
  <c r="T10" i="25"/>
  <c r="U10" i="25"/>
  <c r="V10" i="25"/>
  <c r="W10" i="25"/>
  <c r="X10" i="25"/>
  <c r="Y10" i="25"/>
  <c r="Z10" i="25"/>
  <c r="AA10" i="25"/>
  <c r="AB10" i="25"/>
  <c r="AC10" i="25"/>
  <c r="AD10" i="25"/>
  <c r="AE10" i="25"/>
  <c r="AF10" i="25"/>
  <c r="AG10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F4" i="25"/>
  <c r="AG4" i="25"/>
  <c r="Z4" i="25"/>
  <c r="AA4" i="25"/>
  <c r="AB4" i="25"/>
  <c r="AC4" i="25"/>
  <c r="AD4" i="25"/>
  <c r="AE4" i="25"/>
  <c r="W4" i="25"/>
  <c r="X4" i="25"/>
  <c r="Y4" i="25"/>
  <c r="T4" i="25"/>
  <c r="U4" i="25"/>
  <c r="V4" i="25"/>
  <c r="S4" i="25"/>
  <c r="N75" i="15"/>
  <c r="N76" i="15"/>
  <c r="O75" i="15"/>
  <c r="O76" i="15"/>
  <c r="P75" i="15"/>
  <c r="P76" i="15"/>
  <c r="Q75" i="15"/>
  <c r="Q76" i="15"/>
  <c r="R75" i="15"/>
  <c r="R76" i="15"/>
  <c r="S75" i="15"/>
  <c r="S76" i="15"/>
  <c r="T75" i="15"/>
  <c r="T76" i="15"/>
  <c r="U76" i="15"/>
  <c r="V75" i="15"/>
  <c r="V76" i="15"/>
  <c r="W75" i="15"/>
  <c r="W76" i="15"/>
  <c r="X75" i="15"/>
  <c r="X76" i="15"/>
  <c r="Y76" i="15"/>
  <c r="Z75" i="15"/>
  <c r="Z76" i="15"/>
  <c r="AA75" i="15"/>
  <c r="AA76" i="15"/>
  <c r="AB75" i="15"/>
  <c r="AB76" i="15"/>
  <c r="N77" i="15"/>
  <c r="O77" i="15"/>
  <c r="T1212" i="1"/>
  <c r="T1211" i="1"/>
  <c r="U1211" i="1"/>
  <c r="AC74" i="15"/>
  <c r="AE74" i="15"/>
  <c r="AC75" i="15"/>
  <c r="AC1211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11" i="1"/>
  <c r="M1205" i="1"/>
  <c r="AC1212" i="1"/>
  <c r="AF74" i="15"/>
  <c r="AM79" i="15"/>
  <c r="AF83" i="15"/>
  <c r="AM77" i="15"/>
  <c r="AE83" i="15"/>
  <c r="AD74" i="15"/>
  <c r="AM75" i="15"/>
  <c r="AD83" i="15"/>
  <c r="AC83" i="15"/>
  <c r="AF89" i="15"/>
  <c r="AE89" i="15"/>
  <c r="AD89" i="15"/>
  <c r="AC89" i="15"/>
  <c r="N1212" i="1"/>
  <c r="O1212" i="1"/>
  <c r="P1212" i="1"/>
  <c r="Q1212" i="1"/>
  <c r="R1212" i="1"/>
  <c r="S1212" i="1"/>
  <c r="AM121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11" i="1"/>
  <c r="AF1220" i="1"/>
  <c r="AE1220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11" i="1"/>
  <c r="AD1220" i="1"/>
  <c r="AC1220" i="1"/>
  <c r="AC80" i="15"/>
  <c r="AC79" i="15"/>
  <c r="AC78" i="15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M116" i="27"/>
  <c r="M117" i="27"/>
  <c r="M118" i="27"/>
  <c r="M119" i="27"/>
  <c r="M120" i="27"/>
  <c r="M121" i="27"/>
  <c r="M122" i="27"/>
  <c r="M123" i="27"/>
  <c r="M124" i="27"/>
  <c r="M125" i="27"/>
  <c r="M126" i="27"/>
  <c r="M127" i="27"/>
  <c r="M128" i="27"/>
  <c r="M129" i="27"/>
  <c r="M130" i="27"/>
  <c r="M131" i="27"/>
  <c r="M132" i="27"/>
  <c r="M133" i="27"/>
  <c r="M134" i="27"/>
  <c r="M135" i="27"/>
  <c r="M136" i="27"/>
  <c r="M137" i="27"/>
  <c r="M138" i="27"/>
  <c r="M139" i="27"/>
  <c r="M140" i="27"/>
  <c r="M141" i="27"/>
  <c r="M142" i="27"/>
  <c r="M143" i="27"/>
  <c r="M144" i="27"/>
  <c r="M145" i="27"/>
  <c r="M146" i="27"/>
  <c r="M147" i="27"/>
  <c r="M148" i="27"/>
  <c r="M149" i="27"/>
  <c r="M150" i="27"/>
  <c r="M151" i="27"/>
  <c r="M152" i="27"/>
  <c r="M153" i="27"/>
  <c r="M154" i="27"/>
  <c r="M155" i="27"/>
  <c r="M156" i="27"/>
  <c r="M157" i="27"/>
  <c r="M158" i="27"/>
  <c r="M159" i="27"/>
  <c r="M160" i="27"/>
  <c r="M161" i="27"/>
  <c r="M162" i="27"/>
  <c r="M163" i="27"/>
  <c r="M164" i="27"/>
  <c r="M165" i="27"/>
  <c r="M166" i="27"/>
  <c r="M167" i="27"/>
  <c r="M168" i="27"/>
  <c r="M169" i="27"/>
  <c r="M170" i="27"/>
  <c r="M171" i="27"/>
  <c r="M172" i="27"/>
  <c r="M173" i="27"/>
  <c r="M174" i="27"/>
  <c r="M175" i="27"/>
  <c r="M176" i="27"/>
  <c r="M177" i="27"/>
  <c r="M178" i="27"/>
  <c r="M179" i="27"/>
  <c r="M180" i="27"/>
  <c r="M181" i="27"/>
  <c r="M182" i="27"/>
  <c r="M183" i="27"/>
  <c r="M184" i="27"/>
  <c r="M185" i="27"/>
  <c r="M186" i="27"/>
  <c r="M187" i="27"/>
  <c r="M188" i="27"/>
  <c r="M189" i="27"/>
  <c r="M190" i="27"/>
  <c r="M191" i="27"/>
  <c r="M192" i="27"/>
  <c r="M193" i="27"/>
  <c r="M194" i="27"/>
  <c r="M195" i="27"/>
  <c r="M196" i="27"/>
  <c r="M197" i="27"/>
  <c r="M198" i="27"/>
  <c r="M199" i="27"/>
  <c r="M200" i="27"/>
  <c r="M201" i="27"/>
  <c r="M202" i="27"/>
  <c r="M203" i="27"/>
  <c r="M204" i="27"/>
  <c r="M205" i="27"/>
  <c r="M206" i="27"/>
  <c r="M207" i="27"/>
  <c r="M208" i="27"/>
  <c r="M209" i="27"/>
  <c r="M210" i="27"/>
  <c r="M211" i="27"/>
  <c r="M212" i="27"/>
  <c r="M213" i="27"/>
  <c r="M214" i="27"/>
  <c r="M215" i="27"/>
  <c r="M216" i="27"/>
  <c r="M217" i="27"/>
  <c r="M218" i="27"/>
  <c r="M219" i="27"/>
  <c r="M220" i="27"/>
  <c r="M221" i="27"/>
  <c r="M222" i="27"/>
  <c r="M223" i="27"/>
  <c r="M224" i="27"/>
  <c r="M225" i="27"/>
  <c r="M226" i="27"/>
  <c r="M227" i="27"/>
  <c r="M228" i="27"/>
  <c r="M229" i="27"/>
  <c r="M230" i="27"/>
  <c r="M231" i="27"/>
  <c r="M232" i="27"/>
  <c r="M233" i="27"/>
  <c r="M234" i="27"/>
  <c r="M235" i="27"/>
  <c r="M236" i="27"/>
  <c r="M237" i="27"/>
  <c r="M238" i="27"/>
  <c r="M239" i="27"/>
  <c r="M240" i="27"/>
  <c r="M241" i="27"/>
  <c r="M242" i="27"/>
  <c r="M243" i="27"/>
  <c r="M244" i="27"/>
  <c r="M245" i="27"/>
  <c r="M246" i="27"/>
  <c r="M247" i="27"/>
  <c r="M248" i="27"/>
  <c r="M249" i="27"/>
  <c r="M250" i="27"/>
  <c r="M251" i="27"/>
  <c r="M252" i="27"/>
  <c r="M253" i="27"/>
  <c r="M254" i="27"/>
  <c r="M255" i="27"/>
  <c r="M256" i="27"/>
  <c r="M257" i="27"/>
  <c r="M258" i="27"/>
  <c r="M259" i="27"/>
  <c r="M260" i="27"/>
  <c r="M261" i="27"/>
  <c r="M262" i="27"/>
  <c r="M277" i="27"/>
  <c r="M278" i="27"/>
  <c r="M279" i="27"/>
  <c r="M280" i="27"/>
  <c r="M281" i="27"/>
  <c r="M282" i="27"/>
  <c r="M283" i="27"/>
  <c r="M284" i="27"/>
  <c r="M285" i="27"/>
  <c r="M286" i="27"/>
  <c r="M287" i="27"/>
  <c r="M288" i="27"/>
  <c r="M289" i="27"/>
  <c r="M290" i="27"/>
  <c r="M291" i="27"/>
  <c r="M292" i="27"/>
  <c r="M293" i="27"/>
  <c r="M294" i="27"/>
  <c r="M295" i="27"/>
  <c r="M296" i="27"/>
  <c r="M297" i="27"/>
  <c r="M298" i="27"/>
  <c r="M299" i="27"/>
  <c r="M300" i="27"/>
  <c r="M301" i="27"/>
  <c r="M302" i="27"/>
  <c r="M303" i="27"/>
  <c r="M304" i="27"/>
  <c r="M305" i="27"/>
  <c r="M306" i="27"/>
  <c r="M307" i="27"/>
  <c r="M308" i="27"/>
  <c r="M309" i="27"/>
  <c r="M310" i="27"/>
  <c r="M311" i="27"/>
  <c r="M312" i="27"/>
  <c r="M313" i="27"/>
  <c r="M314" i="27"/>
  <c r="M315" i="27"/>
  <c r="M316" i="27"/>
  <c r="M317" i="27"/>
  <c r="M318" i="27"/>
  <c r="M319" i="27"/>
  <c r="M320" i="27"/>
  <c r="M321" i="27"/>
  <c r="M322" i="27"/>
  <c r="M323" i="27"/>
  <c r="M324" i="27"/>
  <c r="M325" i="27"/>
  <c r="M326" i="27"/>
  <c r="M327" i="27"/>
  <c r="M328" i="27"/>
  <c r="M329" i="27"/>
  <c r="M330" i="27"/>
  <c r="M331" i="27"/>
  <c r="M332" i="27"/>
  <c r="M333" i="27"/>
  <c r="M334" i="27"/>
  <c r="M335" i="27"/>
  <c r="M336" i="27"/>
  <c r="M337" i="27"/>
  <c r="M338" i="27"/>
  <c r="M339" i="27"/>
  <c r="M340" i="27"/>
  <c r="M341" i="27"/>
  <c r="M342" i="27"/>
  <c r="M343" i="27"/>
  <c r="M344" i="27"/>
  <c r="M345" i="27"/>
  <c r="M346" i="27"/>
  <c r="M347" i="27"/>
  <c r="M348" i="27"/>
  <c r="M349" i="27"/>
  <c r="M350" i="27"/>
  <c r="M351" i="27"/>
  <c r="M352" i="27"/>
  <c r="M353" i="27"/>
  <c r="M354" i="27"/>
  <c r="M355" i="27"/>
  <c r="M356" i="27"/>
  <c r="M357" i="27"/>
  <c r="M358" i="27"/>
  <c r="M359" i="27"/>
  <c r="M360" i="27"/>
  <c r="M361" i="27"/>
  <c r="M362" i="27"/>
  <c r="M363" i="27"/>
  <c r="M364" i="27"/>
  <c r="M365" i="27"/>
  <c r="M366" i="27"/>
  <c r="M367" i="27"/>
  <c r="M368" i="27"/>
  <c r="M369" i="27"/>
  <c r="M370" i="27"/>
  <c r="M371" i="27"/>
  <c r="M372" i="27"/>
  <c r="M373" i="27"/>
  <c r="M374" i="27"/>
  <c r="M375" i="27"/>
  <c r="M376" i="27"/>
  <c r="M377" i="27"/>
  <c r="M378" i="27"/>
  <c r="M379" i="27"/>
  <c r="M380" i="27"/>
  <c r="M381" i="27"/>
  <c r="M382" i="27"/>
  <c r="M383" i="27"/>
  <c r="M384" i="27"/>
  <c r="M385" i="27"/>
  <c r="M386" i="27"/>
  <c r="M387" i="27"/>
  <c r="M388" i="27"/>
  <c r="M389" i="27"/>
  <c r="M390" i="27"/>
  <c r="M391" i="27"/>
  <c r="M392" i="27"/>
  <c r="M393" i="27"/>
  <c r="M394" i="27"/>
  <c r="M395" i="27"/>
  <c r="M396" i="27"/>
  <c r="M397" i="27"/>
  <c r="M398" i="27"/>
  <c r="M399" i="27"/>
  <c r="M400" i="27"/>
  <c r="M401" i="27"/>
  <c r="M402" i="27"/>
  <c r="M403" i="27"/>
  <c r="M404" i="27"/>
  <c r="M405" i="27"/>
  <c r="M406" i="27"/>
  <c r="M407" i="27"/>
  <c r="M408" i="27"/>
  <c r="M409" i="27"/>
  <c r="M410" i="27"/>
  <c r="M411" i="27"/>
  <c r="M412" i="27"/>
  <c r="M413" i="27"/>
  <c r="M414" i="27"/>
  <c r="M415" i="27"/>
  <c r="M416" i="27"/>
  <c r="M417" i="27"/>
  <c r="M418" i="27"/>
  <c r="M419" i="27"/>
  <c r="M420" i="27"/>
  <c r="M421" i="27"/>
  <c r="M422" i="27"/>
  <c r="M423" i="27"/>
  <c r="M424" i="27"/>
  <c r="M425" i="27"/>
  <c r="M426" i="27"/>
  <c r="M427" i="27"/>
  <c r="M428" i="27"/>
  <c r="M429" i="27"/>
  <c r="M430" i="27"/>
  <c r="M431" i="27"/>
  <c r="M432" i="27"/>
  <c r="M433" i="27"/>
  <c r="M434" i="27"/>
  <c r="M435" i="27"/>
  <c r="M436" i="27"/>
  <c r="M437" i="27"/>
  <c r="M438" i="27"/>
  <c r="M439" i="27"/>
  <c r="M440" i="27"/>
  <c r="M441" i="27"/>
  <c r="M442" i="27"/>
  <c r="M443" i="27"/>
  <c r="M444" i="27"/>
  <c r="M445" i="27"/>
  <c r="M446" i="27"/>
  <c r="M447" i="27"/>
  <c r="M448" i="27"/>
  <c r="M449" i="27"/>
  <c r="M450" i="27"/>
  <c r="M451" i="27"/>
  <c r="M452" i="27"/>
  <c r="M453" i="27"/>
  <c r="M454" i="27"/>
  <c r="M455" i="27"/>
  <c r="M456" i="27"/>
  <c r="M457" i="27"/>
  <c r="M458" i="27"/>
  <c r="M459" i="27"/>
  <c r="M460" i="27"/>
  <c r="M461" i="27"/>
  <c r="M462" i="27"/>
  <c r="M463" i="27"/>
  <c r="M464" i="27"/>
  <c r="M465" i="27"/>
  <c r="M466" i="27"/>
  <c r="M467" i="27"/>
  <c r="M468" i="27"/>
  <c r="M469" i="27"/>
  <c r="M470" i="27"/>
  <c r="M471" i="27"/>
  <c r="M472" i="27"/>
  <c r="M473" i="27"/>
  <c r="M474" i="27"/>
  <c r="M475" i="27"/>
  <c r="M476" i="27"/>
  <c r="M477" i="27"/>
  <c r="M478" i="27"/>
  <c r="M479" i="27"/>
  <c r="M480" i="27"/>
  <c r="M481" i="27"/>
  <c r="M482" i="27"/>
  <c r="M483" i="27"/>
  <c r="M484" i="27"/>
  <c r="M485" i="27"/>
  <c r="M486" i="27"/>
  <c r="M487" i="27"/>
  <c r="M488" i="27"/>
  <c r="M489" i="27"/>
  <c r="M490" i="27"/>
  <c r="M491" i="27"/>
  <c r="M492" i="27"/>
  <c r="M493" i="27"/>
  <c r="M494" i="27"/>
  <c r="M495" i="27"/>
  <c r="M496" i="27"/>
  <c r="M497" i="27"/>
  <c r="M498" i="27"/>
  <c r="M499" i="27"/>
  <c r="M500" i="27"/>
  <c r="M501" i="27"/>
  <c r="M502" i="27"/>
  <c r="M503" i="27"/>
  <c r="M504" i="27"/>
  <c r="M505" i="27"/>
  <c r="M506" i="27"/>
  <c r="M507" i="27"/>
  <c r="M508" i="27"/>
  <c r="M509" i="27"/>
  <c r="M510" i="27"/>
  <c r="M511" i="27"/>
  <c r="M512" i="27"/>
  <c r="M513" i="27"/>
  <c r="M514" i="27"/>
  <c r="M515" i="27"/>
  <c r="M516" i="27"/>
  <c r="M517" i="27"/>
  <c r="M518" i="27"/>
  <c r="M519" i="27"/>
  <c r="M520" i="27"/>
  <c r="M521" i="27"/>
  <c r="M522" i="27"/>
  <c r="M523" i="27"/>
  <c r="M524" i="27"/>
  <c r="M525" i="27"/>
  <c r="M526" i="27"/>
  <c r="M527" i="27"/>
  <c r="M528" i="27"/>
  <c r="M529" i="27"/>
  <c r="M530" i="27"/>
  <c r="M531" i="27"/>
  <c r="M532" i="27"/>
  <c r="M533" i="27"/>
  <c r="M534" i="27"/>
  <c r="M535" i="27"/>
  <c r="M536" i="27"/>
  <c r="M537" i="27"/>
  <c r="M538" i="27"/>
  <c r="M539" i="27"/>
  <c r="M540" i="27"/>
  <c r="M541" i="27"/>
  <c r="M542" i="27"/>
  <c r="M543" i="27"/>
  <c r="M544" i="27"/>
  <c r="M545" i="27"/>
  <c r="M546" i="27"/>
  <c r="M547" i="27"/>
  <c r="M548" i="27"/>
  <c r="M549" i="27"/>
  <c r="M550" i="27"/>
  <c r="M551" i="27"/>
  <c r="M552" i="27"/>
  <c r="M553" i="27"/>
  <c r="M554" i="27"/>
  <c r="M555" i="27"/>
  <c r="M556" i="27"/>
  <c r="M557" i="27"/>
  <c r="M558" i="27"/>
  <c r="M559" i="27"/>
  <c r="M560" i="27"/>
  <c r="M561" i="27"/>
  <c r="M562" i="27"/>
  <c r="M563" i="27"/>
  <c r="M564" i="27"/>
  <c r="M565" i="27"/>
  <c r="M566" i="27"/>
  <c r="M567" i="27"/>
  <c r="M568" i="27"/>
  <c r="M569" i="27"/>
  <c r="M570" i="27"/>
  <c r="M571" i="27"/>
  <c r="M572" i="27"/>
  <c r="M573" i="27"/>
  <c r="M574" i="27"/>
  <c r="M575" i="27"/>
  <c r="M576" i="27"/>
  <c r="M577" i="27"/>
  <c r="M578" i="27"/>
  <c r="M579" i="27"/>
  <c r="M580" i="27"/>
  <c r="M581" i="27"/>
  <c r="M582" i="27"/>
  <c r="M583" i="27"/>
  <c r="M584" i="27"/>
  <c r="M585" i="27"/>
  <c r="M586" i="27"/>
  <c r="M587" i="27"/>
  <c r="M588" i="27"/>
  <c r="M589" i="27"/>
  <c r="M590" i="27"/>
  <c r="M591" i="27"/>
  <c r="M592" i="27"/>
  <c r="M593" i="27"/>
  <c r="M594" i="27"/>
  <c r="M595" i="27"/>
  <c r="M596" i="27"/>
  <c r="M597" i="27"/>
  <c r="M598" i="27"/>
  <c r="M599" i="27"/>
  <c r="M600" i="27"/>
  <c r="M601" i="27"/>
  <c r="M602" i="27"/>
  <c r="M603" i="27"/>
  <c r="M604" i="27"/>
  <c r="M605" i="27"/>
  <c r="M606" i="27"/>
  <c r="M607" i="27"/>
  <c r="M608" i="27"/>
  <c r="M609" i="27"/>
  <c r="M610" i="27"/>
  <c r="M611" i="27"/>
  <c r="M612" i="27"/>
  <c r="M613" i="27"/>
  <c r="M614" i="27"/>
  <c r="M615" i="27"/>
  <c r="M616" i="27"/>
  <c r="M617" i="27"/>
  <c r="M618" i="27"/>
  <c r="M619" i="27"/>
  <c r="M620" i="27"/>
  <c r="M621" i="27"/>
  <c r="M622" i="27"/>
  <c r="M623" i="27"/>
  <c r="M624" i="27"/>
  <c r="M625" i="27"/>
  <c r="M626" i="27"/>
  <c r="M627" i="27"/>
  <c r="M628" i="27"/>
  <c r="M629" i="27"/>
  <c r="M630" i="27"/>
  <c r="M631" i="27"/>
  <c r="M632" i="27"/>
  <c r="M633" i="27"/>
  <c r="M634" i="27"/>
  <c r="M635" i="27"/>
  <c r="M636" i="27"/>
  <c r="M637" i="27"/>
  <c r="M638" i="27"/>
  <c r="M639" i="27"/>
  <c r="M640" i="27"/>
  <c r="M641" i="27"/>
  <c r="M642" i="27"/>
  <c r="M643" i="27"/>
  <c r="M644" i="27"/>
  <c r="M645" i="27"/>
  <c r="M646" i="27"/>
  <c r="M647" i="27"/>
  <c r="M648" i="27"/>
  <c r="M649" i="27"/>
  <c r="M650" i="27"/>
  <c r="M651" i="27"/>
  <c r="M652" i="27"/>
  <c r="M653" i="27"/>
  <c r="M654" i="27"/>
  <c r="M655" i="27"/>
  <c r="M656" i="27"/>
  <c r="M657" i="27"/>
  <c r="M658" i="27"/>
  <c r="M659" i="27"/>
  <c r="M660" i="27"/>
  <c r="M661" i="27"/>
  <c r="M662" i="27"/>
  <c r="M663" i="27"/>
  <c r="M664" i="27"/>
  <c r="M665" i="27"/>
  <c r="M666" i="27"/>
  <c r="M667" i="27"/>
  <c r="M668" i="27"/>
  <c r="M669" i="27"/>
  <c r="M670" i="27"/>
  <c r="M671" i="27"/>
  <c r="M672" i="27"/>
  <c r="M673" i="27"/>
  <c r="M674" i="27"/>
  <c r="M675" i="27"/>
  <c r="M676" i="27"/>
  <c r="M677" i="27"/>
  <c r="M678" i="27"/>
  <c r="M679" i="27"/>
  <c r="M680" i="27"/>
  <c r="M681" i="27"/>
  <c r="M682" i="27"/>
  <c r="M683" i="27"/>
  <c r="M684" i="27"/>
  <c r="M685" i="27"/>
  <c r="M686" i="27"/>
  <c r="M687" i="27"/>
  <c r="M688" i="27"/>
  <c r="M689" i="27"/>
  <c r="M690" i="27"/>
  <c r="M691" i="27"/>
  <c r="M692" i="27"/>
  <c r="M693" i="27"/>
  <c r="M694" i="27"/>
  <c r="M695" i="27"/>
  <c r="M696" i="27"/>
  <c r="M697" i="27"/>
  <c r="M698" i="27"/>
  <c r="M699" i="27"/>
  <c r="M700" i="27"/>
  <c r="M701" i="27"/>
  <c r="M702" i="27"/>
  <c r="M703" i="27"/>
  <c r="M704" i="27"/>
  <c r="M705" i="27"/>
  <c r="M706" i="27"/>
  <c r="M707" i="27"/>
  <c r="M708" i="27"/>
  <c r="M709" i="27"/>
  <c r="M710" i="27"/>
  <c r="M711" i="27"/>
  <c r="M712" i="27"/>
  <c r="M713" i="27"/>
  <c r="M714" i="27"/>
  <c r="M715" i="27"/>
  <c r="M716" i="27"/>
  <c r="M717" i="27"/>
  <c r="M718" i="27"/>
  <c r="M719" i="27"/>
  <c r="M720" i="27"/>
  <c r="M721" i="27"/>
  <c r="M722" i="27"/>
  <c r="M723" i="27"/>
  <c r="M724" i="27"/>
  <c r="M725" i="27"/>
  <c r="M726" i="27"/>
  <c r="M727" i="27"/>
  <c r="M728" i="27"/>
  <c r="M729" i="27"/>
  <c r="M730" i="27"/>
  <c r="M731" i="27"/>
  <c r="M732" i="27"/>
  <c r="M733" i="27"/>
  <c r="M734" i="27"/>
  <c r="M735" i="27"/>
  <c r="M736" i="27"/>
  <c r="M737" i="27"/>
  <c r="M738" i="27"/>
  <c r="M739" i="27"/>
  <c r="M740" i="27"/>
  <c r="M741" i="27"/>
  <c r="M742" i="27"/>
  <c r="M743" i="27"/>
  <c r="M744" i="27"/>
  <c r="M745" i="27"/>
  <c r="M746" i="27"/>
  <c r="M747" i="27"/>
  <c r="M748" i="27"/>
  <c r="M749" i="27"/>
  <c r="M750" i="27"/>
  <c r="M751" i="27"/>
  <c r="M752" i="27"/>
  <c r="M753" i="27"/>
  <c r="M754" i="27"/>
  <c r="M755" i="27"/>
  <c r="M756" i="27"/>
  <c r="M757" i="27"/>
  <c r="M758" i="27"/>
  <c r="M759" i="27"/>
  <c r="M760" i="27"/>
  <c r="M761" i="27"/>
  <c r="M762" i="27"/>
  <c r="M763" i="27"/>
  <c r="M764" i="27"/>
  <c r="M765" i="27"/>
  <c r="M766" i="27"/>
  <c r="M767" i="27"/>
  <c r="M768" i="27"/>
  <c r="M769" i="27"/>
  <c r="M770" i="27"/>
  <c r="M771" i="27"/>
  <c r="M772" i="27"/>
  <c r="M773" i="27"/>
  <c r="M774" i="27"/>
  <c r="M775" i="27"/>
  <c r="M776" i="27"/>
  <c r="M777" i="27"/>
  <c r="M778" i="27"/>
  <c r="M779" i="27"/>
  <c r="M780" i="27"/>
  <c r="M781" i="27"/>
  <c r="M782" i="27"/>
  <c r="M783" i="27"/>
  <c r="M784" i="27"/>
  <c r="M785" i="27"/>
  <c r="M786" i="27"/>
  <c r="M787" i="27"/>
  <c r="M788" i="27"/>
  <c r="M789" i="27"/>
  <c r="M790" i="27"/>
  <c r="M791" i="27"/>
  <c r="M792" i="27"/>
  <c r="M793" i="27"/>
  <c r="M794" i="27"/>
  <c r="M795" i="27"/>
  <c r="M796" i="27"/>
  <c r="M797" i="27"/>
  <c r="M798" i="27"/>
  <c r="M799" i="27"/>
  <c r="M800" i="27"/>
  <c r="M801" i="27"/>
  <c r="M802" i="27"/>
  <c r="M803" i="27"/>
  <c r="M804" i="27"/>
  <c r="M805" i="27"/>
  <c r="M806" i="27"/>
  <c r="M807" i="27"/>
  <c r="M808" i="27"/>
  <c r="M809" i="27"/>
  <c r="M810" i="27"/>
  <c r="M811" i="27"/>
  <c r="M812" i="27"/>
  <c r="M813" i="27"/>
  <c r="M814" i="27"/>
  <c r="M815" i="27"/>
  <c r="M816" i="27"/>
  <c r="M817" i="27"/>
  <c r="M818" i="27"/>
  <c r="M819" i="27"/>
  <c r="M820" i="27"/>
  <c r="M821" i="27"/>
  <c r="M822" i="27"/>
  <c r="M823" i="27"/>
  <c r="M824" i="27"/>
  <c r="M825" i="27"/>
  <c r="M826" i="27"/>
  <c r="M827" i="27"/>
  <c r="M828" i="27"/>
  <c r="M829" i="27"/>
  <c r="M830" i="27"/>
  <c r="M831" i="27"/>
  <c r="M832" i="27"/>
  <c r="M833" i="27"/>
  <c r="M834" i="27"/>
  <c r="M835" i="27"/>
  <c r="M836" i="27"/>
  <c r="M837" i="27"/>
  <c r="M838" i="27"/>
  <c r="M839" i="27"/>
  <c r="M840" i="27"/>
  <c r="M841" i="27"/>
  <c r="M842" i="27"/>
  <c r="M843" i="27"/>
  <c r="M844" i="27"/>
  <c r="M845" i="27"/>
  <c r="M846" i="27"/>
  <c r="M847" i="27"/>
  <c r="M848" i="27"/>
  <c r="M849" i="27"/>
  <c r="M850" i="27"/>
  <c r="M851" i="27"/>
  <c r="M852" i="27"/>
  <c r="M853" i="27"/>
  <c r="M854" i="27"/>
  <c r="M855" i="27"/>
  <c r="M856" i="27"/>
  <c r="M857" i="27"/>
  <c r="M858" i="27"/>
  <c r="M859" i="27"/>
  <c r="M860" i="27"/>
  <c r="M861" i="27"/>
  <c r="M862" i="27"/>
  <c r="M863" i="27"/>
  <c r="M864" i="27"/>
  <c r="M865" i="27"/>
  <c r="M866" i="27"/>
  <c r="M867" i="27"/>
  <c r="M868" i="27"/>
  <c r="M869" i="27"/>
  <c r="M870" i="27"/>
  <c r="M871" i="27"/>
  <c r="M872" i="27"/>
  <c r="M873" i="27"/>
  <c r="M874" i="27"/>
  <c r="M875" i="27"/>
  <c r="M876" i="27"/>
  <c r="M877" i="27"/>
  <c r="M878" i="27"/>
  <c r="M879" i="27"/>
  <c r="M880" i="27"/>
  <c r="M881" i="27"/>
  <c r="M882" i="27"/>
  <c r="M883" i="27"/>
  <c r="M884" i="27"/>
  <c r="M885" i="27"/>
  <c r="M886" i="27"/>
  <c r="M887" i="27"/>
  <c r="M888" i="27"/>
  <c r="M889" i="27"/>
  <c r="M890" i="27"/>
  <c r="M891" i="27"/>
  <c r="M892" i="27"/>
  <c r="M893" i="27"/>
  <c r="M894" i="27"/>
  <c r="M895" i="27"/>
  <c r="M896" i="27"/>
  <c r="M897" i="27"/>
  <c r="M898" i="27"/>
  <c r="M899" i="27"/>
  <c r="M900" i="27"/>
  <c r="M901" i="27"/>
  <c r="M902" i="27"/>
  <c r="M903" i="27"/>
  <c r="M904" i="27"/>
  <c r="M905" i="27"/>
  <c r="M906" i="27"/>
  <c r="M907" i="27"/>
  <c r="M908" i="27"/>
  <c r="M909" i="27"/>
  <c r="M910" i="27"/>
  <c r="M911" i="27"/>
  <c r="M912" i="27"/>
  <c r="M913" i="27"/>
  <c r="M914" i="27"/>
  <c r="M915" i="27"/>
  <c r="M916" i="27"/>
  <c r="M917" i="27"/>
  <c r="M918" i="27"/>
  <c r="M919" i="27"/>
  <c r="M920" i="27"/>
  <c r="M921" i="27"/>
  <c r="M922" i="27"/>
  <c r="M923" i="27"/>
  <c r="M924" i="27"/>
  <c r="M925" i="27"/>
  <c r="M926" i="27"/>
  <c r="M927" i="27"/>
  <c r="M928" i="27"/>
  <c r="M929" i="27"/>
  <c r="M930" i="27"/>
  <c r="M931" i="27"/>
  <c r="M932" i="27"/>
  <c r="M933" i="27"/>
  <c r="M934" i="27"/>
  <c r="M935" i="27"/>
  <c r="M936" i="27"/>
  <c r="M937" i="27"/>
  <c r="M938" i="27"/>
  <c r="M939" i="27"/>
  <c r="M940" i="27"/>
  <c r="M941" i="27"/>
  <c r="M942" i="27"/>
  <c r="M943" i="27"/>
  <c r="M944" i="27"/>
  <c r="M945" i="27"/>
  <c r="M946" i="27"/>
  <c r="M947" i="27"/>
  <c r="M948" i="27"/>
  <c r="M949" i="27"/>
  <c r="M950" i="27"/>
  <c r="M951" i="27"/>
  <c r="M952" i="27"/>
  <c r="M953" i="27"/>
  <c r="M954" i="27"/>
  <c r="M955" i="27"/>
  <c r="M956" i="27"/>
  <c r="M957" i="27"/>
  <c r="M958" i="27"/>
  <c r="M959" i="27"/>
  <c r="M960" i="27"/>
  <c r="M961" i="27"/>
  <c r="M962" i="27"/>
  <c r="M963" i="27"/>
  <c r="M964" i="27"/>
  <c r="M965" i="27"/>
  <c r="M966" i="27"/>
  <c r="M967" i="27"/>
  <c r="M968" i="27"/>
  <c r="M969" i="27"/>
  <c r="M970" i="27"/>
  <c r="M971" i="27"/>
  <c r="M972" i="27"/>
  <c r="M973" i="27"/>
  <c r="M974" i="27"/>
  <c r="M975" i="27"/>
  <c r="M976" i="27"/>
  <c r="M977" i="27"/>
  <c r="M978" i="27"/>
  <c r="M979" i="27"/>
  <c r="M980" i="27"/>
  <c r="M981" i="27"/>
  <c r="M982" i="27"/>
  <c r="M983" i="27"/>
  <c r="M984" i="27"/>
  <c r="M985" i="27"/>
  <c r="M986" i="27"/>
  <c r="M987" i="27"/>
  <c r="M988" i="27"/>
  <c r="M989" i="27"/>
  <c r="M990" i="27"/>
  <c r="M991" i="27"/>
  <c r="M992" i="27"/>
  <c r="M993" i="27"/>
  <c r="M994" i="27"/>
  <c r="M995" i="27"/>
  <c r="M996" i="27"/>
  <c r="M997" i="27"/>
  <c r="M998" i="27"/>
  <c r="M999" i="27"/>
  <c r="M1000" i="27"/>
  <c r="M1001" i="27"/>
  <c r="M1002" i="27"/>
  <c r="M1003" i="27"/>
  <c r="M1004" i="27"/>
  <c r="M1005" i="27"/>
  <c r="M1006" i="27"/>
  <c r="M1007" i="27"/>
  <c r="M1008" i="27"/>
  <c r="M1009" i="27"/>
  <c r="M1010" i="27"/>
  <c r="M1011" i="27"/>
  <c r="M1012" i="27"/>
  <c r="M1013" i="27"/>
  <c r="M1014" i="27"/>
  <c r="M1015" i="27"/>
  <c r="M1016" i="27"/>
  <c r="M1017" i="27"/>
  <c r="M1018" i="27"/>
  <c r="M1019" i="27"/>
  <c r="M1020" i="27"/>
  <c r="M1021" i="27"/>
  <c r="M1022" i="27"/>
  <c r="M1023" i="27"/>
  <c r="M1024" i="27"/>
  <c r="M1025" i="27"/>
  <c r="M1026" i="27"/>
  <c r="M1027" i="27"/>
  <c r="M1028" i="27"/>
  <c r="M1029" i="27"/>
  <c r="M1030" i="27"/>
  <c r="M1031" i="27"/>
  <c r="M1032" i="27"/>
  <c r="M1033" i="27"/>
  <c r="M1034" i="27"/>
  <c r="M1035" i="27"/>
  <c r="M1036" i="27"/>
  <c r="M1037" i="27"/>
  <c r="M1038" i="27"/>
  <c r="M1039" i="27"/>
  <c r="M1040" i="27"/>
  <c r="M1041" i="27"/>
  <c r="M1042" i="27"/>
  <c r="M1043" i="27"/>
  <c r="M1044" i="27"/>
  <c r="M1045" i="27"/>
  <c r="M1046" i="27"/>
  <c r="M1047" i="27"/>
  <c r="M1048" i="27"/>
  <c r="M1049" i="27"/>
  <c r="M1050" i="27"/>
  <c r="M1051" i="27"/>
  <c r="M1052" i="27"/>
  <c r="M1053" i="27"/>
  <c r="M1054" i="27"/>
  <c r="M1055" i="27"/>
  <c r="M1056" i="27"/>
  <c r="M1057" i="27"/>
  <c r="M1058" i="27"/>
  <c r="M1059" i="27"/>
  <c r="M1060" i="27"/>
  <c r="M1061" i="27"/>
  <c r="M1062" i="27"/>
  <c r="M1063" i="27"/>
  <c r="M1064" i="27"/>
  <c r="M1065" i="27"/>
  <c r="M1066" i="27"/>
  <c r="M1067" i="27"/>
  <c r="M1068" i="27"/>
  <c r="M1069" i="27"/>
  <c r="M1070" i="27"/>
  <c r="M1071" i="27"/>
  <c r="M1072" i="27"/>
  <c r="M1073" i="27"/>
  <c r="M1074" i="27"/>
  <c r="M1075" i="27"/>
  <c r="M1076" i="27"/>
  <c r="M1077" i="27"/>
  <c r="M1078" i="27"/>
  <c r="M1079" i="27"/>
  <c r="M1080" i="27"/>
  <c r="M1081" i="27"/>
  <c r="M1082" i="27"/>
  <c r="M1083" i="27"/>
  <c r="M1084" i="27"/>
  <c r="M1085" i="27"/>
  <c r="M1086" i="27"/>
  <c r="M1087" i="27"/>
  <c r="M1088" i="27"/>
  <c r="M1089" i="27"/>
  <c r="M1090" i="27"/>
  <c r="M1091" i="27"/>
  <c r="M1092" i="27"/>
  <c r="M1093" i="27"/>
  <c r="M1094" i="27"/>
  <c r="M1095" i="27"/>
  <c r="M1096" i="27"/>
  <c r="M1097" i="27"/>
  <c r="M1098" i="27"/>
  <c r="M1099" i="27"/>
  <c r="M1100" i="27"/>
  <c r="M1101" i="27"/>
  <c r="M1102" i="27"/>
  <c r="M1103" i="27"/>
  <c r="M1104" i="27"/>
  <c r="M1105" i="27"/>
  <c r="M1106" i="27"/>
  <c r="M1107" i="27"/>
  <c r="M1108" i="27"/>
  <c r="M1109" i="27"/>
  <c r="M1110" i="27"/>
  <c r="M1111" i="27"/>
  <c r="M1112" i="27"/>
  <c r="M1113" i="27"/>
  <c r="M1114" i="27"/>
  <c r="M1115" i="27"/>
  <c r="M1116" i="27"/>
  <c r="M1117" i="27"/>
  <c r="M1118" i="27"/>
  <c r="M1119" i="27"/>
  <c r="M1120" i="27"/>
  <c r="M1121" i="27"/>
  <c r="M1122" i="27"/>
  <c r="M1123" i="27"/>
  <c r="M1124" i="27"/>
  <c r="M1125" i="27"/>
  <c r="M1126" i="27"/>
  <c r="M1127" i="27"/>
  <c r="M1128" i="27"/>
  <c r="M1129" i="27"/>
  <c r="M1130" i="27"/>
  <c r="M1131" i="27"/>
  <c r="M1132" i="27"/>
  <c r="M1133" i="27"/>
  <c r="M1134" i="27"/>
  <c r="M1135" i="27"/>
  <c r="M1136" i="27"/>
  <c r="M1137" i="27"/>
  <c r="M1138" i="27"/>
  <c r="M1139" i="27"/>
  <c r="M1140" i="27"/>
  <c r="M1141" i="27"/>
  <c r="M1142" i="27"/>
  <c r="M1143" i="27"/>
  <c r="M1144" i="27"/>
  <c r="M1145" i="27"/>
  <c r="M1146" i="27"/>
  <c r="M1147" i="27"/>
  <c r="M1148" i="27"/>
  <c r="M1149" i="27"/>
  <c r="M1150" i="27"/>
  <c r="M1151" i="27"/>
  <c r="M1152" i="27"/>
  <c r="M1153" i="27"/>
  <c r="M1154" i="27"/>
  <c r="M1155" i="27"/>
  <c r="M1156" i="27"/>
  <c r="M1157" i="27"/>
  <c r="M1158" i="27"/>
  <c r="M1159" i="27"/>
  <c r="M1160" i="27"/>
  <c r="M1161" i="27"/>
  <c r="M1162" i="27"/>
  <c r="M1163" i="27"/>
  <c r="M1164" i="27"/>
  <c r="M1165" i="27"/>
  <c r="M1166" i="27"/>
  <c r="M1167" i="27"/>
  <c r="M1168" i="27"/>
  <c r="M1169" i="27"/>
  <c r="M1170" i="27"/>
  <c r="M1171" i="27"/>
  <c r="M1172" i="27"/>
  <c r="M1173" i="27"/>
  <c r="M1174" i="27"/>
  <c r="M1175" i="27"/>
  <c r="M1176" i="27"/>
  <c r="M1177" i="27"/>
  <c r="M1178" i="27"/>
  <c r="M1179" i="27"/>
  <c r="M1180" i="27"/>
  <c r="M1181" i="27"/>
  <c r="M1182" i="27"/>
  <c r="M1183" i="27"/>
  <c r="M1184" i="27"/>
  <c r="M1185" i="27"/>
  <c r="M1186" i="27"/>
  <c r="M1187" i="27"/>
  <c r="M1188" i="27"/>
  <c r="M1189" i="27"/>
  <c r="M1190" i="27"/>
  <c r="M1191" i="27"/>
  <c r="M1192" i="27"/>
  <c r="M1193" i="27"/>
  <c r="M1194" i="27"/>
  <c r="M1195" i="27"/>
  <c r="M1196" i="27"/>
  <c r="M1197" i="27"/>
  <c r="M1198" i="27"/>
  <c r="M1199" i="27"/>
  <c r="M1200" i="27"/>
  <c r="M1201" i="27"/>
  <c r="M1202" i="27"/>
  <c r="M1203" i="27"/>
  <c r="M1204" i="27"/>
  <c r="M1205" i="27"/>
  <c r="AC3" i="27"/>
  <c r="AC4" i="27"/>
  <c r="AC5" i="27"/>
  <c r="AC6" i="27"/>
  <c r="AC7" i="27"/>
  <c r="AC8" i="27"/>
  <c r="AC9" i="27"/>
  <c r="AC10" i="27"/>
  <c r="AC11" i="27"/>
  <c r="AC12" i="27"/>
  <c r="AC13" i="27"/>
  <c r="AC14" i="27"/>
  <c r="AC15" i="27"/>
  <c r="AC16" i="27"/>
  <c r="AC17" i="27"/>
  <c r="AC18" i="27"/>
  <c r="AC19" i="27"/>
  <c r="AC20" i="27"/>
  <c r="AC21" i="27"/>
  <c r="AC22" i="27"/>
  <c r="AC23" i="27"/>
  <c r="AC24" i="27"/>
  <c r="AC25" i="27"/>
  <c r="AC26" i="27"/>
  <c r="AC27" i="27"/>
  <c r="AC28" i="27"/>
  <c r="AC29" i="27"/>
  <c r="AC30" i="27"/>
  <c r="AC31" i="27"/>
  <c r="AC32" i="27"/>
  <c r="AC33" i="27"/>
  <c r="AC34" i="27"/>
  <c r="AC35" i="27"/>
  <c r="AC36" i="27"/>
  <c r="AC37" i="27"/>
  <c r="AC38" i="27"/>
  <c r="AC39" i="27"/>
  <c r="AC40" i="27"/>
  <c r="AC41" i="27"/>
  <c r="AC42" i="27"/>
  <c r="AC43" i="27"/>
  <c r="AC44" i="27"/>
  <c r="AC45" i="27"/>
  <c r="AC46" i="27"/>
  <c r="AC47" i="27"/>
  <c r="AC48" i="27"/>
  <c r="AC49" i="27"/>
  <c r="AC50" i="27"/>
  <c r="AC51" i="27"/>
  <c r="AC52" i="27"/>
  <c r="AC53" i="27"/>
  <c r="AC54" i="27"/>
  <c r="AC55" i="27"/>
  <c r="AC56" i="27"/>
  <c r="AC57" i="27"/>
  <c r="AC58" i="27"/>
  <c r="AC59" i="27"/>
  <c r="AC60" i="27"/>
  <c r="AC61" i="27"/>
  <c r="AC62" i="27"/>
  <c r="AC63" i="27"/>
  <c r="AC64" i="27"/>
  <c r="AC65" i="27"/>
  <c r="AC66" i="27"/>
  <c r="AC67" i="27"/>
  <c r="AC68" i="27"/>
  <c r="AC69" i="27"/>
  <c r="AC70" i="27"/>
  <c r="AC71" i="27"/>
  <c r="AC72" i="27"/>
  <c r="AC73" i="27"/>
  <c r="AC74" i="27"/>
  <c r="AC75" i="27"/>
  <c r="AC76" i="27"/>
  <c r="AC77" i="27"/>
  <c r="AC78" i="27"/>
  <c r="AC79" i="27"/>
  <c r="AC80" i="27"/>
  <c r="AC81" i="27"/>
  <c r="AC82" i="27"/>
  <c r="AC83" i="27"/>
  <c r="AC84" i="27"/>
  <c r="AC85" i="27"/>
  <c r="AC86" i="27"/>
  <c r="AC87" i="27"/>
  <c r="AC88" i="27"/>
  <c r="AC89" i="27"/>
  <c r="AC90" i="27"/>
  <c r="AC91" i="27"/>
  <c r="AC92" i="27"/>
  <c r="AC93" i="27"/>
  <c r="AC94" i="27"/>
  <c r="AC95" i="27"/>
  <c r="AC96" i="27"/>
  <c r="AC97" i="27"/>
  <c r="AC98" i="27"/>
  <c r="AC99" i="27"/>
  <c r="AC100" i="27"/>
  <c r="AC101" i="27"/>
  <c r="AC102" i="27"/>
  <c r="AC103" i="27"/>
  <c r="AC104" i="27"/>
  <c r="AC105" i="27"/>
  <c r="AC106" i="27"/>
  <c r="AC107" i="27"/>
  <c r="AC108" i="27"/>
  <c r="AC109" i="27"/>
  <c r="AC110" i="27"/>
  <c r="AC111" i="27"/>
  <c r="AC112" i="27"/>
  <c r="AC113" i="27"/>
  <c r="AC114" i="27"/>
  <c r="AC115" i="27"/>
  <c r="AC116" i="27"/>
  <c r="AC117" i="27"/>
  <c r="AC118" i="27"/>
  <c r="AC119" i="27"/>
  <c r="AC120" i="27"/>
  <c r="AC121" i="27"/>
  <c r="AC122" i="27"/>
  <c r="AC123" i="27"/>
  <c r="AC124" i="27"/>
  <c r="AC125" i="27"/>
  <c r="AC126" i="27"/>
  <c r="AC127" i="27"/>
  <c r="AC128" i="27"/>
  <c r="AC129" i="27"/>
  <c r="AC130" i="27"/>
  <c r="AC131" i="27"/>
  <c r="AC132" i="27"/>
  <c r="AC133" i="27"/>
  <c r="AC134" i="27"/>
  <c r="AC135" i="27"/>
  <c r="AC136" i="27"/>
  <c r="AC137" i="27"/>
  <c r="AC138" i="27"/>
  <c r="AC139" i="27"/>
  <c r="AC140" i="27"/>
  <c r="AC141" i="27"/>
  <c r="AC142" i="27"/>
  <c r="AC143" i="27"/>
  <c r="AC144" i="27"/>
  <c r="AC145" i="27"/>
  <c r="AC146" i="27"/>
  <c r="AC147" i="27"/>
  <c r="AC148" i="27"/>
  <c r="AC149" i="27"/>
  <c r="AC150" i="27"/>
  <c r="AC151" i="27"/>
  <c r="AC152" i="27"/>
  <c r="AC153" i="27"/>
  <c r="AC154" i="27"/>
  <c r="AC155" i="27"/>
  <c r="AC156" i="27"/>
  <c r="AC157" i="27"/>
  <c r="AC158" i="27"/>
  <c r="AC159" i="27"/>
  <c r="AC160" i="27"/>
  <c r="AC161" i="27"/>
  <c r="AC162" i="27"/>
  <c r="AC163" i="27"/>
  <c r="AC164" i="27"/>
  <c r="AC165" i="27"/>
  <c r="AC166" i="27"/>
  <c r="AC167" i="27"/>
  <c r="AC168" i="27"/>
  <c r="AC169" i="27"/>
  <c r="AC170" i="27"/>
  <c r="AC171" i="27"/>
  <c r="AC172" i="27"/>
  <c r="AC173" i="27"/>
  <c r="AC174" i="27"/>
  <c r="AC175" i="27"/>
  <c r="AC176" i="27"/>
  <c r="AC177" i="27"/>
  <c r="AC178" i="27"/>
  <c r="AC179" i="27"/>
  <c r="AC180" i="27"/>
  <c r="AC181" i="27"/>
  <c r="AC182" i="27"/>
  <c r="AC183" i="27"/>
  <c r="AC184" i="27"/>
  <c r="AC185" i="27"/>
  <c r="AC186" i="27"/>
  <c r="AC187" i="27"/>
  <c r="AC188" i="27"/>
  <c r="AC189" i="27"/>
  <c r="AC190" i="27"/>
  <c r="AC191" i="27"/>
  <c r="AC192" i="27"/>
  <c r="AC193" i="27"/>
  <c r="AC194" i="27"/>
  <c r="AC195" i="27"/>
  <c r="AC196" i="27"/>
  <c r="AC197" i="27"/>
  <c r="AC198" i="27"/>
  <c r="AC199" i="27"/>
  <c r="AC200" i="27"/>
  <c r="AC201" i="27"/>
  <c r="AC202" i="27"/>
  <c r="AC203" i="27"/>
  <c r="AC204" i="27"/>
  <c r="AC205" i="27"/>
  <c r="AC206" i="27"/>
  <c r="AC207" i="27"/>
  <c r="AC208" i="27"/>
  <c r="AC209" i="27"/>
  <c r="AC210" i="27"/>
  <c r="AC211" i="27"/>
  <c r="AC212" i="27"/>
  <c r="AC213" i="27"/>
  <c r="AC214" i="27"/>
  <c r="AC215" i="27"/>
  <c r="AC216" i="27"/>
  <c r="AC217" i="27"/>
  <c r="AC218" i="27"/>
  <c r="AC219" i="27"/>
  <c r="AC220" i="27"/>
  <c r="AC221" i="27"/>
  <c r="AC222" i="27"/>
  <c r="AC223" i="27"/>
  <c r="AC224" i="27"/>
  <c r="AC225" i="27"/>
  <c r="AC226" i="27"/>
  <c r="AC227" i="27"/>
  <c r="AC228" i="27"/>
  <c r="AC229" i="27"/>
  <c r="AC230" i="27"/>
  <c r="AC231" i="27"/>
  <c r="AC232" i="27"/>
  <c r="AC233" i="27"/>
  <c r="AC234" i="27"/>
  <c r="AC235" i="27"/>
  <c r="AC236" i="27"/>
  <c r="AC237" i="27"/>
  <c r="AC238" i="27"/>
  <c r="AC239" i="27"/>
  <c r="AC240" i="27"/>
  <c r="AC241" i="27"/>
  <c r="AC242" i="27"/>
  <c r="AC243" i="27"/>
  <c r="AC244" i="27"/>
  <c r="AC245" i="27"/>
  <c r="AC246" i="27"/>
  <c r="AC247" i="27"/>
  <c r="AC248" i="27"/>
  <c r="AC249" i="27"/>
  <c r="AC250" i="27"/>
  <c r="AC251" i="27"/>
  <c r="AC252" i="27"/>
  <c r="AC253" i="27"/>
  <c r="AC254" i="27"/>
  <c r="AC255" i="27"/>
  <c r="AC256" i="27"/>
  <c r="AC257" i="27"/>
  <c r="AC258" i="27"/>
  <c r="AC259" i="27"/>
  <c r="AC260" i="27"/>
  <c r="AC261" i="27"/>
  <c r="AC262" i="27"/>
  <c r="AC263" i="27"/>
  <c r="AC264" i="27"/>
  <c r="AC265" i="27"/>
  <c r="AC266" i="27"/>
  <c r="AC267" i="27"/>
  <c r="AC268" i="27"/>
  <c r="AC269" i="27"/>
  <c r="AC270" i="27"/>
  <c r="AC271" i="27"/>
  <c r="AC272" i="27"/>
  <c r="AC273" i="27"/>
  <c r="AC274" i="27"/>
  <c r="AC275" i="27"/>
  <c r="AC276" i="27"/>
  <c r="AC277" i="27"/>
  <c r="AC278" i="27"/>
  <c r="AC279" i="27"/>
  <c r="AC280" i="27"/>
  <c r="AC281" i="27"/>
  <c r="AC282" i="27"/>
  <c r="AC283" i="27"/>
  <c r="AC284" i="27"/>
  <c r="AC285" i="27"/>
  <c r="AC286" i="27"/>
  <c r="AC287" i="27"/>
  <c r="AC288" i="27"/>
  <c r="AC289" i="27"/>
  <c r="AC290" i="27"/>
  <c r="AC291" i="27"/>
  <c r="AC292" i="27"/>
  <c r="AC293" i="27"/>
  <c r="AC294" i="27"/>
  <c r="AC295" i="27"/>
  <c r="AC296" i="27"/>
  <c r="AC297" i="27"/>
  <c r="AC298" i="27"/>
  <c r="AC299" i="27"/>
  <c r="AC300" i="27"/>
  <c r="AC301" i="27"/>
  <c r="AC302" i="27"/>
  <c r="AC303" i="27"/>
  <c r="AC304" i="27"/>
  <c r="AC305" i="27"/>
  <c r="AC306" i="27"/>
  <c r="AC307" i="27"/>
  <c r="AC308" i="27"/>
  <c r="AC309" i="27"/>
  <c r="AC310" i="27"/>
  <c r="AC311" i="27"/>
  <c r="AC312" i="27"/>
  <c r="AC313" i="27"/>
  <c r="AC314" i="27"/>
  <c r="AC315" i="27"/>
  <c r="AC316" i="27"/>
  <c r="AC317" i="27"/>
  <c r="AC318" i="27"/>
  <c r="AC319" i="27"/>
  <c r="AC320" i="27"/>
  <c r="AC321" i="27"/>
  <c r="AC322" i="27"/>
  <c r="AC323" i="27"/>
  <c r="AC324" i="27"/>
  <c r="AC325" i="27"/>
  <c r="AC326" i="27"/>
  <c r="AC327" i="27"/>
  <c r="AC328" i="27"/>
  <c r="AC329" i="27"/>
  <c r="AC330" i="27"/>
  <c r="AC331" i="27"/>
  <c r="AC332" i="27"/>
  <c r="AC333" i="27"/>
  <c r="AC334" i="27"/>
  <c r="AC335" i="27"/>
  <c r="AC336" i="27"/>
  <c r="AC337" i="27"/>
  <c r="AC338" i="27"/>
  <c r="AC339" i="27"/>
  <c r="AC340" i="27"/>
  <c r="AC341" i="27"/>
  <c r="AC342" i="27"/>
  <c r="AC343" i="27"/>
  <c r="AC344" i="27"/>
  <c r="AC345" i="27"/>
  <c r="AC346" i="27"/>
  <c r="AC347" i="27"/>
  <c r="AC348" i="27"/>
  <c r="AC349" i="27"/>
  <c r="AC350" i="27"/>
  <c r="AC351" i="27"/>
  <c r="AC352" i="27"/>
  <c r="AC353" i="27"/>
  <c r="AC354" i="27"/>
  <c r="AC355" i="27"/>
  <c r="AC356" i="27"/>
  <c r="AC357" i="27"/>
  <c r="AC358" i="27"/>
  <c r="AC359" i="27"/>
  <c r="AC360" i="27"/>
  <c r="AC361" i="27"/>
  <c r="AC362" i="27"/>
  <c r="AC363" i="27"/>
  <c r="AC364" i="27"/>
  <c r="AC365" i="27"/>
  <c r="AC366" i="27"/>
  <c r="AC367" i="27"/>
  <c r="AC368" i="27"/>
  <c r="AC369" i="27"/>
  <c r="AC370" i="27"/>
  <c r="AC371" i="27"/>
  <c r="AC372" i="27"/>
  <c r="AC373" i="27"/>
  <c r="AC374" i="27"/>
  <c r="AC375" i="27"/>
  <c r="AC376" i="27"/>
  <c r="AC377" i="27"/>
  <c r="AC378" i="27"/>
  <c r="AC379" i="27"/>
  <c r="AC380" i="27"/>
  <c r="AC381" i="27"/>
  <c r="AC382" i="27"/>
  <c r="AC383" i="27"/>
  <c r="AC384" i="27"/>
  <c r="AC385" i="27"/>
  <c r="AC386" i="27"/>
  <c r="AC387" i="27"/>
  <c r="AC388" i="27"/>
  <c r="AC389" i="27"/>
  <c r="AC390" i="27"/>
  <c r="AC391" i="27"/>
  <c r="AC392" i="27"/>
  <c r="AC393" i="27"/>
  <c r="AC394" i="27"/>
  <c r="AC395" i="27"/>
  <c r="AC396" i="27"/>
  <c r="AC397" i="27"/>
  <c r="AC398" i="27"/>
  <c r="AC399" i="27"/>
  <c r="AC400" i="27"/>
  <c r="AC401" i="27"/>
  <c r="AC402" i="27"/>
  <c r="AC403" i="27"/>
  <c r="AC404" i="27"/>
  <c r="AC405" i="27"/>
  <c r="AC406" i="27"/>
  <c r="AC407" i="27"/>
  <c r="AC408" i="27"/>
  <c r="AC409" i="27"/>
  <c r="AC410" i="27"/>
  <c r="AC411" i="27"/>
  <c r="AC412" i="27"/>
  <c r="AC413" i="27"/>
  <c r="AC414" i="27"/>
  <c r="AC415" i="27"/>
  <c r="AC416" i="27"/>
  <c r="AC417" i="27"/>
  <c r="AC418" i="27"/>
  <c r="AC419" i="27"/>
  <c r="AC420" i="27"/>
  <c r="AC421" i="27"/>
  <c r="AC422" i="27"/>
  <c r="AC423" i="27"/>
  <c r="AC424" i="27"/>
  <c r="AC425" i="27"/>
  <c r="AC426" i="27"/>
  <c r="AC427" i="27"/>
  <c r="AC428" i="27"/>
  <c r="AC429" i="27"/>
  <c r="AC430" i="27"/>
  <c r="AC431" i="27"/>
  <c r="AC432" i="27"/>
  <c r="AC433" i="27"/>
  <c r="AC434" i="27"/>
  <c r="AC435" i="27"/>
  <c r="AC436" i="27"/>
  <c r="AC437" i="27"/>
  <c r="AC438" i="27"/>
  <c r="AC439" i="27"/>
  <c r="AC440" i="27"/>
  <c r="AC441" i="27"/>
  <c r="AC442" i="27"/>
  <c r="AC443" i="27"/>
  <c r="AC444" i="27"/>
  <c r="AC445" i="27"/>
  <c r="AC446" i="27"/>
  <c r="AC447" i="27"/>
  <c r="AC448" i="27"/>
  <c r="AC449" i="27"/>
  <c r="AC450" i="27"/>
  <c r="AC451" i="27"/>
  <c r="AC452" i="27"/>
  <c r="AC453" i="27"/>
  <c r="AC454" i="27"/>
  <c r="AC455" i="27"/>
  <c r="AC456" i="27"/>
  <c r="AC457" i="27"/>
  <c r="AC458" i="27"/>
  <c r="AC459" i="27"/>
  <c r="AC460" i="27"/>
  <c r="AC461" i="27"/>
  <c r="AC462" i="27"/>
  <c r="AC463" i="27"/>
  <c r="AC464" i="27"/>
  <c r="AC465" i="27"/>
  <c r="AC466" i="27"/>
  <c r="AC467" i="27"/>
  <c r="AC468" i="27"/>
  <c r="AC469" i="27"/>
  <c r="AC470" i="27"/>
  <c r="AC471" i="27"/>
  <c r="AC472" i="27"/>
  <c r="AC473" i="27"/>
  <c r="AC474" i="27"/>
  <c r="AC475" i="27"/>
  <c r="AC476" i="27"/>
  <c r="AC477" i="27"/>
  <c r="AC478" i="27"/>
  <c r="AC479" i="27"/>
  <c r="AC480" i="27"/>
  <c r="AC481" i="27"/>
  <c r="AC482" i="27"/>
  <c r="AC483" i="27"/>
  <c r="AC484" i="27"/>
  <c r="AC485" i="27"/>
  <c r="AC486" i="27"/>
  <c r="AC487" i="27"/>
  <c r="AC488" i="27"/>
  <c r="AC489" i="27"/>
  <c r="AC490" i="27"/>
  <c r="AC491" i="27"/>
  <c r="AC492" i="27"/>
  <c r="AC493" i="27"/>
  <c r="AC494" i="27"/>
  <c r="AC495" i="27"/>
  <c r="AC496" i="27"/>
  <c r="AC497" i="27"/>
  <c r="AC498" i="27"/>
  <c r="AC499" i="27"/>
  <c r="AC500" i="27"/>
  <c r="AC501" i="27"/>
  <c r="AC502" i="27"/>
  <c r="AC503" i="27"/>
  <c r="AC504" i="27"/>
  <c r="AC505" i="27"/>
  <c r="AC506" i="27"/>
  <c r="AC507" i="27"/>
  <c r="AC508" i="27"/>
  <c r="AC509" i="27"/>
  <c r="AC510" i="27"/>
  <c r="AC511" i="27"/>
  <c r="AC512" i="27"/>
  <c r="AC513" i="27"/>
  <c r="AC514" i="27"/>
  <c r="AC515" i="27"/>
  <c r="AC516" i="27"/>
  <c r="AC517" i="27"/>
  <c r="AC518" i="27"/>
  <c r="AC519" i="27"/>
  <c r="AC520" i="27"/>
  <c r="AC521" i="27"/>
  <c r="AC522" i="27"/>
  <c r="AC523" i="27"/>
  <c r="AC524" i="27"/>
  <c r="AC525" i="27"/>
  <c r="AC526" i="27"/>
  <c r="AC527" i="27"/>
  <c r="AC528" i="27"/>
  <c r="AC529" i="27"/>
  <c r="AC530" i="27"/>
  <c r="AC531" i="27"/>
  <c r="AC532" i="27"/>
  <c r="AC533" i="27"/>
  <c r="AC534" i="27"/>
  <c r="AC535" i="27"/>
  <c r="AC536" i="27"/>
  <c r="AC537" i="27"/>
  <c r="AC538" i="27"/>
  <c r="AC539" i="27"/>
  <c r="AC540" i="27"/>
  <c r="AC541" i="27"/>
  <c r="AC542" i="27"/>
  <c r="AC543" i="27"/>
  <c r="AC544" i="27"/>
  <c r="AC545" i="27"/>
  <c r="AC546" i="27"/>
  <c r="AC547" i="27"/>
  <c r="AC548" i="27"/>
  <c r="AC549" i="27"/>
  <c r="AC550" i="27"/>
  <c r="AC551" i="27"/>
  <c r="AC552" i="27"/>
  <c r="AC553" i="27"/>
  <c r="AC554" i="27"/>
  <c r="AC555" i="27"/>
  <c r="AC556" i="27"/>
  <c r="AC557" i="27"/>
  <c r="AC558" i="27"/>
  <c r="AC559" i="27"/>
  <c r="AC560" i="27"/>
  <c r="AC561" i="27"/>
  <c r="AC562" i="27"/>
  <c r="AC563" i="27"/>
  <c r="AC564" i="27"/>
  <c r="AC565" i="27"/>
  <c r="AC566" i="27"/>
  <c r="AC567" i="27"/>
  <c r="AC568" i="27"/>
  <c r="AC569" i="27"/>
  <c r="AC570" i="27"/>
  <c r="AC571" i="27"/>
  <c r="AC572" i="27"/>
  <c r="AC573" i="27"/>
  <c r="AC574" i="27"/>
  <c r="AC575" i="27"/>
  <c r="AC576" i="27"/>
  <c r="AC577" i="27"/>
  <c r="AC578" i="27"/>
  <c r="AC579" i="27"/>
  <c r="AC580" i="27"/>
  <c r="AC581" i="27"/>
  <c r="AC582" i="27"/>
  <c r="AC583" i="27"/>
  <c r="AC584" i="27"/>
  <c r="AC585" i="27"/>
  <c r="AC586" i="27"/>
  <c r="AC587" i="27"/>
  <c r="AC588" i="27"/>
  <c r="AC589" i="27"/>
  <c r="AC590" i="27"/>
  <c r="AC591" i="27"/>
  <c r="AC592" i="27"/>
  <c r="AC593" i="27"/>
  <c r="AC594" i="27"/>
  <c r="AC595" i="27"/>
  <c r="AC596" i="27"/>
  <c r="AC597" i="27"/>
  <c r="AC598" i="27"/>
  <c r="AC599" i="27"/>
  <c r="AC600" i="27"/>
  <c r="AC601" i="27"/>
  <c r="AC602" i="27"/>
  <c r="AC603" i="27"/>
  <c r="AC604" i="27"/>
  <c r="AC605" i="27"/>
  <c r="AC606" i="27"/>
  <c r="AC607" i="27"/>
  <c r="AC608" i="27"/>
  <c r="AC609" i="27"/>
  <c r="AC610" i="27"/>
  <c r="AC611" i="27"/>
  <c r="AC612" i="27"/>
  <c r="AC613" i="27"/>
  <c r="AC614" i="27"/>
  <c r="AC615" i="27"/>
  <c r="AC616" i="27"/>
  <c r="AC617" i="27"/>
  <c r="AC618" i="27"/>
  <c r="AC619" i="27"/>
  <c r="AC620" i="27"/>
  <c r="AC621" i="27"/>
  <c r="AC622" i="27"/>
  <c r="AC623" i="27"/>
  <c r="AC624" i="27"/>
  <c r="AC625" i="27"/>
  <c r="AC626" i="27"/>
  <c r="AC627" i="27"/>
  <c r="AC628" i="27"/>
  <c r="AC629" i="27"/>
  <c r="AC630" i="27"/>
  <c r="AC631" i="27"/>
  <c r="AC632" i="27"/>
  <c r="AC633" i="27"/>
  <c r="AC634" i="27"/>
  <c r="AC635" i="27"/>
  <c r="AC636" i="27"/>
  <c r="AC637" i="27"/>
  <c r="AC638" i="27"/>
  <c r="AC639" i="27"/>
  <c r="AC640" i="27"/>
  <c r="AC641" i="27"/>
  <c r="AC642" i="27"/>
  <c r="AC643" i="27"/>
  <c r="AC644" i="27"/>
  <c r="AC645" i="27"/>
  <c r="AC646" i="27"/>
  <c r="AC647" i="27"/>
  <c r="AC648" i="27"/>
  <c r="AC649" i="27"/>
  <c r="AC650" i="27"/>
  <c r="AC651" i="27"/>
  <c r="AC652" i="27"/>
  <c r="AC653" i="27"/>
  <c r="AC654" i="27"/>
  <c r="AC655" i="27"/>
  <c r="AC656" i="27"/>
  <c r="AC657" i="27"/>
  <c r="AC658" i="27"/>
  <c r="AC659" i="27"/>
  <c r="AC660" i="27"/>
  <c r="AC661" i="27"/>
  <c r="AC662" i="27"/>
  <c r="AC663" i="27"/>
  <c r="AC664" i="27"/>
  <c r="AC665" i="27"/>
  <c r="AC666" i="27"/>
  <c r="AC667" i="27"/>
  <c r="AC668" i="27"/>
  <c r="AC669" i="27"/>
  <c r="AC670" i="27"/>
  <c r="AC671" i="27"/>
  <c r="AC672" i="27"/>
  <c r="AC673" i="27"/>
  <c r="AC674" i="27"/>
  <c r="AC675" i="27"/>
  <c r="AC676" i="27"/>
  <c r="AC677" i="27"/>
  <c r="AC678" i="27"/>
  <c r="AC679" i="27"/>
  <c r="AC680" i="27"/>
  <c r="AC681" i="27"/>
  <c r="AC682" i="27"/>
  <c r="AC683" i="27"/>
  <c r="AC684" i="27"/>
  <c r="AC685" i="27"/>
  <c r="AC686" i="27"/>
  <c r="AC687" i="27"/>
  <c r="AC688" i="27"/>
  <c r="AC689" i="27"/>
  <c r="AC690" i="27"/>
  <c r="AC691" i="27"/>
  <c r="AC692" i="27"/>
  <c r="AC693" i="27"/>
  <c r="AC694" i="27"/>
  <c r="AC695" i="27"/>
  <c r="AC696" i="27"/>
  <c r="AC697" i="27"/>
  <c r="AC698" i="27"/>
  <c r="AC699" i="27"/>
  <c r="AC700" i="27"/>
  <c r="AC701" i="27"/>
  <c r="AC702" i="27"/>
  <c r="AC703" i="27"/>
  <c r="AC704" i="27"/>
  <c r="AC705" i="27"/>
  <c r="AC706" i="27"/>
  <c r="AC707" i="27"/>
  <c r="AC708" i="27"/>
  <c r="AC709" i="27"/>
  <c r="AC710" i="27"/>
  <c r="AC711" i="27"/>
  <c r="AC712" i="27"/>
  <c r="AC713" i="27"/>
  <c r="AC714" i="27"/>
  <c r="AC715" i="27"/>
  <c r="AC716" i="27"/>
  <c r="AC717" i="27"/>
  <c r="AC718" i="27"/>
  <c r="AC719" i="27"/>
  <c r="AC720" i="27"/>
  <c r="AC721" i="27"/>
  <c r="AC722" i="27"/>
  <c r="AC723" i="27"/>
  <c r="AC724" i="27"/>
  <c r="AC725" i="27"/>
  <c r="AC726" i="27"/>
  <c r="AC727" i="27"/>
  <c r="AC728" i="27"/>
  <c r="AC729" i="27"/>
  <c r="AC730" i="27"/>
  <c r="AC731" i="27"/>
  <c r="AC732" i="27"/>
  <c r="AC733" i="27"/>
  <c r="AC734" i="27"/>
  <c r="AC735" i="27"/>
  <c r="AC736" i="27"/>
  <c r="AC737" i="27"/>
  <c r="AC738" i="27"/>
  <c r="AC739" i="27"/>
  <c r="AC740" i="27"/>
  <c r="AC741" i="27"/>
  <c r="AC742" i="27"/>
  <c r="AC743" i="27"/>
  <c r="AC744" i="27"/>
  <c r="AC745" i="27"/>
  <c r="AC746" i="27"/>
  <c r="AC747" i="27"/>
  <c r="AC748" i="27"/>
  <c r="AC749" i="27"/>
  <c r="AC750" i="27"/>
  <c r="AC751" i="27"/>
  <c r="AC752" i="27"/>
  <c r="AC753" i="27"/>
  <c r="AC754" i="27"/>
  <c r="AC755" i="27"/>
  <c r="AC756" i="27"/>
  <c r="AC757" i="27"/>
  <c r="AC758" i="27"/>
  <c r="AC759" i="27"/>
  <c r="AC760" i="27"/>
  <c r="AC761" i="27"/>
  <c r="AC762" i="27"/>
  <c r="AC763" i="27"/>
  <c r="AC764" i="27"/>
  <c r="AC765" i="27"/>
  <c r="AC766" i="27"/>
  <c r="AC767" i="27"/>
  <c r="AC768" i="27"/>
  <c r="AC769" i="27"/>
  <c r="AC770" i="27"/>
  <c r="AC771" i="27"/>
  <c r="AC772" i="27"/>
  <c r="AC773" i="27"/>
  <c r="AC774" i="27"/>
  <c r="AC775" i="27"/>
  <c r="AC776" i="27"/>
  <c r="AC777" i="27"/>
  <c r="AC778" i="27"/>
  <c r="AC779" i="27"/>
  <c r="AC780" i="27"/>
  <c r="AC781" i="27"/>
  <c r="AC782" i="27"/>
  <c r="AC783" i="27"/>
  <c r="AC784" i="27"/>
  <c r="AC785" i="27"/>
  <c r="AC786" i="27"/>
  <c r="AC787" i="27"/>
  <c r="AC788" i="27"/>
  <c r="AC789" i="27"/>
  <c r="AC790" i="27"/>
  <c r="AC791" i="27"/>
  <c r="AC792" i="27"/>
  <c r="AC793" i="27"/>
  <c r="AC794" i="27"/>
  <c r="AC795" i="27"/>
  <c r="AC796" i="27"/>
  <c r="AC797" i="27"/>
  <c r="AC798" i="27"/>
  <c r="AC799" i="27"/>
  <c r="AC800" i="27"/>
  <c r="AC801" i="27"/>
  <c r="AC802" i="27"/>
  <c r="AC803" i="27"/>
  <c r="AC804" i="27"/>
  <c r="AC805" i="27"/>
  <c r="AC806" i="27"/>
  <c r="AC807" i="27"/>
  <c r="AC808" i="27"/>
  <c r="AC809" i="27"/>
  <c r="AC810" i="27"/>
  <c r="AC811" i="27"/>
  <c r="AC812" i="27"/>
  <c r="AC813" i="27"/>
  <c r="AC814" i="27"/>
  <c r="AC815" i="27"/>
  <c r="AC816" i="27"/>
  <c r="AC817" i="27"/>
  <c r="AC818" i="27"/>
  <c r="AC819" i="27"/>
  <c r="AC820" i="27"/>
  <c r="AC821" i="27"/>
  <c r="AC822" i="27"/>
  <c r="AC823" i="27"/>
  <c r="AC824" i="27"/>
  <c r="AC825" i="27"/>
  <c r="AC826" i="27"/>
  <c r="AC827" i="27"/>
  <c r="AC828" i="27"/>
  <c r="AC829" i="27"/>
  <c r="AC830" i="27"/>
  <c r="AC831" i="27"/>
  <c r="AC832" i="27"/>
  <c r="AC833" i="27"/>
  <c r="AC834" i="27"/>
  <c r="AC835" i="27"/>
  <c r="AC836" i="27"/>
  <c r="AC837" i="27"/>
  <c r="AC838" i="27"/>
  <c r="AC839" i="27"/>
  <c r="AC840" i="27"/>
  <c r="AC841" i="27"/>
  <c r="AC842" i="27"/>
  <c r="AC843" i="27"/>
  <c r="AC844" i="27"/>
  <c r="AC845" i="27"/>
  <c r="AC846" i="27"/>
  <c r="AC847" i="27"/>
  <c r="AC848" i="27"/>
  <c r="AC849" i="27"/>
  <c r="AC850" i="27"/>
  <c r="AC851" i="27"/>
  <c r="AC852" i="27"/>
  <c r="AC853" i="27"/>
  <c r="AC854" i="27"/>
  <c r="AC855" i="27"/>
  <c r="AC856" i="27"/>
  <c r="AC857" i="27"/>
  <c r="AC858" i="27"/>
  <c r="AC859" i="27"/>
  <c r="AC860" i="27"/>
  <c r="AC861" i="27"/>
  <c r="AC862" i="27"/>
  <c r="AC863" i="27"/>
  <c r="AC864" i="27"/>
  <c r="AC865" i="27"/>
  <c r="AC866" i="27"/>
  <c r="AC867" i="27"/>
  <c r="AC868" i="27"/>
  <c r="AC869" i="27"/>
  <c r="AC870" i="27"/>
  <c r="AC871" i="27"/>
  <c r="AC872" i="27"/>
  <c r="AC873" i="27"/>
  <c r="AC874" i="27"/>
  <c r="AC875" i="27"/>
  <c r="AC876" i="27"/>
  <c r="AC877" i="27"/>
  <c r="AC878" i="27"/>
  <c r="AC879" i="27"/>
  <c r="AC880" i="27"/>
  <c r="AC881" i="27"/>
  <c r="AC882" i="27"/>
  <c r="AC883" i="27"/>
  <c r="AC884" i="27"/>
  <c r="AC885" i="27"/>
  <c r="AC886" i="27"/>
  <c r="AC887" i="27"/>
  <c r="AC888" i="27"/>
  <c r="AC889" i="27"/>
  <c r="AC890" i="27"/>
  <c r="AC891" i="27"/>
  <c r="AC892" i="27"/>
  <c r="AC893" i="27"/>
  <c r="AC894" i="27"/>
  <c r="AC895" i="27"/>
  <c r="AC896" i="27"/>
  <c r="AC897" i="27"/>
  <c r="AC898" i="27"/>
  <c r="AC899" i="27"/>
  <c r="AC900" i="27"/>
  <c r="AC901" i="27"/>
  <c r="AC902" i="27"/>
  <c r="AC903" i="27"/>
  <c r="AC904" i="27"/>
  <c r="AC905" i="27"/>
  <c r="AC906" i="27"/>
  <c r="AC907" i="27"/>
  <c r="AC908" i="27"/>
  <c r="AC909" i="27"/>
  <c r="AC910" i="27"/>
  <c r="AC911" i="27"/>
  <c r="AC912" i="27"/>
  <c r="AC913" i="27"/>
  <c r="AC914" i="27"/>
  <c r="AC915" i="27"/>
  <c r="AC916" i="27"/>
  <c r="AC917" i="27"/>
  <c r="AC918" i="27"/>
  <c r="AC919" i="27"/>
  <c r="AC920" i="27"/>
  <c r="AC921" i="27"/>
  <c r="AC922" i="27"/>
  <c r="AC923" i="27"/>
  <c r="AC924" i="27"/>
  <c r="AC925" i="27"/>
  <c r="AC926" i="27"/>
  <c r="AC927" i="27"/>
  <c r="AC928" i="27"/>
  <c r="AC929" i="27"/>
  <c r="AC930" i="27"/>
  <c r="AC931" i="27"/>
  <c r="AC932" i="27"/>
  <c r="AC933" i="27"/>
  <c r="AC934" i="27"/>
  <c r="AC935" i="27"/>
  <c r="AC936" i="27"/>
  <c r="AC937" i="27"/>
  <c r="AC938" i="27"/>
  <c r="AC939" i="27"/>
  <c r="AC940" i="27"/>
  <c r="AC941" i="27"/>
  <c r="AC942" i="27"/>
  <c r="AC943" i="27"/>
  <c r="AC944" i="27"/>
  <c r="AC945" i="27"/>
  <c r="AC946" i="27"/>
  <c r="AC947" i="27"/>
  <c r="AC948" i="27"/>
  <c r="AC949" i="27"/>
  <c r="AC950" i="27"/>
  <c r="AC951" i="27"/>
  <c r="AC952" i="27"/>
  <c r="AC953" i="27"/>
  <c r="AC954" i="27"/>
  <c r="AC955" i="27"/>
  <c r="AC956" i="27"/>
  <c r="AC957" i="27"/>
  <c r="AC958" i="27"/>
  <c r="AC959" i="27"/>
  <c r="AC960" i="27"/>
  <c r="AC961" i="27"/>
  <c r="AC962" i="27"/>
  <c r="AC963" i="27"/>
  <c r="AC964" i="27"/>
  <c r="AC965" i="27"/>
  <c r="AC966" i="27"/>
  <c r="AC967" i="27"/>
  <c r="AC968" i="27"/>
  <c r="AC969" i="27"/>
  <c r="AC970" i="27"/>
  <c r="AC971" i="27"/>
  <c r="AC972" i="27"/>
  <c r="AC973" i="27"/>
  <c r="AC974" i="27"/>
  <c r="AC975" i="27"/>
  <c r="AC976" i="27"/>
  <c r="AC977" i="27"/>
  <c r="AC978" i="27"/>
  <c r="AC979" i="27"/>
  <c r="AC980" i="27"/>
  <c r="AC981" i="27"/>
  <c r="AC982" i="27"/>
  <c r="AC983" i="27"/>
  <c r="AC984" i="27"/>
  <c r="AC985" i="27"/>
  <c r="AC986" i="27"/>
  <c r="AC987" i="27"/>
  <c r="AC988" i="27"/>
  <c r="AC989" i="27"/>
  <c r="AC990" i="27"/>
  <c r="AC991" i="27"/>
  <c r="AC992" i="27"/>
  <c r="AC993" i="27"/>
  <c r="AC994" i="27"/>
  <c r="AC995" i="27"/>
  <c r="AC996" i="27"/>
  <c r="AC997" i="27"/>
  <c r="AC998" i="27"/>
  <c r="AC999" i="27"/>
  <c r="AC1000" i="27"/>
  <c r="AC1001" i="27"/>
  <c r="AC1002" i="27"/>
  <c r="AC1003" i="27"/>
  <c r="AC1004" i="27"/>
  <c r="AC1005" i="27"/>
  <c r="AC1006" i="27"/>
  <c r="AC1007" i="27"/>
  <c r="AC1008" i="27"/>
  <c r="AC1009" i="27"/>
  <c r="AC1010" i="27"/>
  <c r="AC1011" i="27"/>
  <c r="AC1012" i="27"/>
  <c r="AC1013" i="27"/>
  <c r="AC1014" i="27"/>
  <c r="AC1015" i="27"/>
  <c r="AC1016" i="27"/>
  <c r="AC1017" i="27"/>
  <c r="AC1018" i="27"/>
  <c r="AC1019" i="27"/>
  <c r="AC1020" i="27"/>
  <c r="AC1021" i="27"/>
  <c r="AC1022" i="27"/>
  <c r="AC1023" i="27"/>
  <c r="AC1024" i="27"/>
  <c r="AC1025" i="27"/>
  <c r="AC1026" i="27"/>
  <c r="AC1027" i="27"/>
  <c r="AC1028" i="27"/>
  <c r="AC1029" i="27"/>
  <c r="AC1030" i="27"/>
  <c r="AC1031" i="27"/>
  <c r="AC1032" i="27"/>
  <c r="AC1033" i="27"/>
  <c r="AC1034" i="27"/>
  <c r="AC1035" i="27"/>
  <c r="AC1036" i="27"/>
  <c r="AC1037" i="27"/>
  <c r="AC1038" i="27"/>
  <c r="AC1039" i="27"/>
  <c r="AC1040" i="27"/>
  <c r="AC1041" i="27"/>
  <c r="AC1042" i="27"/>
  <c r="AC1043" i="27"/>
  <c r="AC1044" i="27"/>
  <c r="AC1045" i="27"/>
  <c r="AC1046" i="27"/>
  <c r="AC1047" i="27"/>
  <c r="AC1048" i="27"/>
  <c r="AC1049" i="27"/>
  <c r="AC1050" i="27"/>
  <c r="AC1051" i="27"/>
  <c r="AC1052" i="27"/>
  <c r="AC1053" i="27"/>
  <c r="AC1054" i="27"/>
  <c r="AC1055" i="27"/>
  <c r="AC1056" i="27"/>
  <c r="AC1057" i="27"/>
  <c r="AC1058" i="27"/>
  <c r="AC1059" i="27"/>
  <c r="AC1060" i="27"/>
  <c r="AC1061" i="27"/>
  <c r="AC1062" i="27"/>
  <c r="AC1063" i="27"/>
  <c r="AC1064" i="27"/>
  <c r="AC1065" i="27"/>
  <c r="AC1066" i="27"/>
  <c r="AC1067" i="27"/>
  <c r="AC1068" i="27"/>
  <c r="AC1069" i="27"/>
  <c r="AC1070" i="27"/>
  <c r="AC1071" i="27"/>
  <c r="AC1072" i="27"/>
  <c r="AC1073" i="27"/>
  <c r="AC1074" i="27"/>
  <c r="AC1075" i="27"/>
  <c r="AC1076" i="27"/>
  <c r="AC1077" i="27"/>
  <c r="AC1078" i="27"/>
  <c r="AC1079" i="27"/>
  <c r="AC1080" i="27"/>
  <c r="AC1081" i="27"/>
  <c r="AC1082" i="27"/>
  <c r="AC1083" i="27"/>
  <c r="AC1084" i="27"/>
  <c r="AC1085" i="27"/>
  <c r="AC1086" i="27"/>
  <c r="AC1087" i="27"/>
  <c r="AC1088" i="27"/>
  <c r="AC1089" i="27"/>
  <c r="AC1090" i="27"/>
  <c r="AC1091" i="27"/>
  <c r="AC1092" i="27"/>
  <c r="AC1093" i="27"/>
  <c r="AC1094" i="27"/>
  <c r="AC1095" i="27"/>
  <c r="AC1096" i="27"/>
  <c r="AC1097" i="27"/>
  <c r="AC1098" i="27"/>
  <c r="AC1099" i="27"/>
  <c r="AC1100" i="27"/>
  <c r="AC1101" i="27"/>
  <c r="AC1102" i="27"/>
  <c r="AC1103" i="27"/>
  <c r="AC1104" i="27"/>
  <c r="AC1105" i="27"/>
  <c r="AC1106" i="27"/>
  <c r="AC1107" i="27"/>
  <c r="AC1108" i="27"/>
  <c r="AC1109" i="27"/>
  <c r="AC1110" i="27"/>
  <c r="AC1111" i="27"/>
  <c r="AC1112" i="27"/>
  <c r="AC1113" i="27"/>
  <c r="AC1114" i="27"/>
  <c r="AC1115" i="27"/>
  <c r="AC1116" i="27"/>
  <c r="AC1117" i="27"/>
  <c r="AC1118" i="27"/>
  <c r="AC1119" i="27"/>
  <c r="AC1120" i="27"/>
  <c r="AC1121" i="27"/>
  <c r="AC1122" i="27"/>
  <c r="AC1123" i="27"/>
  <c r="AC1124" i="27"/>
  <c r="AC1125" i="27"/>
  <c r="AC1126" i="27"/>
  <c r="AC1127" i="27"/>
  <c r="AC1128" i="27"/>
  <c r="AC1129" i="27"/>
  <c r="AC1130" i="27"/>
  <c r="AC1131" i="27"/>
  <c r="AC1132" i="27"/>
  <c r="AC1133" i="27"/>
  <c r="AC1134" i="27"/>
  <c r="AC1135" i="27"/>
  <c r="AC1136" i="27"/>
  <c r="AC1137" i="27"/>
  <c r="AC1138" i="27"/>
  <c r="AC1139" i="27"/>
  <c r="AC1140" i="27"/>
  <c r="AC1141" i="27"/>
  <c r="AC1142" i="27"/>
  <c r="AC1143" i="27"/>
  <c r="AC1144" i="27"/>
  <c r="AC1145" i="27"/>
  <c r="AC1146" i="27"/>
  <c r="AC1147" i="27"/>
  <c r="AC1148" i="27"/>
  <c r="AC1149" i="27"/>
  <c r="AC1150" i="27"/>
  <c r="AC1151" i="27"/>
  <c r="AC1152" i="27"/>
  <c r="AC1153" i="27"/>
  <c r="AC1154" i="27"/>
  <c r="AC1155" i="27"/>
  <c r="AC1156" i="27"/>
  <c r="AC1157" i="27"/>
  <c r="AC1158" i="27"/>
  <c r="AC1159" i="27"/>
  <c r="AC1160" i="27"/>
  <c r="AC1161" i="27"/>
  <c r="AC1162" i="27"/>
  <c r="AC1163" i="27"/>
  <c r="AC1164" i="27"/>
  <c r="AC1165" i="27"/>
  <c r="AC1166" i="27"/>
  <c r="AC1167" i="27"/>
  <c r="AC1168" i="27"/>
  <c r="AC1169" i="27"/>
  <c r="AC1170" i="27"/>
  <c r="AC1171" i="27"/>
  <c r="AC1172" i="27"/>
  <c r="AC1173" i="27"/>
  <c r="AC1174" i="27"/>
  <c r="AC1175" i="27"/>
  <c r="AC1176" i="27"/>
  <c r="AC1177" i="27"/>
  <c r="AC1178" i="27"/>
  <c r="AC1179" i="27"/>
  <c r="AC1180" i="27"/>
  <c r="AC1181" i="27"/>
  <c r="AC1182" i="27"/>
  <c r="AC1183" i="27"/>
  <c r="AC1184" i="27"/>
  <c r="AC1185" i="27"/>
  <c r="AC1186" i="27"/>
  <c r="AC1187" i="27"/>
  <c r="AC1188" i="27"/>
  <c r="AC1189" i="27"/>
  <c r="AC1190" i="27"/>
  <c r="AC1191" i="27"/>
  <c r="AC1192" i="27"/>
  <c r="AC1193" i="27"/>
  <c r="AC1194" i="27"/>
  <c r="AC1195" i="27"/>
  <c r="AC1196" i="27"/>
  <c r="AC1197" i="27"/>
  <c r="AC1198" i="27"/>
  <c r="AC1199" i="27"/>
  <c r="AC1200" i="27"/>
  <c r="AC1201" i="27"/>
  <c r="AC1202" i="27"/>
  <c r="AC1203" i="27"/>
  <c r="AC1204" i="27"/>
  <c r="AC1211" i="27"/>
  <c r="AC1212" i="27"/>
  <c r="AC1216" i="1"/>
  <c r="AC1215" i="1"/>
  <c r="AC1217" i="1"/>
  <c r="AW2" i="15"/>
  <c r="AW39" i="15"/>
  <c r="AW40" i="15"/>
  <c r="AW41" i="15"/>
  <c r="AW42" i="15"/>
  <c r="AW43" i="15"/>
  <c r="AW44" i="15"/>
  <c r="AW45" i="15"/>
  <c r="N83" i="15"/>
  <c r="AS2" i="15"/>
  <c r="AS3" i="15"/>
  <c r="AT3" i="15"/>
  <c r="AS4" i="15"/>
  <c r="AT4" i="15"/>
  <c r="AS5" i="15"/>
  <c r="AT5" i="15"/>
  <c r="AS6" i="15"/>
  <c r="AT6" i="15"/>
  <c r="AS7" i="15"/>
  <c r="AT7" i="15"/>
  <c r="AS8" i="15"/>
  <c r="AT8" i="15"/>
  <c r="AS9" i="15"/>
  <c r="AT9" i="15"/>
  <c r="AS10" i="15"/>
  <c r="AT10" i="15"/>
  <c r="AS11" i="15"/>
  <c r="AT11" i="15"/>
  <c r="AS12" i="15"/>
  <c r="AT12" i="15"/>
  <c r="AS13" i="15"/>
  <c r="AT13" i="15"/>
  <c r="AS14" i="15"/>
  <c r="AT14" i="15"/>
  <c r="AS15" i="15"/>
  <c r="AT15" i="15"/>
  <c r="AS16" i="15"/>
  <c r="AT16" i="15"/>
  <c r="AS17" i="15"/>
  <c r="AT17" i="15"/>
  <c r="AS18" i="15"/>
  <c r="AT18" i="15"/>
  <c r="AS19" i="15"/>
  <c r="AT19" i="15"/>
  <c r="AS20" i="15"/>
  <c r="AT20" i="15"/>
  <c r="AS21" i="15"/>
  <c r="AT21" i="15"/>
  <c r="AS22" i="15"/>
  <c r="AT22" i="15"/>
  <c r="AS23" i="15"/>
  <c r="AT23" i="15"/>
  <c r="AS24" i="15"/>
  <c r="AT24" i="15"/>
  <c r="AS25" i="15"/>
  <c r="AT25" i="15"/>
  <c r="AS26" i="15"/>
  <c r="AT26" i="15"/>
  <c r="AS27" i="15"/>
  <c r="AT27" i="15"/>
  <c r="AS28" i="15"/>
  <c r="AT28" i="15"/>
  <c r="AS29" i="15"/>
  <c r="AT29" i="15"/>
  <c r="AS30" i="15"/>
  <c r="AT30" i="15"/>
  <c r="AS31" i="15"/>
  <c r="AT31" i="15"/>
  <c r="AS32" i="15"/>
  <c r="AT32" i="15"/>
  <c r="AS33" i="15"/>
  <c r="AT33" i="15"/>
  <c r="AS34" i="15"/>
  <c r="AT34" i="15"/>
  <c r="AS35" i="15"/>
  <c r="AT35" i="15"/>
  <c r="AS36" i="15"/>
  <c r="AT36" i="15"/>
  <c r="AS37" i="15"/>
  <c r="AT37" i="15"/>
  <c r="AS38" i="15"/>
  <c r="AT38" i="15"/>
  <c r="AS39" i="15"/>
  <c r="AT39" i="15"/>
  <c r="AS40" i="15"/>
  <c r="AT40" i="15"/>
  <c r="AS41" i="15"/>
  <c r="AT41" i="15"/>
  <c r="AS42" i="15"/>
  <c r="AT42" i="15"/>
  <c r="AS43" i="15"/>
  <c r="AT43" i="15"/>
  <c r="AS44" i="15"/>
  <c r="AT44" i="15"/>
  <c r="AS45" i="15"/>
  <c r="AT45" i="15"/>
  <c r="AS46" i="15"/>
  <c r="AT46" i="15"/>
  <c r="AS47" i="15"/>
  <c r="AT47" i="15"/>
  <c r="AS48" i="15"/>
  <c r="AT48" i="15"/>
  <c r="AS49" i="15"/>
  <c r="AT49" i="15"/>
  <c r="AS50" i="15"/>
  <c r="AT50" i="15"/>
  <c r="AS51" i="15"/>
  <c r="AT51" i="15"/>
  <c r="AS52" i="15"/>
  <c r="AT52" i="15"/>
  <c r="AS53" i="15"/>
  <c r="AT53" i="15"/>
  <c r="AS54" i="15"/>
  <c r="AT54" i="15"/>
  <c r="AS55" i="15"/>
  <c r="AT55" i="15"/>
  <c r="AS56" i="15"/>
  <c r="AT56" i="15"/>
  <c r="AS57" i="15"/>
  <c r="AT57" i="15"/>
  <c r="AS58" i="15"/>
  <c r="AT58" i="15"/>
  <c r="AS59" i="15"/>
  <c r="AT59" i="15"/>
  <c r="AS60" i="15"/>
  <c r="AT60" i="15"/>
  <c r="AS61" i="15"/>
  <c r="AT61" i="15"/>
  <c r="AS62" i="15"/>
  <c r="AT62" i="15"/>
  <c r="AS63" i="15"/>
  <c r="AT63" i="15"/>
  <c r="AS64" i="15"/>
  <c r="AT64" i="15"/>
  <c r="AS65" i="15"/>
  <c r="AT65" i="15"/>
  <c r="AS66" i="15"/>
  <c r="AT66" i="15"/>
  <c r="AT67" i="15"/>
  <c r="N93" i="15"/>
  <c r="P93" i="15"/>
  <c r="R93" i="15"/>
  <c r="N1212" i="27"/>
  <c r="N1211" i="27"/>
  <c r="N1206" i="27"/>
  <c r="AB74" i="15"/>
  <c r="AB69" i="15"/>
  <c r="Z74" i="15"/>
  <c r="Z69" i="15"/>
  <c r="AA74" i="15"/>
  <c r="AA69" i="15"/>
  <c r="W74" i="15"/>
  <c r="W69" i="15"/>
  <c r="X74" i="15"/>
  <c r="X69" i="15"/>
  <c r="Y74" i="15"/>
  <c r="Y69" i="15"/>
  <c r="U74" i="15"/>
  <c r="U69" i="15"/>
  <c r="V74" i="15"/>
  <c r="V69" i="15"/>
  <c r="R74" i="15"/>
  <c r="R69" i="15"/>
  <c r="S74" i="15"/>
  <c r="S69" i="15"/>
  <c r="T74" i="15"/>
  <c r="T69" i="15"/>
  <c r="O74" i="15"/>
  <c r="O69" i="15"/>
  <c r="P74" i="15"/>
  <c r="P69" i="15"/>
  <c r="Q74" i="15"/>
  <c r="Q69" i="15"/>
  <c r="N74" i="15"/>
  <c r="N69" i="15"/>
  <c r="N1211" i="1"/>
  <c r="X1212" i="27"/>
  <c r="X1211" i="27"/>
  <c r="X1206" i="27"/>
  <c r="Y1212" i="27"/>
  <c r="Y1211" i="27"/>
  <c r="Y1206" i="27"/>
  <c r="Z1212" i="27"/>
  <c r="Z1211" i="27"/>
  <c r="Z1206" i="27"/>
  <c r="AA1212" i="27"/>
  <c r="AA1211" i="27"/>
  <c r="AA1206" i="27"/>
  <c r="AB1212" i="27"/>
  <c r="AB1211" i="27"/>
  <c r="AB1206" i="27"/>
  <c r="T1212" i="27"/>
  <c r="T1211" i="27"/>
  <c r="T1206" i="27"/>
  <c r="U1212" i="27"/>
  <c r="U1211" i="27"/>
  <c r="U1206" i="27"/>
  <c r="V1212" i="27"/>
  <c r="V1211" i="27"/>
  <c r="V1206" i="27"/>
  <c r="W1212" i="27"/>
  <c r="W1211" i="27"/>
  <c r="W1206" i="27"/>
  <c r="O1212" i="27"/>
  <c r="O1211" i="27"/>
  <c r="O1206" i="27"/>
  <c r="P1212" i="27"/>
  <c r="P1211" i="27"/>
  <c r="P1206" i="27"/>
  <c r="Q1212" i="27"/>
  <c r="Q1211" i="27"/>
  <c r="Q1206" i="27"/>
  <c r="R1212" i="27"/>
  <c r="R1211" i="27"/>
  <c r="R1206" i="27"/>
  <c r="S1212" i="27"/>
  <c r="S1211" i="27"/>
  <c r="S1206" i="27"/>
  <c r="Z1212" i="1"/>
  <c r="Z1211" i="1"/>
  <c r="Z1206" i="1"/>
  <c r="AA1212" i="1"/>
  <c r="AA1211" i="1"/>
  <c r="AA1206" i="1"/>
  <c r="AB1212" i="1"/>
  <c r="AB1211" i="1"/>
  <c r="AB1206" i="1"/>
  <c r="W1212" i="1"/>
  <c r="W1211" i="1"/>
  <c r="W1206" i="1"/>
  <c r="X1212" i="1"/>
  <c r="X1211" i="1"/>
  <c r="X1206" i="1"/>
  <c r="Y1212" i="1"/>
  <c r="Y1211" i="1"/>
  <c r="Y1206" i="1"/>
  <c r="S1211" i="1"/>
  <c r="S1206" i="1"/>
  <c r="T1206" i="1"/>
  <c r="U1212" i="1"/>
  <c r="U1206" i="1"/>
  <c r="V1212" i="1"/>
  <c r="V1211" i="1"/>
  <c r="V1206" i="1"/>
  <c r="O1211" i="1"/>
  <c r="O1206" i="1"/>
  <c r="P1211" i="1"/>
  <c r="P1206" i="1"/>
  <c r="Q1211" i="1"/>
  <c r="Q1206" i="1"/>
  <c r="R1211" i="1"/>
  <c r="R1206" i="1"/>
  <c r="N1206" i="1"/>
  <c r="V83" i="15"/>
  <c r="W83" i="15"/>
  <c r="X83" i="15"/>
  <c r="Y83" i="15"/>
  <c r="Z83" i="15"/>
  <c r="AA83" i="15"/>
  <c r="AB83" i="15"/>
  <c r="U83" i="15"/>
  <c r="V1220" i="27"/>
  <c r="W1220" i="27"/>
  <c r="X1220" i="27"/>
  <c r="Y1220" i="27"/>
  <c r="Z1220" i="27"/>
  <c r="AA1220" i="27"/>
  <c r="AB1220" i="27"/>
  <c r="U1220" i="27"/>
  <c r="V1220" i="1"/>
  <c r="W1220" i="1"/>
  <c r="X1220" i="1"/>
  <c r="Y1220" i="1"/>
  <c r="Z1220" i="1"/>
  <c r="AA1220" i="1"/>
  <c r="AB1220" i="1"/>
  <c r="U1220" i="1"/>
  <c r="AD3" i="27"/>
  <c r="AD4" i="27"/>
  <c r="AD5" i="27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5" i="27"/>
  <c r="AD56" i="27"/>
  <c r="AD57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76" i="27"/>
  <c r="AD77" i="27"/>
  <c r="AD78" i="27"/>
  <c r="AD79" i="27"/>
  <c r="AD80" i="27"/>
  <c r="AD81" i="27"/>
  <c r="AD82" i="27"/>
  <c r="AD83" i="27"/>
  <c r="AD84" i="27"/>
  <c r="AD85" i="27"/>
  <c r="AD86" i="27"/>
  <c r="AD87" i="27"/>
  <c r="AD88" i="27"/>
  <c r="AD89" i="27"/>
  <c r="AD90" i="27"/>
  <c r="AD91" i="27"/>
  <c r="AD92" i="27"/>
  <c r="AD93" i="27"/>
  <c r="AD94" i="27"/>
  <c r="AD95" i="27"/>
  <c r="AD96" i="27"/>
  <c r="AD97" i="27"/>
  <c r="AD98" i="27"/>
  <c r="AD99" i="27"/>
  <c r="AD100" i="27"/>
  <c r="AD101" i="27"/>
  <c r="AD102" i="27"/>
  <c r="AD103" i="27"/>
  <c r="AD104" i="27"/>
  <c r="AD105" i="27"/>
  <c r="AD106" i="27"/>
  <c r="AD107" i="27"/>
  <c r="AD108" i="27"/>
  <c r="AD109" i="27"/>
  <c r="AD110" i="27"/>
  <c r="AD111" i="27"/>
  <c r="AD112" i="27"/>
  <c r="AD113" i="27"/>
  <c r="AD114" i="27"/>
  <c r="AD115" i="27"/>
  <c r="AD116" i="27"/>
  <c r="AD117" i="27"/>
  <c r="AD118" i="27"/>
  <c r="AD119" i="27"/>
  <c r="AD120" i="27"/>
  <c r="AD121" i="27"/>
  <c r="AD122" i="27"/>
  <c r="AD123" i="27"/>
  <c r="AD124" i="27"/>
  <c r="AD125" i="27"/>
  <c r="AD126" i="27"/>
  <c r="AD127" i="27"/>
  <c r="AD128" i="27"/>
  <c r="AD129" i="27"/>
  <c r="AD130" i="27"/>
  <c r="AD131" i="27"/>
  <c r="AD132" i="27"/>
  <c r="AD133" i="27"/>
  <c r="AD134" i="27"/>
  <c r="AD135" i="27"/>
  <c r="AD136" i="27"/>
  <c r="AD137" i="27"/>
  <c r="AD138" i="27"/>
  <c r="AD139" i="27"/>
  <c r="AD140" i="27"/>
  <c r="AD141" i="27"/>
  <c r="AD142" i="27"/>
  <c r="AD143" i="27"/>
  <c r="AD144" i="27"/>
  <c r="AD145" i="27"/>
  <c r="AD146" i="27"/>
  <c r="AD147" i="27"/>
  <c r="AD148" i="27"/>
  <c r="AD149" i="27"/>
  <c r="AD150" i="27"/>
  <c r="AD151" i="27"/>
  <c r="AD152" i="27"/>
  <c r="AD153" i="27"/>
  <c r="AD154" i="27"/>
  <c r="AD155" i="27"/>
  <c r="AD156" i="27"/>
  <c r="AD157" i="27"/>
  <c r="AD158" i="27"/>
  <c r="AD159" i="27"/>
  <c r="AD160" i="27"/>
  <c r="AD161" i="27"/>
  <c r="AD162" i="27"/>
  <c r="AD163" i="27"/>
  <c r="AD164" i="27"/>
  <c r="AD165" i="27"/>
  <c r="AD166" i="27"/>
  <c r="AD167" i="27"/>
  <c r="AD168" i="27"/>
  <c r="AD169" i="27"/>
  <c r="AD170" i="27"/>
  <c r="AD171" i="27"/>
  <c r="AD172" i="27"/>
  <c r="AD173" i="27"/>
  <c r="AD174" i="27"/>
  <c r="AD175" i="27"/>
  <c r="AD176" i="27"/>
  <c r="AD177" i="27"/>
  <c r="AD178" i="27"/>
  <c r="AD179" i="27"/>
  <c r="AD180" i="27"/>
  <c r="AD181" i="27"/>
  <c r="AD182" i="27"/>
  <c r="AD183" i="27"/>
  <c r="AD184" i="27"/>
  <c r="AD185" i="27"/>
  <c r="AD186" i="27"/>
  <c r="AD187" i="27"/>
  <c r="AD188" i="27"/>
  <c r="AD189" i="27"/>
  <c r="AD190" i="27"/>
  <c r="AD191" i="27"/>
  <c r="AD192" i="27"/>
  <c r="AD193" i="27"/>
  <c r="AD194" i="27"/>
  <c r="AD195" i="27"/>
  <c r="AD196" i="27"/>
  <c r="AD197" i="27"/>
  <c r="AD198" i="27"/>
  <c r="AD199" i="27"/>
  <c r="AD200" i="27"/>
  <c r="AD201" i="27"/>
  <c r="AD202" i="27"/>
  <c r="AD203" i="27"/>
  <c r="AD204" i="27"/>
  <c r="AD205" i="27"/>
  <c r="AD206" i="27"/>
  <c r="AD207" i="27"/>
  <c r="AD208" i="27"/>
  <c r="AD209" i="27"/>
  <c r="AD210" i="27"/>
  <c r="AD211" i="27"/>
  <c r="AD212" i="27"/>
  <c r="AD213" i="27"/>
  <c r="AD214" i="27"/>
  <c r="AD215" i="27"/>
  <c r="AD216" i="27"/>
  <c r="AD217" i="27"/>
  <c r="AD218" i="27"/>
  <c r="AD219" i="27"/>
  <c r="AD220" i="27"/>
  <c r="AD221" i="27"/>
  <c r="AD222" i="27"/>
  <c r="AD223" i="27"/>
  <c r="AD224" i="27"/>
  <c r="AD225" i="27"/>
  <c r="AD226" i="27"/>
  <c r="AD227" i="27"/>
  <c r="AD228" i="27"/>
  <c r="AD229" i="27"/>
  <c r="AD230" i="27"/>
  <c r="AD231" i="27"/>
  <c r="AD232" i="27"/>
  <c r="AD233" i="27"/>
  <c r="AD234" i="27"/>
  <c r="AD235" i="27"/>
  <c r="AD236" i="27"/>
  <c r="AD237" i="27"/>
  <c r="AD238" i="27"/>
  <c r="AD239" i="27"/>
  <c r="AD240" i="27"/>
  <c r="AD241" i="27"/>
  <c r="AD242" i="27"/>
  <c r="AD243" i="27"/>
  <c r="AD244" i="27"/>
  <c r="AD245" i="27"/>
  <c r="AD246" i="27"/>
  <c r="AD247" i="27"/>
  <c r="AD248" i="27"/>
  <c r="AD249" i="27"/>
  <c r="AD250" i="27"/>
  <c r="AD251" i="27"/>
  <c r="AD252" i="27"/>
  <c r="AD253" i="27"/>
  <c r="AD254" i="27"/>
  <c r="AD255" i="27"/>
  <c r="AD256" i="27"/>
  <c r="AD257" i="27"/>
  <c r="AD258" i="27"/>
  <c r="AD259" i="27"/>
  <c r="AD260" i="27"/>
  <c r="AD261" i="27"/>
  <c r="AD262" i="27"/>
  <c r="AD263" i="27"/>
  <c r="AD264" i="27"/>
  <c r="AD265" i="27"/>
  <c r="AD266" i="27"/>
  <c r="AD267" i="27"/>
  <c r="AD268" i="27"/>
  <c r="AD269" i="27"/>
  <c r="AD270" i="27"/>
  <c r="AD271" i="27"/>
  <c r="AD272" i="27"/>
  <c r="AD273" i="27"/>
  <c r="AD274" i="27"/>
  <c r="AD275" i="27"/>
  <c r="AD276" i="27"/>
  <c r="AD277" i="27"/>
  <c r="AD278" i="27"/>
  <c r="AD279" i="27"/>
  <c r="AD280" i="27"/>
  <c r="AD281" i="27"/>
  <c r="AD282" i="27"/>
  <c r="AD283" i="27"/>
  <c r="AD284" i="27"/>
  <c r="AD285" i="27"/>
  <c r="AD286" i="27"/>
  <c r="AD287" i="27"/>
  <c r="AD288" i="27"/>
  <c r="AD289" i="27"/>
  <c r="AD290" i="27"/>
  <c r="AD291" i="27"/>
  <c r="AD292" i="27"/>
  <c r="AD293" i="27"/>
  <c r="AD294" i="27"/>
  <c r="AD295" i="27"/>
  <c r="AD296" i="27"/>
  <c r="AD297" i="27"/>
  <c r="AD298" i="27"/>
  <c r="AD299" i="27"/>
  <c r="AD300" i="27"/>
  <c r="AD301" i="27"/>
  <c r="AD302" i="27"/>
  <c r="AD303" i="27"/>
  <c r="AD304" i="27"/>
  <c r="AD305" i="27"/>
  <c r="AD306" i="27"/>
  <c r="AD307" i="27"/>
  <c r="AD308" i="27"/>
  <c r="AD309" i="27"/>
  <c r="AD310" i="27"/>
  <c r="AD311" i="27"/>
  <c r="AD312" i="27"/>
  <c r="AD313" i="27"/>
  <c r="AD314" i="27"/>
  <c r="AD315" i="27"/>
  <c r="AD316" i="27"/>
  <c r="AD317" i="27"/>
  <c r="AD318" i="27"/>
  <c r="AD319" i="27"/>
  <c r="AD320" i="27"/>
  <c r="AD321" i="27"/>
  <c r="AD322" i="27"/>
  <c r="AD323" i="27"/>
  <c r="AD324" i="27"/>
  <c r="AD325" i="27"/>
  <c r="AD326" i="27"/>
  <c r="AD327" i="27"/>
  <c r="AD328" i="27"/>
  <c r="AD329" i="27"/>
  <c r="AD330" i="27"/>
  <c r="AD331" i="27"/>
  <c r="AD332" i="27"/>
  <c r="AD333" i="27"/>
  <c r="AD334" i="27"/>
  <c r="AD335" i="27"/>
  <c r="AD336" i="27"/>
  <c r="AD337" i="27"/>
  <c r="AD338" i="27"/>
  <c r="AD339" i="27"/>
  <c r="AD340" i="27"/>
  <c r="AD341" i="27"/>
  <c r="AD342" i="27"/>
  <c r="AD343" i="27"/>
  <c r="AD344" i="27"/>
  <c r="AD345" i="27"/>
  <c r="AD346" i="27"/>
  <c r="AD347" i="27"/>
  <c r="AD348" i="27"/>
  <c r="AD349" i="27"/>
  <c r="AD350" i="27"/>
  <c r="AD351" i="27"/>
  <c r="AD352" i="27"/>
  <c r="AD353" i="27"/>
  <c r="AD354" i="27"/>
  <c r="AD355" i="27"/>
  <c r="AD356" i="27"/>
  <c r="AD357" i="27"/>
  <c r="AD358" i="27"/>
  <c r="AD359" i="27"/>
  <c r="AD360" i="27"/>
  <c r="AD361" i="27"/>
  <c r="AD362" i="27"/>
  <c r="AD363" i="27"/>
  <c r="AD364" i="27"/>
  <c r="AD365" i="27"/>
  <c r="AD366" i="27"/>
  <c r="AD367" i="27"/>
  <c r="AD368" i="27"/>
  <c r="AD369" i="27"/>
  <c r="AD370" i="27"/>
  <c r="AD371" i="27"/>
  <c r="AD372" i="27"/>
  <c r="AD373" i="27"/>
  <c r="AD374" i="27"/>
  <c r="AD375" i="27"/>
  <c r="AD376" i="27"/>
  <c r="AD377" i="27"/>
  <c r="AD378" i="27"/>
  <c r="AD379" i="27"/>
  <c r="AD380" i="27"/>
  <c r="AD381" i="27"/>
  <c r="AD382" i="27"/>
  <c r="AD383" i="27"/>
  <c r="AD384" i="27"/>
  <c r="AD385" i="27"/>
  <c r="AD386" i="27"/>
  <c r="AD387" i="27"/>
  <c r="AD388" i="27"/>
  <c r="AD389" i="27"/>
  <c r="AD390" i="27"/>
  <c r="AD391" i="27"/>
  <c r="AD392" i="27"/>
  <c r="AD393" i="27"/>
  <c r="AD394" i="27"/>
  <c r="AD395" i="27"/>
  <c r="AD396" i="27"/>
  <c r="AD397" i="27"/>
  <c r="AD398" i="27"/>
  <c r="AD399" i="27"/>
  <c r="AD400" i="27"/>
  <c r="AD401" i="27"/>
  <c r="AD402" i="27"/>
  <c r="AD403" i="27"/>
  <c r="AD404" i="27"/>
  <c r="AD405" i="27"/>
  <c r="AD406" i="27"/>
  <c r="AD407" i="27"/>
  <c r="AD408" i="27"/>
  <c r="AD409" i="27"/>
  <c r="AD410" i="27"/>
  <c r="AD411" i="27"/>
  <c r="AD412" i="27"/>
  <c r="AD413" i="27"/>
  <c r="AD414" i="27"/>
  <c r="AD415" i="27"/>
  <c r="AD416" i="27"/>
  <c r="AD417" i="27"/>
  <c r="AD418" i="27"/>
  <c r="AD419" i="27"/>
  <c r="AD420" i="27"/>
  <c r="AD421" i="27"/>
  <c r="AD422" i="27"/>
  <c r="AD423" i="27"/>
  <c r="AD424" i="27"/>
  <c r="AD425" i="27"/>
  <c r="AD426" i="27"/>
  <c r="AD427" i="27"/>
  <c r="AD428" i="27"/>
  <c r="AD429" i="27"/>
  <c r="AD430" i="27"/>
  <c r="AD431" i="27"/>
  <c r="AD432" i="27"/>
  <c r="AD433" i="27"/>
  <c r="AD434" i="27"/>
  <c r="AD435" i="27"/>
  <c r="AD436" i="27"/>
  <c r="AD437" i="27"/>
  <c r="AD438" i="27"/>
  <c r="AD439" i="27"/>
  <c r="AD440" i="27"/>
  <c r="AD441" i="27"/>
  <c r="AD442" i="27"/>
  <c r="AD443" i="27"/>
  <c r="AD444" i="27"/>
  <c r="AD445" i="27"/>
  <c r="AD446" i="27"/>
  <c r="AD447" i="27"/>
  <c r="AD448" i="27"/>
  <c r="AD449" i="27"/>
  <c r="AD450" i="27"/>
  <c r="AD451" i="27"/>
  <c r="AD452" i="27"/>
  <c r="AD453" i="27"/>
  <c r="AD454" i="27"/>
  <c r="AD455" i="27"/>
  <c r="AD456" i="27"/>
  <c r="AD457" i="27"/>
  <c r="AD458" i="27"/>
  <c r="AD459" i="27"/>
  <c r="AD460" i="27"/>
  <c r="AD461" i="27"/>
  <c r="AD462" i="27"/>
  <c r="AD463" i="27"/>
  <c r="AD464" i="27"/>
  <c r="AD465" i="27"/>
  <c r="AD466" i="27"/>
  <c r="AD467" i="27"/>
  <c r="AD468" i="27"/>
  <c r="AD469" i="27"/>
  <c r="AD470" i="27"/>
  <c r="AD471" i="27"/>
  <c r="AD472" i="27"/>
  <c r="AD473" i="27"/>
  <c r="AD474" i="27"/>
  <c r="AD475" i="27"/>
  <c r="AD476" i="27"/>
  <c r="AD477" i="27"/>
  <c r="AD478" i="27"/>
  <c r="AD479" i="27"/>
  <c r="AD480" i="27"/>
  <c r="AD481" i="27"/>
  <c r="AD482" i="27"/>
  <c r="AD483" i="27"/>
  <c r="AD484" i="27"/>
  <c r="AD485" i="27"/>
  <c r="AD486" i="27"/>
  <c r="AD487" i="27"/>
  <c r="AD488" i="27"/>
  <c r="AD489" i="27"/>
  <c r="AD490" i="27"/>
  <c r="AD491" i="27"/>
  <c r="AD492" i="27"/>
  <c r="AD493" i="27"/>
  <c r="AD494" i="27"/>
  <c r="AD495" i="27"/>
  <c r="AD496" i="27"/>
  <c r="AD497" i="27"/>
  <c r="AD498" i="27"/>
  <c r="AD499" i="27"/>
  <c r="AD500" i="27"/>
  <c r="AD501" i="27"/>
  <c r="AD502" i="27"/>
  <c r="AD503" i="27"/>
  <c r="AD504" i="27"/>
  <c r="AD505" i="27"/>
  <c r="AD506" i="27"/>
  <c r="AD507" i="27"/>
  <c r="AD508" i="27"/>
  <c r="AD509" i="27"/>
  <c r="AD510" i="27"/>
  <c r="AD511" i="27"/>
  <c r="AD512" i="27"/>
  <c r="AD513" i="27"/>
  <c r="AD514" i="27"/>
  <c r="AD515" i="27"/>
  <c r="AD516" i="27"/>
  <c r="AD517" i="27"/>
  <c r="AD518" i="27"/>
  <c r="AD519" i="27"/>
  <c r="AD520" i="27"/>
  <c r="AD521" i="27"/>
  <c r="AD522" i="27"/>
  <c r="AD523" i="27"/>
  <c r="AD524" i="27"/>
  <c r="AD525" i="27"/>
  <c r="AD526" i="27"/>
  <c r="AD527" i="27"/>
  <c r="AD528" i="27"/>
  <c r="AD529" i="27"/>
  <c r="AD530" i="27"/>
  <c r="AD531" i="27"/>
  <c r="AD532" i="27"/>
  <c r="AD533" i="27"/>
  <c r="AD534" i="27"/>
  <c r="AD535" i="27"/>
  <c r="AD536" i="27"/>
  <c r="AD537" i="27"/>
  <c r="AD538" i="27"/>
  <c r="AD539" i="27"/>
  <c r="AD540" i="27"/>
  <c r="AD541" i="27"/>
  <c r="AD542" i="27"/>
  <c r="AD543" i="27"/>
  <c r="AD544" i="27"/>
  <c r="AD545" i="27"/>
  <c r="AD546" i="27"/>
  <c r="AD547" i="27"/>
  <c r="AD548" i="27"/>
  <c r="AD549" i="27"/>
  <c r="AD550" i="27"/>
  <c r="AD551" i="27"/>
  <c r="AD552" i="27"/>
  <c r="AD553" i="27"/>
  <c r="AD554" i="27"/>
  <c r="AD555" i="27"/>
  <c r="AD556" i="27"/>
  <c r="AD557" i="27"/>
  <c r="AD558" i="27"/>
  <c r="AD559" i="27"/>
  <c r="AD560" i="27"/>
  <c r="AD561" i="27"/>
  <c r="AD562" i="27"/>
  <c r="AD563" i="27"/>
  <c r="AD564" i="27"/>
  <c r="AD565" i="27"/>
  <c r="AD566" i="27"/>
  <c r="AD567" i="27"/>
  <c r="AD568" i="27"/>
  <c r="AD569" i="27"/>
  <c r="AD570" i="27"/>
  <c r="AD571" i="27"/>
  <c r="AD572" i="27"/>
  <c r="AD573" i="27"/>
  <c r="AD574" i="27"/>
  <c r="AD575" i="27"/>
  <c r="AD576" i="27"/>
  <c r="AD577" i="27"/>
  <c r="AD578" i="27"/>
  <c r="AD579" i="27"/>
  <c r="AD580" i="27"/>
  <c r="AD581" i="27"/>
  <c r="AD582" i="27"/>
  <c r="AD583" i="27"/>
  <c r="AD584" i="27"/>
  <c r="AD585" i="27"/>
  <c r="AD586" i="27"/>
  <c r="AD587" i="27"/>
  <c r="AD588" i="27"/>
  <c r="AD589" i="27"/>
  <c r="AD590" i="27"/>
  <c r="AD591" i="27"/>
  <c r="AD592" i="27"/>
  <c r="AD593" i="27"/>
  <c r="AD594" i="27"/>
  <c r="AD595" i="27"/>
  <c r="AD596" i="27"/>
  <c r="AD597" i="27"/>
  <c r="AD598" i="27"/>
  <c r="AD599" i="27"/>
  <c r="AD600" i="27"/>
  <c r="AD601" i="27"/>
  <c r="AD602" i="27"/>
  <c r="AD603" i="27"/>
  <c r="AD604" i="27"/>
  <c r="AD605" i="27"/>
  <c r="AD606" i="27"/>
  <c r="AD607" i="27"/>
  <c r="AD608" i="27"/>
  <c r="AD609" i="27"/>
  <c r="AD610" i="27"/>
  <c r="AD611" i="27"/>
  <c r="AD612" i="27"/>
  <c r="AD613" i="27"/>
  <c r="AD614" i="27"/>
  <c r="AD615" i="27"/>
  <c r="AD616" i="27"/>
  <c r="AD617" i="27"/>
  <c r="AD618" i="27"/>
  <c r="AD619" i="27"/>
  <c r="AD620" i="27"/>
  <c r="AD621" i="27"/>
  <c r="AD622" i="27"/>
  <c r="AD623" i="27"/>
  <c r="AD624" i="27"/>
  <c r="AD625" i="27"/>
  <c r="AD626" i="27"/>
  <c r="AD627" i="27"/>
  <c r="AD628" i="27"/>
  <c r="AD629" i="27"/>
  <c r="AD630" i="27"/>
  <c r="AD631" i="27"/>
  <c r="AD632" i="27"/>
  <c r="AD633" i="27"/>
  <c r="AD634" i="27"/>
  <c r="AD635" i="27"/>
  <c r="AD636" i="27"/>
  <c r="AD637" i="27"/>
  <c r="AD638" i="27"/>
  <c r="AD639" i="27"/>
  <c r="AD640" i="27"/>
  <c r="AD641" i="27"/>
  <c r="AD642" i="27"/>
  <c r="AD643" i="27"/>
  <c r="AD644" i="27"/>
  <c r="AD645" i="27"/>
  <c r="AD646" i="27"/>
  <c r="AD647" i="27"/>
  <c r="AD648" i="27"/>
  <c r="AD649" i="27"/>
  <c r="AD650" i="27"/>
  <c r="AD651" i="27"/>
  <c r="AD652" i="27"/>
  <c r="AD653" i="27"/>
  <c r="AD654" i="27"/>
  <c r="AD655" i="27"/>
  <c r="AD656" i="27"/>
  <c r="AD657" i="27"/>
  <c r="AD658" i="27"/>
  <c r="AD659" i="27"/>
  <c r="AD660" i="27"/>
  <c r="AD661" i="27"/>
  <c r="AD662" i="27"/>
  <c r="AD663" i="27"/>
  <c r="AD664" i="27"/>
  <c r="AD665" i="27"/>
  <c r="AD666" i="27"/>
  <c r="AD667" i="27"/>
  <c r="AD668" i="27"/>
  <c r="AD669" i="27"/>
  <c r="AD670" i="27"/>
  <c r="AD671" i="27"/>
  <c r="AD672" i="27"/>
  <c r="AD673" i="27"/>
  <c r="AD674" i="27"/>
  <c r="AD675" i="27"/>
  <c r="AD676" i="27"/>
  <c r="AD677" i="27"/>
  <c r="AD678" i="27"/>
  <c r="AD679" i="27"/>
  <c r="AD680" i="27"/>
  <c r="AD681" i="27"/>
  <c r="AD682" i="27"/>
  <c r="AD683" i="27"/>
  <c r="AD684" i="27"/>
  <c r="AD685" i="27"/>
  <c r="AD686" i="27"/>
  <c r="AD687" i="27"/>
  <c r="AD688" i="27"/>
  <c r="AD689" i="27"/>
  <c r="AD690" i="27"/>
  <c r="AD691" i="27"/>
  <c r="AD692" i="27"/>
  <c r="AD693" i="27"/>
  <c r="AD694" i="27"/>
  <c r="AD695" i="27"/>
  <c r="AD696" i="27"/>
  <c r="AD697" i="27"/>
  <c r="AD698" i="27"/>
  <c r="AD699" i="27"/>
  <c r="AD700" i="27"/>
  <c r="AD701" i="27"/>
  <c r="AD702" i="27"/>
  <c r="AD703" i="27"/>
  <c r="AD704" i="27"/>
  <c r="AD705" i="27"/>
  <c r="AD706" i="27"/>
  <c r="AD707" i="27"/>
  <c r="AD708" i="27"/>
  <c r="AD709" i="27"/>
  <c r="AD710" i="27"/>
  <c r="AD711" i="27"/>
  <c r="AD712" i="27"/>
  <c r="AD713" i="27"/>
  <c r="AD714" i="27"/>
  <c r="AD715" i="27"/>
  <c r="AD716" i="27"/>
  <c r="AD717" i="27"/>
  <c r="AD718" i="27"/>
  <c r="AD719" i="27"/>
  <c r="AD720" i="27"/>
  <c r="AD721" i="27"/>
  <c r="AD722" i="27"/>
  <c r="AD723" i="27"/>
  <c r="AD724" i="27"/>
  <c r="AD725" i="27"/>
  <c r="AD726" i="27"/>
  <c r="AD727" i="27"/>
  <c r="AD728" i="27"/>
  <c r="AD729" i="27"/>
  <c r="AD730" i="27"/>
  <c r="AD731" i="27"/>
  <c r="AD732" i="27"/>
  <c r="AD733" i="27"/>
  <c r="AD734" i="27"/>
  <c r="AD735" i="27"/>
  <c r="AD736" i="27"/>
  <c r="AD737" i="27"/>
  <c r="AD738" i="27"/>
  <c r="AD739" i="27"/>
  <c r="AD740" i="27"/>
  <c r="AD741" i="27"/>
  <c r="AD742" i="27"/>
  <c r="AD743" i="27"/>
  <c r="AD744" i="27"/>
  <c r="AD745" i="27"/>
  <c r="AD746" i="27"/>
  <c r="AD747" i="27"/>
  <c r="AD748" i="27"/>
  <c r="AD749" i="27"/>
  <c r="AD750" i="27"/>
  <c r="AD751" i="27"/>
  <c r="AD752" i="27"/>
  <c r="AD753" i="27"/>
  <c r="AD754" i="27"/>
  <c r="AD755" i="27"/>
  <c r="AD756" i="27"/>
  <c r="AD757" i="27"/>
  <c r="AD758" i="27"/>
  <c r="AD759" i="27"/>
  <c r="AD760" i="27"/>
  <c r="AD761" i="27"/>
  <c r="AD762" i="27"/>
  <c r="AD763" i="27"/>
  <c r="AD764" i="27"/>
  <c r="AD765" i="27"/>
  <c r="AD766" i="27"/>
  <c r="AD767" i="27"/>
  <c r="AD768" i="27"/>
  <c r="AD769" i="27"/>
  <c r="AD770" i="27"/>
  <c r="AD771" i="27"/>
  <c r="AD772" i="27"/>
  <c r="AD773" i="27"/>
  <c r="AD774" i="27"/>
  <c r="AD775" i="27"/>
  <c r="AD776" i="27"/>
  <c r="AD777" i="27"/>
  <c r="AD778" i="27"/>
  <c r="AD779" i="27"/>
  <c r="AD780" i="27"/>
  <c r="AD781" i="27"/>
  <c r="AD782" i="27"/>
  <c r="AD783" i="27"/>
  <c r="AD784" i="27"/>
  <c r="AD785" i="27"/>
  <c r="AD786" i="27"/>
  <c r="AD787" i="27"/>
  <c r="AD788" i="27"/>
  <c r="AD789" i="27"/>
  <c r="AD790" i="27"/>
  <c r="AD791" i="27"/>
  <c r="AD792" i="27"/>
  <c r="AD793" i="27"/>
  <c r="AD794" i="27"/>
  <c r="AD795" i="27"/>
  <c r="AD796" i="27"/>
  <c r="AD797" i="27"/>
  <c r="AD798" i="27"/>
  <c r="AD799" i="27"/>
  <c r="AD800" i="27"/>
  <c r="AD801" i="27"/>
  <c r="AD802" i="27"/>
  <c r="AD803" i="27"/>
  <c r="AD804" i="27"/>
  <c r="AD805" i="27"/>
  <c r="AD806" i="27"/>
  <c r="AD807" i="27"/>
  <c r="AD808" i="27"/>
  <c r="AD809" i="27"/>
  <c r="AD810" i="27"/>
  <c r="AD811" i="27"/>
  <c r="AD812" i="27"/>
  <c r="AD813" i="27"/>
  <c r="AD814" i="27"/>
  <c r="AD815" i="27"/>
  <c r="AD816" i="27"/>
  <c r="AD817" i="27"/>
  <c r="AD818" i="27"/>
  <c r="AD819" i="27"/>
  <c r="AD820" i="27"/>
  <c r="AD821" i="27"/>
  <c r="AD822" i="27"/>
  <c r="AD823" i="27"/>
  <c r="AD824" i="27"/>
  <c r="AD825" i="27"/>
  <c r="AD826" i="27"/>
  <c r="AD827" i="27"/>
  <c r="AD828" i="27"/>
  <c r="AD829" i="27"/>
  <c r="AD830" i="27"/>
  <c r="AD831" i="27"/>
  <c r="AD832" i="27"/>
  <c r="AD833" i="27"/>
  <c r="AD834" i="27"/>
  <c r="AD835" i="27"/>
  <c r="AD836" i="27"/>
  <c r="AD837" i="27"/>
  <c r="AD838" i="27"/>
  <c r="AD839" i="27"/>
  <c r="AD840" i="27"/>
  <c r="AD841" i="27"/>
  <c r="AD842" i="27"/>
  <c r="AD843" i="27"/>
  <c r="AD844" i="27"/>
  <c r="AD845" i="27"/>
  <c r="AD846" i="27"/>
  <c r="AD847" i="27"/>
  <c r="AD848" i="27"/>
  <c r="AD849" i="27"/>
  <c r="AD850" i="27"/>
  <c r="AD851" i="27"/>
  <c r="AD852" i="27"/>
  <c r="AD853" i="27"/>
  <c r="AD854" i="27"/>
  <c r="AD855" i="27"/>
  <c r="AD856" i="27"/>
  <c r="AD857" i="27"/>
  <c r="AD858" i="27"/>
  <c r="AD859" i="27"/>
  <c r="AD860" i="27"/>
  <c r="AD861" i="27"/>
  <c r="AD862" i="27"/>
  <c r="AD863" i="27"/>
  <c r="AD864" i="27"/>
  <c r="AD865" i="27"/>
  <c r="AD866" i="27"/>
  <c r="AD867" i="27"/>
  <c r="AD868" i="27"/>
  <c r="AD869" i="27"/>
  <c r="AD870" i="27"/>
  <c r="AD871" i="27"/>
  <c r="AD872" i="27"/>
  <c r="AD873" i="27"/>
  <c r="AD874" i="27"/>
  <c r="AD875" i="27"/>
  <c r="AD876" i="27"/>
  <c r="AD877" i="27"/>
  <c r="AD878" i="27"/>
  <c r="AD879" i="27"/>
  <c r="AD880" i="27"/>
  <c r="AD881" i="27"/>
  <c r="AD882" i="27"/>
  <c r="AD883" i="27"/>
  <c r="AD884" i="27"/>
  <c r="AD885" i="27"/>
  <c r="AD886" i="27"/>
  <c r="AD887" i="27"/>
  <c r="AD888" i="27"/>
  <c r="AD889" i="27"/>
  <c r="AD890" i="27"/>
  <c r="AD891" i="27"/>
  <c r="AD892" i="27"/>
  <c r="AD893" i="27"/>
  <c r="AD894" i="27"/>
  <c r="AD895" i="27"/>
  <c r="AD896" i="27"/>
  <c r="AD897" i="27"/>
  <c r="AD898" i="27"/>
  <c r="AD899" i="27"/>
  <c r="AD900" i="27"/>
  <c r="AD901" i="27"/>
  <c r="AD902" i="27"/>
  <c r="AD903" i="27"/>
  <c r="AD904" i="27"/>
  <c r="AD905" i="27"/>
  <c r="AD906" i="27"/>
  <c r="AD907" i="27"/>
  <c r="AD908" i="27"/>
  <c r="AD909" i="27"/>
  <c r="AD910" i="27"/>
  <c r="AD911" i="27"/>
  <c r="AD912" i="27"/>
  <c r="AD913" i="27"/>
  <c r="AD914" i="27"/>
  <c r="AD915" i="27"/>
  <c r="AD916" i="27"/>
  <c r="AD917" i="27"/>
  <c r="AD918" i="27"/>
  <c r="AD919" i="27"/>
  <c r="AD920" i="27"/>
  <c r="AD921" i="27"/>
  <c r="AD922" i="27"/>
  <c r="AD923" i="27"/>
  <c r="AD924" i="27"/>
  <c r="AD925" i="27"/>
  <c r="AD926" i="27"/>
  <c r="AD927" i="27"/>
  <c r="AD928" i="27"/>
  <c r="AD929" i="27"/>
  <c r="AD930" i="27"/>
  <c r="AD931" i="27"/>
  <c r="AD932" i="27"/>
  <c r="AD933" i="27"/>
  <c r="AD934" i="27"/>
  <c r="AD935" i="27"/>
  <c r="AD936" i="27"/>
  <c r="AD937" i="27"/>
  <c r="AD938" i="27"/>
  <c r="AD939" i="27"/>
  <c r="AD940" i="27"/>
  <c r="AD941" i="27"/>
  <c r="AD942" i="27"/>
  <c r="AD943" i="27"/>
  <c r="AD944" i="27"/>
  <c r="AD945" i="27"/>
  <c r="AD946" i="27"/>
  <c r="AD947" i="27"/>
  <c r="AD948" i="27"/>
  <c r="AD949" i="27"/>
  <c r="AD950" i="27"/>
  <c r="AD951" i="27"/>
  <c r="AD952" i="27"/>
  <c r="AD953" i="27"/>
  <c r="AD954" i="27"/>
  <c r="AD955" i="27"/>
  <c r="AD956" i="27"/>
  <c r="AD957" i="27"/>
  <c r="AD958" i="27"/>
  <c r="AD959" i="27"/>
  <c r="AD960" i="27"/>
  <c r="AD961" i="27"/>
  <c r="AD962" i="27"/>
  <c r="AD963" i="27"/>
  <c r="AD964" i="27"/>
  <c r="AD965" i="27"/>
  <c r="AD966" i="27"/>
  <c r="AD967" i="27"/>
  <c r="AD968" i="27"/>
  <c r="AD969" i="27"/>
  <c r="AD970" i="27"/>
  <c r="AD971" i="27"/>
  <c r="AD972" i="27"/>
  <c r="AD973" i="27"/>
  <c r="AD974" i="27"/>
  <c r="AD975" i="27"/>
  <c r="AD976" i="27"/>
  <c r="AD977" i="27"/>
  <c r="AD978" i="27"/>
  <c r="AD979" i="27"/>
  <c r="AD980" i="27"/>
  <c r="AD981" i="27"/>
  <c r="AD982" i="27"/>
  <c r="AD983" i="27"/>
  <c r="AD984" i="27"/>
  <c r="AD985" i="27"/>
  <c r="AD986" i="27"/>
  <c r="AD987" i="27"/>
  <c r="AD988" i="27"/>
  <c r="AD989" i="27"/>
  <c r="AD990" i="27"/>
  <c r="AD991" i="27"/>
  <c r="AD992" i="27"/>
  <c r="AD993" i="27"/>
  <c r="AD994" i="27"/>
  <c r="AD995" i="27"/>
  <c r="AD996" i="27"/>
  <c r="AD997" i="27"/>
  <c r="AD998" i="27"/>
  <c r="AD999" i="27"/>
  <c r="AD1000" i="27"/>
  <c r="AD1001" i="27"/>
  <c r="AD1002" i="27"/>
  <c r="AD1003" i="27"/>
  <c r="AD1004" i="27"/>
  <c r="AD1005" i="27"/>
  <c r="AD1006" i="27"/>
  <c r="AD1007" i="27"/>
  <c r="AD1008" i="27"/>
  <c r="AD1009" i="27"/>
  <c r="AD1010" i="27"/>
  <c r="AD1011" i="27"/>
  <c r="AD1012" i="27"/>
  <c r="AD1013" i="27"/>
  <c r="AD1014" i="27"/>
  <c r="AD1015" i="27"/>
  <c r="AD1016" i="27"/>
  <c r="AD1017" i="27"/>
  <c r="AD1018" i="27"/>
  <c r="AD1019" i="27"/>
  <c r="AD1020" i="27"/>
  <c r="AD1021" i="27"/>
  <c r="AD1022" i="27"/>
  <c r="AD1023" i="27"/>
  <c r="AD1024" i="27"/>
  <c r="AD1025" i="27"/>
  <c r="AD1026" i="27"/>
  <c r="AD1027" i="27"/>
  <c r="AD1028" i="27"/>
  <c r="AD1029" i="27"/>
  <c r="AD1030" i="27"/>
  <c r="AD1031" i="27"/>
  <c r="AD1032" i="27"/>
  <c r="AD1033" i="27"/>
  <c r="AD1034" i="27"/>
  <c r="AD1035" i="27"/>
  <c r="AD1036" i="27"/>
  <c r="AD1037" i="27"/>
  <c r="AD1038" i="27"/>
  <c r="AD1039" i="27"/>
  <c r="AD1040" i="27"/>
  <c r="AD1041" i="27"/>
  <c r="AD1042" i="27"/>
  <c r="AD1043" i="27"/>
  <c r="AD1044" i="27"/>
  <c r="AD1045" i="27"/>
  <c r="AD1046" i="27"/>
  <c r="AD1047" i="27"/>
  <c r="AD1048" i="27"/>
  <c r="AD1049" i="27"/>
  <c r="AD1050" i="27"/>
  <c r="AD1051" i="27"/>
  <c r="AD1052" i="27"/>
  <c r="AD1053" i="27"/>
  <c r="AD1054" i="27"/>
  <c r="AD1055" i="27"/>
  <c r="AD1056" i="27"/>
  <c r="AD1057" i="27"/>
  <c r="AD1058" i="27"/>
  <c r="AD1059" i="27"/>
  <c r="AD1060" i="27"/>
  <c r="AD1061" i="27"/>
  <c r="AD1062" i="27"/>
  <c r="AD1063" i="27"/>
  <c r="AD1064" i="27"/>
  <c r="AD1065" i="27"/>
  <c r="AD1066" i="27"/>
  <c r="AD1067" i="27"/>
  <c r="AD1068" i="27"/>
  <c r="AD1069" i="27"/>
  <c r="AD1070" i="27"/>
  <c r="AD1071" i="27"/>
  <c r="AD1072" i="27"/>
  <c r="AD1073" i="27"/>
  <c r="AD1074" i="27"/>
  <c r="AD1075" i="27"/>
  <c r="AD1076" i="27"/>
  <c r="AD1077" i="27"/>
  <c r="AD1078" i="27"/>
  <c r="AD1079" i="27"/>
  <c r="AD1080" i="27"/>
  <c r="AD1081" i="27"/>
  <c r="AD1082" i="27"/>
  <c r="AD1083" i="27"/>
  <c r="AD1084" i="27"/>
  <c r="AD1085" i="27"/>
  <c r="AD1086" i="27"/>
  <c r="AD1087" i="27"/>
  <c r="AD1088" i="27"/>
  <c r="AD1089" i="27"/>
  <c r="AD1090" i="27"/>
  <c r="AD1091" i="27"/>
  <c r="AD1092" i="27"/>
  <c r="AD1093" i="27"/>
  <c r="AD1094" i="27"/>
  <c r="AD1095" i="27"/>
  <c r="AD1096" i="27"/>
  <c r="AD1097" i="27"/>
  <c r="AD1098" i="27"/>
  <c r="AD1099" i="27"/>
  <c r="AD1100" i="27"/>
  <c r="AD1101" i="27"/>
  <c r="AD1102" i="27"/>
  <c r="AD1103" i="27"/>
  <c r="AD1104" i="27"/>
  <c r="AD1105" i="27"/>
  <c r="AD1106" i="27"/>
  <c r="AD1107" i="27"/>
  <c r="AD1108" i="27"/>
  <c r="AD1109" i="27"/>
  <c r="AD1110" i="27"/>
  <c r="AD1111" i="27"/>
  <c r="AD1112" i="27"/>
  <c r="AD1113" i="27"/>
  <c r="AD1114" i="27"/>
  <c r="AD1115" i="27"/>
  <c r="AD1116" i="27"/>
  <c r="AD1117" i="27"/>
  <c r="AD1118" i="27"/>
  <c r="AD1119" i="27"/>
  <c r="AD1120" i="27"/>
  <c r="AD1121" i="27"/>
  <c r="AD1122" i="27"/>
  <c r="AD1123" i="27"/>
  <c r="AD1124" i="27"/>
  <c r="AD1125" i="27"/>
  <c r="AD1126" i="27"/>
  <c r="AD1127" i="27"/>
  <c r="AD1128" i="27"/>
  <c r="AD1129" i="27"/>
  <c r="AD1130" i="27"/>
  <c r="AD1131" i="27"/>
  <c r="AD1132" i="27"/>
  <c r="AD1133" i="27"/>
  <c r="AD1134" i="27"/>
  <c r="AD1135" i="27"/>
  <c r="AD1136" i="27"/>
  <c r="AD1137" i="27"/>
  <c r="AD1138" i="27"/>
  <c r="AD1139" i="27"/>
  <c r="AD1140" i="27"/>
  <c r="AD1141" i="27"/>
  <c r="AD1142" i="27"/>
  <c r="AD1143" i="27"/>
  <c r="AD1144" i="27"/>
  <c r="AD1145" i="27"/>
  <c r="AD1146" i="27"/>
  <c r="AD1147" i="27"/>
  <c r="AD1148" i="27"/>
  <c r="AD1149" i="27"/>
  <c r="AD1150" i="27"/>
  <c r="AD1151" i="27"/>
  <c r="AD1152" i="27"/>
  <c r="AD1153" i="27"/>
  <c r="AD1154" i="27"/>
  <c r="AD1155" i="27"/>
  <c r="AD1156" i="27"/>
  <c r="AD1157" i="27"/>
  <c r="AD1158" i="27"/>
  <c r="AD1159" i="27"/>
  <c r="AD1160" i="27"/>
  <c r="AD1161" i="27"/>
  <c r="AD1162" i="27"/>
  <c r="AD1163" i="27"/>
  <c r="AD1164" i="27"/>
  <c r="AD1165" i="27"/>
  <c r="AD1166" i="27"/>
  <c r="AD1167" i="27"/>
  <c r="AD1168" i="27"/>
  <c r="AD1169" i="27"/>
  <c r="AD1170" i="27"/>
  <c r="AD1171" i="27"/>
  <c r="AD1172" i="27"/>
  <c r="AD1173" i="27"/>
  <c r="AD1174" i="27"/>
  <c r="AD1175" i="27"/>
  <c r="AD1176" i="27"/>
  <c r="AD1177" i="27"/>
  <c r="AD1178" i="27"/>
  <c r="AD1179" i="27"/>
  <c r="AD1180" i="27"/>
  <c r="AD1181" i="27"/>
  <c r="AD1182" i="27"/>
  <c r="AD1183" i="27"/>
  <c r="AD1184" i="27"/>
  <c r="AD1185" i="27"/>
  <c r="AD1186" i="27"/>
  <c r="AD1187" i="27"/>
  <c r="AD1188" i="27"/>
  <c r="AD1189" i="27"/>
  <c r="AD1190" i="27"/>
  <c r="AD1191" i="27"/>
  <c r="AD1192" i="27"/>
  <c r="AD1193" i="27"/>
  <c r="AD1194" i="27"/>
  <c r="AD1195" i="27"/>
  <c r="AD1196" i="27"/>
  <c r="AD1197" i="27"/>
  <c r="AD1198" i="27"/>
  <c r="AD1199" i="27"/>
  <c r="AD1200" i="27"/>
  <c r="AD1201" i="27"/>
  <c r="AD1202" i="27"/>
  <c r="AD1203" i="27"/>
  <c r="AD1204" i="27"/>
  <c r="M1206" i="27"/>
  <c r="N1287" i="27"/>
  <c r="N1286" i="27"/>
  <c r="N1285" i="27"/>
  <c r="N1284" i="27"/>
  <c r="N1283" i="27"/>
  <c r="N1281" i="27"/>
  <c r="N1280" i="27"/>
  <c r="N1279" i="27"/>
  <c r="N1278" i="27"/>
  <c r="N1277" i="27"/>
  <c r="N1275" i="27"/>
  <c r="N1274" i="27"/>
  <c r="N1273" i="27"/>
  <c r="N1272" i="27"/>
  <c r="N1271" i="27"/>
  <c r="N1269" i="27"/>
  <c r="N1268" i="27"/>
  <c r="N1267" i="27"/>
  <c r="N1266" i="27"/>
  <c r="N1265" i="27"/>
  <c r="N1263" i="27"/>
  <c r="N1262" i="27"/>
  <c r="N1261" i="27"/>
  <c r="N1260" i="27"/>
  <c r="N1259" i="27"/>
  <c r="N1257" i="27"/>
  <c r="N1256" i="27"/>
  <c r="AF3" i="27"/>
  <c r="AF4" i="27"/>
  <c r="AF5" i="27"/>
  <c r="AF6" i="27"/>
  <c r="AF7" i="27"/>
  <c r="AF8" i="27"/>
  <c r="AF9" i="27"/>
  <c r="AF10" i="27"/>
  <c r="AF11" i="27"/>
  <c r="AF12" i="27"/>
  <c r="AF13" i="27"/>
  <c r="AF14" i="27"/>
  <c r="AF15" i="27"/>
  <c r="AF16" i="27"/>
  <c r="AF17" i="27"/>
  <c r="AF18" i="27"/>
  <c r="AF19" i="27"/>
  <c r="AF20" i="27"/>
  <c r="AF21" i="27"/>
  <c r="AF22" i="27"/>
  <c r="AF23" i="27"/>
  <c r="AF24" i="27"/>
  <c r="AF25" i="27"/>
  <c r="AF26" i="27"/>
  <c r="AF27" i="27"/>
  <c r="AF28" i="27"/>
  <c r="AF29" i="27"/>
  <c r="AF30" i="27"/>
  <c r="AF31" i="27"/>
  <c r="AF32" i="27"/>
  <c r="AF33" i="27"/>
  <c r="AF34" i="27"/>
  <c r="AF35" i="27"/>
  <c r="AF36" i="27"/>
  <c r="AF37" i="27"/>
  <c r="AF38" i="27"/>
  <c r="AF39" i="27"/>
  <c r="AF40" i="27"/>
  <c r="AF41" i="27"/>
  <c r="AF42" i="27"/>
  <c r="AF43" i="27"/>
  <c r="AF44" i="27"/>
  <c r="AF45" i="27"/>
  <c r="AF46" i="27"/>
  <c r="AF47" i="27"/>
  <c r="AF48" i="27"/>
  <c r="AF49" i="27"/>
  <c r="AF50" i="27"/>
  <c r="AF51" i="27"/>
  <c r="AF52" i="27"/>
  <c r="AF53" i="27"/>
  <c r="AF54" i="27"/>
  <c r="AF55" i="27"/>
  <c r="AF56" i="27"/>
  <c r="AF57" i="27"/>
  <c r="AF58" i="27"/>
  <c r="AF59" i="27"/>
  <c r="AF60" i="27"/>
  <c r="AF61" i="27"/>
  <c r="AF62" i="27"/>
  <c r="AF63" i="27"/>
  <c r="AF64" i="27"/>
  <c r="AF65" i="27"/>
  <c r="AF66" i="27"/>
  <c r="AF67" i="27"/>
  <c r="AF68" i="27"/>
  <c r="AF69" i="27"/>
  <c r="AF70" i="27"/>
  <c r="AF71" i="27"/>
  <c r="AF72" i="27"/>
  <c r="AF73" i="27"/>
  <c r="AF74" i="27"/>
  <c r="AF75" i="27"/>
  <c r="AF76" i="27"/>
  <c r="AF77" i="27"/>
  <c r="AF78" i="27"/>
  <c r="AF79" i="27"/>
  <c r="AF80" i="27"/>
  <c r="AF81" i="27"/>
  <c r="AF82" i="27"/>
  <c r="AF83" i="27"/>
  <c r="AF84" i="27"/>
  <c r="AF85" i="27"/>
  <c r="AF86" i="27"/>
  <c r="AF87" i="27"/>
  <c r="AF88" i="27"/>
  <c r="AF89" i="27"/>
  <c r="AF90" i="27"/>
  <c r="AF91" i="27"/>
  <c r="AF92" i="27"/>
  <c r="AF93" i="27"/>
  <c r="AF94" i="27"/>
  <c r="AF95" i="27"/>
  <c r="AF96" i="27"/>
  <c r="AF97" i="27"/>
  <c r="AF98" i="27"/>
  <c r="AF99" i="27"/>
  <c r="AF100" i="27"/>
  <c r="AF101" i="27"/>
  <c r="AF102" i="27"/>
  <c r="AF103" i="27"/>
  <c r="AF104" i="27"/>
  <c r="AF105" i="27"/>
  <c r="AF106" i="27"/>
  <c r="AF107" i="27"/>
  <c r="AF108" i="27"/>
  <c r="AF109" i="27"/>
  <c r="AF110" i="27"/>
  <c r="AF111" i="27"/>
  <c r="AF112" i="27"/>
  <c r="AF113" i="27"/>
  <c r="AF114" i="27"/>
  <c r="AF115" i="27"/>
  <c r="AF116" i="27"/>
  <c r="AF117" i="27"/>
  <c r="AF118" i="27"/>
  <c r="AF119" i="27"/>
  <c r="AF120" i="27"/>
  <c r="AF121" i="27"/>
  <c r="AF122" i="27"/>
  <c r="AF123" i="27"/>
  <c r="AF124" i="27"/>
  <c r="AF125" i="27"/>
  <c r="AF126" i="27"/>
  <c r="AF127" i="27"/>
  <c r="AF128" i="27"/>
  <c r="AF129" i="27"/>
  <c r="AF130" i="27"/>
  <c r="AF131" i="27"/>
  <c r="AF132" i="27"/>
  <c r="AF133" i="27"/>
  <c r="AF134" i="27"/>
  <c r="AF135" i="27"/>
  <c r="AF136" i="27"/>
  <c r="AF137" i="27"/>
  <c r="AF138" i="27"/>
  <c r="AF139" i="27"/>
  <c r="AF140" i="27"/>
  <c r="AF141" i="27"/>
  <c r="AF142" i="27"/>
  <c r="AF143" i="27"/>
  <c r="AF144" i="27"/>
  <c r="AF145" i="27"/>
  <c r="AF146" i="27"/>
  <c r="AF147" i="27"/>
  <c r="AF148" i="27"/>
  <c r="AF149" i="27"/>
  <c r="AF150" i="27"/>
  <c r="AF151" i="27"/>
  <c r="AF152" i="27"/>
  <c r="AF153" i="27"/>
  <c r="AF154" i="27"/>
  <c r="AF155" i="27"/>
  <c r="AF156" i="27"/>
  <c r="AF157" i="27"/>
  <c r="AF158" i="27"/>
  <c r="AF159" i="27"/>
  <c r="AF160" i="27"/>
  <c r="AF161" i="27"/>
  <c r="AF162" i="27"/>
  <c r="AF163" i="27"/>
  <c r="AF164" i="27"/>
  <c r="AF165" i="27"/>
  <c r="AF166" i="27"/>
  <c r="AF167" i="27"/>
  <c r="AF168" i="27"/>
  <c r="AF169" i="27"/>
  <c r="AF170" i="27"/>
  <c r="AF171" i="27"/>
  <c r="AF172" i="27"/>
  <c r="AF173" i="27"/>
  <c r="AF174" i="27"/>
  <c r="AF175" i="27"/>
  <c r="AF176" i="27"/>
  <c r="AF177" i="27"/>
  <c r="AF178" i="27"/>
  <c r="AF179" i="27"/>
  <c r="AF180" i="27"/>
  <c r="AF181" i="27"/>
  <c r="AF182" i="27"/>
  <c r="AF183" i="27"/>
  <c r="AF184" i="27"/>
  <c r="AF185" i="27"/>
  <c r="AF186" i="27"/>
  <c r="AF187" i="27"/>
  <c r="AF188" i="27"/>
  <c r="AF189" i="27"/>
  <c r="AF190" i="27"/>
  <c r="AF191" i="27"/>
  <c r="AF192" i="27"/>
  <c r="AF193" i="27"/>
  <c r="AF194" i="27"/>
  <c r="AF195" i="27"/>
  <c r="AF196" i="27"/>
  <c r="AF197" i="27"/>
  <c r="AF198" i="27"/>
  <c r="AF199" i="27"/>
  <c r="AF200" i="27"/>
  <c r="AF201" i="27"/>
  <c r="AF202" i="27"/>
  <c r="AF203" i="27"/>
  <c r="AF204" i="27"/>
  <c r="AF205" i="27"/>
  <c r="AF206" i="27"/>
  <c r="AF207" i="27"/>
  <c r="AF208" i="27"/>
  <c r="AF209" i="27"/>
  <c r="AF210" i="27"/>
  <c r="AF211" i="27"/>
  <c r="AF212" i="27"/>
  <c r="AF213" i="27"/>
  <c r="AF214" i="27"/>
  <c r="AF215" i="27"/>
  <c r="AF216" i="27"/>
  <c r="AF217" i="27"/>
  <c r="AF218" i="27"/>
  <c r="AF219" i="27"/>
  <c r="AF220" i="27"/>
  <c r="AF221" i="27"/>
  <c r="AF222" i="27"/>
  <c r="AF223" i="27"/>
  <c r="AF224" i="27"/>
  <c r="AF225" i="27"/>
  <c r="AF226" i="27"/>
  <c r="AF227" i="27"/>
  <c r="AF228" i="27"/>
  <c r="AF229" i="27"/>
  <c r="AF230" i="27"/>
  <c r="AF231" i="27"/>
  <c r="AF232" i="27"/>
  <c r="AF233" i="27"/>
  <c r="AF234" i="27"/>
  <c r="AF235" i="27"/>
  <c r="AF236" i="27"/>
  <c r="AF237" i="27"/>
  <c r="AF238" i="27"/>
  <c r="AF239" i="27"/>
  <c r="AF240" i="27"/>
  <c r="AF241" i="27"/>
  <c r="AF242" i="27"/>
  <c r="AF243" i="27"/>
  <c r="AF244" i="27"/>
  <c r="AF245" i="27"/>
  <c r="AF246" i="27"/>
  <c r="AF247" i="27"/>
  <c r="AF248" i="27"/>
  <c r="AF249" i="27"/>
  <c r="AF250" i="27"/>
  <c r="AF251" i="27"/>
  <c r="AF252" i="27"/>
  <c r="AF253" i="27"/>
  <c r="AF254" i="27"/>
  <c r="AF255" i="27"/>
  <c r="AF256" i="27"/>
  <c r="AF257" i="27"/>
  <c r="AF258" i="27"/>
  <c r="AF259" i="27"/>
  <c r="AF260" i="27"/>
  <c r="AF261" i="27"/>
  <c r="AF262" i="27"/>
  <c r="AF263" i="27"/>
  <c r="AF264" i="27"/>
  <c r="AF265" i="27"/>
  <c r="AF266" i="27"/>
  <c r="AF267" i="27"/>
  <c r="AF268" i="27"/>
  <c r="AF269" i="27"/>
  <c r="AF270" i="27"/>
  <c r="AF271" i="27"/>
  <c r="AF272" i="27"/>
  <c r="AF273" i="27"/>
  <c r="AF274" i="27"/>
  <c r="AF275" i="27"/>
  <c r="AF276" i="27"/>
  <c r="AF277" i="27"/>
  <c r="AF278" i="27"/>
  <c r="AF279" i="27"/>
  <c r="AF280" i="27"/>
  <c r="AF281" i="27"/>
  <c r="AF282" i="27"/>
  <c r="AF283" i="27"/>
  <c r="AF284" i="27"/>
  <c r="AF285" i="27"/>
  <c r="AF286" i="27"/>
  <c r="AF287" i="27"/>
  <c r="AF288" i="27"/>
  <c r="AF289" i="27"/>
  <c r="AF290" i="27"/>
  <c r="AF291" i="27"/>
  <c r="AF292" i="27"/>
  <c r="AF293" i="27"/>
  <c r="AF294" i="27"/>
  <c r="AF295" i="27"/>
  <c r="AF296" i="27"/>
  <c r="AF297" i="27"/>
  <c r="AF298" i="27"/>
  <c r="AF299" i="27"/>
  <c r="AF300" i="27"/>
  <c r="AF301" i="27"/>
  <c r="AF302" i="27"/>
  <c r="AF303" i="27"/>
  <c r="AF304" i="27"/>
  <c r="AF305" i="27"/>
  <c r="AF306" i="27"/>
  <c r="AF307" i="27"/>
  <c r="AF308" i="27"/>
  <c r="AF309" i="27"/>
  <c r="AF310" i="27"/>
  <c r="AF311" i="27"/>
  <c r="AF312" i="27"/>
  <c r="AF313" i="27"/>
  <c r="AF314" i="27"/>
  <c r="AF315" i="27"/>
  <c r="AF316" i="27"/>
  <c r="AF317" i="27"/>
  <c r="AF318" i="27"/>
  <c r="AF319" i="27"/>
  <c r="AF320" i="27"/>
  <c r="AF321" i="27"/>
  <c r="AF322" i="27"/>
  <c r="AF323" i="27"/>
  <c r="AF324" i="27"/>
  <c r="AF325" i="27"/>
  <c r="AF326" i="27"/>
  <c r="AF327" i="27"/>
  <c r="AF328" i="27"/>
  <c r="AF329" i="27"/>
  <c r="AF330" i="27"/>
  <c r="AF331" i="27"/>
  <c r="AF332" i="27"/>
  <c r="AF333" i="27"/>
  <c r="AF334" i="27"/>
  <c r="AF335" i="27"/>
  <c r="AF336" i="27"/>
  <c r="AF337" i="27"/>
  <c r="AF338" i="27"/>
  <c r="AF339" i="27"/>
  <c r="AF340" i="27"/>
  <c r="AF341" i="27"/>
  <c r="AF342" i="27"/>
  <c r="AF343" i="27"/>
  <c r="AF344" i="27"/>
  <c r="AF345" i="27"/>
  <c r="AF346" i="27"/>
  <c r="AF347" i="27"/>
  <c r="AF348" i="27"/>
  <c r="AF349" i="27"/>
  <c r="AF350" i="27"/>
  <c r="AF351" i="27"/>
  <c r="AF352" i="27"/>
  <c r="AF353" i="27"/>
  <c r="AF354" i="27"/>
  <c r="AF355" i="27"/>
  <c r="AF356" i="27"/>
  <c r="AF357" i="27"/>
  <c r="AF358" i="27"/>
  <c r="AF359" i="27"/>
  <c r="AF360" i="27"/>
  <c r="AF361" i="27"/>
  <c r="AF362" i="27"/>
  <c r="AF363" i="27"/>
  <c r="AF364" i="27"/>
  <c r="AF365" i="27"/>
  <c r="AF366" i="27"/>
  <c r="AF367" i="27"/>
  <c r="AF368" i="27"/>
  <c r="AF369" i="27"/>
  <c r="AF370" i="27"/>
  <c r="AF371" i="27"/>
  <c r="AF372" i="27"/>
  <c r="AF373" i="27"/>
  <c r="AF374" i="27"/>
  <c r="AF375" i="27"/>
  <c r="AF376" i="27"/>
  <c r="AF377" i="27"/>
  <c r="AF378" i="27"/>
  <c r="AF379" i="27"/>
  <c r="AF380" i="27"/>
  <c r="AF381" i="27"/>
  <c r="AF382" i="27"/>
  <c r="AF383" i="27"/>
  <c r="AF384" i="27"/>
  <c r="AF385" i="27"/>
  <c r="AF386" i="27"/>
  <c r="AF387" i="27"/>
  <c r="AF388" i="27"/>
  <c r="AF389" i="27"/>
  <c r="AF390" i="27"/>
  <c r="AF391" i="27"/>
  <c r="AF392" i="27"/>
  <c r="AF393" i="27"/>
  <c r="AF394" i="27"/>
  <c r="AF395" i="27"/>
  <c r="AF396" i="27"/>
  <c r="AF397" i="27"/>
  <c r="AF398" i="27"/>
  <c r="AF399" i="27"/>
  <c r="AF400" i="27"/>
  <c r="AF401" i="27"/>
  <c r="AF402" i="27"/>
  <c r="AF403" i="27"/>
  <c r="AF404" i="27"/>
  <c r="AF405" i="27"/>
  <c r="AF406" i="27"/>
  <c r="AF407" i="27"/>
  <c r="AF408" i="27"/>
  <c r="AF409" i="27"/>
  <c r="AF410" i="27"/>
  <c r="AF411" i="27"/>
  <c r="AF412" i="27"/>
  <c r="AF413" i="27"/>
  <c r="AF414" i="27"/>
  <c r="AF415" i="27"/>
  <c r="AF416" i="27"/>
  <c r="AF417" i="27"/>
  <c r="AF418" i="27"/>
  <c r="AF419" i="27"/>
  <c r="AF420" i="27"/>
  <c r="AF421" i="27"/>
  <c r="AF422" i="27"/>
  <c r="AF423" i="27"/>
  <c r="AF424" i="27"/>
  <c r="AF425" i="27"/>
  <c r="AF426" i="27"/>
  <c r="AF427" i="27"/>
  <c r="AF428" i="27"/>
  <c r="AF429" i="27"/>
  <c r="AF430" i="27"/>
  <c r="AF431" i="27"/>
  <c r="AF432" i="27"/>
  <c r="AF433" i="27"/>
  <c r="AF434" i="27"/>
  <c r="AF435" i="27"/>
  <c r="AF436" i="27"/>
  <c r="AF437" i="27"/>
  <c r="AF438" i="27"/>
  <c r="AF439" i="27"/>
  <c r="AF440" i="27"/>
  <c r="AF441" i="27"/>
  <c r="AF442" i="27"/>
  <c r="AF443" i="27"/>
  <c r="AF444" i="27"/>
  <c r="AF445" i="27"/>
  <c r="AF446" i="27"/>
  <c r="AF447" i="27"/>
  <c r="AF448" i="27"/>
  <c r="AF449" i="27"/>
  <c r="AF450" i="27"/>
  <c r="AF451" i="27"/>
  <c r="AF452" i="27"/>
  <c r="AF453" i="27"/>
  <c r="AF454" i="27"/>
  <c r="AF455" i="27"/>
  <c r="AF456" i="27"/>
  <c r="AF457" i="27"/>
  <c r="AF458" i="27"/>
  <c r="AF459" i="27"/>
  <c r="AF460" i="27"/>
  <c r="AF461" i="27"/>
  <c r="AF462" i="27"/>
  <c r="AF463" i="27"/>
  <c r="AF464" i="27"/>
  <c r="AF465" i="27"/>
  <c r="AF466" i="27"/>
  <c r="AF467" i="27"/>
  <c r="AF468" i="27"/>
  <c r="AF469" i="27"/>
  <c r="AF470" i="27"/>
  <c r="AF471" i="27"/>
  <c r="AF472" i="27"/>
  <c r="AF473" i="27"/>
  <c r="AF474" i="27"/>
  <c r="AF475" i="27"/>
  <c r="AF476" i="27"/>
  <c r="AF477" i="27"/>
  <c r="AF478" i="27"/>
  <c r="AF479" i="27"/>
  <c r="AF480" i="27"/>
  <c r="AF481" i="27"/>
  <c r="AF482" i="27"/>
  <c r="AF483" i="27"/>
  <c r="AF484" i="27"/>
  <c r="AF485" i="27"/>
  <c r="AF486" i="27"/>
  <c r="AF487" i="27"/>
  <c r="AF488" i="27"/>
  <c r="AF489" i="27"/>
  <c r="AF490" i="27"/>
  <c r="AF491" i="27"/>
  <c r="AF492" i="27"/>
  <c r="AF493" i="27"/>
  <c r="AF494" i="27"/>
  <c r="AF495" i="27"/>
  <c r="AF496" i="27"/>
  <c r="AF497" i="27"/>
  <c r="AF498" i="27"/>
  <c r="AF499" i="27"/>
  <c r="AF500" i="27"/>
  <c r="AF501" i="27"/>
  <c r="AF502" i="27"/>
  <c r="AF503" i="27"/>
  <c r="AF504" i="27"/>
  <c r="AF505" i="27"/>
  <c r="AF506" i="27"/>
  <c r="AF507" i="27"/>
  <c r="AF508" i="27"/>
  <c r="AF509" i="27"/>
  <c r="AF510" i="27"/>
  <c r="AF511" i="27"/>
  <c r="AF512" i="27"/>
  <c r="AF513" i="27"/>
  <c r="AF514" i="27"/>
  <c r="AF515" i="27"/>
  <c r="AF516" i="27"/>
  <c r="AF517" i="27"/>
  <c r="AF518" i="27"/>
  <c r="AF519" i="27"/>
  <c r="AF520" i="27"/>
  <c r="AF521" i="27"/>
  <c r="AF522" i="27"/>
  <c r="AF523" i="27"/>
  <c r="AF524" i="27"/>
  <c r="AF525" i="27"/>
  <c r="AF526" i="27"/>
  <c r="AF527" i="27"/>
  <c r="AF528" i="27"/>
  <c r="AF529" i="27"/>
  <c r="AF530" i="27"/>
  <c r="AF531" i="27"/>
  <c r="AF532" i="27"/>
  <c r="AF533" i="27"/>
  <c r="AF534" i="27"/>
  <c r="AF535" i="27"/>
  <c r="AF536" i="27"/>
  <c r="AF537" i="27"/>
  <c r="AF538" i="27"/>
  <c r="AF539" i="27"/>
  <c r="AF540" i="27"/>
  <c r="AF541" i="27"/>
  <c r="AF542" i="27"/>
  <c r="AF543" i="27"/>
  <c r="AF544" i="27"/>
  <c r="AF545" i="27"/>
  <c r="AF546" i="27"/>
  <c r="AF547" i="27"/>
  <c r="AF548" i="27"/>
  <c r="AF549" i="27"/>
  <c r="AF550" i="27"/>
  <c r="AF551" i="27"/>
  <c r="AF552" i="27"/>
  <c r="AF553" i="27"/>
  <c r="AF554" i="27"/>
  <c r="AF555" i="27"/>
  <c r="AF556" i="27"/>
  <c r="AF557" i="27"/>
  <c r="AF558" i="27"/>
  <c r="AF559" i="27"/>
  <c r="AF560" i="27"/>
  <c r="AF561" i="27"/>
  <c r="AF562" i="27"/>
  <c r="AF563" i="27"/>
  <c r="AF564" i="27"/>
  <c r="AF565" i="27"/>
  <c r="AF566" i="27"/>
  <c r="AF567" i="27"/>
  <c r="AF568" i="27"/>
  <c r="AF569" i="27"/>
  <c r="AF570" i="27"/>
  <c r="AF571" i="27"/>
  <c r="AF572" i="27"/>
  <c r="AF573" i="27"/>
  <c r="AF574" i="27"/>
  <c r="AF575" i="27"/>
  <c r="AF576" i="27"/>
  <c r="AF577" i="27"/>
  <c r="AF578" i="27"/>
  <c r="AF579" i="27"/>
  <c r="AF580" i="27"/>
  <c r="AF581" i="27"/>
  <c r="AF582" i="27"/>
  <c r="AF583" i="27"/>
  <c r="AF584" i="27"/>
  <c r="AF585" i="27"/>
  <c r="AF586" i="27"/>
  <c r="AF587" i="27"/>
  <c r="AF588" i="27"/>
  <c r="AF589" i="27"/>
  <c r="AF590" i="27"/>
  <c r="AF591" i="27"/>
  <c r="AF592" i="27"/>
  <c r="AF593" i="27"/>
  <c r="AF594" i="27"/>
  <c r="AF595" i="27"/>
  <c r="AF596" i="27"/>
  <c r="AF597" i="27"/>
  <c r="AF598" i="27"/>
  <c r="AF599" i="27"/>
  <c r="AF600" i="27"/>
  <c r="AF601" i="27"/>
  <c r="AF602" i="27"/>
  <c r="AF603" i="27"/>
  <c r="AF604" i="27"/>
  <c r="AF605" i="27"/>
  <c r="AF606" i="27"/>
  <c r="AF607" i="27"/>
  <c r="AF608" i="27"/>
  <c r="AF609" i="27"/>
  <c r="AF610" i="27"/>
  <c r="AF611" i="27"/>
  <c r="AF612" i="27"/>
  <c r="AF613" i="27"/>
  <c r="AF614" i="27"/>
  <c r="AF615" i="27"/>
  <c r="AF616" i="27"/>
  <c r="AF617" i="27"/>
  <c r="AF618" i="27"/>
  <c r="AF619" i="27"/>
  <c r="AF620" i="27"/>
  <c r="AF621" i="27"/>
  <c r="AF622" i="27"/>
  <c r="AF623" i="27"/>
  <c r="AF624" i="27"/>
  <c r="AF625" i="27"/>
  <c r="AF626" i="27"/>
  <c r="AF627" i="27"/>
  <c r="AF628" i="27"/>
  <c r="AF629" i="27"/>
  <c r="AF630" i="27"/>
  <c r="AF631" i="27"/>
  <c r="AF632" i="27"/>
  <c r="AF633" i="27"/>
  <c r="AF634" i="27"/>
  <c r="AF635" i="27"/>
  <c r="AF636" i="27"/>
  <c r="AF637" i="27"/>
  <c r="AF638" i="27"/>
  <c r="AF639" i="27"/>
  <c r="AF640" i="27"/>
  <c r="AF641" i="27"/>
  <c r="AF642" i="27"/>
  <c r="AF643" i="27"/>
  <c r="AF644" i="27"/>
  <c r="AF645" i="27"/>
  <c r="AF646" i="27"/>
  <c r="AF647" i="27"/>
  <c r="AF648" i="27"/>
  <c r="AF649" i="27"/>
  <c r="AF650" i="27"/>
  <c r="AF651" i="27"/>
  <c r="AF652" i="27"/>
  <c r="AF653" i="27"/>
  <c r="AF654" i="27"/>
  <c r="AF655" i="27"/>
  <c r="AF656" i="27"/>
  <c r="AF657" i="27"/>
  <c r="AF658" i="27"/>
  <c r="AF659" i="27"/>
  <c r="AF660" i="27"/>
  <c r="AF661" i="27"/>
  <c r="AF662" i="27"/>
  <c r="AF663" i="27"/>
  <c r="AF664" i="27"/>
  <c r="AF665" i="27"/>
  <c r="AF666" i="27"/>
  <c r="AF667" i="27"/>
  <c r="AF668" i="27"/>
  <c r="AF669" i="27"/>
  <c r="AF670" i="27"/>
  <c r="AF671" i="27"/>
  <c r="AF672" i="27"/>
  <c r="AF673" i="27"/>
  <c r="AF674" i="27"/>
  <c r="AF675" i="27"/>
  <c r="AF676" i="27"/>
  <c r="AF677" i="27"/>
  <c r="AF678" i="27"/>
  <c r="AF679" i="27"/>
  <c r="AF680" i="27"/>
  <c r="AF681" i="27"/>
  <c r="AF682" i="27"/>
  <c r="AF683" i="27"/>
  <c r="AF684" i="27"/>
  <c r="AF685" i="27"/>
  <c r="AF686" i="27"/>
  <c r="AF687" i="27"/>
  <c r="AF688" i="27"/>
  <c r="AF689" i="27"/>
  <c r="AF690" i="27"/>
  <c r="AF691" i="27"/>
  <c r="AF692" i="27"/>
  <c r="AF693" i="27"/>
  <c r="AF694" i="27"/>
  <c r="AF695" i="27"/>
  <c r="AF696" i="27"/>
  <c r="AF697" i="27"/>
  <c r="AF698" i="27"/>
  <c r="AF699" i="27"/>
  <c r="AF700" i="27"/>
  <c r="AF701" i="27"/>
  <c r="AF702" i="27"/>
  <c r="AF703" i="27"/>
  <c r="AF704" i="27"/>
  <c r="AF705" i="27"/>
  <c r="AF706" i="27"/>
  <c r="AF707" i="27"/>
  <c r="AF708" i="27"/>
  <c r="AF709" i="27"/>
  <c r="AF710" i="27"/>
  <c r="AF711" i="27"/>
  <c r="AF712" i="27"/>
  <c r="AF713" i="27"/>
  <c r="AF714" i="27"/>
  <c r="AF715" i="27"/>
  <c r="AF716" i="27"/>
  <c r="AF717" i="27"/>
  <c r="AF718" i="27"/>
  <c r="AF719" i="27"/>
  <c r="AF720" i="27"/>
  <c r="AF721" i="27"/>
  <c r="AF722" i="27"/>
  <c r="AF723" i="27"/>
  <c r="AF724" i="27"/>
  <c r="AF725" i="27"/>
  <c r="AF726" i="27"/>
  <c r="AF727" i="27"/>
  <c r="AF728" i="27"/>
  <c r="AF729" i="27"/>
  <c r="AF730" i="27"/>
  <c r="AF731" i="27"/>
  <c r="AF732" i="27"/>
  <c r="AF733" i="27"/>
  <c r="AF734" i="27"/>
  <c r="AF735" i="27"/>
  <c r="AF736" i="27"/>
  <c r="AF737" i="27"/>
  <c r="AF738" i="27"/>
  <c r="AF739" i="27"/>
  <c r="AF740" i="27"/>
  <c r="AF741" i="27"/>
  <c r="AF742" i="27"/>
  <c r="AF743" i="27"/>
  <c r="AF744" i="27"/>
  <c r="AF745" i="27"/>
  <c r="AF746" i="27"/>
  <c r="AF747" i="27"/>
  <c r="AF748" i="27"/>
  <c r="AF749" i="27"/>
  <c r="AF750" i="27"/>
  <c r="AF751" i="27"/>
  <c r="AF752" i="27"/>
  <c r="AF753" i="27"/>
  <c r="AF754" i="27"/>
  <c r="AF755" i="27"/>
  <c r="AF756" i="27"/>
  <c r="AF757" i="27"/>
  <c r="AF758" i="27"/>
  <c r="AF759" i="27"/>
  <c r="AF760" i="27"/>
  <c r="AF761" i="27"/>
  <c r="AF762" i="27"/>
  <c r="AF763" i="27"/>
  <c r="AF764" i="27"/>
  <c r="AF765" i="27"/>
  <c r="AF766" i="27"/>
  <c r="AF767" i="27"/>
  <c r="AF768" i="27"/>
  <c r="AF769" i="27"/>
  <c r="AF770" i="27"/>
  <c r="AF771" i="27"/>
  <c r="AF772" i="27"/>
  <c r="AF773" i="27"/>
  <c r="AF774" i="27"/>
  <c r="AF775" i="27"/>
  <c r="AF776" i="27"/>
  <c r="AF777" i="27"/>
  <c r="AF778" i="27"/>
  <c r="AF779" i="27"/>
  <c r="AF780" i="27"/>
  <c r="AF781" i="27"/>
  <c r="AF782" i="27"/>
  <c r="AF783" i="27"/>
  <c r="AF784" i="27"/>
  <c r="AF785" i="27"/>
  <c r="AF786" i="27"/>
  <c r="AF787" i="27"/>
  <c r="AF788" i="27"/>
  <c r="AF789" i="27"/>
  <c r="AF790" i="27"/>
  <c r="AF791" i="27"/>
  <c r="AF792" i="27"/>
  <c r="AF793" i="27"/>
  <c r="AF794" i="27"/>
  <c r="AF795" i="27"/>
  <c r="AF796" i="27"/>
  <c r="AF797" i="27"/>
  <c r="AF798" i="27"/>
  <c r="AF799" i="27"/>
  <c r="AF800" i="27"/>
  <c r="AF801" i="27"/>
  <c r="AF802" i="27"/>
  <c r="AF803" i="27"/>
  <c r="AF804" i="27"/>
  <c r="AF805" i="27"/>
  <c r="AF806" i="27"/>
  <c r="AF807" i="27"/>
  <c r="AF808" i="27"/>
  <c r="AF809" i="27"/>
  <c r="AF810" i="27"/>
  <c r="AF811" i="27"/>
  <c r="AF812" i="27"/>
  <c r="AF813" i="27"/>
  <c r="AF814" i="27"/>
  <c r="AF815" i="27"/>
  <c r="AF816" i="27"/>
  <c r="AF817" i="27"/>
  <c r="AF818" i="27"/>
  <c r="AF819" i="27"/>
  <c r="AF820" i="27"/>
  <c r="AF821" i="27"/>
  <c r="AF822" i="27"/>
  <c r="AF823" i="27"/>
  <c r="AF824" i="27"/>
  <c r="AF825" i="27"/>
  <c r="AF826" i="27"/>
  <c r="AF827" i="27"/>
  <c r="AF828" i="27"/>
  <c r="AF829" i="27"/>
  <c r="AF830" i="27"/>
  <c r="AF831" i="27"/>
  <c r="AF832" i="27"/>
  <c r="AF833" i="27"/>
  <c r="AF834" i="27"/>
  <c r="AF835" i="27"/>
  <c r="AF836" i="27"/>
  <c r="AF837" i="27"/>
  <c r="AF838" i="27"/>
  <c r="AF839" i="27"/>
  <c r="AF840" i="27"/>
  <c r="AF841" i="27"/>
  <c r="AF842" i="27"/>
  <c r="AF843" i="27"/>
  <c r="AF844" i="27"/>
  <c r="AF845" i="27"/>
  <c r="AF846" i="27"/>
  <c r="AF847" i="27"/>
  <c r="AF848" i="27"/>
  <c r="AF849" i="27"/>
  <c r="AF850" i="27"/>
  <c r="AF851" i="27"/>
  <c r="AF852" i="27"/>
  <c r="AF853" i="27"/>
  <c r="AF854" i="27"/>
  <c r="AF855" i="27"/>
  <c r="AF856" i="27"/>
  <c r="AF857" i="27"/>
  <c r="AF858" i="27"/>
  <c r="AF859" i="27"/>
  <c r="AF860" i="27"/>
  <c r="AF861" i="27"/>
  <c r="AF862" i="27"/>
  <c r="AF863" i="27"/>
  <c r="AF864" i="27"/>
  <c r="AF865" i="27"/>
  <c r="AF866" i="27"/>
  <c r="AF867" i="27"/>
  <c r="AF868" i="27"/>
  <c r="AF869" i="27"/>
  <c r="AF870" i="27"/>
  <c r="AF871" i="27"/>
  <c r="AF872" i="27"/>
  <c r="AF873" i="27"/>
  <c r="AF874" i="27"/>
  <c r="AF875" i="27"/>
  <c r="AF876" i="27"/>
  <c r="AF877" i="27"/>
  <c r="AF878" i="27"/>
  <c r="AF879" i="27"/>
  <c r="AF880" i="27"/>
  <c r="AF881" i="27"/>
  <c r="AF882" i="27"/>
  <c r="AF883" i="27"/>
  <c r="AF884" i="27"/>
  <c r="AF885" i="27"/>
  <c r="AF886" i="27"/>
  <c r="AF887" i="27"/>
  <c r="AF888" i="27"/>
  <c r="AF889" i="27"/>
  <c r="AF890" i="27"/>
  <c r="AF891" i="27"/>
  <c r="AF892" i="27"/>
  <c r="AF893" i="27"/>
  <c r="AF894" i="27"/>
  <c r="AF895" i="27"/>
  <c r="AF896" i="27"/>
  <c r="AF897" i="27"/>
  <c r="AF898" i="27"/>
  <c r="AF899" i="27"/>
  <c r="AF900" i="27"/>
  <c r="AF901" i="27"/>
  <c r="AF902" i="27"/>
  <c r="AF903" i="27"/>
  <c r="AF904" i="27"/>
  <c r="AF905" i="27"/>
  <c r="AF906" i="27"/>
  <c r="AF907" i="27"/>
  <c r="AF908" i="27"/>
  <c r="AF909" i="27"/>
  <c r="AF910" i="27"/>
  <c r="AF911" i="27"/>
  <c r="AF912" i="27"/>
  <c r="AF913" i="27"/>
  <c r="AF914" i="27"/>
  <c r="AF915" i="27"/>
  <c r="AF916" i="27"/>
  <c r="AF917" i="27"/>
  <c r="AF918" i="27"/>
  <c r="AF919" i="27"/>
  <c r="AF920" i="27"/>
  <c r="AF921" i="27"/>
  <c r="AF922" i="27"/>
  <c r="AF923" i="27"/>
  <c r="AF924" i="27"/>
  <c r="AF925" i="27"/>
  <c r="AF926" i="27"/>
  <c r="AF927" i="27"/>
  <c r="AF928" i="27"/>
  <c r="AF929" i="27"/>
  <c r="AF930" i="27"/>
  <c r="AF931" i="27"/>
  <c r="AF932" i="27"/>
  <c r="AF933" i="27"/>
  <c r="AF934" i="27"/>
  <c r="AF935" i="27"/>
  <c r="AF936" i="27"/>
  <c r="AF937" i="27"/>
  <c r="AF938" i="27"/>
  <c r="AF939" i="27"/>
  <c r="AF940" i="27"/>
  <c r="AF941" i="27"/>
  <c r="AF942" i="27"/>
  <c r="AF943" i="27"/>
  <c r="AF944" i="27"/>
  <c r="AF945" i="27"/>
  <c r="AF946" i="27"/>
  <c r="AF947" i="27"/>
  <c r="AF948" i="27"/>
  <c r="AF949" i="27"/>
  <c r="AF950" i="27"/>
  <c r="AF951" i="27"/>
  <c r="AF952" i="27"/>
  <c r="AF953" i="27"/>
  <c r="AF954" i="27"/>
  <c r="AF955" i="27"/>
  <c r="AF956" i="27"/>
  <c r="AF957" i="27"/>
  <c r="AF958" i="27"/>
  <c r="AF959" i="27"/>
  <c r="AF960" i="27"/>
  <c r="AF961" i="27"/>
  <c r="AF962" i="27"/>
  <c r="AF963" i="27"/>
  <c r="AF964" i="27"/>
  <c r="AF965" i="27"/>
  <c r="AF966" i="27"/>
  <c r="AF967" i="27"/>
  <c r="AF968" i="27"/>
  <c r="AF969" i="27"/>
  <c r="AF970" i="27"/>
  <c r="AF971" i="27"/>
  <c r="AF972" i="27"/>
  <c r="AF973" i="27"/>
  <c r="AF974" i="27"/>
  <c r="AF975" i="27"/>
  <c r="AF976" i="27"/>
  <c r="AF977" i="27"/>
  <c r="AF978" i="27"/>
  <c r="AF979" i="27"/>
  <c r="AF980" i="27"/>
  <c r="AF981" i="27"/>
  <c r="AF982" i="27"/>
  <c r="AF983" i="27"/>
  <c r="AF984" i="27"/>
  <c r="AF985" i="27"/>
  <c r="AF986" i="27"/>
  <c r="AF987" i="27"/>
  <c r="AF988" i="27"/>
  <c r="AF989" i="27"/>
  <c r="AF990" i="27"/>
  <c r="AF991" i="27"/>
  <c r="AF992" i="27"/>
  <c r="AF993" i="27"/>
  <c r="AF994" i="27"/>
  <c r="AF995" i="27"/>
  <c r="AF996" i="27"/>
  <c r="AF997" i="27"/>
  <c r="AF998" i="27"/>
  <c r="AF999" i="27"/>
  <c r="AF1000" i="27"/>
  <c r="AF1001" i="27"/>
  <c r="AF1002" i="27"/>
  <c r="AF1003" i="27"/>
  <c r="AF1004" i="27"/>
  <c r="AF1005" i="27"/>
  <c r="AF1006" i="27"/>
  <c r="AF1007" i="27"/>
  <c r="AF1008" i="27"/>
  <c r="AF1009" i="27"/>
  <c r="AF1010" i="27"/>
  <c r="AF1011" i="27"/>
  <c r="AF1012" i="27"/>
  <c r="AF1013" i="27"/>
  <c r="AF1014" i="27"/>
  <c r="AF1015" i="27"/>
  <c r="AF1016" i="27"/>
  <c r="AF1017" i="27"/>
  <c r="AF1018" i="27"/>
  <c r="AF1019" i="27"/>
  <c r="AF1020" i="27"/>
  <c r="AF1021" i="27"/>
  <c r="AF1022" i="27"/>
  <c r="AF1023" i="27"/>
  <c r="AF1024" i="27"/>
  <c r="AF1025" i="27"/>
  <c r="AF1026" i="27"/>
  <c r="AF1027" i="27"/>
  <c r="AF1028" i="27"/>
  <c r="AF1029" i="27"/>
  <c r="AF1030" i="27"/>
  <c r="AF1031" i="27"/>
  <c r="AF1032" i="27"/>
  <c r="AF1033" i="27"/>
  <c r="AF1034" i="27"/>
  <c r="AF1035" i="27"/>
  <c r="AF1036" i="27"/>
  <c r="AF1037" i="27"/>
  <c r="AF1038" i="27"/>
  <c r="AF1039" i="27"/>
  <c r="AF1040" i="27"/>
  <c r="AF1041" i="27"/>
  <c r="AF1042" i="27"/>
  <c r="AF1043" i="27"/>
  <c r="AF1044" i="27"/>
  <c r="AF1045" i="27"/>
  <c r="AF1046" i="27"/>
  <c r="AF1047" i="27"/>
  <c r="AF1048" i="27"/>
  <c r="AF1049" i="27"/>
  <c r="AF1050" i="27"/>
  <c r="AF1051" i="27"/>
  <c r="AF1052" i="27"/>
  <c r="AF1053" i="27"/>
  <c r="AF1054" i="27"/>
  <c r="AF1055" i="27"/>
  <c r="AF1056" i="27"/>
  <c r="AF1057" i="27"/>
  <c r="AF1058" i="27"/>
  <c r="AF1059" i="27"/>
  <c r="AF1060" i="27"/>
  <c r="AF1061" i="27"/>
  <c r="AF1062" i="27"/>
  <c r="AF1063" i="27"/>
  <c r="AF1064" i="27"/>
  <c r="AF1065" i="27"/>
  <c r="AF1066" i="27"/>
  <c r="AF1067" i="27"/>
  <c r="AF1068" i="27"/>
  <c r="AF1069" i="27"/>
  <c r="AF1070" i="27"/>
  <c r="AF1071" i="27"/>
  <c r="AF1072" i="27"/>
  <c r="AF1073" i="27"/>
  <c r="AF1074" i="27"/>
  <c r="AF1075" i="27"/>
  <c r="AF1076" i="27"/>
  <c r="AF1077" i="27"/>
  <c r="AF1078" i="27"/>
  <c r="AF1079" i="27"/>
  <c r="AF1080" i="27"/>
  <c r="AF1081" i="27"/>
  <c r="AF1082" i="27"/>
  <c r="AF1083" i="27"/>
  <c r="AF1084" i="27"/>
  <c r="AF1085" i="27"/>
  <c r="AF1086" i="27"/>
  <c r="AF1087" i="27"/>
  <c r="AF1088" i="27"/>
  <c r="AF1089" i="27"/>
  <c r="AF1090" i="27"/>
  <c r="AF1091" i="27"/>
  <c r="AF1092" i="27"/>
  <c r="AF1093" i="27"/>
  <c r="AF1094" i="27"/>
  <c r="AF1095" i="27"/>
  <c r="AF1096" i="27"/>
  <c r="AF1097" i="27"/>
  <c r="AF1098" i="27"/>
  <c r="AF1099" i="27"/>
  <c r="AF1100" i="27"/>
  <c r="AF1101" i="27"/>
  <c r="AF1102" i="27"/>
  <c r="AF1103" i="27"/>
  <c r="AF1104" i="27"/>
  <c r="AF1105" i="27"/>
  <c r="AF1106" i="27"/>
  <c r="AF1107" i="27"/>
  <c r="AF1108" i="27"/>
  <c r="AF1109" i="27"/>
  <c r="AF1110" i="27"/>
  <c r="AF1111" i="27"/>
  <c r="AF1112" i="27"/>
  <c r="AF1113" i="27"/>
  <c r="AF1114" i="27"/>
  <c r="AF1115" i="27"/>
  <c r="AF1116" i="27"/>
  <c r="AF1117" i="27"/>
  <c r="AF1118" i="27"/>
  <c r="AF1119" i="27"/>
  <c r="AF1120" i="27"/>
  <c r="AF1121" i="27"/>
  <c r="AF1122" i="27"/>
  <c r="AF1123" i="27"/>
  <c r="AF1124" i="27"/>
  <c r="AF1125" i="27"/>
  <c r="AF1126" i="27"/>
  <c r="AF1127" i="27"/>
  <c r="AF1128" i="27"/>
  <c r="AF1129" i="27"/>
  <c r="AF1130" i="27"/>
  <c r="AF1131" i="27"/>
  <c r="AF1132" i="27"/>
  <c r="AF1133" i="27"/>
  <c r="AF1134" i="27"/>
  <c r="AF1135" i="27"/>
  <c r="AF1136" i="27"/>
  <c r="AF1137" i="27"/>
  <c r="AF1138" i="27"/>
  <c r="AF1139" i="27"/>
  <c r="AF1140" i="27"/>
  <c r="AF1141" i="27"/>
  <c r="AF1142" i="27"/>
  <c r="AF1143" i="27"/>
  <c r="AF1144" i="27"/>
  <c r="AF1145" i="27"/>
  <c r="AF1146" i="27"/>
  <c r="AF1147" i="27"/>
  <c r="AF1148" i="27"/>
  <c r="AF1149" i="27"/>
  <c r="AF1150" i="27"/>
  <c r="AF1151" i="27"/>
  <c r="AF1152" i="27"/>
  <c r="AF1153" i="27"/>
  <c r="AF1154" i="27"/>
  <c r="AF1155" i="27"/>
  <c r="AF1156" i="27"/>
  <c r="AF1157" i="27"/>
  <c r="AF1158" i="27"/>
  <c r="AF1159" i="27"/>
  <c r="AF1160" i="27"/>
  <c r="AF1161" i="27"/>
  <c r="AF1162" i="27"/>
  <c r="AF1163" i="27"/>
  <c r="AF1164" i="27"/>
  <c r="AF1165" i="27"/>
  <c r="AF1166" i="27"/>
  <c r="AF1167" i="27"/>
  <c r="AF1168" i="27"/>
  <c r="AF1169" i="27"/>
  <c r="AF1170" i="27"/>
  <c r="AF1171" i="27"/>
  <c r="AF1172" i="27"/>
  <c r="AF1173" i="27"/>
  <c r="AF1174" i="27"/>
  <c r="AF1175" i="27"/>
  <c r="AF1176" i="27"/>
  <c r="AF1177" i="27"/>
  <c r="AF1178" i="27"/>
  <c r="AF1179" i="27"/>
  <c r="AF1180" i="27"/>
  <c r="AF1181" i="27"/>
  <c r="AF1182" i="27"/>
  <c r="AF1183" i="27"/>
  <c r="AF1184" i="27"/>
  <c r="AF1185" i="27"/>
  <c r="AF1186" i="27"/>
  <c r="AF1187" i="27"/>
  <c r="AF1188" i="27"/>
  <c r="AF1189" i="27"/>
  <c r="AF1190" i="27"/>
  <c r="AF1191" i="27"/>
  <c r="AF1192" i="27"/>
  <c r="AF1193" i="27"/>
  <c r="AF1194" i="27"/>
  <c r="AF1195" i="27"/>
  <c r="AF1196" i="27"/>
  <c r="AF1197" i="27"/>
  <c r="AF1198" i="27"/>
  <c r="AF1199" i="27"/>
  <c r="AF1200" i="27"/>
  <c r="AF1201" i="27"/>
  <c r="AF1202" i="27"/>
  <c r="AF1203" i="27"/>
  <c r="AF1204" i="27"/>
  <c r="Y1255" i="27"/>
  <c r="AE3" i="27"/>
  <c r="AE4" i="27"/>
  <c r="AE5" i="27"/>
  <c r="AE6" i="27"/>
  <c r="AE7" i="27"/>
  <c r="AE8" i="27"/>
  <c r="AE9" i="27"/>
  <c r="AE10" i="27"/>
  <c r="AE11" i="27"/>
  <c r="AE12" i="27"/>
  <c r="AE13" i="27"/>
  <c r="AE14" i="27"/>
  <c r="AE15" i="27"/>
  <c r="AE16" i="27"/>
  <c r="AE17" i="27"/>
  <c r="AE18" i="27"/>
  <c r="AE19" i="27"/>
  <c r="AE20" i="27"/>
  <c r="AE21" i="27"/>
  <c r="AE22" i="27"/>
  <c r="AE23" i="27"/>
  <c r="AE24" i="27"/>
  <c r="AE25" i="27"/>
  <c r="AE26" i="27"/>
  <c r="AE27" i="27"/>
  <c r="AE28" i="27"/>
  <c r="AE29" i="27"/>
  <c r="AE30" i="27"/>
  <c r="AE31" i="27"/>
  <c r="AE32" i="27"/>
  <c r="AE33" i="27"/>
  <c r="AE34" i="27"/>
  <c r="AE35" i="27"/>
  <c r="AE36" i="27"/>
  <c r="AE37" i="27"/>
  <c r="AE38" i="27"/>
  <c r="AE39" i="27"/>
  <c r="AE40" i="27"/>
  <c r="AE41" i="27"/>
  <c r="AE42" i="27"/>
  <c r="AE43" i="27"/>
  <c r="AE44" i="27"/>
  <c r="AE45" i="27"/>
  <c r="AE46" i="27"/>
  <c r="AE47" i="27"/>
  <c r="AE48" i="27"/>
  <c r="AE49" i="27"/>
  <c r="AE50" i="27"/>
  <c r="AE51" i="27"/>
  <c r="AE52" i="27"/>
  <c r="AE53" i="27"/>
  <c r="AE54" i="27"/>
  <c r="AE55" i="27"/>
  <c r="AE56" i="27"/>
  <c r="AE57" i="27"/>
  <c r="AE58" i="27"/>
  <c r="AE59" i="27"/>
  <c r="AE60" i="27"/>
  <c r="AE61" i="27"/>
  <c r="AE62" i="27"/>
  <c r="AE63" i="27"/>
  <c r="AE64" i="27"/>
  <c r="AE65" i="27"/>
  <c r="AE66" i="27"/>
  <c r="AE67" i="27"/>
  <c r="AE68" i="27"/>
  <c r="AE69" i="27"/>
  <c r="AE70" i="27"/>
  <c r="AE71" i="27"/>
  <c r="AE72" i="27"/>
  <c r="AE73" i="27"/>
  <c r="AE74" i="27"/>
  <c r="AE75" i="27"/>
  <c r="AE76" i="27"/>
  <c r="AE77" i="27"/>
  <c r="AE78" i="27"/>
  <c r="AE79" i="27"/>
  <c r="AE80" i="27"/>
  <c r="AE81" i="27"/>
  <c r="AE82" i="27"/>
  <c r="AE83" i="27"/>
  <c r="AE84" i="27"/>
  <c r="AE85" i="27"/>
  <c r="AE86" i="27"/>
  <c r="AE87" i="27"/>
  <c r="AE88" i="27"/>
  <c r="AE89" i="27"/>
  <c r="AE90" i="27"/>
  <c r="AE91" i="27"/>
  <c r="AE92" i="27"/>
  <c r="AE93" i="27"/>
  <c r="AE94" i="27"/>
  <c r="AE95" i="27"/>
  <c r="AE96" i="27"/>
  <c r="AE97" i="27"/>
  <c r="AE98" i="27"/>
  <c r="AE99" i="27"/>
  <c r="AE100" i="27"/>
  <c r="AE101" i="27"/>
  <c r="AE102" i="27"/>
  <c r="AE103" i="27"/>
  <c r="AE104" i="27"/>
  <c r="AE105" i="27"/>
  <c r="AE106" i="27"/>
  <c r="AE107" i="27"/>
  <c r="AE108" i="27"/>
  <c r="AE109" i="27"/>
  <c r="AE110" i="27"/>
  <c r="AE111" i="27"/>
  <c r="AE112" i="27"/>
  <c r="AE113" i="27"/>
  <c r="AE114" i="27"/>
  <c r="AE115" i="27"/>
  <c r="AE116" i="27"/>
  <c r="AE117" i="27"/>
  <c r="AE118" i="27"/>
  <c r="AE119" i="27"/>
  <c r="AE120" i="27"/>
  <c r="AE121" i="27"/>
  <c r="AE122" i="27"/>
  <c r="AE123" i="27"/>
  <c r="AE124" i="27"/>
  <c r="AE125" i="27"/>
  <c r="AE126" i="27"/>
  <c r="AE127" i="27"/>
  <c r="AE128" i="27"/>
  <c r="AE129" i="27"/>
  <c r="AE130" i="27"/>
  <c r="AE131" i="27"/>
  <c r="AE132" i="27"/>
  <c r="AE133" i="27"/>
  <c r="AE134" i="27"/>
  <c r="AE135" i="27"/>
  <c r="AE136" i="27"/>
  <c r="AE137" i="27"/>
  <c r="AE138" i="27"/>
  <c r="AE139" i="27"/>
  <c r="AE140" i="27"/>
  <c r="AE141" i="27"/>
  <c r="AE142" i="27"/>
  <c r="AE143" i="27"/>
  <c r="AE144" i="27"/>
  <c r="AE145" i="27"/>
  <c r="AE146" i="27"/>
  <c r="AE147" i="27"/>
  <c r="AE148" i="27"/>
  <c r="AE149" i="27"/>
  <c r="AE150" i="27"/>
  <c r="AE151" i="27"/>
  <c r="AE152" i="27"/>
  <c r="AE153" i="27"/>
  <c r="AE154" i="27"/>
  <c r="AE155" i="27"/>
  <c r="AE156" i="27"/>
  <c r="AE157" i="27"/>
  <c r="AE158" i="27"/>
  <c r="AE159" i="27"/>
  <c r="AE160" i="27"/>
  <c r="AE161" i="27"/>
  <c r="AE162" i="27"/>
  <c r="AE163" i="27"/>
  <c r="AE164" i="27"/>
  <c r="AE165" i="27"/>
  <c r="AE166" i="27"/>
  <c r="AE167" i="27"/>
  <c r="AE168" i="27"/>
  <c r="AE169" i="27"/>
  <c r="AE170" i="27"/>
  <c r="AE171" i="27"/>
  <c r="AE172" i="27"/>
  <c r="AE173" i="27"/>
  <c r="AE174" i="27"/>
  <c r="AE175" i="27"/>
  <c r="AE176" i="27"/>
  <c r="AE177" i="27"/>
  <c r="AE178" i="27"/>
  <c r="AE179" i="27"/>
  <c r="AE180" i="27"/>
  <c r="AE181" i="27"/>
  <c r="AE182" i="27"/>
  <c r="AE183" i="27"/>
  <c r="AE184" i="27"/>
  <c r="AE185" i="27"/>
  <c r="AE186" i="27"/>
  <c r="AE187" i="27"/>
  <c r="AE188" i="27"/>
  <c r="AE189" i="27"/>
  <c r="AE190" i="27"/>
  <c r="AE191" i="27"/>
  <c r="AE192" i="27"/>
  <c r="AE193" i="27"/>
  <c r="AE194" i="27"/>
  <c r="AE195" i="27"/>
  <c r="AE196" i="27"/>
  <c r="AE197" i="27"/>
  <c r="AE198" i="27"/>
  <c r="AE199" i="27"/>
  <c r="AE200" i="27"/>
  <c r="AE201" i="27"/>
  <c r="AE202" i="27"/>
  <c r="AE203" i="27"/>
  <c r="AE204" i="27"/>
  <c r="AE205" i="27"/>
  <c r="AE206" i="27"/>
  <c r="AE207" i="27"/>
  <c r="AE208" i="27"/>
  <c r="AE209" i="27"/>
  <c r="AE210" i="27"/>
  <c r="AE211" i="27"/>
  <c r="AE212" i="27"/>
  <c r="AE213" i="27"/>
  <c r="AE214" i="27"/>
  <c r="AE215" i="27"/>
  <c r="AE216" i="27"/>
  <c r="AE217" i="27"/>
  <c r="AE218" i="27"/>
  <c r="AE219" i="27"/>
  <c r="AE220" i="27"/>
  <c r="AE221" i="27"/>
  <c r="AE222" i="27"/>
  <c r="AE223" i="27"/>
  <c r="AE224" i="27"/>
  <c r="AE225" i="27"/>
  <c r="AE226" i="27"/>
  <c r="AE227" i="27"/>
  <c r="AE228" i="27"/>
  <c r="AE229" i="27"/>
  <c r="AE230" i="27"/>
  <c r="AE231" i="27"/>
  <c r="AE232" i="27"/>
  <c r="AE233" i="27"/>
  <c r="AE234" i="27"/>
  <c r="AE235" i="27"/>
  <c r="AE236" i="27"/>
  <c r="AE237" i="27"/>
  <c r="AE238" i="27"/>
  <c r="AE239" i="27"/>
  <c r="AE240" i="27"/>
  <c r="AE241" i="27"/>
  <c r="AE242" i="27"/>
  <c r="AE243" i="27"/>
  <c r="AE244" i="27"/>
  <c r="AE245" i="27"/>
  <c r="AE246" i="27"/>
  <c r="AE247" i="27"/>
  <c r="AE248" i="27"/>
  <c r="AE249" i="27"/>
  <c r="AE250" i="27"/>
  <c r="AE251" i="27"/>
  <c r="AE252" i="27"/>
  <c r="AE253" i="27"/>
  <c r="AE254" i="27"/>
  <c r="AE255" i="27"/>
  <c r="AE256" i="27"/>
  <c r="AE257" i="27"/>
  <c r="AE258" i="27"/>
  <c r="AE259" i="27"/>
  <c r="AE260" i="27"/>
  <c r="AE261" i="27"/>
  <c r="AE262" i="27"/>
  <c r="AE263" i="27"/>
  <c r="AE264" i="27"/>
  <c r="AE265" i="27"/>
  <c r="AE266" i="27"/>
  <c r="AE267" i="27"/>
  <c r="AE268" i="27"/>
  <c r="AE269" i="27"/>
  <c r="AE270" i="27"/>
  <c r="AE271" i="27"/>
  <c r="AE272" i="27"/>
  <c r="AE273" i="27"/>
  <c r="AE274" i="27"/>
  <c r="AE275" i="27"/>
  <c r="AE276" i="27"/>
  <c r="AE277" i="27"/>
  <c r="AE278" i="27"/>
  <c r="AE279" i="27"/>
  <c r="AE280" i="27"/>
  <c r="AE281" i="27"/>
  <c r="AE282" i="27"/>
  <c r="AE283" i="27"/>
  <c r="AE284" i="27"/>
  <c r="AE285" i="27"/>
  <c r="AE286" i="27"/>
  <c r="AE287" i="27"/>
  <c r="AE288" i="27"/>
  <c r="AE289" i="27"/>
  <c r="AE290" i="27"/>
  <c r="AE291" i="27"/>
  <c r="AE292" i="27"/>
  <c r="AE293" i="27"/>
  <c r="AE294" i="27"/>
  <c r="AE295" i="27"/>
  <c r="AE296" i="27"/>
  <c r="AE297" i="27"/>
  <c r="AE298" i="27"/>
  <c r="AE299" i="27"/>
  <c r="AE300" i="27"/>
  <c r="AE301" i="27"/>
  <c r="AE302" i="27"/>
  <c r="AE303" i="27"/>
  <c r="AE304" i="27"/>
  <c r="AE305" i="27"/>
  <c r="AE306" i="27"/>
  <c r="AE307" i="27"/>
  <c r="AE308" i="27"/>
  <c r="AE309" i="27"/>
  <c r="AE310" i="27"/>
  <c r="AE311" i="27"/>
  <c r="AE312" i="27"/>
  <c r="AE313" i="27"/>
  <c r="AE314" i="27"/>
  <c r="AE315" i="27"/>
  <c r="AE316" i="27"/>
  <c r="AE317" i="27"/>
  <c r="AE318" i="27"/>
  <c r="AE319" i="27"/>
  <c r="AE320" i="27"/>
  <c r="AE321" i="27"/>
  <c r="AE322" i="27"/>
  <c r="AE323" i="27"/>
  <c r="AE324" i="27"/>
  <c r="AE325" i="27"/>
  <c r="AE326" i="27"/>
  <c r="AE327" i="27"/>
  <c r="AE328" i="27"/>
  <c r="AE329" i="27"/>
  <c r="AE330" i="27"/>
  <c r="AE331" i="27"/>
  <c r="AE332" i="27"/>
  <c r="AE333" i="27"/>
  <c r="AE334" i="27"/>
  <c r="AE335" i="27"/>
  <c r="AE336" i="27"/>
  <c r="AE337" i="27"/>
  <c r="AE338" i="27"/>
  <c r="AE339" i="27"/>
  <c r="AE340" i="27"/>
  <c r="AE341" i="27"/>
  <c r="AE342" i="27"/>
  <c r="AE343" i="27"/>
  <c r="AE344" i="27"/>
  <c r="AE345" i="27"/>
  <c r="AE346" i="27"/>
  <c r="AE347" i="27"/>
  <c r="AE348" i="27"/>
  <c r="AE349" i="27"/>
  <c r="AE350" i="27"/>
  <c r="AE351" i="27"/>
  <c r="AE352" i="27"/>
  <c r="AE353" i="27"/>
  <c r="AE354" i="27"/>
  <c r="AE355" i="27"/>
  <c r="AE356" i="27"/>
  <c r="AE357" i="27"/>
  <c r="AE358" i="27"/>
  <c r="AE359" i="27"/>
  <c r="AE360" i="27"/>
  <c r="AE361" i="27"/>
  <c r="AE362" i="27"/>
  <c r="AE363" i="27"/>
  <c r="AE364" i="27"/>
  <c r="AE365" i="27"/>
  <c r="AE366" i="27"/>
  <c r="AE367" i="27"/>
  <c r="AE368" i="27"/>
  <c r="AE369" i="27"/>
  <c r="AE370" i="27"/>
  <c r="AE371" i="27"/>
  <c r="AE372" i="27"/>
  <c r="AE373" i="27"/>
  <c r="AE374" i="27"/>
  <c r="AE375" i="27"/>
  <c r="AE376" i="27"/>
  <c r="AE377" i="27"/>
  <c r="AE378" i="27"/>
  <c r="AE379" i="27"/>
  <c r="AE380" i="27"/>
  <c r="AE381" i="27"/>
  <c r="AE382" i="27"/>
  <c r="AE383" i="27"/>
  <c r="AE384" i="27"/>
  <c r="AE385" i="27"/>
  <c r="AE386" i="27"/>
  <c r="AE387" i="27"/>
  <c r="AE388" i="27"/>
  <c r="AE389" i="27"/>
  <c r="AE390" i="27"/>
  <c r="AE391" i="27"/>
  <c r="AE392" i="27"/>
  <c r="AE393" i="27"/>
  <c r="AE394" i="27"/>
  <c r="AE395" i="27"/>
  <c r="AE396" i="27"/>
  <c r="AE397" i="27"/>
  <c r="AE398" i="27"/>
  <c r="AE399" i="27"/>
  <c r="AE400" i="27"/>
  <c r="AE401" i="27"/>
  <c r="AE402" i="27"/>
  <c r="AE403" i="27"/>
  <c r="AE404" i="27"/>
  <c r="AE405" i="27"/>
  <c r="AE406" i="27"/>
  <c r="AE407" i="27"/>
  <c r="AE408" i="27"/>
  <c r="AE409" i="27"/>
  <c r="AE410" i="27"/>
  <c r="AE411" i="27"/>
  <c r="AE412" i="27"/>
  <c r="AE413" i="27"/>
  <c r="AE414" i="27"/>
  <c r="AE415" i="27"/>
  <c r="AE416" i="27"/>
  <c r="AE417" i="27"/>
  <c r="AE418" i="27"/>
  <c r="AE419" i="27"/>
  <c r="AE420" i="27"/>
  <c r="AE421" i="27"/>
  <c r="AE422" i="27"/>
  <c r="AE423" i="27"/>
  <c r="AE424" i="27"/>
  <c r="AE425" i="27"/>
  <c r="AE426" i="27"/>
  <c r="AE427" i="27"/>
  <c r="AE428" i="27"/>
  <c r="AE429" i="27"/>
  <c r="AE430" i="27"/>
  <c r="AE431" i="27"/>
  <c r="AE432" i="27"/>
  <c r="AE433" i="27"/>
  <c r="AE434" i="27"/>
  <c r="AE435" i="27"/>
  <c r="AE436" i="27"/>
  <c r="AE437" i="27"/>
  <c r="AE438" i="27"/>
  <c r="AE439" i="27"/>
  <c r="AE440" i="27"/>
  <c r="AE441" i="27"/>
  <c r="AE442" i="27"/>
  <c r="AE443" i="27"/>
  <c r="AE444" i="27"/>
  <c r="AE445" i="27"/>
  <c r="AE446" i="27"/>
  <c r="AE447" i="27"/>
  <c r="AE448" i="27"/>
  <c r="AE449" i="27"/>
  <c r="AE450" i="27"/>
  <c r="AE451" i="27"/>
  <c r="AE452" i="27"/>
  <c r="AE453" i="27"/>
  <c r="AE454" i="27"/>
  <c r="AE455" i="27"/>
  <c r="AE456" i="27"/>
  <c r="AE457" i="27"/>
  <c r="AE458" i="27"/>
  <c r="AE459" i="27"/>
  <c r="AE460" i="27"/>
  <c r="AE461" i="27"/>
  <c r="AE462" i="27"/>
  <c r="AE463" i="27"/>
  <c r="AE464" i="27"/>
  <c r="AE465" i="27"/>
  <c r="AE466" i="27"/>
  <c r="AE467" i="27"/>
  <c r="AE468" i="27"/>
  <c r="AE469" i="27"/>
  <c r="AE470" i="27"/>
  <c r="AE471" i="27"/>
  <c r="AE472" i="27"/>
  <c r="AE473" i="27"/>
  <c r="AE474" i="27"/>
  <c r="AE475" i="27"/>
  <c r="AE476" i="27"/>
  <c r="AE477" i="27"/>
  <c r="AE478" i="27"/>
  <c r="AE479" i="27"/>
  <c r="AE480" i="27"/>
  <c r="AE481" i="27"/>
  <c r="AE482" i="27"/>
  <c r="AE483" i="27"/>
  <c r="AE484" i="27"/>
  <c r="AE485" i="27"/>
  <c r="AE486" i="27"/>
  <c r="AE487" i="27"/>
  <c r="AE488" i="27"/>
  <c r="AE489" i="27"/>
  <c r="AE490" i="27"/>
  <c r="AE491" i="27"/>
  <c r="AE492" i="27"/>
  <c r="AE493" i="27"/>
  <c r="AE494" i="27"/>
  <c r="AE495" i="27"/>
  <c r="AE496" i="27"/>
  <c r="AE497" i="27"/>
  <c r="AE498" i="27"/>
  <c r="AE499" i="27"/>
  <c r="AE500" i="27"/>
  <c r="AE501" i="27"/>
  <c r="AE502" i="27"/>
  <c r="AE503" i="27"/>
  <c r="AE504" i="27"/>
  <c r="AE505" i="27"/>
  <c r="AE506" i="27"/>
  <c r="AE507" i="27"/>
  <c r="AE508" i="27"/>
  <c r="AE509" i="27"/>
  <c r="AE510" i="27"/>
  <c r="AE511" i="27"/>
  <c r="AE512" i="27"/>
  <c r="AE513" i="27"/>
  <c r="AE514" i="27"/>
  <c r="AE515" i="27"/>
  <c r="AE516" i="27"/>
  <c r="AE517" i="27"/>
  <c r="AE518" i="27"/>
  <c r="AE519" i="27"/>
  <c r="AE520" i="27"/>
  <c r="AE521" i="27"/>
  <c r="AE522" i="27"/>
  <c r="AE523" i="27"/>
  <c r="AE524" i="27"/>
  <c r="AE525" i="27"/>
  <c r="AE526" i="27"/>
  <c r="AE527" i="27"/>
  <c r="AE528" i="27"/>
  <c r="AE529" i="27"/>
  <c r="AE530" i="27"/>
  <c r="AE531" i="27"/>
  <c r="AE532" i="27"/>
  <c r="AE533" i="27"/>
  <c r="AE534" i="27"/>
  <c r="AE535" i="27"/>
  <c r="AE536" i="27"/>
  <c r="AE537" i="27"/>
  <c r="AE538" i="27"/>
  <c r="AE539" i="27"/>
  <c r="AE540" i="27"/>
  <c r="AE541" i="27"/>
  <c r="AE542" i="27"/>
  <c r="AE543" i="27"/>
  <c r="AE544" i="27"/>
  <c r="AE545" i="27"/>
  <c r="AE546" i="27"/>
  <c r="AE547" i="27"/>
  <c r="AE548" i="27"/>
  <c r="AE549" i="27"/>
  <c r="AE550" i="27"/>
  <c r="AE551" i="27"/>
  <c r="AE552" i="27"/>
  <c r="AE553" i="27"/>
  <c r="AE554" i="27"/>
  <c r="AE555" i="27"/>
  <c r="AE556" i="27"/>
  <c r="AE557" i="27"/>
  <c r="AE558" i="27"/>
  <c r="AE559" i="27"/>
  <c r="AE560" i="27"/>
  <c r="AE561" i="27"/>
  <c r="AE562" i="27"/>
  <c r="AE563" i="27"/>
  <c r="AE564" i="27"/>
  <c r="AE565" i="27"/>
  <c r="AE566" i="27"/>
  <c r="AE567" i="27"/>
  <c r="AE568" i="27"/>
  <c r="AE569" i="27"/>
  <c r="AE570" i="27"/>
  <c r="AE571" i="27"/>
  <c r="AE572" i="27"/>
  <c r="AE573" i="27"/>
  <c r="AE574" i="27"/>
  <c r="AE575" i="27"/>
  <c r="AE576" i="27"/>
  <c r="AE577" i="27"/>
  <c r="AE578" i="27"/>
  <c r="AE579" i="27"/>
  <c r="AE580" i="27"/>
  <c r="AE581" i="27"/>
  <c r="AE582" i="27"/>
  <c r="AE583" i="27"/>
  <c r="AE584" i="27"/>
  <c r="AE585" i="27"/>
  <c r="AE586" i="27"/>
  <c r="AE587" i="27"/>
  <c r="AE588" i="27"/>
  <c r="AE589" i="27"/>
  <c r="AE590" i="27"/>
  <c r="AE591" i="27"/>
  <c r="AE592" i="27"/>
  <c r="AE593" i="27"/>
  <c r="AE594" i="27"/>
  <c r="AE595" i="27"/>
  <c r="AE596" i="27"/>
  <c r="AE597" i="27"/>
  <c r="AE598" i="27"/>
  <c r="AE599" i="27"/>
  <c r="AE600" i="27"/>
  <c r="AE601" i="27"/>
  <c r="AE602" i="27"/>
  <c r="AE603" i="27"/>
  <c r="AE604" i="27"/>
  <c r="AE605" i="27"/>
  <c r="AE606" i="27"/>
  <c r="AE607" i="27"/>
  <c r="AE608" i="27"/>
  <c r="AE609" i="27"/>
  <c r="AE610" i="27"/>
  <c r="AE611" i="27"/>
  <c r="AE612" i="27"/>
  <c r="AE613" i="27"/>
  <c r="AE614" i="27"/>
  <c r="AE615" i="27"/>
  <c r="AE616" i="27"/>
  <c r="AE617" i="27"/>
  <c r="AE618" i="27"/>
  <c r="AE619" i="27"/>
  <c r="AE620" i="27"/>
  <c r="AE621" i="27"/>
  <c r="AE622" i="27"/>
  <c r="AE623" i="27"/>
  <c r="AE624" i="27"/>
  <c r="AE625" i="27"/>
  <c r="AE626" i="27"/>
  <c r="AE627" i="27"/>
  <c r="AE628" i="27"/>
  <c r="AE629" i="27"/>
  <c r="AE630" i="27"/>
  <c r="AE631" i="27"/>
  <c r="AE632" i="27"/>
  <c r="AE633" i="27"/>
  <c r="AE634" i="27"/>
  <c r="AE635" i="27"/>
  <c r="AE636" i="27"/>
  <c r="AE637" i="27"/>
  <c r="AE638" i="27"/>
  <c r="AE639" i="27"/>
  <c r="AE640" i="27"/>
  <c r="AE641" i="27"/>
  <c r="AE642" i="27"/>
  <c r="AE643" i="27"/>
  <c r="AE644" i="27"/>
  <c r="AE645" i="27"/>
  <c r="AE646" i="27"/>
  <c r="AE647" i="27"/>
  <c r="AE648" i="27"/>
  <c r="AE649" i="27"/>
  <c r="AE650" i="27"/>
  <c r="AE651" i="27"/>
  <c r="AE652" i="27"/>
  <c r="AE653" i="27"/>
  <c r="AE654" i="27"/>
  <c r="AE655" i="27"/>
  <c r="AE656" i="27"/>
  <c r="AE657" i="27"/>
  <c r="AE658" i="27"/>
  <c r="AE659" i="27"/>
  <c r="AE660" i="27"/>
  <c r="AE661" i="27"/>
  <c r="AE662" i="27"/>
  <c r="AE663" i="27"/>
  <c r="AE664" i="27"/>
  <c r="AE665" i="27"/>
  <c r="AE666" i="27"/>
  <c r="AE667" i="27"/>
  <c r="AE668" i="27"/>
  <c r="AE669" i="27"/>
  <c r="AE670" i="27"/>
  <c r="AE671" i="27"/>
  <c r="AE672" i="27"/>
  <c r="AE673" i="27"/>
  <c r="AE674" i="27"/>
  <c r="AE675" i="27"/>
  <c r="AE676" i="27"/>
  <c r="AE677" i="27"/>
  <c r="AE678" i="27"/>
  <c r="AE679" i="27"/>
  <c r="AE680" i="27"/>
  <c r="AE681" i="27"/>
  <c r="AE682" i="27"/>
  <c r="AE683" i="27"/>
  <c r="AE684" i="27"/>
  <c r="AE685" i="27"/>
  <c r="AE686" i="27"/>
  <c r="AE687" i="27"/>
  <c r="AE688" i="27"/>
  <c r="AE689" i="27"/>
  <c r="AE690" i="27"/>
  <c r="AE691" i="27"/>
  <c r="AE692" i="27"/>
  <c r="AE693" i="27"/>
  <c r="AE694" i="27"/>
  <c r="AE695" i="27"/>
  <c r="AE696" i="27"/>
  <c r="AE697" i="27"/>
  <c r="AE698" i="27"/>
  <c r="AE699" i="27"/>
  <c r="AE700" i="27"/>
  <c r="AE701" i="27"/>
  <c r="AE702" i="27"/>
  <c r="AE703" i="27"/>
  <c r="AE704" i="27"/>
  <c r="AE705" i="27"/>
  <c r="AE706" i="27"/>
  <c r="AE707" i="27"/>
  <c r="AE708" i="27"/>
  <c r="AE709" i="27"/>
  <c r="AE710" i="27"/>
  <c r="AE711" i="27"/>
  <c r="AE712" i="27"/>
  <c r="AE713" i="27"/>
  <c r="AE714" i="27"/>
  <c r="AE715" i="27"/>
  <c r="AE716" i="27"/>
  <c r="AE717" i="27"/>
  <c r="AE718" i="27"/>
  <c r="AE719" i="27"/>
  <c r="AE720" i="27"/>
  <c r="AE721" i="27"/>
  <c r="AE722" i="27"/>
  <c r="AE723" i="27"/>
  <c r="AE724" i="27"/>
  <c r="AE725" i="27"/>
  <c r="AE726" i="27"/>
  <c r="AE727" i="27"/>
  <c r="AE728" i="27"/>
  <c r="AE729" i="27"/>
  <c r="AE730" i="27"/>
  <c r="AE731" i="27"/>
  <c r="AE732" i="27"/>
  <c r="AE733" i="27"/>
  <c r="AE734" i="27"/>
  <c r="AE735" i="27"/>
  <c r="AE736" i="27"/>
  <c r="AE737" i="27"/>
  <c r="AE738" i="27"/>
  <c r="AE739" i="27"/>
  <c r="AE740" i="27"/>
  <c r="AE741" i="27"/>
  <c r="AE742" i="27"/>
  <c r="AE743" i="27"/>
  <c r="AE744" i="27"/>
  <c r="AE745" i="27"/>
  <c r="AE746" i="27"/>
  <c r="AE747" i="27"/>
  <c r="AE748" i="27"/>
  <c r="AE749" i="27"/>
  <c r="AE750" i="27"/>
  <c r="AE751" i="27"/>
  <c r="AE752" i="27"/>
  <c r="AE753" i="27"/>
  <c r="AE754" i="27"/>
  <c r="AE755" i="27"/>
  <c r="AE756" i="27"/>
  <c r="AE757" i="27"/>
  <c r="AE758" i="27"/>
  <c r="AE759" i="27"/>
  <c r="AE760" i="27"/>
  <c r="AE761" i="27"/>
  <c r="AE762" i="27"/>
  <c r="AE763" i="27"/>
  <c r="AE764" i="27"/>
  <c r="AE765" i="27"/>
  <c r="AE766" i="27"/>
  <c r="AE767" i="27"/>
  <c r="AE768" i="27"/>
  <c r="AE769" i="27"/>
  <c r="AE770" i="27"/>
  <c r="AE771" i="27"/>
  <c r="AE772" i="27"/>
  <c r="AE773" i="27"/>
  <c r="AE774" i="27"/>
  <c r="AE775" i="27"/>
  <c r="AE776" i="27"/>
  <c r="AE777" i="27"/>
  <c r="AE778" i="27"/>
  <c r="AE779" i="27"/>
  <c r="AE780" i="27"/>
  <c r="AE781" i="27"/>
  <c r="AE782" i="27"/>
  <c r="AE783" i="27"/>
  <c r="AE784" i="27"/>
  <c r="AE785" i="27"/>
  <c r="AE786" i="27"/>
  <c r="AE787" i="27"/>
  <c r="AE788" i="27"/>
  <c r="AE789" i="27"/>
  <c r="AE790" i="27"/>
  <c r="AE791" i="27"/>
  <c r="AE792" i="27"/>
  <c r="AE793" i="27"/>
  <c r="AE794" i="27"/>
  <c r="AE795" i="27"/>
  <c r="AE796" i="27"/>
  <c r="AE797" i="27"/>
  <c r="AE798" i="27"/>
  <c r="AE799" i="27"/>
  <c r="AE800" i="27"/>
  <c r="AE801" i="27"/>
  <c r="AE802" i="27"/>
  <c r="AE803" i="27"/>
  <c r="AE804" i="27"/>
  <c r="AE805" i="27"/>
  <c r="AE806" i="27"/>
  <c r="AE807" i="27"/>
  <c r="AE808" i="27"/>
  <c r="AE809" i="27"/>
  <c r="AE810" i="27"/>
  <c r="AE811" i="27"/>
  <c r="AE812" i="27"/>
  <c r="AE813" i="27"/>
  <c r="AE814" i="27"/>
  <c r="AE815" i="27"/>
  <c r="AE816" i="27"/>
  <c r="AE817" i="27"/>
  <c r="AE818" i="27"/>
  <c r="AE819" i="27"/>
  <c r="AE820" i="27"/>
  <c r="AE821" i="27"/>
  <c r="AE822" i="27"/>
  <c r="AE823" i="27"/>
  <c r="AE824" i="27"/>
  <c r="AE825" i="27"/>
  <c r="AE826" i="27"/>
  <c r="AE827" i="27"/>
  <c r="AE828" i="27"/>
  <c r="AE829" i="27"/>
  <c r="AE830" i="27"/>
  <c r="AE831" i="27"/>
  <c r="AE832" i="27"/>
  <c r="AE833" i="27"/>
  <c r="AE834" i="27"/>
  <c r="AE835" i="27"/>
  <c r="AE836" i="27"/>
  <c r="AE837" i="27"/>
  <c r="AE838" i="27"/>
  <c r="AE839" i="27"/>
  <c r="AE840" i="27"/>
  <c r="AE841" i="27"/>
  <c r="AE842" i="27"/>
  <c r="AE843" i="27"/>
  <c r="AE844" i="27"/>
  <c r="AE845" i="27"/>
  <c r="AE846" i="27"/>
  <c r="AE847" i="27"/>
  <c r="AE848" i="27"/>
  <c r="AE849" i="27"/>
  <c r="AE850" i="27"/>
  <c r="AE851" i="27"/>
  <c r="AE852" i="27"/>
  <c r="AE853" i="27"/>
  <c r="AE854" i="27"/>
  <c r="AE855" i="27"/>
  <c r="AE856" i="27"/>
  <c r="AE857" i="27"/>
  <c r="AE858" i="27"/>
  <c r="AE859" i="27"/>
  <c r="AE860" i="27"/>
  <c r="AE861" i="27"/>
  <c r="AE862" i="27"/>
  <c r="AE863" i="27"/>
  <c r="AE864" i="27"/>
  <c r="AE865" i="27"/>
  <c r="AE866" i="27"/>
  <c r="AE867" i="27"/>
  <c r="AE868" i="27"/>
  <c r="AE869" i="27"/>
  <c r="AE870" i="27"/>
  <c r="AE871" i="27"/>
  <c r="AE872" i="27"/>
  <c r="AE873" i="27"/>
  <c r="AE874" i="27"/>
  <c r="AE875" i="27"/>
  <c r="AE876" i="27"/>
  <c r="AE877" i="27"/>
  <c r="AE878" i="27"/>
  <c r="AE879" i="27"/>
  <c r="AE880" i="27"/>
  <c r="AE881" i="27"/>
  <c r="AE882" i="27"/>
  <c r="AE883" i="27"/>
  <c r="AE884" i="27"/>
  <c r="AE885" i="27"/>
  <c r="AE886" i="27"/>
  <c r="AE887" i="27"/>
  <c r="AE888" i="27"/>
  <c r="AE889" i="27"/>
  <c r="AE890" i="27"/>
  <c r="AE891" i="27"/>
  <c r="AE892" i="27"/>
  <c r="AE893" i="27"/>
  <c r="AE894" i="27"/>
  <c r="AE895" i="27"/>
  <c r="AE896" i="27"/>
  <c r="AE897" i="27"/>
  <c r="AE898" i="27"/>
  <c r="AE899" i="27"/>
  <c r="AE900" i="27"/>
  <c r="AE901" i="27"/>
  <c r="AE902" i="27"/>
  <c r="AE903" i="27"/>
  <c r="AE904" i="27"/>
  <c r="AE905" i="27"/>
  <c r="AE906" i="27"/>
  <c r="AE907" i="27"/>
  <c r="AE908" i="27"/>
  <c r="AE909" i="27"/>
  <c r="AE910" i="27"/>
  <c r="AE911" i="27"/>
  <c r="AE912" i="27"/>
  <c r="AE913" i="27"/>
  <c r="AE914" i="27"/>
  <c r="AE915" i="27"/>
  <c r="AE916" i="27"/>
  <c r="AE917" i="27"/>
  <c r="AE918" i="27"/>
  <c r="AE919" i="27"/>
  <c r="AE920" i="27"/>
  <c r="AE921" i="27"/>
  <c r="AE922" i="27"/>
  <c r="AE923" i="27"/>
  <c r="AE924" i="27"/>
  <c r="AE925" i="27"/>
  <c r="AE926" i="27"/>
  <c r="AE927" i="27"/>
  <c r="AE928" i="27"/>
  <c r="AE929" i="27"/>
  <c r="AE930" i="27"/>
  <c r="AE931" i="27"/>
  <c r="AE932" i="27"/>
  <c r="AE933" i="27"/>
  <c r="AE934" i="27"/>
  <c r="AE935" i="27"/>
  <c r="AE936" i="27"/>
  <c r="AE937" i="27"/>
  <c r="AE938" i="27"/>
  <c r="AE939" i="27"/>
  <c r="AE940" i="27"/>
  <c r="AE941" i="27"/>
  <c r="AE942" i="27"/>
  <c r="AE943" i="27"/>
  <c r="AE944" i="27"/>
  <c r="AE945" i="27"/>
  <c r="AE946" i="27"/>
  <c r="AE947" i="27"/>
  <c r="AE948" i="27"/>
  <c r="AE949" i="27"/>
  <c r="AE950" i="27"/>
  <c r="AE951" i="27"/>
  <c r="AE952" i="27"/>
  <c r="AE953" i="27"/>
  <c r="AE954" i="27"/>
  <c r="AE955" i="27"/>
  <c r="AE956" i="27"/>
  <c r="AE957" i="27"/>
  <c r="AE958" i="27"/>
  <c r="AE959" i="27"/>
  <c r="AE960" i="27"/>
  <c r="AE961" i="27"/>
  <c r="AE962" i="27"/>
  <c r="AE963" i="27"/>
  <c r="AE964" i="27"/>
  <c r="AE965" i="27"/>
  <c r="AE966" i="27"/>
  <c r="AE967" i="27"/>
  <c r="AE968" i="27"/>
  <c r="AE969" i="27"/>
  <c r="AE970" i="27"/>
  <c r="AE971" i="27"/>
  <c r="AE972" i="27"/>
  <c r="AE973" i="27"/>
  <c r="AE974" i="27"/>
  <c r="AE975" i="27"/>
  <c r="AE976" i="27"/>
  <c r="AE977" i="27"/>
  <c r="AE978" i="27"/>
  <c r="AE979" i="27"/>
  <c r="AE980" i="27"/>
  <c r="AE981" i="27"/>
  <c r="AE982" i="27"/>
  <c r="AE983" i="27"/>
  <c r="AE984" i="27"/>
  <c r="AE985" i="27"/>
  <c r="AE986" i="27"/>
  <c r="AE987" i="27"/>
  <c r="AE988" i="27"/>
  <c r="AE989" i="27"/>
  <c r="AE990" i="27"/>
  <c r="AE991" i="27"/>
  <c r="AE992" i="27"/>
  <c r="AE993" i="27"/>
  <c r="AE994" i="27"/>
  <c r="AE995" i="27"/>
  <c r="AE996" i="27"/>
  <c r="AE997" i="27"/>
  <c r="AE998" i="27"/>
  <c r="AE999" i="27"/>
  <c r="AE1000" i="27"/>
  <c r="AE1001" i="27"/>
  <c r="AE1002" i="27"/>
  <c r="AE1003" i="27"/>
  <c r="AE1004" i="27"/>
  <c r="AE1005" i="27"/>
  <c r="AE1006" i="27"/>
  <c r="AE1007" i="27"/>
  <c r="AE1008" i="27"/>
  <c r="AE1009" i="27"/>
  <c r="AE1010" i="27"/>
  <c r="AE1011" i="27"/>
  <c r="AE1012" i="27"/>
  <c r="AE1013" i="27"/>
  <c r="AE1014" i="27"/>
  <c r="AE1015" i="27"/>
  <c r="AE1016" i="27"/>
  <c r="AE1017" i="27"/>
  <c r="AE1018" i="27"/>
  <c r="AE1019" i="27"/>
  <c r="AE1020" i="27"/>
  <c r="AE1021" i="27"/>
  <c r="AE1022" i="27"/>
  <c r="AE1023" i="27"/>
  <c r="AE1024" i="27"/>
  <c r="AE1025" i="27"/>
  <c r="AE1026" i="27"/>
  <c r="AE1027" i="27"/>
  <c r="AE1028" i="27"/>
  <c r="AE1029" i="27"/>
  <c r="AE1030" i="27"/>
  <c r="AE1031" i="27"/>
  <c r="AE1032" i="27"/>
  <c r="AE1033" i="27"/>
  <c r="AE1034" i="27"/>
  <c r="AE1035" i="27"/>
  <c r="AE1036" i="27"/>
  <c r="AE1037" i="27"/>
  <c r="AE1038" i="27"/>
  <c r="AE1039" i="27"/>
  <c r="AE1040" i="27"/>
  <c r="AE1041" i="27"/>
  <c r="AE1042" i="27"/>
  <c r="AE1043" i="27"/>
  <c r="AE1044" i="27"/>
  <c r="AE1045" i="27"/>
  <c r="AE1046" i="27"/>
  <c r="AE1047" i="27"/>
  <c r="AE1048" i="27"/>
  <c r="AE1049" i="27"/>
  <c r="AE1050" i="27"/>
  <c r="AE1051" i="27"/>
  <c r="AE1052" i="27"/>
  <c r="AE1053" i="27"/>
  <c r="AE1054" i="27"/>
  <c r="AE1055" i="27"/>
  <c r="AE1056" i="27"/>
  <c r="AE1057" i="27"/>
  <c r="AE1058" i="27"/>
  <c r="AE1059" i="27"/>
  <c r="AE1060" i="27"/>
  <c r="AE1061" i="27"/>
  <c r="AE1062" i="27"/>
  <c r="AE1063" i="27"/>
  <c r="AE1064" i="27"/>
  <c r="AE1065" i="27"/>
  <c r="AE1066" i="27"/>
  <c r="AE1067" i="27"/>
  <c r="AE1068" i="27"/>
  <c r="AE1069" i="27"/>
  <c r="AE1070" i="27"/>
  <c r="AE1071" i="27"/>
  <c r="AE1072" i="27"/>
  <c r="AE1073" i="27"/>
  <c r="AE1074" i="27"/>
  <c r="AE1075" i="27"/>
  <c r="AE1076" i="27"/>
  <c r="AE1077" i="27"/>
  <c r="AE1078" i="27"/>
  <c r="AE1079" i="27"/>
  <c r="AE1080" i="27"/>
  <c r="AE1081" i="27"/>
  <c r="AE1082" i="27"/>
  <c r="AE1083" i="27"/>
  <c r="AE1084" i="27"/>
  <c r="AE1085" i="27"/>
  <c r="AE1086" i="27"/>
  <c r="AE1087" i="27"/>
  <c r="AE1088" i="27"/>
  <c r="AE1089" i="27"/>
  <c r="AE1090" i="27"/>
  <c r="AE1091" i="27"/>
  <c r="AE1092" i="27"/>
  <c r="AE1093" i="27"/>
  <c r="AE1094" i="27"/>
  <c r="AE1095" i="27"/>
  <c r="AE1096" i="27"/>
  <c r="AE1097" i="27"/>
  <c r="AE1098" i="27"/>
  <c r="AE1099" i="27"/>
  <c r="AE1100" i="27"/>
  <c r="AE1101" i="27"/>
  <c r="AE1102" i="27"/>
  <c r="AE1103" i="27"/>
  <c r="AE1104" i="27"/>
  <c r="AE1105" i="27"/>
  <c r="AE1106" i="27"/>
  <c r="AE1107" i="27"/>
  <c r="AE1108" i="27"/>
  <c r="AE1109" i="27"/>
  <c r="AE1110" i="27"/>
  <c r="AE1111" i="27"/>
  <c r="AE1112" i="27"/>
  <c r="AE1113" i="27"/>
  <c r="AE1114" i="27"/>
  <c r="AE1115" i="27"/>
  <c r="AE1116" i="27"/>
  <c r="AE1117" i="27"/>
  <c r="AE1118" i="27"/>
  <c r="AE1119" i="27"/>
  <c r="AE1120" i="27"/>
  <c r="AE1121" i="27"/>
  <c r="AE1122" i="27"/>
  <c r="AE1123" i="27"/>
  <c r="AE1124" i="27"/>
  <c r="AE1125" i="27"/>
  <c r="AE1126" i="27"/>
  <c r="AE1127" i="27"/>
  <c r="AE1128" i="27"/>
  <c r="AE1129" i="27"/>
  <c r="AE1130" i="27"/>
  <c r="AE1131" i="27"/>
  <c r="AE1132" i="27"/>
  <c r="AE1133" i="27"/>
  <c r="AE1134" i="27"/>
  <c r="AE1135" i="27"/>
  <c r="AE1136" i="27"/>
  <c r="AE1137" i="27"/>
  <c r="AE1138" i="27"/>
  <c r="AE1139" i="27"/>
  <c r="AE1140" i="27"/>
  <c r="AE1141" i="27"/>
  <c r="AE1142" i="27"/>
  <c r="AE1143" i="27"/>
  <c r="AE1144" i="27"/>
  <c r="AE1145" i="27"/>
  <c r="AE1146" i="27"/>
  <c r="AE1147" i="27"/>
  <c r="AE1148" i="27"/>
  <c r="AE1149" i="27"/>
  <c r="AE1150" i="27"/>
  <c r="AE1151" i="27"/>
  <c r="AE1152" i="27"/>
  <c r="AE1153" i="27"/>
  <c r="AE1154" i="27"/>
  <c r="AE1155" i="27"/>
  <c r="AE1156" i="27"/>
  <c r="AE1157" i="27"/>
  <c r="AE1158" i="27"/>
  <c r="AE1159" i="27"/>
  <c r="AE1160" i="27"/>
  <c r="AE1161" i="27"/>
  <c r="AE1162" i="27"/>
  <c r="AE1163" i="27"/>
  <c r="AE1164" i="27"/>
  <c r="AE1165" i="27"/>
  <c r="AE1166" i="27"/>
  <c r="AE1167" i="27"/>
  <c r="AE1168" i="27"/>
  <c r="AE1169" i="27"/>
  <c r="AE1170" i="27"/>
  <c r="AE1171" i="27"/>
  <c r="AE1172" i="27"/>
  <c r="AE1173" i="27"/>
  <c r="AE1174" i="27"/>
  <c r="AE1175" i="27"/>
  <c r="AE1176" i="27"/>
  <c r="AE1177" i="27"/>
  <c r="AE1178" i="27"/>
  <c r="AE1179" i="27"/>
  <c r="AE1180" i="27"/>
  <c r="AE1181" i="27"/>
  <c r="AE1182" i="27"/>
  <c r="AE1183" i="27"/>
  <c r="AE1184" i="27"/>
  <c r="AE1185" i="27"/>
  <c r="AE1186" i="27"/>
  <c r="AE1187" i="27"/>
  <c r="AE1188" i="27"/>
  <c r="AE1189" i="27"/>
  <c r="AE1190" i="27"/>
  <c r="AE1191" i="27"/>
  <c r="AE1192" i="27"/>
  <c r="AE1193" i="27"/>
  <c r="AE1194" i="27"/>
  <c r="AE1195" i="27"/>
  <c r="AE1196" i="27"/>
  <c r="AE1197" i="27"/>
  <c r="AE1198" i="27"/>
  <c r="AE1199" i="27"/>
  <c r="AE1200" i="27"/>
  <c r="AE1201" i="27"/>
  <c r="AE1202" i="27"/>
  <c r="AE1203" i="27"/>
  <c r="AE1204" i="27"/>
  <c r="U1255" i="27"/>
  <c r="N1255" i="27"/>
  <c r="Y1254" i="27"/>
  <c r="U1254" i="27"/>
  <c r="N1254" i="27"/>
  <c r="Y1253" i="27"/>
  <c r="U1253" i="27"/>
  <c r="N1253" i="27"/>
  <c r="Y1251" i="27"/>
  <c r="U1251" i="27"/>
  <c r="N1251" i="27"/>
  <c r="Y1250" i="27"/>
  <c r="U1250" i="27"/>
  <c r="N1250" i="27"/>
  <c r="Y1249" i="27"/>
  <c r="U1249" i="27"/>
  <c r="N1249" i="27"/>
  <c r="N1248" i="27"/>
  <c r="Y1247" i="27"/>
  <c r="U1247" i="27"/>
  <c r="N1247" i="27"/>
  <c r="Y1246" i="27"/>
  <c r="U1246" i="27"/>
  <c r="Y1245" i="27"/>
  <c r="U1245" i="27"/>
  <c r="N1245" i="27"/>
  <c r="N1244" i="27"/>
  <c r="Y1243" i="27"/>
  <c r="U1243" i="27"/>
  <c r="N1243" i="27"/>
  <c r="Y1242" i="27"/>
  <c r="U1242" i="27"/>
  <c r="O1237" i="27"/>
  <c r="N1242" i="27"/>
  <c r="Y1241" i="27"/>
  <c r="U1241" i="27"/>
  <c r="N1237" i="27"/>
  <c r="N1241" i="27"/>
  <c r="AF1238" i="27"/>
  <c r="AE1238" i="27"/>
  <c r="AD1238" i="27"/>
  <c r="AC1238" i="27"/>
  <c r="AB1238" i="27"/>
  <c r="AA1238" i="27"/>
  <c r="Z1238" i="27"/>
  <c r="Y1238" i="27"/>
  <c r="X1238" i="27"/>
  <c r="W1238" i="27"/>
  <c r="V1238" i="27"/>
  <c r="U1238" i="27"/>
  <c r="T1238" i="27"/>
  <c r="S1238" i="27"/>
  <c r="R1238" i="27"/>
  <c r="Q1238" i="27"/>
  <c r="P1238" i="27"/>
  <c r="O1238" i="27"/>
  <c r="N1238" i="27"/>
  <c r="AF1237" i="27"/>
  <c r="AE1237" i="27"/>
  <c r="AD1237" i="27"/>
  <c r="AC1237" i="27"/>
  <c r="AB1237" i="27"/>
  <c r="AA1237" i="27"/>
  <c r="Z1237" i="27"/>
  <c r="Y1237" i="27"/>
  <c r="X1237" i="27"/>
  <c r="W1237" i="27"/>
  <c r="V1237" i="27"/>
  <c r="U1237" i="27"/>
  <c r="T1237" i="27"/>
  <c r="S1237" i="27"/>
  <c r="R1237" i="27"/>
  <c r="Q1237" i="27"/>
  <c r="P1237" i="27"/>
  <c r="M1236" i="27"/>
  <c r="AW2" i="27"/>
  <c r="AW3" i="27"/>
  <c r="AX3" i="27"/>
  <c r="AI4" i="27"/>
  <c r="AJ4" i="27"/>
  <c r="AK4" i="27"/>
  <c r="AL4" i="27"/>
  <c r="AM4" i="27"/>
  <c r="AN4" i="27"/>
  <c r="AO4" i="27"/>
  <c r="AP4" i="27"/>
  <c r="AQ4" i="27"/>
  <c r="AR4" i="27"/>
  <c r="AW4" i="27"/>
  <c r="AX4" i="27"/>
  <c r="AI5" i="27"/>
  <c r="AJ5" i="27"/>
  <c r="AK5" i="27"/>
  <c r="AL5" i="27"/>
  <c r="AM5" i="27"/>
  <c r="AN5" i="27"/>
  <c r="AO5" i="27"/>
  <c r="AP5" i="27"/>
  <c r="AQ5" i="27"/>
  <c r="AR5" i="27"/>
  <c r="AW5" i="27"/>
  <c r="AX5" i="27"/>
  <c r="AI6" i="27"/>
  <c r="AJ6" i="27"/>
  <c r="AK6" i="27"/>
  <c r="AL6" i="27"/>
  <c r="AM6" i="27"/>
  <c r="AN6" i="27"/>
  <c r="AO6" i="27"/>
  <c r="AP6" i="27"/>
  <c r="AQ6" i="27"/>
  <c r="AR6" i="27"/>
  <c r="AW6" i="27"/>
  <c r="AX6" i="27"/>
  <c r="AI7" i="27"/>
  <c r="AJ7" i="27"/>
  <c r="AK7" i="27"/>
  <c r="AL7" i="27"/>
  <c r="AM7" i="27"/>
  <c r="AN7" i="27"/>
  <c r="AO7" i="27"/>
  <c r="AP7" i="27"/>
  <c r="AQ7" i="27"/>
  <c r="AR7" i="27"/>
  <c r="AW7" i="27"/>
  <c r="AX7" i="27"/>
  <c r="AI8" i="27"/>
  <c r="AJ8" i="27"/>
  <c r="AK8" i="27"/>
  <c r="AL8" i="27"/>
  <c r="AM8" i="27"/>
  <c r="AN8" i="27"/>
  <c r="AO8" i="27"/>
  <c r="AP8" i="27"/>
  <c r="AQ8" i="27"/>
  <c r="AR8" i="27"/>
  <c r="AW8" i="27"/>
  <c r="AX8" i="27"/>
  <c r="AI9" i="27"/>
  <c r="AJ9" i="27"/>
  <c r="AK9" i="27"/>
  <c r="AL9" i="27"/>
  <c r="AM9" i="27"/>
  <c r="AN9" i="27"/>
  <c r="AO9" i="27"/>
  <c r="AP9" i="27"/>
  <c r="AQ9" i="27"/>
  <c r="AR9" i="27"/>
  <c r="AW9" i="27"/>
  <c r="AX9" i="27"/>
  <c r="AI10" i="27"/>
  <c r="AJ10" i="27"/>
  <c r="AK10" i="27"/>
  <c r="AL10" i="27"/>
  <c r="AM10" i="27"/>
  <c r="AN10" i="27"/>
  <c r="AO10" i="27"/>
  <c r="AP10" i="27"/>
  <c r="AQ10" i="27"/>
  <c r="AR10" i="27"/>
  <c r="AW10" i="27"/>
  <c r="AX10" i="27"/>
  <c r="AI11" i="27"/>
  <c r="AJ11" i="27"/>
  <c r="AK11" i="27"/>
  <c r="AL11" i="27"/>
  <c r="AM11" i="27"/>
  <c r="AN11" i="27"/>
  <c r="AO11" i="27"/>
  <c r="AP11" i="27"/>
  <c r="AQ11" i="27"/>
  <c r="AR11" i="27"/>
  <c r="AW11" i="27"/>
  <c r="AX11" i="27"/>
  <c r="AI12" i="27"/>
  <c r="AJ12" i="27"/>
  <c r="AK12" i="27"/>
  <c r="AL12" i="27"/>
  <c r="AM12" i="27"/>
  <c r="AN12" i="27"/>
  <c r="AO12" i="27"/>
  <c r="AP12" i="27"/>
  <c r="AQ12" i="27"/>
  <c r="AR12" i="27"/>
  <c r="AW12" i="27"/>
  <c r="AX12" i="27"/>
  <c r="AI13" i="27"/>
  <c r="AJ13" i="27"/>
  <c r="AK13" i="27"/>
  <c r="AL13" i="27"/>
  <c r="AM13" i="27"/>
  <c r="AN13" i="27"/>
  <c r="AO13" i="27"/>
  <c r="AP13" i="27"/>
  <c r="AQ13" i="27"/>
  <c r="AR13" i="27"/>
  <c r="AW13" i="27"/>
  <c r="AX13" i="27"/>
  <c r="AI14" i="27"/>
  <c r="AJ14" i="27"/>
  <c r="AK14" i="27"/>
  <c r="AL14" i="27"/>
  <c r="AM14" i="27"/>
  <c r="AN14" i="27"/>
  <c r="AO14" i="27"/>
  <c r="AP14" i="27"/>
  <c r="AQ14" i="27"/>
  <c r="AR14" i="27"/>
  <c r="AW14" i="27"/>
  <c r="AX14" i="27"/>
  <c r="AI15" i="27"/>
  <c r="AJ15" i="27"/>
  <c r="AK15" i="27"/>
  <c r="AL15" i="27"/>
  <c r="AM15" i="27"/>
  <c r="AN15" i="27"/>
  <c r="AO15" i="27"/>
  <c r="AP15" i="27"/>
  <c r="AQ15" i="27"/>
  <c r="AR15" i="27"/>
  <c r="AW15" i="27"/>
  <c r="AX15" i="27"/>
  <c r="AI16" i="27"/>
  <c r="AJ16" i="27"/>
  <c r="AK16" i="27"/>
  <c r="AL16" i="27"/>
  <c r="AM16" i="27"/>
  <c r="AN16" i="27"/>
  <c r="AO16" i="27"/>
  <c r="AP16" i="27"/>
  <c r="AQ16" i="27"/>
  <c r="AR16" i="27"/>
  <c r="AW16" i="27"/>
  <c r="AX16" i="27"/>
  <c r="AI17" i="27"/>
  <c r="AJ17" i="27"/>
  <c r="AK17" i="27"/>
  <c r="AL17" i="27"/>
  <c r="AM17" i="27"/>
  <c r="AN17" i="27"/>
  <c r="AO17" i="27"/>
  <c r="AP17" i="27"/>
  <c r="AQ17" i="27"/>
  <c r="AR17" i="27"/>
  <c r="AW17" i="27"/>
  <c r="AX17" i="27"/>
  <c r="AI18" i="27"/>
  <c r="AJ18" i="27"/>
  <c r="AK18" i="27"/>
  <c r="AL18" i="27"/>
  <c r="AM18" i="27"/>
  <c r="AN18" i="27"/>
  <c r="AO18" i="27"/>
  <c r="AP18" i="27"/>
  <c r="AQ18" i="27"/>
  <c r="AR18" i="27"/>
  <c r="AW18" i="27"/>
  <c r="AX18" i="27"/>
  <c r="AI19" i="27"/>
  <c r="AJ19" i="27"/>
  <c r="AK19" i="27"/>
  <c r="AL19" i="27"/>
  <c r="AM19" i="27"/>
  <c r="AN19" i="27"/>
  <c r="AO19" i="27"/>
  <c r="AP19" i="27"/>
  <c r="AQ19" i="27"/>
  <c r="AR19" i="27"/>
  <c r="AW19" i="27"/>
  <c r="AX19" i="27"/>
  <c r="AI20" i="27"/>
  <c r="AJ20" i="27"/>
  <c r="AK20" i="27"/>
  <c r="AL20" i="27"/>
  <c r="AM20" i="27"/>
  <c r="AN20" i="27"/>
  <c r="AO20" i="27"/>
  <c r="AP20" i="27"/>
  <c r="AQ20" i="27"/>
  <c r="AR20" i="27"/>
  <c r="AW20" i="27"/>
  <c r="AX20" i="27"/>
  <c r="AI21" i="27"/>
  <c r="AJ21" i="27"/>
  <c r="AK21" i="27"/>
  <c r="AL21" i="27"/>
  <c r="AM21" i="27"/>
  <c r="AN21" i="27"/>
  <c r="AO21" i="27"/>
  <c r="AP21" i="27"/>
  <c r="AQ21" i="27"/>
  <c r="AR21" i="27"/>
  <c r="AW21" i="27"/>
  <c r="AX21" i="27"/>
  <c r="AI22" i="27"/>
  <c r="AJ22" i="27"/>
  <c r="AK22" i="27"/>
  <c r="AL22" i="27"/>
  <c r="AM22" i="27"/>
  <c r="AN22" i="27"/>
  <c r="AO22" i="27"/>
  <c r="AP22" i="27"/>
  <c r="AQ22" i="27"/>
  <c r="AR22" i="27"/>
  <c r="AW22" i="27"/>
  <c r="AX22" i="27"/>
  <c r="AI23" i="27"/>
  <c r="AJ23" i="27"/>
  <c r="AK23" i="27"/>
  <c r="AL23" i="27"/>
  <c r="AM23" i="27"/>
  <c r="AN23" i="27"/>
  <c r="AO23" i="27"/>
  <c r="AP23" i="27"/>
  <c r="AQ23" i="27"/>
  <c r="AR23" i="27"/>
  <c r="AW23" i="27"/>
  <c r="AX23" i="27"/>
  <c r="AI24" i="27"/>
  <c r="AJ24" i="27"/>
  <c r="AK24" i="27"/>
  <c r="AL24" i="27"/>
  <c r="AM24" i="27"/>
  <c r="AN24" i="27"/>
  <c r="AO24" i="27"/>
  <c r="AP24" i="27"/>
  <c r="AQ24" i="27"/>
  <c r="AR24" i="27"/>
  <c r="AW24" i="27"/>
  <c r="AX24" i="27"/>
  <c r="AI25" i="27"/>
  <c r="AJ25" i="27"/>
  <c r="AK25" i="27"/>
  <c r="AL25" i="27"/>
  <c r="AM25" i="27"/>
  <c r="AN25" i="27"/>
  <c r="AO25" i="27"/>
  <c r="AP25" i="27"/>
  <c r="AQ25" i="27"/>
  <c r="AR25" i="27"/>
  <c r="AW25" i="27"/>
  <c r="AX25" i="27"/>
  <c r="AI26" i="27"/>
  <c r="AJ26" i="27"/>
  <c r="AK26" i="27"/>
  <c r="AL26" i="27"/>
  <c r="AM26" i="27"/>
  <c r="AN26" i="27"/>
  <c r="AO26" i="27"/>
  <c r="AP26" i="27"/>
  <c r="AQ26" i="27"/>
  <c r="AR26" i="27"/>
  <c r="AW26" i="27"/>
  <c r="AX26" i="27"/>
  <c r="AI27" i="27"/>
  <c r="AJ27" i="27"/>
  <c r="AK27" i="27"/>
  <c r="AL27" i="27"/>
  <c r="AM27" i="27"/>
  <c r="AN27" i="27"/>
  <c r="AO27" i="27"/>
  <c r="AP27" i="27"/>
  <c r="AQ27" i="27"/>
  <c r="AR27" i="27"/>
  <c r="AW27" i="27"/>
  <c r="AX27" i="27"/>
  <c r="AI28" i="27"/>
  <c r="AJ28" i="27"/>
  <c r="AK28" i="27"/>
  <c r="AL28" i="27"/>
  <c r="AM28" i="27"/>
  <c r="AN28" i="27"/>
  <c r="AO28" i="27"/>
  <c r="AP28" i="27"/>
  <c r="AQ28" i="27"/>
  <c r="AR28" i="27"/>
  <c r="AW28" i="27"/>
  <c r="AX28" i="27"/>
  <c r="AI29" i="27"/>
  <c r="AJ29" i="27"/>
  <c r="AK29" i="27"/>
  <c r="AL29" i="27"/>
  <c r="AM29" i="27"/>
  <c r="AN29" i="27"/>
  <c r="AO29" i="27"/>
  <c r="AP29" i="27"/>
  <c r="AQ29" i="27"/>
  <c r="AR29" i="27"/>
  <c r="AW29" i="27"/>
  <c r="AX29" i="27"/>
  <c r="AI30" i="27"/>
  <c r="AJ30" i="27"/>
  <c r="AK30" i="27"/>
  <c r="AL30" i="27"/>
  <c r="AM30" i="27"/>
  <c r="AN30" i="27"/>
  <c r="AO30" i="27"/>
  <c r="AP30" i="27"/>
  <c r="AQ30" i="27"/>
  <c r="AR30" i="27"/>
  <c r="AW30" i="27"/>
  <c r="AX30" i="27"/>
  <c r="AI31" i="27"/>
  <c r="AJ31" i="27"/>
  <c r="AK31" i="27"/>
  <c r="AL31" i="27"/>
  <c r="AM31" i="27"/>
  <c r="AN31" i="27"/>
  <c r="AO31" i="27"/>
  <c r="AP31" i="27"/>
  <c r="AQ31" i="27"/>
  <c r="AR31" i="27"/>
  <c r="AW31" i="27"/>
  <c r="AX31" i="27"/>
  <c r="AI32" i="27"/>
  <c r="AJ32" i="27"/>
  <c r="AK32" i="27"/>
  <c r="AL32" i="27"/>
  <c r="AM32" i="27"/>
  <c r="AN32" i="27"/>
  <c r="AO32" i="27"/>
  <c r="AP32" i="27"/>
  <c r="AQ32" i="27"/>
  <c r="AR32" i="27"/>
  <c r="AW32" i="27"/>
  <c r="AX32" i="27"/>
  <c r="AI33" i="27"/>
  <c r="AJ33" i="27"/>
  <c r="AK33" i="27"/>
  <c r="AL33" i="27"/>
  <c r="AM33" i="27"/>
  <c r="AN33" i="27"/>
  <c r="AO33" i="27"/>
  <c r="AP33" i="27"/>
  <c r="AQ33" i="27"/>
  <c r="AR33" i="27"/>
  <c r="AW33" i="27"/>
  <c r="AX33" i="27"/>
  <c r="AI34" i="27"/>
  <c r="AJ34" i="27"/>
  <c r="AK34" i="27"/>
  <c r="AL34" i="27"/>
  <c r="AM34" i="27"/>
  <c r="AN34" i="27"/>
  <c r="AO34" i="27"/>
  <c r="AP34" i="27"/>
  <c r="AQ34" i="27"/>
  <c r="AR34" i="27"/>
  <c r="AW34" i="27"/>
  <c r="AX34" i="27"/>
  <c r="AI35" i="27"/>
  <c r="AJ35" i="27"/>
  <c r="AK35" i="27"/>
  <c r="AL35" i="27"/>
  <c r="AM35" i="27"/>
  <c r="AN35" i="27"/>
  <c r="AO35" i="27"/>
  <c r="AP35" i="27"/>
  <c r="AQ35" i="27"/>
  <c r="AR35" i="27"/>
  <c r="AW35" i="27"/>
  <c r="AX35" i="27"/>
  <c r="AI36" i="27"/>
  <c r="AJ36" i="27"/>
  <c r="AK36" i="27"/>
  <c r="AL36" i="27"/>
  <c r="AM36" i="27"/>
  <c r="AN36" i="27"/>
  <c r="AO36" i="27"/>
  <c r="AP36" i="27"/>
  <c r="AQ36" i="27"/>
  <c r="AR36" i="27"/>
  <c r="AW36" i="27"/>
  <c r="AX36" i="27"/>
  <c r="AI37" i="27"/>
  <c r="AJ37" i="27"/>
  <c r="AK37" i="27"/>
  <c r="AL37" i="27"/>
  <c r="AM37" i="27"/>
  <c r="AN37" i="27"/>
  <c r="AO37" i="27"/>
  <c r="AP37" i="27"/>
  <c r="AQ37" i="27"/>
  <c r="AR37" i="27"/>
  <c r="AW37" i="27"/>
  <c r="AX37" i="27"/>
  <c r="AI38" i="27"/>
  <c r="AJ38" i="27"/>
  <c r="AK38" i="27"/>
  <c r="AL38" i="27"/>
  <c r="AM38" i="27"/>
  <c r="AN38" i="27"/>
  <c r="AO38" i="27"/>
  <c r="AP38" i="27"/>
  <c r="AQ38" i="27"/>
  <c r="AR38" i="27"/>
  <c r="AW38" i="27"/>
  <c r="AX38" i="27"/>
  <c r="AI39" i="27"/>
  <c r="AJ39" i="27"/>
  <c r="AK39" i="27"/>
  <c r="AL39" i="27"/>
  <c r="AM39" i="27"/>
  <c r="AN39" i="27"/>
  <c r="AO39" i="27"/>
  <c r="AP39" i="27"/>
  <c r="AQ39" i="27"/>
  <c r="AR39" i="27"/>
  <c r="AW39" i="27"/>
  <c r="AX39" i="27"/>
  <c r="AI40" i="27"/>
  <c r="AJ40" i="27"/>
  <c r="AK40" i="27"/>
  <c r="AL40" i="27"/>
  <c r="AM40" i="27"/>
  <c r="AN40" i="27"/>
  <c r="AO40" i="27"/>
  <c r="AP40" i="27"/>
  <c r="AQ40" i="27"/>
  <c r="AR40" i="27"/>
  <c r="AW40" i="27"/>
  <c r="AX40" i="27"/>
  <c r="AI41" i="27"/>
  <c r="AJ41" i="27"/>
  <c r="AK41" i="27"/>
  <c r="AL41" i="27"/>
  <c r="AM41" i="27"/>
  <c r="AN41" i="27"/>
  <c r="AO41" i="27"/>
  <c r="AP41" i="27"/>
  <c r="AQ41" i="27"/>
  <c r="AR41" i="27"/>
  <c r="AW41" i="27"/>
  <c r="AX41" i="27"/>
  <c r="AI42" i="27"/>
  <c r="AJ42" i="27"/>
  <c r="AK42" i="27"/>
  <c r="AL42" i="27"/>
  <c r="AM42" i="27"/>
  <c r="AN42" i="27"/>
  <c r="AO42" i="27"/>
  <c r="AP42" i="27"/>
  <c r="AQ42" i="27"/>
  <c r="AR42" i="27"/>
  <c r="AW42" i="27"/>
  <c r="AX42" i="27"/>
  <c r="AI43" i="27"/>
  <c r="AJ43" i="27"/>
  <c r="AK43" i="27"/>
  <c r="AL43" i="27"/>
  <c r="AM43" i="27"/>
  <c r="AN43" i="27"/>
  <c r="AO43" i="27"/>
  <c r="AP43" i="27"/>
  <c r="AQ43" i="27"/>
  <c r="AR43" i="27"/>
  <c r="AW43" i="27"/>
  <c r="AX43" i="27"/>
  <c r="AI44" i="27"/>
  <c r="AJ44" i="27"/>
  <c r="AK44" i="27"/>
  <c r="AL44" i="27"/>
  <c r="AM44" i="27"/>
  <c r="AN44" i="27"/>
  <c r="AO44" i="27"/>
  <c r="AP44" i="27"/>
  <c r="AQ44" i="27"/>
  <c r="AR44" i="27"/>
  <c r="AW44" i="27"/>
  <c r="AX44" i="27"/>
  <c r="AI45" i="27"/>
  <c r="AJ45" i="27"/>
  <c r="AK45" i="27"/>
  <c r="AL45" i="27"/>
  <c r="AM45" i="27"/>
  <c r="AN45" i="27"/>
  <c r="AO45" i="27"/>
  <c r="AP45" i="27"/>
  <c r="AQ45" i="27"/>
  <c r="AR45" i="27"/>
  <c r="AW45" i="27"/>
  <c r="AX45" i="27"/>
  <c r="AI46" i="27"/>
  <c r="AJ46" i="27"/>
  <c r="AK46" i="27"/>
  <c r="AL46" i="27"/>
  <c r="AM46" i="27"/>
  <c r="AN46" i="27"/>
  <c r="AO46" i="27"/>
  <c r="AP46" i="27"/>
  <c r="AQ46" i="27"/>
  <c r="AR46" i="27"/>
  <c r="AW46" i="27"/>
  <c r="AX46" i="27"/>
  <c r="AI47" i="27"/>
  <c r="AJ47" i="27"/>
  <c r="AK47" i="27"/>
  <c r="AL47" i="27"/>
  <c r="AM47" i="27"/>
  <c r="AN47" i="27"/>
  <c r="AO47" i="27"/>
  <c r="AP47" i="27"/>
  <c r="AQ47" i="27"/>
  <c r="AR47" i="27"/>
  <c r="AW47" i="27"/>
  <c r="AX47" i="27"/>
  <c r="AI48" i="27"/>
  <c r="AJ48" i="27"/>
  <c r="AK48" i="27"/>
  <c r="AL48" i="27"/>
  <c r="AM48" i="27"/>
  <c r="AN48" i="27"/>
  <c r="AO48" i="27"/>
  <c r="AP48" i="27"/>
  <c r="AQ48" i="27"/>
  <c r="AR48" i="27"/>
  <c r="AW48" i="27"/>
  <c r="AX48" i="27"/>
  <c r="AI49" i="27"/>
  <c r="AJ49" i="27"/>
  <c r="AK49" i="27"/>
  <c r="AL49" i="27"/>
  <c r="AM49" i="27"/>
  <c r="AN49" i="27"/>
  <c r="AO49" i="27"/>
  <c r="AP49" i="27"/>
  <c r="AQ49" i="27"/>
  <c r="AR49" i="27"/>
  <c r="AW49" i="27"/>
  <c r="AX49" i="27"/>
  <c r="AI50" i="27"/>
  <c r="AJ50" i="27"/>
  <c r="AK50" i="27"/>
  <c r="AL50" i="27"/>
  <c r="AM50" i="27"/>
  <c r="AN50" i="27"/>
  <c r="AO50" i="27"/>
  <c r="AP50" i="27"/>
  <c r="AQ50" i="27"/>
  <c r="AR50" i="27"/>
  <c r="AW50" i="27"/>
  <c r="AX50" i="27"/>
  <c r="AI51" i="27"/>
  <c r="AJ51" i="27"/>
  <c r="AK51" i="27"/>
  <c r="AL51" i="27"/>
  <c r="AM51" i="27"/>
  <c r="AN51" i="27"/>
  <c r="AO51" i="27"/>
  <c r="AP51" i="27"/>
  <c r="AQ51" i="27"/>
  <c r="AR51" i="27"/>
  <c r="AW51" i="27"/>
  <c r="AX51" i="27"/>
  <c r="AI52" i="27"/>
  <c r="AJ52" i="27"/>
  <c r="AK52" i="27"/>
  <c r="AL52" i="27"/>
  <c r="AM52" i="27"/>
  <c r="AN52" i="27"/>
  <c r="AO52" i="27"/>
  <c r="AP52" i="27"/>
  <c r="AQ52" i="27"/>
  <c r="AR52" i="27"/>
  <c r="AW52" i="27"/>
  <c r="AX52" i="27"/>
  <c r="AI53" i="27"/>
  <c r="AJ53" i="27"/>
  <c r="AK53" i="27"/>
  <c r="AL53" i="27"/>
  <c r="AM53" i="27"/>
  <c r="AN53" i="27"/>
  <c r="AO53" i="27"/>
  <c r="AP53" i="27"/>
  <c r="AQ53" i="27"/>
  <c r="AR53" i="27"/>
  <c r="AW53" i="27"/>
  <c r="AX53" i="27"/>
  <c r="AI54" i="27"/>
  <c r="AJ54" i="27"/>
  <c r="AK54" i="27"/>
  <c r="AL54" i="27"/>
  <c r="AM54" i="27"/>
  <c r="AN54" i="27"/>
  <c r="AO54" i="27"/>
  <c r="AP54" i="27"/>
  <c r="AQ54" i="27"/>
  <c r="AR54" i="27"/>
  <c r="AW54" i="27"/>
  <c r="AX54" i="27"/>
  <c r="AI55" i="27"/>
  <c r="AJ55" i="27"/>
  <c r="AK55" i="27"/>
  <c r="AL55" i="27"/>
  <c r="AM55" i="27"/>
  <c r="AN55" i="27"/>
  <c r="AO55" i="27"/>
  <c r="AP55" i="27"/>
  <c r="AQ55" i="27"/>
  <c r="AR55" i="27"/>
  <c r="AW55" i="27"/>
  <c r="AX55" i="27"/>
  <c r="AI56" i="27"/>
  <c r="AJ56" i="27"/>
  <c r="AK56" i="27"/>
  <c r="AL56" i="27"/>
  <c r="AM56" i="27"/>
  <c r="AN56" i="27"/>
  <c r="AO56" i="27"/>
  <c r="AP56" i="27"/>
  <c r="AQ56" i="27"/>
  <c r="AR56" i="27"/>
  <c r="AW56" i="27"/>
  <c r="AX56" i="27"/>
  <c r="AI57" i="27"/>
  <c r="AJ57" i="27"/>
  <c r="AK57" i="27"/>
  <c r="AL57" i="27"/>
  <c r="AM57" i="27"/>
  <c r="AN57" i="27"/>
  <c r="AO57" i="27"/>
  <c r="AP57" i="27"/>
  <c r="AQ57" i="27"/>
  <c r="AR57" i="27"/>
  <c r="AW57" i="27"/>
  <c r="AX57" i="27"/>
  <c r="AI58" i="27"/>
  <c r="AJ58" i="27"/>
  <c r="AK58" i="27"/>
  <c r="AL58" i="27"/>
  <c r="AM58" i="27"/>
  <c r="AN58" i="27"/>
  <c r="AO58" i="27"/>
  <c r="AP58" i="27"/>
  <c r="AQ58" i="27"/>
  <c r="AR58" i="27"/>
  <c r="AW58" i="27"/>
  <c r="AX58" i="27"/>
  <c r="AI59" i="27"/>
  <c r="AJ59" i="27"/>
  <c r="AK59" i="27"/>
  <c r="AL59" i="27"/>
  <c r="AM59" i="27"/>
  <c r="AN59" i="27"/>
  <c r="AO59" i="27"/>
  <c r="AP59" i="27"/>
  <c r="AQ59" i="27"/>
  <c r="AR59" i="27"/>
  <c r="AW59" i="27"/>
  <c r="AX59" i="27"/>
  <c r="AI60" i="27"/>
  <c r="AJ60" i="27"/>
  <c r="AK60" i="27"/>
  <c r="AL60" i="27"/>
  <c r="AM60" i="27"/>
  <c r="AN60" i="27"/>
  <c r="AO60" i="27"/>
  <c r="AP60" i="27"/>
  <c r="AQ60" i="27"/>
  <c r="AR60" i="27"/>
  <c r="AW60" i="27"/>
  <c r="AX60" i="27"/>
  <c r="AI61" i="27"/>
  <c r="AJ61" i="27"/>
  <c r="AK61" i="27"/>
  <c r="AL61" i="27"/>
  <c r="AM61" i="27"/>
  <c r="AN61" i="27"/>
  <c r="AO61" i="27"/>
  <c r="AP61" i="27"/>
  <c r="AQ61" i="27"/>
  <c r="AR61" i="27"/>
  <c r="AW61" i="27"/>
  <c r="AX61" i="27"/>
  <c r="AI62" i="27"/>
  <c r="AJ62" i="27"/>
  <c r="AK62" i="27"/>
  <c r="AL62" i="27"/>
  <c r="AM62" i="27"/>
  <c r="AN62" i="27"/>
  <c r="AO62" i="27"/>
  <c r="AP62" i="27"/>
  <c r="AQ62" i="27"/>
  <c r="AR62" i="27"/>
  <c r="AW62" i="27"/>
  <c r="AX62" i="27"/>
  <c r="AI63" i="27"/>
  <c r="AJ63" i="27"/>
  <c r="AK63" i="27"/>
  <c r="AL63" i="27"/>
  <c r="AM63" i="27"/>
  <c r="AN63" i="27"/>
  <c r="AO63" i="27"/>
  <c r="AP63" i="27"/>
  <c r="AQ63" i="27"/>
  <c r="AR63" i="27"/>
  <c r="AW63" i="27"/>
  <c r="AX63" i="27"/>
  <c r="AI64" i="27"/>
  <c r="AJ64" i="27"/>
  <c r="AK64" i="27"/>
  <c r="AL64" i="27"/>
  <c r="AM64" i="27"/>
  <c r="AN64" i="27"/>
  <c r="AO64" i="27"/>
  <c r="AP64" i="27"/>
  <c r="AQ64" i="27"/>
  <c r="AR64" i="27"/>
  <c r="AW64" i="27"/>
  <c r="AX64" i="27"/>
  <c r="AI65" i="27"/>
  <c r="AJ65" i="27"/>
  <c r="AK65" i="27"/>
  <c r="AL65" i="27"/>
  <c r="AM65" i="27"/>
  <c r="AN65" i="27"/>
  <c r="AO65" i="27"/>
  <c r="AP65" i="27"/>
  <c r="AQ65" i="27"/>
  <c r="AR65" i="27"/>
  <c r="AW65" i="27"/>
  <c r="AX65" i="27"/>
  <c r="AI66" i="27"/>
  <c r="AJ66" i="27"/>
  <c r="AK66" i="27"/>
  <c r="AL66" i="27"/>
  <c r="AM66" i="27"/>
  <c r="AN66" i="27"/>
  <c r="AO66" i="27"/>
  <c r="AP66" i="27"/>
  <c r="AQ66" i="27"/>
  <c r="AR66" i="27"/>
  <c r="AW66" i="27"/>
  <c r="AX66" i="27"/>
  <c r="AI67" i="27"/>
  <c r="AJ67" i="27"/>
  <c r="AK67" i="27"/>
  <c r="AL67" i="27"/>
  <c r="AM67" i="27"/>
  <c r="AN67" i="27"/>
  <c r="AO67" i="27"/>
  <c r="AP67" i="27"/>
  <c r="AQ67" i="27"/>
  <c r="AR67" i="27"/>
  <c r="AW67" i="27"/>
  <c r="AX67" i="27"/>
  <c r="AI68" i="27"/>
  <c r="AJ68" i="27"/>
  <c r="AK68" i="27"/>
  <c r="AL68" i="27"/>
  <c r="AM68" i="27"/>
  <c r="AN68" i="27"/>
  <c r="AO68" i="27"/>
  <c r="AP68" i="27"/>
  <c r="AQ68" i="27"/>
  <c r="AR68" i="27"/>
  <c r="AW68" i="27"/>
  <c r="AX68" i="27"/>
  <c r="AI69" i="27"/>
  <c r="AJ69" i="27"/>
  <c r="AK69" i="27"/>
  <c r="AL69" i="27"/>
  <c r="AM69" i="27"/>
  <c r="AN69" i="27"/>
  <c r="AO69" i="27"/>
  <c r="AP69" i="27"/>
  <c r="AQ69" i="27"/>
  <c r="AR69" i="27"/>
  <c r="AW69" i="27"/>
  <c r="AX69" i="27"/>
  <c r="AI70" i="27"/>
  <c r="AJ70" i="27"/>
  <c r="AK70" i="27"/>
  <c r="AL70" i="27"/>
  <c r="AM70" i="27"/>
  <c r="AN70" i="27"/>
  <c r="AO70" i="27"/>
  <c r="AP70" i="27"/>
  <c r="AQ70" i="27"/>
  <c r="AR70" i="27"/>
  <c r="AW70" i="27"/>
  <c r="AX70" i="27"/>
  <c r="AI71" i="27"/>
  <c r="AJ71" i="27"/>
  <c r="AK71" i="27"/>
  <c r="AL71" i="27"/>
  <c r="AM71" i="27"/>
  <c r="AN71" i="27"/>
  <c r="AO71" i="27"/>
  <c r="AP71" i="27"/>
  <c r="AQ71" i="27"/>
  <c r="AR71" i="27"/>
  <c r="AW71" i="27"/>
  <c r="AX71" i="27"/>
  <c r="AI72" i="27"/>
  <c r="AJ72" i="27"/>
  <c r="AK72" i="27"/>
  <c r="AL72" i="27"/>
  <c r="AM72" i="27"/>
  <c r="AN72" i="27"/>
  <c r="AO72" i="27"/>
  <c r="AP72" i="27"/>
  <c r="AQ72" i="27"/>
  <c r="AR72" i="27"/>
  <c r="AW72" i="27"/>
  <c r="AX72" i="27"/>
  <c r="AI73" i="27"/>
  <c r="AJ73" i="27"/>
  <c r="AK73" i="27"/>
  <c r="AL73" i="27"/>
  <c r="AM73" i="27"/>
  <c r="AN73" i="27"/>
  <c r="AO73" i="27"/>
  <c r="AP73" i="27"/>
  <c r="AQ73" i="27"/>
  <c r="AR73" i="27"/>
  <c r="AW73" i="27"/>
  <c r="AX73" i="27"/>
  <c r="AI74" i="27"/>
  <c r="AJ74" i="27"/>
  <c r="AK74" i="27"/>
  <c r="AL74" i="27"/>
  <c r="AM74" i="27"/>
  <c r="AN74" i="27"/>
  <c r="AO74" i="27"/>
  <c r="AP74" i="27"/>
  <c r="AQ74" i="27"/>
  <c r="AR74" i="27"/>
  <c r="AW74" i="27"/>
  <c r="AX74" i="27"/>
  <c r="AI75" i="27"/>
  <c r="AJ75" i="27"/>
  <c r="AK75" i="27"/>
  <c r="AL75" i="27"/>
  <c r="AM75" i="27"/>
  <c r="AN75" i="27"/>
  <c r="AO75" i="27"/>
  <c r="AP75" i="27"/>
  <c r="AQ75" i="27"/>
  <c r="AR75" i="27"/>
  <c r="AW75" i="27"/>
  <c r="AX75" i="27"/>
  <c r="AI76" i="27"/>
  <c r="AJ76" i="27"/>
  <c r="AK76" i="27"/>
  <c r="AL76" i="27"/>
  <c r="AM76" i="27"/>
  <c r="AN76" i="27"/>
  <c r="AO76" i="27"/>
  <c r="AP76" i="27"/>
  <c r="AQ76" i="27"/>
  <c r="AR76" i="27"/>
  <c r="AW76" i="27"/>
  <c r="AX76" i="27"/>
  <c r="AI77" i="27"/>
  <c r="AJ77" i="27"/>
  <c r="AK77" i="27"/>
  <c r="AL77" i="27"/>
  <c r="AM77" i="27"/>
  <c r="AN77" i="27"/>
  <c r="AO77" i="27"/>
  <c r="AP77" i="27"/>
  <c r="AQ77" i="27"/>
  <c r="AR77" i="27"/>
  <c r="AW77" i="27"/>
  <c r="AX77" i="27"/>
  <c r="AI78" i="27"/>
  <c r="AJ78" i="27"/>
  <c r="AK78" i="27"/>
  <c r="AL78" i="27"/>
  <c r="AM78" i="27"/>
  <c r="AN78" i="27"/>
  <c r="AO78" i="27"/>
  <c r="AP78" i="27"/>
  <c r="AQ78" i="27"/>
  <c r="AR78" i="27"/>
  <c r="AW78" i="27"/>
  <c r="AX78" i="27"/>
  <c r="AI79" i="27"/>
  <c r="AJ79" i="27"/>
  <c r="AK79" i="27"/>
  <c r="AL79" i="27"/>
  <c r="AM79" i="27"/>
  <c r="AN79" i="27"/>
  <c r="AO79" i="27"/>
  <c r="AP79" i="27"/>
  <c r="AQ79" i="27"/>
  <c r="AR79" i="27"/>
  <c r="AW79" i="27"/>
  <c r="AX79" i="27"/>
  <c r="AI80" i="27"/>
  <c r="AJ80" i="27"/>
  <c r="AK80" i="27"/>
  <c r="AL80" i="27"/>
  <c r="AM80" i="27"/>
  <c r="AN80" i="27"/>
  <c r="AO80" i="27"/>
  <c r="AP80" i="27"/>
  <c r="AQ80" i="27"/>
  <c r="AR80" i="27"/>
  <c r="AW80" i="27"/>
  <c r="AX80" i="27"/>
  <c r="AI81" i="27"/>
  <c r="AJ81" i="27"/>
  <c r="AK81" i="27"/>
  <c r="AL81" i="27"/>
  <c r="AM81" i="27"/>
  <c r="AN81" i="27"/>
  <c r="AO81" i="27"/>
  <c r="AP81" i="27"/>
  <c r="AQ81" i="27"/>
  <c r="AR81" i="27"/>
  <c r="AW81" i="27"/>
  <c r="AX81" i="27"/>
  <c r="AI82" i="27"/>
  <c r="AJ82" i="27"/>
  <c r="AK82" i="27"/>
  <c r="AL82" i="27"/>
  <c r="AM82" i="27"/>
  <c r="AN82" i="27"/>
  <c r="AO82" i="27"/>
  <c r="AP82" i="27"/>
  <c r="AQ82" i="27"/>
  <c r="AR82" i="27"/>
  <c r="AW82" i="27"/>
  <c r="AX82" i="27"/>
  <c r="AI83" i="27"/>
  <c r="AJ83" i="27"/>
  <c r="AK83" i="27"/>
  <c r="AL83" i="27"/>
  <c r="AM83" i="27"/>
  <c r="AN83" i="27"/>
  <c r="AO83" i="27"/>
  <c r="AP83" i="27"/>
  <c r="AQ83" i="27"/>
  <c r="AR83" i="27"/>
  <c r="AW83" i="27"/>
  <c r="AX83" i="27"/>
  <c r="AI84" i="27"/>
  <c r="AJ84" i="27"/>
  <c r="AK84" i="27"/>
  <c r="AL84" i="27"/>
  <c r="AM84" i="27"/>
  <c r="AN84" i="27"/>
  <c r="AO84" i="27"/>
  <c r="AP84" i="27"/>
  <c r="AQ84" i="27"/>
  <c r="AR84" i="27"/>
  <c r="AW84" i="27"/>
  <c r="AX84" i="27"/>
  <c r="AI85" i="27"/>
  <c r="AJ85" i="27"/>
  <c r="AK85" i="27"/>
  <c r="AL85" i="27"/>
  <c r="AM85" i="27"/>
  <c r="AN85" i="27"/>
  <c r="AO85" i="27"/>
  <c r="AP85" i="27"/>
  <c r="AQ85" i="27"/>
  <c r="AR85" i="27"/>
  <c r="AW85" i="27"/>
  <c r="AX85" i="27"/>
  <c r="AI86" i="27"/>
  <c r="AJ86" i="27"/>
  <c r="AK86" i="27"/>
  <c r="AL86" i="27"/>
  <c r="AM86" i="27"/>
  <c r="AN86" i="27"/>
  <c r="AO86" i="27"/>
  <c r="AP86" i="27"/>
  <c r="AQ86" i="27"/>
  <c r="AR86" i="27"/>
  <c r="AW86" i="27"/>
  <c r="AX86" i="27"/>
  <c r="AI87" i="27"/>
  <c r="AJ87" i="27"/>
  <c r="AK87" i="27"/>
  <c r="AL87" i="27"/>
  <c r="AM87" i="27"/>
  <c r="AN87" i="27"/>
  <c r="AO87" i="27"/>
  <c r="AP87" i="27"/>
  <c r="AQ87" i="27"/>
  <c r="AR87" i="27"/>
  <c r="AW87" i="27"/>
  <c r="AX87" i="27"/>
  <c r="AI88" i="27"/>
  <c r="AJ88" i="27"/>
  <c r="AK88" i="27"/>
  <c r="AL88" i="27"/>
  <c r="AM88" i="27"/>
  <c r="AN88" i="27"/>
  <c r="AO88" i="27"/>
  <c r="AP88" i="27"/>
  <c r="AQ88" i="27"/>
  <c r="AR88" i="27"/>
  <c r="AW88" i="27"/>
  <c r="AX88" i="27"/>
  <c r="AI89" i="27"/>
  <c r="AJ89" i="27"/>
  <c r="AK89" i="27"/>
  <c r="AL89" i="27"/>
  <c r="AM89" i="27"/>
  <c r="AN89" i="27"/>
  <c r="AO89" i="27"/>
  <c r="AP89" i="27"/>
  <c r="AQ89" i="27"/>
  <c r="AR89" i="27"/>
  <c r="AW89" i="27"/>
  <c r="AX89" i="27"/>
  <c r="AI90" i="27"/>
  <c r="AJ90" i="27"/>
  <c r="AK90" i="27"/>
  <c r="AL90" i="27"/>
  <c r="AM90" i="27"/>
  <c r="AN90" i="27"/>
  <c r="AO90" i="27"/>
  <c r="AP90" i="27"/>
  <c r="AQ90" i="27"/>
  <c r="AR90" i="27"/>
  <c r="AW90" i="27"/>
  <c r="AX90" i="27"/>
  <c r="AI91" i="27"/>
  <c r="AJ91" i="27"/>
  <c r="AK91" i="27"/>
  <c r="AL91" i="27"/>
  <c r="AM91" i="27"/>
  <c r="AN91" i="27"/>
  <c r="AO91" i="27"/>
  <c r="AP91" i="27"/>
  <c r="AQ91" i="27"/>
  <c r="AR91" i="27"/>
  <c r="AW91" i="27"/>
  <c r="AX91" i="27"/>
  <c r="AI92" i="27"/>
  <c r="AJ92" i="27"/>
  <c r="AK92" i="27"/>
  <c r="AL92" i="27"/>
  <c r="AM92" i="27"/>
  <c r="AN92" i="27"/>
  <c r="AO92" i="27"/>
  <c r="AP92" i="27"/>
  <c r="AQ92" i="27"/>
  <c r="AR92" i="27"/>
  <c r="AW92" i="27"/>
  <c r="AX92" i="27"/>
  <c r="AI93" i="27"/>
  <c r="AJ93" i="27"/>
  <c r="AK93" i="27"/>
  <c r="AL93" i="27"/>
  <c r="AM93" i="27"/>
  <c r="AN93" i="27"/>
  <c r="AO93" i="27"/>
  <c r="AP93" i="27"/>
  <c r="AQ93" i="27"/>
  <c r="AR93" i="27"/>
  <c r="AW93" i="27"/>
  <c r="AX93" i="27"/>
  <c r="AI94" i="27"/>
  <c r="AJ94" i="27"/>
  <c r="AK94" i="27"/>
  <c r="AL94" i="27"/>
  <c r="AM94" i="27"/>
  <c r="AN94" i="27"/>
  <c r="AO94" i="27"/>
  <c r="AP94" i="27"/>
  <c r="AQ94" i="27"/>
  <c r="AR94" i="27"/>
  <c r="AW94" i="27"/>
  <c r="AX94" i="27"/>
  <c r="AI95" i="27"/>
  <c r="AJ95" i="27"/>
  <c r="AK95" i="27"/>
  <c r="AL95" i="27"/>
  <c r="AM95" i="27"/>
  <c r="AN95" i="27"/>
  <c r="AO95" i="27"/>
  <c r="AP95" i="27"/>
  <c r="AQ95" i="27"/>
  <c r="AR95" i="27"/>
  <c r="AW95" i="27"/>
  <c r="AX95" i="27"/>
  <c r="AI96" i="27"/>
  <c r="AJ96" i="27"/>
  <c r="AK96" i="27"/>
  <c r="AL96" i="27"/>
  <c r="AM96" i="27"/>
  <c r="AN96" i="27"/>
  <c r="AO96" i="27"/>
  <c r="AP96" i="27"/>
  <c r="AQ96" i="27"/>
  <c r="AR96" i="27"/>
  <c r="AW96" i="27"/>
  <c r="AX96" i="27"/>
  <c r="AI97" i="27"/>
  <c r="AJ97" i="27"/>
  <c r="AK97" i="27"/>
  <c r="AL97" i="27"/>
  <c r="AM97" i="27"/>
  <c r="AN97" i="27"/>
  <c r="AO97" i="27"/>
  <c r="AP97" i="27"/>
  <c r="AQ97" i="27"/>
  <c r="AR97" i="27"/>
  <c r="AW97" i="27"/>
  <c r="AX97" i="27"/>
  <c r="AI98" i="27"/>
  <c r="AJ98" i="27"/>
  <c r="AK98" i="27"/>
  <c r="AL98" i="27"/>
  <c r="AM98" i="27"/>
  <c r="AN98" i="27"/>
  <c r="AO98" i="27"/>
  <c r="AP98" i="27"/>
  <c r="AQ98" i="27"/>
  <c r="AR98" i="27"/>
  <c r="AW98" i="27"/>
  <c r="AX98" i="27"/>
  <c r="AI99" i="27"/>
  <c r="AJ99" i="27"/>
  <c r="AK99" i="27"/>
  <c r="AL99" i="27"/>
  <c r="AM99" i="27"/>
  <c r="AN99" i="27"/>
  <c r="AO99" i="27"/>
  <c r="AP99" i="27"/>
  <c r="AQ99" i="27"/>
  <c r="AR99" i="27"/>
  <c r="AW99" i="27"/>
  <c r="AX99" i="27"/>
  <c r="AI100" i="27"/>
  <c r="AJ100" i="27"/>
  <c r="AK100" i="27"/>
  <c r="AL100" i="27"/>
  <c r="AM100" i="27"/>
  <c r="AN100" i="27"/>
  <c r="AO100" i="27"/>
  <c r="AP100" i="27"/>
  <c r="AQ100" i="27"/>
  <c r="AR100" i="27"/>
  <c r="AW100" i="27"/>
  <c r="AX100" i="27"/>
  <c r="AI101" i="27"/>
  <c r="AJ101" i="27"/>
  <c r="AK101" i="27"/>
  <c r="AL101" i="27"/>
  <c r="AM101" i="27"/>
  <c r="AN101" i="27"/>
  <c r="AO101" i="27"/>
  <c r="AP101" i="27"/>
  <c r="AQ101" i="27"/>
  <c r="AR101" i="27"/>
  <c r="AW101" i="27"/>
  <c r="AX101" i="27"/>
  <c r="AI102" i="27"/>
  <c r="AJ102" i="27"/>
  <c r="AK102" i="27"/>
  <c r="AL102" i="27"/>
  <c r="AM102" i="27"/>
  <c r="AN102" i="27"/>
  <c r="AO102" i="27"/>
  <c r="AP102" i="27"/>
  <c r="AQ102" i="27"/>
  <c r="AR102" i="27"/>
  <c r="AW102" i="27"/>
  <c r="AX102" i="27"/>
  <c r="AI103" i="27"/>
  <c r="AJ103" i="27"/>
  <c r="AK103" i="27"/>
  <c r="AL103" i="27"/>
  <c r="AM103" i="27"/>
  <c r="AN103" i="27"/>
  <c r="AO103" i="27"/>
  <c r="AP103" i="27"/>
  <c r="AQ103" i="27"/>
  <c r="AR103" i="27"/>
  <c r="AW103" i="27"/>
  <c r="AX103" i="27"/>
  <c r="AI104" i="27"/>
  <c r="AJ104" i="27"/>
  <c r="AK104" i="27"/>
  <c r="AL104" i="27"/>
  <c r="AM104" i="27"/>
  <c r="AN104" i="27"/>
  <c r="AO104" i="27"/>
  <c r="AP104" i="27"/>
  <c r="AQ104" i="27"/>
  <c r="AR104" i="27"/>
  <c r="AW104" i="27"/>
  <c r="AX104" i="27"/>
  <c r="AI105" i="27"/>
  <c r="AJ105" i="27"/>
  <c r="AK105" i="27"/>
  <c r="AL105" i="27"/>
  <c r="AM105" i="27"/>
  <c r="AN105" i="27"/>
  <c r="AO105" i="27"/>
  <c r="AP105" i="27"/>
  <c r="AQ105" i="27"/>
  <c r="AR105" i="27"/>
  <c r="AW105" i="27"/>
  <c r="AX105" i="27"/>
  <c r="AI106" i="27"/>
  <c r="AJ106" i="27"/>
  <c r="AK106" i="27"/>
  <c r="AL106" i="27"/>
  <c r="AM106" i="27"/>
  <c r="AN106" i="27"/>
  <c r="AO106" i="27"/>
  <c r="AP106" i="27"/>
  <c r="AQ106" i="27"/>
  <c r="AR106" i="27"/>
  <c r="AW106" i="27"/>
  <c r="AX106" i="27"/>
  <c r="AI107" i="27"/>
  <c r="AJ107" i="27"/>
  <c r="AK107" i="27"/>
  <c r="AL107" i="27"/>
  <c r="AM107" i="27"/>
  <c r="AN107" i="27"/>
  <c r="AO107" i="27"/>
  <c r="AP107" i="27"/>
  <c r="AQ107" i="27"/>
  <c r="AR107" i="27"/>
  <c r="AW107" i="27"/>
  <c r="AX107" i="27"/>
  <c r="AI108" i="27"/>
  <c r="AJ108" i="27"/>
  <c r="AK108" i="27"/>
  <c r="AL108" i="27"/>
  <c r="AM108" i="27"/>
  <c r="AN108" i="27"/>
  <c r="AO108" i="27"/>
  <c r="AP108" i="27"/>
  <c r="AQ108" i="27"/>
  <c r="AR108" i="27"/>
  <c r="AW108" i="27"/>
  <c r="AX108" i="27"/>
  <c r="AI109" i="27"/>
  <c r="AJ109" i="27"/>
  <c r="AK109" i="27"/>
  <c r="AL109" i="27"/>
  <c r="AM109" i="27"/>
  <c r="AN109" i="27"/>
  <c r="AO109" i="27"/>
  <c r="AP109" i="27"/>
  <c r="AQ109" i="27"/>
  <c r="AR109" i="27"/>
  <c r="AW109" i="27"/>
  <c r="AX109" i="27"/>
  <c r="AI110" i="27"/>
  <c r="AJ110" i="27"/>
  <c r="AK110" i="27"/>
  <c r="AL110" i="27"/>
  <c r="AM110" i="27"/>
  <c r="AN110" i="27"/>
  <c r="AO110" i="27"/>
  <c r="AP110" i="27"/>
  <c r="AQ110" i="27"/>
  <c r="AR110" i="27"/>
  <c r="AW110" i="27"/>
  <c r="AX110" i="27"/>
  <c r="AI111" i="27"/>
  <c r="AJ111" i="27"/>
  <c r="AK111" i="27"/>
  <c r="AL111" i="27"/>
  <c r="AM111" i="27"/>
  <c r="AN111" i="27"/>
  <c r="AO111" i="27"/>
  <c r="AP111" i="27"/>
  <c r="AQ111" i="27"/>
  <c r="AR111" i="27"/>
  <c r="AW111" i="27"/>
  <c r="AX111" i="27"/>
  <c r="AI112" i="27"/>
  <c r="AJ112" i="27"/>
  <c r="AK112" i="27"/>
  <c r="AL112" i="27"/>
  <c r="AM112" i="27"/>
  <c r="AN112" i="27"/>
  <c r="AO112" i="27"/>
  <c r="AP112" i="27"/>
  <c r="AQ112" i="27"/>
  <c r="AR112" i="27"/>
  <c r="AW112" i="27"/>
  <c r="AX112" i="27"/>
  <c r="AI113" i="27"/>
  <c r="AJ113" i="27"/>
  <c r="AK113" i="27"/>
  <c r="AL113" i="27"/>
  <c r="AM113" i="27"/>
  <c r="AN113" i="27"/>
  <c r="AO113" i="27"/>
  <c r="AP113" i="27"/>
  <c r="AQ113" i="27"/>
  <c r="AR113" i="27"/>
  <c r="AW113" i="27"/>
  <c r="AX113" i="27"/>
  <c r="AI114" i="27"/>
  <c r="AJ114" i="27"/>
  <c r="AK114" i="27"/>
  <c r="AL114" i="27"/>
  <c r="AM114" i="27"/>
  <c r="AN114" i="27"/>
  <c r="AO114" i="27"/>
  <c r="AP114" i="27"/>
  <c r="AQ114" i="27"/>
  <c r="AR114" i="27"/>
  <c r="AW114" i="27"/>
  <c r="AX114" i="27"/>
  <c r="AI115" i="27"/>
  <c r="AJ115" i="27"/>
  <c r="AK115" i="27"/>
  <c r="AL115" i="27"/>
  <c r="AM115" i="27"/>
  <c r="AN115" i="27"/>
  <c r="AO115" i="27"/>
  <c r="AP115" i="27"/>
  <c r="AQ115" i="27"/>
  <c r="AR115" i="27"/>
  <c r="AW115" i="27"/>
  <c r="AX115" i="27"/>
  <c r="AI116" i="27"/>
  <c r="AJ116" i="27"/>
  <c r="AK116" i="27"/>
  <c r="AL116" i="27"/>
  <c r="AM116" i="27"/>
  <c r="AN116" i="27"/>
  <c r="AO116" i="27"/>
  <c r="AP116" i="27"/>
  <c r="AQ116" i="27"/>
  <c r="AR116" i="27"/>
  <c r="AW116" i="27"/>
  <c r="AX116" i="27"/>
  <c r="AI117" i="27"/>
  <c r="AJ117" i="27"/>
  <c r="AK117" i="27"/>
  <c r="AL117" i="27"/>
  <c r="AM117" i="27"/>
  <c r="AN117" i="27"/>
  <c r="AO117" i="27"/>
  <c r="AP117" i="27"/>
  <c r="AQ117" i="27"/>
  <c r="AR117" i="27"/>
  <c r="AW117" i="27"/>
  <c r="AX117" i="27"/>
  <c r="AI118" i="27"/>
  <c r="AJ118" i="27"/>
  <c r="AK118" i="27"/>
  <c r="AL118" i="27"/>
  <c r="AM118" i="27"/>
  <c r="AN118" i="27"/>
  <c r="AO118" i="27"/>
  <c r="AP118" i="27"/>
  <c r="AQ118" i="27"/>
  <c r="AR118" i="27"/>
  <c r="AW118" i="27"/>
  <c r="AX118" i="27"/>
  <c r="AI119" i="27"/>
  <c r="AJ119" i="27"/>
  <c r="AK119" i="27"/>
  <c r="AL119" i="27"/>
  <c r="AM119" i="27"/>
  <c r="AN119" i="27"/>
  <c r="AO119" i="27"/>
  <c r="AP119" i="27"/>
  <c r="AQ119" i="27"/>
  <c r="AR119" i="27"/>
  <c r="AW119" i="27"/>
  <c r="AX119" i="27"/>
  <c r="AI120" i="27"/>
  <c r="AJ120" i="27"/>
  <c r="AK120" i="27"/>
  <c r="AL120" i="27"/>
  <c r="AM120" i="27"/>
  <c r="AN120" i="27"/>
  <c r="AO120" i="27"/>
  <c r="AP120" i="27"/>
  <c r="AQ120" i="27"/>
  <c r="AR120" i="27"/>
  <c r="AW120" i="27"/>
  <c r="AX120" i="27"/>
  <c r="AI121" i="27"/>
  <c r="AJ121" i="27"/>
  <c r="AK121" i="27"/>
  <c r="AL121" i="27"/>
  <c r="AM121" i="27"/>
  <c r="AN121" i="27"/>
  <c r="AO121" i="27"/>
  <c r="AP121" i="27"/>
  <c r="AQ121" i="27"/>
  <c r="AR121" i="27"/>
  <c r="AW121" i="27"/>
  <c r="AX121" i="27"/>
  <c r="AI122" i="27"/>
  <c r="AJ122" i="27"/>
  <c r="AK122" i="27"/>
  <c r="AL122" i="27"/>
  <c r="AM122" i="27"/>
  <c r="AN122" i="27"/>
  <c r="AO122" i="27"/>
  <c r="AP122" i="27"/>
  <c r="AQ122" i="27"/>
  <c r="AR122" i="27"/>
  <c r="AW122" i="27"/>
  <c r="AX122" i="27"/>
  <c r="AI123" i="27"/>
  <c r="AJ123" i="27"/>
  <c r="AK123" i="27"/>
  <c r="AL123" i="27"/>
  <c r="AM123" i="27"/>
  <c r="AN123" i="27"/>
  <c r="AO123" i="27"/>
  <c r="AP123" i="27"/>
  <c r="AQ123" i="27"/>
  <c r="AR123" i="27"/>
  <c r="AW123" i="27"/>
  <c r="AX123" i="27"/>
  <c r="AI124" i="27"/>
  <c r="AJ124" i="27"/>
  <c r="AK124" i="27"/>
  <c r="AL124" i="27"/>
  <c r="AM124" i="27"/>
  <c r="AN124" i="27"/>
  <c r="AO124" i="27"/>
  <c r="AP124" i="27"/>
  <c r="AQ124" i="27"/>
  <c r="AR124" i="27"/>
  <c r="AW124" i="27"/>
  <c r="AX124" i="27"/>
  <c r="AI125" i="27"/>
  <c r="AJ125" i="27"/>
  <c r="AK125" i="27"/>
  <c r="AL125" i="27"/>
  <c r="AM125" i="27"/>
  <c r="AN125" i="27"/>
  <c r="AO125" i="27"/>
  <c r="AP125" i="27"/>
  <c r="AQ125" i="27"/>
  <c r="AR125" i="27"/>
  <c r="AW125" i="27"/>
  <c r="AX125" i="27"/>
  <c r="AI126" i="27"/>
  <c r="AJ126" i="27"/>
  <c r="AK126" i="27"/>
  <c r="AL126" i="27"/>
  <c r="AM126" i="27"/>
  <c r="AN126" i="27"/>
  <c r="AO126" i="27"/>
  <c r="AP126" i="27"/>
  <c r="AQ126" i="27"/>
  <c r="AR126" i="27"/>
  <c r="AW126" i="27"/>
  <c r="AX126" i="27"/>
  <c r="AI127" i="27"/>
  <c r="AJ127" i="27"/>
  <c r="AK127" i="27"/>
  <c r="AL127" i="27"/>
  <c r="AM127" i="27"/>
  <c r="AN127" i="27"/>
  <c r="AO127" i="27"/>
  <c r="AP127" i="27"/>
  <c r="AQ127" i="27"/>
  <c r="AR127" i="27"/>
  <c r="AW127" i="27"/>
  <c r="AX127" i="27"/>
  <c r="AI128" i="27"/>
  <c r="AJ128" i="27"/>
  <c r="AK128" i="27"/>
  <c r="AL128" i="27"/>
  <c r="AM128" i="27"/>
  <c r="AN128" i="27"/>
  <c r="AO128" i="27"/>
  <c r="AP128" i="27"/>
  <c r="AQ128" i="27"/>
  <c r="AR128" i="27"/>
  <c r="AW128" i="27"/>
  <c r="AX128" i="27"/>
  <c r="AI129" i="27"/>
  <c r="AJ129" i="27"/>
  <c r="AK129" i="27"/>
  <c r="AL129" i="27"/>
  <c r="AM129" i="27"/>
  <c r="AN129" i="27"/>
  <c r="AO129" i="27"/>
  <c r="AP129" i="27"/>
  <c r="AQ129" i="27"/>
  <c r="AR129" i="27"/>
  <c r="AW129" i="27"/>
  <c r="AX129" i="27"/>
  <c r="AI130" i="27"/>
  <c r="AJ130" i="27"/>
  <c r="AK130" i="27"/>
  <c r="AL130" i="27"/>
  <c r="AM130" i="27"/>
  <c r="AN130" i="27"/>
  <c r="AO130" i="27"/>
  <c r="AP130" i="27"/>
  <c r="AQ130" i="27"/>
  <c r="AR130" i="27"/>
  <c r="AW130" i="27"/>
  <c r="AX130" i="27"/>
  <c r="AI131" i="27"/>
  <c r="AJ131" i="27"/>
  <c r="AK131" i="27"/>
  <c r="AL131" i="27"/>
  <c r="AM131" i="27"/>
  <c r="AN131" i="27"/>
  <c r="AO131" i="27"/>
  <c r="AP131" i="27"/>
  <c r="AQ131" i="27"/>
  <c r="AR131" i="27"/>
  <c r="AW131" i="27"/>
  <c r="AX131" i="27"/>
  <c r="AI132" i="27"/>
  <c r="AJ132" i="27"/>
  <c r="AK132" i="27"/>
  <c r="AL132" i="27"/>
  <c r="AM132" i="27"/>
  <c r="AN132" i="27"/>
  <c r="AO132" i="27"/>
  <c r="AP132" i="27"/>
  <c r="AQ132" i="27"/>
  <c r="AR132" i="27"/>
  <c r="AW132" i="27"/>
  <c r="AX132" i="27"/>
  <c r="AI133" i="27"/>
  <c r="AJ133" i="27"/>
  <c r="AK133" i="27"/>
  <c r="AL133" i="27"/>
  <c r="AM133" i="27"/>
  <c r="AN133" i="27"/>
  <c r="AO133" i="27"/>
  <c r="AP133" i="27"/>
  <c r="AQ133" i="27"/>
  <c r="AR133" i="27"/>
  <c r="AW133" i="27"/>
  <c r="AX133" i="27"/>
  <c r="AI134" i="27"/>
  <c r="AJ134" i="27"/>
  <c r="AK134" i="27"/>
  <c r="AL134" i="27"/>
  <c r="AM134" i="27"/>
  <c r="AN134" i="27"/>
  <c r="AO134" i="27"/>
  <c r="AP134" i="27"/>
  <c r="AQ134" i="27"/>
  <c r="AR134" i="27"/>
  <c r="AW134" i="27"/>
  <c r="AX134" i="27"/>
  <c r="AI135" i="27"/>
  <c r="AJ135" i="27"/>
  <c r="AK135" i="27"/>
  <c r="AL135" i="27"/>
  <c r="AM135" i="27"/>
  <c r="AN135" i="27"/>
  <c r="AO135" i="27"/>
  <c r="AP135" i="27"/>
  <c r="AQ135" i="27"/>
  <c r="AR135" i="27"/>
  <c r="AW135" i="27"/>
  <c r="AX135" i="27"/>
  <c r="AI136" i="27"/>
  <c r="AJ136" i="27"/>
  <c r="AK136" i="27"/>
  <c r="AL136" i="27"/>
  <c r="AM136" i="27"/>
  <c r="AN136" i="27"/>
  <c r="AO136" i="27"/>
  <c r="AP136" i="27"/>
  <c r="AQ136" i="27"/>
  <c r="AR136" i="27"/>
  <c r="AW136" i="27"/>
  <c r="AX136" i="27"/>
  <c r="AI137" i="27"/>
  <c r="AJ137" i="27"/>
  <c r="AK137" i="27"/>
  <c r="AL137" i="27"/>
  <c r="AM137" i="27"/>
  <c r="AN137" i="27"/>
  <c r="AO137" i="27"/>
  <c r="AP137" i="27"/>
  <c r="AQ137" i="27"/>
  <c r="AR137" i="27"/>
  <c r="AW137" i="27"/>
  <c r="AX137" i="27"/>
  <c r="AI138" i="27"/>
  <c r="AJ138" i="27"/>
  <c r="AK138" i="27"/>
  <c r="AL138" i="27"/>
  <c r="AM138" i="27"/>
  <c r="AN138" i="27"/>
  <c r="AO138" i="27"/>
  <c r="AP138" i="27"/>
  <c r="AQ138" i="27"/>
  <c r="AR138" i="27"/>
  <c r="AW138" i="27"/>
  <c r="AX138" i="27"/>
  <c r="AI139" i="27"/>
  <c r="AJ139" i="27"/>
  <c r="AK139" i="27"/>
  <c r="AL139" i="27"/>
  <c r="AM139" i="27"/>
  <c r="AN139" i="27"/>
  <c r="AO139" i="27"/>
  <c r="AP139" i="27"/>
  <c r="AQ139" i="27"/>
  <c r="AR139" i="27"/>
  <c r="AW139" i="27"/>
  <c r="AX139" i="27"/>
  <c r="AI140" i="27"/>
  <c r="AJ140" i="27"/>
  <c r="AK140" i="27"/>
  <c r="AL140" i="27"/>
  <c r="AM140" i="27"/>
  <c r="AN140" i="27"/>
  <c r="AO140" i="27"/>
  <c r="AP140" i="27"/>
  <c r="AQ140" i="27"/>
  <c r="AR140" i="27"/>
  <c r="AW140" i="27"/>
  <c r="AX140" i="27"/>
  <c r="AI141" i="27"/>
  <c r="AJ141" i="27"/>
  <c r="AK141" i="27"/>
  <c r="AL141" i="27"/>
  <c r="AM141" i="27"/>
  <c r="AN141" i="27"/>
  <c r="AO141" i="27"/>
  <c r="AP141" i="27"/>
  <c r="AQ141" i="27"/>
  <c r="AR141" i="27"/>
  <c r="AW141" i="27"/>
  <c r="AX141" i="27"/>
  <c r="AI142" i="27"/>
  <c r="AJ142" i="27"/>
  <c r="AK142" i="27"/>
  <c r="AL142" i="27"/>
  <c r="AM142" i="27"/>
  <c r="AN142" i="27"/>
  <c r="AO142" i="27"/>
  <c r="AP142" i="27"/>
  <c r="AQ142" i="27"/>
  <c r="AR142" i="27"/>
  <c r="AW142" i="27"/>
  <c r="AX142" i="27"/>
  <c r="AI143" i="27"/>
  <c r="AJ143" i="27"/>
  <c r="AK143" i="27"/>
  <c r="AL143" i="27"/>
  <c r="AM143" i="27"/>
  <c r="AN143" i="27"/>
  <c r="AO143" i="27"/>
  <c r="AP143" i="27"/>
  <c r="AQ143" i="27"/>
  <c r="AR143" i="27"/>
  <c r="AW143" i="27"/>
  <c r="AX143" i="27"/>
  <c r="AI144" i="27"/>
  <c r="AJ144" i="27"/>
  <c r="AK144" i="27"/>
  <c r="AL144" i="27"/>
  <c r="AM144" i="27"/>
  <c r="AN144" i="27"/>
  <c r="AO144" i="27"/>
  <c r="AP144" i="27"/>
  <c r="AQ144" i="27"/>
  <c r="AR144" i="27"/>
  <c r="AW144" i="27"/>
  <c r="AX144" i="27"/>
  <c r="AI145" i="27"/>
  <c r="AJ145" i="27"/>
  <c r="AK145" i="27"/>
  <c r="AL145" i="27"/>
  <c r="AM145" i="27"/>
  <c r="AN145" i="27"/>
  <c r="AO145" i="27"/>
  <c r="AP145" i="27"/>
  <c r="AQ145" i="27"/>
  <c r="AR145" i="27"/>
  <c r="AW145" i="27"/>
  <c r="AX145" i="27"/>
  <c r="AI146" i="27"/>
  <c r="AJ146" i="27"/>
  <c r="AK146" i="27"/>
  <c r="AL146" i="27"/>
  <c r="AM146" i="27"/>
  <c r="AN146" i="27"/>
  <c r="AO146" i="27"/>
  <c r="AP146" i="27"/>
  <c r="AQ146" i="27"/>
  <c r="AR146" i="27"/>
  <c r="AW146" i="27"/>
  <c r="AX146" i="27"/>
  <c r="AI147" i="27"/>
  <c r="AJ147" i="27"/>
  <c r="AK147" i="27"/>
  <c r="AL147" i="27"/>
  <c r="AM147" i="27"/>
  <c r="AN147" i="27"/>
  <c r="AO147" i="27"/>
  <c r="AP147" i="27"/>
  <c r="AQ147" i="27"/>
  <c r="AR147" i="27"/>
  <c r="AW147" i="27"/>
  <c r="AX147" i="27"/>
  <c r="AI148" i="27"/>
  <c r="AJ148" i="27"/>
  <c r="AK148" i="27"/>
  <c r="AL148" i="27"/>
  <c r="AM148" i="27"/>
  <c r="AN148" i="27"/>
  <c r="AO148" i="27"/>
  <c r="AP148" i="27"/>
  <c r="AQ148" i="27"/>
  <c r="AR148" i="27"/>
  <c r="AW148" i="27"/>
  <c r="AX148" i="27"/>
  <c r="AI149" i="27"/>
  <c r="AJ149" i="27"/>
  <c r="AK149" i="27"/>
  <c r="AL149" i="27"/>
  <c r="AM149" i="27"/>
  <c r="AN149" i="27"/>
  <c r="AO149" i="27"/>
  <c r="AP149" i="27"/>
  <c r="AQ149" i="27"/>
  <c r="AR149" i="27"/>
  <c r="AW149" i="27"/>
  <c r="AX149" i="27"/>
  <c r="AI150" i="27"/>
  <c r="AJ150" i="27"/>
  <c r="AK150" i="27"/>
  <c r="AL150" i="27"/>
  <c r="AM150" i="27"/>
  <c r="AN150" i="27"/>
  <c r="AO150" i="27"/>
  <c r="AP150" i="27"/>
  <c r="AQ150" i="27"/>
  <c r="AR150" i="27"/>
  <c r="AW150" i="27"/>
  <c r="AX150" i="27"/>
  <c r="AI151" i="27"/>
  <c r="AJ151" i="27"/>
  <c r="AK151" i="27"/>
  <c r="AL151" i="27"/>
  <c r="AM151" i="27"/>
  <c r="AN151" i="27"/>
  <c r="AO151" i="27"/>
  <c r="AP151" i="27"/>
  <c r="AQ151" i="27"/>
  <c r="AR151" i="27"/>
  <c r="AW151" i="27"/>
  <c r="AX151" i="27"/>
  <c r="AI152" i="27"/>
  <c r="AJ152" i="27"/>
  <c r="AK152" i="27"/>
  <c r="AL152" i="27"/>
  <c r="AM152" i="27"/>
  <c r="AN152" i="27"/>
  <c r="AO152" i="27"/>
  <c r="AP152" i="27"/>
  <c r="AQ152" i="27"/>
  <c r="AR152" i="27"/>
  <c r="AW152" i="27"/>
  <c r="AX152" i="27"/>
  <c r="AI153" i="27"/>
  <c r="AJ153" i="27"/>
  <c r="AK153" i="27"/>
  <c r="AL153" i="27"/>
  <c r="AM153" i="27"/>
  <c r="AN153" i="27"/>
  <c r="AO153" i="27"/>
  <c r="AP153" i="27"/>
  <c r="AQ153" i="27"/>
  <c r="AR153" i="27"/>
  <c r="AW153" i="27"/>
  <c r="AX153" i="27"/>
  <c r="AI154" i="27"/>
  <c r="AJ154" i="27"/>
  <c r="AK154" i="27"/>
  <c r="AL154" i="27"/>
  <c r="AM154" i="27"/>
  <c r="AN154" i="27"/>
  <c r="AO154" i="27"/>
  <c r="AP154" i="27"/>
  <c r="AQ154" i="27"/>
  <c r="AR154" i="27"/>
  <c r="AW154" i="27"/>
  <c r="AX154" i="27"/>
  <c r="AI155" i="27"/>
  <c r="AJ155" i="27"/>
  <c r="AK155" i="27"/>
  <c r="AL155" i="27"/>
  <c r="AM155" i="27"/>
  <c r="AN155" i="27"/>
  <c r="AO155" i="27"/>
  <c r="AP155" i="27"/>
  <c r="AQ155" i="27"/>
  <c r="AR155" i="27"/>
  <c r="AW155" i="27"/>
  <c r="AX155" i="27"/>
  <c r="AI156" i="27"/>
  <c r="AJ156" i="27"/>
  <c r="AK156" i="27"/>
  <c r="AL156" i="27"/>
  <c r="AM156" i="27"/>
  <c r="AN156" i="27"/>
  <c r="AO156" i="27"/>
  <c r="AP156" i="27"/>
  <c r="AQ156" i="27"/>
  <c r="AR156" i="27"/>
  <c r="AW156" i="27"/>
  <c r="AX156" i="27"/>
  <c r="AI157" i="27"/>
  <c r="AJ157" i="27"/>
  <c r="AK157" i="27"/>
  <c r="AL157" i="27"/>
  <c r="AM157" i="27"/>
  <c r="AN157" i="27"/>
  <c r="AO157" i="27"/>
  <c r="AP157" i="27"/>
  <c r="AQ157" i="27"/>
  <c r="AR157" i="27"/>
  <c r="AW157" i="27"/>
  <c r="AX157" i="27"/>
  <c r="AI158" i="27"/>
  <c r="AJ158" i="27"/>
  <c r="AK158" i="27"/>
  <c r="AL158" i="27"/>
  <c r="AM158" i="27"/>
  <c r="AN158" i="27"/>
  <c r="AO158" i="27"/>
  <c r="AP158" i="27"/>
  <c r="AQ158" i="27"/>
  <c r="AR158" i="27"/>
  <c r="AW158" i="27"/>
  <c r="AX158" i="27"/>
  <c r="AI159" i="27"/>
  <c r="AJ159" i="27"/>
  <c r="AK159" i="27"/>
  <c r="AL159" i="27"/>
  <c r="AM159" i="27"/>
  <c r="AN159" i="27"/>
  <c r="AO159" i="27"/>
  <c r="AP159" i="27"/>
  <c r="AQ159" i="27"/>
  <c r="AR159" i="27"/>
  <c r="AW159" i="27"/>
  <c r="AX159" i="27"/>
  <c r="AI160" i="27"/>
  <c r="AJ160" i="27"/>
  <c r="AK160" i="27"/>
  <c r="AL160" i="27"/>
  <c r="AM160" i="27"/>
  <c r="AN160" i="27"/>
  <c r="AO160" i="27"/>
  <c r="AP160" i="27"/>
  <c r="AQ160" i="27"/>
  <c r="AR160" i="27"/>
  <c r="AW160" i="27"/>
  <c r="AX160" i="27"/>
  <c r="AI161" i="27"/>
  <c r="AJ161" i="27"/>
  <c r="AK161" i="27"/>
  <c r="AL161" i="27"/>
  <c r="AM161" i="27"/>
  <c r="AN161" i="27"/>
  <c r="AO161" i="27"/>
  <c r="AP161" i="27"/>
  <c r="AQ161" i="27"/>
  <c r="AR161" i="27"/>
  <c r="AW161" i="27"/>
  <c r="AX161" i="27"/>
  <c r="AI162" i="27"/>
  <c r="AJ162" i="27"/>
  <c r="AK162" i="27"/>
  <c r="AL162" i="27"/>
  <c r="AM162" i="27"/>
  <c r="AN162" i="27"/>
  <c r="AO162" i="27"/>
  <c r="AP162" i="27"/>
  <c r="AQ162" i="27"/>
  <c r="AR162" i="27"/>
  <c r="AW162" i="27"/>
  <c r="AX162" i="27"/>
  <c r="AI163" i="27"/>
  <c r="AJ163" i="27"/>
  <c r="AK163" i="27"/>
  <c r="AL163" i="27"/>
  <c r="AM163" i="27"/>
  <c r="AN163" i="27"/>
  <c r="AO163" i="27"/>
  <c r="AP163" i="27"/>
  <c r="AQ163" i="27"/>
  <c r="AR163" i="27"/>
  <c r="AW163" i="27"/>
  <c r="AX163" i="27"/>
  <c r="AI164" i="27"/>
  <c r="AJ164" i="27"/>
  <c r="AK164" i="27"/>
  <c r="AL164" i="27"/>
  <c r="AM164" i="27"/>
  <c r="AN164" i="27"/>
  <c r="AO164" i="27"/>
  <c r="AP164" i="27"/>
  <c r="AQ164" i="27"/>
  <c r="AR164" i="27"/>
  <c r="AW164" i="27"/>
  <c r="AX164" i="27"/>
  <c r="AI165" i="27"/>
  <c r="AJ165" i="27"/>
  <c r="AK165" i="27"/>
  <c r="AL165" i="27"/>
  <c r="AM165" i="27"/>
  <c r="AN165" i="27"/>
  <c r="AO165" i="27"/>
  <c r="AP165" i="27"/>
  <c r="AQ165" i="27"/>
  <c r="AR165" i="27"/>
  <c r="AW165" i="27"/>
  <c r="AX165" i="27"/>
  <c r="AI166" i="27"/>
  <c r="AJ166" i="27"/>
  <c r="AK166" i="27"/>
  <c r="AL166" i="27"/>
  <c r="AM166" i="27"/>
  <c r="AN166" i="27"/>
  <c r="AO166" i="27"/>
  <c r="AP166" i="27"/>
  <c r="AQ166" i="27"/>
  <c r="AR166" i="27"/>
  <c r="AW166" i="27"/>
  <c r="AX166" i="27"/>
  <c r="AI167" i="27"/>
  <c r="AJ167" i="27"/>
  <c r="AK167" i="27"/>
  <c r="AL167" i="27"/>
  <c r="AM167" i="27"/>
  <c r="AN167" i="27"/>
  <c r="AO167" i="27"/>
  <c r="AP167" i="27"/>
  <c r="AQ167" i="27"/>
  <c r="AR167" i="27"/>
  <c r="AW167" i="27"/>
  <c r="AX167" i="27"/>
  <c r="AI168" i="27"/>
  <c r="AJ168" i="27"/>
  <c r="AK168" i="27"/>
  <c r="AL168" i="27"/>
  <c r="AM168" i="27"/>
  <c r="AN168" i="27"/>
  <c r="AO168" i="27"/>
  <c r="AP168" i="27"/>
  <c r="AQ168" i="27"/>
  <c r="AR168" i="27"/>
  <c r="AW168" i="27"/>
  <c r="AX168" i="27"/>
  <c r="AI169" i="27"/>
  <c r="AJ169" i="27"/>
  <c r="AK169" i="27"/>
  <c r="AL169" i="27"/>
  <c r="AM169" i="27"/>
  <c r="AN169" i="27"/>
  <c r="AO169" i="27"/>
  <c r="AP169" i="27"/>
  <c r="AQ169" i="27"/>
  <c r="AR169" i="27"/>
  <c r="AW169" i="27"/>
  <c r="AX169" i="27"/>
  <c r="AI170" i="27"/>
  <c r="AJ170" i="27"/>
  <c r="AK170" i="27"/>
  <c r="AL170" i="27"/>
  <c r="AM170" i="27"/>
  <c r="AN170" i="27"/>
  <c r="AO170" i="27"/>
  <c r="AP170" i="27"/>
  <c r="AQ170" i="27"/>
  <c r="AR170" i="27"/>
  <c r="AW170" i="27"/>
  <c r="AX170" i="27"/>
  <c r="AI171" i="27"/>
  <c r="AJ171" i="27"/>
  <c r="AK171" i="27"/>
  <c r="AL171" i="27"/>
  <c r="AM171" i="27"/>
  <c r="AN171" i="27"/>
  <c r="AO171" i="27"/>
  <c r="AP171" i="27"/>
  <c r="AQ171" i="27"/>
  <c r="AR171" i="27"/>
  <c r="AW171" i="27"/>
  <c r="AX171" i="27"/>
  <c r="AI172" i="27"/>
  <c r="AJ172" i="27"/>
  <c r="AK172" i="27"/>
  <c r="AL172" i="27"/>
  <c r="AM172" i="27"/>
  <c r="AN172" i="27"/>
  <c r="AO172" i="27"/>
  <c r="AP172" i="27"/>
  <c r="AQ172" i="27"/>
  <c r="AR172" i="27"/>
  <c r="AW172" i="27"/>
  <c r="AX172" i="27"/>
  <c r="AI173" i="27"/>
  <c r="AJ173" i="27"/>
  <c r="AK173" i="27"/>
  <c r="AL173" i="27"/>
  <c r="AM173" i="27"/>
  <c r="AN173" i="27"/>
  <c r="AO173" i="27"/>
  <c r="AP173" i="27"/>
  <c r="AQ173" i="27"/>
  <c r="AR173" i="27"/>
  <c r="AW173" i="27"/>
  <c r="AX173" i="27"/>
  <c r="AI174" i="27"/>
  <c r="AJ174" i="27"/>
  <c r="AK174" i="27"/>
  <c r="AL174" i="27"/>
  <c r="AM174" i="27"/>
  <c r="AN174" i="27"/>
  <c r="AO174" i="27"/>
  <c r="AP174" i="27"/>
  <c r="AQ174" i="27"/>
  <c r="AR174" i="27"/>
  <c r="AW174" i="27"/>
  <c r="AX174" i="27"/>
  <c r="AI175" i="27"/>
  <c r="AJ175" i="27"/>
  <c r="AK175" i="27"/>
  <c r="AL175" i="27"/>
  <c r="AM175" i="27"/>
  <c r="AN175" i="27"/>
  <c r="AO175" i="27"/>
  <c r="AP175" i="27"/>
  <c r="AQ175" i="27"/>
  <c r="AR175" i="27"/>
  <c r="AW175" i="27"/>
  <c r="AX175" i="27"/>
  <c r="AI176" i="27"/>
  <c r="AJ176" i="27"/>
  <c r="AK176" i="27"/>
  <c r="AL176" i="27"/>
  <c r="AM176" i="27"/>
  <c r="AN176" i="27"/>
  <c r="AO176" i="27"/>
  <c r="AP176" i="27"/>
  <c r="AQ176" i="27"/>
  <c r="AR176" i="27"/>
  <c r="AW176" i="27"/>
  <c r="AX176" i="27"/>
  <c r="AI177" i="27"/>
  <c r="AJ177" i="27"/>
  <c r="AK177" i="27"/>
  <c r="AL177" i="27"/>
  <c r="AM177" i="27"/>
  <c r="AN177" i="27"/>
  <c r="AO177" i="27"/>
  <c r="AP177" i="27"/>
  <c r="AQ177" i="27"/>
  <c r="AR177" i="27"/>
  <c r="AW177" i="27"/>
  <c r="AX177" i="27"/>
  <c r="AI178" i="27"/>
  <c r="AJ178" i="27"/>
  <c r="AK178" i="27"/>
  <c r="AL178" i="27"/>
  <c r="AM178" i="27"/>
  <c r="AN178" i="27"/>
  <c r="AO178" i="27"/>
  <c r="AP178" i="27"/>
  <c r="AQ178" i="27"/>
  <c r="AR178" i="27"/>
  <c r="AW178" i="27"/>
  <c r="AX178" i="27"/>
  <c r="AI179" i="27"/>
  <c r="AJ179" i="27"/>
  <c r="AK179" i="27"/>
  <c r="AL179" i="27"/>
  <c r="AM179" i="27"/>
  <c r="AN179" i="27"/>
  <c r="AO179" i="27"/>
  <c r="AP179" i="27"/>
  <c r="AQ179" i="27"/>
  <c r="AR179" i="27"/>
  <c r="AW179" i="27"/>
  <c r="AX179" i="27"/>
  <c r="AI180" i="27"/>
  <c r="AJ180" i="27"/>
  <c r="AK180" i="27"/>
  <c r="AL180" i="27"/>
  <c r="AM180" i="27"/>
  <c r="AN180" i="27"/>
  <c r="AO180" i="27"/>
  <c r="AP180" i="27"/>
  <c r="AQ180" i="27"/>
  <c r="AR180" i="27"/>
  <c r="AW180" i="27"/>
  <c r="AX180" i="27"/>
  <c r="AI181" i="27"/>
  <c r="AJ181" i="27"/>
  <c r="AK181" i="27"/>
  <c r="AL181" i="27"/>
  <c r="AM181" i="27"/>
  <c r="AN181" i="27"/>
  <c r="AO181" i="27"/>
  <c r="AP181" i="27"/>
  <c r="AQ181" i="27"/>
  <c r="AR181" i="27"/>
  <c r="AW181" i="27"/>
  <c r="AX181" i="27"/>
  <c r="AI182" i="27"/>
  <c r="AJ182" i="27"/>
  <c r="AK182" i="27"/>
  <c r="AL182" i="27"/>
  <c r="AM182" i="27"/>
  <c r="AN182" i="27"/>
  <c r="AO182" i="27"/>
  <c r="AP182" i="27"/>
  <c r="AQ182" i="27"/>
  <c r="AR182" i="27"/>
  <c r="AW182" i="27"/>
  <c r="AX182" i="27"/>
  <c r="AI183" i="27"/>
  <c r="AJ183" i="27"/>
  <c r="AK183" i="27"/>
  <c r="AL183" i="27"/>
  <c r="AM183" i="27"/>
  <c r="AN183" i="27"/>
  <c r="AO183" i="27"/>
  <c r="AP183" i="27"/>
  <c r="AQ183" i="27"/>
  <c r="AR183" i="27"/>
  <c r="AW183" i="27"/>
  <c r="AX183" i="27"/>
  <c r="AI184" i="27"/>
  <c r="AJ184" i="27"/>
  <c r="AK184" i="27"/>
  <c r="AL184" i="27"/>
  <c r="AM184" i="27"/>
  <c r="AN184" i="27"/>
  <c r="AO184" i="27"/>
  <c r="AP184" i="27"/>
  <c r="AQ184" i="27"/>
  <c r="AR184" i="27"/>
  <c r="AW184" i="27"/>
  <c r="AX184" i="27"/>
  <c r="AI185" i="27"/>
  <c r="AJ185" i="27"/>
  <c r="AK185" i="27"/>
  <c r="AL185" i="27"/>
  <c r="AM185" i="27"/>
  <c r="AN185" i="27"/>
  <c r="AO185" i="27"/>
  <c r="AP185" i="27"/>
  <c r="AQ185" i="27"/>
  <c r="AR185" i="27"/>
  <c r="AW185" i="27"/>
  <c r="AX185" i="27"/>
  <c r="AI186" i="27"/>
  <c r="AJ186" i="27"/>
  <c r="AK186" i="27"/>
  <c r="AL186" i="27"/>
  <c r="AM186" i="27"/>
  <c r="AN186" i="27"/>
  <c r="AO186" i="27"/>
  <c r="AP186" i="27"/>
  <c r="AQ186" i="27"/>
  <c r="AR186" i="27"/>
  <c r="AW186" i="27"/>
  <c r="AX186" i="27"/>
  <c r="AI187" i="27"/>
  <c r="AJ187" i="27"/>
  <c r="AK187" i="27"/>
  <c r="AL187" i="27"/>
  <c r="AM187" i="27"/>
  <c r="AN187" i="27"/>
  <c r="AO187" i="27"/>
  <c r="AP187" i="27"/>
  <c r="AQ187" i="27"/>
  <c r="AR187" i="27"/>
  <c r="AW187" i="27"/>
  <c r="AX187" i="27"/>
  <c r="AI188" i="27"/>
  <c r="AJ188" i="27"/>
  <c r="AK188" i="27"/>
  <c r="AL188" i="27"/>
  <c r="AM188" i="27"/>
  <c r="AN188" i="27"/>
  <c r="AO188" i="27"/>
  <c r="AP188" i="27"/>
  <c r="AQ188" i="27"/>
  <c r="AR188" i="27"/>
  <c r="AW188" i="27"/>
  <c r="AX188" i="27"/>
  <c r="AI189" i="27"/>
  <c r="AJ189" i="27"/>
  <c r="AK189" i="27"/>
  <c r="AL189" i="27"/>
  <c r="AM189" i="27"/>
  <c r="AN189" i="27"/>
  <c r="AO189" i="27"/>
  <c r="AP189" i="27"/>
  <c r="AQ189" i="27"/>
  <c r="AR189" i="27"/>
  <c r="AW189" i="27"/>
  <c r="AX189" i="27"/>
  <c r="AI190" i="27"/>
  <c r="AJ190" i="27"/>
  <c r="AK190" i="27"/>
  <c r="AL190" i="27"/>
  <c r="AM190" i="27"/>
  <c r="AN190" i="27"/>
  <c r="AO190" i="27"/>
  <c r="AP190" i="27"/>
  <c r="AQ190" i="27"/>
  <c r="AR190" i="27"/>
  <c r="AW190" i="27"/>
  <c r="AX190" i="27"/>
  <c r="AI191" i="27"/>
  <c r="AJ191" i="27"/>
  <c r="AK191" i="27"/>
  <c r="AL191" i="27"/>
  <c r="AM191" i="27"/>
  <c r="AN191" i="27"/>
  <c r="AO191" i="27"/>
  <c r="AP191" i="27"/>
  <c r="AQ191" i="27"/>
  <c r="AR191" i="27"/>
  <c r="AW191" i="27"/>
  <c r="AX191" i="27"/>
  <c r="AI192" i="27"/>
  <c r="AJ192" i="27"/>
  <c r="AK192" i="27"/>
  <c r="AL192" i="27"/>
  <c r="AM192" i="27"/>
  <c r="AN192" i="27"/>
  <c r="AO192" i="27"/>
  <c r="AP192" i="27"/>
  <c r="AQ192" i="27"/>
  <c r="AR192" i="27"/>
  <c r="AW192" i="27"/>
  <c r="AX192" i="27"/>
  <c r="AI193" i="27"/>
  <c r="AJ193" i="27"/>
  <c r="AK193" i="27"/>
  <c r="AL193" i="27"/>
  <c r="AM193" i="27"/>
  <c r="AN193" i="27"/>
  <c r="AO193" i="27"/>
  <c r="AP193" i="27"/>
  <c r="AQ193" i="27"/>
  <c r="AR193" i="27"/>
  <c r="AW193" i="27"/>
  <c r="AX193" i="27"/>
  <c r="AI194" i="27"/>
  <c r="AJ194" i="27"/>
  <c r="AK194" i="27"/>
  <c r="AL194" i="27"/>
  <c r="AM194" i="27"/>
  <c r="AN194" i="27"/>
  <c r="AO194" i="27"/>
  <c r="AP194" i="27"/>
  <c r="AQ194" i="27"/>
  <c r="AR194" i="27"/>
  <c r="AW194" i="27"/>
  <c r="AX194" i="27"/>
  <c r="AI195" i="27"/>
  <c r="AJ195" i="27"/>
  <c r="AK195" i="27"/>
  <c r="AL195" i="27"/>
  <c r="AM195" i="27"/>
  <c r="AN195" i="27"/>
  <c r="AO195" i="27"/>
  <c r="AP195" i="27"/>
  <c r="AQ195" i="27"/>
  <c r="AR195" i="27"/>
  <c r="AW195" i="27"/>
  <c r="AX195" i="27"/>
  <c r="AI196" i="27"/>
  <c r="AJ196" i="27"/>
  <c r="AK196" i="27"/>
  <c r="AL196" i="27"/>
  <c r="AM196" i="27"/>
  <c r="AN196" i="27"/>
  <c r="AO196" i="27"/>
  <c r="AP196" i="27"/>
  <c r="AQ196" i="27"/>
  <c r="AR196" i="27"/>
  <c r="AW196" i="27"/>
  <c r="AX196" i="27"/>
  <c r="AI197" i="27"/>
  <c r="AJ197" i="27"/>
  <c r="AK197" i="27"/>
  <c r="AL197" i="27"/>
  <c r="AM197" i="27"/>
  <c r="AN197" i="27"/>
  <c r="AO197" i="27"/>
  <c r="AP197" i="27"/>
  <c r="AQ197" i="27"/>
  <c r="AR197" i="27"/>
  <c r="AW197" i="27"/>
  <c r="AX197" i="27"/>
  <c r="AI198" i="27"/>
  <c r="AJ198" i="27"/>
  <c r="AK198" i="27"/>
  <c r="AL198" i="27"/>
  <c r="AM198" i="27"/>
  <c r="AN198" i="27"/>
  <c r="AO198" i="27"/>
  <c r="AP198" i="27"/>
  <c r="AQ198" i="27"/>
  <c r="AR198" i="27"/>
  <c r="AW198" i="27"/>
  <c r="AX198" i="27"/>
  <c r="AI199" i="27"/>
  <c r="AJ199" i="27"/>
  <c r="AK199" i="27"/>
  <c r="AL199" i="27"/>
  <c r="AM199" i="27"/>
  <c r="AN199" i="27"/>
  <c r="AO199" i="27"/>
  <c r="AP199" i="27"/>
  <c r="AQ199" i="27"/>
  <c r="AR199" i="27"/>
  <c r="AW199" i="27"/>
  <c r="AX199" i="27"/>
  <c r="AI200" i="27"/>
  <c r="AJ200" i="27"/>
  <c r="AK200" i="27"/>
  <c r="AL200" i="27"/>
  <c r="AM200" i="27"/>
  <c r="AN200" i="27"/>
  <c r="AO200" i="27"/>
  <c r="AP200" i="27"/>
  <c r="AQ200" i="27"/>
  <c r="AR200" i="27"/>
  <c r="AW200" i="27"/>
  <c r="AX200" i="27"/>
  <c r="AI201" i="27"/>
  <c r="AJ201" i="27"/>
  <c r="AK201" i="27"/>
  <c r="AL201" i="27"/>
  <c r="AM201" i="27"/>
  <c r="AN201" i="27"/>
  <c r="AO201" i="27"/>
  <c r="AP201" i="27"/>
  <c r="AQ201" i="27"/>
  <c r="AR201" i="27"/>
  <c r="AW201" i="27"/>
  <c r="AX201" i="27"/>
  <c r="AI202" i="27"/>
  <c r="AJ202" i="27"/>
  <c r="AK202" i="27"/>
  <c r="AL202" i="27"/>
  <c r="AM202" i="27"/>
  <c r="AN202" i="27"/>
  <c r="AO202" i="27"/>
  <c r="AP202" i="27"/>
  <c r="AQ202" i="27"/>
  <c r="AR202" i="27"/>
  <c r="AW202" i="27"/>
  <c r="AX202" i="27"/>
  <c r="AI203" i="27"/>
  <c r="AJ203" i="27"/>
  <c r="AK203" i="27"/>
  <c r="AL203" i="27"/>
  <c r="AM203" i="27"/>
  <c r="AN203" i="27"/>
  <c r="AO203" i="27"/>
  <c r="AP203" i="27"/>
  <c r="AQ203" i="27"/>
  <c r="AR203" i="27"/>
  <c r="AW203" i="27"/>
  <c r="AX203" i="27"/>
  <c r="AI204" i="27"/>
  <c r="AJ204" i="27"/>
  <c r="AK204" i="27"/>
  <c r="AL204" i="27"/>
  <c r="AM204" i="27"/>
  <c r="AN204" i="27"/>
  <c r="AO204" i="27"/>
  <c r="AP204" i="27"/>
  <c r="AQ204" i="27"/>
  <c r="AR204" i="27"/>
  <c r="AW204" i="27"/>
  <c r="AX204" i="27"/>
  <c r="AI205" i="27"/>
  <c r="AJ205" i="27"/>
  <c r="AK205" i="27"/>
  <c r="AL205" i="27"/>
  <c r="AM205" i="27"/>
  <c r="AN205" i="27"/>
  <c r="AO205" i="27"/>
  <c r="AP205" i="27"/>
  <c r="AQ205" i="27"/>
  <c r="AR205" i="27"/>
  <c r="AW205" i="27"/>
  <c r="AX205" i="27"/>
  <c r="AI206" i="27"/>
  <c r="AJ206" i="27"/>
  <c r="AK206" i="27"/>
  <c r="AL206" i="27"/>
  <c r="AM206" i="27"/>
  <c r="AN206" i="27"/>
  <c r="AO206" i="27"/>
  <c r="AP206" i="27"/>
  <c r="AQ206" i="27"/>
  <c r="AR206" i="27"/>
  <c r="AW206" i="27"/>
  <c r="AX206" i="27"/>
  <c r="AI207" i="27"/>
  <c r="AJ207" i="27"/>
  <c r="AK207" i="27"/>
  <c r="AL207" i="27"/>
  <c r="AM207" i="27"/>
  <c r="AN207" i="27"/>
  <c r="AO207" i="27"/>
  <c r="AP207" i="27"/>
  <c r="AQ207" i="27"/>
  <c r="AR207" i="27"/>
  <c r="AW207" i="27"/>
  <c r="AX207" i="27"/>
  <c r="AI208" i="27"/>
  <c r="AJ208" i="27"/>
  <c r="AK208" i="27"/>
  <c r="AL208" i="27"/>
  <c r="AM208" i="27"/>
  <c r="AN208" i="27"/>
  <c r="AO208" i="27"/>
  <c r="AP208" i="27"/>
  <c r="AQ208" i="27"/>
  <c r="AR208" i="27"/>
  <c r="AW208" i="27"/>
  <c r="AX208" i="27"/>
  <c r="AI209" i="27"/>
  <c r="AJ209" i="27"/>
  <c r="AK209" i="27"/>
  <c r="AL209" i="27"/>
  <c r="AM209" i="27"/>
  <c r="AN209" i="27"/>
  <c r="AO209" i="27"/>
  <c r="AP209" i="27"/>
  <c r="AQ209" i="27"/>
  <c r="AR209" i="27"/>
  <c r="AW209" i="27"/>
  <c r="AX209" i="27"/>
  <c r="AI210" i="27"/>
  <c r="AJ210" i="27"/>
  <c r="AK210" i="27"/>
  <c r="AL210" i="27"/>
  <c r="AM210" i="27"/>
  <c r="AN210" i="27"/>
  <c r="AO210" i="27"/>
  <c r="AP210" i="27"/>
  <c r="AQ210" i="27"/>
  <c r="AR210" i="27"/>
  <c r="AW210" i="27"/>
  <c r="AX210" i="27"/>
  <c r="AI211" i="27"/>
  <c r="AJ211" i="27"/>
  <c r="AK211" i="27"/>
  <c r="AL211" i="27"/>
  <c r="AM211" i="27"/>
  <c r="AN211" i="27"/>
  <c r="AO211" i="27"/>
  <c r="AP211" i="27"/>
  <c r="AQ211" i="27"/>
  <c r="AR211" i="27"/>
  <c r="AW211" i="27"/>
  <c r="AX211" i="27"/>
  <c r="AI212" i="27"/>
  <c r="AJ212" i="27"/>
  <c r="AK212" i="27"/>
  <c r="AL212" i="27"/>
  <c r="AM212" i="27"/>
  <c r="AN212" i="27"/>
  <c r="AO212" i="27"/>
  <c r="AP212" i="27"/>
  <c r="AQ212" i="27"/>
  <c r="AR212" i="27"/>
  <c r="AW212" i="27"/>
  <c r="AX212" i="27"/>
  <c r="AI213" i="27"/>
  <c r="AJ213" i="27"/>
  <c r="AK213" i="27"/>
  <c r="AL213" i="27"/>
  <c r="AM213" i="27"/>
  <c r="AN213" i="27"/>
  <c r="AO213" i="27"/>
  <c r="AP213" i="27"/>
  <c r="AQ213" i="27"/>
  <c r="AR213" i="27"/>
  <c r="AW213" i="27"/>
  <c r="AX213" i="27"/>
  <c r="AI214" i="27"/>
  <c r="AJ214" i="27"/>
  <c r="AK214" i="27"/>
  <c r="AL214" i="27"/>
  <c r="AM214" i="27"/>
  <c r="AN214" i="27"/>
  <c r="AO214" i="27"/>
  <c r="AP214" i="27"/>
  <c r="AQ214" i="27"/>
  <c r="AR214" i="27"/>
  <c r="AW214" i="27"/>
  <c r="AX214" i="27"/>
  <c r="AI215" i="27"/>
  <c r="AJ215" i="27"/>
  <c r="AK215" i="27"/>
  <c r="AL215" i="27"/>
  <c r="AM215" i="27"/>
  <c r="AN215" i="27"/>
  <c r="AO215" i="27"/>
  <c r="AP215" i="27"/>
  <c r="AQ215" i="27"/>
  <c r="AR215" i="27"/>
  <c r="AW215" i="27"/>
  <c r="AX215" i="27"/>
  <c r="AI216" i="27"/>
  <c r="AJ216" i="27"/>
  <c r="AK216" i="27"/>
  <c r="AL216" i="27"/>
  <c r="AM216" i="27"/>
  <c r="AN216" i="27"/>
  <c r="AO216" i="27"/>
  <c r="AP216" i="27"/>
  <c r="AQ216" i="27"/>
  <c r="AR216" i="27"/>
  <c r="AW216" i="27"/>
  <c r="AX216" i="27"/>
  <c r="AI217" i="27"/>
  <c r="AJ217" i="27"/>
  <c r="AK217" i="27"/>
  <c r="AL217" i="27"/>
  <c r="AM217" i="27"/>
  <c r="AN217" i="27"/>
  <c r="AO217" i="27"/>
  <c r="AP217" i="27"/>
  <c r="AQ217" i="27"/>
  <c r="AR217" i="27"/>
  <c r="AW217" i="27"/>
  <c r="AX217" i="27"/>
  <c r="AI218" i="27"/>
  <c r="AJ218" i="27"/>
  <c r="AK218" i="27"/>
  <c r="AL218" i="27"/>
  <c r="AM218" i="27"/>
  <c r="AN218" i="27"/>
  <c r="AO218" i="27"/>
  <c r="AP218" i="27"/>
  <c r="AQ218" i="27"/>
  <c r="AR218" i="27"/>
  <c r="AW218" i="27"/>
  <c r="AX218" i="27"/>
  <c r="AI219" i="27"/>
  <c r="AJ219" i="27"/>
  <c r="AK219" i="27"/>
  <c r="AL219" i="27"/>
  <c r="AM219" i="27"/>
  <c r="AN219" i="27"/>
  <c r="AO219" i="27"/>
  <c r="AP219" i="27"/>
  <c r="AQ219" i="27"/>
  <c r="AR219" i="27"/>
  <c r="AW219" i="27"/>
  <c r="AX219" i="27"/>
  <c r="AI220" i="27"/>
  <c r="AJ220" i="27"/>
  <c r="AK220" i="27"/>
  <c r="AL220" i="27"/>
  <c r="AM220" i="27"/>
  <c r="AN220" i="27"/>
  <c r="AO220" i="27"/>
  <c r="AP220" i="27"/>
  <c r="AQ220" i="27"/>
  <c r="AR220" i="27"/>
  <c r="AW220" i="27"/>
  <c r="AX220" i="27"/>
  <c r="AI221" i="27"/>
  <c r="AJ221" i="27"/>
  <c r="AK221" i="27"/>
  <c r="AL221" i="27"/>
  <c r="AM221" i="27"/>
  <c r="AN221" i="27"/>
  <c r="AO221" i="27"/>
  <c r="AP221" i="27"/>
  <c r="AQ221" i="27"/>
  <c r="AR221" i="27"/>
  <c r="AW221" i="27"/>
  <c r="AX221" i="27"/>
  <c r="AI222" i="27"/>
  <c r="AJ222" i="27"/>
  <c r="AK222" i="27"/>
  <c r="AL222" i="27"/>
  <c r="AM222" i="27"/>
  <c r="AN222" i="27"/>
  <c r="AO222" i="27"/>
  <c r="AP222" i="27"/>
  <c r="AQ222" i="27"/>
  <c r="AR222" i="27"/>
  <c r="AW222" i="27"/>
  <c r="AX222" i="27"/>
  <c r="AI223" i="27"/>
  <c r="AJ223" i="27"/>
  <c r="AK223" i="27"/>
  <c r="AL223" i="27"/>
  <c r="AM223" i="27"/>
  <c r="AN223" i="27"/>
  <c r="AO223" i="27"/>
  <c r="AP223" i="27"/>
  <c r="AQ223" i="27"/>
  <c r="AR223" i="27"/>
  <c r="AW223" i="27"/>
  <c r="AX223" i="27"/>
  <c r="AI224" i="27"/>
  <c r="AJ224" i="27"/>
  <c r="AK224" i="27"/>
  <c r="AL224" i="27"/>
  <c r="AM224" i="27"/>
  <c r="AN224" i="27"/>
  <c r="AO224" i="27"/>
  <c r="AP224" i="27"/>
  <c r="AQ224" i="27"/>
  <c r="AR224" i="27"/>
  <c r="AW224" i="27"/>
  <c r="AX224" i="27"/>
  <c r="AI225" i="27"/>
  <c r="AJ225" i="27"/>
  <c r="AK225" i="27"/>
  <c r="AL225" i="27"/>
  <c r="AM225" i="27"/>
  <c r="AN225" i="27"/>
  <c r="AO225" i="27"/>
  <c r="AP225" i="27"/>
  <c r="AQ225" i="27"/>
  <c r="AR225" i="27"/>
  <c r="AW225" i="27"/>
  <c r="AX225" i="27"/>
  <c r="AI226" i="27"/>
  <c r="AJ226" i="27"/>
  <c r="AK226" i="27"/>
  <c r="AL226" i="27"/>
  <c r="AM226" i="27"/>
  <c r="AN226" i="27"/>
  <c r="AO226" i="27"/>
  <c r="AP226" i="27"/>
  <c r="AQ226" i="27"/>
  <c r="AR226" i="27"/>
  <c r="AW226" i="27"/>
  <c r="AX226" i="27"/>
  <c r="AI227" i="27"/>
  <c r="AJ227" i="27"/>
  <c r="AK227" i="27"/>
  <c r="AL227" i="27"/>
  <c r="AM227" i="27"/>
  <c r="AN227" i="27"/>
  <c r="AO227" i="27"/>
  <c r="AP227" i="27"/>
  <c r="AQ227" i="27"/>
  <c r="AR227" i="27"/>
  <c r="AW227" i="27"/>
  <c r="AX227" i="27"/>
  <c r="AI228" i="27"/>
  <c r="AJ228" i="27"/>
  <c r="AK228" i="27"/>
  <c r="AL228" i="27"/>
  <c r="AM228" i="27"/>
  <c r="AN228" i="27"/>
  <c r="AO228" i="27"/>
  <c r="AP228" i="27"/>
  <c r="AQ228" i="27"/>
  <c r="AR228" i="27"/>
  <c r="AW228" i="27"/>
  <c r="AX228" i="27"/>
  <c r="AI229" i="27"/>
  <c r="AJ229" i="27"/>
  <c r="AK229" i="27"/>
  <c r="AL229" i="27"/>
  <c r="AM229" i="27"/>
  <c r="AN229" i="27"/>
  <c r="AO229" i="27"/>
  <c r="AP229" i="27"/>
  <c r="AQ229" i="27"/>
  <c r="AR229" i="27"/>
  <c r="AW229" i="27"/>
  <c r="AX229" i="27"/>
  <c r="AI230" i="27"/>
  <c r="AJ230" i="27"/>
  <c r="AK230" i="27"/>
  <c r="AL230" i="27"/>
  <c r="AM230" i="27"/>
  <c r="AN230" i="27"/>
  <c r="AO230" i="27"/>
  <c r="AP230" i="27"/>
  <c r="AQ230" i="27"/>
  <c r="AR230" i="27"/>
  <c r="AW230" i="27"/>
  <c r="AX230" i="27"/>
  <c r="AI231" i="27"/>
  <c r="AJ231" i="27"/>
  <c r="AK231" i="27"/>
  <c r="AL231" i="27"/>
  <c r="AM231" i="27"/>
  <c r="AN231" i="27"/>
  <c r="AO231" i="27"/>
  <c r="AP231" i="27"/>
  <c r="AQ231" i="27"/>
  <c r="AR231" i="27"/>
  <c r="AW231" i="27"/>
  <c r="AX231" i="27"/>
  <c r="AI232" i="27"/>
  <c r="AJ232" i="27"/>
  <c r="AK232" i="27"/>
  <c r="AL232" i="27"/>
  <c r="AM232" i="27"/>
  <c r="AN232" i="27"/>
  <c r="AO232" i="27"/>
  <c r="AP232" i="27"/>
  <c r="AQ232" i="27"/>
  <c r="AR232" i="27"/>
  <c r="AW232" i="27"/>
  <c r="AX232" i="27"/>
  <c r="AI233" i="27"/>
  <c r="AJ233" i="27"/>
  <c r="AK233" i="27"/>
  <c r="AL233" i="27"/>
  <c r="AM233" i="27"/>
  <c r="AN233" i="27"/>
  <c r="AO233" i="27"/>
  <c r="AP233" i="27"/>
  <c r="AQ233" i="27"/>
  <c r="AR233" i="27"/>
  <c r="AW233" i="27"/>
  <c r="AX233" i="27"/>
  <c r="AI234" i="27"/>
  <c r="AJ234" i="27"/>
  <c r="AK234" i="27"/>
  <c r="AL234" i="27"/>
  <c r="AM234" i="27"/>
  <c r="AN234" i="27"/>
  <c r="AO234" i="27"/>
  <c r="AP234" i="27"/>
  <c r="AQ234" i="27"/>
  <c r="AR234" i="27"/>
  <c r="AW234" i="27"/>
  <c r="AX234" i="27"/>
  <c r="AI235" i="27"/>
  <c r="AJ235" i="27"/>
  <c r="AK235" i="27"/>
  <c r="AL235" i="27"/>
  <c r="AM235" i="27"/>
  <c r="AN235" i="27"/>
  <c r="AO235" i="27"/>
  <c r="AP235" i="27"/>
  <c r="AQ235" i="27"/>
  <c r="AR235" i="27"/>
  <c r="AW235" i="27"/>
  <c r="AX235" i="27"/>
  <c r="AI236" i="27"/>
  <c r="AJ236" i="27"/>
  <c r="AK236" i="27"/>
  <c r="AL236" i="27"/>
  <c r="AM236" i="27"/>
  <c r="AN236" i="27"/>
  <c r="AO236" i="27"/>
  <c r="AP236" i="27"/>
  <c r="AQ236" i="27"/>
  <c r="AR236" i="27"/>
  <c r="AW236" i="27"/>
  <c r="AX236" i="27"/>
  <c r="AI237" i="27"/>
  <c r="AJ237" i="27"/>
  <c r="AK237" i="27"/>
  <c r="AL237" i="27"/>
  <c r="AM237" i="27"/>
  <c r="AN237" i="27"/>
  <c r="AO237" i="27"/>
  <c r="AP237" i="27"/>
  <c r="AQ237" i="27"/>
  <c r="AR237" i="27"/>
  <c r="AW237" i="27"/>
  <c r="AX237" i="27"/>
  <c r="AI238" i="27"/>
  <c r="AJ238" i="27"/>
  <c r="AK238" i="27"/>
  <c r="AL238" i="27"/>
  <c r="AM238" i="27"/>
  <c r="AN238" i="27"/>
  <c r="AO238" i="27"/>
  <c r="AP238" i="27"/>
  <c r="AQ238" i="27"/>
  <c r="AR238" i="27"/>
  <c r="AW238" i="27"/>
  <c r="AX238" i="27"/>
  <c r="AI239" i="27"/>
  <c r="AJ239" i="27"/>
  <c r="AK239" i="27"/>
  <c r="AL239" i="27"/>
  <c r="AM239" i="27"/>
  <c r="AN239" i="27"/>
  <c r="AO239" i="27"/>
  <c r="AP239" i="27"/>
  <c r="AQ239" i="27"/>
  <c r="AR239" i="27"/>
  <c r="AW239" i="27"/>
  <c r="AX239" i="27"/>
  <c r="AI240" i="27"/>
  <c r="AJ240" i="27"/>
  <c r="AK240" i="27"/>
  <c r="AL240" i="27"/>
  <c r="AM240" i="27"/>
  <c r="AN240" i="27"/>
  <c r="AO240" i="27"/>
  <c r="AP240" i="27"/>
  <c r="AQ240" i="27"/>
  <c r="AR240" i="27"/>
  <c r="AW240" i="27"/>
  <c r="AX240" i="27"/>
  <c r="AI241" i="27"/>
  <c r="AJ241" i="27"/>
  <c r="AK241" i="27"/>
  <c r="AL241" i="27"/>
  <c r="AM241" i="27"/>
  <c r="AN241" i="27"/>
  <c r="AO241" i="27"/>
  <c r="AP241" i="27"/>
  <c r="AQ241" i="27"/>
  <c r="AR241" i="27"/>
  <c r="AW241" i="27"/>
  <c r="AX241" i="27"/>
  <c r="AI242" i="27"/>
  <c r="AJ242" i="27"/>
  <c r="AK242" i="27"/>
  <c r="AL242" i="27"/>
  <c r="AM242" i="27"/>
  <c r="AN242" i="27"/>
  <c r="AO242" i="27"/>
  <c r="AP242" i="27"/>
  <c r="AQ242" i="27"/>
  <c r="AR242" i="27"/>
  <c r="AW242" i="27"/>
  <c r="AX242" i="27"/>
  <c r="AI243" i="27"/>
  <c r="AJ243" i="27"/>
  <c r="AK243" i="27"/>
  <c r="AL243" i="27"/>
  <c r="AM243" i="27"/>
  <c r="AN243" i="27"/>
  <c r="AO243" i="27"/>
  <c r="AP243" i="27"/>
  <c r="AQ243" i="27"/>
  <c r="AR243" i="27"/>
  <c r="AW243" i="27"/>
  <c r="AX243" i="27"/>
  <c r="AI244" i="27"/>
  <c r="AJ244" i="27"/>
  <c r="AK244" i="27"/>
  <c r="AL244" i="27"/>
  <c r="AM244" i="27"/>
  <c r="AN244" i="27"/>
  <c r="AO244" i="27"/>
  <c r="AP244" i="27"/>
  <c r="AQ244" i="27"/>
  <c r="AR244" i="27"/>
  <c r="AW244" i="27"/>
  <c r="AX244" i="27"/>
  <c r="AI245" i="27"/>
  <c r="AJ245" i="27"/>
  <c r="AK245" i="27"/>
  <c r="AL245" i="27"/>
  <c r="AM245" i="27"/>
  <c r="AN245" i="27"/>
  <c r="AO245" i="27"/>
  <c r="AP245" i="27"/>
  <c r="AQ245" i="27"/>
  <c r="AR245" i="27"/>
  <c r="AW245" i="27"/>
  <c r="AX245" i="27"/>
  <c r="AI246" i="27"/>
  <c r="AJ246" i="27"/>
  <c r="AK246" i="27"/>
  <c r="AL246" i="27"/>
  <c r="AM246" i="27"/>
  <c r="AN246" i="27"/>
  <c r="AO246" i="27"/>
  <c r="AP246" i="27"/>
  <c r="AQ246" i="27"/>
  <c r="AR246" i="27"/>
  <c r="AW246" i="27"/>
  <c r="AX246" i="27"/>
  <c r="AI247" i="27"/>
  <c r="AJ247" i="27"/>
  <c r="AK247" i="27"/>
  <c r="AL247" i="27"/>
  <c r="AM247" i="27"/>
  <c r="AN247" i="27"/>
  <c r="AO247" i="27"/>
  <c r="AP247" i="27"/>
  <c r="AQ247" i="27"/>
  <c r="AR247" i="27"/>
  <c r="AW247" i="27"/>
  <c r="AX247" i="27"/>
  <c r="AI248" i="27"/>
  <c r="AJ248" i="27"/>
  <c r="AK248" i="27"/>
  <c r="AL248" i="27"/>
  <c r="AM248" i="27"/>
  <c r="AN248" i="27"/>
  <c r="AO248" i="27"/>
  <c r="AP248" i="27"/>
  <c r="AQ248" i="27"/>
  <c r="AR248" i="27"/>
  <c r="AW248" i="27"/>
  <c r="AX248" i="27"/>
  <c r="AI249" i="27"/>
  <c r="AJ249" i="27"/>
  <c r="AK249" i="27"/>
  <c r="AL249" i="27"/>
  <c r="AM249" i="27"/>
  <c r="AN249" i="27"/>
  <c r="AO249" i="27"/>
  <c r="AP249" i="27"/>
  <c r="AQ249" i="27"/>
  <c r="AR249" i="27"/>
  <c r="AW249" i="27"/>
  <c r="AX249" i="27"/>
  <c r="AI250" i="27"/>
  <c r="AJ250" i="27"/>
  <c r="AK250" i="27"/>
  <c r="AL250" i="27"/>
  <c r="AM250" i="27"/>
  <c r="AN250" i="27"/>
  <c r="AO250" i="27"/>
  <c r="AP250" i="27"/>
  <c r="AQ250" i="27"/>
  <c r="AR250" i="27"/>
  <c r="AW250" i="27"/>
  <c r="AX250" i="27"/>
  <c r="AI251" i="27"/>
  <c r="AJ251" i="27"/>
  <c r="AK251" i="27"/>
  <c r="AL251" i="27"/>
  <c r="AM251" i="27"/>
  <c r="AN251" i="27"/>
  <c r="AO251" i="27"/>
  <c r="AP251" i="27"/>
  <c r="AQ251" i="27"/>
  <c r="AR251" i="27"/>
  <c r="AW251" i="27"/>
  <c r="AX251" i="27"/>
  <c r="AI252" i="27"/>
  <c r="AJ252" i="27"/>
  <c r="AK252" i="27"/>
  <c r="AL252" i="27"/>
  <c r="AM252" i="27"/>
  <c r="AN252" i="27"/>
  <c r="AO252" i="27"/>
  <c r="AP252" i="27"/>
  <c r="AQ252" i="27"/>
  <c r="AR252" i="27"/>
  <c r="AW252" i="27"/>
  <c r="AX252" i="27"/>
  <c r="AI253" i="27"/>
  <c r="AJ253" i="27"/>
  <c r="AK253" i="27"/>
  <c r="AL253" i="27"/>
  <c r="AM253" i="27"/>
  <c r="AN253" i="27"/>
  <c r="AO253" i="27"/>
  <c r="AP253" i="27"/>
  <c r="AQ253" i="27"/>
  <c r="AR253" i="27"/>
  <c r="AW253" i="27"/>
  <c r="AX253" i="27"/>
  <c r="AI254" i="27"/>
  <c r="AJ254" i="27"/>
  <c r="AK254" i="27"/>
  <c r="AL254" i="27"/>
  <c r="AM254" i="27"/>
  <c r="AN254" i="27"/>
  <c r="AO254" i="27"/>
  <c r="AP254" i="27"/>
  <c r="AQ254" i="27"/>
  <c r="AR254" i="27"/>
  <c r="AW254" i="27"/>
  <c r="AX254" i="27"/>
  <c r="AI255" i="27"/>
  <c r="AJ255" i="27"/>
  <c r="AK255" i="27"/>
  <c r="AL255" i="27"/>
  <c r="AM255" i="27"/>
  <c r="AN255" i="27"/>
  <c r="AO255" i="27"/>
  <c r="AP255" i="27"/>
  <c r="AQ255" i="27"/>
  <c r="AR255" i="27"/>
  <c r="AW255" i="27"/>
  <c r="AX255" i="27"/>
  <c r="AI256" i="27"/>
  <c r="AJ256" i="27"/>
  <c r="AK256" i="27"/>
  <c r="AL256" i="27"/>
  <c r="AM256" i="27"/>
  <c r="AN256" i="27"/>
  <c r="AO256" i="27"/>
  <c r="AP256" i="27"/>
  <c r="AQ256" i="27"/>
  <c r="AR256" i="27"/>
  <c r="AW256" i="27"/>
  <c r="AX256" i="27"/>
  <c r="AI257" i="27"/>
  <c r="AJ257" i="27"/>
  <c r="AK257" i="27"/>
  <c r="AL257" i="27"/>
  <c r="AM257" i="27"/>
  <c r="AN257" i="27"/>
  <c r="AO257" i="27"/>
  <c r="AP257" i="27"/>
  <c r="AQ257" i="27"/>
  <c r="AR257" i="27"/>
  <c r="AW257" i="27"/>
  <c r="AX257" i="27"/>
  <c r="AI258" i="27"/>
  <c r="AJ258" i="27"/>
  <c r="AK258" i="27"/>
  <c r="AL258" i="27"/>
  <c r="AM258" i="27"/>
  <c r="AN258" i="27"/>
  <c r="AO258" i="27"/>
  <c r="AP258" i="27"/>
  <c r="AQ258" i="27"/>
  <c r="AR258" i="27"/>
  <c r="AW258" i="27"/>
  <c r="AX258" i="27"/>
  <c r="AI259" i="27"/>
  <c r="AJ259" i="27"/>
  <c r="AK259" i="27"/>
  <c r="AL259" i="27"/>
  <c r="AM259" i="27"/>
  <c r="AN259" i="27"/>
  <c r="AO259" i="27"/>
  <c r="AP259" i="27"/>
  <c r="AQ259" i="27"/>
  <c r="AR259" i="27"/>
  <c r="AW259" i="27"/>
  <c r="AX259" i="27"/>
  <c r="AI260" i="27"/>
  <c r="AJ260" i="27"/>
  <c r="AK260" i="27"/>
  <c r="AL260" i="27"/>
  <c r="AM260" i="27"/>
  <c r="AN260" i="27"/>
  <c r="AO260" i="27"/>
  <c r="AP260" i="27"/>
  <c r="AQ260" i="27"/>
  <c r="AR260" i="27"/>
  <c r="AW260" i="27"/>
  <c r="AX260" i="27"/>
  <c r="AI261" i="27"/>
  <c r="AJ261" i="27"/>
  <c r="AK261" i="27"/>
  <c r="AL261" i="27"/>
  <c r="AM261" i="27"/>
  <c r="AN261" i="27"/>
  <c r="AO261" i="27"/>
  <c r="AP261" i="27"/>
  <c r="AQ261" i="27"/>
  <c r="AR261" i="27"/>
  <c r="AW261" i="27"/>
  <c r="AX261" i="27"/>
  <c r="AI262" i="27"/>
  <c r="AJ262" i="27"/>
  <c r="AK262" i="27"/>
  <c r="AL262" i="27"/>
  <c r="AM262" i="27"/>
  <c r="AN262" i="27"/>
  <c r="AO262" i="27"/>
  <c r="AP262" i="27"/>
  <c r="AQ262" i="27"/>
  <c r="AR262" i="27"/>
  <c r="AW262" i="27"/>
  <c r="AX262" i="27"/>
  <c r="AW263" i="27"/>
  <c r="AX263" i="27"/>
  <c r="AW264" i="27"/>
  <c r="AX264" i="27"/>
  <c r="AW265" i="27"/>
  <c r="AX265" i="27"/>
  <c r="AW266" i="27"/>
  <c r="AX266" i="27"/>
  <c r="AW267" i="27"/>
  <c r="AX267" i="27"/>
  <c r="AW268" i="27"/>
  <c r="AX268" i="27"/>
  <c r="AW269" i="27"/>
  <c r="AX269" i="27"/>
  <c r="AW270" i="27"/>
  <c r="AX270" i="27"/>
  <c r="AW271" i="27"/>
  <c r="AX271" i="27"/>
  <c r="AW272" i="27"/>
  <c r="AX272" i="27"/>
  <c r="AW273" i="27"/>
  <c r="AX273" i="27"/>
  <c r="AW274" i="27"/>
  <c r="AX274" i="27"/>
  <c r="AW275" i="27"/>
  <c r="AX275" i="27"/>
  <c r="AW276" i="27"/>
  <c r="AX276" i="27"/>
  <c r="AI277" i="27"/>
  <c r="AJ277" i="27"/>
  <c r="AK277" i="27"/>
  <c r="AL277" i="27"/>
  <c r="AM277" i="27"/>
  <c r="AN277" i="27"/>
  <c r="AO277" i="27"/>
  <c r="AP277" i="27"/>
  <c r="AQ277" i="27"/>
  <c r="AR277" i="27"/>
  <c r="AW277" i="27"/>
  <c r="AX277" i="27"/>
  <c r="AI278" i="27"/>
  <c r="AJ278" i="27"/>
  <c r="AK278" i="27"/>
  <c r="AL278" i="27"/>
  <c r="AM278" i="27"/>
  <c r="AN278" i="27"/>
  <c r="AO278" i="27"/>
  <c r="AP278" i="27"/>
  <c r="AQ278" i="27"/>
  <c r="AR278" i="27"/>
  <c r="AW278" i="27"/>
  <c r="AX278" i="27"/>
  <c r="AI279" i="27"/>
  <c r="AJ279" i="27"/>
  <c r="AK279" i="27"/>
  <c r="AL279" i="27"/>
  <c r="AM279" i="27"/>
  <c r="AN279" i="27"/>
  <c r="AO279" i="27"/>
  <c r="AP279" i="27"/>
  <c r="AQ279" i="27"/>
  <c r="AR279" i="27"/>
  <c r="AW279" i="27"/>
  <c r="AX279" i="27"/>
  <c r="AI280" i="27"/>
  <c r="AJ280" i="27"/>
  <c r="AK280" i="27"/>
  <c r="AL280" i="27"/>
  <c r="AM280" i="27"/>
  <c r="AN280" i="27"/>
  <c r="AO280" i="27"/>
  <c r="AP280" i="27"/>
  <c r="AQ280" i="27"/>
  <c r="AR280" i="27"/>
  <c r="AW280" i="27"/>
  <c r="AX280" i="27"/>
  <c r="AI281" i="27"/>
  <c r="AJ281" i="27"/>
  <c r="AK281" i="27"/>
  <c r="AL281" i="27"/>
  <c r="AM281" i="27"/>
  <c r="AN281" i="27"/>
  <c r="AO281" i="27"/>
  <c r="AP281" i="27"/>
  <c r="AQ281" i="27"/>
  <c r="AR281" i="27"/>
  <c r="AW281" i="27"/>
  <c r="AX281" i="27"/>
  <c r="AI282" i="27"/>
  <c r="AJ282" i="27"/>
  <c r="AK282" i="27"/>
  <c r="AL282" i="27"/>
  <c r="AM282" i="27"/>
  <c r="AN282" i="27"/>
  <c r="AO282" i="27"/>
  <c r="AP282" i="27"/>
  <c r="AQ282" i="27"/>
  <c r="AR282" i="27"/>
  <c r="AW282" i="27"/>
  <c r="AX282" i="27"/>
  <c r="AI283" i="27"/>
  <c r="AJ283" i="27"/>
  <c r="AK283" i="27"/>
  <c r="AL283" i="27"/>
  <c r="AM283" i="27"/>
  <c r="AN283" i="27"/>
  <c r="AO283" i="27"/>
  <c r="AP283" i="27"/>
  <c r="AQ283" i="27"/>
  <c r="AR283" i="27"/>
  <c r="AW283" i="27"/>
  <c r="AX283" i="27"/>
  <c r="AI284" i="27"/>
  <c r="AJ284" i="27"/>
  <c r="AK284" i="27"/>
  <c r="AL284" i="27"/>
  <c r="AM284" i="27"/>
  <c r="AN284" i="27"/>
  <c r="AO284" i="27"/>
  <c r="AP284" i="27"/>
  <c r="AQ284" i="27"/>
  <c r="AR284" i="27"/>
  <c r="AW284" i="27"/>
  <c r="AX284" i="27"/>
  <c r="AI285" i="27"/>
  <c r="AJ285" i="27"/>
  <c r="AK285" i="27"/>
  <c r="AL285" i="27"/>
  <c r="AM285" i="27"/>
  <c r="AN285" i="27"/>
  <c r="AO285" i="27"/>
  <c r="AP285" i="27"/>
  <c r="AQ285" i="27"/>
  <c r="AR285" i="27"/>
  <c r="AW285" i="27"/>
  <c r="AX285" i="27"/>
  <c r="AI286" i="27"/>
  <c r="AJ286" i="27"/>
  <c r="AK286" i="27"/>
  <c r="AL286" i="27"/>
  <c r="AM286" i="27"/>
  <c r="AN286" i="27"/>
  <c r="AO286" i="27"/>
  <c r="AP286" i="27"/>
  <c r="AQ286" i="27"/>
  <c r="AR286" i="27"/>
  <c r="AW286" i="27"/>
  <c r="AX286" i="27"/>
  <c r="AI287" i="27"/>
  <c r="AJ287" i="27"/>
  <c r="AK287" i="27"/>
  <c r="AL287" i="27"/>
  <c r="AM287" i="27"/>
  <c r="AN287" i="27"/>
  <c r="AO287" i="27"/>
  <c r="AP287" i="27"/>
  <c r="AQ287" i="27"/>
  <c r="AR287" i="27"/>
  <c r="AW287" i="27"/>
  <c r="AX287" i="27"/>
  <c r="AI288" i="27"/>
  <c r="AJ288" i="27"/>
  <c r="AK288" i="27"/>
  <c r="AL288" i="27"/>
  <c r="AM288" i="27"/>
  <c r="AN288" i="27"/>
  <c r="AO288" i="27"/>
  <c r="AP288" i="27"/>
  <c r="AQ288" i="27"/>
  <c r="AR288" i="27"/>
  <c r="AW288" i="27"/>
  <c r="AX288" i="27"/>
  <c r="AI289" i="27"/>
  <c r="AJ289" i="27"/>
  <c r="AK289" i="27"/>
  <c r="AL289" i="27"/>
  <c r="AM289" i="27"/>
  <c r="AN289" i="27"/>
  <c r="AO289" i="27"/>
  <c r="AP289" i="27"/>
  <c r="AQ289" i="27"/>
  <c r="AR289" i="27"/>
  <c r="AW289" i="27"/>
  <c r="AX289" i="27"/>
  <c r="AI290" i="27"/>
  <c r="AJ290" i="27"/>
  <c r="AK290" i="27"/>
  <c r="AL290" i="27"/>
  <c r="AM290" i="27"/>
  <c r="AN290" i="27"/>
  <c r="AO290" i="27"/>
  <c r="AP290" i="27"/>
  <c r="AQ290" i="27"/>
  <c r="AR290" i="27"/>
  <c r="AW290" i="27"/>
  <c r="AX290" i="27"/>
  <c r="AI291" i="27"/>
  <c r="AJ291" i="27"/>
  <c r="AK291" i="27"/>
  <c r="AL291" i="27"/>
  <c r="AM291" i="27"/>
  <c r="AN291" i="27"/>
  <c r="AO291" i="27"/>
  <c r="AP291" i="27"/>
  <c r="AQ291" i="27"/>
  <c r="AR291" i="27"/>
  <c r="AW291" i="27"/>
  <c r="AX291" i="27"/>
  <c r="AI292" i="27"/>
  <c r="AJ292" i="27"/>
  <c r="AK292" i="27"/>
  <c r="AL292" i="27"/>
  <c r="AM292" i="27"/>
  <c r="AN292" i="27"/>
  <c r="AO292" i="27"/>
  <c r="AP292" i="27"/>
  <c r="AQ292" i="27"/>
  <c r="AR292" i="27"/>
  <c r="AW292" i="27"/>
  <c r="AX292" i="27"/>
  <c r="AI293" i="27"/>
  <c r="AJ293" i="27"/>
  <c r="AK293" i="27"/>
  <c r="AL293" i="27"/>
  <c r="AM293" i="27"/>
  <c r="AN293" i="27"/>
  <c r="AO293" i="27"/>
  <c r="AP293" i="27"/>
  <c r="AQ293" i="27"/>
  <c r="AR293" i="27"/>
  <c r="AW293" i="27"/>
  <c r="AX293" i="27"/>
  <c r="AI294" i="27"/>
  <c r="AJ294" i="27"/>
  <c r="AK294" i="27"/>
  <c r="AL294" i="27"/>
  <c r="AM294" i="27"/>
  <c r="AN294" i="27"/>
  <c r="AO294" i="27"/>
  <c r="AP294" i="27"/>
  <c r="AQ294" i="27"/>
  <c r="AR294" i="27"/>
  <c r="AW294" i="27"/>
  <c r="AX294" i="27"/>
  <c r="AI295" i="27"/>
  <c r="AJ295" i="27"/>
  <c r="AK295" i="27"/>
  <c r="AL295" i="27"/>
  <c r="AM295" i="27"/>
  <c r="AN295" i="27"/>
  <c r="AO295" i="27"/>
  <c r="AP295" i="27"/>
  <c r="AQ295" i="27"/>
  <c r="AR295" i="27"/>
  <c r="AW295" i="27"/>
  <c r="AX295" i="27"/>
  <c r="AI296" i="27"/>
  <c r="AJ296" i="27"/>
  <c r="AK296" i="27"/>
  <c r="AL296" i="27"/>
  <c r="AM296" i="27"/>
  <c r="AN296" i="27"/>
  <c r="AO296" i="27"/>
  <c r="AP296" i="27"/>
  <c r="AQ296" i="27"/>
  <c r="AR296" i="27"/>
  <c r="AW296" i="27"/>
  <c r="AX296" i="27"/>
  <c r="AI297" i="27"/>
  <c r="AJ297" i="27"/>
  <c r="AK297" i="27"/>
  <c r="AL297" i="27"/>
  <c r="AM297" i="27"/>
  <c r="AN297" i="27"/>
  <c r="AO297" i="27"/>
  <c r="AP297" i="27"/>
  <c r="AQ297" i="27"/>
  <c r="AR297" i="27"/>
  <c r="AW297" i="27"/>
  <c r="AX297" i="27"/>
  <c r="AI298" i="27"/>
  <c r="AJ298" i="27"/>
  <c r="AK298" i="27"/>
  <c r="AL298" i="27"/>
  <c r="AM298" i="27"/>
  <c r="AN298" i="27"/>
  <c r="AO298" i="27"/>
  <c r="AP298" i="27"/>
  <c r="AQ298" i="27"/>
  <c r="AR298" i="27"/>
  <c r="AW298" i="27"/>
  <c r="AX298" i="27"/>
  <c r="AI299" i="27"/>
  <c r="AJ299" i="27"/>
  <c r="AK299" i="27"/>
  <c r="AL299" i="27"/>
  <c r="AM299" i="27"/>
  <c r="AN299" i="27"/>
  <c r="AO299" i="27"/>
  <c r="AP299" i="27"/>
  <c r="AQ299" i="27"/>
  <c r="AR299" i="27"/>
  <c r="AW299" i="27"/>
  <c r="AX299" i="27"/>
  <c r="AI300" i="27"/>
  <c r="AJ300" i="27"/>
  <c r="AK300" i="27"/>
  <c r="AL300" i="27"/>
  <c r="AM300" i="27"/>
  <c r="AN300" i="27"/>
  <c r="AO300" i="27"/>
  <c r="AP300" i="27"/>
  <c r="AQ300" i="27"/>
  <c r="AR300" i="27"/>
  <c r="AW300" i="27"/>
  <c r="AX300" i="27"/>
  <c r="AI301" i="27"/>
  <c r="AJ301" i="27"/>
  <c r="AK301" i="27"/>
  <c r="AL301" i="27"/>
  <c r="AM301" i="27"/>
  <c r="AN301" i="27"/>
  <c r="AO301" i="27"/>
  <c r="AP301" i="27"/>
  <c r="AQ301" i="27"/>
  <c r="AR301" i="27"/>
  <c r="AW301" i="27"/>
  <c r="AX301" i="27"/>
  <c r="AI302" i="27"/>
  <c r="AJ302" i="27"/>
  <c r="AK302" i="27"/>
  <c r="AL302" i="27"/>
  <c r="AM302" i="27"/>
  <c r="AN302" i="27"/>
  <c r="AO302" i="27"/>
  <c r="AP302" i="27"/>
  <c r="AQ302" i="27"/>
  <c r="AR302" i="27"/>
  <c r="AW302" i="27"/>
  <c r="AX302" i="27"/>
  <c r="AI303" i="27"/>
  <c r="AJ303" i="27"/>
  <c r="AK303" i="27"/>
  <c r="AL303" i="27"/>
  <c r="AM303" i="27"/>
  <c r="AN303" i="27"/>
  <c r="AO303" i="27"/>
  <c r="AP303" i="27"/>
  <c r="AQ303" i="27"/>
  <c r="AR303" i="27"/>
  <c r="AW303" i="27"/>
  <c r="AX303" i="27"/>
  <c r="AI304" i="27"/>
  <c r="AJ304" i="27"/>
  <c r="AK304" i="27"/>
  <c r="AL304" i="27"/>
  <c r="AM304" i="27"/>
  <c r="AN304" i="27"/>
  <c r="AO304" i="27"/>
  <c r="AP304" i="27"/>
  <c r="AQ304" i="27"/>
  <c r="AR304" i="27"/>
  <c r="AW304" i="27"/>
  <c r="AX304" i="27"/>
  <c r="AI305" i="27"/>
  <c r="AJ305" i="27"/>
  <c r="AK305" i="27"/>
  <c r="AL305" i="27"/>
  <c r="AM305" i="27"/>
  <c r="AN305" i="27"/>
  <c r="AO305" i="27"/>
  <c r="AP305" i="27"/>
  <c r="AQ305" i="27"/>
  <c r="AR305" i="27"/>
  <c r="AW305" i="27"/>
  <c r="AX305" i="27"/>
  <c r="AI306" i="27"/>
  <c r="AJ306" i="27"/>
  <c r="AK306" i="27"/>
  <c r="AL306" i="27"/>
  <c r="AM306" i="27"/>
  <c r="AN306" i="27"/>
  <c r="AO306" i="27"/>
  <c r="AP306" i="27"/>
  <c r="AQ306" i="27"/>
  <c r="AR306" i="27"/>
  <c r="AW306" i="27"/>
  <c r="AX306" i="27"/>
  <c r="AI307" i="27"/>
  <c r="AJ307" i="27"/>
  <c r="AK307" i="27"/>
  <c r="AL307" i="27"/>
  <c r="AM307" i="27"/>
  <c r="AN307" i="27"/>
  <c r="AO307" i="27"/>
  <c r="AP307" i="27"/>
  <c r="AQ307" i="27"/>
  <c r="AR307" i="27"/>
  <c r="AW307" i="27"/>
  <c r="AX307" i="27"/>
  <c r="AI308" i="27"/>
  <c r="AJ308" i="27"/>
  <c r="AK308" i="27"/>
  <c r="AL308" i="27"/>
  <c r="AM308" i="27"/>
  <c r="AN308" i="27"/>
  <c r="AO308" i="27"/>
  <c r="AP308" i="27"/>
  <c r="AQ308" i="27"/>
  <c r="AR308" i="27"/>
  <c r="AW308" i="27"/>
  <c r="AX308" i="27"/>
  <c r="AI309" i="27"/>
  <c r="AJ309" i="27"/>
  <c r="AK309" i="27"/>
  <c r="AL309" i="27"/>
  <c r="AM309" i="27"/>
  <c r="AN309" i="27"/>
  <c r="AO309" i="27"/>
  <c r="AP309" i="27"/>
  <c r="AQ309" i="27"/>
  <c r="AR309" i="27"/>
  <c r="AW309" i="27"/>
  <c r="AX309" i="27"/>
  <c r="AI310" i="27"/>
  <c r="AJ310" i="27"/>
  <c r="AK310" i="27"/>
  <c r="AL310" i="27"/>
  <c r="AM310" i="27"/>
  <c r="AN310" i="27"/>
  <c r="AO310" i="27"/>
  <c r="AP310" i="27"/>
  <c r="AQ310" i="27"/>
  <c r="AR310" i="27"/>
  <c r="AW310" i="27"/>
  <c r="AX310" i="27"/>
  <c r="AI311" i="27"/>
  <c r="AJ311" i="27"/>
  <c r="AK311" i="27"/>
  <c r="AL311" i="27"/>
  <c r="AM311" i="27"/>
  <c r="AN311" i="27"/>
  <c r="AO311" i="27"/>
  <c r="AP311" i="27"/>
  <c r="AQ311" i="27"/>
  <c r="AR311" i="27"/>
  <c r="AW311" i="27"/>
  <c r="AX311" i="27"/>
  <c r="AI312" i="27"/>
  <c r="AJ312" i="27"/>
  <c r="AK312" i="27"/>
  <c r="AL312" i="27"/>
  <c r="AM312" i="27"/>
  <c r="AN312" i="27"/>
  <c r="AO312" i="27"/>
  <c r="AP312" i="27"/>
  <c r="AQ312" i="27"/>
  <c r="AR312" i="27"/>
  <c r="AW312" i="27"/>
  <c r="AX312" i="27"/>
  <c r="AI313" i="27"/>
  <c r="AJ313" i="27"/>
  <c r="AK313" i="27"/>
  <c r="AL313" i="27"/>
  <c r="AM313" i="27"/>
  <c r="AN313" i="27"/>
  <c r="AO313" i="27"/>
  <c r="AP313" i="27"/>
  <c r="AQ313" i="27"/>
  <c r="AR313" i="27"/>
  <c r="AW313" i="27"/>
  <c r="AX313" i="27"/>
  <c r="AI314" i="27"/>
  <c r="AJ314" i="27"/>
  <c r="AK314" i="27"/>
  <c r="AL314" i="27"/>
  <c r="AM314" i="27"/>
  <c r="AN314" i="27"/>
  <c r="AO314" i="27"/>
  <c r="AP314" i="27"/>
  <c r="AQ314" i="27"/>
  <c r="AR314" i="27"/>
  <c r="AW314" i="27"/>
  <c r="AX314" i="27"/>
  <c r="AI315" i="27"/>
  <c r="AJ315" i="27"/>
  <c r="AK315" i="27"/>
  <c r="AL315" i="27"/>
  <c r="AM315" i="27"/>
  <c r="AN315" i="27"/>
  <c r="AO315" i="27"/>
  <c r="AP315" i="27"/>
  <c r="AQ315" i="27"/>
  <c r="AR315" i="27"/>
  <c r="AW315" i="27"/>
  <c r="AX315" i="27"/>
  <c r="AI316" i="27"/>
  <c r="AJ316" i="27"/>
  <c r="AK316" i="27"/>
  <c r="AL316" i="27"/>
  <c r="AM316" i="27"/>
  <c r="AN316" i="27"/>
  <c r="AO316" i="27"/>
  <c r="AP316" i="27"/>
  <c r="AQ316" i="27"/>
  <c r="AR316" i="27"/>
  <c r="AW316" i="27"/>
  <c r="AX316" i="27"/>
  <c r="AI317" i="27"/>
  <c r="AJ317" i="27"/>
  <c r="AK317" i="27"/>
  <c r="AL317" i="27"/>
  <c r="AM317" i="27"/>
  <c r="AN317" i="27"/>
  <c r="AO317" i="27"/>
  <c r="AP317" i="27"/>
  <c r="AQ317" i="27"/>
  <c r="AR317" i="27"/>
  <c r="AW317" i="27"/>
  <c r="AX317" i="27"/>
  <c r="AI318" i="27"/>
  <c r="AJ318" i="27"/>
  <c r="AK318" i="27"/>
  <c r="AL318" i="27"/>
  <c r="AM318" i="27"/>
  <c r="AN318" i="27"/>
  <c r="AO318" i="27"/>
  <c r="AP318" i="27"/>
  <c r="AQ318" i="27"/>
  <c r="AR318" i="27"/>
  <c r="AW318" i="27"/>
  <c r="AX318" i="27"/>
  <c r="AI319" i="27"/>
  <c r="AJ319" i="27"/>
  <c r="AK319" i="27"/>
  <c r="AL319" i="27"/>
  <c r="AM319" i="27"/>
  <c r="AN319" i="27"/>
  <c r="AO319" i="27"/>
  <c r="AP319" i="27"/>
  <c r="AQ319" i="27"/>
  <c r="AR319" i="27"/>
  <c r="AW319" i="27"/>
  <c r="AX319" i="27"/>
  <c r="AI320" i="27"/>
  <c r="AJ320" i="27"/>
  <c r="AK320" i="27"/>
  <c r="AL320" i="27"/>
  <c r="AM320" i="27"/>
  <c r="AN320" i="27"/>
  <c r="AO320" i="27"/>
  <c r="AP320" i="27"/>
  <c r="AQ320" i="27"/>
  <c r="AR320" i="27"/>
  <c r="AW320" i="27"/>
  <c r="AX320" i="27"/>
  <c r="AI321" i="27"/>
  <c r="AJ321" i="27"/>
  <c r="AK321" i="27"/>
  <c r="AL321" i="27"/>
  <c r="AM321" i="27"/>
  <c r="AN321" i="27"/>
  <c r="AO321" i="27"/>
  <c r="AP321" i="27"/>
  <c r="AQ321" i="27"/>
  <c r="AR321" i="27"/>
  <c r="AW321" i="27"/>
  <c r="AX321" i="27"/>
  <c r="AI322" i="27"/>
  <c r="AJ322" i="27"/>
  <c r="AK322" i="27"/>
  <c r="AL322" i="27"/>
  <c r="AM322" i="27"/>
  <c r="AN322" i="27"/>
  <c r="AO322" i="27"/>
  <c r="AP322" i="27"/>
  <c r="AQ322" i="27"/>
  <c r="AR322" i="27"/>
  <c r="AW322" i="27"/>
  <c r="AX322" i="27"/>
  <c r="AI323" i="27"/>
  <c r="AJ323" i="27"/>
  <c r="AK323" i="27"/>
  <c r="AL323" i="27"/>
  <c r="AM323" i="27"/>
  <c r="AN323" i="27"/>
  <c r="AO323" i="27"/>
  <c r="AP323" i="27"/>
  <c r="AQ323" i="27"/>
  <c r="AR323" i="27"/>
  <c r="AW323" i="27"/>
  <c r="AX323" i="27"/>
  <c r="AI324" i="27"/>
  <c r="AJ324" i="27"/>
  <c r="AK324" i="27"/>
  <c r="AL324" i="27"/>
  <c r="AM324" i="27"/>
  <c r="AN324" i="27"/>
  <c r="AO324" i="27"/>
  <c r="AP324" i="27"/>
  <c r="AQ324" i="27"/>
  <c r="AR324" i="27"/>
  <c r="AW324" i="27"/>
  <c r="AX324" i="27"/>
  <c r="AI325" i="27"/>
  <c r="AJ325" i="27"/>
  <c r="AK325" i="27"/>
  <c r="AL325" i="27"/>
  <c r="AM325" i="27"/>
  <c r="AN325" i="27"/>
  <c r="AO325" i="27"/>
  <c r="AP325" i="27"/>
  <c r="AQ325" i="27"/>
  <c r="AR325" i="27"/>
  <c r="AW325" i="27"/>
  <c r="AX325" i="27"/>
  <c r="AI326" i="27"/>
  <c r="AJ326" i="27"/>
  <c r="AK326" i="27"/>
  <c r="AL326" i="27"/>
  <c r="AM326" i="27"/>
  <c r="AN326" i="27"/>
  <c r="AO326" i="27"/>
  <c r="AP326" i="27"/>
  <c r="AQ326" i="27"/>
  <c r="AR326" i="27"/>
  <c r="AW326" i="27"/>
  <c r="AX326" i="27"/>
  <c r="AI327" i="27"/>
  <c r="AJ327" i="27"/>
  <c r="AK327" i="27"/>
  <c r="AL327" i="27"/>
  <c r="AM327" i="27"/>
  <c r="AN327" i="27"/>
  <c r="AO327" i="27"/>
  <c r="AP327" i="27"/>
  <c r="AQ327" i="27"/>
  <c r="AR327" i="27"/>
  <c r="AW327" i="27"/>
  <c r="AX327" i="27"/>
  <c r="AI328" i="27"/>
  <c r="AJ328" i="27"/>
  <c r="AK328" i="27"/>
  <c r="AL328" i="27"/>
  <c r="AM328" i="27"/>
  <c r="AN328" i="27"/>
  <c r="AO328" i="27"/>
  <c r="AP328" i="27"/>
  <c r="AQ328" i="27"/>
  <c r="AR328" i="27"/>
  <c r="AW328" i="27"/>
  <c r="AX328" i="27"/>
  <c r="AI329" i="27"/>
  <c r="AJ329" i="27"/>
  <c r="AK329" i="27"/>
  <c r="AL329" i="27"/>
  <c r="AM329" i="27"/>
  <c r="AN329" i="27"/>
  <c r="AO329" i="27"/>
  <c r="AP329" i="27"/>
  <c r="AQ329" i="27"/>
  <c r="AR329" i="27"/>
  <c r="AW329" i="27"/>
  <c r="AX329" i="27"/>
  <c r="AI330" i="27"/>
  <c r="AJ330" i="27"/>
  <c r="AK330" i="27"/>
  <c r="AL330" i="27"/>
  <c r="AM330" i="27"/>
  <c r="AN330" i="27"/>
  <c r="AO330" i="27"/>
  <c r="AP330" i="27"/>
  <c r="AQ330" i="27"/>
  <c r="AR330" i="27"/>
  <c r="AW330" i="27"/>
  <c r="AX330" i="27"/>
  <c r="AI331" i="27"/>
  <c r="AJ331" i="27"/>
  <c r="AK331" i="27"/>
  <c r="AL331" i="27"/>
  <c r="AM331" i="27"/>
  <c r="AN331" i="27"/>
  <c r="AO331" i="27"/>
  <c r="AP331" i="27"/>
  <c r="AQ331" i="27"/>
  <c r="AR331" i="27"/>
  <c r="AW331" i="27"/>
  <c r="AX331" i="27"/>
  <c r="AI332" i="27"/>
  <c r="AJ332" i="27"/>
  <c r="AK332" i="27"/>
  <c r="AL332" i="27"/>
  <c r="AM332" i="27"/>
  <c r="AN332" i="27"/>
  <c r="AO332" i="27"/>
  <c r="AP332" i="27"/>
  <c r="AQ332" i="27"/>
  <c r="AR332" i="27"/>
  <c r="AW332" i="27"/>
  <c r="AX332" i="27"/>
  <c r="AI333" i="27"/>
  <c r="AJ333" i="27"/>
  <c r="AK333" i="27"/>
  <c r="AL333" i="27"/>
  <c r="AM333" i="27"/>
  <c r="AN333" i="27"/>
  <c r="AO333" i="27"/>
  <c r="AP333" i="27"/>
  <c r="AQ333" i="27"/>
  <c r="AR333" i="27"/>
  <c r="AW333" i="27"/>
  <c r="AX333" i="27"/>
  <c r="AI334" i="27"/>
  <c r="AJ334" i="27"/>
  <c r="AK334" i="27"/>
  <c r="AL334" i="27"/>
  <c r="AM334" i="27"/>
  <c r="AN334" i="27"/>
  <c r="AO334" i="27"/>
  <c r="AP334" i="27"/>
  <c r="AQ334" i="27"/>
  <c r="AR334" i="27"/>
  <c r="AW334" i="27"/>
  <c r="AX334" i="27"/>
  <c r="AI335" i="27"/>
  <c r="AJ335" i="27"/>
  <c r="AK335" i="27"/>
  <c r="AL335" i="27"/>
  <c r="AM335" i="27"/>
  <c r="AN335" i="27"/>
  <c r="AO335" i="27"/>
  <c r="AP335" i="27"/>
  <c r="AQ335" i="27"/>
  <c r="AR335" i="27"/>
  <c r="AW335" i="27"/>
  <c r="AX335" i="27"/>
  <c r="AI336" i="27"/>
  <c r="AJ336" i="27"/>
  <c r="AK336" i="27"/>
  <c r="AL336" i="27"/>
  <c r="AM336" i="27"/>
  <c r="AN336" i="27"/>
  <c r="AO336" i="27"/>
  <c r="AP336" i="27"/>
  <c r="AQ336" i="27"/>
  <c r="AR336" i="27"/>
  <c r="AW336" i="27"/>
  <c r="AX336" i="27"/>
  <c r="AI337" i="27"/>
  <c r="AJ337" i="27"/>
  <c r="AK337" i="27"/>
  <c r="AL337" i="27"/>
  <c r="AM337" i="27"/>
  <c r="AN337" i="27"/>
  <c r="AO337" i="27"/>
  <c r="AP337" i="27"/>
  <c r="AQ337" i="27"/>
  <c r="AR337" i="27"/>
  <c r="AW337" i="27"/>
  <c r="AX337" i="27"/>
  <c r="AI338" i="27"/>
  <c r="AJ338" i="27"/>
  <c r="AK338" i="27"/>
  <c r="AL338" i="27"/>
  <c r="AM338" i="27"/>
  <c r="AN338" i="27"/>
  <c r="AO338" i="27"/>
  <c r="AP338" i="27"/>
  <c r="AQ338" i="27"/>
  <c r="AR338" i="27"/>
  <c r="AW338" i="27"/>
  <c r="AX338" i="27"/>
  <c r="AI339" i="27"/>
  <c r="AJ339" i="27"/>
  <c r="AK339" i="27"/>
  <c r="AL339" i="27"/>
  <c r="AM339" i="27"/>
  <c r="AN339" i="27"/>
  <c r="AO339" i="27"/>
  <c r="AP339" i="27"/>
  <c r="AQ339" i="27"/>
  <c r="AR339" i="27"/>
  <c r="AW339" i="27"/>
  <c r="AX339" i="27"/>
  <c r="AI340" i="27"/>
  <c r="AJ340" i="27"/>
  <c r="AK340" i="27"/>
  <c r="AL340" i="27"/>
  <c r="AM340" i="27"/>
  <c r="AN340" i="27"/>
  <c r="AO340" i="27"/>
  <c r="AP340" i="27"/>
  <c r="AQ340" i="27"/>
  <c r="AR340" i="27"/>
  <c r="AW340" i="27"/>
  <c r="AX340" i="27"/>
  <c r="AI341" i="27"/>
  <c r="AJ341" i="27"/>
  <c r="AK341" i="27"/>
  <c r="AL341" i="27"/>
  <c r="AM341" i="27"/>
  <c r="AN341" i="27"/>
  <c r="AO341" i="27"/>
  <c r="AP341" i="27"/>
  <c r="AQ341" i="27"/>
  <c r="AR341" i="27"/>
  <c r="AW341" i="27"/>
  <c r="AX341" i="27"/>
  <c r="AI342" i="27"/>
  <c r="AJ342" i="27"/>
  <c r="AK342" i="27"/>
  <c r="AL342" i="27"/>
  <c r="AM342" i="27"/>
  <c r="AN342" i="27"/>
  <c r="AO342" i="27"/>
  <c r="AP342" i="27"/>
  <c r="AQ342" i="27"/>
  <c r="AR342" i="27"/>
  <c r="AW342" i="27"/>
  <c r="AX342" i="27"/>
  <c r="AI343" i="27"/>
  <c r="AJ343" i="27"/>
  <c r="AK343" i="27"/>
  <c r="AL343" i="27"/>
  <c r="AM343" i="27"/>
  <c r="AN343" i="27"/>
  <c r="AO343" i="27"/>
  <c r="AP343" i="27"/>
  <c r="AQ343" i="27"/>
  <c r="AR343" i="27"/>
  <c r="AW343" i="27"/>
  <c r="AX343" i="27"/>
  <c r="AI344" i="27"/>
  <c r="AJ344" i="27"/>
  <c r="AK344" i="27"/>
  <c r="AL344" i="27"/>
  <c r="AM344" i="27"/>
  <c r="AN344" i="27"/>
  <c r="AO344" i="27"/>
  <c r="AP344" i="27"/>
  <c r="AQ344" i="27"/>
  <c r="AR344" i="27"/>
  <c r="AW344" i="27"/>
  <c r="AX344" i="27"/>
  <c r="AI345" i="27"/>
  <c r="AJ345" i="27"/>
  <c r="AK345" i="27"/>
  <c r="AL345" i="27"/>
  <c r="AM345" i="27"/>
  <c r="AN345" i="27"/>
  <c r="AO345" i="27"/>
  <c r="AP345" i="27"/>
  <c r="AQ345" i="27"/>
  <c r="AR345" i="27"/>
  <c r="AW345" i="27"/>
  <c r="AX345" i="27"/>
  <c r="AI346" i="27"/>
  <c r="AJ346" i="27"/>
  <c r="AK346" i="27"/>
  <c r="AL346" i="27"/>
  <c r="AM346" i="27"/>
  <c r="AN346" i="27"/>
  <c r="AO346" i="27"/>
  <c r="AP346" i="27"/>
  <c r="AQ346" i="27"/>
  <c r="AR346" i="27"/>
  <c r="AW346" i="27"/>
  <c r="AX346" i="27"/>
  <c r="AI347" i="27"/>
  <c r="AJ347" i="27"/>
  <c r="AK347" i="27"/>
  <c r="AL347" i="27"/>
  <c r="AM347" i="27"/>
  <c r="AN347" i="27"/>
  <c r="AO347" i="27"/>
  <c r="AP347" i="27"/>
  <c r="AQ347" i="27"/>
  <c r="AR347" i="27"/>
  <c r="AW347" i="27"/>
  <c r="AX347" i="27"/>
  <c r="AI348" i="27"/>
  <c r="AJ348" i="27"/>
  <c r="AK348" i="27"/>
  <c r="AL348" i="27"/>
  <c r="AM348" i="27"/>
  <c r="AN348" i="27"/>
  <c r="AO348" i="27"/>
  <c r="AP348" i="27"/>
  <c r="AQ348" i="27"/>
  <c r="AR348" i="27"/>
  <c r="AW348" i="27"/>
  <c r="AX348" i="27"/>
  <c r="AI349" i="27"/>
  <c r="AJ349" i="27"/>
  <c r="AK349" i="27"/>
  <c r="AL349" i="27"/>
  <c r="AM349" i="27"/>
  <c r="AN349" i="27"/>
  <c r="AO349" i="27"/>
  <c r="AP349" i="27"/>
  <c r="AQ349" i="27"/>
  <c r="AR349" i="27"/>
  <c r="AW349" i="27"/>
  <c r="AX349" i="27"/>
  <c r="AI350" i="27"/>
  <c r="AJ350" i="27"/>
  <c r="AK350" i="27"/>
  <c r="AL350" i="27"/>
  <c r="AM350" i="27"/>
  <c r="AN350" i="27"/>
  <c r="AO350" i="27"/>
  <c r="AP350" i="27"/>
  <c r="AQ350" i="27"/>
  <c r="AR350" i="27"/>
  <c r="AW350" i="27"/>
  <c r="AX350" i="27"/>
  <c r="AI351" i="27"/>
  <c r="AJ351" i="27"/>
  <c r="AK351" i="27"/>
  <c r="AL351" i="27"/>
  <c r="AM351" i="27"/>
  <c r="AN351" i="27"/>
  <c r="AO351" i="27"/>
  <c r="AP351" i="27"/>
  <c r="AQ351" i="27"/>
  <c r="AR351" i="27"/>
  <c r="AW351" i="27"/>
  <c r="AX351" i="27"/>
  <c r="AI352" i="27"/>
  <c r="AJ352" i="27"/>
  <c r="AK352" i="27"/>
  <c r="AL352" i="27"/>
  <c r="AM352" i="27"/>
  <c r="AN352" i="27"/>
  <c r="AO352" i="27"/>
  <c r="AP352" i="27"/>
  <c r="AQ352" i="27"/>
  <c r="AR352" i="27"/>
  <c r="AW352" i="27"/>
  <c r="AX352" i="27"/>
  <c r="AI353" i="27"/>
  <c r="AJ353" i="27"/>
  <c r="AK353" i="27"/>
  <c r="AL353" i="27"/>
  <c r="AM353" i="27"/>
  <c r="AN353" i="27"/>
  <c r="AO353" i="27"/>
  <c r="AP353" i="27"/>
  <c r="AQ353" i="27"/>
  <c r="AR353" i="27"/>
  <c r="AW353" i="27"/>
  <c r="AX353" i="27"/>
  <c r="AI354" i="27"/>
  <c r="AJ354" i="27"/>
  <c r="AK354" i="27"/>
  <c r="AL354" i="27"/>
  <c r="AM354" i="27"/>
  <c r="AN354" i="27"/>
  <c r="AO354" i="27"/>
  <c r="AP354" i="27"/>
  <c r="AQ354" i="27"/>
  <c r="AR354" i="27"/>
  <c r="AW354" i="27"/>
  <c r="AX354" i="27"/>
  <c r="AI355" i="27"/>
  <c r="AJ355" i="27"/>
  <c r="AK355" i="27"/>
  <c r="AL355" i="27"/>
  <c r="AM355" i="27"/>
  <c r="AN355" i="27"/>
  <c r="AO355" i="27"/>
  <c r="AP355" i="27"/>
  <c r="AQ355" i="27"/>
  <c r="AR355" i="27"/>
  <c r="AW355" i="27"/>
  <c r="AX355" i="27"/>
  <c r="AI356" i="27"/>
  <c r="AJ356" i="27"/>
  <c r="AK356" i="27"/>
  <c r="AL356" i="27"/>
  <c r="AM356" i="27"/>
  <c r="AN356" i="27"/>
  <c r="AO356" i="27"/>
  <c r="AP356" i="27"/>
  <c r="AQ356" i="27"/>
  <c r="AR356" i="27"/>
  <c r="AW356" i="27"/>
  <c r="AX356" i="27"/>
  <c r="AI357" i="27"/>
  <c r="AJ357" i="27"/>
  <c r="AK357" i="27"/>
  <c r="AL357" i="27"/>
  <c r="AM357" i="27"/>
  <c r="AN357" i="27"/>
  <c r="AO357" i="27"/>
  <c r="AP357" i="27"/>
  <c r="AQ357" i="27"/>
  <c r="AR357" i="27"/>
  <c r="AW357" i="27"/>
  <c r="AX357" i="27"/>
  <c r="AI358" i="27"/>
  <c r="AJ358" i="27"/>
  <c r="AK358" i="27"/>
  <c r="AL358" i="27"/>
  <c r="AM358" i="27"/>
  <c r="AN358" i="27"/>
  <c r="AO358" i="27"/>
  <c r="AP358" i="27"/>
  <c r="AQ358" i="27"/>
  <c r="AR358" i="27"/>
  <c r="AW358" i="27"/>
  <c r="AX358" i="27"/>
  <c r="AI359" i="27"/>
  <c r="AJ359" i="27"/>
  <c r="AK359" i="27"/>
  <c r="AL359" i="27"/>
  <c r="AM359" i="27"/>
  <c r="AN359" i="27"/>
  <c r="AO359" i="27"/>
  <c r="AP359" i="27"/>
  <c r="AQ359" i="27"/>
  <c r="AR359" i="27"/>
  <c r="AW359" i="27"/>
  <c r="AX359" i="27"/>
  <c r="AI360" i="27"/>
  <c r="AJ360" i="27"/>
  <c r="AK360" i="27"/>
  <c r="AL360" i="27"/>
  <c r="AM360" i="27"/>
  <c r="AN360" i="27"/>
  <c r="AO360" i="27"/>
  <c r="AP360" i="27"/>
  <c r="AQ360" i="27"/>
  <c r="AR360" i="27"/>
  <c r="AW360" i="27"/>
  <c r="AX360" i="27"/>
  <c r="AI361" i="27"/>
  <c r="AJ361" i="27"/>
  <c r="AK361" i="27"/>
  <c r="AL361" i="27"/>
  <c r="AM361" i="27"/>
  <c r="AN361" i="27"/>
  <c r="AO361" i="27"/>
  <c r="AP361" i="27"/>
  <c r="AQ361" i="27"/>
  <c r="AR361" i="27"/>
  <c r="AW361" i="27"/>
  <c r="AX361" i="27"/>
  <c r="AI362" i="27"/>
  <c r="AJ362" i="27"/>
  <c r="AK362" i="27"/>
  <c r="AL362" i="27"/>
  <c r="AM362" i="27"/>
  <c r="AN362" i="27"/>
  <c r="AO362" i="27"/>
  <c r="AP362" i="27"/>
  <c r="AQ362" i="27"/>
  <c r="AR362" i="27"/>
  <c r="AW362" i="27"/>
  <c r="AX362" i="27"/>
  <c r="AI363" i="27"/>
  <c r="AJ363" i="27"/>
  <c r="AK363" i="27"/>
  <c r="AL363" i="27"/>
  <c r="AM363" i="27"/>
  <c r="AN363" i="27"/>
  <c r="AO363" i="27"/>
  <c r="AP363" i="27"/>
  <c r="AQ363" i="27"/>
  <c r="AR363" i="27"/>
  <c r="AW363" i="27"/>
  <c r="AX363" i="27"/>
  <c r="AI364" i="27"/>
  <c r="AJ364" i="27"/>
  <c r="AK364" i="27"/>
  <c r="AL364" i="27"/>
  <c r="AM364" i="27"/>
  <c r="AN364" i="27"/>
  <c r="AO364" i="27"/>
  <c r="AP364" i="27"/>
  <c r="AQ364" i="27"/>
  <c r="AR364" i="27"/>
  <c r="AW364" i="27"/>
  <c r="AX364" i="27"/>
  <c r="AI365" i="27"/>
  <c r="AJ365" i="27"/>
  <c r="AK365" i="27"/>
  <c r="AL365" i="27"/>
  <c r="AM365" i="27"/>
  <c r="AN365" i="27"/>
  <c r="AO365" i="27"/>
  <c r="AP365" i="27"/>
  <c r="AQ365" i="27"/>
  <c r="AR365" i="27"/>
  <c r="AW365" i="27"/>
  <c r="AX365" i="27"/>
  <c r="AI366" i="27"/>
  <c r="AJ366" i="27"/>
  <c r="AK366" i="27"/>
  <c r="AL366" i="27"/>
  <c r="AM366" i="27"/>
  <c r="AN366" i="27"/>
  <c r="AO366" i="27"/>
  <c r="AP366" i="27"/>
  <c r="AQ366" i="27"/>
  <c r="AR366" i="27"/>
  <c r="AW366" i="27"/>
  <c r="AX366" i="27"/>
  <c r="AI367" i="27"/>
  <c r="AJ367" i="27"/>
  <c r="AK367" i="27"/>
  <c r="AL367" i="27"/>
  <c r="AM367" i="27"/>
  <c r="AN367" i="27"/>
  <c r="AO367" i="27"/>
  <c r="AP367" i="27"/>
  <c r="AQ367" i="27"/>
  <c r="AR367" i="27"/>
  <c r="AW367" i="27"/>
  <c r="AX367" i="27"/>
  <c r="AI368" i="27"/>
  <c r="AJ368" i="27"/>
  <c r="AK368" i="27"/>
  <c r="AL368" i="27"/>
  <c r="AM368" i="27"/>
  <c r="AN368" i="27"/>
  <c r="AO368" i="27"/>
  <c r="AP368" i="27"/>
  <c r="AQ368" i="27"/>
  <c r="AR368" i="27"/>
  <c r="AW368" i="27"/>
  <c r="AX368" i="27"/>
  <c r="AI369" i="27"/>
  <c r="AJ369" i="27"/>
  <c r="AK369" i="27"/>
  <c r="AL369" i="27"/>
  <c r="AM369" i="27"/>
  <c r="AN369" i="27"/>
  <c r="AO369" i="27"/>
  <c r="AP369" i="27"/>
  <c r="AQ369" i="27"/>
  <c r="AR369" i="27"/>
  <c r="AW369" i="27"/>
  <c r="AX369" i="27"/>
  <c r="AI370" i="27"/>
  <c r="AJ370" i="27"/>
  <c r="AK370" i="27"/>
  <c r="AL370" i="27"/>
  <c r="AM370" i="27"/>
  <c r="AN370" i="27"/>
  <c r="AO370" i="27"/>
  <c r="AP370" i="27"/>
  <c r="AQ370" i="27"/>
  <c r="AR370" i="27"/>
  <c r="AW370" i="27"/>
  <c r="AX370" i="27"/>
  <c r="AI371" i="27"/>
  <c r="AJ371" i="27"/>
  <c r="AK371" i="27"/>
  <c r="AL371" i="27"/>
  <c r="AM371" i="27"/>
  <c r="AN371" i="27"/>
  <c r="AO371" i="27"/>
  <c r="AP371" i="27"/>
  <c r="AQ371" i="27"/>
  <c r="AR371" i="27"/>
  <c r="AW371" i="27"/>
  <c r="AX371" i="27"/>
  <c r="AI372" i="27"/>
  <c r="AJ372" i="27"/>
  <c r="AK372" i="27"/>
  <c r="AL372" i="27"/>
  <c r="AM372" i="27"/>
  <c r="AN372" i="27"/>
  <c r="AO372" i="27"/>
  <c r="AP372" i="27"/>
  <c r="AQ372" i="27"/>
  <c r="AR372" i="27"/>
  <c r="AW372" i="27"/>
  <c r="AX372" i="27"/>
  <c r="AI373" i="27"/>
  <c r="AJ373" i="27"/>
  <c r="AK373" i="27"/>
  <c r="AL373" i="27"/>
  <c r="AM373" i="27"/>
  <c r="AN373" i="27"/>
  <c r="AO373" i="27"/>
  <c r="AP373" i="27"/>
  <c r="AQ373" i="27"/>
  <c r="AR373" i="27"/>
  <c r="AW373" i="27"/>
  <c r="AX373" i="27"/>
  <c r="AI374" i="27"/>
  <c r="AJ374" i="27"/>
  <c r="AK374" i="27"/>
  <c r="AL374" i="27"/>
  <c r="AM374" i="27"/>
  <c r="AN374" i="27"/>
  <c r="AO374" i="27"/>
  <c r="AP374" i="27"/>
  <c r="AQ374" i="27"/>
  <c r="AR374" i="27"/>
  <c r="AW374" i="27"/>
  <c r="AX374" i="27"/>
  <c r="AI375" i="27"/>
  <c r="AJ375" i="27"/>
  <c r="AK375" i="27"/>
  <c r="AL375" i="27"/>
  <c r="AM375" i="27"/>
  <c r="AN375" i="27"/>
  <c r="AO375" i="27"/>
  <c r="AP375" i="27"/>
  <c r="AQ375" i="27"/>
  <c r="AR375" i="27"/>
  <c r="AW375" i="27"/>
  <c r="AX375" i="27"/>
  <c r="AI376" i="27"/>
  <c r="AJ376" i="27"/>
  <c r="AK376" i="27"/>
  <c r="AL376" i="27"/>
  <c r="AM376" i="27"/>
  <c r="AN376" i="27"/>
  <c r="AO376" i="27"/>
  <c r="AP376" i="27"/>
  <c r="AQ376" i="27"/>
  <c r="AR376" i="27"/>
  <c r="AW376" i="27"/>
  <c r="AX376" i="27"/>
  <c r="AI377" i="27"/>
  <c r="AJ377" i="27"/>
  <c r="AK377" i="27"/>
  <c r="AL377" i="27"/>
  <c r="AM377" i="27"/>
  <c r="AN377" i="27"/>
  <c r="AO377" i="27"/>
  <c r="AP377" i="27"/>
  <c r="AQ377" i="27"/>
  <c r="AR377" i="27"/>
  <c r="AW377" i="27"/>
  <c r="AX377" i="27"/>
  <c r="AI378" i="27"/>
  <c r="AJ378" i="27"/>
  <c r="AK378" i="27"/>
  <c r="AL378" i="27"/>
  <c r="AM378" i="27"/>
  <c r="AN378" i="27"/>
  <c r="AO378" i="27"/>
  <c r="AP378" i="27"/>
  <c r="AQ378" i="27"/>
  <c r="AR378" i="27"/>
  <c r="AW378" i="27"/>
  <c r="AX378" i="27"/>
  <c r="AI379" i="27"/>
  <c r="AJ379" i="27"/>
  <c r="AK379" i="27"/>
  <c r="AL379" i="27"/>
  <c r="AM379" i="27"/>
  <c r="AN379" i="27"/>
  <c r="AO379" i="27"/>
  <c r="AP379" i="27"/>
  <c r="AQ379" i="27"/>
  <c r="AR379" i="27"/>
  <c r="AW379" i="27"/>
  <c r="AX379" i="27"/>
  <c r="AI380" i="27"/>
  <c r="AJ380" i="27"/>
  <c r="AK380" i="27"/>
  <c r="AL380" i="27"/>
  <c r="AM380" i="27"/>
  <c r="AN380" i="27"/>
  <c r="AO380" i="27"/>
  <c r="AP380" i="27"/>
  <c r="AQ380" i="27"/>
  <c r="AR380" i="27"/>
  <c r="AW380" i="27"/>
  <c r="AX380" i="27"/>
  <c r="AI381" i="27"/>
  <c r="AJ381" i="27"/>
  <c r="AK381" i="27"/>
  <c r="AL381" i="27"/>
  <c r="AM381" i="27"/>
  <c r="AN381" i="27"/>
  <c r="AO381" i="27"/>
  <c r="AP381" i="27"/>
  <c r="AQ381" i="27"/>
  <c r="AR381" i="27"/>
  <c r="AW381" i="27"/>
  <c r="AX381" i="27"/>
  <c r="AI382" i="27"/>
  <c r="AJ382" i="27"/>
  <c r="AK382" i="27"/>
  <c r="AL382" i="27"/>
  <c r="AM382" i="27"/>
  <c r="AN382" i="27"/>
  <c r="AO382" i="27"/>
  <c r="AP382" i="27"/>
  <c r="AQ382" i="27"/>
  <c r="AR382" i="27"/>
  <c r="AW382" i="27"/>
  <c r="AX382" i="27"/>
  <c r="AI383" i="27"/>
  <c r="AJ383" i="27"/>
  <c r="AK383" i="27"/>
  <c r="AL383" i="27"/>
  <c r="AM383" i="27"/>
  <c r="AN383" i="27"/>
  <c r="AO383" i="27"/>
  <c r="AP383" i="27"/>
  <c r="AQ383" i="27"/>
  <c r="AR383" i="27"/>
  <c r="AW383" i="27"/>
  <c r="AX383" i="27"/>
  <c r="AI384" i="27"/>
  <c r="AJ384" i="27"/>
  <c r="AK384" i="27"/>
  <c r="AL384" i="27"/>
  <c r="AM384" i="27"/>
  <c r="AN384" i="27"/>
  <c r="AO384" i="27"/>
  <c r="AP384" i="27"/>
  <c r="AQ384" i="27"/>
  <c r="AR384" i="27"/>
  <c r="AW384" i="27"/>
  <c r="AX384" i="27"/>
  <c r="AI385" i="27"/>
  <c r="AJ385" i="27"/>
  <c r="AK385" i="27"/>
  <c r="AL385" i="27"/>
  <c r="AM385" i="27"/>
  <c r="AN385" i="27"/>
  <c r="AO385" i="27"/>
  <c r="AP385" i="27"/>
  <c r="AQ385" i="27"/>
  <c r="AR385" i="27"/>
  <c r="AW385" i="27"/>
  <c r="AX385" i="27"/>
  <c r="AI386" i="27"/>
  <c r="AJ386" i="27"/>
  <c r="AK386" i="27"/>
  <c r="AL386" i="27"/>
  <c r="AM386" i="27"/>
  <c r="AN386" i="27"/>
  <c r="AO386" i="27"/>
  <c r="AP386" i="27"/>
  <c r="AQ386" i="27"/>
  <c r="AR386" i="27"/>
  <c r="AW386" i="27"/>
  <c r="AX386" i="27"/>
  <c r="AI387" i="27"/>
  <c r="AJ387" i="27"/>
  <c r="AK387" i="27"/>
  <c r="AL387" i="27"/>
  <c r="AM387" i="27"/>
  <c r="AN387" i="27"/>
  <c r="AO387" i="27"/>
  <c r="AP387" i="27"/>
  <c r="AQ387" i="27"/>
  <c r="AR387" i="27"/>
  <c r="AW387" i="27"/>
  <c r="AX387" i="27"/>
  <c r="AI388" i="27"/>
  <c r="AJ388" i="27"/>
  <c r="AK388" i="27"/>
  <c r="AL388" i="27"/>
  <c r="AM388" i="27"/>
  <c r="AN388" i="27"/>
  <c r="AO388" i="27"/>
  <c r="AP388" i="27"/>
  <c r="AQ388" i="27"/>
  <c r="AR388" i="27"/>
  <c r="AW388" i="27"/>
  <c r="AX388" i="27"/>
  <c r="AI389" i="27"/>
  <c r="AJ389" i="27"/>
  <c r="AK389" i="27"/>
  <c r="AL389" i="27"/>
  <c r="AM389" i="27"/>
  <c r="AN389" i="27"/>
  <c r="AO389" i="27"/>
  <c r="AP389" i="27"/>
  <c r="AQ389" i="27"/>
  <c r="AR389" i="27"/>
  <c r="AW389" i="27"/>
  <c r="AX389" i="27"/>
  <c r="AI390" i="27"/>
  <c r="AJ390" i="27"/>
  <c r="AK390" i="27"/>
  <c r="AL390" i="27"/>
  <c r="AM390" i="27"/>
  <c r="AN390" i="27"/>
  <c r="AO390" i="27"/>
  <c r="AP390" i="27"/>
  <c r="AQ390" i="27"/>
  <c r="AR390" i="27"/>
  <c r="AW390" i="27"/>
  <c r="AX390" i="27"/>
  <c r="AI391" i="27"/>
  <c r="AJ391" i="27"/>
  <c r="AK391" i="27"/>
  <c r="AL391" i="27"/>
  <c r="AM391" i="27"/>
  <c r="AN391" i="27"/>
  <c r="AO391" i="27"/>
  <c r="AP391" i="27"/>
  <c r="AQ391" i="27"/>
  <c r="AR391" i="27"/>
  <c r="AW391" i="27"/>
  <c r="AX391" i="27"/>
  <c r="AI392" i="27"/>
  <c r="AJ392" i="27"/>
  <c r="AK392" i="27"/>
  <c r="AL392" i="27"/>
  <c r="AM392" i="27"/>
  <c r="AN392" i="27"/>
  <c r="AO392" i="27"/>
  <c r="AP392" i="27"/>
  <c r="AQ392" i="27"/>
  <c r="AR392" i="27"/>
  <c r="AW392" i="27"/>
  <c r="AX392" i="27"/>
  <c r="AI393" i="27"/>
  <c r="AJ393" i="27"/>
  <c r="AK393" i="27"/>
  <c r="AL393" i="27"/>
  <c r="AM393" i="27"/>
  <c r="AN393" i="27"/>
  <c r="AO393" i="27"/>
  <c r="AP393" i="27"/>
  <c r="AQ393" i="27"/>
  <c r="AR393" i="27"/>
  <c r="AW393" i="27"/>
  <c r="AX393" i="27"/>
  <c r="AI394" i="27"/>
  <c r="AJ394" i="27"/>
  <c r="AK394" i="27"/>
  <c r="AL394" i="27"/>
  <c r="AM394" i="27"/>
  <c r="AN394" i="27"/>
  <c r="AO394" i="27"/>
  <c r="AP394" i="27"/>
  <c r="AQ394" i="27"/>
  <c r="AR394" i="27"/>
  <c r="AW394" i="27"/>
  <c r="AX394" i="27"/>
  <c r="AI395" i="27"/>
  <c r="AJ395" i="27"/>
  <c r="AK395" i="27"/>
  <c r="AL395" i="27"/>
  <c r="AM395" i="27"/>
  <c r="AN395" i="27"/>
  <c r="AO395" i="27"/>
  <c r="AP395" i="27"/>
  <c r="AQ395" i="27"/>
  <c r="AR395" i="27"/>
  <c r="AW395" i="27"/>
  <c r="AX395" i="27"/>
  <c r="AI396" i="27"/>
  <c r="AJ396" i="27"/>
  <c r="AK396" i="27"/>
  <c r="AL396" i="27"/>
  <c r="AM396" i="27"/>
  <c r="AN396" i="27"/>
  <c r="AO396" i="27"/>
  <c r="AP396" i="27"/>
  <c r="AQ396" i="27"/>
  <c r="AR396" i="27"/>
  <c r="AW396" i="27"/>
  <c r="AX396" i="27"/>
  <c r="AI397" i="27"/>
  <c r="AJ397" i="27"/>
  <c r="AK397" i="27"/>
  <c r="AL397" i="27"/>
  <c r="AM397" i="27"/>
  <c r="AN397" i="27"/>
  <c r="AO397" i="27"/>
  <c r="AP397" i="27"/>
  <c r="AQ397" i="27"/>
  <c r="AR397" i="27"/>
  <c r="AW397" i="27"/>
  <c r="AX397" i="27"/>
  <c r="AI398" i="27"/>
  <c r="AJ398" i="27"/>
  <c r="AK398" i="27"/>
  <c r="AL398" i="27"/>
  <c r="AM398" i="27"/>
  <c r="AN398" i="27"/>
  <c r="AO398" i="27"/>
  <c r="AP398" i="27"/>
  <c r="AQ398" i="27"/>
  <c r="AR398" i="27"/>
  <c r="AW398" i="27"/>
  <c r="AX398" i="27"/>
  <c r="AI399" i="27"/>
  <c r="AJ399" i="27"/>
  <c r="AK399" i="27"/>
  <c r="AL399" i="27"/>
  <c r="AM399" i="27"/>
  <c r="AN399" i="27"/>
  <c r="AO399" i="27"/>
  <c r="AP399" i="27"/>
  <c r="AQ399" i="27"/>
  <c r="AR399" i="27"/>
  <c r="AW399" i="27"/>
  <c r="AX399" i="27"/>
  <c r="AI400" i="27"/>
  <c r="AJ400" i="27"/>
  <c r="AK400" i="27"/>
  <c r="AL400" i="27"/>
  <c r="AM400" i="27"/>
  <c r="AN400" i="27"/>
  <c r="AO400" i="27"/>
  <c r="AP400" i="27"/>
  <c r="AQ400" i="27"/>
  <c r="AR400" i="27"/>
  <c r="AW400" i="27"/>
  <c r="AX400" i="27"/>
  <c r="AI401" i="27"/>
  <c r="AJ401" i="27"/>
  <c r="AK401" i="27"/>
  <c r="AL401" i="27"/>
  <c r="AM401" i="27"/>
  <c r="AN401" i="27"/>
  <c r="AO401" i="27"/>
  <c r="AP401" i="27"/>
  <c r="AQ401" i="27"/>
  <c r="AR401" i="27"/>
  <c r="AW401" i="27"/>
  <c r="AX401" i="27"/>
  <c r="AI402" i="27"/>
  <c r="AJ402" i="27"/>
  <c r="AK402" i="27"/>
  <c r="AL402" i="27"/>
  <c r="AM402" i="27"/>
  <c r="AN402" i="27"/>
  <c r="AO402" i="27"/>
  <c r="AP402" i="27"/>
  <c r="AQ402" i="27"/>
  <c r="AR402" i="27"/>
  <c r="AW402" i="27"/>
  <c r="AX402" i="27"/>
  <c r="AI403" i="27"/>
  <c r="AJ403" i="27"/>
  <c r="AK403" i="27"/>
  <c r="AL403" i="27"/>
  <c r="AM403" i="27"/>
  <c r="AN403" i="27"/>
  <c r="AO403" i="27"/>
  <c r="AP403" i="27"/>
  <c r="AQ403" i="27"/>
  <c r="AR403" i="27"/>
  <c r="AW403" i="27"/>
  <c r="AX403" i="27"/>
  <c r="AI404" i="27"/>
  <c r="AJ404" i="27"/>
  <c r="AK404" i="27"/>
  <c r="AL404" i="27"/>
  <c r="AM404" i="27"/>
  <c r="AN404" i="27"/>
  <c r="AO404" i="27"/>
  <c r="AP404" i="27"/>
  <c r="AQ404" i="27"/>
  <c r="AR404" i="27"/>
  <c r="AW404" i="27"/>
  <c r="AX404" i="27"/>
  <c r="AI405" i="27"/>
  <c r="AJ405" i="27"/>
  <c r="AK405" i="27"/>
  <c r="AL405" i="27"/>
  <c r="AM405" i="27"/>
  <c r="AN405" i="27"/>
  <c r="AO405" i="27"/>
  <c r="AP405" i="27"/>
  <c r="AQ405" i="27"/>
  <c r="AR405" i="27"/>
  <c r="AW405" i="27"/>
  <c r="AX405" i="27"/>
  <c r="AI406" i="27"/>
  <c r="AJ406" i="27"/>
  <c r="AK406" i="27"/>
  <c r="AL406" i="27"/>
  <c r="AM406" i="27"/>
  <c r="AN406" i="27"/>
  <c r="AO406" i="27"/>
  <c r="AP406" i="27"/>
  <c r="AQ406" i="27"/>
  <c r="AR406" i="27"/>
  <c r="AW406" i="27"/>
  <c r="AX406" i="27"/>
  <c r="AI407" i="27"/>
  <c r="AJ407" i="27"/>
  <c r="AK407" i="27"/>
  <c r="AL407" i="27"/>
  <c r="AM407" i="27"/>
  <c r="AN407" i="27"/>
  <c r="AO407" i="27"/>
  <c r="AP407" i="27"/>
  <c r="AQ407" i="27"/>
  <c r="AR407" i="27"/>
  <c r="AW407" i="27"/>
  <c r="AX407" i="27"/>
  <c r="AI408" i="27"/>
  <c r="AJ408" i="27"/>
  <c r="AK408" i="27"/>
  <c r="AL408" i="27"/>
  <c r="AM408" i="27"/>
  <c r="AN408" i="27"/>
  <c r="AO408" i="27"/>
  <c r="AP408" i="27"/>
  <c r="AQ408" i="27"/>
  <c r="AR408" i="27"/>
  <c r="AW408" i="27"/>
  <c r="AX408" i="27"/>
  <c r="AI409" i="27"/>
  <c r="AJ409" i="27"/>
  <c r="AK409" i="27"/>
  <c r="AL409" i="27"/>
  <c r="AM409" i="27"/>
  <c r="AN409" i="27"/>
  <c r="AO409" i="27"/>
  <c r="AP409" i="27"/>
  <c r="AQ409" i="27"/>
  <c r="AR409" i="27"/>
  <c r="AW409" i="27"/>
  <c r="AX409" i="27"/>
  <c r="AI410" i="27"/>
  <c r="AJ410" i="27"/>
  <c r="AK410" i="27"/>
  <c r="AL410" i="27"/>
  <c r="AM410" i="27"/>
  <c r="AN410" i="27"/>
  <c r="AO410" i="27"/>
  <c r="AP410" i="27"/>
  <c r="AQ410" i="27"/>
  <c r="AR410" i="27"/>
  <c r="AW410" i="27"/>
  <c r="AX410" i="27"/>
  <c r="AI411" i="27"/>
  <c r="AJ411" i="27"/>
  <c r="AK411" i="27"/>
  <c r="AL411" i="27"/>
  <c r="AM411" i="27"/>
  <c r="AN411" i="27"/>
  <c r="AO411" i="27"/>
  <c r="AP411" i="27"/>
  <c r="AQ411" i="27"/>
  <c r="AR411" i="27"/>
  <c r="AW411" i="27"/>
  <c r="AX411" i="27"/>
  <c r="AI412" i="27"/>
  <c r="AJ412" i="27"/>
  <c r="AK412" i="27"/>
  <c r="AL412" i="27"/>
  <c r="AM412" i="27"/>
  <c r="AN412" i="27"/>
  <c r="AO412" i="27"/>
  <c r="AP412" i="27"/>
  <c r="AQ412" i="27"/>
  <c r="AR412" i="27"/>
  <c r="AW412" i="27"/>
  <c r="AX412" i="27"/>
  <c r="AI413" i="27"/>
  <c r="AJ413" i="27"/>
  <c r="AK413" i="27"/>
  <c r="AL413" i="27"/>
  <c r="AM413" i="27"/>
  <c r="AN413" i="27"/>
  <c r="AO413" i="27"/>
  <c r="AP413" i="27"/>
  <c r="AQ413" i="27"/>
  <c r="AR413" i="27"/>
  <c r="AW413" i="27"/>
  <c r="AX413" i="27"/>
  <c r="AI414" i="27"/>
  <c r="AJ414" i="27"/>
  <c r="AK414" i="27"/>
  <c r="AL414" i="27"/>
  <c r="AM414" i="27"/>
  <c r="AN414" i="27"/>
  <c r="AO414" i="27"/>
  <c r="AP414" i="27"/>
  <c r="AQ414" i="27"/>
  <c r="AR414" i="27"/>
  <c r="AW414" i="27"/>
  <c r="AX414" i="27"/>
  <c r="AI415" i="27"/>
  <c r="AJ415" i="27"/>
  <c r="AK415" i="27"/>
  <c r="AL415" i="27"/>
  <c r="AM415" i="27"/>
  <c r="AN415" i="27"/>
  <c r="AO415" i="27"/>
  <c r="AP415" i="27"/>
  <c r="AQ415" i="27"/>
  <c r="AR415" i="27"/>
  <c r="AW415" i="27"/>
  <c r="AX415" i="27"/>
  <c r="AI416" i="27"/>
  <c r="AJ416" i="27"/>
  <c r="AK416" i="27"/>
  <c r="AL416" i="27"/>
  <c r="AM416" i="27"/>
  <c r="AN416" i="27"/>
  <c r="AO416" i="27"/>
  <c r="AP416" i="27"/>
  <c r="AQ416" i="27"/>
  <c r="AR416" i="27"/>
  <c r="AW416" i="27"/>
  <c r="AX416" i="27"/>
  <c r="AI417" i="27"/>
  <c r="AJ417" i="27"/>
  <c r="AK417" i="27"/>
  <c r="AL417" i="27"/>
  <c r="AM417" i="27"/>
  <c r="AN417" i="27"/>
  <c r="AO417" i="27"/>
  <c r="AP417" i="27"/>
  <c r="AQ417" i="27"/>
  <c r="AR417" i="27"/>
  <c r="AW417" i="27"/>
  <c r="AX417" i="27"/>
  <c r="AI418" i="27"/>
  <c r="AJ418" i="27"/>
  <c r="AK418" i="27"/>
  <c r="AL418" i="27"/>
  <c r="AM418" i="27"/>
  <c r="AN418" i="27"/>
  <c r="AO418" i="27"/>
  <c r="AP418" i="27"/>
  <c r="AQ418" i="27"/>
  <c r="AR418" i="27"/>
  <c r="AW418" i="27"/>
  <c r="AX418" i="27"/>
  <c r="AI419" i="27"/>
  <c r="AJ419" i="27"/>
  <c r="AK419" i="27"/>
  <c r="AL419" i="27"/>
  <c r="AM419" i="27"/>
  <c r="AN419" i="27"/>
  <c r="AO419" i="27"/>
  <c r="AP419" i="27"/>
  <c r="AQ419" i="27"/>
  <c r="AR419" i="27"/>
  <c r="AW419" i="27"/>
  <c r="AX419" i="27"/>
  <c r="AI420" i="27"/>
  <c r="AJ420" i="27"/>
  <c r="AK420" i="27"/>
  <c r="AL420" i="27"/>
  <c r="AM420" i="27"/>
  <c r="AN420" i="27"/>
  <c r="AO420" i="27"/>
  <c r="AP420" i="27"/>
  <c r="AQ420" i="27"/>
  <c r="AR420" i="27"/>
  <c r="AW420" i="27"/>
  <c r="AX420" i="27"/>
  <c r="AI421" i="27"/>
  <c r="AJ421" i="27"/>
  <c r="AK421" i="27"/>
  <c r="AL421" i="27"/>
  <c r="AM421" i="27"/>
  <c r="AN421" i="27"/>
  <c r="AO421" i="27"/>
  <c r="AP421" i="27"/>
  <c r="AQ421" i="27"/>
  <c r="AR421" i="27"/>
  <c r="AW421" i="27"/>
  <c r="AX421" i="27"/>
  <c r="AI422" i="27"/>
  <c r="AJ422" i="27"/>
  <c r="AK422" i="27"/>
  <c r="AL422" i="27"/>
  <c r="AM422" i="27"/>
  <c r="AN422" i="27"/>
  <c r="AO422" i="27"/>
  <c r="AP422" i="27"/>
  <c r="AQ422" i="27"/>
  <c r="AR422" i="27"/>
  <c r="AW422" i="27"/>
  <c r="AX422" i="27"/>
  <c r="AI423" i="27"/>
  <c r="AJ423" i="27"/>
  <c r="AK423" i="27"/>
  <c r="AL423" i="27"/>
  <c r="AM423" i="27"/>
  <c r="AN423" i="27"/>
  <c r="AO423" i="27"/>
  <c r="AP423" i="27"/>
  <c r="AQ423" i="27"/>
  <c r="AR423" i="27"/>
  <c r="AW423" i="27"/>
  <c r="AX423" i="27"/>
  <c r="AI424" i="27"/>
  <c r="AJ424" i="27"/>
  <c r="AK424" i="27"/>
  <c r="AL424" i="27"/>
  <c r="AM424" i="27"/>
  <c r="AN424" i="27"/>
  <c r="AO424" i="27"/>
  <c r="AP424" i="27"/>
  <c r="AQ424" i="27"/>
  <c r="AR424" i="27"/>
  <c r="AW424" i="27"/>
  <c r="AX424" i="27"/>
  <c r="AI425" i="27"/>
  <c r="AJ425" i="27"/>
  <c r="AK425" i="27"/>
  <c r="AL425" i="27"/>
  <c r="AM425" i="27"/>
  <c r="AN425" i="27"/>
  <c r="AO425" i="27"/>
  <c r="AP425" i="27"/>
  <c r="AQ425" i="27"/>
  <c r="AR425" i="27"/>
  <c r="AW425" i="27"/>
  <c r="AX425" i="27"/>
  <c r="AI426" i="27"/>
  <c r="AJ426" i="27"/>
  <c r="AK426" i="27"/>
  <c r="AL426" i="27"/>
  <c r="AM426" i="27"/>
  <c r="AN426" i="27"/>
  <c r="AO426" i="27"/>
  <c r="AP426" i="27"/>
  <c r="AQ426" i="27"/>
  <c r="AR426" i="27"/>
  <c r="AW426" i="27"/>
  <c r="AX426" i="27"/>
  <c r="AI427" i="27"/>
  <c r="AJ427" i="27"/>
  <c r="AK427" i="27"/>
  <c r="AL427" i="27"/>
  <c r="AM427" i="27"/>
  <c r="AN427" i="27"/>
  <c r="AO427" i="27"/>
  <c r="AP427" i="27"/>
  <c r="AQ427" i="27"/>
  <c r="AR427" i="27"/>
  <c r="AW427" i="27"/>
  <c r="AX427" i="27"/>
  <c r="AI428" i="27"/>
  <c r="AJ428" i="27"/>
  <c r="AK428" i="27"/>
  <c r="AL428" i="27"/>
  <c r="AM428" i="27"/>
  <c r="AN428" i="27"/>
  <c r="AO428" i="27"/>
  <c r="AP428" i="27"/>
  <c r="AQ428" i="27"/>
  <c r="AR428" i="27"/>
  <c r="AW428" i="27"/>
  <c r="AX428" i="27"/>
  <c r="AI429" i="27"/>
  <c r="AJ429" i="27"/>
  <c r="AK429" i="27"/>
  <c r="AL429" i="27"/>
  <c r="AM429" i="27"/>
  <c r="AN429" i="27"/>
  <c r="AO429" i="27"/>
  <c r="AP429" i="27"/>
  <c r="AQ429" i="27"/>
  <c r="AR429" i="27"/>
  <c r="AW429" i="27"/>
  <c r="AX429" i="27"/>
  <c r="AI430" i="27"/>
  <c r="AJ430" i="27"/>
  <c r="AK430" i="27"/>
  <c r="AL430" i="27"/>
  <c r="AM430" i="27"/>
  <c r="AN430" i="27"/>
  <c r="AO430" i="27"/>
  <c r="AP430" i="27"/>
  <c r="AQ430" i="27"/>
  <c r="AR430" i="27"/>
  <c r="AW430" i="27"/>
  <c r="AX430" i="27"/>
  <c r="AI431" i="27"/>
  <c r="AJ431" i="27"/>
  <c r="AK431" i="27"/>
  <c r="AL431" i="27"/>
  <c r="AM431" i="27"/>
  <c r="AN431" i="27"/>
  <c r="AO431" i="27"/>
  <c r="AP431" i="27"/>
  <c r="AQ431" i="27"/>
  <c r="AR431" i="27"/>
  <c r="AW431" i="27"/>
  <c r="AX431" i="27"/>
  <c r="AI432" i="27"/>
  <c r="AJ432" i="27"/>
  <c r="AK432" i="27"/>
  <c r="AL432" i="27"/>
  <c r="AM432" i="27"/>
  <c r="AN432" i="27"/>
  <c r="AO432" i="27"/>
  <c r="AP432" i="27"/>
  <c r="AQ432" i="27"/>
  <c r="AR432" i="27"/>
  <c r="AW432" i="27"/>
  <c r="AX432" i="27"/>
  <c r="AI433" i="27"/>
  <c r="AJ433" i="27"/>
  <c r="AK433" i="27"/>
  <c r="AL433" i="27"/>
  <c r="AM433" i="27"/>
  <c r="AN433" i="27"/>
  <c r="AO433" i="27"/>
  <c r="AP433" i="27"/>
  <c r="AQ433" i="27"/>
  <c r="AR433" i="27"/>
  <c r="AW433" i="27"/>
  <c r="AX433" i="27"/>
  <c r="AI434" i="27"/>
  <c r="AJ434" i="27"/>
  <c r="AK434" i="27"/>
  <c r="AL434" i="27"/>
  <c r="AM434" i="27"/>
  <c r="AN434" i="27"/>
  <c r="AO434" i="27"/>
  <c r="AP434" i="27"/>
  <c r="AQ434" i="27"/>
  <c r="AR434" i="27"/>
  <c r="AW434" i="27"/>
  <c r="AX434" i="27"/>
  <c r="AI435" i="27"/>
  <c r="AJ435" i="27"/>
  <c r="AK435" i="27"/>
  <c r="AL435" i="27"/>
  <c r="AM435" i="27"/>
  <c r="AN435" i="27"/>
  <c r="AO435" i="27"/>
  <c r="AP435" i="27"/>
  <c r="AQ435" i="27"/>
  <c r="AR435" i="27"/>
  <c r="AW435" i="27"/>
  <c r="AX435" i="27"/>
  <c r="AI436" i="27"/>
  <c r="AJ436" i="27"/>
  <c r="AK436" i="27"/>
  <c r="AL436" i="27"/>
  <c r="AM436" i="27"/>
  <c r="AN436" i="27"/>
  <c r="AO436" i="27"/>
  <c r="AP436" i="27"/>
  <c r="AQ436" i="27"/>
  <c r="AR436" i="27"/>
  <c r="AW436" i="27"/>
  <c r="AX436" i="27"/>
  <c r="AI437" i="27"/>
  <c r="AJ437" i="27"/>
  <c r="AK437" i="27"/>
  <c r="AL437" i="27"/>
  <c r="AM437" i="27"/>
  <c r="AN437" i="27"/>
  <c r="AO437" i="27"/>
  <c r="AP437" i="27"/>
  <c r="AQ437" i="27"/>
  <c r="AR437" i="27"/>
  <c r="AW437" i="27"/>
  <c r="AX437" i="27"/>
  <c r="AI438" i="27"/>
  <c r="AJ438" i="27"/>
  <c r="AK438" i="27"/>
  <c r="AL438" i="27"/>
  <c r="AM438" i="27"/>
  <c r="AN438" i="27"/>
  <c r="AO438" i="27"/>
  <c r="AP438" i="27"/>
  <c r="AQ438" i="27"/>
  <c r="AR438" i="27"/>
  <c r="AW438" i="27"/>
  <c r="AX438" i="27"/>
  <c r="AI439" i="27"/>
  <c r="AJ439" i="27"/>
  <c r="AK439" i="27"/>
  <c r="AL439" i="27"/>
  <c r="AM439" i="27"/>
  <c r="AN439" i="27"/>
  <c r="AO439" i="27"/>
  <c r="AP439" i="27"/>
  <c r="AQ439" i="27"/>
  <c r="AR439" i="27"/>
  <c r="AW439" i="27"/>
  <c r="AX439" i="27"/>
  <c r="AI440" i="27"/>
  <c r="AJ440" i="27"/>
  <c r="AK440" i="27"/>
  <c r="AL440" i="27"/>
  <c r="AM440" i="27"/>
  <c r="AN440" i="27"/>
  <c r="AO440" i="27"/>
  <c r="AP440" i="27"/>
  <c r="AQ440" i="27"/>
  <c r="AR440" i="27"/>
  <c r="AW440" i="27"/>
  <c r="AX440" i="27"/>
  <c r="AI441" i="27"/>
  <c r="AJ441" i="27"/>
  <c r="AK441" i="27"/>
  <c r="AL441" i="27"/>
  <c r="AM441" i="27"/>
  <c r="AN441" i="27"/>
  <c r="AO441" i="27"/>
  <c r="AP441" i="27"/>
  <c r="AQ441" i="27"/>
  <c r="AR441" i="27"/>
  <c r="AW441" i="27"/>
  <c r="AX441" i="27"/>
  <c r="AI442" i="27"/>
  <c r="AJ442" i="27"/>
  <c r="AK442" i="27"/>
  <c r="AL442" i="27"/>
  <c r="AM442" i="27"/>
  <c r="AN442" i="27"/>
  <c r="AO442" i="27"/>
  <c r="AP442" i="27"/>
  <c r="AQ442" i="27"/>
  <c r="AR442" i="27"/>
  <c r="AW442" i="27"/>
  <c r="AX442" i="27"/>
  <c r="AI443" i="27"/>
  <c r="AJ443" i="27"/>
  <c r="AK443" i="27"/>
  <c r="AL443" i="27"/>
  <c r="AM443" i="27"/>
  <c r="AN443" i="27"/>
  <c r="AO443" i="27"/>
  <c r="AP443" i="27"/>
  <c r="AQ443" i="27"/>
  <c r="AR443" i="27"/>
  <c r="AW443" i="27"/>
  <c r="AX443" i="27"/>
  <c r="AI444" i="27"/>
  <c r="AJ444" i="27"/>
  <c r="AK444" i="27"/>
  <c r="AL444" i="27"/>
  <c r="AM444" i="27"/>
  <c r="AN444" i="27"/>
  <c r="AO444" i="27"/>
  <c r="AP444" i="27"/>
  <c r="AQ444" i="27"/>
  <c r="AR444" i="27"/>
  <c r="AW444" i="27"/>
  <c r="AX444" i="27"/>
  <c r="AI445" i="27"/>
  <c r="AJ445" i="27"/>
  <c r="AK445" i="27"/>
  <c r="AL445" i="27"/>
  <c r="AM445" i="27"/>
  <c r="AN445" i="27"/>
  <c r="AO445" i="27"/>
  <c r="AP445" i="27"/>
  <c r="AQ445" i="27"/>
  <c r="AR445" i="27"/>
  <c r="AW445" i="27"/>
  <c r="AX445" i="27"/>
  <c r="AI446" i="27"/>
  <c r="AJ446" i="27"/>
  <c r="AK446" i="27"/>
  <c r="AL446" i="27"/>
  <c r="AM446" i="27"/>
  <c r="AN446" i="27"/>
  <c r="AO446" i="27"/>
  <c r="AP446" i="27"/>
  <c r="AQ446" i="27"/>
  <c r="AR446" i="27"/>
  <c r="AW446" i="27"/>
  <c r="AX446" i="27"/>
  <c r="AI447" i="27"/>
  <c r="AJ447" i="27"/>
  <c r="AK447" i="27"/>
  <c r="AL447" i="27"/>
  <c r="AM447" i="27"/>
  <c r="AN447" i="27"/>
  <c r="AO447" i="27"/>
  <c r="AP447" i="27"/>
  <c r="AQ447" i="27"/>
  <c r="AR447" i="27"/>
  <c r="AW447" i="27"/>
  <c r="AX447" i="27"/>
  <c r="AI448" i="27"/>
  <c r="AJ448" i="27"/>
  <c r="AK448" i="27"/>
  <c r="AL448" i="27"/>
  <c r="AM448" i="27"/>
  <c r="AN448" i="27"/>
  <c r="AO448" i="27"/>
  <c r="AP448" i="27"/>
  <c r="AQ448" i="27"/>
  <c r="AR448" i="27"/>
  <c r="AW448" i="27"/>
  <c r="AX448" i="27"/>
  <c r="AI449" i="27"/>
  <c r="AJ449" i="27"/>
  <c r="AK449" i="27"/>
  <c r="AL449" i="27"/>
  <c r="AM449" i="27"/>
  <c r="AN449" i="27"/>
  <c r="AO449" i="27"/>
  <c r="AP449" i="27"/>
  <c r="AQ449" i="27"/>
  <c r="AR449" i="27"/>
  <c r="AW449" i="27"/>
  <c r="AX449" i="27"/>
  <c r="AI450" i="27"/>
  <c r="AJ450" i="27"/>
  <c r="AK450" i="27"/>
  <c r="AL450" i="27"/>
  <c r="AM450" i="27"/>
  <c r="AN450" i="27"/>
  <c r="AO450" i="27"/>
  <c r="AP450" i="27"/>
  <c r="AQ450" i="27"/>
  <c r="AR450" i="27"/>
  <c r="AW450" i="27"/>
  <c r="AX450" i="27"/>
  <c r="AI451" i="27"/>
  <c r="AJ451" i="27"/>
  <c r="AK451" i="27"/>
  <c r="AL451" i="27"/>
  <c r="AM451" i="27"/>
  <c r="AN451" i="27"/>
  <c r="AO451" i="27"/>
  <c r="AP451" i="27"/>
  <c r="AQ451" i="27"/>
  <c r="AR451" i="27"/>
  <c r="AW451" i="27"/>
  <c r="AX451" i="27"/>
  <c r="AI452" i="27"/>
  <c r="AJ452" i="27"/>
  <c r="AK452" i="27"/>
  <c r="AL452" i="27"/>
  <c r="AM452" i="27"/>
  <c r="AN452" i="27"/>
  <c r="AO452" i="27"/>
  <c r="AP452" i="27"/>
  <c r="AQ452" i="27"/>
  <c r="AR452" i="27"/>
  <c r="AW452" i="27"/>
  <c r="AX452" i="27"/>
  <c r="AI453" i="27"/>
  <c r="AJ453" i="27"/>
  <c r="AK453" i="27"/>
  <c r="AL453" i="27"/>
  <c r="AM453" i="27"/>
  <c r="AN453" i="27"/>
  <c r="AO453" i="27"/>
  <c r="AP453" i="27"/>
  <c r="AQ453" i="27"/>
  <c r="AR453" i="27"/>
  <c r="AW453" i="27"/>
  <c r="AX453" i="27"/>
  <c r="AI454" i="27"/>
  <c r="AJ454" i="27"/>
  <c r="AK454" i="27"/>
  <c r="AL454" i="27"/>
  <c r="AM454" i="27"/>
  <c r="AN454" i="27"/>
  <c r="AO454" i="27"/>
  <c r="AP454" i="27"/>
  <c r="AQ454" i="27"/>
  <c r="AR454" i="27"/>
  <c r="AW454" i="27"/>
  <c r="AX454" i="27"/>
  <c r="AI455" i="27"/>
  <c r="AJ455" i="27"/>
  <c r="AK455" i="27"/>
  <c r="AL455" i="27"/>
  <c r="AM455" i="27"/>
  <c r="AN455" i="27"/>
  <c r="AO455" i="27"/>
  <c r="AP455" i="27"/>
  <c r="AQ455" i="27"/>
  <c r="AR455" i="27"/>
  <c r="AW455" i="27"/>
  <c r="AX455" i="27"/>
  <c r="AI456" i="27"/>
  <c r="AJ456" i="27"/>
  <c r="AK456" i="27"/>
  <c r="AL456" i="27"/>
  <c r="AM456" i="27"/>
  <c r="AN456" i="27"/>
  <c r="AO456" i="27"/>
  <c r="AP456" i="27"/>
  <c r="AQ456" i="27"/>
  <c r="AR456" i="27"/>
  <c r="AW456" i="27"/>
  <c r="AX456" i="27"/>
  <c r="AI457" i="27"/>
  <c r="AJ457" i="27"/>
  <c r="AK457" i="27"/>
  <c r="AL457" i="27"/>
  <c r="AM457" i="27"/>
  <c r="AN457" i="27"/>
  <c r="AO457" i="27"/>
  <c r="AP457" i="27"/>
  <c r="AQ457" i="27"/>
  <c r="AR457" i="27"/>
  <c r="AW457" i="27"/>
  <c r="AX457" i="27"/>
  <c r="AI458" i="27"/>
  <c r="AJ458" i="27"/>
  <c r="AK458" i="27"/>
  <c r="AL458" i="27"/>
  <c r="AM458" i="27"/>
  <c r="AN458" i="27"/>
  <c r="AO458" i="27"/>
  <c r="AP458" i="27"/>
  <c r="AQ458" i="27"/>
  <c r="AR458" i="27"/>
  <c r="AW458" i="27"/>
  <c r="AX458" i="27"/>
  <c r="AI459" i="27"/>
  <c r="AJ459" i="27"/>
  <c r="AK459" i="27"/>
  <c r="AL459" i="27"/>
  <c r="AM459" i="27"/>
  <c r="AN459" i="27"/>
  <c r="AO459" i="27"/>
  <c r="AP459" i="27"/>
  <c r="AQ459" i="27"/>
  <c r="AR459" i="27"/>
  <c r="AW459" i="27"/>
  <c r="AX459" i="27"/>
  <c r="AI460" i="27"/>
  <c r="AJ460" i="27"/>
  <c r="AK460" i="27"/>
  <c r="AL460" i="27"/>
  <c r="AM460" i="27"/>
  <c r="AN460" i="27"/>
  <c r="AO460" i="27"/>
  <c r="AP460" i="27"/>
  <c r="AQ460" i="27"/>
  <c r="AR460" i="27"/>
  <c r="AW460" i="27"/>
  <c r="AX460" i="27"/>
  <c r="AI461" i="27"/>
  <c r="AJ461" i="27"/>
  <c r="AK461" i="27"/>
  <c r="AL461" i="27"/>
  <c r="AM461" i="27"/>
  <c r="AN461" i="27"/>
  <c r="AO461" i="27"/>
  <c r="AP461" i="27"/>
  <c r="AQ461" i="27"/>
  <c r="AR461" i="27"/>
  <c r="AW461" i="27"/>
  <c r="AX461" i="27"/>
  <c r="AI462" i="27"/>
  <c r="AJ462" i="27"/>
  <c r="AK462" i="27"/>
  <c r="AL462" i="27"/>
  <c r="AM462" i="27"/>
  <c r="AN462" i="27"/>
  <c r="AO462" i="27"/>
  <c r="AP462" i="27"/>
  <c r="AQ462" i="27"/>
  <c r="AR462" i="27"/>
  <c r="AW462" i="27"/>
  <c r="AX462" i="27"/>
  <c r="AI463" i="27"/>
  <c r="AJ463" i="27"/>
  <c r="AK463" i="27"/>
  <c r="AL463" i="27"/>
  <c r="AM463" i="27"/>
  <c r="AN463" i="27"/>
  <c r="AO463" i="27"/>
  <c r="AP463" i="27"/>
  <c r="AQ463" i="27"/>
  <c r="AR463" i="27"/>
  <c r="AW463" i="27"/>
  <c r="AX463" i="27"/>
  <c r="AI464" i="27"/>
  <c r="AJ464" i="27"/>
  <c r="AK464" i="27"/>
  <c r="AL464" i="27"/>
  <c r="AM464" i="27"/>
  <c r="AN464" i="27"/>
  <c r="AO464" i="27"/>
  <c r="AP464" i="27"/>
  <c r="AQ464" i="27"/>
  <c r="AR464" i="27"/>
  <c r="AW464" i="27"/>
  <c r="AX464" i="27"/>
  <c r="AI465" i="27"/>
  <c r="AJ465" i="27"/>
  <c r="AK465" i="27"/>
  <c r="AL465" i="27"/>
  <c r="AM465" i="27"/>
  <c r="AN465" i="27"/>
  <c r="AO465" i="27"/>
  <c r="AP465" i="27"/>
  <c r="AQ465" i="27"/>
  <c r="AR465" i="27"/>
  <c r="AW465" i="27"/>
  <c r="AX465" i="27"/>
  <c r="AI466" i="27"/>
  <c r="AJ466" i="27"/>
  <c r="AK466" i="27"/>
  <c r="AL466" i="27"/>
  <c r="AM466" i="27"/>
  <c r="AN466" i="27"/>
  <c r="AO466" i="27"/>
  <c r="AP466" i="27"/>
  <c r="AQ466" i="27"/>
  <c r="AR466" i="27"/>
  <c r="AW466" i="27"/>
  <c r="AX466" i="27"/>
  <c r="AI467" i="27"/>
  <c r="AJ467" i="27"/>
  <c r="AK467" i="27"/>
  <c r="AL467" i="27"/>
  <c r="AM467" i="27"/>
  <c r="AN467" i="27"/>
  <c r="AO467" i="27"/>
  <c r="AP467" i="27"/>
  <c r="AQ467" i="27"/>
  <c r="AR467" i="27"/>
  <c r="AW467" i="27"/>
  <c r="AX467" i="27"/>
  <c r="AI468" i="27"/>
  <c r="AJ468" i="27"/>
  <c r="AK468" i="27"/>
  <c r="AL468" i="27"/>
  <c r="AM468" i="27"/>
  <c r="AN468" i="27"/>
  <c r="AO468" i="27"/>
  <c r="AP468" i="27"/>
  <c r="AQ468" i="27"/>
  <c r="AR468" i="27"/>
  <c r="AW468" i="27"/>
  <c r="AX468" i="27"/>
  <c r="AI469" i="27"/>
  <c r="AJ469" i="27"/>
  <c r="AK469" i="27"/>
  <c r="AL469" i="27"/>
  <c r="AM469" i="27"/>
  <c r="AN469" i="27"/>
  <c r="AO469" i="27"/>
  <c r="AP469" i="27"/>
  <c r="AQ469" i="27"/>
  <c r="AR469" i="27"/>
  <c r="AW469" i="27"/>
  <c r="AX469" i="27"/>
  <c r="AI470" i="27"/>
  <c r="AJ470" i="27"/>
  <c r="AK470" i="27"/>
  <c r="AL470" i="27"/>
  <c r="AM470" i="27"/>
  <c r="AN470" i="27"/>
  <c r="AO470" i="27"/>
  <c r="AP470" i="27"/>
  <c r="AQ470" i="27"/>
  <c r="AR470" i="27"/>
  <c r="AW470" i="27"/>
  <c r="AX470" i="27"/>
  <c r="AI471" i="27"/>
  <c r="AJ471" i="27"/>
  <c r="AK471" i="27"/>
  <c r="AL471" i="27"/>
  <c r="AM471" i="27"/>
  <c r="AN471" i="27"/>
  <c r="AO471" i="27"/>
  <c r="AP471" i="27"/>
  <c r="AQ471" i="27"/>
  <c r="AR471" i="27"/>
  <c r="AW471" i="27"/>
  <c r="AX471" i="27"/>
  <c r="AI472" i="27"/>
  <c r="AJ472" i="27"/>
  <c r="AK472" i="27"/>
  <c r="AL472" i="27"/>
  <c r="AM472" i="27"/>
  <c r="AN472" i="27"/>
  <c r="AO472" i="27"/>
  <c r="AP472" i="27"/>
  <c r="AQ472" i="27"/>
  <c r="AR472" i="27"/>
  <c r="AW472" i="27"/>
  <c r="AX472" i="27"/>
  <c r="AI473" i="27"/>
  <c r="AJ473" i="27"/>
  <c r="AK473" i="27"/>
  <c r="AL473" i="27"/>
  <c r="AM473" i="27"/>
  <c r="AN473" i="27"/>
  <c r="AO473" i="27"/>
  <c r="AP473" i="27"/>
  <c r="AQ473" i="27"/>
  <c r="AR473" i="27"/>
  <c r="AW473" i="27"/>
  <c r="AX473" i="27"/>
  <c r="AI474" i="27"/>
  <c r="AJ474" i="27"/>
  <c r="AK474" i="27"/>
  <c r="AL474" i="27"/>
  <c r="AM474" i="27"/>
  <c r="AN474" i="27"/>
  <c r="AO474" i="27"/>
  <c r="AP474" i="27"/>
  <c r="AQ474" i="27"/>
  <c r="AR474" i="27"/>
  <c r="AW474" i="27"/>
  <c r="AX474" i="27"/>
  <c r="AI475" i="27"/>
  <c r="AJ475" i="27"/>
  <c r="AK475" i="27"/>
  <c r="AL475" i="27"/>
  <c r="AM475" i="27"/>
  <c r="AN475" i="27"/>
  <c r="AO475" i="27"/>
  <c r="AP475" i="27"/>
  <c r="AQ475" i="27"/>
  <c r="AR475" i="27"/>
  <c r="AW475" i="27"/>
  <c r="AX475" i="27"/>
  <c r="AI476" i="27"/>
  <c r="AJ476" i="27"/>
  <c r="AK476" i="27"/>
  <c r="AL476" i="27"/>
  <c r="AM476" i="27"/>
  <c r="AN476" i="27"/>
  <c r="AO476" i="27"/>
  <c r="AP476" i="27"/>
  <c r="AQ476" i="27"/>
  <c r="AR476" i="27"/>
  <c r="AW476" i="27"/>
  <c r="AX476" i="27"/>
  <c r="AI477" i="27"/>
  <c r="AJ477" i="27"/>
  <c r="AK477" i="27"/>
  <c r="AL477" i="27"/>
  <c r="AM477" i="27"/>
  <c r="AN477" i="27"/>
  <c r="AO477" i="27"/>
  <c r="AP477" i="27"/>
  <c r="AQ477" i="27"/>
  <c r="AR477" i="27"/>
  <c r="AW477" i="27"/>
  <c r="AX477" i="27"/>
  <c r="AI478" i="27"/>
  <c r="AJ478" i="27"/>
  <c r="AK478" i="27"/>
  <c r="AL478" i="27"/>
  <c r="AM478" i="27"/>
  <c r="AN478" i="27"/>
  <c r="AO478" i="27"/>
  <c r="AP478" i="27"/>
  <c r="AQ478" i="27"/>
  <c r="AR478" i="27"/>
  <c r="AW478" i="27"/>
  <c r="AX478" i="27"/>
  <c r="AI479" i="27"/>
  <c r="AJ479" i="27"/>
  <c r="AK479" i="27"/>
  <c r="AL479" i="27"/>
  <c r="AM479" i="27"/>
  <c r="AN479" i="27"/>
  <c r="AO479" i="27"/>
  <c r="AP479" i="27"/>
  <c r="AQ479" i="27"/>
  <c r="AR479" i="27"/>
  <c r="AW479" i="27"/>
  <c r="AX479" i="27"/>
  <c r="AI480" i="27"/>
  <c r="AJ480" i="27"/>
  <c r="AK480" i="27"/>
  <c r="AL480" i="27"/>
  <c r="AM480" i="27"/>
  <c r="AN480" i="27"/>
  <c r="AO480" i="27"/>
  <c r="AP480" i="27"/>
  <c r="AQ480" i="27"/>
  <c r="AR480" i="27"/>
  <c r="AW480" i="27"/>
  <c r="AX480" i="27"/>
  <c r="AI481" i="27"/>
  <c r="AJ481" i="27"/>
  <c r="AK481" i="27"/>
  <c r="AL481" i="27"/>
  <c r="AM481" i="27"/>
  <c r="AN481" i="27"/>
  <c r="AO481" i="27"/>
  <c r="AP481" i="27"/>
  <c r="AQ481" i="27"/>
  <c r="AR481" i="27"/>
  <c r="AW481" i="27"/>
  <c r="AX481" i="27"/>
  <c r="AI482" i="27"/>
  <c r="AJ482" i="27"/>
  <c r="AK482" i="27"/>
  <c r="AL482" i="27"/>
  <c r="AM482" i="27"/>
  <c r="AN482" i="27"/>
  <c r="AO482" i="27"/>
  <c r="AP482" i="27"/>
  <c r="AQ482" i="27"/>
  <c r="AR482" i="27"/>
  <c r="AW482" i="27"/>
  <c r="AX482" i="27"/>
  <c r="AI483" i="27"/>
  <c r="AJ483" i="27"/>
  <c r="AK483" i="27"/>
  <c r="AL483" i="27"/>
  <c r="AM483" i="27"/>
  <c r="AN483" i="27"/>
  <c r="AO483" i="27"/>
  <c r="AP483" i="27"/>
  <c r="AQ483" i="27"/>
  <c r="AR483" i="27"/>
  <c r="AW483" i="27"/>
  <c r="AX483" i="27"/>
  <c r="AI484" i="27"/>
  <c r="AJ484" i="27"/>
  <c r="AK484" i="27"/>
  <c r="AL484" i="27"/>
  <c r="AM484" i="27"/>
  <c r="AN484" i="27"/>
  <c r="AO484" i="27"/>
  <c r="AP484" i="27"/>
  <c r="AQ484" i="27"/>
  <c r="AR484" i="27"/>
  <c r="AW484" i="27"/>
  <c r="AX484" i="27"/>
  <c r="AI485" i="27"/>
  <c r="AJ485" i="27"/>
  <c r="AK485" i="27"/>
  <c r="AL485" i="27"/>
  <c r="AM485" i="27"/>
  <c r="AN485" i="27"/>
  <c r="AO485" i="27"/>
  <c r="AP485" i="27"/>
  <c r="AQ485" i="27"/>
  <c r="AR485" i="27"/>
  <c r="AW485" i="27"/>
  <c r="AX485" i="27"/>
  <c r="AI486" i="27"/>
  <c r="AJ486" i="27"/>
  <c r="AK486" i="27"/>
  <c r="AL486" i="27"/>
  <c r="AM486" i="27"/>
  <c r="AN486" i="27"/>
  <c r="AO486" i="27"/>
  <c r="AP486" i="27"/>
  <c r="AQ486" i="27"/>
  <c r="AR486" i="27"/>
  <c r="AW486" i="27"/>
  <c r="AX486" i="27"/>
  <c r="AI487" i="27"/>
  <c r="AJ487" i="27"/>
  <c r="AK487" i="27"/>
  <c r="AL487" i="27"/>
  <c r="AM487" i="27"/>
  <c r="AN487" i="27"/>
  <c r="AO487" i="27"/>
  <c r="AP487" i="27"/>
  <c r="AQ487" i="27"/>
  <c r="AR487" i="27"/>
  <c r="AW487" i="27"/>
  <c r="AX487" i="27"/>
  <c r="AI488" i="27"/>
  <c r="AJ488" i="27"/>
  <c r="AK488" i="27"/>
  <c r="AL488" i="27"/>
  <c r="AM488" i="27"/>
  <c r="AN488" i="27"/>
  <c r="AO488" i="27"/>
  <c r="AP488" i="27"/>
  <c r="AQ488" i="27"/>
  <c r="AR488" i="27"/>
  <c r="AW488" i="27"/>
  <c r="AX488" i="27"/>
  <c r="AI489" i="27"/>
  <c r="AJ489" i="27"/>
  <c r="AK489" i="27"/>
  <c r="AL489" i="27"/>
  <c r="AM489" i="27"/>
  <c r="AN489" i="27"/>
  <c r="AO489" i="27"/>
  <c r="AP489" i="27"/>
  <c r="AQ489" i="27"/>
  <c r="AR489" i="27"/>
  <c r="AW489" i="27"/>
  <c r="AX489" i="27"/>
  <c r="AI490" i="27"/>
  <c r="AJ490" i="27"/>
  <c r="AK490" i="27"/>
  <c r="AL490" i="27"/>
  <c r="AM490" i="27"/>
  <c r="AN490" i="27"/>
  <c r="AO490" i="27"/>
  <c r="AP490" i="27"/>
  <c r="AQ490" i="27"/>
  <c r="AR490" i="27"/>
  <c r="AW490" i="27"/>
  <c r="AX490" i="27"/>
  <c r="AI491" i="27"/>
  <c r="AJ491" i="27"/>
  <c r="AK491" i="27"/>
  <c r="AL491" i="27"/>
  <c r="AM491" i="27"/>
  <c r="AN491" i="27"/>
  <c r="AO491" i="27"/>
  <c r="AP491" i="27"/>
  <c r="AQ491" i="27"/>
  <c r="AR491" i="27"/>
  <c r="AW491" i="27"/>
  <c r="AX491" i="27"/>
  <c r="AI492" i="27"/>
  <c r="AJ492" i="27"/>
  <c r="AK492" i="27"/>
  <c r="AL492" i="27"/>
  <c r="AM492" i="27"/>
  <c r="AN492" i="27"/>
  <c r="AO492" i="27"/>
  <c r="AP492" i="27"/>
  <c r="AQ492" i="27"/>
  <c r="AR492" i="27"/>
  <c r="AW492" i="27"/>
  <c r="AX492" i="27"/>
  <c r="AI493" i="27"/>
  <c r="AJ493" i="27"/>
  <c r="AK493" i="27"/>
  <c r="AL493" i="27"/>
  <c r="AM493" i="27"/>
  <c r="AN493" i="27"/>
  <c r="AO493" i="27"/>
  <c r="AP493" i="27"/>
  <c r="AQ493" i="27"/>
  <c r="AR493" i="27"/>
  <c r="AW493" i="27"/>
  <c r="AX493" i="27"/>
  <c r="AI494" i="27"/>
  <c r="AJ494" i="27"/>
  <c r="AK494" i="27"/>
  <c r="AL494" i="27"/>
  <c r="AM494" i="27"/>
  <c r="AN494" i="27"/>
  <c r="AO494" i="27"/>
  <c r="AP494" i="27"/>
  <c r="AQ494" i="27"/>
  <c r="AR494" i="27"/>
  <c r="AW494" i="27"/>
  <c r="AX494" i="27"/>
  <c r="AI495" i="27"/>
  <c r="AJ495" i="27"/>
  <c r="AK495" i="27"/>
  <c r="AL495" i="27"/>
  <c r="AM495" i="27"/>
  <c r="AN495" i="27"/>
  <c r="AO495" i="27"/>
  <c r="AP495" i="27"/>
  <c r="AQ495" i="27"/>
  <c r="AR495" i="27"/>
  <c r="AW495" i="27"/>
  <c r="AX495" i="27"/>
  <c r="AI496" i="27"/>
  <c r="AJ496" i="27"/>
  <c r="AK496" i="27"/>
  <c r="AL496" i="27"/>
  <c r="AM496" i="27"/>
  <c r="AN496" i="27"/>
  <c r="AO496" i="27"/>
  <c r="AP496" i="27"/>
  <c r="AQ496" i="27"/>
  <c r="AR496" i="27"/>
  <c r="AW496" i="27"/>
  <c r="AX496" i="27"/>
  <c r="AI497" i="27"/>
  <c r="AJ497" i="27"/>
  <c r="AK497" i="27"/>
  <c r="AL497" i="27"/>
  <c r="AM497" i="27"/>
  <c r="AN497" i="27"/>
  <c r="AO497" i="27"/>
  <c r="AP497" i="27"/>
  <c r="AQ497" i="27"/>
  <c r="AR497" i="27"/>
  <c r="AW497" i="27"/>
  <c r="AX497" i="27"/>
  <c r="AI498" i="27"/>
  <c r="AJ498" i="27"/>
  <c r="AK498" i="27"/>
  <c r="AL498" i="27"/>
  <c r="AM498" i="27"/>
  <c r="AN498" i="27"/>
  <c r="AO498" i="27"/>
  <c r="AP498" i="27"/>
  <c r="AQ498" i="27"/>
  <c r="AR498" i="27"/>
  <c r="AW498" i="27"/>
  <c r="AX498" i="27"/>
  <c r="AI499" i="27"/>
  <c r="AJ499" i="27"/>
  <c r="AK499" i="27"/>
  <c r="AL499" i="27"/>
  <c r="AM499" i="27"/>
  <c r="AN499" i="27"/>
  <c r="AO499" i="27"/>
  <c r="AP499" i="27"/>
  <c r="AQ499" i="27"/>
  <c r="AR499" i="27"/>
  <c r="AW499" i="27"/>
  <c r="AX499" i="27"/>
  <c r="AI500" i="27"/>
  <c r="AJ500" i="27"/>
  <c r="AK500" i="27"/>
  <c r="AL500" i="27"/>
  <c r="AM500" i="27"/>
  <c r="AN500" i="27"/>
  <c r="AO500" i="27"/>
  <c r="AP500" i="27"/>
  <c r="AQ500" i="27"/>
  <c r="AR500" i="27"/>
  <c r="AW500" i="27"/>
  <c r="AX500" i="27"/>
  <c r="AI501" i="27"/>
  <c r="AJ501" i="27"/>
  <c r="AK501" i="27"/>
  <c r="AL501" i="27"/>
  <c r="AM501" i="27"/>
  <c r="AN501" i="27"/>
  <c r="AO501" i="27"/>
  <c r="AP501" i="27"/>
  <c r="AQ501" i="27"/>
  <c r="AR501" i="27"/>
  <c r="AW501" i="27"/>
  <c r="AX501" i="27"/>
  <c r="AI502" i="27"/>
  <c r="AJ502" i="27"/>
  <c r="AK502" i="27"/>
  <c r="AL502" i="27"/>
  <c r="AM502" i="27"/>
  <c r="AN502" i="27"/>
  <c r="AO502" i="27"/>
  <c r="AP502" i="27"/>
  <c r="AQ502" i="27"/>
  <c r="AR502" i="27"/>
  <c r="AW502" i="27"/>
  <c r="AX502" i="27"/>
  <c r="AI503" i="27"/>
  <c r="AJ503" i="27"/>
  <c r="AK503" i="27"/>
  <c r="AL503" i="27"/>
  <c r="AM503" i="27"/>
  <c r="AN503" i="27"/>
  <c r="AO503" i="27"/>
  <c r="AP503" i="27"/>
  <c r="AQ503" i="27"/>
  <c r="AR503" i="27"/>
  <c r="AW503" i="27"/>
  <c r="AX503" i="27"/>
  <c r="AI504" i="27"/>
  <c r="AJ504" i="27"/>
  <c r="AK504" i="27"/>
  <c r="AL504" i="27"/>
  <c r="AM504" i="27"/>
  <c r="AN504" i="27"/>
  <c r="AO504" i="27"/>
  <c r="AP504" i="27"/>
  <c r="AQ504" i="27"/>
  <c r="AR504" i="27"/>
  <c r="AW504" i="27"/>
  <c r="AX504" i="27"/>
  <c r="AI505" i="27"/>
  <c r="AJ505" i="27"/>
  <c r="AK505" i="27"/>
  <c r="AL505" i="27"/>
  <c r="AM505" i="27"/>
  <c r="AN505" i="27"/>
  <c r="AO505" i="27"/>
  <c r="AP505" i="27"/>
  <c r="AQ505" i="27"/>
  <c r="AR505" i="27"/>
  <c r="AW505" i="27"/>
  <c r="AX505" i="27"/>
  <c r="AI506" i="27"/>
  <c r="AJ506" i="27"/>
  <c r="AK506" i="27"/>
  <c r="AL506" i="27"/>
  <c r="AM506" i="27"/>
  <c r="AN506" i="27"/>
  <c r="AO506" i="27"/>
  <c r="AP506" i="27"/>
  <c r="AQ506" i="27"/>
  <c r="AR506" i="27"/>
  <c r="AW506" i="27"/>
  <c r="AX506" i="27"/>
  <c r="AI507" i="27"/>
  <c r="AJ507" i="27"/>
  <c r="AK507" i="27"/>
  <c r="AL507" i="27"/>
  <c r="AM507" i="27"/>
  <c r="AN507" i="27"/>
  <c r="AO507" i="27"/>
  <c r="AP507" i="27"/>
  <c r="AQ507" i="27"/>
  <c r="AR507" i="27"/>
  <c r="AW507" i="27"/>
  <c r="AX507" i="27"/>
  <c r="AI508" i="27"/>
  <c r="AJ508" i="27"/>
  <c r="AK508" i="27"/>
  <c r="AL508" i="27"/>
  <c r="AM508" i="27"/>
  <c r="AN508" i="27"/>
  <c r="AO508" i="27"/>
  <c r="AP508" i="27"/>
  <c r="AQ508" i="27"/>
  <c r="AR508" i="27"/>
  <c r="AW508" i="27"/>
  <c r="AX508" i="27"/>
  <c r="AI509" i="27"/>
  <c r="AJ509" i="27"/>
  <c r="AK509" i="27"/>
  <c r="AL509" i="27"/>
  <c r="AM509" i="27"/>
  <c r="AN509" i="27"/>
  <c r="AO509" i="27"/>
  <c r="AP509" i="27"/>
  <c r="AQ509" i="27"/>
  <c r="AR509" i="27"/>
  <c r="AW509" i="27"/>
  <c r="AX509" i="27"/>
  <c r="AI510" i="27"/>
  <c r="AJ510" i="27"/>
  <c r="AK510" i="27"/>
  <c r="AL510" i="27"/>
  <c r="AM510" i="27"/>
  <c r="AN510" i="27"/>
  <c r="AO510" i="27"/>
  <c r="AP510" i="27"/>
  <c r="AQ510" i="27"/>
  <c r="AR510" i="27"/>
  <c r="AW510" i="27"/>
  <c r="AX510" i="27"/>
  <c r="AI511" i="27"/>
  <c r="AJ511" i="27"/>
  <c r="AK511" i="27"/>
  <c r="AL511" i="27"/>
  <c r="AM511" i="27"/>
  <c r="AN511" i="27"/>
  <c r="AO511" i="27"/>
  <c r="AP511" i="27"/>
  <c r="AQ511" i="27"/>
  <c r="AR511" i="27"/>
  <c r="AW511" i="27"/>
  <c r="AX511" i="27"/>
  <c r="AI512" i="27"/>
  <c r="AJ512" i="27"/>
  <c r="AK512" i="27"/>
  <c r="AL512" i="27"/>
  <c r="AM512" i="27"/>
  <c r="AN512" i="27"/>
  <c r="AO512" i="27"/>
  <c r="AP512" i="27"/>
  <c r="AQ512" i="27"/>
  <c r="AR512" i="27"/>
  <c r="AW512" i="27"/>
  <c r="AX512" i="27"/>
  <c r="AI513" i="27"/>
  <c r="AJ513" i="27"/>
  <c r="AK513" i="27"/>
  <c r="AL513" i="27"/>
  <c r="AM513" i="27"/>
  <c r="AN513" i="27"/>
  <c r="AO513" i="27"/>
  <c r="AP513" i="27"/>
  <c r="AQ513" i="27"/>
  <c r="AR513" i="27"/>
  <c r="AW513" i="27"/>
  <c r="AX513" i="27"/>
  <c r="AI514" i="27"/>
  <c r="AJ514" i="27"/>
  <c r="AK514" i="27"/>
  <c r="AL514" i="27"/>
  <c r="AM514" i="27"/>
  <c r="AN514" i="27"/>
  <c r="AO514" i="27"/>
  <c r="AP514" i="27"/>
  <c r="AQ514" i="27"/>
  <c r="AR514" i="27"/>
  <c r="AW514" i="27"/>
  <c r="AX514" i="27"/>
  <c r="AI515" i="27"/>
  <c r="AJ515" i="27"/>
  <c r="AK515" i="27"/>
  <c r="AL515" i="27"/>
  <c r="AM515" i="27"/>
  <c r="AN515" i="27"/>
  <c r="AO515" i="27"/>
  <c r="AP515" i="27"/>
  <c r="AQ515" i="27"/>
  <c r="AR515" i="27"/>
  <c r="AW515" i="27"/>
  <c r="AX515" i="27"/>
  <c r="AI516" i="27"/>
  <c r="AJ516" i="27"/>
  <c r="AK516" i="27"/>
  <c r="AL516" i="27"/>
  <c r="AM516" i="27"/>
  <c r="AN516" i="27"/>
  <c r="AO516" i="27"/>
  <c r="AP516" i="27"/>
  <c r="AQ516" i="27"/>
  <c r="AR516" i="27"/>
  <c r="AW516" i="27"/>
  <c r="AX516" i="27"/>
  <c r="AI517" i="27"/>
  <c r="AJ517" i="27"/>
  <c r="AK517" i="27"/>
  <c r="AL517" i="27"/>
  <c r="AM517" i="27"/>
  <c r="AN517" i="27"/>
  <c r="AO517" i="27"/>
  <c r="AP517" i="27"/>
  <c r="AQ517" i="27"/>
  <c r="AR517" i="27"/>
  <c r="AW517" i="27"/>
  <c r="AX517" i="27"/>
  <c r="AI518" i="27"/>
  <c r="AJ518" i="27"/>
  <c r="AK518" i="27"/>
  <c r="AL518" i="27"/>
  <c r="AM518" i="27"/>
  <c r="AN518" i="27"/>
  <c r="AO518" i="27"/>
  <c r="AP518" i="27"/>
  <c r="AQ518" i="27"/>
  <c r="AR518" i="27"/>
  <c r="AW518" i="27"/>
  <c r="AX518" i="27"/>
  <c r="AI519" i="27"/>
  <c r="AJ519" i="27"/>
  <c r="AK519" i="27"/>
  <c r="AL519" i="27"/>
  <c r="AM519" i="27"/>
  <c r="AN519" i="27"/>
  <c r="AO519" i="27"/>
  <c r="AP519" i="27"/>
  <c r="AQ519" i="27"/>
  <c r="AR519" i="27"/>
  <c r="AW519" i="27"/>
  <c r="AX519" i="27"/>
  <c r="AI520" i="27"/>
  <c r="AJ520" i="27"/>
  <c r="AK520" i="27"/>
  <c r="AL520" i="27"/>
  <c r="AM520" i="27"/>
  <c r="AN520" i="27"/>
  <c r="AO520" i="27"/>
  <c r="AP520" i="27"/>
  <c r="AQ520" i="27"/>
  <c r="AR520" i="27"/>
  <c r="AW520" i="27"/>
  <c r="AX520" i="27"/>
  <c r="AI521" i="27"/>
  <c r="AJ521" i="27"/>
  <c r="AK521" i="27"/>
  <c r="AL521" i="27"/>
  <c r="AM521" i="27"/>
  <c r="AN521" i="27"/>
  <c r="AO521" i="27"/>
  <c r="AP521" i="27"/>
  <c r="AQ521" i="27"/>
  <c r="AR521" i="27"/>
  <c r="AW521" i="27"/>
  <c r="AX521" i="27"/>
  <c r="AI522" i="27"/>
  <c r="AJ522" i="27"/>
  <c r="AK522" i="27"/>
  <c r="AL522" i="27"/>
  <c r="AM522" i="27"/>
  <c r="AN522" i="27"/>
  <c r="AO522" i="27"/>
  <c r="AP522" i="27"/>
  <c r="AQ522" i="27"/>
  <c r="AR522" i="27"/>
  <c r="AW522" i="27"/>
  <c r="AX522" i="27"/>
  <c r="AI523" i="27"/>
  <c r="AJ523" i="27"/>
  <c r="AK523" i="27"/>
  <c r="AL523" i="27"/>
  <c r="AM523" i="27"/>
  <c r="AN523" i="27"/>
  <c r="AO523" i="27"/>
  <c r="AP523" i="27"/>
  <c r="AQ523" i="27"/>
  <c r="AR523" i="27"/>
  <c r="AW523" i="27"/>
  <c r="AX523" i="27"/>
  <c r="AI524" i="27"/>
  <c r="AJ524" i="27"/>
  <c r="AK524" i="27"/>
  <c r="AL524" i="27"/>
  <c r="AM524" i="27"/>
  <c r="AN524" i="27"/>
  <c r="AO524" i="27"/>
  <c r="AP524" i="27"/>
  <c r="AQ524" i="27"/>
  <c r="AR524" i="27"/>
  <c r="AW524" i="27"/>
  <c r="AX524" i="27"/>
  <c r="AI525" i="27"/>
  <c r="AJ525" i="27"/>
  <c r="AK525" i="27"/>
  <c r="AL525" i="27"/>
  <c r="AM525" i="27"/>
  <c r="AN525" i="27"/>
  <c r="AO525" i="27"/>
  <c r="AP525" i="27"/>
  <c r="AQ525" i="27"/>
  <c r="AR525" i="27"/>
  <c r="AW525" i="27"/>
  <c r="AX525" i="27"/>
  <c r="AI526" i="27"/>
  <c r="AJ526" i="27"/>
  <c r="AK526" i="27"/>
  <c r="AL526" i="27"/>
  <c r="AM526" i="27"/>
  <c r="AN526" i="27"/>
  <c r="AO526" i="27"/>
  <c r="AP526" i="27"/>
  <c r="AQ526" i="27"/>
  <c r="AR526" i="27"/>
  <c r="AW526" i="27"/>
  <c r="AX526" i="27"/>
  <c r="AI527" i="27"/>
  <c r="AJ527" i="27"/>
  <c r="AK527" i="27"/>
  <c r="AL527" i="27"/>
  <c r="AM527" i="27"/>
  <c r="AN527" i="27"/>
  <c r="AO527" i="27"/>
  <c r="AP527" i="27"/>
  <c r="AQ527" i="27"/>
  <c r="AR527" i="27"/>
  <c r="AW527" i="27"/>
  <c r="AX527" i="27"/>
  <c r="AI528" i="27"/>
  <c r="AJ528" i="27"/>
  <c r="AK528" i="27"/>
  <c r="AL528" i="27"/>
  <c r="AM528" i="27"/>
  <c r="AN528" i="27"/>
  <c r="AO528" i="27"/>
  <c r="AP528" i="27"/>
  <c r="AQ528" i="27"/>
  <c r="AR528" i="27"/>
  <c r="AW528" i="27"/>
  <c r="AX528" i="27"/>
  <c r="AI529" i="27"/>
  <c r="AJ529" i="27"/>
  <c r="AK529" i="27"/>
  <c r="AL529" i="27"/>
  <c r="AM529" i="27"/>
  <c r="AN529" i="27"/>
  <c r="AO529" i="27"/>
  <c r="AP529" i="27"/>
  <c r="AQ529" i="27"/>
  <c r="AR529" i="27"/>
  <c r="AW529" i="27"/>
  <c r="AX529" i="27"/>
  <c r="AI530" i="27"/>
  <c r="AJ530" i="27"/>
  <c r="AK530" i="27"/>
  <c r="AL530" i="27"/>
  <c r="AM530" i="27"/>
  <c r="AN530" i="27"/>
  <c r="AO530" i="27"/>
  <c r="AP530" i="27"/>
  <c r="AQ530" i="27"/>
  <c r="AR530" i="27"/>
  <c r="AW530" i="27"/>
  <c r="AX530" i="27"/>
  <c r="AI531" i="27"/>
  <c r="AJ531" i="27"/>
  <c r="AK531" i="27"/>
  <c r="AL531" i="27"/>
  <c r="AM531" i="27"/>
  <c r="AN531" i="27"/>
  <c r="AO531" i="27"/>
  <c r="AP531" i="27"/>
  <c r="AQ531" i="27"/>
  <c r="AR531" i="27"/>
  <c r="AW531" i="27"/>
  <c r="AX531" i="27"/>
  <c r="AI532" i="27"/>
  <c r="AJ532" i="27"/>
  <c r="AK532" i="27"/>
  <c r="AL532" i="27"/>
  <c r="AM532" i="27"/>
  <c r="AN532" i="27"/>
  <c r="AO532" i="27"/>
  <c r="AP532" i="27"/>
  <c r="AQ532" i="27"/>
  <c r="AR532" i="27"/>
  <c r="AW532" i="27"/>
  <c r="AX532" i="27"/>
  <c r="AI533" i="27"/>
  <c r="AJ533" i="27"/>
  <c r="AK533" i="27"/>
  <c r="AL533" i="27"/>
  <c r="AM533" i="27"/>
  <c r="AN533" i="27"/>
  <c r="AO533" i="27"/>
  <c r="AP533" i="27"/>
  <c r="AQ533" i="27"/>
  <c r="AR533" i="27"/>
  <c r="AW533" i="27"/>
  <c r="AX533" i="27"/>
  <c r="AI534" i="27"/>
  <c r="AJ534" i="27"/>
  <c r="AK534" i="27"/>
  <c r="AL534" i="27"/>
  <c r="AM534" i="27"/>
  <c r="AN534" i="27"/>
  <c r="AO534" i="27"/>
  <c r="AP534" i="27"/>
  <c r="AQ534" i="27"/>
  <c r="AR534" i="27"/>
  <c r="AW534" i="27"/>
  <c r="AX534" i="27"/>
  <c r="AI535" i="27"/>
  <c r="AJ535" i="27"/>
  <c r="AK535" i="27"/>
  <c r="AL535" i="27"/>
  <c r="AM535" i="27"/>
  <c r="AN535" i="27"/>
  <c r="AO535" i="27"/>
  <c r="AP535" i="27"/>
  <c r="AQ535" i="27"/>
  <c r="AR535" i="27"/>
  <c r="AW535" i="27"/>
  <c r="AX535" i="27"/>
  <c r="AI536" i="27"/>
  <c r="AJ536" i="27"/>
  <c r="AK536" i="27"/>
  <c r="AL536" i="27"/>
  <c r="AM536" i="27"/>
  <c r="AN536" i="27"/>
  <c r="AO536" i="27"/>
  <c r="AP536" i="27"/>
  <c r="AQ536" i="27"/>
  <c r="AR536" i="27"/>
  <c r="AW536" i="27"/>
  <c r="AX536" i="27"/>
  <c r="AI537" i="27"/>
  <c r="AJ537" i="27"/>
  <c r="AK537" i="27"/>
  <c r="AL537" i="27"/>
  <c r="AM537" i="27"/>
  <c r="AN537" i="27"/>
  <c r="AO537" i="27"/>
  <c r="AP537" i="27"/>
  <c r="AQ537" i="27"/>
  <c r="AR537" i="27"/>
  <c r="AW537" i="27"/>
  <c r="AX537" i="27"/>
  <c r="AI538" i="27"/>
  <c r="AJ538" i="27"/>
  <c r="AK538" i="27"/>
  <c r="AL538" i="27"/>
  <c r="AM538" i="27"/>
  <c r="AN538" i="27"/>
  <c r="AO538" i="27"/>
  <c r="AP538" i="27"/>
  <c r="AQ538" i="27"/>
  <c r="AR538" i="27"/>
  <c r="AW538" i="27"/>
  <c r="AX538" i="27"/>
  <c r="AI539" i="27"/>
  <c r="AJ539" i="27"/>
  <c r="AK539" i="27"/>
  <c r="AL539" i="27"/>
  <c r="AM539" i="27"/>
  <c r="AN539" i="27"/>
  <c r="AO539" i="27"/>
  <c r="AP539" i="27"/>
  <c r="AQ539" i="27"/>
  <c r="AR539" i="27"/>
  <c r="AW539" i="27"/>
  <c r="AX539" i="27"/>
  <c r="AI540" i="27"/>
  <c r="AJ540" i="27"/>
  <c r="AK540" i="27"/>
  <c r="AL540" i="27"/>
  <c r="AM540" i="27"/>
  <c r="AN540" i="27"/>
  <c r="AO540" i="27"/>
  <c r="AP540" i="27"/>
  <c r="AQ540" i="27"/>
  <c r="AR540" i="27"/>
  <c r="AW540" i="27"/>
  <c r="AX540" i="27"/>
  <c r="AI541" i="27"/>
  <c r="AJ541" i="27"/>
  <c r="AK541" i="27"/>
  <c r="AL541" i="27"/>
  <c r="AM541" i="27"/>
  <c r="AN541" i="27"/>
  <c r="AO541" i="27"/>
  <c r="AP541" i="27"/>
  <c r="AQ541" i="27"/>
  <c r="AR541" i="27"/>
  <c r="AW541" i="27"/>
  <c r="AX541" i="27"/>
  <c r="AI542" i="27"/>
  <c r="AJ542" i="27"/>
  <c r="AK542" i="27"/>
  <c r="AL542" i="27"/>
  <c r="AM542" i="27"/>
  <c r="AN542" i="27"/>
  <c r="AO542" i="27"/>
  <c r="AP542" i="27"/>
  <c r="AQ542" i="27"/>
  <c r="AR542" i="27"/>
  <c r="AW542" i="27"/>
  <c r="AX542" i="27"/>
  <c r="AI543" i="27"/>
  <c r="AJ543" i="27"/>
  <c r="AK543" i="27"/>
  <c r="AL543" i="27"/>
  <c r="AM543" i="27"/>
  <c r="AN543" i="27"/>
  <c r="AO543" i="27"/>
  <c r="AP543" i="27"/>
  <c r="AQ543" i="27"/>
  <c r="AR543" i="27"/>
  <c r="AW543" i="27"/>
  <c r="AX543" i="27"/>
  <c r="AI544" i="27"/>
  <c r="AJ544" i="27"/>
  <c r="AK544" i="27"/>
  <c r="AL544" i="27"/>
  <c r="AM544" i="27"/>
  <c r="AN544" i="27"/>
  <c r="AO544" i="27"/>
  <c r="AP544" i="27"/>
  <c r="AQ544" i="27"/>
  <c r="AR544" i="27"/>
  <c r="AW544" i="27"/>
  <c r="AX544" i="27"/>
  <c r="AI545" i="27"/>
  <c r="AJ545" i="27"/>
  <c r="AK545" i="27"/>
  <c r="AL545" i="27"/>
  <c r="AM545" i="27"/>
  <c r="AN545" i="27"/>
  <c r="AO545" i="27"/>
  <c r="AP545" i="27"/>
  <c r="AQ545" i="27"/>
  <c r="AR545" i="27"/>
  <c r="AW545" i="27"/>
  <c r="AX545" i="27"/>
  <c r="AI546" i="27"/>
  <c r="AJ546" i="27"/>
  <c r="AK546" i="27"/>
  <c r="AL546" i="27"/>
  <c r="AM546" i="27"/>
  <c r="AN546" i="27"/>
  <c r="AO546" i="27"/>
  <c r="AP546" i="27"/>
  <c r="AQ546" i="27"/>
  <c r="AR546" i="27"/>
  <c r="AW546" i="27"/>
  <c r="AX546" i="27"/>
  <c r="AI547" i="27"/>
  <c r="AJ547" i="27"/>
  <c r="AK547" i="27"/>
  <c r="AL547" i="27"/>
  <c r="AM547" i="27"/>
  <c r="AN547" i="27"/>
  <c r="AO547" i="27"/>
  <c r="AP547" i="27"/>
  <c r="AQ547" i="27"/>
  <c r="AR547" i="27"/>
  <c r="AW547" i="27"/>
  <c r="AX547" i="27"/>
  <c r="AI548" i="27"/>
  <c r="AJ548" i="27"/>
  <c r="AK548" i="27"/>
  <c r="AL548" i="27"/>
  <c r="AM548" i="27"/>
  <c r="AN548" i="27"/>
  <c r="AO548" i="27"/>
  <c r="AP548" i="27"/>
  <c r="AQ548" i="27"/>
  <c r="AR548" i="27"/>
  <c r="AW548" i="27"/>
  <c r="AX548" i="27"/>
  <c r="AI549" i="27"/>
  <c r="AJ549" i="27"/>
  <c r="AK549" i="27"/>
  <c r="AL549" i="27"/>
  <c r="AM549" i="27"/>
  <c r="AN549" i="27"/>
  <c r="AO549" i="27"/>
  <c r="AP549" i="27"/>
  <c r="AQ549" i="27"/>
  <c r="AR549" i="27"/>
  <c r="AW549" i="27"/>
  <c r="AX549" i="27"/>
  <c r="AI550" i="27"/>
  <c r="AJ550" i="27"/>
  <c r="AK550" i="27"/>
  <c r="AL550" i="27"/>
  <c r="AM550" i="27"/>
  <c r="AN550" i="27"/>
  <c r="AO550" i="27"/>
  <c r="AP550" i="27"/>
  <c r="AQ550" i="27"/>
  <c r="AR550" i="27"/>
  <c r="AW550" i="27"/>
  <c r="AX550" i="27"/>
  <c r="AI551" i="27"/>
  <c r="AJ551" i="27"/>
  <c r="AK551" i="27"/>
  <c r="AL551" i="27"/>
  <c r="AM551" i="27"/>
  <c r="AN551" i="27"/>
  <c r="AO551" i="27"/>
  <c r="AP551" i="27"/>
  <c r="AQ551" i="27"/>
  <c r="AR551" i="27"/>
  <c r="AW551" i="27"/>
  <c r="AX551" i="27"/>
  <c r="AI552" i="27"/>
  <c r="AJ552" i="27"/>
  <c r="AK552" i="27"/>
  <c r="AL552" i="27"/>
  <c r="AM552" i="27"/>
  <c r="AN552" i="27"/>
  <c r="AO552" i="27"/>
  <c r="AP552" i="27"/>
  <c r="AQ552" i="27"/>
  <c r="AR552" i="27"/>
  <c r="AW552" i="27"/>
  <c r="AX552" i="27"/>
  <c r="AI553" i="27"/>
  <c r="AJ553" i="27"/>
  <c r="AK553" i="27"/>
  <c r="AL553" i="27"/>
  <c r="AM553" i="27"/>
  <c r="AN553" i="27"/>
  <c r="AO553" i="27"/>
  <c r="AP553" i="27"/>
  <c r="AQ553" i="27"/>
  <c r="AR553" i="27"/>
  <c r="AW553" i="27"/>
  <c r="AX553" i="27"/>
  <c r="AI554" i="27"/>
  <c r="AJ554" i="27"/>
  <c r="AK554" i="27"/>
  <c r="AL554" i="27"/>
  <c r="AM554" i="27"/>
  <c r="AN554" i="27"/>
  <c r="AO554" i="27"/>
  <c r="AP554" i="27"/>
  <c r="AQ554" i="27"/>
  <c r="AR554" i="27"/>
  <c r="AW554" i="27"/>
  <c r="AX554" i="27"/>
  <c r="AI555" i="27"/>
  <c r="AJ555" i="27"/>
  <c r="AK555" i="27"/>
  <c r="AL555" i="27"/>
  <c r="AM555" i="27"/>
  <c r="AN555" i="27"/>
  <c r="AO555" i="27"/>
  <c r="AP555" i="27"/>
  <c r="AQ555" i="27"/>
  <c r="AR555" i="27"/>
  <c r="AW555" i="27"/>
  <c r="AX555" i="27"/>
  <c r="AI556" i="27"/>
  <c r="AJ556" i="27"/>
  <c r="AK556" i="27"/>
  <c r="AL556" i="27"/>
  <c r="AM556" i="27"/>
  <c r="AN556" i="27"/>
  <c r="AO556" i="27"/>
  <c r="AP556" i="27"/>
  <c r="AQ556" i="27"/>
  <c r="AR556" i="27"/>
  <c r="AW556" i="27"/>
  <c r="AX556" i="27"/>
  <c r="AI557" i="27"/>
  <c r="AJ557" i="27"/>
  <c r="AK557" i="27"/>
  <c r="AL557" i="27"/>
  <c r="AM557" i="27"/>
  <c r="AN557" i="27"/>
  <c r="AO557" i="27"/>
  <c r="AP557" i="27"/>
  <c r="AQ557" i="27"/>
  <c r="AR557" i="27"/>
  <c r="AW557" i="27"/>
  <c r="AX557" i="27"/>
  <c r="AI558" i="27"/>
  <c r="AJ558" i="27"/>
  <c r="AK558" i="27"/>
  <c r="AL558" i="27"/>
  <c r="AM558" i="27"/>
  <c r="AN558" i="27"/>
  <c r="AO558" i="27"/>
  <c r="AP558" i="27"/>
  <c r="AQ558" i="27"/>
  <c r="AR558" i="27"/>
  <c r="AW558" i="27"/>
  <c r="AX558" i="27"/>
  <c r="AI559" i="27"/>
  <c r="AJ559" i="27"/>
  <c r="AK559" i="27"/>
  <c r="AL559" i="27"/>
  <c r="AM559" i="27"/>
  <c r="AN559" i="27"/>
  <c r="AO559" i="27"/>
  <c r="AP559" i="27"/>
  <c r="AQ559" i="27"/>
  <c r="AR559" i="27"/>
  <c r="AW559" i="27"/>
  <c r="AX559" i="27"/>
  <c r="AI560" i="27"/>
  <c r="AJ560" i="27"/>
  <c r="AK560" i="27"/>
  <c r="AL560" i="27"/>
  <c r="AM560" i="27"/>
  <c r="AN560" i="27"/>
  <c r="AO560" i="27"/>
  <c r="AP560" i="27"/>
  <c r="AQ560" i="27"/>
  <c r="AR560" i="27"/>
  <c r="AW560" i="27"/>
  <c r="AX560" i="27"/>
  <c r="AI561" i="27"/>
  <c r="AJ561" i="27"/>
  <c r="AK561" i="27"/>
  <c r="AL561" i="27"/>
  <c r="AM561" i="27"/>
  <c r="AN561" i="27"/>
  <c r="AO561" i="27"/>
  <c r="AP561" i="27"/>
  <c r="AQ561" i="27"/>
  <c r="AR561" i="27"/>
  <c r="AW561" i="27"/>
  <c r="AX561" i="27"/>
  <c r="AI562" i="27"/>
  <c r="AJ562" i="27"/>
  <c r="AK562" i="27"/>
  <c r="AL562" i="27"/>
  <c r="AM562" i="27"/>
  <c r="AN562" i="27"/>
  <c r="AO562" i="27"/>
  <c r="AP562" i="27"/>
  <c r="AQ562" i="27"/>
  <c r="AR562" i="27"/>
  <c r="AW562" i="27"/>
  <c r="AX562" i="27"/>
  <c r="AI563" i="27"/>
  <c r="AJ563" i="27"/>
  <c r="AK563" i="27"/>
  <c r="AL563" i="27"/>
  <c r="AM563" i="27"/>
  <c r="AN563" i="27"/>
  <c r="AO563" i="27"/>
  <c r="AP563" i="27"/>
  <c r="AQ563" i="27"/>
  <c r="AR563" i="27"/>
  <c r="AW563" i="27"/>
  <c r="AX563" i="27"/>
  <c r="AI564" i="27"/>
  <c r="AJ564" i="27"/>
  <c r="AK564" i="27"/>
  <c r="AL564" i="27"/>
  <c r="AM564" i="27"/>
  <c r="AN564" i="27"/>
  <c r="AO564" i="27"/>
  <c r="AP564" i="27"/>
  <c r="AQ564" i="27"/>
  <c r="AR564" i="27"/>
  <c r="AW564" i="27"/>
  <c r="AX564" i="27"/>
  <c r="AI565" i="27"/>
  <c r="AJ565" i="27"/>
  <c r="AK565" i="27"/>
  <c r="AL565" i="27"/>
  <c r="AM565" i="27"/>
  <c r="AN565" i="27"/>
  <c r="AO565" i="27"/>
  <c r="AP565" i="27"/>
  <c r="AQ565" i="27"/>
  <c r="AR565" i="27"/>
  <c r="AW565" i="27"/>
  <c r="AX565" i="27"/>
  <c r="AI566" i="27"/>
  <c r="AJ566" i="27"/>
  <c r="AK566" i="27"/>
  <c r="AL566" i="27"/>
  <c r="AM566" i="27"/>
  <c r="AN566" i="27"/>
  <c r="AO566" i="27"/>
  <c r="AP566" i="27"/>
  <c r="AQ566" i="27"/>
  <c r="AR566" i="27"/>
  <c r="AW566" i="27"/>
  <c r="AX566" i="27"/>
  <c r="AI567" i="27"/>
  <c r="AJ567" i="27"/>
  <c r="AK567" i="27"/>
  <c r="AL567" i="27"/>
  <c r="AM567" i="27"/>
  <c r="AN567" i="27"/>
  <c r="AO567" i="27"/>
  <c r="AP567" i="27"/>
  <c r="AQ567" i="27"/>
  <c r="AR567" i="27"/>
  <c r="AW567" i="27"/>
  <c r="AX567" i="27"/>
  <c r="AI568" i="27"/>
  <c r="AJ568" i="27"/>
  <c r="AK568" i="27"/>
  <c r="AL568" i="27"/>
  <c r="AM568" i="27"/>
  <c r="AN568" i="27"/>
  <c r="AO568" i="27"/>
  <c r="AP568" i="27"/>
  <c r="AQ568" i="27"/>
  <c r="AR568" i="27"/>
  <c r="AW568" i="27"/>
  <c r="AX568" i="27"/>
  <c r="AI569" i="27"/>
  <c r="AJ569" i="27"/>
  <c r="AK569" i="27"/>
  <c r="AL569" i="27"/>
  <c r="AM569" i="27"/>
  <c r="AN569" i="27"/>
  <c r="AO569" i="27"/>
  <c r="AP569" i="27"/>
  <c r="AQ569" i="27"/>
  <c r="AR569" i="27"/>
  <c r="AW569" i="27"/>
  <c r="AX569" i="27"/>
  <c r="AI570" i="27"/>
  <c r="AJ570" i="27"/>
  <c r="AK570" i="27"/>
  <c r="AL570" i="27"/>
  <c r="AM570" i="27"/>
  <c r="AN570" i="27"/>
  <c r="AO570" i="27"/>
  <c r="AP570" i="27"/>
  <c r="AQ570" i="27"/>
  <c r="AR570" i="27"/>
  <c r="AW570" i="27"/>
  <c r="AX570" i="27"/>
  <c r="AI571" i="27"/>
  <c r="AJ571" i="27"/>
  <c r="AK571" i="27"/>
  <c r="AL571" i="27"/>
  <c r="AM571" i="27"/>
  <c r="AN571" i="27"/>
  <c r="AO571" i="27"/>
  <c r="AP571" i="27"/>
  <c r="AQ571" i="27"/>
  <c r="AR571" i="27"/>
  <c r="AW571" i="27"/>
  <c r="AX571" i="27"/>
  <c r="AI572" i="27"/>
  <c r="AJ572" i="27"/>
  <c r="AK572" i="27"/>
  <c r="AL572" i="27"/>
  <c r="AM572" i="27"/>
  <c r="AN572" i="27"/>
  <c r="AO572" i="27"/>
  <c r="AP572" i="27"/>
  <c r="AQ572" i="27"/>
  <c r="AR572" i="27"/>
  <c r="AW572" i="27"/>
  <c r="AX572" i="27"/>
  <c r="AI573" i="27"/>
  <c r="AJ573" i="27"/>
  <c r="AK573" i="27"/>
  <c r="AL573" i="27"/>
  <c r="AM573" i="27"/>
  <c r="AN573" i="27"/>
  <c r="AO573" i="27"/>
  <c r="AP573" i="27"/>
  <c r="AQ573" i="27"/>
  <c r="AR573" i="27"/>
  <c r="AW573" i="27"/>
  <c r="AX573" i="27"/>
  <c r="AI574" i="27"/>
  <c r="AJ574" i="27"/>
  <c r="AK574" i="27"/>
  <c r="AL574" i="27"/>
  <c r="AM574" i="27"/>
  <c r="AN574" i="27"/>
  <c r="AO574" i="27"/>
  <c r="AP574" i="27"/>
  <c r="AQ574" i="27"/>
  <c r="AR574" i="27"/>
  <c r="AW574" i="27"/>
  <c r="AX574" i="27"/>
  <c r="AI575" i="27"/>
  <c r="AJ575" i="27"/>
  <c r="AK575" i="27"/>
  <c r="AL575" i="27"/>
  <c r="AM575" i="27"/>
  <c r="AN575" i="27"/>
  <c r="AO575" i="27"/>
  <c r="AP575" i="27"/>
  <c r="AQ575" i="27"/>
  <c r="AR575" i="27"/>
  <c r="AW575" i="27"/>
  <c r="AX575" i="27"/>
  <c r="AI576" i="27"/>
  <c r="AJ576" i="27"/>
  <c r="AK576" i="27"/>
  <c r="AL576" i="27"/>
  <c r="AM576" i="27"/>
  <c r="AN576" i="27"/>
  <c r="AO576" i="27"/>
  <c r="AP576" i="27"/>
  <c r="AQ576" i="27"/>
  <c r="AR576" i="27"/>
  <c r="AW576" i="27"/>
  <c r="AX576" i="27"/>
  <c r="AI577" i="27"/>
  <c r="AJ577" i="27"/>
  <c r="AK577" i="27"/>
  <c r="AL577" i="27"/>
  <c r="AM577" i="27"/>
  <c r="AN577" i="27"/>
  <c r="AO577" i="27"/>
  <c r="AP577" i="27"/>
  <c r="AQ577" i="27"/>
  <c r="AR577" i="27"/>
  <c r="AW577" i="27"/>
  <c r="AX577" i="27"/>
  <c r="AI578" i="27"/>
  <c r="AJ578" i="27"/>
  <c r="AK578" i="27"/>
  <c r="AL578" i="27"/>
  <c r="AM578" i="27"/>
  <c r="AN578" i="27"/>
  <c r="AO578" i="27"/>
  <c r="AP578" i="27"/>
  <c r="AQ578" i="27"/>
  <c r="AR578" i="27"/>
  <c r="AW578" i="27"/>
  <c r="AX578" i="27"/>
  <c r="AI579" i="27"/>
  <c r="AJ579" i="27"/>
  <c r="AK579" i="27"/>
  <c r="AL579" i="27"/>
  <c r="AM579" i="27"/>
  <c r="AN579" i="27"/>
  <c r="AO579" i="27"/>
  <c r="AP579" i="27"/>
  <c r="AQ579" i="27"/>
  <c r="AR579" i="27"/>
  <c r="AW579" i="27"/>
  <c r="AX579" i="27"/>
  <c r="AI580" i="27"/>
  <c r="AJ580" i="27"/>
  <c r="AK580" i="27"/>
  <c r="AL580" i="27"/>
  <c r="AM580" i="27"/>
  <c r="AN580" i="27"/>
  <c r="AO580" i="27"/>
  <c r="AP580" i="27"/>
  <c r="AQ580" i="27"/>
  <c r="AR580" i="27"/>
  <c r="AW580" i="27"/>
  <c r="AX580" i="27"/>
  <c r="AI581" i="27"/>
  <c r="AJ581" i="27"/>
  <c r="AK581" i="27"/>
  <c r="AL581" i="27"/>
  <c r="AM581" i="27"/>
  <c r="AN581" i="27"/>
  <c r="AO581" i="27"/>
  <c r="AP581" i="27"/>
  <c r="AQ581" i="27"/>
  <c r="AR581" i="27"/>
  <c r="AW581" i="27"/>
  <c r="AX581" i="27"/>
  <c r="AI582" i="27"/>
  <c r="AJ582" i="27"/>
  <c r="AK582" i="27"/>
  <c r="AL582" i="27"/>
  <c r="AM582" i="27"/>
  <c r="AN582" i="27"/>
  <c r="AO582" i="27"/>
  <c r="AP582" i="27"/>
  <c r="AQ582" i="27"/>
  <c r="AR582" i="27"/>
  <c r="AW582" i="27"/>
  <c r="AX582" i="27"/>
  <c r="AI583" i="27"/>
  <c r="AJ583" i="27"/>
  <c r="AK583" i="27"/>
  <c r="AL583" i="27"/>
  <c r="AM583" i="27"/>
  <c r="AN583" i="27"/>
  <c r="AO583" i="27"/>
  <c r="AP583" i="27"/>
  <c r="AQ583" i="27"/>
  <c r="AR583" i="27"/>
  <c r="AW583" i="27"/>
  <c r="AX583" i="27"/>
  <c r="AI584" i="27"/>
  <c r="AJ584" i="27"/>
  <c r="AK584" i="27"/>
  <c r="AL584" i="27"/>
  <c r="AM584" i="27"/>
  <c r="AN584" i="27"/>
  <c r="AO584" i="27"/>
  <c r="AP584" i="27"/>
  <c r="AQ584" i="27"/>
  <c r="AR584" i="27"/>
  <c r="AW584" i="27"/>
  <c r="AX584" i="27"/>
  <c r="AI585" i="27"/>
  <c r="AJ585" i="27"/>
  <c r="AK585" i="27"/>
  <c r="AL585" i="27"/>
  <c r="AM585" i="27"/>
  <c r="AN585" i="27"/>
  <c r="AO585" i="27"/>
  <c r="AP585" i="27"/>
  <c r="AQ585" i="27"/>
  <c r="AR585" i="27"/>
  <c r="AW585" i="27"/>
  <c r="AX585" i="27"/>
  <c r="AI586" i="27"/>
  <c r="AJ586" i="27"/>
  <c r="AK586" i="27"/>
  <c r="AL586" i="27"/>
  <c r="AM586" i="27"/>
  <c r="AN586" i="27"/>
  <c r="AO586" i="27"/>
  <c r="AP586" i="27"/>
  <c r="AQ586" i="27"/>
  <c r="AR586" i="27"/>
  <c r="AW586" i="27"/>
  <c r="AX586" i="27"/>
  <c r="AI587" i="27"/>
  <c r="AJ587" i="27"/>
  <c r="AK587" i="27"/>
  <c r="AL587" i="27"/>
  <c r="AM587" i="27"/>
  <c r="AN587" i="27"/>
  <c r="AO587" i="27"/>
  <c r="AP587" i="27"/>
  <c r="AQ587" i="27"/>
  <c r="AR587" i="27"/>
  <c r="AW587" i="27"/>
  <c r="AX587" i="27"/>
  <c r="AI588" i="27"/>
  <c r="AJ588" i="27"/>
  <c r="AK588" i="27"/>
  <c r="AL588" i="27"/>
  <c r="AM588" i="27"/>
  <c r="AN588" i="27"/>
  <c r="AO588" i="27"/>
  <c r="AP588" i="27"/>
  <c r="AQ588" i="27"/>
  <c r="AR588" i="27"/>
  <c r="AW588" i="27"/>
  <c r="AX588" i="27"/>
  <c r="AI589" i="27"/>
  <c r="AJ589" i="27"/>
  <c r="AK589" i="27"/>
  <c r="AL589" i="27"/>
  <c r="AM589" i="27"/>
  <c r="AN589" i="27"/>
  <c r="AO589" i="27"/>
  <c r="AP589" i="27"/>
  <c r="AQ589" i="27"/>
  <c r="AR589" i="27"/>
  <c r="AW589" i="27"/>
  <c r="AX589" i="27"/>
  <c r="AI590" i="27"/>
  <c r="AJ590" i="27"/>
  <c r="AK590" i="27"/>
  <c r="AL590" i="27"/>
  <c r="AM590" i="27"/>
  <c r="AN590" i="27"/>
  <c r="AO590" i="27"/>
  <c r="AP590" i="27"/>
  <c r="AQ590" i="27"/>
  <c r="AR590" i="27"/>
  <c r="AW590" i="27"/>
  <c r="AX590" i="27"/>
  <c r="AI591" i="27"/>
  <c r="AJ591" i="27"/>
  <c r="AK591" i="27"/>
  <c r="AL591" i="27"/>
  <c r="AM591" i="27"/>
  <c r="AN591" i="27"/>
  <c r="AO591" i="27"/>
  <c r="AP591" i="27"/>
  <c r="AQ591" i="27"/>
  <c r="AR591" i="27"/>
  <c r="AW591" i="27"/>
  <c r="AX591" i="27"/>
  <c r="AI592" i="27"/>
  <c r="AJ592" i="27"/>
  <c r="AK592" i="27"/>
  <c r="AL592" i="27"/>
  <c r="AM592" i="27"/>
  <c r="AN592" i="27"/>
  <c r="AO592" i="27"/>
  <c r="AP592" i="27"/>
  <c r="AQ592" i="27"/>
  <c r="AR592" i="27"/>
  <c r="AW592" i="27"/>
  <c r="AX592" i="27"/>
  <c r="AI593" i="27"/>
  <c r="AJ593" i="27"/>
  <c r="AK593" i="27"/>
  <c r="AL593" i="27"/>
  <c r="AM593" i="27"/>
  <c r="AN593" i="27"/>
  <c r="AO593" i="27"/>
  <c r="AP593" i="27"/>
  <c r="AQ593" i="27"/>
  <c r="AR593" i="27"/>
  <c r="AW593" i="27"/>
  <c r="AX593" i="27"/>
  <c r="AI594" i="27"/>
  <c r="AJ594" i="27"/>
  <c r="AK594" i="27"/>
  <c r="AL594" i="27"/>
  <c r="AM594" i="27"/>
  <c r="AN594" i="27"/>
  <c r="AO594" i="27"/>
  <c r="AP594" i="27"/>
  <c r="AQ594" i="27"/>
  <c r="AR594" i="27"/>
  <c r="AW594" i="27"/>
  <c r="AX594" i="27"/>
  <c r="AI595" i="27"/>
  <c r="AJ595" i="27"/>
  <c r="AK595" i="27"/>
  <c r="AL595" i="27"/>
  <c r="AM595" i="27"/>
  <c r="AN595" i="27"/>
  <c r="AO595" i="27"/>
  <c r="AP595" i="27"/>
  <c r="AQ595" i="27"/>
  <c r="AR595" i="27"/>
  <c r="AW595" i="27"/>
  <c r="AX595" i="27"/>
  <c r="AI596" i="27"/>
  <c r="AJ596" i="27"/>
  <c r="AK596" i="27"/>
  <c r="AL596" i="27"/>
  <c r="AM596" i="27"/>
  <c r="AN596" i="27"/>
  <c r="AO596" i="27"/>
  <c r="AP596" i="27"/>
  <c r="AQ596" i="27"/>
  <c r="AR596" i="27"/>
  <c r="AW596" i="27"/>
  <c r="AX596" i="27"/>
  <c r="AI597" i="27"/>
  <c r="AJ597" i="27"/>
  <c r="AK597" i="27"/>
  <c r="AL597" i="27"/>
  <c r="AM597" i="27"/>
  <c r="AN597" i="27"/>
  <c r="AO597" i="27"/>
  <c r="AP597" i="27"/>
  <c r="AQ597" i="27"/>
  <c r="AR597" i="27"/>
  <c r="AW597" i="27"/>
  <c r="AX597" i="27"/>
  <c r="AI598" i="27"/>
  <c r="AJ598" i="27"/>
  <c r="AK598" i="27"/>
  <c r="AL598" i="27"/>
  <c r="AM598" i="27"/>
  <c r="AN598" i="27"/>
  <c r="AO598" i="27"/>
  <c r="AP598" i="27"/>
  <c r="AQ598" i="27"/>
  <c r="AR598" i="27"/>
  <c r="AW598" i="27"/>
  <c r="AX598" i="27"/>
  <c r="AI599" i="27"/>
  <c r="AJ599" i="27"/>
  <c r="AK599" i="27"/>
  <c r="AL599" i="27"/>
  <c r="AM599" i="27"/>
  <c r="AN599" i="27"/>
  <c r="AO599" i="27"/>
  <c r="AP599" i="27"/>
  <c r="AQ599" i="27"/>
  <c r="AR599" i="27"/>
  <c r="AW599" i="27"/>
  <c r="AX599" i="27"/>
  <c r="AI600" i="27"/>
  <c r="AJ600" i="27"/>
  <c r="AK600" i="27"/>
  <c r="AL600" i="27"/>
  <c r="AM600" i="27"/>
  <c r="AN600" i="27"/>
  <c r="AO600" i="27"/>
  <c r="AP600" i="27"/>
  <c r="AQ600" i="27"/>
  <c r="AR600" i="27"/>
  <c r="AW600" i="27"/>
  <c r="AX600" i="27"/>
  <c r="AI601" i="27"/>
  <c r="AJ601" i="27"/>
  <c r="AK601" i="27"/>
  <c r="AL601" i="27"/>
  <c r="AM601" i="27"/>
  <c r="AN601" i="27"/>
  <c r="AO601" i="27"/>
  <c r="AP601" i="27"/>
  <c r="AQ601" i="27"/>
  <c r="AR601" i="27"/>
  <c r="AW601" i="27"/>
  <c r="AX601" i="27"/>
  <c r="AI602" i="27"/>
  <c r="AJ602" i="27"/>
  <c r="AK602" i="27"/>
  <c r="AL602" i="27"/>
  <c r="AM602" i="27"/>
  <c r="AN602" i="27"/>
  <c r="AO602" i="27"/>
  <c r="AP602" i="27"/>
  <c r="AQ602" i="27"/>
  <c r="AR602" i="27"/>
  <c r="AW602" i="27"/>
  <c r="AX602" i="27"/>
  <c r="AI603" i="27"/>
  <c r="AJ603" i="27"/>
  <c r="AK603" i="27"/>
  <c r="AL603" i="27"/>
  <c r="AM603" i="27"/>
  <c r="AN603" i="27"/>
  <c r="AO603" i="27"/>
  <c r="AP603" i="27"/>
  <c r="AQ603" i="27"/>
  <c r="AR603" i="27"/>
  <c r="AW603" i="27"/>
  <c r="AX603" i="27"/>
  <c r="AI604" i="27"/>
  <c r="AJ604" i="27"/>
  <c r="AK604" i="27"/>
  <c r="AL604" i="27"/>
  <c r="AM604" i="27"/>
  <c r="AN604" i="27"/>
  <c r="AO604" i="27"/>
  <c r="AP604" i="27"/>
  <c r="AQ604" i="27"/>
  <c r="AR604" i="27"/>
  <c r="AW604" i="27"/>
  <c r="AX604" i="27"/>
  <c r="AI605" i="27"/>
  <c r="AJ605" i="27"/>
  <c r="AK605" i="27"/>
  <c r="AL605" i="27"/>
  <c r="AM605" i="27"/>
  <c r="AN605" i="27"/>
  <c r="AO605" i="27"/>
  <c r="AP605" i="27"/>
  <c r="AQ605" i="27"/>
  <c r="AR605" i="27"/>
  <c r="AW605" i="27"/>
  <c r="AX605" i="27"/>
  <c r="AI606" i="27"/>
  <c r="AJ606" i="27"/>
  <c r="AK606" i="27"/>
  <c r="AL606" i="27"/>
  <c r="AM606" i="27"/>
  <c r="AN606" i="27"/>
  <c r="AO606" i="27"/>
  <c r="AP606" i="27"/>
  <c r="AQ606" i="27"/>
  <c r="AR606" i="27"/>
  <c r="AW606" i="27"/>
  <c r="AX606" i="27"/>
  <c r="AI607" i="27"/>
  <c r="AJ607" i="27"/>
  <c r="AK607" i="27"/>
  <c r="AL607" i="27"/>
  <c r="AM607" i="27"/>
  <c r="AN607" i="27"/>
  <c r="AO607" i="27"/>
  <c r="AP607" i="27"/>
  <c r="AQ607" i="27"/>
  <c r="AR607" i="27"/>
  <c r="AW607" i="27"/>
  <c r="AX607" i="27"/>
  <c r="AI608" i="27"/>
  <c r="AJ608" i="27"/>
  <c r="AK608" i="27"/>
  <c r="AL608" i="27"/>
  <c r="AM608" i="27"/>
  <c r="AN608" i="27"/>
  <c r="AO608" i="27"/>
  <c r="AP608" i="27"/>
  <c r="AQ608" i="27"/>
  <c r="AR608" i="27"/>
  <c r="AW608" i="27"/>
  <c r="AX608" i="27"/>
  <c r="AI609" i="27"/>
  <c r="AJ609" i="27"/>
  <c r="AK609" i="27"/>
  <c r="AL609" i="27"/>
  <c r="AM609" i="27"/>
  <c r="AN609" i="27"/>
  <c r="AO609" i="27"/>
  <c r="AP609" i="27"/>
  <c r="AQ609" i="27"/>
  <c r="AR609" i="27"/>
  <c r="AW609" i="27"/>
  <c r="AX609" i="27"/>
  <c r="AI610" i="27"/>
  <c r="AJ610" i="27"/>
  <c r="AK610" i="27"/>
  <c r="AL610" i="27"/>
  <c r="AM610" i="27"/>
  <c r="AN610" i="27"/>
  <c r="AO610" i="27"/>
  <c r="AP610" i="27"/>
  <c r="AQ610" i="27"/>
  <c r="AR610" i="27"/>
  <c r="AW610" i="27"/>
  <c r="AX610" i="27"/>
  <c r="AI611" i="27"/>
  <c r="AJ611" i="27"/>
  <c r="AK611" i="27"/>
  <c r="AL611" i="27"/>
  <c r="AM611" i="27"/>
  <c r="AN611" i="27"/>
  <c r="AO611" i="27"/>
  <c r="AP611" i="27"/>
  <c r="AQ611" i="27"/>
  <c r="AR611" i="27"/>
  <c r="AW611" i="27"/>
  <c r="AX611" i="27"/>
  <c r="AI612" i="27"/>
  <c r="AJ612" i="27"/>
  <c r="AK612" i="27"/>
  <c r="AL612" i="27"/>
  <c r="AM612" i="27"/>
  <c r="AN612" i="27"/>
  <c r="AO612" i="27"/>
  <c r="AP612" i="27"/>
  <c r="AQ612" i="27"/>
  <c r="AR612" i="27"/>
  <c r="AW612" i="27"/>
  <c r="AX612" i="27"/>
  <c r="AI613" i="27"/>
  <c r="AJ613" i="27"/>
  <c r="AK613" i="27"/>
  <c r="AL613" i="27"/>
  <c r="AM613" i="27"/>
  <c r="AN613" i="27"/>
  <c r="AO613" i="27"/>
  <c r="AP613" i="27"/>
  <c r="AQ613" i="27"/>
  <c r="AR613" i="27"/>
  <c r="AW613" i="27"/>
  <c r="AX613" i="27"/>
  <c r="AI614" i="27"/>
  <c r="AJ614" i="27"/>
  <c r="AK614" i="27"/>
  <c r="AL614" i="27"/>
  <c r="AM614" i="27"/>
  <c r="AN614" i="27"/>
  <c r="AO614" i="27"/>
  <c r="AP614" i="27"/>
  <c r="AQ614" i="27"/>
  <c r="AR614" i="27"/>
  <c r="AW614" i="27"/>
  <c r="AX614" i="27"/>
  <c r="AI615" i="27"/>
  <c r="AJ615" i="27"/>
  <c r="AK615" i="27"/>
  <c r="AL615" i="27"/>
  <c r="AM615" i="27"/>
  <c r="AN615" i="27"/>
  <c r="AO615" i="27"/>
  <c r="AP615" i="27"/>
  <c r="AQ615" i="27"/>
  <c r="AR615" i="27"/>
  <c r="AW615" i="27"/>
  <c r="AX615" i="27"/>
  <c r="AI616" i="27"/>
  <c r="AJ616" i="27"/>
  <c r="AK616" i="27"/>
  <c r="AL616" i="27"/>
  <c r="AM616" i="27"/>
  <c r="AN616" i="27"/>
  <c r="AO616" i="27"/>
  <c r="AP616" i="27"/>
  <c r="AQ616" i="27"/>
  <c r="AR616" i="27"/>
  <c r="AW616" i="27"/>
  <c r="AX616" i="27"/>
  <c r="AI617" i="27"/>
  <c r="AJ617" i="27"/>
  <c r="AK617" i="27"/>
  <c r="AL617" i="27"/>
  <c r="AM617" i="27"/>
  <c r="AN617" i="27"/>
  <c r="AO617" i="27"/>
  <c r="AP617" i="27"/>
  <c r="AQ617" i="27"/>
  <c r="AR617" i="27"/>
  <c r="AW617" i="27"/>
  <c r="AX617" i="27"/>
  <c r="AI618" i="27"/>
  <c r="AJ618" i="27"/>
  <c r="AK618" i="27"/>
  <c r="AL618" i="27"/>
  <c r="AM618" i="27"/>
  <c r="AN618" i="27"/>
  <c r="AO618" i="27"/>
  <c r="AP618" i="27"/>
  <c r="AQ618" i="27"/>
  <c r="AR618" i="27"/>
  <c r="AW618" i="27"/>
  <c r="AX618" i="27"/>
  <c r="AI619" i="27"/>
  <c r="AJ619" i="27"/>
  <c r="AK619" i="27"/>
  <c r="AL619" i="27"/>
  <c r="AM619" i="27"/>
  <c r="AN619" i="27"/>
  <c r="AO619" i="27"/>
  <c r="AP619" i="27"/>
  <c r="AQ619" i="27"/>
  <c r="AR619" i="27"/>
  <c r="AW619" i="27"/>
  <c r="AX619" i="27"/>
  <c r="AI620" i="27"/>
  <c r="AJ620" i="27"/>
  <c r="AK620" i="27"/>
  <c r="AL620" i="27"/>
  <c r="AM620" i="27"/>
  <c r="AN620" i="27"/>
  <c r="AO620" i="27"/>
  <c r="AP620" i="27"/>
  <c r="AQ620" i="27"/>
  <c r="AR620" i="27"/>
  <c r="AW620" i="27"/>
  <c r="AX620" i="27"/>
  <c r="AI621" i="27"/>
  <c r="AJ621" i="27"/>
  <c r="AK621" i="27"/>
  <c r="AL621" i="27"/>
  <c r="AM621" i="27"/>
  <c r="AN621" i="27"/>
  <c r="AO621" i="27"/>
  <c r="AP621" i="27"/>
  <c r="AQ621" i="27"/>
  <c r="AR621" i="27"/>
  <c r="AW621" i="27"/>
  <c r="AX621" i="27"/>
  <c r="AI622" i="27"/>
  <c r="AJ622" i="27"/>
  <c r="AK622" i="27"/>
  <c r="AL622" i="27"/>
  <c r="AM622" i="27"/>
  <c r="AN622" i="27"/>
  <c r="AO622" i="27"/>
  <c r="AP622" i="27"/>
  <c r="AQ622" i="27"/>
  <c r="AR622" i="27"/>
  <c r="AW622" i="27"/>
  <c r="AX622" i="27"/>
  <c r="AI623" i="27"/>
  <c r="AJ623" i="27"/>
  <c r="AK623" i="27"/>
  <c r="AL623" i="27"/>
  <c r="AM623" i="27"/>
  <c r="AN623" i="27"/>
  <c r="AO623" i="27"/>
  <c r="AP623" i="27"/>
  <c r="AQ623" i="27"/>
  <c r="AR623" i="27"/>
  <c r="AW623" i="27"/>
  <c r="AX623" i="27"/>
  <c r="AI624" i="27"/>
  <c r="AJ624" i="27"/>
  <c r="AK624" i="27"/>
  <c r="AL624" i="27"/>
  <c r="AM624" i="27"/>
  <c r="AN624" i="27"/>
  <c r="AO624" i="27"/>
  <c r="AP624" i="27"/>
  <c r="AQ624" i="27"/>
  <c r="AR624" i="27"/>
  <c r="AW624" i="27"/>
  <c r="AX624" i="27"/>
  <c r="AI625" i="27"/>
  <c r="AJ625" i="27"/>
  <c r="AK625" i="27"/>
  <c r="AL625" i="27"/>
  <c r="AM625" i="27"/>
  <c r="AN625" i="27"/>
  <c r="AO625" i="27"/>
  <c r="AP625" i="27"/>
  <c r="AQ625" i="27"/>
  <c r="AR625" i="27"/>
  <c r="AW625" i="27"/>
  <c r="AX625" i="27"/>
  <c r="AI626" i="27"/>
  <c r="AJ626" i="27"/>
  <c r="AK626" i="27"/>
  <c r="AL626" i="27"/>
  <c r="AM626" i="27"/>
  <c r="AN626" i="27"/>
  <c r="AO626" i="27"/>
  <c r="AP626" i="27"/>
  <c r="AQ626" i="27"/>
  <c r="AR626" i="27"/>
  <c r="AW626" i="27"/>
  <c r="AX626" i="27"/>
  <c r="AI627" i="27"/>
  <c r="AJ627" i="27"/>
  <c r="AK627" i="27"/>
  <c r="AL627" i="27"/>
  <c r="AM627" i="27"/>
  <c r="AN627" i="27"/>
  <c r="AO627" i="27"/>
  <c r="AP627" i="27"/>
  <c r="AQ627" i="27"/>
  <c r="AR627" i="27"/>
  <c r="AW627" i="27"/>
  <c r="AX627" i="27"/>
  <c r="AI628" i="27"/>
  <c r="AJ628" i="27"/>
  <c r="AK628" i="27"/>
  <c r="AL628" i="27"/>
  <c r="AM628" i="27"/>
  <c r="AN628" i="27"/>
  <c r="AO628" i="27"/>
  <c r="AP628" i="27"/>
  <c r="AQ628" i="27"/>
  <c r="AR628" i="27"/>
  <c r="AW628" i="27"/>
  <c r="AX628" i="27"/>
  <c r="AI629" i="27"/>
  <c r="AJ629" i="27"/>
  <c r="AK629" i="27"/>
  <c r="AL629" i="27"/>
  <c r="AM629" i="27"/>
  <c r="AN629" i="27"/>
  <c r="AO629" i="27"/>
  <c r="AP629" i="27"/>
  <c r="AQ629" i="27"/>
  <c r="AR629" i="27"/>
  <c r="AW629" i="27"/>
  <c r="AX629" i="27"/>
  <c r="AI630" i="27"/>
  <c r="AJ630" i="27"/>
  <c r="AK630" i="27"/>
  <c r="AL630" i="27"/>
  <c r="AM630" i="27"/>
  <c r="AN630" i="27"/>
  <c r="AO630" i="27"/>
  <c r="AP630" i="27"/>
  <c r="AQ630" i="27"/>
  <c r="AR630" i="27"/>
  <c r="AW630" i="27"/>
  <c r="AX630" i="27"/>
  <c r="AI631" i="27"/>
  <c r="AJ631" i="27"/>
  <c r="AK631" i="27"/>
  <c r="AL631" i="27"/>
  <c r="AM631" i="27"/>
  <c r="AN631" i="27"/>
  <c r="AO631" i="27"/>
  <c r="AP631" i="27"/>
  <c r="AQ631" i="27"/>
  <c r="AR631" i="27"/>
  <c r="AW631" i="27"/>
  <c r="AX631" i="27"/>
  <c r="AI632" i="27"/>
  <c r="AJ632" i="27"/>
  <c r="AK632" i="27"/>
  <c r="AL632" i="27"/>
  <c r="AM632" i="27"/>
  <c r="AN632" i="27"/>
  <c r="AO632" i="27"/>
  <c r="AP632" i="27"/>
  <c r="AQ632" i="27"/>
  <c r="AR632" i="27"/>
  <c r="AW632" i="27"/>
  <c r="AX632" i="27"/>
  <c r="AI633" i="27"/>
  <c r="AJ633" i="27"/>
  <c r="AK633" i="27"/>
  <c r="AL633" i="27"/>
  <c r="AM633" i="27"/>
  <c r="AN633" i="27"/>
  <c r="AO633" i="27"/>
  <c r="AP633" i="27"/>
  <c r="AQ633" i="27"/>
  <c r="AR633" i="27"/>
  <c r="AW633" i="27"/>
  <c r="AX633" i="27"/>
  <c r="AI634" i="27"/>
  <c r="AJ634" i="27"/>
  <c r="AK634" i="27"/>
  <c r="AL634" i="27"/>
  <c r="AM634" i="27"/>
  <c r="AN634" i="27"/>
  <c r="AO634" i="27"/>
  <c r="AP634" i="27"/>
  <c r="AQ634" i="27"/>
  <c r="AR634" i="27"/>
  <c r="AW634" i="27"/>
  <c r="AX634" i="27"/>
  <c r="AI635" i="27"/>
  <c r="AJ635" i="27"/>
  <c r="AK635" i="27"/>
  <c r="AL635" i="27"/>
  <c r="AM635" i="27"/>
  <c r="AN635" i="27"/>
  <c r="AO635" i="27"/>
  <c r="AP635" i="27"/>
  <c r="AQ635" i="27"/>
  <c r="AR635" i="27"/>
  <c r="AW635" i="27"/>
  <c r="AX635" i="27"/>
  <c r="AI636" i="27"/>
  <c r="AJ636" i="27"/>
  <c r="AK636" i="27"/>
  <c r="AL636" i="27"/>
  <c r="AM636" i="27"/>
  <c r="AN636" i="27"/>
  <c r="AO636" i="27"/>
  <c r="AP636" i="27"/>
  <c r="AQ636" i="27"/>
  <c r="AR636" i="27"/>
  <c r="AW636" i="27"/>
  <c r="AX636" i="27"/>
  <c r="AI637" i="27"/>
  <c r="AJ637" i="27"/>
  <c r="AK637" i="27"/>
  <c r="AL637" i="27"/>
  <c r="AM637" i="27"/>
  <c r="AN637" i="27"/>
  <c r="AO637" i="27"/>
  <c r="AP637" i="27"/>
  <c r="AQ637" i="27"/>
  <c r="AR637" i="27"/>
  <c r="AW637" i="27"/>
  <c r="AX637" i="27"/>
  <c r="AI638" i="27"/>
  <c r="AJ638" i="27"/>
  <c r="AK638" i="27"/>
  <c r="AL638" i="27"/>
  <c r="AM638" i="27"/>
  <c r="AN638" i="27"/>
  <c r="AO638" i="27"/>
  <c r="AP638" i="27"/>
  <c r="AQ638" i="27"/>
  <c r="AR638" i="27"/>
  <c r="AW638" i="27"/>
  <c r="AX638" i="27"/>
  <c r="AI639" i="27"/>
  <c r="AJ639" i="27"/>
  <c r="AK639" i="27"/>
  <c r="AL639" i="27"/>
  <c r="AM639" i="27"/>
  <c r="AN639" i="27"/>
  <c r="AO639" i="27"/>
  <c r="AP639" i="27"/>
  <c r="AQ639" i="27"/>
  <c r="AR639" i="27"/>
  <c r="AW639" i="27"/>
  <c r="AX639" i="27"/>
  <c r="AI640" i="27"/>
  <c r="AJ640" i="27"/>
  <c r="AK640" i="27"/>
  <c r="AL640" i="27"/>
  <c r="AM640" i="27"/>
  <c r="AN640" i="27"/>
  <c r="AO640" i="27"/>
  <c r="AP640" i="27"/>
  <c r="AQ640" i="27"/>
  <c r="AR640" i="27"/>
  <c r="AW640" i="27"/>
  <c r="AX640" i="27"/>
  <c r="AI641" i="27"/>
  <c r="AJ641" i="27"/>
  <c r="AK641" i="27"/>
  <c r="AL641" i="27"/>
  <c r="AM641" i="27"/>
  <c r="AN641" i="27"/>
  <c r="AO641" i="27"/>
  <c r="AP641" i="27"/>
  <c r="AQ641" i="27"/>
  <c r="AR641" i="27"/>
  <c r="AW641" i="27"/>
  <c r="AX641" i="27"/>
  <c r="AI642" i="27"/>
  <c r="AJ642" i="27"/>
  <c r="AK642" i="27"/>
  <c r="AL642" i="27"/>
  <c r="AM642" i="27"/>
  <c r="AN642" i="27"/>
  <c r="AO642" i="27"/>
  <c r="AP642" i="27"/>
  <c r="AQ642" i="27"/>
  <c r="AR642" i="27"/>
  <c r="AW642" i="27"/>
  <c r="AX642" i="27"/>
  <c r="AI643" i="27"/>
  <c r="AJ643" i="27"/>
  <c r="AK643" i="27"/>
  <c r="AL643" i="27"/>
  <c r="AM643" i="27"/>
  <c r="AN643" i="27"/>
  <c r="AO643" i="27"/>
  <c r="AP643" i="27"/>
  <c r="AQ643" i="27"/>
  <c r="AR643" i="27"/>
  <c r="AW643" i="27"/>
  <c r="AX643" i="27"/>
  <c r="AI644" i="27"/>
  <c r="AJ644" i="27"/>
  <c r="AK644" i="27"/>
  <c r="AL644" i="27"/>
  <c r="AM644" i="27"/>
  <c r="AN644" i="27"/>
  <c r="AO644" i="27"/>
  <c r="AP644" i="27"/>
  <c r="AQ644" i="27"/>
  <c r="AR644" i="27"/>
  <c r="AW644" i="27"/>
  <c r="AX644" i="27"/>
  <c r="AI645" i="27"/>
  <c r="AJ645" i="27"/>
  <c r="AK645" i="27"/>
  <c r="AL645" i="27"/>
  <c r="AM645" i="27"/>
  <c r="AN645" i="27"/>
  <c r="AO645" i="27"/>
  <c r="AP645" i="27"/>
  <c r="AQ645" i="27"/>
  <c r="AR645" i="27"/>
  <c r="AW645" i="27"/>
  <c r="AX645" i="27"/>
  <c r="AI646" i="27"/>
  <c r="AJ646" i="27"/>
  <c r="AK646" i="27"/>
  <c r="AL646" i="27"/>
  <c r="AM646" i="27"/>
  <c r="AN646" i="27"/>
  <c r="AO646" i="27"/>
  <c r="AP646" i="27"/>
  <c r="AQ646" i="27"/>
  <c r="AR646" i="27"/>
  <c r="AW646" i="27"/>
  <c r="AX646" i="27"/>
  <c r="AI647" i="27"/>
  <c r="AJ647" i="27"/>
  <c r="AK647" i="27"/>
  <c r="AL647" i="27"/>
  <c r="AM647" i="27"/>
  <c r="AN647" i="27"/>
  <c r="AO647" i="27"/>
  <c r="AP647" i="27"/>
  <c r="AQ647" i="27"/>
  <c r="AR647" i="27"/>
  <c r="AW647" i="27"/>
  <c r="AX647" i="27"/>
  <c r="AI648" i="27"/>
  <c r="AJ648" i="27"/>
  <c r="AK648" i="27"/>
  <c r="AL648" i="27"/>
  <c r="AM648" i="27"/>
  <c r="AN648" i="27"/>
  <c r="AO648" i="27"/>
  <c r="AP648" i="27"/>
  <c r="AQ648" i="27"/>
  <c r="AR648" i="27"/>
  <c r="AW648" i="27"/>
  <c r="AX648" i="27"/>
  <c r="AI649" i="27"/>
  <c r="AJ649" i="27"/>
  <c r="AK649" i="27"/>
  <c r="AL649" i="27"/>
  <c r="AM649" i="27"/>
  <c r="AN649" i="27"/>
  <c r="AO649" i="27"/>
  <c r="AP649" i="27"/>
  <c r="AQ649" i="27"/>
  <c r="AR649" i="27"/>
  <c r="AW649" i="27"/>
  <c r="AX649" i="27"/>
  <c r="AI650" i="27"/>
  <c r="AJ650" i="27"/>
  <c r="AK650" i="27"/>
  <c r="AL650" i="27"/>
  <c r="AM650" i="27"/>
  <c r="AN650" i="27"/>
  <c r="AO650" i="27"/>
  <c r="AP650" i="27"/>
  <c r="AQ650" i="27"/>
  <c r="AR650" i="27"/>
  <c r="AW650" i="27"/>
  <c r="AX650" i="27"/>
  <c r="AI651" i="27"/>
  <c r="AJ651" i="27"/>
  <c r="AK651" i="27"/>
  <c r="AL651" i="27"/>
  <c r="AM651" i="27"/>
  <c r="AN651" i="27"/>
  <c r="AO651" i="27"/>
  <c r="AP651" i="27"/>
  <c r="AQ651" i="27"/>
  <c r="AR651" i="27"/>
  <c r="AW651" i="27"/>
  <c r="AX651" i="27"/>
  <c r="AI652" i="27"/>
  <c r="AJ652" i="27"/>
  <c r="AK652" i="27"/>
  <c r="AL652" i="27"/>
  <c r="AM652" i="27"/>
  <c r="AN652" i="27"/>
  <c r="AO652" i="27"/>
  <c r="AP652" i="27"/>
  <c r="AQ652" i="27"/>
  <c r="AR652" i="27"/>
  <c r="AW652" i="27"/>
  <c r="AX652" i="27"/>
  <c r="AI653" i="27"/>
  <c r="AJ653" i="27"/>
  <c r="AK653" i="27"/>
  <c r="AL653" i="27"/>
  <c r="AM653" i="27"/>
  <c r="AN653" i="27"/>
  <c r="AO653" i="27"/>
  <c r="AP653" i="27"/>
  <c r="AQ653" i="27"/>
  <c r="AR653" i="27"/>
  <c r="AW653" i="27"/>
  <c r="AX653" i="27"/>
  <c r="AI654" i="27"/>
  <c r="AJ654" i="27"/>
  <c r="AK654" i="27"/>
  <c r="AL654" i="27"/>
  <c r="AM654" i="27"/>
  <c r="AN654" i="27"/>
  <c r="AO654" i="27"/>
  <c r="AP654" i="27"/>
  <c r="AQ654" i="27"/>
  <c r="AR654" i="27"/>
  <c r="AW654" i="27"/>
  <c r="AX654" i="27"/>
  <c r="AI655" i="27"/>
  <c r="AJ655" i="27"/>
  <c r="AK655" i="27"/>
  <c r="AL655" i="27"/>
  <c r="AM655" i="27"/>
  <c r="AN655" i="27"/>
  <c r="AO655" i="27"/>
  <c r="AP655" i="27"/>
  <c r="AQ655" i="27"/>
  <c r="AR655" i="27"/>
  <c r="AW655" i="27"/>
  <c r="AX655" i="27"/>
  <c r="AI656" i="27"/>
  <c r="AJ656" i="27"/>
  <c r="AK656" i="27"/>
  <c r="AL656" i="27"/>
  <c r="AM656" i="27"/>
  <c r="AN656" i="27"/>
  <c r="AO656" i="27"/>
  <c r="AP656" i="27"/>
  <c r="AQ656" i="27"/>
  <c r="AR656" i="27"/>
  <c r="AW656" i="27"/>
  <c r="AX656" i="27"/>
  <c r="AI657" i="27"/>
  <c r="AJ657" i="27"/>
  <c r="AK657" i="27"/>
  <c r="AL657" i="27"/>
  <c r="AM657" i="27"/>
  <c r="AN657" i="27"/>
  <c r="AO657" i="27"/>
  <c r="AP657" i="27"/>
  <c r="AQ657" i="27"/>
  <c r="AR657" i="27"/>
  <c r="AW657" i="27"/>
  <c r="AX657" i="27"/>
  <c r="AI658" i="27"/>
  <c r="AJ658" i="27"/>
  <c r="AK658" i="27"/>
  <c r="AL658" i="27"/>
  <c r="AM658" i="27"/>
  <c r="AN658" i="27"/>
  <c r="AO658" i="27"/>
  <c r="AP658" i="27"/>
  <c r="AQ658" i="27"/>
  <c r="AR658" i="27"/>
  <c r="AW658" i="27"/>
  <c r="AX658" i="27"/>
  <c r="AI659" i="27"/>
  <c r="AJ659" i="27"/>
  <c r="AK659" i="27"/>
  <c r="AL659" i="27"/>
  <c r="AM659" i="27"/>
  <c r="AN659" i="27"/>
  <c r="AO659" i="27"/>
  <c r="AP659" i="27"/>
  <c r="AQ659" i="27"/>
  <c r="AR659" i="27"/>
  <c r="AW659" i="27"/>
  <c r="AX659" i="27"/>
  <c r="AI660" i="27"/>
  <c r="AJ660" i="27"/>
  <c r="AK660" i="27"/>
  <c r="AL660" i="27"/>
  <c r="AM660" i="27"/>
  <c r="AN660" i="27"/>
  <c r="AO660" i="27"/>
  <c r="AP660" i="27"/>
  <c r="AQ660" i="27"/>
  <c r="AR660" i="27"/>
  <c r="AW660" i="27"/>
  <c r="AX660" i="27"/>
  <c r="AI661" i="27"/>
  <c r="AJ661" i="27"/>
  <c r="AK661" i="27"/>
  <c r="AL661" i="27"/>
  <c r="AM661" i="27"/>
  <c r="AN661" i="27"/>
  <c r="AO661" i="27"/>
  <c r="AP661" i="27"/>
  <c r="AQ661" i="27"/>
  <c r="AR661" i="27"/>
  <c r="AW661" i="27"/>
  <c r="AX661" i="27"/>
  <c r="AI662" i="27"/>
  <c r="AJ662" i="27"/>
  <c r="AK662" i="27"/>
  <c r="AL662" i="27"/>
  <c r="AM662" i="27"/>
  <c r="AN662" i="27"/>
  <c r="AO662" i="27"/>
  <c r="AP662" i="27"/>
  <c r="AQ662" i="27"/>
  <c r="AR662" i="27"/>
  <c r="AW662" i="27"/>
  <c r="AX662" i="27"/>
  <c r="AI663" i="27"/>
  <c r="AJ663" i="27"/>
  <c r="AK663" i="27"/>
  <c r="AL663" i="27"/>
  <c r="AM663" i="27"/>
  <c r="AN663" i="27"/>
  <c r="AO663" i="27"/>
  <c r="AP663" i="27"/>
  <c r="AQ663" i="27"/>
  <c r="AR663" i="27"/>
  <c r="AW663" i="27"/>
  <c r="AX663" i="27"/>
  <c r="AI664" i="27"/>
  <c r="AJ664" i="27"/>
  <c r="AK664" i="27"/>
  <c r="AL664" i="27"/>
  <c r="AM664" i="27"/>
  <c r="AN664" i="27"/>
  <c r="AO664" i="27"/>
  <c r="AP664" i="27"/>
  <c r="AQ664" i="27"/>
  <c r="AR664" i="27"/>
  <c r="AW664" i="27"/>
  <c r="AX664" i="27"/>
  <c r="AI665" i="27"/>
  <c r="AJ665" i="27"/>
  <c r="AK665" i="27"/>
  <c r="AL665" i="27"/>
  <c r="AM665" i="27"/>
  <c r="AN665" i="27"/>
  <c r="AO665" i="27"/>
  <c r="AP665" i="27"/>
  <c r="AQ665" i="27"/>
  <c r="AR665" i="27"/>
  <c r="AW665" i="27"/>
  <c r="AX665" i="27"/>
  <c r="AI666" i="27"/>
  <c r="AJ666" i="27"/>
  <c r="AK666" i="27"/>
  <c r="AL666" i="27"/>
  <c r="AM666" i="27"/>
  <c r="AN666" i="27"/>
  <c r="AO666" i="27"/>
  <c r="AP666" i="27"/>
  <c r="AQ666" i="27"/>
  <c r="AR666" i="27"/>
  <c r="AW666" i="27"/>
  <c r="AX666" i="27"/>
  <c r="AI667" i="27"/>
  <c r="AJ667" i="27"/>
  <c r="AK667" i="27"/>
  <c r="AL667" i="27"/>
  <c r="AM667" i="27"/>
  <c r="AN667" i="27"/>
  <c r="AO667" i="27"/>
  <c r="AP667" i="27"/>
  <c r="AQ667" i="27"/>
  <c r="AR667" i="27"/>
  <c r="AW667" i="27"/>
  <c r="AX667" i="27"/>
  <c r="AI668" i="27"/>
  <c r="AJ668" i="27"/>
  <c r="AK668" i="27"/>
  <c r="AL668" i="27"/>
  <c r="AM668" i="27"/>
  <c r="AN668" i="27"/>
  <c r="AO668" i="27"/>
  <c r="AP668" i="27"/>
  <c r="AQ668" i="27"/>
  <c r="AR668" i="27"/>
  <c r="AW668" i="27"/>
  <c r="AX668" i="27"/>
  <c r="AI669" i="27"/>
  <c r="AJ669" i="27"/>
  <c r="AK669" i="27"/>
  <c r="AL669" i="27"/>
  <c r="AM669" i="27"/>
  <c r="AN669" i="27"/>
  <c r="AO669" i="27"/>
  <c r="AP669" i="27"/>
  <c r="AQ669" i="27"/>
  <c r="AR669" i="27"/>
  <c r="AW669" i="27"/>
  <c r="AX669" i="27"/>
  <c r="AI670" i="27"/>
  <c r="AJ670" i="27"/>
  <c r="AK670" i="27"/>
  <c r="AL670" i="27"/>
  <c r="AM670" i="27"/>
  <c r="AN670" i="27"/>
  <c r="AO670" i="27"/>
  <c r="AP670" i="27"/>
  <c r="AQ670" i="27"/>
  <c r="AR670" i="27"/>
  <c r="AW670" i="27"/>
  <c r="AX670" i="27"/>
  <c r="AI671" i="27"/>
  <c r="AJ671" i="27"/>
  <c r="AK671" i="27"/>
  <c r="AL671" i="27"/>
  <c r="AM671" i="27"/>
  <c r="AN671" i="27"/>
  <c r="AO671" i="27"/>
  <c r="AP671" i="27"/>
  <c r="AQ671" i="27"/>
  <c r="AR671" i="27"/>
  <c r="AW671" i="27"/>
  <c r="AX671" i="27"/>
  <c r="AI672" i="27"/>
  <c r="AJ672" i="27"/>
  <c r="AK672" i="27"/>
  <c r="AL672" i="27"/>
  <c r="AM672" i="27"/>
  <c r="AN672" i="27"/>
  <c r="AO672" i="27"/>
  <c r="AP672" i="27"/>
  <c r="AQ672" i="27"/>
  <c r="AR672" i="27"/>
  <c r="AW672" i="27"/>
  <c r="AX672" i="27"/>
  <c r="AI673" i="27"/>
  <c r="AJ673" i="27"/>
  <c r="AK673" i="27"/>
  <c r="AL673" i="27"/>
  <c r="AM673" i="27"/>
  <c r="AN673" i="27"/>
  <c r="AO673" i="27"/>
  <c r="AP673" i="27"/>
  <c r="AQ673" i="27"/>
  <c r="AR673" i="27"/>
  <c r="AW673" i="27"/>
  <c r="AX673" i="27"/>
  <c r="AI674" i="27"/>
  <c r="AJ674" i="27"/>
  <c r="AK674" i="27"/>
  <c r="AL674" i="27"/>
  <c r="AM674" i="27"/>
  <c r="AN674" i="27"/>
  <c r="AO674" i="27"/>
  <c r="AP674" i="27"/>
  <c r="AQ674" i="27"/>
  <c r="AR674" i="27"/>
  <c r="AW674" i="27"/>
  <c r="AX674" i="27"/>
  <c r="AI675" i="27"/>
  <c r="AJ675" i="27"/>
  <c r="AK675" i="27"/>
  <c r="AL675" i="27"/>
  <c r="AM675" i="27"/>
  <c r="AN675" i="27"/>
  <c r="AO675" i="27"/>
  <c r="AP675" i="27"/>
  <c r="AQ675" i="27"/>
  <c r="AR675" i="27"/>
  <c r="AW675" i="27"/>
  <c r="AX675" i="27"/>
  <c r="AI676" i="27"/>
  <c r="AJ676" i="27"/>
  <c r="AK676" i="27"/>
  <c r="AL676" i="27"/>
  <c r="AM676" i="27"/>
  <c r="AN676" i="27"/>
  <c r="AO676" i="27"/>
  <c r="AP676" i="27"/>
  <c r="AQ676" i="27"/>
  <c r="AR676" i="27"/>
  <c r="AW676" i="27"/>
  <c r="AX676" i="27"/>
  <c r="AI677" i="27"/>
  <c r="AJ677" i="27"/>
  <c r="AK677" i="27"/>
  <c r="AL677" i="27"/>
  <c r="AM677" i="27"/>
  <c r="AN677" i="27"/>
  <c r="AO677" i="27"/>
  <c r="AP677" i="27"/>
  <c r="AQ677" i="27"/>
  <c r="AR677" i="27"/>
  <c r="AW677" i="27"/>
  <c r="AX677" i="27"/>
  <c r="AI678" i="27"/>
  <c r="AJ678" i="27"/>
  <c r="AK678" i="27"/>
  <c r="AL678" i="27"/>
  <c r="AM678" i="27"/>
  <c r="AN678" i="27"/>
  <c r="AO678" i="27"/>
  <c r="AP678" i="27"/>
  <c r="AQ678" i="27"/>
  <c r="AR678" i="27"/>
  <c r="AW678" i="27"/>
  <c r="AX678" i="27"/>
  <c r="AI679" i="27"/>
  <c r="AJ679" i="27"/>
  <c r="AK679" i="27"/>
  <c r="AL679" i="27"/>
  <c r="AM679" i="27"/>
  <c r="AN679" i="27"/>
  <c r="AO679" i="27"/>
  <c r="AP679" i="27"/>
  <c r="AQ679" i="27"/>
  <c r="AR679" i="27"/>
  <c r="AW679" i="27"/>
  <c r="AX679" i="27"/>
  <c r="AI680" i="27"/>
  <c r="AJ680" i="27"/>
  <c r="AK680" i="27"/>
  <c r="AL680" i="27"/>
  <c r="AM680" i="27"/>
  <c r="AN680" i="27"/>
  <c r="AO680" i="27"/>
  <c r="AP680" i="27"/>
  <c r="AQ680" i="27"/>
  <c r="AR680" i="27"/>
  <c r="AW680" i="27"/>
  <c r="AX680" i="27"/>
  <c r="AI681" i="27"/>
  <c r="AJ681" i="27"/>
  <c r="AK681" i="27"/>
  <c r="AL681" i="27"/>
  <c r="AM681" i="27"/>
  <c r="AN681" i="27"/>
  <c r="AO681" i="27"/>
  <c r="AP681" i="27"/>
  <c r="AQ681" i="27"/>
  <c r="AR681" i="27"/>
  <c r="AW681" i="27"/>
  <c r="AX681" i="27"/>
  <c r="AI682" i="27"/>
  <c r="AJ682" i="27"/>
  <c r="AK682" i="27"/>
  <c r="AL682" i="27"/>
  <c r="AM682" i="27"/>
  <c r="AN682" i="27"/>
  <c r="AO682" i="27"/>
  <c r="AP682" i="27"/>
  <c r="AQ682" i="27"/>
  <c r="AR682" i="27"/>
  <c r="AW682" i="27"/>
  <c r="AX682" i="27"/>
  <c r="AI683" i="27"/>
  <c r="AJ683" i="27"/>
  <c r="AK683" i="27"/>
  <c r="AL683" i="27"/>
  <c r="AM683" i="27"/>
  <c r="AN683" i="27"/>
  <c r="AO683" i="27"/>
  <c r="AP683" i="27"/>
  <c r="AQ683" i="27"/>
  <c r="AR683" i="27"/>
  <c r="AW683" i="27"/>
  <c r="AX683" i="27"/>
  <c r="AI684" i="27"/>
  <c r="AJ684" i="27"/>
  <c r="AK684" i="27"/>
  <c r="AL684" i="27"/>
  <c r="AM684" i="27"/>
  <c r="AN684" i="27"/>
  <c r="AO684" i="27"/>
  <c r="AP684" i="27"/>
  <c r="AQ684" i="27"/>
  <c r="AR684" i="27"/>
  <c r="AW684" i="27"/>
  <c r="AX684" i="27"/>
  <c r="AI685" i="27"/>
  <c r="AJ685" i="27"/>
  <c r="AK685" i="27"/>
  <c r="AL685" i="27"/>
  <c r="AM685" i="27"/>
  <c r="AN685" i="27"/>
  <c r="AO685" i="27"/>
  <c r="AP685" i="27"/>
  <c r="AQ685" i="27"/>
  <c r="AR685" i="27"/>
  <c r="AW685" i="27"/>
  <c r="AX685" i="27"/>
  <c r="AI686" i="27"/>
  <c r="AJ686" i="27"/>
  <c r="AK686" i="27"/>
  <c r="AL686" i="27"/>
  <c r="AM686" i="27"/>
  <c r="AN686" i="27"/>
  <c r="AO686" i="27"/>
  <c r="AP686" i="27"/>
  <c r="AQ686" i="27"/>
  <c r="AR686" i="27"/>
  <c r="AW686" i="27"/>
  <c r="AX686" i="27"/>
  <c r="AI687" i="27"/>
  <c r="AJ687" i="27"/>
  <c r="AK687" i="27"/>
  <c r="AL687" i="27"/>
  <c r="AM687" i="27"/>
  <c r="AN687" i="27"/>
  <c r="AO687" i="27"/>
  <c r="AP687" i="27"/>
  <c r="AQ687" i="27"/>
  <c r="AR687" i="27"/>
  <c r="AW687" i="27"/>
  <c r="AX687" i="27"/>
  <c r="AI688" i="27"/>
  <c r="AJ688" i="27"/>
  <c r="AK688" i="27"/>
  <c r="AL688" i="27"/>
  <c r="AM688" i="27"/>
  <c r="AN688" i="27"/>
  <c r="AO688" i="27"/>
  <c r="AP688" i="27"/>
  <c r="AQ688" i="27"/>
  <c r="AR688" i="27"/>
  <c r="AW688" i="27"/>
  <c r="AX688" i="27"/>
  <c r="AI689" i="27"/>
  <c r="AJ689" i="27"/>
  <c r="AK689" i="27"/>
  <c r="AL689" i="27"/>
  <c r="AM689" i="27"/>
  <c r="AN689" i="27"/>
  <c r="AO689" i="27"/>
  <c r="AP689" i="27"/>
  <c r="AQ689" i="27"/>
  <c r="AR689" i="27"/>
  <c r="AW689" i="27"/>
  <c r="AX689" i="27"/>
  <c r="AI690" i="27"/>
  <c r="AJ690" i="27"/>
  <c r="AK690" i="27"/>
  <c r="AL690" i="27"/>
  <c r="AM690" i="27"/>
  <c r="AN690" i="27"/>
  <c r="AO690" i="27"/>
  <c r="AP690" i="27"/>
  <c r="AQ690" i="27"/>
  <c r="AR690" i="27"/>
  <c r="AW690" i="27"/>
  <c r="AX690" i="27"/>
  <c r="AI691" i="27"/>
  <c r="AJ691" i="27"/>
  <c r="AK691" i="27"/>
  <c r="AL691" i="27"/>
  <c r="AM691" i="27"/>
  <c r="AN691" i="27"/>
  <c r="AO691" i="27"/>
  <c r="AP691" i="27"/>
  <c r="AQ691" i="27"/>
  <c r="AR691" i="27"/>
  <c r="AW691" i="27"/>
  <c r="AX691" i="27"/>
  <c r="AI692" i="27"/>
  <c r="AJ692" i="27"/>
  <c r="AK692" i="27"/>
  <c r="AL692" i="27"/>
  <c r="AM692" i="27"/>
  <c r="AN692" i="27"/>
  <c r="AO692" i="27"/>
  <c r="AP692" i="27"/>
  <c r="AQ692" i="27"/>
  <c r="AR692" i="27"/>
  <c r="AW692" i="27"/>
  <c r="AX692" i="27"/>
  <c r="AI693" i="27"/>
  <c r="AJ693" i="27"/>
  <c r="AK693" i="27"/>
  <c r="AL693" i="27"/>
  <c r="AM693" i="27"/>
  <c r="AN693" i="27"/>
  <c r="AO693" i="27"/>
  <c r="AP693" i="27"/>
  <c r="AQ693" i="27"/>
  <c r="AR693" i="27"/>
  <c r="AW693" i="27"/>
  <c r="AX693" i="27"/>
  <c r="AI694" i="27"/>
  <c r="AJ694" i="27"/>
  <c r="AK694" i="27"/>
  <c r="AL694" i="27"/>
  <c r="AM694" i="27"/>
  <c r="AN694" i="27"/>
  <c r="AO694" i="27"/>
  <c r="AP694" i="27"/>
  <c r="AQ694" i="27"/>
  <c r="AR694" i="27"/>
  <c r="AW694" i="27"/>
  <c r="AX694" i="27"/>
  <c r="AI695" i="27"/>
  <c r="AJ695" i="27"/>
  <c r="AK695" i="27"/>
  <c r="AL695" i="27"/>
  <c r="AM695" i="27"/>
  <c r="AN695" i="27"/>
  <c r="AO695" i="27"/>
  <c r="AP695" i="27"/>
  <c r="AQ695" i="27"/>
  <c r="AR695" i="27"/>
  <c r="AW695" i="27"/>
  <c r="AX695" i="27"/>
  <c r="AI696" i="27"/>
  <c r="AJ696" i="27"/>
  <c r="AK696" i="27"/>
  <c r="AL696" i="27"/>
  <c r="AM696" i="27"/>
  <c r="AN696" i="27"/>
  <c r="AO696" i="27"/>
  <c r="AP696" i="27"/>
  <c r="AQ696" i="27"/>
  <c r="AR696" i="27"/>
  <c r="AW696" i="27"/>
  <c r="AX696" i="27"/>
  <c r="AI697" i="27"/>
  <c r="AJ697" i="27"/>
  <c r="AK697" i="27"/>
  <c r="AL697" i="27"/>
  <c r="AM697" i="27"/>
  <c r="AN697" i="27"/>
  <c r="AO697" i="27"/>
  <c r="AP697" i="27"/>
  <c r="AQ697" i="27"/>
  <c r="AR697" i="27"/>
  <c r="AW697" i="27"/>
  <c r="AX697" i="27"/>
  <c r="AI698" i="27"/>
  <c r="AJ698" i="27"/>
  <c r="AK698" i="27"/>
  <c r="AL698" i="27"/>
  <c r="AM698" i="27"/>
  <c r="AN698" i="27"/>
  <c r="AO698" i="27"/>
  <c r="AP698" i="27"/>
  <c r="AQ698" i="27"/>
  <c r="AR698" i="27"/>
  <c r="AW698" i="27"/>
  <c r="AX698" i="27"/>
  <c r="AI699" i="27"/>
  <c r="AJ699" i="27"/>
  <c r="AK699" i="27"/>
  <c r="AL699" i="27"/>
  <c r="AM699" i="27"/>
  <c r="AN699" i="27"/>
  <c r="AO699" i="27"/>
  <c r="AP699" i="27"/>
  <c r="AQ699" i="27"/>
  <c r="AR699" i="27"/>
  <c r="AW699" i="27"/>
  <c r="AX699" i="27"/>
  <c r="AI700" i="27"/>
  <c r="AJ700" i="27"/>
  <c r="AK700" i="27"/>
  <c r="AL700" i="27"/>
  <c r="AM700" i="27"/>
  <c r="AN700" i="27"/>
  <c r="AO700" i="27"/>
  <c r="AP700" i="27"/>
  <c r="AQ700" i="27"/>
  <c r="AR700" i="27"/>
  <c r="AW700" i="27"/>
  <c r="AX700" i="27"/>
  <c r="AI701" i="27"/>
  <c r="AJ701" i="27"/>
  <c r="AK701" i="27"/>
  <c r="AL701" i="27"/>
  <c r="AM701" i="27"/>
  <c r="AN701" i="27"/>
  <c r="AO701" i="27"/>
  <c r="AP701" i="27"/>
  <c r="AQ701" i="27"/>
  <c r="AR701" i="27"/>
  <c r="AW701" i="27"/>
  <c r="AX701" i="27"/>
  <c r="AI702" i="27"/>
  <c r="AJ702" i="27"/>
  <c r="AK702" i="27"/>
  <c r="AL702" i="27"/>
  <c r="AM702" i="27"/>
  <c r="AN702" i="27"/>
  <c r="AO702" i="27"/>
  <c r="AP702" i="27"/>
  <c r="AQ702" i="27"/>
  <c r="AR702" i="27"/>
  <c r="AW702" i="27"/>
  <c r="AX702" i="27"/>
  <c r="AI703" i="27"/>
  <c r="AJ703" i="27"/>
  <c r="AK703" i="27"/>
  <c r="AL703" i="27"/>
  <c r="AM703" i="27"/>
  <c r="AN703" i="27"/>
  <c r="AO703" i="27"/>
  <c r="AP703" i="27"/>
  <c r="AQ703" i="27"/>
  <c r="AR703" i="27"/>
  <c r="AW703" i="27"/>
  <c r="AX703" i="27"/>
  <c r="AI704" i="27"/>
  <c r="AJ704" i="27"/>
  <c r="AK704" i="27"/>
  <c r="AL704" i="27"/>
  <c r="AM704" i="27"/>
  <c r="AN704" i="27"/>
  <c r="AO704" i="27"/>
  <c r="AP704" i="27"/>
  <c r="AQ704" i="27"/>
  <c r="AR704" i="27"/>
  <c r="AW704" i="27"/>
  <c r="AX704" i="27"/>
  <c r="AI705" i="27"/>
  <c r="AJ705" i="27"/>
  <c r="AK705" i="27"/>
  <c r="AL705" i="27"/>
  <c r="AM705" i="27"/>
  <c r="AN705" i="27"/>
  <c r="AO705" i="27"/>
  <c r="AP705" i="27"/>
  <c r="AQ705" i="27"/>
  <c r="AR705" i="27"/>
  <c r="AW705" i="27"/>
  <c r="AX705" i="27"/>
  <c r="AI706" i="27"/>
  <c r="AJ706" i="27"/>
  <c r="AK706" i="27"/>
  <c r="AL706" i="27"/>
  <c r="AM706" i="27"/>
  <c r="AN706" i="27"/>
  <c r="AO706" i="27"/>
  <c r="AP706" i="27"/>
  <c r="AQ706" i="27"/>
  <c r="AR706" i="27"/>
  <c r="AW706" i="27"/>
  <c r="AX706" i="27"/>
  <c r="AI707" i="27"/>
  <c r="AJ707" i="27"/>
  <c r="AK707" i="27"/>
  <c r="AL707" i="27"/>
  <c r="AM707" i="27"/>
  <c r="AN707" i="27"/>
  <c r="AO707" i="27"/>
  <c r="AP707" i="27"/>
  <c r="AQ707" i="27"/>
  <c r="AR707" i="27"/>
  <c r="AW707" i="27"/>
  <c r="AX707" i="27"/>
  <c r="AI708" i="27"/>
  <c r="AJ708" i="27"/>
  <c r="AK708" i="27"/>
  <c r="AL708" i="27"/>
  <c r="AM708" i="27"/>
  <c r="AN708" i="27"/>
  <c r="AO708" i="27"/>
  <c r="AP708" i="27"/>
  <c r="AQ708" i="27"/>
  <c r="AR708" i="27"/>
  <c r="AW708" i="27"/>
  <c r="AX708" i="27"/>
  <c r="AI709" i="27"/>
  <c r="AJ709" i="27"/>
  <c r="AK709" i="27"/>
  <c r="AL709" i="27"/>
  <c r="AM709" i="27"/>
  <c r="AN709" i="27"/>
  <c r="AO709" i="27"/>
  <c r="AP709" i="27"/>
  <c r="AQ709" i="27"/>
  <c r="AR709" i="27"/>
  <c r="AW709" i="27"/>
  <c r="AX709" i="27"/>
  <c r="AI710" i="27"/>
  <c r="AJ710" i="27"/>
  <c r="AK710" i="27"/>
  <c r="AL710" i="27"/>
  <c r="AM710" i="27"/>
  <c r="AN710" i="27"/>
  <c r="AO710" i="27"/>
  <c r="AP710" i="27"/>
  <c r="AQ710" i="27"/>
  <c r="AR710" i="27"/>
  <c r="AW710" i="27"/>
  <c r="AX710" i="27"/>
  <c r="AI711" i="27"/>
  <c r="AJ711" i="27"/>
  <c r="AK711" i="27"/>
  <c r="AL711" i="27"/>
  <c r="AM711" i="27"/>
  <c r="AN711" i="27"/>
  <c r="AO711" i="27"/>
  <c r="AP711" i="27"/>
  <c r="AQ711" i="27"/>
  <c r="AR711" i="27"/>
  <c r="AW711" i="27"/>
  <c r="AX711" i="27"/>
  <c r="AI712" i="27"/>
  <c r="AJ712" i="27"/>
  <c r="AK712" i="27"/>
  <c r="AL712" i="27"/>
  <c r="AM712" i="27"/>
  <c r="AN712" i="27"/>
  <c r="AO712" i="27"/>
  <c r="AP712" i="27"/>
  <c r="AQ712" i="27"/>
  <c r="AR712" i="27"/>
  <c r="AW712" i="27"/>
  <c r="AX712" i="27"/>
  <c r="AI713" i="27"/>
  <c r="AJ713" i="27"/>
  <c r="AK713" i="27"/>
  <c r="AL713" i="27"/>
  <c r="AM713" i="27"/>
  <c r="AN713" i="27"/>
  <c r="AO713" i="27"/>
  <c r="AP713" i="27"/>
  <c r="AQ713" i="27"/>
  <c r="AR713" i="27"/>
  <c r="AW713" i="27"/>
  <c r="AX713" i="27"/>
  <c r="AI714" i="27"/>
  <c r="AJ714" i="27"/>
  <c r="AK714" i="27"/>
  <c r="AL714" i="27"/>
  <c r="AM714" i="27"/>
  <c r="AN714" i="27"/>
  <c r="AO714" i="27"/>
  <c r="AP714" i="27"/>
  <c r="AQ714" i="27"/>
  <c r="AR714" i="27"/>
  <c r="AW714" i="27"/>
  <c r="AX714" i="27"/>
  <c r="AI715" i="27"/>
  <c r="AJ715" i="27"/>
  <c r="AK715" i="27"/>
  <c r="AL715" i="27"/>
  <c r="AM715" i="27"/>
  <c r="AN715" i="27"/>
  <c r="AO715" i="27"/>
  <c r="AP715" i="27"/>
  <c r="AQ715" i="27"/>
  <c r="AR715" i="27"/>
  <c r="AW715" i="27"/>
  <c r="AX715" i="27"/>
  <c r="AI716" i="27"/>
  <c r="AJ716" i="27"/>
  <c r="AK716" i="27"/>
  <c r="AL716" i="27"/>
  <c r="AM716" i="27"/>
  <c r="AN716" i="27"/>
  <c r="AO716" i="27"/>
  <c r="AP716" i="27"/>
  <c r="AQ716" i="27"/>
  <c r="AR716" i="27"/>
  <c r="AW716" i="27"/>
  <c r="AX716" i="27"/>
  <c r="AI717" i="27"/>
  <c r="AJ717" i="27"/>
  <c r="AK717" i="27"/>
  <c r="AL717" i="27"/>
  <c r="AM717" i="27"/>
  <c r="AN717" i="27"/>
  <c r="AO717" i="27"/>
  <c r="AP717" i="27"/>
  <c r="AQ717" i="27"/>
  <c r="AR717" i="27"/>
  <c r="AW717" i="27"/>
  <c r="AX717" i="27"/>
  <c r="AI718" i="27"/>
  <c r="AJ718" i="27"/>
  <c r="AK718" i="27"/>
  <c r="AL718" i="27"/>
  <c r="AM718" i="27"/>
  <c r="AN718" i="27"/>
  <c r="AO718" i="27"/>
  <c r="AP718" i="27"/>
  <c r="AQ718" i="27"/>
  <c r="AR718" i="27"/>
  <c r="AW718" i="27"/>
  <c r="AX718" i="27"/>
  <c r="AI719" i="27"/>
  <c r="AJ719" i="27"/>
  <c r="AK719" i="27"/>
  <c r="AL719" i="27"/>
  <c r="AM719" i="27"/>
  <c r="AN719" i="27"/>
  <c r="AO719" i="27"/>
  <c r="AP719" i="27"/>
  <c r="AQ719" i="27"/>
  <c r="AR719" i="27"/>
  <c r="AW719" i="27"/>
  <c r="AX719" i="27"/>
  <c r="AI720" i="27"/>
  <c r="AJ720" i="27"/>
  <c r="AK720" i="27"/>
  <c r="AL720" i="27"/>
  <c r="AM720" i="27"/>
  <c r="AN720" i="27"/>
  <c r="AO720" i="27"/>
  <c r="AP720" i="27"/>
  <c r="AQ720" i="27"/>
  <c r="AR720" i="27"/>
  <c r="AW720" i="27"/>
  <c r="AX720" i="27"/>
  <c r="AI721" i="27"/>
  <c r="AJ721" i="27"/>
  <c r="AK721" i="27"/>
  <c r="AL721" i="27"/>
  <c r="AM721" i="27"/>
  <c r="AN721" i="27"/>
  <c r="AO721" i="27"/>
  <c r="AP721" i="27"/>
  <c r="AQ721" i="27"/>
  <c r="AR721" i="27"/>
  <c r="AW721" i="27"/>
  <c r="AX721" i="27"/>
  <c r="AI722" i="27"/>
  <c r="AJ722" i="27"/>
  <c r="AK722" i="27"/>
  <c r="AL722" i="27"/>
  <c r="AM722" i="27"/>
  <c r="AN722" i="27"/>
  <c r="AO722" i="27"/>
  <c r="AP722" i="27"/>
  <c r="AQ722" i="27"/>
  <c r="AR722" i="27"/>
  <c r="AW722" i="27"/>
  <c r="AX722" i="27"/>
  <c r="AI723" i="27"/>
  <c r="AJ723" i="27"/>
  <c r="AK723" i="27"/>
  <c r="AL723" i="27"/>
  <c r="AM723" i="27"/>
  <c r="AN723" i="27"/>
  <c r="AO723" i="27"/>
  <c r="AP723" i="27"/>
  <c r="AQ723" i="27"/>
  <c r="AR723" i="27"/>
  <c r="AW723" i="27"/>
  <c r="AX723" i="27"/>
  <c r="AI724" i="27"/>
  <c r="AJ724" i="27"/>
  <c r="AK724" i="27"/>
  <c r="AL724" i="27"/>
  <c r="AM724" i="27"/>
  <c r="AN724" i="27"/>
  <c r="AO724" i="27"/>
  <c r="AP724" i="27"/>
  <c r="AQ724" i="27"/>
  <c r="AR724" i="27"/>
  <c r="AW724" i="27"/>
  <c r="AX724" i="27"/>
  <c r="AI725" i="27"/>
  <c r="AJ725" i="27"/>
  <c r="AK725" i="27"/>
  <c r="AL725" i="27"/>
  <c r="AM725" i="27"/>
  <c r="AN725" i="27"/>
  <c r="AO725" i="27"/>
  <c r="AP725" i="27"/>
  <c r="AQ725" i="27"/>
  <c r="AR725" i="27"/>
  <c r="AW725" i="27"/>
  <c r="AX725" i="27"/>
  <c r="AI726" i="27"/>
  <c r="AJ726" i="27"/>
  <c r="AK726" i="27"/>
  <c r="AL726" i="27"/>
  <c r="AM726" i="27"/>
  <c r="AN726" i="27"/>
  <c r="AO726" i="27"/>
  <c r="AP726" i="27"/>
  <c r="AQ726" i="27"/>
  <c r="AR726" i="27"/>
  <c r="AW726" i="27"/>
  <c r="AX726" i="27"/>
  <c r="AI727" i="27"/>
  <c r="AJ727" i="27"/>
  <c r="AK727" i="27"/>
  <c r="AL727" i="27"/>
  <c r="AM727" i="27"/>
  <c r="AN727" i="27"/>
  <c r="AO727" i="27"/>
  <c r="AP727" i="27"/>
  <c r="AQ727" i="27"/>
  <c r="AR727" i="27"/>
  <c r="AW727" i="27"/>
  <c r="AX727" i="27"/>
  <c r="AI728" i="27"/>
  <c r="AJ728" i="27"/>
  <c r="AK728" i="27"/>
  <c r="AL728" i="27"/>
  <c r="AM728" i="27"/>
  <c r="AN728" i="27"/>
  <c r="AO728" i="27"/>
  <c r="AP728" i="27"/>
  <c r="AQ728" i="27"/>
  <c r="AR728" i="27"/>
  <c r="AW728" i="27"/>
  <c r="AX728" i="27"/>
  <c r="AI729" i="27"/>
  <c r="AJ729" i="27"/>
  <c r="AK729" i="27"/>
  <c r="AL729" i="27"/>
  <c r="AM729" i="27"/>
  <c r="AN729" i="27"/>
  <c r="AO729" i="27"/>
  <c r="AP729" i="27"/>
  <c r="AQ729" i="27"/>
  <c r="AR729" i="27"/>
  <c r="AW729" i="27"/>
  <c r="AX729" i="27"/>
  <c r="AI730" i="27"/>
  <c r="AJ730" i="27"/>
  <c r="AK730" i="27"/>
  <c r="AL730" i="27"/>
  <c r="AM730" i="27"/>
  <c r="AN730" i="27"/>
  <c r="AO730" i="27"/>
  <c r="AP730" i="27"/>
  <c r="AQ730" i="27"/>
  <c r="AR730" i="27"/>
  <c r="AW730" i="27"/>
  <c r="AX730" i="27"/>
  <c r="AI731" i="27"/>
  <c r="AJ731" i="27"/>
  <c r="AK731" i="27"/>
  <c r="AL731" i="27"/>
  <c r="AM731" i="27"/>
  <c r="AN731" i="27"/>
  <c r="AO731" i="27"/>
  <c r="AP731" i="27"/>
  <c r="AQ731" i="27"/>
  <c r="AR731" i="27"/>
  <c r="AW731" i="27"/>
  <c r="AX731" i="27"/>
  <c r="AI732" i="27"/>
  <c r="AJ732" i="27"/>
  <c r="AK732" i="27"/>
  <c r="AL732" i="27"/>
  <c r="AM732" i="27"/>
  <c r="AN732" i="27"/>
  <c r="AO732" i="27"/>
  <c r="AP732" i="27"/>
  <c r="AQ732" i="27"/>
  <c r="AR732" i="27"/>
  <c r="AW732" i="27"/>
  <c r="AX732" i="27"/>
  <c r="AI733" i="27"/>
  <c r="AJ733" i="27"/>
  <c r="AK733" i="27"/>
  <c r="AL733" i="27"/>
  <c r="AM733" i="27"/>
  <c r="AN733" i="27"/>
  <c r="AO733" i="27"/>
  <c r="AP733" i="27"/>
  <c r="AQ733" i="27"/>
  <c r="AR733" i="27"/>
  <c r="AW733" i="27"/>
  <c r="AX733" i="27"/>
  <c r="AI734" i="27"/>
  <c r="AJ734" i="27"/>
  <c r="AK734" i="27"/>
  <c r="AL734" i="27"/>
  <c r="AM734" i="27"/>
  <c r="AN734" i="27"/>
  <c r="AO734" i="27"/>
  <c r="AP734" i="27"/>
  <c r="AQ734" i="27"/>
  <c r="AR734" i="27"/>
  <c r="AW734" i="27"/>
  <c r="AX734" i="27"/>
  <c r="AI735" i="27"/>
  <c r="AJ735" i="27"/>
  <c r="AK735" i="27"/>
  <c r="AL735" i="27"/>
  <c r="AM735" i="27"/>
  <c r="AN735" i="27"/>
  <c r="AO735" i="27"/>
  <c r="AP735" i="27"/>
  <c r="AQ735" i="27"/>
  <c r="AR735" i="27"/>
  <c r="AW735" i="27"/>
  <c r="AX735" i="27"/>
  <c r="AI736" i="27"/>
  <c r="AJ736" i="27"/>
  <c r="AK736" i="27"/>
  <c r="AL736" i="27"/>
  <c r="AM736" i="27"/>
  <c r="AN736" i="27"/>
  <c r="AO736" i="27"/>
  <c r="AP736" i="27"/>
  <c r="AQ736" i="27"/>
  <c r="AR736" i="27"/>
  <c r="AW736" i="27"/>
  <c r="AX736" i="27"/>
  <c r="AI737" i="27"/>
  <c r="AJ737" i="27"/>
  <c r="AK737" i="27"/>
  <c r="AL737" i="27"/>
  <c r="AM737" i="27"/>
  <c r="AN737" i="27"/>
  <c r="AO737" i="27"/>
  <c r="AP737" i="27"/>
  <c r="AQ737" i="27"/>
  <c r="AR737" i="27"/>
  <c r="AW737" i="27"/>
  <c r="AX737" i="27"/>
  <c r="AI738" i="27"/>
  <c r="AJ738" i="27"/>
  <c r="AK738" i="27"/>
  <c r="AL738" i="27"/>
  <c r="AM738" i="27"/>
  <c r="AN738" i="27"/>
  <c r="AO738" i="27"/>
  <c r="AP738" i="27"/>
  <c r="AQ738" i="27"/>
  <c r="AR738" i="27"/>
  <c r="AW738" i="27"/>
  <c r="AX738" i="27"/>
  <c r="AI739" i="27"/>
  <c r="AJ739" i="27"/>
  <c r="AK739" i="27"/>
  <c r="AL739" i="27"/>
  <c r="AM739" i="27"/>
  <c r="AN739" i="27"/>
  <c r="AO739" i="27"/>
  <c r="AP739" i="27"/>
  <c r="AQ739" i="27"/>
  <c r="AR739" i="27"/>
  <c r="AW739" i="27"/>
  <c r="AX739" i="27"/>
  <c r="AI740" i="27"/>
  <c r="AJ740" i="27"/>
  <c r="AK740" i="27"/>
  <c r="AL740" i="27"/>
  <c r="AM740" i="27"/>
  <c r="AN740" i="27"/>
  <c r="AO740" i="27"/>
  <c r="AP740" i="27"/>
  <c r="AQ740" i="27"/>
  <c r="AR740" i="27"/>
  <c r="AW740" i="27"/>
  <c r="AX740" i="27"/>
  <c r="AI741" i="27"/>
  <c r="AJ741" i="27"/>
  <c r="AK741" i="27"/>
  <c r="AL741" i="27"/>
  <c r="AM741" i="27"/>
  <c r="AN741" i="27"/>
  <c r="AO741" i="27"/>
  <c r="AP741" i="27"/>
  <c r="AQ741" i="27"/>
  <c r="AR741" i="27"/>
  <c r="AW741" i="27"/>
  <c r="AX741" i="27"/>
  <c r="AI742" i="27"/>
  <c r="AJ742" i="27"/>
  <c r="AK742" i="27"/>
  <c r="AL742" i="27"/>
  <c r="AM742" i="27"/>
  <c r="AN742" i="27"/>
  <c r="AO742" i="27"/>
  <c r="AP742" i="27"/>
  <c r="AQ742" i="27"/>
  <c r="AR742" i="27"/>
  <c r="AW742" i="27"/>
  <c r="AX742" i="27"/>
  <c r="AI743" i="27"/>
  <c r="AJ743" i="27"/>
  <c r="AK743" i="27"/>
  <c r="AL743" i="27"/>
  <c r="AM743" i="27"/>
  <c r="AN743" i="27"/>
  <c r="AO743" i="27"/>
  <c r="AP743" i="27"/>
  <c r="AQ743" i="27"/>
  <c r="AR743" i="27"/>
  <c r="AW743" i="27"/>
  <c r="AX743" i="27"/>
  <c r="AI744" i="27"/>
  <c r="AJ744" i="27"/>
  <c r="AK744" i="27"/>
  <c r="AL744" i="27"/>
  <c r="AM744" i="27"/>
  <c r="AN744" i="27"/>
  <c r="AO744" i="27"/>
  <c r="AP744" i="27"/>
  <c r="AQ744" i="27"/>
  <c r="AR744" i="27"/>
  <c r="AW744" i="27"/>
  <c r="AX744" i="27"/>
  <c r="AI745" i="27"/>
  <c r="AJ745" i="27"/>
  <c r="AK745" i="27"/>
  <c r="AL745" i="27"/>
  <c r="AM745" i="27"/>
  <c r="AN745" i="27"/>
  <c r="AO745" i="27"/>
  <c r="AP745" i="27"/>
  <c r="AQ745" i="27"/>
  <c r="AR745" i="27"/>
  <c r="AW745" i="27"/>
  <c r="AX745" i="27"/>
  <c r="AI746" i="27"/>
  <c r="AJ746" i="27"/>
  <c r="AK746" i="27"/>
  <c r="AL746" i="27"/>
  <c r="AM746" i="27"/>
  <c r="AN746" i="27"/>
  <c r="AO746" i="27"/>
  <c r="AP746" i="27"/>
  <c r="AQ746" i="27"/>
  <c r="AR746" i="27"/>
  <c r="AW746" i="27"/>
  <c r="AX746" i="27"/>
  <c r="AI747" i="27"/>
  <c r="AJ747" i="27"/>
  <c r="AK747" i="27"/>
  <c r="AL747" i="27"/>
  <c r="AM747" i="27"/>
  <c r="AN747" i="27"/>
  <c r="AO747" i="27"/>
  <c r="AP747" i="27"/>
  <c r="AQ747" i="27"/>
  <c r="AR747" i="27"/>
  <c r="AW747" i="27"/>
  <c r="AX747" i="27"/>
  <c r="AI748" i="27"/>
  <c r="AJ748" i="27"/>
  <c r="AK748" i="27"/>
  <c r="AL748" i="27"/>
  <c r="AM748" i="27"/>
  <c r="AN748" i="27"/>
  <c r="AO748" i="27"/>
  <c r="AP748" i="27"/>
  <c r="AQ748" i="27"/>
  <c r="AR748" i="27"/>
  <c r="AW748" i="27"/>
  <c r="AX748" i="27"/>
  <c r="AI749" i="27"/>
  <c r="AJ749" i="27"/>
  <c r="AK749" i="27"/>
  <c r="AL749" i="27"/>
  <c r="AM749" i="27"/>
  <c r="AN749" i="27"/>
  <c r="AO749" i="27"/>
  <c r="AP749" i="27"/>
  <c r="AQ749" i="27"/>
  <c r="AR749" i="27"/>
  <c r="AW749" i="27"/>
  <c r="AX749" i="27"/>
  <c r="AI750" i="27"/>
  <c r="AJ750" i="27"/>
  <c r="AK750" i="27"/>
  <c r="AL750" i="27"/>
  <c r="AM750" i="27"/>
  <c r="AN750" i="27"/>
  <c r="AO750" i="27"/>
  <c r="AP750" i="27"/>
  <c r="AQ750" i="27"/>
  <c r="AR750" i="27"/>
  <c r="AW750" i="27"/>
  <c r="AX750" i="27"/>
  <c r="AI751" i="27"/>
  <c r="AJ751" i="27"/>
  <c r="AK751" i="27"/>
  <c r="AL751" i="27"/>
  <c r="AM751" i="27"/>
  <c r="AN751" i="27"/>
  <c r="AO751" i="27"/>
  <c r="AP751" i="27"/>
  <c r="AQ751" i="27"/>
  <c r="AR751" i="27"/>
  <c r="AW751" i="27"/>
  <c r="AX751" i="27"/>
  <c r="AI752" i="27"/>
  <c r="AJ752" i="27"/>
  <c r="AK752" i="27"/>
  <c r="AL752" i="27"/>
  <c r="AM752" i="27"/>
  <c r="AN752" i="27"/>
  <c r="AO752" i="27"/>
  <c r="AP752" i="27"/>
  <c r="AQ752" i="27"/>
  <c r="AR752" i="27"/>
  <c r="AW752" i="27"/>
  <c r="AX752" i="27"/>
  <c r="AI753" i="27"/>
  <c r="AJ753" i="27"/>
  <c r="AK753" i="27"/>
  <c r="AL753" i="27"/>
  <c r="AM753" i="27"/>
  <c r="AN753" i="27"/>
  <c r="AO753" i="27"/>
  <c r="AP753" i="27"/>
  <c r="AQ753" i="27"/>
  <c r="AR753" i="27"/>
  <c r="AW753" i="27"/>
  <c r="AX753" i="27"/>
  <c r="AI754" i="27"/>
  <c r="AJ754" i="27"/>
  <c r="AK754" i="27"/>
  <c r="AL754" i="27"/>
  <c r="AM754" i="27"/>
  <c r="AN754" i="27"/>
  <c r="AO754" i="27"/>
  <c r="AP754" i="27"/>
  <c r="AQ754" i="27"/>
  <c r="AR754" i="27"/>
  <c r="AW754" i="27"/>
  <c r="AX754" i="27"/>
  <c r="AI755" i="27"/>
  <c r="AJ755" i="27"/>
  <c r="AK755" i="27"/>
  <c r="AL755" i="27"/>
  <c r="AM755" i="27"/>
  <c r="AN755" i="27"/>
  <c r="AO755" i="27"/>
  <c r="AP755" i="27"/>
  <c r="AQ755" i="27"/>
  <c r="AR755" i="27"/>
  <c r="AW755" i="27"/>
  <c r="AX755" i="27"/>
  <c r="AI756" i="27"/>
  <c r="AJ756" i="27"/>
  <c r="AK756" i="27"/>
  <c r="AL756" i="27"/>
  <c r="AM756" i="27"/>
  <c r="AN756" i="27"/>
  <c r="AO756" i="27"/>
  <c r="AP756" i="27"/>
  <c r="AQ756" i="27"/>
  <c r="AR756" i="27"/>
  <c r="AW756" i="27"/>
  <c r="AX756" i="27"/>
  <c r="AI757" i="27"/>
  <c r="AJ757" i="27"/>
  <c r="AK757" i="27"/>
  <c r="AL757" i="27"/>
  <c r="AM757" i="27"/>
  <c r="AN757" i="27"/>
  <c r="AO757" i="27"/>
  <c r="AP757" i="27"/>
  <c r="AQ757" i="27"/>
  <c r="AR757" i="27"/>
  <c r="AW757" i="27"/>
  <c r="AX757" i="27"/>
  <c r="AI758" i="27"/>
  <c r="AJ758" i="27"/>
  <c r="AK758" i="27"/>
  <c r="AL758" i="27"/>
  <c r="AM758" i="27"/>
  <c r="AN758" i="27"/>
  <c r="AO758" i="27"/>
  <c r="AP758" i="27"/>
  <c r="AQ758" i="27"/>
  <c r="AR758" i="27"/>
  <c r="AW758" i="27"/>
  <c r="AX758" i="27"/>
  <c r="AI759" i="27"/>
  <c r="AJ759" i="27"/>
  <c r="AK759" i="27"/>
  <c r="AL759" i="27"/>
  <c r="AM759" i="27"/>
  <c r="AN759" i="27"/>
  <c r="AO759" i="27"/>
  <c r="AP759" i="27"/>
  <c r="AQ759" i="27"/>
  <c r="AR759" i="27"/>
  <c r="AW759" i="27"/>
  <c r="AX759" i="27"/>
  <c r="AI760" i="27"/>
  <c r="AJ760" i="27"/>
  <c r="AK760" i="27"/>
  <c r="AL760" i="27"/>
  <c r="AM760" i="27"/>
  <c r="AN760" i="27"/>
  <c r="AO760" i="27"/>
  <c r="AP760" i="27"/>
  <c r="AQ760" i="27"/>
  <c r="AR760" i="27"/>
  <c r="AW760" i="27"/>
  <c r="AX760" i="27"/>
  <c r="AI761" i="27"/>
  <c r="AJ761" i="27"/>
  <c r="AK761" i="27"/>
  <c r="AL761" i="27"/>
  <c r="AM761" i="27"/>
  <c r="AN761" i="27"/>
  <c r="AO761" i="27"/>
  <c r="AP761" i="27"/>
  <c r="AQ761" i="27"/>
  <c r="AR761" i="27"/>
  <c r="AW761" i="27"/>
  <c r="AX761" i="27"/>
  <c r="AI762" i="27"/>
  <c r="AJ762" i="27"/>
  <c r="AK762" i="27"/>
  <c r="AL762" i="27"/>
  <c r="AM762" i="27"/>
  <c r="AN762" i="27"/>
  <c r="AO762" i="27"/>
  <c r="AP762" i="27"/>
  <c r="AQ762" i="27"/>
  <c r="AR762" i="27"/>
  <c r="AW762" i="27"/>
  <c r="AX762" i="27"/>
  <c r="AI763" i="27"/>
  <c r="AJ763" i="27"/>
  <c r="AK763" i="27"/>
  <c r="AL763" i="27"/>
  <c r="AM763" i="27"/>
  <c r="AN763" i="27"/>
  <c r="AO763" i="27"/>
  <c r="AP763" i="27"/>
  <c r="AQ763" i="27"/>
  <c r="AR763" i="27"/>
  <c r="AW763" i="27"/>
  <c r="AX763" i="27"/>
  <c r="AI764" i="27"/>
  <c r="AJ764" i="27"/>
  <c r="AK764" i="27"/>
  <c r="AL764" i="27"/>
  <c r="AM764" i="27"/>
  <c r="AN764" i="27"/>
  <c r="AO764" i="27"/>
  <c r="AP764" i="27"/>
  <c r="AQ764" i="27"/>
  <c r="AR764" i="27"/>
  <c r="AW764" i="27"/>
  <c r="AX764" i="27"/>
  <c r="AI765" i="27"/>
  <c r="AJ765" i="27"/>
  <c r="AK765" i="27"/>
  <c r="AL765" i="27"/>
  <c r="AM765" i="27"/>
  <c r="AN765" i="27"/>
  <c r="AO765" i="27"/>
  <c r="AP765" i="27"/>
  <c r="AQ765" i="27"/>
  <c r="AR765" i="27"/>
  <c r="AW765" i="27"/>
  <c r="AX765" i="27"/>
  <c r="AI766" i="27"/>
  <c r="AJ766" i="27"/>
  <c r="AK766" i="27"/>
  <c r="AL766" i="27"/>
  <c r="AM766" i="27"/>
  <c r="AN766" i="27"/>
  <c r="AO766" i="27"/>
  <c r="AP766" i="27"/>
  <c r="AQ766" i="27"/>
  <c r="AR766" i="27"/>
  <c r="AW766" i="27"/>
  <c r="AX766" i="27"/>
  <c r="AI767" i="27"/>
  <c r="AJ767" i="27"/>
  <c r="AK767" i="27"/>
  <c r="AL767" i="27"/>
  <c r="AM767" i="27"/>
  <c r="AN767" i="27"/>
  <c r="AO767" i="27"/>
  <c r="AP767" i="27"/>
  <c r="AQ767" i="27"/>
  <c r="AR767" i="27"/>
  <c r="AW767" i="27"/>
  <c r="AX767" i="27"/>
  <c r="AI768" i="27"/>
  <c r="AJ768" i="27"/>
  <c r="AK768" i="27"/>
  <c r="AL768" i="27"/>
  <c r="AM768" i="27"/>
  <c r="AN768" i="27"/>
  <c r="AO768" i="27"/>
  <c r="AP768" i="27"/>
  <c r="AQ768" i="27"/>
  <c r="AR768" i="27"/>
  <c r="AW768" i="27"/>
  <c r="AX768" i="27"/>
  <c r="AI769" i="27"/>
  <c r="AJ769" i="27"/>
  <c r="AK769" i="27"/>
  <c r="AL769" i="27"/>
  <c r="AM769" i="27"/>
  <c r="AN769" i="27"/>
  <c r="AO769" i="27"/>
  <c r="AP769" i="27"/>
  <c r="AQ769" i="27"/>
  <c r="AR769" i="27"/>
  <c r="AW769" i="27"/>
  <c r="AX769" i="27"/>
  <c r="AI770" i="27"/>
  <c r="AJ770" i="27"/>
  <c r="AK770" i="27"/>
  <c r="AL770" i="27"/>
  <c r="AM770" i="27"/>
  <c r="AN770" i="27"/>
  <c r="AO770" i="27"/>
  <c r="AP770" i="27"/>
  <c r="AQ770" i="27"/>
  <c r="AR770" i="27"/>
  <c r="AW770" i="27"/>
  <c r="AX770" i="27"/>
  <c r="AI771" i="27"/>
  <c r="AJ771" i="27"/>
  <c r="AK771" i="27"/>
  <c r="AL771" i="27"/>
  <c r="AM771" i="27"/>
  <c r="AN771" i="27"/>
  <c r="AO771" i="27"/>
  <c r="AP771" i="27"/>
  <c r="AQ771" i="27"/>
  <c r="AR771" i="27"/>
  <c r="AW771" i="27"/>
  <c r="AX771" i="27"/>
  <c r="AI772" i="27"/>
  <c r="AJ772" i="27"/>
  <c r="AK772" i="27"/>
  <c r="AL772" i="27"/>
  <c r="AM772" i="27"/>
  <c r="AN772" i="27"/>
  <c r="AO772" i="27"/>
  <c r="AP772" i="27"/>
  <c r="AQ772" i="27"/>
  <c r="AR772" i="27"/>
  <c r="AW772" i="27"/>
  <c r="AX772" i="27"/>
  <c r="AI773" i="27"/>
  <c r="AJ773" i="27"/>
  <c r="AK773" i="27"/>
  <c r="AL773" i="27"/>
  <c r="AM773" i="27"/>
  <c r="AN773" i="27"/>
  <c r="AO773" i="27"/>
  <c r="AP773" i="27"/>
  <c r="AQ773" i="27"/>
  <c r="AR773" i="27"/>
  <c r="AW773" i="27"/>
  <c r="AX773" i="27"/>
  <c r="AI774" i="27"/>
  <c r="AJ774" i="27"/>
  <c r="AK774" i="27"/>
  <c r="AL774" i="27"/>
  <c r="AM774" i="27"/>
  <c r="AN774" i="27"/>
  <c r="AO774" i="27"/>
  <c r="AP774" i="27"/>
  <c r="AQ774" i="27"/>
  <c r="AR774" i="27"/>
  <c r="AW774" i="27"/>
  <c r="AX774" i="27"/>
  <c r="AI775" i="27"/>
  <c r="AJ775" i="27"/>
  <c r="AK775" i="27"/>
  <c r="AL775" i="27"/>
  <c r="AM775" i="27"/>
  <c r="AN775" i="27"/>
  <c r="AO775" i="27"/>
  <c r="AP775" i="27"/>
  <c r="AQ775" i="27"/>
  <c r="AR775" i="27"/>
  <c r="AW775" i="27"/>
  <c r="AX775" i="27"/>
  <c r="AI776" i="27"/>
  <c r="AJ776" i="27"/>
  <c r="AK776" i="27"/>
  <c r="AL776" i="27"/>
  <c r="AM776" i="27"/>
  <c r="AN776" i="27"/>
  <c r="AO776" i="27"/>
  <c r="AP776" i="27"/>
  <c r="AQ776" i="27"/>
  <c r="AR776" i="27"/>
  <c r="AW776" i="27"/>
  <c r="AX776" i="27"/>
  <c r="AW777" i="27"/>
  <c r="AX777" i="27"/>
  <c r="AI778" i="27"/>
  <c r="AJ778" i="27"/>
  <c r="AK778" i="27"/>
  <c r="AL778" i="27"/>
  <c r="AM778" i="27"/>
  <c r="AN778" i="27"/>
  <c r="AO778" i="27"/>
  <c r="AP778" i="27"/>
  <c r="AQ778" i="27"/>
  <c r="AR778" i="27"/>
  <c r="AW778" i="27"/>
  <c r="AX778" i="27"/>
  <c r="AI779" i="27"/>
  <c r="AJ779" i="27"/>
  <c r="AK779" i="27"/>
  <c r="AL779" i="27"/>
  <c r="AM779" i="27"/>
  <c r="AN779" i="27"/>
  <c r="AO779" i="27"/>
  <c r="AP779" i="27"/>
  <c r="AQ779" i="27"/>
  <c r="AR779" i="27"/>
  <c r="AW779" i="27"/>
  <c r="AX779" i="27"/>
  <c r="AI780" i="27"/>
  <c r="AJ780" i="27"/>
  <c r="AK780" i="27"/>
  <c r="AL780" i="27"/>
  <c r="AM780" i="27"/>
  <c r="AN780" i="27"/>
  <c r="AO780" i="27"/>
  <c r="AP780" i="27"/>
  <c r="AQ780" i="27"/>
  <c r="AR780" i="27"/>
  <c r="AW780" i="27"/>
  <c r="AX780" i="27"/>
  <c r="AI781" i="27"/>
  <c r="AJ781" i="27"/>
  <c r="AK781" i="27"/>
  <c r="AL781" i="27"/>
  <c r="AM781" i="27"/>
  <c r="AN781" i="27"/>
  <c r="AO781" i="27"/>
  <c r="AP781" i="27"/>
  <c r="AQ781" i="27"/>
  <c r="AR781" i="27"/>
  <c r="AW781" i="27"/>
  <c r="AX781" i="27"/>
  <c r="AI782" i="27"/>
  <c r="AJ782" i="27"/>
  <c r="AK782" i="27"/>
  <c r="AL782" i="27"/>
  <c r="AM782" i="27"/>
  <c r="AN782" i="27"/>
  <c r="AO782" i="27"/>
  <c r="AP782" i="27"/>
  <c r="AQ782" i="27"/>
  <c r="AR782" i="27"/>
  <c r="AW782" i="27"/>
  <c r="AX782" i="27"/>
  <c r="AI783" i="27"/>
  <c r="AJ783" i="27"/>
  <c r="AK783" i="27"/>
  <c r="AL783" i="27"/>
  <c r="AM783" i="27"/>
  <c r="AN783" i="27"/>
  <c r="AO783" i="27"/>
  <c r="AP783" i="27"/>
  <c r="AQ783" i="27"/>
  <c r="AR783" i="27"/>
  <c r="AW783" i="27"/>
  <c r="AX783" i="27"/>
  <c r="AI784" i="27"/>
  <c r="AJ784" i="27"/>
  <c r="AK784" i="27"/>
  <c r="AL784" i="27"/>
  <c r="AM784" i="27"/>
  <c r="AN784" i="27"/>
  <c r="AO784" i="27"/>
  <c r="AP784" i="27"/>
  <c r="AQ784" i="27"/>
  <c r="AR784" i="27"/>
  <c r="AW784" i="27"/>
  <c r="AX784" i="27"/>
  <c r="AI785" i="27"/>
  <c r="AJ785" i="27"/>
  <c r="AK785" i="27"/>
  <c r="AL785" i="27"/>
  <c r="AM785" i="27"/>
  <c r="AN785" i="27"/>
  <c r="AO785" i="27"/>
  <c r="AP785" i="27"/>
  <c r="AQ785" i="27"/>
  <c r="AR785" i="27"/>
  <c r="AW785" i="27"/>
  <c r="AX785" i="27"/>
  <c r="AI786" i="27"/>
  <c r="AJ786" i="27"/>
  <c r="AK786" i="27"/>
  <c r="AL786" i="27"/>
  <c r="AM786" i="27"/>
  <c r="AN786" i="27"/>
  <c r="AO786" i="27"/>
  <c r="AP786" i="27"/>
  <c r="AQ786" i="27"/>
  <c r="AR786" i="27"/>
  <c r="AW786" i="27"/>
  <c r="AX786" i="27"/>
  <c r="AI787" i="27"/>
  <c r="AJ787" i="27"/>
  <c r="AK787" i="27"/>
  <c r="AL787" i="27"/>
  <c r="AM787" i="27"/>
  <c r="AN787" i="27"/>
  <c r="AO787" i="27"/>
  <c r="AP787" i="27"/>
  <c r="AQ787" i="27"/>
  <c r="AR787" i="27"/>
  <c r="AW787" i="27"/>
  <c r="AX787" i="27"/>
  <c r="AI788" i="27"/>
  <c r="AJ788" i="27"/>
  <c r="AK788" i="27"/>
  <c r="AL788" i="27"/>
  <c r="AM788" i="27"/>
  <c r="AN788" i="27"/>
  <c r="AO788" i="27"/>
  <c r="AP788" i="27"/>
  <c r="AQ788" i="27"/>
  <c r="AR788" i="27"/>
  <c r="AW788" i="27"/>
  <c r="AX788" i="27"/>
  <c r="AI789" i="27"/>
  <c r="AJ789" i="27"/>
  <c r="AK789" i="27"/>
  <c r="AL789" i="27"/>
  <c r="AM789" i="27"/>
  <c r="AN789" i="27"/>
  <c r="AO789" i="27"/>
  <c r="AP789" i="27"/>
  <c r="AQ789" i="27"/>
  <c r="AR789" i="27"/>
  <c r="AW789" i="27"/>
  <c r="AX789" i="27"/>
  <c r="AI790" i="27"/>
  <c r="AJ790" i="27"/>
  <c r="AK790" i="27"/>
  <c r="AL790" i="27"/>
  <c r="AM790" i="27"/>
  <c r="AN790" i="27"/>
  <c r="AO790" i="27"/>
  <c r="AP790" i="27"/>
  <c r="AQ790" i="27"/>
  <c r="AR790" i="27"/>
  <c r="AW790" i="27"/>
  <c r="AX790" i="27"/>
  <c r="AI791" i="27"/>
  <c r="AJ791" i="27"/>
  <c r="AK791" i="27"/>
  <c r="AL791" i="27"/>
  <c r="AM791" i="27"/>
  <c r="AN791" i="27"/>
  <c r="AO791" i="27"/>
  <c r="AP791" i="27"/>
  <c r="AQ791" i="27"/>
  <c r="AR791" i="27"/>
  <c r="AW791" i="27"/>
  <c r="AX791" i="27"/>
  <c r="AI792" i="27"/>
  <c r="AJ792" i="27"/>
  <c r="AK792" i="27"/>
  <c r="AL792" i="27"/>
  <c r="AM792" i="27"/>
  <c r="AN792" i="27"/>
  <c r="AO792" i="27"/>
  <c r="AP792" i="27"/>
  <c r="AQ792" i="27"/>
  <c r="AR792" i="27"/>
  <c r="AW792" i="27"/>
  <c r="AX792" i="27"/>
  <c r="AI793" i="27"/>
  <c r="AJ793" i="27"/>
  <c r="AK793" i="27"/>
  <c r="AL793" i="27"/>
  <c r="AM793" i="27"/>
  <c r="AN793" i="27"/>
  <c r="AO793" i="27"/>
  <c r="AP793" i="27"/>
  <c r="AQ793" i="27"/>
  <c r="AR793" i="27"/>
  <c r="AW793" i="27"/>
  <c r="AX793" i="27"/>
  <c r="AI794" i="27"/>
  <c r="AJ794" i="27"/>
  <c r="AK794" i="27"/>
  <c r="AL794" i="27"/>
  <c r="AM794" i="27"/>
  <c r="AN794" i="27"/>
  <c r="AO794" i="27"/>
  <c r="AP794" i="27"/>
  <c r="AQ794" i="27"/>
  <c r="AR794" i="27"/>
  <c r="AW794" i="27"/>
  <c r="AX794" i="27"/>
  <c r="AI795" i="27"/>
  <c r="AJ795" i="27"/>
  <c r="AK795" i="27"/>
  <c r="AL795" i="27"/>
  <c r="AM795" i="27"/>
  <c r="AN795" i="27"/>
  <c r="AO795" i="27"/>
  <c r="AP795" i="27"/>
  <c r="AQ795" i="27"/>
  <c r="AR795" i="27"/>
  <c r="AW795" i="27"/>
  <c r="AX795" i="27"/>
  <c r="AI796" i="27"/>
  <c r="AJ796" i="27"/>
  <c r="AK796" i="27"/>
  <c r="AL796" i="27"/>
  <c r="AM796" i="27"/>
  <c r="AN796" i="27"/>
  <c r="AO796" i="27"/>
  <c r="AP796" i="27"/>
  <c r="AQ796" i="27"/>
  <c r="AR796" i="27"/>
  <c r="AW796" i="27"/>
  <c r="AX796" i="27"/>
  <c r="AI797" i="27"/>
  <c r="AJ797" i="27"/>
  <c r="AK797" i="27"/>
  <c r="AL797" i="27"/>
  <c r="AM797" i="27"/>
  <c r="AN797" i="27"/>
  <c r="AO797" i="27"/>
  <c r="AP797" i="27"/>
  <c r="AQ797" i="27"/>
  <c r="AR797" i="27"/>
  <c r="AW797" i="27"/>
  <c r="AX797" i="27"/>
  <c r="AI798" i="27"/>
  <c r="AJ798" i="27"/>
  <c r="AK798" i="27"/>
  <c r="AL798" i="27"/>
  <c r="AM798" i="27"/>
  <c r="AN798" i="27"/>
  <c r="AO798" i="27"/>
  <c r="AP798" i="27"/>
  <c r="AQ798" i="27"/>
  <c r="AR798" i="27"/>
  <c r="AW798" i="27"/>
  <c r="AX798" i="27"/>
  <c r="AI799" i="27"/>
  <c r="AJ799" i="27"/>
  <c r="AK799" i="27"/>
  <c r="AL799" i="27"/>
  <c r="AM799" i="27"/>
  <c r="AN799" i="27"/>
  <c r="AO799" i="27"/>
  <c r="AP799" i="27"/>
  <c r="AQ799" i="27"/>
  <c r="AR799" i="27"/>
  <c r="AW799" i="27"/>
  <c r="AX799" i="27"/>
  <c r="AI800" i="27"/>
  <c r="AJ800" i="27"/>
  <c r="AK800" i="27"/>
  <c r="AL800" i="27"/>
  <c r="AM800" i="27"/>
  <c r="AN800" i="27"/>
  <c r="AO800" i="27"/>
  <c r="AP800" i="27"/>
  <c r="AQ800" i="27"/>
  <c r="AR800" i="27"/>
  <c r="AW800" i="27"/>
  <c r="AX800" i="27"/>
  <c r="AI801" i="27"/>
  <c r="AJ801" i="27"/>
  <c r="AK801" i="27"/>
  <c r="AL801" i="27"/>
  <c r="AM801" i="27"/>
  <c r="AN801" i="27"/>
  <c r="AO801" i="27"/>
  <c r="AP801" i="27"/>
  <c r="AQ801" i="27"/>
  <c r="AR801" i="27"/>
  <c r="AW801" i="27"/>
  <c r="AX801" i="27"/>
  <c r="AI802" i="27"/>
  <c r="AJ802" i="27"/>
  <c r="AK802" i="27"/>
  <c r="AL802" i="27"/>
  <c r="AM802" i="27"/>
  <c r="AN802" i="27"/>
  <c r="AO802" i="27"/>
  <c r="AP802" i="27"/>
  <c r="AQ802" i="27"/>
  <c r="AR802" i="27"/>
  <c r="AW802" i="27"/>
  <c r="AX802" i="27"/>
  <c r="AI803" i="27"/>
  <c r="AJ803" i="27"/>
  <c r="AK803" i="27"/>
  <c r="AL803" i="27"/>
  <c r="AM803" i="27"/>
  <c r="AN803" i="27"/>
  <c r="AO803" i="27"/>
  <c r="AP803" i="27"/>
  <c r="AQ803" i="27"/>
  <c r="AR803" i="27"/>
  <c r="AW803" i="27"/>
  <c r="AX803" i="27"/>
  <c r="AI804" i="27"/>
  <c r="AJ804" i="27"/>
  <c r="AK804" i="27"/>
  <c r="AL804" i="27"/>
  <c r="AM804" i="27"/>
  <c r="AN804" i="27"/>
  <c r="AO804" i="27"/>
  <c r="AP804" i="27"/>
  <c r="AQ804" i="27"/>
  <c r="AR804" i="27"/>
  <c r="AW804" i="27"/>
  <c r="AX804" i="27"/>
  <c r="AI805" i="27"/>
  <c r="AJ805" i="27"/>
  <c r="AK805" i="27"/>
  <c r="AL805" i="27"/>
  <c r="AM805" i="27"/>
  <c r="AN805" i="27"/>
  <c r="AO805" i="27"/>
  <c r="AP805" i="27"/>
  <c r="AQ805" i="27"/>
  <c r="AR805" i="27"/>
  <c r="AW805" i="27"/>
  <c r="AX805" i="27"/>
  <c r="AI806" i="27"/>
  <c r="AJ806" i="27"/>
  <c r="AK806" i="27"/>
  <c r="AL806" i="27"/>
  <c r="AM806" i="27"/>
  <c r="AN806" i="27"/>
  <c r="AO806" i="27"/>
  <c r="AP806" i="27"/>
  <c r="AQ806" i="27"/>
  <c r="AR806" i="27"/>
  <c r="AW806" i="27"/>
  <c r="AX806" i="27"/>
  <c r="AI807" i="27"/>
  <c r="AJ807" i="27"/>
  <c r="AK807" i="27"/>
  <c r="AL807" i="27"/>
  <c r="AM807" i="27"/>
  <c r="AN807" i="27"/>
  <c r="AO807" i="27"/>
  <c r="AP807" i="27"/>
  <c r="AQ807" i="27"/>
  <c r="AR807" i="27"/>
  <c r="AW807" i="27"/>
  <c r="AX807" i="27"/>
  <c r="AI808" i="27"/>
  <c r="AJ808" i="27"/>
  <c r="AK808" i="27"/>
  <c r="AL808" i="27"/>
  <c r="AM808" i="27"/>
  <c r="AN808" i="27"/>
  <c r="AO808" i="27"/>
  <c r="AP808" i="27"/>
  <c r="AQ808" i="27"/>
  <c r="AR808" i="27"/>
  <c r="AW808" i="27"/>
  <c r="AX808" i="27"/>
  <c r="AI809" i="27"/>
  <c r="AJ809" i="27"/>
  <c r="AK809" i="27"/>
  <c r="AL809" i="27"/>
  <c r="AM809" i="27"/>
  <c r="AN809" i="27"/>
  <c r="AO809" i="27"/>
  <c r="AP809" i="27"/>
  <c r="AQ809" i="27"/>
  <c r="AR809" i="27"/>
  <c r="AW809" i="27"/>
  <c r="AX809" i="27"/>
  <c r="AI810" i="27"/>
  <c r="AJ810" i="27"/>
  <c r="AK810" i="27"/>
  <c r="AL810" i="27"/>
  <c r="AM810" i="27"/>
  <c r="AN810" i="27"/>
  <c r="AO810" i="27"/>
  <c r="AP810" i="27"/>
  <c r="AQ810" i="27"/>
  <c r="AR810" i="27"/>
  <c r="AW810" i="27"/>
  <c r="AX810" i="27"/>
  <c r="AI811" i="27"/>
  <c r="AJ811" i="27"/>
  <c r="AK811" i="27"/>
  <c r="AL811" i="27"/>
  <c r="AM811" i="27"/>
  <c r="AN811" i="27"/>
  <c r="AO811" i="27"/>
  <c r="AP811" i="27"/>
  <c r="AQ811" i="27"/>
  <c r="AR811" i="27"/>
  <c r="AW811" i="27"/>
  <c r="AX811" i="27"/>
  <c r="AI812" i="27"/>
  <c r="AJ812" i="27"/>
  <c r="AK812" i="27"/>
  <c r="AL812" i="27"/>
  <c r="AM812" i="27"/>
  <c r="AN812" i="27"/>
  <c r="AO812" i="27"/>
  <c r="AP812" i="27"/>
  <c r="AQ812" i="27"/>
  <c r="AR812" i="27"/>
  <c r="AW812" i="27"/>
  <c r="AX812" i="27"/>
  <c r="AI813" i="27"/>
  <c r="AJ813" i="27"/>
  <c r="AK813" i="27"/>
  <c r="AL813" i="27"/>
  <c r="AM813" i="27"/>
  <c r="AN813" i="27"/>
  <c r="AO813" i="27"/>
  <c r="AP813" i="27"/>
  <c r="AQ813" i="27"/>
  <c r="AR813" i="27"/>
  <c r="AW813" i="27"/>
  <c r="AX813" i="27"/>
  <c r="AI814" i="27"/>
  <c r="AJ814" i="27"/>
  <c r="AK814" i="27"/>
  <c r="AL814" i="27"/>
  <c r="AM814" i="27"/>
  <c r="AN814" i="27"/>
  <c r="AO814" i="27"/>
  <c r="AP814" i="27"/>
  <c r="AQ814" i="27"/>
  <c r="AR814" i="27"/>
  <c r="AW814" i="27"/>
  <c r="AX814" i="27"/>
  <c r="AI815" i="27"/>
  <c r="AJ815" i="27"/>
  <c r="AK815" i="27"/>
  <c r="AL815" i="27"/>
  <c r="AM815" i="27"/>
  <c r="AN815" i="27"/>
  <c r="AO815" i="27"/>
  <c r="AP815" i="27"/>
  <c r="AQ815" i="27"/>
  <c r="AR815" i="27"/>
  <c r="AW815" i="27"/>
  <c r="AX815" i="27"/>
  <c r="AI816" i="27"/>
  <c r="AJ816" i="27"/>
  <c r="AK816" i="27"/>
  <c r="AL816" i="27"/>
  <c r="AM816" i="27"/>
  <c r="AN816" i="27"/>
  <c r="AO816" i="27"/>
  <c r="AP816" i="27"/>
  <c r="AQ816" i="27"/>
  <c r="AR816" i="27"/>
  <c r="AW816" i="27"/>
  <c r="AX816" i="27"/>
  <c r="AI817" i="27"/>
  <c r="AJ817" i="27"/>
  <c r="AK817" i="27"/>
  <c r="AL817" i="27"/>
  <c r="AM817" i="27"/>
  <c r="AN817" i="27"/>
  <c r="AO817" i="27"/>
  <c r="AP817" i="27"/>
  <c r="AQ817" i="27"/>
  <c r="AR817" i="27"/>
  <c r="AW817" i="27"/>
  <c r="AX817" i="27"/>
  <c r="AI818" i="27"/>
  <c r="AJ818" i="27"/>
  <c r="AK818" i="27"/>
  <c r="AL818" i="27"/>
  <c r="AM818" i="27"/>
  <c r="AN818" i="27"/>
  <c r="AO818" i="27"/>
  <c r="AP818" i="27"/>
  <c r="AQ818" i="27"/>
  <c r="AR818" i="27"/>
  <c r="AW818" i="27"/>
  <c r="AX818" i="27"/>
  <c r="AI819" i="27"/>
  <c r="AJ819" i="27"/>
  <c r="AK819" i="27"/>
  <c r="AL819" i="27"/>
  <c r="AM819" i="27"/>
  <c r="AN819" i="27"/>
  <c r="AO819" i="27"/>
  <c r="AP819" i="27"/>
  <c r="AQ819" i="27"/>
  <c r="AR819" i="27"/>
  <c r="AW819" i="27"/>
  <c r="AX819" i="27"/>
  <c r="AI820" i="27"/>
  <c r="AJ820" i="27"/>
  <c r="AK820" i="27"/>
  <c r="AL820" i="27"/>
  <c r="AM820" i="27"/>
  <c r="AN820" i="27"/>
  <c r="AO820" i="27"/>
  <c r="AP820" i="27"/>
  <c r="AQ820" i="27"/>
  <c r="AR820" i="27"/>
  <c r="AW820" i="27"/>
  <c r="AX820" i="27"/>
  <c r="AI821" i="27"/>
  <c r="AJ821" i="27"/>
  <c r="AK821" i="27"/>
  <c r="AL821" i="27"/>
  <c r="AM821" i="27"/>
  <c r="AN821" i="27"/>
  <c r="AO821" i="27"/>
  <c r="AP821" i="27"/>
  <c r="AQ821" i="27"/>
  <c r="AR821" i="27"/>
  <c r="AW821" i="27"/>
  <c r="AX821" i="27"/>
  <c r="AI822" i="27"/>
  <c r="AJ822" i="27"/>
  <c r="AK822" i="27"/>
  <c r="AL822" i="27"/>
  <c r="AM822" i="27"/>
  <c r="AN822" i="27"/>
  <c r="AO822" i="27"/>
  <c r="AP822" i="27"/>
  <c r="AQ822" i="27"/>
  <c r="AR822" i="27"/>
  <c r="AW822" i="27"/>
  <c r="AX822" i="27"/>
  <c r="AI823" i="27"/>
  <c r="AJ823" i="27"/>
  <c r="AK823" i="27"/>
  <c r="AL823" i="27"/>
  <c r="AM823" i="27"/>
  <c r="AN823" i="27"/>
  <c r="AO823" i="27"/>
  <c r="AP823" i="27"/>
  <c r="AQ823" i="27"/>
  <c r="AR823" i="27"/>
  <c r="AW823" i="27"/>
  <c r="AX823" i="27"/>
  <c r="AI824" i="27"/>
  <c r="AJ824" i="27"/>
  <c r="AK824" i="27"/>
  <c r="AL824" i="27"/>
  <c r="AM824" i="27"/>
  <c r="AN824" i="27"/>
  <c r="AO824" i="27"/>
  <c r="AP824" i="27"/>
  <c r="AQ824" i="27"/>
  <c r="AR824" i="27"/>
  <c r="AW824" i="27"/>
  <c r="AX824" i="27"/>
  <c r="AI825" i="27"/>
  <c r="AJ825" i="27"/>
  <c r="AK825" i="27"/>
  <c r="AL825" i="27"/>
  <c r="AM825" i="27"/>
  <c r="AN825" i="27"/>
  <c r="AO825" i="27"/>
  <c r="AP825" i="27"/>
  <c r="AQ825" i="27"/>
  <c r="AR825" i="27"/>
  <c r="AW825" i="27"/>
  <c r="AX825" i="27"/>
  <c r="AI826" i="27"/>
  <c r="AJ826" i="27"/>
  <c r="AK826" i="27"/>
  <c r="AL826" i="27"/>
  <c r="AM826" i="27"/>
  <c r="AN826" i="27"/>
  <c r="AO826" i="27"/>
  <c r="AP826" i="27"/>
  <c r="AQ826" i="27"/>
  <c r="AR826" i="27"/>
  <c r="AW826" i="27"/>
  <c r="AX826" i="27"/>
  <c r="AI827" i="27"/>
  <c r="AJ827" i="27"/>
  <c r="AK827" i="27"/>
  <c r="AL827" i="27"/>
  <c r="AM827" i="27"/>
  <c r="AN827" i="27"/>
  <c r="AO827" i="27"/>
  <c r="AP827" i="27"/>
  <c r="AQ827" i="27"/>
  <c r="AR827" i="27"/>
  <c r="AW827" i="27"/>
  <c r="AX827" i="27"/>
  <c r="AI828" i="27"/>
  <c r="AJ828" i="27"/>
  <c r="AK828" i="27"/>
  <c r="AL828" i="27"/>
  <c r="AM828" i="27"/>
  <c r="AN828" i="27"/>
  <c r="AO828" i="27"/>
  <c r="AP828" i="27"/>
  <c r="AQ828" i="27"/>
  <c r="AR828" i="27"/>
  <c r="AW828" i="27"/>
  <c r="AX828" i="27"/>
  <c r="AI829" i="27"/>
  <c r="AJ829" i="27"/>
  <c r="AK829" i="27"/>
  <c r="AL829" i="27"/>
  <c r="AM829" i="27"/>
  <c r="AN829" i="27"/>
  <c r="AO829" i="27"/>
  <c r="AP829" i="27"/>
  <c r="AQ829" i="27"/>
  <c r="AR829" i="27"/>
  <c r="AW829" i="27"/>
  <c r="AX829" i="27"/>
  <c r="AI830" i="27"/>
  <c r="AJ830" i="27"/>
  <c r="AK830" i="27"/>
  <c r="AL830" i="27"/>
  <c r="AM830" i="27"/>
  <c r="AN830" i="27"/>
  <c r="AO830" i="27"/>
  <c r="AP830" i="27"/>
  <c r="AQ830" i="27"/>
  <c r="AR830" i="27"/>
  <c r="AW830" i="27"/>
  <c r="AX830" i="27"/>
  <c r="AI831" i="27"/>
  <c r="AJ831" i="27"/>
  <c r="AK831" i="27"/>
  <c r="AL831" i="27"/>
  <c r="AM831" i="27"/>
  <c r="AN831" i="27"/>
  <c r="AO831" i="27"/>
  <c r="AP831" i="27"/>
  <c r="AQ831" i="27"/>
  <c r="AR831" i="27"/>
  <c r="AW831" i="27"/>
  <c r="AX831" i="27"/>
  <c r="AI832" i="27"/>
  <c r="AJ832" i="27"/>
  <c r="AK832" i="27"/>
  <c r="AL832" i="27"/>
  <c r="AM832" i="27"/>
  <c r="AN832" i="27"/>
  <c r="AO832" i="27"/>
  <c r="AP832" i="27"/>
  <c r="AQ832" i="27"/>
  <c r="AR832" i="27"/>
  <c r="AW832" i="27"/>
  <c r="AX832" i="27"/>
  <c r="AI833" i="27"/>
  <c r="AJ833" i="27"/>
  <c r="AK833" i="27"/>
  <c r="AL833" i="27"/>
  <c r="AM833" i="27"/>
  <c r="AN833" i="27"/>
  <c r="AO833" i="27"/>
  <c r="AP833" i="27"/>
  <c r="AQ833" i="27"/>
  <c r="AR833" i="27"/>
  <c r="AW833" i="27"/>
  <c r="AX833" i="27"/>
  <c r="AI834" i="27"/>
  <c r="AJ834" i="27"/>
  <c r="AK834" i="27"/>
  <c r="AL834" i="27"/>
  <c r="AM834" i="27"/>
  <c r="AN834" i="27"/>
  <c r="AO834" i="27"/>
  <c r="AP834" i="27"/>
  <c r="AQ834" i="27"/>
  <c r="AR834" i="27"/>
  <c r="AW834" i="27"/>
  <c r="AX834" i="27"/>
  <c r="AI835" i="27"/>
  <c r="AJ835" i="27"/>
  <c r="AK835" i="27"/>
  <c r="AL835" i="27"/>
  <c r="AM835" i="27"/>
  <c r="AN835" i="27"/>
  <c r="AO835" i="27"/>
  <c r="AP835" i="27"/>
  <c r="AQ835" i="27"/>
  <c r="AR835" i="27"/>
  <c r="AW835" i="27"/>
  <c r="AX835" i="27"/>
  <c r="AI836" i="27"/>
  <c r="AJ836" i="27"/>
  <c r="AK836" i="27"/>
  <c r="AL836" i="27"/>
  <c r="AM836" i="27"/>
  <c r="AN836" i="27"/>
  <c r="AO836" i="27"/>
  <c r="AP836" i="27"/>
  <c r="AQ836" i="27"/>
  <c r="AR836" i="27"/>
  <c r="AW836" i="27"/>
  <c r="AX836" i="27"/>
  <c r="AI837" i="27"/>
  <c r="AJ837" i="27"/>
  <c r="AK837" i="27"/>
  <c r="AL837" i="27"/>
  <c r="AM837" i="27"/>
  <c r="AN837" i="27"/>
  <c r="AO837" i="27"/>
  <c r="AP837" i="27"/>
  <c r="AQ837" i="27"/>
  <c r="AR837" i="27"/>
  <c r="AW837" i="27"/>
  <c r="AX837" i="27"/>
  <c r="AI838" i="27"/>
  <c r="AJ838" i="27"/>
  <c r="AK838" i="27"/>
  <c r="AL838" i="27"/>
  <c r="AM838" i="27"/>
  <c r="AN838" i="27"/>
  <c r="AO838" i="27"/>
  <c r="AP838" i="27"/>
  <c r="AQ838" i="27"/>
  <c r="AR838" i="27"/>
  <c r="AW838" i="27"/>
  <c r="AX838" i="27"/>
  <c r="AI839" i="27"/>
  <c r="AJ839" i="27"/>
  <c r="AK839" i="27"/>
  <c r="AL839" i="27"/>
  <c r="AM839" i="27"/>
  <c r="AN839" i="27"/>
  <c r="AO839" i="27"/>
  <c r="AP839" i="27"/>
  <c r="AQ839" i="27"/>
  <c r="AR839" i="27"/>
  <c r="AW839" i="27"/>
  <c r="AX839" i="27"/>
  <c r="AI840" i="27"/>
  <c r="AJ840" i="27"/>
  <c r="AK840" i="27"/>
  <c r="AL840" i="27"/>
  <c r="AM840" i="27"/>
  <c r="AN840" i="27"/>
  <c r="AO840" i="27"/>
  <c r="AP840" i="27"/>
  <c r="AQ840" i="27"/>
  <c r="AR840" i="27"/>
  <c r="AW840" i="27"/>
  <c r="AX840" i="27"/>
  <c r="AI841" i="27"/>
  <c r="AJ841" i="27"/>
  <c r="AK841" i="27"/>
  <c r="AL841" i="27"/>
  <c r="AM841" i="27"/>
  <c r="AN841" i="27"/>
  <c r="AO841" i="27"/>
  <c r="AP841" i="27"/>
  <c r="AQ841" i="27"/>
  <c r="AR841" i="27"/>
  <c r="AW841" i="27"/>
  <c r="AX841" i="27"/>
  <c r="AI842" i="27"/>
  <c r="AJ842" i="27"/>
  <c r="AK842" i="27"/>
  <c r="AL842" i="27"/>
  <c r="AM842" i="27"/>
  <c r="AN842" i="27"/>
  <c r="AO842" i="27"/>
  <c r="AP842" i="27"/>
  <c r="AQ842" i="27"/>
  <c r="AR842" i="27"/>
  <c r="AW842" i="27"/>
  <c r="AX842" i="27"/>
  <c r="AI843" i="27"/>
  <c r="AJ843" i="27"/>
  <c r="AK843" i="27"/>
  <c r="AL843" i="27"/>
  <c r="AM843" i="27"/>
  <c r="AN843" i="27"/>
  <c r="AO843" i="27"/>
  <c r="AP843" i="27"/>
  <c r="AQ843" i="27"/>
  <c r="AR843" i="27"/>
  <c r="AW843" i="27"/>
  <c r="AX843" i="27"/>
  <c r="AI844" i="27"/>
  <c r="AJ844" i="27"/>
  <c r="AK844" i="27"/>
  <c r="AL844" i="27"/>
  <c r="AM844" i="27"/>
  <c r="AN844" i="27"/>
  <c r="AO844" i="27"/>
  <c r="AP844" i="27"/>
  <c r="AQ844" i="27"/>
  <c r="AR844" i="27"/>
  <c r="AW844" i="27"/>
  <c r="AX844" i="27"/>
  <c r="AI845" i="27"/>
  <c r="AJ845" i="27"/>
  <c r="AK845" i="27"/>
  <c r="AL845" i="27"/>
  <c r="AM845" i="27"/>
  <c r="AN845" i="27"/>
  <c r="AO845" i="27"/>
  <c r="AP845" i="27"/>
  <c r="AQ845" i="27"/>
  <c r="AR845" i="27"/>
  <c r="AW845" i="27"/>
  <c r="AX845" i="27"/>
  <c r="AI846" i="27"/>
  <c r="AJ846" i="27"/>
  <c r="AK846" i="27"/>
  <c r="AL846" i="27"/>
  <c r="AM846" i="27"/>
  <c r="AN846" i="27"/>
  <c r="AO846" i="27"/>
  <c r="AP846" i="27"/>
  <c r="AQ846" i="27"/>
  <c r="AR846" i="27"/>
  <c r="AW846" i="27"/>
  <c r="AX846" i="27"/>
  <c r="AI847" i="27"/>
  <c r="AJ847" i="27"/>
  <c r="AK847" i="27"/>
  <c r="AL847" i="27"/>
  <c r="AM847" i="27"/>
  <c r="AN847" i="27"/>
  <c r="AO847" i="27"/>
  <c r="AP847" i="27"/>
  <c r="AQ847" i="27"/>
  <c r="AR847" i="27"/>
  <c r="AW847" i="27"/>
  <c r="AX847" i="27"/>
  <c r="AI848" i="27"/>
  <c r="AJ848" i="27"/>
  <c r="AK848" i="27"/>
  <c r="AL848" i="27"/>
  <c r="AM848" i="27"/>
  <c r="AN848" i="27"/>
  <c r="AO848" i="27"/>
  <c r="AP848" i="27"/>
  <c r="AQ848" i="27"/>
  <c r="AR848" i="27"/>
  <c r="AW848" i="27"/>
  <c r="AX848" i="27"/>
  <c r="AI849" i="27"/>
  <c r="AJ849" i="27"/>
  <c r="AK849" i="27"/>
  <c r="AL849" i="27"/>
  <c r="AM849" i="27"/>
  <c r="AN849" i="27"/>
  <c r="AO849" i="27"/>
  <c r="AP849" i="27"/>
  <c r="AQ849" i="27"/>
  <c r="AR849" i="27"/>
  <c r="AW849" i="27"/>
  <c r="AX849" i="27"/>
  <c r="AI850" i="27"/>
  <c r="AJ850" i="27"/>
  <c r="AK850" i="27"/>
  <c r="AL850" i="27"/>
  <c r="AM850" i="27"/>
  <c r="AN850" i="27"/>
  <c r="AO850" i="27"/>
  <c r="AP850" i="27"/>
  <c r="AQ850" i="27"/>
  <c r="AR850" i="27"/>
  <c r="AW850" i="27"/>
  <c r="AX850" i="27"/>
  <c r="AI851" i="27"/>
  <c r="AJ851" i="27"/>
  <c r="AK851" i="27"/>
  <c r="AL851" i="27"/>
  <c r="AM851" i="27"/>
  <c r="AN851" i="27"/>
  <c r="AO851" i="27"/>
  <c r="AP851" i="27"/>
  <c r="AQ851" i="27"/>
  <c r="AR851" i="27"/>
  <c r="AW851" i="27"/>
  <c r="AX851" i="27"/>
  <c r="AI852" i="27"/>
  <c r="AJ852" i="27"/>
  <c r="AK852" i="27"/>
  <c r="AL852" i="27"/>
  <c r="AM852" i="27"/>
  <c r="AN852" i="27"/>
  <c r="AO852" i="27"/>
  <c r="AP852" i="27"/>
  <c r="AQ852" i="27"/>
  <c r="AR852" i="27"/>
  <c r="AW852" i="27"/>
  <c r="AX852" i="27"/>
  <c r="AI853" i="27"/>
  <c r="AJ853" i="27"/>
  <c r="AK853" i="27"/>
  <c r="AL853" i="27"/>
  <c r="AM853" i="27"/>
  <c r="AN853" i="27"/>
  <c r="AO853" i="27"/>
  <c r="AP853" i="27"/>
  <c r="AQ853" i="27"/>
  <c r="AR853" i="27"/>
  <c r="AW853" i="27"/>
  <c r="AX853" i="27"/>
  <c r="AI854" i="27"/>
  <c r="AJ854" i="27"/>
  <c r="AK854" i="27"/>
  <c r="AL854" i="27"/>
  <c r="AM854" i="27"/>
  <c r="AN854" i="27"/>
  <c r="AO854" i="27"/>
  <c r="AP854" i="27"/>
  <c r="AQ854" i="27"/>
  <c r="AR854" i="27"/>
  <c r="AW854" i="27"/>
  <c r="AX854" i="27"/>
  <c r="AI855" i="27"/>
  <c r="AJ855" i="27"/>
  <c r="AK855" i="27"/>
  <c r="AL855" i="27"/>
  <c r="AM855" i="27"/>
  <c r="AN855" i="27"/>
  <c r="AO855" i="27"/>
  <c r="AP855" i="27"/>
  <c r="AQ855" i="27"/>
  <c r="AR855" i="27"/>
  <c r="AW855" i="27"/>
  <c r="AX855" i="27"/>
  <c r="AI856" i="27"/>
  <c r="AJ856" i="27"/>
  <c r="AK856" i="27"/>
  <c r="AL856" i="27"/>
  <c r="AM856" i="27"/>
  <c r="AN856" i="27"/>
  <c r="AO856" i="27"/>
  <c r="AP856" i="27"/>
  <c r="AQ856" i="27"/>
  <c r="AR856" i="27"/>
  <c r="AW856" i="27"/>
  <c r="AX856" i="27"/>
  <c r="AI857" i="27"/>
  <c r="AJ857" i="27"/>
  <c r="AK857" i="27"/>
  <c r="AL857" i="27"/>
  <c r="AM857" i="27"/>
  <c r="AN857" i="27"/>
  <c r="AO857" i="27"/>
  <c r="AP857" i="27"/>
  <c r="AQ857" i="27"/>
  <c r="AR857" i="27"/>
  <c r="AW857" i="27"/>
  <c r="AX857" i="27"/>
  <c r="AI858" i="27"/>
  <c r="AJ858" i="27"/>
  <c r="AK858" i="27"/>
  <c r="AL858" i="27"/>
  <c r="AM858" i="27"/>
  <c r="AN858" i="27"/>
  <c r="AO858" i="27"/>
  <c r="AP858" i="27"/>
  <c r="AQ858" i="27"/>
  <c r="AR858" i="27"/>
  <c r="AW858" i="27"/>
  <c r="AX858" i="27"/>
  <c r="AI859" i="27"/>
  <c r="AJ859" i="27"/>
  <c r="AK859" i="27"/>
  <c r="AL859" i="27"/>
  <c r="AM859" i="27"/>
  <c r="AN859" i="27"/>
  <c r="AO859" i="27"/>
  <c r="AP859" i="27"/>
  <c r="AQ859" i="27"/>
  <c r="AR859" i="27"/>
  <c r="AW859" i="27"/>
  <c r="AX859" i="27"/>
  <c r="AI860" i="27"/>
  <c r="AJ860" i="27"/>
  <c r="AK860" i="27"/>
  <c r="AL860" i="27"/>
  <c r="AM860" i="27"/>
  <c r="AN860" i="27"/>
  <c r="AO860" i="27"/>
  <c r="AP860" i="27"/>
  <c r="AQ860" i="27"/>
  <c r="AR860" i="27"/>
  <c r="AW860" i="27"/>
  <c r="AX860" i="27"/>
  <c r="AI861" i="27"/>
  <c r="AJ861" i="27"/>
  <c r="AK861" i="27"/>
  <c r="AL861" i="27"/>
  <c r="AM861" i="27"/>
  <c r="AN861" i="27"/>
  <c r="AO861" i="27"/>
  <c r="AP861" i="27"/>
  <c r="AQ861" i="27"/>
  <c r="AR861" i="27"/>
  <c r="AW861" i="27"/>
  <c r="AX861" i="27"/>
  <c r="AI862" i="27"/>
  <c r="AJ862" i="27"/>
  <c r="AK862" i="27"/>
  <c r="AL862" i="27"/>
  <c r="AM862" i="27"/>
  <c r="AN862" i="27"/>
  <c r="AO862" i="27"/>
  <c r="AP862" i="27"/>
  <c r="AQ862" i="27"/>
  <c r="AR862" i="27"/>
  <c r="AW862" i="27"/>
  <c r="AX862" i="27"/>
  <c r="AI863" i="27"/>
  <c r="AJ863" i="27"/>
  <c r="AK863" i="27"/>
  <c r="AL863" i="27"/>
  <c r="AM863" i="27"/>
  <c r="AN863" i="27"/>
  <c r="AO863" i="27"/>
  <c r="AP863" i="27"/>
  <c r="AQ863" i="27"/>
  <c r="AR863" i="27"/>
  <c r="AW863" i="27"/>
  <c r="AX863" i="27"/>
  <c r="AI864" i="27"/>
  <c r="AJ864" i="27"/>
  <c r="AK864" i="27"/>
  <c r="AL864" i="27"/>
  <c r="AM864" i="27"/>
  <c r="AN864" i="27"/>
  <c r="AO864" i="27"/>
  <c r="AP864" i="27"/>
  <c r="AQ864" i="27"/>
  <c r="AR864" i="27"/>
  <c r="AW864" i="27"/>
  <c r="AX864" i="27"/>
  <c r="AI865" i="27"/>
  <c r="AJ865" i="27"/>
  <c r="AK865" i="27"/>
  <c r="AL865" i="27"/>
  <c r="AM865" i="27"/>
  <c r="AN865" i="27"/>
  <c r="AO865" i="27"/>
  <c r="AP865" i="27"/>
  <c r="AQ865" i="27"/>
  <c r="AR865" i="27"/>
  <c r="AW865" i="27"/>
  <c r="AX865" i="27"/>
  <c r="AI866" i="27"/>
  <c r="AJ866" i="27"/>
  <c r="AK866" i="27"/>
  <c r="AL866" i="27"/>
  <c r="AM866" i="27"/>
  <c r="AN866" i="27"/>
  <c r="AO866" i="27"/>
  <c r="AP866" i="27"/>
  <c r="AQ866" i="27"/>
  <c r="AR866" i="27"/>
  <c r="AW866" i="27"/>
  <c r="AX866" i="27"/>
  <c r="AI867" i="27"/>
  <c r="AJ867" i="27"/>
  <c r="AK867" i="27"/>
  <c r="AL867" i="27"/>
  <c r="AM867" i="27"/>
  <c r="AN867" i="27"/>
  <c r="AO867" i="27"/>
  <c r="AP867" i="27"/>
  <c r="AQ867" i="27"/>
  <c r="AR867" i="27"/>
  <c r="AW867" i="27"/>
  <c r="AX867" i="27"/>
  <c r="AI868" i="27"/>
  <c r="AJ868" i="27"/>
  <c r="AK868" i="27"/>
  <c r="AL868" i="27"/>
  <c r="AM868" i="27"/>
  <c r="AN868" i="27"/>
  <c r="AO868" i="27"/>
  <c r="AP868" i="27"/>
  <c r="AQ868" i="27"/>
  <c r="AR868" i="27"/>
  <c r="AW868" i="27"/>
  <c r="AX868" i="27"/>
  <c r="AI869" i="27"/>
  <c r="AJ869" i="27"/>
  <c r="AK869" i="27"/>
  <c r="AL869" i="27"/>
  <c r="AM869" i="27"/>
  <c r="AN869" i="27"/>
  <c r="AO869" i="27"/>
  <c r="AP869" i="27"/>
  <c r="AQ869" i="27"/>
  <c r="AR869" i="27"/>
  <c r="AW869" i="27"/>
  <c r="AX869" i="27"/>
  <c r="AI870" i="27"/>
  <c r="AJ870" i="27"/>
  <c r="AK870" i="27"/>
  <c r="AL870" i="27"/>
  <c r="AM870" i="27"/>
  <c r="AN870" i="27"/>
  <c r="AO870" i="27"/>
  <c r="AP870" i="27"/>
  <c r="AQ870" i="27"/>
  <c r="AR870" i="27"/>
  <c r="AW870" i="27"/>
  <c r="AX870" i="27"/>
  <c r="AI871" i="27"/>
  <c r="AJ871" i="27"/>
  <c r="AK871" i="27"/>
  <c r="AL871" i="27"/>
  <c r="AM871" i="27"/>
  <c r="AN871" i="27"/>
  <c r="AO871" i="27"/>
  <c r="AP871" i="27"/>
  <c r="AQ871" i="27"/>
  <c r="AR871" i="27"/>
  <c r="AW871" i="27"/>
  <c r="AX871" i="27"/>
  <c r="AI872" i="27"/>
  <c r="AJ872" i="27"/>
  <c r="AK872" i="27"/>
  <c r="AL872" i="27"/>
  <c r="AM872" i="27"/>
  <c r="AN872" i="27"/>
  <c r="AO872" i="27"/>
  <c r="AP872" i="27"/>
  <c r="AQ872" i="27"/>
  <c r="AR872" i="27"/>
  <c r="AW872" i="27"/>
  <c r="AX872" i="27"/>
  <c r="AI873" i="27"/>
  <c r="AJ873" i="27"/>
  <c r="AK873" i="27"/>
  <c r="AL873" i="27"/>
  <c r="AM873" i="27"/>
  <c r="AN873" i="27"/>
  <c r="AO873" i="27"/>
  <c r="AP873" i="27"/>
  <c r="AQ873" i="27"/>
  <c r="AR873" i="27"/>
  <c r="AW873" i="27"/>
  <c r="AX873" i="27"/>
  <c r="AI874" i="27"/>
  <c r="AJ874" i="27"/>
  <c r="AK874" i="27"/>
  <c r="AL874" i="27"/>
  <c r="AM874" i="27"/>
  <c r="AN874" i="27"/>
  <c r="AO874" i="27"/>
  <c r="AP874" i="27"/>
  <c r="AQ874" i="27"/>
  <c r="AR874" i="27"/>
  <c r="AW874" i="27"/>
  <c r="AX874" i="27"/>
  <c r="AI875" i="27"/>
  <c r="AJ875" i="27"/>
  <c r="AK875" i="27"/>
  <c r="AL875" i="27"/>
  <c r="AM875" i="27"/>
  <c r="AN875" i="27"/>
  <c r="AO875" i="27"/>
  <c r="AP875" i="27"/>
  <c r="AQ875" i="27"/>
  <c r="AR875" i="27"/>
  <c r="AW875" i="27"/>
  <c r="AX875" i="27"/>
  <c r="AI876" i="27"/>
  <c r="AJ876" i="27"/>
  <c r="AK876" i="27"/>
  <c r="AL876" i="27"/>
  <c r="AM876" i="27"/>
  <c r="AN876" i="27"/>
  <c r="AO876" i="27"/>
  <c r="AP876" i="27"/>
  <c r="AQ876" i="27"/>
  <c r="AR876" i="27"/>
  <c r="AW876" i="27"/>
  <c r="AX876" i="27"/>
  <c r="AI877" i="27"/>
  <c r="AJ877" i="27"/>
  <c r="AK877" i="27"/>
  <c r="AL877" i="27"/>
  <c r="AM877" i="27"/>
  <c r="AN877" i="27"/>
  <c r="AO877" i="27"/>
  <c r="AP877" i="27"/>
  <c r="AQ877" i="27"/>
  <c r="AR877" i="27"/>
  <c r="AW877" i="27"/>
  <c r="AX877" i="27"/>
  <c r="AI878" i="27"/>
  <c r="AJ878" i="27"/>
  <c r="AK878" i="27"/>
  <c r="AL878" i="27"/>
  <c r="AM878" i="27"/>
  <c r="AN878" i="27"/>
  <c r="AO878" i="27"/>
  <c r="AP878" i="27"/>
  <c r="AQ878" i="27"/>
  <c r="AR878" i="27"/>
  <c r="AW878" i="27"/>
  <c r="AX878" i="27"/>
  <c r="AI879" i="27"/>
  <c r="AJ879" i="27"/>
  <c r="AK879" i="27"/>
  <c r="AL879" i="27"/>
  <c r="AM879" i="27"/>
  <c r="AN879" i="27"/>
  <c r="AO879" i="27"/>
  <c r="AP879" i="27"/>
  <c r="AQ879" i="27"/>
  <c r="AR879" i="27"/>
  <c r="AW879" i="27"/>
  <c r="AX879" i="27"/>
  <c r="AI880" i="27"/>
  <c r="AJ880" i="27"/>
  <c r="AK880" i="27"/>
  <c r="AL880" i="27"/>
  <c r="AM880" i="27"/>
  <c r="AN880" i="27"/>
  <c r="AO880" i="27"/>
  <c r="AP880" i="27"/>
  <c r="AQ880" i="27"/>
  <c r="AR880" i="27"/>
  <c r="AW880" i="27"/>
  <c r="AX880" i="27"/>
  <c r="AI881" i="27"/>
  <c r="AJ881" i="27"/>
  <c r="AK881" i="27"/>
  <c r="AL881" i="27"/>
  <c r="AM881" i="27"/>
  <c r="AN881" i="27"/>
  <c r="AO881" i="27"/>
  <c r="AP881" i="27"/>
  <c r="AQ881" i="27"/>
  <c r="AR881" i="27"/>
  <c r="AW881" i="27"/>
  <c r="AX881" i="27"/>
  <c r="AI882" i="27"/>
  <c r="AJ882" i="27"/>
  <c r="AK882" i="27"/>
  <c r="AL882" i="27"/>
  <c r="AM882" i="27"/>
  <c r="AN882" i="27"/>
  <c r="AO882" i="27"/>
  <c r="AP882" i="27"/>
  <c r="AQ882" i="27"/>
  <c r="AR882" i="27"/>
  <c r="AW882" i="27"/>
  <c r="AX882" i="27"/>
  <c r="AI883" i="27"/>
  <c r="AJ883" i="27"/>
  <c r="AK883" i="27"/>
  <c r="AL883" i="27"/>
  <c r="AM883" i="27"/>
  <c r="AN883" i="27"/>
  <c r="AO883" i="27"/>
  <c r="AP883" i="27"/>
  <c r="AQ883" i="27"/>
  <c r="AR883" i="27"/>
  <c r="AW883" i="27"/>
  <c r="AX883" i="27"/>
  <c r="AI884" i="27"/>
  <c r="AJ884" i="27"/>
  <c r="AK884" i="27"/>
  <c r="AL884" i="27"/>
  <c r="AM884" i="27"/>
  <c r="AN884" i="27"/>
  <c r="AO884" i="27"/>
  <c r="AP884" i="27"/>
  <c r="AQ884" i="27"/>
  <c r="AR884" i="27"/>
  <c r="AW884" i="27"/>
  <c r="AX884" i="27"/>
  <c r="AI885" i="27"/>
  <c r="AJ885" i="27"/>
  <c r="AK885" i="27"/>
  <c r="AL885" i="27"/>
  <c r="AM885" i="27"/>
  <c r="AN885" i="27"/>
  <c r="AO885" i="27"/>
  <c r="AP885" i="27"/>
  <c r="AQ885" i="27"/>
  <c r="AR885" i="27"/>
  <c r="AW885" i="27"/>
  <c r="AX885" i="27"/>
  <c r="AI886" i="27"/>
  <c r="AJ886" i="27"/>
  <c r="AK886" i="27"/>
  <c r="AL886" i="27"/>
  <c r="AM886" i="27"/>
  <c r="AN886" i="27"/>
  <c r="AO886" i="27"/>
  <c r="AP886" i="27"/>
  <c r="AQ886" i="27"/>
  <c r="AR886" i="27"/>
  <c r="AW886" i="27"/>
  <c r="AX886" i="27"/>
  <c r="AI887" i="27"/>
  <c r="AJ887" i="27"/>
  <c r="AK887" i="27"/>
  <c r="AL887" i="27"/>
  <c r="AM887" i="27"/>
  <c r="AN887" i="27"/>
  <c r="AO887" i="27"/>
  <c r="AP887" i="27"/>
  <c r="AQ887" i="27"/>
  <c r="AR887" i="27"/>
  <c r="AW887" i="27"/>
  <c r="AX887" i="27"/>
  <c r="AI888" i="27"/>
  <c r="AJ888" i="27"/>
  <c r="AK888" i="27"/>
  <c r="AL888" i="27"/>
  <c r="AM888" i="27"/>
  <c r="AN888" i="27"/>
  <c r="AO888" i="27"/>
  <c r="AP888" i="27"/>
  <c r="AQ888" i="27"/>
  <c r="AR888" i="27"/>
  <c r="AW888" i="27"/>
  <c r="AX888" i="27"/>
  <c r="AI889" i="27"/>
  <c r="AJ889" i="27"/>
  <c r="AK889" i="27"/>
  <c r="AL889" i="27"/>
  <c r="AM889" i="27"/>
  <c r="AN889" i="27"/>
  <c r="AO889" i="27"/>
  <c r="AP889" i="27"/>
  <c r="AQ889" i="27"/>
  <c r="AR889" i="27"/>
  <c r="AW889" i="27"/>
  <c r="AX889" i="27"/>
  <c r="AI890" i="27"/>
  <c r="AJ890" i="27"/>
  <c r="AK890" i="27"/>
  <c r="AL890" i="27"/>
  <c r="AM890" i="27"/>
  <c r="AN890" i="27"/>
  <c r="AO890" i="27"/>
  <c r="AP890" i="27"/>
  <c r="AQ890" i="27"/>
  <c r="AR890" i="27"/>
  <c r="AW890" i="27"/>
  <c r="AX890" i="27"/>
  <c r="AI891" i="27"/>
  <c r="AJ891" i="27"/>
  <c r="AK891" i="27"/>
  <c r="AL891" i="27"/>
  <c r="AM891" i="27"/>
  <c r="AN891" i="27"/>
  <c r="AO891" i="27"/>
  <c r="AP891" i="27"/>
  <c r="AQ891" i="27"/>
  <c r="AR891" i="27"/>
  <c r="AW891" i="27"/>
  <c r="AX891" i="27"/>
  <c r="AI892" i="27"/>
  <c r="AJ892" i="27"/>
  <c r="AK892" i="27"/>
  <c r="AL892" i="27"/>
  <c r="AM892" i="27"/>
  <c r="AN892" i="27"/>
  <c r="AO892" i="27"/>
  <c r="AP892" i="27"/>
  <c r="AQ892" i="27"/>
  <c r="AR892" i="27"/>
  <c r="AW892" i="27"/>
  <c r="AX892" i="27"/>
  <c r="AI893" i="27"/>
  <c r="AJ893" i="27"/>
  <c r="AK893" i="27"/>
  <c r="AL893" i="27"/>
  <c r="AM893" i="27"/>
  <c r="AN893" i="27"/>
  <c r="AO893" i="27"/>
  <c r="AP893" i="27"/>
  <c r="AQ893" i="27"/>
  <c r="AR893" i="27"/>
  <c r="AW893" i="27"/>
  <c r="AX893" i="27"/>
  <c r="AI894" i="27"/>
  <c r="AJ894" i="27"/>
  <c r="AK894" i="27"/>
  <c r="AL894" i="27"/>
  <c r="AM894" i="27"/>
  <c r="AN894" i="27"/>
  <c r="AO894" i="27"/>
  <c r="AP894" i="27"/>
  <c r="AQ894" i="27"/>
  <c r="AR894" i="27"/>
  <c r="AW894" i="27"/>
  <c r="AX894" i="27"/>
  <c r="AI895" i="27"/>
  <c r="AJ895" i="27"/>
  <c r="AK895" i="27"/>
  <c r="AL895" i="27"/>
  <c r="AM895" i="27"/>
  <c r="AN895" i="27"/>
  <c r="AO895" i="27"/>
  <c r="AP895" i="27"/>
  <c r="AQ895" i="27"/>
  <c r="AR895" i="27"/>
  <c r="AW895" i="27"/>
  <c r="AX895" i="27"/>
  <c r="AI896" i="27"/>
  <c r="AJ896" i="27"/>
  <c r="AK896" i="27"/>
  <c r="AL896" i="27"/>
  <c r="AM896" i="27"/>
  <c r="AN896" i="27"/>
  <c r="AO896" i="27"/>
  <c r="AP896" i="27"/>
  <c r="AQ896" i="27"/>
  <c r="AR896" i="27"/>
  <c r="AW896" i="27"/>
  <c r="AX896" i="27"/>
  <c r="AI897" i="27"/>
  <c r="AJ897" i="27"/>
  <c r="AK897" i="27"/>
  <c r="AL897" i="27"/>
  <c r="AM897" i="27"/>
  <c r="AN897" i="27"/>
  <c r="AO897" i="27"/>
  <c r="AP897" i="27"/>
  <c r="AQ897" i="27"/>
  <c r="AR897" i="27"/>
  <c r="AW897" i="27"/>
  <c r="AX897" i="27"/>
  <c r="AI898" i="27"/>
  <c r="AJ898" i="27"/>
  <c r="AK898" i="27"/>
  <c r="AL898" i="27"/>
  <c r="AM898" i="27"/>
  <c r="AN898" i="27"/>
  <c r="AO898" i="27"/>
  <c r="AP898" i="27"/>
  <c r="AQ898" i="27"/>
  <c r="AR898" i="27"/>
  <c r="AW898" i="27"/>
  <c r="AX898" i="27"/>
  <c r="AI899" i="27"/>
  <c r="AJ899" i="27"/>
  <c r="AK899" i="27"/>
  <c r="AL899" i="27"/>
  <c r="AM899" i="27"/>
  <c r="AN899" i="27"/>
  <c r="AO899" i="27"/>
  <c r="AP899" i="27"/>
  <c r="AQ899" i="27"/>
  <c r="AR899" i="27"/>
  <c r="AW899" i="27"/>
  <c r="AX899" i="27"/>
  <c r="AI900" i="27"/>
  <c r="AJ900" i="27"/>
  <c r="AK900" i="27"/>
  <c r="AL900" i="27"/>
  <c r="AM900" i="27"/>
  <c r="AN900" i="27"/>
  <c r="AO900" i="27"/>
  <c r="AP900" i="27"/>
  <c r="AQ900" i="27"/>
  <c r="AR900" i="27"/>
  <c r="AW900" i="27"/>
  <c r="AX900" i="27"/>
  <c r="AI901" i="27"/>
  <c r="AJ901" i="27"/>
  <c r="AK901" i="27"/>
  <c r="AL901" i="27"/>
  <c r="AM901" i="27"/>
  <c r="AN901" i="27"/>
  <c r="AO901" i="27"/>
  <c r="AP901" i="27"/>
  <c r="AQ901" i="27"/>
  <c r="AR901" i="27"/>
  <c r="AW901" i="27"/>
  <c r="AX901" i="27"/>
  <c r="AI902" i="27"/>
  <c r="AJ902" i="27"/>
  <c r="AK902" i="27"/>
  <c r="AL902" i="27"/>
  <c r="AM902" i="27"/>
  <c r="AN902" i="27"/>
  <c r="AO902" i="27"/>
  <c r="AP902" i="27"/>
  <c r="AQ902" i="27"/>
  <c r="AR902" i="27"/>
  <c r="AW902" i="27"/>
  <c r="AX902" i="27"/>
  <c r="AI903" i="27"/>
  <c r="AJ903" i="27"/>
  <c r="AK903" i="27"/>
  <c r="AL903" i="27"/>
  <c r="AM903" i="27"/>
  <c r="AN903" i="27"/>
  <c r="AO903" i="27"/>
  <c r="AP903" i="27"/>
  <c r="AQ903" i="27"/>
  <c r="AR903" i="27"/>
  <c r="AW903" i="27"/>
  <c r="AX903" i="27"/>
  <c r="AI904" i="27"/>
  <c r="AJ904" i="27"/>
  <c r="AK904" i="27"/>
  <c r="AL904" i="27"/>
  <c r="AM904" i="27"/>
  <c r="AN904" i="27"/>
  <c r="AO904" i="27"/>
  <c r="AP904" i="27"/>
  <c r="AQ904" i="27"/>
  <c r="AR904" i="27"/>
  <c r="AW904" i="27"/>
  <c r="AX904" i="27"/>
  <c r="AI905" i="27"/>
  <c r="AJ905" i="27"/>
  <c r="AK905" i="27"/>
  <c r="AL905" i="27"/>
  <c r="AM905" i="27"/>
  <c r="AN905" i="27"/>
  <c r="AO905" i="27"/>
  <c r="AP905" i="27"/>
  <c r="AQ905" i="27"/>
  <c r="AR905" i="27"/>
  <c r="AW905" i="27"/>
  <c r="AX905" i="27"/>
  <c r="AI906" i="27"/>
  <c r="AJ906" i="27"/>
  <c r="AK906" i="27"/>
  <c r="AL906" i="27"/>
  <c r="AM906" i="27"/>
  <c r="AN906" i="27"/>
  <c r="AO906" i="27"/>
  <c r="AP906" i="27"/>
  <c r="AQ906" i="27"/>
  <c r="AR906" i="27"/>
  <c r="AW906" i="27"/>
  <c r="AX906" i="27"/>
  <c r="AI907" i="27"/>
  <c r="AJ907" i="27"/>
  <c r="AK907" i="27"/>
  <c r="AL907" i="27"/>
  <c r="AM907" i="27"/>
  <c r="AN907" i="27"/>
  <c r="AO907" i="27"/>
  <c r="AP907" i="27"/>
  <c r="AQ907" i="27"/>
  <c r="AR907" i="27"/>
  <c r="AW907" i="27"/>
  <c r="AX907" i="27"/>
  <c r="AI908" i="27"/>
  <c r="AJ908" i="27"/>
  <c r="AK908" i="27"/>
  <c r="AL908" i="27"/>
  <c r="AM908" i="27"/>
  <c r="AN908" i="27"/>
  <c r="AO908" i="27"/>
  <c r="AP908" i="27"/>
  <c r="AQ908" i="27"/>
  <c r="AR908" i="27"/>
  <c r="AW908" i="27"/>
  <c r="AX908" i="27"/>
  <c r="AI909" i="27"/>
  <c r="AJ909" i="27"/>
  <c r="AK909" i="27"/>
  <c r="AL909" i="27"/>
  <c r="AM909" i="27"/>
  <c r="AN909" i="27"/>
  <c r="AO909" i="27"/>
  <c r="AP909" i="27"/>
  <c r="AQ909" i="27"/>
  <c r="AR909" i="27"/>
  <c r="AW909" i="27"/>
  <c r="AX909" i="27"/>
  <c r="AI910" i="27"/>
  <c r="AJ910" i="27"/>
  <c r="AK910" i="27"/>
  <c r="AL910" i="27"/>
  <c r="AM910" i="27"/>
  <c r="AN910" i="27"/>
  <c r="AO910" i="27"/>
  <c r="AP910" i="27"/>
  <c r="AQ910" i="27"/>
  <c r="AR910" i="27"/>
  <c r="AW910" i="27"/>
  <c r="AX910" i="27"/>
  <c r="AI911" i="27"/>
  <c r="AJ911" i="27"/>
  <c r="AK911" i="27"/>
  <c r="AL911" i="27"/>
  <c r="AM911" i="27"/>
  <c r="AN911" i="27"/>
  <c r="AO911" i="27"/>
  <c r="AP911" i="27"/>
  <c r="AQ911" i="27"/>
  <c r="AR911" i="27"/>
  <c r="AW911" i="27"/>
  <c r="AX911" i="27"/>
  <c r="AI912" i="27"/>
  <c r="AJ912" i="27"/>
  <c r="AK912" i="27"/>
  <c r="AL912" i="27"/>
  <c r="AM912" i="27"/>
  <c r="AN912" i="27"/>
  <c r="AO912" i="27"/>
  <c r="AP912" i="27"/>
  <c r="AQ912" i="27"/>
  <c r="AR912" i="27"/>
  <c r="AW912" i="27"/>
  <c r="AX912" i="27"/>
  <c r="AI913" i="27"/>
  <c r="AJ913" i="27"/>
  <c r="AK913" i="27"/>
  <c r="AL913" i="27"/>
  <c r="AM913" i="27"/>
  <c r="AN913" i="27"/>
  <c r="AO913" i="27"/>
  <c r="AP913" i="27"/>
  <c r="AQ913" i="27"/>
  <c r="AR913" i="27"/>
  <c r="AW913" i="27"/>
  <c r="AX913" i="27"/>
  <c r="AI914" i="27"/>
  <c r="AJ914" i="27"/>
  <c r="AK914" i="27"/>
  <c r="AL914" i="27"/>
  <c r="AM914" i="27"/>
  <c r="AN914" i="27"/>
  <c r="AO914" i="27"/>
  <c r="AP914" i="27"/>
  <c r="AQ914" i="27"/>
  <c r="AR914" i="27"/>
  <c r="AW914" i="27"/>
  <c r="AX914" i="27"/>
  <c r="AI915" i="27"/>
  <c r="AJ915" i="27"/>
  <c r="AK915" i="27"/>
  <c r="AL915" i="27"/>
  <c r="AM915" i="27"/>
  <c r="AN915" i="27"/>
  <c r="AO915" i="27"/>
  <c r="AP915" i="27"/>
  <c r="AQ915" i="27"/>
  <c r="AR915" i="27"/>
  <c r="AW915" i="27"/>
  <c r="AX915" i="27"/>
  <c r="AI916" i="27"/>
  <c r="AJ916" i="27"/>
  <c r="AK916" i="27"/>
  <c r="AL916" i="27"/>
  <c r="AM916" i="27"/>
  <c r="AN916" i="27"/>
  <c r="AO916" i="27"/>
  <c r="AP916" i="27"/>
  <c r="AQ916" i="27"/>
  <c r="AR916" i="27"/>
  <c r="AW916" i="27"/>
  <c r="AX916" i="27"/>
  <c r="AI917" i="27"/>
  <c r="AJ917" i="27"/>
  <c r="AK917" i="27"/>
  <c r="AL917" i="27"/>
  <c r="AM917" i="27"/>
  <c r="AN917" i="27"/>
  <c r="AO917" i="27"/>
  <c r="AP917" i="27"/>
  <c r="AQ917" i="27"/>
  <c r="AR917" i="27"/>
  <c r="AW917" i="27"/>
  <c r="AX917" i="27"/>
  <c r="AI918" i="27"/>
  <c r="AJ918" i="27"/>
  <c r="AK918" i="27"/>
  <c r="AL918" i="27"/>
  <c r="AM918" i="27"/>
  <c r="AN918" i="27"/>
  <c r="AO918" i="27"/>
  <c r="AP918" i="27"/>
  <c r="AQ918" i="27"/>
  <c r="AR918" i="27"/>
  <c r="AW918" i="27"/>
  <c r="AX918" i="27"/>
  <c r="AI919" i="27"/>
  <c r="AJ919" i="27"/>
  <c r="AK919" i="27"/>
  <c r="AL919" i="27"/>
  <c r="AM919" i="27"/>
  <c r="AN919" i="27"/>
  <c r="AO919" i="27"/>
  <c r="AP919" i="27"/>
  <c r="AQ919" i="27"/>
  <c r="AR919" i="27"/>
  <c r="AW919" i="27"/>
  <c r="AX919" i="27"/>
  <c r="AI920" i="27"/>
  <c r="AJ920" i="27"/>
  <c r="AK920" i="27"/>
  <c r="AL920" i="27"/>
  <c r="AM920" i="27"/>
  <c r="AN920" i="27"/>
  <c r="AO920" i="27"/>
  <c r="AP920" i="27"/>
  <c r="AQ920" i="27"/>
  <c r="AR920" i="27"/>
  <c r="AW920" i="27"/>
  <c r="AX920" i="27"/>
  <c r="AI921" i="27"/>
  <c r="AJ921" i="27"/>
  <c r="AK921" i="27"/>
  <c r="AL921" i="27"/>
  <c r="AM921" i="27"/>
  <c r="AN921" i="27"/>
  <c r="AO921" i="27"/>
  <c r="AP921" i="27"/>
  <c r="AQ921" i="27"/>
  <c r="AR921" i="27"/>
  <c r="AW921" i="27"/>
  <c r="AX921" i="27"/>
  <c r="AI922" i="27"/>
  <c r="AJ922" i="27"/>
  <c r="AK922" i="27"/>
  <c r="AL922" i="27"/>
  <c r="AM922" i="27"/>
  <c r="AN922" i="27"/>
  <c r="AO922" i="27"/>
  <c r="AP922" i="27"/>
  <c r="AQ922" i="27"/>
  <c r="AR922" i="27"/>
  <c r="AW922" i="27"/>
  <c r="AX922" i="27"/>
  <c r="AI923" i="27"/>
  <c r="AJ923" i="27"/>
  <c r="AK923" i="27"/>
  <c r="AL923" i="27"/>
  <c r="AM923" i="27"/>
  <c r="AN923" i="27"/>
  <c r="AO923" i="27"/>
  <c r="AP923" i="27"/>
  <c r="AQ923" i="27"/>
  <c r="AR923" i="27"/>
  <c r="AW923" i="27"/>
  <c r="AX923" i="27"/>
  <c r="AI924" i="27"/>
  <c r="AJ924" i="27"/>
  <c r="AK924" i="27"/>
  <c r="AL924" i="27"/>
  <c r="AM924" i="27"/>
  <c r="AN924" i="27"/>
  <c r="AO924" i="27"/>
  <c r="AP924" i="27"/>
  <c r="AQ924" i="27"/>
  <c r="AR924" i="27"/>
  <c r="AW924" i="27"/>
  <c r="AX924" i="27"/>
  <c r="AI925" i="27"/>
  <c r="AJ925" i="27"/>
  <c r="AK925" i="27"/>
  <c r="AL925" i="27"/>
  <c r="AM925" i="27"/>
  <c r="AN925" i="27"/>
  <c r="AO925" i="27"/>
  <c r="AP925" i="27"/>
  <c r="AQ925" i="27"/>
  <c r="AR925" i="27"/>
  <c r="AW925" i="27"/>
  <c r="AX925" i="27"/>
  <c r="AI926" i="27"/>
  <c r="AJ926" i="27"/>
  <c r="AK926" i="27"/>
  <c r="AL926" i="27"/>
  <c r="AM926" i="27"/>
  <c r="AN926" i="27"/>
  <c r="AO926" i="27"/>
  <c r="AP926" i="27"/>
  <c r="AQ926" i="27"/>
  <c r="AR926" i="27"/>
  <c r="AW926" i="27"/>
  <c r="AX926" i="27"/>
  <c r="AI927" i="27"/>
  <c r="AJ927" i="27"/>
  <c r="AK927" i="27"/>
  <c r="AL927" i="27"/>
  <c r="AM927" i="27"/>
  <c r="AN927" i="27"/>
  <c r="AO927" i="27"/>
  <c r="AP927" i="27"/>
  <c r="AQ927" i="27"/>
  <c r="AR927" i="27"/>
  <c r="AW927" i="27"/>
  <c r="AX927" i="27"/>
  <c r="AI928" i="27"/>
  <c r="AJ928" i="27"/>
  <c r="AK928" i="27"/>
  <c r="AL928" i="27"/>
  <c r="AM928" i="27"/>
  <c r="AN928" i="27"/>
  <c r="AO928" i="27"/>
  <c r="AP928" i="27"/>
  <c r="AQ928" i="27"/>
  <c r="AR928" i="27"/>
  <c r="AW928" i="27"/>
  <c r="AX928" i="27"/>
  <c r="AI929" i="27"/>
  <c r="AJ929" i="27"/>
  <c r="AK929" i="27"/>
  <c r="AL929" i="27"/>
  <c r="AM929" i="27"/>
  <c r="AN929" i="27"/>
  <c r="AO929" i="27"/>
  <c r="AP929" i="27"/>
  <c r="AQ929" i="27"/>
  <c r="AR929" i="27"/>
  <c r="AW929" i="27"/>
  <c r="AX929" i="27"/>
  <c r="AI930" i="27"/>
  <c r="AJ930" i="27"/>
  <c r="AK930" i="27"/>
  <c r="AL930" i="27"/>
  <c r="AM930" i="27"/>
  <c r="AN930" i="27"/>
  <c r="AO930" i="27"/>
  <c r="AP930" i="27"/>
  <c r="AQ930" i="27"/>
  <c r="AR930" i="27"/>
  <c r="AW930" i="27"/>
  <c r="AX930" i="27"/>
  <c r="AI931" i="27"/>
  <c r="AJ931" i="27"/>
  <c r="AK931" i="27"/>
  <c r="AL931" i="27"/>
  <c r="AM931" i="27"/>
  <c r="AN931" i="27"/>
  <c r="AO931" i="27"/>
  <c r="AP931" i="27"/>
  <c r="AQ931" i="27"/>
  <c r="AR931" i="27"/>
  <c r="AW931" i="27"/>
  <c r="AX931" i="27"/>
  <c r="AI932" i="27"/>
  <c r="AJ932" i="27"/>
  <c r="AK932" i="27"/>
  <c r="AL932" i="27"/>
  <c r="AM932" i="27"/>
  <c r="AN932" i="27"/>
  <c r="AO932" i="27"/>
  <c r="AP932" i="27"/>
  <c r="AQ932" i="27"/>
  <c r="AR932" i="27"/>
  <c r="AW932" i="27"/>
  <c r="AX932" i="27"/>
  <c r="AI933" i="27"/>
  <c r="AJ933" i="27"/>
  <c r="AK933" i="27"/>
  <c r="AL933" i="27"/>
  <c r="AM933" i="27"/>
  <c r="AN933" i="27"/>
  <c r="AO933" i="27"/>
  <c r="AP933" i="27"/>
  <c r="AQ933" i="27"/>
  <c r="AR933" i="27"/>
  <c r="AW933" i="27"/>
  <c r="AX933" i="27"/>
  <c r="AI934" i="27"/>
  <c r="AJ934" i="27"/>
  <c r="AK934" i="27"/>
  <c r="AL934" i="27"/>
  <c r="AM934" i="27"/>
  <c r="AN934" i="27"/>
  <c r="AO934" i="27"/>
  <c r="AP934" i="27"/>
  <c r="AQ934" i="27"/>
  <c r="AR934" i="27"/>
  <c r="AW934" i="27"/>
  <c r="AX934" i="27"/>
  <c r="AI935" i="27"/>
  <c r="AJ935" i="27"/>
  <c r="AK935" i="27"/>
  <c r="AL935" i="27"/>
  <c r="AM935" i="27"/>
  <c r="AN935" i="27"/>
  <c r="AO935" i="27"/>
  <c r="AP935" i="27"/>
  <c r="AQ935" i="27"/>
  <c r="AR935" i="27"/>
  <c r="AW935" i="27"/>
  <c r="AX935" i="27"/>
  <c r="AI936" i="27"/>
  <c r="AJ936" i="27"/>
  <c r="AK936" i="27"/>
  <c r="AL936" i="27"/>
  <c r="AM936" i="27"/>
  <c r="AN936" i="27"/>
  <c r="AO936" i="27"/>
  <c r="AP936" i="27"/>
  <c r="AQ936" i="27"/>
  <c r="AR936" i="27"/>
  <c r="AW936" i="27"/>
  <c r="AX936" i="27"/>
  <c r="AI937" i="27"/>
  <c r="AJ937" i="27"/>
  <c r="AK937" i="27"/>
  <c r="AL937" i="27"/>
  <c r="AM937" i="27"/>
  <c r="AN937" i="27"/>
  <c r="AO937" i="27"/>
  <c r="AP937" i="27"/>
  <c r="AQ937" i="27"/>
  <c r="AR937" i="27"/>
  <c r="AW937" i="27"/>
  <c r="AX937" i="27"/>
  <c r="AI938" i="27"/>
  <c r="AJ938" i="27"/>
  <c r="AK938" i="27"/>
  <c r="AL938" i="27"/>
  <c r="AM938" i="27"/>
  <c r="AN938" i="27"/>
  <c r="AO938" i="27"/>
  <c r="AP938" i="27"/>
  <c r="AQ938" i="27"/>
  <c r="AR938" i="27"/>
  <c r="AW938" i="27"/>
  <c r="AX938" i="27"/>
  <c r="AI939" i="27"/>
  <c r="AJ939" i="27"/>
  <c r="AK939" i="27"/>
  <c r="AL939" i="27"/>
  <c r="AM939" i="27"/>
  <c r="AN939" i="27"/>
  <c r="AO939" i="27"/>
  <c r="AP939" i="27"/>
  <c r="AQ939" i="27"/>
  <c r="AR939" i="27"/>
  <c r="AW939" i="27"/>
  <c r="AX939" i="27"/>
  <c r="AI940" i="27"/>
  <c r="AJ940" i="27"/>
  <c r="AK940" i="27"/>
  <c r="AL940" i="27"/>
  <c r="AM940" i="27"/>
  <c r="AN940" i="27"/>
  <c r="AO940" i="27"/>
  <c r="AP940" i="27"/>
  <c r="AQ940" i="27"/>
  <c r="AR940" i="27"/>
  <c r="AW940" i="27"/>
  <c r="AX940" i="27"/>
  <c r="AI941" i="27"/>
  <c r="AJ941" i="27"/>
  <c r="AK941" i="27"/>
  <c r="AL941" i="27"/>
  <c r="AM941" i="27"/>
  <c r="AN941" i="27"/>
  <c r="AO941" i="27"/>
  <c r="AP941" i="27"/>
  <c r="AQ941" i="27"/>
  <c r="AR941" i="27"/>
  <c r="AW941" i="27"/>
  <c r="AX941" i="27"/>
  <c r="AI942" i="27"/>
  <c r="AJ942" i="27"/>
  <c r="AK942" i="27"/>
  <c r="AL942" i="27"/>
  <c r="AM942" i="27"/>
  <c r="AN942" i="27"/>
  <c r="AO942" i="27"/>
  <c r="AP942" i="27"/>
  <c r="AQ942" i="27"/>
  <c r="AR942" i="27"/>
  <c r="AW942" i="27"/>
  <c r="AX942" i="27"/>
  <c r="AI943" i="27"/>
  <c r="AJ943" i="27"/>
  <c r="AK943" i="27"/>
  <c r="AL943" i="27"/>
  <c r="AM943" i="27"/>
  <c r="AN943" i="27"/>
  <c r="AO943" i="27"/>
  <c r="AP943" i="27"/>
  <c r="AQ943" i="27"/>
  <c r="AR943" i="27"/>
  <c r="AW943" i="27"/>
  <c r="AX943" i="27"/>
  <c r="AI944" i="27"/>
  <c r="AJ944" i="27"/>
  <c r="AK944" i="27"/>
  <c r="AL944" i="27"/>
  <c r="AM944" i="27"/>
  <c r="AN944" i="27"/>
  <c r="AO944" i="27"/>
  <c r="AP944" i="27"/>
  <c r="AQ944" i="27"/>
  <c r="AR944" i="27"/>
  <c r="AW944" i="27"/>
  <c r="AX944" i="27"/>
  <c r="AI945" i="27"/>
  <c r="AJ945" i="27"/>
  <c r="AK945" i="27"/>
  <c r="AL945" i="27"/>
  <c r="AM945" i="27"/>
  <c r="AN945" i="27"/>
  <c r="AO945" i="27"/>
  <c r="AP945" i="27"/>
  <c r="AQ945" i="27"/>
  <c r="AR945" i="27"/>
  <c r="AW945" i="27"/>
  <c r="AX945" i="27"/>
  <c r="AI946" i="27"/>
  <c r="AJ946" i="27"/>
  <c r="AK946" i="27"/>
  <c r="AL946" i="27"/>
  <c r="AM946" i="27"/>
  <c r="AN946" i="27"/>
  <c r="AO946" i="27"/>
  <c r="AP946" i="27"/>
  <c r="AQ946" i="27"/>
  <c r="AR946" i="27"/>
  <c r="AW946" i="27"/>
  <c r="AX946" i="27"/>
  <c r="AI947" i="27"/>
  <c r="AJ947" i="27"/>
  <c r="AK947" i="27"/>
  <c r="AL947" i="27"/>
  <c r="AM947" i="27"/>
  <c r="AN947" i="27"/>
  <c r="AO947" i="27"/>
  <c r="AP947" i="27"/>
  <c r="AQ947" i="27"/>
  <c r="AR947" i="27"/>
  <c r="AW947" i="27"/>
  <c r="AX947" i="27"/>
  <c r="AI948" i="27"/>
  <c r="AJ948" i="27"/>
  <c r="AK948" i="27"/>
  <c r="AL948" i="27"/>
  <c r="AM948" i="27"/>
  <c r="AN948" i="27"/>
  <c r="AO948" i="27"/>
  <c r="AP948" i="27"/>
  <c r="AQ948" i="27"/>
  <c r="AR948" i="27"/>
  <c r="AW948" i="27"/>
  <c r="AX948" i="27"/>
  <c r="AI949" i="27"/>
  <c r="AJ949" i="27"/>
  <c r="AK949" i="27"/>
  <c r="AL949" i="27"/>
  <c r="AM949" i="27"/>
  <c r="AN949" i="27"/>
  <c r="AO949" i="27"/>
  <c r="AP949" i="27"/>
  <c r="AQ949" i="27"/>
  <c r="AR949" i="27"/>
  <c r="AW949" i="27"/>
  <c r="AX949" i="27"/>
  <c r="AI950" i="27"/>
  <c r="AJ950" i="27"/>
  <c r="AK950" i="27"/>
  <c r="AL950" i="27"/>
  <c r="AM950" i="27"/>
  <c r="AN950" i="27"/>
  <c r="AO950" i="27"/>
  <c r="AP950" i="27"/>
  <c r="AQ950" i="27"/>
  <c r="AR950" i="27"/>
  <c r="AW950" i="27"/>
  <c r="AX950" i="27"/>
  <c r="AI951" i="27"/>
  <c r="AJ951" i="27"/>
  <c r="AK951" i="27"/>
  <c r="AL951" i="27"/>
  <c r="AM951" i="27"/>
  <c r="AN951" i="27"/>
  <c r="AO951" i="27"/>
  <c r="AP951" i="27"/>
  <c r="AQ951" i="27"/>
  <c r="AR951" i="27"/>
  <c r="AW951" i="27"/>
  <c r="AX951" i="27"/>
  <c r="AI952" i="27"/>
  <c r="AJ952" i="27"/>
  <c r="AK952" i="27"/>
  <c r="AL952" i="27"/>
  <c r="AM952" i="27"/>
  <c r="AN952" i="27"/>
  <c r="AO952" i="27"/>
  <c r="AP952" i="27"/>
  <c r="AQ952" i="27"/>
  <c r="AR952" i="27"/>
  <c r="AW952" i="27"/>
  <c r="AX952" i="27"/>
  <c r="AI953" i="27"/>
  <c r="AJ953" i="27"/>
  <c r="AK953" i="27"/>
  <c r="AL953" i="27"/>
  <c r="AM953" i="27"/>
  <c r="AN953" i="27"/>
  <c r="AO953" i="27"/>
  <c r="AP953" i="27"/>
  <c r="AQ953" i="27"/>
  <c r="AR953" i="27"/>
  <c r="AW953" i="27"/>
  <c r="AX953" i="27"/>
  <c r="AI954" i="27"/>
  <c r="AJ954" i="27"/>
  <c r="AK954" i="27"/>
  <c r="AL954" i="27"/>
  <c r="AM954" i="27"/>
  <c r="AN954" i="27"/>
  <c r="AO954" i="27"/>
  <c r="AP954" i="27"/>
  <c r="AQ954" i="27"/>
  <c r="AR954" i="27"/>
  <c r="AW954" i="27"/>
  <c r="AX954" i="27"/>
  <c r="AI955" i="27"/>
  <c r="AJ955" i="27"/>
  <c r="AK955" i="27"/>
  <c r="AL955" i="27"/>
  <c r="AM955" i="27"/>
  <c r="AN955" i="27"/>
  <c r="AO955" i="27"/>
  <c r="AP955" i="27"/>
  <c r="AQ955" i="27"/>
  <c r="AR955" i="27"/>
  <c r="AW955" i="27"/>
  <c r="AX955" i="27"/>
  <c r="AI956" i="27"/>
  <c r="AJ956" i="27"/>
  <c r="AK956" i="27"/>
  <c r="AL956" i="27"/>
  <c r="AM956" i="27"/>
  <c r="AN956" i="27"/>
  <c r="AO956" i="27"/>
  <c r="AP956" i="27"/>
  <c r="AQ956" i="27"/>
  <c r="AR956" i="27"/>
  <c r="AW956" i="27"/>
  <c r="AX956" i="27"/>
  <c r="AI957" i="27"/>
  <c r="AJ957" i="27"/>
  <c r="AK957" i="27"/>
  <c r="AL957" i="27"/>
  <c r="AM957" i="27"/>
  <c r="AN957" i="27"/>
  <c r="AO957" i="27"/>
  <c r="AP957" i="27"/>
  <c r="AQ957" i="27"/>
  <c r="AR957" i="27"/>
  <c r="AW957" i="27"/>
  <c r="AX957" i="27"/>
  <c r="AI958" i="27"/>
  <c r="AJ958" i="27"/>
  <c r="AK958" i="27"/>
  <c r="AL958" i="27"/>
  <c r="AM958" i="27"/>
  <c r="AN958" i="27"/>
  <c r="AO958" i="27"/>
  <c r="AP958" i="27"/>
  <c r="AQ958" i="27"/>
  <c r="AR958" i="27"/>
  <c r="AW958" i="27"/>
  <c r="AX958" i="27"/>
  <c r="AI959" i="27"/>
  <c r="AJ959" i="27"/>
  <c r="AK959" i="27"/>
  <c r="AL959" i="27"/>
  <c r="AM959" i="27"/>
  <c r="AN959" i="27"/>
  <c r="AO959" i="27"/>
  <c r="AP959" i="27"/>
  <c r="AQ959" i="27"/>
  <c r="AR959" i="27"/>
  <c r="AW959" i="27"/>
  <c r="AX959" i="27"/>
  <c r="AI960" i="27"/>
  <c r="AJ960" i="27"/>
  <c r="AK960" i="27"/>
  <c r="AL960" i="27"/>
  <c r="AM960" i="27"/>
  <c r="AN960" i="27"/>
  <c r="AO960" i="27"/>
  <c r="AP960" i="27"/>
  <c r="AQ960" i="27"/>
  <c r="AR960" i="27"/>
  <c r="AW960" i="27"/>
  <c r="AX960" i="27"/>
  <c r="AI961" i="27"/>
  <c r="AJ961" i="27"/>
  <c r="AK961" i="27"/>
  <c r="AL961" i="27"/>
  <c r="AM961" i="27"/>
  <c r="AN961" i="27"/>
  <c r="AO961" i="27"/>
  <c r="AP961" i="27"/>
  <c r="AQ961" i="27"/>
  <c r="AR961" i="27"/>
  <c r="AW961" i="27"/>
  <c r="AX961" i="27"/>
  <c r="AI962" i="27"/>
  <c r="AJ962" i="27"/>
  <c r="AK962" i="27"/>
  <c r="AL962" i="27"/>
  <c r="AM962" i="27"/>
  <c r="AN962" i="27"/>
  <c r="AO962" i="27"/>
  <c r="AP962" i="27"/>
  <c r="AQ962" i="27"/>
  <c r="AR962" i="27"/>
  <c r="AW962" i="27"/>
  <c r="AX962" i="27"/>
  <c r="AI963" i="27"/>
  <c r="AJ963" i="27"/>
  <c r="AK963" i="27"/>
  <c r="AL963" i="27"/>
  <c r="AM963" i="27"/>
  <c r="AN963" i="27"/>
  <c r="AO963" i="27"/>
  <c r="AP963" i="27"/>
  <c r="AQ963" i="27"/>
  <c r="AR963" i="27"/>
  <c r="AW963" i="27"/>
  <c r="AX963" i="27"/>
  <c r="AI964" i="27"/>
  <c r="AJ964" i="27"/>
  <c r="AK964" i="27"/>
  <c r="AL964" i="27"/>
  <c r="AM964" i="27"/>
  <c r="AN964" i="27"/>
  <c r="AO964" i="27"/>
  <c r="AP964" i="27"/>
  <c r="AQ964" i="27"/>
  <c r="AR964" i="27"/>
  <c r="AW964" i="27"/>
  <c r="AX964" i="27"/>
  <c r="AI965" i="27"/>
  <c r="AJ965" i="27"/>
  <c r="AK965" i="27"/>
  <c r="AL965" i="27"/>
  <c r="AM965" i="27"/>
  <c r="AN965" i="27"/>
  <c r="AO965" i="27"/>
  <c r="AP965" i="27"/>
  <c r="AQ965" i="27"/>
  <c r="AR965" i="27"/>
  <c r="AW965" i="27"/>
  <c r="AX965" i="27"/>
  <c r="AI966" i="27"/>
  <c r="AJ966" i="27"/>
  <c r="AK966" i="27"/>
  <c r="AL966" i="27"/>
  <c r="AM966" i="27"/>
  <c r="AN966" i="27"/>
  <c r="AO966" i="27"/>
  <c r="AP966" i="27"/>
  <c r="AQ966" i="27"/>
  <c r="AR966" i="27"/>
  <c r="AW966" i="27"/>
  <c r="AX966" i="27"/>
  <c r="AI967" i="27"/>
  <c r="AJ967" i="27"/>
  <c r="AK967" i="27"/>
  <c r="AL967" i="27"/>
  <c r="AM967" i="27"/>
  <c r="AN967" i="27"/>
  <c r="AO967" i="27"/>
  <c r="AP967" i="27"/>
  <c r="AQ967" i="27"/>
  <c r="AR967" i="27"/>
  <c r="AW967" i="27"/>
  <c r="AX967" i="27"/>
  <c r="AI968" i="27"/>
  <c r="AJ968" i="27"/>
  <c r="AK968" i="27"/>
  <c r="AL968" i="27"/>
  <c r="AM968" i="27"/>
  <c r="AN968" i="27"/>
  <c r="AO968" i="27"/>
  <c r="AP968" i="27"/>
  <c r="AQ968" i="27"/>
  <c r="AR968" i="27"/>
  <c r="AW968" i="27"/>
  <c r="AX968" i="27"/>
  <c r="AI969" i="27"/>
  <c r="AJ969" i="27"/>
  <c r="AK969" i="27"/>
  <c r="AL969" i="27"/>
  <c r="AM969" i="27"/>
  <c r="AN969" i="27"/>
  <c r="AO969" i="27"/>
  <c r="AP969" i="27"/>
  <c r="AQ969" i="27"/>
  <c r="AR969" i="27"/>
  <c r="AW969" i="27"/>
  <c r="AX969" i="27"/>
  <c r="AI970" i="27"/>
  <c r="AJ970" i="27"/>
  <c r="AK970" i="27"/>
  <c r="AL970" i="27"/>
  <c r="AM970" i="27"/>
  <c r="AN970" i="27"/>
  <c r="AO970" i="27"/>
  <c r="AP970" i="27"/>
  <c r="AQ970" i="27"/>
  <c r="AR970" i="27"/>
  <c r="AW970" i="27"/>
  <c r="AX970" i="27"/>
  <c r="AI971" i="27"/>
  <c r="AJ971" i="27"/>
  <c r="AK971" i="27"/>
  <c r="AL971" i="27"/>
  <c r="AM971" i="27"/>
  <c r="AN971" i="27"/>
  <c r="AO971" i="27"/>
  <c r="AP971" i="27"/>
  <c r="AQ971" i="27"/>
  <c r="AR971" i="27"/>
  <c r="AW971" i="27"/>
  <c r="AX971" i="27"/>
  <c r="AI972" i="27"/>
  <c r="AJ972" i="27"/>
  <c r="AK972" i="27"/>
  <c r="AL972" i="27"/>
  <c r="AM972" i="27"/>
  <c r="AN972" i="27"/>
  <c r="AO972" i="27"/>
  <c r="AP972" i="27"/>
  <c r="AQ972" i="27"/>
  <c r="AR972" i="27"/>
  <c r="AW972" i="27"/>
  <c r="AX972" i="27"/>
  <c r="AI973" i="27"/>
  <c r="AJ973" i="27"/>
  <c r="AK973" i="27"/>
  <c r="AL973" i="27"/>
  <c r="AM973" i="27"/>
  <c r="AN973" i="27"/>
  <c r="AO973" i="27"/>
  <c r="AP973" i="27"/>
  <c r="AQ973" i="27"/>
  <c r="AR973" i="27"/>
  <c r="AW973" i="27"/>
  <c r="AX973" i="27"/>
  <c r="AI974" i="27"/>
  <c r="AJ974" i="27"/>
  <c r="AK974" i="27"/>
  <c r="AL974" i="27"/>
  <c r="AM974" i="27"/>
  <c r="AN974" i="27"/>
  <c r="AO974" i="27"/>
  <c r="AP974" i="27"/>
  <c r="AQ974" i="27"/>
  <c r="AR974" i="27"/>
  <c r="AW974" i="27"/>
  <c r="AX974" i="27"/>
  <c r="AI975" i="27"/>
  <c r="AJ975" i="27"/>
  <c r="AK975" i="27"/>
  <c r="AL975" i="27"/>
  <c r="AM975" i="27"/>
  <c r="AN975" i="27"/>
  <c r="AO975" i="27"/>
  <c r="AP975" i="27"/>
  <c r="AQ975" i="27"/>
  <c r="AR975" i="27"/>
  <c r="AW975" i="27"/>
  <c r="AX975" i="27"/>
  <c r="AI976" i="27"/>
  <c r="AJ976" i="27"/>
  <c r="AK976" i="27"/>
  <c r="AL976" i="27"/>
  <c r="AM976" i="27"/>
  <c r="AN976" i="27"/>
  <c r="AO976" i="27"/>
  <c r="AP976" i="27"/>
  <c r="AQ976" i="27"/>
  <c r="AR976" i="27"/>
  <c r="AW976" i="27"/>
  <c r="AX976" i="27"/>
  <c r="AI977" i="27"/>
  <c r="AJ977" i="27"/>
  <c r="AK977" i="27"/>
  <c r="AL977" i="27"/>
  <c r="AM977" i="27"/>
  <c r="AN977" i="27"/>
  <c r="AO977" i="27"/>
  <c r="AP977" i="27"/>
  <c r="AQ977" i="27"/>
  <c r="AR977" i="27"/>
  <c r="AW977" i="27"/>
  <c r="AX977" i="27"/>
  <c r="AI978" i="27"/>
  <c r="AJ978" i="27"/>
  <c r="AK978" i="27"/>
  <c r="AL978" i="27"/>
  <c r="AM978" i="27"/>
  <c r="AN978" i="27"/>
  <c r="AO978" i="27"/>
  <c r="AP978" i="27"/>
  <c r="AQ978" i="27"/>
  <c r="AR978" i="27"/>
  <c r="AW978" i="27"/>
  <c r="AX978" i="27"/>
  <c r="AI979" i="27"/>
  <c r="AJ979" i="27"/>
  <c r="AK979" i="27"/>
  <c r="AL979" i="27"/>
  <c r="AM979" i="27"/>
  <c r="AN979" i="27"/>
  <c r="AO979" i="27"/>
  <c r="AP979" i="27"/>
  <c r="AQ979" i="27"/>
  <c r="AR979" i="27"/>
  <c r="AW979" i="27"/>
  <c r="AX979" i="27"/>
  <c r="AI980" i="27"/>
  <c r="AJ980" i="27"/>
  <c r="AK980" i="27"/>
  <c r="AL980" i="27"/>
  <c r="AM980" i="27"/>
  <c r="AN980" i="27"/>
  <c r="AO980" i="27"/>
  <c r="AP980" i="27"/>
  <c r="AQ980" i="27"/>
  <c r="AR980" i="27"/>
  <c r="AW980" i="27"/>
  <c r="AX980" i="27"/>
  <c r="AI981" i="27"/>
  <c r="AJ981" i="27"/>
  <c r="AK981" i="27"/>
  <c r="AL981" i="27"/>
  <c r="AM981" i="27"/>
  <c r="AN981" i="27"/>
  <c r="AO981" i="27"/>
  <c r="AP981" i="27"/>
  <c r="AQ981" i="27"/>
  <c r="AR981" i="27"/>
  <c r="AW981" i="27"/>
  <c r="AX981" i="27"/>
  <c r="AI982" i="27"/>
  <c r="AJ982" i="27"/>
  <c r="AK982" i="27"/>
  <c r="AL982" i="27"/>
  <c r="AM982" i="27"/>
  <c r="AN982" i="27"/>
  <c r="AO982" i="27"/>
  <c r="AP982" i="27"/>
  <c r="AQ982" i="27"/>
  <c r="AR982" i="27"/>
  <c r="AW982" i="27"/>
  <c r="AX982" i="27"/>
  <c r="AI983" i="27"/>
  <c r="AJ983" i="27"/>
  <c r="AK983" i="27"/>
  <c r="AL983" i="27"/>
  <c r="AM983" i="27"/>
  <c r="AN983" i="27"/>
  <c r="AO983" i="27"/>
  <c r="AP983" i="27"/>
  <c r="AQ983" i="27"/>
  <c r="AR983" i="27"/>
  <c r="AW983" i="27"/>
  <c r="AX983" i="27"/>
  <c r="AI984" i="27"/>
  <c r="AJ984" i="27"/>
  <c r="AK984" i="27"/>
  <c r="AL984" i="27"/>
  <c r="AM984" i="27"/>
  <c r="AN984" i="27"/>
  <c r="AO984" i="27"/>
  <c r="AP984" i="27"/>
  <c r="AQ984" i="27"/>
  <c r="AR984" i="27"/>
  <c r="AW984" i="27"/>
  <c r="AX984" i="27"/>
  <c r="AI985" i="27"/>
  <c r="AJ985" i="27"/>
  <c r="AK985" i="27"/>
  <c r="AL985" i="27"/>
  <c r="AM985" i="27"/>
  <c r="AN985" i="27"/>
  <c r="AO985" i="27"/>
  <c r="AP985" i="27"/>
  <c r="AQ985" i="27"/>
  <c r="AR985" i="27"/>
  <c r="AW985" i="27"/>
  <c r="AX985" i="27"/>
  <c r="AI986" i="27"/>
  <c r="AJ986" i="27"/>
  <c r="AK986" i="27"/>
  <c r="AL986" i="27"/>
  <c r="AM986" i="27"/>
  <c r="AN986" i="27"/>
  <c r="AO986" i="27"/>
  <c r="AP986" i="27"/>
  <c r="AQ986" i="27"/>
  <c r="AR986" i="27"/>
  <c r="AW986" i="27"/>
  <c r="AX986" i="27"/>
  <c r="AI987" i="27"/>
  <c r="AJ987" i="27"/>
  <c r="AK987" i="27"/>
  <c r="AL987" i="27"/>
  <c r="AM987" i="27"/>
  <c r="AN987" i="27"/>
  <c r="AO987" i="27"/>
  <c r="AP987" i="27"/>
  <c r="AQ987" i="27"/>
  <c r="AR987" i="27"/>
  <c r="AW987" i="27"/>
  <c r="AX987" i="27"/>
  <c r="AI988" i="27"/>
  <c r="AJ988" i="27"/>
  <c r="AK988" i="27"/>
  <c r="AL988" i="27"/>
  <c r="AM988" i="27"/>
  <c r="AN988" i="27"/>
  <c r="AO988" i="27"/>
  <c r="AP988" i="27"/>
  <c r="AQ988" i="27"/>
  <c r="AR988" i="27"/>
  <c r="AW988" i="27"/>
  <c r="AX988" i="27"/>
  <c r="AI989" i="27"/>
  <c r="AJ989" i="27"/>
  <c r="AK989" i="27"/>
  <c r="AL989" i="27"/>
  <c r="AM989" i="27"/>
  <c r="AN989" i="27"/>
  <c r="AO989" i="27"/>
  <c r="AP989" i="27"/>
  <c r="AQ989" i="27"/>
  <c r="AR989" i="27"/>
  <c r="AW989" i="27"/>
  <c r="AX989" i="27"/>
  <c r="AI990" i="27"/>
  <c r="AJ990" i="27"/>
  <c r="AK990" i="27"/>
  <c r="AL990" i="27"/>
  <c r="AM990" i="27"/>
  <c r="AN990" i="27"/>
  <c r="AO990" i="27"/>
  <c r="AP990" i="27"/>
  <c r="AQ990" i="27"/>
  <c r="AR990" i="27"/>
  <c r="AW990" i="27"/>
  <c r="AX990" i="27"/>
  <c r="AI991" i="27"/>
  <c r="AJ991" i="27"/>
  <c r="AK991" i="27"/>
  <c r="AL991" i="27"/>
  <c r="AM991" i="27"/>
  <c r="AN991" i="27"/>
  <c r="AO991" i="27"/>
  <c r="AP991" i="27"/>
  <c r="AQ991" i="27"/>
  <c r="AR991" i="27"/>
  <c r="AW991" i="27"/>
  <c r="AX991" i="27"/>
  <c r="AI992" i="27"/>
  <c r="AJ992" i="27"/>
  <c r="AK992" i="27"/>
  <c r="AL992" i="27"/>
  <c r="AM992" i="27"/>
  <c r="AN992" i="27"/>
  <c r="AO992" i="27"/>
  <c r="AP992" i="27"/>
  <c r="AQ992" i="27"/>
  <c r="AR992" i="27"/>
  <c r="AW992" i="27"/>
  <c r="AX992" i="27"/>
  <c r="AI993" i="27"/>
  <c r="AJ993" i="27"/>
  <c r="AK993" i="27"/>
  <c r="AL993" i="27"/>
  <c r="AM993" i="27"/>
  <c r="AN993" i="27"/>
  <c r="AO993" i="27"/>
  <c r="AP993" i="27"/>
  <c r="AQ993" i="27"/>
  <c r="AR993" i="27"/>
  <c r="AW993" i="27"/>
  <c r="AX993" i="27"/>
  <c r="AI994" i="27"/>
  <c r="AJ994" i="27"/>
  <c r="AK994" i="27"/>
  <c r="AL994" i="27"/>
  <c r="AM994" i="27"/>
  <c r="AN994" i="27"/>
  <c r="AO994" i="27"/>
  <c r="AP994" i="27"/>
  <c r="AQ994" i="27"/>
  <c r="AR994" i="27"/>
  <c r="AW994" i="27"/>
  <c r="AX994" i="27"/>
  <c r="AI995" i="27"/>
  <c r="AJ995" i="27"/>
  <c r="AK995" i="27"/>
  <c r="AL995" i="27"/>
  <c r="AM995" i="27"/>
  <c r="AN995" i="27"/>
  <c r="AO995" i="27"/>
  <c r="AP995" i="27"/>
  <c r="AQ995" i="27"/>
  <c r="AR995" i="27"/>
  <c r="AW995" i="27"/>
  <c r="AX995" i="27"/>
  <c r="AI996" i="27"/>
  <c r="AJ996" i="27"/>
  <c r="AK996" i="27"/>
  <c r="AL996" i="27"/>
  <c r="AM996" i="27"/>
  <c r="AN996" i="27"/>
  <c r="AO996" i="27"/>
  <c r="AP996" i="27"/>
  <c r="AQ996" i="27"/>
  <c r="AR996" i="27"/>
  <c r="AW996" i="27"/>
  <c r="AX996" i="27"/>
  <c r="AI997" i="27"/>
  <c r="AJ997" i="27"/>
  <c r="AK997" i="27"/>
  <c r="AL997" i="27"/>
  <c r="AM997" i="27"/>
  <c r="AN997" i="27"/>
  <c r="AO997" i="27"/>
  <c r="AP997" i="27"/>
  <c r="AQ997" i="27"/>
  <c r="AR997" i="27"/>
  <c r="AW997" i="27"/>
  <c r="AX997" i="27"/>
  <c r="AI998" i="27"/>
  <c r="AJ998" i="27"/>
  <c r="AK998" i="27"/>
  <c r="AL998" i="27"/>
  <c r="AM998" i="27"/>
  <c r="AN998" i="27"/>
  <c r="AO998" i="27"/>
  <c r="AP998" i="27"/>
  <c r="AQ998" i="27"/>
  <c r="AR998" i="27"/>
  <c r="AW998" i="27"/>
  <c r="AX998" i="27"/>
  <c r="AI999" i="27"/>
  <c r="AJ999" i="27"/>
  <c r="AK999" i="27"/>
  <c r="AL999" i="27"/>
  <c r="AM999" i="27"/>
  <c r="AN999" i="27"/>
  <c r="AO999" i="27"/>
  <c r="AP999" i="27"/>
  <c r="AQ999" i="27"/>
  <c r="AR999" i="27"/>
  <c r="AW999" i="27"/>
  <c r="AX999" i="27"/>
  <c r="AI1000" i="27"/>
  <c r="AJ1000" i="27"/>
  <c r="AK1000" i="27"/>
  <c r="AL1000" i="27"/>
  <c r="AM1000" i="27"/>
  <c r="AN1000" i="27"/>
  <c r="AO1000" i="27"/>
  <c r="AP1000" i="27"/>
  <c r="AQ1000" i="27"/>
  <c r="AR1000" i="27"/>
  <c r="AW1000" i="27"/>
  <c r="AX1000" i="27"/>
  <c r="AI1001" i="27"/>
  <c r="AJ1001" i="27"/>
  <c r="AK1001" i="27"/>
  <c r="AL1001" i="27"/>
  <c r="AM1001" i="27"/>
  <c r="AN1001" i="27"/>
  <c r="AO1001" i="27"/>
  <c r="AP1001" i="27"/>
  <c r="AQ1001" i="27"/>
  <c r="AR1001" i="27"/>
  <c r="AW1001" i="27"/>
  <c r="AX1001" i="27"/>
  <c r="AI1002" i="27"/>
  <c r="AJ1002" i="27"/>
  <c r="AK1002" i="27"/>
  <c r="AL1002" i="27"/>
  <c r="AM1002" i="27"/>
  <c r="AN1002" i="27"/>
  <c r="AO1002" i="27"/>
  <c r="AP1002" i="27"/>
  <c r="AQ1002" i="27"/>
  <c r="AR1002" i="27"/>
  <c r="AW1002" i="27"/>
  <c r="AX1002" i="27"/>
  <c r="AI1003" i="27"/>
  <c r="AJ1003" i="27"/>
  <c r="AK1003" i="27"/>
  <c r="AL1003" i="27"/>
  <c r="AM1003" i="27"/>
  <c r="AN1003" i="27"/>
  <c r="AO1003" i="27"/>
  <c r="AP1003" i="27"/>
  <c r="AQ1003" i="27"/>
  <c r="AR1003" i="27"/>
  <c r="AW1003" i="27"/>
  <c r="AX1003" i="27"/>
  <c r="AI1004" i="27"/>
  <c r="AJ1004" i="27"/>
  <c r="AK1004" i="27"/>
  <c r="AL1004" i="27"/>
  <c r="AM1004" i="27"/>
  <c r="AN1004" i="27"/>
  <c r="AO1004" i="27"/>
  <c r="AP1004" i="27"/>
  <c r="AQ1004" i="27"/>
  <c r="AR1004" i="27"/>
  <c r="AW1004" i="27"/>
  <c r="AX1004" i="27"/>
  <c r="AI1005" i="27"/>
  <c r="AJ1005" i="27"/>
  <c r="AK1005" i="27"/>
  <c r="AL1005" i="27"/>
  <c r="AM1005" i="27"/>
  <c r="AN1005" i="27"/>
  <c r="AO1005" i="27"/>
  <c r="AP1005" i="27"/>
  <c r="AQ1005" i="27"/>
  <c r="AR1005" i="27"/>
  <c r="AW1005" i="27"/>
  <c r="AX1005" i="27"/>
  <c r="AI1006" i="27"/>
  <c r="AJ1006" i="27"/>
  <c r="AK1006" i="27"/>
  <c r="AL1006" i="27"/>
  <c r="AM1006" i="27"/>
  <c r="AN1006" i="27"/>
  <c r="AO1006" i="27"/>
  <c r="AP1006" i="27"/>
  <c r="AQ1006" i="27"/>
  <c r="AR1006" i="27"/>
  <c r="AW1006" i="27"/>
  <c r="AX1006" i="27"/>
  <c r="AI1007" i="27"/>
  <c r="AJ1007" i="27"/>
  <c r="AK1007" i="27"/>
  <c r="AL1007" i="27"/>
  <c r="AM1007" i="27"/>
  <c r="AN1007" i="27"/>
  <c r="AO1007" i="27"/>
  <c r="AP1007" i="27"/>
  <c r="AQ1007" i="27"/>
  <c r="AR1007" i="27"/>
  <c r="AW1007" i="27"/>
  <c r="AX1007" i="27"/>
  <c r="AI1008" i="27"/>
  <c r="AJ1008" i="27"/>
  <c r="AK1008" i="27"/>
  <c r="AL1008" i="27"/>
  <c r="AM1008" i="27"/>
  <c r="AN1008" i="27"/>
  <c r="AO1008" i="27"/>
  <c r="AP1008" i="27"/>
  <c r="AQ1008" i="27"/>
  <c r="AR1008" i="27"/>
  <c r="AW1008" i="27"/>
  <c r="AX1008" i="27"/>
  <c r="AI1009" i="27"/>
  <c r="AJ1009" i="27"/>
  <c r="AK1009" i="27"/>
  <c r="AL1009" i="27"/>
  <c r="AM1009" i="27"/>
  <c r="AN1009" i="27"/>
  <c r="AO1009" i="27"/>
  <c r="AP1009" i="27"/>
  <c r="AQ1009" i="27"/>
  <c r="AR1009" i="27"/>
  <c r="AW1009" i="27"/>
  <c r="AX1009" i="27"/>
  <c r="AI1010" i="27"/>
  <c r="AJ1010" i="27"/>
  <c r="AK1010" i="27"/>
  <c r="AL1010" i="27"/>
  <c r="AM1010" i="27"/>
  <c r="AN1010" i="27"/>
  <c r="AO1010" i="27"/>
  <c r="AP1010" i="27"/>
  <c r="AQ1010" i="27"/>
  <c r="AR1010" i="27"/>
  <c r="AW1010" i="27"/>
  <c r="AX1010" i="27"/>
  <c r="AI1011" i="27"/>
  <c r="AJ1011" i="27"/>
  <c r="AK1011" i="27"/>
  <c r="AL1011" i="27"/>
  <c r="AM1011" i="27"/>
  <c r="AN1011" i="27"/>
  <c r="AO1011" i="27"/>
  <c r="AP1011" i="27"/>
  <c r="AQ1011" i="27"/>
  <c r="AR1011" i="27"/>
  <c r="AW1011" i="27"/>
  <c r="AX1011" i="27"/>
  <c r="AI1012" i="27"/>
  <c r="AJ1012" i="27"/>
  <c r="AK1012" i="27"/>
  <c r="AL1012" i="27"/>
  <c r="AM1012" i="27"/>
  <c r="AN1012" i="27"/>
  <c r="AO1012" i="27"/>
  <c r="AP1012" i="27"/>
  <c r="AQ1012" i="27"/>
  <c r="AR1012" i="27"/>
  <c r="AW1012" i="27"/>
  <c r="AX1012" i="27"/>
  <c r="AI1013" i="27"/>
  <c r="AJ1013" i="27"/>
  <c r="AK1013" i="27"/>
  <c r="AL1013" i="27"/>
  <c r="AM1013" i="27"/>
  <c r="AN1013" i="27"/>
  <c r="AO1013" i="27"/>
  <c r="AP1013" i="27"/>
  <c r="AQ1013" i="27"/>
  <c r="AR1013" i="27"/>
  <c r="AW1013" i="27"/>
  <c r="AX1013" i="27"/>
  <c r="AI1014" i="27"/>
  <c r="AJ1014" i="27"/>
  <c r="AK1014" i="27"/>
  <c r="AL1014" i="27"/>
  <c r="AM1014" i="27"/>
  <c r="AN1014" i="27"/>
  <c r="AO1014" i="27"/>
  <c r="AP1014" i="27"/>
  <c r="AQ1014" i="27"/>
  <c r="AR1014" i="27"/>
  <c r="AW1014" i="27"/>
  <c r="AX1014" i="27"/>
  <c r="AI1015" i="27"/>
  <c r="AJ1015" i="27"/>
  <c r="AK1015" i="27"/>
  <c r="AL1015" i="27"/>
  <c r="AM1015" i="27"/>
  <c r="AN1015" i="27"/>
  <c r="AO1015" i="27"/>
  <c r="AP1015" i="27"/>
  <c r="AQ1015" i="27"/>
  <c r="AR1015" i="27"/>
  <c r="AW1015" i="27"/>
  <c r="AX1015" i="27"/>
  <c r="AI1016" i="27"/>
  <c r="AJ1016" i="27"/>
  <c r="AK1016" i="27"/>
  <c r="AL1016" i="27"/>
  <c r="AM1016" i="27"/>
  <c r="AN1016" i="27"/>
  <c r="AO1016" i="27"/>
  <c r="AP1016" i="27"/>
  <c r="AQ1016" i="27"/>
  <c r="AR1016" i="27"/>
  <c r="AW1016" i="27"/>
  <c r="AX1016" i="27"/>
  <c r="AI1017" i="27"/>
  <c r="AJ1017" i="27"/>
  <c r="AK1017" i="27"/>
  <c r="AL1017" i="27"/>
  <c r="AM1017" i="27"/>
  <c r="AN1017" i="27"/>
  <c r="AO1017" i="27"/>
  <c r="AP1017" i="27"/>
  <c r="AQ1017" i="27"/>
  <c r="AR1017" i="27"/>
  <c r="AW1017" i="27"/>
  <c r="AX1017" i="27"/>
  <c r="AI1018" i="27"/>
  <c r="AJ1018" i="27"/>
  <c r="AK1018" i="27"/>
  <c r="AL1018" i="27"/>
  <c r="AM1018" i="27"/>
  <c r="AN1018" i="27"/>
  <c r="AO1018" i="27"/>
  <c r="AP1018" i="27"/>
  <c r="AQ1018" i="27"/>
  <c r="AR1018" i="27"/>
  <c r="AW1018" i="27"/>
  <c r="AX1018" i="27"/>
  <c r="AI1019" i="27"/>
  <c r="AJ1019" i="27"/>
  <c r="AK1019" i="27"/>
  <c r="AL1019" i="27"/>
  <c r="AM1019" i="27"/>
  <c r="AN1019" i="27"/>
  <c r="AO1019" i="27"/>
  <c r="AP1019" i="27"/>
  <c r="AQ1019" i="27"/>
  <c r="AR1019" i="27"/>
  <c r="AW1019" i="27"/>
  <c r="AX1019" i="27"/>
  <c r="AI1020" i="27"/>
  <c r="AJ1020" i="27"/>
  <c r="AK1020" i="27"/>
  <c r="AL1020" i="27"/>
  <c r="AM1020" i="27"/>
  <c r="AN1020" i="27"/>
  <c r="AO1020" i="27"/>
  <c r="AP1020" i="27"/>
  <c r="AQ1020" i="27"/>
  <c r="AR1020" i="27"/>
  <c r="AW1020" i="27"/>
  <c r="AX1020" i="27"/>
  <c r="AI1021" i="27"/>
  <c r="AJ1021" i="27"/>
  <c r="AK1021" i="27"/>
  <c r="AL1021" i="27"/>
  <c r="AM1021" i="27"/>
  <c r="AN1021" i="27"/>
  <c r="AO1021" i="27"/>
  <c r="AP1021" i="27"/>
  <c r="AQ1021" i="27"/>
  <c r="AR1021" i="27"/>
  <c r="AW1021" i="27"/>
  <c r="AX1021" i="27"/>
  <c r="AI1022" i="27"/>
  <c r="AJ1022" i="27"/>
  <c r="AK1022" i="27"/>
  <c r="AL1022" i="27"/>
  <c r="AM1022" i="27"/>
  <c r="AN1022" i="27"/>
  <c r="AO1022" i="27"/>
  <c r="AP1022" i="27"/>
  <c r="AQ1022" i="27"/>
  <c r="AR1022" i="27"/>
  <c r="AW1022" i="27"/>
  <c r="AX1022" i="27"/>
  <c r="AI1023" i="27"/>
  <c r="AJ1023" i="27"/>
  <c r="AK1023" i="27"/>
  <c r="AL1023" i="27"/>
  <c r="AM1023" i="27"/>
  <c r="AN1023" i="27"/>
  <c r="AO1023" i="27"/>
  <c r="AP1023" i="27"/>
  <c r="AQ1023" i="27"/>
  <c r="AR1023" i="27"/>
  <c r="AW1023" i="27"/>
  <c r="AX1023" i="27"/>
  <c r="AI1024" i="27"/>
  <c r="AJ1024" i="27"/>
  <c r="AK1024" i="27"/>
  <c r="AL1024" i="27"/>
  <c r="AM1024" i="27"/>
  <c r="AN1024" i="27"/>
  <c r="AO1024" i="27"/>
  <c r="AP1024" i="27"/>
  <c r="AQ1024" i="27"/>
  <c r="AR1024" i="27"/>
  <c r="AW1024" i="27"/>
  <c r="AX1024" i="27"/>
  <c r="AI1025" i="27"/>
  <c r="AJ1025" i="27"/>
  <c r="AK1025" i="27"/>
  <c r="AL1025" i="27"/>
  <c r="AM1025" i="27"/>
  <c r="AN1025" i="27"/>
  <c r="AO1025" i="27"/>
  <c r="AP1025" i="27"/>
  <c r="AQ1025" i="27"/>
  <c r="AR1025" i="27"/>
  <c r="AW1025" i="27"/>
  <c r="AX1025" i="27"/>
  <c r="AI1026" i="27"/>
  <c r="AJ1026" i="27"/>
  <c r="AK1026" i="27"/>
  <c r="AL1026" i="27"/>
  <c r="AM1026" i="27"/>
  <c r="AN1026" i="27"/>
  <c r="AO1026" i="27"/>
  <c r="AP1026" i="27"/>
  <c r="AQ1026" i="27"/>
  <c r="AR1026" i="27"/>
  <c r="AW1026" i="27"/>
  <c r="AX1026" i="27"/>
  <c r="AI1027" i="27"/>
  <c r="AJ1027" i="27"/>
  <c r="AK1027" i="27"/>
  <c r="AL1027" i="27"/>
  <c r="AM1027" i="27"/>
  <c r="AN1027" i="27"/>
  <c r="AO1027" i="27"/>
  <c r="AP1027" i="27"/>
  <c r="AQ1027" i="27"/>
  <c r="AR1027" i="27"/>
  <c r="AW1027" i="27"/>
  <c r="AX1027" i="27"/>
  <c r="AI1028" i="27"/>
  <c r="AJ1028" i="27"/>
  <c r="AK1028" i="27"/>
  <c r="AL1028" i="27"/>
  <c r="AM1028" i="27"/>
  <c r="AN1028" i="27"/>
  <c r="AO1028" i="27"/>
  <c r="AP1028" i="27"/>
  <c r="AQ1028" i="27"/>
  <c r="AR1028" i="27"/>
  <c r="AW1028" i="27"/>
  <c r="AX1028" i="27"/>
  <c r="AI1029" i="27"/>
  <c r="AJ1029" i="27"/>
  <c r="AK1029" i="27"/>
  <c r="AL1029" i="27"/>
  <c r="AM1029" i="27"/>
  <c r="AN1029" i="27"/>
  <c r="AO1029" i="27"/>
  <c r="AP1029" i="27"/>
  <c r="AQ1029" i="27"/>
  <c r="AR1029" i="27"/>
  <c r="AW1029" i="27"/>
  <c r="AX1029" i="27"/>
  <c r="AI1030" i="27"/>
  <c r="AJ1030" i="27"/>
  <c r="AK1030" i="27"/>
  <c r="AL1030" i="27"/>
  <c r="AM1030" i="27"/>
  <c r="AN1030" i="27"/>
  <c r="AO1030" i="27"/>
  <c r="AP1030" i="27"/>
  <c r="AQ1030" i="27"/>
  <c r="AR1030" i="27"/>
  <c r="AW1030" i="27"/>
  <c r="AX1030" i="27"/>
  <c r="AI1031" i="27"/>
  <c r="AJ1031" i="27"/>
  <c r="AK1031" i="27"/>
  <c r="AL1031" i="27"/>
  <c r="AM1031" i="27"/>
  <c r="AN1031" i="27"/>
  <c r="AO1031" i="27"/>
  <c r="AP1031" i="27"/>
  <c r="AQ1031" i="27"/>
  <c r="AR1031" i="27"/>
  <c r="AW1031" i="27"/>
  <c r="AX1031" i="27"/>
  <c r="AI1032" i="27"/>
  <c r="AJ1032" i="27"/>
  <c r="AK1032" i="27"/>
  <c r="AL1032" i="27"/>
  <c r="AM1032" i="27"/>
  <c r="AN1032" i="27"/>
  <c r="AO1032" i="27"/>
  <c r="AP1032" i="27"/>
  <c r="AQ1032" i="27"/>
  <c r="AR1032" i="27"/>
  <c r="AW1032" i="27"/>
  <c r="AX1032" i="27"/>
  <c r="AI1033" i="27"/>
  <c r="AJ1033" i="27"/>
  <c r="AK1033" i="27"/>
  <c r="AL1033" i="27"/>
  <c r="AM1033" i="27"/>
  <c r="AN1033" i="27"/>
  <c r="AO1033" i="27"/>
  <c r="AP1033" i="27"/>
  <c r="AQ1033" i="27"/>
  <c r="AR1033" i="27"/>
  <c r="AW1033" i="27"/>
  <c r="AX1033" i="27"/>
  <c r="AI1034" i="27"/>
  <c r="AJ1034" i="27"/>
  <c r="AK1034" i="27"/>
  <c r="AL1034" i="27"/>
  <c r="AM1034" i="27"/>
  <c r="AN1034" i="27"/>
  <c r="AO1034" i="27"/>
  <c r="AP1034" i="27"/>
  <c r="AQ1034" i="27"/>
  <c r="AR1034" i="27"/>
  <c r="AW1034" i="27"/>
  <c r="AX1034" i="27"/>
  <c r="AI1035" i="27"/>
  <c r="AJ1035" i="27"/>
  <c r="AK1035" i="27"/>
  <c r="AL1035" i="27"/>
  <c r="AM1035" i="27"/>
  <c r="AN1035" i="27"/>
  <c r="AO1035" i="27"/>
  <c r="AP1035" i="27"/>
  <c r="AQ1035" i="27"/>
  <c r="AR1035" i="27"/>
  <c r="AW1035" i="27"/>
  <c r="AX1035" i="27"/>
  <c r="AI1036" i="27"/>
  <c r="AJ1036" i="27"/>
  <c r="AK1036" i="27"/>
  <c r="AL1036" i="27"/>
  <c r="AM1036" i="27"/>
  <c r="AN1036" i="27"/>
  <c r="AO1036" i="27"/>
  <c r="AP1036" i="27"/>
  <c r="AQ1036" i="27"/>
  <c r="AR1036" i="27"/>
  <c r="AW1036" i="27"/>
  <c r="AX1036" i="27"/>
  <c r="AI1037" i="27"/>
  <c r="AJ1037" i="27"/>
  <c r="AK1037" i="27"/>
  <c r="AL1037" i="27"/>
  <c r="AM1037" i="27"/>
  <c r="AN1037" i="27"/>
  <c r="AO1037" i="27"/>
  <c r="AP1037" i="27"/>
  <c r="AQ1037" i="27"/>
  <c r="AR1037" i="27"/>
  <c r="AW1037" i="27"/>
  <c r="AX1037" i="27"/>
  <c r="AI1038" i="27"/>
  <c r="AJ1038" i="27"/>
  <c r="AK1038" i="27"/>
  <c r="AL1038" i="27"/>
  <c r="AM1038" i="27"/>
  <c r="AN1038" i="27"/>
  <c r="AO1038" i="27"/>
  <c r="AP1038" i="27"/>
  <c r="AQ1038" i="27"/>
  <c r="AR1038" i="27"/>
  <c r="AW1038" i="27"/>
  <c r="AX1038" i="27"/>
  <c r="AI1039" i="27"/>
  <c r="AJ1039" i="27"/>
  <c r="AK1039" i="27"/>
  <c r="AL1039" i="27"/>
  <c r="AM1039" i="27"/>
  <c r="AN1039" i="27"/>
  <c r="AO1039" i="27"/>
  <c r="AP1039" i="27"/>
  <c r="AQ1039" i="27"/>
  <c r="AR1039" i="27"/>
  <c r="AW1039" i="27"/>
  <c r="AX1039" i="27"/>
  <c r="AI1040" i="27"/>
  <c r="AJ1040" i="27"/>
  <c r="AK1040" i="27"/>
  <c r="AL1040" i="27"/>
  <c r="AM1040" i="27"/>
  <c r="AN1040" i="27"/>
  <c r="AO1040" i="27"/>
  <c r="AP1040" i="27"/>
  <c r="AQ1040" i="27"/>
  <c r="AR1040" i="27"/>
  <c r="AW1040" i="27"/>
  <c r="AX1040" i="27"/>
  <c r="AI1041" i="27"/>
  <c r="AJ1041" i="27"/>
  <c r="AK1041" i="27"/>
  <c r="AL1041" i="27"/>
  <c r="AM1041" i="27"/>
  <c r="AN1041" i="27"/>
  <c r="AO1041" i="27"/>
  <c r="AP1041" i="27"/>
  <c r="AQ1041" i="27"/>
  <c r="AR1041" i="27"/>
  <c r="AW1041" i="27"/>
  <c r="AX1041" i="27"/>
  <c r="AI1042" i="27"/>
  <c r="AJ1042" i="27"/>
  <c r="AK1042" i="27"/>
  <c r="AL1042" i="27"/>
  <c r="AM1042" i="27"/>
  <c r="AN1042" i="27"/>
  <c r="AO1042" i="27"/>
  <c r="AP1042" i="27"/>
  <c r="AQ1042" i="27"/>
  <c r="AR1042" i="27"/>
  <c r="AW1042" i="27"/>
  <c r="AX1042" i="27"/>
  <c r="AI1043" i="27"/>
  <c r="AJ1043" i="27"/>
  <c r="AK1043" i="27"/>
  <c r="AL1043" i="27"/>
  <c r="AM1043" i="27"/>
  <c r="AN1043" i="27"/>
  <c r="AO1043" i="27"/>
  <c r="AP1043" i="27"/>
  <c r="AQ1043" i="27"/>
  <c r="AR1043" i="27"/>
  <c r="AW1043" i="27"/>
  <c r="AX1043" i="27"/>
  <c r="AI1044" i="27"/>
  <c r="AJ1044" i="27"/>
  <c r="AK1044" i="27"/>
  <c r="AL1044" i="27"/>
  <c r="AM1044" i="27"/>
  <c r="AN1044" i="27"/>
  <c r="AO1044" i="27"/>
  <c r="AP1044" i="27"/>
  <c r="AQ1044" i="27"/>
  <c r="AR1044" i="27"/>
  <c r="AW1044" i="27"/>
  <c r="AX1044" i="27"/>
  <c r="AI1045" i="27"/>
  <c r="AJ1045" i="27"/>
  <c r="AK1045" i="27"/>
  <c r="AL1045" i="27"/>
  <c r="AM1045" i="27"/>
  <c r="AN1045" i="27"/>
  <c r="AO1045" i="27"/>
  <c r="AP1045" i="27"/>
  <c r="AQ1045" i="27"/>
  <c r="AR1045" i="27"/>
  <c r="AW1045" i="27"/>
  <c r="AX1045" i="27"/>
  <c r="AI1046" i="27"/>
  <c r="AJ1046" i="27"/>
  <c r="AK1046" i="27"/>
  <c r="AL1046" i="27"/>
  <c r="AM1046" i="27"/>
  <c r="AN1046" i="27"/>
  <c r="AO1046" i="27"/>
  <c r="AP1046" i="27"/>
  <c r="AQ1046" i="27"/>
  <c r="AR1046" i="27"/>
  <c r="AW1046" i="27"/>
  <c r="AX1046" i="27"/>
  <c r="AI1047" i="27"/>
  <c r="AJ1047" i="27"/>
  <c r="AK1047" i="27"/>
  <c r="AL1047" i="27"/>
  <c r="AM1047" i="27"/>
  <c r="AN1047" i="27"/>
  <c r="AO1047" i="27"/>
  <c r="AP1047" i="27"/>
  <c r="AQ1047" i="27"/>
  <c r="AR1047" i="27"/>
  <c r="AW1047" i="27"/>
  <c r="AX1047" i="27"/>
  <c r="AI1048" i="27"/>
  <c r="AJ1048" i="27"/>
  <c r="AK1048" i="27"/>
  <c r="AL1048" i="27"/>
  <c r="AM1048" i="27"/>
  <c r="AN1048" i="27"/>
  <c r="AO1048" i="27"/>
  <c r="AP1048" i="27"/>
  <c r="AQ1048" i="27"/>
  <c r="AR1048" i="27"/>
  <c r="AW1048" i="27"/>
  <c r="AX1048" i="27"/>
  <c r="AI1049" i="27"/>
  <c r="AJ1049" i="27"/>
  <c r="AK1049" i="27"/>
  <c r="AL1049" i="27"/>
  <c r="AM1049" i="27"/>
  <c r="AN1049" i="27"/>
  <c r="AO1049" i="27"/>
  <c r="AP1049" i="27"/>
  <c r="AQ1049" i="27"/>
  <c r="AR1049" i="27"/>
  <c r="AW1049" i="27"/>
  <c r="AX1049" i="27"/>
  <c r="AI1050" i="27"/>
  <c r="AJ1050" i="27"/>
  <c r="AK1050" i="27"/>
  <c r="AL1050" i="27"/>
  <c r="AM1050" i="27"/>
  <c r="AN1050" i="27"/>
  <c r="AO1050" i="27"/>
  <c r="AP1050" i="27"/>
  <c r="AQ1050" i="27"/>
  <c r="AR1050" i="27"/>
  <c r="AW1050" i="27"/>
  <c r="AX1050" i="27"/>
  <c r="AI1051" i="27"/>
  <c r="AJ1051" i="27"/>
  <c r="AK1051" i="27"/>
  <c r="AL1051" i="27"/>
  <c r="AM1051" i="27"/>
  <c r="AN1051" i="27"/>
  <c r="AO1051" i="27"/>
  <c r="AP1051" i="27"/>
  <c r="AQ1051" i="27"/>
  <c r="AR1051" i="27"/>
  <c r="AW1051" i="27"/>
  <c r="AX1051" i="27"/>
  <c r="AI1052" i="27"/>
  <c r="AJ1052" i="27"/>
  <c r="AK1052" i="27"/>
  <c r="AL1052" i="27"/>
  <c r="AM1052" i="27"/>
  <c r="AN1052" i="27"/>
  <c r="AO1052" i="27"/>
  <c r="AP1052" i="27"/>
  <c r="AQ1052" i="27"/>
  <c r="AR1052" i="27"/>
  <c r="AW1052" i="27"/>
  <c r="AX1052" i="27"/>
  <c r="AI1053" i="27"/>
  <c r="AJ1053" i="27"/>
  <c r="AK1053" i="27"/>
  <c r="AL1053" i="27"/>
  <c r="AM1053" i="27"/>
  <c r="AN1053" i="27"/>
  <c r="AO1053" i="27"/>
  <c r="AP1053" i="27"/>
  <c r="AQ1053" i="27"/>
  <c r="AR1053" i="27"/>
  <c r="AW1053" i="27"/>
  <c r="AX1053" i="27"/>
  <c r="AI1054" i="27"/>
  <c r="AJ1054" i="27"/>
  <c r="AK1054" i="27"/>
  <c r="AL1054" i="27"/>
  <c r="AM1054" i="27"/>
  <c r="AN1054" i="27"/>
  <c r="AO1054" i="27"/>
  <c r="AP1054" i="27"/>
  <c r="AQ1054" i="27"/>
  <c r="AR1054" i="27"/>
  <c r="AW1054" i="27"/>
  <c r="AX1054" i="27"/>
  <c r="AI1055" i="27"/>
  <c r="AJ1055" i="27"/>
  <c r="AK1055" i="27"/>
  <c r="AL1055" i="27"/>
  <c r="AM1055" i="27"/>
  <c r="AN1055" i="27"/>
  <c r="AO1055" i="27"/>
  <c r="AP1055" i="27"/>
  <c r="AQ1055" i="27"/>
  <c r="AR1055" i="27"/>
  <c r="AW1055" i="27"/>
  <c r="AX1055" i="27"/>
  <c r="AI1056" i="27"/>
  <c r="AJ1056" i="27"/>
  <c r="AK1056" i="27"/>
  <c r="AL1056" i="27"/>
  <c r="AM1056" i="27"/>
  <c r="AN1056" i="27"/>
  <c r="AO1056" i="27"/>
  <c r="AP1056" i="27"/>
  <c r="AQ1056" i="27"/>
  <c r="AR1056" i="27"/>
  <c r="AW1056" i="27"/>
  <c r="AX1056" i="27"/>
  <c r="AI1057" i="27"/>
  <c r="AJ1057" i="27"/>
  <c r="AK1057" i="27"/>
  <c r="AL1057" i="27"/>
  <c r="AM1057" i="27"/>
  <c r="AN1057" i="27"/>
  <c r="AO1057" i="27"/>
  <c r="AP1057" i="27"/>
  <c r="AQ1057" i="27"/>
  <c r="AR1057" i="27"/>
  <c r="AW1057" i="27"/>
  <c r="AX1057" i="27"/>
  <c r="AI1058" i="27"/>
  <c r="AJ1058" i="27"/>
  <c r="AK1058" i="27"/>
  <c r="AL1058" i="27"/>
  <c r="AM1058" i="27"/>
  <c r="AN1058" i="27"/>
  <c r="AO1058" i="27"/>
  <c r="AP1058" i="27"/>
  <c r="AQ1058" i="27"/>
  <c r="AR1058" i="27"/>
  <c r="AW1058" i="27"/>
  <c r="AX1058" i="27"/>
  <c r="AI1059" i="27"/>
  <c r="AJ1059" i="27"/>
  <c r="AK1059" i="27"/>
  <c r="AL1059" i="27"/>
  <c r="AM1059" i="27"/>
  <c r="AN1059" i="27"/>
  <c r="AO1059" i="27"/>
  <c r="AP1059" i="27"/>
  <c r="AQ1059" i="27"/>
  <c r="AR1059" i="27"/>
  <c r="AW1059" i="27"/>
  <c r="AX1059" i="27"/>
  <c r="AI1060" i="27"/>
  <c r="AJ1060" i="27"/>
  <c r="AK1060" i="27"/>
  <c r="AL1060" i="27"/>
  <c r="AM1060" i="27"/>
  <c r="AN1060" i="27"/>
  <c r="AO1060" i="27"/>
  <c r="AP1060" i="27"/>
  <c r="AQ1060" i="27"/>
  <c r="AR1060" i="27"/>
  <c r="AW1060" i="27"/>
  <c r="AX1060" i="27"/>
  <c r="AI1061" i="27"/>
  <c r="AJ1061" i="27"/>
  <c r="AK1061" i="27"/>
  <c r="AL1061" i="27"/>
  <c r="AM1061" i="27"/>
  <c r="AN1061" i="27"/>
  <c r="AO1061" i="27"/>
  <c r="AP1061" i="27"/>
  <c r="AQ1061" i="27"/>
  <c r="AR1061" i="27"/>
  <c r="AW1061" i="27"/>
  <c r="AX1061" i="27"/>
  <c r="AI1062" i="27"/>
  <c r="AJ1062" i="27"/>
  <c r="AK1062" i="27"/>
  <c r="AL1062" i="27"/>
  <c r="AM1062" i="27"/>
  <c r="AN1062" i="27"/>
  <c r="AO1062" i="27"/>
  <c r="AP1062" i="27"/>
  <c r="AQ1062" i="27"/>
  <c r="AR1062" i="27"/>
  <c r="AW1062" i="27"/>
  <c r="AX1062" i="27"/>
  <c r="AI1063" i="27"/>
  <c r="AJ1063" i="27"/>
  <c r="AK1063" i="27"/>
  <c r="AL1063" i="27"/>
  <c r="AM1063" i="27"/>
  <c r="AN1063" i="27"/>
  <c r="AO1063" i="27"/>
  <c r="AP1063" i="27"/>
  <c r="AQ1063" i="27"/>
  <c r="AR1063" i="27"/>
  <c r="AW1063" i="27"/>
  <c r="AX1063" i="27"/>
  <c r="AI1064" i="27"/>
  <c r="AJ1064" i="27"/>
  <c r="AK1064" i="27"/>
  <c r="AL1064" i="27"/>
  <c r="AM1064" i="27"/>
  <c r="AN1064" i="27"/>
  <c r="AO1064" i="27"/>
  <c r="AP1064" i="27"/>
  <c r="AQ1064" i="27"/>
  <c r="AR1064" i="27"/>
  <c r="AW1064" i="27"/>
  <c r="AX1064" i="27"/>
  <c r="AI1065" i="27"/>
  <c r="AJ1065" i="27"/>
  <c r="AK1065" i="27"/>
  <c r="AL1065" i="27"/>
  <c r="AM1065" i="27"/>
  <c r="AN1065" i="27"/>
  <c r="AO1065" i="27"/>
  <c r="AP1065" i="27"/>
  <c r="AQ1065" i="27"/>
  <c r="AR1065" i="27"/>
  <c r="AW1065" i="27"/>
  <c r="AX1065" i="27"/>
  <c r="AI1066" i="27"/>
  <c r="AJ1066" i="27"/>
  <c r="AK1066" i="27"/>
  <c r="AL1066" i="27"/>
  <c r="AM1066" i="27"/>
  <c r="AN1066" i="27"/>
  <c r="AO1066" i="27"/>
  <c r="AP1066" i="27"/>
  <c r="AQ1066" i="27"/>
  <c r="AR1066" i="27"/>
  <c r="AW1066" i="27"/>
  <c r="AX1066" i="27"/>
  <c r="AI1067" i="27"/>
  <c r="AJ1067" i="27"/>
  <c r="AK1067" i="27"/>
  <c r="AL1067" i="27"/>
  <c r="AM1067" i="27"/>
  <c r="AN1067" i="27"/>
  <c r="AO1067" i="27"/>
  <c r="AP1067" i="27"/>
  <c r="AQ1067" i="27"/>
  <c r="AR1067" i="27"/>
  <c r="AW1067" i="27"/>
  <c r="AX1067" i="27"/>
  <c r="AI1068" i="27"/>
  <c r="AJ1068" i="27"/>
  <c r="AK1068" i="27"/>
  <c r="AL1068" i="27"/>
  <c r="AM1068" i="27"/>
  <c r="AN1068" i="27"/>
  <c r="AO1068" i="27"/>
  <c r="AP1068" i="27"/>
  <c r="AQ1068" i="27"/>
  <c r="AR1068" i="27"/>
  <c r="AW1068" i="27"/>
  <c r="AX1068" i="27"/>
  <c r="AI1069" i="27"/>
  <c r="AJ1069" i="27"/>
  <c r="AK1069" i="27"/>
  <c r="AL1069" i="27"/>
  <c r="AM1069" i="27"/>
  <c r="AN1069" i="27"/>
  <c r="AO1069" i="27"/>
  <c r="AP1069" i="27"/>
  <c r="AQ1069" i="27"/>
  <c r="AR1069" i="27"/>
  <c r="AW1069" i="27"/>
  <c r="AX1069" i="27"/>
  <c r="AI1070" i="27"/>
  <c r="AJ1070" i="27"/>
  <c r="AK1070" i="27"/>
  <c r="AL1070" i="27"/>
  <c r="AM1070" i="27"/>
  <c r="AN1070" i="27"/>
  <c r="AO1070" i="27"/>
  <c r="AP1070" i="27"/>
  <c r="AQ1070" i="27"/>
  <c r="AR1070" i="27"/>
  <c r="AW1070" i="27"/>
  <c r="AX1070" i="27"/>
  <c r="AI1071" i="27"/>
  <c r="AJ1071" i="27"/>
  <c r="AK1071" i="27"/>
  <c r="AL1071" i="27"/>
  <c r="AM1071" i="27"/>
  <c r="AN1071" i="27"/>
  <c r="AO1071" i="27"/>
  <c r="AP1071" i="27"/>
  <c r="AQ1071" i="27"/>
  <c r="AR1071" i="27"/>
  <c r="AW1071" i="27"/>
  <c r="AX1071" i="27"/>
  <c r="AI1072" i="27"/>
  <c r="AJ1072" i="27"/>
  <c r="AK1072" i="27"/>
  <c r="AL1072" i="27"/>
  <c r="AM1072" i="27"/>
  <c r="AN1072" i="27"/>
  <c r="AO1072" i="27"/>
  <c r="AP1072" i="27"/>
  <c r="AQ1072" i="27"/>
  <c r="AR1072" i="27"/>
  <c r="AW1072" i="27"/>
  <c r="AX1072" i="27"/>
  <c r="AI1073" i="27"/>
  <c r="AJ1073" i="27"/>
  <c r="AK1073" i="27"/>
  <c r="AL1073" i="27"/>
  <c r="AM1073" i="27"/>
  <c r="AN1073" i="27"/>
  <c r="AO1073" i="27"/>
  <c r="AP1073" i="27"/>
  <c r="AQ1073" i="27"/>
  <c r="AR1073" i="27"/>
  <c r="AW1073" i="27"/>
  <c r="AX1073" i="27"/>
  <c r="AI1074" i="27"/>
  <c r="AJ1074" i="27"/>
  <c r="AK1074" i="27"/>
  <c r="AL1074" i="27"/>
  <c r="AM1074" i="27"/>
  <c r="AN1074" i="27"/>
  <c r="AO1074" i="27"/>
  <c r="AP1074" i="27"/>
  <c r="AQ1074" i="27"/>
  <c r="AR1074" i="27"/>
  <c r="AW1074" i="27"/>
  <c r="AX1074" i="27"/>
  <c r="AI1075" i="27"/>
  <c r="AJ1075" i="27"/>
  <c r="AK1075" i="27"/>
  <c r="AL1075" i="27"/>
  <c r="AM1075" i="27"/>
  <c r="AN1075" i="27"/>
  <c r="AO1075" i="27"/>
  <c r="AP1075" i="27"/>
  <c r="AQ1075" i="27"/>
  <c r="AR1075" i="27"/>
  <c r="AW1075" i="27"/>
  <c r="AX1075" i="27"/>
  <c r="AI1076" i="27"/>
  <c r="AJ1076" i="27"/>
  <c r="AK1076" i="27"/>
  <c r="AL1076" i="27"/>
  <c r="AM1076" i="27"/>
  <c r="AN1076" i="27"/>
  <c r="AO1076" i="27"/>
  <c r="AP1076" i="27"/>
  <c r="AQ1076" i="27"/>
  <c r="AR1076" i="27"/>
  <c r="AW1076" i="27"/>
  <c r="AX1076" i="27"/>
  <c r="AI1077" i="27"/>
  <c r="AJ1077" i="27"/>
  <c r="AK1077" i="27"/>
  <c r="AL1077" i="27"/>
  <c r="AM1077" i="27"/>
  <c r="AN1077" i="27"/>
  <c r="AO1077" i="27"/>
  <c r="AP1077" i="27"/>
  <c r="AQ1077" i="27"/>
  <c r="AR1077" i="27"/>
  <c r="AW1077" i="27"/>
  <c r="AX1077" i="27"/>
  <c r="AI1078" i="27"/>
  <c r="AJ1078" i="27"/>
  <c r="AK1078" i="27"/>
  <c r="AL1078" i="27"/>
  <c r="AM1078" i="27"/>
  <c r="AN1078" i="27"/>
  <c r="AO1078" i="27"/>
  <c r="AP1078" i="27"/>
  <c r="AQ1078" i="27"/>
  <c r="AR1078" i="27"/>
  <c r="AW1078" i="27"/>
  <c r="AX1078" i="27"/>
  <c r="AI1079" i="27"/>
  <c r="AJ1079" i="27"/>
  <c r="AK1079" i="27"/>
  <c r="AL1079" i="27"/>
  <c r="AM1079" i="27"/>
  <c r="AN1079" i="27"/>
  <c r="AO1079" i="27"/>
  <c r="AP1079" i="27"/>
  <c r="AQ1079" i="27"/>
  <c r="AR1079" i="27"/>
  <c r="AW1079" i="27"/>
  <c r="AX1079" i="27"/>
  <c r="AI1080" i="27"/>
  <c r="AJ1080" i="27"/>
  <c r="AK1080" i="27"/>
  <c r="AL1080" i="27"/>
  <c r="AM1080" i="27"/>
  <c r="AN1080" i="27"/>
  <c r="AO1080" i="27"/>
  <c r="AP1080" i="27"/>
  <c r="AQ1080" i="27"/>
  <c r="AR1080" i="27"/>
  <c r="AW1080" i="27"/>
  <c r="AX1080" i="27"/>
  <c r="AI1081" i="27"/>
  <c r="AJ1081" i="27"/>
  <c r="AK1081" i="27"/>
  <c r="AL1081" i="27"/>
  <c r="AM1081" i="27"/>
  <c r="AN1081" i="27"/>
  <c r="AO1081" i="27"/>
  <c r="AP1081" i="27"/>
  <c r="AQ1081" i="27"/>
  <c r="AR1081" i="27"/>
  <c r="AW1081" i="27"/>
  <c r="AX1081" i="27"/>
  <c r="AI1082" i="27"/>
  <c r="AJ1082" i="27"/>
  <c r="AK1082" i="27"/>
  <c r="AL1082" i="27"/>
  <c r="AM1082" i="27"/>
  <c r="AN1082" i="27"/>
  <c r="AO1082" i="27"/>
  <c r="AP1082" i="27"/>
  <c r="AQ1082" i="27"/>
  <c r="AR1082" i="27"/>
  <c r="AW1082" i="27"/>
  <c r="AX1082" i="27"/>
  <c r="AI1083" i="27"/>
  <c r="AJ1083" i="27"/>
  <c r="AK1083" i="27"/>
  <c r="AL1083" i="27"/>
  <c r="AM1083" i="27"/>
  <c r="AN1083" i="27"/>
  <c r="AO1083" i="27"/>
  <c r="AP1083" i="27"/>
  <c r="AQ1083" i="27"/>
  <c r="AR1083" i="27"/>
  <c r="AW1083" i="27"/>
  <c r="AX1083" i="27"/>
  <c r="AI1084" i="27"/>
  <c r="AJ1084" i="27"/>
  <c r="AK1084" i="27"/>
  <c r="AL1084" i="27"/>
  <c r="AM1084" i="27"/>
  <c r="AN1084" i="27"/>
  <c r="AO1084" i="27"/>
  <c r="AP1084" i="27"/>
  <c r="AQ1084" i="27"/>
  <c r="AR1084" i="27"/>
  <c r="AW1084" i="27"/>
  <c r="AX1084" i="27"/>
  <c r="AI1085" i="27"/>
  <c r="AJ1085" i="27"/>
  <c r="AK1085" i="27"/>
  <c r="AL1085" i="27"/>
  <c r="AM1085" i="27"/>
  <c r="AN1085" i="27"/>
  <c r="AO1085" i="27"/>
  <c r="AP1085" i="27"/>
  <c r="AQ1085" i="27"/>
  <c r="AR1085" i="27"/>
  <c r="AW1085" i="27"/>
  <c r="AX1085" i="27"/>
  <c r="AI1086" i="27"/>
  <c r="AJ1086" i="27"/>
  <c r="AK1086" i="27"/>
  <c r="AL1086" i="27"/>
  <c r="AM1086" i="27"/>
  <c r="AN1086" i="27"/>
  <c r="AO1086" i="27"/>
  <c r="AP1086" i="27"/>
  <c r="AQ1086" i="27"/>
  <c r="AR1086" i="27"/>
  <c r="AW1086" i="27"/>
  <c r="AX1086" i="27"/>
  <c r="AI1087" i="27"/>
  <c r="AJ1087" i="27"/>
  <c r="AK1087" i="27"/>
  <c r="AL1087" i="27"/>
  <c r="AM1087" i="27"/>
  <c r="AN1087" i="27"/>
  <c r="AO1087" i="27"/>
  <c r="AP1087" i="27"/>
  <c r="AQ1087" i="27"/>
  <c r="AR1087" i="27"/>
  <c r="AW1087" i="27"/>
  <c r="AX1087" i="27"/>
  <c r="AI1088" i="27"/>
  <c r="AJ1088" i="27"/>
  <c r="AK1088" i="27"/>
  <c r="AL1088" i="27"/>
  <c r="AM1088" i="27"/>
  <c r="AN1088" i="27"/>
  <c r="AO1088" i="27"/>
  <c r="AP1088" i="27"/>
  <c r="AQ1088" i="27"/>
  <c r="AR1088" i="27"/>
  <c r="AW1088" i="27"/>
  <c r="AX1088" i="27"/>
  <c r="AI1089" i="27"/>
  <c r="AJ1089" i="27"/>
  <c r="AK1089" i="27"/>
  <c r="AL1089" i="27"/>
  <c r="AM1089" i="27"/>
  <c r="AN1089" i="27"/>
  <c r="AO1089" i="27"/>
  <c r="AP1089" i="27"/>
  <c r="AQ1089" i="27"/>
  <c r="AR1089" i="27"/>
  <c r="AW1089" i="27"/>
  <c r="AX1089" i="27"/>
  <c r="AI1090" i="27"/>
  <c r="AJ1090" i="27"/>
  <c r="AK1090" i="27"/>
  <c r="AL1090" i="27"/>
  <c r="AM1090" i="27"/>
  <c r="AN1090" i="27"/>
  <c r="AO1090" i="27"/>
  <c r="AP1090" i="27"/>
  <c r="AQ1090" i="27"/>
  <c r="AR1090" i="27"/>
  <c r="AW1090" i="27"/>
  <c r="AX1090" i="27"/>
  <c r="AI1091" i="27"/>
  <c r="AJ1091" i="27"/>
  <c r="AK1091" i="27"/>
  <c r="AL1091" i="27"/>
  <c r="AM1091" i="27"/>
  <c r="AN1091" i="27"/>
  <c r="AO1091" i="27"/>
  <c r="AP1091" i="27"/>
  <c r="AQ1091" i="27"/>
  <c r="AR1091" i="27"/>
  <c r="AW1091" i="27"/>
  <c r="AX1091" i="27"/>
  <c r="AI1092" i="27"/>
  <c r="AJ1092" i="27"/>
  <c r="AK1092" i="27"/>
  <c r="AL1092" i="27"/>
  <c r="AM1092" i="27"/>
  <c r="AN1092" i="27"/>
  <c r="AO1092" i="27"/>
  <c r="AP1092" i="27"/>
  <c r="AQ1092" i="27"/>
  <c r="AR1092" i="27"/>
  <c r="AW1092" i="27"/>
  <c r="AX1092" i="27"/>
  <c r="AI1093" i="27"/>
  <c r="AJ1093" i="27"/>
  <c r="AK1093" i="27"/>
  <c r="AL1093" i="27"/>
  <c r="AM1093" i="27"/>
  <c r="AN1093" i="27"/>
  <c r="AO1093" i="27"/>
  <c r="AP1093" i="27"/>
  <c r="AQ1093" i="27"/>
  <c r="AR1093" i="27"/>
  <c r="AW1093" i="27"/>
  <c r="AX1093" i="27"/>
  <c r="AI1094" i="27"/>
  <c r="AJ1094" i="27"/>
  <c r="AK1094" i="27"/>
  <c r="AL1094" i="27"/>
  <c r="AM1094" i="27"/>
  <c r="AN1094" i="27"/>
  <c r="AO1094" i="27"/>
  <c r="AP1094" i="27"/>
  <c r="AQ1094" i="27"/>
  <c r="AR1094" i="27"/>
  <c r="AW1094" i="27"/>
  <c r="AX1094" i="27"/>
  <c r="AI1095" i="27"/>
  <c r="AJ1095" i="27"/>
  <c r="AK1095" i="27"/>
  <c r="AL1095" i="27"/>
  <c r="AM1095" i="27"/>
  <c r="AN1095" i="27"/>
  <c r="AO1095" i="27"/>
  <c r="AP1095" i="27"/>
  <c r="AQ1095" i="27"/>
  <c r="AR1095" i="27"/>
  <c r="AW1095" i="27"/>
  <c r="AX1095" i="27"/>
  <c r="AI1096" i="27"/>
  <c r="AJ1096" i="27"/>
  <c r="AK1096" i="27"/>
  <c r="AL1096" i="27"/>
  <c r="AM1096" i="27"/>
  <c r="AN1096" i="27"/>
  <c r="AO1096" i="27"/>
  <c r="AP1096" i="27"/>
  <c r="AQ1096" i="27"/>
  <c r="AR1096" i="27"/>
  <c r="AW1096" i="27"/>
  <c r="AX1096" i="27"/>
  <c r="AI1097" i="27"/>
  <c r="AJ1097" i="27"/>
  <c r="AK1097" i="27"/>
  <c r="AL1097" i="27"/>
  <c r="AM1097" i="27"/>
  <c r="AN1097" i="27"/>
  <c r="AO1097" i="27"/>
  <c r="AP1097" i="27"/>
  <c r="AQ1097" i="27"/>
  <c r="AR1097" i="27"/>
  <c r="AW1097" i="27"/>
  <c r="AX1097" i="27"/>
  <c r="AI1098" i="27"/>
  <c r="AJ1098" i="27"/>
  <c r="AK1098" i="27"/>
  <c r="AL1098" i="27"/>
  <c r="AM1098" i="27"/>
  <c r="AN1098" i="27"/>
  <c r="AO1098" i="27"/>
  <c r="AP1098" i="27"/>
  <c r="AQ1098" i="27"/>
  <c r="AR1098" i="27"/>
  <c r="AW1098" i="27"/>
  <c r="AX1098" i="27"/>
  <c r="AI1099" i="27"/>
  <c r="AJ1099" i="27"/>
  <c r="AK1099" i="27"/>
  <c r="AL1099" i="27"/>
  <c r="AM1099" i="27"/>
  <c r="AN1099" i="27"/>
  <c r="AO1099" i="27"/>
  <c r="AP1099" i="27"/>
  <c r="AQ1099" i="27"/>
  <c r="AR1099" i="27"/>
  <c r="AW1099" i="27"/>
  <c r="AX1099" i="27"/>
  <c r="AI1100" i="27"/>
  <c r="AJ1100" i="27"/>
  <c r="AK1100" i="27"/>
  <c r="AL1100" i="27"/>
  <c r="AM1100" i="27"/>
  <c r="AN1100" i="27"/>
  <c r="AO1100" i="27"/>
  <c r="AP1100" i="27"/>
  <c r="AQ1100" i="27"/>
  <c r="AR1100" i="27"/>
  <c r="AW1100" i="27"/>
  <c r="AX1100" i="27"/>
  <c r="AI1101" i="27"/>
  <c r="AJ1101" i="27"/>
  <c r="AK1101" i="27"/>
  <c r="AL1101" i="27"/>
  <c r="AM1101" i="27"/>
  <c r="AN1101" i="27"/>
  <c r="AO1101" i="27"/>
  <c r="AP1101" i="27"/>
  <c r="AQ1101" i="27"/>
  <c r="AR1101" i="27"/>
  <c r="AW1101" i="27"/>
  <c r="AX1101" i="27"/>
  <c r="AI1102" i="27"/>
  <c r="AJ1102" i="27"/>
  <c r="AK1102" i="27"/>
  <c r="AL1102" i="27"/>
  <c r="AM1102" i="27"/>
  <c r="AN1102" i="27"/>
  <c r="AO1102" i="27"/>
  <c r="AP1102" i="27"/>
  <c r="AQ1102" i="27"/>
  <c r="AR1102" i="27"/>
  <c r="AW1102" i="27"/>
  <c r="AX1102" i="27"/>
  <c r="AI1103" i="27"/>
  <c r="AJ1103" i="27"/>
  <c r="AK1103" i="27"/>
  <c r="AL1103" i="27"/>
  <c r="AM1103" i="27"/>
  <c r="AN1103" i="27"/>
  <c r="AO1103" i="27"/>
  <c r="AP1103" i="27"/>
  <c r="AQ1103" i="27"/>
  <c r="AR1103" i="27"/>
  <c r="AW1103" i="27"/>
  <c r="AX1103" i="27"/>
  <c r="AI1104" i="27"/>
  <c r="AJ1104" i="27"/>
  <c r="AK1104" i="27"/>
  <c r="AL1104" i="27"/>
  <c r="AM1104" i="27"/>
  <c r="AN1104" i="27"/>
  <c r="AO1104" i="27"/>
  <c r="AP1104" i="27"/>
  <c r="AQ1104" i="27"/>
  <c r="AR1104" i="27"/>
  <c r="AW1104" i="27"/>
  <c r="AX1104" i="27"/>
  <c r="AI1105" i="27"/>
  <c r="AJ1105" i="27"/>
  <c r="AK1105" i="27"/>
  <c r="AL1105" i="27"/>
  <c r="AM1105" i="27"/>
  <c r="AN1105" i="27"/>
  <c r="AO1105" i="27"/>
  <c r="AP1105" i="27"/>
  <c r="AQ1105" i="27"/>
  <c r="AR1105" i="27"/>
  <c r="AW1105" i="27"/>
  <c r="AX1105" i="27"/>
  <c r="AI1106" i="27"/>
  <c r="AJ1106" i="27"/>
  <c r="AK1106" i="27"/>
  <c r="AL1106" i="27"/>
  <c r="AM1106" i="27"/>
  <c r="AN1106" i="27"/>
  <c r="AO1106" i="27"/>
  <c r="AP1106" i="27"/>
  <c r="AQ1106" i="27"/>
  <c r="AR1106" i="27"/>
  <c r="AW1106" i="27"/>
  <c r="AX1106" i="27"/>
  <c r="AI1107" i="27"/>
  <c r="AJ1107" i="27"/>
  <c r="AK1107" i="27"/>
  <c r="AL1107" i="27"/>
  <c r="AM1107" i="27"/>
  <c r="AN1107" i="27"/>
  <c r="AO1107" i="27"/>
  <c r="AP1107" i="27"/>
  <c r="AQ1107" i="27"/>
  <c r="AR1107" i="27"/>
  <c r="AW1107" i="27"/>
  <c r="AX1107" i="27"/>
  <c r="AI1108" i="27"/>
  <c r="AJ1108" i="27"/>
  <c r="AK1108" i="27"/>
  <c r="AL1108" i="27"/>
  <c r="AM1108" i="27"/>
  <c r="AN1108" i="27"/>
  <c r="AO1108" i="27"/>
  <c r="AP1108" i="27"/>
  <c r="AQ1108" i="27"/>
  <c r="AR1108" i="27"/>
  <c r="AW1108" i="27"/>
  <c r="AX1108" i="27"/>
  <c r="AI1109" i="27"/>
  <c r="AJ1109" i="27"/>
  <c r="AK1109" i="27"/>
  <c r="AL1109" i="27"/>
  <c r="AM1109" i="27"/>
  <c r="AN1109" i="27"/>
  <c r="AO1109" i="27"/>
  <c r="AP1109" i="27"/>
  <c r="AQ1109" i="27"/>
  <c r="AR1109" i="27"/>
  <c r="AW1109" i="27"/>
  <c r="AX1109" i="27"/>
  <c r="AI1110" i="27"/>
  <c r="AJ1110" i="27"/>
  <c r="AK1110" i="27"/>
  <c r="AL1110" i="27"/>
  <c r="AM1110" i="27"/>
  <c r="AN1110" i="27"/>
  <c r="AO1110" i="27"/>
  <c r="AP1110" i="27"/>
  <c r="AQ1110" i="27"/>
  <c r="AR1110" i="27"/>
  <c r="AW1110" i="27"/>
  <c r="AX1110" i="27"/>
  <c r="AI1111" i="27"/>
  <c r="AJ1111" i="27"/>
  <c r="AK1111" i="27"/>
  <c r="AL1111" i="27"/>
  <c r="AM1111" i="27"/>
  <c r="AN1111" i="27"/>
  <c r="AO1111" i="27"/>
  <c r="AP1111" i="27"/>
  <c r="AQ1111" i="27"/>
  <c r="AR1111" i="27"/>
  <c r="AW1111" i="27"/>
  <c r="AX1111" i="27"/>
  <c r="AI1112" i="27"/>
  <c r="AJ1112" i="27"/>
  <c r="AK1112" i="27"/>
  <c r="AL1112" i="27"/>
  <c r="AM1112" i="27"/>
  <c r="AN1112" i="27"/>
  <c r="AO1112" i="27"/>
  <c r="AP1112" i="27"/>
  <c r="AQ1112" i="27"/>
  <c r="AR1112" i="27"/>
  <c r="AW1112" i="27"/>
  <c r="AX1112" i="27"/>
  <c r="AI1113" i="27"/>
  <c r="AJ1113" i="27"/>
  <c r="AK1113" i="27"/>
  <c r="AL1113" i="27"/>
  <c r="AM1113" i="27"/>
  <c r="AN1113" i="27"/>
  <c r="AO1113" i="27"/>
  <c r="AP1113" i="27"/>
  <c r="AQ1113" i="27"/>
  <c r="AR1113" i="27"/>
  <c r="AW1113" i="27"/>
  <c r="AX1113" i="27"/>
  <c r="AI1114" i="27"/>
  <c r="AJ1114" i="27"/>
  <c r="AK1114" i="27"/>
  <c r="AL1114" i="27"/>
  <c r="AM1114" i="27"/>
  <c r="AN1114" i="27"/>
  <c r="AO1114" i="27"/>
  <c r="AP1114" i="27"/>
  <c r="AQ1114" i="27"/>
  <c r="AR1114" i="27"/>
  <c r="AW1114" i="27"/>
  <c r="AX1114" i="27"/>
  <c r="AI1115" i="27"/>
  <c r="AJ1115" i="27"/>
  <c r="AK1115" i="27"/>
  <c r="AL1115" i="27"/>
  <c r="AM1115" i="27"/>
  <c r="AN1115" i="27"/>
  <c r="AO1115" i="27"/>
  <c r="AP1115" i="27"/>
  <c r="AQ1115" i="27"/>
  <c r="AR1115" i="27"/>
  <c r="AW1115" i="27"/>
  <c r="AX1115" i="27"/>
  <c r="AI1116" i="27"/>
  <c r="AJ1116" i="27"/>
  <c r="AK1116" i="27"/>
  <c r="AL1116" i="27"/>
  <c r="AM1116" i="27"/>
  <c r="AN1116" i="27"/>
  <c r="AO1116" i="27"/>
  <c r="AP1116" i="27"/>
  <c r="AQ1116" i="27"/>
  <c r="AR1116" i="27"/>
  <c r="AW1116" i="27"/>
  <c r="AX1116" i="27"/>
  <c r="AI1117" i="27"/>
  <c r="AJ1117" i="27"/>
  <c r="AK1117" i="27"/>
  <c r="AL1117" i="27"/>
  <c r="AM1117" i="27"/>
  <c r="AN1117" i="27"/>
  <c r="AO1117" i="27"/>
  <c r="AP1117" i="27"/>
  <c r="AQ1117" i="27"/>
  <c r="AR1117" i="27"/>
  <c r="AW1117" i="27"/>
  <c r="AX1117" i="27"/>
  <c r="AI1118" i="27"/>
  <c r="AJ1118" i="27"/>
  <c r="AK1118" i="27"/>
  <c r="AL1118" i="27"/>
  <c r="AM1118" i="27"/>
  <c r="AN1118" i="27"/>
  <c r="AO1118" i="27"/>
  <c r="AP1118" i="27"/>
  <c r="AQ1118" i="27"/>
  <c r="AR1118" i="27"/>
  <c r="AW1118" i="27"/>
  <c r="AX1118" i="27"/>
  <c r="AI1119" i="27"/>
  <c r="AJ1119" i="27"/>
  <c r="AK1119" i="27"/>
  <c r="AL1119" i="27"/>
  <c r="AM1119" i="27"/>
  <c r="AN1119" i="27"/>
  <c r="AO1119" i="27"/>
  <c r="AP1119" i="27"/>
  <c r="AQ1119" i="27"/>
  <c r="AR1119" i="27"/>
  <c r="AW1119" i="27"/>
  <c r="AX1119" i="27"/>
  <c r="AI1120" i="27"/>
  <c r="AJ1120" i="27"/>
  <c r="AK1120" i="27"/>
  <c r="AL1120" i="27"/>
  <c r="AM1120" i="27"/>
  <c r="AN1120" i="27"/>
  <c r="AO1120" i="27"/>
  <c r="AP1120" i="27"/>
  <c r="AQ1120" i="27"/>
  <c r="AR1120" i="27"/>
  <c r="AW1120" i="27"/>
  <c r="AX1120" i="27"/>
  <c r="AI1121" i="27"/>
  <c r="AJ1121" i="27"/>
  <c r="AK1121" i="27"/>
  <c r="AL1121" i="27"/>
  <c r="AM1121" i="27"/>
  <c r="AN1121" i="27"/>
  <c r="AO1121" i="27"/>
  <c r="AP1121" i="27"/>
  <c r="AQ1121" i="27"/>
  <c r="AR1121" i="27"/>
  <c r="AW1121" i="27"/>
  <c r="AX1121" i="27"/>
  <c r="AI1122" i="27"/>
  <c r="AJ1122" i="27"/>
  <c r="AK1122" i="27"/>
  <c r="AL1122" i="27"/>
  <c r="AM1122" i="27"/>
  <c r="AN1122" i="27"/>
  <c r="AO1122" i="27"/>
  <c r="AP1122" i="27"/>
  <c r="AQ1122" i="27"/>
  <c r="AR1122" i="27"/>
  <c r="AW1122" i="27"/>
  <c r="AX1122" i="27"/>
  <c r="AI1123" i="27"/>
  <c r="AJ1123" i="27"/>
  <c r="AK1123" i="27"/>
  <c r="AL1123" i="27"/>
  <c r="AM1123" i="27"/>
  <c r="AN1123" i="27"/>
  <c r="AO1123" i="27"/>
  <c r="AP1123" i="27"/>
  <c r="AQ1123" i="27"/>
  <c r="AR1123" i="27"/>
  <c r="AW1123" i="27"/>
  <c r="AX1123" i="27"/>
  <c r="AI1124" i="27"/>
  <c r="AJ1124" i="27"/>
  <c r="AK1124" i="27"/>
  <c r="AL1124" i="27"/>
  <c r="AM1124" i="27"/>
  <c r="AN1124" i="27"/>
  <c r="AO1124" i="27"/>
  <c r="AP1124" i="27"/>
  <c r="AQ1124" i="27"/>
  <c r="AR1124" i="27"/>
  <c r="AW1124" i="27"/>
  <c r="AX1124" i="27"/>
  <c r="AI1125" i="27"/>
  <c r="AJ1125" i="27"/>
  <c r="AK1125" i="27"/>
  <c r="AL1125" i="27"/>
  <c r="AM1125" i="27"/>
  <c r="AN1125" i="27"/>
  <c r="AO1125" i="27"/>
  <c r="AP1125" i="27"/>
  <c r="AQ1125" i="27"/>
  <c r="AR1125" i="27"/>
  <c r="AW1125" i="27"/>
  <c r="AX1125" i="27"/>
  <c r="AI1126" i="27"/>
  <c r="AJ1126" i="27"/>
  <c r="AK1126" i="27"/>
  <c r="AL1126" i="27"/>
  <c r="AM1126" i="27"/>
  <c r="AN1126" i="27"/>
  <c r="AO1126" i="27"/>
  <c r="AP1126" i="27"/>
  <c r="AQ1126" i="27"/>
  <c r="AR1126" i="27"/>
  <c r="AW1126" i="27"/>
  <c r="AX1126" i="27"/>
  <c r="AI1127" i="27"/>
  <c r="AJ1127" i="27"/>
  <c r="AK1127" i="27"/>
  <c r="AL1127" i="27"/>
  <c r="AM1127" i="27"/>
  <c r="AN1127" i="27"/>
  <c r="AO1127" i="27"/>
  <c r="AP1127" i="27"/>
  <c r="AQ1127" i="27"/>
  <c r="AR1127" i="27"/>
  <c r="AW1127" i="27"/>
  <c r="AX1127" i="27"/>
  <c r="AI1128" i="27"/>
  <c r="AJ1128" i="27"/>
  <c r="AK1128" i="27"/>
  <c r="AL1128" i="27"/>
  <c r="AM1128" i="27"/>
  <c r="AN1128" i="27"/>
  <c r="AO1128" i="27"/>
  <c r="AP1128" i="27"/>
  <c r="AQ1128" i="27"/>
  <c r="AR1128" i="27"/>
  <c r="AW1128" i="27"/>
  <c r="AX1128" i="27"/>
  <c r="AI1129" i="27"/>
  <c r="AJ1129" i="27"/>
  <c r="AK1129" i="27"/>
  <c r="AL1129" i="27"/>
  <c r="AM1129" i="27"/>
  <c r="AN1129" i="27"/>
  <c r="AO1129" i="27"/>
  <c r="AP1129" i="27"/>
  <c r="AQ1129" i="27"/>
  <c r="AR1129" i="27"/>
  <c r="AW1129" i="27"/>
  <c r="AX1129" i="27"/>
  <c r="AI1130" i="27"/>
  <c r="AJ1130" i="27"/>
  <c r="AK1130" i="27"/>
  <c r="AL1130" i="27"/>
  <c r="AM1130" i="27"/>
  <c r="AN1130" i="27"/>
  <c r="AO1130" i="27"/>
  <c r="AP1130" i="27"/>
  <c r="AQ1130" i="27"/>
  <c r="AR1130" i="27"/>
  <c r="AW1130" i="27"/>
  <c r="AX1130" i="27"/>
  <c r="AI1131" i="27"/>
  <c r="AJ1131" i="27"/>
  <c r="AK1131" i="27"/>
  <c r="AL1131" i="27"/>
  <c r="AM1131" i="27"/>
  <c r="AN1131" i="27"/>
  <c r="AO1131" i="27"/>
  <c r="AP1131" i="27"/>
  <c r="AQ1131" i="27"/>
  <c r="AR1131" i="27"/>
  <c r="AW1131" i="27"/>
  <c r="AX1131" i="27"/>
  <c r="AI1132" i="27"/>
  <c r="AJ1132" i="27"/>
  <c r="AK1132" i="27"/>
  <c r="AL1132" i="27"/>
  <c r="AM1132" i="27"/>
  <c r="AN1132" i="27"/>
  <c r="AO1132" i="27"/>
  <c r="AP1132" i="27"/>
  <c r="AQ1132" i="27"/>
  <c r="AR1132" i="27"/>
  <c r="AW1132" i="27"/>
  <c r="AX1132" i="27"/>
  <c r="AI1133" i="27"/>
  <c r="AJ1133" i="27"/>
  <c r="AK1133" i="27"/>
  <c r="AL1133" i="27"/>
  <c r="AM1133" i="27"/>
  <c r="AN1133" i="27"/>
  <c r="AO1133" i="27"/>
  <c r="AP1133" i="27"/>
  <c r="AQ1133" i="27"/>
  <c r="AR1133" i="27"/>
  <c r="AW1133" i="27"/>
  <c r="AX1133" i="27"/>
  <c r="AI1134" i="27"/>
  <c r="AJ1134" i="27"/>
  <c r="AK1134" i="27"/>
  <c r="AL1134" i="27"/>
  <c r="AM1134" i="27"/>
  <c r="AN1134" i="27"/>
  <c r="AO1134" i="27"/>
  <c r="AP1134" i="27"/>
  <c r="AQ1134" i="27"/>
  <c r="AR1134" i="27"/>
  <c r="AW1134" i="27"/>
  <c r="AX1134" i="27"/>
  <c r="AI1135" i="27"/>
  <c r="AJ1135" i="27"/>
  <c r="AK1135" i="27"/>
  <c r="AL1135" i="27"/>
  <c r="AM1135" i="27"/>
  <c r="AN1135" i="27"/>
  <c r="AO1135" i="27"/>
  <c r="AP1135" i="27"/>
  <c r="AQ1135" i="27"/>
  <c r="AR1135" i="27"/>
  <c r="AW1135" i="27"/>
  <c r="AX1135" i="27"/>
  <c r="AI1136" i="27"/>
  <c r="AJ1136" i="27"/>
  <c r="AK1136" i="27"/>
  <c r="AL1136" i="27"/>
  <c r="AM1136" i="27"/>
  <c r="AN1136" i="27"/>
  <c r="AO1136" i="27"/>
  <c r="AP1136" i="27"/>
  <c r="AQ1136" i="27"/>
  <c r="AR1136" i="27"/>
  <c r="AW1136" i="27"/>
  <c r="AX1136" i="27"/>
  <c r="AI1137" i="27"/>
  <c r="AJ1137" i="27"/>
  <c r="AK1137" i="27"/>
  <c r="AL1137" i="27"/>
  <c r="AM1137" i="27"/>
  <c r="AN1137" i="27"/>
  <c r="AO1137" i="27"/>
  <c r="AP1137" i="27"/>
  <c r="AQ1137" i="27"/>
  <c r="AR1137" i="27"/>
  <c r="AW1137" i="27"/>
  <c r="AX1137" i="27"/>
  <c r="AI1138" i="27"/>
  <c r="AJ1138" i="27"/>
  <c r="AK1138" i="27"/>
  <c r="AL1138" i="27"/>
  <c r="AM1138" i="27"/>
  <c r="AN1138" i="27"/>
  <c r="AO1138" i="27"/>
  <c r="AP1138" i="27"/>
  <c r="AQ1138" i="27"/>
  <c r="AR1138" i="27"/>
  <c r="AW1138" i="27"/>
  <c r="AX1138" i="27"/>
  <c r="AI1139" i="27"/>
  <c r="AJ1139" i="27"/>
  <c r="AK1139" i="27"/>
  <c r="AL1139" i="27"/>
  <c r="AM1139" i="27"/>
  <c r="AN1139" i="27"/>
  <c r="AO1139" i="27"/>
  <c r="AP1139" i="27"/>
  <c r="AQ1139" i="27"/>
  <c r="AR1139" i="27"/>
  <c r="AW1139" i="27"/>
  <c r="AX1139" i="27"/>
  <c r="AI1140" i="27"/>
  <c r="AJ1140" i="27"/>
  <c r="AK1140" i="27"/>
  <c r="AL1140" i="27"/>
  <c r="AM1140" i="27"/>
  <c r="AN1140" i="27"/>
  <c r="AO1140" i="27"/>
  <c r="AP1140" i="27"/>
  <c r="AQ1140" i="27"/>
  <c r="AR1140" i="27"/>
  <c r="AW1140" i="27"/>
  <c r="AX1140" i="27"/>
  <c r="AI1141" i="27"/>
  <c r="AJ1141" i="27"/>
  <c r="AK1141" i="27"/>
  <c r="AL1141" i="27"/>
  <c r="AM1141" i="27"/>
  <c r="AN1141" i="27"/>
  <c r="AO1141" i="27"/>
  <c r="AP1141" i="27"/>
  <c r="AQ1141" i="27"/>
  <c r="AR1141" i="27"/>
  <c r="AW1141" i="27"/>
  <c r="AX1141" i="27"/>
  <c r="AI1142" i="27"/>
  <c r="AJ1142" i="27"/>
  <c r="AK1142" i="27"/>
  <c r="AL1142" i="27"/>
  <c r="AM1142" i="27"/>
  <c r="AN1142" i="27"/>
  <c r="AO1142" i="27"/>
  <c r="AP1142" i="27"/>
  <c r="AQ1142" i="27"/>
  <c r="AR1142" i="27"/>
  <c r="AW1142" i="27"/>
  <c r="AX1142" i="27"/>
  <c r="AI1143" i="27"/>
  <c r="AJ1143" i="27"/>
  <c r="AK1143" i="27"/>
  <c r="AL1143" i="27"/>
  <c r="AM1143" i="27"/>
  <c r="AN1143" i="27"/>
  <c r="AO1143" i="27"/>
  <c r="AP1143" i="27"/>
  <c r="AQ1143" i="27"/>
  <c r="AR1143" i="27"/>
  <c r="AW1143" i="27"/>
  <c r="AX1143" i="27"/>
  <c r="AI1144" i="27"/>
  <c r="AJ1144" i="27"/>
  <c r="AK1144" i="27"/>
  <c r="AL1144" i="27"/>
  <c r="AM1144" i="27"/>
  <c r="AN1144" i="27"/>
  <c r="AO1144" i="27"/>
  <c r="AP1144" i="27"/>
  <c r="AQ1144" i="27"/>
  <c r="AR1144" i="27"/>
  <c r="AW1144" i="27"/>
  <c r="AX1144" i="27"/>
  <c r="AI1145" i="27"/>
  <c r="AJ1145" i="27"/>
  <c r="AK1145" i="27"/>
  <c r="AL1145" i="27"/>
  <c r="AM1145" i="27"/>
  <c r="AN1145" i="27"/>
  <c r="AO1145" i="27"/>
  <c r="AP1145" i="27"/>
  <c r="AQ1145" i="27"/>
  <c r="AR1145" i="27"/>
  <c r="AW1145" i="27"/>
  <c r="AX1145" i="27"/>
  <c r="AI1146" i="27"/>
  <c r="AJ1146" i="27"/>
  <c r="AK1146" i="27"/>
  <c r="AL1146" i="27"/>
  <c r="AM1146" i="27"/>
  <c r="AN1146" i="27"/>
  <c r="AO1146" i="27"/>
  <c r="AP1146" i="27"/>
  <c r="AQ1146" i="27"/>
  <c r="AR1146" i="27"/>
  <c r="AW1146" i="27"/>
  <c r="AX1146" i="27"/>
  <c r="AI1147" i="27"/>
  <c r="AJ1147" i="27"/>
  <c r="AK1147" i="27"/>
  <c r="AL1147" i="27"/>
  <c r="AM1147" i="27"/>
  <c r="AN1147" i="27"/>
  <c r="AO1147" i="27"/>
  <c r="AP1147" i="27"/>
  <c r="AQ1147" i="27"/>
  <c r="AR1147" i="27"/>
  <c r="AW1147" i="27"/>
  <c r="AX1147" i="27"/>
  <c r="AI1148" i="27"/>
  <c r="AJ1148" i="27"/>
  <c r="AK1148" i="27"/>
  <c r="AL1148" i="27"/>
  <c r="AM1148" i="27"/>
  <c r="AN1148" i="27"/>
  <c r="AO1148" i="27"/>
  <c r="AP1148" i="27"/>
  <c r="AQ1148" i="27"/>
  <c r="AR1148" i="27"/>
  <c r="AW1148" i="27"/>
  <c r="AX1148" i="27"/>
  <c r="AI1149" i="27"/>
  <c r="AJ1149" i="27"/>
  <c r="AK1149" i="27"/>
  <c r="AL1149" i="27"/>
  <c r="AM1149" i="27"/>
  <c r="AN1149" i="27"/>
  <c r="AO1149" i="27"/>
  <c r="AP1149" i="27"/>
  <c r="AQ1149" i="27"/>
  <c r="AR1149" i="27"/>
  <c r="AW1149" i="27"/>
  <c r="AX1149" i="27"/>
  <c r="AI1150" i="27"/>
  <c r="AJ1150" i="27"/>
  <c r="AK1150" i="27"/>
  <c r="AL1150" i="27"/>
  <c r="AM1150" i="27"/>
  <c r="AN1150" i="27"/>
  <c r="AO1150" i="27"/>
  <c r="AP1150" i="27"/>
  <c r="AQ1150" i="27"/>
  <c r="AR1150" i="27"/>
  <c r="AW1150" i="27"/>
  <c r="AX1150" i="27"/>
  <c r="AI1151" i="27"/>
  <c r="AJ1151" i="27"/>
  <c r="AK1151" i="27"/>
  <c r="AL1151" i="27"/>
  <c r="AM1151" i="27"/>
  <c r="AN1151" i="27"/>
  <c r="AO1151" i="27"/>
  <c r="AP1151" i="27"/>
  <c r="AQ1151" i="27"/>
  <c r="AR1151" i="27"/>
  <c r="AW1151" i="27"/>
  <c r="AX1151" i="27"/>
  <c r="AI1152" i="27"/>
  <c r="AJ1152" i="27"/>
  <c r="AK1152" i="27"/>
  <c r="AL1152" i="27"/>
  <c r="AM1152" i="27"/>
  <c r="AN1152" i="27"/>
  <c r="AO1152" i="27"/>
  <c r="AP1152" i="27"/>
  <c r="AQ1152" i="27"/>
  <c r="AR1152" i="27"/>
  <c r="AW1152" i="27"/>
  <c r="AX1152" i="27"/>
  <c r="AI1153" i="27"/>
  <c r="AJ1153" i="27"/>
  <c r="AK1153" i="27"/>
  <c r="AL1153" i="27"/>
  <c r="AM1153" i="27"/>
  <c r="AN1153" i="27"/>
  <c r="AO1153" i="27"/>
  <c r="AP1153" i="27"/>
  <c r="AQ1153" i="27"/>
  <c r="AR1153" i="27"/>
  <c r="AW1153" i="27"/>
  <c r="AX1153" i="27"/>
  <c r="AI1154" i="27"/>
  <c r="AJ1154" i="27"/>
  <c r="AK1154" i="27"/>
  <c r="AL1154" i="27"/>
  <c r="AM1154" i="27"/>
  <c r="AN1154" i="27"/>
  <c r="AO1154" i="27"/>
  <c r="AP1154" i="27"/>
  <c r="AQ1154" i="27"/>
  <c r="AR1154" i="27"/>
  <c r="AW1154" i="27"/>
  <c r="AX1154" i="27"/>
  <c r="AI1155" i="27"/>
  <c r="AJ1155" i="27"/>
  <c r="AK1155" i="27"/>
  <c r="AL1155" i="27"/>
  <c r="AM1155" i="27"/>
  <c r="AN1155" i="27"/>
  <c r="AO1155" i="27"/>
  <c r="AP1155" i="27"/>
  <c r="AQ1155" i="27"/>
  <c r="AR1155" i="27"/>
  <c r="AW1155" i="27"/>
  <c r="AX1155" i="27"/>
  <c r="AI1156" i="27"/>
  <c r="AJ1156" i="27"/>
  <c r="AK1156" i="27"/>
  <c r="AL1156" i="27"/>
  <c r="AM1156" i="27"/>
  <c r="AN1156" i="27"/>
  <c r="AO1156" i="27"/>
  <c r="AP1156" i="27"/>
  <c r="AQ1156" i="27"/>
  <c r="AR1156" i="27"/>
  <c r="AW1156" i="27"/>
  <c r="AX1156" i="27"/>
  <c r="AI1157" i="27"/>
  <c r="AJ1157" i="27"/>
  <c r="AK1157" i="27"/>
  <c r="AL1157" i="27"/>
  <c r="AM1157" i="27"/>
  <c r="AN1157" i="27"/>
  <c r="AO1157" i="27"/>
  <c r="AP1157" i="27"/>
  <c r="AQ1157" i="27"/>
  <c r="AR1157" i="27"/>
  <c r="AW1157" i="27"/>
  <c r="AX1157" i="27"/>
  <c r="AI1158" i="27"/>
  <c r="AJ1158" i="27"/>
  <c r="AK1158" i="27"/>
  <c r="AL1158" i="27"/>
  <c r="AM1158" i="27"/>
  <c r="AN1158" i="27"/>
  <c r="AO1158" i="27"/>
  <c r="AP1158" i="27"/>
  <c r="AQ1158" i="27"/>
  <c r="AR1158" i="27"/>
  <c r="AW1158" i="27"/>
  <c r="AX1158" i="27"/>
  <c r="AI1159" i="27"/>
  <c r="AJ1159" i="27"/>
  <c r="AK1159" i="27"/>
  <c r="AL1159" i="27"/>
  <c r="AM1159" i="27"/>
  <c r="AN1159" i="27"/>
  <c r="AO1159" i="27"/>
  <c r="AP1159" i="27"/>
  <c r="AQ1159" i="27"/>
  <c r="AR1159" i="27"/>
  <c r="AW1159" i="27"/>
  <c r="AX1159" i="27"/>
  <c r="AI1160" i="27"/>
  <c r="AJ1160" i="27"/>
  <c r="AK1160" i="27"/>
  <c r="AL1160" i="27"/>
  <c r="AM1160" i="27"/>
  <c r="AN1160" i="27"/>
  <c r="AO1160" i="27"/>
  <c r="AP1160" i="27"/>
  <c r="AQ1160" i="27"/>
  <c r="AR1160" i="27"/>
  <c r="AW1160" i="27"/>
  <c r="AX1160" i="27"/>
  <c r="AI1161" i="27"/>
  <c r="AJ1161" i="27"/>
  <c r="AK1161" i="27"/>
  <c r="AL1161" i="27"/>
  <c r="AM1161" i="27"/>
  <c r="AN1161" i="27"/>
  <c r="AO1161" i="27"/>
  <c r="AP1161" i="27"/>
  <c r="AQ1161" i="27"/>
  <c r="AR1161" i="27"/>
  <c r="AW1161" i="27"/>
  <c r="AX1161" i="27"/>
  <c r="AI1162" i="27"/>
  <c r="AJ1162" i="27"/>
  <c r="AK1162" i="27"/>
  <c r="AL1162" i="27"/>
  <c r="AM1162" i="27"/>
  <c r="AN1162" i="27"/>
  <c r="AO1162" i="27"/>
  <c r="AP1162" i="27"/>
  <c r="AQ1162" i="27"/>
  <c r="AR1162" i="27"/>
  <c r="AW1162" i="27"/>
  <c r="AX1162" i="27"/>
  <c r="AI1163" i="27"/>
  <c r="AJ1163" i="27"/>
  <c r="AK1163" i="27"/>
  <c r="AL1163" i="27"/>
  <c r="AM1163" i="27"/>
  <c r="AN1163" i="27"/>
  <c r="AO1163" i="27"/>
  <c r="AP1163" i="27"/>
  <c r="AQ1163" i="27"/>
  <c r="AR1163" i="27"/>
  <c r="AW1163" i="27"/>
  <c r="AX1163" i="27"/>
  <c r="AI1164" i="27"/>
  <c r="AJ1164" i="27"/>
  <c r="AK1164" i="27"/>
  <c r="AL1164" i="27"/>
  <c r="AM1164" i="27"/>
  <c r="AN1164" i="27"/>
  <c r="AO1164" i="27"/>
  <c r="AP1164" i="27"/>
  <c r="AQ1164" i="27"/>
  <c r="AR1164" i="27"/>
  <c r="AW1164" i="27"/>
  <c r="AX1164" i="27"/>
  <c r="AI1165" i="27"/>
  <c r="AJ1165" i="27"/>
  <c r="AK1165" i="27"/>
  <c r="AL1165" i="27"/>
  <c r="AM1165" i="27"/>
  <c r="AN1165" i="27"/>
  <c r="AO1165" i="27"/>
  <c r="AP1165" i="27"/>
  <c r="AQ1165" i="27"/>
  <c r="AR1165" i="27"/>
  <c r="AW1165" i="27"/>
  <c r="AX1165" i="27"/>
  <c r="AI1166" i="27"/>
  <c r="AJ1166" i="27"/>
  <c r="AK1166" i="27"/>
  <c r="AL1166" i="27"/>
  <c r="AM1166" i="27"/>
  <c r="AN1166" i="27"/>
  <c r="AO1166" i="27"/>
  <c r="AP1166" i="27"/>
  <c r="AQ1166" i="27"/>
  <c r="AR1166" i="27"/>
  <c r="AW1166" i="27"/>
  <c r="AX1166" i="27"/>
  <c r="AI1167" i="27"/>
  <c r="AJ1167" i="27"/>
  <c r="AK1167" i="27"/>
  <c r="AL1167" i="27"/>
  <c r="AM1167" i="27"/>
  <c r="AN1167" i="27"/>
  <c r="AO1167" i="27"/>
  <c r="AP1167" i="27"/>
  <c r="AQ1167" i="27"/>
  <c r="AR1167" i="27"/>
  <c r="AW1167" i="27"/>
  <c r="AX1167" i="27"/>
  <c r="AI1168" i="27"/>
  <c r="AJ1168" i="27"/>
  <c r="AK1168" i="27"/>
  <c r="AL1168" i="27"/>
  <c r="AM1168" i="27"/>
  <c r="AN1168" i="27"/>
  <c r="AO1168" i="27"/>
  <c r="AP1168" i="27"/>
  <c r="AQ1168" i="27"/>
  <c r="AR1168" i="27"/>
  <c r="AW1168" i="27"/>
  <c r="AX1168" i="27"/>
  <c r="AI1169" i="27"/>
  <c r="AJ1169" i="27"/>
  <c r="AK1169" i="27"/>
  <c r="AL1169" i="27"/>
  <c r="AM1169" i="27"/>
  <c r="AN1169" i="27"/>
  <c r="AO1169" i="27"/>
  <c r="AP1169" i="27"/>
  <c r="AQ1169" i="27"/>
  <c r="AR1169" i="27"/>
  <c r="AW1169" i="27"/>
  <c r="AX1169" i="27"/>
  <c r="AI1170" i="27"/>
  <c r="AJ1170" i="27"/>
  <c r="AK1170" i="27"/>
  <c r="AL1170" i="27"/>
  <c r="AM1170" i="27"/>
  <c r="AN1170" i="27"/>
  <c r="AO1170" i="27"/>
  <c r="AP1170" i="27"/>
  <c r="AQ1170" i="27"/>
  <c r="AR1170" i="27"/>
  <c r="AW1170" i="27"/>
  <c r="AX1170" i="27"/>
  <c r="AI1171" i="27"/>
  <c r="AJ1171" i="27"/>
  <c r="AK1171" i="27"/>
  <c r="AL1171" i="27"/>
  <c r="AM1171" i="27"/>
  <c r="AN1171" i="27"/>
  <c r="AO1171" i="27"/>
  <c r="AP1171" i="27"/>
  <c r="AQ1171" i="27"/>
  <c r="AR1171" i="27"/>
  <c r="AW1171" i="27"/>
  <c r="AX1171" i="27"/>
  <c r="AI1172" i="27"/>
  <c r="AJ1172" i="27"/>
  <c r="AK1172" i="27"/>
  <c r="AL1172" i="27"/>
  <c r="AM1172" i="27"/>
  <c r="AN1172" i="27"/>
  <c r="AO1172" i="27"/>
  <c r="AP1172" i="27"/>
  <c r="AQ1172" i="27"/>
  <c r="AR1172" i="27"/>
  <c r="AW1172" i="27"/>
  <c r="AX1172" i="27"/>
  <c r="AI1173" i="27"/>
  <c r="AJ1173" i="27"/>
  <c r="AK1173" i="27"/>
  <c r="AL1173" i="27"/>
  <c r="AM1173" i="27"/>
  <c r="AN1173" i="27"/>
  <c r="AO1173" i="27"/>
  <c r="AP1173" i="27"/>
  <c r="AQ1173" i="27"/>
  <c r="AR1173" i="27"/>
  <c r="AW1173" i="27"/>
  <c r="AX1173" i="27"/>
  <c r="AI1174" i="27"/>
  <c r="AJ1174" i="27"/>
  <c r="AK1174" i="27"/>
  <c r="AL1174" i="27"/>
  <c r="AM1174" i="27"/>
  <c r="AN1174" i="27"/>
  <c r="AO1174" i="27"/>
  <c r="AP1174" i="27"/>
  <c r="AQ1174" i="27"/>
  <c r="AR1174" i="27"/>
  <c r="AW1174" i="27"/>
  <c r="AX1174" i="27"/>
  <c r="AI1175" i="27"/>
  <c r="AJ1175" i="27"/>
  <c r="AK1175" i="27"/>
  <c r="AL1175" i="27"/>
  <c r="AM1175" i="27"/>
  <c r="AN1175" i="27"/>
  <c r="AO1175" i="27"/>
  <c r="AP1175" i="27"/>
  <c r="AQ1175" i="27"/>
  <c r="AR1175" i="27"/>
  <c r="AW1175" i="27"/>
  <c r="AX1175" i="27"/>
  <c r="AI1176" i="27"/>
  <c r="AJ1176" i="27"/>
  <c r="AK1176" i="27"/>
  <c r="AL1176" i="27"/>
  <c r="AM1176" i="27"/>
  <c r="AN1176" i="27"/>
  <c r="AO1176" i="27"/>
  <c r="AP1176" i="27"/>
  <c r="AQ1176" i="27"/>
  <c r="AR1176" i="27"/>
  <c r="AW1176" i="27"/>
  <c r="AX1176" i="27"/>
  <c r="AI1177" i="27"/>
  <c r="AJ1177" i="27"/>
  <c r="AK1177" i="27"/>
  <c r="AL1177" i="27"/>
  <c r="AM1177" i="27"/>
  <c r="AN1177" i="27"/>
  <c r="AO1177" i="27"/>
  <c r="AP1177" i="27"/>
  <c r="AQ1177" i="27"/>
  <c r="AR1177" i="27"/>
  <c r="AW1177" i="27"/>
  <c r="AX1177" i="27"/>
  <c r="AI1178" i="27"/>
  <c r="AJ1178" i="27"/>
  <c r="AK1178" i="27"/>
  <c r="AL1178" i="27"/>
  <c r="AM1178" i="27"/>
  <c r="AN1178" i="27"/>
  <c r="AO1178" i="27"/>
  <c r="AP1178" i="27"/>
  <c r="AQ1178" i="27"/>
  <c r="AR1178" i="27"/>
  <c r="AW1178" i="27"/>
  <c r="AX1178" i="27"/>
  <c r="AI1179" i="27"/>
  <c r="AJ1179" i="27"/>
  <c r="AK1179" i="27"/>
  <c r="AL1179" i="27"/>
  <c r="AM1179" i="27"/>
  <c r="AN1179" i="27"/>
  <c r="AO1179" i="27"/>
  <c r="AP1179" i="27"/>
  <c r="AQ1179" i="27"/>
  <c r="AR1179" i="27"/>
  <c r="AW1179" i="27"/>
  <c r="AX1179" i="27"/>
  <c r="AI1180" i="27"/>
  <c r="AJ1180" i="27"/>
  <c r="AK1180" i="27"/>
  <c r="AL1180" i="27"/>
  <c r="AM1180" i="27"/>
  <c r="AN1180" i="27"/>
  <c r="AO1180" i="27"/>
  <c r="AP1180" i="27"/>
  <c r="AQ1180" i="27"/>
  <c r="AR1180" i="27"/>
  <c r="AW1180" i="27"/>
  <c r="AX1180" i="27"/>
  <c r="AI1181" i="27"/>
  <c r="AJ1181" i="27"/>
  <c r="AK1181" i="27"/>
  <c r="AL1181" i="27"/>
  <c r="AM1181" i="27"/>
  <c r="AN1181" i="27"/>
  <c r="AO1181" i="27"/>
  <c r="AP1181" i="27"/>
  <c r="AQ1181" i="27"/>
  <c r="AR1181" i="27"/>
  <c r="AW1181" i="27"/>
  <c r="AX1181" i="27"/>
  <c r="AI1182" i="27"/>
  <c r="AJ1182" i="27"/>
  <c r="AK1182" i="27"/>
  <c r="AL1182" i="27"/>
  <c r="AM1182" i="27"/>
  <c r="AN1182" i="27"/>
  <c r="AO1182" i="27"/>
  <c r="AP1182" i="27"/>
  <c r="AQ1182" i="27"/>
  <c r="AR1182" i="27"/>
  <c r="AW1182" i="27"/>
  <c r="AX1182" i="27"/>
  <c r="AI1183" i="27"/>
  <c r="AJ1183" i="27"/>
  <c r="AK1183" i="27"/>
  <c r="AL1183" i="27"/>
  <c r="AM1183" i="27"/>
  <c r="AN1183" i="27"/>
  <c r="AO1183" i="27"/>
  <c r="AP1183" i="27"/>
  <c r="AQ1183" i="27"/>
  <c r="AR1183" i="27"/>
  <c r="AW1183" i="27"/>
  <c r="AX1183" i="27"/>
  <c r="AI1184" i="27"/>
  <c r="AJ1184" i="27"/>
  <c r="AK1184" i="27"/>
  <c r="AL1184" i="27"/>
  <c r="AM1184" i="27"/>
  <c r="AN1184" i="27"/>
  <c r="AO1184" i="27"/>
  <c r="AP1184" i="27"/>
  <c r="AQ1184" i="27"/>
  <c r="AR1184" i="27"/>
  <c r="AW1184" i="27"/>
  <c r="AX1184" i="27"/>
  <c r="AI1185" i="27"/>
  <c r="AJ1185" i="27"/>
  <c r="AK1185" i="27"/>
  <c r="AL1185" i="27"/>
  <c r="AM1185" i="27"/>
  <c r="AN1185" i="27"/>
  <c r="AO1185" i="27"/>
  <c r="AP1185" i="27"/>
  <c r="AQ1185" i="27"/>
  <c r="AR1185" i="27"/>
  <c r="AW1185" i="27"/>
  <c r="AX1185" i="27"/>
  <c r="AI1186" i="27"/>
  <c r="AJ1186" i="27"/>
  <c r="AK1186" i="27"/>
  <c r="AL1186" i="27"/>
  <c r="AM1186" i="27"/>
  <c r="AN1186" i="27"/>
  <c r="AO1186" i="27"/>
  <c r="AP1186" i="27"/>
  <c r="AQ1186" i="27"/>
  <c r="AR1186" i="27"/>
  <c r="AW1186" i="27"/>
  <c r="AX1186" i="27"/>
  <c r="AI1187" i="27"/>
  <c r="AJ1187" i="27"/>
  <c r="AK1187" i="27"/>
  <c r="AL1187" i="27"/>
  <c r="AM1187" i="27"/>
  <c r="AN1187" i="27"/>
  <c r="AO1187" i="27"/>
  <c r="AP1187" i="27"/>
  <c r="AQ1187" i="27"/>
  <c r="AR1187" i="27"/>
  <c r="AW1187" i="27"/>
  <c r="AX1187" i="27"/>
  <c r="AI1188" i="27"/>
  <c r="AJ1188" i="27"/>
  <c r="AK1188" i="27"/>
  <c r="AL1188" i="27"/>
  <c r="AM1188" i="27"/>
  <c r="AN1188" i="27"/>
  <c r="AO1188" i="27"/>
  <c r="AP1188" i="27"/>
  <c r="AQ1188" i="27"/>
  <c r="AR1188" i="27"/>
  <c r="AW1188" i="27"/>
  <c r="AX1188" i="27"/>
  <c r="AI1189" i="27"/>
  <c r="AJ1189" i="27"/>
  <c r="AK1189" i="27"/>
  <c r="AL1189" i="27"/>
  <c r="AM1189" i="27"/>
  <c r="AN1189" i="27"/>
  <c r="AO1189" i="27"/>
  <c r="AP1189" i="27"/>
  <c r="AQ1189" i="27"/>
  <c r="AR1189" i="27"/>
  <c r="AW1189" i="27"/>
  <c r="AX1189" i="27"/>
  <c r="AI1190" i="27"/>
  <c r="AJ1190" i="27"/>
  <c r="AK1190" i="27"/>
  <c r="AL1190" i="27"/>
  <c r="AM1190" i="27"/>
  <c r="AN1190" i="27"/>
  <c r="AO1190" i="27"/>
  <c r="AP1190" i="27"/>
  <c r="AQ1190" i="27"/>
  <c r="AR1190" i="27"/>
  <c r="AW1190" i="27"/>
  <c r="AX1190" i="27"/>
  <c r="AI1191" i="27"/>
  <c r="AJ1191" i="27"/>
  <c r="AK1191" i="27"/>
  <c r="AL1191" i="27"/>
  <c r="AM1191" i="27"/>
  <c r="AN1191" i="27"/>
  <c r="AO1191" i="27"/>
  <c r="AP1191" i="27"/>
  <c r="AQ1191" i="27"/>
  <c r="AR1191" i="27"/>
  <c r="AW1191" i="27"/>
  <c r="AX1191" i="27"/>
  <c r="AI1192" i="27"/>
  <c r="AJ1192" i="27"/>
  <c r="AK1192" i="27"/>
  <c r="AL1192" i="27"/>
  <c r="AM1192" i="27"/>
  <c r="AN1192" i="27"/>
  <c r="AO1192" i="27"/>
  <c r="AP1192" i="27"/>
  <c r="AQ1192" i="27"/>
  <c r="AR1192" i="27"/>
  <c r="AW1192" i="27"/>
  <c r="AX1192" i="27"/>
  <c r="AI1193" i="27"/>
  <c r="AJ1193" i="27"/>
  <c r="AK1193" i="27"/>
  <c r="AL1193" i="27"/>
  <c r="AM1193" i="27"/>
  <c r="AN1193" i="27"/>
  <c r="AO1193" i="27"/>
  <c r="AP1193" i="27"/>
  <c r="AQ1193" i="27"/>
  <c r="AR1193" i="27"/>
  <c r="AW1193" i="27"/>
  <c r="AX1193" i="27"/>
  <c r="AI1194" i="27"/>
  <c r="AJ1194" i="27"/>
  <c r="AK1194" i="27"/>
  <c r="AL1194" i="27"/>
  <c r="AM1194" i="27"/>
  <c r="AN1194" i="27"/>
  <c r="AO1194" i="27"/>
  <c r="AP1194" i="27"/>
  <c r="AQ1194" i="27"/>
  <c r="AR1194" i="27"/>
  <c r="AW1194" i="27"/>
  <c r="AX1194" i="27"/>
  <c r="AI1195" i="27"/>
  <c r="AJ1195" i="27"/>
  <c r="AK1195" i="27"/>
  <c r="AL1195" i="27"/>
  <c r="AM1195" i="27"/>
  <c r="AN1195" i="27"/>
  <c r="AO1195" i="27"/>
  <c r="AP1195" i="27"/>
  <c r="AQ1195" i="27"/>
  <c r="AR1195" i="27"/>
  <c r="AW1195" i="27"/>
  <c r="AX1195" i="27"/>
  <c r="AI1196" i="27"/>
  <c r="AJ1196" i="27"/>
  <c r="AK1196" i="27"/>
  <c r="AL1196" i="27"/>
  <c r="AM1196" i="27"/>
  <c r="AN1196" i="27"/>
  <c r="AO1196" i="27"/>
  <c r="AP1196" i="27"/>
  <c r="AQ1196" i="27"/>
  <c r="AR1196" i="27"/>
  <c r="AW1196" i="27"/>
  <c r="AX1196" i="27"/>
  <c r="AI1197" i="27"/>
  <c r="AJ1197" i="27"/>
  <c r="AK1197" i="27"/>
  <c r="AL1197" i="27"/>
  <c r="AM1197" i="27"/>
  <c r="AN1197" i="27"/>
  <c r="AO1197" i="27"/>
  <c r="AP1197" i="27"/>
  <c r="AQ1197" i="27"/>
  <c r="AR1197" i="27"/>
  <c r="AW1197" i="27"/>
  <c r="AX1197" i="27"/>
  <c r="AI1198" i="27"/>
  <c r="AJ1198" i="27"/>
  <c r="AK1198" i="27"/>
  <c r="AL1198" i="27"/>
  <c r="AM1198" i="27"/>
  <c r="AN1198" i="27"/>
  <c r="AO1198" i="27"/>
  <c r="AP1198" i="27"/>
  <c r="AQ1198" i="27"/>
  <c r="AR1198" i="27"/>
  <c r="AW1198" i="27"/>
  <c r="AX1198" i="27"/>
  <c r="AI1199" i="27"/>
  <c r="AJ1199" i="27"/>
  <c r="AK1199" i="27"/>
  <c r="AL1199" i="27"/>
  <c r="AM1199" i="27"/>
  <c r="AN1199" i="27"/>
  <c r="AO1199" i="27"/>
  <c r="AP1199" i="27"/>
  <c r="AQ1199" i="27"/>
  <c r="AR1199" i="27"/>
  <c r="AW1199" i="27"/>
  <c r="AX1199" i="27"/>
  <c r="AI1200" i="27"/>
  <c r="AJ1200" i="27"/>
  <c r="AK1200" i="27"/>
  <c r="AL1200" i="27"/>
  <c r="AM1200" i="27"/>
  <c r="AN1200" i="27"/>
  <c r="AO1200" i="27"/>
  <c r="AP1200" i="27"/>
  <c r="AQ1200" i="27"/>
  <c r="AR1200" i="27"/>
  <c r="AW1200" i="27"/>
  <c r="AX1200" i="27"/>
  <c r="AI1201" i="27"/>
  <c r="AJ1201" i="27"/>
  <c r="AK1201" i="27"/>
  <c r="AL1201" i="27"/>
  <c r="AM1201" i="27"/>
  <c r="AN1201" i="27"/>
  <c r="AO1201" i="27"/>
  <c r="AP1201" i="27"/>
  <c r="AQ1201" i="27"/>
  <c r="AR1201" i="27"/>
  <c r="AW1201" i="27"/>
  <c r="AX1201" i="27"/>
  <c r="AI1202" i="27"/>
  <c r="AJ1202" i="27"/>
  <c r="AK1202" i="27"/>
  <c r="AL1202" i="27"/>
  <c r="AM1202" i="27"/>
  <c r="AN1202" i="27"/>
  <c r="AO1202" i="27"/>
  <c r="AP1202" i="27"/>
  <c r="AQ1202" i="27"/>
  <c r="AR1202" i="27"/>
  <c r="AW1202" i="27"/>
  <c r="AX1202" i="27"/>
  <c r="AI1203" i="27"/>
  <c r="AJ1203" i="27"/>
  <c r="AK1203" i="27"/>
  <c r="AL1203" i="27"/>
  <c r="AM1203" i="27"/>
  <c r="AN1203" i="27"/>
  <c r="AO1203" i="27"/>
  <c r="AP1203" i="27"/>
  <c r="AQ1203" i="27"/>
  <c r="AR1203" i="27"/>
  <c r="AW1203" i="27"/>
  <c r="AX1203" i="27"/>
  <c r="AI1204" i="27"/>
  <c r="AJ1204" i="27"/>
  <c r="AK1204" i="27"/>
  <c r="AL1204" i="27"/>
  <c r="AM1204" i="27"/>
  <c r="AN1204" i="27"/>
  <c r="AO1204" i="27"/>
  <c r="AP1204" i="27"/>
  <c r="AQ1204" i="27"/>
  <c r="AR1204" i="27"/>
  <c r="AW1204" i="27"/>
  <c r="AX1204" i="27"/>
  <c r="N1232" i="27"/>
  <c r="P1232" i="27"/>
  <c r="R1232" i="27"/>
  <c r="AU2" i="27"/>
  <c r="AU3" i="27"/>
  <c r="AV3" i="27"/>
  <c r="AU4" i="27"/>
  <c r="AV4" i="27"/>
  <c r="AU5" i="27"/>
  <c r="AV5" i="27"/>
  <c r="AU6" i="27"/>
  <c r="AV6" i="27"/>
  <c r="AU7" i="27"/>
  <c r="AV7" i="27"/>
  <c r="AU8" i="27"/>
  <c r="AV8" i="27"/>
  <c r="AU9" i="27"/>
  <c r="AV9" i="27"/>
  <c r="AU10" i="27"/>
  <c r="AV10" i="27"/>
  <c r="AU11" i="27"/>
  <c r="AV11" i="27"/>
  <c r="AU12" i="27"/>
  <c r="AV12" i="27"/>
  <c r="AU13" i="27"/>
  <c r="AV13" i="27"/>
  <c r="AU14" i="27"/>
  <c r="AV14" i="27"/>
  <c r="AU15" i="27"/>
  <c r="AV15" i="27"/>
  <c r="AU16" i="27"/>
  <c r="AV16" i="27"/>
  <c r="AU17" i="27"/>
  <c r="AV17" i="27"/>
  <c r="AU18" i="27"/>
  <c r="AV18" i="27"/>
  <c r="AU19" i="27"/>
  <c r="AV19" i="27"/>
  <c r="AU20" i="27"/>
  <c r="AV20" i="27"/>
  <c r="AU21" i="27"/>
  <c r="AV21" i="27"/>
  <c r="AU22" i="27"/>
  <c r="AV22" i="27"/>
  <c r="AU23" i="27"/>
  <c r="AV23" i="27"/>
  <c r="AU24" i="27"/>
  <c r="AV24" i="27"/>
  <c r="AU25" i="27"/>
  <c r="AV25" i="27"/>
  <c r="AU26" i="27"/>
  <c r="AV26" i="27"/>
  <c r="AU27" i="27"/>
  <c r="AV27" i="27"/>
  <c r="AU28" i="27"/>
  <c r="AV28" i="27"/>
  <c r="AU29" i="27"/>
  <c r="AV29" i="27"/>
  <c r="AU30" i="27"/>
  <c r="AV30" i="27"/>
  <c r="AU31" i="27"/>
  <c r="AV31" i="27"/>
  <c r="AU32" i="27"/>
  <c r="AV32" i="27"/>
  <c r="AU33" i="27"/>
  <c r="AV33" i="27"/>
  <c r="AU34" i="27"/>
  <c r="AV34" i="27"/>
  <c r="AU35" i="27"/>
  <c r="AV35" i="27"/>
  <c r="AU36" i="27"/>
  <c r="AV36" i="27"/>
  <c r="AU37" i="27"/>
  <c r="AV37" i="27"/>
  <c r="AU38" i="27"/>
  <c r="AV38" i="27"/>
  <c r="AU39" i="27"/>
  <c r="AV39" i="27"/>
  <c r="AU40" i="27"/>
  <c r="AV40" i="27"/>
  <c r="AU41" i="27"/>
  <c r="AV41" i="27"/>
  <c r="AU42" i="27"/>
  <c r="AV42" i="27"/>
  <c r="AU43" i="27"/>
  <c r="AV43" i="27"/>
  <c r="AU44" i="27"/>
  <c r="AV44" i="27"/>
  <c r="AU45" i="27"/>
  <c r="AV45" i="27"/>
  <c r="AU46" i="27"/>
  <c r="AV46" i="27"/>
  <c r="AU47" i="27"/>
  <c r="AV47" i="27"/>
  <c r="AU48" i="27"/>
  <c r="AV48" i="27"/>
  <c r="AU49" i="27"/>
  <c r="AV49" i="27"/>
  <c r="AU50" i="27"/>
  <c r="AV50" i="27"/>
  <c r="AU51" i="27"/>
  <c r="AV51" i="27"/>
  <c r="AU52" i="27"/>
  <c r="AV52" i="27"/>
  <c r="AU53" i="27"/>
  <c r="AV53" i="27"/>
  <c r="AU54" i="27"/>
  <c r="AV54" i="27"/>
  <c r="AU55" i="27"/>
  <c r="AV55" i="27"/>
  <c r="AU56" i="27"/>
  <c r="AV56" i="27"/>
  <c r="AU57" i="27"/>
  <c r="AV57" i="27"/>
  <c r="AU58" i="27"/>
  <c r="AV58" i="27"/>
  <c r="AU59" i="27"/>
  <c r="AV59" i="27"/>
  <c r="AU60" i="27"/>
  <c r="AV60" i="27"/>
  <c r="AU61" i="27"/>
  <c r="AV61" i="27"/>
  <c r="AU62" i="27"/>
  <c r="AV62" i="27"/>
  <c r="AU63" i="27"/>
  <c r="AV63" i="27"/>
  <c r="AU64" i="27"/>
  <c r="AV64" i="27"/>
  <c r="AU65" i="27"/>
  <c r="AV65" i="27"/>
  <c r="AU66" i="27"/>
  <c r="AV66" i="27"/>
  <c r="AU67" i="27"/>
  <c r="AV67" i="27"/>
  <c r="AU68" i="27"/>
  <c r="AV68" i="27"/>
  <c r="AU69" i="27"/>
  <c r="AV69" i="27"/>
  <c r="AU70" i="27"/>
  <c r="AV70" i="27"/>
  <c r="AU71" i="27"/>
  <c r="AV71" i="27"/>
  <c r="AU72" i="27"/>
  <c r="AV72" i="27"/>
  <c r="AU73" i="27"/>
  <c r="AV73" i="27"/>
  <c r="AU74" i="27"/>
  <c r="AV74" i="27"/>
  <c r="AU75" i="27"/>
  <c r="AV75" i="27"/>
  <c r="AU76" i="27"/>
  <c r="AV76" i="27"/>
  <c r="AU77" i="27"/>
  <c r="AV77" i="27"/>
  <c r="AU78" i="27"/>
  <c r="AV78" i="27"/>
  <c r="AU79" i="27"/>
  <c r="AV79" i="27"/>
  <c r="AU80" i="27"/>
  <c r="AV80" i="27"/>
  <c r="AU81" i="27"/>
  <c r="AV81" i="27"/>
  <c r="AU82" i="27"/>
  <c r="AV82" i="27"/>
  <c r="AU83" i="27"/>
  <c r="AV83" i="27"/>
  <c r="AU84" i="27"/>
  <c r="AV84" i="27"/>
  <c r="AU85" i="27"/>
  <c r="AV85" i="27"/>
  <c r="AU86" i="27"/>
  <c r="AV86" i="27"/>
  <c r="AU87" i="27"/>
  <c r="AV87" i="27"/>
  <c r="AU88" i="27"/>
  <c r="AV88" i="27"/>
  <c r="AU89" i="27"/>
  <c r="AV89" i="27"/>
  <c r="AU90" i="27"/>
  <c r="AV90" i="27"/>
  <c r="AU91" i="27"/>
  <c r="AV91" i="27"/>
  <c r="AU92" i="27"/>
  <c r="AV92" i="27"/>
  <c r="AU93" i="27"/>
  <c r="AV93" i="27"/>
  <c r="AU94" i="27"/>
  <c r="AV94" i="27"/>
  <c r="AU95" i="27"/>
  <c r="AV95" i="27"/>
  <c r="AU96" i="27"/>
  <c r="AV96" i="27"/>
  <c r="AU97" i="27"/>
  <c r="AV97" i="27"/>
  <c r="AU98" i="27"/>
  <c r="AV98" i="27"/>
  <c r="AU99" i="27"/>
  <c r="AV99" i="27"/>
  <c r="AU100" i="27"/>
  <c r="AV100" i="27"/>
  <c r="AU101" i="27"/>
  <c r="AV101" i="27"/>
  <c r="AU102" i="27"/>
  <c r="AV102" i="27"/>
  <c r="AU103" i="27"/>
  <c r="AV103" i="27"/>
  <c r="AU104" i="27"/>
  <c r="AV104" i="27"/>
  <c r="AU105" i="27"/>
  <c r="AV105" i="27"/>
  <c r="AU106" i="27"/>
  <c r="AV106" i="27"/>
  <c r="AU107" i="27"/>
  <c r="AV107" i="27"/>
  <c r="AU108" i="27"/>
  <c r="AV108" i="27"/>
  <c r="AU109" i="27"/>
  <c r="AV109" i="27"/>
  <c r="AU110" i="27"/>
  <c r="AV110" i="27"/>
  <c r="AU111" i="27"/>
  <c r="AV111" i="27"/>
  <c r="AU112" i="27"/>
  <c r="AV112" i="27"/>
  <c r="AU113" i="27"/>
  <c r="AV113" i="27"/>
  <c r="AU114" i="27"/>
  <c r="AV114" i="27"/>
  <c r="AU115" i="27"/>
  <c r="AV115" i="27"/>
  <c r="AU116" i="27"/>
  <c r="AV116" i="27"/>
  <c r="AU117" i="27"/>
  <c r="AV117" i="27"/>
  <c r="AU118" i="27"/>
  <c r="AV118" i="27"/>
  <c r="AU119" i="27"/>
  <c r="AV119" i="27"/>
  <c r="AU120" i="27"/>
  <c r="AV120" i="27"/>
  <c r="AU121" i="27"/>
  <c r="AV121" i="27"/>
  <c r="AU122" i="27"/>
  <c r="AV122" i="27"/>
  <c r="AU123" i="27"/>
  <c r="AV123" i="27"/>
  <c r="AU124" i="27"/>
  <c r="AV124" i="27"/>
  <c r="AU125" i="27"/>
  <c r="AV125" i="27"/>
  <c r="AU126" i="27"/>
  <c r="AV126" i="27"/>
  <c r="AU127" i="27"/>
  <c r="AV127" i="27"/>
  <c r="AU128" i="27"/>
  <c r="AV128" i="27"/>
  <c r="AU129" i="27"/>
  <c r="AV129" i="27"/>
  <c r="AU130" i="27"/>
  <c r="AV130" i="27"/>
  <c r="AU131" i="27"/>
  <c r="AV131" i="27"/>
  <c r="AU132" i="27"/>
  <c r="AV132" i="27"/>
  <c r="AU133" i="27"/>
  <c r="AV133" i="27"/>
  <c r="AU134" i="27"/>
  <c r="AV134" i="27"/>
  <c r="AU135" i="27"/>
  <c r="AV135" i="27"/>
  <c r="AU136" i="27"/>
  <c r="AV136" i="27"/>
  <c r="AU137" i="27"/>
  <c r="AV137" i="27"/>
  <c r="AU138" i="27"/>
  <c r="AV138" i="27"/>
  <c r="AU139" i="27"/>
  <c r="AV139" i="27"/>
  <c r="AU140" i="27"/>
  <c r="AV140" i="27"/>
  <c r="AU141" i="27"/>
  <c r="AV141" i="27"/>
  <c r="AU142" i="27"/>
  <c r="AV142" i="27"/>
  <c r="AU143" i="27"/>
  <c r="AV143" i="27"/>
  <c r="AU144" i="27"/>
  <c r="AV144" i="27"/>
  <c r="AU145" i="27"/>
  <c r="AV145" i="27"/>
  <c r="AU146" i="27"/>
  <c r="AV146" i="27"/>
  <c r="AU147" i="27"/>
  <c r="AV147" i="27"/>
  <c r="AU148" i="27"/>
  <c r="AV148" i="27"/>
  <c r="AU149" i="27"/>
  <c r="AV149" i="27"/>
  <c r="AU150" i="27"/>
  <c r="AV150" i="27"/>
  <c r="AU151" i="27"/>
  <c r="AV151" i="27"/>
  <c r="AU152" i="27"/>
  <c r="AV152" i="27"/>
  <c r="AU153" i="27"/>
  <c r="AV153" i="27"/>
  <c r="AU154" i="27"/>
  <c r="AV154" i="27"/>
  <c r="AU155" i="27"/>
  <c r="AV155" i="27"/>
  <c r="AU156" i="27"/>
  <c r="AV156" i="27"/>
  <c r="AU157" i="27"/>
  <c r="AV157" i="27"/>
  <c r="AU158" i="27"/>
  <c r="AV158" i="27"/>
  <c r="AU159" i="27"/>
  <c r="AV159" i="27"/>
  <c r="AU160" i="27"/>
  <c r="AV160" i="27"/>
  <c r="AU161" i="27"/>
  <c r="AV161" i="27"/>
  <c r="AU162" i="27"/>
  <c r="AV162" i="27"/>
  <c r="AU163" i="27"/>
  <c r="AV163" i="27"/>
  <c r="AU164" i="27"/>
  <c r="AV164" i="27"/>
  <c r="AU165" i="27"/>
  <c r="AV165" i="27"/>
  <c r="AU166" i="27"/>
  <c r="AV166" i="27"/>
  <c r="AU167" i="27"/>
  <c r="AV167" i="27"/>
  <c r="AU168" i="27"/>
  <c r="AV168" i="27"/>
  <c r="AU169" i="27"/>
  <c r="AV169" i="27"/>
  <c r="AU170" i="27"/>
  <c r="AV170" i="27"/>
  <c r="AU171" i="27"/>
  <c r="AV171" i="27"/>
  <c r="AU172" i="27"/>
  <c r="AV172" i="27"/>
  <c r="AU173" i="27"/>
  <c r="AV173" i="27"/>
  <c r="AU174" i="27"/>
  <c r="AV174" i="27"/>
  <c r="AU175" i="27"/>
  <c r="AV175" i="27"/>
  <c r="AU176" i="27"/>
  <c r="AV176" i="27"/>
  <c r="AU177" i="27"/>
  <c r="AV177" i="27"/>
  <c r="AU178" i="27"/>
  <c r="AV178" i="27"/>
  <c r="AU179" i="27"/>
  <c r="AV179" i="27"/>
  <c r="AU180" i="27"/>
  <c r="AV180" i="27"/>
  <c r="AU181" i="27"/>
  <c r="AV181" i="27"/>
  <c r="AU182" i="27"/>
  <c r="AV182" i="27"/>
  <c r="AU183" i="27"/>
  <c r="AV183" i="27"/>
  <c r="AU184" i="27"/>
  <c r="AV184" i="27"/>
  <c r="AU185" i="27"/>
  <c r="AV185" i="27"/>
  <c r="AU186" i="27"/>
  <c r="AV186" i="27"/>
  <c r="AU187" i="27"/>
  <c r="AV187" i="27"/>
  <c r="AU188" i="27"/>
  <c r="AV188" i="27"/>
  <c r="AU189" i="27"/>
  <c r="AV189" i="27"/>
  <c r="AU190" i="27"/>
  <c r="AV190" i="27"/>
  <c r="AU191" i="27"/>
  <c r="AV191" i="27"/>
  <c r="AU192" i="27"/>
  <c r="AV192" i="27"/>
  <c r="AU193" i="27"/>
  <c r="AV193" i="27"/>
  <c r="AU194" i="27"/>
  <c r="AV194" i="27"/>
  <c r="AU195" i="27"/>
  <c r="AV195" i="27"/>
  <c r="AU196" i="27"/>
  <c r="AV196" i="27"/>
  <c r="AU197" i="27"/>
  <c r="AV197" i="27"/>
  <c r="AU198" i="27"/>
  <c r="AV198" i="27"/>
  <c r="AU199" i="27"/>
  <c r="AV199" i="27"/>
  <c r="AU200" i="27"/>
  <c r="AV200" i="27"/>
  <c r="AU201" i="27"/>
  <c r="AV201" i="27"/>
  <c r="AU202" i="27"/>
  <c r="AV202" i="27"/>
  <c r="AU203" i="27"/>
  <c r="AV203" i="27"/>
  <c r="AU204" i="27"/>
  <c r="AV204" i="27"/>
  <c r="AU205" i="27"/>
  <c r="AV205" i="27"/>
  <c r="AU206" i="27"/>
  <c r="AV206" i="27"/>
  <c r="AU207" i="27"/>
  <c r="AV207" i="27"/>
  <c r="AU208" i="27"/>
  <c r="AV208" i="27"/>
  <c r="AU209" i="27"/>
  <c r="AV209" i="27"/>
  <c r="AU210" i="27"/>
  <c r="AV210" i="27"/>
  <c r="AU211" i="27"/>
  <c r="AV211" i="27"/>
  <c r="AU212" i="27"/>
  <c r="AV212" i="27"/>
  <c r="AU213" i="27"/>
  <c r="AV213" i="27"/>
  <c r="AU214" i="27"/>
  <c r="AV214" i="27"/>
  <c r="AU215" i="27"/>
  <c r="AV215" i="27"/>
  <c r="AU216" i="27"/>
  <c r="AV216" i="27"/>
  <c r="AU217" i="27"/>
  <c r="AV217" i="27"/>
  <c r="AU218" i="27"/>
  <c r="AV218" i="27"/>
  <c r="AU219" i="27"/>
  <c r="AV219" i="27"/>
  <c r="AU220" i="27"/>
  <c r="AV220" i="27"/>
  <c r="AU221" i="27"/>
  <c r="AV221" i="27"/>
  <c r="AU222" i="27"/>
  <c r="AV222" i="27"/>
  <c r="AU223" i="27"/>
  <c r="AV223" i="27"/>
  <c r="AU224" i="27"/>
  <c r="AV224" i="27"/>
  <c r="AU225" i="27"/>
  <c r="AV225" i="27"/>
  <c r="AU226" i="27"/>
  <c r="AV226" i="27"/>
  <c r="AU227" i="27"/>
  <c r="AV227" i="27"/>
  <c r="AU228" i="27"/>
  <c r="AV228" i="27"/>
  <c r="AU229" i="27"/>
  <c r="AV229" i="27"/>
  <c r="AU230" i="27"/>
  <c r="AV230" i="27"/>
  <c r="AU231" i="27"/>
  <c r="AV231" i="27"/>
  <c r="AU232" i="27"/>
  <c r="AV232" i="27"/>
  <c r="AU233" i="27"/>
  <c r="AV233" i="27"/>
  <c r="AU234" i="27"/>
  <c r="AV234" i="27"/>
  <c r="AU235" i="27"/>
  <c r="AV235" i="27"/>
  <c r="AU236" i="27"/>
  <c r="AV236" i="27"/>
  <c r="AU237" i="27"/>
  <c r="AV237" i="27"/>
  <c r="AU238" i="27"/>
  <c r="AV238" i="27"/>
  <c r="AU239" i="27"/>
  <c r="AV239" i="27"/>
  <c r="AU240" i="27"/>
  <c r="AV240" i="27"/>
  <c r="AU241" i="27"/>
  <c r="AV241" i="27"/>
  <c r="AU242" i="27"/>
  <c r="AV242" i="27"/>
  <c r="AU243" i="27"/>
  <c r="AV243" i="27"/>
  <c r="AU244" i="27"/>
  <c r="AV244" i="27"/>
  <c r="AU245" i="27"/>
  <c r="AV245" i="27"/>
  <c r="AU246" i="27"/>
  <c r="AV246" i="27"/>
  <c r="AU247" i="27"/>
  <c r="AV247" i="27"/>
  <c r="AU248" i="27"/>
  <c r="AV248" i="27"/>
  <c r="AU249" i="27"/>
  <c r="AV249" i="27"/>
  <c r="AU250" i="27"/>
  <c r="AV250" i="27"/>
  <c r="AU251" i="27"/>
  <c r="AV251" i="27"/>
  <c r="AU252" i="27"/>
  <c r="AV252" i="27"/>
  <c r="AU253" i="27"/>
  <c r="AV253" i="27"/>
  <c r="AU254" i="27"/>
  <c r="AV254" i="27"/>
  <c r="AU255" i="27"/>
  <c r="AV255" i="27"/>
  <c r="AU256" i="27"/>
  <c r="AV256" i="27"/>
  <c r="AU257" i="27"/>
  <c r="AV257" i="27"/>
  <c r="AU258" i="27"/>
  <c r="AV258" i="27"/>
  <c r="AU259" i="27"/>
  <c r="AV259" i="27"/>
  <c r="AU260" i="27"/>
  <c r="AV260" i="27"/>
  <c r="AU261" i="27"/>
  <c r="AV261" i="27"/>
  <c r="AU262" i="27"/>
  <c r="AV262" i="27"/>
  <c r="AU263" i="27"/>
  <c r="AV263" i="27"/>
  <c r="AU264" i="27"/>
  <c r="AV264" i="27"/>
  <c r="AU265" i="27"/>
  <c r="AV265" i="27"/>
  <c r="AU266" i="27"/>
  <c r="AV266" i="27"/>
  <c r="AU267" i="27"/>
  <c r="AV267" i="27"/>
  <c r="AU268" i="27"/>
  <c r="AV268" i="27"/>
  <c r="AU269" i="27"/>
  <c r="AV269" i="27"/>
  <c r="AU270" i="27"/>
  <c r="AV270" i="27"/>
  <c r="AU271" i="27"/>
  <c r="AV271" i="27"/>
  <c r="AU272" i="27"/>
  <c r="AV272" i="27"/>
  <c r="AU273" i="27"/>
  <c r="AV273" i="27"/>
  <c r="AU274" i="27"/>
  <c r="AV274" i="27"/>
  <c r="AU275" i="27"/>
  <c r="AV275" i="27"/>
  <c r="AU276" i="27"/>
  <c r="AV276" i="27"/>
  <c r="AU277" i="27"/>
  <c r="AV277" i="27"/>
  <c r="AU278" i="27"/>
  <c r="AV278" i="27"/>
  <c r="AU279" i="27"/>
  <c r="AV279" i="27"/>
  <c r="AU280" i="27"/>
  <c r="AV280" i="27"/>
  <c r="AU281" i="27"/>
  <c r="AV281" i="27"/>
  <c r="AU282" i="27"/>
  <c r="AV282" i="27"/>
  <c r="AU283" i="27"/>
  <c r="AV283" i="27"/>
  <c r="AU284" i="27"/>
  <c r="AV284" i="27"/>
  <c r="AU285" i="27"/>
  <c r="AV285" i="27"/>
  <c r="AU286" i="27"/>
  <c r="AV286" i="27"/>
  <c r="AU287" i="27"/>
  <c r="AV287" i="27"/>
  <c r="AU288" i="27"/>
  <c r="AV288" i="27"/>
  <c r="AU289" i="27"/>
  <c r="AV289" i="27"/>
  <c r="AU290" i="27"/>
  <c r="AV290" i="27"/>
  <c r="AU291" i="27"/>
  <c r="AV291" i="27"/>
  <c r="AU292" i="27"/>
  <c r="AV292" i="27"/>
  <c r="AU293" i="27"/>
  <c r="AV293" i="27"/>
  <c r="AU294" i="27"/>
  <c r="AV294" i="27"/>
  <c r="AU295" i="27"/>
  <c r="AV295" i="27"/>
  <c r="AU296" i="27"/>
  <c r="AV296" i="27"/>
  <c r="AU297" i="27"/>
  <c r="AV297" i="27"/>
  <c r="AU298" i="27"/>
  <c r="AV298" i="27"/>
  <c r="AU299" i="27"/>
  <c r="AV299" i="27"/>
  <c r="AU300" i="27"/>
  <c r="AV300" i="27"/>
  <c r="AU301" i="27"/>
  <c r="AV301" i="27"/>
  <c r="AU302" i="27"/>
  <c r="AV302" i="27"/>
  <c r="AU303" i="27"/>
  <c r="AV303" i="27"/>
  <c r="AU304" i="27"/>
  <c r="AV304" i="27"/>
  <c r="AU305" i="27"/>
  <c r="AV305" i="27"/>
  <c r="AU306" i="27"/>
  <c r="AV306" i="27"/>
  <c r="AU307" i="27"/>
  <c r="AV307" i="27"/>
  <c r="AU308" i="27"/>
  <c r="AV308" i="27"/>
  <c r="AU309" i="27"/>
  <c r="AV309" i="27"/>
  <c r="AU310" i="27"/>
  <c r="AV310" i="27"/>
  <c r="AU311" i="27"/>
  <c r="AV311" i="27"/>
  <c r="AU312" i="27"/>
  <c r="AV312" i="27"/>
  <c r="AU313" i="27"/>
  <c r="AV313" i="27"/>
  <c r="AU314" i="27"/>
  <c r="AV314" i="27"/>
  <c r="AU315" i="27"/>
  <c r="AV315" i="27"/>
  <c r="AU316" i="27"/>
  <c r="AV316" i="27"/>
  <c r="AU317" i="27"/>
  <c r="AV317" i="27"/>
  <c r="AU318" i="27"/>
  <c r="AV318" i="27"/>
  <c r="AU319" i="27"/>
  <c r="AV319" i="27"/>
  <c r="AU320" i="27"/>
  <c r="AV320" i="27"/>
  <c r="AU321" i="27"/>
  <c r="AV321" i="27"/>
  <c r="AU322" i="27"/>
  <c r="AV322" i="27"/>
  <c r="AU323" i="27"/>
  <c r="AV323" i="27"/>
  <c r="AU324" i="27"/>
  <c r="AV324" i="27"/>
  <c r="AU325" i="27"/>
  <c r="AV325" i="27"/>
  <c r="AU326" i="27"/>
  <c r="AV326" i="27"/>
  <c r="AU327" i="27"/>
  <c r="AV327" i="27"/>
  <c r="AU328" i="27"/>
  <c r="AV328" i="27"/>
  <c r="AU329" i="27"/>
  <c r="AV329" i="27"/>
  <c r="AU330" i="27"/>
  <c r="AV330" i="27"/>
  <c r="AU331" i="27"/>
  <c r="AV331" i="27"/>
  <c r="AU332" i="27"/>
  <c r="AV332" i="27"/>
  <c r="AU333" i="27"/>
  <c r="AV333" i="27"/>
  <c r="AU334" i="27"/>
  <c r="AV334" i="27"/>
  <c r="AU335" i="27"/>
  <c r="AV335" i="27"/>
  <c r="AU336" i="27"/>
  <c r="AV336" i="27"/>
  <c r="AU337" i="27"/>
  <c r="AV337" i="27"/>
  <c r="AU338" i="27"/>
  <c r="AV338" i="27"/>
  <c r="AU339" i="27"/>
  <c r="AV339" i="27"/>
  <c r="AU340" i="27"/>
  <c r="AV340" i="27"/>
  <c r="AU341" i="27"/>
  <c r="AV341" i="27"/>
  <c r="AU342" i="27"/>
  <c r="AV342" i="27"/>
  <c r="AU343" i="27"/>
  <c r="AV343" i="27"/>
  <c r="AU344" i="27"/>
  <c r="AV344" i="27"/>
  <c r="AU345" i="27"/>
  <c r="AV345" i="27"/>
  <c r="AU346" i="27"/>
  <c r="AV346" i="27"/>
  <c r="AU347" i="27"/>
  <c r="AV347" i="27"/>
  <c r="AU348" i="27"/>
  <c r="AV348" i="27"/>
  <c r="AU349" i="27"/>
  <c r="AV349" i="27"/>
  <c r="AU350" i="27"/>
  <c r="AV350" i="27"/>
  <c r="AU351" i="27"/>
  <c r="AV351" i="27"/>
  <c r="AU352" i="27"/>
  <c r="AV352" i="27"/>
  <c r="AU353" i="27"/>
  <c r="AV353" i="27"/>
  <c r="AU354" i="27"/>
  <c r="AV354" i="27"/>
  <c r="AU355" i="27"/>
  <c r="AV355" i="27"/>
  <c r="AU356" i="27"/>
  <c r="AV356" i="27"/>
  <c r="AU357" i="27"/>
  <c r="AV357" i="27"/>
  <c r="AU358" i="27"/>
  <c r="AV358" i="27"/>
  <c r="AU359" i="27"/>
  <c r="AV359" i="27"/>
  <c r="AU360" i="27"/>
  <c r="AV360" i="27"/>
  <c r="AU361" i="27"/>
  <c r="AV361" i="27"/>
  <c r="AU362" i="27"/>
  <c r="AV362" i="27"/>
  <c r="AU363" i="27"/>
  <c r="AV363" i="27"/>
  <c r="AU364" i="27"/>
  <c r="AV364" i="27"/>
  <c r="AU365" i="27"/>
  <c r="AV365" i="27"/>
  <c r="AU366" i="27"/>
  <c r="AV366" i="27"/>
  <c r="AU367" i="27"/>
  <c r="AV367" i="27"/>
  <c r="AU368" i="27"/>
  <c r="AV368" i="27"/>
  <c r="AU369" i="27"/>
  <c r="AV369" i="27"/>
  <c r="AU370" i="27"/>
  <c r="AV370" i="27"/>
  <c r="AU371" i="27"/>
  <c r="AV371" i="27"/>
  <c r="AU372" i="27"/>
  <c r="AV372" i="27"/>
  <c r="AU373" i="27"/>
  <c r="AV373" i="27"/>
  <c r="AU374" i="27"/>
  <c r="AV374" i="27"/>
  <c r="AU375" i="27"/>
  <c r="AV375" i="27"/>
  <c r="AU376" i="27"/>
  <c r="AV376" i="27"/>
  <c r="AU377" i="27"/>
  <c r="AV377" i="27"/>
  <c r="AU378" i="27"/>
  <c r="AV378" i="27"/>
  <c r="AU379" i="27"/>
  <c r="AV379" i="27"/>
  <c r="AU380" i="27"/>
  <c r="AV380" i="27"/>
  <c r="AU381" i="27"/>
  <c r="AV381" i="27"/>
  <c r="AU382" i="27"/>
  <c r="AV382" i="27"/>
  <c r="AU383" i="27"/>
  <c r="AV383" i="27"/>
  <c r="AU384" i="27"/>
  <c r="AV384" i="27"/>
  <c r="AU385" i="27"/>
  <c r="AV385" i="27"/>
  <c r="AU386" i="27"/>
  <c r="AV386" i="27"/>
  <c r="AU387" i="27"/>
  <c r="AV387" i="27"/>
  <c r="AU388" i="27"/>
  <c r="AV388" i="27"/>
  <c r="AU389" i="27"/>
  <c r="AV389" i="27"/>
  <c r="AU390" i="27"/>
  <c r="AV390" i="27"/>
  <c r="AU391" i="27"/>
  <c r="AV391" i="27"/>
  <c r="AU392" i="27"/>
  <c r="AV392" i="27"/>
  <c r="AU393" i="27"/>
  <c r="AV393" i="27"/>
  <c r="AU394" i="27"/>
  <c r="AV394" i="27"/>
  <c r="AU395" i="27"/>
  <c r="AV395" i="27"/>
  <c r="AU396" i="27"/>
  <c r="AV396" i="27"/>
  <c r="AU397" i="27"/>
  <c r="AV397" i="27"/>
  <c r="AU398" i="27"/>
  <c r="AV398" i="27"/>
  <c r="AU399" i="27"/>
  <c r="AV399" i="27"/>
  <c r="AU400" i="27"/>
  <c r="AV400" i="27"/>
  <c r="AU401" i="27"/>
  <c r="AV401" i="27"/>
  <c r="AU402" i="27"/>
  <c r="AV402" i="27"/>
  <c r="AU403" i="27"/>
  <c r="AV403" i="27"/>
  <c r="AU404" i="27"/>
  <c r="AV404" i="27"/>
  <c r="AU405" i="27"/>
  <c r="AV405" i="27"/>
  <c r="AU406" i="27"/>
  <c r="AV406" i="27"/>
  <c r="AU407" i="27"/>
  <c r="AV407" i="27"/>
  <c r="AU408" i="27"/>
  <c r="AV408" i="27"/>
  <c r="AU409" i="27"/>
  <c r="AV409" i="27"/>
  <c r="AU410" i="27"/>
  <c r="AV410" i="27"/>
  <c r="AU411" i="27"/>
  <c r="AV411" i="27"/>
  <c r="AU412" i="27"/>
  <c r="AV412" i="27"/>
  <c r="AU413" i="27"/>
  <c r="AV413" i="27"/>
  <c r="AU414" i="27"/>
  <c r="AV414" i="27"/>
  <c r="AU415" i="27"/>
  <c r="AV415" i="27"/>
  <c r="AU416" i="27"/>
  <c r="AV416" i="27"/>
  <c r="AU417" i="27"/>
  <c r="AV417" i="27"/>
  <c r="AU418" i="27"/>
  <c r="AV418" i="27"/>
  <c r="AU419" i="27"/>
  <c r="AV419" i="27"/>
  <c r="AU420" i="27"/>
  <c r="AV420" i="27"/>
  <c r="AU421" i="27"/>
  <c r="AV421" i="27"/>
  <c r="AU422" i="27"/>
  <c r="AV422" i="27"/>
  <c r="AU423" i="27"/>
  <c r="AV423" i="27"/>
  <c r="AU424" i="27"/>
  <c r="AV424" i="27"/>
  <c r="AU425" i="27"/>
  <c r="AV425" i="27"/>
  <c r="AU426" i="27"/>
  <c r="AV426" i="27"/>
  <c r="AU427" i="27"/>
  <c r="AV427" i="27"/>
  <c r="AU428" i="27"/>
  <c r="AV428" i="27"/>
  <c r="AU429" i="27"/>
  <c r="AV429" i="27"/>
  <c r="AU430" i="27"/>
  <c r="AV430" i="27"/>
  <c r="AU431" i="27"/>
  <c r="AV431" i="27"/>
  <c r="AU432" i="27"/>
  <c r="AV432" i="27"/>
  <c r="AU433" i="27"/>
  <c r="AV433" i="27"/>
  <c r="AU434" i="27"/>
  <c r="AV434" i="27"/>
  <c r="AU435" i="27"/>
  <c r="AV435" i="27"/>
  <c r="AU436" i="27"/>
  <c r="AV436" i="27"/>
  <c r="AU437" i="27"/>
  <c r="AV437" i="27"/>
  <c r="AU438" i="27"/>
  <c r="AV438" i="27"/>
  <c r="AU439" i="27"/>
  <c r="AV439" i="27"/>
  <c r="AU440" i="27"/>
  <c r="AV440" i="27"/>
  <c r="AU441" i="27"/>
  <c r="AV441" i="27"/>
  <c r="AU442" i="27"/>
  <c r="AV442" i="27"/>
  <c r="AU443" i="27"/>
  <c r="AV443" i="27"/>
  <c r="AU444" i="27"/>
  <c r="AV444" i="27"/>
  <c r="AU445" i="27"/>
  <c r="AV445" i="27"/>
  <c r="AU446" i="27"/>
  <c r="AV446" i="27"/>
  <c r="AU447" i="27"/>
  <c r="AV447" i="27"/>
  <c r="AU448" i="27"/>
  <c r="AV448" i="27"/>
  <c r="AU449" i="27"/>
  <c r="AV449" i="27"/>
  <c r="AU450" i="27"/>
  <c r="AV450" i="27"/>
  <c r="AU451" i="27"/>
  <c r="AV451" i="27"/>
  <c r="AU452" i="27"/>
  <c r="AV452" i="27"/>
  <c r="AU453" i="27"/>
  <c r="AV453" i="27"/>
  <c r="AU454" i="27"/>
  <c r="AV454" i="27"/>
  <c r="AU455" i="27"/>
  <c r="AV455" i="27"/>
  <c r="AU456" i="27"/>
  <c r="AV456" i="27"/>
  <c r="AU457" i="27"/>
  <c r="AV457" i="27"/>
  <c r="AU458" i="27"/>
  <c r="AV458" i="27"/>
  <c r="AU459" i="27"/>
  <c r="AV459" i="27"/>
  <c r="AU460" i="27"/>
  <c r="AV460" i="27"/>
  <c r="AU461" i="27"/>
  <c r="AV461" i="27"/>
  <c r="AU462" i="27"/>
  <c r="AV462" i="27"/>
  <c r="AU463" i="27"/>
  <c r="AV463" i="27"/>
  <c r="AU464" i="27"/>
  <c r="AV464" i="27"/>
  <c r="AU465" i="27"/>
  <c r="AV465" i="27"/>
  <c r="AU466" i="27"/>
  <c r="AV466" i="27"/>
  <c r="AU467" i="27"/>
  <c r="AV467" i="27"/>
  <c r="AU468" i="27"/>
  <c r="AV468" i="27"/>
  <c r="AU469" i="27"/>
  <c r="AV469" i="27"/>
  <c r="AU470" i="27"/>
  <c r="AV470" i="27"/>
  <c r="AU471" i="27"/>
  <c r="AV471" i="27"/>
  <c r="AU472" i="27"/>
  <c r="AV472" i="27"/>
  <c r="AU473" i="27"/>
  <c r="AV473" i="27"/>
  <c r="AU474" i="27"/>
  <c r="AV474" i="27"/>
  <c r="AU475" i="27"/>
  <c r="AV475" i="27"/>
  <c r="AU476" i="27"/>
  <c r="AV476" i="27"/>
  <c r="AU477" i="27"/>
  <c r="AV477" i="27"/>
  <c r="AU478" i="27"/>
  <c r="AV478" i="27"/>
  <c r="AU479" i="27"/>
  <c r="AV479" i="27"/>
  <c r="AU480" i="27"/>
  <c r="AV480" i="27"/>
  <c r="AU481" i="27"/>
  <c r="AV481" i="27"/>
  <c r="AU482" i="27"/>
  <c r="AV482" i="27"/>
  <c r="AU483" i="27"/>
  <c r="AV483" i="27"/>
  <c r="AU484" i="27"/>
  <c r="AV484" i="27"/>
  <c r="AU485" i="27"/>
  <c r="AV485" i="27"/>
  <c r="AU486" i="27"/>
  <c r="AV486" i="27"/>
  <c r="AU487" i="27"/>
  <c r="AV487" i="27"/>
  <c r="AU488" i="27"/>
  <c r="AV488" i="27"/>
  <c r="AU489" i="27"/>
  <c r="AV489" i="27"/>
  <c r="AU490" i="27"/>
  <c r="AV490" i="27"/>
  <c r="AU491" i="27"/>
  <c r="AV491" i="27"/>
  <c r="AU492" i="27"/>
  <c r="AV492" i="27"/>
  <c r="AU493" i="27"/>
  <c r="AV493" i="27"/>
  <c r="AU494" i="27"/>
  <c r="AV494" i="27"/>
  <c r="AU495" i="27"/>
  <c r="AV495" i="27"/>
  <c r="AU496" i="27"/>
  <c r="AV496" i="27"/>
  <c r="AU497" i="27"/>
  <c r="AV497" i="27"/>
  <c r="AU498" i="27"/>
  <c r="AV498" i="27"/>
  <c r="AU499" i="27"/>
  <c r="AV499" i="27"/>
  <c r="AU500" i="27"/>
  <c r="AV500" i="27"/>
  <c r="AU501" i="27"/>
  <c r="AV501" i="27"/>
  <c r="AU502" i="27"/>
  <c r="AV502" i="27"/>
  <c r="AU503" i="27"/>
  <c r="AV503" i="27"/>
  <c r="AU504" i="27"/>
  <c r="AV504" i="27"/>
  <c r="AU505" i="27"/>
  <c r="AV505" i="27"/>
  <c r="AU506" i="27"/>
  <c r="AV506" i="27"/>
  <c r="AU507" i="27"/>
  <c r="AV507" i="27"/>
  <c r="AU508" i="27"/>
  <c r="AV508" i="27"/>
  <c r="AU509" i="27"/>
  <c r="AV509" i="27"/>
  <c r="AU510" i="27"/>
  <c r="AV510" i="27"/>
  <c r="AU511" i="27"/>
  <c r="AV511" i="27"/>
  <c r="AU512" i="27"/>
  <c r="AV512" i="27"/>
  <c r="AU513" i="27"/>
  <c r="AV513" i="27"/>
  <c r="AU514" i="27"/>
  <c r="AV514" i="27"/>
  <c r="AU515" i="27"/>
  <c r="AV515" i="27"/>
  <c r="AU516" i="27"/>
  <c r="AV516" i="27"/>
  <c r="AU517" i="27"/>
  <c r="AV517" i="27"/>
  <c r="AU518" i="27"/>
  <c r="AV518" i="27"/>
  <c r="AU519" i="27"/>
  <c r="AV519" i="27"/>
  <c r="AU520" i="27"/>
  <c r="AV520" i="27"/>
  <c r="AU521" i="27"/>
  <c r="AV521" i="27"/>
  <c r="AU522" i="27"/>
  <c r="AV522" i="27"/>
  <c r="AU523" i="27"/>
  <c r="AV523" i="27"/>
  <c r="AU524" i="27"/>
  <c r="AV524" i="27"/>
  <c r="AU525" i="27"/>
  <c r="AV525" i="27"/>
  <c r="AU526" i="27"/>
  <c r="AV526" i="27"/>
  <c r="AU527" i="27"/>
  <c r="AV527" i="27"/>
  <c r="AU528" i="27"/>
  <c r="AV528" i="27"/>
  <c r="AU529" i="27"/>
  <c r="AV529" i="27"/>
  <c r="AU530" i="27"/>
  <c r="AV530" i="27"/>
  <c r="AU531" i="27"/>
  <c r="AV531" i="27"/>
  <c r="AU532" i="27"/>
  <c r="AV532" i="27"/>
  <c r="AU533" i="27"/>
  <c r="AV533" i="27"/>
  <c r="AU534" i="27"/>
  <c r="AV534" i="27"/>
  <c r="AU535" i="27"/>
  <c r="AV535" i="27"/>
  <c r="AU536" i="27"/>
  <c r="AV536" i="27"/>
  <c r="AU537" i="27"/>
  <c r="AV537" i="27"/>
  <c r="AU538" i="27"/>
  <c r="AV538" i="27"/>
  <c r="AU539" i="27"/>
  <c r="AV539" i="27"/>
  <c r="AU540" i="27"/>
  <c r="AV540" i="27"/>
  <c r="AU541" i="27"/>
  <c r="AV541" i="27"/>
  <c r="AU542" i="27"/>
  <c r="AV542" i="27"/>
  <c r="AU543" i="27"/>
  <c r="AV543" i="27"/>
  <c r="AU544" i="27"/>
  <c r="AV544" i="27"/>
  <c r="AU545" i="27"/>
  <c r="AV545" i="27"/>
  <c r="AU546" i="27"/>
  <c r="AV546" i="27"/>
  <c r="AU547" i="27"/>
  <c r="AV547" i="27"/>
  <c r="AU548" i="27"/>
  <c r="AV548" i="27"/>
  <c r="AU549" i="27"/>
  <c r="AV549" i="27"/>
  <c r="AU550" i="27"/>
  <c r="AV550" i="27"/>
  <c r="AU551" i="27"/>
  <c r="AV551" i="27"/>
  <c r="AU552" i="27"/>
  <c r="AV552" i="27"/>
  <c r="AU553" i="27"/>
  <c r="AV553" i="27"/>
  <c r="AU554" i="27"/>
  <c r="AV554" i="27"/>
  <c r="AU555" i="27"/>
  <c r="AV555" i="27"/>
  <c r="AU556" i="27"/>
  <c r="AV556" i="27"/>
  <c r="AU557" i="27"/>
  <c r="AV557" i="27"/>
  <c r="AU558" i="27"/>
  <c r="AV558" i="27"/>
  <c r="AU559" i="27"/>
  <c r="AV559" i="27"/>
  <c r="AU560" i="27"/>
  <c r="AV560" i="27"/>
  <c r="AU561" i="27"/>
  <c r="AV561" i="27"/>
  <c r="AU562" i="27"/>
  <c r="AV562" i="27"/>
  <c r="AU563" i="27"/>
  <c r="AV563" i="27"/>
  <c r="AU564" i="27"/>
  <c r="AV564" i="27"/>
  <c r="AU565" i="27"/>
  <c r="AV565" i="27"/>
  <c r="AU566" i="27"/>
  <c r="AV566" i="27"/>
  <c r="AU567" i="27"/>
  <c r="AV567" i="27"/>
  <c r="AU568" i="27"/>
  <c r="AV568" i="27"/>
  <c r="AU569" i="27"/>
  <c r="AV569" i="27"/>
  <c r="AU570" i="27"/>
  <c r="AV570" i="27"/>
  <c r="AU571" i="27"/>
  <c r="AV571" i="27"/>
  <c r="AU572" i="27"/>
  <c r="AV572" i="27"/>
  <c r="AU573" i="27"/>
  <c r="AV573" i="27"/>
  <c r="AU574" i="27"/>
  <c r="AV574" i="27"/>
  <c r="AU575" i="27"/>
  <c r="AV575" i="27"/>
  <c r="AU576" i="27"/>
  <c r="AV576" i="27"/>
  <c r="AU577" i="27"/>
  <c r="AV577" i="27"/>
  <c r="AU578" i="27"/>
  <c r="AV578" i="27"/>
  <c r="AU579" i="27"/>
  <c r="AV579" i="27"/>
  <c r="AU580" i="27"/>
  <c r="AV580" i="27"/>
  <c r="AU581" i="27"/>
  <c r="AV581" i="27"/>
  <c r="AU582" i="27"/>
  <c r="AV582" i="27"/>
  <c r="AU583" i="27"/>
  <c r="AV583" i="27"/>
  <c r="AU584" i="27"/>
  <c r="AV584" i="27"/>
  <c r="AU585" i="27"/>
  <c r="AV585" i="27"/>
  <c r="AU586" i="27"/>
  <c r="AV586" i="27"/>
  <c r="AU587" i="27"/>
  <c r="AV587" i="27"/>
  <c r="AU588" i="27"/>
  <c r="AV588" i="27"/>
  <c r="AU589" i="27"/>
  <c r="AV589" i="27"/>
  <c r="AU590" i="27"/>
  <c r="AV590" i="27"/>
  <c r="AU591" i="27"/>
  <c r="AV591" i="27"/>
  <c r="AU592" i="27"/>
  <c r="AV592" i="27"/>
  <c r="AU593" i="27"/>
  <c r="AV593" i="27"/>
  <c r="AU594" i="27"/>
  <c r="AV594" i="27"/>
  <c r="AU595" i="27"/>
  <c r="AV595" i="27"/>
  <c r="AU596" i="27"/>
  <c r="AV596" i="27"/>
  <c r="AU597" i="27"/>
  <c r="AV597" i="27"/>
  <c r="AU598" i="27"/>
  <c r="AV598" i="27"/>
  <c r="AU599" i="27"/>
  <c r="AV599" i="27"/>
  <c r="AU600" i="27"/>
  <c r="AV600" i="27"/>
  <c r="AU601" i="27"/>
  <c r="AV601" i="27"/>
  <c r="AU602" i="27"/>
  <c r="AV602" i="27"/>
  <c r="AU603" i="27"/>
  <c r="AV603" i="27"/>
  <c r="AU604" i="27"/>
  <c r="AV604" i="27"/>
  <c r="AU605" i="27"/>
  <c r="AV605" i="27"/>
  <c r="AU606" i="27"/>
  <c r="AV606" i="27"/>
  <c r="AU607" i="27"/>
  <c r="AV607" i="27"/>
  <c r="AU608" i="27"/>
  <c r="AV608" i="27"/>
  <c r="AU609" i="27"/>
  <c r="AV609" i="27"/>
  <c r="AU610" i="27"/>
  <c r="AV610" i="27"/>
  <c r="AU611" i="27"/>
  <c r="AV611" i="27"/>
  <c r="AU612" i="27"/>
  <c r="AV612" i="27"/>
  <c r="AU613" i="27"/>
  <c r="AV613" i="27"/>
  <c r="AU614" i="27"/>
  <c r="AV614" i="27"/>
  <c r="AU615" i="27"/>
  <c r="AV615" i="27"/>
  <c r="AU616" i="27"/>
  <c r="AV616" i="27"/>
  <c r="AU617" i="27"/>
  <c r="AV617" i="27"/>
  <c r="AU618" i="27"/>
  <c r="AV618" i="27"/>
  <c r="AU619" i="27"/>
  <c r="AV619" i="27"/>
  <c r="AU620" i="27"/>
  <c r="AV620" i="27"/>
  <c r="AU621" i="27"/>
  <c r="AV621" i="27"/>
  <c r="AU622" i="27"/>
  <c r="AV622" i="27"/>
  <c r="AU623" i="27"/>
  <c r="AV623" i="27"/>
  <c r="AU624" i="27"/>
  <c r="AV624" i="27"/>
  <c r="AU625" i="27"/>
  <c r="AV625" i="27"/>
  <c r="AU626" i="27"/>
  <c r="AV626" i="27"/>
  <c r="AU627" i="27"/>
  <c r="AV627" i="27"/>
  <c r="AU628" i="27"/>
  <c r="AV628" i="27"/>
  <c r="AU629" i="27"/>
  <c r="AV629" i="27"/>
  <c r="AU630" i="27"/>
  <c r="AV630" i="27"/>
  <c r="AU631" i="27"/>
  <c r="AV631" i="27"/>
  <c r="AU632" i="27"/>
  <c r="AV632" i="27"/>
  <c r="AU633" i="27"/>
  <c r="AV633" i="27"/>
  <c r="AU634" i="27"/>
  <c r="AV634" i="27"/>
  <c r="AU635" i="27"/>
  <c r="AV635" i="27"/>
  <c r="AU636" i="27"/>
  <c r="AV636" i="27"/>
  <c r="AU637" i="27"/>
  <c r="AV637" i="27"/>
  <c r="AU638" i="27"/>
  <c r="AV638" i="27"/>
  <c r="AU639" i="27"/>
  <c r="AV639" i="27"/>
  <c r="AU640" i="27"/>
  <c r="AV640" i="27"/>
  <c r="AU641" i="27"/>
  <c r="AV641" i="27"/>
  <c r="AU642" i="27"/>
  <c r="AV642" i="27"/>
  <c r="AU643" i="27"/>
  <c r="AV643" i="27"/>
  <c r="AU644" i="27"/>
  <c r="AV644" i="27"/>
  <c r="AU645" i="27"/>
  <c r="AV645" i="27"/>
  <c r="AU646" i="27"/>
  <c r="AV646" i="27"/>
  <c r="AU647" i="27"/>
  <c r="AV647" i="27"/>
  <c r="AU648" i="27"/>
  <c r="AV648" i="27"/>
  <c r="AU649" i="27"/>
  <c r="AV649" i="27"/>
  <c r="AU650" i="27"/>
  <c r="AV650" i="27"/>
  <c r="AU651" i="27"/>
  <c r="AV651" i="27"/>
  <c r="AU652" i="27"/>
  <c r="AV652" i="27"/>
  <c r="AU653" i="27"/>
  <c r="AV653" i="27"/>
  <c r="AU654" i="27"/>
  <c r="AV654" i="27"/>
  <c r="AU655" i="27"/>
  <c r="AV655" i="27"/>
  <c r="AU656" i="27"/>
  <c r="AV656" i="27"/>
  <c r="AU657" i="27"/>
  <c r="AV657" i="27"/>
  <c r="AU658" i="27"/>
  <c r="AV658" i="27"/>
  <c r="AU659" i="27"/>
  <c r="AV659" i="27"/>
  <c r="AU660" i="27"/>
  <c r="AV660" i="27"/>
  <c r="AU661" i="27"/>
  <c r="AV661" i="27"/>
  <c r="AU662" i="27"/>
  <c r="AV662" i="27"/>
  <c r="AU663" i="27"/>
  <c r="AV663" i="27"/>
  <c r="AU664" i="27"/>
  <c r="AV664" i="27"/>
  <c r="AU665" i="27"/>
  <c r="AV665" i="27"/>
  <c r="AU666" i="27"/>
  <c r="AV666" i="27"/>
  <c r="AU667" i="27"/>
  <c r="AV667" i="27"/>
  <c r="AU668" i="27"/>
  <c r="AV668" i="27"/>
  <c r="AU669" i="27"/>
  <c r="AV669" i="27"/>
  <c r="AU670" i="27"/>
  <c r="AV670" i="27"/>
  <c r="AU671" i="27"/>
  <c r="AV671" i="27"/>
  <c r="AU672" i="27"/>
  <c r="AV672" i="27"/>
  <c r="AU673" i="27"/>
  <c r="AV673" i="27"/>
  <c r="AU674" i="27"/>
  <c r="AV674" i="27"/>
  <c r="AU675" i="27"/>
  <c r="AV675" i="27"/>
  <c r="AU676" i="27"/>
  <c r="AV676" i="27"/>
  <c r="AU677" i="27"/>
  <c r="AV677" i="27"/>
  <c r="AU678" i="27"/>
  <c r="AV678" i="27"/>
  <c r="AU679" i="27"/>
  <c r="AV679" i="27"/>
  <c r="AU680" i="27"/>
  <c r="AV680" i="27"/>
  <c r="AU681" i="27"/>
  <c r="AV681" i="27"/>
  <c r="AU682" i="27"/>
  <c r="AV682" i="27"/>
  <c r="AU683" i="27"/>
  <c r="AV683" i="27"/>
  <c r="AU684" i="27"/>
  <c r="AV684" i="27"/>
  <c r="AU685" i="27"/>
  <c r="AV685" i="27"/>
  <c r="AU686" i="27"/>
  <c r="AV686" i="27"/>
  <c r="AU687" i="27"/>
  <c r="AV687" i="27"/>
  <c r="AU688" i="27"/>
  <c r="AV688" i="27"/>
  <c r="AU689" i="27"/>
  <c r="AV689" i="27"/>
  <c r="AU690" i="27"/>
  <c r="AV690" i="27"/>
  <c r="AU691" i="27"/>
  <c r="AV691" i="27"/>
  <c r="AU692" i="27"/>
  <c r="AV692" i="27"/>
  <c r="AU693" i="27"/>
  <c r="AV693" i="27"/>
  <c r="AU694" i="27"/>
  <c r="AV694" i="27"/>
  <c r="AU695" i="27"/>
  <c r="AV695" i="27"/>
  <c r="AU696" i="27"/>
  <c r="AV696" i="27"/>
  <c r="AU697" i="27"/>
  <c r="AV697" i="27"/>
  <c r="AU698" i="27"/>
  <c r="AV698" i="27"/>
  <c r="AU699" i="27"/>
  <c r="AV699" i="27"/>
  <c r="AU700" i="27"/>
  <c r="AV700" i="27"/>
  <c r="AU701" i="27"/>
  <c r="AV701" i="27"/>
  <c r="AU702" i="27"/>
  <c r="AV702" i="27"/>
  <c r="AU703" i="27"/>
  <c r="AV703" i="27"/>
  <c r="AU704" i="27"/>
  <c r="AV704" i="27"/>
  <c r="AU705" i="27"/>
  <c r="AV705" i="27"/>
  <c r="AU706" i="27"/>
  <c r="AV706" i="27"/>
  <c r="AU707" i="27"/>
  <c r="AV707" i="27"/>
  <c r="AU708" i="27"/>
  <c r="AV708" i="27"/>
  <c r="AU709" i="27"/>
  <c r="AV709" i="27"/>
  <c r="AU710" i="27"/>
  <c r="AV710" i="27"/>
  <c r="AU711" i="27"/>
  <c r="AV711" i="27"/>
  <c r="AU712" i="27"/>
  <c r="AV712" i="27"/>
  <c r="AU713" i="27"/>
  <c r="AV713" i="27"/>
  <c r="AU714" i="27"/>
  <c r="AV714" i="27"/>
  <c r="AU715" i="27"/>
  <c r="AV715" i="27"/>
  <c r="AU716" i="27"/>
  <c r="AV716" i="27"/>
  <c r="AU717" i="27"/>
  <c r="AV717" i="27"/>
  <c r="AU718" i="27"/>
  <c r="AV718" i="27"/>
  <c r="AU719" i="27"/>
  <c r="AV719" i="27"/>
  <c r="AU720" i="27"/>
  <c r="AV720" i="27"/>
  <c r="AU721" i="27"/>
  <c r="AV721" i="27"/>
  <c r="AU722" i="27"/>
  <c r="AV722" i="27"/>
  <c r="AU723" i="27"/>
  <c r="AV723" i="27"/>
  <c r="AU724" i="27"/>
  <c r="AV724" i="27"/>
  <c r="AU725" i="27"/>
  <c r="AV725" i="27"/>
  <c r="AU726" i="27"/>
  <c r="AV726" i="27"/>
  <c r="AU727" i="27"/>
  <c r="AV727" i="27"/>
  <c r="AU728" i="27"/>
  <c r="AV728" i="27"/>
  <c r="AU729" i="27"/>
  <c r="AV729" i="27"/>
  <c r="AU730" i="27"/>
  <c r="AV730" i="27"/>
  <c r="AU731" i="27"/>
  <c r="AV731" i="27"/>
  <c r="AU732" i="27"/>
  <c r="AV732" i="27"/>
  <c r="AU733" i="27"/>
  <c r="AV733" i="27"/>
  <c r="AU734" i="27"/>
  <c r="AV734" i="27"/>
  <c r="AU735" i="27"/>
  <c r="AV735" i="27"/>
  <c r="AU736" i="27"/>
  <c r="AV736" i="27"/>
  <c r="AU737" i="27"/>
  <c r="AV737" i="27"/>
  <c r="AU738" i="27"/>
  <c r="AV738" i="27"/>
  <c r="AU739" i="27"/>
  <c r="AV739" i="27"/>
  <c r="AU740" i="27"/>
  <c r="AV740" i="27"/>
  <c r="AU741" i="27"/>
  <c r="AV741" i="27"/>
  <c r="AU742" i="27"/>
  <c r="AV742" i="27"/>
  <c r="AU743" i="27"/>
  <c r="AV743" i="27"/>
  <c r="AU744" i="27"/>
  <c r="AV744" i="27"/>
  <c r="AU745" i="27"/>
  <c r="AV745" i="27"/>
  <c r="AU746" i="27"/>
  <c r="AV746" i="27"/>
  <c r="AU747" i="27"/>
  <c r="AV747" i="27"/>
  <c r="AU748" i="27"/>
  <c r="AV748" i="27"/>
  <c r="AU749" i="27"/>
  <c r="AV749" i="27"/>
  <c r="AU750" i="27"/>
  <c r="AV750" i="27"/>
  <c r="AU751" i="27"/>
  <c r="AV751" i="27"/>
  <c r="AU752" i="27"/>
  <c r="AV752" i="27"/>
  <c r="AU753" i="27"/>
  <c r="AV753" i="27"/>
  <c r="AU754" i="27"/>
  <c r="AV754" i="27"/>
  <c r="AU755" i="27"/>
  <c r="AV755" i="27"/>
  <c r="AU756" i="27"/>
  <c r="AV756" i="27"/>
  <c r="AU757" i="27"/>
  <c r="AV757" i="27"/>
  <c r="AU758" i="27"/>
  <c r="AV758" i="27"/>
  <c r="AU759" i="27"/>
  <c r="AV759" i="27"/>
  <c r="AU760" i="27"/>
  <c r="AV760" i="27"/>
  <c r="AU761" i="27"/>
  <c r="AV761" i="27"/>
  <c r="AU762" i="27"/>
  <c r="AV762" i="27"/>
  <c r="AU763" i="27"/>
  <c r="AV763" i="27"/>
  <c r="AU764" i="27"/>
  <c r="AV764" i="27"/>
  <c r="AU765" i="27"/>
  <c r="AV765" i="27"/>
  <c r="AU766" i="27"/>
  <c r="AV766" i="27"/>
  <c r="AU767" i="27"/>
  <c r="AV767" i="27"/>
  <c r="AU768" i="27"/>
  <c r="AV768" i="27"/>
  <c r="AU769" i="27"/>
  <c r="AV769" i="27"/>
  <c r="AU770" i="27"/>
  <c r="AV770" i="27"/>
  <c r="AU771" i="27"/>
  <c r="AV771" i="27"/>
  <c r="AU772" i="27"/>
  <c r="AV772" i="27"/>
  <c r="AU773" i="27"/>
  <c r="AV773" i="27"/>
  <c r="AU774" i="27"/>
  <c r="AV774" i="27"/>
  <c r="AU775" i="27"/>
  <c r="AV775" i="27"/>
  <c r="AU776" i="27"/>
  <c r="AV776" i="27"/>
  <c r="AU777" i="27"/>
  <c r="AV777" i="27"/>
  <c r="AU778" i="27"/>
  <c r="AV778" i="27"/>
  <c r="AU779" i="27"/>
  <c r="AV779" i="27"/>
  <c r="AU780" i="27"/>
  <c r="AV780" i="27"/>
  <c r="AU781" i="27"/>
  <c r="AV781" i="27"/>
  <c r="AU782" i="27"/>
  <c r="AV782" i="27"/>
  <c r="AU783" i="27"/>
  <c r="AV783" i="27"/>
  <c r="AU784" i="27"/>
  <c r="AV784" i="27"/>
  <c r="AU785" i="27"/>
  <c r="AV785" i="27"/>
  <c r="AU786" i="27"/>
  <c r="AV786" i="27"/>
  <c r="AU787" i="27"/>
  <c r="AV787" i="27"/>
  <c r="AU788" i="27"/>
  <c r="AV788" i="27"/>
  <c r="AU789" i="27"/>
  <c r="AV789" i="27"/>
  <c r="AU790" i="27"/>
  <c r="AV790" i="27"/>
  <c r="AU791" i="27"/>
  <c r="AV791" i="27"/>
  <c r="AU792" i="27"/>
  <c r="AV792" i="27"/>
  <c r="AU793" i="27"/>
  <c r="AV793" i="27"/>
  <c r="AU794" i="27"/>
  <c r="AV794" i="27"/>
  <c r="AU795" i="27"/>
  <c r="AV795" i="27"/>
  <c r="AU796" i="27"/>
  <c r="AV796" i="27"/>
  <c r="AU797" i="27"/>
  <c r="AV797" i="27"/>
  <c r="AU798" i="27"/>
  <c r="AV798" i="27"/>
  <c r="AU799" i="27"/>
  <c r="AV799" i="27"/>
  <c r="AU800" i="27"/>
  <c r="AV800" i="27"/>
  <c r="AU801" i="27"/>
  <c r="AV801" i="27"/>
  <c r="AU802" i="27"/>
  <c r="AV802" i="27"/>
  <c r="AU803" i="27"/>
  <c r="AV803" i="27"/>
  <c r="AU804" i="27"/>
  <c r="AV804" i="27"/>
  <c r="AU805" i="27"/>
  <c r="AV805" i="27"/>
  <c r="AU806" i="27"/>
  <c r="AV806" i="27"/>
  <c r="AU807" i="27"/>
  <c r="AV807" i="27"/>
  <c r="AU808" i="27"/>
  <c r="AV808" i="27"/>
  <c r="AU809" i="27"/>
  <c r="AV809" i="27"/>
  <c r="AU810" i="27"/>
  <c r="AV810" i="27"/>
  <c r="AU811" i="27"/>
  <c r="AV811" i="27"/>
  <c r="AU812" i="27"/>
  <c r="AV812" i="27"/>
  <c r="AU813" i="27"/>
  <c r="AV813" i="27"/>
  <c r="AU814" i="27"/>
  <c r="AV814" i="27"/>
  <c r="AU815" i="27"/>
  <c r="AV815" i="27"/>
  <c r="AU816" i="27"/>
  <c r="AV816" i="27"/>
  <c r="AU817" i="27"/>
  <c r="AV817" i="27"/>
  <c r="AU818" i="27"/>
  <c r="AV818" i="27"/>
  <c r="AU819" i="27"/>
  <c r="AV819" i="27"/>
  <c r="AU820" i="27"/>
  <c r="AV820" i="27"/>
  <c r="AU821" i="27"/>
  <c r="AV821" i="27"/>
  <c r="AU822" i="27"/>
  <c r="AV822" i="27"/>
  <c r="AU823" i="27"/>
  <c r="AV823" i="27"/>
  <c r="AU824" i="27"/>
  <c r="AV824" i="27"/>
  <c r="AU825" i="27"/>
  <c r="AV825" i="27"/>
  <c r="AU826" i="27"/>
  <c r="AV826" i="27"/>
  <c r="AU827" i="27"/>
  <c r="AV827" i="27"/>
  <c r="AU828" i="27"/>
  <c r="AV828" i="27"/>
  <c r="AU829" i="27"/>
  <c r="AV829" i="27"/>
  <c r="AU830" i="27"/>
  <c r="AV830" i="27"/>
  <c r="AU831" i="27"/>
  <c r="AV831" i="27"/>
  <c r="AU832" i="27"/>
  <c r="AV832" i="27"/>
  <c r="AU833" i="27"/>
  <c r="AV833" i="27"/>
  <c r="AU834" i="27"/>
  <c r="AV834" i="27"/>
  <c r="AU835" i="27"/>
  <c r="AV835" i="27"/>
  <c r="AU836" i="27"/>
  <c r="AV836" i="27"/>
  <c r="AU837" i="27"/>
  <c r="AV837" i="27"/>
  <c r="AU838" i="27"/>
  <c r="AV838" i="27"/>
  <c r="AU839" i="27"/>
  <c r="AV839" i="27"/>
  <c r="AU840" i="27"/>
  <c r="AV840" i="27"/>
  <c r="AU841" i="27"/>
  <c r="AV841" i="27"/>
  <c r="AU842" i="27"/>
  <c r="AV842" i="27"/>
  <c r="AU843" i="27"/>
  <c r="AV843" i="27"/>
  <c r="AU844" i="27"/>
  <c r="AV844" i="27"/>
  <c r="AU845" i="27"/>
  <c r="AV845" i="27"/>
  <c r="AU846" i="27"/>
  <c r="AV846" i="27"/>
  <c r="AU847" i="27"/>
  <c r="AV847" i="27"/>
  <c r="AU848" i="27"/>
  <c r="AV848" i="27"/>
  <c r="AU849" i="27"/>
  <c r="AV849" i="27"/>
  <c r="AU850" i="27"/>
  <c r="AV850" i="27"/>
  <c r="AU851" i="27"/>
  <c r="AV851" i="27"/>
  <c r="AU852" i="27"/>
  <c r="AV852" i="27"/>
  <c r="AU853" i="27"/>
  <c r="AV853" i="27"/>
  <c r="AU854" i="27"/>
  <c r="AV854" i="27"/>
  <c r="AU855" i="27"/>
  <c r="AV855" i="27"/>
  <c r="AU856" i="27"/>
  <c r="AV856" i="27"/>
  <c r="AU857" i="27"/>
  <c r="AV857" i="27"/>
  <c r="AU858" i="27"/>
  <c r="AV858" i="27"/>
  <c r="AU859" i="27"/>
  <c r="AV859" i="27"/>
  <c r="AU860" i="27"/>
  <c r="AV860" i="27"/>
  <c r="AU861" i="27"/>
  <c r="AV861" i="27"/>
  <c r="AU862" i="27"/>
  <c r="AV862" i="27"/>
  <c r="AU863" i="27"/>
  <c r="AV863" i="27"/>
  <c r="AU864" i="27"/>
  <c r="AV864" i="27"/>
  <c r="AU865" i="27"/>
  <c r="AV865" i="27"/>
  <c r="AU866" i="27"/>
  <c r="AV866" i="27"/>
  <c r="AU867" i="27"/>
  <c r="AV867" i="27"/>
  <c r="AU868" i="27"/>
  <c r="AV868" i="27"/>
  <c r="AU869" i="27"/>
  <c r="AV869" i="27"/>
  <c r="AU870" i="27"/>
  <c r="AV870" i="27"/>
  <c r="AU871" i="27"/>
  <c r="AV871" i="27"/>
  <c r="AU872" i="27"/>
  <c r="AV872" i="27"/>
  <c r="AU873" i="27"/>
  <c r="AV873" i="27"/>
  <c r="AU874" i="27"/>
  <c r="AV874" i="27"/>
  <c r="AU875" i="27"/>
  <c r="AV875" i="27"/>
  <c r="AU876" i="27"/>
  <c r="AV876" i="27"/>
  <c r="AU877" i="27"/>
  <c r="AV877" i="27"/>
  <c r="AU878" i="27"/>
  <c r="AV878" i="27"/>
  <c r="AU879" i="27"/>
  <c r="AV879" i="27"/>
  <c r="AU880" i="27"/>
  <c r="AV880" i="27"/>
  <c r="AU881" i="27"/>
  <c r="AV881" i="27"/>
  <c r="AU882" i="27"/>
  <c r="AV882" i="27"/>
  <c r="AU883" i="27"/>
  <c r="AV883" i="27"/>
  <c r="AU884" i="27"/>
  <c r="AV884" i="27"/>
  <c r="AU885" i="27"/>
  <c r="AV885" i="27"/>
  <c r="AU886" i="27"/>
  <c r="AV886" i="27"/>
  <c r="AU887" i="27"/>
  <c r="AV887" i="27"/>
  <c r="AU888" i="27"/>
  <c r="AV888" i="27"/>
  <c r="AU889" i="27"/>
  <c r="AV889" i="27"/>
  <c r="AU890" i="27"/>
  <c r="AV890" i="27"/>
  <c r="AU891" i="27"/>
  <c r="AV891" i="27"/>
  <c r="AU892" i="27"/>
  <c r="AV892" i="27"/>
  <c r="AU893" i="27"/>
  <c r="AV893" i="27"/>
  <c r="AU894" i="27"/>
  <c r="AV894" i="27"/>
  <c r="AU895" i="27"/>
  <c r="AV895" i="27"/>
  <c r="AU896" i="27"/>
  <c r="AV896" i="27"/>
  <c r="AU897" i="27"/>
  <c r="AV897" i="27"/>
  <c r="AU898" i="27"/>
  <c r="AV898" i="27"/>
  <c r="AU899" i="27"/>
  <c r="AV899" i="27"/>
  <c r="AU900" i="27"/>
  <c r="AV900" i="27"/>
  <c r="AU901" i="27"/>
  <c r="AV901" i="27"/>
  <c r="AU902" i="27"/>
  <c r="AV902" i="27"/>
  <c r="AU903" i="27"/>
  <c r="AV903" i="27"/>
  <c r="AU904" i="27"/>
  <c r="AV904" i="27"/>
  <c r="AU905" i="27"/>
  <c r="AV905" i="27"/>
  <c r="AU906" i="27"/>
  <c r="AV906" i="27"/>
  <c r="AU907" i="27"/>
  <c r="AV907" i="27"/>
  <c r="AU908" i="27"/>
  <c r="AV908" i="27"/>
  <c r="AU909" i="27"/>
  <c r="AV909" i="27"/>
  <c r="AU910" i="27"/>
  <c r="AV910" i="27"/>
  <c r="AU911" i="27"/>
  <c r="AV911" i="27"/>
  <c r="AU912" i="27"/>
  <c r="AV912" i="27"/>
  <c r="AU913" i="27"/>
  <c r="AV913" i="27"/>
  <c r="AU914" i="27"/>
  <c r="AV914" i="27"/>
  <c r="AU915" i="27"/>
  <c r="AV915" i="27"/>
  <c r="AU916" i="27"/>
  <c r="AV916" i="27"/>
  <c r="AU917" i="27"/>
  <c r="AV917" i="27"/>
  <c r="AU918" i="27"/>
  <c r="AV918" i="27"/>
  <c r="AU919" i="27"/>
  <c r="AV919" i="27"/>
  <c r="AU920" i="27"/>
  <c r="AV920" i="27"/>
  <c r="AU921" i="27"/>
  <c r="AV921" i="27"/>
  <c r="AU922" i="27"/>
  <c r="AV922" i="27"/>
  <c r="AU923" i="27"/>
  <c r="AV923" i="27"/>
  <c r="AU924" i="27"/>
  <c r="AV924" i="27"/>
  <c r="AU925" i="27"/>
  <c r="AV925" i="27"/>
  <c r="AU926" i="27"/>
  <c r="AV926" i="27"/>
  <c r="AU927" i="27"/>
  <c r="AV927" i="27"/>
  <c r="AU928" i="27"/>
  <c r="AV928" i="27"/>
  <c r="AU929" i="27"/>
  <c r="AV929" i="27"/>
  <c r="AU930" i="27"/>
  <c r="AV930" i="27"/>
  <c r="AU931" i="27"/>
  <c r="AV931" i="27"/>
  <c r="AU932" i="27"/>
  <c r="AV932" i="27"/>
  <c r="AU933" i="27"/>
  <c r="AV933" i="27"/>
  <c r="AU934" i="27"/>
  <c r="AV934" i="27"/>
  <c r="AU935" i="27"/>
  <c r="AV935" i="27"/>
  <c r="AU936" i="27"/>
  <c r="AV936" i="27"/>
  <c r="AU937" i="27"/>
  <c r="AV937" i="27"/>
  <c r="AU938" i="27"/>
  <c r="AV938" i="27"/>
  <c r="AU939" i="27"/>
  <c r="AV939" i="27"/>
  <c r="AU940" i="27"/>
  <c r="AV940" i="27"/>
  <c r="AU941" i="27"/>
  <c r="AV941" i="27"/>
  <c r="AU942" i="27"/>
  <c r="AV942" i="27"/>
  <c r="AU943" i="27"/>
  <c r="AV943" i="27"/>
  <c r="AU944" i="27"/>
  <c r="AV944" i="27"/>
  <c r="AU945" i="27"/>
  <c r="AV945" i="27"/>
  <c r="AU946" i="27"/>
  <c r="AV946" i="27"/>
  <c r="AU947" i="27"/>
  <c r="AV947" i="27"/>
  <c r="AU948" i="27"/>
  <c r="AV948" i="27"/>
  <c r="AU949" i="27"/>
  <c r="AV949" i="27"/>
  <c r="AU950" i="27"/>
  <c r="AV950" i="27"/>
  <c r="AU951" i="27"/>
  <c r="AV951" i="27"/>
  <c r="AU952" i="27"/>
  <c r="AV952" i="27"/>
  <c r="AU953" i="27"/>
  <c r="AV953" i="27"/>
  <c r="AU954" i="27"/>
  <c r="AV954" i="27"/>
  <c r="AU955" i="27"/>
  <c r="AV955" i="27"/>
  <c r="AU956" i="27"/>
  <c r="AV956" i="27"/>
  <c r="AU957" i="27"/>
  <c r="AV957" i="27"/>
  <c r="AU958" i="27"/>
  <c r="AV958" i="27"/>
  <c r="AU959" i="27"/>
  <c r="AV959" i="27"/>
  <c r="AU960" i="27"/>
  <c r="AV960" i="27"/>
  <c r="AU961" i="27"/>
  <c r="AV961" i="27"/>
  <c r="AU962" i="27"/>
  <c r="AV962" i="27"/>
  <c r="AU963" i="27"/>
  <c r="AV963" i="27"/>
  <c r="AU964" i="27"/>
  <c r="AV964" i="27"/>
  <c r="AU965" i="27"/>
  <c r="AV965" i="27"/>
  <c r="AU966" i="27"/>
  <c r="AV966" i="27"/>
  <c r="AU967" i="27"/>
  <c r="AV967" i="27"/>
  <c r="AU968" i="27"/>
  <c r="AV968" i="27"/>
  <c r="AU969" i="27"/>
  <c r="AV969" i="27"/>
  <c r="AU970" i="27"/>
  <c r="AV970" i="27"/>
  <c r="AU971" i="27"/>
  <c r="AV971" i="27"/>
  <c r="AU972" i="27"/>
  <c r="AV972" i="27"/>
  <c r="AU973" i="27"/>
  <c r="AV973" i="27"/>
  <c r="AU974" i="27"/>
  <c r="AV974" i="27"/>
  <c r="AU975" i="27"/>
  <c r="AV975" i="27"/>
  <c r="AU976" i="27"/>
  <c r="AV976" i="27"/>
  <c r="AU977" i="27"/>
  <c r="AV977" i="27"/>
  <c r="AU978" i="27"/>
  <c r="AV978" i="27"/>
  <c r="AU979" i="27"/>
  <c r="AV979" i="27"/>
  <c r="AU980" i="27"/>
  <c r="AV980" i="27"/>
  <c r="AU981" i="27"/>
  <c r="AV981" i="27"/>
  <c r="AU982" i="27"/>
  <c r="AV982" i="27"/>
  <c r="AU983" i="27"/>
  <c r="AV983" i="27"/>
  <c r="AU984" i="27"/>
  <c r="AV984" i="27"/>
  <c r="AU985" i="27"/>
  <c r="AV985" i="27"/>
  <c r="AU986" i="27"/>
  <c r="AV986" i="27"/>
  <c r="AU987" i="27"/>
  <c r="AV987" i="27"/>
  <c r="AU988" i="27"/>
  <c r="AV988" i="27"/>
  <c r="AU989" i="27"/>
  <c r="AV989" i="27"/>
  <c r="AU990" i="27"/>
  <c r="AV990" i="27"/>
  <c r="AU991" i="27"/>
  <c r="AV991" i="27"/>
  <c r="AU992" i="27"/>
  <c r="AV992" i="27"/>
  <c r="AU993" i="27"/>
  <c r="AV993" i="27"/>
  <c r="AU994" i="27"/>
  <c r="AV994" i="27"/>
  <c r="AU995" i="27"/>
  <c r="AV995" i="27"/>
  <c r="AU996" i="27"/>
  <c r="AV996" i="27"/>
  <c r="AU997" i="27"/>
  <c r="AV997" i="27"/>
  <c r="AU998" i="27"/>
  <c r="AV998" i="27"/>
  <c r="AU999" i="27"/>
  <c r="AV999" i="27"/>
  <c r="AU1000" i="27"/>
  <c r="AV1000" i="27"/>
  <c r="AU1001" i="27"/>
  <c r="AV1001" i="27"/>
  <c r="AU1002" i="27"/>
  <c r="AV1002" i="27"/>
  <c r="AU1003" i="27"/>
  <c r="AV1003" i="27"/>
  <c r="AU1004" i="27"/>
  <c r="AV1004" i="27"/>
  <c r="AU1005" i="27"/>
  <c r="AV1005" i="27"/>
  <c r="AU1006" i="27"/>
  <c r="AV1006" i="27"/>
  <c r="AU1007" i="27"/>
  <c r="AV1007" i="27"/>
  <c r="AU1008" i="27"/>
  <c r="AV1008" i="27"/>
  <c r="AU1009" i="27"/>
  <c r="AV1009" i="27"/>
  <c r="AU1010" i="27"/>
  <c r="AV1010" i="27"/>
  <c r="AU1011" i="27"/>
  <c r="AV1011" i="27"/>
  <c r="AU1012" i="27"/>
  <c r="AV1012" i="27"/>
  <c r="AU1013" i="27"/>
  <c r="AV1013" i="27"/>
  <c r="AU1014" i="27"/>
  <c r="AV1014" i="27"/>
  <c r="AU1015" i="27"/>
  <c r="AV1015" i="27"/>
  <c r="AU1016" i="27"/>
  <c r="AV1016" i="27"/>
  <c r="AU1017" i="27"/>
  <c r="AV1017" i="27"/>
  <c r="AU1018" i="27"/>
  <c r="AV1018" i="27"/>
  <c r="AU1019" i="27"/>
  <c r="AV1019" i="27"/>
  <c r="AU1020" i="27"/>
  <c r="AV1020" i="27"/>
  <c r="AU1021" i="27"/>
  <c r="AV1021" i="27"/>
  <c r="AU1022" i="27"/>
  <c r="AV1022" i="27"/>
  <c r="AU1023" i="27"/>
  <c r="AV1023" i="27"/>
  <c r="AU1024" i="27"/>
  <c r="AV1024" i="27"/>
  <c r="AU1025" i="27"/>
  <c r="AV1025" i="27"/>
  <c r="AU1026" i="27"/>
  <c r="AV1026" i="27"/>
  <c r="AU1027" i="27"/>
  <c r="AV1027" i="27"/>
  <c r="AU1028" i="27"/>
  <c r="AV1028" i="27"/>
  <c r="AU1029" i="27"/>
  <c r="AV1029" i="27"/>
  <c r="AU1030" i="27"/>
  <c r="AV1030" i="27"/>
  <c r="AU1031" i="27"/>
  <c r="AV1031" i="27"/>
  <c r="AU1032" i="27"/>
  <c r="AV1032" i="27"/>
  <c r="AU1033" i="27"/>
  <c r="AV1033" i="27"/>
  <c r="AU1034" i="27"/>
  <c r="AV1034" i="27"/>
  <c r="AU1035" i="27"/>
  <c r="AV1035" i="27"/>
  <c r="AU1036" i="27"/>
  <c r="AV1036" i="27"/>
  <c r="AU1037" i="27"/>
  <c r="AV1037" i="27"/>
  <c r="AU1038" i="27"/>
  <c r="AV1038" i="27"/>
  <c r="AU1039" i="27"/>
  <c r="AV1039" i="27"/>
  <c r="AU1040" i="27"/>
  <c r="AV1040" i="27"/>
  <c r="AU1041" i="27"/>
  <c r="AV1041" i="27"/>
  <c r="AU1042" i="27"/>
  <c r="AV1042" i="27"/>
  <c r="AU1043" i="27"/>
  <c r="AV1043" i="27"/>
  <c r="AU1044" i="27"/>
  <c r="AV1044" i="27"/>
  <c r="AU1045" i="27"/>
  <c r="AV1045" i="27"/>
  <c r="AU1046" i="27"/>
  <c r="AV1046" i="27"/>
  <c r="AU1047" i="27"/>
  <c r="AV1047" i="27"/>
  <c r="AU1048" i="27"/>
  <c r="AV1048" i="27"/>
  <c r="AU1049" i="27"/>
  <c r="AV1049" i="27"/>
  <c r="AU1050" i="27"/>
  <c r="AV1050" i="27"/>
  <c r="AU1051" i="27"/>
  <c r="AV1051" i="27"/>
  <c r="AU1052" i="27"/>
  <c r="AV1052" i="27"/>
  <c r="AU1053" i="27"/>
  <c r="AV1053" i="27"/>
  <c r="AU1054" i="27"/>
  <c r="AV1054" i="27"/>
  <c r="AU1055" i="27"/>
  <c r="AV1055" i="27"/>
  <c r="AU1056" i="27"/>
  <c r="AV1056" i="27"/>
  <c r="AU1057" i="27"/>
  <c r="AV1057" i="27"/>
  <c r="AU1058" i="27"/>
  <c r="AV1058" i="27"/>
  <c r="AU1059" i="27"/>
  <c r="AV1059" i="27"/>
  <c r="AU1060" i="27"/>
  <c r="AV1060" i="27"/>
  <c r="AU1061" i="27"/>
  <c r="AV1061" i="27"/>
  <c r="AU1062" i="27"/>
  <c r="AV1062" i="27"/>
  <c r="AU1063" i="27"/>
  <c r="AV1063" i="27"/>
  <c r="AU1064" i="27"/>
  <c r="AV1064" i="27"/>
  <c r="AU1065" i="27"/>
  <c r="AV1065" i="27"/>
  <c r="AU1066" i="27"/>
  <c r="AV1066" i="27"/>
  <c r="AU1067" i="27"/>
  <c r="AV1067" i="27"/>
  <c r="AU1068" i="27"/>
  <c r="AV1068" i="27"/>
  <c r="AU1069" i="27"/>
  <c r="AV1069" i="27"/>
  <c r="AU1070" i="27"/>
  <c r="AV1070" i="27"/>
  <c r="AU1071" i="27"/>
  <c r="AV1071" i="27"/>
  <c r="AU1072" i="27"/>
  <c r="AV1072" i="27"/>
  <c r="AU1073" i="27"/>
  <c r="AV1073" i="27"/>
  <c r="AU1074" i="27"/>
  <c r="AV1074" i="27"/>
  <c r="AU1075" i="27"/>
  <c r="AV1075" i="27"/>
  <c r="AU1076" i="27"/>
  <c r="AV1076" i="27"/>
  <c r="AU1077" i="27"/>
  <c r="AV1077" i="27"/>
  <c r="AU1078" i="27"/>
  <c r="AV1078" i="27"/>
  <c r="AU1079" i="27"/>
  <c r="AV1079" i="27"/>
  <c r="AU1080" i="27"/>
  <c r="AV1080" i="27"/>
  <c r="AU1081" i="27"/>
  <c r="AV1081" i="27"/>
  <c r="AU1082" i="27"/>
  <c r="AV1082" i="27"/>
  <c r="AU1083" i="27"/>
  <c r="AV1083" i="27"/>
  <c r="AU1084" i="27"/>
  <c r="AV1084" i="27"/>
  <c r="AU1085" i="27"/>
  <c r="AV1085" i="27"/>
  <c r="AU1086" i="27"/>
  <c r="AV1086" i="27"/>
  <c r="AU1087" i="27"/>
  <c r="AV1087" i="27"/>
  <c r="AU1088" i="27"/>
  <c r="AV1088" i="27"/>
  <c r="AU1089" i="27"/>
  <c r="AV1089" i="27"/>
  <c r="AU1090" i="27"/>
  <c r="AV1090" i="27"/>
  <c r="AU1091" i="27"/>
  <c r="AV1091" i="27"/>
  <c r="AU1092" i="27"/>
  <c r="AV1092" i="27"/>
  <c r="AU1093" i="27"/>
  <c r="AV1093" i="27"/>
  <c r="AU1094" i="27"/>
  <c r="AV1094" i="27"/>
  <c r="AU1095" i="27"/>
  <c r="AV1095" i="27"/>
  <c r="AU1096" i="27"/>
  <c r="AV1096" i="27"/>
  <c r="AU1097" i="27"/>
  <c r="AV1097" i="27"/>
  <c r="AU1098" i="27"/>
  <c r="AV1098" i="27"/>
  <c r="AU1099" i="27"/>
  <c r="AV1099" i="27"/>
  <c r="AU1100" i="27"/>
  <c r="AV1100" i="27"/>
  <c r="AU1101" i="27"/>
  <c r="AV1101" i="27"/>
  <c r="AU1102" i="27"/>
  <c r="AV1102" i="27"/>
  <c r="AU1103" i="27"/>
  <c r="AV1103" i="27"/>
  <c r="AU1104" i="27"/>
  <c r="AV1104" i="27"/>
  <c r="AU1105" i="27"/>
  <c r="AV1105" i="27"/>
  <c r="AU1106" i="27"/>
  <c r="AV1106" i="27"/>
  <c r="AU1107" i="27"/>
  <c r="AV1107" i="27"/>
  <c r="AU1108" i="27"/>
  <c r="AV1108" i="27"/>
  <c r="AU1109" i="27"/>
  <c r="AV1109" i="27"/>
  <c r="AU1110" i="27"/>
  <c r="AV1110" i="27"/>
  <c r="AU1111" i="27"/>
  <c r="AV1111" i="27"/>
  <c r="AU1112" i="27"/>
  <c r="AV1112" i="27"/>
  <c r="AU1113" i="27"/>
  <c r="AV1113" i="27"/>
  <c r="AU1114" i="27"/>
  <c r="AV1114" i="27"/>
  <c r="AU1115" i="27"/>
  <c r="AV1115" i="27"/>
  <c r="AU1116" i="27"/>
  <c r="AV1116" i="27"/>
  <c r="AU1117" i="27"/>
  <c r="AV1117" i="27"/>
  <c r="AU1118" i="27"/>
  <c r="AV1118" i="27"/>
  <c r="AU1119" i="27"/>
  <c r="AV1119" i="27"/>
  <c r="AU1120" i="27"/>
  <c r="AV1120" i="27"/>
  <c r="AU1121" i="27"/>
  <c r="AV1121" i="27"/>
  <c r="AU1122" i="27"/>
  <c r="AV1122" i="27"/>
  <c r="AU1123" i="27"/>
  <c r="AV1123" i="27"/>
  <c r="AU1124" i="27"/>
  <c r="AV1124" i="27"/>
  <c r="AU1125" i="27"/>
  <c r="AV1125" i="27"/>
  <c r="AU1126" i="27"/>
  <c r="AV1126" i="27"/>
  <c r="AU1127" i="27"/>
  <c r="AV1127" i="27"/>
  <c r="AU1128" i="27"/>
  <c r="AV1128" i="27"/>
  <c r="AU1129" i="27"/>
  <c r="AV1129" i="27"/>
  <c r="AU1130" i="27"/>
  <c r="AV1130" i="27"/>
  <c r="AU1131" i="27"/>
  <c r="AV1131" i="27"/>
  <c r="AU1132" i="27"/>
  <c r="AV1132" i="27"/>
  <c r="AU1133" i="27"/>
  <c r="AV1133" i="27"/>
  <c r="AU1134" i="27"/>
  <c r="AV1134" i="27"/>
  <c r="AU1135" i="27"/>
  <c r="AV1135" i="27"/>
  <c r="AU1136" i="27"/>
  <c r="AV1136" i="27"/>
  <c r="AU1137" i="27"/>
  <c r="AV1137" i="27"/>
  <c r="AU1138" i="27"/>
  <c r="AV1138" i="27"/>
  <c r="AU1139" i="27"/>
  <c r="AV1139" i="27"/>
  <c r="AU1140" i="27"/>
  <c r="AV1140" i="27"/>
  <c r="AU1141" i="27"/>
  <c r="AV1141" i="27"/>
  <c r="AU1142" i="27"/>
  <c r="AV1142" i="27"/>
  <c r="AU1143" i="27"/>
  <c r="AV1143" i="27"/>
  <c r="AU1144" i="27"/>
  <c r="AV1144" i="27"/>
  <c r="AU1145" i="27"/>
  <c r="AV1145" i="27"/>
  <c r="AU1146" i="27"/>
  <c r="AV1146" i="27"/>
  <c r="AU1147" i="27"/>
  <c r="AV1147" i="27"/>
  <c r="AU1148" i="27"/>
  <c r="AV1148" i="27"/>
  <c r="AU1149" i="27"/>
  <c r="AV1149" i="27"/>
  <c r="AU1150" i="27"/>
  <c r="AV1150" i="27"/>
  <c r="AU1151" i="27"/>
  <c r="AV1151" i="27"/>
  <c r="AU1152" i="27"/>
  <c r="AV1152" i="27"/>
  <c r="AU1153" i="27"/>
  <c r="AV1153" i="27"/>
  <c r="AU1154" i="27"/>
  <c r="AV1154" i="27"/>
  <c r="AU1155" i="27"/>
  <c r="AV1155" i="27"/>
  <c r="AU1156" i="27"/>
  <c r="AV1156" i="27"/>
  <c r="AU1157" i="27"/>
  <c r="AV1157" i="27"/>
  <c r="AU1158" i="27"/>
  <c r="AV1158" i="27"/>
  <c r="AU1159" i="27"/>
  <c r="AV1159" i="27"/>
  <c r="AU1160" i="27"/>
  <c r="AV1160" i="27"/>
  <c r="AU1161" i="27"/>
  <c r="AV1161" i="27"/>
  <c r="AU1162" i="27"/>
  <c r="AV1162" i="27"/>
  <c r="AU1163" i="27"/>
  <c r="AV1163" i="27"/>
  <c r="AU1164" i="27"/>
  <c r="AV1164" i="27"/>
  <c r="AU1165" i="27"/>
  <c r="AV1165" i="27"/>
  <c r="AU1166" i="27"/>
  <c r="AV1166" i="27"/>
  <c r="AU1167" i="27"/>
  <c r="AV1167" i="27"/>
  <c r="AU1168" i="27"/>
  <c r="AV1168" i="27"/>
  <c r="AU1169" i="27"/>
  <c r="AV1169" i="27"/>
  <c r="AU1170" i="27"/>
  <c r="AV1170" i="27"/>
  <c r="AU1171" i="27"/>
  <c r="AV1171" i="27"/>
  <c r="AU1172" i="27"/>
  <c r="AV1172" i="27"/>
  <c r="AU1173" i="27"/>
  <c r="AV1173" i="27"/>
  <c r="AU1174" i="27"/>
  <c r="AV1174" i="27"/>
  <c r="AU1175" i="27"/>
  <c r="AV1175" i="27"/>
  <c r="AU1176" i="27"/>
  <c r="AV1176" i="27"/>
  <c r="AU1177" i="27"/>
  <c r="AV1177" i="27"/>
  <c r="AU1178" i="27"/>
  <c r="AV1178" i="27"/>
  <c r="AU1179" i="27"/>
  <c r="AV1179" i="27"/>
  <c r="AU1180" i="27"/>
  <c r="AV1180" i="27"/>
  <c r="AU1181" i="27"/>
  <c r="AV1181" i="27"/>
  <c r="AU1182" i="27"/>
  <c r="AV1182" i="27"/>
  <c r="AU1183" i="27"/>
  <c r="AV1183" i="27"/>
  <c r="AU1184" i="27"/>
  <c r="AV1184" i="27"/>
  <c r="AU1185" i="27"/>
  <c r="AV1185" i="27"/>
  <c r="AU1186" i="27"/>
  <c r="AV1186" i="27"/>
  <c r="AU1187" i="27"/>
  <c r="AV1187" i="27"/>
  <c r="AU1188" i="27"/>
  <c r="AV1188" i="27"/>
  <c r="AU1189" i="27"/>
  <c r="AV1189" i="27"/>
  <c r="AU1190" i="27"/>
  <c r="AV1190" i="27"/>
  <c r="AU1191" i="27"/>
  <c r="AV1191" i="27"/>
  <c r="AU1192" i="27"/>
  <c r="AV1192" i="27"/>
  <c r="AU1193" i="27"/>
  <c r="AV1193" i="27"/>
  <c r="AU1194" i="27"/>
  <c r="AV1194" i="27"/>
  <c r="AU1195" i="27"/>
  <c r="AV1195" i="27"/>
  <c r="AU1196" i="27"/>
  <c r="AV1196" i="27"/>
  <c r="AU1197" i="27"/>
  <c r="AV1197" i="27"/>
  <c r="AU1198" i="27"/>
  <c r="AV1198" i="27"/>
  <c r="AU1199" i="27"/>
  <c r="AV1199" i="27"/>
  <c r="AU1200" i="27"/>
  <c r="AV1200" i="27"/>
  <c r="AU1201" i="27"/>
  <c r="AV1201" i="27"/>
  <c r="AU1202" i="27"/>
  <c r="AV1202" i="27"/>
  <c r="AU1203" i="27"/>
  <c r="AV1203" i="27"/>
  <c r="AU1204" i="27"/>
  <c r="AV1204" i="27"/>
  <c r="N1231" i="27"/>
  <c r="P1231" i="27"/>
  <c r="R1231" i="27"/>
  <c r="AT3" i="27"/>
  <c r="AS4" i="27"/>
  <c r="AT4" i="27"/>
  <c r="AS5" i="27"/>
  <c r="AT5" i="27"/>
  <c r="AS6" i="27"/>
  <c r="AT6" i="27"/>
  <c r="AS7" i="27"/>
  <c r="AT7" i="27"/>
  <c r="AS8" i="27"/>
  <c r="AT8" i="27"/>
  <c r="AS9" i="27"/>
  <c r="AT9" i="27"/>
  <c r="AS10" i="27"/>
  <c r="AT10" i="27"/>
  <c r="AS11" i="27"/>
  <c r="AT11" i="27"/>
  <c r="AS12" i="27"/>
  <c r="AT12" i="27"/>
  <c r="AS13" i="27"/>
  <c r="AT13" i="27"/>
  <c r="AS14" i="27"/>
  <c r="AT14" i="27"/>
  <c r="AS15" i="27"/>
  <c r="AT15" i="27"/>
  <c r="AS16" i="27"/>
  <c r="AT16" i="27"/>
  <c r="AS17" i="27"/>
  <c r="AT17" i="27"/>
  <c r="AS18" i="27"/>
  <c r="AT18" i="27"/>
  <c r="AS19" i="27"/>
  <c r="AT19" i="27"/>
  <c r="AS20" i="27"/>
  <c r="AT20" i="27"/>
  <c r="AS21" i="27"/>
  <c r="AT21" i="27"/>
  <c r="AS22" i="27"/>
  <c r="AT22" i="27"/>
  <c r="AS23" i="27"/>
  <c r="AT23" i="27"/>
  <c r="AS24" i="27"/>
  <c r="AT24" i="27"/>
  <c r="AS25" i="27"/>
  <c r="AT25" i="27"/>
  <c r="AS26" i="27"/>
  <c r="AT26" i="27"/>
  <c r="AS27" i="27"/>
  <c r="AT27" i="27"/>
  <c r="AS28" i="27"/>
  <c r="AT28" i="27"/>
  <c r="AS29" i="27"/>
  <c r="AT29" i="27"/>
  <c r="AS30" i="27"/>
  <c r="AT30" i="27"/>
  <c r="AS31" i="27"/>
  <c r="AT31" i="27"/>
  <c r="AS32" i="27"/>
  <c r="AT32" i="27"/>
  <c r="AS33" i="27"/>
  <c r="AT33" i="27"/>
  <c r="AS34" i="27"/>
  <c r="AT34" i="27"/>
  <c r="AS35" i="27"/>
  <c r="AT35" i="27"/>
  <c r="AS36" i="27"/>
  <c r="AT36" i="27"/>
  <c r="AS37" i="27"/>
  <c r="AT37" i="27"/>
  <c r="AS38" i="27"/>
  <c r="AT38" i="27"/>
  <c r="AS39" i="27"/>
  <c r="AT39" i="27"/>
  <c r="AS40" i="27"/>
  <c r="AT40" i="27"/>
  <c r="AS41" i="27"/>
  <c r="AT41" i="27"/>
  <c r="AS42" i="27"/>
  <c r="AT42" i="27"/>
  <c r="AS43" i="27"/>
  <c r="AT43" i="27"/>
  <c r="AS44" i="27"/>
  <c r="AT44" i="27"/>
  <c r="AS45" i="27"/>
  <c r="AT45" i="27"/>
  <c r="AS46" i="27"/>
  <c r="AT46" i="27"/>
  <c r="AS47" i="27"/>
  <c r="AT47" i="27"/>
  <c r="AS48" i="27"/>
  <c r="AT48" i="27"/>
  <c r="AS49" i="27"/>
  <c r="AT49" i="27"/>
  <c r="AS50" i="27"/>
  <c r="AT50" i="27"/>
  <c r="AS51" i="27"/>
  <c r="AT51" i="27"/>
  <c r="AS52" i="27"/>
  <c r="AT52" i="27"/>
  <c r="AS53" i="27"/>
  <c r="AT53" i="27"/>
  <c r="AS54" i="27"/>
  <c r="AT54" i="27"/>
  <c r="AS55" i="27"/>
  <c r="AT55" i="27"/>
  <c r="AS56" i="27"/>
  <c r="AT56" i="27"/>
  <c r="AS57" i="27"/>
  <c r="AT57" i="27"/>
  <c r="AS58" i="27"/>
  <c r="AT58" i="27"/>
  <c r="AS59" i="27"/>
  <c r="AT59" i="27"/>
  <c r="AS60" i="27"/>
  <c r="AT60" i="27"/>
  <c r="AS61" i="27"/>
  <c r="AT61" i="27"/>
  <c r="AS62" i="27"/>
  <c r="AT62" i="27"/>
  <c r="AS63" i="27"/>
  <c r="AT63" i="27"/>
  <c r="AS64" i="27"/>
  <c r="AT64" i="27"/>
  <c r="AS65" i="27"/>
  <c r="AT65" i="27"/>
  <c r="AS66" i="27"/>
  <c r="AT66" i="27"/>
  <c r="AS67" i="27"/>
  <c r="AT67" i="27"/>
  <c r="AS68" i="27"/>
  <c r="AT68" i="27"/>
  <c r="AS69" i="27"/>
  <c r="AT69" i="27"/>
  <c r="AS70" i="27"/>
  <c r="AT70" i="27"/>
  <c r="AS71" i="27"/>
  <c r="AT71" i="27"/>
  <c r="AS72" i="27"/>
  <c r="AT72" i="27"/>
  <c r="AS73" i="27"/>
  <c r="AT73" i="27"/>
  <c r="AS74" i="27"/>
  <c r="AT74" i="27"/>
  <c r="AS75" i="27"/>
  <c r="AT75" i="27"/>
  <c r="AS76" i="27"/>
  <c r="AT76" i="27"/>
  <c r="AS77" i="27"/>
  <c r="AT77" i="27"/>
  <c r="AS78" i="27"/>
  <c r="AT78" i="27"/>
  <c r="AS79" i="27"/>
  <c r="AT79" i="27"/>
  <c r="AS80" i="27"/>
  <c r="AT80" i="27"/>
  <c r="AS81" i="27"/>
  <c r="AT81" i="27"/>
  <c r="AS82" i="27"/>
  <c r="AT82" i="27"/>
  <c r="AS83" i="27"/>
  <c r="AT83" i="27"/>
  <c r="AS84" i="27"/>
  <c r="AT84" i="27"/>
  <c r="AS85" i="27"/>
  <c r="AT85" i="27"/>
  <c r="AS86" i="27"/>
  <c r="AT86" i="27"/>
  <c r="AS87" i="27"/>
  <c r="AT87" i="27"/>
  <c r="AS88" i="27"/>
  <c r="AT88" i="27"/>
  <c r="AS89" i="27"/>
  <c r="AT89" i="27"/>
  <c r="AS90" i="27"/>
  <c r="AT90" i="27"/>
  <c r="AS91" i="27"/>
  <c r="AT91" i="27"/>
  <c r="AS92" i="27"/>
  <c r="AT92" i="27"/>
  <c r="AS93" i="27"/>
  <c r="AT93" i="27"/>
  <c r="AS94" i="27"/>
  <c r="AT94" i="27"/>
  <c r="AS95" i="27"/>
  <c r="AT95" i="27"/>
  <c r="AS96" i="27"/>
  <c r="AT96" i="27"/>
  <c r="AS97" i="27"/>
  <c r="AT97" i="27"/>
  <c r="AS98" i="27"/>
  <c r="AT98" i="27"/>
  <c r="AS99" i="27"/>
  <c r="AT99" i="27"/>
  <c r="AS100" i="27"/>
  <c r="AT100" i="27"/>
  <c r="AS101" i="27"/>
  <c r="AT101" i="27"/>
  <c r="AS102" i="27"/>
  <c r="AT102" i="27"/>
  <c r="AS103" i="27"/>
  <c r="AT103" i="27"/>
  <c r="AS104" i="27"/>
  <c r="AT104" i="27"/>
  <c r="AS105" i="27"/>
  <c r="AT105" i="27"/>
  <c r="AS106" i="27"/>
  <c r="AT106" i="27"/>
  <c r="AS107" i="27"/>
  <c r="AT107" i="27"/>
  <c r="AS108" i="27"/>
  <c r="AT108" i="27"/>
  <c r="AS109" i="27"/>
  <c r="AT109" i="27"/>
  <c r="AS110" i="27"/>
  <c r="AT110" i="27"/>
  <c r="AS111" i="27"/>
  <c r="AT111" i="27"/>
  <c r="AS112" i="27"/>
  <c r="AT112" i="27"/>
  <c r="AS113" i="27"/>
  <c r="AT113" i="27"/>
  <c r="AS114" i="27"/>
  <c r="AT114" i="27"/>
  <c r="AS115" i="27"/>
  <c r="AT115" i="27"/>
  <c r="AS116" i="27"/>
  <c r="AT116" i="27"/>
  <c r="AS117" i="27"/>
  <c r="AT117" i="27"/>
  <c r="AS118" i="27"/>
  <c r="AT118" i="27"/>
  <c r="AS119" i="27"/>
  <c r="AT119" i="27"/>
  <c r="AS120" i="27"/>
  <c r="AT120" i="27"/>
  <c r="AS121" i="27"/>
  <c r="AT121" i="27"/>
  <c r="AS122" i="27"/>
  <c r="AT122" i="27"/>
  <c r="AS123" i="27"/>
  <c r="AT123" i="27"/>
  <c r="AS124" i="27"/>
  <c r="AT124" i="27"/>
  <c r="AS125" i="27"/>
  <c r="AT125" i="27"/>
  <c r="AS126" i="27"/>
  <c r="AT126" i="27"/>
  <c r="AS127" i="27"/>
  <c r="AT127" i="27"/>
  <c r="AS128" i="27"/>
  <c r="AT128" i="27"/>
  <c r="AS129" i="27"/>
  <c r="AT129" i="27"/>
  <c r="AS130" i="27"/>
  <c r="AT130" i="27"/>
  <c r="AS131" i="27"/>
  <c r="AT131" i="27"/>
  <c r="AS132" i="27"/>
  <c r="AT132" i="27"/>
  <c r="AS133" i="27"/>
  <c r="AT133" i="27"/>
  <c r="AS134" i="27"/>
  <c r="AT134" i="27"/>
  <c r="AS135" i="27"/>
  <c r="AT135" i="27"/>
  <c r="AS136" i="27"/>
  <c r="AT136" i="27"/>
  <c r="AS137" i="27"/>
  <c r="AT137" i="27"/>
  <c r="AS138" i="27"/>
  <c r="AT138" i="27"/>
  <c r="AS139" i="27"/>
  <c r="AT139" i="27"/>
  <c r="AS140" i="27"/>
  <c r="AT140" i="27"/>
  <c r="AS141" i="27"/>
  <c r="AT141" i="27"/>
  <c r="AS142" i="27"/>
  <c r="AT142" i="27"/>
  <c r="AS143" i="27"/>
  <c r="AT143" i="27"/>
  <c r="AS144" i="27"/>
  <c r="AT144" i="27"/>
  <c r="AS145" i="27"/>
  <c r="AT145" i="27"/>
  <c r="AS146" i="27"/>
  <c r="AT146" i="27"/>
  <c r="AS147" i="27"/>
  <c r="AT147" i="27"/>
  <c r="AS148" i="27"/>
  <c r="AT148" i="27"/>
  <c r="AS149" i="27"/>
  <c r="AT149" i="27"/>
  <c r="AS150" i="27"/>
  <c r="AT150" i="27"/>
  <c r="AS151" i="27"/>
  <c r="AT151" i="27"/>
  <c r="AS152" i="27"/>
  <c r="AT152" i="27"/>
  <c r="AS153" i="27"/>
  <c r="AT153" i="27"/>
  <c r="AS154" i="27"/>
  <c r="AT154" i="27"/>
  <c r="AS155" i="27"/>
  <c r="AT155" i="27"/>
  <c r="AS156" i="27"/>
  <c r="AT156" i="27"/>
  <c r="AS157" i="27"/>
  <c r="AT157" i="27"/>
  <c r="AS158" i="27"/>
  <c r="AT158" i="27"/>
  <c r="AS159" i="27"/>
  <c r="AT159" i="27"/>
  <c r="AS160" i="27"/>
  <c r="AT160" i="27"/>
  <c r="AS161" i="27"/>
  <c r="AT161" i="27"/>
  <c r="AS162" i="27"/>
  <c r="AT162" i="27"/>
  <c r="AS163" i="27"/>
  <c r="AT163" i="27"/>
  <c r="AS164" i="27"/>
  <c r="AT164" i="27"/>
  <c r="AS165" i="27"/>
  <c r="AT165" i="27"/>
  <c r="AS166" i="27"/>
  <c r="AT166" i="27"/>
  <c r="AS167" i="27"/>
  <c r="AT167" i="27"/>
  <c r="AS168" i="27"/>
  <c r="AT168" i="27"/>
  <c r="AS169" i="27"/>
  <c r="AT169" i="27"/>
  <c r="AS170" i="27"/>
  <c r="AT170" i="27"/>
  <c r="AS171" i="27"/>
  <c r="AT171" i="27"/>
  <c r="AS172" i="27"/>
  <c r="AT172" i="27"/>
  <c r="AS173" i="27"/>
  <c r="AT173" i="27"/>
  <c r="AS174" i="27"/>
  <c r="AT174" i="27"/>
  <c r="AS175" i="27"/>
  <c r="AT175" i="27"/>
  <c r="AS176" i="27"/>
  <c r="AT176" i="27"/>
  <c r="AS177" i="27"/>
  <c r="AT177" i="27"/>
  <c r="AS178" i="27"/>
  <c r="AT178" i="27"/>
  <c r="AS179" i="27"/>
  <c r="AT179" i="27"/>
  <c r="AS180" i="27"/>
  <c r="AT180" i="27"/>
  <c r="AS181" i="27"/>
  <c r="AT181" i="27"/>
  <c r="AS182" i="27"/>
  <c r="AT182" i="27"/>
  <c r="AS183" i="27"/>
  <c r="AT183" i="27"/>
  <c r="AS184" i="27"/>
  <c r="AT184" i="27"/>
  <c r="AS185" i="27"/>
  <c r="AT185" i="27"/>
  <c r="AS186" i="27"/>
  <c r="AT186" i="27"/>
  <c r="AS187" i="27"/>
  <c r="AT187" i="27"/>
  <c r="AS188" i="27"/>
  <c r="AT188" i="27"/>
  <c r="AS189" i="27"/>
  <c r="AT189" i="27"/>
  <c r="AS190" i="27"/>
  <c r="AT190" i="27"/>
  <c r="AS191" i="27"/>
  <c r="AT191" i="27"/>
  <c r="AS192" i="27"/>
  <c r="AT192" i="27"/>
  <c r="AS193" i="27"/>
  <c r="AT193" i="27"/>
  <c r="AS194" i="27"/>
  <c r="AT194" i="27"/>
  <c r="AS195" i="27"/>
  <c r="AT195" i="27"/>
  <c r="AS196" i="27"/>
  <c r="AT196" i="27"/>
  <c r="AS197" i="27"/>
  <c r="AT197" i="27"/>
  <c r="AS198" i="27"/>
  <c r="AT198" i="27"/>
  <c r="AS199" i="27"/>
  <c r="AT199" i="27"/>
  <c r="AS200" i="27"/>
  <c r="AT200" i="27"/>
  <c r="AS201" i="27"/>
  <c r="AT201" i="27"/>
  <c r="AS202" i="27"/>
  <c r="AT202" i="27"/>
  <c r="AS203" i="27"/>
  <c r="AT203" i="27"/>
  <c r="AS204" i="27"/>
  <c r="AT204" i="27"/>
  <c r="AS205" i="27"/>
  <c r="AT205" i="27"/>
  <c r="AS206" i="27"/>
  <c r="AT206" i="27"/>
  <c r="AS207" i="27"/>
  <c r="AT207" i="27"/>
  <c r="AS208" i="27"/>
  <c r="AT208" i="27"/>
  <c r="AS209" i="27"/>
  <c r="AT209" i="27"/>
  <c r="AS210" i="27"/>
  <c r="AT210" i="27"/>
  <c r="AS211" i="27"/>
  <c r="AT211" i="27"/>
  <c r="AS212" i="27"/>
  <c r="AT212" i="27"/>
  <c r="AS213" i="27"/>
  <c r="AT213" i="27"/>
  <c r="AS214" i="27"/>
  <c r="AT214" i="27"/>
  <c r="AS215" i="27"/>
  <c r="AT215" i="27"/>
  <c r="AS216" i="27"/>
  <c r="AT216" i="27"/>
  <c r="AS217" i="27"/>
  <c r="AT217" i="27"/>
  <c r="AS218" i="27"/>
  <c r="AT218" i="27"/>
  <c r="AS219" i="27"/>
  <c r="AT219" i="27"/>
  <c r="AS220" i="27"/>
  <c r="AT220" i="27"/>
  <c r="AS221" i="27"/>
  <c r="AT221" i="27"/>
  <c r="AS222" i="27"/>
  <c r="AT222" i="27"/>
  <c r="AS223" i="27"/>
  <c r="AT223" i="27"/>
  <c r="AS224" i="27"/>
  <c r="AT224" i="27"/>
  <c r="AS225" i="27"/>
  <c r="AT225" i="27"/>
  <c r="AS226" i="27"/>
  <c r="AT226" i="27"/>
  <c r="AS227" i="27"/>
  <c r="AT227" i="27"/>
  <c r="AS228" i="27"/>
  <c r="AT228" i="27"/>
  <c r="AS229" i="27"/>
  <c r="AT229" i="27"/>
  <c r="AS230" i="27"/>
  <c r="AT230" i="27"/>
  <c r="AS231" i="27"/>
  <c r="AT231" i="27"/>
  <c r="AS232" i="27"/>
  <c r="AT232" i="27"/>
  <c r="AS233" i="27"/>
  <c r="AT233" i="27"/>
  <c r="AS234" i="27"/>
  <c r="AT234" i="27"/>
  <c r="AS235" i="27"/>
  <c r="AT235" i="27"/>
  <c r="AS236" i="27"/>
  <c r="AT236" i="27"/>
  <c r="AS237" i="27"/>
  <c r="AT237" i="27"/>
  <c r="AS238" i="27"/>
  <c r="AT238" i="27"/>
  <c r="AS239" i="27"/>
  <c r="AT239" i="27"/>
  <c r="AS240" i="27"/>
  <c r="AT240" i="27"/>
  <c r="AS241" i="27"/>
  <c r="AT241" i="27"/>
  <c r="AS242" i="27"/>
  <c r="AT242" i="27"/>
  <c r="AS243" i="27"/>
  <c r="AT243" i="27"/>
  <c r="AS244" i="27"/>
  <c r="AT244" i="27"/>
  <c r="AS245" i="27"/>
  <c r="AT245" i="27"/>
  <c r="AS246" i="27"/>
  <c r="AT246" i="27"/>
  <c r="AS247" i="27"/>
  <c r="AT247" i="27"/>
  <c r="AS248" i="27"/>
  <c r="AT248" i="27"/>
  <c r="AS249" i="27"/>
  <c r="AT249" i="27"/>
  <c r="AS250" i="27"/>
  <c r="AT250" i="27"/>
  <c r="AS251" i="27"/>
  <c r="AT251" i="27"/>
  <c r="AS252" i="27"/>
  <c r="AT252" i="27"/>
  <c r="AS253" i="27"/>
  <c r="AT253" i="27"/>
  <c r="AS254" i="27"/>
  <c r="AT254" i="27"/>
  <c r="AS255" i="27"/>
  <c r="AT255" i="27"/>
  <c r="AS256" i="27"/>
  <c r="AT256" i="27"/>
  <c r="AS257" i="27"/>
  <c r="AT257" i="27"/>
  <c r="AS258" i="27"/>
  <c r="AT258" i="27"/>
  <c r="AS259" i="27"/>
  <c r="AT259" i="27"/>
  <c r="AS260" i="27"/>
  <c r="AT260" i="27"/>
  <c r="AS261" i="27"/>
  <c r="AT261" i="27"/>
  <c r="AS262" i="27"/>
  <c r="AT262" i="27"/>
  <c r="AT263" i="27"/>
  <c r="AT264" i="27"/>
  <c r="AT265" i="27"/>
  <c r="AT266" i="27"/>
  <c r="AT267" i="27"/>
  <c r="AT268" i="27"/>
  <c r="AT269" i="27"/>
  <c r="AT270" i="27"/>
  <c r="AT271" i="27"/>
  <c r="AT272" i="27"/>
  <c r="AT273" i="27"/>
  <c r="AT274" i="27"/>
  <c r="AT275" i="27"/>
  <c r="AT276" i="27"/>
  <c r="AS277" i="27"/>
  <c r="AT277" i="27"/>
  <c r="AS278" i="27"/>
  <c r="AT278" i="27"/>
  <c r="AS279" i="27"/>
  <c r="AT279" i="27"/>
  <c r="AS280" i="27"/>
  <c r="AT280" i="27"/>
  <c r="AS281" i="27"/>
  <c r="AT281" i="27"/>
  <c r="AS282" i="27"/>
  <c r="AT282" i="27"/>
  <c r="AS283" i="27"/>
  <c r="AT283" i="27"/>
  <c r="AS284" i="27"/>
  <c r="AT284" i="27"/>
  <c r="AS285" i="27"/>
  <c r="AT285" i="27"/>
  <c r="AS286" i="27"/>
  <c r="AT286" i="27"/>
  <c r="AS287" i="27"/>
  <c r="AT287" i="27"/>
  <c r="AS288" i="27"/>
  <c r="AT288" i="27"/>
  <c r="AS289" i="27"/>
  <c r="AT289" i="27"/>
  <c r="AS290" i="27"/>
  <c r="AT290" i="27"/>
  <c r="AS291" i="27"/>
  <c r="AT291" i="27"/>
  <c r="AS292" i="27"/>
  <c r="AT292" i="27"/>
  <c r="AS293" i="27"/>
  <c r="AT293" i="27"/>
  <c r="AS294" i="27"/>
  <c r="AT294" i="27"/>
  <c r="AS295" i="27"/>
  <c r="AT295" i="27"/>
  <c r="AS296" i="27"/>
  <c r="AT296" i="27"/>
  <c r="AS297" i="27"/>
  <c r="AT297" i="27"/>
  <c r="AS298" i="27"/>
  <c r="AT298" i="27"/>
  <c r="AS299" i="27"/>
  <c r="AT299" i="27"/>
  <c r="AS300" i="27"/>
  <c r="AT300" i="27"/>
  <c r="AS301" i="27"/>
  <c r="AT301" i="27"/>
  <c r="AS302" i="27"/>
  <c r="AT302" i="27"/>
  <c r="AS303" i="27"/>
  <c r="AT303" i="27"/>
  <c r="AS304" i="27"/>
  <c r="AT304" i="27"/>
  <c r="AS305" i="27"/>
  <c r="AT305" i="27"/>
  <c r="AS306" i="27"/>
  <c r="AT306" i="27"/>
  <c r="AS307" i="27"/>
  <c r="AT307" i="27"/>
  <c r="AS308" i="27"/>
  <c r="AT308" i="27"/>
  <c r="AS309" i="27"/>
  <c r="AT309" i="27"/>
  <c r="AS310" i="27"/>
  <c r="AT310" i="27"/>
  <c r="AS311" i="27"/>
  <c r="AT311" i="27"/>
  <c r="AS312" i="27"/>
  <c r="AT312" i="27"/>
  <c r="AS313" i="27"/>
  <c r="AT313" i="27"/>
  <c r="AS314" i="27"/>
  <c r="AT314" i="27"/>
  <c r="AS315" i="27"/>
  <c r="AT315" i="27"/>
  <c r="AS316" i="27"/>
  <c r="AT316" i="27"/>
  <c r="AS317" i="27"/>
  <c r="AT317" i="27"/>
  <c r="AS318" i="27"/>
  <c r="AT318" i="27"/>
  <c r="AS319" i="27"/>
  <c r="AT319" i="27"/>
  <c r="AS320" i="27"/>
  <c r="AT320" i="27"/>
  <c r="AS321" i="27"/>
  <c r="AT321" i="27"/>
  <c r="AS322" i="27"/>
  <c r="AT322" i="27"/>
  <c r="AS323" i="27"/>
  <c r="AT323" i="27"/>
  <c r="AS324" i="27"/>
  <c r="AT324" i="27"/>
  <c r="AS325" i="27"/>
  <c r="AT325" i="27"/>
  <c r="AS326" i="27"/>
  <c r="AT326" i="27"/>
  <c r="AS327" i="27"/>
  <c r="AT327" i="27"/>
  <c r="AS328" i="27"/>
  <c r="AT328" i="27"/>
  <c r="AS329" i="27"/>
  <c r="AT329" i="27"/>
  <c r="AS330" i="27"/>
  <c r="AT330" i="27"/>
  <c r="AS331" i="27"/>
  <c r="AT331" i="27"/>
  <c r="AS332" i="27"/>
  <c r="AT332" i="27"/>
  <c r="AS333" i="27"/>
  <c r="AT333" i="27"/>
  <c r="AS334" i="27"/>
  <c r="AT334" i="27"/>
  <c r="AS335" i="27"/>
  <c r="AT335" i="27"/>
  <c r="AS336" i="27"/>
  <c r="AT336" i="27"/>
  <c r="AS337" i="27"/>
  <c r="AT337" i="27"/>
  <c r="AS338" i="27"/>
  <c r="AT338" i="27"/>
  <c r="AS339" i="27"/>
  <c r="AT339" i="27"/>
  <c r="AS340" i="27"/>
  <c r="AT340" i="27"/>
  <c r="AS341" i="27"/>
  <c r="AT341" i="27"/>
  <c r="AS342" i="27"/>
  <c r="AT342" i="27"/>
  <c r="AS343" i="27"/>
  <c r="AT343" i="27"/>
  <c r="AS344" i="27"/>
  <c r="AT344" i="27"/>
  <c r="AS345" i="27"/>
  <c r="AT345" i="27"/>
  <c r="AS346" i="27"/>
  <c r="AT346" i="27"/>
  <c r="AS347" i="27"/>
  <c r="AT347" i="27"/>
  <c r="AS348" i="27"/>
  <c r="AT348" i="27"/>
  <c r="AS349" i="27"/>
  <c r="AT349" i="27"/>
  <c r="AS350" i="27"/>
  <c r="AT350" i="27"/>
  <c r="AS351" i="27"/>
  <c r="AT351" i="27"/>
  <c r="AS352" i="27"/>
  <c r="AT352" i="27"/>
  <c r="AS353" i="27"/>
  <c r="AT353" i="27"/>
  <c r="AS354" i="27"/>
  <c r="AT354" i="27"/>
  <c r="AS355" i="27"/>
  <c r="AT355" i="27"/>
  <c r="AS356" i="27"/>
  <c r="AT356" i="27"/>
  <c r="AS357" i="27"/>
  <c r="AT357" i="27"/>
  <c r="AS358" i="27"/>
  <c r="AT358" i="27"/>
  <c r="AS359" i="27"/>
  <c r="AT359" i="27"/>
  <c r="AS360" i="27"/>
  <c r="AT360" i="27"/>
  <c r="AS361" i="27"/>
  <c r="AT361" i="27"/>
  <c r="AS362" i="27"/>
  <c r="AT362" i="27"/>
  <c r="AS363" i="27"/>
  <c r="AT363" i="27"/>
  <c r="AS364" i="27"/>
  <c r="AT364" i="27"/>
  <c r="AS365" i="27"/>
  <c r="AT365" i="27"/>
  <c r="AS366" i="27"/>
  <c r="AT366" i="27"/>
  <c r="AS367" i="27"/>
  <c r="AT367" i="27"/>
  <c r="AS368" i="27"/>
  <c r="AT368" i="27"/>
  <c r="AS369" i="27"/>
  <c r="AT369" i="27"/>
  <c r="AS370" i="27"/>
  <c r="AT370" i="27"/>
  <c r="AS371" i="27"/>
  <c r="AT371" i="27"/>
  <c r="AS372" i="27"/>
  <c r="AT372" i="27"/>
  <c r="AS373" i="27"/>
  <c r="AT373" i="27"/>
  <c r="AS374" i="27"/>
  <c r="AT374" i="27"/>
  <c r="AS375" i="27"/>
  <c r="AT375" i="27"/>
  <c r="AS376" i="27"/>
  <c r="AT376" i="27"/>
  <c r="AS377" i="27"/>
  <c r="AT377" i="27"/>
  <c r="AS378" i="27"/>
  <c r="AT378" i="27"/>
  <c r="AS379" i="27"/>
  <c r="AT379" i="27"/>
  <c r="AS380" i="27"/>
  <c r="AT380" i="27"/>
  <c r="AS381" i="27"/>
  <c r="AT381" i="27"/>
  <c r="AS382" i="27"/>
  <c r="AT382" i="27"/>
  <c r="AS383" i="27"/>
  <c r="AT383" i="27"/>
  <c r="AS384" i="27"/>
  <c r="AT384" i="27"/>
  <c r="AS385" i="27"/>
  <c r="AT385" i="27"/>
  <c r="AS386" i="27"/>
  <c r="AT386" i="27"/>
  <c r="AS387" i="27"/>
  <c r="AT387" i="27"/>
  <c r="AS388" i="27"/>
  <c r="AT388" i="27"/>
  <c r="AS389" i="27"/>
  <c r="AT389" i="27"/>
  <c r="AS390" i="27"/>
  <c r="AT390" i="27"/>
  <c r="AS391" i="27"/>
  <c r="AT391" i="27"/>
  <c r="AS392" i="27"/>
  <c r="AT392" i="27"/>
  <c r="AS393" i="27"/>
  <c r="AT393" i="27"/>
  <c r="AS394" i="27"/>
  <c r="AT394" i="27"/>
  <c r="AS395" i="27"/>
  <c r="AT395" i="27"/>
  <c r="AS396" i="27"/>
  <c r="AT396" i="27"/>
  <c r="AS397" i="27"/>
  <c r="AT397" i="27"/>
  <c r="AS398" i="27"/>
  <c r="AT398" i="27"/>
  <c r="AS399" i="27"/>
  <c r="AT399" i="27"/>
  <c r="AS400" i="27"/>
  <c r="AT400" i="27"/>
  <c r="AS401" i="27"/>
  <c r="AT401" i="27"/>
  <c r="AS402" i="27"/>
  <c r="AT402" i="27"/>
  <c r="AS403" i="27"/>
  <c r="AT403" i="27"/>
  <c r="AS404" i="27"/>
  <c r="AT404" i="27"/>
  <c r="AS405" i="27"/>
  <c r="AT405" i="27"/>
  <c r="AS406" i="27"/>
  <c r="AT406" i="27"/>
  <c r="AS407" i="27"/>
  <c r="AT407" i="27"/>
  <c r="AS408" i="27"/>
  <c r="AT408" i="27"/>
  <c r="AS409" i="27"/>
  <c r="AT409" i="27"/>
  <c r="AS410" i="27"/>
  <c r="AT410" i="27"/>
  <c r="AS411" i="27"/>
  <c r="AT411" i="27"/>
  <c r="AS412" i="27"/>
  <c r="AT412" i="27"/>
  <c r="AS413" i="27"/>
  <c r="AT413" i="27"/>
  <c r="AS414" i="27"/>
  <c r="AT414" i="27"/>
  <c r="AS415" i="27"/>
  <c r="AT415" i="27"/>
  <c r="AS416" i="27"/>
  <c r="AT416" i="27"/>
  <c r="AS417" i="27"/>
  <c r="AT417" i="27"/>
  <c r="AS418" i="27"/>
  <c r="AT418" i="27"/>
  <c r="AS419" i="27"/>
  <c r="AT419" i="27"/>
  <c r="AS420" i="27"/>
  <c r="AT420" i="27"/>
  <c r="AS421" i="27"/>
  <c r="AT421" i="27"/>
  <c r="AS422" i="27"/>
  <c r="AT422" i="27"/>
  <c r="AS423" i="27"/>
  <c r="AT423" i="27"/>
  <c r="AS424" i="27"/>
  <c r="AT424" i="27"/>
  <c r="AS425" i="27"/>
  <c r="AT425" i="27"/>
  <c r="AS426" i="27"/>
  <c r="AT426" i="27"/>
  <c r="AS427" i="27"/>
  <c r="AT427" i="27"/>
  <c r="AS428" i="27"/>
  <c r="AT428" i="27"/>
  <c r="AS429" i="27"/>
  <c r="AT429" i="27"/>
  <c r="AS430" i="27"/>
  <c r="AT430" i="27"/>
  <c r="AS431" i="27"/>
  <c r="AT431" i="27"/>
  <c r="AS432" i="27"/>
  <c r="AT432" i="27"/>
  <c r="AS433" i="27"/>
  <c r="AT433" i="27"/>
  <c r="AS434" i="27"/>
  <c r="AT434" i="27"/>
  <c r="AS435" i="27"/>
  <c r="AT435" i="27"/>
  <c r="AS436" i="27"/>
  <c r="AT436" i="27"/>
  <c r="AS437" i="27"/>
  <c r="AT437" i="27"/>
  <c r="AS438" i="27"/>
  <c r="AT438" i="27"/>
  <c r="AS439" i="27"/>
  <c r="AT439" i="27"/>
  <c r="AS440" i="27"/>
  <c r="AT440" i="27"/>
  <c r="AS441" i="27"/>
  <c r="AT441" i="27"/>
  <c r="AS442" i="27"/>
  <c r="AT442" i="27"/>
  <c r="AS443" i="27"/>
  <c r="AT443" i="27"/>
  <c r="AS444" i="27"/>
  <c r="AT444" i="27"/>
  <c r="AS445" i="27"/>
  <c r="AT445" i="27"/>
  <c r="AS446" i="27"/>
  <c r="AT446" i="27"/>
  <c r="AS447" i="27"/>
  <c r="AT447" i="27"/>
  <c r="AS448" i="27"/>
  <c r="AT448" i="27"/>
  <c r="AS449" i="27"/>
  <c r="AT449" i="27"/>
  <c r="AS450" i="27"/>
  <c r="AT450" i="27"/>
  <c r="AS451" i="27"/>
  <c r="AT451" i="27"/>
  <c r="AS452" i="27"/>
  <c r="AT452" i="27"/>
  <c r="AS453" i="27"/>
  <c r="AT453" i="27"/>
  <c r="AS454" i="27"/>
  <c r="AT454" i="27"/>
  <c r="AS455" i="27"/>
  <c r="AT455" i="27"/>
  <c r="AS456" i="27"/>
  <c r="AT456" i="27"/>
  <c r="AS457" i="27"/>
  <c r="AT457" i="27"/>
  <c r="AS458" i="27"/>
  <c r="AT458" i="27"/>
  <c r="AS459" i="27"/>
  <c r="AT459" i="27"/>
  <c r="AS460" i="27"/>
  <c r="AT460" i="27"/>
  <c r="AS461" i="27"/>
  <c r="AT461" i="27"/>
  <c r="AS462" i="27"/>
  <c r="AT462" i="27"/>
  <c r="AS463" i="27"/>
  <c r="AT463" i="27"/>
  <c r="AS464" i="27"/>
  <c r="AT464" i="27"/>
  <c r="AS465" i="27"/>
  <c r="AT465" i="27"/>
  <c r="AS466" i="27"/>
  <c r="AT466" i="27"/>
  <c r="AS467" i="27"/>
  <c r="AT467" i="27"/>
  <c r="AS468" i="27"/>
  <c r="AT468" i="27"/>
  <c r="AS469" i="27"/>
  <c r="AT469" i="27"/>
  <c r="AS470" i="27"/>
  <c r="AT470" i="27"/>
  <c r="AS471" i="27"/>
  <c r="AT471" i="27"/>
  <c r="AS472" i="27"/>
  <c r="AT472" i="27"/>
  <c r="AS473" i="27"/>
  <c r="AT473" i="27"/>
  <c r="AS474" i="27"/>
  <c r="AT474" i="27"/>
  <c r="AS475" i="27"/>
  <c r="AT475" i="27"/>
  <c r="AS476" i="27"/>
  <c r="AT476" i="27"/>
  <c r="AS477" i="27"/>
  <c r="AT477" i="27"/>
  <c r="AS478" i="27"/>
  <c r="AT478" i="27"/>
  <c r="AS479" i="27"/>
  <c r="AT479" i="27"/>
  <c r="AS480" i="27"/>
  <c r="AT480" i="27"/>
  <c r="AS481" i="27"/>
  <c r="AT481" i="27"/>
  <c r="AS482" i="27"/>
  <c r="AT482" i="27"/>
  <c r="AS483" i="27"/>
  <c r="AT483" i="27"/>
  <c r="AS484" i="27"/>
  <c r="AT484" i="27"/>
  <c r="AS485" i="27"/>
  <c r="AT485" i="27"/>
  <c r="AS486" i="27"/>
  <c r="AT486" i="27"/>
  <c r="AS487" i="27"/>
  <c r="AT487" i="27"/>
  <c r="AS488" i="27"/>
  <c r="AT488" i="27"/>
  <c r="AS489" i="27"/>
  <c r="AT489" i="27"/>
  <c r="AS490" i="27"/>
  <c r="AT490" i="27"/>
  <c r="AS491" i="27"/>
  <c r="AT491" i="27"/>
  <c r="AS492" i="27"/>
  <c r="AT492" i="27"/>
  <c r="AS493" i="27"/>
  <c r="AT493" i="27"/>
  <c r="AS494" i="27"/>
  <c r="AT494" i="27"/>
  <c r="AS495" i="27"/>
  <c r="AT495" i="27"/>
  <c r="AS496" i="27"/>
  <c r="AT496" i="27"/>
  <c r="AS497" i="27"/>
  <c r="AT497" i="27"/>
  <c r="AS498" i="27"/>
  <c r="AT498" i="27"/>
  <c r="AS499" i="27"/>
  <c r="AT499" i="27"/>
  <c r="AS500" i="27"/>
  <c r="AT500" i="27"/>
  <c r="AS501" i="27"/>
  <c r="AT501" i="27"/>
  <c r="AS502" i="27"/>
  <c r="AT502" i="27"/>
  <c r="AS503" i="27"/>
  <c r="AT503" i="27"/>
  <c r="AS504" i="27"/>
  <c r="AT504" i="27"/>
  <c r="AS505" i="27"/>
  <c r="AT505" i="27"/>
  <c r="AS506" i="27"/>
  <c r="AT506" i="27"/>
  <c r="AS507" i="27"/>
  <c r="AT507" i="27"/>
  <c r="AS508" i="27"/>
  <c r="AT508" i="27"/>
  <c r="AS509" i="27"/>
  <c r="AT509" i="27"/>
  <c r="AS510" i="27"/>
  <c r="AT510" i="27"/>
  <c r="AS511" i="27"/>
  <c r="AT511" i="27"/>
  <c r="AS512" i="27"/>
  <c r="AT512" i="27"/>
  <c r="AS513" i="27"/>
  <c r="AT513" i="27"/>
  <c r="AS514" i="27"/>
  <c r="AT514" i="27"/>
  <c r="AS515" i="27"/>
  <c r="AT515" i="27"/>
  <c r="AS516" i="27"/>
  <c r="AT516" i="27"/>
  <c r="AS517" i="27"/>
  <c r="AT517" i="27"/>
  <c r="AS518" i="27"/>
  <c r="AT518" i="27"/>
  <c r="AS519" i="27"/>
  <c r="AT519" i="27"/>
  <c r="AS520" i="27"/>
  <c r="AT520" i="27"/>
  <c r="AS521" i="27"/>
  <c r="AT521" i="27"/>
  <c r="AS522" i="27"/>
  <c r="AT522" i="27"/>
  <c r="AS523" i="27"/>
  <c r="AT523" i="27"/>
  <c r="AS524" i="27"/>
  <c r="AT524" i="27"/>
  <c r="AS525" i="27"/>
  <c r="AT525" i="27"/>
  <c r="AS526" i="27"/>
  <c r="AT526" i="27"/>
  <c r="AS527" i="27"/>
  <c r="AT527" i="27"/>
  <c r="AS528" i="27"/>
  <c r="AT528" i="27"/>
  <c r="AS529" i="27"/>
  <c r="AT529" i="27"/>
  <c r="AS530" i="27"/>
  <c r="AT530" i="27"/>
  <c r="AS531" i="27"/>
  <c r="AT531" i="27"/>
  <c r="AS532" i="27"/>
  <c r="AT532" i="27"/>
  <c r="AS533" i="27"/>
  <c r="AT533" i="27"/>
  <c r="AS534" i="27"/>
  <c r="AT534" i="27"/>
  <c r="AS535" i="27"/>
  <c r="AT535" i="27"/>
  <c r="AS536" i="27"/>
  <c r="AT536" i="27"/>
  <c r="AS537" i="27"/>
  <c r="AT537" i="27"/>
  <c r="AS538" i="27"/>
  <c r="AT538" i="27"/>
  <c r="AS539" i="27"/>
  <c r="AT539" i="27"/>
  <c r="AS540" i="27"/>
  <c r="AT540" i="27"/>
  <c r="AS541" i="27"/>
  <c r="AT541" i="27"/>
  <c r="AS542" i="27"/>
  <c r="AT542" i="27"/>
  <c r="AS543" i="27"/>
  <c r="AT543" i="27"/>
  <c r="AS544" i="27"/>
  <c r="AT544" i="27"/>
  <c r="AS545" i="27"/>
  <c r="AT545" i="27"/>
  <c r="AS546" i="27"/>
  <c r="AT546" i="27"/>
  <c r="AS547" i="27"/>
  <c r="AT547" i="27"/>
  <c r="AS548" i="27"/>
  <c r="AT548" i="27"/>
  <c r="AS549" i="27"/>
  <c r="AT549" i="27"/>
  <c r="AS550" i="27"/>
  <c r="AT550" i="27"/>
  <c r="AS551" i="27"/>
  <c r="AT551" i="27"/>
  <c r="AS552" i="27"/>
  <c r="AT552" i="27"/>
  <c r="AS553" i="27"/>
  <c r="AT553" i="27"/>
  <c r="AS554" i="27"/>
  <c r="AT554" i="27"/>
  <c r="AS555" i="27"/>
  <c r="AT555" i="27"/>
  <c r="AS556" i="27"/>
  <c r="AT556" i="27"/>
  <c r="AS557" i="27"/>
  <c r="AT557" i="27"/>
  <c r="AS558" i="27"/>
  <c r="AT558" i="27"/>
  <c r="AS559" i="27"/>
  <c r="AT559" i="27"/>
  <c r="AS560" i="27"/>
  <c r="AT560" i="27"/>
  <c r="AS561" i="27"/>
  <c r="AT561" i="27"/>
  <c r="AS562" i="27"/>
  <c r="AT562" i="27"/>
  <c r="AS563" i="27"/>
  <c r="AT563" i="27"/>
  <c r="AS564" i="27"/>
  <c r="AT564" i="27"/>
  <c r="AS565" i="27"/>
  <c r="AT565" i="27"/>
  <c r="AS566" i="27"/>
  <c r="AT566" i="27"/>
  <c r="AS567" i="27"/>
  <c r="AT567" i="27"/>
  <c r="AS568" i="27"/>
  <c r="AT568" i="27"/>
  <c r="AS569" i="27"/>
  <c r="AT569" i="27"/>
  <c r="AS570" i="27"/>
  <c r="AT570" i="27"/>
  <c r="AS571" i="27"/>
  <c r="AT571" i="27"/>
  <c r="AS572" i="27"/>
  <c r="AT572" i="27"/>
  <c r="AS573" i="27"/>
  <c r="AT573" i="27"/>
  <c r="AS574" i="27"/>
  <c r="AT574" i="27"/>
  <c r="AS575" i="27"/>
  <c r="AT575" i="27"/>
  <c r="AS576" i="27"/>
  <c r="AT576" i="27"/>
  <c r="AS577" i="27"/>
  <c r="AT577" i="27"/>
  <c r="AS578" i="27"/>
  <c r="AT578" i="27"/>
  <c r="AS579" i="27"/>
  <c r="AT579" i="27"/>
  <c r="AS580" i="27"/>
  <c r="AT580" i="27"/>
  <c r="AS581" i="27"/>
  <c r="AT581" i="27"/>
  <c r="AS582" i="27"/>
  <c r="AT582" i="27"/>
  <c r="AS583" i="27"/>
  <c r="AT583" i="27"/>
  <c r="AS584" i="27"/>
  <c r="AT584" i="27"/>
  <c r="AS585" i="27"/>
  <c r="AT585" i="27"/>
  <c r="AS586" i="27"/>
  <c r="AT586" i="27"/>
  <c r="AS587" i="27"/>
  <c r="AT587" i="27"/>
  <c r="AS588" i="27"/>
  <c r="AT588" i="27"/>
  <c r="AS589" i="27"/>
  <c r="AT589" i="27"/>
  <c r="AS590" i="27"/>
  <c r="AT590" i="27"/>
  <c r="AS591" i="27"/>
  <c r="AT591" i="27"/>
  <c r="AS592" i="27"/>
  <c r="AT592" i="27"/>
  <c r="AS593" i="27"/>
  <c r="AT593" i="27"/>
  <c r="AS594" i="27"/>
  <c r="AT594" i="27"/>
  <c r="AS595" i="27"/>
  <c r="AT595" i="27"/>
  <c r="AS596" i="27"/>
  <c r="AT596" i="27"/>
  <c r="AS597" i="27"/>
  <c r="AT597" i="27"/>
  <c r="AS598" i="27"/>
  <c r="AT598" i="27"/>
  <c r="AS599" i="27"/>
  <c r="AT599" i="27"/>
  <c r="AS600" i="27"/>
  <c r="AT600" i="27"/>
  <c r="AS601" i="27"/>
  <c r="AT601" i="27"/>
  <c r="AS602" i="27"/>
  <c r="AT602" i="27"/>
  <c r="AS603" i="27"/>
  <c r="AT603" i="27"/>
  <c r="AS604" i="27"/>
  <c r="AT604" i="27"/>
  <c r="AS605" i="27"/>
  <c r="AT605" i="27"/>
  <c r="AS606" i="27"/>
  <c r="AT606" i="27"/>
  <c r="AS607" i="27"/>
  <c r="AT607" i="27"/>
  <c r="AS608" i="27"/>
  <c r="AT608" i="27"/>
  <c r="AS609" i="27"/>
  <c r="AT609" i="27"/>
  <c r="AS610" i="27"/>
  <c r="AT610" i="27"/>
  <c r="AS611" i="27"/>
  <c r="AT611" i="27"/>
  <c r="AS612" i="27"/>
  <c r="AT612" i="27"/>
  <c r="AS613" i="27"/>
  <c r="AT613" i="27"/>
  <c r="AS614" i="27"/>
  <c r="AT614" i="27"/>
  <c r="AS615" i="27"/>
  <c r="AT615" i="27"/>
  <c r="AS616" i="27"/>
  <c r="AT616" i="27"/>
  <c r="AS617" i="27"/>
  <c r="AT617" i="27"/>
  <c r="AS618" i="27"/>
  <c r="AT618" i="27"/>
  <c r="AS619" i="27"/>
  <c r="AT619" i="27"/>
  <c r="AS620" i="27"/>
  <c r="AT620" i="27"/>
  <c r="AS621" i="27"/>
  <c r="AT621" i="27"/>
  <c r="AS622" i="27"/>
  <c r="AT622" i="27"/>
  <c r="AS623" i="27"/>
  <c r="AT623" i="27"/>
  <c r="AS624" i="27"/>
  <c r="AT624" i="27"/>
  <c r="AS625" i="27"/>
  <c r="AT625" i="27"/>
  <c r="AS626" i="27"/>
  <c r="AT626" i="27"/>
  <c r="AS627" i="27"/>
  <c r="AT627" i="27"/>
  <c r="AS628" i="27"/>
  <c r="AT628" i="27"/>
  <c r="AS629" i="27"/>
  <c r="AT629" i="27"/>
  <c r="AS630" i="27"/>
  <c r="AT630" i="27"/>
  <c r="AS631" i="27"/>
  <c r="AT631" i="27"/>
  <c r="AS632" i="27"/>
  <c r="AT632" i="27"/>
  <c r="AS633" i="27"/>
  <c r="AT633" i="27"/>
  <c r="AS634" i="27"/>
  <c r="AT634" i="27"/>
  <c r="AS635" i="27"/>
  <c r="AT635" i="27"/>
  <c r="AS636" i="27"/>
  <c r="AT636" i="27"/>
  <c r="AS637" i="27"/>
  <c r="AT637" i="27"/>
  <c r="AS638" i="27"/>
  <c r="AT638" i="27"/>
  <c r="AS639" i="27"/>
  <c r="AT639" i="27"/>
  <c r="AS640" i="27"/>
  <c r="AT640" i="27"/>
  <c r="AS641" i="27"/>
  <c r="AT641" i="27"/>
  <c r="AS642" i="27"/>
  <c r="AT642" i="27"/>
  <c r="AS643" i="27"/>
  <c r="AT643" i="27"/>
  <c r="AS644" i="27"/>
  <c r="AT644" i="27"/>
  <c r="AS645" i="27"/>
  <c r="AT645" i="27"/>
  <c r="AS646" i="27"/>
  <c r="AT646" i="27"/>
  <c r="AS647" i="27"/>
  <c r="AT647" i="27"/>
  <c r="AS648" i="27"/>
  <c r="AT648" i="27"/>
  <c r="AS649" i="27"/>
  <c r="AT649" i="27"/>
  <c r="AS650" i="27"/>
  <c r="AT650" i="27"/>
  <c r="AS651" i="27"/>
  <c r="AT651" i="27"/>
  <c r="AS652" i="27"/>
  <c r="AT652" i="27"/>
  <c r="AS653" i="27"/>
  <c r="AT653" i="27"/>
  <c r="AS654" i="27"/>
  <c r="AT654" i="27"/>
  <c r="AS655" i="27"/>
  <c r="AT655" i="27"/>
  <c r="AS656" i="27"/>
  <c r="AT656" i="27"/>
  <c r="AS657" i="27"/>
  <c r="AT657" i="27"/>
  <c r="AS658" i="27"/>
  <c r="AT658" i="27"/>
  <c r="AS659" i="27"/>
  <c r="AT659" i="27"/>
  <c r="AS660" i="27"/>
  <c r="AT660" i="27"/>
  <c r="AS661" i="27"/>
  <c r="AT661" i="27"/>
  <c r="AS662" i="27"/>
  <c r="AT662" i="27"/>
  <c r="AS663" i="27"/>
  <c r="AT663" i="27"/>
  <c r="AS664" i="27"/>
  <c r="AT664" i="27"/>
  <c r="AS665" i="27"/>
  <c r="AT665" i="27"/>
  <c r="AS666" i="27"/>
  <c r="AT666" i="27"/>
  <c r="AS667" i="27"/>
  <c r="AT667" i="27"/>
  <c r="AS668" i="27"/>
  <c r="AT668" i="27"/>
  <c r="AS669" i="27"/>
  <c r="AT669" i="27"/>
  <c r="AS670" i="27"/>
  <c r="AT670" i="27"/>
  <c r="AS671" i="27"/>
  <c r="AT671" i="27"/>
  <c r="AS672" i="27"/>
  <c r="AT672" i="27"/>
  <c r="AS673" i="27"/>
  <c r="AT673" i="27"/>
  <c r="AS674" i="27"/>
  <c r="AT674" i="27"/>
  <c r="AS675" i="27"/>
  <c r="AT675" i="27"/>
  <c r="AS676" i="27"/>
  <c r="AT676" i="27"/>
  <c r="AS677" i="27"/>
  <c r="AT677" i="27"/>
  <c r="AS678" i="27"/>
  <c r="AT678" i="27"/>
  <c r="AS679" i="27"/>
  <c r="AT679" i="27"/>
  <c r="AS680" i="27"/>
  <c r="AT680" i="27"/>
  <c r="AS681" i="27"/>
  <c r="AT681" i="27"/>
  <c r="AS682" i="27"/>
  <c r="AT682" i="27"/>
  <c r="AS683" i="27"/>
  <c r="AT683" i="27"/>
  <c r="AS684" i="27"/>
  <c r="AT684" i="27"/>
  <c r="AS685" i="27"/>
  <c r="AT685" i="27"/>
  <c r="AS686" i="27"/>
  <c r="AT686" i="27"/>
  <c r="AS687" i="27"/>
  <c r="AT687" i="27"/>
  <c r="AS688" i="27"/>
  <c r="AT688" i="27"/>
  <c r="AS689" i="27"/>
  <c r="AT689" i="27"/>
  <c r="AS690" i="27"/>
  <c r="AT690" i="27"/>
  <c r="AS691" i="27"/>
  <c r="AT691" i="27"/>
  <c r="AS692" i="27"/>
  <c r="AT692" i="27"/>
  <c r="AS693" i="27"/>
  <c r="AT693" i="27"/>
  <c r="AS694" i="27"/>
  <c r="AT694" i="27"/>
  <c r="AS695" i="27"/>
  <c r="AT695" i="27"/>
  <c r="AS696" i="27"/>
  <c r="AT696" i="27"/>
  <c r="AS697" i="27"/>
  <c r="AT697" i="27"/>
  <c r="AS698" i="27"/>
  <c r="AT698" i="27"/>
  <c r="AS699" i="27"/>
  <c r="AT699" i="27"/>
  <c r="AS700" i="27"/>
  <c r="AT700" i="27"/>
  <c r="AS701" i="27"/>
  <c r="AT701" i="27"/>
  <c r="AS702" i="27"/>
  <c r="AT702" i="27"/>
  <c r="AS703" i="27"/>
  <c r="AT703" i="27"/>
  <c r="AS704" i="27"/>
  <c r="AT704" i="27"/>
  <c r="AS705" i="27"/>
  <c r="AT705" i="27"/>
  <c r="AS706" i="27"/>
  <c r="AT706" i="27"/>
  <c r="AS707" i="27"/>
  <c r="AT707" i="27"/>
  <c r="AS708" i="27"/>
  <c r="AT708" i="27"/>
  <c r="AS709" i="27"/>
  <c r="AT709" i="27"/>
  <c r="AS710" i="27"/>
  <c r="AT710" i="27"/>
  <c r="AS711" i="27"/>
  <c r="AT711" i="27"/>
  <c r="AS712" i="27"/>
  <c r="AT712" i="27"/>
  <c r="AS713" i="27"/>
  <c r="AT713" i="27"/>
  <c r="AS714" i="27"/>
  <c r="AT714" i="27"/>
  <c r="AS715" i="27"/>
  <c r="AT715" i="27"/>
  <c r="AS716" i="27"/>
  <c r="AT716" i="27"/>
  <c r="AS717" i="27"/>
  <c r="AT717" i="27"/>
  <c r="AS718" i="27"/>
  <c r="AT718" i="27"/>
  <c r="AS719" i="27"/>
  <c r="AT719" i="27"/>
  <c r="AS720" i="27"/>
  <c r="AT720" i="27"/>
  <c r="AS721" i="27"/>
  <c r="AT721" i="27"/>
  <c r="AS722" i="27"/>
  <c r="AT722" i="27"/>
  <c r="AS723" i="27"/>
  <c r="AT723" i="27"/>
  <c r="AS724" i="27"/>
  <c r="AT724" i="27"/>
  <c r="AS725" i="27"/>
  <c r="AT725" i="27"/>
  <c r="AS726" i="27"/>
  <c r="AT726" i="27"/>
  <c r="AS727" i="27"/>
  <c r="AT727" i="27"/>
  <c r="AS728" i="27"/>
  <c r="AT728" i="27"/>
  <c r="AS729" i="27"/>
  <c r="AT729" i="27"/>
  <c r="AS730" i="27"/>
  <c r="AT730" i="27"/>
  <c r="AS731" i="27"/>
  <c r="AT731" i="27"/>
  <c r="AS732" i="27"/>
  <c r="AT732" i="27"/>
  <c r="AS733" i="27"/>
  <c r="AT733" i="27"/>
  <c r="AS734" i="27"/>
  <c r="AT734" i="27"/>
  <c r="AS735" i="27"/>
  <c r="AT735" i="27"/>
  <c r="AS736" i="27"/>
  <c r="AT736" i="27"/>
  <c r="AS737" i="27"/>
  <c r="AT737" i="27"/>
  <c r="AS738" i="27"/>
  <c r="AT738" i="27"/>
  <c r="AS739" i="27"/>
  <c r="AT739" i="27"/>
  <c r="AS740" i="27"/>
  <c r="AT740" i="27"/>
  <c r="AS741" i="27"/>
  <c r="AT741" i="27"/>
  <c r="AS742" i="27"/>
  <c r="AT742" i="27"/>
  <c r="AS743" i="27"/>
  <c r="AT743" i="27"/>
  <c r="AS744" i="27"/>
  <c r="AT744" i="27"/>
  <c r="AS745" i="27"/>
  <c r="AT745" i="27"/>
  <c r="AS746" i="27"/>
  <c r="AT746" i="27"/>
  <c r="AS747" i="27"/>
  <c r="AT747" i="27"/>
  <c r="AS748" i="27"/>
  <c r="AT748" i="27"/>
  <c r="AS749" i="27"/>
  <c r="AT749" i="27"/>
  <c r="AS750" i="27"/>
  <c r="AT750" i="27"/>
  <c r="AS751" i="27"/>
  <c r="AT751" i="27"/>
  <c r="AS752" i="27"/>
  <c r="AT752" i="27"/>
  <c r="AS753" i="27"/>
  <c r="AT753" i="27"/>
  <c r="AS754" i="27"/>
  <c r="AT754" i="27"/>
  <c r="AS755" i="27"/>
  <c r="AT755" i="27"/>
  <c r="AS756" i="27"/>
  <c r="AT756" i="27"/>
  <c r="AS757" i="27"/>
  <c r="AT757" i="27"/>
  <c r="AS758" i="27"/>
  <c r="AT758" i="27"/>
  <c r="AS759" i="27"/>
  <c r="AT759" i="27"/>
  <c r="AS760" i="27"/>
  <c r="AT760" i="27"/>
  <c r="AS761" i="27"/>
  <c r="AT761" i="27"/>
  <c r="AS762" i="27"/>
  <c r="AT762" i="27"/>
  <c r="AS763" i="27"/>
  <c r="AT763" i="27"/>
  <c r="AS764" i="27"/>
  <c r="AT764" i="27"/>
  <c r="AS765" i="27"/>
  <c r="AT765" i="27"/>
  <c r="AS766" i="27"/>
  <c r="AT766" i="27"/>
  <c r="AS767" i="27"/>
  <c r="AT767" i="27"/>
  <c r="AS768" i="27"/>
  <c r="AT768" i="27"/>
  <c r="AS769" i="27"/>
  <c r="AT769" i="27"/>
  <c r="AS770" i="27"/>
  <c r="AT770" i="27"/>
  <c r="AS771" i="27"/>
  <c r="AT771" i="27"/>
  <c r="AS772" i="27"/>
  <c r="AT772" i="27"/>
  <c r="AS773" i="27"/>
  <c r="AT773" i="27"/>
  <c r="AS774" i="27"/>
  <c r="AT774" i="27"/>
  <c r="AS775" i="27"/>
  <c r="AT775" i="27"/>
  <c r="AS776" i="27"/>
  <c r="AT776" i="27"/>
  <c r="AS777" i="27"/>
  <c r="AT777" i="27"/>
  <c r="AS778" i="27"/>
  <c r="AT778" i="27"/>
  <c r="AS779" i="27"/>
  <c r="AT779" i="27"/>
  <c r="AS780" i="27"/>
  <c r="AT780" i="27"/>
  <c r="AS781" i="27"/>
  <c r="AT781" i="27"/>
  <c r="AS782" i="27"/>
  <c r="AT782" i="27"/>
  <c r="AS783" i="27"/>
  <c r="AT783" i="27"/>
  <c r="AS784" i="27"/>
  <c r="AT784" i="27"/>
  <c r="AS785" i="27"/>
  <c r="AT785" i="27"/>
  <c r="AS786" i="27"/>
  <c r="AT786" i="27"/>
  <c r="AS787" i="27"/>
  <c r="AT787" i="27"/>
  <c r="AS788" i="27"/>
  <c r="AT788" i="27"/>
  <c r="AS789" i="27"/>
  <c r="AT789" i="27"/>
  <c r="AS790" i="27"/>
  <c r="AT790" i="27"/>
  <c r="AS791" i="27"/>
  <c r="AT791" i="27"/>
  <c r="AS792" i="27"/>
  <c r="AT792" i="27"/>
  <c r="AS793" i="27"/>
  <c r="AT793" i="27"/>
  <c r="AS794" i="27"/>
  <c r="AT794" i="27"/>
  <c r="AS795" i="27"/>
  <c r="AT795" i="27"/>
  <c r="AS796" i="27"/>
  <c r="AT796" i="27"/>
  <c r="AS797" i="27"/>
  <c r="AT797" i="27"/>
  <c r="AS798" i="27"/>
  <c r="AT798" i="27"/>
  <c r="AS799" i="27"/>
  <c r="AT799" i="27"/>
  <c r="AS800" i="27"/>
  <c r="AT800" i="27"/>
  <c r="AS801" i="27"/>
  <c r="AT801" i="27"/>
  <c r="AS802" i="27"/>
  <c r="AT802" i="27"/>
  <c r="AS803" i="27"/>
  <c r="AT803" i="27"/>
  <c r="AS804" i="27"/>
  <c r="AT804" i="27"/>
  <c r="AS805" i="27"/>
  <c r="AT805" i="27"/>
  <c r="AS806" i="27"/>
  <c r="AT806" i="27"/>
  <c r="AS807" i="27"/>
  <c r="AT807" i="27"/>
  <c r="AS808" i="27"/>
  <c r="AT808" i="27"/>
  <c r="AS809" i="27"/>
  <c r="AT809" i="27"/>
  <c r="AS810" i="27"/>
  <c r="AT810" i="27"/>
  <c r="AS811" i="27"/>
  <c r="AT811" i="27"/>
  <c r="AS812" i="27"/>
  <c r="AT812" i="27"/>
  <c r="AS813" i="27"/>
  <c r="AT813" i="27"/>
  <c r="AS814" i="27"/>
  <c r="AT814" i="27"/>
  <c r="AS815" i="27"/>
  <c r="AT815" i="27"/>
  <c r="AS816" i="27"/>
  <c r="AT816" i="27"/>
  <c r="AS817" i="27"/>
  <c r="AT817" i="27"/>
  <c r="AS818" i="27"/>
  <c r="AT818" i="27"/>
  <c r="AS819" i="27"/>
  <c r="AT819" i="27"/>
  <c r="AS820" i="27"/>
  <c r="AT820" i="27"/>
  <c r="AS821" i="27"/>
  <c r="AT821" i="27"/>
  <c r="AS822" i="27"/>
  <c r="AT822" i="27"/>
  <c r="AS823" i="27"/>
  <c r="AT823" i="27"/>
  <c r="AS824" i="27"/>
  <c r="AT824" i="27"/>
  <c r="AS825" i="27"/>
  <c r="AT825" i="27"/>
  <c r="AS826" i="27"/>
  <c r="AT826" i="27"/>
  <c r="AS827" i="27"/>
  <c r="AT827" i="27"/>
  <c r="AS828" i="27"/>
  <c r="AT828" i="27"/>
  <c r="AS829" i="27"/>
  <c r="AT829" i="27"/>
  <c r="AS830" i="27"/>
  <c r="AT830" i="27"/>
  <c r="AS831" i="27"/>
  <c r="AT831" i="27"/>
  <c r="AS832" i="27"/>
  <c r="AT832" i="27"/>
  <c r="AS833" i="27"/>
  <c r="AT833" i="27"/>
  <c r="AS834" i="27"/>
  <c r="AT834" i="27"/>
  <c r="AS835" i="27"/>
  <c r="AT835" i="27"/>
  <c r="AS836" i="27"/>
  <c r="AT836" i="27"/>
  <c r="AS837" i="27"/>
  <c r="AT837" i="27"/>
  <c r="AS838" i="27"/>
  <c r="AT838" i="27"/>
  <c r="AS839" i="27"/>
  <c r="AT839" i="27"/>
  <c r="AS840" i="27"/>
  <c r="AT840" i="27"/>
  <c r="AS841" i="27"/>
  <c r="AT841" i="27"/>
  <c r="AS842" i="27"/>
  <c r="AT842" i="27"/>
  <c r="AS843" i="27"/>
  <c r="AT843" i="27"/>
  <c r="AS844" i="27"/>
  <c r="AT844" i="27"/>
  <c r="AS845" i="27"/>
  <c r="AT845" i="27"/>
  <c r="AS846" i="27"/>
  <c r="AT846" i="27"/>
  <c r="AS847" i="27"/>
  <c r="AT847" i="27"/>
  <c r="AS848" i="27"/>
  <c r="AT848" i="27"/>
  <c r="AS849" i="27"/>
  <c r="AT849" i="27"/>
  <c r="AS850" i="27"/>
  <c r="AT850" i="27"/>
  <c r="AS851" i="27"/>
  <c r="AT851" i="27"/>
  <c r="AS852" i="27"/>
  <c r="AT852" i="27"/>
  <c r="AS853" i="27"/>
  <c r="AT853" i="27"/>
  <c r="AS854" i="27"/>
  <c r="AT854" i="27"/>
  <c r="AS855" i="27"/>
  <c r="AT855" i="27"/>
  <c r="AS856" i="27"/>
  <c r="AT856" i="27"/>
  <c r="AS857" i="27"/>
  <c r="AT857" i="27"/>
  <c r="AS858" i="27"/>
  <c r="AT858" i="27"/>
  <c r="AS859" i="27"/>
  <c r="AT859" i="27"/>
  <c r="AS860" i="27"/>
  <c r="AT860" i="27"/>
  <c r="AS861" i="27"/>
  <c r="AT861" i="27"/>
  <c r="AS862" i="27"/>
  <c r="AT862" i="27"/>
  <c r="AS863" i="27"/>
  <c r="AT863" i="27"/>
  <c r="AS864" i="27"/>
  <c r="AT864" i="27"/>
  <c r="AS865" i="27"/>
  <c r="AT865" i="27"/>
  <c r="AS866" i="27"/>
  <c r="AT866" i="27"/>
  <c r="AS867" i="27"/>
  <c r="AT867" i="27"/>
  <c r="AS868" i="27"/>
  <c r="AT868" i="27"/>
  <c r="AS869" i="27"/>
  <c r="AT869" i="27"/>
  <c r="AS870" i="27"/>
  <c r="AT870" i="27"/>
  <c r="AS871" i="27"/>
  <c r="AT871" i="27"/>
  <c r="AS872" i="27"/>
  <c r="AT872" i="27"/>
  <c r="AS873" i="27"/>
  <c r="AT873" i="27"/>
  <c r="AS874" i="27"/>
  <c r="AT874" i="27"/>
  <c r="AS875" i="27"/>
  <c r="AT875" i="27"/>
  <c r="AS876" i="27"/>
  <c r="AT876" i="27"/>
  <c r="AS877" i="27"/>
  <c r="AT877" i="27"/>
  <c r="AS878" i="27"/>
  <c r="AT878" i="27"/>
  <c r="AS879" i="27"/>
  <c r="AT879" i="27"/>
  <c r="AS880" i="27"/>
  <c r="AT880" i="27"/>
  <c r="AS881" i="27"/>
  <c r="AT881" i="27"/>
  <c r="AS882" i="27"/>
  <c r="AT882" i="27"/>
  <c r="AS883" i="27"/>
  <c r="AT883" i="27"/>
  <c r="AS884" i="27"/>
  <c r="AT884" i="27"/>
  <c r="AS885" i="27"/>
  <c r="AT885" i="27"/>
  <c r="AS886" i="27"/>
  <c r="AT886" i="27"/>
  <c r="AS887" i="27"/>
  <c r="AT887" i="27"/>
  <c r="AS888" i="27"/>
  <c r="AT888" i="27"/>
  <c r="AS889" i="27"/>
  <c r="AT889" i="27"/>
  <c r="AS890" i="27"/>
  <c r="AT890" i="27"/>
  <c r="AS891" i="27"/>
  <c r="AT891" i="27"/>
  <c r="AS892" i="27"/>
  <c r="AT892" i="27"/>
  <c r="AS893" i="27"/>
  <c r="AT893" i="27"/>
  <c r="AS894" i="27"/>
  <c r="AT894" i="27"/>
  <c r="AS895" i="27"/>
  <c r="AT895" i="27"/>
  <c r="AS896" i="27"/>
  <c r="AT896" i="27"/>
  <c r="AS897" i="27"/>
  <c r="AT897" i="27"/>
  <c r="AS898" i="27"/>
  <c r="AT898" i="27"/>
  <c r="AS899" i="27"/>
  <c r="AT899" i="27"/>
  <c r="AS900" i="27"/>
  <c r="AT900" i="27"/>
  <c r="AS901" i="27"/>
  <c r="AT901" i="27"/>
  <c r="AS902" i="27"/>
  <c r="AT902" i="27"/>
  <c r="AS903" i="27"/>
  <c r="AT903" i="27"/>
  <c r="AS904" i="27"/>
  <c r="AT904" i="27"/>
  <c r="AS905" i="27"/>
  <c r="AT905" i="27"/>
  <c r="AS906" i="27"/>
  <c r="AT906" i="27"/>
  <c r="AS907" i="27"/>
  <c r="AT907" i="27"/>
  <c r="AS908" i="27"/>
  <c r="AT908" i="27"/>
  <c r="AS909" i="27"/>
  <c r="AT909" i="27"/>
  <c r="AS910" i="27"/>
  <c r="AT910" i="27"/>
  <c r="AS911" i="27"/>
  <c r="AT911" i="27"/>
  <c r="AS912" i="27"/>
  <c r="AT912" i="27"/>
  <c r="AS913" i="27"/>
  <c r="AT913" i="27"/>
  <c r="AS914" i="27"/>
  <c r="AT914" i="27"/>
  <c r="AS915" i="27"/>
  <c r="AT915" i="27"/>
  <c r="AS916" i="27"/>
  <c r="AT916" i="27"/>
  <c r="AS917" i="27"/>
  <c r="AT917" i="27"/>
  <c r="AS918" i="27"/>
  <c r="AT918" i="27"/>
  <c r="AS919" i="27"/>
  <c r="AT919" i="27"/>
  <c r="AS920" i="27"/>
  <c r="AT920" i="27"/>
  <c r="AS921" i="27"/>
  <c r="AT921" i="27"/>
  <c r="AS922" i="27"/>
  <c r="AT922" i="27"/>
  <c r="AS923" i="27"/>
  <c r="AT923" i="27"/>
  <c r="AS924" i="27"/>
  <c r="AT924" i="27"/>
  <c r="AS925" i="27"/>
  <c r="AT925" i="27"/>
  <c r="AS926" i="27"/>
  <c r="AT926" i="27"/>
  <c r="AS927" i="27"/>
  <c r="AT927" i="27"/>
  <c r="AS928" i="27"/>
  <c r="AT928" i="27"/>
  <c r="AS929" i="27"/>
  <c r="AT929" i="27"/>
  <c r="AS930" i="27"/>
  <c r="AT930" i="27"/>
  <c r="AS931" i="27"/>
  <c r="AT931" i="27"/>
  <c r="AS932" i="27"/>
  <c r="AT932" i="27"/>
  <c r="AS933" i="27"/>
  <c r="AT933" i="27"/>
  <c r="AS934" i="27"/>
  <c r="AT934" i="27"/>
  <c r="AS935" i="27"/>
  <c r="AT935" i="27"/>
  <c r="AS936" i="27"/>
  <c r="AT936" i="27"/>
  <c r="AS937" i="27"/>
  <c r="AT937" i="27"/>
  <c r="AS938" i="27"/>
  <c r="AT938" i="27"/>
  <c r="AS939" i="27"/>
  <c r="AT939" i="27"/>
  <c r="AS940" i="27"/>
  <c r="AT940" i="27"/>
  <c r="AS941" i="27"/>
  <c r="AT941" i="27"/>
  <c r="AS942" i="27"/>
  <c r="AT942" i="27"/>
  <c r="AS943" i="27"/>
  <c r="AT943" i="27"/>
  <c r="AS944" i="27"/>
  <c r="AT944" i="27"/>
  <c r="AS945" i="27"/>
  <c r="AT945" i="27"/>
  <c r="AS946" i="27"/>
  <c r="AT946" i="27"/>
  <c r="AS947" i="27"/>
  <c r="AT947" i="27"/>
  <c r="AS948" i="27"/>
  <c r="AT948" i="27"/>
  <c r="AS949" i="27"/>
  <c r="AT949" i="27"/>
  <c r="AS950" i="27"/>
  <c r="AT950" i="27"/>
  <c r="AS951" i="27"/>
  <c r="AT951" i="27"/>
  <c r="AS952" i="27"/>
  <c r="AT952" i="27"/>
  <c r="AS953" i="27"/>
  <c r="AT953" i="27"/>
  <c r="AS954" i="27"/>
  <c r="AT954" i="27"/>
  <c r="AS955" i="27"/>
  <c r="AT955" i="27"/>
  <c r="AS956" i="27"/>
  <c r="AT956" i="27"/>
  <c r="AS957" i="27"/>
  <c r="AT957" i="27"/>
  <c r="AS958" i="27"/>
  <c r="AT958" i="27"/>
  <c r="AS959" i="27"/>
  <c r="AT959" i="27"/>
  <c r="AS960" i="27"/>
  <c r="AT960" i="27"/>
  <c r="AS961" i="27"/>
  <c r="AT961" i="27"/>
  <c r="AS962" i="27"/>
  <c r="AT962" i="27"/>
  <c r="AS963" i="27"/>
  <c r="AT963" i="27"/>
  <c r="AS964" i="27"/>
  <c r="AT964" i="27"/>
  <c r="AS965" i="27"/>
  <c r="AT965" i="27"/>
  <c r="AS966" i="27"/>
  <c r="AT966" i="27"/>
  <c r="AS967" i="27"/>
  <c r="AT967" i="27"/>
  <c r="AS968" i="27"/>
  <c r="AT968" i="27"/>
  <c r="AS969" i="27"/>
  <c r="AT969" i="27"/>
  <c r="AS970" i="27"/>
  <c r="AT970" i="27"/>
  <c r="AS971" i="27"/>
  <c r="AT971" i="27"/>
  <c r="AS972" i="27"/>
  <c r="AT972" i="27"/>
  <c r="AS973" i="27"/>
  <c r="AT973" i="27"/>
  <c r="AS974" i="27"/>
  <c r="AT974" i="27"/>
  <c r="AS975" i="27"/>
  <c r="AT975" i="27"/>
  <c r="AS976" i="27"/>
  <c r="AT976" i="27"/>
  <c r="AS977" i="27"/>
  <c r="AT977" i="27"/>
  <c r="AS978" i="27"/>
  <c r="AT978" i="27"/>
  <c r="AS979" i="27"/>
  <c r="AT979" i="27"/>
  <c r="AS980" i="27"/>
  <c r="AT980" i="27"/>
  <c r="AS981" i="27"/>
  <c r="AT981" i="27"/>
  <c r="AS982" i="27"/>
  <c r="AT982" i="27"/>
  <c r="AS983" i="27"/>
  <c r="AT983" i="27"/>
  <c r="AS984" i="27"/>
  <c r="AT984" i="27"/>
  <c r="AS985" i="27"/>
  <c r="AT985" i="27"/>
  <c r="AS986" i="27"/>
  <c r="AT986" i="27"/>
  <c r="AS987" i="27"/>
  <c r="AT987" i="27"/>
  <c r="AS988" i="27"/>
  <c r="AT988" i="27"/>
  <c r="AS989" i="27"/>
  <c r="AT989" i="27"/>
  <c r="AS990" i="27"/>
  <c r="AT990" i="27"/>
  <c r="AS991" i="27"/>
  <c r="AT991" i="27"/>
  <c r="AS992" i="27"/>
  <c r="AT992" i="27"/>
  <c r="AS993" i="27"/>
  <c r="AT993" i="27"/>
  <c r="AS994" i="27"/>
  <c r="AT994" i="27"/>
  <c r="AS995" i="27"/>
  <c r="AT995" i="27"/>
  <c r="AS996" i="27"/>
  <c r="AT996" i="27"/>
  <c r="AS997" i="27"/>
  <c r="AT997" i="27"/>
  <c r="AS998" i="27"/>
  <c r="AT998" i="27"/>
  <c r="AS999" i="27"/>
  <c r="AT999" i="27"/>
  <c r="AS1000" i="27"/>
  <c r="AT1000" i="27"/>
  <c r="AS1001" i="27"/>
  <c r="AT1001" i="27"/>
  <c r="AS1002" i="27"/>
  <c r="AT1002" i="27"/>
  <c r="AS1003" i="27"/>
  <c r="AT1003" i="27"/>
  <c r="AS1004" i="27"/>
  <c r="AT1004" i="27"/>
  <c r="AS1005" i="27"/>
  <c r="AT1005" i="27"/>
  <c r="AS1006" i="27"/>
  <c r="AT1006" i="27"/>
  <c r="AS1007" i="27"/>
  <c r="AT1007" i="27"/>
  <c r="AS1008" i="27"/>
  <c r="AT1008" i="27"/>
  <c r="AS1009" i="27"/>
  <c r="AT1009" i="27"/>
  <c r="AS1010" i="27"/>
  <c r="AT1010" i="27"/>
  <c r="AS1011" i="27"/>
  <c r="AT1011" i="27"/>
  <c r="AS1012" i="27"/>
  <c r="AT1012" i="27"/>
  <c r="AS1013" i="27"/>
  <c r="AT1013" i="27"/>
  <c r="AS1014" i="27"/>
  <c r="AT1014" i="27"/>
  <c r="AS1015" i="27"/>
  <c r="AT1015" i="27"/>
  <c r="AS1016" i="27"/>
  <c r="AT1016" i="27"/>
  <c r="AS1017" i="27"/>
  <c r="AT1017" i="27"/>
  <c r="AS1018" i="27"/>
  <c r="AT1018" i="27"/>
  <c r="AS1019" i="27"/>
  <c r="AT1019" i="27"/>
  <c r="AS1020" i="27"/>
  <c r="AT1020" i="27"/>
  <c r="AS1021" i="27"/>
  <c r="AT1021" i="27"/>
  <c r="AS1022" i="27"/>
  <c r="AT1022" i="27"/>
  <c r="AS1023" i="27"/>
  <c r="AT1023" i="27"/>
  <c r="AS1024" i="27"/>
  <c r="AT1024" i="27"/>
  <c r="AS1025" i="27"/>
  <c r="AT1025" i="27"/>
  <c r="AS1026" i="27"/>
  <c r="AT1026" i="27"/>
  <c r="AS1027" i="27"/>
  <c r="AT1027" i="27"/>
  <c r="AS1028" i="27"/>
  <c r="AT1028" i="27"/>
  <c r="AS1029" i="27"/>
  <c r="AT1029" i="27"/>
  <c r="AS1030" i="27"/>
  <c r="AT1030" i="27"/>
  <c r="AS1031" i="27"/>
  <c r="AT1031" i="27"/>
  <c r="AS1032" i="27"/>
  <c r="AT1032" i="27"/>
  <c r="AS1033" i="27"/>
  <c r="AT1033" i="27"/>
  <c r="AS1034" i="27"/>
  <c r="AT1034" i="27"/>
  <c r="AS1035" i="27"/>
  <c r="AT1035" i="27"/>
  <c r="AS1036" i="27"/>
  <c r="AT1036" i="27"/>
  <c r="AS1037" i="27"/>
  <c r="AT1037" i="27"/>
  <c r="AS1038" i="27"/>
  <c r="AT1038" i="27"/>
  <c r="AS1039" i="27"/>
  <c r="AT1039" i="27"/>
  <c r="AS1040" i="27"/>
  <c r="AT1040" i="27"/>
  <c r="AS1041" i="27"/>
  <c r="AT1041" i="27"/>
  <c r="AS1042" i="27"/>
  <c r="AT1042" i="27"/>
  <c r="AS1043" i="27"/>
  <c r="AT1043" i="27"/>
  <c r="AS1044" i="27"/>
  <c r="AT1044" i="27"/>
  <c r="AS1045" i="27"/>
  <c r="AT1045" i="27"/>
  <c r="AS1046" i="27"/>
  <c r="AT1046" i="27"/>
  <c r="AS1047" i="27"/>
  <c r="AT1047" i="27"/>
  <c r="AS1048" i="27"/>
  <c r="AT1048" i="27"/>
  <c r="AS1049" i="27"/>
  <c r="AT1049" i="27"/>
  <c r="AS1050" i="27"/>
  <c r="AT1050" i="27"/>
  <c r="AS1051" i="27"/>
  <c r="AT1051" i="27"/>
  <c r="AS1052" i="27"/>
  <c r="AT1052" i="27"/>
  <c r="AS1053" i="27"/>
  <c r="AT1053" i="27"/>
  <c r="AS1054" i="27"/>
  <c r="AT1054" i="27"/>
  <c r="AS1055" i="27"/>
  <c r="AT1055" i="27"/>
  <c r="AS1056" i="27"/>
  <c r="AT1056" i="27"/>
  <c r="AS1057" i="27"/>
  <c r="AT1057" i="27"/>
  <c r="AS1058" i="27"/>
  <c r="AT1058" i="27"/>
  <c r="AS1059" i="27"/>
  <c r="AT1059" i="27"/>
  <c r="AS1060" i="27"/>
  <c r="AT1060" i="27"/>
  <c r="AS1061" i="27"/>
  <c r="AT1061" i="27"/>
  <c r="AS1062" i="27"/>
  <c r="AT1062" i="27"/>
  <c r="AS1063" i="27"/>
  <c r="AT1063" i="27"/>
  <c r="AS1064" i="27"/>
  <c r="AT1064" i="27"/>
  <c r="AS1065" i="27"/>
  <c r="AT1065" i="27"/>
  <c r="AS1066" i="27"/>
  <c r="AT1066" i="27"/>
  <c r="AS1067" i="27"/>
  <c r="AT1067" i="27"/>
  <c r="AS1068" i="27"/>
  <c r="AT1068" i="27"/>
  <c r="AS1069" i="27"/>
  <c r="AT1069" i="27"/>
  <c r="AS1070" i="27"/>
  <c r="AT1070" i="27"/>
  <c r="AS1071" i="27"/>
  <c r="AT1071" i="27"/>
  <c r="AS1072" i="27"/>
  <c r="AT1072" i="27"/>
  <c r="AS1073" i="27"/>
  <c r="AT1073" i="27"/>
  <c r="AS1074" i="27"/>
  <c r="AT1074" i="27"/>
  <c r="AS1075" i="27"/>
  <c r="AT1075" i="27"/>
  <c r="AS1076" i="27"/>
  <c r="AT1076" i="27"/>
  <c r="AS1077" i="27"/>
  <c r="AT1077" i="27"/>
  <c r="AS1078" i="27"/>
  <c r="AT1078" i="27"/>
  <c r="AS1079" i="27"/>
  <c r="AT1079" i="27"/>
  <c r="AS1080" i="27"/>
  <c r="AT1080" i="27"/>
  <c r="AS1081" i="27"/>
  <c r="AT1081" i="27"/>
  <c r="AS1082" i="27"/>
  <c r="AT1082" i="27"/>
  <c r="AS1083" i="27"/>
  <c r="AT1083" i="27"/>
  <c r="AS1084" i="27"/>
  <c r="AT1084" i="27"/>
  <c r="AS1085" i="27"/>
  <c r="AT1085" i="27"/>
  <c r="AS1086" i="27"/>
  <c r="AT1086" i="27"/>
  <c r="AS1087" i="27"/>
  <c r="AT1087" i="27"/>
  <c r="AS1088" i="27"/>
  <c r="AT1088" i="27"/>
  <c r="AS1089" i="27"/>
  <c r="AT1089" i="27"/>
  <c r="AS1090" i="27"/>
  <c r="AT1090" i="27"/>
  <c r="AS1091" i="27"/>
  <c r="AT1091" i="27"/>
  <c r="AS1092" i="27"/>
  <c r="AT1092" i="27"/>
  <c r="AS1093" i="27"/>
  <c r="AT1093" i="27"/>
  <c r="AS1094" i="27"/>
  <c r="AT1094" i="27"/>
  <c r="AS1095" i="27"/>
  <c r="AT1095" i="27"/>
  <c r="AS1096" i="27"/>
  <c r="AT1096" i="27"/>
  <c r="AS1097" i="27"/>
  <c r="AT1097" i="27"/>
  <c r="AS1098" i="27"/>
  <c r="AT1098" i="27"/>
  <c r="AS1099" i="27"/>
  <c r="AT1099" i="27"/>
  <c r="AS1100" i="27"/>
  <c r="AT1100" i="27"/>
  <c r="AS1101" i="27"/>
  <c r="AT1101" i="27"/>
  <c r="AS1102" i="27"/>
  <c r="AT1102" i="27"/>
  <c r="AS1103" i="27"/>
  <c r="AT1103" i="27"/>
  <c r="AS1104" i="27"/>
  <c r="AT1104" i="27"/>
  <c r="AS1105" i="27"/>
  <c r="AT1105" i="27"/>
  <c r="AS1106" i="27"/>
  <c r="AT1106" i="27"/>
  <c r="AS1107" i="27"/>
  <c r="AT1107" i="27"/>
  <c r="AS1108" i="27"/>
  <c r="AT1108" i="27"/>
  <c r="AS1109" i="27"/>
  <c r="AT1109" i="27"/>
  <c r="AS1110" i="27"/>
  <c r="AT1110" i="27"/>
  <c r="AS1111" i="27"/>
  <c r="AT1111" i="27"/>
  <c r="AS1112" i="27"/>
  <c r="AT1112" i="27"/>
  <c r="AS1113" i="27"/>
  <c r="AT1113" i="27"/>
  <c r="AS1114" i="27"/>
  <c r="AT1114" i="27"/>
  <c r="AS1115" i="27"/>
  <c r="AT1115" i="27"/>
  <c r="AS1116" i="27"/>
  <c r="AT1116" i="27"/>
  <c r="AS1117" i="27"/>
  <c r="AT1117" i="27"/>
  <c r="AS1118" i="27"/>
  <c r="AT1118" i="27"/>
  <c r="AS1119" i="27"/>
  <c r="AT1119" i="27"/>
  <c r="AS1120" i="27"/>
  <c r="AT1120" i="27"/>
  <c r="AS1121" i="27"/>
  <c r="AT1121" i="27"/>
  <c r="AS1122" i="27"/>
  <c r="AT1122" i="27"/>
  <c r="AS1123" i="27"/>
  <c r="AT1123" i="27"/>
  <c r="AS1124" i="27"/>
  <c r="AT1124" i="27"/>
  <c r="AS1125" i="27"/>
  <c r="AT1125" i="27"/>
  <c r="AS1126" i="27"/>
  <c r="AT1126" i="27"/>
  <c r="AS1127" i="27"/>
  <c r="AT1127" i="27"/>
  <c r="AS1128" i="27"/>
  <c r="AT1128" i="27"/>
  <c r="AS1129" i="27"/>
  <c r="AT1129" i="27"/>
  <c r="AS1130" i="27"/>
  <c r="AT1130" i="27"/>
  <c r="AS1131" i="27"/>
  <c r="AT1131" i="27"/>
  <c r="AS1132" i="27"/>
  <c r="AT1132" i="27"/>
  <c r="AS1133" i="27"/>
  <c r="AT1133" i="27"/>
  <c r="AS1134" i="27"/>
  <c r="AT1134" i="27"/>
  <c r="AS1135" i="27"/>
  <c r="AT1135" i="27"/>
  <c r="AS1136" i="27"/>
  <c r="AT1136" i="27"/>
  <c r="AS1137" i="27"/>
  <c r="AT1137" i="27"/>
  <c r="AS1138" i="27"/>
  <c r="AT1138" i="27"/>
  <c r="AS1139" i="27"/>
  <c r="AT1139" i="27"/>
  <c r="AS1140" i="27"/>
  <c r="AT1140" i="27"/>
  <c r="AS1141" i="27"/>
  <c r="AT1141" i="27"/>
  <c r="AS1142" i="27"/>
  <c r="AT1142" i="27"/>
  <c r="AS1143" i="27"/>
  <c r="AT1143" i="27"/>
  <c r="AS1144" i="27"/>
  <c r="AT1144" i="27"/>
  <c r="AS1145" i="27"/>
  <c r="AT1145" i="27"/>
  <c r="AS1146" i="27"/>
  <c r="AT1146" i="27"/>
  <c r="AS1147" i="27"/>
  <c r="AT1147" i="27"/>
  <c r="AS1148" i="27"/>
  <c r="AT1148" i="27"/>
  <c r="AS1149" i="27"/>
  <c r="AT1149" i="27"/>
  <c r="AS1150" i="27"/>
  <c r="AT1150" i="27"/>
  <c r="AS1151" i="27"/>
  <c r="AT1151" i="27"/>
  <c r="AS1152" i="27"/>
  <c r="AT1152" i="27"/>
  <c r="AS1153" i="27"/>
  <c r="AT1153" i="27"/>
  <c r="AS1154" i="27"/>
  <c r="AT1154" i="27"/>
  <c r="AS1155" i="27"/>
  <c r="AT1155" i="27"/>
  <c r="AS1156" i="27"/>
  <c r="AT1156" i="27"/>
  <c r="AS1157" i="27"/>
  <c r="AT1157" i="27"/>
  <c r="AS1158" i="27"/>
  <c r="AT1158" i="27"/>
  <c r="AS1159" i="27"/>
  <c r="AT1159" i="27"/>
  <c r="AS1160" i="27"/>
  <c r="AT1160" i="27"/>
  <c r="AS1161" i="27"/>
  <c r="AT1161" i="27"/>
  <c r="AS1162" i="27"/>
  <c r="AT1162" i="27"/>
  <c r="AS1163" i="27"/>
  <c r="AT1163" i="27"/>
  <c r="AS1164" i="27"/>
  <c r="AT1164" i="27"/>
  <c r="AS1165" i="27"/>
  <c r="AT1165" i="27"/>
  <c r="AS1166" i="27"/>
  <c r="AT1166" i="27"/>
  <c r="AS1167" i="27"/>
  <c r="AT1167" i="27"/>
  <c r="AS1168" i="27"/>
  <c r="AT1168" i="27"/>
  <c r="AS1169" i="27"/>
  <c r="AT1169" i="27"/>
  <c r="AS1170" i="27"/>
  <c r="AT1170" i="27"/>
  <c r="AS1171" i="27"/>
  <c r="AT1171" i="27"/>
  <c r="AS1172" i="27"/>
  <c r="AT1172" i="27"/>
  <c r="AS1173" i="27"/>
  <c r="AT1173" i="27"/>
  <c r="AS1174" i="27"/>
  <c r="AT1174" i="27"/>
  <c r="AS1175" i="27"/>
  <c r="AT1175" i="27"/>
  <c r="AS1176" i="27"/>
  <c r="AT1176" i="27"/>
  <c r="AS1177" i="27"/>
  <c r="AT1177" i="27"/>
  <c r="AS1178" i="27"/>
  <c r="AT1178" i="27"/>
  <c r="AS1179" i="27"/>
  <c r="AT1179" i="27"/>
  <c r="AS1180" i="27"/>
  <c r="AT1180" i="27"/>
  <c r="AS1181" i="27"/>
  <c r="AT1181" i="27"/>
  <c r="AS1182" i="27"/>
  <c r="AT1182" i="27"/>
  <c r="AS1183" i="27"/>
  <c r="AT1183" i="27"/>
  <c r="AS1184" i="27"/>
  <c r="AT1184" i="27"/>
  <c r="AS1185" i="27"/>
  <c r="AT1185" i="27"/>
  <c r="AS1186" i="27"/>
  <c r="AT1186" i="27"/>
  <c r="AS1187" i="27"/>
  <c r="AT1187" i="27"/>
  <c r="AS1188" i="27"/>
  <c r="AT1188" i="27"/>
  <c r="AS1189" i="27"/>
  <c r="AT1189" i="27"/>
  <c r="AS1190" i="27"/>
  <c r="AT1190" i="27"/>
  <c r="AS1191" i="27"/>
  <c r="AT1191" i="27"/>
  <c r="AS1192" i="27"/>
  <c r="AT1192" i="27"/>
  <c r="AS1193" i="27"/>
  <c r="AT1193" i="27"/>
  <c r="AS1194" i="27"/>
  <c r="AT1194" i="27"/>
  <c r="AS1195" i="27"/>
  <c r="AT1195" i="27"/>
  <c r="AS1196" i="27"/>
  <c r="AT1196" i="27"/>
  <c r="AS1197" i="27"/>
  <c r="AT1197" i="27"/>
  <c r="AS1198" i="27"/>
  <c r="AT1198" i="27"/>
  <c r="AS1199" i="27"/>
  <c r="AT1199" i="27"/>
  <c r="AS1200" i="27"/>
  <c r="AT1200" i="27"/>
  <c r="AS1201" i="27"/>
  <c r="AT1201" i="27"/>
  <c r="AS1202" i="27"/>
  <c r="AT1202" i="27"/>
  <c r="AS1203" i="27"/>
  <c r="AT1203" i="27"/>
  <c r="AS1204" i="27"/>
  <c r="AT1204" i="27"/>
  <c r="N1230" i="27"/>
  <c r="P1230" i="27"/>
  <c r="R1230" i="27"/>
  <c r="AO1226" i="27"/>
  <c r="AM1226" i="27"/>
  <c r="AF1211" i="27"/>
  <c r="AF1226" i="27"/>
  <c r="AE1211" i="27"/>
  <c r="AE1226" i="27"/>
  <c r="AD1211" i="27"/>
  <c r="AD1226" i="27"/>
  <c r="AC1226" i="27"/>
  <c r="AB1226" i="27"/>
  <c r="AA1226" i="27"/>
  <c r="Z1226" i="27"/>
  <c r="Y1226" i="27"/>
  <c r="X1226" i="27"/>
  <c r="W1226" i="27"/>
  <c r="V1226" i="27"/>
  <c r="U1226" i="27"/>
  <c r="T1226" i="27"/>
  <c r="S1226" i="27"/>
  <c r="R1226" i="27"/>
  <c r="Q1226" i="27"/>
  <c r="P1226" i="27"/>
  <c r="O1226" i="27"/>
  <c r="N1207" i="27"/>
  <c r="N1226" i="27"/>
  <c r="AO1225" i="27"/>
  <c r="AO1224" i="27"/>
  <c r="AM1224" i="27"/>
  <c r="AO1223" i="27"/>
  <c r="AM1223" i="27"/>
  <c r="AM1212" i="27"/>
  <c r="R1223" i="27"/>
  <c r="P1223" i="27"/>
  <c r="N1223" i="27"/>
  <c r="AO1222" i="27"/>
  <c r="AO1221" i="27"/>
  <c r="AM1221" i="27"/>
  <c r="AO1220" i="27"/>
  <c r="AM1220" i="27"/>
  <c r="AF1220" i="27"/>
  <c r="AE1220" i="27"/>
  <c r="AD1220" i="27"/>
  <c r="AC1220" i="27"/>
  <c r="AM1216" i="27"/>
  <c r="AM1214" i="27"/>
  <c r="T1220" i="27"/>
  <c r="S1220" i="27"/>
  <c r="R1220" i="27"/>
  <c r="Q1220" i="27"/>
  <c r="P1220" i="27"/>
  <c r="O1220" i="27"/>
  <c r="N1220" i="27"/>
  <c r="AO1219" i="27"/>
  <c r="AM1219" i="27"/>
  <c r="AO1218" i="27"/>
  <c r="AM1218" i="27"/>
  <c r="AO1217" i="27"/>
  <c r="N1213" i="27"/>
  <c r="O1213" i="27"/>
  <c r="P1213" i="27"/>
  <c r="Q1213" i="27"/>
  <c r="R1213" i="27"/>
  <c r="S1213" i="27"/>
  <c r="T1213" i="27"/>
  <c r="U1213" i="27"/>
  <c r="V1213" i="27"/>
  <c r="W1213" i="27"/>
  <c r="X1213" i="27"/>
  <c r="Y1213" i="27"/>
  <c r="Z1213" i="27"/>
  <c r="AA1213" i="27"/>
  <c r="AB1213" i="27"/>
  <c r="N1214" i="27"/>
  <c r="N1217" i="27"/>
  <c r="O1217" i="27"/>
  <c r="AO1216" i="27"/>
  <c r="N1216" i="27"/>
  <c r="O1216" i="27"/>
  <c r="AO1215" i="27"/>
  <c r="N1215" i="27"/>
  <c r="O1215" i="27"/>
  <c r="AO1214" i="27"/>
  <c r="F1211" i="27"/>
  <c r="F1212" i="27"/>
  <c r="F1213" i="27"/>
  <c r="F1214" i="27"/>
  <c r="G1211" i="27"/>
  <c r="G1212" i="27"/>
  <c r="G1213" i="27"/>
  <c r="G1214" i="27"/>
  <c r="H1211" i="27"/>
  <c r="H1212" i="27"/>
  <c r="H1213" i="27"/>
  <c r="H1214" i="27"/>
  <c r="I1211" i="27"/>
  <c r="I1212" i="27"/>
  <c r="I1213" i="27"/>
  <c r="I1214" i="27"/>
  <c r="J1214" i="27"/>
  <c r="AO1213" i="27"/>
  <c r="J1213" i="27"/>
  <c r="AO1212" i="27"/>
  <c r="J1212" i="27"/>
  <c r="AO1211" i="27"/>
  <c r="J1211" i="27"/>
  <c r="AO1210" i="27"/>
  <c r="AM1210" i="27"/>
  <c r="I1210" i="27"/>
  <c r="H1210" i="27"/>
  <c r="G1210" i="27"/>
  <c r="F1210" i="27"/>
  <c r="D277" i="27"/>
  <c r="D278" i="27"/>
  <c r="D279" i="27"/>
  <c r="D280" i="27"/>
  <c r="D281" i="27"/>
  <c r="D282" i="27"/>
  <c r="D283" i="27"/>
  <c r="D284" i="27"/>
  <c r="D285" i="27"/>
  <c r="D286" i="27"/>
  <c r="D287" i="27"/>
  <c r="D288" i="27"/>
  <c r="D289" i="27"/>
  <c r="D290" i="27"/>
  <c r="D291" i="27"/>
  <c r="D292" i="27"/>
  <c r="D293" i="27"/>
  <c r="D294" i="27"/>
  <c r="D295" i="27"/>
  <c r="D296" i="27"/>
  <c r="D297" i="27"/>
  <c r="D298" i="27"/>
  <c r="D299" i="27"/>
  <c r="D300" i="27"/>
  <c r="D301" i="27"/>
  <c r="D302" i="27"/>
  <c r="D303" i="27"/>
  <c r="D304" i="27"/>
  <c r="D305" i="27"/>
  <c r="D306" i="27"/>
  <c r="D307" i="27"/>
  <c r="D308" i="27"/>
  <c r="D309" i="27"/>
  <c r="D310" i="27"/>
  <c r="D311" i="27"/>
  <c r="D312" i="27"/>
  <c r="D313" i="27"/>
  <c r="D314" i="27"/>
  <c r="D315" i="27"/>
  <c r="D316" i="27"/>
  <c r="D317" i="27"/>
  <c r="D318" i="27"/>
  <c r="D319" i="27"/>
  <c r="D320" i="27"/>
  <c r="D321" i="27"/>
  <c r="D322" i="27"/>
  <c r="D323" i="27"/>
  <c r="D324" i="27"/>
  <c r="D325" i="27"/>
  <c r="D326" i="27"/>
  <c r="D327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348" i="27"/>
  <c r="D349" i="27"/>
  <c r="D350" i="27"/>
  <c r="D351" i="27"/>
  <c r="D352" i="27"/>
  <c r="D353" i="27"/>
  <c r="D354" i="27"/>
  <c r="D355" i="27"/>
  <c r="D356" i="27"/>
  <c r="D357" i="27"/>
  <c r="D358" i="27"/>
  <c r="D359" i="27"/>
  <c r="D360" i="27"/>
  <c r="D361" i="27"/>
  <c r="D362" i="27"/>
  <c r="D363" i="27"/>
  <c r="D364" i="27"/>
  <c r="D365" i="27"/>
  <c r="D366" i="27"/>
  <c r="D367" i="27"/>
  <c r="D368" i="27"/>
  <c r="D369" i="27"/>
  <c r="D370" i="27"/>
  <c r="D371" i="27"/>
  <c r="D372" i="27"/>
  <c r="D373" i="27"/>
  <c r="D374" i="27"/>
  <c r="D375" i="27"/>
  <c r="D376" i="27"/>
  <c r="D377" i="27"/>
  <c r="D378" i="27"/>
  <c r="D379" i="27"/>
  <c r="D380" i="27"/>
  <c r="D381" i="27"/>
  <c r="D382" i="27"/>
  <c r="D383" i="27"/>
  <c r="D384" i="27"/>
  <c r="D385" i="27"/>
  <c r="D386" i="27"/>
  <c r="D387" i="27"/>
  <c r="D388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409" i="27"/>
  <c r="D410" i="27"/>
  <c r="D411" i="27"/>
  <c r="D412" i="27"/>
  <c r="D413" i="27"/>
  <c r="D414" i="27"/>
  <c r="D415" i="27"/>
  <c r="D416" i="27"/>
  <c r="D417" i="27"/>
  <c r="D418" i="27"/>
  <c r="D419" i="27"/>
  <c r="D420" i="27"/>
  <c r="D421" i="27"/>
  <c r="D422" i="27"/>
  <c r="D423" i="27"/>
  <c r="D424" i="27"/>
  <c r="D425" i="27"/>
  <c r="D426" i="27"/>
  <c r="D427" i="27"/>
  <c r="D428" i="27"/>
  <c r="D429" i="27"/>
  <c r="D430" i="27"/>
  <c r="D431" i="27"/>
  <c r="D432" i="27"/>
  <c r="D433" i="27"/>
  <c r="D434" i="27"/>
  <c r="D435" i="27"/>
  <c r="D436" i="27"/>
  <c r="D437" i="27"/>
  <c r="D438" i="27"/>
  <c r="D439" i="27"/>
  <c r="D440" i="27"/>
  <c r="D441" i="27"/>
  <c r="D442" i="27"/>
  <c r="D443" i="27"/>
  <c r="D444" i="27"/>
  <c r="D445" i="27"/>
  <c r="D446" i="27"/>
  <c r="D447" i="27"/>
  <c r="D448" i="27"/>
  <c r="D449" i="27"/>
  <c r="D450" i="27"/>
  <c r="D451" i="27"/>
  <c r="D452" i="27"/>
  <c r="D453" i="27"/>
  <c r="D454" i="27"/>
  <c r="D455" i="27"/>
  <c r="D456" i="27"/>
  <c r="D457" i="27"/>
  <c r="D458" i="27"/>
  <c r="D459" i="27"/>
  <c r="D460" i="27"/>
  <c r="D461" i="27"/>
  <c r="D462" i="27"/>
  <c r="D463" i="27"/>
  <c r="D464" i="27"/>
  <c r="D465" i="27"/>
  <c r="D466" i="27"/>
  <c r="D467" i="27"/>
  <c r="D468" i="27"/>
  <c r="D469" i="27"/>
  <c r="D470" i="27"/>
  <c r="D471" i="27"/>
  <c r="D472" i="27"/>
  <c r="D473" i="27"/>
  <c r="D474" i="27"/>
  <c r="D475" i="27"/>
  <c r="D476" i="27"/>
  <c r="D477" i="27"/>
  <c r="D478" i="27"/>
  <c r="D479" i="27"/>
  <c r="D480" i="27"/>
  <c r="D481" i="27"/>
  <c r="D482" i="27"/>
  <c r="D483" i="27"/>
  <c r="D484" i="27"/>
  <c r="D485" i="27"/>
  <c r="D486" i="27"/>
  <c r="D487" i="27"/>
  <c r="D488" i="27"/>
  <c r="D489" i="27"/>
  <c r="D490" i="27"/>
  <c r="D491" i="27"/>
  <c r="D492" i="27"/>
  <c r="D493" i="27"/>
  <c r="D494" i="27"/>
  <c r="D495" i="27"/>
  <c r="D496" i="27"/>
  <c r="D497" i="27"/>
  <c r="D498" i="27"/>
  <c r="D499" i="27"/>
  <c r="D500" i="27"/>
  <c r="D501" i="27"/>
  <c r="D502" i="27"/>
  <c r="D503" i="27"/>
  <c r="D504" i="27"/>
  <c r="D505" i="27"/>
  <c r="D506" i="27"/>
  <c r="D507" i="27"/>
  <c r="D508" i="27"/>
  <c r="D509" i="27"/>
  <c r="D510" i="27"/>
  <c r="D511" i="27"/>
  <c r="D512" i="27"/>
  <c r="D513" i="27"/>
  <c r="D514" i="27"/>
  <c r="D515" i="27"/>
  <c r="D516" i="27"/>
  <c r="D517" i="27"/>
  <c r="D518" i="27"/>
  <c r="D519" i="27"/>
  <c r="D520" i="27"/>
  <c r="D521" i="27"/>
  <c r="D522" i="27"/>
  <c r="D523" i="27"/>
  <c r="D524" i="27"/>
  <c r="D525" i="27"/>
  <c r="D526" i="27"/>
  <c r="D527" i="27"/>
  <c r="D528" i="27"/>
  <c r="D529" i="27"/>
  <c r="D530" i="27"/>
  <c r="D531" i="27"/>
  <c r="D532" i="27"/>
  <c r="D533" i="27"/>
  <c r="D534" i="27"/>
  <c r="D535" i="27"/>
  <c r="D536" i="27"/>
  <c r="D537" i="27"/>
  <c r="D538" i="27"/>
  <c r="D539" i="27"/>
  <c r="D540" i="27"/>
  <c r="D541" i="27"/>
  <c r="D542" i="27"/>
  <c r="D543" i="27"/>
  <c r="D544" i="27"/>
  <c r="D545" i="27"/>
  <c r="D546" i="27"/>
  <c r="D547" i="27"/>
  <c r="D548" i="27"/>
  <c r="D549" i="27"/>
  <c r="D550" i="27"/>
  <c r="D551" i="27"/>
  <c r="D552" i="27"/>
  <c r="D553" i="27"/>
  <c r="D554" i="27"/>
  <c r="D555" i="27"/>
  <c r="D556" i="27"/>
  <c r="D557" i="27"/>
  <c r="D558" i="27"/>
  <c r="D559" i="27"/>
  <c r="D560" i="27"/>
  <c r="D561" i="27"/>
  <c r="D562" i="27"/>
  <c r="D563" i="27"/>
  <c r="D564" i="27"/>
  <c r="D565" i="27"/>
  <c r="D566" i="27"/>
  <c r="D567" i="27"/>
  <c r="D568" i="27"/>
  <c r="D569" i="27"/>
  <c r="D570" i="27"/>
  <c r="D571" i="27"/>
  <c r="D572" i="27"/>
  <c r="D573" i="27"/>
  <c r="D574" i="27"/>
  <c r="D575" i="27"/>
  <c r="D576" i="27"/>
  <c r="D577" i="27"/>
  <c r="D578" i="27"/>
  <c r="D579" i="27"/>
  <c r="D580" i="27"/>
  <c r="D581" i="27"/>
  <c r="D582" i="27"/>
  <c r="D583" i="27"/>
  <c r="D584" i="27"/>
  <c r="D585" i="27"/>
  <c r="D586" i="27"/>
  <c r="D587" i="27"/>
  <c r="D588" i="27"/>
  <c r="D589" i="27"/>
  <c r="D590" i="27"/>
  <c r="D591" i="27"/>
  <c r="D592" i="27"/>
  <c r="D593" i="27"/>
  <c r="D594" i="27"/>
  <c r="D595" i="27"/>
  <c r="D596" i="27"/>
  <c r="D597" i="27"/>
  <c r="D598" i="27"/>
  <c r="D599" i="27"/>
  <c r="D600" i="27"/>
  <c r="D601" i="27"/>
  <c r="D602" i="27"/>
  <c r="D603" i="27"/>
  <c r="D604" i="27"/>
  <c r="D605" i="27"/>
  <c r="D606" i="27"/>
  <c r="D607" i="27"/>
  <c r="D608" i="27"/>
  <c r="D609" i="27"/>
  <c r="D610" i="27"/>
  <c r="D611" i="27"/>
  <c r="D612" i="27"/>
  <c r="D613" i="27"/>
  <c r="D614" i="27"/>
  <c r="D615" i="27"/>
  <c r="D616" i="27"/>
  <c r="D617" i="27"/>
  <c r="D618" i="27"/>
  <c r="D619" i="27"/>
  <c r="D620" i="27"/>
  <c r="D621" i="27"/>
  <c r="D622" i="27"/>
  <c r="D623" i="27"/>
  <c r="D624" i="27"/>
  <c r="D625" i="27"/>
  <c r="D626" i="27"/>
  <c r="D627" i="27"/>
  <c r="D628" i="27"/>
  <c r="D629" i="27"/>
  <c r="D630" i="27"/>
  <c r="D631" i="27"/>
  <c r="D632" i="27"/>
  <c r="D633" i="27"/>
  <c r="D634" i="27"/>
  <c r="D635" i="27"/>
  <c r="D636" i="27"/>
  <c r="D637" i="27"/>
  <c r="D638" i="27"/>
  <c r="D639" i="27"/>
  <c r="D640" i="27"/>
  <c r="D641" i="27"/>
  <c r="D642" i="27"/>
  <c r="D643" i="27"/>
  <c r="D644" i="27"/>
  <c r="D645" i="27"/>
  <c r="D646" i="27"/>
  <c r="D647" i="27"/>
  <c r="D648" i="27"/>
  <c r="D649" i="27"/>
  <c r="D650" i="27"/>
  <c r="D651" i="27"/>
  <c r="D652" i="27"/>
  <c r="D653" i="27"/>
  <c r="D654" i="27"/>
  <c r="D655" i="27"/>
  <c r="D656" i="27"/>
  <c r="D657" i="27"/>
  <c r="D658" i="27"/>
  <c r="D659" i="27"/>
  <c r="D660" i="27"/>
  <c r="D661" i="27"/>
  <c r="D662" i="27"/>
  <c r="D663" i="27"/>
  <c r="D664" i="27"/>
  <c r="D665" i="27"/>
  <c r="D666" i="27"/>
  <c r="D667" i="27"/>
  <c r="D668" i="27"/>
  <c r="D669" i="27"/>
  <c r="D670" i="27"/>
  <c r="D671" i="27"/>
  <c r="D672" i="27"/>
  <c r="D673" i="27"/>
  <c r="D674" i="27"/>
  <c r="D675" i="27"/>
  <c r="D676" i="27"/>
  <c r="D677" i="27"/>
  <c r="D678" i="27"/>
  <c r="D679" i="27"/>
  <c r="D680" i="27"/>
  <c r="D681" i="27"/>
  <c r="D682" i="27"/>
  <c r="D683" i="27"/>
  <c r="D684" i="27"/>
  <c r="D685" i="27"/>
  <c r="D686" i="27"/>
  <c r="D687" i="27"/>
  <c r="D688" i="27"/>
  <c r="D689" i="27"/>
  <c r="D690" i="27"/>
  <c r="D691" i="27"/>
  <c r="D692" i="27"/>
  <c r="D693" i="27"/>
  <c r="D694" i="27"/>
  <c r="D695" i="27"/>
  <c r="D696" i="27"/>
  <c r="D697" i="27"/>
  <c r="D698" i="27"/>
  <c r="D699" i="27"/>
  <c r="D700" i="27"/>
  <c r="D701" i="27"/>
  <c r="D702" i="27"/>
  <c r="D703" i="27"/>
  <c r="D704" i="27"/>
  <c r="D705" i="27"/>
  <c r="D706" i="27"/>
  <c r="D707" i="27"/>
  <c r="D708" i="27"/>
  <c r="D709" i="27"/>
  <c r="D710" i="27"/>
  <c r="D711" i="27"/>
  <c r="D712" i="27"/>
  <c r="D713" i="27"/>
  <c r="D714" i="27"/>
  <c r="D715" i="27"/>
  <c r="D716" i="27"/>
  <c r="D717" i="27"/>
  <c r="D718" i="27"/>
  <c r="D719" i="27"/>
  <c r="D720" i="27"/>
  <c r="D721" i="27"/>
  <c r="D722" i="27"/>
  <c r="D723" i="27"/>
  <c r="D724" i="27"/>
  <c r="D725" i="27"/>
  <c r="D726" i="27"/>
  <c r="D727" i="27"/>
  <c r="D728" i="27"/>
  <c r="D729" i="27"/>
  <c r="D730" i="27"/>
  <c r="D731" i="27"/>
  <c r="D732" i="27"/>
  <c r="D733" i="27"/>
  <c r="D734" i="27"/>
  <c r="D735" i="27"/>
  <c r="D736" i="27"/>
  <c r="D737" i="27"/>
  <c r="D738" i="27"/>
  <c r="D739" i="27"/>
  <c r="D740" i="27"/>
  <c r="D741" i="27"/>
  <c r="D742" i="27"/>
  <c r="D743" i="27"/>
  <c r="D744" i="27"/>
  <c r="D745" i="27"/>
  <c r="D746" i="27"/>
  <c r="D747" i="27"/>
  <c r="D748" i="27"/>
  <c r="D749" i="27"/>
  <c r="D750" i="27"/>
  <c r="D751" i="27"/>
  <c r="D752" i="27"/>
  <c r="D753" i="27"/>
  <c r="D754" i="27"/>
  <c r="D755" i="27"/>
  <c r="D756" i="27"/>
  <c r="D757" i="27"/>
  <c r="D758" i="27"/>
  <c r="D759" i="27"/>
  <c r="D760" i="27"/>
  <c r="D761" i="27"/>
  <c r="D762" i="27"/>
  <c r="D763" i="27"/>
  <c r="D764" i="27"/>
  <c r="D765" i="27"/>
  <c r="D766" i="27"/>
  <c r="D767" i="27"/>
  <c r="D768" i="27"/>
  <c r="D769" i="27"/>
  <c r="D770" i="27"/>
  <c r="D771" i="27"/>
  <c r="D772" i="27"/>
  <c r="D773" i="27"/>
  <c r="D774" i="27"/>
  <c r="D775" i="27"/>
  <c r="D776" i="27"/>
  <c r="D777" i="27"/>
  <c r="D778" i="27"/>
  <c r="D779" i="27"/>
  <c r="D780" i="27"/>
  <c r="D781" i="27"/>
  <c r="D782" i="27"/>
  <c r="D783" i="27"/>
  <c r="D784" i="27"/>
  <c r="D785" i="27"/>
  <c r="D786" i="27"/>
  <c r="D787" i="27"/>
  <c r="D788" i="27"/>
  <c r="D789" i="27"/>
  <c r="D790" i="27"/>
  <c r="D791" i="27"/>
  <c r="D792" i="27"/>
  <c r="D793" i="27"/>
  <c r="D794" i="27"/>
  <c r="D795" i="27"/>
  <c r="D796" i="27"/>
  <c r="D797" i="27"/>
  <c r="D798" i="27"/>
  <c r="D799" i="27"/>
  <c r="D800" i="27"/>
  <c r="D801" i="27"/>
  <c r="D802" i="27"/>
  <c r="D803" i="27"/>
  <c r="D804" i="27"/>
  <c r="D805" i="27"/>
  <c r="D806" i="27"/>
  <c r="D807" i="27"/>
  <c r="D808" i="27"/>
  <c r="D809" i="27"/>
  <c r="D810" i="27"/>
  <c r="D811" i="27"/>
  <c r="D812" i="27"/>
  <c r="D813" i="27"/>
  <c r="D814" i="27"/>
  <c r="D815" i="27"/>
  <c r="D816" i="27"/>
  <c r="D817" i="27"/>
  <c r="D818" i="27"/>
  <c r="D819" i="27"/>
  <c r="D820" i="27"/>
  <c r="D821" i="27"/>
  <c r="D822" i="27"/>
  <c r="D823" i="27"/>
  <c r="D824" i="27"/>
  <c r="D825" i="27"/>
  <c r="D826" i="27"/>
  <c r="D827" i="27"/>
  <c r="D828" i="27"/>
  <c r="D829" i="27"/>
  <c r="D830" i="27"/>
  <c r="D831" i="27"/>
  <c r="D832" i="27"/>
  <c r="D833" i="27"/>
  <c r="D834" i="27"/>
  <c r="D835" i="27"/>
  <c r="D836" i="27"/>
  <c r="D837" i="27"/>
  <c r="D838" i="27"/>
  <c r="D839" i="27"/>
  <c r="D840" i="27"/>
  <c r="D841" i="27"/>
  <c r="D842" i="27"/>
  <c r="D843" i="27"/>
  <c r="D844" i="27"/>
  <c r="D845" i="27"/>
  <c r="D846" i="27"/>
  <c r="D847" i="27"/>
  <c r="D848" i="27"/>
  <c r="D849" i="27"/>
  <c r="D850" i="27"/>
  <c r="D851" i="27"/>
  <c r="D852" i="27"/>
  <c r="D853" i="27"/>
  <c r="D854" i="27"/>
  <c r="D855" i="27"/>
  <c r="D856" i="27"/>
  <c r="D857" i="27"/>
  <c r="D858" i="27"/>
  <c r="D859" i="27"/>
  <c r="D860" i="27"/>
  <c r="D861" i="27"/>
  <c r="D862" i="27"/>
  <c r="D863" i="27"/>
  <c r="D864" i="27"/>
  <c r="D865" i="27"/>
  <c r="D866" i="27"/>
  <c r="D867" i="27"/>
  <c r="D868" i="27"/>
  <c r="D869" i="27"/>
  <c r="D870" i="27"/>
  <c r="D871" i="27"/>
  <c r="D872" i="27"/>
  <c r="D873" i="27"/>
  <c r="D874" i="27"/>
  <c r="D875" i="27"/>
  <c r="D876" i="27"/>
  <c r="D877" i="27"/>
  <c r="D878" i="27"/>
  <c r="D879" i="27"/>
  <c r="D880" i="27"/>
  <c r="D881" i="27"/>
  <c r="D882" i="27"/>
  <c r="D883" i="27"/>
  <c r="D884" i="27"/>
  <c r="D885" i="27"/>
  <c r="D886" i="27"/>
  <c r="D887" i="27"/>
  <c r="D888" i="27"/>
  <c r="D889" i="27"/>
  <c r="D890" i="27"/>
  <c r="D891" i="27"/>
  <c r="D892" i="27"/>
  <c r="D893" i="27"/>
  <c r="D894" i="27"/>
  <c r="D895" i="27"/>
  <c r="D896" i="27"/>
  <c r="D897" i="27"/>
  <c r="D898" i="27"/>
  <c r="D899" i="27"/>
  <c r="D900" i="27"/>
  <c r="D901" i="27"/>
  <c r="D902" i="27"/>
  <c r="D903" i="27"/>
  <c r="D904" i="27"/>
  <c r="D905" i="27"/>
  <c r="D906" i="27"/>
  <c r="D907" i="27"/>
  <c r="D908" i="27"/>
  <c r="D909" i="27"/>
  <c r="D910" i="27"/>
  <c r="D911" i="27"/>
  <c r="D912" i="27"/>
  <c r="D913" i="27"/>
  <c r="D914" i="27"/>
  <c r="D915" i="27"/>
  <c r="D916" i="27"/>
  <c r="D917" i="27"/>
  <c r="D918" i="27"/>
  <c r="D919" i="27"/>
  <c r="D920" i="27"/>
  <c r="D921" i="27"/>
  <c r="D922" i="27"/>
  <c r="D923" i="27"/>
  <c r="D924" i="27"/>
  <c r="D925" i="27"/>
  <c r="D926" i="27"/>
  <c r="D927" i="27"/>
  <c r="D928" i="27"/>
  <c r="D929" i="27"/>
  <c r="D930" i="27"/>
  <c r="D931" i="27"/>
  <c r="D932" i="27"/>
  <c r="D933" i="27"/>
  <c r="D934" i="27"/>
  <c r="D935" i="27"/>
  <c r="D936" i="27"/>
  <c r="D937" i="27"/>
  <c r="D938" i="27"/>
  <c r="D939" i="27"/>
  <c r="D940" i="27"/>
  <c r="D941" i="27"/>
  <c r="D942" i="27"/>
  <c r="D943" i="27"/>
  <c r="D944" i="27"/>
  <c r="D945" i="27"/>
  <c r="D946" i="27"/>
  <c r="D947" i="27"/>
  <c r="D948" i="27"/>
  <c r="D949" i="27"/>
  <c r="D950" i="27"/>
  <c r="D951" i="27"/>
  <c r="D952" i="27"/>
  <c r="D953" i="27"/>
  <c r="D954" i="27"/>
  <c r="D955" i="27"/>
  <c r="D956" i="27"/>
  <c r="D957" i="27"/>
  <c r="D958" i="27"/>
  <c r="D959" i="27"/>
  <c r="D960" i="27"/>
  <c r="D961" i="27"/>
  <c r="D962" i="27"/>
  <c r="D963" i="27"/>
  <c r="D964" i="27"/>
  <c r="D965" i="27"/>
  <c r="D966" i="27"/>
  <c r="D967" i="27"/>
  <c r="D968" i="27"/>
  <c r="D969" i="27"/>
  <c r="D970" i="27"/>
  <c r="D971" i="27"/>
  <c r="D972" i="27"/>
  <c r="D973" i="27"/>
  <c r="D974" i="27"/>
  <c r="D975" i="27"/>
  <c r="D976" i="27"/>
  <c r="D977" i="27"/>
  <c r="D978" i="27"/>
  <c r="D979" i="27"/>
  <c r="D980" i="27"/>
  <c r="D981" i="27"/>
  <c r="D982" i="27"/>
  <c r="D983" i="27"/>
  <c r="D984" i="27"/>
  <c r="D985" i="27"/>
  <c r="D986" i="27"/>
  <c r="D987" i="27"/>
  <c r="D988" i="27"/>
  <c r="D989" i="27"/>
  <c r="D990" i="27"/>
  <c r="D991" i="27"/>
  <c r="D992" i="27"/>
  <c r="D993" i="27"/>
  <c r="D994" i="27"/>
  <c r="D995" i="27"/>
  <c r="D996" i="27"/>
  <c r="D997" i="27"/>
  <c r="D998" i="27"/>
  <c r="D999" i="27"/>
  <c r="D1000" i="27"/>
  <c r="D1001" i="27"/>
  <c r="D1002" i="27"/>
  <c r="D1003" i="27"/>
  <c r="D1004" i="27"/>
  <c r="D1005" i="27"/>
  <c r="D1006" i="27"/>
  <c r="D1007" i="27"/>
  <c r="D1008" i="27"/>
  <c r="D1009" i="27"/>
  <c r="D1010" i="27"/>
  <c r="D1011" i="27"/>
  <c r="D1012" i="27"/>
  <c r="D1013" i="27"/>
  <c r="D1014" i="27"/>
  <c r="D1015" i="27"/>
  <c r="D1016" i="27"/>
  <c r="D1017" i="27"/>
  <c r="D1018" i="27"/>
  <c r="D1019" i="27"/>
  <c r="D1020" i="27"/>
  <c r="D1021" i="27"/>
  <c r="D1022" i="27"/>
  <c r="D1023" i="27"/>
  <c r="D1024" i="27"/>
  <c r="D1025" i="27"/>
  <c r="D1026" i="27"/>
  <c r="D1027" i="27"/>
  <c r="D1028" i="27"/>
  <c r="D1029" i="27"/>
  <c r="D1030" i="27"/>
  <c r="D1031" i="27"/>
  <c r="D1032" i="27"/>
  <c r="D1033" i="27"/>
  <c r="D1034" i="27"/>
  <c r="D1035" i="27"/>
  <c r="D1036" i="27"/>
  <c r="D1037" i="27"/>
  <c r="D1038" i="27"/>
  <c r="D1039" i="27"/>
  <c r="D1040" i="27"/>
  <c r="D1041" i="27"/>
  <c r="D1042" i="27"/>
  <c r="D1043" i="27"/>
  <c r="D1044" i="27"/>
  <c r="D1045" i="27"/>
  <c r="D1046" i="27"/>
  <c r="D1047" i="27"/>
  <c r="D1048" i="27"/>
  <c r="D1049" i="27"/>
  <c r="D1050" i="27"/>
  <c r="D1051" i="27"/>
  <c r="D1052" i="27"/>
  <c r="D1053" i="27"/>
  <c r="D1054" i="27"/>
  <c r="D1055" i="27"/>
  <c r="D1056" i="27"/>
  <c r="D1057" i="27"/>
  <c r="D1058" i="27"/>
  <c r="D1059" i="27"/>
  <c r="D1060" i="27"/>
  <c r="D1061" i="27"/>
  <c r="D1062" i="27"/>
  <c r="D1063" i="27"/>
  <c r="D1064" i="27"/>
  <c r="D1065" i="27"/>
  <c r="D1066" i="27"/>
  <c r="D1067" i="27"/>
  <c r="D1068" i="27"/>
  <c r="D1069" i="27"/>
  <c r="D1070" i="27"/>
  <c r="D1071" i="27"/>
  <c r="D1072" i="27"/>
  <c r="D1073" i="27"/>
  <c r="D1074" i="27"/>
  <c r="D1075" i="27"/>
  <c r="D1076" i="27"/>
  <c r="D1077" i="27"/>
  <c r="D1078" i="27"/>
  <c r="D1079" i="27"/>
  <c r="D1080" i="27"/>
  <c r="D1081" i="27"/>
  <c r="D1082" i="27"/>
  <c r="D1083" i="27"/>
  <c r="D1084" i="27"/>
  <c r="D1085" i="27"/>
  <c r="D1086" i="27"/>
  <c r="D1087" i="27"/>
  <c r="D1088" i="27"/>
  <c r="D1089" i="27"/>
  <c r="D1090" i="27"/>
  <c r="D1091" i="27"/>
  <c r="D1092" i="27"/>
  <c r="D1093" i="27"/>
  <c r="D1094" i="27"/>
  <c r="D1095" i="27"/>
  <c r="D1096" i="27"/>
  <c r="D1097" i="27"/>
  <c r="D1098" i="27"/>
  <c r="D1099" i="27"/>
  <c r="D1100" i="27"/>
  <c r="D1101" i="27"/>
  <c r="D1102" i="27"/>
  <c r="D1103" i="27"/>
  <c r="D1104" i="27"/>
  <c r="D1105" i="27"/>
  <c r="D1106" i="27"/>
  <c r="D1107" i="27"/>
  <c r="D1108" i="27"/>
  <c r="D1109" i="27"/>
  <c r="D1110" i="27"/>
  <c r="D1111" i="27"/>
  <c r="D1112" i="27"/>
  <c r="D1113" i="27"/>
  <c r="D1114" i="27"/>
  <c r="D1115" i="27"/>
  <c r="D1116" i="27"/>
  <c r="D1117" i="27"/>
  <c r="D1118" i="27"/>
  <c r="D1119" i="27"/>
  <c r="D1120" i="27"/>
  <c r="D1121" i="27"/>
  <c r="D1122" i="27"/>
  <c r="D1123" i="27"/>
  <c r="D1124" i="27"/>
  <c r="D1125" i="27"/>
  <c r="D1126" i="27"/>
  <c r="D1127" i="27"/>
  <c r="D1128" i="27"/>
  <c r="D1129" i="27"/>
  <c r="D1130" i="27"/>
  <c r="D1131" i="27"/>
  <c r="D1132" i="27"/>
  <c r="D1133" i="27"/>
  <c r="D1134" i="27"/>
  <c r="D1135" i="27"/>
  <c r="D1136" i="27"/>
  <c r="D1137" i="27"/>
  <c r="D1138" i="27"/>
  <c r="D1139" i="27"/>
  <c r="D1140" i="27"/>
  <c r="D1141" i="27"/>
  <c r="D1142" i="27"/>
  <c r="D1143" i="27"/>
  <c r="D1144" i="27"/>
  <c r="D1145" i="27"/>
  <c r="D1146" i="27"/>
  <c r="D1147" i="27"/>
  <c r="D1148" i="27"/>
  <c r="D1149" i="27"/>
  <c r="D1150" i="27"/>
  <c r="D1151" i="27"/>
  <c r="D1152" i="27"/>
  <c r="D1153" i="27"/>
  <c r="D1154" i="27"/>
  <c r="D1155" i="27"/>
  <c r="D1156" i="27"/>
  <c r="D1157" i="27"/>
  <c r="D1158" i="27"/>
  <c r="D1159" i="27"/>
  <c r="D1160" i="27"/>
  <c r="D1161" i="27"/>
  <c r="D1162" i="27"/>
  <c r="D1163" i="27"/>
  <c r="D1164" i="27"/>
  <c r="D1165" i="27"/>
  <c r="D1166" i="27"/>
  <c r="D1167" i="27"/>
  <c r="D1168" i="27"/>
  <c r="D1169" i="27"/>
  <c r="D1170" i="27"/>
  <c r="D1171" i="27"/>
  <c r="D1172" i="27"/>
  <c r="D1173" i="27"/>
  <c r="D1174" i="27"/>
  <c r="D1175" i="27"/>
  <c r="D1176" i="27"/>
  <c r="D1177" i="27"/>
  <c r="D1178" i="27"/>
  <c r="D1179" i="27"/>
  <c r="D1180" i="27"/>
  <c r="D1181" i="27"/>
  <c r="D1182" i="27"/>
  <c r="D1183" i="27"/>
  <c r="D1184" i="27"/>
  <c r="D1185" i="27"/>
  <c r="D1186" i="27"/>
  <c r="D1187" i="27"/>
  <c r="D1188" i="27"/>
  <c r="D1189" i="27"/>
  <c r="D1190" i="27"/>
  <c r="D1191" i="27"/>
  <c r="D1192" i="27"/>
  <c r="D1193" i="27"/>
  <c r="D1194" i="27"/>
  <c r="D1195" i="27"/>
  <c r="D1196" i="27"/>
  <c r="D1197" i="27"/>
  <c r="D1198" i="27"/>
  <c r="D1199" i="27"/>
  <c r="D1200" i="27"/>
  <c r="D1201" i="27"/>
  <c r="D1202" i="27"/>
  <c r="D1203" i="27"/>
  <c r="D1204" i="27"/>
  <c r="D1208" i="27"/>
  <c r="AF1207" i="27"/>
  <c r="AE1207" i="27"/>
  <c r="AD1207" i="27"/>
  <c r="AC1207" i="27"/>
  <c r="AB1207" i="27"/>
  <c r="AA1207" i="27"/>
  <c r="Z1207" i="27"/>
  <c r="Y1207" i="27"/>
  <c r="X1207" i="27"/>
  <c r="W1207" i="27"/>
  <c r="V1207" i="27"/>
  <c r="U1207" i="27"/>
  <c r="T1207" i="27"/>
  <c r="S1207" i="27"/>
  <c r="R1207" i="27"/>
  <c r="Q1207" i="27"/>
  <c r="P1207" i="27"/>
  <c r="O1207" i="27"/>
  <c r="BK1204" i="27"/>
  <c r="BJ1204" i="27"/>
  <c r="BI1204" i="27"/>
  <c r="BH1204" i="27"/>
  <c r="BG1204" i="27"/>
  <c r="BF1204" i="27"/>
  <c r="BE1204" i="27"/>
  <c r="BC1204" i="27"/>
  <c r="BA1204" i="27"/>
  <c r="BA3" i="27"/>
  <c r="BA4" i="27"/>
  <c r="BA5" i="27"/>
  <c r="BA6" i="27"/>
  <c r="BA7" i="27"/>
  <c r="BA8" i="27"/>
  <c r="BA9" i="27"/>
  <c r="BA10" i="27"/>
  <c r="BA11" i="27"/>
  <c r="BA12" i="27"/>
  <c r="BA13" i="27"/>
  <c r="BA14" i="27"/>
  <c r="BA15" i="27"/>
  <c r="BA16" i="27"/>
  <c r="BA17" i="27"/>
  <c r="BA18" i="27"/>
  <c r="BA19" i="27"/>
  <c r="BA20" i="27"/>
  <c r="BA21" i="27"/>
  <c r="BA22" i="27"/>
  <c r="BA23" i="27"/>
  <c r="BA24" i="27"/>
  <c r="BA25" i="27"/>
  <c r="BA26" i="27"/>
  <c r="BA27" i="27"/>
  <c r="BA28" i="27"/>
  <c r="BA29" i="27"/>
  <c r="BA30" i="27"/>
  <c r="BA31" i="27"/>
  <c r="BA32" i="27"/>
  <c r="BA33" i="27"/>
  <c r="BA34" i="27"/>
  <c r="BA35" i="27"/>
  <c r="BA36" i="27"/>
  <c r="BA37" i="27"/>
  <c r="BA38" i="27"/>
  <c r="BA39" i="27"/>
  <c r="BA40" i="27"/>
  <c r="BA41" i="27"/>
  <c r="BA42" i="27"/>
  <c r="BA43" i="27"/>
  <c r="BA44" i="27"/>
  <c r="BA45" i="27"/>
  <c r="BA46" i="27"/>
  <c r="BA47" i="27"/>
  <c r="BA48" i="27"/>
  <c r="BA49" i="27"/>
  <c r="BA50" i="27"/>
  <c r="BA51" i="27"/>
  <c r="BA52" i="27"/>
  <c r="BA53" i="27"/>
  <c r="BA54" i="27"/>
  <c r="BA55" i="27"/>
  <c r="BA56" i="27"/>
  <c r="BA57" i="27"/>
  <c r="BA58" i="27"/>
  <c r="BA59" i="27"/>
  <c r="BA60" i="27"/>
  <c r="BA61" i="27"/>
  <c r="BA62" i="27"/>
  <c r="BA63" i="27"/>
  <c r="BA64" i="27"/>
  <c r="BA65" i="27"/>
  <c r="BA66" i="27"/>
  <c r="BA67" i="27"/>
  <c r="BA68" i="27"/>
  <c r="BA69" i="27"/>
  <c r="BA70" i="27"/>
  <c r="BA71" i="27"/>
  <c r="BA72" i="27"/>
  <c r="BA73" i="27"/>
  <c r="BA74" i="27"/>
  <c r="BA75" i="27"/>
  <c r="BA76" i="27"/>
  <c r="BA77" i="27"/>
  <c r="BA78" i="27"/>
  <c r="BA79" i="27"/>
  <c r="BA80" i="27"/>
  <c r="BA81" i="27"/>
  <c r="BA82" i="27"/>
  <c r="BA83" i="27"/>
  <c r="BA84" i="27"/>
  <c r="BA85" i="27"/>
  <c r="BA86" i="27"/>
  <c r="BA87" i="27"/>
  <c r="BA88" i="27"/>
  <c r="BA89" i="27"/>
  <c r="BA90" i="27"/>
  <c r="BA91" i="27"/>
  <c r="BA92" i="27"/>
  <c r="BA93" i="27"/>
  <c r="BA94" i="27"/>
  <c r="BA95" i="27"/>
  <c r="BA96" i="27"/>
  <c r="BA97" i="27"/>
  <c r="BA98" i="27"/>
  <c r="BA99" i="27"/>
  <c r="BA100" i="27"/>
  <c r="BA101" i="27"/>
  <c r="BA102" i="27"/>
  <c r="BA103" i="27"/>
  <c r="BA104" i="27"/>
  <c r="BA105" i="27"/>
  <c r="BA106" i="27"/>
  <c r="BA107" i="27"/>
  <c r="BA108" i="27"/>
  <c r="BA109" i="27"/>
  <c r="BA110" i="27"/>
  <c r="BA111" i="27"/>
  <c r="BA112" i="27"/>
  <c r="BA113" i="27"/>
  <c r="BA114" i="27"/>
  <c r="BA115" i="27"/>
  <c r="BA116" i="27"/>
  <c r="BA117" i="27"/>
  <c r="BA118" i="27"/>
  <c r="BA119" i="27"/>
  <c r="BA120" i="27"/>
  <c r="BA121" i="27"/>
  <c r="BA122" i="27"/>
  <c r="BA123" i="27"/>
  <c r="BA124" i="27"/>
  <c r="BA125" i="27"/>
  <c r="BA126" i="27"/>
  <c r="BA127" i="27"/>
  <c r="BA128" i="27"/>
  <c r="BA129" i="27"/>
  <c r="BA130" i="27"/>
  <c r="BA131" i="27"/>
  <c r="BA132" i="27"/>
  <c r="BA133" i="27"/>
  <c r="BA134" i="27"/>
  <c r="BA135" i="27"/>
  <c r="BA136" i="27"/>
  <c r="BA137" i="27"/>
  <c r="BA138" i="27"/>
  <c r="BA139" i="27"/>
  <c r="BA140" i="27"/>
  <c r="BA141" i="27"/>
  <c r="BA142" i="27"/>
  <c r="BA143" i="27"/>
  <c r="BA144" i="27"/>
  <c r="BA145" i="27"/>
  <c r="BA146" i="27"/>
  <c r="BA147" i="27"/>
  <c r="BA148" i="27"/>
  <c r="BA149" i="27"/>
  <c r="BA150" i="27"/>
  <c r="BA151" i="27"/>
  <c r="BA152" i="27"/>
  <c r="BA153" i="27"/>
  <c r="BA154" i="27"/>
  <c r="BA155" i="27"/>
  <c r="BA156" i="27"/>
  <c r="BA157" i="27"/>
  <c r="BA158" i="27"/>
  <c r="BA159" i="27"/>
  <c r="BA160" i="27"/>
  <c r="BA161" i="27"/>
  <c r="BA162" i="27"/>
  <c r="BA163" i="27"/>
  <c r="BA164" i="27"/>
  <c r="BA165" i="27"/>
  <c r="BA166" i="27"/>
  <c r="BA167" i="27"/>
  <c r="BA168" i="27"/>
  <c r="BA169" i="27"/>
  <c r="BA170" i="27"/>
  <c r="BA171" i="27"/>
  <c r="BA172" i="27"/>
  <c r="BA173" i="27"/>
  <c r="BA174" i="27"/>
  <c r="BA175" i="27"/>
  <c r="BA176" i="27"/>
  <c r="BA177" i="27"/>
  <c r="BA178" i="27"/>
  <c r="BA179" i="27"/>
  <c r="BA180" i="27"/>
  <c r="BA181" i="27"/>
  <c r="BA182" i="27"/>
  <c r="BA183" i="27"/>
  <c r="BA184" i="27"/>
  <c r="BA185" i="27"/>
  <c r="BA186" i="27"/>
  <c r="BA187" i="27"/>
  <c r="BA188" i="27"/>
  <c r="BA189" i="27"/>
  <c r="BA190" i="27"/>
  <c r="BA191" i="27"/>
  <c r="BA192" i="27"/>
  <c r="BA193" i="27"/>
  <c r="BA194" i="27"/>
  <c r="BA195" i="27"/>
  <c r="BA196" i="27"/>
  <c r="BA197" i="27"/>
  <c r="BA198" i="27"/>
  <c r="BA199" i="27"/>
  <c r="BA200" i="27"/>
  <c r="BA201" i="27"/>
  <c r="BA202" i="27"/>
  <c r="BA203" i="27"/>
  <c r="BA204" i="27"/>
  <c r="BA205" i="27"/>
  <c r="BA206" i="27"/>
  <c r="BA207" i="27"/>
  <c r="BA208" i="27"/>
  <c r="BA209" i="27"/>
  <c r="BA210" i="27"/>
  <c r="BA211" i="27"/>
  <c r="BA212" i="27"/>
  <c r="BA213" i="27"/>
  <c r="BA214" i="27"/>
  <c r="BA215" i="27"/>
  <c r="BA216" i="27"/>
  <c r="BA217" i="27"/>
  <c r="BA218" i="27"/>
  <c r="BA219" i="27"/>
  <c r="BA220" i="27"/>
  <c r="BA221" i="27"/>
  <c r="BA222" i="27"/>
  <c r="BA223" i="27"/>
  <c r="BA224" i="27"/>
  <c r="BA225" i="27"/>
  <c r="BA226" i="27"/>
  <c r="BA227" i="27"/>
  <c r="BA228" i="27"/>
  <c r="BA229" i="27"/>
  <c r="BA230" i="27"/>
  <c r="BA231" i="27"/>
  <c r="BA232" i="27"/>
  <c r="BA233" i="27"/>
  <c r="BA234" i="27"/>
  <c r="BA235" i="27"/>
  <c r="BA236" i="27"/>
  <c r="BA237" i="27"/>
  <c r="BA238" i="27"/>
  <c r="BA239" i="27"/>
  <c r="BA240" i="27"/>
  <c r="BA241" i="27"/>
  <c r="BA242" i="27"/>
  <c r="BA243" i="27"/>
  <c r="BA244" i="27"/>
  <c r="BA245" i="27"/>
  <c r="BA246" i="27"/>
  <c r="BA247" i="27"/>
  <c r="BA248" i="27"/>
  <c r="BA249" i="27"/>
  <c r="BA250" i="27"/>
  <c r="BA251" i="27"/>
  <c r="BA252" i="27"/>
  <c r="BA253" i="27"/>
  <c r="BA254" i="27"/>
  <c r="BA255" i="27"/>
  <c r="BA256" i="27"/>
  <c r="BA257" i="27"/>
  <c r="BA258" i="27"/>
  <c r="BA259" i="27"/>
  <c r="BA260" i="27"/>
  <c r="BA261" i="27"/>
  <c r="BA262" i="27"/>
  <c r="BA263" i="27"/>
  <c r="BA264" i="27"/>
  <c r="BA265" i="27"/>
  <c r="BA266" i="27"/>
  <c r="BA267" i="27"/>
  <c r="BA268" i="27"/>
  <c r="BA269" i="27"/>
  <c r="BA270" i="27"/>
  <c r="BA271" i="27"/>
  <c r="BA272" i="27"/>
  <c r="BA273" i="27"/>
  <c r="BA274" i="27"/>
  <c r="BA275" i="27"/>
  <c r="BA276" i="27"/>
  <c r="BA277" i="27"/>
  <c r="BA278" i="27"/>
  <c r="BA279" i="27"/>
  <c r="BA280" i="27"/>
  <c r="BA281" i="27"/>
  <c r="BA282" i="27"/>
  <c r="BA283" i="27"/>
  <c r="BA284" i="27"/>
  <c r="BA285" i="27"/>
  <c r="BA286" i="27"/>
  <c r="BA287" i="27"/>
  <c r="BA288" i="27"/>
  <c r="BA289" i="27"/>
  <c r="BA290" i="27"/>
  <c r="BA291" i="27"/>
  <c r="BA292" i="27"/>
  <c r="BA293" i="27"/>
  <c r="BA294" i="27"/>
  <c r="BA295" i="27"/>
  <c r="BA296" i="27"/>
  <c r="BA297" i="27"/>
  <c r="BA298" i="27"/>
  <c r="BA299" i="27"/>
  <c r="BA300" i="27"/>
  <c r="BA301" i="27"/>
  <c r="BA302" i="27"/>
  <c r="BA303" i="27"/>
  <c r="BA304" i="27"/>
  <c r="BA305" i="27"/>
  <c r="BA306" i="27"/>
  <c r="BA307" i="27"/>
  <c r="BA308" i="27"/>
  <c r="BA309" i="27"/>
  <c r="BA310" i="27"/>
  <c r="BA311" i="27"/>
  <c r="BA312" i="27"/>
  <c r="BA313" i="27"/>
  <c r="BA314" i="27"/>
  <c r="BA315" i="27"/>
  <c r="BA316" i="27"/>
  <c r="BA317" i="27"/>
  <c r="BA318" i="27"/>
  <c r="BA319" i="27"/>
  <c r="BA320" i="27"/>
  <c r="BA321" i="27"/>
  <c r="BA322" i="27"/>
  <c r="BA323" i="27"/>
  <c r="BA324" i="27"/>
  <c r="BA325" i="27"/>
  <c r="BA326" i="27"/>
  <c r="BA327" i="27"/>
  <c r="BA328" i="27"/>
  <c r="BA329" i="27"/>
  <c r="BA330" i="27"/>
  <c r="BA331" i="27"/>
  <c r="BA332" i="27"/>
  <c r="BA333" i="27"/>
  <c r="BA334" i="27"/>
  <c r="BA335" i="27"/>
  <c r="BA336" i="27"/>
  <c r="BA337" i="27"/>
  <c r="BA338" i="27"/>
  <c r="BA339" i="27"/>
  <c r="BA340" i="27"/>
  <c r="BA341" i="27"/>
  <c r="BA342" i="27"/>
  <c r="BA343" i="27"/>
  <c r="BA344" i="27"/>
  <c r="BA345" i="27"/>
  <c r="BA346" i="27"/>
  <c r="BA347" i="27"/>
  <c r="BA348" i="27"/>
  <c r="BA349" i="27"/>
  <c r="BA350" i="27"/>
  <c r="BA351" i="27"/>
  <c r="BA352" i="27"/>
  <c r="BA353" i="27"/>
  <c r="BA354" i="27"/>
  <c r="BA355" i="27"/>
  <c r="BA356" i="27"/>
  <c r="BA357" i="27"/>
  <c r="BA358" i="27"/>
  <c r="BA359" i="27"/>
  <c r="BA360" i="27"/>
  <c r="BA361" i="27"/>
  <c r="BA362" i="27"/>
  <c r="BA363" i="27"/>
  <c r="BA364" i="27"/>
  <c r="BA365" i="27"/>
  <c r="BA366" i="27"/>
  <c r="BA367" i="27"/>
  <c r="BA368" i="27"/>
  <c r="BA369" i="27"/>
  <c r="BA370" i="27"/>
  <c r="BA371" i="27"/>
  <c r="BA372" i="27"/>
  <c r="BA373" i="27"/>
  <c r="BA374" i="27"/>
  <c r="BA375" i="27"/>
  <c r="BA376" i="27"/>
  <c r="BA377" i="27"/>
  <c r="BA378" i="27"/>
  <c r="BA379" i="27"/>
  <c r="BA380" i="27"/>
  <c r="BA381" i="27"/>
  <c r="BA382" i="27"/>
  <c r="BA383" i="27"/>
  <c r="BA384" i="27"/>
  <c r="BA385" i="27"/>
  <c r="BA386" i="27"/>
  <c r="BA387" i="27"/>
  <c r="BA388" i="27"/>
  <c r="BA389" i="27"/>
  <c r="BA390" i="27"/>
  <c r="BA391" i="27"/>
  <c r="BA392" i="27"/>
  <c r="BA393" i="27"/>
  <c r="BA394" i="27"/>
  <c r="BA395" i="27"/>
  <c r="BA396" i="27"/>
  <c r="BA397" i="27"/>
  <c r="BA398" i="27"/>
  <c r="BA399" i="27"/>
  <c r="BA400" i="27"/>
  <c r="BA401" i="27"/>
  <c r="BA402" i="27"/>
  <c r="BA403" i="27"/>
  <c r="BA404" i="27"/>
  <c r="BA405" i="27"/>
  <c r="BA406" i="27"/>
  <c r="BA407" i="27"/>
  <c r="BA408" i="27"/>
  <c r="BA409" i="27"/>
  <c r="BA410" i="27"/>
  <c r="BA411" i="27"/>
  <c r="BA412" i="27"/>
  <c r="BA413" i="27"/>
  <c r="BA414" i="27"/>
  <c r="BA415" i="27"/>
  <c r="BA416" i="27"/>
  <c r="BA417" i="27"/>
  <c r="BA418" i="27"/>
  <c r="BA419" i="27"/>
  <c r="BA420" i="27"/>
  <c r="BA421" i="27"/>
  <c r="BA422" i="27"/>
  <c r="BA423" i="27"/>
  <c r="BA424" i="27"/>
  <c r="BA425" i="27"/>
  <c r="BA426" i="27"/>
  <c r="BA427" i="27"/>
  <c r="BA428" i="27"/>
  <c r="BA429" i="27"/>
  <c r="BA430" i="27"/>
  <c r="BA431" i="27"/>
  <c r="BA432" i="27"/>
  <c r="BA433" i="27"/>
  <c r="BA434" i="27"/>
  <c r="BA435" i="27"/>
  <c r="BA436" i="27"/>
  <c r="BA437" i="27"/>
  <c r="BA438" i="27"/>
  <c r="BA439" i="27"/>
  <c r="BA440" i="27"/>
  <c r="BA441" i="27"/>
  <c r="BA442" i="27"/>
  <c r="BA443" i="27"/>
  <c r="BA444" i="27"/>
  <c r="BA445" i="27"/>
  <c r="BA446" i="27"/>
  <c r="BA447" i="27"/>
  <c r="BA448" i="27"/>
  <c r="BA449" i="27"/>
  <c r="BA450" i="27"/>
  <c r="BA451" i="27"/>
  <c r="BA452" i="27"/>
  <c r="BA453" i="27"/>
  <c r="BA454" i="27"/>
  <c r="BA455" i="27"/>
  <c r="BA456" i="27"/>
  <c r="BA457" i="27"/>
  <c r="BA458" i="27"/>
  <c r="BA459" i="27"/>
  <c r="BA460" i="27"/>
  <c r="BA461" i="27"/>
  <c r="BA462" i="27"/>
  <c r="BA463" i="27"/>
  <c r="BA464" i="27"/>
  <c r="BA465" i="27"/>
  <c r="BA466" i="27"/>
  <c r="BA467" i="27"/>
  <c r="BA468" i="27"/>
  <c r="BA469" i="27"/>
  <c r="BA470" i="27"/>
  <c r="BA471" i="27"/>
  <c r="BA472" i="27"/>
  <c r="BA473" i="27"/>
  <c r="BA474" i="27"/>
  <c r="BA475" i="27"/>
  <c r="BA476" i="27"/>
  <c r="BA477" i="27"/>
  <c r="BA478" i="27"/>
  <c r="BA479" i="27"/>
  <c r="BA480" i="27"/>
  <c r="BA481" i="27"/>
  <c r="BA482" i="27"/>
  <c r="BA483" i="27"/>
  <c r="BA484" i="27"/>
  <c r="BA485" i="27"/>
  <c r="BA486" i="27"/>
  <c r="BA487" i="27"/>
  <c r="BA488" i="27"/>
  <c r="BA489" i="27"/>
  <c r="BA490" i="27"/>
  <c r="BA491" i="27"/>
  <c r="BA492" i="27"/>
  <c r="BA493" i="27"/>
  <c r="BA494" i="27"/>
  <c r="BA495" i="27"/>
  <c r="BA496" i="27"/>
  <c r="BA497" i="27"/>
  <c r="BA498" i="27"/>
  <c r="BA499" i="27"/>
  <c r="BA500" i="27"/>
  <c r="BA501" i="27"/>
  <c r="BA502" i="27"/>
  <c r="BA503" i="27"/>
  <c r="BA504" i="27"/>
  <c r="BA505" i="27"/>
  <c r="BA506" i="27"/>
  <c r="BA507" i="27"/>
  <c r="BA508" i="27"/>
  <c r="BA509" i="27"/>
  <c r="BA510" i="27"/>
  <c r="BA511" i="27"/>
  <c r="BA512" i="27"/>
  <c r="BA513" i="27"/>
  <c r="BA514" i="27"/>
  <c r="BA515" i="27"/>
  <c r="BA516" i="27"/>
  <c r="BA517" i="27"/>
  <c r="BA518" i="27"/>
  <c r="BA519" i="27"/>
  <c r="BA520" i="27"/>
  <c r="BA521" i="27"/>
  <c r="BA522" i="27"/>
  <c r="BA523" i="27"/>
  <c r="BA524" i="27"/>
  <c r="BA525" i="27"/>
  <c r="BA526" i="27"/>
  <c r="BA527" i="27"/>
  <c r="BA528" i="27"/>
  <c r="BA529" i="27"/>
  <c r="BA530" i="27"/>
  <c r="BA531" i="27"/>
  <c r="BA532" i="27"/>
  <c r="BA533" i="27"/>
  <c r="BA534" i="27"/>
  <c r="BA535" i="27"/>
  <c r="BA536" i="27"/>
  <c r="BA537" i="27"/>
  <c r="BA538" i="27"/>
  <c r="BA539" i="27"/>
  <c r="BA540" i="27"/>
  <c r="BA541" i="27"/>
  <c r="BA542" i="27"/>
  <c r="BA543" i="27"/>
  <c r="BA544" i="27"/>
  <c r="BA545" i="27"/>
  <c r="BA546" i="27"/>
  <c r="BA547" i="27"/>
  <c r="BA548" i="27"/>
  <c r="BA549" i="27"/>
  <c r="BA550" i="27"/>
  <c r="BA551" i="27"/>
  <c r="BA552" i="27"/>
  <c r="BA553" i="27"/>
  <c r="BA554" i="27"/>
  <c r="BA555" i="27"/>
  <c r="BA556" i="27"/>
  <c r="BA557" i="27"/>
  <c r="BA558" i="27"/>
  <c r="BA559" i="27"/>
  <c r="BA560" i="27"/>
  <c r="BA561" i="27"/>
  <c r="BA562" i="27"/>
  <c r="BA563" i="27"/>
  <c r="BA564" i="27"/>
  <c r="BA565" i="27"/>
  <c r="BA566" i="27"/>
  <c r="BA567" i="27"/>
  <c r="BA568" i="27"/>
  <c r="BA569" i="27"/>
  <c r="BA570" i="27"/>
  <c r="BA571" i="27"/>
  <c r="BA572" i="27"/>
  <c r="BA573" i="27"/>
  <c r="BA574" i="27"/>
  <c r="BA575" i="27"/>
  <c r="BA576" i="27"/>
  <c r="BA577" i="27"/>
  <c r="BA578" i="27"/>
  <c r="BA579" i="27"/>
  <c r="BA580" i="27"/>
  <c r="BA581" i="27"/>
  <c r="BA582" i="27"/>
  <c r="BA583" i="27"/>
  <c r="BA584" i="27"/>
  <c r="BA585" i="27"/>
  <c r="BA586" i="27"/>
  <c r="BA587" i="27"/>
  <c r="BA588" i="27"/>
  <c r="BA589" i="27"/>
  <c r="BA590" i="27"/>
  <c r="BA591" i="27"/>
  <c r="BA592" i="27"/>
  <c r="BA593" i="27"/>
  <c r="BA594" i="27"/>
  <c r="BA595" i="27"/>
  <c r="BA596" i="27"/>
  <c r="BA597" i="27"/>
  <c r="BA598" i="27"/>
  <c r="BA599" i="27"/>
  <c r="BA600" i="27"/>
  <c r="BA601" i="27"/>
  <c r="BA602" i="27"/>
  <c r="BA603" i="27"/>
  <c r="BA604" i="27"/>
  <c r="BA605" i="27"/>
  <c r="BA606" i="27"/>
  <c r="BA607" i="27"/>
  <c r="BA608" i="27"/>
  <c r="BA609" i="27"/>
  <c r="BA610" i="27"/>
  <c r="BA611" i="27"/>
  <c r="BA612" i="27"/>
  <c r="BA613" i="27"/>
  <c r="BA614" i="27"/>
  <c r="BA615" i="27"/>
  <c r="BA616" i="27"/>
  <c r="BA617" i="27"/>
  <c r="BA618" i="27"/>
  <c r="BA619" i="27"/>
  <c r="BA620" i="27"/>
  <c r="BA621" i="27"/>
  <c r="BA622" i="27"/>
  <c r="BA623" i="27"/>
  <c r="BA624" i="27"/>
  <c r="BA625" i="27"/>
  <c r="BA626" i="27"/>
  <c r="BA627" i="27"/>
  <c r="BA628" i="27"/>
  <c r="BA629" i="27"/>
  <c r="BA630" i="27"/>
  <c r="BA631" i="27"/>
  <c r="BA632" i="27"/>
  <c r="BA633" i="27"/>
  <c r="BA634" i="27"/>
  <c r="BA635" i="27"/>
  <c r="BA636" i="27"/>
  <c r="BA637" i="27"/>
  <c r="BA638" i="27"/>
  <c r="BA639" i="27"/>
  <c r="BA640" i="27"/>
  <c r="BA641" i="27"/>
  <c r="BA642" i="27"/>
  <c r="BA643" i="27"/>
  <c r="BA644" i="27"/>
  <c r="BA645" i="27"/>
  <c r="BA646" i="27"/>
  <c r="BA647" i="27"/>
  <c r="BA648" i="27"/>
  <c r="BA649" i="27"/>
  <c r="BA650" i="27"/>
  <c r="BA651" i="27"/>
  <c r="BA652" i="27"/>
  <c r="BA653" i="27"/>
  <c r="BA654" i="27"/>
  <c r="BA655" i="27"/>
  <c r="BA656" i="27"/>
  <c r="BA657" i="27"/>
  <c r="BA658" i="27"/>
  <c r="BA659" i="27"/>
  <c r="BA660" i="27"/>
  <c r="BA661" i="27"/>
  <c r="BA662" i="27"/>
  <c r="BA663" i="27"/>
  <c r="BA664" i="27"/>
  <c r="BA665" i="27"/>
  <c r="BA666" i="27"/>
  <c r="BA667" i="27"/>
  <c r="BA668" i="27"/>
  <c r="BA669" i="27"/>
  <c r="BA670" i="27"/>
  <c r="BA671" i="27"/>
  <c r="BA672" i="27"/>
  <c r="BA673" i="27"/>
  <c r="BA674" i="27"/>
  <c r="BA675" i="27"/>
  <c r="BA676" i="27"/>
  <c r="BA677" i="27"/>
  <c r="BA678" i="27"/>
  <c r="BA679" i="27"/>
  <c r="BA680" i="27"/>
  <c r="BA681" i="27"/>
  <c r="BA682" i="27"/>
  <c r="BA683" i="27"/>
  <c r="BA684" i="27"/>
  <c r="BA685" i="27"/>
  <c r="BA686" i="27"/>
  <c r="BA687" i="27"/>
  <c r="BA688" i="27"/>
  <c r="BA689" i="27"/>
  <c r="BA690" i="27"/>
  <c r="BA691" i="27"/>
  <c r="BA692" i="27"/>
  <c r="BA693" i="27"/>
  <c r="BA694" i="27"/>
  <c r="BA695" i="27"/>
  <c r="BA696" i="27"/>
  <c r="BA697" i="27"/>
  <c r="BA698" i="27"/>
  <c r="BA699" i="27"/>
  <c r="BA700" i="27"/>
  <c r="BA701" i="27"/>
  <c r="BA702" i="27"/>
  <c r="BA703" i="27"/>
  <c r="BA704" i="27"/>
  <c r="BA705" i="27"/>
  <c r="BA706" i="27"/>
  <c r="BA707" i="27"/>
  <c r="BA708" i="27"/>
  <c r="BA709" i="27"/>
  <c r="BA710" i="27"/>
  <c r="BA711" i="27"/>
  <c r="BA712" i="27"/>
  <c r="BA713" i="27"/>
  <c r="BA714" i="27"/>
  <c r="BA715" i="27"/>
  <c r="BA716" i="27"/>
  <c r="BA717" i="27"/>
  <c r="BA718" i="27"/>
  <c r="BA719" i="27"/>
  <c r="BA720" i="27"/>
  <c r="BA721" i="27"/>
  <c r="BA722" i="27"/>
  <c r="BA723" i="27"/>
  <c r="BA724" i="27"/>
  <c r="BA725" i="27"/>
  <c r="BA726" i="27"/>
  <c r="BA727" i="27"/>
  <c r="BA728" i="27"/>
  <c r="BA729" i="27"/>
  <c r="BA730" i="27"/>
  <c r="BA731" i="27"/>
  <c r="BA732" i="27"/>
  <c r="BA733" i="27"/>
  <c r="BA734" i="27"/>
  <c r="BA735" i="27"/>
  <c r="BA736" i="27"/>
  <c r="BA737" i="27"/>
  <c r="BA738" i="27"/>
  <c r="BA739" i="27"/>
  <c r="BA740" i="27"/>
  <c r="BA741" i="27"/>
  <c r="BA742" i="27"/>
  <c r="BA743" i="27"/>
  <c r="BA744" i="27"/>
  <c r="BA745" i="27"/>
  <c r="BA746" i="27"/>
  <c r="BA747" i="27"/>
  <c r="BA748" i="27"/>
  <c r="BA749" i="27"/>
  <c r="BA750" i="27"/>
  <c r="BA751" i="27"/>
  <c r="BA752" i="27"/>
  <c r="BA753" i="27"/>
  <c r="BA754" i="27"/>
  <c r="BA755" i="27"/>
  <c r="BA756" i="27"/>
  <c r="BA757" i="27"/>
  <c r="BA758" i="27"/>
  <c r="BA759" i="27"/>
  <c r="BA760" i="27"/>
  <c r="BA761" i="27"/>
  <c r="BA762" i="27"/>
  <c r="BA763" i="27"/>
  <c r="BA764" i="27"/>
  <c r="BA765" i="27"/>
  <c r="BA766" i="27"/>
  <c r="BA767" i="27"/>
  <c r="BA768" i="27"/>
  <c r="BA769" i="27"/>
  <c r="BA770" i="27"/>
  <c r="BA771" i="27"/>
  <c r="BA772" i="27"/>
  <c r="BA773" i="27"/>
  <c r="BA774" i="27"/>
  <c r="BA775" i="27"/>
  <c r="BA776" i="27"/>
  <c r="BA777" i="27"/>
  <c r="BA778" i="27"/>
  <c r="BA779" i="27"/>
  <c r="BA780" i="27"/>
  <c r="BA781" i="27"/>
  <c r="BA782" i="27"/>
  <c r="BA783" i="27"/>
  <c r="BA784" i="27"/>
  <c r="BA785" i="27"/>
  <c r="BA786" i="27"/>
  <c r="BA787" i="27"/>
  <c r="BA788" i="27"/>
  <c r="BA789" i="27"/>
  <c r="BA790" i="27"/>
  <c r="BA791" i="27"/>
  <c r="BA792" i="27"/>
  <c r="BA793" i="27"/>
  <c r="BA794" i="27"/>
  <c r="BA795" i="27"/>
  <c r="BA796" i="27"/>
  <c r="BA797" i="27"/>
  <c r="BA798" i="27"/>
  <c r="BA799" i="27"/>
  <c r="BA800" i="27"/>
  <c r="BA801" i="27"/>
  <c r="BA802" i="27"/>
  <c r="BA803" i="27"/>
  <c r="BA804" i="27"/>
  <c r="BA805" i="27"/>
  <c r="BA806" i="27"/>
  <c r="BA807" i="27"/>
  <c r="BA808" i="27"/>
  <c r="BA809" i="27"/>
  <c r="BA810" i="27"/>
  <c r="BA811" i="27"/>
  <c r="BA812" i="27"/>
  <c r="BA813" i="27"/>
  <c r="BA814" i="27"/>
  <c r="BA815" i="27"/>
  <c r="BA816" i="27"/>
  <c r="BA817" i="27"/>
  <c r="BA818" i="27"/>
  <c r="BA819" i="27"/>
  <c r="BA820" i="27"/>
  <c r="BA821" i="27"/>
  <c r="BA822" i="27"/>
  <c r="BA823" i="27"/>
  <c r="BA824" i="27"/>
  <c r="BA825" i="27"/>
  <c r="BA826" i="27"/>
  <c r="BA827" i="27"/>
  <c r="BA828" i="27"/>
  <c r="BA829" i="27"/>
  <c r="BA830" i="27"/>
  <c r="BA831" i="27"/>
  <c r="BA832" i="27"/>
  <c r="BA833" i="27"/>
  <c r="BA834" i="27"/>
  <c r="BA835" i="27"/>
  <c r="BA836" i="27"/>
  <c r="BA837" i="27"/>
  <c r="BA838" i="27"/>
  <c r="BA839" i="27"/>
  <c r="BA840" i="27"/>
  <c r="BA841" i="27"/>
  <c r="BA842" i="27"/>
  <c r="BA843" i="27"/>
  <c r="BA844" i="27"/>
  <c r="BA845" i="27"/>
  <c r="BA846" i="27"/>
  <c r="BA847" i="27"/>
  <c r="BA848" i="27"/>
  <c r="BA849" i="27"/>
  <c r="BA850" i="27"/>
  <c r="BA851" i="27"/>
  <c r="BA852" i="27"/>
  <c r="BA853" i="27"/>
  <c r="BA854" i="27"/>
  <c r="BA855" i="27"/>
  <c r="BA856" i="27"/>
  <c r="BA857" i="27"/>
  <c r="BA858" i="27"/>
  <c r="BA859" i="27"/>
  <c r="BA860" i="27"/>
  <c r="BA861" i="27"/>
  <c r="BA862" i="27"/>
  <c r="BA863" i="27"/>
  <c r="BA864" i="27"/>
  <c r="BA865" i="27"/>
  <c r="BA866" i="27"/>
  <c r="BA867" i="27"/>
  <c r="BA868" i="27"/>
  <c r="BA869" i="27"/>
  <c r="BA870" i="27"/>
  <c r="BA871" i="27"/>
  <c r="BA872" i="27"/>
  <c r="BA873" i="27"/>
  <c r="BA874" i="27"/>
  <c r="BA875" i="27"/>
  <c r="BA876" i="27"/>
  <c r="BA877" i="27"/>
  <c r="BA878" i="27"/>
  <c r="BA879" i="27"/>
  <c r="BA880" i="27"/>
  <c r="BA881" i="27"/>
  <c r="BA882" i="27"/>
  <c r="BA883" i="27"/>
  <c r="BA884" i="27"/>
  <c r="BA885" i="27"/>
  <c r="BA886" i="27"/>
  <c r="BA887" i="27"/>
  <c r="BA888" i="27"/>
  <c r="BA889" i="27"/>
  <c r="BA890" i="27"/>
  <c r="BA891" i="27"/>
  <c r="BA892" i="27"/>
  <c r="BA893" i="27"/>
  <c r="BA894" i="27"/>
  <c r="BA895" i="27"/>
  <c r="BA896" i="27"/>
  <c r="BA897" i="27"/>
  <c r="BA898" i="27"/>
  <c r="BA899" i="27"/>
  <c r="BA900" i="27"/>
  <c r="BA901" i="27"/>
  <c r="BA902" i="27"/>
  <c r="BA903" i="27"/>
  <c r="BA904" i="27"/>
  <c r="BA905" i="27"/>
  <c r="BA906" i="27"/>
  <c r="BA907" i="27"/>
  <c r="BA908" i="27"/>
  <c r="BA909" i="27"/>
  <c r="BA910" i="27"/>
  <c r="BA911" i="27"/>
  <c r="BA912" i="27"/>
  <c r="BA913" i="27"/>
  <c r="BA914" i="27"/>
  <c r="BA915" i="27"/>
  <c r="BA916" i="27"/>
  <c r="BA917" i="27"/>
  <c r="BA918" i="27"/>
  <c r="BA919" i="27"/>
  <c r="BA920" i="27"/>
  <c r="BA921" i="27"/>
  <c r="BA922" i="27"/>
  <c r="BA923" i="27"/>
  <c r="BA924" i="27"/>
  <c r="BA925" i="27"/>
  <c r="BA926" i="27"/>
  <c r="BA927" i="27"/>
  <c r="BA928" i="27"/>
  <c r="BA929" i="27"/>
  <c r="BA930" i="27"/>
  <c r="BA931" i="27"/>
  <c r="BA932" i="27"/>
  <c r="BA933" i="27"/>
  <c r="BA934" i="27"/>
  <c r="BA935" i="27"/>
  <c r="BA936" i="27"/>
  <c r="BA937" i="27"/>
  <c r="BA938" i="27"/>
  <c r="BA939" i="27"/>
  <c r="BA940" i="27"/>
  <c r="BA941" i="27"/>
  <c r="BA942" i="27"/>
  <c r="BA943" i="27"/>
  <c r="BA944" i="27"/>
  <c r="BA945" i="27"/>
  <c r="BA946" i="27"/>
  <c r="BA947" i="27"/>
  <c r="BA948" i="27"/>
  <c r="BA949" i="27"/>
  <c r="BA950" i="27"/>
  <c r="BA951" i="27"/>
  <c r="BA952" i="27"/>
  <c r="BA953" i="27"/>
  <c r="BA954" i="27"/>
  <c r="BA955" i="27"/>
  <c r="BA956" i="27"/>
  <c r="BA957" i="27"/>
  <c r="BA958" i="27"/>
  <c r="BA959" i="27"/>
  <c r="BA960" i="27"/>
  <c r="BA961" i="27"/>
  <c r="BA962" i="27"/>
  <c r="BA963" i="27"/>
  <c r="BA964" i="27"/>
  <c r="BA965" i="27"/>
  <c r="BA966" i="27"/>
  <c r="BA967" i="27"/>
  <c r="BA968" i="27"/>
  <c r="BA969" i="27"/>
  <c r="BA970" i="27"/>
  <c r="BA971" i="27"/>
  <c r="BA972" i="27"/>
  <c r="BA973" i="27"/>
  <c r="BA974" i="27"/>
  <c r="BA975" i="27"/>
  <c r="BA976" i="27"/>
  <c r="BA977" i="27"/>
  <c r="BA978" i="27"/>
  <c r="BA979" i="27"/>
  <c r="BA980" i="27"/>
  <c r="BA981" i="27"/>
  <c r="BA982" i="27"/>
  <c r="BA983" i="27"/>
  <c r="BA984" i="27"/>
  <c r="BA985" i="27"/>
  <c r="BA986" i="27"/>
  <c r="BA987" i="27"/>
  <c r="BA988" i="27"/>
  <c r="BA989" i="27"/>
  <c r="BA990" i="27"/>
  <c r="BA991" i="27"/>
  <c r="BA992" i="27"/>
  <c r="BA993" i="27"/>
  <c r="BA994" i="27"/>
  <c r="BA995" i="27"/>
  <c r="BA996" i="27"/>
  <c r="BA997" i="27"/>
  <c r="BA998" i="27"/>
  <c r="BA999" i="27"/>
  <c r="BA1000" i="27"/>
  <c r="BA1001" i="27"/>
  <c r="BA1002" i="27"/>
  <c r="BA1003" i="27"/>
  <c r="BA1004" i="27"/>
  <c r="BA1005" i="27"/>
  <c r="BA1006" i="27"/>
  <c r="BA1007" i="27"/>
  <c r="BA1008" i="27"/>
  <c r="BA1009" i="27"/>
  <c r="BA1010" i="27"/>
  <c r="BA1011" i="27"/>
  <c r="BA1012" i="27"/>
  <c r="BA1013" i="27"/>
  <c r="BA1014" i="27"/>
  <c r="BA1015" i="27"/>
  <c r="BA1016" i="27"/>
  <c r="BA1017" i="27"/>
  <c r="BA1018" i="27"/>
  <c r="BA1019" i="27"/>
  <c r="BA1020" i="27"/>
  <c r="BA1021" i="27"/>
  <c r="BA1022" i="27"/>
  <c r="BA1023" i="27"/>
  <c r="BA1024" i="27"/>
  <c r="BA1025" i="27"/>
  <c r="BA1026" i="27"/>
  <c r="BA1027" i="27"/>
  <c r="BA1028" i="27"/>
  <c r="BA1029" i="27"/>
  <c r="BA1030" i="27"/>
  <c r="BA1031" i="27"/>
  <c r="BA1032" i="27"/>
  <c r="BA1033" i="27"/>
  <c r="BA1034" i="27"/>
  <c r="BA1035" i="27"/>
  <c r="BA1036" i="27"/>
  <c r="BA1037" i="27"/>
  <c r="BA1038" i="27"/>
  <c r="BA1039" i="27"/>
  <c r="BA1040" i="27"/>
  <c r="BA1041" i="27"/>
  <c r="BA1042" i="27"/>
  <c r="BA1043" i="27"/>
  <c r="BA1044" i="27"/>
  <c r="BA1045" i="27"/>
  <c r="BA1046" i="27"/>
  <c r="BA1047" i="27"/>
  <c r="BA1048" i="27"/>
  <c r="BA1049" i="27"/>
  <c r="BA1050" i="27"/>
  <c r="BA1051" i="27"/>
  <c r="BA1052" i="27"/>
  <c r="BA1053" i="27"/>
  <c r="BA1054" i="27"/>
  <c r="BA1055" i="27"/>
  <c r="BA1056" i="27"/>
  <c r="BA1057" i="27"/>
  <c r="BA1058" i="27"/>
  <c r="BA1059" i="27"/>
  <c r="BA1060" i="27"/>
  <c r="BA1061" i="27"/>
  <c r="BA1062" i="27"/>
  <c r="BA1063" i="27"/>
  <c r="BA1064" i="27"/>
  <c r="BA1065" i="27"/>
  <c r="BA1066" i="27"/>
  <c r="BA1067" i="27"/>
  <c r="BA1068" i="27"/>
  <c r="BA1069" i="27"/>
  <c r="BA1070" i="27"/>
  <c r="BA1071" i="27"/>
  <c r="BA1072" i="27"/>
  <c r="BA1073" i="27"/>
  <c r="BA1074" i="27"/>
  <c r="BA1075" i="27"/>
  <c r="BA1076" i="27"/>
  <c r="BA1077" i="27"/>
  <c r="BA1078" i="27"/>
  <c r="BA1079" i="27"/>
  <c r="BA1080" i="27"/>
  <c r="BA1081" i="27"/>
  <c r="BA1082" i="27"/>
  <c r="BA1083" i="27"/>
  <c r="BA1084" i="27"/>
  <c r="BA1085" i="27"/>
  <c r="BA1086" i="27"/>
  <c r="BA1087" i="27"/>
  <c r="BA1088" i="27"/>
  <c r="BA1089" i="27"/>
  <c r="BA1090" i="27"/>
  <c r="BA1091" i="27"/>
  <c r="BA1092" i="27"/>
  <c r="BA1093" i="27"/>
  <c r="BA1094" i="27"/>
  <c r="BA1095" i="27"/>
  <c r="BA1096" i="27"/>
  <c r="BA1097" i="27"/>
  <c r="BA1098" i="27"/>
  <c r="BA1099" i="27"/>
  <c r="BA1100" i="27"/>
  <c r="BA1101" i="27"/>
  <c r="BA1102" i="27"/>
  <c r="BA1103" i="27"/>
  <c r="BA1104" i="27"/>
  <c r="BA1105" i="27"/>
  <c r="BA1106" i="27"/>
  <c r="BA1107" i="27"/>
  <c r="BA1108" i="27"/>
  <c r="BA1109" i="27"/>
  <c r="BA1110" i="27"/>
  <c r="BA1111" i="27"/>
  <c r="BA1112" i="27"/>
  <c r="BA1113" i="27"/>
  <c r="BA1114" i="27"/>
  <c r="BA1115" i="27"/>
  <c r="BA1116" i="27"/>
  <c r="BA1117" i="27"/>
  <c r="BA1118" i="27"/>
  <c r="BA1119" i="27"/>
  <c r="BA1120" i="27"/>
  <c r="BA1121" i="27"/>
  <c r="BA1122" i="27"/>
  <c r="BA1123" i="27"/>
  <c r="BA1124" i="27"/>
  <c r="BA1125" i="27"/>
  <c r="BA1126" i="27"/>
  <c r="BA1127" i="27"/>
  <c r="BA1128" i="27"/>
  <c r="BA1129" i="27"/>
  <c r="BA1130" i="27"/>
  <c r="BA1131" i="27"/>
  <c r="BA1132" i="27"/>
  <c r="BA1133" i="27"/>
  <c r="BA1134" i="27"/>
  <c r="BA1135" i="27"/>
  <c r="BA1136" i="27"/>
  <c r="BA1137" i="27"/>
  <c r="BA1138" i="27"/>
  <c r="BA1139" i="27"/>
  <c r="BA1140" i="27"/>
  <c r="BA1141" i="27"/>
  <c r="BA1142" i="27"/>
  <c r="BA1143" i="27"/>
  <c r="BA1144" i="27"/>
  <c r="BA1145" i="27"/>
  <c r="BA1146" i="27"/>
  <c r="BA1147" i="27"/>
  <c r="BA1148" i="27"/>
  <c r="BA1149" i="27"/>
  <c r="BA1150" i="27"/>
  <c r="BA1151" i="27"/>
  <c r="BA1152" i="27"/>
  <c r="BA1153" i="27"/>
  <c r="BA1154" i="27"/>
  <c r="BA1155" i="27"/>
  <c r="BA1156" i="27"/>
  <c r="BA1157" i="27"/>
  <c r="BA1158" i="27"/>
  <c r="BA1159" i="27"/>
  <c r="BA1160" i="27"/>
  <c r="BA1161" i="27"/>
  <c r="BA1162" i="27"/>
  <c r="BA1163" i="27"/>
  <c r="BA1164" i="27"/>
  <c r="BA1165" i="27"/>
  <c r="BA1166" i="27"/>
  <c r="BA1167" i="27"/>
  <c r="BA1168" i="27"/>
  <c r="BA1169" i="27"/>
  <c r="BA1170" i="27"/>
  <c r="BA1171" i="27"/>
  <c r="BA1172" i="27"/>
  <c r="BA1173" i="27"/>
  <c r="BA1174" i="27"/>
  <c r="BA1175" i="27"/>
  <c r="BA1176" i="27"/>
  <c r="BA1177" i="27"/>
  <c r="BA1178" i="27"/>
  <c r="BA1179" i="27"/>
  <c r="BA1180" i="27"/>
  <c r="BA1181" i="27"/>
  <c r="BA1182" i="27"/>
  <c r="BA1183" i="27"/>
  <c r="BA1184" i="27"/>
  <c r="BA1185" i="27"/>
  <c r="BA1186" i="27"/>
  <c r="BA1187" i="27"/>
  <c r="BA1188" i="27"/>
  <c r="BA1189" i="27"/>
  <c r="BA1190" i="27"/>
  <c r="BA1191" i="27"/>
  <c r="BA1192" i="27"/>
  <c r="BA1193" i="27"/>
  <c r="BA1194" i="27"/>
  <c r="BA1195" i="27"/>
  <c r="BA1196" i="27"/>
  <c r="BA1197" i="27"/>
  <c r="BA1198" i="27"/>
  <c r="BA1199" i="27"/>
  <c r="BA1200" i="27"/>
  <c r="BA1201" i="27"/>
  <c r="BA1202" i="27"/>
  <c r="BA1203" i="27"/>
  <c r="BB1204" i="27"/>
  <c r="AZ1204" i="27"/>
  <c r="A1204" i="27"/>
  <c r="BK1203" i="27"/>
  <c r="BJ1203" i="27"/>
  <c r="BI1203" i="27"/>
  <c r="BH1203" i="27"/>
  <c r="BG1203" i="27"/>
  <c r="BF1203" i="27"/>
  <c r="BE1203" i="27"/>
  <c r="BC1203" i="27"/>
  <c r="BB1203" i="27"/>
  <c r="AZ1203" i="27"/>
  <c r="A1203" i="27"/>
  <c r="BK1202" i="27"/>
  <c r="BJ1202" i="27"/>
  <c r="BI1202" i="27"/>
  <c r="BH1202" i="27"/>
  <c r="BG1202" i="27"/>
  <c r="BF1202" i="27"/>
  <c r="BE1202" i="27"/>
  <c r="BC1202" i="27"/>
  <c r="BB1202" i="27"/>
  <c r="AZ1202" i="27"/>
  <c r="A1202" i="27"/>
  <c r="BK1201" i="27"/>
  <c r="BJ1201" i="27"/>
  <c r="BI1201" i="27"/>
  <c r="BH1201" i="27"/>
  <c r="BG1201" i="27"/>
  <c r="BF1201" i="27"/>
  <c r="BE1201" i="27"/>
  <c r="BC1201" i="27"/>
  <c r="BB1201" i="27"/>
  <c r="AZ1201" i="27"/>
  <c r="A1201" i="27"/>
  <c r="BK1200" i="27"/>
  <c r="BJ1200" i="27"/>
  <c r="BI1200" i="27"/>
  <c r="BH1200" i="27"/>
  <c r="BG1200" i="27"/>
  <c r="BF1200" i="27"/>
  <c r="BE1200" i="27"/>
  <c r="BC1200" i="27"/>
  <c r="BB1200" i="27"/>
  <c r="AZ1200" i="27"/>
  <c r="A1200" i="27"/>
  <c r="BK1199" i="27"/>
  <c r="BJ1199" i="27"/>
  <c r="BI1199" i="27"/>
  <c r="BH1199" i="27"/>
  <c r="BG1199" i="27"/>
  <c r="BF1199" i="27"/>
  <c r="BE1199" i="27"/>
  <c r="BC1199" i="27"/>
  <c r="BB1199" i="27"/>
  <c r="AZ1199" i="27"/>
  <c r="A1199" i="27"/>
  <c r="BK1198" i="27"/>
  <c r="BJ1198" i="27"/>
  <c r="BI1198" i="27"/>
  <c r="BH1198" i="27"/>
  <c r="BG1198" i="27"/>
  <c r="BF1198" i="27"/>
  <c r="BE1198" i="27"/>
  <c r="BC1198" i="27"/>
  <c r="BB1198" i="27"/>
  <c r="AZ1198" i="27"/>
  <c r="A1198" i="27"/>
  <c r="BK1197" i="27"/>
  <c r="BJ1197" i="27"/>
  <c r="BI1197" i="27"/>
  <c r="BH1197" i="27"/>
  <c r="BG1197" i="27"/>
  <c r="BF1197" i="27"/>
  <c r="BE1197" i="27"/>
  <c r="BC1197" i="27"/>
  <c r="BB1197" i="27"/>
  <c r="AZ1197" i="27"/>
  <c r="A1197" i="27"/>
  <c r="BK1196" i="27"/>
  <c r="BJ1196" i="27"/>
  <c r="BI1196" i="27"/>
  <c r="BH1196" i="27"/>
  <c r="BG1196" i="27"/>
  <c r="BF1196" i="27"/>
  <c r="BE1196" i="27"/>
  <c r="BC1196" i="27"/>
  <c r="BB1196" i="27"/>
  <c r="AZ1196" i="27"/>
  <c r="A1196" i="27"/>
  <c r="BK1195" i="27"/>
  <c r="BJ1195" i="27"/>
  <c r="BI1195" i="27"/>
  <c r="BH1195" i="27"/>
  <c r="BG1195" i="27"/>
  <c r="BF1195" i="27"/>
  <c r="BE1195" i="27"/>
  <c r="BC1195" i="27"/>
  <c r="BB1195" i="27"/>
  <c r="AZ1195" i="27"/>
  <c r="A1195" i="27"/>
  <c r="BK1194" i="27"/>
  <c r="BJ1194" i="27"/>
  <c r="BI1194" i="27"/>
  <c r="BH1194" i="27"/>
  <c r="BG1194" i="27"/>
  <c r="BF1194" i="27"/>
  <c r="BE1194" i="27"/>
  <c r="BC1194" i="27"/>
  <c r="BB1194" i="27"/>
  <c r="AZ1194" i="27"/>
  <c r="A1194" i="27"/>
  <c r="BK1193" i="27"/>
  <c r="BJ1193" i="27"/>
  <c r="BI1193" i="27"/>
  <c r="BH1193" i="27"/>
  <c r="BG1193" i="27"/>
  <c r="BF1193" i="27"/>
  <c r="BE1193" i="27"/>
  <c r="BC1193" i="27"/>
  <c r="BB1193" i="27"/>
  <c r="AZ1193" i="27"/>
  <c r="A1193" i="27"/>
  <c r="BK1192" i="27"/>
  <c r="BJ1192" i="27"/>
  <c r="BI1192" i="27"/>
  <c r="BH1192" i="27"/>
  <c r="BG1192" i="27"/>
  <c r="BF1192" i="27"/>
  <c r="BE1192" i="27"/>
  <c r="BC1192" i="27"/>
  <c r="BB1192" i="27"/>
  <c r="AZ1192" i="27"/>
  <c r="A1192" i="27"/>
  <c r="BK1191" i="27"/>
  <c r="BJ1191" i="27"/>
  <c r="BI1191" i="27"/>
  <c r="BH1191" i="27"/>
  <c r="BG1191" i="27"/>
  <c r="BF1191" i="27"/>
  <c r="BE1191" i="27"/>
  <c r="BC1191" i="27"/>
  <c r="BB1191" i="27"/>
  <c r="AZ1191" i="27"/>
  <c r="A1191" i="27"/>
  <c r="BK1190" i="27"/>
  <c r="BJ1190" i="27"/>
  <c r="BI1190" i="27"/>
  <c r="BH1190" i="27"/>
  <c r="BG1190" i="27"/>
  <c r="BF1190" i="27"/>
  <c r="BE1190" i="27"/>
  <c r="BC1190" i="27"/>
  <c r="BB1190" i="27"/>
  <c r="AZ1190" i="27"/>
  <c r="A1190" i="27"/>
  <c r="BK1189" i="27"/>
  <c r="BJ1189" i="27"/>
  <c r="BI1189" i="27"/>
  <c r="BH1189" i="27"/>
  <c r="BG1189" i="27"/>
  <c r="BF1189" i="27"/>
  <c r="BE1189" i="27"/>
  <c r="BC1189" i="27"/>
  <c r="BB1189" i="27"/>
  <c r="AZ1189" i="27"/>
  <c r="A1189" i="27"/>
  <c r="BK1188" i="27"/>
  <c r="BJ1188" i="27"/>
  <c r="BI1188" i="27"/>
  <c r="BH1188" i="27"/>
  <c r="BG1188" i="27"/>
  <c r="BF1188" i="27"/>
  <c r="BE1188" i="27"/>
  <c r="BC1188" i="27"/>
  <c r="BB1188" i="27"/>
  <c r="AZ1188" i="27"/>
  <c r="A1188" i="27"/>
  <c r="BK1187" i="27"/>
  <c r="BJ1187" i="27"/>
  <c r="BI1187" i="27"/>
  <c r="BH1187" i="27"/>
  <c r="BG1187" i="27"/>
  <c r="BF1187" i="27"/>
  <c r="BE1187" i="27"/>
  <c r="BC1187" i="27"/>
  <c r="BB1187" i="27"/>
  <c r="AZ1187" i="27"/>
  <c r="A1187" i="27"/>
  <c r="BK1186" i="27"/>
  <c r="BJ1186" i="27"/>
  <c r="BI1186" i="27"/>
  <c r="BH1186" i="27"/>
  <c r="BG1186" i="27"/>
  <c r="BF1186" i="27"/>
  <c r="BE1186" i="27"/>
  <c r="BC1186" i="27"/>
  <c r="BB1186" i="27"/>
  <c r="AZ1186" i="27"/>
  <c r="A1186" i="27"/>
  <c r="BK1185" i="27"/>
  <c r="BJ1185" i="27"/>
  <c r="BI1185" i="27"/>
  <c r="BH1185" i="27"/>
  <c r="BG1185" i="27"/>
  <c r="BF1185" i="27"/>
  <c r="BE1185" i="27"/>
  <c r="BC1185" i="27"/>
  <c r="BB1185" i="27"/>
  <c r="AZ1185" i="27"/>
  <c r="A1185" i="27"/>
  <c r="BK1184" i="27"/>
  <c r="BJ1184" i="27"/>
  <c r="BI1184" i="27"/>
  <c r="BH1184" i="27"/>
  <c r="BG1184" i="27"/>
  <c r="BF1184" i="27"/>
  <c r="BE1184" i="27"/>
  <c r="BC1184" i="27"/>
  <c r="BB1184" i="27"/>
  <c r="AZ1184" i="27"/>
  <c r="A1184" i="27"/>
  <c r="BK1183" i="27"/>
  <c r="BJ1183" i="27"/>
  <c r="BI1183" i="27"/>
  <c r="BH1183" i="27"/>
  <c r="BG1183" i="27"/>
  <c r="BF1183" i="27"/>
  <c r="BE1183" i="27"/>
  <c r="BC1183" i="27"/>
  <c r="BB1183" i="27"/>
  <c r="AZ1183" i="27"/>
  <c r="A1183" i="27"/>
  <c r="BK1182" i="27"/>
  <c r="BJ1182" i="27"/>
  <c r="BI1182" i="27"/>
  <c r="BH1182" i="27"/>
  <c r="BG1182" i="27"/>
  <c r="BF1182" i="27"/>
  <c r="BE1182" i="27"/>
  <c r="BC1182" i="27"/>
  <c r="BB1182" i="27"/>
  <c r="AZ1182" i="27"/>
  <c r="A1182" i="27"/>
  <c r="BK1181" i="27"/>
  <c r="BJ1181" i="27"/>
  <c r="BI1181" i="27"/>
  <c r="BH1181" i="27"/>
  <c r="BG1181" i="27"/>
  <c r="BF1181" i="27"/>
  <c r="BE1181" i="27"/>
  <c r="BC1181" i="27"/>
  <c r="BB1181" i="27"/>
  <c r="AZ1181" i="27"/>
  <c r="A1181" i="27"/>
  <c r="BK1180" i="27"/>
  <c r="BJ1180" i="27"/>
  <c r="BI1180" i="27"/>
  <c r="BH1180" i="27"/>
  <c r="BG1180" i="27"/>
  <c r="BF1180" i="27"/>
  <c r="BE1180" i="27"/>
  <c r="BC1180" i="27"/>
  <c r="BB1180" i="27"/>
  <c r="AZ1180" i="27"/>
  <c r="A1180" i="27"/>
  <c r="BK1179" i="27"/>
  <c r="BJ1179" i="27"/>
  <c r="BI1179" i="27"/>
  <c r="BH1179" i="27"/>
  <c r="BG1179" i="27"/>
  <c r="BF1179" i="27"/>
  <c r="BE1179" i="27"/>
  <c r="BC1179" i="27"/>
  <c r="BB1179" i="27"/>
  <c r="AZ1179" i="27"/>
  <c r="A1179" i="27"/>
  <c r="BK1178" i="27"/>
  <c r="BJ1178" i="27"/>
  <c r="BI1178" i="27"/>
  <c r="BH1178" i="27"/>
  <c r="BG1178" i="27"/>
  <c r="BF1178" i="27"/>
  <c r="BE1178" i="27"/>
  <c r="BC1178" i="27"/>
  <c r="BB1178" i="27"/>
  <c r="AZ1178" i="27"/>
  <c r="A1178" i="27"/>
  <c r="BK1177" i="27"/>
  <c r="BJ1177" i="27"/>
  <c r="BI1177" i="27"/>
  <c r="BH1177" i="27"/>
  <c r="BG1177" i="27"/>
  <c r="BF1177" i="27"/>
  <c r="BE1177" i="27"/>
  <c r="BC1177" i="27"/>
  <c r="BB1177" i="27"/>
  <c r="AZ1177" i="27"/>
  <c r="A1177" i="27"/>
  <c r="BK1176" i="27"/>
  <c r="BJ1176" i="27"/>
  <c r="BI1176" i="27"/>
  <c r="BH1176" i="27"/>
  <c r="BG1176" i="27"/>
  <c r="BF1176" i="27"/>
  <c r="BE1176" i="27"/>
  <c r="BC1176" i="27"/>
  <c r="BB1176" i="27"/>
  <c r="AZ1176" i="27"/>
  <c r="A1176" i="27"/>
  <c r="BK1175" i="27"/>
  <c r="BJ1175" i="27"/>
  <c r="BI1175" i="27"/>
  <c r="BH1175" i="27"/>
  <c r="BG1175" i="27"/>
  <c r="BF1175" i="27"/>
  <c r="BE1175" i="27"/>
  <c r="BC1175" i="27"/>
  <c r="BB1175" i="27"/>
  <c r="AZ1175" i="27"/>
  <c r="A1175" i="27"/>
  <c r="BK1174" i="27"/>
  <c r="BJ1174" i="27"/>
  <c r="BI1174" i="27"/>
  <c r="BH1174" i="27"/>
  <c r="BG1174" i="27"/>
  <c r="BF1174" i="27"/>
  <c r="BE1174" i="27"/>
  <c r="BC1174" i="27"/>
  <c r="BB1174" i="27"/>
  <c r="AZ1174" i="27"/>
  <c r="A1174" i="27"/>
  <c r="BK1173" i="27"/>
  <c r="BJ1173" i="27"/>
  <c r="BI1173" i="27"/>
  <c r="BH1173" i="27"/>
  <c r="BG1173" i="27"/>
  <c r="BF1173" i="27"/>
  <c r="BE1173" i="27"/>
  <c r="BC1173" i="27"/>
  <c r="BB1173" i="27"/>
  <c r="AZ1173" i="27"/>
  <c r="A1173" i="27"/>
  <c r="BK1172" i="27"/>
  <c r="BJ1172" i="27"/>
  <c r="BI1172" i="27"/>
  <c r="BH1172" i="27"/>
  <c r="BG1172" i="27"/>
  <c r="BF1172" i="27"/>
  <c r="BE1172" i="27"/>
  <c r="BC1172" i="27"/>
  <c r="BB1172" i="27"/>
  <c r="AZ1172" i="27"/>
  <c r="A1172" i="27"/>
  <c r="BK1171" i="27"/>
  <c r="BJ1171" i="27"/>
  <c r="BI1171" i="27"/>
  <c r="BH1171" i="27"/>
  <c r="BG1171" i="27"/>
  <c r="BF1171" i="27"/>
  <c r="BE1171" i="27"/>
  <c r="BC1171" i="27"/>
  <c r="BB1171" i="27"/>
  <c r="AZ1171" i="27"/>
  <c r="A1171" i="27"/>
  <c r="BK1170" i="27"/>
  <c r="BJ1170" i="27"/>
  <c r="BI1170" i="27"/>
  <c r="BH1170" i="27"/>
  <c r="BG1170" i="27"/>
  <c r="BF1170" i="27"/>
  <c r="BE1170" i="27"/>
  <c r="BC1170" i="27"/>
  <c r="BB1170" i="27"/>
  <c r="AZ1170" i="27"/>
  <c r="A1170" i="27"/>
  <c r="BK1169" i="27"/>
  <c r="BJ1169" i="27"/>
  <c r="BI1169" i="27"/>
  <c r="BH1169" i="27"/>
  <c r="BG1169" i="27"/>
  <c r="BF1169" i="27"/>
  <c r="BE1169" i="27"/>
  <c r="BC1169" i="27"/>
  <c r="BB1169" i="27"/>
  <c r="AZ1169" i="27"/>
  <c r="A1169" i="27"/>
  <c r="BK1168" i="27"/>
  <c r="BJ1168" i="27"/>
  <c r="BI1168" i="27"/>
  <c r="BH1168" i="27"/>
  <c r="BG1168" i="27"/>
  <c r="BF1168" i="27"/>
  <c r="BE1168" i="27"/>
  <c r="BC1168" i="27"/>
  <c r="BB1168" i="27"/>
  <c r="AZ1168" i="27"/>
  <c r="A1168" i="27"/>
  <c r="BK1167" i="27"/>
  <c r="BJ1167" i="27"/>
  <c r="BI1167" i="27"/>
  <c r="BH1167" i="27"/>
  <c r="BG1167" i="27"/>
  <c r="BF1167" i="27"/>
  <c r="BE1167" i="27"/>
  <c r="BC1167" i="27"/>
  <c r="BB1167" i="27"/>
  <c r="AZ1167" i="27"/>
  <c r="A1167" i="27"/>
  <c r="BK1166" i="27"/>
  <c r="BJ1166" i="27"/>
  <c r="BI1166" i="27"/>
  <c r="BH1166" i="27"/>
  <c r="BG1166" i="27"/>
  <c r="BF1166" i="27"/>
  <c r="BE1166" i="27"/>
  <c r="BC1166" i="27"/>
  <c r="BB1166" i="27"/>
  <c r="AZ1166" i="27"/>
  <c r="A1166" i="27"/>
  <c r="BK1165" i="27"/>
  <c r="BJ1165" i="27"/>
  <c r="BI1165" i="27"/>
  <c r="BH1165" i="27"/>
  <c r="BG1165" i="27"/>
  <c r="BF1165" i="27"/>
  <c r="BE1165" i="27"/>
  <c r="BC1165" i="27"/>
  <c r="BB1165" i="27"/>
  <c r="AZ1165" i="27"/>
  <c r="A1165" i="27"/>
  <c r="BK1164" i="27"/>
  <c r="BJ1164" i="27"/>
  <c r="BI1164" i="27"/>
  <c r="BH1164" i="27"/>
  <c r="BG1164" i="27"/>
  <c r="BF1164" i="27"/>
  <c r="BE1164" i="27"/>
  <c r="BC1164" i="27"/>
  <c r="BB1164" i="27"/>
  <c r="AZ1164" i="27"/>
  <c r="A1164" i="27"/>
  <c r="BK1163" i="27"/>
  <c r="BJ1163" i="27"/>
  <c r="BI1163" i="27"/>
  <c r="BH1163" i="27"/>
  <c r="BG1163" i="27"/>
  <c r="BF1163" i="27"/>
  <c r="BE1163" i="27"/>
  <c r="BC1163" i="27"/>
  <c r="BB1163" i="27"/>
  <c r="AZ1163" i="27"/>
  <c r="A1163" i="27"/>
  <c r="BK1162" i="27"/>
  <c r="BJ1162" i="27"/>
  <c r="BI1162" i="27"/>
  <c r="BH1162" i="27"/>
  <c r="BG1162" i="27"/>
  <c r="BF1162" i="27"/>
  <c r="BE1162" i="27"/>
  <c r="BC1162" i="27"/>
  <c r="BB1162" i="27"/>
  <c r="AZ1162" i="27"/>
  <c r="A1162" i="27"/>
  <c r="BK1161" i="27"/>
  <c r="BJ1161" i="27"/>
  <c r="BI1161" i="27"/>
  <c r="BH1161" i="27"/>
  <c r="BG1161" i="27"/>
  <c r="BF1161" i="27"/>
  <c r="BE1161" i="27"/>
  <c r="BC1161" i="27"/>
  <c r="BB1161" i="27"/>
  <c r="AZ1161" i="27"/>
  <c r="A1161" i="27"/>
  <c r="BK1160" i="27"/>
  <c r="BJ1160" i="27"/>
  <c r="BI1160" i="27"/>
  <c r="BH1160" i="27"/>
  <c r="BG1160" i="27"/>
  <c r="BF1160" i="27"/>
  <c r="BE1160" i="27"/>
  <c r="BC1160" i="27"/>
  <c r="BB1160" i="27"/>
  <c r="AZ1160" i="27"/>
  <c r="A1160" i="27"/>
  <c r="BK1159" i="27"/>
  <c r="BJ1159" i="27"/>
  <c r="BI1159" i="27"/>
  <c r="BH1159" i="27"/>
  <c r="BG1159" i="27"/>
  <c r="BF1159" i="27"/>
  <c r="BE1159" i="27"/>
  <c r="BC1159" i="27"/>
  <c r="BB1159" i="27"/>
  <c r="AZ1159" i="27"/>
  <c r="A1159" i="27"/>
  <c r="BK1158" i="27"/>
  <c r="BJ1158" i="27"/>
  <c r="BI1158" i="27"/>
  <c r="BH1158" i="27"/>
  <c r="BG1158" i="27"/>
  <c r="BF1158" i="27"/>
  <c r="BE1158" i="27"/>
  <c r="BC1158" i="27"/>
  <c r="BB1158" i="27"/>
  <c r="AZ1158" i="27"/>
  <c r="A1158" i="27"/>
  <c r="BK1157" i="27"/>
  <c r="BJ1157" i="27"/>
  <c r="BI1157" i="27"/>
  <c r="BH1157" i="27"/>
  <c r="BG1157" i="27"/>
  <c r="BF1157" i="27"/>
  <c r="BE1157" i="27"/>
  <c r="BC1157" i="27"/>
  <c r="BB1157" i="27"/>
  <c r="AZ1157" i="27"/>
  <c r="A1157" i="27"/>
  <c r="BK1156" i="27"/>
  <c r="BJ1156" i="27"/>
  <c r="BI1156" i="27"/>
  <c r="BH1156" i="27"/>
  <c r="BG1156" i="27"/>
  <c r="BF1156" i="27"/>
  <c r="BE1156" i="27"/>
  <c r="BC1156" i="27"/>
  <c r="BB1156" i="27"/>
  <c r="AZ1156" i="27"/>
  <c r="A1156" i="27"/>
  <c r="BK1155" i="27"/>
  <c r="BJ1155" i="27"/>
  <c r="BI1155" i="27"/>
  <c r="BH1155" i="27"/>
  <c r="BG1155" i="27"/>
  <c r="BF1155" i="27"/>
  <c r="BE1155" i="27"/>
  <c r="BC1155" i="27"/>
  <c r="BB1155" i="27"/>
  <c r="AZ1155" i="27"/>
  <c r="A1155" i="27"/>
  <c r="BK1154" i="27"/>
  <c r="BJ1154" i="27"/>
  <c r="BI1154" i="27"/>
  <c r="BH1154" i="27"/>
  <c r="BG1154" i="27"/>
  <c r="BF1154" i="27"/>
  <c r="BE1154" i="27"/>
  <c r="BC1154" i="27"/>
  <c r="BB1154" i="27"/>
  <c r="AZ1154" i="27"/>
  <c r="A1154" i="27"/>
  <c r="BK1153" i="27"/>
  <c r="BJ1153" i="27"/>
  <c r="BI1153" i="27"/>
  <c r="BH1153" i="27"/>
  <c r="BG1153" i="27"/>
  <c r="BF1153" i="27"/>
  <c r="BE1153" i="27"/>
  <c r="BC1153" i="27"/>
  <c r="BB1153" i="27"/>
  <c r="AZ1153" i="27"/>
  <c r="A1153" i="27"/>
  <c r="BK1152" i="27"/>
  <c r="BJ1152" i="27"/>
  <c r="BI1152" i="27"/>
  <c r="BH1152" i="27"/>
  <c r="BG1152" i="27"/>
  <c r="BF1152" i="27"/>
  <c r="BE1152" i="27"/>
  <c r="BC1152" i="27"/>
  <c r="BB1152" i="27"/>
  <c r="AZ1152" i="27"/>
  <c r="A1152" i="27"/>
  <c r="BK1151" i="27"/>
  <c r="BJ1151" i="27"/>
  <c r="BI1151" i="27"/>
  <c r="BH1151" i="27"/>
  <c r="BG1151" i="27"/>
  <c r="BF1151" i="27"/>
  <c r="BE1151" i="27"/>
  <c r="BC1151" i="27"/>
  <c r="BB1151" i="27"/>
  <c r="AZ1151" i="27"/>
  <c r="A1151" i="27"/>
  <c r="BK1150" i="27"/>
  <c r="BJ1150" i="27"/>
  <c r="BI1150" i="27"/>
  <c r="BH1150" i="27"/>
  <c r="BG1150" i="27"/>
  <c r="BF1150" i="27"/>
  <c r="BE1150" i="27"/>
  <c r="BC1150" i="27"/>
  <c r="BB1150" i="27"/>
  <c r="AZ1150" i="27"/>
  <c r="A1150" i="27"/>
  <c r="BK1149" i="27"/>
  <c r="BJ1149" i="27"/>
  <c r="BI1149" i="27"/>
  <c r="BH1149" i="27"/>
  <c r="BG1149" i="27"/>
  <c r="BF1149" i="27"/>
  <c r="BE1149" i="27"/>
  <c r="BC1149" i="27"/>
  <c r="BB1149" i="27"/>
  <c r="AZ1149" i="27"/>
  <c r="A1149" i="27"/>
  <c r="BK1148" i="27"/>
  <c r="BJ1148" i="27"/>
  <c r="BI1148" i="27"/>
  <c r="BH1148" i="27"/>
  <c r="BG1148" i="27"/>
  <c r="BF1148" i="27"/>
  <c r="BE1148" i="27"/>
  <c r="BC1148" i="27"/>
  <c r="BB1148" i="27"/>
  <c r="AZ1148" i="27"/>
  <c r="A1148" i="27"/>
  <c r="BK1147" i="27"/>
  <c r="BJ1147" i="27"/>
  <c r="BI1147" i="27"/>
  <c r="BH1147" i="27"/>
  <c r="BG1147" i="27"/>
  <c r="BF1147" i="27"/>
  <c r="BE1147" i="27"/>
  <c r="BC1147" i="27"/>
  <c r="BB1147" i="27"/>
  <c r="AZ1147" i="27"/>
  <c r="A1147" i="27"/>
  <c r="BK1146" i="27"/>
  <c r="BJ1146" i="27"/>
  <c r="BI1146" i="27"/>
  <c r="BH1146" i="27"/>
  <c r="BG1146" i="27"/>
  <c r="BF1146" i="27"/>
  <c r="BE1146" i="27"/>
  <c r="BC1146" i="27"/>
  <c r="BB1146" i="27"/>
  <c r="AZ1146" i="27"/>
  <c r="A1146" i="27"/>
  <c r="BK1145" i="27"/>
  <c r="BJ1145" i="27"/>
  <c r="BI1145" i="27"/>
  <c r="BH1145" i="27"/>
  <c r="BG1145" i="27"/>
  <c r="BF1145" i="27"/>
  <c r="BE1145" i="27"/>
  <c r="BC1145" i="27"/>
  <c r="BB1145" i="27"/>
  <c r="AZ1145" i="27"/>
  <c r="A1145" i="27"/>
  <c r="BK1144" i="27"/>
  <c r="BJ1144" i="27"/>
  <c r="BI1144" i="27"/>
  <c r="BH1144" i="27"/>
  <c r="BG1144" i="27"/>
  <c r="BF1144" i="27"/>
  <c r="BE1144" i="27"/>
  <c r="BC1144" i="27"/>
  <c r="BB1144" i="27"/>
  <c r="AZ1144" i="27"/>
  <c r="A1144" i="27"/>
  <c r="BK1143" i="27"/>
  <c r="BJ1143" i="27"/>
  <c r="BI1143" i="27"/>
  <c r="BH1143" i="27"/>
  <c r="BG1143" i="27"/>
  <c r="BF1143" i="27"/>
  <c r="BE1143" i="27"/>
  <c r="BC1143" i="27"/>
  <c r="BB1143" i="27"/>
  <c r="AZ1143" i="27"/>
  <c r="A1143" i="27"/>
  <c r="BK1142" i="27"/>
  <c r="BJ1142" i="27"/>
  <c r="BI1142" i="27"/>
  <c r="BH1142" i="27"/>
  <c r="BG1142" i="27"/>
  <c r="BF1142" i="27"/>
  <c r="BE1142" i="27"/>
  <c r="BC1142" i="27"/>
  <c r="BB1142" i="27"/>
  <c r="AZ1142" i="27"/>
  <c r="A1142" i="27"/>
  <c r="BK1141" i="27"/>
  <c r="BJ1141" i="27"/>
  <c r="BI1141" i="27"/>
  <c r="BH1141" i="27"/>
  <c r="BG1141" i="27"/>
  <c r="BF1141" i="27"/>
  <c r="BE1141" i="27"/>
  <c r="BC1141" i="27"/>
  <c r="BB1141" i="27"/>
  <c r="AZ1141" i="27"/>
  <c r="A1141" i="27"/>
  <c r="BK1140" i="27"/>
  <c r="BJ1140" i="27"/>
  <c r="BI1140" i="27"/>
  <c r="BH1140" i="27"/>
  <c r="BG1140" i="27"/>
  <c r="BF1140" i="27"/>
  <c r="BE1140" i="27"/>
  <c r="BC1140" i="27"/>
  <c r="BB1140" i="27"/>
  <c r="AZ1140" i="27"/>
  <c r="A1140" i="27"/>
  <c r="BK1139" i="27"/>
  <c r="BJ1139" i="27"/>
  <c r="BI1139" i="27"/>
  <c r="BH1139" i="27"/>
  <c r="BG1139" i="27"/>
  <c r="BF1139" i="27"/>
  <c r="BE1139" i="27"/>
  <c r="BC1139" i="27"/>
  <c r="BB1139" i="27"/>
  <c r="AZ1139" i="27"/>
  <c r="A1139" i="27"/>
  <c r="BK1138" i="27"/>
  <c r="BJ1138" i="27"/>
  <c r="BI1138" i="27"/>
  <c r="BH1138" i="27"/>
  <c r="BG1138" i="27"/>
  <c r="BF1138" i="27"/>
  <c r="BE1138" i="27"/>
  <c r="BC1138" i="27"/>
  <c r="BB1138" i="27"/>
  <c r="AZ1138" i="27"/>
  <c r="A1138" i="27"/>
  <c r="BK1137" i="27"/>
  <c r="BJ1137" i="27"/>
  <c r="BI1137" i="27"/>
  <c r="BH1137" i="27"/>
  <c r="BG1137" i="27"/>
  <c r="BF1137" i="27"/>
  <c r="BE1137" i="27"/>
  <c r="BC1137" i="27"/>
  <c r="BB1137" i="27"/>
  <c r="AZ1137" i="27"/>
  <c r="A1137" i="27"/>
  <c r="BK1136" i="27"/>
  <c r="BJ1136" i="27"/>
  <c r="BI1136" i="27"/>
  <c r="BH1136" i="27"/>
  <c r="BG1136" i="27"/>
  <c r="BF1136" i="27"/>
  <c r="BE1136" i="27"/>
  <c r="BC1136" i="27"/>
  <c r="BB1136" i="27"/>
  <c r="AZ1136" i="27"/>
  <c r="A1136" i="27"/>
  <c r="BK1135" i="27"/>
  <c r="BJ1135" i="27"/>
  <c r="BI1135" i="27"/>
  <c r="BH1135" i="27"/>
  <c r="BG1135" i="27"/>
  <c r="BF1135" i="27"/>
  <c r="BE1135" i="27"/>
  <c r="BC1135" i="27"/>
  <c r="BB1135" i="27"/>
  <c r="AZ1135" i="27"/>
  <c r="A1135" i="27"/>
  <c r="BK1134" i="27"/>
  <c r="BJ1134" i="27"/>
  <c r="BI1134" i="27"/>
  <c r="BH1134" i="27"/>
  <c r="BG1134" i="27"/>
  <c r="BF1134" i="27"/>
  <c r="BE1134" i="27"/>
  <c r="BC1134" i="27"/>
  <c r="BB1134" i="27"/>
  <c r="AZ1134" i="27"/>
  <c r="A1134" i="27"/>
  <c r="BK1133" i="27"/>
  <c r="BJ1133" i="27"/>
  <c r="BI1133" i="27"/>
  <c r="BH1133" i="27"/>
  <c r="BG1133" i="27"/>
  <c r="BF1133" i="27"/>
  <c r="BE1133" i="27"/>
  <c r="BC1133" i="27"/>
  <c r="BB1133" i="27"/>
  <c r="AZ1133" i="27"/>
  <c r="A1133" i="27"/>
  <c r="BK1132" i="27"/>
  <c r="BJ1132" i="27"/>
  <c r="BI1132" i="27"/>
  <c r="BH1132" i="27"/>
  <c r="BG1132" i="27"/>
  <c r="BF1132" i="27"/>
  <c r="BE1132" i="27"/>
  <c r="BC1132" i="27"/>
  <c r="BB1132" i="27"/>
  <c r="AZ1132" i="27"/>
  <c r="A1132" i="27"/>
  <c r="BK1131" i="27"/>
  <c r="BJ1131" i="27"/>
  <c r="BI1131" i="27"/>
  <c r="BH1131" i="27"/>
  <c r="BG1131" i="27"/>
  <c r="BF1131" i="27"/>
  <c r="BE1131" i="27"/>
  <c r="BC1131" i="27"/>
  <c r="BB1131" i="27"/>
  <c r="AZ1131" i="27"/>
  <c r="A1131" i="27"/>
  <c r="BK1130" i="27"/>
  <c r="BJ1130" i="27"/>
  <c r="BI1130" i="27"/>
  <c r="BH1130" i="27"/>
  <c r="BG1130" i="27"/>
  <c r="BF1130" i="27"/>
  <c r="BE1130" i="27"/>
  <c r="BC1130" i="27"/>
  <c r="BB1130" i="27"/>
  <c r="AZ1130" i="27"/>
  <c r="A1130" i="27"/>
  <c r="BK1129" i="27"/>
  <c r="BJ1129" i="27"/>
  <c r="BI1129" i="27"/>
  <c r="BH1129" i="27"/>
  <c r="BG1129" i="27"/>
  <c r="BF1129" i="27"/>
  <c r="BE1129" i="27"/>
  <c r="BC1129" i="27"/>
  <c r="BB1129" i="27"/>
  <c r="AZ1129" i="27"/>
  <c r="A1129" i="27"/>
  <c r="BK1128" i="27"/>
  <c r="BJ1128" i="27"/>
  <c r="BI1128" i="27"/>
  <c r="BH1128" i="27"/>
  <c r="BG1128" i="27"/>
  <c r="BF1128" i="27"/>
  <c r="BE1128" i="27"/>
  <c r="BC1128" i="27"/>
  <c r="BB1128" i="27"/>
  <c r="AZ1128" i="27"/>
  <c r="A1128" i="27"/>
  <c r="BK1127" i="27"/>
  <c r="BJ1127" i="27"/>
  <c r="BI1127" i="27"/>
  <c r="BH1127" i="27"/>
  <c r="BG1127" i="27"/>
  <c r="BF1127" i="27"/>
  <c r="BE1127" i="27"/>
  <c r="BC1127" i="27"/>
  <c r="BB1127" i="27"/>
  <c r="AZ1127" i="27"/>
  <c r="A1127" i="27"/>
  <c r="BK1126" i="27"/>
  <c r="BJ1126" i="27"/>
  <c r="BI1126" i="27"/>
  <c r="BH1126" i="27"/>
  <c r="BG1126" i="27"/>
  <c r="BF1126" i="27"/>
  <c r="BE1126" i="27"/>
  <c r="BC1126" i="27"/>
  <c r="BB1126" i="27"/>
  <c r="AZ1126" i="27"/>
  <c r="A1126" i="27"/>
  <c r="BK1125" i="27"/>
  <c r="BJ1125" i="27"/>
  <c r="BI1125" i="27"/>
  <c r="BH1125" i="27"/>
  <c r="BG1125" i="27"/>
  <c r="BF1125" i="27"/>
  <c r="BE1125" i="27"/>
  <c r="BC1125" i="27"/>
  <c r="BB1125" i="27"/>
  <c r="AZ1125" i="27"/>
  <c r="A1125" i="27"/>
  <c r="BK1124" i="27"/>
  <c r="BJ1124" i="27"/>
  <c r="BI1124" i="27"/>
  <c r="BH1124" i="27"/>
  <c r="BG1124" i="27"/>
  <c r="BF1124" i="27"/>
  <c r="BE1124" i="27"/>
  <c r="BC1124" i="27"/>
  <c r="BB1124" i="27"/>
  <c r="AZ1124" i="27"/>
  <c r="A1124" i="27"/>
  <c r="BK1123" i="27"/>
  <c r="BJ1123" i="27"/>
  <c r="BI1123" i="27"/>
  <c r="BH1123" i="27"/>
  <c r="BG1123" i="27"/>
  <c r="BF1123" i="27"/>
  <c r="BE1123" i="27"/>
  <c r="BC1123" i="27"/>
  <c r="BB1123" i="27"/>
  <c r="AZ1123" i="27"/>
  <c r="A1123" i="27"/>
  <c r="BK1122" i="27"/>
  <c r="BJ1122" i="27"/>
  <c r="BI1122" i="27"/>
  <c r="BH1122" i="27"/>
  <c r="BG1122" i="27"/>
  <c r="BF1122" i="27"/>
  <c r="BE1122" i="27"/>
  <c r="BC1122" i="27"/>
  <c r="BB1122" i="27"/>
  <c r="AZ1122" i="27"/>
  <c r="A1122" i="27"/>
  <c r="BK1121" i="27"/>
  <c r="BJ1121" i="27"/>
  <c r="BI1121" i="27"/>
  <c r="BH1121" i="27"/>
  <c r="BG1121" i="27"/>
  <c r="BF1121" i="27"/>
  <c r="BE1121" i="27"/>
  <c r="BC1121" i="27"/>
  <c r="BB1121" i="27"/>
  <c r="AZ1121" i="27"/>
  <c r="A1121" i="27"/>
  <c r="BK1120" i="27"/>
  <c r="BJ1120" i="27"/>
  <c r="BI1120" i="27"/>
  <c r="BH1120" i="27"/>
  <c r="BG1120" i="27"/>
  <c r="BF1120" i="27"/>
  <c r="BE1120" i="27"/>
  <c r="BC1120" i="27"/>
  <c r="BB1120" i="27"/>
  <c r="AZ1120" i="27"/>
  <c r="A1120" i="27"/>
  <c r="BK1119" i="27"/>
  <c r="BJ1119" i="27"/>
  <c r="BI1119" i="27"/>
  <c r="BH1119" i="27"/>
  <c r="BG1119" i="27"/>
  <c r="BF1119" i="27"/>
  <c r="BE1119" i="27"/>
  <c r="BC1119" i="27"/>
  <c r="BB1119" i="27"/>
  <c r="AZ1119" i="27"/>
  <c r="A1119" i="27"/>
  <c r="BK1118" i="27"/>
  <c r="BJ1118" i="27"/>
  <c r="BI1118" i="27"/>
  <c r="BH1118" i="27"/>
  <c r="BG1118" i="27"/>
  <c r="BF1118" i="27"/>
  <c r="BE1118" i="27"/>
  <c r="BC1118" i="27"/>
  <c r="BB1118" i="27"/>
  <c r="AZ1118" i="27"/>
  <c r="A1118" i="27"/>
  <c r="BK1117" i="27"/>
  <c r="BJ1117" i="27"/>
  <c r="BI1117" i="27"/>
  <c r="BH1117" i="27"/>
  <c r="BG1117" i="27"/>
  <c r="BF1117" i="27"/>
  <c r="BE1117" i="27"/>
  <c r="BC1117" i="27"/>
  <c r="BB1117" i="27"/>
  <c r="AZ1117" i="27"/>
  <c r="A1117" i="27"/>
  <c r="BK1116" i="27"/>
  <c r="BJ1116" i="27"/>
  <c r="BI1116" i="27"/>
  <c r="BH1116" i="27"/>
  <c r="BG1116" i="27"/>
  <c r="BF1116" i="27"/>
  <c r="BE1116" i="27"/>
  <c r="BC1116" i="27"/>
  <c r="BB1116" i="27"/>
  <c r="AZ1116" i="27"/>
  <c r="A1116" i="27"/>
  <c r="BK1115" i="27"/>
  <c r="BJ1115" i="27"/>
  <c r="BI1115" i="27"/>
  <c r="BH1115" i="27"/>
  <c r="BG1115" i="27"/>
  <c r="BF1115" i="27"/>
  <c r="BE1115" i="27"/>
  <c r="BC1115" i="27"/>
  <c r="BB1115" i="27"/>
  <c r="AZ1115" i="27"/>
  <c r="A1115" i="27"/>
  <c r="BK1114" i="27"/>
  <c r="BJ1114" i="27"/>
  <c r="BI1114" i="27"/>
  <c r="BH1114" i="27"/>
  <c r="BG1114" i="27"/>
  <c r="BF1114" i="27"/>
  <c r="BE1114" i="27"/>
  <c r="BC1114" i="27"/>
  <c r="BB1114" i="27"/>
  <c r="AZ1114" i="27"/>
  <c r="A1114" i="27"/>
  <c r="BK1113" i="27"/>
  <c r="BJ1113" i="27"/>
  <c r="BI1113" i="27"/>
  <c r="BH1113" i="27"/>
  <c r="BG1113" i="27"/>
  <c r="BF1113" i="27"/>
  <c r="BE1113" i="27"/>
  <c r="BC1113" i="27"/>
  <c r="BB1113" i="27"/>
  <c r="AZ1113" i="27"/>
  <c r="A1113" i="27"/>
  <c r="BK1112" i="27"/>
  <c r="BJ1112" i="27"/>
  <c r="BI1112" i="27"/>
  <c r="BH1112" i="27"/>
  <c r="BG1112" i="27"/>
  <c r="BF1112" i="27"/>
  <c r="BE1112" i="27"/>
  <c r="BC1112" i="27"/>
  <c r="BB1112" i="27"/>
  <c r="AZ1112" i="27"/>
  <c r="A1112" i="27"/>
  <c r="BK1111" i="27"/>
  <c r="BJ1111" i="27"/>
  <c r="BI1111" i="27"/>
  <c r="BH1111" i="27"/>
  <c r="BG1111" i="27"/>
  <c r="BF1111" i="27"/>
  <c r="BE1111" i="27"/>
  <c r="BC1111" i="27"/>
  <c r="BB1111" i="27"/>
  <c r="AZ1111" i="27"/>
  <c r="A1111" i="27"/>
  <c r="BK1110" i="27"/>
  <c r="BJ1110" i="27"/>
  <c r="BI1110" i="27"/>
  <c r="BH1110" i="27"/>
  <c r="BG1110" i="27"/>
  <c r="BF1110" i="27"/>
  <c r="BE1110" i="27"/>
  <c r="BC1110" i="27"/>
  <c r="BB1110" i="27"/>
  <c r="AZ1110" i="27"/>
  <c r="A1110" i="27"/>
  <c r="BK1109" i="27"/>
  <c r="BJ1109" i="27"/>
  <c r="BI1109" i="27"/>
  <c r="BH1109" i="27"/>
  <c r="BG1109" i="27"/>
  <c r="BF1109" i="27"/>
  <c r="BE1109" i="27"/>
  <c r="BC1109" i="27"/>
  <c r="BB1109" i="27"/>
  <c r="AZ1109" i="27"/>
  <c r="A1109" i="27"/>
  <c r="BK1108" i="27"/>
  <c r="BJ1108" i="27"/>
  <c r="BI1108" i="27"/>
  <c r="BH1108" i="27"/>
  <c r="BG1108" i="27"/>
  <c r="BF1108" i="27"/>
  <c r="BE1108" i="27"/>
  <c r="BC1108" i="27"/>
  <c r="BB1108" i="27"/>
  <c r="AZ1108" i="27"/>
  <c r="A1108" i="27"/>
  <c r="BK1107" i="27"/>
  <c r="BJ1107" i="27"/>
  <c r="BI1107" i="27"/>
  <c r="BH1107" i="27"/>
  <c r="BG1107" i="27"/>
  <c r="BF1107" i="27"/>
  <c r="BE1107" i="27"/>
  <c r="BC1107" i="27"/>
  <c r="BB1107" i="27"/>
  <c r="AZ1107" i="27"/>
  <c r="A1107" i="27"/>
  <c r="BK1106" i="27"/>
  <c r="BJ1106" i="27"/>
  <c r="BI1106" i="27"/>
  <c r="BH1106" i="27"/>
  <c r="BG1106" i="27"/>
  <c r="BF1106" i="27"/>
  <c r="BE1106" i="27"/>
  <c r="BC1106" i="27"/>
  <c r="BB1106" i="27"/>
  <c r="AZ1106" i="27"/>
  <c r="A1106" i="27"/>
  <c r="BK1105" i="27"/>
  <c r="BJ1105" i="27"/>
  <c r="BI1105" i="27"/>
  <c r="BH1105" i="27"/>
  <c r="BG1105" i="27"/>
  <c r="BF1105" i="27"/>
  <c r="BE1105" i="27"/>
  <c r="BC1105" i="27"/>
  <c r="BB1105" i="27"/>
  <c r="AZ1105" i="27"/>
  <c r="A1105" i="27"/>
  <c r="BK1104" i="27"/>
  <c r="BJ1104" i="27"/>
  <c r="BI1104" i="27"/>
  <c r="BH1104" i="27"/>
  <c r="BG1104" i="27"/>
  <c r="BF1104" i="27"/>
  <c r="BE1104" i="27"/>
  <c r="BC1104" i="27"/>
  <c r="BB1104" i="27"/>
  <c r="AZ1104" i="27"/>
  <c r="A1104" i="27"/>
  <c r="BK1103" i="27"/>
  <c r="BJ1103" i="27"/>
  <c r="BI1103" i="27"/>
  <c r="BH1103" i="27"/>
  <c r="BG1103" i="27"/>
  <c r="BF1103" i="27"/>
  <c r="BE1103" i="27"/>
  <c r="BC1103" i="27"/>
  <c r="BB1103" i="27"/>
  <c r="AZ1103" i="27"/>
  <c r="A1103" i="27"/>
  <c r="BK1102" i="27"/>
  <c r="BJ1102" i="27"/>
  <c r="BI1102" i="27"/>
  <c r="BH1102" i="27"/>
  <c r="BG1102" i="27"/>
  <c r="BF1102" i="27"/>
  <c r="BE1102" i="27"/>
  <c r="BC1102" i="27"/>
  <c r="BB1102" i="27"/>
  <c r="AZ1102" i="27"/>
  <c r="A1102" i="27"/>
  <c r="BK1101" i="27"/>
  <c r="BJ1101" i="27"/>
  <c r="BI1101" i="27"/>
  <c r="BH1101" i="27"/>
  <c r="BG1101" i="27"/>
  <c r="BF1101" i="27"/>
  <c r="BE1101" i="27"/>
  <c r="BC1101" i="27"/>
  <c r="BB1101" i="27"/>
  <c r="AZ1101" i="27"/>
  <c r="A1101" i="27"/>
  <c r="BK1100" i="27"/>
  <c r="BJ1100" i="27"/>
  <c r="BI1100" i="27"/>
  <c r="BH1100" i="27"/>
  <c r="BG1100" i="27"/>
  <c r="BF1100" i="27"/>
  <c r="BE1100" i="27"/>
  <c r="BC1100" i="27"/>
  <c r="BB1100" i="27"/>
  <c r="AZ1100" i="27"/>
  <c r="A1100" i="27"/>
  <c r="BK1099" i="27"/>
  <c r="BJ1099" i="27"/>
  <c r="BI1099" i="27"/>
  <c r="BH1099" i="27"/>
  <c r="BG1099" i="27"/>
  <c r="BF1099" i="27"/>
  <c r="BE1099" i="27"/>
  <c r="BC1099" i="27"/>
  <c r="BB1099" i="27"/>
  <c r="AZ1099" i="27"/>
  <c r="A1099" i="27"/>
  <c r="BK1098" i="27"/>
  <c r="BJ1098" i="27"/>
  <c r="BI1098" i="27"/>
  <c r="BH1098" i="27"/>
  <c r="BG1098" i="27"/>
  <c r="BF1098" i="27"/>
  <c r="BE1098" i="27"/>
  <c r="BC1098" i="27"/>
  <c r="BB1098" i="27"/>
  <c r="AZ1098" i="27"/>
  <c r="A1098" i="27"/>
  <c r="BK1097" i="27"/>
  <c r="BJ1097" i="27"/>
  <c r="BI1097" i="27"/>
  <c r="BH1097" i="27"/>
  <c r="BG1097" i="27"/>
  <c r="BF1097" i="27"/>
  <c r="BE1097" i="27"/>
  <c r="BC1097" i="27"/>
  <c r="BB1097" i="27"/>
  <c r="AZ1097" i="27"/>
  <c r="A1097" i="27"/>
  <c r="BK1096" i="27"/>
  <c r="BJ1096" i="27"/>
  <c r="BI1096" i="27"/>
  <c r="BH1096" i="27"/>
  <c r="BG1096" i="27"/>
  <c r="BF1096" i="27"/>
  <c r="BE1096" i="27"/>
  <c r="BC1096" i="27"/>
  <c r="BB1096" i="27"/>
  <c r="AZ1096" i="27"/>
  <c r="A1096" i="27"/>
  <c r="BK1095" i="27"/>
  <c r="BJ1095" i="27"/>
  <c r="BI1095" i="27"/>
  <c r="BH1095" i="27"/>
  <c r="BG1095" i="27"/>
  <c r="BF1095" i="27"/>
  <c r="BE1095" i="27"/>
  <c r="BC1095" i="27"/>
  <c r="BB1095" i="27"/>
  <c r="AZ1095" i="27"/>
  <c r="A1095" i="27"/>
  <c r="BK1094" i="27"/>
  <c r="BJ1094" i="27"/>
  <c r="BI1094" i="27"/>
  <c r="BH1094" i="27"/>
  <c r="BG1094" i="27"/>
  <c r="BF1094" i="27"/>
  <c r="BE1094" i="27"/>
  <c r="BC1094" i="27"/>
  <c r="BB1094" i="27"/>
  <c r="AZ1094" i="27"/>
  <c r="A1094" i="27"/>
  <c r="BK1093" i="27"/>
  <c r="BJ1093" i="27"/>
  <c r="BI1093" i="27"/>
  <c r="BH1093" i="27"/>
  <c r="BG1093" i="27"/>
  <c r="BF1093" i="27"/>
  <c r="BE1093" i="27"/>
  <c r="BC1093" i="27"/>
  <c r="BB1093" i="27"/>
  <c r="AZ1093" i="27"/>
  <c r="A1093" i="27"/>
  <c r="BK1092" i="27"/>
  <c r="BJ1092" i="27"/>
  <c r="BI1092" i="27"/>
  <c r="BH1092" i="27"/>
  <c r="BG1092" i="27"/>
  <c r="BF1092" i="27"/>
  <c r="BE1092" i="27"/>
  <c r="BC1092" i="27"/>
  <c r="BB1092" i="27"/>
  <c r="AZ1092" i="27"/>
  <c r="A1092" i="27"/>
  <c r="BK1091" i="27"/>
  <c r="BJ1091" i="27"/>
  <c r="BI1091" i="27"/>
  <c r="BH1091" i="27"/>
  <c r="BG1091" i="27"/>
  <c r="BF1091" i="27"/>
  <c r="BE1091" i="27"/>
  <c r="BC1091" i="27"/>
  <c r="BB1091" i="27"/>
  <c r="AZ1091" i="27"/>
  <c r="A1091" i="27"/>
  <c r="BK1090" i="27"/>
  <c r="BJ1090" i="27"/>
  <c r="BI1090" i="27"/>
  <c r="BH1090" i="27"/>
  <c r="BG1090" i="27"/>
  <c r="BF1090" i="27"/>
  <c r="BE1090" i="27"/>
  <c r="BC1090" i="27"/>
  <c r="BB1090" i="27"/>
  <c r="AZ1090" i="27"/>
  <c r="A1090" i="27"/>
  <c r="BK1089" i="27"/>
  <c r="BJ1089" i="27"/>
  <c r="BI1089" i="27"/>
  <c r="BH1089" i="27"/>
  <c r="BG1089" i="27"/>
  <c r="BF1089" i="27"/>
  <c r="BE1089" i="27"/>
  <c r="BC1089" i="27"/>
  <c r="BB1089" i="27"/>
  <c r="AZ1089" i="27"/>
  <c r="A1089" i="27"/>
  <c r="BK1088" i="27"/>
  <c r="BJ1088" i="27"/>
  <c r="BI1088" i="27"/>
  <c r="BH1088" i="27"/>
  <c r="BG1088" i="27"/>
  <c r="BF1088" i="27"/>
  <c r="BE1088" i="27"/>
  <c r="BC1088" i="27"/>
  <c r="BB1088" i="27"/>
  <c r="AZ1088" i="27"/>
  <c r="A1088" i="27"/>
  <c r="BK1087" i="27"/>
  <c r="BJ1087" i="27"/>
  <c r="BI1087" i="27"/>
  <c r="BH1087" i="27"/>
  <c r="BG1087" i="27"/>
  <c r="BF1087" i="27"/>
  <c r="BE1087" i="27"/>
  <c r="BC1087" i="27"/>
  <c r="BB1087" i="27"/>
  <c r="AZ1087" i="27"/>
  <c r="A1087" i="27"/>
  <c r="BK1086" i="27"/>
  <c r="BJ1086" i="27"/>
  <c r="BI1086" i="27"/>
  <c r="BH1086" i="27"/>
  <c r="BG1086" i="27"/>
  <c r="BF1086" i="27"/>
  <c r="BE1086" i="27"/>
  <c r="BC1086" i="27"/>
  <c r="BB1086" i="27"/>
  <c r="AZ1086" i="27"/>
  <c r="A1086" i="27"/>
  <c r="BK1085" i="27"/>
  <c r="BJ1085" i="27"/>
  <c r="BI1085" i="27"/>
  <c r="BH1085" i="27"/>
  <c r="BG1085" i="27"/>
  <c r="BF1085" i="27"/>
  <c r="BE1085" i="27"/>
  <c r="BC1085" i="27"/>
  <c r="BB1085" i="27"/>
  <c r="AZ1085" i="27"/>
  <c r="A1085" i="27"/>
  <c r="BK1084" i="27"/>
  <c r="BJ1084" i="27"/>
  <c r="BI1084" i="27"/>
  <c r="BH1084" i="27"/>
  <c r="BG1084" i="27"/>
  <c r="BF1084" i="27"/>
  <c r="BE1084" i="27"/>
  <c r="BC1084" i="27"/>
  <c r="BB1084" i="27"/>
  <c r="AZ1084" i="27"/>
  <c r="A1084" i="27"/>
  <c r="BK1083" i="27"/>
  <c r="BJ1083" i="27"/>
  <c r="BI1083" i="27"/>
  <c r="BH1083" i="27"/>
  <c r="BG1083" i="27"/>
  <c r="BF1083" i="27"/>
  <c r="BE1083" i="27"/>
  <c r="BC1083" i="27"/>
  <c r="BB1083" i="27"/>
  <c r="AZ1083" i="27"/>
  <c r="A1083" i="27"/>
  <c r="BK1082" i="27"/>
  <c r="BJ1082" i="27"/>
  <c r="BI1082" i="27"/>
  <c r="BH1082" i="27"/>
  <c r="BG1082" i="27"/>
  <c r="BF1082" i="27"/>
  <c r="BE1082" i="27"/>
  <c r="BC1082" i="27"/>
  <c r="BB1082" i="27"/>
  <c r="AZ1082" i="27"/>
  <c r="A1082" i="27"/>
  <c r="BK1081" i="27"/>
  <c r="BJ1081" i="27"/>
  <c r="BI1081" i="27"/>
  <c r="BH1081" i="27"/>
  <c r="BG1081" i="27"/>
  <c r="BF1081" i="27"/>
  <c r="BE1081" i="27"/>
  <c r="BC1081" i="27"/>
  <c r="BB1081" i="27"/>
  <c r="AZ1081" i="27"/>
  <c r="A1081" i="27"/>
  <c r="BK1080" i="27"/>
  <c r="BJ1080" i="27"/>
  <c r="BI1080" i="27"/>
  <c r="BH1080" i="27"/>
  <c r="BG1080" i="27"/>
  <c r="BF1080" i="27"/>
  <c r="BE1080" i="27"/>
  <c r="BC1080" i="27"/>
  <c r="BB1080" i="27"/>
  <c r="AZ1080" i="27"/>
  <c r="A1080" i="27"/>
  <c r="BK1079" i="27"/>
  <c r="BJ1079" i="27"/>
  <c r="BI1079" i="27"/>
  <c r="BH1079" i="27"/>
  <c r="BG1079" i="27"/>
  <c r="BF1079" i="27"/>
  <c r="BE1079" i="27"/>
  <c r="BC1079" i="27"/>
  <c r="BB1079" i="27"/>
  <c r="AZ1079" i="27"/>
  <c r="A1079" i="27"/>
  <c r="BK1078" i="27"/>
  <c r="BJ1078" i="27"/>
  <c r="BI1078" i="27"/>
  <c r="BH1078" i="27"/>
  <c r="BG1078" i="27"/>
  <c r="BF1078" i="27"/>
  <c r="BE1078" i="27"/>
  <c r="BC1078" i="27"/>
  <c r="BB1078" i="27"/>
  <c r="AZ1078" i="27"/>
  <c r="A1078" i="27"/>
  <c r="BK1077" i="27"/>
  <c r="BJ1077" i="27"/>
  <c r="BI1077" i="27"/>
  <c r="BH1077" i="27"/>
  <c r="BG1077" i="27"/>
  <c r="BF1077" i="27"/>
  <c r="BE1077" i="27"/>
  <c r="BC1077" i="27"/>
  <c r="BB1077" i="27"/>
  <c r="AZ1077" i="27"/>
  <c r="A1077" i="27"/>
  <c r="BK1076" i="27"/>
  <c r="BJ1076" i="27"/>
  <c r="BI1076" i="27"/>
  <c r="BH1076" i="27"/>
  <c r="BG1076" i="27"/>
  <c r="BF1076" i="27"/>
  <c r="BE1076" i="27"/>
  <c r="BC1076" i="27"/>
  <c r="BB1076" i="27"/>
  <c r="AZ1076" i="27"/>
  <c r="A1076" i="27"/>
  <c r="BK1075" i="27"/>
  <c r="BJ1075" i="27"/>
  <c r="BI1075" i="27"/>
  <c r="BH1075" i="27"/>
  <c r="BG1075" i="27"/>
  <c r="BF1075" i="27"/>
  <c r="BE1075" i="27"/>
  <c r="BC1075" i="27"/>
  <c r="BB1075" i="27"/>
  <c r="AZ1075" i="27"/>
  <c r="A1075" i="27"/>
  <c r="BK1074" i="27"/>
  <c r="BJ1074" i="27"/>
  <c r="BI1074" i="27"/>
  <c r="BH1074" i="27"/>
  <c r="BG1074" i="27"/>
  <c r="BF1074" i="27"/>
  <c r="BE1074" i="27"/>
  <c r="BC1074" i="27"/>
  <c r="BB1074" i="27"/>
  <c r="AZ1074" i="27"/>
  <c r="A1074" i="27"/>
  <c r="BK1073" i="27"/>
  <c r="BJ1073" i="27"/>
  <c r="BI1073" i="27"/>
  <c r="BH1073" i="27"/>
  <c r="BG1073" i="27"/>
  <c r="BF1073" i="27"/>
  <c r="BE1073" i="27"/>
  <c r="BC1073" i="27"/>
  <c r="BB1073" i="27"/>
  <c r="AZ1073" i="27"/>
  <c r="A1073" i="27"/>
  <c r="BK1072" i="27"/>
  <c r="BJ1072" i="27"/>
  <c r="BI1072" i="27"/>
  <c r="BH1072" i="27"/>
  <c r="BG1072" i="27"/>
  <c r="BF1072" i="27"/>
  <c r="BE1072" i="27"/>
  <c r="BC1072" i="27"/>
  <c r="BB1072" i="27"/>
  <c r="AZ1072" i="27"/>
  <c r="A1072" i="27"/>
  <c r="BK1071" i="27"/>
  <c r="BJ1071" i="27"/>
  <c r="BI1071" i="27"/>
  <c r="BH1071" i="27"/>
  <c r="BG1071" i="27"/>
  <c r="BF1071" i="27"/>
  <c r="BE1071" i="27"/>
  <c r="BC1071" i="27"/>
  <c r="BB1071" i="27"/>
  <c r="AZ1071" i="27"/>
  <c r="A1071" i="27"/>
  <c r="BK1070" i="27"/>
  <c r="BJ1070" i="27"/>
  <c r="BI1070" i="27"/>
  <c r="BH1070" i="27"/>
  <c r="BG1070" i="27"/>
  <c r="BF1070" i="27"/>
  <c r="BE1070" i="27"/>
  <c r="BC1070" i="27"/>
  <c r="BB1070" i="27"/>
  <c r="AZ1070" i="27"/>
  <c r="A1070" i="27"/>
  <c r="BK1069" i="27"/>
  <c r="BJ1069" i="27"/>
  <c r="BI1069" i="27"/>
  <c r="BH1069" i="27"/>
  <c r="BG1069" i="27"/>
  <c r="BF1069" i="27"/>
  <c r="BE1069" i="27"/>
  <c r="BC1069" i="27"/>
  <c r="BB1069" i="27"/>
  <c r="AZ1069" i="27"/>
  <c r="A1069" i="27"/>
  <c r="BK1068" i="27"/>
  <c r="BJ1068" i="27"/>
  <c r="BI1068" i="27"/>
  <c r="BH1068" i="27"/>
  <c r="BG1068" i="27"/>
  <c r="BF1068" i="27"/>
  <c r="BE1068" i="27"/>
  <c r="BC1068" i="27"/>
  <c r="BB1068" i="27"/>
  <c r="AZ1068" i="27"/>
  <c r="A1068" i="27"/>
  <c r="BK1067" i="27"/>
  <c r="BJ1067" i="27"/>
  <c r="BI1067" i="27"/>
  <c r="BH1067" i="27"/>
  <c r="BG1067" i="27"/>
  <c r="BF1067" i="27"/>
  <c r="BE1067" i="27"/>
  <c r="BC1067" i="27"/>
  <c r="BB1067" i="27"/>
  <c r="AZ1067" i="27"/>
  <c r="A1067" i="27"/>
  <c r="BK1066" i="27"/>
  <c r="BJ1066" i="27"/>
  <c r="BI1066" i="27"/>
  <c r="BH1066" i="27"/>
  <c r="BG1066" i="27"/>
  <c r="BF1066" i="27"/>
  <c r="BE1066" i="27"/>
  <c r="BC1066" i="27"/>
  <c r="BB1066" i="27"/>
  <c r="AZ1066" i="27"/>
  <c r="A1066" i="27"/>
  <c r="BK1065" i="27"/>
  <c r="BJ1065" i="27"/>
  <c r="BI1065" i="27"/>
  <c r="BH1065" i="27"/>
  <c r="BG1065" i="27"/>
  <c r="BF1065" i="27"/>
  <c r="BE1065" i="27"/>
  <c r="BC1065" i="27"/>
  <c r="BB1065" i="27"/>
  <c r="AZ1065" i="27"/>
  <c r="A1065" i="27"/>
  <c r="BK1064" i="27"/>
  <c r="BJ1064" i="27"/>
  <c r="BI1064" i="27"/>
  <c r="BH1064" i="27"/>
  <c r="BG1064" i="27"/>
  <c r="BF1064" i="27"/>
  <c r="BE1064" i="27"/>
  <c r="BC1064" i="27"/>
  <c r="BB1064" i="27"/>
  <c r="AZ1064" i="27"/>
  <c r="A1064" i="27"/>
  <c r="BK1063" i="27"/>
  <c r="BJ1063" i="27"/>
  <c r="BI1063" i="27"/>
  <c r="BH1063" i="27"/>
  <c r="BG1063" i="27"/>
  <c r="BF1063" i="27"/>
  <c r="BE1063" i="27"/>
  <c r="BC1063" i="27"/>
  <c r="BB1063" i="27"/>
  <c r="AZ1063" i="27"/>
  <c r="A1063" i="27"/>
  <c r="BK1062" i="27"/>
  <c r="BJ1062" i="27"/>
  <c r="BI1062" i="27"/>
  <c r="BH1062" i="27"/>
  <c r="BG1062" i="27"/>
  <c r="BF1062" i="27"/>
  <c r="BE1062" i="27"/>
  <c r="BC1062" i="27"/>
  <c r="BB1062" i="27"/>
  <c r="AZ1062" i="27"/>
  <c r="A1062" i="27"/>
  <c r="BK1061" i="27"/>
  <c r="BJ1061" i="27"/>
  <c r="BI1061" i="27"/>
  <c r="BH1061" i="27"/>
  <c r="BG1061" i="27"/>
  <c r="BF1061" i="27"/>
  <c r="BE1061" i="27"/>
  <c r="BC1061" i="27"/>
  <c r="BB1061" i="27"/>
  <c r="AZ1061" i="27"/>
  <c r="A1061" i="27"/>
  <c r="BK1060" i="27"/>
  <c r="BJ1060" i="27"/>
  <c r="BI1060" i="27"/>
  <c r="BH1060" i="27"/>
  <c r="BG1060" i="27"/>
  <c r="BF1060" i="27"/>
  <c r="BE1060" i="27"/>
  <c r="BC1060" i="27"/>
  <c r="BB1060" i="27"/>
  <c r="AZ1060" i="27"/>
  <c r="A1060" i="27"/>
  <c r="BK1059" i="27"/>
  <c r="BJ1059" i="27"/>
  <c r="BI1059" i="27"/>
  <c r="BH1059" i="27"/>
  <c r="BG1059" i="27"/>
  <c r="BF1059" i="27"/>
  <c r="BE1059" i="27"/>
  <c r="BC1059" i="27"/>
  <c r="BB1059" i="27"/>
  <c r="AZ1059" i="27"/>
  <c r="A1059" i="27"/>
  <c r="BK1058" i="27"/>
  <c r="BJ1058" i="27"/>
  <c r="BI1058" i="27"/>
  <c r="BH1058" i="27"/>
  <c r="BG1058" i="27"/>
  <c r="BF1058" i="27"/>
  <c r="BE1058" i="27"/>
  <c r="BC1058" i="27"/>
  <c r="BB1058" i="27"/>
  <c r="AZ1058" i="27"/>
  <c r="A1058" i="27"/>
  <c r="BK1057" i="27"/>
  <c r="BJ1057" i="27"/>
  <c r="BI1057" i="27"/>
  <c r="BH1057" i="27"/>
  <c r="BG1057" i="27"/>
  <c r="BF1057" i="27"/>
  <c r="BE1057" i="27"/>
  <c r="BC1057" i="27"/>
  <c r="BB1057" i="27"/>
  <c r="AZ1057" i="27"/>
  <c r="A1057" i="27"/>
  <c r="BK1056" i="27"/>
  <c r="BJ1056" i="27"/>
  <c r="BI1056" i="27"/>
  <c r="BH1056" i="27"/>
  <c r="BG1056" i="27"/>
  <c r="BF1056" i="27"/>
  <c r="BE1056" i="27"/>
  <c r="BC1056" i="27"/>
  <c r="BB1056" i="27"/>
  <c r="AZ1056" i="27"/>
  <c r="A1056" i="27"/>
  <c r="BK1055" i="27"/>
  <c r="BJ1055" i="27"/>
  <c r="BI1055" i="27"/>
  <c r="BH1055" i="27"/>
  <c r="BG1055" i="27"/>
  <c r="BF1055" i="27"/>
  <c r="BE1055" i="27"/>
  <c r="BC1055" i="27"/>
  <c r="BB1055" i="27"/>
  <c r="AZ1055" i="27"/>
  <c r="A1055" i="27"/>
  <c r="BK1054" i="27"/>
  <c r="BJ1054" i="27"/>
  <c r="BI1054" i="27"/>
  <c r="BH1054" i="27"/>
  <c r="BG1054" i="27"/>
  <c r="BF1054" i="27"/>
  <c r="BE1054" i="27"/>
  <c r="BC1054" i="27"/>
  <c r="BB1054" i="27"/>
  <c r="AZ1054" i="27"/>
  <c r="A1054" i="27"/>
  <c r="BK1053" i="27"/>
  <c r="BJ1053" i="27"/>
  <c r="BI1053" i="27"/>
  <c r="BH1053" i="27"/>
  <c r="BG1053" i="27"/>
  <c r="BF1053" i="27"/>
  <c r="BE1053" i="27"/>
  <c r="BC1053" i="27"/>
  <c r="BB1053" i="27"/>
  <c r="AZ1053" i="27"/>
  <c r="A1053" i="27"/>
  <c r="BK1052" i="27"/>
  <c r="BJ1052" i="27"/>
  <c r="BI1052" i="27"/>
  <c r="BH1052" i="27"/>
  <c r="BG1052" i="27"/>
  <c r="BF1052" i="27"/>
  <c r="BE1052" i="27"/>
  <c r="BC1052" i="27"/>
  <c r="BB1052" i="27"/>
  <c r="AZ1052" i="27"/>
  <c r="A1052" i="27"/>
  <c r="BK1051" i="27"/>
  <c r="BJ1051" i="27"/>
  <c r="BI1051" i="27"/>
  <c r="BH1051" i="27"/>
  <c r="BG1051" i="27"/>
  <c r="BF1051" i="27"/>
  <c r="BE1051" i="27"/>
  <c r="BC1051" i="27"/>
  <c r="BB1051" i="27"/>
  <c r="AZ1051" i="27"/>
  <c r="A1051" i="27"/>
  <c r="BK1050" i="27"/>
  <c r="BJ1050" i="27"/>
  <c r="BI1050" i="27"/>
  <c r="BH1050" i="27"/>
  <c r="BG1050" i="27"/>
  <c r="BF1050" i="27"/>
  <c r="BE1050" i="27"/>
  <c r="BC1050" i="27"/>
  <c r="BB1050" i="27"/>
  <c r="AZ1050" i="27"/>
  <c r="A1050" i="27"/>
  <c r="BK1049" i="27"/>
  <c r="BJ1049" i="27"/>
  <c r="BI1049" i="27"/>
  <c r="BH1049" i="27"/>
  <c r="BG1049" i="27"/>
  <c r="BF1049" i="27"/>
  <c r="BE1049" i="27"/>
  <c r="BC1049" i="27"/>
  <c r="BB1049" i="27"/>
  <c r="AZ1049" i="27"/>
  <c r="A1049" i="27"/>
  <c r="BK1048" i="27"/>
  <c r="BJ1048" i="27"/>
  <c r="BI1048" i="27"/>
  <c r="BH1048" i="27"/>
  <c r="BG1048" i="27"/>
  <c r="BF1048" i="27"/>
  <c r="BE1048" i="27"/>
  <c r="BC1048" i="27"/>
  <c r="BB1048" i="27"/>
  <c r="AZ1048" i="27"/>
  <c r="A1048" i="27"/>
  <c r="BK1047" i="27"/>
  <c r="BJ1047" i="27"/>
  <c r="BI1047" i="27"/>
  <c r="BH1047" i="27"/>
  <c r="BG1047" i="27"/>
  <c r="BF1047" i="27"/>
  <c r="BE1047" i="27"/>
  <c r="BC1047" i="27"/>
  <c r="BB1047" i="27"/>
  <c r="AZ1047" i="27"/>
  <c r="A1047" i="27"/>
  <c r="BK1046" i="27"/>
  <c r="BJ1046" i="27"/>
  <c r="BI1046" i="27"/>
  <c r="BH1046" i="27"/>
  <c r="BG1046" i="27"/>
  <c r="BF1046" i="27"/>
  <c r="BE1046" i="27"/>
  <c r="BC1046" i="27"/>
  <c r="BB1046" i="27"/>
  <c r="AZ1046" i="27"/>
  <c r="A1046" i="27"/>
  <c r="BK1045" i="27"/>
  <c r="BJ1045" i="27"/>
  <c r="BI1045" i="27"/>
  <c r="BH1045" i="27"/>
  <c r="BG1045" i="27"/>
  <c r="BF1045" i="27"/>
  <c r="BE1045" i="27"/>
  <c r="BC1045" i="27"/>
  <c r="BB1045" i="27"/>
  <c r="AZ1045" i="27"/>
  <c r="A1045" i="27"/>
  <c r="BK1044" i="27"/>
  <c r="BJ1044" i="27"/>
  <c r="BI1044" i="27"/>
  <c r="BH1044" i="27"/>
  <c r="BG1044" i="27"/>
  <c r="BF1044" i="27"/>
  <c r="BE1044" i="27"/>
  <c r="BC1044" i="27"/>
  <c r="BB1044" i="27"/>
  <c r="AZ1044" i="27"/>
  <c r="A1044" i="27"/>
  <c r="BK1043" i="27"/>
  <c r="BJ1043" i="27"/>
  <c r="BI1043" i="27"/>
  <c r="BH1043" i="27"/>
  <c r="BG1043" i="27"/>
  <c r="BF1043" i="27"/>
  <c r="BE1043" i="27"/>
  <c r="BC1043" i="27"/>
  <c r="BB1043" i="27"/>
  <c r="AZ1043" i="27"/>
  <c r="A1043" i="27"/>
  <c r="BK1042" i="27"/>
  <c r="BJ1042" i="27"/>
  <c r="BI1042" i="27"/>
  <c r="BH1042" i="27"/>
  <c r="BG1042" i="27"/>
  <c r="BF1042" i="27"/>
  <c r="BE1042" i="27"/>
  <c r="BC1042" i="27"/>
  <c r="BB1042" i="27"/>
  <c r="AZ1042" i="27"/>
  <c r="A1042" i="27"/>
  <c r="BK1041" i="27"/>
  <c r="BJ1041" i="27"/>
  <c r="BI1041" i="27"/>
  <c r="BH1041" i="27"/>
  <c r="BG1041" i="27"/>
  <c r="BF1041" i="27"/>
  <c r="BE1041" i="27"/>
  <c r="BC1041" i="27"/>
  <c r="BB1041" i="27"/>
  <c r="AZ1041" i="27"/>
  <c r="A1041" i="27"/>
  <c r="BK1040" i="27"/>
  <c r="BJ1040" i="27"/>
  <c r="BI1040" i="27"/>
  <c r="BH1040" i="27"/>
  <c r="BG1040" i="27"/>
  <c r="BF1040" i="27"/>
  <c r="BE1040" i="27"/>
  <c r="BC1040" i="27"/>
  <c r="BB1040" i="27"/>
  <c r="AZ1040" i="27"/>
  <c r="A1040" i="27"/>
  <c r="BK1039" i="27"/>
  <c r="BJ1039" i="27"/>
  <c r="BI1039" i="27"/>
  <c r="BH1039" i="27"/>
  <c r="BG1039" i="27"/>
  <c r="BF1039" i="27"/>
  <c r="BE1039" i="27"/>
  <c r="BC1039" i="27"/>
  <c r="BB1039" i="27"/>
  <c r="AZ1039" i="27"/>
  <c r="A1039" i="27"/>
  <c r="BK1038" i="27"/>
  <c r="BJ1038" i="27"/>
  <c r="BI1038" i="27"/>
  <c r="BH1038" i="27"/>
  <c r="BG1038" i="27"/>
  <c r="BF1038" i="27"/>
  <c r="BE1038" i="27"/>
  <c r="BC1038" i="27"/>
  <c r="BB1038" i="27"/>
  <c r="AZ1038" i="27"/>
  <c r="A1038" i="27"/>
  <c r="BK1037" i="27"/>
  <c r="BJ1037" i="27"/>
  <c r="BI1037" i="27"/>
  <c r="BH1037" i="27"/>
  <c r="BG1037" i="27"/>
  <c r="BF1037" i="27"/>
  <c r="BE1037" i="27"/>
  <c r="BC1037" i="27"/>
  <c r="BB1037" i="27"/>
  <c r="AZ1037" i="27"/>
  <c r="A1037" i="27"/>
  <c r="BK1036" i="27"/>
  <c r="BJ1036" i="27"/>
  <c r="BI1036" i="27"/>
  <c r="BH1036" i="27"/>
  <c r="BG1036" i="27"/>
  <c r="BF1036" i="27"/>
  <c r="BE1036" i="27"/>
  <c r="BC1036" i="27"/>
  <c r="BB1036" i="27"/>
  <c r="AZ1036" i="27"/>
  <c r="A1036" i="27"/>
  <c r="BK1035" i="27"/>
  <c r="BJ1035" i="27"/>
  <c r="BI1035" i="27"/>
  <c r="BH1035" i="27"/>
  <c r="BG1035" i="27"/>
  <c r="BF1035" i="27"/>
  <c r="BE1035" i="27"/>
  <c r="BC1035" i="27"/>
  <c r="BB1035" i="27"/>
  <c r="AZ1035" i="27"/>
  <c r="A1035" i="27"/>
  <c r="BK1034" i="27"/>
  <c r="BJ1034" i="27"/>
  <c r="BI1034" i="27"/>
  <c r="BH1034" i="27"/>
  <c r="BG1034" i="27"/>
  <c r="BF1034" i="27"/>
  <c r="BE1034" i="27"/>
  <c r="BC1034" i="27"/>
  <c r="BB1034" i="27"/>
  <c r="AZ1034" i="27"/>
  <c r="A1034" i="27"/>
  <c r="BK1033" i="27"/>
  <c r="BJ1033" i="27"/>
  <c r="BI1033" i="27"/>
  <c r="BH1033" i="27"/>
  <c r="BG1033" i="27"/>
  <c r="BF1033" i="27"/>
  <c r="BE1033" i="27"/>
  <c r="BC1033" i="27"/>
  <c r="BB1033" i="27"/>
  <c r="AZ1033" i="27"/>
  <c r="A1033" i="27"/>
  <c r="BK1032" i="27"/>
  <c r="BJ1032" i="27"/>
  <c r="BI1032" i="27"/>
  <c r="BH1032" i="27"/>
  <c r="BG1032" i="27"/>
  <c r="BF1032" i="27"/>
  <c r="BE1032" i="27"/>
  <c r="BC1032" i="27"/>
  <c r="BB1032" i="27"/>
  <c r="AZ1032" i="27"/>
  <c r="A1032" i="27"/>
  <c r="BK1031" i="27"/>
  <c r="BJ1031" i="27"/>
  <c r="BI1031" i="27"/>
  <c r="BH1031" i="27"/>
  <c r="BG1031" i="27"/>
  <c r="BF1031" i="27"/>
  <c r="BE1031" i="27"/>
  <c r="BC1031" i="27"/>
  <c r="BB1031" i="27"/>
  <c r="AZ1031" i="27"/>
  <c r="A1031" i="27"/>
  <c r="BK1030" i="27"/>
  <c r="BJ1030" i="27"/>
  <c r="BI1030" i="27"/>
  <c r="BH1030" i="27"/>
  <c r="BG1030" i="27"/>
  <c r="BF1030" i="27"/>
  <c r="BE1030" i="27"/>
  <c r="BC1030" i="27"/>
  <c r="BB1030" i="27"/>
  <c r="AZ1030" i="27"/>
  <c r="A1030" i="27"/>
  <c r="BK1029" i="27"/>
  <c r="BJ1029" i="27"/>
  <c r="BI1029" i="27"/>
  <c r="BH1029" i="27"/>
  <c r="BG1029" i="27"/>
  <c r="BF1029" i="27"/>
  <c r="BE1029" i="27"/>
  <c r="BC1029" i="27"/>
  <c r="BB1029" i="27"/>
  <c r="AZ1029" i="27"/>
  <c r="A1029" i="27"/>
  <c r="BK1028" i="27"/>
  <c r="BJ1028" i="27"/>
  <c r="BI1028" i="27"/>
  <c r="BH1028" i="27"/>
  <c r="BG1028" i="27"/>
  <c r="BF1028" i="27"/>
  <c r="BE1028" i="27"/>
  <c r="BC1028" i="27"/>
  <c r="BB1028" i="27"/>
  <c r="AZ1028" i="27"/>
  <c r="A1028" i="27"/>
  <c r="BK1027" i="27"/>
  <c r="BJ1027" i="27"/>
  <c r="BI1027" i="27"/>
  <c r="BH1027" i="27"/>
  <c r="BG1027" i="27"/>
  <c r="BF1027" i="27"/>
  <c r="BE1027" i="27"/>
  <c r="BC1027" i="27"/>
  <c r="BB1027" i="27"/>
  <c r="AZ1027" i="27"/>
  <c r="A1027" i="27"/>
  <c r="BK1026" i="27"/>
  <c r="BJ1026" i="27"/>
  <c r="BI1026" i="27"/>
  <c r="BH1026" i="27"/>
  <c r="BG1026" i="27"/>
  <c r="BF1026" i="27"/>
  <c r="BE1026" i="27"/>
  <c r="BC1026" i="27"/>
  <c r="BB1026" i="27"/>
  <c r="AZ1026" i="27"/>
  <c r="A1026" i="27"/>
  <c r="BK1025" i="27"/>
  <c r="BJ1025" i="27"/>
  <c r="BI1025" i="27"/>
  <c r="BH1025" i="27"/>
  <c r="BG1025" i="27"/>
  <c r="BF1025" i="27"/>
  <c r="BE1025" i="27"/>
  <c r="BC1025" i="27"/>
  <c r="BB1025" i="27"/>
  <c r="AZ1025" i="27"/>
  <c r="A1025" i="27"/>
  <c r="BK1024" i="27"/>
  <c r="BJ1024" i="27"/>
  <c r="BI1024" i="27"/>
  <c r="BH1024" i="27"/>
  <c r="BG1024" i="27"/>
  <c r="BF1024" i="27"/>
  <c r="BE1024" i="27"/>
  <c r="BC1024" i="27"/>
  <c r="BB1024" i="27"/>
  <c r="AZ1024" i="27"/>
  <c r="A1024" i="27"/>
  <c r="BK1023" i="27"/>
  <c r="BJ1023" i="27"/>
  <c r="BI1023" i="27"/>
  <c r="BH1023" i="27"/>
  <c r="BG1023" i="27"/>
  <c r="BF1023" i="27"/>
  <c r="BE1023" i="27"/>
  <c r="BC1023" i="27"/>
  <c r="BB1023" i="27"/>
  <c r="AZ1023" i="27"/>
  <c r="A1023" i="27"/>
  <c r="BK1022" i="27"/>
  <c r="BJ1022" i="27"/>
  <c r="BI1022" i="27"/>
  <c r="BH1022" i="27"/>
  <c r="BG1022" i="27"/>
  <c r="BF1022" i="27"/>
  <c r="BE1022" i="27"/>
  <c r="BC1022" i="27"/>
  <c r="BB1022" i="27"/>
  <c r="AZ1022" i="27"/>
  <c r="A1022" i="27"/>
  <c r="BK1021" i="27"/>
  <c r="BJ1021" i="27"/>
  <c r="BI1021" i="27"/>
  <c r="BH1021" i="27"/>
  <c r="BG1021" i="27"/>
  <c r="BF1021" i="27"/>
  <c r="BE1021" i="27"/>
  <c r="BC1021" i="27"/>
  <c r="BB1021" i="27"/>
  <c r="AZ1021" i="27"/>
  <c r="A1021" i="27"/>
  <c r="BK1020" i="27"/>
  <c r="BJ1020" i="27"/>
  <c r="BI1020" i="27"/>
  <c r="BH1020" i="27"/>
  <c r="BG1020" i="27"/>
  <c r="BF1020" i="27"/>
  <c r="BE1020" i="27"/>
  <c r="BC1020" i="27"/>
  <c r="BB1020" i="27"/>
  <c r="AZ1020" i="27"/>
  <c r="A1020" i="27"/>
  <c r="BK1019" i="27"/>
  <c r="BJ1019" i="27"/>
  <c r="BI1019" i="27"/>
  <c r="BH1019" i="27"/>
  <c r="BG1019" i="27"/>
  <c r="BF1019" i="27"/>
  <c r="BE1019" i="27"/>
  <c r="BC1019" i="27"/>
  <c r="BB1019" i="27"/>
  <c r="AZ1019" i="27"/>
  <c r="A1019" i="27"/>
  <c r="BK1018" i="27"/>
  <c r="BJ1018" i="27"/>
  <c r="BI1018" i="27"/>
  <c r="BH1018" i="27"/>
  <c r="BG1018" i="27"/>
  <c r="BF1018" i="27"/>
  <c r="BE1018" i="27"/>
  <c r="BC1018" i="27"/>
  <c r="BB1018" i="27"/>
  <c r="AZ1018" i="27"/>
  <c r="A1018" i="27"/>
  <c r="BK1017" i="27"/>
  <c r="BJ1017" i="27"/>
  <c r="BI1017" i="27"/>
  <c r="BH1017" i="27"/>
  <c r="BG1017" i="27"/>
  <c r="BF1017" i="27"/>
  <c r="BE1017" i="27"/>
  <c r="BC1017" i="27"/>
  <c r="BB1017" i="27"/>
  <c r="AZ1017" i="27"/>
  <c r="A1017" i="27"/>
  <c r="BK1016" i="27"/>
  <c r="BJ1016" i="27"/>
  <c r="BI1016" i="27"/>
  <c r="BH1016" i="27"/>
  <c r="BG1016" i="27"/>
  <c r="BF1016" i="27"/>
  <c r="BE1016" i="27"/>
  <c r="BC1016" i="27"/>
  <c r="BB1016" i="27"/>
  <c r="AZ1016" i="27"/>
  <c r="A1016" i="27"/>
  <c r="BK1015" i="27"/>
  <c r="BJ1015" i="27"/>
  <c r="BI1015" i="27"/>
  <c r="BH1015" i="27"/>
  <c r="BG1015" i="27"/>
  <c r="BF1015" i="27"/>
  <c r="BE1015" i="27"/>
  <c r="BC1015" i="27"/>
  <c r="BB1015" i="27"/>
  <c r="AZ1015" i="27"/>
  <c r="A1015" i="27"/>
  <c r="BK1014" i="27"/>
  <c r="BJ1014" i="27"/>
  <c r="BI1014" i="27"/>
  <c r="BH1014" i="27"/>
  <c r="BG1014" i="27"/>
  <c r="BF1014" i="27"/>
  <c r="BE1014" i="27"/>
  <c r="BC1014" i="27"/>
  <c r="BB1014" i="27"/>
  <c r="AZ1014" i="27"/>
  <c r="A1014" i="27"/>
  <c r="BK1013" i="27"/>
  <c r="BJ1013" i="27"/>
  <c r="BI1013" i="27"/>
  <c r="BH1013" i="27"/>
  <c r="BG1013" i="27"/>
  <c r="BF1013" i="27"/>
  <c r="BE1013" i="27"/>
  <c r="BC1013" i="27"/>
  <c r="BB1013" i="27"/>
  <c r="AZ1013" i="27"/>
  <c r="A1013" i="27"/>
  <c r="BK1012" i="27"/>
  <c r="BJ1012" i="27"/>
  <c r="BI1012" i="27"/>
  <c r="BH1012" i="27"/>
  <c r="BG1012" i="27"/>
  <c r="BF1012" i="27"/>
  <c r="BE1012" i="27"/>
  <c r="BC1012" i="27"/>
  <c r="BB1012" i="27"/>
  <c r="AZ1012" i="27"/>
  <c r="A1012" i="27"/>
  <c r="BK1011" i="27"/>
  <c r="BJ1011" i="27"/>
  <c r="BI1011" i="27"/>
  <c r="BH1011" i="27"/>
  <c r="BG1011" i="27"/>
  <c r="BF1011" i="27"/>
  <c r="BE1011" i="27"/>
  <c r="BC1011" i="27"/>
  <c r="BB1011" i="27"/>
  <c r="AZ1011" i="27"/>
  <c r="A1011" i="27"/>
  <c r="BK1010" i="27"/>
  <c r="BJ1010" i="27"/>
  <c r="BI1010" i="27"/>
  <c r="BH1010" i="27"/>
  <c r="BG1010" i="27"/>
  <c r="BF1010" i="27"/>
  <c r="BE1010" i="27"/>
  <c r="BC1010" i="27"/>
  <c r="BB1010" i="27"/>
  <c r="AZ1010" i="27"/>
  <c r="A1010" i="27"/>
  <c r="BK1009" i="27"/>
  <c r="BJ1009" i="27"/>
  <c r="BI1009" i="27"/>
  <c r="BH1009" i="27"/>
  <c r="BG1009" i="27"/>
  <c r="BF1009" i="27"/>
  <c r="BE1009" i="27"/>
  <c r="BC1009" i="27"/>
  <c r="BB1009" i="27"/>
  <c r="AZ1009" i="27"/>
  <c r="A1009" i="27"/>
  <c r="BK1008" i="27"/>
  <c r="BJ1008" i="27"/>
  <c r="BI1008" i="27"/>
  <c r="BH1008" i="27"/>
  <c r="BG1008" i="27"/>
  <c r="BF1008" i="27"/>
  <c r="BE1008" i="27"/>
  <c r="BC1008" i="27"/>
  <c r="BB1008" i="27"/>
  <c r="AZ1008" i="27"/>
  <c r="A1008" i="27"/>
  <c r="BK1007" i="27"/>
  <c r="BJ1007" i="27"/>
  <c r="BI1007" i="27"/>
  <c r="BH1007" i="27"/>
  <c r="BG1007" i="27"/>
  <c r="BF1007" i="27"/>
  <c r="BE1007" i="27"/>
  <c r="BC1007" i="27"/>
  <c r="BB1007" i="27"/>
  <c r="AZ1007" i="27"/>
  <c r="A1007" i="27"/>
  <c r="BK1006" i="27"/>
  <c r="BJ1006" i="27"/>
  <c r="BI1006" i="27"/>
  <c r="BH1006" i="27"/>
  <c r="BG1006" i="27"/>
  <c r="BF1006" i="27"/>
  <c r="BE1006" i="27"/>
  <c r="BC1006" i="27"/>
  <c r="BB1006" i="27"/>
  <c r="AZ1006" i="27"/>
  <c r="A1006" i="27"/>
  <c r="BK1005" i="27"/>
  <c r="BJ1005" i="27"/>
  <c r="BI1005" i="27"/>
  <c r="BH1005" i="27"/>
  <c r="BG1005" i="27"/>
  <c r="BF1005" i="27"/>
  <c r="BE1005" i="27"/>
  <c r="BC1005" i="27"/>
  <c r="BB1005" i="27"/>
  <c r="AZ1005" i="27"/>
  <c r="A1005" i="27"/>
  <c r="BK1004" i="27"/>
  <c r="BJ1004" i="27"/>
  <c r="BI1004" i="27"/>
  <c r="BH1004" i="27"/>
  <c r="BG1004" i="27"/>
  <c r="BF1004" i="27"/>
  <c r="BE1004" i="27"/>
  <c r="BC1004" i="27"/>
  <c r="BB1004" i="27"/>
  <c r="AZ1004" i="27"/>
  <c r="A1004" i="27"/>
  <c r="BK1003" i="27"/>
  <c r="BJ1003" i="27"/>
  <c r="BI1003" i="27"/>
  <c r="BH1003" i="27"/>
  <c r="BG1003" i="27"/>
  <c r="BF1003" i="27"/>
  <c r="BE1003" i="27"/>
  <c r="BC1003" i="27"/>
  <c r="BB1003" i="27"/>
  <c r="AZ1003" i="27"/>
  <c r="A1003" i="27"/>
  <c r="BK1002" i="27"/>
  <c r="BJ1002" i="27"/>
  <c r="BI1002" i="27"/>
  <c r="BH1002" i="27"/>
  <c r="BG1002" i="27"/>
  <c r="BF1002" i="27"/>
  <c r="BE1002" i="27"/>
  <c r="BC1002" i="27"/>
  <c r="BB1002" i="27"/>
  <c r="AZ1002" i="27"/>
  <c r="A1002" i="27"/>
  <c r="BK1001" i="27"/>
  <c r="BJ1001" i="27"/>
  <c r="BI1001" i="27"/>
  <c r="BH1001" i="27"/>
  <c r="BG1001" i="27"/>
  <c r="BF1001" i="27"/>
  <c r="BE1001" i="27"/>
  <c r="BC1001" i="27"/>
  <c r="BB1001" i="27"/>
  <c r="AZ1001" i="27"/>
  <c r="A1001" i="27"/>
  <c r="BK1000" i="27"/>
  <c r="BJ1000" i="27"/>
  <c r="BI1000" i="27"/>
  <c r="BH1000" i="27"/>
  <c r="BG1000" i="27"/>
  <c r="BF1000" i="27"/>
  <c r="BE1000" i="27"/>
  <c r="BC1000" i="27"/>
  <c r="BB1000" i="27"/>
  <c r="AZ1000" i="27"/>
  <c r="A1000" i="27"/>
  <c r="BK999" i="27"/>
  <c r="BJ999" i="27"/>
  <c r="BI999" i="27"/>
  <c r="BH999" i="27"/>
  <c r="BG999" i="27"/>
  <c r="BF999" i="27"/>
  <c r="BE999" i="27"/>
  <c r="BC999" i="27"/>
  <c r="BB999" i="27"/>
  <c r="AZ999" i="27"/>
  <c r="A999" i="27"/>
  <c r="BK998" i="27"/>
  <c r="BJ998" i="27"/>
  <c r="BI998" i="27"/>
  <c r="BH998" i="27"/>
  <c r="BG998" i="27"/>
  <c r="BF998" i="27"/>
  <c r="BE998" i="27"/>
  <c r="BC998" i="27"/>
  <c r="BB998" i="27"/>
  <c r="AZ998" i="27"/>
  <c r="A998" i="27"/>
  <c r="BK997" i="27"/>
  <c r="BJ997" i="27"/>
  <c r="BI997" i="27"/>
  <c r="BH997" i="27"/>
  <c r="BG997" i="27"/>
  <c r="BF997" i="27"/>
  <c r="BE997" i="27"/>
  <c r="BC997" i="27"/>
  <c r="BB997" i="27"/>
  <c r="AZ997" i="27"/>
  <c r="A997" i="27"/>
  <c r="BK996" i="27"/>
  <c r="BJ996" i="27"/>
  <c r="BI996" i="27"/>
  <c r="BH996" i="27"/>
  <c r="BG996" i="27"/>
  <c r="BF996" i="27"/>
  <c r="BE996" i="27"/>
  <c r="BC996" i="27"/>
  <c r="BB996" i="27"/>
  <c r="AZ996" i="27"/>
  <c r="A996" i="27"/>
  <c r="BK995" i="27"/>
  <c r="BJ995" i="27"/>
  <c r="BI995" i="27"/>
  <c r="BH995" i="27"/>
  <c r="BG995" i="27"/>
  <c r="BF995" i="27"/>
  <c r="BE995" i="27"/>
  <c r="BC995" i="27"/>
  <c r="BB995" i="27"/>
  <c r="AZ995" i="27"/>
  <c r="A995" i="27"/>
  <c r="BK994" i="27"/>
  <c r="BJ994" i="27"/>
  <c r="BI994" i="27"/>
  <c r="BH994" i="27"/>
  <c r="BG994" i="27"/>
  <c r="BF994" i="27"/>
  <c r="BE994" i="27"/>
  <c r="BC994" i="27"/>
  <c r="BB994" i="27"/>
  <c r="AZ994" i="27"/>
  <c r="A994" i="27"/>
  <c r="BK993" i="27"/>
  <c r="BJ993" i="27"/>
  <c r="BI993" i="27"/>
  <c r="BH993" i="27"/>
  <c r="BG993" i="27"/>
  <c r="BF993" i="27"/>
  <c r="BE993" i="27"/>
  <c r="BC993" i="27"/>
  <c r="BB993" i="27"/>
  <c r="AZ993" i="27"/>
  <c r="A993" i="27"/>
  <c r="BK992" i="27"/>
  <c r="BJ992" i="27"/>
  <c r="BI992" i="27"/>
  <c r="BH992" i="27"/>
  <c r="BG992" i="27"/>
  <c r="BF992" i="27"/>
  <c r="BE992" i="27"/>
  <c r="BC992" i="27"/>
  <c r="BB992" i="27"/>
  <c r="AZ992" i="27"/>
  <c r="A992" i="27"/>
  <c r="BK991" i="27"/>
  <c r="BJ991" i="27"/>
  <c r="BI991" i="27"/>
  <c r="BH991" i="27"/>
  <c r="BG991" i="27"/>
  <c r="BF991" i="27"/>
  <c r="BE991" i="27"/>
  <c r="BC991" i="27"/>
  <c r="BB991" i="27"/>
  <c r="AZ991" i="27"/>
  <c r="A991" i="27"/>
  <c r="BK990" i="27"/>
  <c r="BJ990" i="27"/>
  <c r="BI990" i="27"/>
  <c r="BH990" i="27"/>
  <c r="BG990" i="27"/>
  <c r="BF990" i="27"/>
  <c r="BE990" i="27"/>
  <c r="BC990" i="27"/>
  <c r="BB990" i="27"/>
  <c r="AZ990" i="27"/>
  <c r="A990" i="27"/>
  <c r="BK989" i="27"/>
  <c r="BJ989" i="27"/>
  <c r="BI989" i="27"/>
  <c r="BH989" i="27"/>
  <c r="BG989" i="27"/>
  <c r="BF989" i="27"/>
  <c r="BE989" i="27"/>
  <c r="BC989" i="27"/>
  <c r="BB989" i="27"/>
  <c r="AZ989" i="27"/>
  <c r="A989" i="27"/>
  <c r="BK988" i="27"/>
  <c r="BJ988" i="27"/>
  <c r="BI988" i="27"/>
  <c r="BH988" i="27"/>
  <c r="BG988" i="27"/>
  <c r="BF988" i="27"/>
  <c r="BE988" i="27"/>
  <c r="BC988" i="27"/>
  <c r="BB988" i="27"/>
  <c r="AZ988" i="27"/>
  <c r="A988" i="27"/>
  <c r="BK987" i="27"/>
  <c r="BJ987" i="27"/>
  <c r="BI987" i="27"/>
  <c r="BH987" i="27"/>
  <c r="BG987" i="27"/>
  <c r="BF987" i="27"/>
  <c r="BE987" i="27"/>
  <c r="BC987" i="27"/>
  <c r="BB987" i="27"/>
  <c r="AZ987" i="27"/>
  <c r="A987" i="27"/>
  <c r="BK986" i="27"/>
  <c r="BJ986" i="27"/>
  <c r="BI986" i="27"/>
  <c r="BH986" i="27"/>
  <c r="BG986" i="27"/>
  <c r="BF986" i="27"/>
  <c r="BE986" i="27"/>
  <c r="BC986" i="27"/>
  <c r="BB986" i="27"/>
  <c r="AZ986" i="27"/>
  <c r="A986" i="27"/>
  <c r="BK985" i="27"/>
  <c r="BJ985" i="27"/>
  <c r="BI985" i="27"/>
  <c r="BH985" i="27"/>
  <c r="BG985" i="27"/>
  <c r="BF985" i="27"/>
  <c r="BE985" i="27"/>
  <c r="BC985" i="27"/>
  <c r="BB985" i="27"/>
  <c r="AZ985" i="27"/>
  <c r="A985" i="27"/>
  <c r="BK984" i="27"/>
  <c r="BJ984" i="27"/>
  <c r="BI984" i="27"/>
  <c r="BH984" i="27"/>
  <c r="BG984" i="27"/>
  <c r="BF984" i="27"/>
  <c r="BE984" i="27"/>
  <c r="BC984" i="27"/>
  <c r="BB984" i="27"/>
  <c r="AZ984" i="27"/>
  <c r="A984" i="27"/>
  <c r="BK983" i="27"/>
  <c r="BJ983" i="27"/>
  <c r="BI983" i="27"/>
  <c r="BH983" i="27"/>
  <c r="BG983" i="27"/>
  <c r="BF983" i="27"/>
  <c r="BE983" i="27"/>
  <c r="BC983" i="27"/>
  <c r="BB983" i="27"/>
  <c r="AZ983" i="27"/>
  <c r="A983" i="27"/>
  <c r="BK982" i="27"/>
  <c r="BJ982" i="27"/>
  <c r="BI982" i="27"/>
  <c r="BH982" i="27"/>
  <c r="BG982" i="27"/>
  <c r="BF982" i="27"/>
  <c r="BE982" i="27"/>
  <c r="BC982" i="27"/>
  <c r="BB982" i="27"/>
  <c r="AZ982" i="27"/>
  <c r="A982" i="27"/>
  <c r="BK981" i="27"/>
  <c r="BJ981" i="27"/>
  <c r="BI981" i="27"/>
  <c r="BH981" i="27"/>
  <c r="BG981" i="27"/>
  <c r="BF981" i="27"/>
  <c r="BE981" i="27"/>
  <c r="BC981" i="27"/>
  <c r="BB981" i="27"/>
  <c r="AZ981" i="27"/>
  <c r="A981" i="27"/>
  <c r="BK980" i="27"/>
  <c r="BJ980" i="27"/>
  <c r="BI980" i="27"/>
  <c r="BH980" i="27"/>
  <c r="BG980" i="27"/>
  <c r="BF980" i="27"/>
  <c r="BE980" i="27"/>
  <c r="BC980" i="27"/>
  <c r="BB980" i="27"/>
  <c r="AZ980" i="27"/>
  <c r="A980" i="27"/>
  <c r="BK979" i="27"/>
  <c r="BJ979" i="27"/>
  <c r="BI979" i="27"/>
  <c r="BH979" i="27"/>
  <c r="BG979" i="27"/>
  <c r="BF979" i="27"/>
  <c r="BE979" i="27"/>
  <c r="BC979" i="27"/>
  <c r="BB979" i="27"/>
  <c r="AZ979" i="27"/>
  <c r="A979" i="27"/>
  <c r="BK978" i="27"/>
  <c r="BJ978" i="27"/>
  <c r="BI978" i="27"/>
  <c r="BH978" i="27"/>
  <c r="BG978" i="27"/>
  <c r="BF978" i="27"/>
  <c r="BE978" i="27"/>
  <c r="BC978" i="27"/>
  <c r="BB978" i="27"/>
  <c r="AZ978" i="27"/>
  <c r="A978" i="27"/>
  <c r="BK977" i="27"/>
  <c r="BJ977" i="27"/>
  <c r="BI977" i="27"/>
  <c r="BH977" i="27"/>
  <c r="BG977" i="27"/>
  <c r="BF977" i="27"/>
  <c r="BE977" i="27"/>
  <c r="BC977" i="27"/>
  <c r="BB977" i="27"/>
  <c r="AZ977" i="27"/>
  <c r="A977" i="27"/>
  <c r="BK976" i="27"/>
  <c r="BJ976" i="27"/>
  <c r="BI976" i="27"/>
  <c r="BH976" i="27"/>
  <c r="BG976" i="27"/>
  <c r="BF976" i="27"/>
  <c r="BE976" i="27"/>
  <c r="BC976" i="27"/>
  <c r="BB976" i="27"/>
  <c r="AZ976" i="27"/>
  <c r="A976" i="27"/>
  <c r="BK975" i="27"/>
  <c r="BJ975" i="27"/>
  <c r="BI975" i="27"/>
  <c r="BH975" i="27"/>
  <c r="BG975" i="27"/>
  <c r="BF975" i="27"/>
  <c r="BE975" i="27"/>
  <c r="BC975" i="27"/>
  <c r="BB975" i="27"/>
  <c r="AZ975" i="27"/>
  <c r="A975" i="27"/>
  <c r="BK974" i="27"/>
  <c r="BJ974" i="27"/>
  <c r="BI974" i="27"/>
  <c r="BH974" i="27"/>
  <c r="BG974" i="27"/>
  <c r="BF974" i="27"/>
  <c r="BE974" i="27"/>
  <c r="BC974" i="27"/>
  <c r="BB974" i="27"/>
  <c r="AZ974" i="27"/>
  <c r="A974" i="27"/>
  <c r="BK973" i="27"/>
  <c r="BJ973" i="27"/>
  <c r="BI973" i="27"/>
  <c r="BH973" i="27"/>
  <c r="BG973" i="27"/>
  <c r="BF973" i="27"/>
  <c r="BE973" i="27"/>
  <c r="BC973" i="27"/>
  <c r="BB973" i="27"/>
  <c r="AZ973" i="27"/>
  <c r="A973" i="27"/>
  <c r="BK972" i="27"/>
  <c r="BJ972" i="27"/>
  <c r="BI972" i="27"/>
  <c r="BH972" i="27"/>
  <c r="BG972" i="27"/>
  <c r="BF972" i="27"/>
  <c r="BE972" i="27"/>
  <c r="BC972" i="27"/>
  <c r="BB972" i="27"/>
  <c r="AZ972" i="27"/>
  <c r="A972" i="27"/>
  <c r="BK971" i="27"/>
  <c r="BJ971" i="27"/>
  <c r="BI971" i="27"/>
  <c r="BH971" i="27"/>
  <c r="BG971" i="27"/>
  <c r="BF971" i="27"/>
  <c r="BE971" i="27"/>
  <c r="BC971" i="27"/>
  <c r="BB971" i="27"/>
  <c r="AZ971" i="27"/>
  <c r="A971" i="27"/>
  <c r="BK970" i="27"/>
  <c r="BJ970" i="27"/>
  <c r="BI970" i="27"/>
  <c r="BH970" i="27"/>
  <c r="BG970" i="27"/>
  <c r="BF970" i="27"/>
  <c r="BE970" i="27"/>
  <c r="BC970" i="27"/>
  <c r="BB970" i="27"/>
  <c r="AZ970" i="27"/>
  <c r="A970" i="27"/>
  <c r="BK969" i="27"/>
  <c r="BJ969" i="27"/>
  <c r="BI969" i="27"/>
  <c r="BH969" i="27"/>
  <c r="BG969" i="27"/>
  <c r="BF969" i="27"/>
  <c r="BE969" i="27"/>
  <c r="BC969" i="27"/>
  <c r="BB969" i="27"/>
  <c r="AZ969" i="27"/>
  <c r="A969" i="27"/>
  <c r="BK968" i="27"/>
  <c r="BJ968" i="27"/>
  <c r="BI968" i="27"/>
  <c r="BH968" i="27"/>
  <c r="BG968" i="27"/>
  <c r="BF968" i="27"/>
  <c r="BE968" i="27"/>
  <c r="BC968" i="27"/>
  <c r="BB968" i="27"/>
  <c r="AZ968" i="27"/>
  <c r="A968" i="27"/>
  <c r="BK967" i="27"/>
  <c r="BJ967" i="27"/>
  <c r="BI967" i="27"/>
  <c r="BH967" i="27"/>
  <c r="BG967" i="27"/>
  <c r="BF967" i="27"/>
  <c r="BE967" i="27"/>
  <c r="BC967" i="27"/>
  <c r="BB967" i="27"/>
  <c r="AZ967" i="27"/>
  <c r="A967" i="27"/>
  <c r="BK966" i="27"/>
  <c r="BJ966" i="27"/>
  <c r="BI966" i="27"/>
  <c r="BH966" i="27"/>
  <c r="BG966" i="27"/>
  <c r="BF966" i="27"/>
  <c r="BE966" i="27"/>
  <c r="BC966" i="27"/>
  <c r="BB966" i="27"/>
  <c r="AZ966" i="27"/>
  <c r="A966" i="27"/>
  <c r="BK965" i="27"/>
  <c r="BJ965" i="27"/>
  <c r="BI965" i="27"/>
  <c r="BH965" i="27"/>
  <c r="BG965" i="27"/>
  <c r="BF965" i="27"/>
  <c r="BE965" i="27"/>
  <c r="BC965" i="27"/>
  <c r="BB965" i="27"/>
  <c r="AZ965" i="27"/>
  <c r="A965" i="27"/>
  <c r="BK964" i="27"/>
  <c r="BJ964" i="27"/>
  <c r="BI964" i="27"/>
  <c r="BH964" i="27"/>
  <c r="BG964" i="27"/>
  <c r="BF964" i="27"/>
  <c r="BE964" i="27"/>
  <c r="BC964" i="27"/>
  <c r="BB964" i="27"/>
  <c r="AZ964" i="27"/>
  <c r="A964" i="27"/>
  <c r="BK963" i="27"/>
  <c r="BJ963" i="27"/>
  <c r="BI963" i="27"/>
  <c r="BH963" i="27"/>
  <c r="BG963" i="27"/>
  <c r="BF963" i="27"/>
  <c r="BE963" i="27"/>
  <c r="BC963" i="27"/>
  <c r="BB963" i="27"/>
  <c r="AZ963" i="27"/>
  <c r="A963" i="27"/>
  <c r="BK962" i="27"/>
  <c r="BJ962" i="27"/>
  <c r="BI962" i="27"/>
  <c r="BH962" i="27"/>
  <c r="BG962" i="27"/>
  <c r="BF962" i="27"/>
  <c r="BE962" i="27"/>
  <c r="BC962" i="27"/>
  <c r="BB962" i="27"/>
  <c r="AZ962" i="27"/>
  <c r="A962" i="27"/>
  <c r="BK961" i="27"/>
  <c r="BJ961" i="27"/>
  <c r="BI961" i="27"/>
  <c r="BH961" i="27"/>
  <c r="BG961" i="27"/>
  <c r="BF961" i="27"/>
  <c r="BE961" i="27"/>
  <c r="BC961" i="27"/>
  <c r="BB961" i="27"/>
  <c r="AZ961" i="27"/>
  <c r="A961" i="27"/>
  <c r="BK960" i="27"/>
  <c r="BJ960" i="27"/>
  <c r="BI960" i="27"/>
  <c r="BH960" i="27"/>
  <c r="BG960" i="27"/>
  <c r="BF960" i="27"/>
  <c r="BE960" i="27"/>
  <c r="BC960" i="27"/>
  <c r="BB960" i="27"/>
  <c r="AZ960" i="27"/>
  <c r="A960" i="27"/>
  <c r="BK959" i="27"/>
  <c r="BJ959" i="27"/>
  <c r="BI959" i="27"/>
  <c r="BH959" i="27"/>
  <c r="BG959" i="27"/>
  <c r="BF959" i="27"/>
  <c r="BE959" i="27"/>
  <c r="BC959" i="27"/>
  <c r="BB959" i="27"/>
  <c r="AZ959" i="27"/>
  <c r="A959" i="27"/>
  <c r="BK958" i="27"/>
  <c r="BJ958" i="27"/>
  <c r="BI958" i="27"/>
  <c r="BH958" i="27"/>
  <c r="BG958" i="27"/>
  <c r="BF958" i="27"/>
  <c r="BE958" i="27"/>
  <c r="BC958" i="27"/>
  <c r="BB958" i="27"/>
  <c r="AZ958" i="27"/>
  <c r="A958" i="27"/>
  <c r="BK957" i="27"/>
  <c r="BJ957" i="27"/>
  <c r="BI957" i="27"/>
  <c r="BH957" i="27"/>
  <c r="BG957" i="27"/>
  <c r="BF957" i="27"/>
  <c r="BE957" i="27"/>
  <c r="BC957" i="27"/>
  <c r="BB957" i="27"/>
  <c r="AZ957" i="27"/>
  <c r="A957" i="27"/>
  <c r="BK956" i="27"/>
  <c r="BJ956" i="27"/>
  <c r="BI956" i="27"/>
  <c r="BH956" i="27"/>
  <c r="BG956" i="27"/>
  <c r="BF956" i="27"/>
  <c r="BE956" i="27"/>
  <c r="BC956" i="27"/>
  <c r="BB956" i="27"/>
  <c r="AZ956" i="27"/>
  <c r="A956" i="27"/>
  <c r="BK955" i="27"/>
  <c r="BJ955" i="27"/>
  <c r="BI955" i="27"/>
  <c r="BH955" i="27"/>
  <c r="BG955" i="27"/>
  <c r="BF955" i="27"/>
  <c r="BE955" i="27"/>
  <c r="BC955" i="27"/>
  <c r="BB955" i="27"/>
  <c r="AZ955" i="27"/>
  <c r="A955" i="27"/>
  <c r="BK954" i="27"/>
  <c r="BJ954" i="27"/>
  <c r="BI954" i="27"/>
  <c r="BH954" i="27"/>
  <c r="BG954" i="27"/>
  <c r="BF954" i="27"/>
  <c r="BE954" i="27"/>
  <c r="BC954" i="27"/>
  <c r="BB954" i="27"/>
  <c r="AZ954" i="27"/>
  <c r="A954" i="27"/>
  <c r="BK953" i="27"/>
  <c r="BJ953" i="27"/>
  <c r="BI953" i="27"/>
  <c r="BH953" i="27"/>
  <c r="BG953" i="27"/>
  <c r="BF953" i="27"/>
  <c r="BE953" i="27"/>
  <c r="BC953" i="27"/>
  <c r="BB953" i="27"/>
  <c r="AZ953" i="27"/>
  <c r="A953" i="27"/>
  <c r="BK952" i="27"/>
  <c r="BJ952" i="27"/>
  <c r="BI952" i="27"/>
  <c r="BH952" i="27"/>
  <c r="BG952" i="27"/>
  <c r="BF952" i="27"/>
  <c r="BE952" i="27"/>
  <c r="BC952" i="27"/>
  <c r="BB952" i="27"/>
  <c r="AZ952" i="27"/>
  <c r="A952" i="27"/>
  <c r="BK951" i="27"/>
  <c r="BJ951" i="27"/>
  <c r="BI951" i="27"/>
  <c r="BH951" i="27"/>
  <c r="BG951" i="27"/>
  <c r="BF951" i="27"/>
  <c r="BE951" i="27"/>
  <c r="BC951" i="27"/>
  <c r="BB951" i="27"/>
  <c r="AZ951" i="27"/>
  <c r="A951" i="27"/>
  <c r="BK950" i="27"/>
  <c r="BJ950" i="27"/>
  <c r="BI950" i="27"/>
  <c r="BH950" i="27"/>
  <c r="BG950" i="27"/>
  <c r="BF950" i="27"/>
  <c r="BE950" i="27"/>
  <c r="BC950" i="27"/>
  <c r="BB950" i="27"/>
  <c r="AZ950" i="27"/>
  <c r="A950" i="27"/>
  <c r="BK949" i="27"/>
  <c r="BJ949" i="27"/>
  <c r="BI949" i="27"/>
  <c r="BH949" i="27"/>
  <c r="BG949" i="27"/>
  <c r="BF949" i="27"/>
  <c r="BE949" i="27"/>
  <c r="BC949" i="27"/>
  <c r="BB949" i="27"/>
  <c r="AZ949" i="27"/>
  <c r="A949" i="27"/>
  <c r="BK948" i="27"/>
  <c r="BJ948" i="27"/>
  <c r="BI948" i="27"/>
  <c r="BH948" i="27"/>
  <c r="BG948" i="27"/>
  <c r="BF948" i="27"/>
  <c r="BE948" i="27"/>
  <c r="BC948" i="27"/>
  <c r="BB948" i="27"/>
  <c r="AZ948" i="27"/>
  <c r="A948" i="27"/>
  <c r="BK947" i="27"/>
  <c r="BJ947" i="27"/>
  <c r="BI947" i="27"/>
  <c r="BH947" i="27"/>
  <c r="BG947" i="27"/>
  <c r="BF947" i="27"/>
  <c r="BE947" i="27"/>
  <c r="BC947" i="27"/>
  <c r="BB947" i="27"/>
  <c r="AZ947" i="27"/>
  <c r="A947" i="27"/>
  <c r="BK946" i="27"/>
  <c r="BJ946" i="27"/>
  <c r="BI946" i="27"/>
  <c r="BH946" i="27"/>
  <c r="BG946" i="27"/>
  <c r="BF946" i="27"/>
  <c r="BE946" i="27"/>
  <c r="BC946" i="27"/>
  <c r="BB946" i="27"/>
  <c r="AZ946" i="27"/>
  <c r="A946" i="27"/>
  <c r="BK945" i="27"/>
  <c r="BJ945" i="27"/>
  <c r="BI945" i="27"/>
  <c r="BH945" i="27"/>
  <c r="BG945" i="27"/>
  <c r="BF945" i="27"/>
  <c r="BE945" i="27"/>
  <c r="BC945" i="27"/>
  <c r="BB945" i="27"/>
  <c r="AZ945" i="27"/>
  <c r="A945" i="27"/>
  <c r="BK944" i="27"/>
  <c r="BJ944" i="27"/>
  <c r="BI944" i="27"/>
  <c r="BH944" i="27"/>
  <c r="BG944" i="27"/>
  <c r="BF944" i="27"/>
  <c r="BE944" i="27"/>
  <c r="BC944" i="27"/>
  <c r="BB944" i="27"/>
  <c r="AZ944" i="27"/>
  <c r="A944" i="27"/>
  <c r="BK943" i="27"/>
  <c r="BJ943" i="27"/>
  <c r="BI943" i="27"/>
  <c r="BH943" i="27"/>
  <c r="BG943" i="27"/>
  <c r="BF943" i="27"/>
  <c r="BE943" i="27"/>
  <c r="BC943" i="27"/>
  <c r="BB943" i="27"/>
  <c r="AZ943" i="27"/>
  <c r="A943" i="27"/>
  <c r="BK942" i="27"/>
  <c r="BJ942" i="27"/>
  <c r="BI942" i="27"/>
  <c r="BH942" i="27"/>
  <c r="BG942" i="27"/>
  <c r="BF942" i="27"/>
  <c r="BE942" i="27"/>
  <c r="BC942" i="27"/>
  <c r="BB942" i="27"/>
  <c r="AZ942" i="27"/>
  <c r="A942" i="27"/>
  <c r="BK941" i="27"/>
  <c r="BJ941" i="27"/>
  <c r="BI941" i="27"/>
  <c r="BH941" i="27"/>
  <c r="BG941" i="27"/>
  <c r="BF941" i="27"/>
  <c r="BE941" i="27"/>
  <c r="BC941" i="27"/>
  <c r="BB941" i="27"/>
  <c r="AZ941" i="27"/>
  <c r="A941" i="27"/>
  <c r="BK940" i="27"/>
  <c r="BJ940" i="27"/>
  <c r="BI940" i="27"/>
  <c r="BH940" i="27"/>
  <c r="BG940" i="27"/>
  <c r="BF940" i="27"/>
  <c r="BE940" i="27"/>
  <c r="BC940" i="27"/>
  <c r="BB940" i="27"/>
  <c r="AZ940" i="27"/>
  <c r="A940" i="27"/>
  <c r="BK939" i="27"/>
  <c r="BJ939" i="27"/>
  <c r="BI939" i="27"/>
  <c r="BH939" i="27"/>
  <c r="BG939" i="27"/>
  <c r="BF939" i="27"/>
  <c r="BE939" i="27"/>
  <c r="BC939" i="27"/>
  <c r="BB939" i="27"/>
  <c r="AZ939" i="27"/>
  <c r="A939" i="27"/>
  <c r="BK938" i="27"/>
  <c r="BJ938" i="27"/>
  <c r="BI938" i="27"/>
  <c r="BH938" i="27"/>
  <c r="BG938" i="27"/>
  <c r="BF938" i="27"/>
  <c r="BE938" i="27"/>
  <c r="BC938" i="27"/>
  <c r="BB938" i="27"/>
  <c r="AZ938" i="27"/>
  <c r="A938" i="27"/>
  <c r="BK937" i="27"/>
  <c r="BJ937" i="27"/>
  <c r="BI937" i="27"/>
  <c r="BH937" i="27"/>
  <c r="BG937" i="27"/>
  <c r="BF937" i="27"/>
  <c r="BE937" i="27"/>
  <c r="BC937" i="27"/>
  <c r="BB937" i="27"/>
  <c r="AZ937" i="27"/>
  <c r="A937" i="27"/>
  <c r="BK936" i="27"/>
  <c r="BJ936" i="27"/>
  <c r="BI936" i="27"/>
  <c r="BH936" i="27"/>
  <c r="BG936" i="27"/>
  <c r="BF936" i="27"/>
  <c r="BE936" i="27"/>
  <c r="BC936" i="27"/>
  <c r="BB936" i="27"/>
  <c r="AZ936" i="27"/>
  <c r="A936" i="27"/>
  <c r="BK935" i="27"/>
  <c r="BJ935" i="27"/>
  <c r="BI935" i="27"/>
  <c r="BH935" i="27"/>
  <c r="BG935" i="27"/>
  <c r="BF935" i="27"/>
  <c r="BE935" i="27"/>
  <c r="BC935" i="27"/>
  <c r="BB935" i="27"/>
  <c r="AZ935" i="27"/>
  <c r="A935" i="27"/>
  <c r="BK934" i="27"/>
  <c r="BJ934" i="27"/>
  <c r="BI934" i="27"/>
  <c r="BH934" i="27"/>
  <c r="BG934" i="27"/>
  <c r="BF934" i="27"/>
  <c r="BE934" i="27"/>
  <c r="BC934" i="27"/>
  <c r="BB934" i="27"/>
  <c r="AZ934" i="27"/>
  <c r="A934" i="27"/>
  <c r="BK933" i="27"/>
  <c r="BJ933" i="27"/>
  <c r="BI933" i="27"/>
  <c r="BH933" i="27"/>
  <c r="BG933" i="27"/>
  <c r="BF933" i="27"/>
  <c r="BE933" i="27"/>
  <c r="BC933" i="27"/>
  <c r="BB933" i="27"/>
  <c r="AZ933" i="27"/>
  <c r="A933" i="27"/>
  <c r="BK932" i="27"/>
  <c r="BJ932" i="27"/>
  <c r="BI932" i="27"/>
  <c r="BH932" i="27"/>
  <c r="BG932" i="27"/>
  <c r="BF932" i="27"/>
  <c r="BE932" i="27"/>
  <c r="BC932" i="27"/>
  <c r="BB932" i="27"/>
  <c r="AZ932" i="27"/>
  <c r="A932" i="27"/>
  <c r="BK931" i="27"/>
  <c r="BJ931" i="27"/>
  <c r="BI931" i="27"/>
  <c r="BH931" i="27"/>
  <c r="BG931" i="27"/>
  <c r="BF931" i="27"/>
  <c r="BE931" i="27"/>
  <c r="BC931" i="27"/>
  <c r="BB931" i="27"/>
  <c r="AZ931" i="27"/>
  <c r="A931" i="27"/>
  <c r="BK930" i="27"/>
  <c r="BJ930" i="27"/>
  <c r="BI930" i="27"/>
  <c r="BH930" i="27"/>
  <c r="BG930" i="27"/>
  <c r="BF930" i="27"/>
  <c r="BE930" i="27"/>
  <c r="BC930" i="27"/>
  <c r="BB930" i="27"/>
  <c r="AZ930" i="27"/>
  <c r="A930" i="27"/>
  <c r="BK929" i="27"/>
  <c r="BJ929" i="27"/>
  <c r="BI929" i="27"/>
  <c r="BH929" i="27"/>
  <c r="BG929" i="27"/>
  <c r="BF929" i="27"/>
  <c r="BE929" i="27"/>
  <c r="BC929" i="27"/>
  <c r="BB929" i="27"/>
  <c r="AZ929" i="27"/>
  <c r="A929" i="27"/>
  <c r="BK928" i="27"/>
  <c r="BJ928" i="27"/>
  <c r="BI928" i="27"/>
  <c r="BH928" i="27"/>
  <c r="BG928" i="27"/>
  <c r="BF928" i="27"/>
  <c r="BE928" i="27"/>
  <c r="BC928" i="27"/>
  <c r="BB928" i="27"/>
  <c r="AZ928" i="27"/>
  <c r="A928" i="27"/>
  <c r="BK927" i="27"/>
  <c r="BJ927" i="27"/>
  <c r="BI927" i="27"/>
  <c r="BH927" i="27"/>
  <c r="BG927" i="27"/>
  <c r="BF927" i="27"/>
  <c r="BE927" i="27"/>
  <c r="BC927" i="27"/>
  <c r="BB927" i="27"/>
  <c r="AZ927" i="27"/>
  <c r="A927" i="27"/>
  <c r="BK926" i="27"/>
  <c r="BJ926" i="27"/>
  <c r="BI926" i="27"/>
  <c r="BH926" i="27"/>
  <c r="BG926" i="27"/>
  <c r="BF926" i="27"/>
  <c r="BE926" i="27"/>
  <c r="BC926" i="27"/>
  <c r="BB926" i="27"/>
  <c r="AZ926" i="27"/>
  <c r="A926" i="27"/>
  <c r="BK925" i="27"/>
  <c r="BJ925" i="27"/>
  <c r="BI925" i="27"/>
  <c r="BH925" i="27"/>
  <c r="BG925" i="27"/>
  <c r="BF925" i="27"/>
  <c r="BE925" i="27"/>
  <c r="BC925" i="27"/>
  <c r="BB925" i="27"/>
  <c r="AZ925" i="27"/>
  <c r="A925" i="27"/>
  <c r="BK924" i="27"/>
  <c r="BJ924" i="27"/>
  <c r="BI924" i="27"/>
  <c r="BH924" i="27"/>
  <c r="BG924" i="27"/>
  <c r="BF924" i="27"/>
  <c r="BE924" i="27"/>
  <c r="BC924" i="27"/>
  <c r="BB924" i="27"/>
  <c r="AZ924" i="27"/>
  <c r="A924" i="27"/>
  <c r="BK923" i="27"/>
  <c r="BJ923" i="27"/>
  <c r="BI923" i="27"/>
  <c r="BH923" i="27"/>
  <c r="BG923" i="27"/>
  <c r="BF923" i="27"/>
  <c r="BE923" i="27"/>
  <c r="BC923" i="27"/>
  <c r="BB923" i="27"/>
  <c r="AZ923" i="27"/>
  <c r="A923" i="27"/>
  <c r="BK922" i="27"/>
  <c r="BJ922" i="27"/>
  <c r="BI922" i="27"/>
  <c r="BH922" i="27"/>
  <c r="BG922" i="27"/>
  <c r="BF922" i="27"/>
  <c r="BE922" i="27"/>
  <c r="BC922" i="27"/>
  <c r="BB922" i="27"/>
  <c r="AZ922" i="27"/>
  <c r="A922" i="27"/>
  <c r="BK921" i="27"/>
  <c r="BJ921" i="27"/>
  <c r="BI921" i="27"/>
  <c r="BH921" i="27"/>
  <c r="BG921" i="27"/>
  <c r="BF921" i="27"/>
  <c r="BE921" i="27"/>
  <c r="BC921" i="27"/>
  <c r="BB921" i="27"/>
  <c r="AZ921" i="27"/>
  <c r="A921" i="27"/>
  <c r="BK920" i="27"/>
  <c r="BJ920" i="27"/>
  <c r="BI920" i="27"/>
  <c r="BH920" i="27"/>
  <c r="BG920" i="27"/>
  <c r="BF920" i="27"/>
  <c r="BE920" i="27"/>
  <c r="BC920" i="27"/>
  <c r="BB920" i="27"/>
  <c r="AZ920" i="27"/>
  <c r="A920" i="27"/>
  <c r="BK919" i="27"/>
  <c r="BJ919" i="27"/>
  <c r="BI919" i="27"/>
  <c r="BH919" i="27"/>
  <c r="BG919" i="27"/>
  <c r="BF919" i="27"/>
  <c r="BE919" i="27"/>
  <c r="BC919" i="27"/>
  <c r="BB919" i="27"/>
  <c r="AZ919" i="27"/>
  <c r="A919" i="27"/>
  <c r="BK918" i="27"/>
  <c r="BJ918" i="27"/>
  <c r="BI918" i="27"/>
  <c r="BH918" i="27"/>
  <c r="BG918" i="27"/>
  <c r="BF918" i="27"/>
  <c r="BE918" i="27"/>
  <c r="BC918" i="27"/>
  <c r="BB918" i="27"/>
  <c r="AZ918" i="27"/>
  <c r="A918" i="27"/>
  <c r="BK917" i="27"/>
  <c r="BJ917" i="27"/>
  <c r="BI917" i="27"/>
  <c r="BH917" i="27"/>
  <c r="BG917" i="27"/>
  <c r="BF917" i="27"/>
  <c r="BE917" i="27"/>
  <c r="BC917" i="27"/>
  <c r="BB917" i="27"/>
  <c r="AZ917" i="27"/>
  <c r="A917" i="27"/>
  <c r="BK916" i="27"/>
  <c r="BJ916" i="27"/>
  <c r="BI916" i="27"/>
  <c r="BH916" i="27"/>
  <c r="BG916" i="27"/>
  <c r="BF916" i="27"/>
  <c r="BE916" i="27"/>
  <c r="BC916" i="27"/>
  <c r="BB916" i="27"/>
  <c r="AZ916" i="27"/>
  <c r="A916" i="27"/>
  <c r="BK915" i="27"/>
  <c r="BJ915" i="27"/>
  <c r="BI915" i="27"/>
  <c r="BH915" i="27"/>
  <c r="BG915" i="27"/>
  <c r="BF915" i="27"/>
  <c r="BE915" i="27"/>
  <c r="BC915" i="27"/>
  <c r="BB915" i="27"/>
  <c r="AZ915" i="27"/>
  <c r="A915" i="27"/>
  <c r="BK914" i="27"/>
  <c r="BJ914" i="27"/>
  <c r="BI914" i="27"/>
  <c r="BH914" i="27"/>
  <c r="BG914" i="27"/>
  <c r="BF914" i="27"/>
  <c r="BE914" i="27"/>
  <c r="BC914" i="27"/>
  <c r="BB914" i="27"/>
  <c r="AZ914" i="27"/>
  <c r="A914" i="27"/>
  <c r="BK913" i="27"/>
  <c r="BJ913" i="27"/>
  <c r="BI913" i="27"/>
  <c r="BH913" i="27"/>
  <c r="BG913" i="27"/>
  <c r="BF913" i="27"/>
  <c r="BE913" i="27"/>
  <c r="BC913" i="27"/>
  <c r="BB913" i="27"/>
  <c r="AZ913" i="27"/>
  <c r="A913" i="27"/>
  <c r="BK912" i="27"/>
  <c r="BJ912" i="27"/>
  <c r="BI912" i="27"/>
  <c r="BH912" i="27"/>
  <c r="BG912" i="27"/>
  <c r="BF912" i="27"/>
  <c r="BE912" i="27"/>
  <c r="BC912" i="27"/>
  <c r="BB912" i="27"/>
  <c r="AZ912" i="27"/>
  <c r="A912" i="27"/>
  <c r="BK911" i="27"/>
  <c r="BJ911" i="27"/>
  <c r="BI911" i="27"/>
  <c r="BH911" i="27"/>
  <c r="BG911" i="27"/>
  <c r="BF911" i="27"/>
  <c r="BE911" i="27"/>
  <c r="BC911" i="27"/>
  <c r="BB911" i="27"/>
  <c r="AZ911" i="27"/>
  <c r="A911" i="27"/>
  <c r="BK910" i="27"/>
  <c r="BJ910" i="27"/>
  <c r="BI910" i="27"/>
  <c r="BH910" i="27"/>
  <c r="BG910" i="27"/>
  <c r="BF910" i="27"/>
  <c r="BE910" i="27"/>
  <c r="BC910" i="27"/>
  <c r="BB910" i="27"/>
  <c r="AZ910" i="27"/>
  <c r="A910" i="27"/>
  <c r="BK909" i="27"/>
  <c r="BJ909" i="27"/>
  <c r="BI909" i="27"/>
  <c r="BH909" i="27"/>
  <c r="BG909" i="27"/>
  <c r="BF909" i="27"/>
  <c r="BE909" i="27"/>
  <c r="BC909" i="27"/>
  <c r="BB909" i="27"/>
  <c r="AZ909" i="27"/>
  <c r="A909" i="27"/>
  <c r="BK908" i="27"/>
  <c r="BJ908" i="27"/>
  <c r="BI908" i="27"/>
  <c r="BH908" i="27"/>
  <c r="BG908" i="27"/>
  <c r="BF908" i="27"/>
  <c r="BE908" i="27"/>
  <c r="BC908" i="27"/>
  <c r="BB908" i="27"/>
  <c r="AZ908" i="27"/>
  <c r="A908" i="27"/>
  <c r="BK907" i="27"/>
  <c r="BJ907" i="27"/>
  <c r="BI907" i="27"/>
  <c r="BH907" i="27"/>
  <c r="BG907" i="27"/>
  <c r="BF907" i="27"/>
  <c r="BE907" i="27"/>
  <c r="BC907" i="27"/>
  <c r="BB907" i="27"/>
  <c r="AZ907" i="27"/>
  <c r="A907" i="27"/>
  <c r="BK906" i="27"/>
  <c r="BJ906" i="27"/>
  <c r="BI906" i="27"/>
  <c r="BH906" i="27"/>
  <c r="BG906" i="27"/>
  <c r="BF906" i="27"/>
  <c r="BE906" i="27"/>
  <c r="BC906" i="27"/>
  <c r="BB906" i="27"/>
  <c r="AZ906" i="27"/>
  <c r="A906" i="27"/>
  <c r="BK905" i="27"/>
  <c r="BJ905" i="27"/>
  <c r="BI905" i="27"/>
  <c r="BH905" i="27"/>
  <c r="BG905" i="27"/>
  <c r="BF905" i="27"/>
  <c r="BE905" i="27"/>
  <c r="BC905" i="27"/>
  <c r="BB905" i="27"/>
  <c r="AZ905" i="27"/>
  <c r="A905" i="27"/>
  <c r="BK904" i="27"/>
  <c r="BJ904" i="27"/>
  <c r="BI904" i="27"/>
  <c r="BH904" i="27"/>
  <c r="BG904" i="27"/>
  <c r="BF904" i="27"/>
  <c r="BE904" i="27"/>
  <c r="BC904" i="27"/>
  <c r="BB904" i="27"/>
  <c r="AZ904" i="27"/>
  <c r="A904" i="27"/>
  <c r="BK903" i="27"/>
  <c r="BJ903" i="27"/>
  <c r="BI903" i="27"/>
  <c r="BH903" i="27"/>
  <c r="BG903" i="27"/>
  <c r="BF903" i="27"/>
  <c r="BE903" i="27"/>
  <c r="BC903" i="27"/>
  <c r="BB903" i="27"/>
  <c r="AZ903" i="27"/>
  <c r="A903" i="27"/>
  <c r="BK902" i="27"/>
  <c r="BJ902" i="27"/>
  <c r="BI902" i="27"/>
  <c r="BH902" i="27"/>
  <c r="BG902" i="27"/>
  <c r="BF902" i="27"/>
  <c r="BE902" i="27"/>
  <c r="BC902" i="27"/>
  <c r="BB902" i="27"/>
  <c r="AZ902" i="27"/>
  <c r="A902" i="27"/>
  <c r="BK901" i="27"/>
  <c r="BJ901" i="27"/>
  <c r="BI901" i="27"/>
  <c r="BH901" i="27"/>
  <c r="BG901" i="27"/>
  <c r="BF901" i="27"/>
  <c r="BE901" i="27"/>
  <c r="BC901" i="27"/>
  <c r="BB901" i="27"/>
  <c r="AZ901" i="27"/>
  <c r="A901" i="27"/>
  <c r="BK900" i="27"/>
  <c r="BJ900" i="27"/>
  <c r="BI900" i="27"/>
  <c r="BH900" i="27"/>
  <c r="BG900" i="27"/>
  <c r="BF900" i="27"/>
  <c r="BE900" i="27"/>
  <c r="BC900" i="27"/>
  <c r="BB900" i="27"/>
  <c r="AZ900" i="27"/>
  <c r="A900" i="27"/>
  <c r="BK899" i="27"/>
  <c r="BJ899" i="27"/>
  <c r="BI899" i="27"/>
  <c r="BH899" i="27"/>
  <c r="BG899" i="27"/>
  <c r="BF899" i="27"/>
  <c r="BE899" i="27"/>
  <c r="BC899" i="27"/>
  <c r="BB899" i="27"/>
  <c r="AZ899" i="27"/>
  <c r="A899" i="27"/>
  <c r="BK898" i="27"/>
  <c r="BJ898" i="27"/>
  <c r="BI898" i="27"/>
  <c r="BH898" i="27"/>
  <c r="BG898" i="27"/>
  <c r="BF898" i="27"/>
  <c r="BE898" i="27"/>
  <c r="BC898" i="27"/>
  <c r="BB898" i="27"/>
  <c r="AZ898" i="27"/>
  <c r="A898" i="27"/>
  <c r="BK897" i="27"/>
  <c r="BJ897" i="27"/>
  <c r="BI897" i="27"/>
  <c r="BH897" i="27"/>
  <c r="BG897" i="27"/>
  <c r="BF897" i="27"/>
  <c r="BE897" i="27"/>
  <c r="BC897" i="27"/>
  <c r="BB897" i="27"/>
  <c r="AZ897" i="27"/>
  <c r="A897" i="27"/>
  <c r="BK896" i="27"/>
  <c r="BJ896" i="27"/>
  <c r="BI896" i="27"/>
  <c r="BH896" i="27"/>
  <c r="BG896" i="27"/>
  <c r="BF896" i="27"/>
  <c r="BE896" i="27"/>
  <c r="BC896" i="27"/>
  <c r="BB896" i="27"/>
  <c r="AZ896" i="27"/>
  <c r="A896" i="27"/>
  <c r="BK895" i="27"/>
  <c r="BJ895" i="27"/>
  <c r="BI895" i="27"/>
  <c r="BH895" i="27"/>
  <c r="BG895" i="27"/>
  <c r="BF895" i="27"/>
  <c r="BE895" i="27"/>
  <c r="BC895" i="27"/>
  <c r="BB895" i="27"/>
  <c r="AZ895" i="27"/>
  <c r="A895" i="27"/>
  <c r="BK894" i="27"/>
  <c r="BJ894" i="27"/>
  <c r="BI894" i="27"/>
  <c r="BH894" i="27"/>
  <c r="BG894" i="27"/>
  <c r="BF894" i="27"/>
  <c r="BE894" i="27"/>
  <c r="BC894" i="27"/>
  <c r="BB894" i="27"/>
  <c r="AZ894" i="27"/>
  <c r="A894" i="27"/>
  <c r="BK893" i="27"/>
  <c r="BJ893" i="27"/>
  <c r="BI893" i="27"/>
  <c r="BH893" i="27"/>
  <c r="BG893" i="27"/>
  <c r="BF893" i="27"/>
  <c r="BE893" i="27"/>
  <c r="BC893" i="27"/>
  <c r="BB893" i="27"/>
  <c r="AZ893" i="27"/>
  <c r="A893" i="27"/>
  <c r="BK892" i="27"/>
  <c r="BJ892" i="27"/>
  <c r="BI892" i="27"/>
  <c r="BH892" i="27"/>
  <c r="BG892" i="27"/>
  <c r="BF892" i="27"/>
  <c r="BE892" i="27"/>
  <c r="BC892" i="27"/>
  <c r="BB892" i="27"/>
  <c r="AZ892" i="27"/>
  <c r="A892" i="27"/>
  <c r="BK891" i="27"/>
  <c r="BJ891" i="27"/>
  <c r="BI891" i="27"/>
  <c r="BH891" i="27"/>
  <c r="BG891" i="27"/>
  <c r="BF891" i="27"/>
  <c r="BE891" i="27"/>
  <c r="BC891" i="27"/>
  <c r="BB891" i="27"/>
  <c r="AZ891" i="27"/>
  <c r="A891" i="27"/>
  <c r="BK890" i="27"/>
  <c r="BJ890" i="27"/>
  <c r="BI890" i="27"/>
  <c r="BH890" i="27"/>
  <c r="BG890" i="27"/>
  <c r="BF890" i="27"/>
  <c r="BE890" i="27"/>
  <c r="BC890" i="27"/>
  <c r="BB890" i="27"/>
  <c r="AZ890" i="27"/>
  <c r="A890" i="27"/>
  <c r="BK889" i="27"/>
  <c r="BJ889" i="27"/>
  <c r="BI889" i="27"/>
  <c r="BH889" i="27"/>
  <c r="BG889" i="27"/>
  <c r="BF889" i="27"/>
  <c r="BE889" i="27"/>
  <c r="BC889" i="27"/>
  <c r="BB889" i="27"/>
  <c r="AZ889" i="27"/>
  <c r="A889" i="27"/>
  <c r="BK888" i="27"/>
  <c r="BJ888" i="27"/>
  <c r="BI888" i="27"/>
  <c r="BH888" i="27"/>
  <c r="BG888" i="27"/>
  <c r="BF888" i="27"/>
  <c r="BE888" i="27"/>
  <c r="BC888" i="27"/>
  <c r="BB888" i="27"/>
  <c r="AZ888" i="27"/>
  <c r="A888" i="27"/>
  <c r="BK887" i="27"/>
  <c r="BJ887" i="27"/>
  <c r="BI887" i="27"/>
  <c r="BH887" i="27"/>
  <c r="BG887" i="27"/>
  <c r="BF887" i="27"/>
  <c r="BE887" i="27"/>
  <c r="BC887" i="27"/>
  <c r="BB887" i="27"/>
  <c r="AZ887" i="27"/>
  <c r="A887" i="27"/>
  <c r="BK886" i="27"/>
  <c r="BJ886" i="27"/>
  <c r="BI886" i="27"/>
  <c r="BH886" i="27"/>
  <c r="BG886" i="27"/>
  <c r="BF886" i="27"/>
  <c r="BE886" i="27"/>
  <c r="BC886" i="27"/>
  <c r="BB886" i="27"/>
  <c r="AZ886" i="27"/>
  <c r="A886" i="27"/>
  <c r="BK885" i="27"/>
  <c r="BJ885" i="27"/>
  <c r="BI885" i="27"/>
  <c r="BH885" i="27"/>
  <c r="BG885" i="27"/>
  <c r="BF885" i="27"/>
  <c r="BE885" i="27"/>
  <c r="BC885" i="27"/>
  <c r="BB885" i="27"/>
  <c r="AZ885" i="27"/>
  <c r="A885" i="27"/>
  <c r="BK884" i="27"/>
  <c r="BJ884" i="27"/>
  <c r="BI884" i="27"/>
  <c r="BH884" i="27"/>
  <c r="BG884" i="27"/>
  <c r="BF884" i="27"/>
  <c r="BE884" i="27"/>
  <c r="BC884" i="27"/>
  <c r="BB884" i="27"/>
  <c r="AZ884" i="27"/>
  <c r="A884" i="27"/>
  <c r="BK883" i="27"/>
  <c r="BJ883" i="27"/>
  <c r="BI883" i="27"/>
  <c r="BH883" i="27"/>
  <c r="BG883" i="27"/>
  <c r="BF883" i="27"/>
  <c r="BE883" i="27"/>
  <c r="BC883" i="27"/>
  <c r="BB883" i="27"/>
  <c r="AZ883" i="27"/>
  <c r="A883" i="27"/>
  <c r="BK882" i="27"/>
  <c r="BJ882" i="27"/>
  <c r="BI882" i="27"/>
  <c r="BH882" i="27"/>
  <c r="BG882" i="27"/>
  <c r="BF882" i="27"/>
  <c r="BE882" i="27"/>
  <c r="BC882" i="27"/>
  <c r="BB882" i="27"/>
  <c r="AZ882" i="27"/>
  <c r="A882" i="27"/>
  <c r="BK881" i="27"/>
  <c r="BJ881" i="27"/>
  <c r="BI881" i="27"/>
  <c r="BH881" i="27"/>
  <c r="BG881" i="27"/>
  <c r="BF881" i="27"/>
  <c r="BE881" i="27"/>
  <c r="BC881" i="27"/>
  <c r="BB881" i="27"/>
  <c r="AZ881" i="27"/>
  <c r="A881" i="27"/>
  <c r="BK880" i="27"/>
  <c r="BJ880" i="27"/>
  <c r="BI880" i="27"/>
  <c r="BH880" i="27"/>
  <c r="BG880" i="27"/>
  <c r="BF880" i="27"/>
  <c r="BE880" i="27"/>
  <c r="BC880" i="27"/>
  <c r="BB880" i="27"/>
  <c r="AZ880" i="27"/>
  <c r="A880" i="27"/>
  <c r="BK879" i="27"/>
  <c r="BJ879" i="27"/>
  <c r="BI879" i="27"/>
  <c r="BH879" i="27"/>
  <c r="BG879" i="27"/>
  <c r="BF879" i="27"/>
  <c r="BE879" i="27"/>
  <c r="BC879" i="27"/>
  <c r="BB879" i="27"/>
  <c r="AZ879" i="27"/>
  <c r="A879" i="27"/>
  <c r="BK878" i="27"/>
  <c r="BJ878" i="27"/>
  <c r="BI878" i="27"/>
  <c r="BH878" i="27"/>
  <c r="BG878" i="27"/>
  <c r="BF878" i="27"/>
  <c r="BE878" i="27"/>
  <c r="BC878" i="27"/>
  <c r="BB878" i="27"/>
  <c r="AZ878" i="27"/>
  <c r="A878" i="27"/>
  <c r="BK877" i="27"/>
  <c r="BJ877" i="27"/>
  <c r="BI877" i="27"/>
  <c r="BH877" i="27"/>
  <c r="BG877" i="27"/>
  <c r="BF877" i="27"/>
  <c r="BE877" i="27"/>
  <c r="BC877" i="27"/>
  <c r="BB877" i="27"/>
  <c r="AZ877" i="27"/>
  <c r="A877" i="27"/>
  <c r="BK876" i="27"/>
  <c r="BJ876" i="27"/>
  <c r="BI876" i="27"/>
  <c r="BH876" i="27"/>
  <c r="BG876" i="27"/>
  <c r="BF876" i="27"/>
  <c r="BE876" i="27"/>
  <c r="BC876" i="27"/>
  <c r="BB876" i="27"/>
  <c r="AZ876" i="27"/>
  <c r="A876" i="27"/>
  <c r="BK875" i="27"/>
  <c r="BJ875" i="27"/>
  <c r="BI875" i="27"/>
  <c r="BH875" i="27"/>
  <c r="BG875" i="27"/>
  <c r="BF875" i="27"/>
  <c r="BE875" i="27"/>
  <c r="BC875" i="27"/>
  <c r="BB875" i="27"/>
  <c r="AZ875" i="27"/>
  <c r="A875" i="27"/>
  <c r="BK874" i="27"/>
  <c r="BJ874" i="27"/>
  <c r="BI874" i="27"/>
  <c r="BH874" i="27"/>
  <c r="BG874" i="27"/>
  <c r="BF874" i="27"/>
  <c r="BE874" i="27"/>
  <c r="BC874" i="27"/>
  <c r="BB874" i="27"/>
  <c r="AZ874" i="27"/>
  <c r="A874" i="27"/>
  <c r="BK873" i="27"/>
  <c r="BJ873" i="27"/>
  <c r="BI873" i="27"/>
  <c r="BH873" i="27"/>
  <c r="BG873" i="27"/>
  <c r="BF873" i="27"/>
  <c r="BE873" i="27"/>
  <c r="BC873" i="27"/>
  <c r="BB873" i="27"/>
  <c r="AZ873" i="27"/>
  <c r="A873" i="27"/>
  <c r="BK872" i="27"/>
  <c r="BJ872" i="27"/>
  <c r="BI872" i="27"/>
  <c r="BH872" i="27"/>
  <c r="BG872" i="27"/>
  <c r="BF872" i="27"/>
  <c r="BE872" i="27"/>
  <c r="BC872" i="27"/>
  <c r="BB872" i="27"/>
  <c r="AZ872" i="27"/>
  <c r="A872" i="27"/>
  <c r="BK871" i="27"/>
  <c r="BJ871" i="27"/>
  <c r="BI871" i="27"/>
  <c r="BH871" i="27"/>
  <c r="BG871" i="27"/>
  <c r="BF871" i="27"/>
  <c r="BE871" i="27"/>
  <c r="BC871" i="27"/>
  <c r="BB871" i="27"/>
  <c r="AZ871" i="27"/>
  <c r="A871" i="27"/>
  <c r="BK870" i="27"/>
  <c r="BJ870" i="27"/>
  <c r="BI870" i="27"/>
  <c r="BH870" i="27"/>
  <c r="BG870" i="27"/>
  <c r="BF870" i="27"/>
  <c r="BE870" i="27"/>
  <c r="BC870" i="27"/>
  <c r="BB870" i="27"/>
  <c r="AZ870" i="27"/>
  <c r="A870" i="27"/>
  <c r="BK869" i="27"/>
  <c r="BJ869" i="27"/>
  <c r="BI869" i="27"/>
  <c r="BH869" i="27"/>
  <c r="BG869" i="27"/>
  <c r="BF869" i="27"/>
  <c r="BE869" i="27"/>
  <c r="BC869" i="27"/>
  <c r="BB869" i="27"/>
  <c r="AZ869" i="27"/>
  <c r="A869" i="27"/>
  <c r="BK868" i="27"/>
  <c r="BJ868" i="27"/>
  <c r="BI868" i="27"/>
  <c r="BH868" i="27"/>
  <c r="BG868" i="27"/>
  <c r="BF868" i="27"/>
  <c r="BE868" i="27"/>
  <c r="BC868" i="27"/>
  <c r="BB868" i="27"/>
  <c r="AZ868" i="27"/>
  <c r="A868" i="27"/>
  <c r="BK867" i="27"/>
  <c r="BJ867" i="27"/>
  <c r="BI867" i="27"/>
  <c r="BH867" i="27"/>
  <c r="BG867" i="27"/>
  <c r="BF867" i="27"/>
  <c r="BE867" i="27"/>
  <c r="BC867" i="27"/>
  <c r="BB867" i="27"/>
  <c r="AZ867" i="27"/>
  <c r="A867" i="27"/>
  <c r="BK866" i="27"/>
  <c r="BJ866" i="27"/>
  <c r="BI866" i="27"/>
  <c r="BH866" i="27"/>
  <c r="BG866" i="27"/>
  <c r="BF866" i="27"/>
  <c r="BE866" i="27"/>
  <c r="BC866" i="27"/>
  <c r="BB866" i="27"/>
  <c r="AZ866" i="27"/>
  <c r="A866" i="27"/>
  <c r="BK865" i="27"/>
  <c r="BJ865" i="27"/>
  <c r="BI865" i="27"/>
  <c r="BH865" i="27"/>
  <c r="BG865" i="27"/>
  <c r="BF865" i="27"/>
  <c r="BE865" i="27"/>
  <c r="BC865" i="27"/>
  <c r="BB865" i="27"/>
  <c r="AZ865" i="27"/>
  <c r="A865" i="27"/>
  <c r="BK864" i="27"/>
  <c r="BJ864" i="27"/>
  <c r="BI864" i="27"/>
  <c r="BH864" i="27"/>
  <c r="BG864" i="27"/>
  <c r="BF864" i="27"/>
  <c r="BE864" i="27"/>
  <c r="BC864" i="27"/>
  <c r="BB864" i="27"/>
  <c r="AZ864" i="27"/>
  <c r="A864" i="27"/>
  <c r="BK863" i="27"/>
  <c r="BJ863" i="27"/>
  <c r="BI863" i="27"/>
  <c r="BH863" i="27"/>
  <c r="BG863" i="27"/>
  <c r="BF863" i="27"/>
  <c r="BE863" i="27"/>
  <c r="BC863" i="27"/>
  <c r="BB863" i="27"/>
  <c r="AZ863" i="27"/>
  <c r="A863" i="27"/>
  <c r="BK862" i="27"/>
  <c r="BJ862" i="27"/>
  <c r="BI862" i="27"/>
  <c r="BH862" i="27"/>
  <c r="BG862" i="27"/>
  <c r="BF862" i="27"/>
  <c r="BE862" i="27"/>
  <c r="BC862" i="27"/>
  <c r="BB862" i="27"/>
  <c r="AZ862" i="27"/>
  <c r="A862" i="27"/>
  <c r="BK861" i="27"/>
  <c r="BJ861" i="27"/>
  <c r="BI861" i="27"/>
  <c r="BH861" i="27"/>
  <c r="BG861" i="27"/>
  <c r="BF861" i="27"/>
  <c r="BE861" i="27"/>
  <c r="BC861" i="27"/>
  <c r="BB861" i="27"/>
  <c r="AZ861" i="27"/>
  <c r="A861" i="27"/>
  <c r="BK860" i="27"/>
  <c r="BJ860" i="27"/>
  <c r="BI860" i="27"/>
  <c r="BH860" i="27"/>
  <c r="BG860" i="27"/>
  <c r="BF860" i="27"/>
  <c r="BE860" i="27"/>
  <c r="BC860" i="27"/>
  <c r="BB860" i="27"/>
  <c r="AZ860" i="27"/>
  <c r="A860" i="27"/>
  <c r="BK859" i="27"/>
  <c r="BJ859" i="27"/>
  <c r="BI859" i="27"/>
  <c r="BH859" i="27"/>
  <c r="BG859" i="27"/>
  <c r="BF859" i="27"/>
  <c r="BE859" i="27"/>
  <c r="BC859" i="27"/>
  <c r="BB859" i="27"/>
  <c r="AZ859" i="27"/>
  <c r="A859" i="27"/>
  <c r="BK858" i="27"/>
  <c r="BJ858" i="27"/>
  <c r="BI858" i="27"/>
  <c r="BH858" i="27"/>
  <c r="BG858" i="27"/>
  <c r="BF858" i="27"/>
  <c r="BE858" i="27"/>
  <c r="BC858" i="27"/>
  <c r="BB858" i="27"/>
  <c r="AZ858" i="27"/>
  <c r="A858" i="27"/>
  <c r="BK857" i="27"/>
  <c r="BJ857" i="27"/>
  <c r="BI857" i="27"/>
  <c r="BH857" i="27"/>
  <c r="BG857" i="27"/>
  <c r="BF857" i="27"/>
  <c r="BE857" i="27"/>
  <c r="BC857" i="27"/>
  <c r="BB857" i="27"/>
  <c r="AZ857" i="27"/>
  <c r="A857" i="27"/>
  <c r="BK856" i="27"/>
  <c r="BJ856" i="27"/>
  <c r="BI856" i="27"/>
  <c r="BH856" i="27"/>
  <c r="BG856" i="27"/>
  <c r="BF856" i="27"/>
  <c r="BE856" i="27"/>
  <c r="BC856" i="27"/>
  <c r="BB856" i="27"/>
  <c r="AZ856" i="27"/>
  <c r="A856" i="27"/>
  <c r="BK855" i="27"/>
  <c r="BJ855" i="27"/>
  <c r="BI855" i="27"/>
  <c r="BH855" i="27"/>
  <c r="BG855" i="27"/>
  <c r="BF855" i="27"/>
  <c r="BE855" i="27"/>
  <c r="BC855" i="27"/>
  <c r="BB855" i="27"/>
  <c r="AZ855" i="27"/>
  <c r="A855" i="27"/>
  <c r="BK854" i="27"/>
  <c r="BJ854" i="27"/>
  <c r="BI854" i="27"/>
  <c r="BH854" i="27"/>
  <c r="BG854" i="27"/>
  <c r="BF854" i="27"/>
  <c r="BE854" i="27"/>
  <c r="BC854" i="27"/>
  <c r="BB854" i="27"/>
  <c r="AZ854" i="27"/>
  <c r="A854" i="27"/>
  <c r="BK853" i="27"/>
  <c r="BJ853" i="27"/>
  <c r="BI853" i="27"/>
  <c r="BH853" i="27"/>
  <c r="BG853" i="27"/>
  <c r="BF853" i="27"/>
  <c r="BE853" i="27"/>
  <c r="BC853" i="27"/>
  <c r="BB853" i="27"/>
  <c r="AZ853" i="27"/>
  <c r="A853" i="27"/>
  <c r="BK852" i="27"/>
  <c r="BJ852" i="27"/>
  <c r="BI852" i="27"/>
  <c r="BH852" i="27"/>
  <c r="BG852" i="27"/>
  <c r="BF852" i="27"/>
  <c r="BE852" i="27"/>
  <c r="BC852" i="27"/>
  <c r="BB852" i="27"/>
  <c r="AZ852" i="27"/>
  <c r="A852" i="27"/>
  <c r="BK851" i="27"/>
  <c r="BJ851" i="27"/>
  <c r="BI851" i="27"/>
  <c r="BH851" i="27"/>
  <c r="BG851" i="27"/>
  <c r="BF851" i="27"/>
  <c r="BE851" i="27"/>
  <c r="BC851" i="27"/>
  <c r="BB851" i="27"/>
  <c r="AZ851" i="27"/>
  <c r="A851" i="27"/>
  <c r="BK850" i="27"/>
  <c r="BJ850" i="27"/>
  <c r="BI850" i="27"/>
  <c r="BH850" i="27"/>
  <c r="BG850" i="27"/>
  <c r="BF850" i="27"/>
  <c r="BE850" i="27"/>
  <c r="BC850" i="27"/>
  <c r="BB850" i="27"/>
  <c r="AZ850" i="27"/>
  <c r="A850" i="27"/>
  <c r="BK849" i="27"/>
  <c r="BJ849" i="27"/>
  <c r="BI849" i="27"/>
  <c r="BH849" i="27"/>
  <c r="BG849" i="27"/>
  <c r="BF849" i="27"/>
  <c r="BE849" i="27"/>
  <c r="BC849" i="27"/>
  <c r="BB849" i="27"/>
  <c r="AZ849" i="27"/>
  <c r="A849" i="27"/>
  <c r="BK848" i="27"/>
  <c r="BJ848" i="27"/>
  <c r="BI848" i="27"/>
  <c r="BH848" i="27"/>
  <c r="BG848" i="27"/>
  <c r="BF848" i="27"/>
  <c r="BE848" i="27"/>
  <c r="BC848" i="27"/>
  <c r="BB848" i="27"/>
  <c r="AZ848" i="27"/>
  <c r="A848" i="27"/>
  <c r="BK847" i="27"/>
  <c r="BJ847" i="27"/>
  <c r="BI847" i="27"/>
  <c r="BH847" i="27"/>
  <c r="BG847" i="27"/>
  <c r="BF847" i="27"/>
  <c r="BE847" i="27"/>
  <c r="BC847" i="27"/>
  <c r="BB847" i="27"/>
  <c r="AZ847" i="27"/>
  <c r="A847" i="27"/>
  <c r="BK846" i="27"/>
  <c r="BJ846" i="27"/>
  <c r="BI846" i="27"/>
  <c r="BH846" i="27"/>
  <c r="BG846" i="27"/>
  <c r="BF846" i="27"/>
  <c r="BE846" i="27"/>
  <c r="BC846" i="27"/>
  <c r="BB846" i="27"/>
  <c r="AZ846" i="27"/>
  <c r="A846" i="27"/>
  <c r="BK845" i="27"/>
  <c r="BJ845" i="27"/>
  <c r="BI845" i="27"/>
  <c r="BH845" i="27"/>
  <c r="BG845" i="27"/>
  <c r="BF845" i="27"/>
  <c r="BE845" i="27"/>
  <c r="BC845" i="27"/>
  <c r="BB845" i="27"/>
  <c r="AZ845" i="27"/>
  <c r="A845" i="27"/>
  <c r="BK844" i="27"/>
  <c r="BJ844" i="27"/>
  <c r="BI844" i="27"/>
  <c r="BH844" i="27"/>
  <c r="BG844" i="27"/>
  <c r="BF844" i="27"/>
  <c r="BE844" i="27"/>
  <c r="BC844" i="27"/>
  <c r="BB844" i="27"/>
  <c r="AZ844" i="27"/>
  <c r="A844" i="27"/>
  <c r="BK843" i="27"/>
  <c r="BJ843" i="27"/>
  <c r="BI843" i="27"/>
  <c r="BH843" i="27"/>
  <c r="BG843" i="27"/>
  <c r="BF843" i="27"/>
  <c r="BE843" i="27"/>
  <c r="BC843" i="27"/>
  <c r="BB843" i="27"/>
  <c r="AZ843" i="27"/>
  <c r="A843" i="27"/>
  <c r="BK842" i="27"/>
  <c r="BJ842" i="27"/>
  <c r="BI842" i="27"/>
  <c r="BH842" i="27"/>
  <c r="BG842" i="27"/>
  <c r="BF842" i="27"/>
  <c r="BE842" i="27"/>
  <c r="BC842" i="27"/>
  <c r="BB842" i="27"/>
  <c r="AZ842" i="27"/>
  <c r="A842" i="27"/>
  <c r="BK841" i="27"/>
  <c r="BJ841" i="27"/>
  <c r="BI841" i="27"/>
  <c r="BH841" i="27"/>
  <c r="BG841" i="27"/>
  <c r="BF841" i="27"/>
  <c r="BE841" i="27"/>
  <c r="BC841" i="27"/>
  <c r="BB841" i="27"/>
  <c r="AZ841" i="27"/>
  <c r="A841" i="27"/>
  <c r="BK840" i="27"/>
  <c r="BJ840" i="27"/>
  <c r="BI840" i="27"/>
  <c r="BH840" i="27"/>
  <c r="BG840" i="27"/>
  <c r="BF840" i="27"/>
  <c r="BE840" i="27"/>
  <c r="BC840" i="27"/>
  <c r="BB840" i="27"/>
  <c r="AZ840" i="27"/>
  <c r="A840" i="27"/>
  <c r="BK839" i="27"/>
  <c r="BJ839" i="27"/>
  <c r="BI839" i="27"/>
  <c r="BH839" i="27"/>
  <c r="BG839" i="27"/>
  <c r="BF839" i="27"/>
  <c r="BE839" i="27"/>
  <c r="BC839" i="27"/>
  <c r="BB839" i="27"/>
  <c r="AZ839" i="27"/>
  <c r="A839" i="27"/>
  <c r="BK838" i="27"/>
  <c r="BJ838" i="27"/>
  <c r="BI838" i="27"/>
  <c r="BH838" i="27"/>
  <c r="BG838" i="27"/>
  <c r="BF838" i="27"/>
  <c r="BE838" i="27"/>
  <c r="BC838" i="27"/>
  <c r="BB838" i="27"/>
  <c r="AZ838" i="27"/>
  <c r="A838" i="27"/>
  <c r="BK837" i="27"/>
  <c r="BJ837" i="27"/>
  <c r="BI837" i="27"/>
  <c r="BH837" i="27"/>
  <c r="BG837" i="27"/>
  <c r="BF837" i="27"/>
  <c r="BE837" i="27"/>
  <c r="BC837" i="27"/>
  <c r="BB837" i="27"/>
  <c r="AZ837" i="27"/>
  <c r="A837" i="27"/>
  <c r="BK836" i="27"/>
  <c r="BJ836" i="27"/>
  <c r="BI836" i="27"/>
  <c r="BH836" i="27"/>
  <c r="BG836" i="27"/>
  <c r="BF836" i="27"/>
  <c r="BE836" i="27"/>
  <c r="BC836" i="27"/>
  <c r="BB836" i="27"/>
  <c r="AZ836" i="27"/>
  <c r="A836" i="27"/>
  <c r="BK835" i="27"/>
  <c r="BJ835" i="27"/>
  <c r="BI835" i="27"/>
  <c r="BH835" i="27"/>
  <c r="BG835" i="27"/>
  <c r="BF835" i="27"/>
  <c r="BE835" i="27"/>
  <c r="BC835" i="27"/>
  <c r="BB835" i="27"/>
  <c r="AZ835" i="27"/>
  <c r="A835" i="27"/>
  <c r="BK834" i="27"/>
  <c r="BJ834" i="27"/>
  <c r="BI834" i="27"/>
  <c r="BH834" i="27"/>
  <c r="BG834" i="27"/>
  <c r="BF834" i="27"/>
  <c r="BE834" i="27"/>
  <c r="BC834" i="27"/>
  <c r="BB834" i="27"/>
  <c r="AZ834" i="27"/>
  <c r="A834" i="27"/>
  <c r="BK833" i="27"/>
  <c r="BJ833" i="27"/>
  <c r="BI833" i="27"/>
  <c r="BH833" i="27"/>
  <c r="BG833" i="27"/>
  <c r="BF833" i="27"/>
  <c r="BE833" i="27"/>
  <c r="BC833" i="27"/>
  <c r="BB833" i="27"/>
  <c r="AZ833" i="27"/>
  <c r="A833" i="27"/>
  <c r="BK832" i="27"/>
  <c r="BJ832" i="27"/>
  <c r="BI832" i="27"/>
  <c r="BH832" i="27"/>
  <c r="BG832" i="27"/>
  <c r="BF832" i="27"/>
  <c r="BE832" i="27"/>
  <c r="BC832" i="27"/>
  <c r="BB832" i="27"/>
  <c r="AZ832" i="27"/>
  <c r="A832" i="27"/>
  <c r="BK831" i="27"/>
  <c r="BJ831" i="27"/>
  <c r="BI831" i="27"/>
  <c r="BH831" i="27"/>
  <c r="BG831" i="27"/>
  <c r="BF831" i="27"/>
  <c r="BE831" i="27"/>
  <c r="BC831" i="27"/>
  <c r="BB831" i="27"/>
  <c r="AZ831" i="27"/>
  <c r="A831" i="27"/>
  <c r="BK830" i="27"/>
  <c r="BJ830" i="27"/>
  <c r="BI830" i="27"/>
  <c r="BH830" i="27"/>
  <c r="BG830" i="27"/>
  <c r="BF830" i="27"/>
  <c r="BE830" i="27"/>
  <c r="BC830" i="27"/>
  <c r="BB830" i="27"/>
  <c r="AZ830" i="27"/>
  <c r="A830" i="27"/>
  <c r="BK829" i="27"/>
  <c r="BJ829" i="27"/>
  <c r="BI829" i="27"/>
  <c r="BH829" i="27"/>
  <c r="BG829" i="27"/>
  <c r="BF829" i="27"/>
  <c r="BE829" i="27"/>
  <c r="BC829" i="27"/>
  <c r="BB829" i="27"/>
  <c r="AZ829" i="27"/>
  <c r="A829" i="27"/>
  <c r="BK828" i="27"/>
  <c r="BJ828" i="27"/>
  <c r="BI828" i="27"/>
  <c r="BH828" i="27"/>
  <c r="BG828" i="27"/>
  <c r="BF828" i="27"/>
  <c r="BE828" i="27"/>
  <c r="BC828" i="27"/>
  <c r="BB828" i="27"/>
  <c r="AZ828" i="27"/>
  <c r="A828" i="27"/>
  <c r="BK827" i="27"/>
  <c r="BJ827" i="27"/>
  <c r="BI827" i="27"/>
  <c r="BH827" i="27"/>
  <c r="BG827" i="27"/>
  <c r="BF827" i="27"/>
  <c r="BE827" i="27"/>
  <c r="BC827" i="27"/>
  <c r="BB827" i="27"/>
  <c r="AZ827" i="27"/>
  <c r="A827" i="27"/>
  <c r="BK826" i="27"/>
  <c r="BJ826" i="27"/>
  <c r="BI826" i="27"/>
  <c r="BH826" i="27"/>
  <c r="BG826" i="27"/>
  <c r="BF826" i="27"/>
  <c r="BE826" i="27"/>
  <c r="BC826" i="27"/>
  <c r="BB826" i="27"/>
  <c r="AZ826" i="27"/>
  <c r="A826" i="27"/>
  <c r="BK825" i="27"/>
  <c r="BJ825" i="27"/>
  <c r="BI825" i="27"/>
  <c r="BH825" i="27"/>
  <c r="BG825" i="27"/>
  <c r="BF825" i="27"/>
  <c r="BE825" i="27"/>
  <c r="BC825" i="27"/>
  <c r="BB825" i="27"/>
  <c r="AZ825" i="27"/>
  <c r="A825" i="27"/>
  <c r="BK824" i="27"/>
  <c r="BJ824" i="27"/>
  <c r="BI824" i="27"/>
  <c r="BH824" i="27"/>
  <c r="BG824" i="27"/>
  <c r="BF824" i="27"/>
  <c r="BE824" i="27"/>
  <c r="BC824" i="27"/>
  <c r="BB824" i="27"/>
  <c r="AZ824" i="27"/>
  <c r="A824" i="27"/>
  <c r="BK823" i="27"/>
  <c r="BJ823" i="27"/>
  <c r="BI823" i="27"/>
  <c r="BH823" i="27"/>
  <c r="BG823" i="27"/>
  <c r="BF823" i="27"/>
  <c r="BE823" i="27"/>
  <c r="BC823" i="27"/>
  <c r="BB823" i="27"/>
  <c r="AZ823" i="27"/>
  <c r="A823" i="27"/>
  <c r="BK822" i="27"/>
  <c r="BJ822" i="27"/>
  <c r="BI822" i="27"/>
  <c r="BH822" i="27"/>
  <c r="BG822" i="27"/>
  <c r="BF822" i="27"/>
  <c r="BE822" i="27"/>
  <c r="BC822" i="27"/>
  <c r="BB822" i="27"/>
  <c r="AZ822" i="27"/>
  <c r="A822" i="27"/>
  <c r="BK821" i="27"/>
  <c r="BJ821" i="27"/>
  <c r="BI821" i="27"/>
  <c r="BH821" i="27"/>
  <c r="BG821" i="27"/>
  <c r="BF821" i="27"/>
  <c r="BE821" i="27"/>
  <c r="BC821" i="27"/>
  <c r="BB821" i="27"/>
  <c r="AZ821" i="27"/>
  <c r="A821" i="27"/>
  <c r="BK820" i="27"/>
  <c r="BJ820" i="27"/>
  <c r="BI820" i="27"/>
  <c r="BH820" i="27"/>
  <c r="BG820" i="27"/>
  <c r="BF820" i="27"/>
  <c r="BE820" i="27"/>
  <c r="BC820" i="27"/>
  <c r="BB820" i="27"/>
  <c r="AZ820" i="27"/>
  <c r="A820" i="27"/>
  <c r="BK819" i="27"/>
  <c r="BJ819" i="27"/>
  <c r="BI819" i="27"/>
  <c r="BH819" i="27"/>
  <c r="BG819" i="27"/>
  <c r="BF819" i="27"/>
  <c r="BE819" i="27"/>
  <c r="BC819" i="27"/>
  <c r="BB819" i="27"/>
  <c r="AZ819" i="27"/>
  <c r="A819" i="27"/>
  <c r="BK818" i="27"/>
  <c r="BJ818" i="27"/>
  <c r="BI818" i="27"/>
  <c r="BH818" i="27"/>
  <c r="BG818" i="27"/>
  <c r="BF818" i="27"/>
  <c r="BE818" i="27"/>
  <c r="BC818" i="27"/>
  <c r="BB818" i="27"/>
  <c r="AZ818" i="27"/>
  <c r="A818" i="27"/>
  <c r="BK817" i="27"/>
  <c r="BJ817" i="27"/>
  <c r="BI817" i="27"/>
  <c r="BH817" i="27"/>
  <c r="BG817" i="27"/>
  <c r="BF817" i="27"/>
  <c r="BE817" i="27"/>
  <c r="BC817" i="27"/>
  <c r="BB817" i="27"/>
  <c r="AZ817" i="27"/>
  <c r="A817" i="27"/>
  <c r="BK816" i="27"/>
  <c r="BJ816" i="27"/>
  <c r="BI816" i="27"/>
  <c r="BH816" i="27"/>
  <c r="BG816" i="27"/>
  <c r="BF816" i="27"/>
  <c r="BE816" i="27"/>
  <c r="BC816" i="27"/>
  <c r="BB816" i="27"/>
  <c r="AZ816" i="27"/>
  <c r="A816" i="27"/>
  <c r="BK815" i="27"/>
  <c r="BJ815" i="27"/>
  <c r="BI815" i="27"/>
  <c r="BH815" i="27"/>
  <c r="BG815" i="27"/>
  <c r="BF815" i="27"/>
  <c r="BE815" i="27"/>
  <c r="BC815" i="27"/>
  <c r="BB815" i="27"/>
  <c r="AZ815" i="27"/>
  <c r="A815" i="27"/>
  <c r="BK814" i="27"/>
  <c r="BJ814" i="27"/>
  <c r="BI814" i="27"/>
  <c r="BH814" i="27"/>
  <c r="BG814" i="27"/>
  <c r="BF814" i="27"/>
  <c r="BE814" i="27"/>
  <c r="BC814" i="27"/>
  <c r="BB814" i="27"/>
  <c r="AZ814" i="27"/>
  <c r="A814" i="27"/>
  <c r="BK813" i="27"/>
  <c r="BJ813" i="27"/>
  <c r="BI813" i="27"/>
  <c r="BH813" i="27"/>
  <c r="BG813" i="27"/>
  <c r="BF813" i="27"/>
  <c r="BE813" i="27"/>
  <c r="BC813" i="27"/>
  <c r="BB813" i="27"/>
  <c r="AZ813" i="27"/>
  <c r="A813" i="27"/>
  <c r="BK812" i="27"/>
  <c r="BJ812" i="27"/>
  <c r="BI812" i="27"/>
  <c r="BH812" i="27"/>
  <c r="BG812" i="27"/>
  <c r="BF812" i="27"/>
  <c r="BE812" i="27"/>
  <c r="BC812" i="27"/>
  <c r="BB812" i="27"/>
  <c r="AZ812" i="27"/>
  <c r="A812" i="27"/>
  <c r="BK811" i="27"/>
  <c r="BJ811" i="27"/>
  <c r="BI811" i="27"/>
  <c r="BH811" i="27"/>
  <c r="BG811" i="27"/>
  <c r="BF811" i="27"/>
  <c r="BE811" i="27"/>
  <c r="BC811" i="27"/>
  <c r="BB811" i="27"/>
  <c r="AZ811" i="27"/>
  <c r="A811" i="27"/>
  <c r="BK810" i="27"/>
  <c r="BJ810" i="27"/>
  <c r="BI810" i="27"/>
  <c r="BH810" i="27"/>
  <c r="BG810" i="27"/>
  <c r="BF810" i="27"/>
  <c r="BE810" i="27"/>
  <c r="BC810" i="27"/>
  <c r="BB810" i="27"/>
  <c r="AZ810" i="27"/>
  <c r="A810" i="27"/>
  <c r="BK809" i="27"/>
  <c r="BJ809" i="27"/>
  <c r="BI809" i="27"/>
  <c r="BH809" i="27"/>
  <c r="BG809" i="27"/>
  <c r="BF809" i="27"/>
  <c r="BE809" i="27"/>
  <c r="BC809" i="27"/>
  <c r="BB809" i="27"/>
  <c r="AZ809" i="27"/>
  <c r="A809" i="27"/>
  <c r="BK808" i="27"/>
  <c r="BJ808" i="27"/>
  <c r="BI808" i="27"/>
  <c r="BH808" i="27"/>
  <c r="BG808" i="27"/>
  <c r="BF808" i="27"/>
  <c r="BE808" i="27"/>
  <c r="BC808" i="27"/>
  <c r="BB808" i="27"/>
  <c r="AZ808" i="27"/>
  <c r="A808" i="27"/>
  <c r="BK807" i="27"/>
  <c r="BJ807" i="27"/>
  <c r="BI807" i="27"/>
  <c r="BH807" i="27"/>
  <c r="BG807" i="27"/>
  <c r="BF807" i="27"/>
  <c r="BE807" i="27"/>
  <c r="BC807" i="27"/>
  <c r="BB807" i="27"/>
  <c r="AZ807" i="27"/>
  <c r="A807" i="27"/>
  <c r="BK806" i="27"/>
  <c r="BJ806" i="27"/>
  <c r="BI806" i="27"/>
  <c r="BH806" i="27"/>
  <c r="BG806" i="27"/>
  <c r="BF806" i="27"/>
  <c r="BE806" i="27"/>
  <c r="BC806" i="27"/>
  <c r="BB806" i="27"/>
  <c r="AZ806" i="27"/>
  <c r="A806" i="27"/>
  <c r="BK805" i="27"/>
  <c r="BJ805" i="27"/>
  <c r="BI805" i="27"/>
  <c r="BH805" i="27"/>
  <c r="BG805" i="27"/>
  <c r="BF805" i="27"/>
  <c r="BE805" i="27"/>
  <c r="BC805" i="27"/>
  <c r="BB805" i="27"/>
  <c r="AZ805" i="27"/>
  <c r="A805" i="27"/>
  <c r="BK804" i="27"/>
  <c r="BJ804" i="27"/>
  <c r="BI804" i="27"/>
  <c r="BH804" i="27"/>
  <c r="BG804" i="27"/>
  <c r="BF804" i="27"/>
  <c r="BE804" i="27"/>
  <c r="BC804" i="27"/>
  <c r="BB804" i="27"/>
  <c r="AZ804" i="27"/>
  <c r="A804" i="27"/>
  <c r="BK803" i="27"/>
  <c r="BJ803" i="27"/>
  <c r="BI803" i="27"/>
  <c r="BH803" i="27"/>
  <c r="BG803" i="27"/>
  <c r="BF803" i="27"/>
  <c r="BE803" i="27"/>
  <c r="BC803" i="27"/>
  <c r="BB803" i="27"/>
  <c r="AZ803" i="27"/>
  <c r="A803" i="27"/>
  <c r="BK802" i="27"/>
  <c r="BJ802" i="27"/>
  <c r="BI802" i="27"/>
  <c r="BH802" i="27"/>
  <c r="BG802" i="27"/>
  <c r="BF802" i="27"/>
  <c r="BE802" i="27"/>
  <c r="BC802" i="27"/>
  <c r="BB802" i="27"/>
  <c r="AZ802" i="27"/>
  <c r="A802" i="27"/>
  <c r="BK801" i="27"/>
  <c r="BJ801" i="27"/>
  <c r="BI801" i="27"/>
  <c r="BH801" i="27"/>
  <c r="BG801" i="27"/>
  <c r="BF801" i="27"/>
  <c r="BE801" i="27"/>
  <c r="BC801" i="27"/>
  <c r="BB801" i="27"/>
  <c r="AZ801" i="27"/>
  <c r="A801" i="27"/>
  <c r="BK800" i="27"/>
  <c r="BJ800" i="27"/>
  <c r="BI800" i="27"/>
  <c r="BH800" i="27"/>
  <c r="BG800" i="27"/>
  <c r="BF800" i="27"/>
  <c r="BE800" i="27"/>
  <c r="BC800" i="27"/>
  <c r="BB800" i="27"/>
  <c r="AZ800" i="27"/>
  <c r="A800" i="27"/>
  <c r="BK799" i="27"/>
  <c r="BJ799" i="27"/>
  <c r="BI799" i="27"/>
  <c r="BH799" i="27"/>
  <c r="BG799" i="27"/>
  <c r="BF799" i="27"/>
  <c r="BE799" i="27"/>
  <c r="BC799" i="27"/>
  <c r="BB799" i="27"/>
  <c r="AZ799" i="27"/>
  <c r="A799" i="27"/>
  <c r="BK798" i="27"/>
  <c r="BJ798" i="27"/>
  <c r="BI798" i="27"/>
  <c r="BH798" i="27"/>
  <c r="BG798" i="27"/>
  <c r="BF798" i="27"/>
  <c r="BE798" i="27"/>
  <c r="BC798" i="27"/>
  <c r="BB798" i="27"/>
  <c r="AZ798" i="27"/>
  <c r="A798" i="27"/>
  <c r="BK797" i="27"/>
  <c r="BJ797" i="27"/>
  <c r="BI797" i="27"/>
  <c r="BH797" i="27"/>
  <c r="BG797" i="27"/>
  <c r="BF797" i="27"/>
  <c r="BE797" i="27"/>
  <c r="BC797" i="27"/>
  <c r="BB797" i="27"/>
  <c r="AZ797" i="27"/>
  <c r="A797" i="27"/>
  <c r="BK796" i="27"/>
  <c r="BJ796" i="27"/>
  <c r="BI796" i="27"/>
  <c r="BH796" i="27"/>
  <c r="BG796" i="27"/>
  <c r="BF796" i="27"/>
  <c r="BE796" i="27"/>
  <c r="BC796" i="27"/>
  <c r="BB796" i="27"/>
  <c r="AZ796" i="27"/>
  <c r="A796" i="27"/>
  <c r="BK795" i="27"/>
  <c r="BJ795" i="27"/>
  <c r="BI795" i="27"/>
  <c r="BH795" i="27"/>
  <c r="BG795" i="27"/>
  <c r="BF795" i="27"/>
  <c r="BE795" i="27"/>
  <c r="BC795" i="27"/>
  <c r="BB795" i="27"/>
  <c r="AZ795" i="27"/>
  <c r="A795" i="27"/>
  <c r="BK794" i="27"/>
  <c r="BJ794" i="27"/>
  <c r="BI794" i="27"/>
  <c r="BH794" i="27"/>
  <c r="BG794" i="27"/>
  <c r="BF794" i="27"/>
  <c r="BE794" i="27"/>
  <c r="BC794" i="27"/>
  <c r="BB794" i="27"/>
  <c r="AZ794" i="27"/>
  <c r="A794" i="27"/>
  <c r="BK793" i="27"/>
  <c r="BJ793" i="27"/>
  <c r="BI793" i="27"/>
  <c r="BH793" i="27"/>
  <c r="BG793" i="27"/>
  <c r="BF793" i="27"/>
  <c r="BE793" i="27"/>
  <c r="BC793" i="27"/>
  <c r="BB793" i="27"/>
  <c r="AZ793" i="27"/>
  <c r="A793" i="27"/>
  <c r="BK792" i="27"/>
  <c r="BJ792" i="27"/>
  <c r="BI792" i="27"/>
  <c r="BH792" i="27"/>
  <c r="BG792" i="27"/>
  <c r="BF792" i="27"/>
  <c r="BE792" i="27"/>
  <c r="BC792" i="27"/>
  <c r="BB792" i="27"/>
  <c r="AZ792" i="27"/>
  <c r="A792" i="27"/>
  <c r="BK791" i="27"/>
  <c r="BJ791" i="27"/>
  <c r="BI791" i="27"/>
  <c r="BH791" i="27"/>
  <c r="BG791" i="27"/>
  <c r="BF791" i="27"/>
  <c r="BE791" i="27"/>
  <c r="BC791" i="27"/>
  <c r="BB791" i="27"/>
  <c r="AZ791" i="27"/>
  <c r="A791" i="27"/>
  <c r="BK790" i="27"/>
  <c r="BJ790" i="27"/>
  <c r="BI790" i="27"/>
  <c r="BH790" i="27"/>
  <c r="BG790" i="27"/>
  <c r="BF790" i="27"/>
  <c r="BE790" i="27"/>
  <c r="BC790" i="27"/>
  <c r="BB790" i="27"/>
  <c r="AZ790" i="27"/>
  <c r="A790" i="27"/>
  <c r="BK789" i="27"/>
  <c r="BJ789" i="27"/>
  <c r="BI789" i="27"/>
  <c r="BH789" i="27"/>
  <c r="BG789" i="27"/>
  <c r="BF789" i="27"/>
  <c r="BE789" i="27"/>
  <c r="BC789" i="27"/>
  <c r="BB789" i="27"/>
  <c r="AZ789" i="27"/>
  <c r="A789" i="27"/>
  <c r="BK788" i="27"/>
  <c r="BJ788" i="27"/>
  <c r="BI788" i="27"/>
  <c r="BH788" i="27"/>
  <c r="BG788" i="27"/>
  <c r="BF788" i="27"/>
  <c r="BE788" i="27"/>
  <c r="BC788" i="27"/>
  <c r="BB788" i="27"/>
  <c r="AZ788" i="27"/>
  <c r="A788" i="27"/>
  <c r="BK787" i="27"/>
  <c r="BJ787" i="27"/>
  <c r="BI787" i="27"/>
  <c r="BH787" i="27"/>
  <c r="BG787" i="27"/>
  <c r="BF787" i="27"/>
  <c r="BE787" i="27"/>
  <c r="BC787" i="27"/>
  <c r="BB787" i="27"/>
  <c r="AZ787" i="27"/>
  <c r="A787" i="27"/>
  <c r="BK786" i="27"/>
  <c r="BJ786" i="27"/>
  <c r="BI786" i="27"/>
  <c r="BH786" i="27"/>
  <c r="BG786" i="27"/>
  <c r="BF786" i="27"/>
  <c r="BE786" i="27"/>
  <c r="BC786" i="27"/>
  <c r="BB786" i="27"/>
  <c r="AZ786" i="27"/>
  <c r="A786" i="27"/>
  <c r="BK785" i="27"/>
  <c r="BJ785" i="27"/>
  <c r="BI785" i="27"/>
  <c r="BH785" i="27"/>
  <c r="BG785" i="27"/>
  <c r="BF785" i="27"/>
  <c r="BE785" i="27"/>
  <c r="BC785" i="27"/>
  <c r="BB785" i="27"/>
  <c r="AZ785" i="27"/>
  <c r="A785" i="27"/>
  <c r="BK784" i="27"/>
  <c r="BJ784" i="27"/>
  <c r="BI784" i="27"/>
  <c r="BH784" i="27"/>
  <c r="BG784" i="27"/>
  <c r="BF784" i="27"/>
  <c r="BE784" i="27"/>
  <c r="BC784" i="27"/>
  <c r="BB784" i="27"/>
  <c r="AZ784" i="27"/>
  <c r="A784" i="27"/>
  <c r="BK783" i="27"/>
  <c r="BJ783" i="27"/>
  <c r="BI783" i="27"/>
  <c r="BH783" i="27"/>
  <c r="BG783" i="27"/>
  <c r="BF783" i="27"/>
  <c r="BE783" i="27"/>
  <c r="BC783" i="27"/>
  <c r="BB783" i="27"/>
  <c r="AZ783" i="27"/>
  <c r="A783" i="27"/>
  <c r="BK782" i="27"/>
  <c r="BJ782" i="27"/>
  <c r="BI782" i="27"/>
  <c r="BH782" i="27"/>
  <c r="BG782" i="27"/>
  <c r="BF782" i="27"/>
  <c r="BE782" i="27"/>
  <c r="BC782" i="27"/>
  <c r="BB782" i="27"/>
  <c r="AZ782" i="27"/>
  <c r="A782" i="27"/>
  <c r="BK781" i="27"/>
  <c r="BJ781" i="27"/>
  <c r="BI781" i="27"/>
  <c r="BH781" i="27"/>
  <c r="BG781" i="27"/>
  <c r="BF781" i="27"/>
  <c r="BE781" i="27"/>
  <c r="BC781" i="27"/>
  <c r="BB781" i="27"/>
  <c r="AZ781" i="27"/>
  <c r="A781" i="27"/>
  <c r="BK780" i="27"/>
  <c r="BJ780" i="27"/>
  <c r="BI780" i="27"/>
  <c r="BH780" i="27"/>
  <c r="BG780" i="27"/>
  <c r="BF780" i="27"/>
  <c r="BE780" i="27"/>
  <c r="BC780" i="27"/>
  <c r="BB780" i="27"/>
  <c r="AZ780" i="27"/>
  <c r="A780" i="27"/>
  <c r="BK779" i="27"/>
  <c r="BJ779" i="27"/>
  <c r="BI779" i="27"/>
  <c r="BH779" i="27"/>
  <c r="BG779" i="27"/>
  <c r="BF779" i="27"/>
  <c r="BE779" i="27"/>
  <c r="BC779" i="27"/>
  <c r="BB779" i="27"/>
  <c r="AZ779" i="27"/>
  <c r="A779" i="27"/>
  <c r="BK778" i="27"/>
  <c r="BJ778" i="27"/>
  <c r="BI778" i="27"/>
  <c r="BH778" i="27"/>
  <c r="BG778" i="27"/>
  <c r="BF778" i="27"/>
  <c r="BE778" i="27"/>
  <c r="BC778" i="27"/>
  <c r="BB778" i="27"/>
  <c r="AZ778" i="27"/>
  <c r="A778" i="27"/>
  <c r="BK777" i="27"/>
  <c r="BJ777" i="27"/>
  <c r="BI777" i="27"/>
  <c r="BH777" i="27"/>
  <c r="BG777" i="27"/>
  <c r="BF777" i="27"/>
  <c r="BE777" i="27"/>
  <c r="BC777" i="27"/>
  <c r="BB777" i="27"/>
  <c r="AZ777" i="27"/>
  <c r="A777" i="27"/>
  <c r="BK776" i="27"/>
  <c r="BJ776" i="27"/>
  <c r="BI776" i="27"/>
  <c r="BH776" i="27"/>
  <c r="BG776" i="27"/>
  <c r="BF776" i="27"/>
  <c r="BE776" i="27"/>
  <c r="BC776" i="27"/>
  <c r="BB776" i="27"/>
  <c r="AZ776" i="27"/>
  <c r="A776" i="27"/>
  <c r="BK775" i="27"/>
  <c r="BJ775" i="27"/>
  <c r="BI775" i="27"/>
  <c r="BH775" i="27"/>
  <c r="BG775" i="27"/>
  <c r="BF775" i="27"/>
  <c r="BE775" i="27"/>
  <c r="BC775" i="27"/>
  <c r="BB775" i="27"/>
  <c r="AZ775" i="27"/>
  <c r="A775" i="27"/>
  <c r="BK774" i="27"/>
  <c r="BJ774" i="27"/>
  <c r="BI774" i="27"/>
  <c r="BH774" i="27"/>
  <c r="BG774" i="27"/>
  <c r="BF774" i="27"/>
  <c r="BE774" i="27"/>
  <c r="BC774" i="27"/>
  <c r="BB774" i="27"/>
  <c r="AZ774" i="27"/>
  <c r="A774" i="27"/>
  <c r="BK773" i="27"/>
  <c r="BJ773" i="27"/>
  <c r="BI773" i="27"/>
  <c r="BH773" i="27"/>
  <c r="BG773" i="27"/>
  <c r="BF773" i="27"/>
  <c r="BE773" i="27"/>
  <c r="BC773" i="27"/>
  <c r="BB773" i="27"/>
  <c r="AZ773" i="27"/>
  <c r="A773" i="27"/>
  <c r="BK772" i="27"/>
  <c r="BJ772" i="27"/>
  <c r="BI772" i="27"/>
  <c r="BH772" i="27"/>
  <c r="BG772" i="27"/>
  <c r="BF772" i="27"/>
  <c r="BE772" i="27"/>
  <c r="BC772" i="27"/>
  <c r="BB772" i="27"/>
  <c r="AZ772" i="27"/>
  <c r="A772" i="27"/>
  <c r="BK771" i="27"/>
  <c r="BJ771" i="27"/>
  <c r="BI771" i="27"/>
  <c r="BH771" i="27"/>
  <c r="BG771" i="27"/>
  <c r="BF771" i="27"/>
  <c r="BE771" i="27"/>
  <c r="BC771" i="27"/>
  <c r="BB771" i="27"/>
  <c r="AZ771" i="27"/>
  <c r="A771" i="27"/>
  <c r="BK770" i="27"/>
  <c r="BJ770" i="27"/>
  <c r="BI770" i="27"/>
  <c r="BH770" i="27"/>
  <c r="BG770" i="27"/>
  <c r="BF770" i="27"/>
  <c r="BE770" i="27"/>
  <c r="BC770" i="27"/>
  <c r="BB770" i="27"/>
  <c r="AZ770" i="27"/>
  <c r="A770" i="27"/>
  <c r="BK769" i="27"/>
  <c r="BJ769" i="27"/>
  <c r="BI769" i="27"/>
  <c r="BH769" i="27"/>
  <c r="BG769" i="27"/>
  <c r="BF769" i="27"/>
  <c r="BE769" i="27"/>
  <c r="BC769" i="27"/>
  <c r="BB769" i="27"/>
  <c r="AZ769" i="27"/>
  <c r="A769" i="27"/>
  <c r="BK768" i="27"/>
  <c r="BJ768" i="27"/>
  <c r="BI768" i="27"/>
  <c r="BH768" i="27"/>
  <c r="BG768" i="27"/>
  <c r="BF768" i="27"/>
  <c r="BE768" i="27"/>
  <c r="BC768" i="27"/>
  <c r="BB768" i="27"/>
  <c r="AZ768" i="27"/>
  <c r="A768" i="27"/>
  <c r="BK767" i="27"/>
  <c r="BJ767" i="27"/>
  <c r="BI767" i="27"/>
  <c r="BH767" i="27"/>
  <c r="BG767" i="27"/>
  <c r="BF767" i="27"/>
  <c r="BE767" i="27"/>
  <c r="BC767" i="27"/>
  <c r="BB767" i="27"/>
  <c r="AZ767" i="27"/>
  <c r="A767" i="27"/>
  <c r="BK766" i="27"/>
  <c r="BJ766" i="27"/>
  <c r="BI766" i="27"/>
  <c r="BH766" i="27"/>
  <c r="BG766" i="27"/>
  <c r="BF766" i="27"/>
  <c r="BE766" i="27"/>
  <c r="BC766" i="27"/>
  <c r="BB766" i="27"/>
  <c r="AZ766" i="27"/>
  <c r="A766" i="27"/>
  <c r="BK765" i="27"/>
  <c r="BJ765" i="27"/>
  <c r="BI765" i="27"/>
  <c r="BH765" i="27"/>
  <c r="BG765" i="27"/>
  <c r="BF765" i="27"/>
  <c r="BE765" i="27"/>
  <c r="BC765" i="27"/>
  <c r="BB765" i="27"/>
  <c r="AZ765" i="27"/>
  <c r="A765" i="27"/>
  <c r="BK764" i="27"/>
  <c r="BJ764" i="27"/>
  <c r="BI764" i="27"/>
  <c r="BH764" i="27"/>
  <c r="BG764" i="27"/>
  <c r="BF764" i="27"/>
  <c r="BE764" i="27"/>
  <c r="BC764" i="27"/>
  <c r="BB764" i="27"/>
  <c r="AZ764" i="27"/>
  <c r="A764" i="27"/>
  <c r="BK763" i="27"/>
  <c r="BJ763" i="27"/>
  <c r="BI763" i="27"/>
  <c r="BH763" i="27"/>
  <c r="BG763" i="27"/>
  <c r="BF763" i="27"/>
  <c r="BE763" i="27"/>
  <c r="BC763" i="27"/>
  <c r="BB763" i="27"/>
  <c r="AZ763" i="27"/>
  <c r="A763" i="27"/>
  <c r="BK762" i="27"/>
  <c r="BJ762" i="27"/>
  <c r="BI762" i="27"/>
  <c r="BH762" i="27"/>
  <c r="BG762" i="27"/>
  <c r="BF762" i="27"/>
  <c r="BE762" i="27"/>
  <c r="BC762" i="27"/>
  <c r="BB762" i="27"/>
  <c r="AZ762" i="27"/>
  <c r="A762" i="27"/>
  <c r="BK761" i="27"/>
  <c r="BJ761" i="27"/>
  <c r="BI761" i="27"/>
  <c r="BH761" i="27"/>
  <c r="BG761" i="27"/>
  <c r="BF761" i="27"/>
  <c r="BE761" i="27"/>
  <c r="BC761" i="27"/>
  <c r="BB761" i="27"/>
  <c r="AZ761" i="27"/>
  <c r="A761" i="27"/>
  <c r="BK760" i="27"/>
  <c r="BJ760" i="27"/>
  <c r="BI760" i="27"/>
  <c r="BH760" i="27"/>
  <c r="BG760" i="27"/>
  <c r="BF760" i="27"/>
  <c r="BE760" i="27"/>
  <c r="BC760" i="27"/>
  <c r="BB760" i="27"/>
  <c r="AZ760" i="27"/>
  <c r="A760" i="27"/>
  <c r="BK759" i="27"/>
  <c r="BJ759" i="27"/>
  <c r="BI759" i="27"/>
  <c r="BH759" i="27"/>
  <c r="BG759" i="27"/>
  <c r="BF759" i="27"/>
  <c r="BE759" i="27"/>
  <c r="BC759" i="27"/>
  <c r="BB759" i="27"/>
  <c r="AZ759" i="27"/>
  <c r="A759" i="27"/>
  <c r="BK758" i="27"/>
  <c r="BJ758" i="27"/>
  <c r="BI758" i="27"/>
  <c r="BH758" i="27"/>
  <c r="BG758" i="27"/>
  <c r="BF758" i="27"/>
  <c r="BE758" i="27"/>
  <c r="BC758" i="27"/>
  <c r="BB758" i="27"/>
  <c r="AZ758" i="27"/>
  <c r="A758" i="27"/>
  <c r="BK757" i="27"/>
  <c r="BJ757" i="27"/>
  <c r="BI757" i="27"/>
  <c r="BH757" i="27"/>
  <c r="BG757" i="27"/>
  <c r="BF757" i="27"/>
  <c r="BE757" i="27"/>
  <c r="BC757" i="27"/>
  <c r="BB757" i="27"/>
  <c r="AZ757" i="27"/>
  <c r="A757" i="27"/>
  <c r="BK756" i="27"/>
  <c r="BJ756" i="27"/>
  <c r="BI756" i="27"/>
  <c r="BH756" i="27"/>
  <c r="BG756" i="27"/>
  <c r="BF756" i="27"/>
  <c r="BE756" i="27"/>
  <c r="BC756" i="27"/>
  <c r="BB756" i="27"/>
  <c r="AZ756" i="27"/>
  <c r="A756" i="27"/>
  <c r="BK755" i="27"/>
  <c r="BJ755" i="27"/>
  <c r="BI755" i="27"/>
  <c r="BH755" i="27"/>
  <c r="BG755" i="27"/>
  <c r="BF755" i="27"/>
  <c r="BE755" i="27"/>
  <c r="BC755" i="27"/>
  <c r="BB755" i="27"/>
  <c r="AZ755" i="27"/>
  <c r="A755" i="27"/>
  <c r="BK754" i="27"/>
  <c r="BJ754" i="27"/>
  <c r="BI754" i="27"/>
  <c r="BH754" i="27"/>
  <c r="BG754" i="27"/>
  <c r="BF754" i="27"/>
  <c r="BE754" i="27"/>
  <c r="BC754" i="27"/>
  <c r="BB754" i="27"/>
  <c r="AZ754" i="27"/>
  <c r="A754" i="27"/>
  <c r="BK753" i="27"/>
  <c r="BJ753" i="27"/>
  <c r="BI753" i="27"/>
  <c r="BH753" i="27"/>
  <c r="BG753" i="27"/>
  <c r="BF753" i="27"/>
  <c r="BE753" i="27"/>
  <c r="BC753" i="27"/>
  <c r="BB753" i="27"/>
  <c r="AZ753" i="27"/>
  <c r="A753" i="27"/>
  <c r="BK752" i="27"/>
  <c r="BJ752" i="27"/>
  <c r="BI752" i="27"/>
  <c r="BH752" i="27"/>
  <c r="BG752" i="27"/>
  <c r="BF752" i="27"/>
  <c r="BE752" i="27"/>
  <c r="BC752" i="27"/>
  <c r="BB752" i="27"/>
  <c r="AZ752" i="27"/>
  <c r="A752" i="27"/>
  <c r="BK751" i="27"/>
  <c r="BJ751" i="27"/>
  <c r="BI751" i="27"/>
  <c r="BH751" i="27"/>
  <c r="BG751" i="27"/>
  <c r="BF751" i="27"/>
  <c r="BE751" i="27"/>
  <c r="BC751" i="27"/>
  <c r="BB751" i="27"/>
  <c r="AZ751" i="27"/>
  <c r="A751" i="27"/>
  <c r="BK750" i="27"/>
  <c r="BJ750" i="27"/>
  <c r="BI750" i="27"/>
  <c r="BH750" i="27"/>
  <c r="BG750" i="27"/>
  <c r="BF750" i="27"/>
  <c r="BE750" i="27"/>
  <c r="BC750" i="27"/>
  <c r="BB750" i="27"/>
  <c r="AZ750" i="27"/>
  <c r="A750" i="27"/>
  <c r="BK749" i="27"/>
  <c r="BJ749" i="27"/>
  <c r="BI749" i="27"/>
  <c r="BH749" i="27"/>
  <c r="BG749" i="27"/>
  <c r="BF749" i="27"/>
  <c r="BE749" i="27"/>
  <c r="BC749" i="27"/>
  <c r="BB749" i="27"/>
  <c r="AZ749" i="27"/>
  <c r="A749" i="27"/>
  <c r="BK748" i="27"/>
  <c r="BJ748" i="27"/>
  <c r="BI748" i="27"/>
  <c r="BH748" i="27"/>
  <c r="BG748" i="27"/>
  <c r="BF748" i="27"/>
  <c r="BE748" i="27"/>
  <c r="BC748" i="27"/>
  <c r="BB748" i="27"/>
  <c r="AZ748" i="27"/>
  <c r="A748" i="27"/>
  <c r="BK747" i="27"/>
  <c r="BJ747" i="27"/>
  <c r="BI747" i="27"/>
  <c r="BH747" i="27"/>
  <c r="BG747" i="27"/>
  <c r="BF747" i="27"/>
  <c r="BE747" i="27"/>
  <c r="BC747" i="27"/>
  <c r="BB747" i="27"/>
  <c r="AZ747" i="27"/>
  <c r="A747" i="27"/>
  <c r="BK746" i="27"/>
  <c r="BJ746" i="27"/>
  <c r="BI746" i="27"/>
  <c r="BH746" i="27"/>
  <c r="BG746" i="27"/>
  <c r="BF746" i="27"/>
  <c r="BE746" i="27"/>
  <c r="BC746" i="27"/>
  <c r="BB746" i="27"/>
  <c r="AZ746" i="27"/>
  <c r="A746" i="27"/>
  <c r="BK745" i="27"/>
  <c r="BJ745" i="27"/>
  <c r="BI745" i="27"/>
  <c r="BH745" i="27"/>
  <c r="BG745" i="27"/>
  <c r="BF745" i="27"/>
  <c r="BE745" i="27"/>
  <c r="BC745" i="27"/>
  <c r="BB745" i="27"/>
  <c r="AZ745" i="27"/>
  <c r="A745" i="27"/>
  <c r="BK744" i="27"/>
  <c r="BJ744" i="27"/>
  <c r="BI744" i="27"/>
  <c r="BH744" i="27"/>
  <c r="BG744" i="27"/>
  <c r="BF744" i="27"/>
  <c r="BE744" i="27"/>
  <c r="BC744" i="27"/>
  <c r="BB744" i="27"/>
  <c r="AZ744" i="27"/>
  <c r="A744" i="27"/>
  <c r="BK743" i="27"/>
  <c r="BJ743" i="27"/>
  <c r="BI743" i="27"/>
  <c r="BH743" i="27"/>
  <c r="BG743" i="27"/>
  <c r="BF743" i="27"/>
  <c r="BE743" i="27"/>
  <c r="BC743" i="27"/>
  <c r="BB743" i="27"/>
  <c r="AZ743" i="27"/>
  <c r="A743" i="27"/>
  <c r="BK742" i="27"/>
  <c r="BJ742" i="27"/>
  <c r="BI742" i="27"/>
  <c r="BH742" i="27"/>
  <c r="BG742" i="27"/>
  <c r="BF742" i="27"/>
  <c r="BE742" i="27"/>
  <c r="BC742" i="27"/>
  <c r="BB742" i="27"/>
  <c r="AZ742" i="27"/>
  <c r="A742" i="27"/>
  <c r="BK741" i="27"/>
  <c r="BJ741" i="27"/>
  <c r="BI741" i="27"/>
  <c r="BH741" i="27"/>
  <c r="BG741" i="27"/>
  <c r="BF741" i="27"/>
  <c r="BE741" i="27"/>
  <c r="BC741" i="27"/>
  <c r="BB741" i="27"/>
  <c r="AZ741" i="27"/>
  <c r="A741" i="27"/>
  <c r="BK740" i="27"/>
  <c r="BJ740" i="27"/>
  <c r="BI740" i="27"/>
  <c r="BH740" i="27"/>
  <c r="BG740" i="27"/>
  <c r="BF740" i="27"/>
  <c r="BE740" i="27"/>
  <c r="BC740" i="27"/>
  <c r="BB740" i="27"/>
  <c r="AZ740" i="27"/>
  <c r="A740" i="27"/>
  <c r="BK739" i="27"/>
  <c r="BJ739" i="27"/>
  <c r="BI739" i="27"/>
  <c r="BH739" i="27"/>
  <c r="BG739" i="27"/>
  <c r="BF739" i="27"/>
  <c r="BE739" i="27"/>
  <c r="BC739" i="27"/>
  <c r="BB739" i="27"/>
  <c r="AZ739" i="27"/>
  <c r="A739" i="27"/>
  <c r="BK738" i="27"/>
  <c r="BJ738" i="27"/>
  <c r="BI738" i="27"/>
  <c r="BH738" i="27"/>
  <c r="BG738" i="27"/>
  <c r="BF738" i="27"/>
  <c r="BE738" i="27"/>
  <c r="BC738" i="27"/>
  <c r="BB738" i="27"/>
  <c r="AZ738" i="27"/>
  <c r="A738" i="27"/>
  <c r="BK737" i="27"/>
  <c r="BJ737" i="27"/>
  <c r="BI737" i="27"/>
  <c r="BH737" i="27"/>
  <c r="BG737" i="27"/>
  <c r="BF737" i="27"/>
  <c r="BE737" i="27"/>
  <c r="BC737" i="27"/>
  <c r="BB737" i="27"/>
  <c r="AZ737" i="27"/>
  <c r="A737" i="27"/>
  <c r="BK736" i="27"/>
  <c r="BJ736" i="27"/>
  <c r="BI736" i="27"/>
  <c r="BH736" i="27"/>
  <c r="BG736" i="27"/>
  <c r="BF736" i="27"/>
  <c r="BE736" i="27"/>
  <c r="BC736" i="27"/>
  <c r="BB736" i="27"/>
  <c r="AZ736" i="27"/>
  <c r="A736" i="27"/>
  <c r="BK735" i="27"/>
  <c r="BJ735" i="27"/>
  <c r="BI735" i="27"/>
  <c r="BH735" i="27"/>
  <c r="BG735" i="27"/>
  <c r="BF735" i="27"/>
  <c r="BE735" i="27"/>
  <c r="BC735" i="27"/>
  <c r="BB735" i="27"/>
  <c r="AZ735" i="27"/>
  <c r="A735" i="27"/>
  <c r="BK734" i="27"/>
  <c r="BJ734" i="27"/>
  <c r="BI734" i="27"/>
  <c r="BH734" i="27"/>
  <c r="BG734" i="27"/>
  <c r="BF734" i="27"/>
  <c r="BE734" i="27"/>
  <c r="BC734" i="27"/>
  <c r="BB734" i="27"/>
  <c r="AZ734" i="27"/>
  <c r="A734" i="27"/>
  <c r="BK733" i="27"/>
  <c r="BJ733" i="27"/>
  <c r="BI733" i="27"/>
  <c r="BH733" i="27"/>
  <c r="BG733" i="27"/>
  <c r="BF733" i="27"/>
  <c r="BE733" i="27"/>
  <c r="BC733" i="27"/>
  <c r="BB733" i="27"/>
  <c r="AZ733" i="27"/>
  <c r="A733" i="27"/>
  <c r="BK732" i="27"/>
  <c r="BJ732" i="27"/>
  <c r="BI732" i="27"/>
  <c r="BH732" i="27"/>
  <c r="BG732" i="27"/>
  <c r="BF732" i="27"/>
  <c r="BE732" i="27"/>
  <c r="BC732" i="27"/>
  <c r="BB732" i="27"/>
  <c r="AZ732" i="27"/>
  <c r="A732" i="27"/>
  <c r="BK731" i="27"/>
  <c r="BJ731" i="27"/>
  <c r="BI731" i="27"/>
  <c r="BH731" i="27"/>
  <c r="BG731" i="27"/>
  <c r="BF731" i="27"/>
  <c r="BE731" i="27"/>
  <c r="BC731" i="27"/>
  <c r="BB731" i="27"/>
  <c r="AZ731" i="27"/>
  <c r="A731" i="27"/>
  <c r="BK730" i="27"/>
  <c r="BJ730" i="27"/>
  <c r="BI730" i="27"/>
  <c r="BH730" i="27"/>
  <c r="BG730" i="27"/>
  <c r="BF730" i="27"/>
  <c r="BE730" i="27"/>
  <c r="BC730" i="27"/>
  <c r="BB730" i="27"/>
  <c r="AZ730" i="27"/>
  <c r="A730" i="27"/>
  <c r="BK729" i="27"/>
  <c r="BJ729" i="27"/>
  <c r="BI729" i="27"/>
  <c r="BH729" i="27"/>
  <c r="BG729" i="27"/>
  <c r="BF729" i="27"/>
  <c r="BE729" i="27"/>
  <c r="BC729" i="27"/>
  <c r="BB729" i="27"/>
  <c r="AZ729" i="27"/>
  <c r="A729" i="27"/>
  <c r="BK728" i="27"/>
  <c r="BJ728" i="27"/>
  <c r="BI728" i="27"/>
  <c r="BH728" i="27"/>
  <c r="BG728" i="27"/>
  <c r="BF728" i="27"/>
  <c r="BE728" i="27"/>
  <c r="BC728" i="27"/>
  <c r="BB728" i="27"/>
  <c r="AZ728" i="27"/>
  <c r="A728" i="27"/>
  <c r="BK727" i="27"/>
  <c r="BJ727" i="27"/>
  <c r="BI727" i="27"/>
  <c r="BH727" i="27"/>
  <c r="BG727" i="27"/>
  <c r="BF727" i="27"/>
  <c r="BE727" i="27"/>
  <c r="BC727" i="27"/>
  <c r="BB727" i="27"/>
  <c r="AZ727" i="27"/>
  <c r="A727" i="27"/>
  <c r="BK726" i="27"/>
  <c r="BJ726" i="27"/>
  <c r="BI726" i="27"/>
  <c r="BH726" i="27"/>
  <c r="BG726" i="27"/>
  <c r="BF726" i="27"/>
  <c r="BE726" i="27"/>
  <c r="BC726" i="27"/>
  <c r="BB726" i="27"/>
  <c r="AZ726" i="27"/>
  <c r="A726" i="27"/>
  <c r="BK725" i="27"/>
  <c r="BJ725" i="27"/>
  <c r="BI725" i="27"/>
  <c r="BH725" i="27"/>
  <c r="BG725" i="27"/>
  <c r="BF725" i="27"/>
  <c r="BE725" i="27"/>
  <c r="BC725" i="27"/>
  <c r="BB725" i="27"/>
  <c r="AZ725" i="27"/>
  <c r="A725" i="27"/>
  <c r="BK724" i="27"/>
  <c r="BJ724" i="27"/>
  <c r="BI724" i="27"/>
  <c r="BH724" i="27"/>
  <c r="BG724" i="27"/>
  <c r="BF724" i="27"/>
  <c r="BE724" i="27"/>
  <c r="BC724" i="27"/>
  <c r="BB724" i="27"/>
  <c r="AZ724" i="27"/>
  <c r="A724" i="27"/>
  <c r="BK723" i="27"/>
  <c r="BJ723" i="27"/>
  <c r="BI723" i="27"/>
  <c r="BH723" i="27"/>
  <c r="BG723" i="27"/>
  <c r="BF723" i="27"/>
  <c r="BE723" i="27"/>
  <c r="BC723" i="27"/>
  <c r="BB723" i="27"/>
  <c r="AZ723" i="27"/>
  <c r="A723" i="27"/>
  <c r="BK722" i="27"/>
  <c r="BJ722" i="27"/>
  <c r="BI722" i="27"/>
  <c r="BH722" i="27"/>
  <c r="BG722" i="27"/>
  <c r="BF722" i="27"/>
  <c r="BE722" i="27"/>
  <c r="BC722" i="27"/>
  <c r="BB722" i="27"/>
  <c r="AZ722" i="27"/>
  <c r="A722" i="27"/>
  <c r="BK721" i="27"/>
  <c r="BJ721" i="27"/>
  <c r="BI721" i="27"/>
  <c r="BH721" i="27"/>
  <c r="BG721" i="27"/>
  <c r="BF721" i="27"/>
  <c r="BE721" i="27"/>
  <c r="BC721" i="27"/>
  <c r="BB721" i="27"/>
  <c r="AZ721" i="27"/>
  <c r="A721" i="27"/>
  <c r="BK720" i="27"/>
  <c r="BJ720" i="27"/>
  <c r="BI720" i="27"/>
  <c r="BH720" i="27"/>
  <c r="BG720" i="27"/>
  <c r="BF720" i="27"/>
  <c r="BE720" i="27"/>
  <c r="BC720" i="27"/>
  <c r="BB720" i="27"/>
  <c r="AZ720" i="27"/>
  <c r="A720" i="27"/>
  <c r="BK719" i="27"/>
  <c r="BJ719" i="27"/>
  <c r="BI719" i="27"/>
  <c r="BH719" i="27"/>
  <c r="BG719" i="27"/>
  <c r="BF719" i="27"/>
  <c r="BE719" i="27"/>
  <c r="BC719" i="27"/>
  <c r="BB719" i="27"/>
  <c r="AZ719" i="27"/>
  <c r="A719" i="27"/>
  <c r="BK718" i="27"/>
  <c r="BJ718" i="27"/>
  <c r="BI718" i="27"/>
  <c r="BH718" i="27"/>
  <c r="BG718" i="27"/>
  <c r="BF718" i="27"/>
  <c r="BE718" i="27"/>
  <c r="BC718" i="27"/>
  <c r="BB718" i="27"/>
  <c r="AZ718" i="27"/>
  <c r="A718" i="27"/>
  <c r="BK717" i="27"/>
  <c r="BJ717" i="27"/>
  <c r="BI717" i="27"/>
  <c r="BH717" i="27"/>
  <c r="BG717" i="27"/>
  <c r="BF717" i="27"/>
  <c r="BE717" i="27"/>
  <c r="BC717" i="27"/>
  <c r="BB717" i="27"/>
  <c r="AZ717" i="27"/>
  <c r="A717" i="27"/>
  <c r="BK716" i="27"/>
  <c r="BJ716" i="27"/>
  <c r="BI716" i="27"/>
  <c r="BH716" i="27"/>
  <c r="BG716" i="27"/>
  <c r="BF716" i="27"/>
  <c r="BE716" i="27"/>
  <c r="BC716" i="27"/>
  <c r="BB716" i="27"/>
  <c r="AZ716" i="27"/>
  <c r="A716" i="27"/>
  <c r="BK715" i="27"/>
  <c r="BJ715" i="27"/>
  <c r="BI715" i="27"/>
  <c r="BH715" i="27"/>
  <c r="BG715" i="27"/>
  <c r="BF715" i="27"/>
  <c r="BE715" i="27"/>
  <c r="BC715" i="27"/>
  <c r="BB715" i="27"/>
  <c r="AZ715" i="27"/>
  <c r="A715" i="27"/>
  <c r="BK714" i="27"/>
  <c r="BJ714" i="27"/>
  <c r="BI714" i="27"/>
  <c r="BH714" i="27"/>
  <c r="BG714" i="27"/>
  <c r="BF714" i="27"/>
  <c r="BE714" i="27"/>
  <c r="BC714" i="27"/>
  <c r="BB714" i="27"/>
  <c r="AZ714" i="27"/>
  <c r="A714" i="27"/>
  <c r="BK713" i="27"/>
  <c r="BJ713" i="27"/>
  <c r="BI713" i="27"/>
  <c r="BH713" i="27"/>
  <c r="BG713" i="27"/>
  <c r="BF713" i="27"/>
  <c r="BE713" i="27"/>
  <c r="BC713" i="27"/>
  <c r="BB713" i="27"/>
  <c r="AZ713" i="27"/>
  <c r="A713" i="27"/>
  <c r="BK712" i="27"/>
  <c r="BJ712" i="27"/>
  <c r="BI712" i="27"/>
  <c r="BH712" i="27"/>
  <c r="BG712" i="27"/>
  <c r="BF712" i="27"/>
  <c r="BE712" i="27"/>
  <c r="BC712" i="27"/>
  <c r="BB712" i="27"/>
  <c r="AZ712" i="27"/>
  <c r="A712" i="27"/>
  <c r="BK711" i="27"/>
  <c r="BJ711" i="27"/>
  <c r="BI711" i="27"/>
  <c r="BH711" i="27"/>
  <c r="BG711" i="27"/>
  <c r="BF711" i="27"/>
  <c r="BE711" i="27"/>
  <c r="BC711" i="27"/>
  <c r="BB711" i="27"/>
  <c r="AZ711" i="27"/>
  <c r="A711" i="27"/>
  <c r="BK710" i="27"/>
  <c r="BJ710" i="27"/>
  <c r="BI710" i="27"/>
  <c r="BH710" i="27"/>
  <c r="BG710" i="27"/>
  <c r="BF710" i="27"/>
  <c r="BE710" i="27"/>
  <c r="BC710" i="27"/>
  <c r="BB710" i="27"/>
  <c r="AZ710" i="27"/>
  <c r="A710" i="27"/>
  <c r="BK709" i="27"/>
  <c r="BJ709" i="27"/>
  <c r="BI709" i="27"/>
  <c r="BH709" i="27"/>
  <c r="BG709" i="27"/>
  <c r="BF709" i="27"/>
  <c r="BE709" i="27"/>
  <c r="BC709" i="27"/>
  <c r="BB709" i="27"/>
  <c r="AZ709" i="27"/>
  <c r="A709" i="27"/>
  <c r="BK708" i="27"/>
  <c r="BJ708" i="27"/>
  <c r="BI708" i="27"/>
  <c r="BH708" i="27"/>
  <c r="BG708" i="27"/>
  <c r="BF708" i="27"/>
  <c r="BE708" i="27"/>
  <c r="BC708" i="27"/>
  <c r="BB708" i="27"/>
  <c r="AZ708" i="27"/>
  <c r="A708" i="27"/>
  <c r="BK707" i="27"/>
  <c r="BJ707" i="27"/>
  <c r="BI707" i="27"/>
  <c r="BH707" i="27"/>
  <c r="BG707" i="27"/>
  <c r="BF707" i="27"/>
  <c r="BE707" i="27"/>
  <c r="BC707" i="27"/>
  <c r="BB707" i="27"/>
  <c r="AZ707" i="27"/>
  <c r="A707" i="27"/>
  <c r="BK706" i="27"/>
  <c r="BJ706" i="27"/>
  <c r="BI706" i="27"/>
  <c r="BH706" i="27"/>
  <c r="BG706" i="27"/>
  <c r="BF706" i="27"/>
  <c r="BE706" i="27"/>
  <c r="BC706" i="27"/>
  <c r="BB706" i="27"/>
  <c r="AZ706" i="27"/>
  <c r="A706" i="27"/>
  <c r="BK705" i="27"/>
  <c r="BJ705" i="27"/>
  <c r="BI705" i="27"/>
  <c r="BH705" i="27"/>
  <c r="BG705" i="27"/>
  <c r="BF705" i="27"/>
  <c r="BE705" i="27"/>
  <c r="BC705" i="27"/>
  <c r="BB705" i="27"/>
  <c r="AZ705" i="27"/>
  <c r="A705" i="27"/>
  <c r="BK704" i="27"/>
  <c r="BJ704" i="27"/>
  <c r="BI704" i="27"/>
  <c r="BH704" i="27"/>
  <c r="BG704" i="27"/>
  <c r="BF704" i="27"/>
  <c r="BE704" i="27"/>
  <c r="BC704" i="27"/>
  <c r="BB704" i="27"/>
  <c r="AZ704" i="27"/>
  <c r="A704" i="27"/>
  <c r="BK703" i="27"/>
  <c r="BJ703" i="27"/>
  <c r="BI703" i="27"/>
  <c r="BH703" i="27"/>
  <c r="BG703" i="27"/>
  <c r="BF703" i="27"/>
  <c r="BE703" i="27"/>
  <c r="BC703" i="27"/>
  <c r="BB703" i="27"/>
  <c r="AZ703" i="27"/>
  <c r="A703" i="27"/>
  <c r="BK702" i="27"/>
  <c r="BJ702" i="27"/>
  <c r="BI702" i="27"/>
  <c r="BH702" i="27"/>
  <c r="BG702" i="27"/>
  <c r="BF702" i="27"/>
  <c r="BE702" i="27"/>
  <c r="BC702" i="27"/>
  <c r="BB702" i="27"/>
  <c r="AZ702" i="27"/>
  <c r="A702" i="27"/>
  <c r="BK701" i="27"/>
  <c r="BJ701" i="27"/>
  <c r="BI701" i="27"/>
  <c r="BH701" i="27"/>
  <c r="BG701" i="27"/>
  <c r="BF701" i="27"/>
  <c r="BE701" i="27"/>
  <c r="BC701" i="27"/>
  <c r="BB701" i="27"/>
  <c r="AZ701" i="27"/>
  <c r="A701" i="27"/>
  <c r="BK700" i="27"/>
  <c r="BJ700" i="27"/>
  <c r="BI700" i="27"/>
  <c r="BH700" i="27"/>
  <c r="BG700" i="27"/>
  <c r="BF700" i="27"/>
  <c r="BE700" i="27"/>
  <c r="BC700" i="27"/>
  <c r="BB700" i="27"/>
  <c r="AZ700" i="27"/>
  <c r="A700" i="27"/>
  <c r="BK699" i="27"/>
  <c r="BJ699" i="27"/>
  <c r="BI699" i="27"/>
  <c r="BH699" i="27"/>
  <c r="BG699" i="27"/>
  <c r="BF699" i="27"/>
  <c r="BE699" i="27"/>
  <c r="BC699" i="27"/>
  <c r="BB699" i="27"/>
  <c r="AZ699" i="27"/>
  <c r="A699" i="27"/>
  <c r="BK698" i="27"/>
  <c r="BJ698" i="27"/>
  <c r="BI698" i="27"/>
  <c r="BH698" i="27"/>
  <c r="BG698" i="27"/>
  <c r="BF698" i="27"/>
  <c r="BE698" i="27"/>
  <c r="BC698" i="27"/>
  <c r="BB698" i="27"/>
  <c r="AZ698" i="27"/>
  <c r="A698" i="27"/>
  <c r="BK697" i="27"/>
  <c r="BJ697" i="27"/>
  <c r="BI697" i="27"/>
  <c r="BH697" i="27"/>
  <c r="BG697" i="27"/>
  <c r="BF697" i="27"/>
  <c r="BE697" i="27"/>
  <c r="BC697" i="27"/>
  <c r="BB697" i="27"/>
  <c r="AZ697" i="27"/>
  <c r="A697" i="27"/>
  <c r="BK696" i="27"/>
  <c r="BJ696" i="27"/>
  <c r="BI696" i="27"/>
  <c r="BH696" i="27"/>
  <c r="BG696" i="27"/>
  <c r="BF696" i="27"/>
  <c r="BE696" i="27"/>
  <c r="BC696" i="27"/>
  <c r="BB696" i="27"/>
  <c r="AZ696" i="27"/>
  <c r="A696" i="27"/>
  <c r="BK695" i="27"/>
  <c r="BJ695" i="27"/>
  <c r="BI695" i="27"/>
  <c r="BH695" i="27"/>
  <c r="BG695" i="27"/>
  <c r="BF695" i="27"/>
  <c r="BE695" i="27"/>
  <c r="BC695" i="27"/>
  <c r="BB695" i="27"/>
  <c r="AZ695" i="27"/>
  <c r="A695" i="27"/>
  <c r="BK694" i="27"/>
  <c r="BJ694" i="27"/>
  <c r="BI694" i="27"/>
  <c r="BH694" i="27"/>
  <c r="BG694" i="27"/>
  <c r="BF694" i="27"/>
  <c r="BE694" i="27"/>
  <c r="BC694" i="27"/>
  <c r="BB694" i="27"/>
  <c r="AZ694" i="27"/>
  <c r="A694" i="27"/>
  <c r="BK693" i="27"/>
  <c r="BJ693" i="27"/>
  <c r="BI693" i="27"/>
  <c r="BH693" i="27"/>
  <c r="BG693" i="27"/>
  <c r="BF693" i="27"/>
  <c r="BE693" i="27"/>
  <c r="BC693" i="27"/>
  <c r="BB693" i="27"/>
  <c r="AZ693" i="27"/>
  <c r="A693" i="27"/>
  <c r="BK692" i="27"/>
  <c r="BJ692" i="27"/>
  <c r="BI692" i="27"/>
  <c r="BH692" i="27"/>
  <c r="BG692" i="27"/>
  <c r="BF692" i="27"/>
  <c r="BE692" i="27"/>
  <c r="BC692" i="27"/>
  <c r="BB692" i="27"/>
  <c r="AZ692" i="27"/>
  <c r="A692" i="27"/>
  <c r="BK691" i="27"/>
  <c r="BJ691" i="27"/>
  <c r="BI691" i="27"/>
  <c r="BH691" i="27"/>
  <c r="BG691" i="27"/>
  <c r="BF691" i="27"/>
  <c r="BE691" i="27"/>
  <c r="BC691" i="27"/>
  <c r="BB691" i="27"/>
  <c r="AZ691" i="27"/>
  <c r="A691" i="27"/>
  <c r="BK690" i="27"/>
  <c r="BJ690" i="27"/>
  <c r="BI690" i="27"/>
  <c r="BH690" i="27"/>
  <c r="BG690" i="27"/>
  <c r="BF690" i="27"/>
  <c r="BE690" i="27"/>
  <c r="BC690" i="27"/>
  <c r="BB690" i="27"/>
  <c r="AZ690" i="27"/>
  <c r="A690" i="27"/>
  <c r="BK689" i="27"/>
  <c r="BJ689" i="27"/>
  <c r="BI689" i="27"/>
  <c r="BH689" i="27"/>
  <c r="BG689" i="27"/>
  <c r="BF689" i="27"/>
  <c r="BE689" i="27"/>
  <c r="BC689" i="27"/>
  <c r="BB689" i="27"/>
  <c r="AZ689" i="27"/>
  <c r="A689" i="27"/>
  <c r="BK688" i="27"/>
  <c r="BJ688" i="27"/>
  <c r="BI688" i="27"/>
  <c r="BH688" i="27"/>
  <c r="BG688" i="27"/>
  <c r="BF688" i="27"/>
  <c r="BE688" i="27"/>
  <c r="BC688" i="27"/>
  <c r="BB688" i="27"/>
  <c r="AZ688" i="27"/>
  <c r="A688" i="27"/>
  <c r="BK687" i="27"/>
  <c r="BJ687" i="27"/>
  <c r="BI687" i="27"/>
  <c r="BH687" i="27"/>
  <c r="BG687" i="27"/>
  <c r="BF687" i="27"/>
  <c r="BE687" i="27"/>
  <c r="BC687" i="27"/>
  <c r="BB687" i="27"/>
  <c r="AZ687" i="27"/>
  <c r="A687" i="27"/>
  <c r="BK686" i="27"/>
  <c r="BJ686" i="27"/>
  <c r="BI686" i="27"/>
  <c r="BH686" i="27"/>
  <c r="BG686" i="27"/>
  <c r="BF686" i="27"/>
  <c r="BE686" i="27"/>
  <c r="BC686" i="27"/>
  <c r="BB686" i="27"/>
  <c r="AZ686" i="27"/>
  <c r="A686" i="27"/>
  <c r="BK685" i="27"/>
  <c r="BJ685" i="27"/>
  <c r="BI685" i="27"/>
  <c r="BH685" i="27"/>
  <c r="BG685" i="27"/>
  <c r="BF685" i="27"/>
  <c r="BE685" i="27"/>
  <c r="BC685" i="27"/>
  <c r="BB685" i="27"/>
  <c r="AZ685" i="27"/>
  <c r="A685" i="27"/>
  <c r="BK684" i="27"/>
  <c r="BJ684" i="27"/>
  <c r="BI684" i="27"/>
  <c r="BH684" i="27"/>
  <c r="BG684" i="27"/>
  <c r="BF684" i="27"/>
  <c r="BE684" i="27"/>
  <c r="BC684" i="27"/>
  <c r="BB684" i="27"/>
  <c r="AZ684" i="27"/>
  <c r="A684" i="27"/>
  <c r="BK683" i="27"/>
  <c r="BJ683" i="27"/>
  <c r="BI683" i="27"/>
  <c r="BH683" i="27"/>
  <c r="BG683" i="27"/>
  <c r="BF683" i="27"/>
  <c r="BE683" i="27"/>
  <c r="BC683" i="27"/>
  <c r="BB683" i="27"/>
  <c r="AZ683" i="27"/>
  <c r="A683" i="27"/>
  <c r="BK682" i="27"/>
  <c r="BJ682" i="27"/>
  <c r="BI682" i="27"/>
  <c r="BH682" i="27"/>
  <c r="BG682" i="27"/>
  <c r="BF682" i="27"/>
  <c r="BE682" i="27"/>
  <c r="BC682" i="27"/>
  <c r="BB682" i="27"/>
  <c r="AZ682" i="27"/>
  <c r="A682" i="27"/>
  <c r="BK681" i="27"/>
  <c r="BJ681" i="27"/>
  <c r="BI681" i="27"/>
  <c r="BH681" i="27"/>
  <c r="BG681" i="27"/>
  <c r="BF681" i="27"/>
  <c r="BE681" i="27"/>
  <c r="BC681" i="27"/>
  <c r="BB681" i="27"/>
  <c r="AZ681" i="27"/>
  <c r="A681" i="27"/>
  <c r="BK680" i="27"/>
  <c r="BJ680" i="27"/>
  <c r="BI680" i="27"/>
  <c r="BH680" i="27"/>
  <c r="BG680" i="27"/>
  <c r="BF680" i="27"/>
  <c r="BE680" i="27"/>
  <c r="BC680" i="27"/>
  <c r="BB680" i="27"/>
  <c r="AZ680" i="27"/>
  <c r="A680" i="27"/>
  <c r="BK679" i="27"/>
  <c r="BJ679" i="27"/>
  <c r="BI679" i="27"/>
  <c r="BH679" i="27"/>
  <c r="BG679" i="27"/>
  <c r="BF679" i="27"/>
  <c r="BE679" i="27"/>
  <c r="BC679" i="27"/>
  <c r="BB679" i="27"/>
  <c r="AZ679" i="27"/>
  <c r="A679" i="27"/>
  <c r="BK678" i="27"/>
  <c r="BJ678" i="27"/>
  <c r="BI678" i="27"/>
  <c r="BH678" i="27"/>
  <c r="BG678" i="27"/>
  <c r="BF678" i="27"/>
  <c r="BE678" i="27"/>
  <c r="BC678" i="27"/>
  <c r="BB678" i="27"/>
  <c r="AZ678" i="27"/>
  <c r="A678" i="27"/>
  <c r="BK677" i="27"/>
  <c r="BJ677" i="27"/>
  <c r="BI677" i="27"/>
  <c r="BH677" i="27"/>
  <c r="BG677" i="27"/>
  <c r="BF677" i="27"/>
  <c r="BE677" i="27"/>
  <c r="BC677" i="27"/>
  <c r="BB677" i="27"/>
  <c r="AZ677" i="27"/>
  <c r="A677" i="27"/>
  <c r="BK676" i="27"/>
  <c r="BJ676" i="27"/>
  <c r="BI676" i="27"/>
  <c r="BH676" i="27"/>
  <c r="BG676" i="27"/>
  <c r="BF676" i="27"/>
  <c r="BE676" i="27"/>
  <c r="BC676" i="27"/>
  <c r="BB676" i="27"/>
  <c r="AZ676" i="27"/>
  <c r="A676" i="27"/>
  <c r="BK675" i="27"/>
  <c r="BJ675" i="27"/>
  <c r="BI675" i="27"/>
  <c r="BH675" i="27"/>
  <c r="BG675" i="27"/>
  <c r="BF675" i="27"/>
  <c r="BE675" i="27"/>
  <c r="BC675" i="27"/>
  <c r="BB675" i="27"/>
  <c r="AZ675" i="27"/>
  <c r="A675" i="27"/>
  <c r="BK674" i="27"/>
  <c r="BJ674" i="27"/>
  <c r="BI674" i="27"/>
  <c r="BH674" i="27"/>
  <c r="BG674" i="27"/>
  <c r="BF674" i="27"/>
  <c r="BE674" i="27"/>
  <c r="BC674" i="27"/>
  <c r="BB674" i="27"/>
  <c r="AZ674" i="27"/>
  <c r="A674" i="27"/>
  <c r="BK673" i="27"/>
  <c r="BJ673" i="27"/>
  <c r="BI673" i="27"/>
  <c r="BH673" i="27"/>
  <c r="BG673" i="27"/>
  <c r="BF673" i="27"/>
  <c r="BE673" i="27"/>
  <c r="BC673" i="27"/>
  <c r="BB673" i="27"/>
  <c r="AZ673" i="27"/>
  <c r="A673" i="27"/>
  <c r="BK672" i="27"/>
  <c r="BJ672" i="27"/>
  <c r="BI672" i="27"/>
  <c r="BH672" i="27"/>
  <c r="BG672" i="27"/>
  <c r="BF672" i="27"/>
  <c r="BE672" i="27"/>
  <c r="BC672" i="27"/>
  <c r="BB672" i="27"/>
  <c r="AZ672" i="27"/>
  <c r="A672" i="27"/>
  <c r="BK671" i="27"/>
  <c r="BJ671" i="27"/>
  <c r="BI671" i="27"/>
  <c r="BH671" i="27"/>
  <c r="BG671" i="27"/>
  <c r="BF671" i="27"/>
  <c r="BE671" i="27"/>
  <c r="BC671" i="27"/>
  <c r="BB671" i="27"/>
  <c r="AZ671" i="27"/>
  <c r="A671" i="27"/>
  <c r="BK670" i="27"/>
  <c r="BJ670" i="27"/>
  <c r="BI670" i="27"/>
  <c r="BH670" i="27"/>
  <c r="BG670" i="27"/>
  <c r="BF670" i="27"/>
  <c r="BE670" i="27"/>
  <c r="BC670" i="27"/>
  <c r="BB670" i="27"/>
  <c r="AZ670" i="27"/>
  <c r="A670" i="27"/>
  <c r="BK669" i="27"/>
  <c r="BJ669" i="27"/>
  <c r="BI669" i="27"/>
  <c r="BH669" i="27"/>
  <c r="BG669" i="27"/>
  <c r="BF669" i="27"/>
  <c r="BE669" i="27"/>
  <c r="BC669" i="27"/>
  <c r="BB669" i="27"/>
  <c r="AZ669" i="27"/>
  <c r="A669" i="27"/>
  <c r="BK668" i="27"/>
  <c r="BJ668" i="27"/>
  <c r="BI668" i="27"/>
  <c r="BH668" i="27"/>
  <c r="BG668" i="27"/>
  <c r="BF668" i="27"/>
  <c r="BE668" i="27"/>
  <c r="BC668" i="27"/>
  <c r="BB668" i="27"/>
  <c r="AZ668" i="27"/>
  <c r="A668" i="27"/>
  <c r="BK667" i="27"/>
  <c r="BJ667" i="27"/>
  <c r="BI667" i="27"/>
  <c r="BH667" i="27"/>
  <c r="BG667" i="27"/>
  <c r="BF667" i="27"/>
  <c r="BE667" i="27"/>
  <c r="BC667" i="27"/>
  <c r="BB667" i="27"/>
  <c r="AZ667" i="27"/>
  <c r="A667" i="27"/>
  <c r="BK666" i="27"/>
  <c r="BJ666" i="27"/>
  <c r="BI666" i="27"/>
  <c r="BH666" i="27"/>
  <c r="BG666" i="27"/>
  <c r="BF666" i="27"/>
  <c r="BE666" i="27"/>
  <c r="BC666" i="27"/>
  <c r="BB666" i="27"/>
  <c r="AZ666" i="27"/>
  <c r="A666" i="27"/>
  <c r="BK665" i="27"/>
  <c r="BJ665" i="27"/>
  <c r="BI665" i="27"/>
  <c r="BH665" i="27"/>
  <c r="BG665" i="27"/>
  <c r="BF665" i="27"/>
  <c r="BE665" i="27"/>
  <c r="BC665" i="27"/>
  <c r="BB665" i="27"/>
  <c r="AZ665" i="27"/>
  <c r="A665" i="27"/>
  <c r="BK664" i="27"/>
  <c r="BJ664" i="27"/>
  <c r="BI664" i="27"/>
  <c r="BH664" i="27"/>
  <c r="BG664" i="27"/>
  <c r="BF664" i="27"/>
  <c r="BE664" i="27"/>
  <c r="BC664" i="27"/>
  <c r="BB664" i="27"/>
  <c r="AZ664" i="27"/>
  <c r="A664" i="27"/>
  <c r="BK663" i="27"/>
  <c r="BJ663" i="27"/>
  <c r="BI663" i="27"/>
  <c r="BH663" i="27"/>
  <c r="BG663" i="27"/>
  <c r="BF663" i="27"/>
  <c r="BE663" i="27"/>
  <c r="BC663" i="27"/>
  <c r="BB663" i="27"/>
  <c r="AZ663" i="27"/>
  <c r="A663" i="27"/>
  <c r="BK662" i="27"/>
  <c r="BJ662" i="27"/>
  <c r="BI662" i="27"/>
  <c r="BH662" i="27"/>
  <c r="BG662" i="27"/>
  <c r="BF662" i="27"/>
  <c r="BE662" i="27"/>
  <c r="BC662" i="27"/>
  <c r="BB662" i="27"/>
  <c r="AZ662" i="27"/>
  <c r="A662" i="27"/>
  <c r="BK661" i="27"/>
  <c r="BJ661" i="27"/>
  <c r="BI661" i="27"/>
  <c r="BH661" i="27"/>
  <c r="BG661" i="27"/>
  <c r="BF661" i="27"/>
  <c r="BE661" i="27"/>
  <c r="BC661" i="27"/>
  <c r="BB661" i="27"/>
  <c r="AZ661" i="27"/>
  <c r="A661" i="27"/>
  <c r="BK660" i="27"/>
  <c r="BJ660" i="27"/>
  <c r="BI660" i="27"/>
  <c r="BH660" i="27"/>
  <c r="BG660" i="27"/>
  <c r="BF660" i="27"/>
  <c r="BE660" i="27"/>
  <c r="BC660" i="27"/>
  <c r="BB660" i="27"/>
  <c r="AZ660" i="27"/>
  <c r="A660" i="27"/>
  <c r="BK659" i="27"/>
  <c r="BJ659" i="27"/>
  <c r="BI659" i="27"/>
  <c r="BH659" i="27"/>
  <c r="BG659" i="27"/>
  <c r="BF659" i="27"/>
  <c r="BE659" i="27"/>
  <c r="BC659" i="27"/>
  <c r="BB659" i="27"/>
  <c r="AZ659" i="27"/>
  <c r="A659" i="27"/>
  <c r="BK658" i="27"/>
  <c r="BJ658" i="27"/>
  <c r="BI658" i="27"/>
  <c r="BH658" i="27"/>
  <c r="BG658" i="27"/>
  <c r="BF658" i="27"/>
  <c r="BE658" i="27"/>
  <c r="BC658" i="27"/>
  <c r="BB658" i="27"/>
  <c r="AZ658" i="27"/>
  <c r="A658" i="27"/>
  <c r="BK657" i="27"/>
  <c r="BJ657" i="27"/>
  <c r="BI657" i="27"/>
  <c r="BH657" i="27"/>
  <c r="BG657" i="27"/>
  <c r="BF657" i="27"/>
  <c r="BE657" i="27"/>
  <c r="BC657" i="27"/>
  <c r="BB657" i="27"/>
  <c r="AZ657" i="27"/>
  <c r="A657" i="27"/>
  <c r="BK656" i="27"/>
  <c r="BJ656" i="27"/>
  <c r="BI656" i="27"/>
  <c r="BH656" i="27"/>
  <c r="BG656" i="27"/>
  <c r="BF656" i="27"/>
  <c r="BE656" i="27"/>
  <c r="BC656" i="27"/>
  <c r="BB656" i="27"/>
  <c r="AZ656" i="27"/>
  <c r="A656" i="27"/>
  <c r="BK655" i="27"/>
  <c r="BJ655" i="27"/>
  <c r="BI655" i="27"/>
  <c r="BH655" i="27"/>
  <c r="BG655" i="27"/>
  <c r="BF655" i="27"/>
  <c r="BE655" i="27"/>
  <c r="BC655" i="27"/>
  <c r="BB655" i="27"/>
  <c r="AZ655" i="27"/>
  <c r="A655" i="27"/>
  <c r="BK654" i="27"/>
  <c r="BJ654" i="27"/>
  <c r="BI654" i="27"/>
  <c r="BH654" i="27"/>
  <c r="BG654" i="27"/>
  <c r="BF654" i="27"/>
  <c r="BE654" i="27"/>
  <c r="BC654" i="27"/>
  <c r="BB654" i="27"/>
  <c r="AZ654" i="27"/>
  <c r="A654" i="27"/>
  <c r="BK653" i="27"/>
  <c r="BJ653" i="27"/>
  <c r="BI653" i="27"/>
  <c r="BH653" i="27"/>
  <c r="BG653" i="27"/>
  <c r="BF653" i="27"/>
  <c r="BE653" i="27"/>
  <c r="BC653" i="27"/>
  <c r="BB653" i="27"/>
  <c r="AZ653" i="27"/>
  <c r="A653" i="27"/>
  <c r="BK652" i="27"/>
  <c r="BJ652" i="27"/>
  <c r="BI652" i="27"/>
  <c r="BH652" i="27"/>
  <c r="BG652" i="27"/>
  <c r="BF652" i="27"/>
  <c r="BE652" i="27"/>
  <c r="BC652" i="27"/>
  <c r="BB652" i="27"/>
  <c r="AZ652" i="27"/>
  <c r="A652" i="27"/>
  <c r="BK651" i="27"/>
  <c r="BJ651" i="27"/>
  <c r="BI651" i="27"/>
  <c r="BH651" i="27"/>
  <c r="BG651" i="27"/>
  <c r="BF651" i="27"/>
  <c r="BE651" i="27"/>
  <c r="BC651" i="27"/>
  <c r="BB651" i="27"/>
  <c r="AZ651" i="27"/>
  <c r="A651" i="27"/>
  <c r="BK650" i="27"/>
  <c r="BJ650" i="27"/>
  <c r="BI650" i="27"/>
  <c r="BH650" i="27"/>
  <c r="BG650" i="27"/>
  <c r="BF650" i="27"/>
  <c r="BE650" i="27"/>
  <c r="BC650" i="27"/>
  <c r="BB650" i="27"/>
  <c r="AZ650" i="27"/>
  <c r="A650" i="27"/>
  <c r="BK649" i="27"/>
  <c r="BJ649" i="27"/>
  <c r="BI649" i="27"/>
  <c r="BH649" i="27"/>
  <c r="BG649" i="27"/>
  <c r="BF649" i="27"/>
  <c r="BE649" i="27"/>
  <c r="BC649" i="27"/>
  <c r="BB649" i="27"/>
  <c r="AZ649" i="27"/>
  <c r="A649" i="27"/>
  <c r="BK648" i="27"/>
  <c r="BJ648" i="27"/>
  <c r="BI648" i="27"/>
  <c r="BH648" i="27"/>
  <c r="BG648" i="27"/>
  <c r="BF648" i="27"/>
  <c r="BE648" i="27"/>
  <c r="BC648" i="27"/>
  <c r="BB648" i="27"/>
  <c r="AZ648" i="27"/>
  <c r="A648" i="27"/>
  <c r="BK647" i="27"/>
  <c r="BJ647" i="27"/>
  <c r="BI647" i="27"/>
  <c r="BH647" i="27"/>
  <c r="BG647" i="27"/>
  <c r="BF647" i="27"/>
  <c r="BE647" i="27"/>
  <c r="BC647" i="27"/>
  <c r="BB647" i="27"/>
  <c r="AZ647" i="27"/>
  <c r="A647" i="27"/>
  <c r="BK646" i="27"/>
  <c r="BJ646" i="27"/>
  <c r="BI646" i="27"/>
  <c r="BH646" i="27"/>
  <c r="BG646" i="27"/>
  <c r="BF646" i="27"/>
  <c r="BE646" i="27"/>
  <c r="BC646" i="27"/>
  <c r="BB646" i="27"/>
  <c r="AZ646" i="27"/>
  <c r="A646" i="27"/>
  <c r="BK645" i="27"/>
  <c r="BJ645" i="27"/>
  <c r="BI645" i="27"/>
  <c r="BH645" i="27"/>
  <c r="BG645" i="27"/>
  <c r="BF645" i="27"/>
  <c r="BE645" i="27"/>
  <c r="BC645" i="27"/>
  <c r="BB645" i="27"/>
  <c r="AZ645" i="27"/>
  <c r="A645" i="27"/>
  <c r="BK644" i="27"/>
  <c r="BJ644" i="27"/>
  <c r="BI644" i="27"/>
  <c r="BH644" i="27"/>
  <c r="BG644" i="27"/>
  <c r="BF644" i="27"/>
  <c r="BE644" i="27"/>
  <c r="BC644" i="27"/>
  <c r="BB644" i="27"/>
  <c r="AZ644" i="27"/>
  <c r="A644" i="27"/>
  <c r="BK643" i="27"/>
  <c r="BJ643" i="27"/>
  <c r="BI643" i="27"/>
  <c r="BH643" i="27"/>
  <c r="BG643" i="27"/>
  <c r="BF643" i="27"/>
  <c r="BE643" i="27"/>
  <c r="BC643" i="27"/>
  <c r="BB643" i="27"/>
  <c r="AZ643" i="27"/>
  <c r="A643" i="27"/>
  <c r="BK642" i="27"/>
  <c r="BJ642" i="27"/>
  <c r="BI642" i="27"/>
  <c r="BH642" i="27"/>
  <c r="BG642" i="27"/>
  <c r="BF642" i="27"/>
  <c r="BE642" i="27"/>
  <c r="BC642" i="27"/>
  <c r="BB642" i="27"/>
  <c r="AZ642" i="27"/>
  <c r="A642" i="27"/>
  <c r="BK641" i="27"/>
  <c r="BJ641" i="27"/>
  <c r="BI641" i="27"/>
  <c r="BH641" i="27"/>
  <c r="BG641" i="27"/>
  <c r="BF641" i="27"/>
  <c r="BE641" i="27"/>
  <c r="BC641" i="27"/>
  <c r="BB641" i="27"/>
  <c r="AZ641" i="27"/>
  <c r="A641" i="27"/>
  <c r="BK640" i="27"/>
  <c r="BJ640" i="27"/>
  <c r="BI640" i="27"/>
  <c r="BH640" i="27"/>
  <c r="BG640" i="27"/>
  <c r="BF640" i="27"/>
  <c r="BE640" i="27"/>
  <c r="BC640" i="27"/>
  <c r="BB640" i="27"/>
  <c r="AZ640" i="27"/>
  <c r="A640" i="27"/>
  <c r="BK639" i="27"/>
  <c r="BJ639" i="27"/>
  <c r="BI639" i="27"/>
  <c r="BH639" i="27"/>
  <c r="BG639" i="27"/>
  <c r="BF639" i="27"/>
  <c r="BE639" i="27"/>
  <c r="BC639" i="27"/>
  <c r="BB639" i="27"/>
  <c r="AZ639" i="27"/>
  <c r="A639" i="27"/>
  <c r="BK638" i="27"/>
  <c r="BJ638" i="27"/>
  <c r="BI638" i="27"/>
  <c r="BH638" i="27"/>
  <c r="BG638" i="27"/>
  <c r="BF638" i="27"/>
  <c r="BE638" i="27"/>
  <c r="BC638" i="27"/>
  <c r="BB638" i="27"/>
  <c r="AZ638" i="27"/>
  <c r="A638" i="27"/>
  <c r="BK637" i="27"/>
  <c r="BJ637" i="27"/>
  <c r="BI637" i="27"/>
  <c r="BH637" i="27"/>
  <c r="BG637" i="27"/>
  <c r="BF637" i="27"/>
  <c r="BE637" i="27"/>
  <c r="BC637" i="27"/>
  <c r="BB637" i="27"/>
  <c r="AZ637" i="27"/>
  <c r="A637" i="27"/>
  <c r="BK636" i="27"/>
  <c r="BJ636" i="27"/>
  <c r="BI636" i="27"/>
  <c r="BH636" i="27"/>
  <c r="BG636" i="27"/>
  <c r="BF636" i="27"/>
  <c r="BE636" i="27"/>
  <c r="BC636" i="27"/>
  <c r="BB636" i="27"/>
  <c r="AZ636" i="27"/>
  <c r="A636" i="27"/>
  <c r="BK635" i="27"/>
  <c r="BJ635" i="27"/>
  <c r="BI635" i="27"/>
  <c r="BH635" i="27"/>
  <c r="BG635" i="27"/>
  <c r="BF635" i="27"/>
  <c r="BE635" i="27"/>
  <c r="BC635" i="27"/>
  <c r="BB635" i="27"/>
  <c r="AZ635" i="27"/>
  <c r="A635" i="27"/>
  <c r="BK634" i="27"/>
  <c r="BJ634" i="27"/>
  <c r="BI634" i="27"/>
  <c r="BH634" i="27"/>
  <c r="BG634" i="27"/>
  <c r="BF634" i="27"/>
  <c r="BE634" i="27"/>
  <c r="BC634" i="27"/>
  <c r="BB634" i="27"/>
  <c r="AZ634" i="27"/>
  <c r="A634" i="27"/>
  <c r="BK633" i="27"/>
  <c r="BJ633" i="27"/>
  <c r="BI633" i="27"/>
  <c r="BH633" i="27"/>
  <c r="BG633" i="27"/>
  <c r="BF633" i="27"/>
  <c r="BE633" i="27"/>
  <c r="BC633" i="27"/>
  <c r="BB633" i="27"/>
  <c r="AZ633" i="27"/>
  <c r="A633" i="27"/>
  <c r="BK632" i="27"/>
  <c r="BJ632" i="27"/>
  <c r="BI632" i="27"/>
  <c r="BH632" i="27"/>
  <c r="BG632" i="27"/>
  <c r="BF632" i="27"/>
  <c r="BE632" i="27"/>
  <c r="BC632" i="27"/>
  <c r="BB632" i="27"/>
  <c r="AZ632" i="27"/>
  <c r="A632" i="27"/>
  <c r="BK631" i="27"/>
  <c r="BJ631" i="27"/>
  <c r="BI631" i="27"/>
  <c r="BH631" i="27"/>
  <c r="BG631" i="27"/>
  <c r="BF631" i="27"/>
  <c r="BE631" i="27"/>
  <c r="BC631" i="27"/>
  <c r="BB631" i="27"/>
  <c r="AZ631" i="27"/>
  <c r="A631" i="27"/>
  <c r="BK630" i="27"/>
  <c r="BJ630" i="27"/>
  <c r="BI630" i="27"/>
  <c r="BH630" i="27"/>
  <c r="BG630" i="27"/>
  <c r="BF630" i="27"/>
  <c r="BE630" i="27"/>
  <c r="BC630" i="27"/>
  <c r="BB630" i="27"/>
  <c r="AZ630" i="27"/>
  <c r="A630" i="27"/>
  <c r="BK629" i="27"/>
  <c r="BJ629" i="27"/>
  <c r="BI629" i="27"/>
  <c r="BH629" i="27"/>
  <c r="BG629" i="27"/>
  <c r="BF629" i="27"/>
  <c r="BE629" i="27"/>
  <c r="BC629" i="27"/>
  <c r="BB629" i="27"/>
  <c r="AZ629" i="27"/>
  <c r="A629" i="27"/>
  <c r="BK628" i="27"/>
  <c r="BJ628" i="27"/>
  <c r="BI628" i="27"/>
  <c r="BH628" i="27"/>
  <c r="BG628" i="27"/>
  <c r="BF628" i="27"/>
  <c r="BE628" i="27"/>
  <c r="BC628" i="27"/>
  <c r="BB628" i="27"/>
  <c r="AZ628" i="27"/>
  <c r="A628" i="27"/>
  <c r="BK627" i="27"/>
  <c r="BJ627" i="27"/>
  <c r="BI627" i="27"/>
  <c r="BH627" i="27"/>
  <c r="BG627" i="27"/>
  <c r="BF627" i="27"/>
  <c r="BE627" i="27"/>
  <c r="BC627" i="27"/>
  <c r="BB627" i="27"/>
  <c r="AZ627" i="27"/>
  <c r="A627" i="27"/>
  <c r="BK626" i="27"/>
  <c r="BJ626" i="27"/>
  <c r="BI626" i="27"/>
  <c r="BH626" i="27"/>
  <c r="BG626" i="27"/>
  <c r="BF626" i="27"/>
  <c r="BE626" i="27"/>
  <c r="BC626" i="27"/>
  <c r="BB626" i="27"/>
  <c r="AZ626" i="27"/>
  <c r="A626" i="27"/>
  <c r="BK625" i="27"/>
  <c r="BJ625" i="27"/>
  <c r="BI625" i="27"/>
  <c r="BH625" i="27"/>
  <c r="BG625" i="27"/>
  <c r="BF625" i="27"/>
  <c r="BE625" i="27"/>
  <c r="BC625" i="27"/>
  <c r="BB625" i="27"/>
  <c r="AZ625" i="27"/>
  <c r="A625" i="27"/>
  <c r="BK624" i="27"/>
  <c r="BJ624" i="27"/>
  <c r="BI624" i="27"/>
  <c r="BH624" i="27"/>
  <c r="BG624" i="27"/>
  <c r="BF624" i="27"/>
  <c r="BE624" i="27"/>
  <c r="BC624" i="27"/>
  <c r="BB624" i="27"/>
  <c r="AZ624" i="27"/>
  <c r="A624" i="27"/>
  <c r="BK623" i="27"/>
  <c r="BJ623" i="27"/>
  <c r="BI623" i="27"/>
  <c r="BH623" i="27"/>
  <c r="BG623" i="27"/>
  <c r="BF623" i="27"/>
  <c r="BE623" i="27"/>
  <c r="BC623" i="27"/>
  <c r="BB623" i="27"/>
  <c r="AZ623" i="27"/>
  <c r="A623" i="27"/>
  <c r="BK622" i="27"/>
  <c r="BJ622" i="27"/>
  <c r="BI622" i="27"/>
  <c r="BH622" i="27"/>
  <c r="BG622" i="27"/>
  <c r="BF622" i="27"/>
  <c r="BE622" i="27"/>
  <c r="BC622" i="27"/>
  <c r="BB622" i="27"/>
  <c r="AZ622" i="27"/>
  <c r="A622" i="27"/>
  <c r="BK621" i="27"/>
  <c r="BJ621" i="27"/>
  <c r="BI621" i="27"/>
  <c r="BH621" i="27"/>
  <c r="BG621" i="27"/>
  <c r="BF621" i="27"/>
  <c r="BE621" i="27"/>
  <c r="BC621" i="27"/>
  <c r="BB621" i="27"/>
  <c r="AZ621" i="27"/>
  <c r="A621" i="27"/>
  <c r="BK620" i="27"/>
  <c r="BJ620" i="27"/>
  <c r="BI620" i="27"/>
  <c r="BH620" i="27"/>
  <c r="BG620" i="27"/>
  <c r="BF620" i="27"/>
  <c r="BE620" i="27"/>
  <c r="BC620" i="27"/>
  <c r="BB620" i="27"/>
  <c r="AZ620" i="27"/>
  <c r="A620" i="27"/>
  <c r="BK619" i="27"/>
  <c r="BJ619" i="27"/>
  <c r="BI619" i="27"/>
  <c r="BH619" i="27"/>
  <c r="BG619" i="27"/>
  <c r="BF619" i="27"/>
  <c r="BE619" i="27"/>
  <c r="BC619" i="27"/>
  <c r="BB619" i="27"/>
  <c r="AZ619" i="27"/>
  <c r="A619" i="27"/>
  <c r="BK618" i="27"/>
  <c r="BJ618" i="27"/>
  <c r="BI618" i="27"/>
  <c r="BH618" i="27"/>
  <c r="BG618" i="27"/>
  <c r="BF618" i="27"/>
  <c r="BE618" i="27"/>
  <c r="BC618" i="27"/>
  <c r="BB618" i="27"/>
  <c r="AZ618" i="27"/>
  <c r="A618" i="27"/>
  <c r="BK617" i="27"/>
  <c r="BJ617" i="27"/>
  <c r="BI617" i="27"/>
  <c r="BH617" i="27"/>
  <c r="BG617" i="27"/>
  <c r="BF617" i="27"/>
  <c r="BE617" i="27"/>
  <c r="BC617" i="27"/>
  <c r="BB617" i="27"/>
  <c r="AZ617" i="27"/>
  <c r="A617" i="27"/>
  <c r="BK616" i="27"/>
  <c r="BJ616" i="27"/>
  <c r="BI616" i="27"/>
  <c r="BH616" i="27"/>
  <c r="BG616" i="27"/>
  <c r="BF616" i="27"/>
  <c r="BE616" i="27"/>
  <c r="BC616" i="27"/>
  <c r="BB616" i="27"/>
  <c r="AZ616" i="27"/>
  <c r="A616" i="27"/>
  <c r="BK615" i="27"/>
  <c r="BJ615" i="27"/>
  <c r="BI615" i="27"/>
  <c r="BH615" i="27"/>
  <c r="BG615" i="27"/>
  <c r="BF615" i="27"/>
  <c r="BE615" i="27"/>
  <c r="BC615" i="27"/>
  <c r="BB615" i="27"/>
  <c r="AZ615" i="27"/>
  <c r="A615" i="27"/>
  <c r="BK614" i="27"/>
  <c r="BJ614" i="27"/>
  <c r="BI614" i="27"/>
  <c r="BH614" i="27"/>
  <c r="BG614" i="27"/>
  <c r="BF614" i="27"/>
  <c r="BE614" i="27"/>
  <c r="BC614" i="27"/>
  <c r="BB614" i="27"/>
  <c r="AZ614" i="27"/>
  <c r="A614" i="27"/>
  <c r="BK613" i="27"/>
  <c r="BJ613" i="27"/>
  <c r="BI613" i="27"/>
  <c r="BH613" i="27"/>
  <c r="BG613" i="27"/>
  <c r="BF613" i="27"/>
  <c r="BE613" i="27"/>
  <c r="BC613" i="27"/>
  <c r="BB613" i="27"/>
  <c r="AZ613" i="27"/>
  <c r="A613" i="27"/>
  <c r="BK612" i="27"/>
  <c r="BJ612" i="27"/>
  <c r="BI612" i="27"/>
  <c r="BH612" i="27"/>
  <c r="BG612" i="27"/>
  <c r="BF612" i="27"/>
  <c r="BE612" i="27"/>
  <c r="BC612" i="27"/>
  <c r="BB612" i="27"/>
  <c r="AZ612" i="27"/>
  <c r="A612" i="27"/>
  <c r="BK611" i="27"/>
  <c r="BJ611" i="27"/>
  <c r="BI611" i="27"/>
  <c r="BH611" i="27"/>
  <c r="BG611" i="27"/>
  <c r="BF611" i="27"/>
  <c r="BE611" i="27"/>
  <c r="BC611" i="27"/>
  <c r="BB611" i="27"/>
  <c r="AZ611" i="27"/>
  <c r="A611" i="27"/>
  <c r="BK610" i="27"/>
  <c r="BJ610" i="27"/>
  <c r="BI610" i="27"/>
  <c r="BH610" i="27"/>
  <c r="BG610" i="27"/>
  <c r="BF610" i="27"/>
  <c r="BE610" i="27"/>
  <c r="BC610" i="27"/>
  <c r="BB610" i="27"/>
  <c r="AZ610" i="27"/>
  <c r="A610" i="27"/>
  <c r="BK609" i="27"/>
  <c r="BJ609" i="27"/>
  <c r="BI609" i="27"/>
  <c r="BH609" i="27"/>
  <c r="BG609" i="27"/>
  <c r="BF609" i="27"/>
  <c r="BE609" i="27"/>
  <c r="BC609" i="27"/>
  <c r="BB609" i="27"/>
  <c r="AZ609" i="27"/>
  <c r="A609" i="27"/>
  <c r="BK608" i="27"/>
  <c r="BJ608" i="27"/>
  <c r="BI608" i="27"/>
  <c r="BH608" i="27"/>
  <c r="BG608" i="27"/>
  <c r="BF608" i="27"/>
  <c r="BE608" i="27"/>
  <c r="BC608" i="27"/>
  <c r="BB608" i="27"/>
  <c r="AZ608" i="27"/>
  <c r="A608" i="27"/>
  <c r="BK607" i="27"/>
  <c r="BJ607" i="27"/>
  <c r="BI607" i="27"/>
  <c r="BH607" i="27"/>
  <c r="BG607" i="27"/>
  <c r="BF607" i="27"/>
  <c r="BE607" i="27"/>
  <c r="BC607" i="27"/>
  <c r="BB607" i="27"/>
  <c r="AZ607" i="27"/>
  <c r="A607" i="27"/>
  <c r="BK606" i="27"/>
  <c r="BJ606" i="27"/>
  <c r="BI606" i="27"/>
  <c r="BH606" i="27"/>
  <c r="BG606" i="27"/>
  <c r="BF606" i="27"/>
  <c r="BE606" i="27"/>
  <c r="BC606" i="27"/>
  <c r="BB606" i="27"/>
  <c r="AZ606" i="27"/>
  <c r="A606" i="27"/>
  <c r="BK605" i="27"/>
  <c r="BJ605" i="27"/>
  <c r="BI605" i="27"/>
  <c r="BH605" i="27"/>
  <c r="BG605" i="27"/>
  <c r="BF605" i="27"/>
  <c r="BE605" i="27"/>
  <c r="BC605" i="27"/>
  <c r="BB605" i="27"/>
  <c r="AZ605" i="27"/>
  <c r="A605" i="27"/>
  <c r="BK604" i="27"/>
  <c r="BJ604" i="27"/>
  <c r="BI604" i="27"/>
  <c r="BH604" i="27"/>
  <c r="BG604" i="27"/>
  <c r="BF604" i="27"/>
  <c r="BE604" i="27"/>
  <c r="BC604" i="27"/>
  <c r="BB604" i="27"/>
  <c r="AZ604" i="27"/>
  <c r="A604" i="27"/>
  <c r="BK603" i="27"/>
  <c r="BJ603" i="27"/>
  <c r="BI603" i="27"/>
  <c r="BH603" i="27"/>
  <c r="BG603" i="27"/>
  <c r="BF603" i="27"/>
  <c r="BE603" i="27"/>
  <c r="BC603" i="27"/>
  <c r="BB603" i="27"/>
  <c r="AZ603" i="27"/>
  <c r="A603" i="27"/>
  <c r="BK602" i="27"/>
  <c r="BJ602" i="27"/>
  <c r="BI602" i="27"/>
  <c r="BH602" i="27"/>
  <c r="BG602" i="27"/>
  <c r="BF602" i="27"/>
  <c r="BE602" i="27"/>
  <c r="BC602" i="27"/>
  <c r="BB602" i="27"/>
  <c r="AZ602" i="27"/>
  <c r="A602" i="27"/>
  <c r="BK601" i="27"/>
  <c r="BJ601" i="27"/>
  <c r="BI601" i="27"/>
  <c r="BH601" i="27"/>
  <c r="BG601" i="27"/>
  <c r="BF601" i="27"/>
  <c r="BE601" i="27"/>
  <c r="BC601" i="27"/>
  <c r="BB601" i="27"/>
  <c r="AZ601" i="27"/>
  <c r="A601" i="27"/>
  <c r="BK600" i="27"/>
  <c r="BJ600" i="27"/>
  <c r="BI600" i="27"/>
  <c r="BH600" i="27"/>
  <c r="BG600" i="27"/>
  <c r="BF600" i="27"/>
  <c r="BE600" i="27"/>
  <c r="BC600" i="27"/>
  <c r="BB600" i="27"/>
  <c r="AZ600" i="27"/>
  <c r="A600" i="27"/>
  <c r="BK599" i="27"/>
  <c r="BJ599" i="27"/>
  <c r="BI599" i="27"/>
  <c r="BH599" i="27"/>
  <c r="BG599" i="27"/>
  <c r="BF599" i="27"/>
  <c r="BE599" i="27"/>
  <c r="BC599" i="27"/>
  <c r="BB599" i="27"/>
  <c r="AZ599" i="27"/>
  <c r="A599" i="27"/>
  <c r="BK598" i="27"/>
  <c r="BJ598" i="27"/>
  <c r="BI598" i="27"/>
  <c r="BH598" i="27"/>
  <c r="BG598" i="27"/>
  <c r="BF598" i="27"/>
  <c r="BE598" i="27"/>
  <c r="BC598" i="27"/>
  <c r="BB598" i="27"/>
  <c r="AZ598" i="27"/>
  <c r="A598" i="27"/>
  <c r="BK597" i="27"/>
  <c r="BJ597" i="27"/>
  <c r="BI597" i="27"/>
  <c r="BH597" i="27"/>
  <c r="BG597" i="27"/>
  <c r="BF597" i="27"/>
  <c r="BE597" i="27"/>
  <c r="BC597" i="27"/>
  <c r="BB597" i="27"/>
  <c r="AZ597" i="27"/>
  <c r="A597" i="27"/>
  <c r="BK596" i="27"/>
  <c r="BJ596" i="27"/>
  <c r="BI596" i="27"/>
  <c r="BH596" i="27"/>
  <c r="BG596" i="27"/>
  <c r="BF596" i="27"/>
  <c r="BE596" i="27"/>
  <c r="BC596" i="27"/>
  <c r="BB596" i="27"/>
  <c r="AZ596" i="27"/>
  <c r="A596" i="27"/>
  <c r="BK595" i="27"/>
  <c r="BJ595" i="27"/>
  <c r="BI595" i="27"/>
  <c r="BH595" i="27"/>
  <c r="BG595" i="27"/>
  <c r="BF595" i="27"/>
  <c r="BE595" i="27"/>
  <c r="BC595" i="27"/>
  <c r="BB595" i="27"/>
  <c r="AZ595" i="27"/>
  <c r="A595" i="27"/>
  <c r="BK594" i="27"/>
  <c r="BJ594" i="27"/>
  <c r="BI594" i="27"/>
  <c r="BH594" i="27"/>
  <c r="BG594" i="27"/>
  <c r="BF594" i="27"/>
  <c r="BE594" i="27"/>
  <c r="BC594" i="27"/>
  <c r="BB594" i="27"/>
  <c r="AZ594" i="27"/>
  <c r="A594" i="27"/>
  <c r="BK593" i="27"/>
  <c r="BJ593" i="27"/>
  <c r="BI593" i="27"/>
  <c r="BH593" i="27"/>
  <c r="BG593" i="27"/>
  <c r="BF593" i="27"/>
  <c r="BE593" i="27"/>
  <c r="BC593" i="27"/>
  <c r="BB593" i="27"/>
  <c r="AZ593" i="27"/>
  <c r="A593" i="27"/>
  <c r="BK592" i="27"/>
  <c r="BJ592" i="27"/>
  <c r="BI592" i="27"/>
  <c r="BH592" i="27"/>
  <c r="BG592" i="27"/>
  <c r="BF592" i="27"/>
  <c r="BE592" i="27"/>
  <c r="BC592" i="27"/>
  <c r="BB592" i="27"/>
  <c r="AZ592" i="27"/>
  <c r="A592" i="27"/>
  <c r="BK591" i="27"/>
  <c r="BJ591" i="27"/>
  <c r="BI591" i="27"/>
  <c r="BH591" i="27"/>
  <c r="BG591" i="27"/>
  <c r="BF591" i="27"/>
  <c r="BE591" i="27"/>
  <c r="BC591" i="27"/>
  <c r="BB591" i="27"/>
  <c r="AZ591" i="27"/>
  <c r="A591" i="27"/>
  <c r="BK590" i="27"/>
  <c r="BJ590" i="27"/>
  <c r="BI590" i="27"/>
  <c r="BH590" i="27"/>
  <c r="BG590" i="27"/>
  <c r="BF590" i="27"/>
  <c r="BE590" i="27"/>
  <c r="BC590" i="27"/>
  <c r="BB590" i="27"/>
  <c r="AZ590" i="27"/>
  <c r="A590" i="27"/>
  <c r="BK589" i="27"/>
  <c r="BJ589" i="27"/>
  <c r="BI589" i="27"/>
  <c r="BH589" i="27"/>
  <c r="BG589" i="27"/>
  <c r="BF589" i="27"/>
  <c r="BE589" i="27"/>
  <c r="BC589" i="27"/>
  <c r="BB589" i="27"/>
  <c r="AZ589" i="27"/>
  <c r="A589" i="27"/>
  <c r="BK588" i="27"/>
  <c r="BJ588" i="27"/>
  <c r="BI588" i="27"/>
  <c r="BH588" i="27"/>
  <c r="BG588" i="27"/>
  <c r="BF588" i="27"/>
  <c r="BE588" i="27"/>
  <c r="BC588" i="27"/>
  <c r="BB588" i="27"/>
  <c r="AZ588" i="27"/>
  <c r="A588" i="27"/>
  <c r="BK587" i="27"/>
  <c r="BJ587" i="27"/>
  <c r="BI587" i="27"/>
  <c r="BH587" i="27"/>
  <c r="BG587" i="27"/>
  <c r="BF587" i="27"/>
  <c r="BE587" i="27"/>
  <c r="BC587" i="27"/>
  <c r="BB587" i="27"/>
  <c r="AZ587" i="27"/>
  <c r="A587" i="27"/>
  <c r="BK586" i="27"/>
  <c r="BJ586" i="27"/>
  <c r="BI586" i="27"/>
  <c r="BH586" i="27"/>
  <c r="BG586" i="27"/>
  <c r="BF586" i="27"/>
  <c r="BE586" i="27"/>
  <c r="BC586" i="27"/>
  <c r="BB586" i="27"/>
  <c r="AZ586" i="27"/>
  <c r="A586" i="27"/>
  <c r="BK585" i="27"/>
  <c r="BJ585" i="27"/>
  <c r="BI585" i="27"/>
  <c r="BH585" i="27"/>
  <c r="BG585" i="27"/>
  <c r="BF585" i="27"/>
  <c r="BE585" i="27"/>
  <c r="BC585" i="27"/>
  <c r="BB585" i="27"/>
  <c r="AZ585" i="27"/>
  <c r="A585" i="27"/>
  <c r="BK584" i="27"/>
  <c r="BJ584" i="27"/>
  <c r="BI584" i="27"/>
  <c r="BH584" i="27"/>
  <c r="BG584" i="27"/>
  <c r="BF584" i="27"/>
  <c r="BE584" i="27"/>
  <c r="BC584" i="27"/>
  <c r="BB584" i="27"/>
  <c r="AZ584" i="27"/>
  <c r="A584" i="27"/>
  <c r="BK583" i="27"/>
  <c r="BJ583" i="27"/>
  <c r="BI583" i="27"/>
  <c r="BH583" i="27"/>
  <c r="BG583" i="27"/>
  <c r="BF583" i="27"/>
  <c r="BE583" i="27"/>
  <c r="BC583" i="27"/>
  <c r="BB583" i="27"/>
  <c r="AZ583" i="27"/>
  <c r="A583" i="27"/>
  <c r="BK582" i="27"/>
  <c r="BJ582" i="27"/>
  <c r="BI582" i="27"/>
  <c r="BH582" i="27"/>
  <c r="BG582" i="27"/>
  <c r="BF582" i="27"/>
  <c r="BE582" i="27"/>
  <c r="BC582" i="27"/>
  <c r="BB582" i="27"/>
  <c r="AZ582" i="27"/>
  <c r="A582" i="27"/>
  <c r="BK581" i="27"/>
  <c r="BJ581" i="27"/>
  <c r="BI581" i="27"/>
  <c r="BH581" i="27"/>
  <c r="BG581" i="27"/>
  <c r="BF581" i="27"/>
  <c r="BE581" i="27"/>
  <c r="BC581" i="27"/>
  <c r="BB581" i="27"/>
  <c r="AZ581" i="27"/>
  <c r="A581" i="27"/>
  <c r="BK580" i="27"/>
  <c r="BJ580" i="27"/>
  <c r="BI580" i="27"/>
  <c r="BH580" i="27"/>
  <c r="BG580" i="27"/>
  <c r="BF580" i="27"/>
  <c r="BE580" i="27"/>
  <c r="BC580" i="27"/>
  <c r="BB580" i="27"/>
  <c r="AZ580" i="27"/>
  <c r="A580" i="27"/>
  <c r="BK579" i="27"/>
  <c r="BJ579" i="27"/>
  <c r="BI579" i="27"/>
  <c r="BH579" i="27"/>
  <c r="BG579" i="27"/>
  <c r="BF579" i="27"/>
  <c r="BE579" i="27"/>
  <c r="BC579" i="27"/>
  <c r="BB579" i="27"/>
  <c r="AZ579" i="27"/>
  <c r="A579" i="27"/>
  <c r="BK578" i="27"/>
  <c r="BJ578" i="27"/>
  <c r="BI578" i="27"/>
  <c r="BH578" i="27"/>
  <c r="BG578" i="27"/>
  <c r="BF578" i="27"/>
  <c r="BE578" i="27"/>
  <c r="BC578" i="27"/>
  <c r="BB578" i="27"/>
  <c r="AZ578" i="27"/>
  <c r="A578" i="27"/>
  <c r="BK577" i="27"/>
  <c r="BJ577" i="27"/>
  <c r="BI577" i="27"/>
  <c r="BH577" i="27"/>
  <c r="BG577" i="27"/>
  <c r="BF577" i="27"/>
  <c r="BE577" i="27"/>
  <c r="BC577" i="27"/>
  <c r="BB577" i="27"/>
  <c r="AZ577" i="27"/>
  <c r="A577" i="27"/>
  <c r="BK576" i="27"/>
  <c r="BJ576" i="27"/>
  <c r="BI576" i="27"/>
  <c r="BH576" i="27"/>
  <c r="BG576" i="27"/>
  <c r="BF576" i="27"/>
  <c r="BE576" i="27"/>
  <c r="BC576" i="27"/>
  <c r="BB576" i="27"/>
  <c r="AZ576" i="27"/>
  <c r="A576" i="27"/>
  <c r="BK575" i="27"/>
  <c r="BJ575" i="27"/>
  <c r="BI575" i="27"/>
  <c r="BH575" i="27"/>
  <c r="BG575" i="27"/>
  <c r="BF575" i="27"/>
  <c r="BE575" i="27"/>
  <c r="BC575" i="27"/>
  <c r="BB575" i="27"/>
  <c r="AZ575" i="27"/>
  <c r="A575" i="27"/>
  <c r="BK574" i="27"/>
  <c r="BJ574" i="27"/>
  <c r="BI574" i="27"/>
  <c r="BH574" i="27"/>
  <c r="BG574" i="27"/>
  <c r="BF574" i="27"/>
  <c r="BE574" i="27"/>
  <c r="BC574" i="27"/>
  <c r="BB574" i="27"/>
  <c r="AZ574" i="27"/>
  <c r="A574" i="27"/>
  <c r="BK573" i="27"/>
  <c r="BJ573" i="27"/>
  <c r="BI573" i="27"/>
  <c r="BH573" i="27"/>
  <c r="BG573" i="27"/>
  <c r="BF573" i="27"/>
  <c r="BE573" i="27"/>
  <c r="BC573" i="27"/>
  <c r="BB573" i="27"/>
  <c r="AZ573" i="27"/>
  <c r="A573" i="27"/>
  <c r="BK572" i="27"/>
  <c r="BJ572" i="27"/>
  <c r="BI572" i="27"/>
  <c r="BH572" i="27"/>
  <c r="BG572" i="27"/>
  <c r="BF572" i="27"/>
  <c r="BE572" i="27"/>
  <c r="BC572" i="27"/>
  <c r="BB572" i="27"/>
  <c r="AZ572" i="27"/>
  <c r="A572" i="27"/>
  <c r="BK571" i="27"/>
  <c r="BJ571" i="27"/>
  <c r="BI571" i="27"/>
  <c r="BH571" i="27"/>
  <c r="BG571" i="27"/>
  <c r="BF571" i="27"/>
  <c r="BE571" i="27"/>
  <c r="BC571" i="27"/>
  <c r="BB571" i="27"/>
  <c r="AZ571" i="27"/>
  <c r="A571" i="27"/>
  <c r="BK570" i="27"/>
  <c r="BJ570" i="27"/>
  <c r="BI570" i="27"/>
  <c r="BH570" i="27"/>
  <c r="BG570" i="27"/>
  <c r="BF570" i="27"/>
  <c r="BE570" i="27"/>
  <c r="BC570" i="27"/>
  <c r="BB570" i="27"/>
  <c r="AZ570" i="27"/>
  <c r="A570" i="27"/>
  <c r="BK569" i="27"/>
  <c r="BJ569" i="27"/>
  <c r="BI569" i="27"/>
  <c r="BH569" i="27"/>
  <c r="BG569" i="27"/>
  <c r="BF569" i="27"/>
  <c r="BE569" i="27"/>
  <c r="BC569" i="27"/>
  <c r="BB569" i="27"/>
  <c r="AZ569" i="27"/>
  <c r="A569" i="27"/>
  <c r="BK568" i="27"/>
  <c r="BJ568" i="27"/>
  <c r="BI568" i="27"/>
  <c r="BH568" i="27"/>
  <c r="BG568" i="27"/>
  <c r="BF568" i="27"/>
  <c r="BE568" i="27"/>
  <c r="BC568" i="27"/>
  <c r="BB568" i="27"/>
  <c r="AZ568" i="27"/>
  <c r="A568" i="27"/>
  <c r="BK567" i="27"/>
  <c r="BJ567" i="27"/>
  <c r="BI567" i="27"/>
  <c r="BH567" i="27"/>
  <c r="BG567" i="27"/>
  <c r="BF567" i="27"/>
  <c r="BE567" i="27"/>
  <c r="BC567" i="27"/>
  <c r="BB567" i="27"/>
  <c r="AZ567" i="27"/>
  <c r="A567" i="27"/>
  <c r="BK566" i="27"/>
  <c r="BJ566" i="27"/>
  <c r="BI566" i="27"/>
  <c r="BH566" i="27"/>
  <c r="BG566" i="27"/>
  <c r="BF566" i="27"/>
  <c r="BE566" i="27"/>
  <c r="BC566" i="27"/>
  <c r="BB566" i="27"/>
  <c r="AZ566" i="27"/>
  <c r="A566" i="27"/>
  <c r="BK565" i="27"/>
  <c r="BJ565" i="27"/>
  <c r="BI565" i="27"/>
  <c r="BH565" i="27"/>
  <c r="BG565" i="27"/>
  <c r="BF565" i="27"/>
  <c r="BE565" i="27"/>
  <c r="BC565" i="27"/>
  <c r="BB565" i="27"/>
  <c r="AZ565" i="27"/>
  <c r="A565" i="27"/>
  <c r="BK564" i="27"/>
  <c r="BJ564" i="27"/>
  <c r="BI564" i="27"/>
  <c r="BH564" i="27"/>
  <c r="BG564" i="27"/>
  <c r="BF564" i="27"/>
  <c r="BE564" i="27"/>
  <c r="BC564" i="27"/>
  <c r="BB564" i="27"/>
  <c r="AZ564" i="27"/>
  <c r="A564" i="27"/>
  <c r="BK563" i="27"/>
  <c r="BJ563" i="27"/>
  <c r="BI563" i="27"/>
  <c r="BH563" i="27"/>
  <c r="BG563" i="27"/>
  <c r="BF563" i="27"/>
  <c r="BE563" i="27"/>
  <c r="BC563" i="27"/>
  <c r="BB563" i="27"/>
  <c r="AZ563" i="27"/>
  <c r="A563" i="27"/>
  <c r="BK562" i="27"/>
  <c r="BJ562" i="27"/>
  <c r="BI562" i="27"/>
  <c r="BH562" i="27"/>
  <c r="BG562" i="27"/>
  <c r="BF562" i="27"/>
  <c r="BE562" i="27"/>
  <c r="BC562" i="27"/>
  <c r="BB562" i="27"/>
  <c r="AZ562" i="27"/>
  <c r="A562" i="27"/>
  <c r="BK561" i="27"/>
  <c r="BJ561" i="27"/>
  <c r="BI561" i="27"/>
  <c r="BH561" i="27"/>
  <c r="BG561" i="27"/>
  <c r="BF561" i="27"/>
  <c r="BE561" i="27"/>
  <c r="BC561" i="27"/>
  <c r="BB561" i="27"/>
  <c r="AZ561" i="27"/>
  <c r="A561" i="27"/>
  <c r="BK560" i="27"/>
  <c r="BJ560" i="27"/>
  <c r="BI560" i="27"/>
  <c r="BH560" i="27"/>
  <c r="BG560" i="27"/>
  <c r="BF560" i="27"/>
  <c r="BE560" i="27"/>
  <c r="BC560" i="27"/>
  <c r="BB560" i="27"/>
  <c r="AZ560" i="27"/>
  <c r="A560" i="27"/>
  <c r="BK559" i="27"/>
  <c r="BJ559" i="27"/>
  <c r="BI559" i="27"/>
  <c r="BH559" i="27"/>
  <c r="BG559" i="27"/>
  <c r="BF559" i="27"/>
  <c r="BE559" i="27"/>
  <c r="BC559" i="27"/>
  <c r="BB559" i="27"/>
  <c r="AZ559" i="27"/>
  <c r="A559" i="27"/>
  <c r="BK558" i="27"/>
  <c r="BJ558" i="27"/>
  <c r="BI558" i="27"/>
  <c r="BH558" i="27"/>
  <c r="BG558" i="27"/>
  <c r="BF558" i="27"/>
  <c r="BE558" i="27"/>
  <c r="BC558" i="27"/>
  <c r="BB558" i="27"/>
  <c r="AZ558" i="27"/>
  <c r="A558" i="27"/>
  <c r="BK557" i="27"/>
  <c r="BJ557" i="27"/>
  <c r="BI557" i="27"/>
  <c r="BH557" i="27"/>
  <c r="BG557" i="27"/>
  <c r="BF557" i="27"/>
  <c r="BE557" i="27"/>
  <c r="BC557" i="27"/>
  <c r="BB557" i="27"/>
  <c r="AZ557" i="27"/>
  <c r="A557" i="27"/>
  <c r="BK556" i="27"/>
  <c r="BJ556" i="27"/>
  <c r="BI556" i="27"/>
  <c r="BH556" i="27"/>
  <c r="BG556" i="27"/>
  <c r="BF556" i="27"/>
  <c r="BE556" i="27"/>
  <c r="BC556" i="27"/>
  <c r="BB556" i="27"/>
  <c r="AZ556" i="27"/>
  <c r="A556" i="27"/>
  <c r="BK555" i="27"/>
  <c r="BJ555" i="27"/>
  <c r="BI555" i="27"/>
  <c r="BH555" i="27"/>
  <c r="BG555" i="27"/>
  <c r="BF555" i="27"/>
  <c r="BE555" i="27"/>
  <c r="BC555" i="27"/>
  <c r="BB555" i="27"/>
  <c r="AZ555" i="27"/>
  <c r="A555" i="27"/>
  <c r="BK554" i="27"/>
  <c r="BJ554" i="27"/>
  <c r="BI554" i="27"/>
  <c r="BH554" i="27"/>
  <c r="BG554" i="27"/>
  <c r="BF554" i="27"/>
  <c r="BE554" i="27"/>
  <c r="BC554" i="27"/>
  <c r="BB554" i="27"/>
  <c r="AZ554" i="27"/>
  <c r="A554" i="27"/>
  <c r="BK553" i="27"/>
  <c r="BJ553" i="27"/>
  <c r="BI553" i="27"/>
  <c r="BH553" i="27"/>
  <c r="BG553" i="27"/>
  <c r="BF553" i="27"/>
  <c r="BE553" i="27"/>
  <c r="BC553" i="27"/>
  <c r="BB553" i="27"/>
  <c r="AZ553" i="27"/>
  <c r="A553" i="27"/>
  <c r="BK552" i="27"/>
  <c r="BJ552" i="27"/>
  <c r="BI552" i="27"/>
  <c r="BH552" i="27"/>
  <c r="BG552" i="27"/>
  <c r="BF552" i="27"/>
  <c r="BE552" i="27"/>
  <c r="BC552" i="27"/>
  <c r="BB552" i="27"/>
  <c r="AZ552" i="27"/>
  <c r="A552" i="27"/>
  <c r="BK551" i="27"/>
  <c r="BJ551" i="27"/>
  <c r="BI551" i="27"/>
  <c r="BH551" i="27"/>
  <c r="BG551" i="27"/>
  <c r="BF551" i="27"/>
  <c r="BE551" i="27"/>
  <c r="BC551" i="27"/>
  <c r="BB551" i="27"/>
  <c r="AZ551" i="27"/>
  <c r="A551" i="27"/>
  <c r="BK550" i="27"/>
  <c r="BJ550" i="27"/>
  <c r="BI550" i="27"/>
  <c r="BH550" i="27"/>
  <c r="BG550" i="27"/>
  <c r="BF550" i="27"/>
  <c r="BE550" i="27"/>
  <c r="BC550" i="27"/>
  <c r="BB550" i="27"/>
  <c r="AZ550" i="27"/>
  <c r="A550" i="27"/>
  <c r="BK549" i="27"/>
  <c r="BJ549" i="27"/>
  <c r="BI549" i="27"/>
  <c r="BH549" i="27"/>
  <c r="BG549" i="27"/>
  <c r="BF549" i="27"/>
  <c r="BE549" i="27"/>
  <c r="BC549" i="27"/>
  <c r="BB549" i="27"/>
  <c r="AZ549" i="27"/>
  <c r="A549" i="27"/>
  <c r="BK548" i="27"/>
  <c r="BJ548" i="27"/>
  <c r="BI548" i="27"/>
  <c r="BH548" i="27"/>
  <c r="BG548" i="27"/>
  <c r="BF548" i="27"/>
  <c r="BE548" i="27"/>
  <c r="BC548" i="27"/>
  <c r="BB548" i="27"/>
  <c r="AZ548" i="27"/>
  <c r="A548" i="27"/>
  <c r="BK547" i="27"/>
  <c r="BJ547" i="27"/>
  <c r="BI547" i="27"/>
  <c r="BH547" i="27"/>
  <c r="BG547" i="27"/>
  <c r="BF547" i="27"/>
  <c r="BE547" i="27"/>
  <c r="BC547" i="27"/>
  <c r="BB547" i="27"/>
  <c r="AZ547" i="27"/>
  <c r="A547" i="27"/>
  <c r="BK546" i="27"/>
  <c r="BJ546" i="27"/>
  <c r="BI546" i="27"/>
  <c r="BH546" i="27"/>
  <c r="BG546" i="27"/>
  <c r="BF546" i="27"/>
  <c r="BE546" i="27"/>
  <c r="BC546" i="27"/>
  <c r="BB546" i="27"/>
  <c r="AZ546" i="27"/>
  <c r="A546" i="27"/>
  <c r="BK545" i="27"/>
  <c r="BJ545" i="27"/>
  <c r="BI545" i="27"/>
  <c r="BH545" i="27"/>
  <c r="BG545" i="27"/>
  <c r="BF545" i="27"/>
  <c r="BE545" i="27"/>
  <c r="BC545" i="27"/>
  <c r="BB545" i="27"/>
  <c r="AZ545" i="27"/>
  <c r="A545" i="27"/>
  <c r="BK544" i="27"/>
  <c r="BJ544" i="27"/>
  <c r="BI544" i="27"/>
  <c r="BH544" i="27"/>
  <c r="BG544" i="27"/>
  <c r="BF544" i="27"/>
  <c r="BE544" i="27"/>
  <c r="BC544" i="27"/>
  <c r="BB544" i="27"/>
  <c r="AZ544" i="27"/>
  <c r="A544" i="27"/>
  <c r="BK543" i="27"/>
  <c r="BJ543" i="27"/>
  <c r="BI543" i="27"/>
  <c r="BH543" i="27"/>
  <c r="BG543" i="27"/>
  <c r="BF543" i="27"/>
  <c r="BE543" i="27"/>
  <c r="BC543" i="27"/>
  <c r="BB543" i="27"/>
  <c r="AZ543" i="27"/>
  <c r="A543" i="27"/>
  <c r="BK542" i="27"/>
  <c r="BJ542" i="27"/>
  <c r="BI542" i="27"/>
  <c r="BH542" i="27"/>
  <c r="BG542" i="27"/>
  <c r="BF542" i="27"/>
  <c r="BE542" i="27"/>
  <c r="BC542" i="27"/>
  <c r="BB542" i="27"/>
  <c r="AZ542" i="27"/>
  <c r="A542" i="27"/>
  <c r="BK541" i="27"/>
  <c r="BJ541" i="27"/>
  <c r="BI541" i="27"/>
  <c r="BH541" i="27"/>
  <c r="BG541" i="27"/>
  <c r="BF541" i="27"/>
  <c r="BE541" i="27"/>
  <c r="BC541" i="27"/>
  <c r="BB541" i="27"/>
  <c r="AZ541" i="27"/>
  <c r="A541" i="27"/>
  <c r="BK540" i="27"/>
  <c r="BJ540" i="27"/>
  <c r="BI540" i="27"/>
  <c r="BH540" i="27"/>
  <c r="BG540" i="27"/>
  <c r="BF540" i="27"/>
  <c r="BE540" i="27"/>
  <c r="BC540" i="27"/>
  <c r="BB540" i="27"/>
  <c r="AZ540" i="27"/>
  <c r="A540" i="27"/>
  <c r="BK539" i="27"/>
  <c r="BJ539" i="27"/>
  <c r="BI539" i="27"/>
  <c r="BH539" i="27"/>
  <c r="BG539" i="27"/>
  <c r="BF539" i="27"/>
  <c r="BE539" i="27"/>
  <c r="BC539" i="27"/>
  <c r="BB539" i="27"/>
  <c r="AZ539" i="27"/>
  <c r="A539" i="27"/>
  <c r="BK538" i="27"/>
  <c r="BJ538" i="27"/>
  <c r="BI538" i="27"/>
  <c r="BH538" i="27"/>
  <c r="BG538" i="27"/>
  <c r="BF538" i="27"/>
  <c r="BE538" i="27"/>
  <c r="BC538" i="27"/>
  <c r="BB538" i="27"/>
  <c r="AZ538" i="27"/>
  <c r="A538" i="27"/>
  <c r="BK537" i="27"/>
  <c r="BJ537" i="27"/>
  <c r="BI537" i="27"/>
  <c r="BH537" i="27"/>
  <c r="BG537" i="27"/>
  <c r="BF537" i="27"/>
  <c r="BE537" i="27"/>
  <c r="BC537" i="27"/>
  <c r="BB537" i="27"/>
  <c r="AZ537" i="27"/>
  <c r="A537" i="27"/>
  <c r="BK536" i="27"/>
  <c r="BJ536" i="27"/>
  <c r="BI536" i="27"/>
  <c r="BH536" i="27"/>
  <c r="BG536" i="27"/>
  <c r="BF536" i="27"/>
  <c r="BE536" i="27"/>
  <c r="BC536" i="27"/>
  <c r="BB536" i="27"/>
  <c r="AZ536" i="27"/>
  <c r="A536" i="27"/>
  <c r="BK535" i="27"/>
  <c r="BJ535" i="27"/>
  <c r="BI535" i="27"/>
  <c r="BH535" i="27"/>
  <c r="BG535" i="27"/>
  <c r="BF535" i="27"/>
  <c r="BE535" i="27"/>
  <c r="BC535" i="27"/>
  <c r="BB535" i="27"/>
  <c r="AZ535" i="27"/>
  <c r="A535" i="27"/>
  <c r="BK534" i="27"/>
  <c r="BJ534" i="27"/>
  <c r="BI534" i="27"/>
  <c r="BH534" i="27"/>
  <c r="BG534" i="27"/>
  <c r="BF534" i="27"/>
  <c r="BE534" i="27"/>
  <c r="BC534" i="27"/>
  <c r="BB534" i="27"/>
  <c r="AZ534" i="27"/>
  <c r="A534" i="27"/>
  <c r="BK533" i="27"/>
  <c r="BJ533" i="27"/>
  <c r="BI533" i="27"/>
  <c r="BH533" i="27"/>
  <c r="BG533" i="27"/>
  <c r="BF533" i="27"/>
  <c r="BE533" i="27"/>
  <c r="BC533" i="27"/>
  <c r="BB533" i="27"/>
  <c r="AZ533" i="27"/>
  <c r="A533" i="27"/>
  <c r="BK532" i="27"/>
  <c r="BJ532" i="27"/>
  <c r="BI532" i="27"/>
  <c r="BH532" i="27"/>
  <c r="BG532" i="27"/>
  <c r="BF532" i="27"/>
  <c r="BE532" i="27"/>
  <c r="BC532" i="27"/>
  <c r="BB532" i="27"/>
  <c r="AZ532" i="27"/>
  <c r="A532" i="27"/>
  <c r="BK531" i="27"/>
  <c r="BJ531" i="27"/>
  <c r="BI531" i="27"/>
  <c r="BH531" i="27"/>
  <c r="BG531" i="27"/>
  <c r="BF531" i="27"/>
  <c r="BE531" i="27"/>
  <c r="BC531" i="27"/>
  <c r="BB531" i="27"/>
  <c r="AZ531" i="27"/>
  <c r="A531" i="27"/>
  <c r="BK530" i="27"/>
  <c r="BJ530" i="27"/>
  <c r="BI530" i="27"/>
  <c r="BH530" i="27"/>
  <c r="BG530" i="27"/>
  <c r="BF530" i="27"/>
  <c r="BE530" i="27"/>
  <c r="BC530" i="27"/>
  <c r="BB530" i="27"/>
  <c r="AZ530" i="27"/>
  <c r="A530" i="27"/>
  <c r="BK529" i="27"/>
  <c r="BJ529" i="27"/>
  <c r="BI529" i="27"/>
  <c r="BH529" i="27"/>
  <c r="BG529" i="27"/>
  <c r="BF529" i="27"/>
  <c r="BE529" i="27"/>
  <c r="BC529" i="27"/>
  <c r="BB529" i="27"/>
  <c r="AZ529" i="27"/>
  <c r="A529" i="27"/>
  <c r="BK528" i="27"/>
  <c r="BJ528" i="27"/>
  <c r="BI528" i="27"/>
  <c r="BH528" i="27"/>
  <c r="BG528" i="27"/>
  <c r="BF528" i="27"/>
  <c r="BE528" i="27"/>
  <c r="BC528" i="27"/>
  <c r="BB528" i="27"/>
  <c r="AZ528" i="27"/>
  <c r="A528" i="27"/>
  <c r="BK527" i="27"/>
  <c r="BJ527" i="27"/>
  <c r="BI527" i="27"/>
  <c r="BH527" i="27"/>
  <c r="BG527" i="27"/>
  <c r="BF527" i="27"/>
  <c r="BE527" i="27"/>
  <c r="BC527" i="27"/>
  <c r="BB527" i="27"/>
  <c r="AZ527" i="27"/>
  <c r="A527" i="27"/>
  <c r="BK526" i="27"/>
  <c r="BJ526" i="27"/>
  <c r="BI526" i="27"/>
  <c r="BH526" i="27"/>
  <c r="BG526" i="27"/>
  <c r="BF526" i="27"/>
  <c r="BE526" i="27"/>
  <c r="BC526" i="27"/>
  <c r="BB526" i="27"/>
  <c r="AZ526" i="27"/>
  <c r="A526" i="27"/>
  <c r="BK525" i="27"/>
  <c r="BJ525" i="27"/>
  <c r="BI525" i="27"/>
  <c r="BH525" i="27"/>
  <c r="BG525" i="27"/>
  <c r="BF525" i="27"/>
  <c r="BE525" i="27"/>
  <c r="BC525" i="27"/>
  <c r="BB525" i="27"/>
  <c r="AZ525" i="27"/>
  <c r="A525" i="27"/>
  <c r="BK524" i="27"/>
  <c r="BJ524" i="27"/>
  <c r="BI524" i="27"/>
  <c r="BH524" i="27"/>
  <c r="BG524" i="27"/>
  <c r="BF524" i="27"/>
  <c r="BE524" i="27"/>
  <c r="BC524" i="27"/>
  <c r="BB524" i="27"/>
  <c r="AZ524" i="27"/>
  <c r="A524" i="27"/>
  <c r="BK523" i="27"/>
  <c r="BJ523" i="27"/>
  <c r="BI523" i="27"/>
  <c r="BH523" i="27"/>
  <c r="BG523" i="27"/>
  <c r="BF523" i="27"/>
  <c r="BE523" i="27"/>
  <c r="BC523" i="27"/>
  <c r="BB523" i="27"/>
  <c r="AZ523" i="27"/>
  <c r="A523" i="27"/>
  <c r="BK522" i="27"/>
  <c r="BJ522" i="27"/>
  <c r="BI522" i="27"/>
  <c r="BH522" i="27"/>
  <c r="BG522" i="27"/>
  <c r="BF522" i="27"/>
  <c r="BE522" i="27"/>
  <c r="BC522" i="27"/>
  <c r="BB522" i="27"/>
  <c r="AZ522" i="27"/>
  <c r="A522" i="27"/>
  <c r="BK521" i="27"/>
  <c r="BJ521" i="27"/>
  <c r="BI521" i="27"/>
  <c r="BH521" i="27"/>
  <c r="BG521" i="27"/>
  <c r="BF521" i="27"/>
  <c r="BE521" i="27"/>
  <c r="BC521" i="27"/>
  <c r="BB521" i="27"/>
  <c r="AZ521" i="27"/>
  <c r="A521" i="27"/>
  <c r="BK520" i="27"/>
  <c r="BJ520" i="27"/>
  <c r="BI520" i="27"/>
  <c r="BH520" i="27"/>
  <c r="BG520" i="27"/>
  <c r="BF520" i="27"/>
  <c r="BE520" i="27"/>
  <c r="BC520" i="27"/>
  <c r="BB520" i="27"/>
  <c r="AZ520" i="27"/>
  <c r="A520" i="27"/>
  <c r="BK519" i="27"/>
  <c r="BJ519" i="27"/>
  <c r="BI519" i="27"/>
  <c r="BH519" i="27"/>
  <c r="BG519" i="27"/>
  <c r="BF519" i="27"/>
  <c r="BE519" i="27"/>
  <c r="BC519" i="27"/>
  <c r="BB519" i="27"/>
  <c r="AZ519" i="27"/>
  <c r="A519" i="27"/>
  <c r="BK518" i="27"/>
  <c r="BJ518" i="27"/>
  <c r="BI518" i="27"/>
  <c r="BH518" i="27"/>
  <c r="BG518" i="27"/>
  <c r="BF518" i="27"/>
  <c r="BE518" i="27"/>
  <c r="BC518" i="27"/>
  <c r="BB518" i="27"/>
  <c r="AZ518" i="27"/>
  <c r="A518" i="27"/>
  <c r="BK517" i="27"/>
  <c r="BJ517" i="27"/>
  <c r="BI517" i="27"/>
  <c r="BH517" i="27"/>
  <c r="BG517" i="27"/>
  <c r="BF517" i="27"/>
  <c r="BE517" i="27"/>
  <c r="BC517" i="27"/>
  <c r="BB517" i="27"/>
  <c r="AZ517" i="27"/>
  <c r="A517" i="27"/>
  <c r="BK516" i="27"/>
  <c r="BJ516" i="27"/>
  <c r="BI516" i="27"/>
  <c r="BH516" i="27"/>
  <c r="BG516" i="27"/>
  <c r="BF516" i="27"/>
  <c r="BE516" i="27"/>
  <c r="BC516" i="27"/>
  <c r="BB516" i="27"/>
  <c r="AZ516" i="27"/>
  <c r="A516" i="27"/>
  <c r="BK515" i="27"/>
  <c r="BJ515" i="27"/>
  <c r="BI515" i="27"/>
  <c r="BH515" i="27"/>
  <c r="BG515" i="27"/>
  <c r="BF515" i="27"/>
  <c r="BE515" i="27"/>
  <c r="BC515" i="27"/>
  <c r="BB515" i="27"/>
  <c r="AZ515" i="27"/>
  <c r="A515" i="27"/>
  <c r="BK514" i="27"/>
  <c r="BJ514" i="27"/>
  <c r="BI514" i="27"/>
  <c r="BH514" i="27"/>
  <c r="BG514" i="27"/>
  <c r="BF514" i="27"/>
  <c r="BE514" i="27"/>
  <c r="BC514" i="27"/>
  <c r="BB514" i="27"/>
  <c r="AZ514" i="27"/>
  <c r="A514" i="27"/>
  <c r="BK513" i="27"/>
  <c r="BJ513" i="27"/>
  <c r="BI513" i="27"/>
  <c r="BH513" i="27"/>
  <c r="BG513" i="27"/>
  <c r="BF513" i="27"/>
  <c r="BE513" i="27"/>
  <c r="BC513" i="27"/>
  <c r="BB513" i="27"/>
  <c r="AZ513" i="27"/>
  <c r="A513" i="27"/>
  <c r="BK512" i="27"/>
  <c r="BJ512" i="27"/>
  <c r="BI512" i="27"/>
  <c r="BH512" i="27"/>
  <c r="BG512" i="27"/>
  <c r="BF512" i="27"/>
  <c r="BE512" i="27"/>
  <c r="BC512" i="27"/>
  <c r="BB512" i="27"/>
  <c r="AZ512" i="27"/>
  <c r="A512" i="27"/>
  <c r="BK511" i="27"/>
  <c r="BJ511" i="27"/>
  <c r="BI511" i="27"/>
  <c r="BH511" i="27"/>
  <c r="BG511" i="27"/>
  <c r="BF511" i="27"/>
  <c r="BE511" i="27"/>
  <c r="BC511" i="27"/>
  <c r="BB511" i="27"/>
  <c r="AZ511" i="27"/>
  <c r="A511" i="27"/>
  <c r="BK510" i="27"/>
  <c r="BJ510" i="27"/>
  <c r="BI510" i="27"/>
  <c r="BH510" i="27"/>
  <c r="BG510" i="27"/>
  <c r="BF510" i="27"/>
  <c r="BE510" i="27"/>
  <c r="BC510" i="27"/>
  <c r="BB510" i="27"/>
  <c r="AZ510" i="27"/>
  <c r="A510" i="27"/>
  <c r="BK509" i="27"/>
  <c r="BJ509" i="27"/>
  <c r="BI509" i="27"/>
  <c r="BH509" i="27"/>
  <c r="BG509" i="27"/>
  <c r="BF509" i="27"/>
  <c r="BE509" i="27"/>
  <c r="BC509" i="27"/>
  <c r="BB509" i="27"/>
  <c r="AZ509" i="27"/>
  <c r="A509" i="27"/>
  <c r="BK508" i="27"/>
  <c r="BJ508" i="27"/>
  <c r="BI508" i="27"/>
  <c r="BH508" i="27"/>
  <c r="BG508" i="27"/>
  <c r="BF508" i="27"/>
  <c r="BE508" i="27"/>
  <c r="BC508" i="27"/>
  <c r="BB508" i="27"/>
  <c r="AZ508" i="27"/>
  <c r="A508" i="27"/>
  <c r="BK507" i="27"/>
  <c r="BJ507" i="27"/>
  <c r="BI507" i="27"/>
  <c r="BH507" i="27"/>
  <c r="BG507" i="27"/>
  <c r="BF507" i="27"/>
  <c r="BE507" i="27"/>
  <c r="BC507" i="27"/>
  <c r="BB507" i="27"/>
  <c r="AZ507" i="27"/>
  <c r="A507" i="27"/>
  <c r="BK506" i="27"/>
  <c r="BJ506" i="27"/>
  <c r="BI506" i="27"/>
  <c r="BH506" i="27"/>
  <c r="BG506" i="27"/>
  <c r="BF506" i="27"/>
  <c r="BE506" i="27"/>
  <c r="BC506" i="27"/>
  <c r="BB506" i="27"/>
  <c r="AZ506" i="27"/>
  <c r="A506" i="27"/>
  <c r="BK505" i="27"/>
  <c r="BJ505" i="27"/>
  <c r="BI505" i="27"/>
  <c r="BH505" i="27"/>
  <c r="BG505" i="27"/>
  <c r="BF505" i="27"/>
  <c r="BE505" i="27"/>
  <c r="BC505" i="27"/>
  <c r="BB505" i="27"/>
  <c r="AZ505" i="27"/>
  <c r="A505" i="27"/>
  <c r="BK504" i="27"/>
  <c r="BJ504" i="27"/>
  <c r="BI504" i="27"/>
  <c r="BH504" i="27"/>
  <c r="BG504" i="27"/>
  <c r="BF504" i="27"/>
  <c r="BE504" i="27"/>
  <c r="BC504" i="27"/>
  <c r="BB504" i="27"/>
  <c r="AZ504" i="27"/>
  <c r="A504" i="27"/>
  <c r="BK503" i="27"/>
  <c r="BJ503" i="27"/>
  <c r="BI503" i="27"/>
  <c r="BH503" i="27"/>
  <c r="BG503" i="27"/>
  <c r="BF503" i="27"/>
  <c r="BE503" i="27"/>
  <c r="BC503" i="27"/>
  <c r="BB503" i="27"/>
  <c r="AZ503" i="27"/>
  <c r="A503" i="27"/>
  <c r="BK502" i="27"/>
  <c r="BJ502" i="27"/>
  <c r="BI502" i="27"/>
  <c r="BH502" i="27"/>
  <c r="BG502" i="27"/>
  <c r="BF502" i="27"/>
  <c r="BE502" i="27"/>
  <c r="BC502" i="27"/>
  <c r="BB502" i="27"/>
  <c r="AZ502" i="27"/>
  <c r="A502" i="27"/>
  <c r="BK501" i="27"/>
  <c r="BJ501" i="27"/>
  <c r="BI501" i="27"/>
  <c r="BH501" i="27"/>
  <c r="BG501" i="27"/>
  <c r="BF501" i="27"/>
  <c r="BE501" i="27"/>
  <c r="BC501" i="27"/>
  <c r="BB501" i="27"/>
  <c r="AZ501" i="27"/>
  <c r="A501" i="27"/>
  <c r="BK500" i="27"/>
  <c r="BJ500" i="27"/>
  <c r="BI500" i="27"/>
  <c r="BH500" i="27"/>
  <c r="BG500" i="27"/>
  <c r="BF500" i="27"/>
  <c r="BE500" i="27"/>
  <c r="BC500" i="27"/>
  <c r="BB500" i="27"/>
  <c r="AZ500" i="27"/>
  <c r="A500" i="27"/>
  <c r="BK499" i="27"/>
  <c r="BJ499" i="27"/>
  <c r="BI499" i="27"/>
  <c r="BH499" i="27"/>
  <c r="BG499" i="27"/>
  <c r="BF499" i="27"/>
  <c r="BE499" i="27"/>
  <c r="BC499" i="27"/>
  <c r="BB499" i="27"/>
  <c r="AZ499" i="27"/>
  <c r="A499" i="27"/>
  <c r="BK498" i="27"/>
  <c r="BJ498" i="27"/>
  <c r="BI498" i="27"/>
  <c r="BH498" i="27"/>
  <c r="BG498" i="27"/>
  <c r="BF498" i="27"/>
  <c r="BE498" i="27"/>
  <c r="BC498" i="27"/>
  <c r="BB498" i="27"/>
  <c r="AZ498" i="27"/>
  <c r="A498" i="27"/>
  <c r="BK497" i="27"/>
  <c r="BJ497" i="27"/>
  <c r="BI497" i="27"/>
  <c r="BH497" i="27"/>
  <c r="BG497" i="27"/>
  <c r="BF497" i="27"/>
  <c r="BE497" i="27"/>
  <c r="BC497" i="27"/>
  <c r="BB497" i="27"/>
  <c r="AZ497" i="27"/>
  <c r="A497" i="27"/>
  <c r="BK496" i="27"/>
  <c r="BJ496" i="27"/>
  <c r="BI496" i="27"/>
  <c r="BH496" i="27"/>
  <c r="BG496" i="27"/>
  <c r="BF496" i="27"/>
  <c r="BE496" i="27"/>
  <c r="BC496" i="27"/>
  <c r="BB496" i="27"/>
  <c r="AZ496" i="27"/>
  <c r="A496" i="27"/>
  <c r="BK495" i="27"/>
  <c r="BJ495" i="27"/>
  <c r="BI495" i="27"/>
  <c r="BH495" i="27"/>
  <c r="BG495" i="27"/>
  <c r="BF495" i="27"/>
  <c r="BE495" i="27"/>
  <c r="BC495" i="27"/>
  <c r="BB495" i="27"/>
  <c r="AZ495" i="27"/>
  <c r="A495" i="27"/>
  <c r="BK494" i="27"/>
  <c r="BJ494" i="27"/>
  <c r="BI494" i="27"/>
  <c r="BH494" i="27"/>
  <c r="BG494" i="27"/>
  <c r="BF494" i="27"/>
  <c r="BE494" i="27"/>
  <c r="BC494" i="27"/>
  <c r="BB494" i="27"/>
  <c r="AZ494" i="27"/>
  <c r="A494" i="27"/>
  <c r="BK493" i="27"/>
  <c r="BJ493" i="27"/>
  <c r="BI493" i="27"/>
  <c r="BH493" i="27"/>
  <c r="BG493" i="27"/>
  <c r="BF493" i="27"/>
  <c r="BE493" i="27"/>
  <c r="BC493" i="27"/>
  <c r="BB493" i="27"/>
  <c r="AZ493" i="27"/>
  <c r="A493" i="27"/>
  <c r="BK492" i="27"/>
  <c r="BJ492" i="27"/>
  <c r="BI492" i="27"/>
  <c r="BH492" i="27"/>
  <c r="BG492" i="27"/>
  <c r="BF492" i="27"/>
  <c r="BE492" i="27"/>
  <c r="BC492" i="27"/>
  <c r="BB492" i="27"/>
  <c r="AZ492" i="27"/>
  <c r="A492" i="27"/>
  <c r="BK491" i="27"/>
  <c r="BJ491" i="27"/>
  <c r="BI491" i="27"/>
  <c r="BH491" i="27"/>
  <c r="BG491" i="27"/>
  <c r="BF491" i="27"/>
  <c r="BE491" i="27"/>
  <c r="BC491" i="27"/>
  <c r="BB491" i="27"/>
  <c r="AZ491" i="27"/>
  <c r="A491" i="27"/>
  <c r="BK490" i="27"/>
  <c r="BJ490" i="27"/>
  <c r="BI490" i="27"/>
  <c r="BH490" i="27"/>
  <c r="BG490" i="27"/>
  <c r="BF490" i="27"/>
  <c r="BE490" i="27"/>
  <c r="BC490" i="27"/>
  <c r="BB490" i="27"/>
  <c r="AZ490" i="27"/>
  <c r="A490" i="27"/>
  <c r="BK489" i="27"/>
  <c r="BJ489" i="27"/>
  <c r="BI489" i="27"/>
  <c r="BH489" i="27"/>
  <c r="BG489" i="27"/>
  <c r="BF489" i="27"/>
  <c r="BE489" i="27"/>
  <c r="BC489" i="27"/>
  <c r="BB489" i="27"/>
  <c r="AZ489" i="27"/>
  <c r="A489" i="27"/>
  <c r="BK488" i="27"/>
  <c r="BJ488" i="27"/>
  <c r="BI488" i="27"/>
  <c r="BH488" i="27"/>
  <c r="BG488" i="27"/>
  <c r="BF488" i="27"/>
  <c r="BE488" i="27"/>
  <c r="BC488" i="27"/>
  <c r="BB488" i="27"/>
  <c r="AZ488" i="27"/>
  <c r="A488" i="27"/>
  <c r="BK487" i="27"/>
  <c r="BJ487" i="27"/>
  <c r="BI487" i="27"/>
  <c r="BH487" i="27"/>
  <c r="BG487" i="27"/>
  <c r="BF487" i="27"/>
  <c r="BE487" i="27"/>
  <c r="BC487" i="27"/>
  <c r="BB487" i="27"/>
  <c r="AZ487" i="27"/>
  <c r="A487" i="27"/>
  <c r="BK486" i="27"/>
  <c r="BJ486" i="27"/>
  <c r="BI486" i="27"/>
  <c r="BH486" i="27"/>
  <c r="BG486" i="27"/>
  <c r="BF486" i="27"/>
  <c r="BE486" i="27"/>
  <c r="BC486" i="27"/>
  <c r="BB486" i="27"/>
  <c r="AZ486" i="27"/>
  <c r="A486" i="27"/>
  <c r="BK485" i="27"/>
  <c r="BJ485" i="27"/>
  <c r="BI485" i="27"/>
  <c r="BH485" i="27"/>
  <c r="BG485" i="27"/>
  <c r="BF485" i="27"/>
  <c r="BE485" i="27"/>
  <c r="BC485" i="27"/>
  <c r="BB485" i="27"/>
  <c r="AZ485" i="27"/>
  <c r="A485" i="27"/>
  <c r="BK484" i="27"/>
  <c r="BJ484" i="27"/>
  <c r="BI484" i="27"/>
  <c r="BH484" i="27"/>
  <c r="BG484" i="27"/>
  <c r="BF484" i="27"/>
  <c r="BE484" i="27"/>
  <c r="BC484" i="27"/>
  <c r="BB484" i="27"/>
  <c r="AZ484" i="27"/>
  <c r="A484" i="27"/>
  <c r="BK483" i="27"/>
  <c r="BJ483" i="27"/>
  <c r="BI483" i="27"/>
  <c r="BH483" i="27"/>
  <c r="BG483" i="27"/>
  <c r="BF483" i="27"/>
  <c r="BE483" i="27"/>
  <c r="BC483" i="27"/>
  <c r="BB483" i="27"/>
  <c r="AZ483" i="27"/>
  <c r="A483" i="27"/>
  <c r="BK482" i="27"/>
  <c r="BJ482" i="27"/>
  <c r="BI482" i="27"/>
  <c r="BH482" i="27"/>
  <c r="BG482" i="27"/>
  <c r="BF482" i="27"/>
  <c r="BE482" i="27"/>
  <c r="BC482" i="27"/>
  <c r="BB482" i="27"/>
  <c r="AZ482" i="27"/>
  <c r="A482" i="27"/>
  <c r="BK481" i="27"/>
  <c r="BJ481" i="27"/>
  <c r="BI481" i="27"/>
  <c r="BH481" i="27"/>
  <c r="BG481" i="27"/>
  <c r="BF481" i="27"/>
  <c r="BE481" i="27"/>
  <c r="BC481" i="27"/>
  <c r="BB481" i="27"/>
  <c r="AZ481" i="27"/>
  <c r="A481" i="27"/>
  <c r="BK480" i="27"/>
  <c r="BJ480" i="27"/>
  <c r="BI480" i="27"/>
  <c r="BH480" i="27"/>
  <c r="BG480" i="27"/>
  <c r="BF480" i="27"/>
  <c r="BE480" i="27"/>
  <c r="BC480" i="27"/>
  <c r="BB480" i="27"/>
  <c r="AZ480" i="27"/>
  <c r="A480" i="27"/>
  <c r="BK479" i="27"/>
  <c r="BJ479" i="27"/>
  <c r="BI479" i="27"/>
  <c r="BH479" i="27"/>
  <c r="BG479" i="27"/>
  <c r="BF479" i="27"/>
  <c r="BE479" i="27"/>
  <c r="BC479" i="27"/>
  <c r="BB479" i="27"/>
  <c r="AZ479" i="27"/>
  <c r="A479" i="27"/>
  <c r="BK478" i="27"/>
  <c r="BJ478" i="27"/>
  <c r="BI478" i="27"/>
  <c r="BH478" i="27"/>
  <c r="BG478" i="27"/>
  <c r="BF478" i="27"/>
  <c r="BE478" i="27"/>
  <c r="BC478" i="27"/>
  <c r="BB478" i="27"/>
  <c r="AZ478" i="27"/>
  <c r="A478" i="27"/>
  <c r="BK477" i="27"/>
  <c r="BJ477" i="27"/>
  <c r="BI477" i="27"/>
  <c r="BH477" i="27"/>
  <c r="BG477" i="27"/>
  <c r="BF477" i="27"/>
  <c r="BE477" i="27"/>
  <c r="BC477" i="27"/>
  <c r="BB477" i="27"/>
  <c r="AZ477" i="27"/>
  <c r="A477" i="27"/>
  <c r="BK476" i="27"/>
  <c r="BJ476" i="27"/>
  <c r="BI476" i="27"/>
  <c r="BH476" i="27"/>
  <c r="BG476" i="27"/>
  <c r="BF476" i="27"/>
  <c r="BE476" i="27"/>
  <c r="BC476" i="27"/>
  <c r="BB476" i="27"/>
  <c r="AZ476" i="27"/>
  <c r="A476" i="27"/>
  <c r="BK475" i="27"/>
  <c r="BJ475" i="27"/>
  <c r="BI475" i="27"/>
  <c r="BH475" i="27"/>
  <c r="BG475" i="27"/>
  <c r="BF475" i="27"/>
  <c r="BE475" i="27"/>
  <c r="BC475" i="27"/>
  <c r="BB475" i="27"/>
  <c r="AZ475" i="27"/>
  <c r="A475" i="27"/>
  <c r="BK474" i="27"/>
  <c r="BJ474" i="27"/>
  <c r="BI474" i="27"/>
  <c r="BH474" i="27"/>
  <c r="BG474" i="27"/>
  <c r="BF474" i="27"/>
  <c r="BE474" i="27"/>
  <c r="BC474" i="27"/>
  <c r="BB474" i="27"/>
  <c r="AZ474" i="27"/>
  <c r="A474" i="27"/>
  <c r="BK473" i="27"/>
  <c r="BJ473" i="27"/>
  <c r="BI473" i="27"/>
  <c r="BH473" i="27"/>
  <c r="BG473" i="27"/>
  <c r="BF473" i="27"/>
  <c r="BE473" i="27"/>
  <c r="BC473" i="27"/>
  <c r="BB473" i="27"/>
  <c r="AZ473" i="27"/>
  <c r="A473" i="27"/>
  <c r="BK472" i="27"/>
  <c r="BJ472" i="27"/>
  <c r="BI472" i="27"/>
  <c r="BH472" i="27"/>
  <c r="BG472" i="27"/>
  <c r="BF472" i="27"/>
  <c r="BE472" i="27"/>
  <c r="BC472" i="27"/>
  <c r="BB472" i="27"/>
  <c r="AZ472" i="27"/>
  <c r="A472" i="27"/>
  <c r="BK471" i="27"/>
  <c r="BJ471" i="27"/>
  <c r="BI471" i="27"/>
  <c r="BH471" i="27"/>
  <c r="BG471" i="27"/>
  <c r="BF471" i="27"/>
  <c r="BE471" i="27"/>
  <c r="BC471" i="27"/>
  <c r="BB471" i="27"/>
  <c r="AZ471" i="27"/>
  <c r="A471" i="27"/>
  <c r="BK470" i="27"/>
  <c r="BJ470" i="27"/>
  <c r="BI470" i="27"/>
  <c r="BH470" i="27"/>
  <c r="BG470" i="27"/>
  <c r="BF470" i="27"/>
  <c r="BE470" i="27"/>
  <c r="BC470" i="27"/>
  <c r="BB470" i="27"/>
  <c r="AZ470" i="27"/>
  <c r="A470" i="27"/>
  <c r="BK469" i="27"/>
  <c r="BJ469" i="27"/>
  <c r="BI469" i="27"/>
  <c r="BH469" i="27"/>
  <c r="BG469" i="27"/>
  <c r="BF469" i="27"/>
  <c r="BE469" i="27"/>
  <c r="BC469" i="27"/>
  <c r="BB469" i="27"/>
  <c r="AZ469" i="27"/>
  <c r="A469" i="27"/>
  <c r="BK468" i="27"/>
  <c r="BJ468" i="27"/>
  <c r="BI468" i="27"/>
  <c r="BH468" i="27"/>
  <c r="BG468" i="27"/>
  <c r="BF468" i="27"/>
  <c r="BE468" i="27"/>
  <c r="BC468" i="27"/>
  <c r="BB468" i="27"/>
  <c r="AZ468" i="27"/>
  <c r="A468" i="27"/>
  <c r="BK467" i="27"/>
  <c r="BJ467" i="27"/>
  <c r="BI467" i="27"/>
  <c r="BH467" i="27"/>
  <c r="BG467" i="27"/>
  <c r="BF467" i="27"/>
  <c r="BE467" i="27"/>
  <c r="BC467" i="27"/>
  <c r="BB467" i="27"/>
  <c r="AZ467" i="27"/>
  <c r="A467" i="27"/>
  <c r="BK466" i="27"/>
  <c r="BJ466" i="27"/>
  <c r="BI466" i="27"/>
  <c r="BH466" i="27"/>
  <c r="BG466" i="27"/>
  <c r="BF466" i="27"/>
  <c r="BE466" i="27"/>
  <c r="BC466" i="27"/>
  <c r="BB466" i="27"/>
  <c r="AZ466" i="27"/>
  <c r="A466" i="27"/>
  <c r="BK465" i="27"/>
  <c r="BJ465" i="27"/>
  <c r="BI465" i="27"/>
  <c r="BH465" i="27"/>
  <c r="BG465" i="27"/>
  <c r="BF465" i="27"/>
  <c r="BE465" i="27"/>
  <c r="BC465" i="27"/>
  <c r="BB465" i="27"/>
  <c r="AZ465" i="27"/>
  <c r="A465" i="27"/>
  <c r="BK464" i="27"/>
  <c r="BJ464" i="27"/>
  <c r="BI464" i="27"/>
  <c r="BH464" i="27"/>
  <c r="BG464" i="27"/>
  <c r="BF464" i="27"/>
  <c r="BE464" i="27"/>
  <c r="BC464" i="27"/>
  <c r="BB464" i="27"/>
  <c r="AZ464" i="27"/>
  <c r="A464" i="27"/>
  <c r="BK463" i="27"/>
  <c r="BJ463" i="27"/>
  <c r="BI463" i="27"/>
  <c r="BH463" i="27"/>
  <c r="BG463" i="27"/>
  <c r="BF463" i="27"/>
  <c r="BE463" i="27"/>
  <c r="BC463" i="27"/>
  <c r="BB463" i="27"/>
  <c r="AZ463" i="27"/>
  <c r="A463" i="27"/>
  <c r="BK462" i="27"/>
  <c r="BJ462" i="27"/>
  <c r="BI462" i="27"/>
  <c r="BH462" i="27"/>
  <c r="BG462" i="27"/>
  <c r="BF462" i="27"/>
  <c r="BE462" i="27"/>
  <c r="BC462" i="27"/>
  <c r="BB462" i="27"/>
  <c r="AZ462" i="27"/>
  <c r="A462" i="27"/>
  <c r="BK461" i="27"/>
  <c r="BJ461" i="27"/>
  <c r="BI461" i="27"/>
  <c r="BH461" i="27"/>
  <c r="BG461" i="27"/>
  <c r="BF461" i="27"/>
  <c r="BE461" i="27"/>
  <c r="BC461" i="27"/>
  <c r="BB461" i="27"/>
  <c r="AZ461" i="27"/>
  <c r="A461" i="27"/>
  <c r="BK460" i="27"/>
  <c r="BJ460" i="27"/>
  <c r="BI460" i="27"/>
  <c r="BH460" i="27"/>
  <c r="BG460" i="27"/>
  <c r="BF460" i="27"/>
  <c r="BE460" i="27"/>
  <c r="BC460" i="27"/>
  <c r="BB460" i="27"/>
  <c r="AZ460" i="27"/>
  <c r="A460" i="27"/>
  <c r="BK459" i="27"/>
  <c r="BJ459" i="27"/>
  <c r="BI459" i="27"/>
  <c r="BH459" i="27"/>
  <c r="BG459" i="27"/>
  <c r="BF459" i="27"/>
  <c r="BE459" i="27"/>
  <c r="BC459" i="27"/>
  <c r="BB459" i="27"/>
  <c r="AZ459" i="27"/>
  <c r="A459" i="27"/>
  <c r="BK458" i="27"/>
  <c r="BJ458" i="27"/>
  <c r="BI458" i="27"/>
  <c r="BH458" i="27"/>
  <c r="BG458" i="27"/>
  <c r="BF458" i="27"/>
  <c r="BE458" i="27"/>
  <c r="BC458" i="27"/>
  <c r="BB458" i="27"/>
  <c r="AZ458" i="27"/>
  <c r="A458" i="27"/>
  <c r="BK457" i="27"/>
  <c r="BJ457" i="27"/>
  <c r="BI457" i="27"/>
  <c r="BH457" i="27"/>
  <c r="BG457" i="27"/>
  <c r="BF457" i="27"/>
  <c r="BE457" i="27"/>
  <c r="BC457" i="27"/>
  <c r="BB457" i="27"/>
  <c r="AZ457" i="27"/>
  <c r="A457" i="27"/>
  <c r="BK456" i="27"/>
  <c r="BJ456" i="27"/>
  <c r="BI456" i="27"/>
  <c r="BH456" i="27"/>
  <c r="BG456" i="27"/>
  <c r="BF456" i="27"/>
  <c r="BE456" i="27"/>
  <c r="BC456" i="27"/>
  <c r="BB456" i="27"/>
  <c r="AZ456" i="27"/>
  <c r="A456" i="27"/>
  <c r="BK455" i="27"/>
  <c r="BJ455" i="27"/>
  <c r="BI455" i="27"/>
  <c r="BH455" i="27"/>
  <c r="BG455" i="27"/>
  <c r="BF455" i="27"/>
  <c r="BE455" i="27"/>
  <c r="BC455" i="27"/>
  <c r="BB455" i="27"/>
  <c r="AZ455" i="27"/>
  <c r="A455" i="27"/>
  <c r="BK454" i="27"/>
  <c r="BJ454" i="27"/>
  <c r="BI454" i="27"/>
  <c r="BH454" i="27"/>
  <c r="BG454" i="27"/>
  <c r="BF454" i="27"/>
  <c r="BE454" i="27"/>
  <c r="BC454" i="27"/>
  <c r="BB454" i="27"/>
  <c r="AZ454" i="27"/>
  <c r="A454" i="27"/>
  <c r="BK453" i="27"/>
  <c r="BJ453" i="27"/>
  <c r="BI453" i="27"/>
  <c r="BH453" i="27"/>
  <c r="BG453" i="27"/>
  <c r="BF453" i="27"/>
  <c r="BE453" i="27"/>
  <c r="BC453" i="27"/>
  <c r="BB453" i="27"/>
  <c r="AZ453" i="27"/>
  <c r="A453" i="27"/>
  <c r="BK452" i="27"/>
  <c r="BJ452" i="27"/>
  <c r="BI452" i="27"/>
  <c r="BH452" i="27"/>
  <c r="BG452" i="27"/>
  <c r="BF452" i="27"/>
  <c r="BE452" i="27"/>
  <c r="BC452" i="27"/>
  <c r="BB452" i="27"/>
  <c r="AZ452" i="27"/>
  <c r="A452" i="27"/>
  <c r="BK451" i="27"/>
  <c r="BJ451" i="27"/>
  <c r="BI451" i="27"/>
  <c r="BH451" i="27"/>
  <c r="BG451" i="27"/>
  <c r="BF451" i="27"/>
  <c r="BE451" i="27"/>
  <c r="BC451" i="27"/>
  <c r="BB451" i="27"/>
  <c r="AZ451" i="27"/>
  <c r="A451" i="27"/>
  <c r="BK450" i="27"/>
  <c r="BJ450" i="27"/>
  <c r="BI450" i="27"/>
  <c r="BH450" i="27"/>
  <c r="BG450" i="27"/>
  <c r="BF450" i="27"/>
  <c r="BE450" i="27"/>
  <c r="BC450" i="27"/>
  <c r="BB450" i="27"/>
  <c r="AZ450" i="27"/>
  <c r="A450" i="27"/>
  <c r="BK449" i="27"/>
  <c r="BJ449" i="27"/>
  <c r="BI449" i="27"/>
  <c r="BH449" i="27"/>
  <c r="BG449" i="27"/>
  <c r="BF449" i="27"/>
  <c r="BE449" i="27"/>
  <c r="BC449" i="27"/>
  <c r="BB449" i="27"/>
  <c r="AZ449" i="27"/>
  <c r="A449" i="27"/>
  <c r="BK448" i="27"/>
  <c r="BJ448" i="27"/>
  <c r="BI448" i="27"/>
  <c r="BH448" i="27"/>
  <c r="BG448" i="27"/>
  <c r="BF448" i="27"/>
  <c r="BE448" i="27"/>
  <c r="BC448" i="27"/>
  <c r="BB448" i="27"/>
  <c r="AZ448" i="27"/>
  <c r="A448" i="27"/>
  <c r="BK447" i="27"/>
  <c r="BJ447" i="27"/>
  <c r="BI447" i="27"/>
  <c r="BH447" i="27"/>
  <c r="BG447" i="27"/>
  <c r="BF447" i="27"/>
  <c r="BE447" i="27"/>
  <c r="BC447" i="27"/>
  <c r="BB447" i="27"/>
  <c r="AZ447" i="27"/>
  <c r="A447" i="27"/>
  <c r="BK446" i="27"/>
  <c r="BJ446" i="27"/>
  <c r="BI446" i="27"/>
  <c r="BH446" i="27"/>
  <c r="BG446" i="27"/>
  <c r="BF446" i="27"/>
  <c r="BE446" i="27"/>
  <c r="BC446" i="27"/>
  <c r="BB446" i="27"/>
  <c r="AZ446" i="27"/>
  <c r="A446" i="27"/>
  <c r="BK445" i="27"/>
  <c r="BJ445" i="27"/>
  <c r="BI445" i="27"/>
  <c r="BH445" i="27"/>
  <c r="BG445" i="27"/>
  <c r="BF445" i="27"/>
  <c r="BE445" i="27"/>
  <c r="BC445" i="27"/>
  <c r="BB445" i="27"/>
  <c r="AZ445" i="27"/>
  <c r="A445" i="27"/>
  <c r="BK444" i="27"/>
  <c r="BJ444" i="27"/>
  <c r="BI444" i="27"/>
  <c r="BH444" i="27"/>
  <c r="BG444" i="27"/>
  <c r="BF444" i="27"/>
  <c r="BE444" i="27"/>
  <c r="BC444" i="27"/>
  <c r="BB444" i="27"/>
  <c r="AZ444" i="27"/>
  <c r="A444" i="27"/>
  <c r="BK443" i="27"/>
  <c r="BJ443" i="27"/>
  <c r="BI443" i="27"/>
  <c r="BH443" i="27"/>
  <c r="BG443" i="27"/>
  <c r="BF443" i="27"/>
  <c r="BE443" i="27"/>
  <c r="BC443" i="27"/>
  <c r="BB443" i="27"/>
  <c r="AZ443" i="27"/>
  <c r="A443" i="27"/>
  <c r="BK442" i="27"/>
  <c r="BJ442" i="27"/>
  <c r="BI442" i="27"/>
  <c r="BH442" i="27"/>
  <c r="BG442" i="27"/>
  <c r="BF442" i="27"/>
  <c r="BE442" i="27"/>
  <c r="BC442" i="27"/>
  <c r="BB442" i="27"/>
  <c r="AZ442" i="27"/>
  <c r="A442" i="27"/>
  <c r="BK441" i="27"/>
  <c r="BJ441" i="27"/>
  <c r="BI441" i="27"/>
  <c r="BH441" i="27"/>
  <c r="BG441" i="27"/>
  <c r="BF441" i="27"/>
  <c r="BE441" i="27"/>
  <c r="BC441" i="27"/>
  <c r="BB441" i="27"/>
  <c r="AZ441" i="27"/>
  <c r="A441" i="27"/>
  <c r="BK440" i="27"/>
  <c r="BJ440" i="27"/>
  <c r="BI440" i="27"/>
  <c r="BH440" i="27"/>
  <c r="BG440" i="27"/>
  <c r="BF440" i="27"/>
  <c r="BE440" i="27"/>
  <c r="BC440" i="27"/>
  <c r="BB440" i="27"/>
  <c r="AZ440" i="27"/>
  <c r="A440" i="27"/>
  <c r="BK439" i="27"/>
  <c r="BJ439" i="27"/>
  <c r="BI439" i="27"/>
  <c r="BH439" i="27"/>
  <c r="BG439" i="27"/>
  <c r="BF439" i="27"/>
  <c r="BE439" i="27"/>
  <c r="BC439" i="27"/>
  <c r="BB439" i="27"/>
  <c r="AZ439" i="27"/>
  <c r="A439" i="27"/>
  <c r="BK438" i="27"/>
  <c r="BJ438" i="27"/>
  <c r="BI438" i="27"/>
  <c r="BH438" i="27"/>
  <c r="BG438" i="27"/>
  <c r="BF438" i="27"/>
  <c r="BE438" i="27"/>
  <c r="BC438" i="27"/>
  <c r="BB438" i="27"/>
  <c r="AZ438" i="27"/>
  <c r="A438" i="27"/>
  <c r="BK437" i="27"/>
  <c r="BJ437" i="27"/>
  <c r="BI437" i="27"/>
  <c r="BH437" i="27"/>
  <c r="BG437" i="27"/>
  <c r="BF437" i="27"/>
  <c r="BE437" i="27"/>
  <c r="BC437" i="27"/>
  <c r="BB437" i="27"/>
  <c r="AZ437" i="27"/>
  <c r="A437" i="27"/>
  <c r="BK436" i="27"/>
  <c r="BJ436" i="27"/>
  <c r="BI436" i="27"/>
  <c r="BH436" i="27"/>
  <c r="BG436" i="27"/>
  <c r="BF436" i="27"/>
  <c r="BE436" i="27"/>
  <c r="BC436" i="27"/>
  <c r="BB436" i="27"/>
  <c r="AZ436" i="27"/>
  <c r="A436" i="27"/>
  <c r="BK435" i="27"/>
  <c r="BJ435" i="27"/>
  <c r="BI435" i="27"/>
  <c r="BH435" i="27"/>
  <c r="BG435" i="27"/>
  <c r="BF435" i="27"/>
  <c r="BE435" i="27"/>
  <c r="BC435" i="27"/>
  <c r="BB435" i="27"/>
  <c r="AZ435" i="27"/>
  <c r="A435" i="27"/>
  <c r="BK434" i="27"/>
  <c r="BJ434" i="27"/>
  <c r="BI434" i="27"/>
  <c r="BH434" i="27"/>
  <c r="BG434" i="27"/>
  <c r="BF434" i="27"/>
  <c r="BE434" i="27"/>
  <c r="BC434" i="27"/>
  <c r="BB434" i="27"/>
  <c r="AZ434" i="27"/>
  <c r="A434" i="27"/>
  <c r="BK433" i="27"/>
  <c r="BJ433" i="27"/>
  <c r="BI433" i="27"/>
  <c r="BH433" i="27"/>
  <c r="BG433" i="27"/>
  <c r="BF433" i="27"/>
  <c r="BE433" i="27"/>
  <c r="BC433" i="27"/>
  <c r="BB433" i="27"/>
  <c r="AZ433" i="27"/>
  <c r="A433" i="27"/>
  <c r="BK432" i="27"/>
  <c r="BJ432" i="27"/>
  <c r="BI432" i="27"/>
  <c r="BH432" i="27"/>
  <c r="BG432" i="27"/>
  <c r="BF432" i="27"/>
  <c r="BE432" i="27"/>
  <c r="BC432" i="27"/>
  <c r="BB432" i="27"/>
  <c r="AZ432" i="27"/>
  <c r="A432" i="27"/>
  <c r="BK431" i="27"/>
  <c r="BJ431" i="27"/>
  <c r="BI431" i="27"/>
  <c r="BH431" i="27"/>
  <c r="BG431" i="27"/>
  <c r="BF431" i="27"/>
  <c r="BE431" i="27"/>
  <c r="BC431" i="27"/>
  <c r="BB431" i="27"/>
  <c r="AZ431" i="27"/>
  <c r="A431" i="27"/>
  <c r="BK430" i="27"/>
  <c r="BJ430" i="27"/>
  <c r="BI430" i="27"/>
  <c r="BH430" i="27"/>
  <c r="BG430" i="27"/>
  <c r="BF430" i="27"/>
  <c r="BE430" i="27"/>
  <c r="BC430" i="27"/>
  <c r="BB430" i="27"/>
  <c r="AZ430" i="27"/>
  <c r="A430" i="27"/>
  <c r="BK429" i="27"/>
  <c r="BJ429" i="27"/>
  <c r="BI429" i="27"/>
  <c r="BH429" i="27"/>
  <c r="BG429" i="27"/>
  <c r="BF429" i="27"/>
  <c r="BE429" i="27"/>
  <c r="BC429" i="27"/>
  <c r="BB429" i="27"/>
  <c r="AZ429" i="27"/>
  <c r="A429" i="27"/>
  <c r="BK428" i="27"/>
  <c r="BJ428" i="27"/>
  <c r="BI428" i="27"/>
  <c r="BH428" i="27"/>
  <c r="BG428" i="27"/>
  <c r="BF428" i="27"/>
  <c r="BE428" i="27"/>
  <c r="BC428" i="27"/>
  <c r="BB428" i="27"/>
  <c r="AZ428" i="27"/>
  <c r="A428" i="27"/>
  <c r="BK427" i="27"/>
  <c r="BJ427" i="27"/>
  <c r="BI427" i="27"/>
  <c r="BH427" i="27"/>
  <c r="BG427" i="27"/>
  <c r="BF427" i="27"/>
  <c r="BE427" i="27"/>
  <c r="BC427" i="27"/>
  <c r="BB427" i="27"/>
  <c r="AZ427" i="27"/>
  <c r="A427" i="27"/>
  <c r="BK426" i="27"/>
  <c r="BJ426" i="27"/>
  <c r="BI426" i="27"/>
  <c r="BH426" i="27"/>
  <c r="BG426" i="27"/>
  <c r="BF426" i="27"/>
  <c r="BE426" i="27"/>
  <c r="BC426" i="27"/>
  <c r="BB426" i="27"/>
  <c r="AZ426" i="27"/>
  <c r="A426" i="27"/>
  <c r="BK425" i="27"/>
  <c r="BJ425" i="27"/>
  <c r="BI425" i="27"/>
  <c r="BH425" i="27"/>
  <c r="BG425" i="27"/>
  <c r="BF425" i="27"/>
  <c r="BE425" i="27"/>
  <c r="BC425" i="27"/>
  <c r="BB425" i="27"/>
  <c r="AZ425" i="27"/>
  <c r="A425" i="27"/>
  <c r="BK424" i="27"/>
  <c r="BJ424" i="27"/>
  <c r="BI424" i="27"/>
  <c r="BH424" i="27"/>
  <c r="BG424" i="27"/>
  <c r="BF424" i="27"/>
  <c r="BE424" i="27"/>
  <c r="BC424" i="27"/>
  <c r="BB424" i="27"/>
  <c r="AZ424" i="27"/>
  <c r="A424" i="27"/>
  <c r="BK423" i="27"/>
  <c r="BJ423" i="27"/>
  <c r="BI423" i="27"/>
  <c r="BH423" i="27"/>
  <c r="BG423" i="27"/>
  <c r="BF423" i="27"/>
  <c r="BE423" i="27"/>
  <c r="BC423" i="27"/>
  <c r="BB423" i="27"/>
  <c r="AZ423" i="27"/>
  <c r="A423" i="27"/>
  <c r="BK422" i="27"/>
  <c r="BJ422" i="27"/>
  <c r="BI422" i="27"/>
  <c r="BH422" i="27"/>
  <c r="BG422" i="27"/>
  <c r="BF422" i="27"/>
  <c r="BE422" i="27"/>
  <c r="BC422" i="27"/>
  <c r="BB422" i="27"/>
  <c r="AZ422" i="27"/>
  <c r="A422" i="27"/>
  <c r="BK421" i="27"/>
  <c r="BJ421" i="27"/>
  <c r="BI421" i="27"/>
  <c r="BH421" i="27"/>
  <c r="BG421" i="27"/>
  <c r="BF421" i="27"/>
  <c r="BE421" i="27"/>
  <c r="BC421" i="27"/>
  <c r="BB421" i="27"/>
  <c r="AZ421" i="27"/>
  <c r="A421" i="27"/>
  <c r="BK420" i="27"/>
  <c r="BJ420" i="27"/>
  <c r="BI420" i="27"/>
  <c r="BH420" i="27"/>
  <c r="BG420" i="27"/>
  <c r="BF420" i="27"/>
  <c r="BE420" i="27"/>
  <c r="BC420" i="27"/>
  <c r="BB420" i="27"/>
  <c r="AZ420" i="27"/>
  <c r="A420" i="27"/>
  <c r="BK419" i="27"/>
  <c r="BJ419" i="27"/>
  <c r="BI419" i="27"/>
  <c r="BH419" i="27"/>
  <c r="BG419" i="27"/>
  <c r="BF419" i="27"/>
  <c r="BE419" i="27"/>
  <c r="BC419" i="27"/>
  <c r="BB419" i="27"/>
  <c r="AZ419" i="27"/>
  <c r="A419" i="27"/>
  <c r="BK418" i="27"/>
  <c r="BJ418" i="27"/>
  <c r="BI418" i="27"/>
  <c r="BH418" i="27"/>
  <c r="BG418" i="27"/>
  <c r="BF418" i="27"/>
  <c r="BE418" i="27"/>
  <c r="BC418" i="27"/>
  <c r="BB418" i="27"/>
  <c r="AZ418" i="27"/>
  <c r="A418" i="27"/>
  <c r="BK417" i="27"/>
  <c r="BJ417" i="27"/>
  <c r="BI417" i="27"/>
  <c r="BH417" i="27"/>
  <c r="BG417" i="27"/>
  <c r="BF417" i="27"/>
  <c r="BE417" i="27"/>
  <c r="BC417" i="27"/>
  <c r="BB417" i="27"/>
  <c r="AZ417" i="27"/>
  <c r="A417" i="27"/>
  <c r="BK416" i="27"/>
  <c r="BJ416" i="27"/>
  <c r="BI416" i="27"/>
  <c r="BH416" i="27"/>
  <c r="BG416" i="27"/>
  <c r="BF416" i="27"/>
  <c r="BE416" i="27"/>
  <c r="BC416" i="27"/>
  <c r="BB416" i="27"/>
  <c r="AZ416" i="27"/>
  <c r="A416" i="27"/>
  <c r="BK415" i="27"/>
  <c r="BJ415" i="27"/>
  <c r="BI415" i="27"/>
  <c r="BH415" i="27"/>
  <c r="BG415" i="27"/>
  <c r="BF415" i="27"/>
  <c r="BE415" i="27"/>
  <c r="BC415" i="27"/>
  <c r="BB415" i="27"/>
  <c r="AZ415" i="27"/>
  <c r="A415" i="27"/>
  <c r="BK414" i="27"/>
  <c r="BJ414" i="27"/>
  <c r="BI414" i="27"/>
  <c r="BH414" i="27"/>
  <c r="BG414" i="27"/>
  <c r="BF414" i="27"/>
  <c r="BE414" i="27"/>
  <c r="BC414" i="27"/>
  <c r="BB414" i="27"/>
  <c r="AZ414" i="27"/>
  <c r="A414" i="27"/>
  <c r="BK413" i="27"/>
  <c r="BJ413" i="27"/>
  <c r="BI413" i="27"/>
  <c r="BH413" i="27"/>
  <c r="BG413" i="27"/>
  <c r="BF413" i="27"/>
  <c r="BE413" i="27"/>
  <c r="BC413" i="27"/>
  <c r="BB413" i="27"/>
  <c r="AZ413" i="27"/>
  <c r="A413" i="27"/>
  <c r="BK412" i="27"/>
  <c r="BJ412" i="27"/>
  <c r="BI412" i="27"/>
  <c r="BH412" i="27"/>
  <c r="BG412" i="27"/>
  <c r="BF412" i="27"/>
  <c r="BE412" i="27"/>
  <c r="BC412" i="27"/>
  <c r="BB412" i="27"/>
  <c r="AZ412" i="27"/>
  <c r="A412" i="27"/>
  <c r="BK411" i="27"/>
  <c r="BJ411" i="27"/>
  <c r="BI411" i="27"/>
  <c r="BH411" i="27"/>
  <c r="BG411" i="27"/>
  <c r="BF411" i="27"/>
  <c r="BE411" i="27"/>
  <c r="BC411" i="27"/>
  <c r="BB411" i="27"/>
  <c r="AZ411" i="27"/>
  <c r="A411" i="27"/>
  <c r="BK410" i="27"/>
  <c r="BJ410" i="27"/>
  <c r="BI410" i="27"/>
  <c r="BH410" i="27"/>
  <c r="BG410" i="27"/>
  <c r="BF410" i="27"/>
  <c r="BE410" i="27"/>
  <c r="BC410" i="27"/>
  <c r="BB410" i="27"/>
  <c r="AZ410" i="27"/>
  <c r="A410" i="27"/>
  <c r="BK409" i="27"/>
  <c r="BJ409" i="27"/>
  <c r="BI409" i="27"/>
  <c r="BH409" i="27"/>
  <c r="BG409" i="27"/>
  <c r="BF409" i="27"/>
  <c r="BE409" i="27"/>
  <c r="BC409" i="27"/>
  <c r="BB409" i="27"/>
  <c r="AZ409" i="27"/>
  <c r="A409" i="27"/>
  <c r="BK408" i="27"/>
  <c r="BJ408" i="27"/>
  <c r="BI408" i="27"/>
  <c r="BH408" i="27"/>
  <c r="BG408" i="27"/>
  <c r="BF408" i="27"/>
  <c r="BE408" i="27"/>
  <c r="BC408" i="27"/>
  <c r="BB408" i="27"/>
  <c r="AZ408" i="27"/>
  <c r="A408" i="27"/>
  <c r="BK407" i="27"/>
  <c r="BJ407" i="27"/>
  <c r="BI407" i="27"/>
  <c r="BH407" i="27"/>
  <c r="BG407" i="27"/>
  <c r="BF407" i="27"/>
  <c r="BE407" i="27"/>
  <c r="BC407" i="27"/>
  <c r="BB407" i="27"/>
  <c r="AZ407" i="27"/>
  <c r="A407" i="27"/>
  <c r="BK406" i="27"/>
  <c r="BJ406" i="27"/>
  <c r="BI406" i="27"/>
  <c r="BH406" i="27"/>
  <c r="BG406" i="27"/>
  <c r="BF406" i="27"/>
  <c r="BE406" i="27"/>
  <c r="BC406" i="27"/>
  <c r="BB406" i="27"/>
  <c r="AZ406" i="27"/>
  <c r="A406" i="27"/>
  <c r="BK405" i="27"/>
  <c r="BJ405" i="27"/>
  <c r="BI405" i="27"/>
  <c r="BH405" i="27"/>
  <c r="BG405" i="27"/>
  <c r="BF405" i="27"/>
  <c r="BE405" i="27"/>
  <c r="BC405" i="27"/>
  <c r="BB405" i="27"/>
  <c r="AZ405" i="27"/>
  <c r="A405" i="27"/>
  <c r="BK404" i="27"/>
  <c r="BJ404" i="27"/>
  <c r="BI404" i="27"/>
  <c r="BH404" i="27"/>
  <c r="BG404" i="27"/>
  <c r="BF404" i="27"/>
  <c r="BE404" i="27"/>
  <c r="BC404" i="27"/>
  <c r="BB404" i="27"/>
  <c r="AZ404" i="27"/>
  <c r="A404" i="27"/>
  <c r="BK403" i="27"/>
  <c r="BJ403" i="27"/>
  <c r="BI403" i="27"/>
  <c r="BH403" i="27"/>
  <c r="BG403" i="27"/>
  <c r="BF403" i="27"/>
  <c r="BE403" i="27"/>
  <c r="BC403" i="27"/>
  <c r="BB403" i="27"/>
  <c r="AZ403" i="27"/>
  <c r="A403" i="27"/>
  <c r="BK402" i="27"/>
  <c r="BJ402" i="27"/>
  <c r="BI402" i="27"/>
  <c r="BH402" i="27"/>
  <c r="BG402" i="27"/>
  <c r="BF402" i="27"/>
  <c r="BE402" i="27"/>
  <c r="BC402" i="27"/>
  <c r="BB402" i="27"/>
  <c r="AZ402" i="27"/>
  <c r="A402" i="27"/>
  <c r="BK401" i="27"/>
  <c r="BJ401" i="27"/>
  <c r="BI401" i="27"/>
  <c r="BH401" i="27"/>
  <c r="BG401" i="27"/>
  <c r="BF401" i="27"/>
  <c r="BE401" i="27"/>
  <c r="BC401" i="27"/>
  <c r="BB401" i="27"/>
  <c r="AZ401" i="27"/>
  <c r="A401" i="27"/>
  <c r="BK400" i="27"/>
  <c r="BJ400" i="27"/>
  <c r="BI400" i="27"/>
  <c r="BH400" i="27"/>
  <c r="BG400" i="27"/>
  <c r="BF400" i="27"/>
  <c r="BE400" i="27"/>
  <c r="BC400" i="27"/>
  <c r="BB400" i="27"/>
  <c r="AZ400" i="27"/>
  <c r="A400" i="27"/>
  <c r="BK399" i="27"/>
  <c r="BJ399" i="27"/>
  <c r="BI399" i="27"/>
  <c r="BH399" i="27"/>
  <c r="BG399" i="27"/>
  <c r="BF399" i="27"/>
  <c r="BE399" i="27"/>
  <c r="BC399" i="27"/>
  <c r="BB399" i="27"/>
  <c r="AZ399" i="27"/>
  <c r="A399" i="27"/>
  <c r="BK398" i="27"/>
  <c r="BJ398" i="27"/>
  <c r="BI398" i="27"/>
  <c r="BH398" i="27"/>
  <c r="BG398" i="27"/>
  <c r="BF398" i="27"/>
  <c r="BE398" i="27"/>
  <c r="BC398" i="27"/>
  <c r="BB398" i="27"/>
  <c r="AZ398" i="27"/>
  <c r="A398" i="27"/>
  <c r="BK397" i="27"/>
  <c r="BJ397" i="27"/>
  <c r="BI397" i="27"/>
  <c r="BH397" i="27"/>
  <c r="BG397" i="27"/>
  <c r="BF397" i="27"/>
  <c r="BE397" i="27"/>
  <c r="BC397" i="27"/>
  <c r="BB397" i="27"/>
  <c r="AZ397" i="27"/>
  <c r="A397" i="27"/>
  <c r="BK396" i="27"/>
  <c r="BJ396" i="27"/>
  <c r="BI396" i="27"/>
  <c r="BH396" i="27"/>
  <c r="BG396" i="27"/>
  <c r="BF396" i="27"/>
  <c r="BE396" i="27"/>
  <c r="BC396" i="27"/>
  <c r="BB396" i="27"/>
  <c r="AZ396" i="27"/>
  <c r="A396" i="27"/>
  <c r="BK395" i="27"/>
  <c r="BJ395" i="27"/>
  <c r="BI395" i="27"/>
  <c r="BH395" i="27"/>
  <c r="BG395" i="27"/>
  <c r="BF395" i="27"/>
  <c r="BE395" i="27"/>
  <c r="BC395" i="27"/>
  <c r="BB395" i="27"/>
  <c r="AZ395" i="27"/>
  <c r="A395" i="27"/>
  <c r="BK394" i="27"/>
  <c r="BJ394" i="27"/>
  <c r="BI394" i="27"/>
  <c r="BH394" i="27"/>
  <c r="BG394" i="27"/>
  <c r="BF394" i="27"/>
  <c r="BE394" i="27"/>
  <c r="BC394" i="27"/>
  <c r="BB394" i="27"/>
  <c r="AZ394" i="27"/>
  <c r="A394" i="27"/>
  <c r="BK393" i="27"/>
  <c r="BJ393" i="27"/>
  <c r="BI393" i="27"/>
  <c r="BH393" i="27"/>
  <c r="BG393" i="27"/>
  <c r="BF393" i="27"/>
  <c r="BE393" i="27"/>
  <c r="BC393" i="27"/>
  <c r="BB393" i="27"/>
  <c r="AZ393" i="27"/>
  <c r="A393" i="27"/>
  <c r="BK392" i="27"/>
  <c r="BJ392" i="27"/>
  <c r="BI392" i="27"/>
  <c r="BH392" i="27"/>
  <c r="BG392" i="27"/>
  <c r="BF392" i="27"/>
  <c r="BE392" i="27"/>
  <c r="BC392" i="27"/>
  <c r="BB392" i="27"/>
  <c r="AZ392" i="27"/>
  <c r="A392" i="27"/>
  <c r="BK391" i="27"/>
  <c r="BJ391" i="27"/>
  <c r="BI391" i="27"/>
  <c r="BH391" i="27"/>
  <c r="BG391" i="27"/>
  <c r="BF391" i="27"/>
  <c r="BE391" i="27"/>
  <c r="BC391" i="27"/>
  <c r="BB391" i="27"/>
  <c r="AZ391" i="27"/>
  <c r="A391" i="27"/>
  <c r="BK390" i="27"/>
  <c r="BJ390" i="27"/>
  <c r="BI390" i="27"/>
  <c r="BH390" i="27"/>
  <c r="BG390" i="27"/>
  <c r="BF390" i="27"/>
  <c r="BE390" i="27"/>
  <c r="BC390" i="27"/>
  <c r="BB390" i="27"/>
  <c r="AZ390" i="27"/>
  <c r="A390" i="27"/>
  <c r="BK389" i="27"/>
  <c r="BJ389" i="27"/>
  <c r="BI389" i="27"/>
  <c r="BH389" i="27"/>
  <c r="BG389" i="27"/>
  <c r="BF389" i="27"/>
  <c r="BE389" i="27"/>
  <c r="BC389" i="27"/>
  <c r="BB389" i="27"/>
  <c r="AZ389" i="27"/>
  <c r="A389" i="27"/>
  <c r="BK388" i="27"/>
  <c r="BJ388" i="27"/>
  <c r="BI388" i="27"/>
  <c r="BH388" i="27"/>
  <c r="BG388" i="27"/>
  <c r="BF388" i="27"/>
  <c r="BE388" i="27"/>
  <c r="BC388" i="27"/>
  <c r="BB388" i="27"/>
  <c r="AZ388" i="27"/>
  <c r="A388" i="27"/>
  <c r="BK387" i="27"/>
  <c r="BJ387" i="27"/>
  <c r="BI387" i="27"/>
  <c r="BH387" i="27"/>
  <c r="BG387" i="27"/>
  <c r="BF387" i="27"/>
  <c r="BE387" i="27"/>
  <c r="BC387" i="27"/>
  <c r="BB387" i="27"/>
  <c r="AZ387" i="27"/>
  <c r="A387" i="27"/>
  <c r="BK386" i="27"/>
  <c r="BJ386" i="27"/>
  <c r="BI386" i="27"/>
  <c r="BH386" i="27"/>
  <c r="BG386" i="27"/>
  <c r="BF386" i="27"/>
  <c r="BE386" i="27"/>
  <c r="BC386" i="27"/>
  <c r="BB386" i="27"/>
  <c r="AZ386" i="27"/>
  <c r="A386" i="27"/>
  <c r="BK385" i="27"/>
  <c r="BJ385" i="27"/>
  <c r="BI385" i="27"/>
  <c r="BH385" i="27"/>
  <c r="BG385" i="27"/>
  <c r="BF385" i="27"/>
  <c r="BE385" i="27"/>
  <c r="BC385" i="27"/>
  <c r="BB385" i="27"/>
  <c r="AZ385" i="27"/>
  <c r="A385" i="27"/>
  <c r="BK384" i="27"/>
  <c r="BJ384" i="27"/>
  <c r="BI384" i="27"/>
  <c r="BH384" i="27"/>
  <c r="BG384" i="27"/>
  <c r="BF384" i="27"/>
  <c r="BE384" i="27"/>
  <c r="BC384" i="27"/>
  <c r="BB384" i="27"/>
  <c r="AZ384" i="27"/>
  <c r="A384" i="27"/>
  <c r="BK383" i="27"/>
  <c r="BJ383" i="27"/>
  <c r="BI383" i="27"/>
  <c r="BH383" i="27"/>
  <c r="BG383" i="27"/>
  <c r="BF383" i="27"/>
  <c r="BE383" i="27"/>
  <c r="BC383" i="27"/>
  <c r="BB383" i="27"/>
  <c r="AZ383" i="27"/>
  <c r="A383" i="27"/>
  <c r="BK382" i="27"/>
  <c r="BJ382" i="27"/>
  <c r="BI382" i="27"/>
  <c r="BH382" i="27"/>
  <c r="BG382" i="27"/>
  <c r="BF382" i="27"/>
  <c r="BE382" i="27"/>
  <c r="BC382" i="27"/>
  <c r="BB382" i="27"/>
  <c r="AZ382" i="27"/>
  <c r="A382" i="27"/>
  <c r="BK381" i="27"/>
  <c r="BJ381" i="27"/>
  <c r="BI381" i="27"/>
  <c r="BH381" i="27"/>
  <c r="BG381" i="27"/>
  <c r="BF381" i="27"/>
  <c r="BE381" i="27"/>
  <c r="BC381" i="27"/>
  <c r="BB381" i="27"/>
  <c r="AZ381" i="27"/>
  <c r="A381" i="27"/>
  <c r="BK380" i="27"/>
  <c r="BJ380" i="27"/>
  <c r="BI380" i="27"/>
  <c r="BH380" i="27"/>
  <c r="BG380" i="27"/>
  <c r="BF380" i="27"/>
  <c r="BE380" i="27"/>
  <c r="BC380" i="27"/>
  <c r="BB380" i="27"/>
  <c r="AZ380" i="27"/>
  <c r="A380" i="27"/>
  <c r="BK379" i="27"/>
  <c r="BJ379" i="27"/>
  <c r="BI379" i="27"/>
  <c r="BH379" i="27"/>
  <c r="BG379" i="27"/>
  <c r="BF379" i="27"/>
  <c r="BE379" i="27"/>
  <c r="BC379" i="27"/>
  <c r="BB379" i="27"/>
  <c r="AZ379" i="27"/>
  <c r="A379" i="27"/>
  <c r="BK378" i="27"/>
  <c r="BJ378" i="27"/>
  <c r="BI378" i="27"/>
  <c r="BH378" i="27"/>
  <c r="BG378" i="27"/>
  <c r="BF378" i="27"/>
  <c r="BE378" i="27"/>
  <c r="BC378" i="27"/>
  <c r="BB378" i="27"/>
  <c r="AZ378" i="27"/>
  <c r="A378" i="27"/>
  <c r="BK377" i="27"/>
  <c r="BJ377" i="27"/>
  <c r="BI377" i="27"/>
  <c r="BH377" i="27"/>
  <c r="BG377" i="27"/>
  <c r="BF377" i="27"/>
  <c r="BE377" i="27"/>
  <c r="BC377" i="27"/>
  <c r="BB377" i="27"/>
  <c r="AZ377" i="27"/>
  <c r="A377" i="27"/>
  <c r="BK376" i="27"/>
  <c r="BJ376" i="27"/>
  <c r="BI376" i="27"/>
  <c r="BH376" i="27"/>
  <c r="BG376" i="27"/>
  <c r="BF376" i="27"/>
  <c r="BE376" i="27"/>
  <c r="BC376" i="27"/>
  <c r="BB376" i="27"/>
  <c r="AZ376" i="27"/>
  <c r="A376" i="27"/>
  <c r="BK375" i="27"/>
  <c r="BJ375" i="27"/>
  <c r="BI375" i="27"/>
  <c r="BH375" i="27"/>
  <c r="BG375" i="27"/>
  <c r="BF375" i="27"/>
  <c r="BE375" i="27"/>
  <c r="BC375" i="27"/>
  <c r="BB375" i="27"/>
  <c r="AZ375" i="27"/>
  <c r="A375" i="27"/>
  <c r="BK374" i="27"/>
  <c r="BJ374" i="27"/>
  <c r="BI374" i="27"/>
  <c r="BH374" i="27"/>
  <c r="BG374" i="27"/>
  <c r="BF374" i="27"/>
  <c r="BE374" i="27"/>
  <c r="BC374" i="27"/>
  <c r="BB374" i="27"/>
  <c r="AZ374" i="27"/>
  <c r="A374" i="27"/>
  <c r="BK373" i="27"/>
  <c r="BJ373" i="27"/>
  <c r="BI373" i="27"/>
  <c r="BH373" i="27"/>
  <c r="BG373" i="27"/>
  <c r="BF373" i="27"/>
  <c r="BE373" i="27"/>
  <c r="BC373" i="27"/>
  <c r="BB373" i="27"/>
  <c r="AZ373" i="27"/>
  <c r="A373" i="27"/>
  <c r="BK372" i="27"/>
  <c r="BJ372" i="27"/>
  <c r="BI372" i="27"/>
  <c r="BH372" i="27"/>
  <c r="BG372" i="27"/>
  <c r="BF372" i="27"/>
  <c r="BE372" i="27"/>
  <c r="BC372" i="27"/>
  <c r="BB372" i="27"/>
  <c r="AZ372" i="27"/>
  <c r="A372" i="27"/>
  <c r="BK371" i="27"/>
  <c r="BJ371" i="27"/>
  <c r="BI371" i="27"/>
  <c r="BH371" i="27"/>
  <c r="BG371" i="27"/>
  <c r="BF371" i="27"/>
  <c r="BE371" i="27"/>
  <c r="BC371" i="27"/>
  <c r="BB371" i="27"/>
  <c r="AZ371" i="27"/>
  <c r="A371" i="27"/>
  <c r="BK370" i="27"/>
  <c r="BJ370" i="27"/>
  <c r="BI370" i="27"/>
  <c r="BH370" i="27"/>
  <c r="BG370" i="27"/>
  <c r="BF370" i="27"/>
  <c r="BE370" i="27"/>
  <c r="BC370" i="27"/>
  <c r="BB370" i="27"/>
  <c r="AZ370" i="27"/>
  <c r="A370" i="27"/>
  <c r="BK369" i="27"/>
  <c r="BJ369" i="27"/>
  <c r="BI369" i="27"/>
  <c r="BH369" i="27"/>
  <c r="BG369" i="27"/>
  <c r="BF369" i="27"/>
  <c r="BE369" i="27"/>
  <c r="BC369" i="27"/>
  <c r="BB369" i="27"/>
  <c r="AZ369" i="27"/>
  <c r="A369" i="27"/>
  <c r="BK368" i="27"/>
  <c r="BJ368" i="27"/>
  <c r="BI368" i="27"/>
  <c r="BH368" i="27"/>
  <c r="BG368" i="27"/>
  <c r="BF368" i="27"/>
  <c r="BE368" i="27"/>
  <c r="BC368" i="27"/>
  <c r="BB368" i="27"/>
  <c r="AZ368" i="27"/>
  <c r="A368" i="27"/>
  <c r="BK367" i="27"/>
  <c r="BJ367" i="27"/>
  <c r="BI367" i="27"/>
  <c r="BH367" i="27"/>
  <c r="BG367" i="27"/>
  <c r="BF367" i="27"/>
  <c r="BE367" i="27"/>
  <c r="BC367" i="27"/>
  <c r="BB367" i="27"/>
  <c r="AZ367" i="27"/>
  <c r="A367" i="27"/>
  <c r="BK366" i="27"/>
  <c r="BJ366" i="27"/>
  <c r="BI366" i="27"/>
  <c r="BH366" i="27"/>
  <c r="BG366" i="27"/>
  <c r="BF366" i="27"/>
  <c r="BE366" i="27"/>
  <c r="BC366" i="27"/>
  <c r="BB366" i="27"/>
  <c r="AZ366" i="27"/>
  <c r="A366" i="27"/>
  <c r="BK365" i="27"/>
  <c r="BJ365" i="27"/>
  <c r="BI365" i="27"/>
  <c r="BH365" i="27"/>
  <c r="BG365" i="27"/>
  <c r="BF365" i="27"/>
  <c r="BE365" i="27"/>
  <c r="BC365" i="27"/>
  <c r="BB365" i="27"/>
  <c r="AZ365" i="27"/>
  <c r="A365" i="27"/>
  <c r="BK364" i="27"/>
  <c r="BJ364" i="27"/>
  <c r="BI364" i="27"/>
  <c r="BH364" i="27"/>
  <c r="BG364" i="27"/>
  <c r="BF364" i="27"/>
  <c r="BE364" i="27"/>
  <c r="BC364" i="27"/>
  <c r="BB364" i="27"/>
  <c r="AZ364" i="27"/>
  <c r="A364" i="27"/>
  <c r="BK363" i="27"/>
  <c r="BJ363" i="27"/>
  <c r="BI363" i="27"/>
  <c r="BH363" i="27"/>
  <c r="BG363" i="27"/>
  <c r="BF363" i="27"/>
  <c r="BE363" i="27"/>
  <c r="BC363" i="27"/>
  <c r="BB363" i="27"/>
  <c r="AZ363" i="27"/>
  <c r="A363" i="27"/>
  <c r="BK362" i="27"/>
  <c r="BJ362" i="27"/>
  <c r="BI362" i="27"/>
  <c r="BH362" i="27"/>
  <c r="BG362" i="27"/>
  <c r="BF362" i="27"/>
  <c r="BE362" i="27"/>
  <c r="BC362" i="27"/>
  <c r="BB362" i="27"/>
  <c r="AZ362" i="27"/>
  <c r="A362" i="27"/>
  <c r="BK361" i="27"/>
  <c r="BJ361" i="27"/>
  <c r="BI361" i="27"/>
  <c r="BH361" i="27"/>
  <c r="BG361" i="27"/>
  <c r="BF361" i="27"/>
  <c r="BE361" i="27"/>
  <c r="BC361" i="27"/>
  <c r="BB361" i="27"/>
  <c r="AZ361" i="27"/>
  <c r="A361" i="27"/>
  <c r="BK360" i="27"/>
  <c r="BJ360" i="27"/>
  <c r="BI360" i="27"/>
  <c r="BH360" i="27"/>
  <c r="BG360" i="27"/>
  <c r="BF360" i="27"/>
  <c r="BE360" i="27"/>
  <c r="BC360" i="27"/>
  <c r="BB360" i="27"/>
  <c r="AZ360" i="27"/>
  <c r="A360" i="27"/>
  <c r="BK359" i="27"/>
  <c r="BJ359" i="27"/>
  <c r="BI359" i="27"/>
  <c r="BH359" i="27"/>
  <c r="BG359" i="27"/>
  <c r="BF359" i="27"/>
  <c r="BE359" i="27"/>
  <c r="BC359" i="27"/>
  <c r="BB359" i="27"/>
  <c r="AZ359" i="27"/>
  <c r="A359" i="27"/>
  <c r="BK358" i="27"/>
  <c r="BJ358" i="27"/>
  <c r="BI358" i="27"/>
  <c r="BH358" i="27"/>
  <c r="BG358" i="27"/>
  <c r="BF358" i="27"/>
  <c r="BE358" i="27"/>
  <c r="BC358" i="27"/>
  <c r="BB358" i="27"/>
  <c r="AZ358" i="27"/>
  <c r="A358" i="27"/>
  <c r="BK357" i="27"/>
  <c r="BJ357" i="27"/>
  <c r="BI357" i="27"/>
  <c r="BH357" i="27"/>
  <c r="BG357" i="27"/>
  <c r="BF357" i="27"/>
  <c r="BE357" i="27"/>
  <c r="BC357" i="27"/>
  <c r="BB357" i="27"/>
  <c r="AZ357" i="27"/>
  <c r="A357" i="27"/>
  <c r="BK356" i="27"/>
  <c r="BJ356" i="27"/>
  <c r="BI356" i="27"/>
  <c r="BH356" i="27"/>
  <c r="BG356" i="27"/>
  <c r="BF356" i="27"/>
  <c r="BE356" i="27"/>
  <c r="BC356" i="27"/>
  <c r="BB356" i="27"/>
  <c r="AZ356" i="27"/>
  <c r="A356" i="27"/>
  <c r="BK355" i="27"/>
  <c r="BJ355" i="27"/>
  <c r="BI355" i="27"/>
  <c r="BH355" i="27"/>
  <c r="BG355" i="27"/>
  <c r="BF355" i="27"/>
  <c r="BE355" i="27"/>
  <c r="BC355" i="27"/>
  <c r="BB355" i="27"/>
  <c r="AZ355" i="27"/>
  <c r="A355" i="27"/>
  <c r="BK354" i="27"/>
  <c r="BJ354" i="27"/>
  <c r="BI354" i="27"/>
  <c r="BH354" i="27"/>
  <c r="BG354" i="27"/>
  <c r="BF354" i="27"/>
  <c r="BE354" i="27"/>
  <c r="BC354" i="27"/>
  <c r="BB354" i="27"/>
  <c r="AZ354" i="27"/>
  <c r="A354" i="27"/>
  <c r="BK353" i="27"/>
  <c r="BJ353" i="27"/>
  <c r="BI353" i="27"/>
  <c r="BH353" i="27"/>
  <c r="BG353" i="27"/>
  <c r="BF353" i="27"/>
  <c r="BE353" i="27"/>
  <c r="BC353" i="27"/>
  <c r="BB353" i="27"/>
  <c r="AZ353" i="27"/>
  <c r="A353" i="27"/>
  <c r="BK352" i="27"/>
  <c r="BJ352" i="27"/>
  <c r="BI352" i="27"/>
  <c r="BH352" i="27"/>
  <c r="BG352" i="27"/>
  <c r="BF352" i="27"/>
  <c r="BE352" i="27"/>
  <c r="BC352" i="27"/>
  <c r="BB352" i="27"/>
  <c r="AZ352" i="27"/>
  <c r="A352" i="27"/>
  <c r="BK351" i="27"/>
  <c r="BJ351" i="27"/>
  <c r="BI351" i="27"/>
  <c r="BH351" i="27"/>
  <c r="BG351" i="27"/>
  <c r="BF351" i="27"/>
  <c r="BE351" i="27"/>
  <c r="BC351" i="27"/>
  <c r="BB351" i="27"/>
  <c r="AZ351" i="27"/>
  <c r="A351" i="27"/>
  <c r="BK350" i="27"/>
  <c r="BJ350" i="27"/>
  <c r="BI350" i="27"/>
  <c r="BH350" i="27"/>
  <c r="BG350" i="27"/>
  <c r="BF350" i="27"/>
  <c r="BE350" i="27"/>
  <c r="BC350" i="27"/>
  <c r="BB350" i="27"/>
  <c r="AZ350" i="27"/>
  <c r="A350" i="27"/>
  <c r="BK349" i="27"/>
  <c r="BJ349" i="27"/>
  <c r="BI349" i="27"/>
  <c r="BH349" i="27"/>
  <c r="BG349" i="27"/>
  <c r="BF349" i="27"/>
  <c r="BE349" i="27"/>
  <c r="BC349" i="27"/>
  <c r="BB349" i="27"/>
  <c r="AZ349" i="27"/>
  <c r="A349" i="27"/>
  <c r="BK348" i="27"/>
  <c r="BJ348" i="27"/>
  <c r="BI348" i="27"/>
  <c r="BH348" i="27"/>
  <c r="BG348" i="27"/>
  <c r="BF348" i="27"/>
  <c r="BE348" i="27"/>
  <c r="BC348" i="27"/>
  <c r="BB348" i="27"/>
  <c r="AZ348" i="27"/>
  <c r="A348" i="27"/>
  <c r="BK347" i="27"/>
  <c r="BJ347" i="27"/>
  <c r="BI347" i="27"/>
  <c r="BH347" i="27"/>
  <c r="BG347" i="27"/>
  <c r="BF347" i="27"/>
  <c r="BE347" i="27"/>
  <c r="BC347" i="27"/>
  <c r="BB347" i="27"/>
  <c r="AZ347" i="27"/>
  <c r="A347" i="27"/>
  <c r="BK346" i="27"/>
  <c r="BJ346" i="27"/>
  <c r="BI346" i="27"/>
  <c r="BH346" i="27"/>
  <c r="BG346" i="27"/>
  <c r="BF346" i="27"/>
  <c r="BE346" i="27"/>
  <c r="BC346" i="27"/>
  <c r="BB346" i="27"/>
  <c r="AZ346" i="27"/>
  <c r="A346" i="27"/>
  <c r="BK345" i="27"/>
  <c r="BJ345" i="27"/>
  <c r="BI345" i="27"/>
  <c r="BH345" i="27"/>
  <c r="BG345" i="27"/>
  <c r="BF345" i="27"/>
  <c r="BE345" i="27"/>
  <c r="BC345" i="27"/>
  <c r="BB345" i="27"/>
  <c r="AZ345" i="27"/>
  <c r="A345" i="27"/>
  <c r="BK344" i="27"/>
  <c r="BJ344" i="27"/>
  <c r="BI344" i="27"/>
  <c r="BH344" i="27"/>
  <c r="BG344" i="27"/>
  <c r="BF344" i="27"/>
  <c r="BE344" i="27"/>
  <c r="BC344" i="27"/>
  <c r="BB344" i="27"/>
  <c r="AZ344" i="27"/>
  <c r="A344" i="27"/>
  <c r="BK343" i="27"/>
  <c r="BJ343" i="27"/>
  <c r="BI343" i="27"/>
  <c r="BH343" i="27"/>
  <c r="BG343" i="27"/>
  <c r="BF343" i="27"/>
  <c r="BE343" i="27"/>
  <c r="BC343" i="27"/>
  <c r="BB343" i="27"/>
  <c r="AZ343" i="27"/>
  <c r="A343" i="27"/>
  <c r="BK342" i="27"/>
  <c r="BJ342" i="27"/>
  <c r="BI342" i="27"/>
  <c r="BH342" i="27"/>
  <c r="BG342" i="27"/>
  <c r="BF342" i="27"/>
  <c r="BE342" i="27"/>
  <c r="BC342" i="27"/>
  <c r="BB342" i="27"/>
  <c r="AZ342" i="27"/>
  <c r="A342" i="27"/>
  <c r="BK341" i="27"/>
  <c r="BJ341" i="27"/>
  <c r="BI341" i="27"/>
  <c r="BH341" i="27"/>
  <c r="BG341" i="27"/>
  <c r="BF341" i="27"/>
  <c r="BE341" i="27"/>
  <c r="BC341" i="27"/>
  <c r="BB341" i="27"/>
  <c r="AZ341" i="27"/>
  <c r="A341" i="27"/>
  <c r="BK340" i="27"/>
  <c r="BJ340" i="27"/>
  <c r="BI340" i="27"/>
  <c r="BH340" i="27"/>
  <c r="BG340" i="27"/>
  <c r="BF340" i="27"/>
  <c r="BE340" i="27"/>
  <c r="BC340" i="27"/>
  <c r="BB340" i="27"/>
  <c r="AZ340" i="27"/>
  <c r="A340" i="27"/>
  <c r="BK339" i="27"/>
  <c r="BJ339" i="27"/>
  <c r="BI339" i="27"/>
  <c r="BH339" i="27"/>
  <c r="BG339" i="27"/>
  <c r="BF339" i="27"/>
  <c r="BE339" i="27"/>
  <c r="BC339" i="27"/>
  <c r="BB339" i="27"/>
  <c r="AZ339" i="27"/>
  <c r="A339" i="27"/>
  <c r="BK338" i="27"/>
  <c r="BJ338" i="27"/>
  <c r="BI338" i="27"/>
  <c r="BH338" i="27"/>
  <c r="BG338" i="27"/>
  <c r="BF338" i="27"/>
  <c r="BE338" i="27"/>
  <c r="BC338" i="27"/>
  <c r="BB338" i="27"/>
  <c r="AZ338" i="27"/>
  <c r="A338" i="27"/>
  <c r="BK337" i="27"/>
  <c r="BJ337" i="27"/>
  <c r="BI337" i="27"/>
  <c r="BH337" i="27"/>
  <c r="BG337" i="27"/>
  <c r="BF337" i="27"/>
  <c r="BE337" i="27"/>
  <c r="BC337" i="27"/>
  <c r="BB337" i="27"/>
  <c r="AZ337" i="27"/>
  <c r="A337" i="27"/>
  <c r="BK336" i="27"/>
  <c r="BJ336" i="27"/>
  <c r="BI336" i="27"/>
  <c r="BH336" i="27"/>
  <c r="BG336" i="27"/>
  <c r="BF336" i="27"/>
  <c r="BE336" i="27"/>
  <c r="BC336" i="27"/>
  <c r="BB336" i="27"/>
  <c r="AZ336" i="27"/>
  <c r="A336" i="27"/>
  <c r="BK335" i="27"/>
  <c r="BJ335" i="27"/>
  <c r="BI335" i="27"/>
  <c r="BH335" i="27"/>
  <c r="BG335" i="27"/>
  <c r="BF335" i="27"/>
  <c r="BE335" i="27"/>
  <c r="BC335" i="27"/>
  <c r="BB335" i="27"/>
  <c r="AZ335" i="27"/>
  <c r="A335" i="27"/>
  <c r="BK334" i="27"/>
  <c r="BJ334" i="27"/>
  <c r="BI334" i="27"/>
  <c r="BH334" i="27"/>
  <c r="BG334" i="27"/>
  <c r="BF334" i="27"/>
  <c r="BE334" i="27"/>
  <c r="BC334" i="27"/>
  <c r="BB334" i="27"/>
  <c r="AZ334" i="27"/>
  <c r="A334" i="27"/>
  <c r="BK333" i="27"/>
  <c r="BJ333" i="27"/>
  <c r="BI333" i="27"/>
  <c r="BH333" i="27"/>
  <c r="BG333" i="27"/>
  <c r="BF333" i="27"/>
  <c r="BE333" i="27"/>
  <c r="BC333" i="27"/>
  <c r="BB333" i="27"/>
  <c r="AZ333" i="27"/>
  <c r="A333" i="27"/>
  <c r="BK332" i="27"/>
  <c r="BJ332" i="27"/>
  <c r="BI332" i="27"/>
  <c r="BH332" i="27"/>
  <c r="BG332" i="27"/>
  <c r="BF332" i="27"/>
  <c r="BE332" i="27"/>
  <c r="BC332" i="27"/>
  <c r="BB332" i="27"/>
  <c r="AZ332" i="27"/>
  <c r="A332" i="27"/>
  <c r="BK331" i="27"/>
  <c r="BJ331" i="27"/>
  <c r="BI331" i="27"/>
  <c r="BH331" i="27"/>
  <c r="BG331" i="27"/>
  <c r="BF331" i="27"/>
  <c r="BE331" i="27"/>
  <c r="BC331" i="27"/>
  <c r="BB331" i="27"/>
  <c r="AZ331" i="27"/>
  <c r="A331" i="27"/>
  <c r="BK330" i="27"/>
  <c r="BJ330" i="27"/>
  <c r="BI330" i="27"/>
  <c r="BH330" i="27"/>
  <c r="BG330" i="27"/>
  <c r="BF330" i="27"/>
  <c r="BE330" i="27"/>
  <c r="BC330" i="27"/>
  <c r="BB330" i="27"/>
  <c r="AZ330" i="27"/>
  <c r="A330" i="27"/>
  <c r="BK329" i="27"/>
  <c r="BJ329" i="27"/>
  <c r="BI329" i="27"/>
  <c r="BH329" i="27"/>
  <c r="BG329" i="27"/>
  <c r="BF329" i="27"/>
  <c r="BE329" i="27"/>
  <c r="BC329" i="27"/>
  <c r="BB329" i="27"/>
  <c r="AZ329" i="27"/>
  <c r="A329" i="27"/>
  <c r="BK328" i="27"/>
  <c r="BJ328" i="27"/>
  <c r="BI328" i="27"/>
  <c r="BH328" i="27"/>
  <c r="BG328" i="27"/>
  <c r="BF328" i="27"/>
  <c r="BE328" i="27"/>
  <c r="BC328" i="27"/>
  <c r="BB328" i="27"/>
  <c r="AZ328" i="27"/>
  <c r="A328" i="27"/>
  <c r="BK327" i="27"/>
  <c r="BJ327" i="27"/>
  <c r="BI327" i="27"/>
  <c r="BH327" i="27"/>
  <c r="BG327" i="27"/>
  <c r="BF327" i="27"/>
  <c r="BE327" i="27"/>
  <c r="BC327" i="27"/>
  <c r="BB327" i="27"/>
  <c r="AZ327" i="27"/>
  <c r="A327" i="27"/>
  <c r="BK326" i="27"/>
  <c r="BJ326" i="27"/>
  <c r="BI326" i="27"/>
  <c r="BH326" i="27"/>
  <c r="BG326" i="27"/>
  <c r="BF326" i="27"/>
  <c r="BE326" i="27"/>
  <c r="BC326" i="27"/>
  <c r="BB326" i="27"/>
  <c r="AZ326" i="27"/>
  <c r="A326" i="27"/>
  <c r="BK325" i="27"/>
  <c r="BJ325" i="27"/>
  <c r="BI325" i="27"/>
  <c r="BH325" i="27"/>
  <c r="BG325" i="27"/>
  <c r="BF325" i="27"/>
  <c r="BE325" i="27"/>
  <c r="BC325" i="27"/>
  <c r="BB325" i="27"/>
  <c r="AZ325" i="27"/>
  <c r="A325" i="27"/>
  <c r="BK324" i="27"/>
  <c r="BJ324" i="27"/>
  <c r="BI324" i="27"/>
  <c r="BH324" i="27"/>
  <c r="BG324" i="27"/>
  <c r="BF324" i="27"/>
  <c r="BE324" i="27"/>
  <c r="BC324" i="27"/>
  <c r="BB324" i="27"/>
  <c r="AZ324" i="27"/>
  <c r="A324" i="27"/>
  <c r="BK323" i="27"/>
  <c r="BJ323" i="27"/>
  <c r="BI323" i="27"/>
  <c r="BH323" i="27"/>
  <c r="BG323" i="27"/>
  <c r="BF323" i="27"/>
  <c r="BE323" i="27"/>
  <c r="BC323" i="27"/>
  <c r="BB323" i="27"/>
  <c r="AZ323" i="27"/>
  <c r="A323" i="27"/>
  <c r="BK322" i="27"/>
  <c r="BJ322" i="27"/>
  <c r="BI322" i="27"/>
  <c r="BH322" i="27"/>
  <c r="BG322" i="27"/>
  <c r="BF322" i="27"/>
  <c r="BE322" i="27"/>
  <c r="BC322" i="27"/>
  <c r="BB322" i="27"/>
  <c r="AZ322" i="27"/>
  <c r="A322" i="27"/>
  <c r="BK321" i="27"/>
  <c r="BJ321" i="27"/>
  <c r="BI321" i="27"/>
  <c r="BH321" i="27"/>
  <c r="BG321" i="27"/>
  <c r="BF321" i="27"/>
  <c r="BE321" i="27"/>
  <c r="BC321" i="27"/>
  <c r="BB321" i="27"/>
  <c r="AZ321" i="27"/>
  <c r="A321" i="27"/>
  <c r="BK320" i="27"/>
  <c r="BJ320" i="27"/>
  <c r="BI320" i="27"/>
  <c r="BH320" i="27"/>
  <c r="BG320" i="27"/>
  <c r="BF320" i="27"/>
  <c r="BE320" i="27"/>
  <c r="BC320" i="27"/>
  <c r="BB320" i="27"/>
  <c r="AZ320" i="27"/>
  <c r="A320" i="27"/>
  <c r="BK319" i="27"/>
  <c r="BJ319" i="27"/>
  <c r="BI319" i="27"/>
  <c r="BH319" i="27"/>
  <c r="BG319" i="27"/>
  <c r="BF319" i="27"/>
  <c r="BE319" i="27"/>
  <c r="BC319" i="27"/>
  <c r="BB319" i="27"/>
  <c r="AZ319" i="27"/>
  <c r="A319" i="27"/>
  <c r="BK318" i="27"/>
  <c r="BJ318" i="27"/>
  <c r="BI318" i="27"/>
  <c r="BH318" i="27"/>
  <c r="BG318" i="27"/>
  <c r="BF318" i="27"/>
  <c r="BE318" i="27"/>
  <c r="BC318" i="27"/>
  <c r="BB318" i="27"/>
  <c r="AZ318" i="27"/>
  <c r="A318" i="27"/>
  <c r="BK317" i="27"/>
  <c r="BJ317" i="27"/>
  <c r="BI317" i="27"/>
  <c r="BH317" i="27"/>
  <c r="BG317" i="27"/>
  <c r="BF317" i="27"/>
  <c r="BE317" i="27"/>
  <c r="BC317" i="27"/>
  <c r="BB317" i="27"/>
  <c r="AZ317" i="27"/>
  <c r="A317" i="27"/>
  <c r="BK316" i="27"/>
  <c r="BJ316" i="27"/>
  <c r="BI316" i="27"/>
  <c r="BH316" i="27"/>
  <c r="BG316" i="27"/>
  <c r="BF316" i="27"/>
  <c r="BE316" i="27"/>
  <c r="BC316" i="27"/>
  <c r="BB316" i="27"/>
  <c r="AZ316" i="27"/>
  <c r="A316" i="27"/>
  <c r="BK315" i="27"/>
  <c r="BJ315" i="27"/>
  <c r="BI315" i="27"/>
  <c r="BH315" i="27"/>
  <c r="BG315" i="27"/>
  <c r="BF315" i="27"/>
  <c r="BE315" i="27"/>
  <c r="BC315" i="27"/>
  <c r="BB315" i="27"/>
  <c r="AZ315" i="27"/>
  <c r="A315" i="27"/>
  <c r="BK314" i="27"/>
  <c r="BJ314" i="27"/>
  <c r="BI314" i="27"/>
  <c r="BH314" i="27"/>
  <c r="BG314" i="27"/>
  <c r="BF314" i="27"/>
  <c r="BE314" i="27"/>
  <c r="BC314" i="27"/>
  <c r="BB314" i="27"/>
  <c r="AZ314" i="27"/>
  <c r="A314" i="27"/>
  <c r="BK313" i="27"/>
  <c r="BJ313" i="27"/>
  <c r="BI313" i="27"/>
  <c r="BH313" i="27"/>
  <c r="BG313" i="27"/>
  <c r="BF313" i="27"/>
  <c r="BE313" i="27"/>
  <c r="BC313" i="27"/>
  <c r="BB313" i="27"/>
  <c r="AZ313" i="27"/>
  <c r="A313" i="27"/>
  <c r="BK312" i="27"/>
  <c r="BJ312" i="27"/>
  <c r="BI312" i="27"/>
  <c r="BH312" i="27"/>
  <c r="BG312" i="27"/>
  <c r="BF312" i="27"/>
  <c r="BE312" i="27"/>
  <c r="BC312" i="27"/>
  <c r="BB312" i="27"/>
  <c r="AZ312" i="27"/>
  <c r="A312" i="27"/>
  <c r="BK311" i="27"/>
  <c r="BJ311" i="27"/>
  <c r="BI311" i="27"/>
  <c r="BH311" i="27"/>
  <c r="BG311" i="27"/>
  <c r="BF311" i="27"/>
  <c r="BE311" i="27"/>
  <c r="BC311" i="27"/>
  <c r="BB311" i="27"/>
  <c r="AZ311" i="27"/>
  <c r="A311" i="27"/>
  <c r="BK310" i="27"/>
  <c r="BJ310" i="27"/>
  <c r="BI310" i="27"/>
  <c r="BH310" i="27"/>
  <c r="BG310" i="27"/>
  <c r="BF310" i="27"/>
  <c r="BE310" i="27"/>
  <c r="BC310" i="27"/>
  <c r="BB310" i="27"/>
  <c r="AZ310" i="27"/>
  <c r="A310" i="27"/>
  <c r="BK309" i="27"/>
  <c r="BJ309" i="27"/>
  <c r="BI309" i="27"/>
  <c r="BH309" i="27"/>
  <c r="BG309" i="27"/>
  <c r="BF309" i="27"/>
  <c r="BE309" i="27"/>
  <c r="BC309" i="27"/>
  <c r="BB309" i="27"/>
  <c r="AZ309" i="27"/>
  <c r="A309" i="27"/>
  <c r="BK308" i="27"/>
  <c r="BJ308" i="27"/>
  <c r="BI308" i="27"/>
  <c r="BH308" i="27"/>
  <c r="BG308" i="27"/>
  <c r="BF308" i="27"/>
  <c r="BE308" i="27"/>
  <c r="BC308" i="27"/>
  <c r="BB308" i="27"/>
  <c r="AZ308" i="27"/>
  <c r="A308" i="27"/>
  <c r="BK307" i="27"/>
  <c r="BJ307" i="27"/>
  <c r="BI307" i="27"/>
  <c r="BH307" i="27"/>
  <c r="BG307" i="27"/>
  <c r="BF307" i="27"/>
  <c r="BE307" i="27"/>
  <c r="BC307" i="27"/>
  <c r="BB307" i="27"/>
  <c r="AZ307" i="27"/>
  <c r="A307" i="27"/>
  <c r="BK306" i="27"/>
  <c r="BJ306" i="27"/>
  <c r="BI306" i="27"/>
  <c r="BH306" i="27"/>
  <c r="BG306" i="27"/>
  <c r="BF306" i="27"/>
  <c r="BE306" i="27"/>
  <c r="BC306" i="27"/>
  <c r="BB306" i="27"/>
  <c r="AZ306" i="27"/>
  <c r="A306" i="27"/>
  <c r="BK305" i="27"/>
  <c r="BJ305" i="27"/>
  <c r="BI305" i="27"/>
  <c r="BH305" i="27"/>
  <c r="BG305" i="27"/>
  <c r="BF305" i="27"/>
  <c r="BE305" i="27"/>
  <c r="BC305" i="27"/>
  <c r="BB305" i="27"/>
  <c r="AZ305" i="27"/>
  <c r="A305" i="27"/>
  <c r="BK304" i="27"/>
  <c r="BJ304" i="27"/>
  <c r="BI304" i="27"/>
  <c r="BH304" i="27"/>
  <c r="BG304" i="27"/>
  <c r="BF304" i="27"/>
  <c r="BE304" i="27"/>
  <c r="BC304" i="27"/>
  <c r="BB304" i="27"/>
  <c r="AZ304" i="27"/>
  <c r="A304" i="27"/>
  <c r="BK303" i="27"/>
  <c r="BJ303" i="27"/>
  <c r="BI303" i="27"/>
  <c r="BH303" i="27"/>
  <c r="BG303" i="27"/>
  <c r="BF303" i="27"/>
  <c r="BE303" i="27"/>
  <c r="BC303" i="27"/>
  <c r="BB303" i="27"/>
  <c r="AZ303" i="27"/>
  <c r="A303" i="27"/>
  <c r="BK302" i="27"/>
  <c r="BJ302" i="27"/>
  <c r="BI302" i="27"/>
  <c r="BH302" i="27"/>
  <c r="BG302" i="27"/>
  <c r="BF302" i="27"/>
  <c r="BE302" i="27"/>
  <c r="BC302" i="27"/>
  <c r="BB302" i="27"/>
  <c r="AZ302" i="27"/>
  <c r="A302" i="27"/>
  <c r="BK301" i="27"/>
  <c r="BJ301" i="27"/>
  <c r="BI301" i="27"/>
  <c r="BH301" i="27"/>
  <c r="BG301" i="27"/>
  <c r="BF301" i="27"/>
  <c r="BE301" i="27"/>
  <c r="BC301" i="27"/>
  <c r="BB301" i="27"/>
  <c r="AZ301" i="27"/>
  <c r="A301" i="27"/>
  <c r="BK300" i="27"/>
  <c r="BJ300" i="27"/>
  <c r="BI300" i="27"/>
  <c r="BH300" i="27"/>
  <c r="BG300" i="27"/>
  <c r="BF300" i="27"/>
  <c r="BE300" i="27"/>
  <c r="BC300" i="27"/>
  <c r="BB300" i="27"/>
  <c r="AZ300" i="27"/>
  <c r="A300" i="27"/>
  <c r="BK299" i="27"/>
  <c r="BJ299" i="27"/>
  <c r="BI299" i="27"/>
  <c r="BH299" i="27"/>
  <c r="BG299" i="27"/>
  <c r="BF299" i="27"/>
  <c r="BE299" i="27"/>
  <c r="BC299" i="27"/>
  <c r="BB299" i="27"/>
  <c r="AZ299" i="27"/>
  <c r="A299" i="27"/>
  <c r="BK298" i="27"/>
  <c r="BJ298" i="27"/>
  <c r="BI298" i="27"/>
  <c r="BH298" i="27"/>
  <c r="BG298" i="27"/>
  <c r="BF298" i="27"/>
  <c r="BE298" i="27"/>
  <c r="BC298" i="27"/>
  <c r="BB298" i="27"/>
  <c r="AZ298" i="27"/>
  <c r="A298" i="27"/>
  <c r="BK297" i="27"/>
  <c r="BJ297" i="27"/>
  <c r="BI297" i="27"/>
  <c r="BH297" i="27"/>
  <c r="BG297" i="27"/>
  <c r="BF297" i="27"/>
  <c r="BE297" i="27"/>
  <c r="BC297" i="27"/>
  <c r="BB297" i="27"/>
  <c r="AZ297" i="27"/>
  <c r="A297" i="27"/>
  <c r="BK296" i="27"/>
  <c r="BJ296" i="27"/>
  <c r="BI296" i="27"/>
  <c r="BH296" i="27"/>
  <c r="BG296" i="27"/>
  <c r="BF296" i="27"/>
  <c r="BE296" i="27"/>
  <c r="BC296" i="27"/>
  <c r="BB296" i="27"/>
  <c r="AZ296" i="27"/>
  <c r="A296" i="27"/>
  <c r="BK295" i="27"/>
  <c r="BJ295" i="27"/>
  <c r="BI295" i="27"/>
  <c r="BH295" i="27"/>
  <c r="BG295" i="27"/>
  <c r="BF295" i="27"/>
  <c r="BE295" i="27"/>
  <c r="BC295" i="27"/>
  <c r="BB295" i="27"/>
  <c r="AZ295" i="27"/>
  <c r="A295" i="27"/>
  <c r="BK294" i="27"/>
  <c r="BJ294" i="27"/>
  <c r="BI294" i="27"/>
  <c r="BH294" i="27"/>
  <c r="BG294" i="27"/>
  <c r="BF294" i="27"/>
  <c r="BE294" i="27"/>
  <c r="BC294" i="27"/>
  <c r="BB294" i="27"/>
  <c r="AZ294" i="27"/>
  <c r="A294" i="27"/>
  <c r="BK293" i="27"/>
  <c r="BJ293" i="27"/>
  <c r="BI293" i="27"/>
  <c r="BH293" i="27"/>
  <c r="BG293" i="27"/>
  <c r="BF293" i="27"/>
  <c r="BE293" i="27"/>
  <c r="BC293" i="27"/>
  <c r="BB293" i="27"/>
  <c r="AZ293" i="27"/>
  <c r="A293" i="27"/>
  <c r="BK292" i="27"/>
  <c r="BJ292" i="27"/>
  <c r="BI292" i="27"/>
  <c r="BH292" i="27"/>
  <c r="BG292" i="27"/>
  <c r="BF292" i="27"/>
  <c r="BE292" i="27"/>
  <c r="BC292" i="27"/>
  <c r="BB292" i="27"/>
  <c r="AZ292" i="27"/>
  <c r="A292" i="27"/>
  <c r="BK291" i="27"/>
  <c r="BJ291" i="27"/>
  <c r="BI291" i="27"/>
  <c r="BH291" i="27"/>
  <c r="BG291" i="27"/>
  <c r="BF291" i="27"/>
  <c r="BE291" i="27"/>
  <c r="BC291" i="27"/>
  <c r="BB291" i="27"/>
  <c r="AZ291" i="27"/>
  <c r="A291" i="27"/>
  <c r="BK290" i="27"/>
  <c r="BJ290" i="27"/>
  <c r="BI290" i="27"/>
  <c r="BH290" i="27"/>
  <c r="BG290" i="27"/>
  <c r="BF290" i="27"/>
  <c r="BE290" i="27"/>
  <c r="BC290" i="27"/>
  <c r="BB290" i="27"/>
  <c r="AZ290" i="27"/>
  <c r="A290" i="27"/>
  <c r="BK289" i="27"/>
  <c r="BJ289" i="27"/>
  <c r="BI289" i="27"/>
  <c r="BH289" i="27"/>
  <c r="BG289" i="27"/>
  <c r="BF289" i="27"/>
  <c r="BE289" i="27"/>
  <c r="BC289" i="27"/>
  <c r="BB289" i="27"/>
  <c r="AZ289" i="27"/>
  <c r="A289" i="27"/>
  <c r="BK288" i="27"/>
  <c r="BJ288" i="27"/>
  <c r="BI288" i="27"/>
  <c r="BH288" i="27"/>
  <c r="BG288" i="27"/>
  <c r="BF288" i="27"/>
  <c r="BE288" i="27"/>
  <c r="BC288" i="27"/>
  <c r="BB288" i="27"/>
  <c r="AZ288" i="27"/>
  <c r="A288" i="27"/>
  <c r="BK287" i="27"/>
  <c r="BJ287" i="27"/>
  <c r="BI287" i="27"/>
  <c r="BH287" i="27"/>
  <c r="BG287" i="27"/>
  <c r="BF287" i="27"/>
  <c r="BE287" i="27"/>
  <c r="BC287" i="27"/>
  <c r="BB287" i="27"/>
  <c r="AZ287" i="27"/>
  <c r="A287" i="27"/>
  <c r="BK286" i="27"/>
  <c r="BJ286" i="27"/>
  <c r="BI286" i="27"/>
  <c r="BH286" i="27"/>
  <c r="BG286" i="27"/>
  <c r="BF286" i="27"/>
  <c r="BE286" i="27"/>
  <c r="BC286" i="27"/>
  <c r="BB286" i="27"/>
  <c r="AZ286" i="27"/>
  <c r="A286" i="27"/>
  <c r="BK285" i="27"/>
  <c r="BJ285" i="27"/>
  <c r="BI285" i="27"/>
  <c r="BH285" i="27"/>
  <c r="BG285" i="27"/>
  <c r="BF285" i="27"/>
  <c r="BE285" i="27"/>
  <c r="BC285" i="27"/>
  <c r="BB285" i="27"/>
  <c r="AZ285" i="27"/>
  <c r="A285" i="27"/>
  <c r="BK284" i="27"/>
  <c r="BJ284" i="27"/>
  <c r="BI284" i="27"/>
  <c r="BH284" i="27"/>
  <c r="BG284" i="27"/>
  <c r="BF284" i="27"/>
  <c r="BE284" i="27"/>
  <c r="BC284" i="27"/>
  <c r="BB284" i="27"/>
  <c r="AZ284" i="27"/>
  <c r="A284" i="27"/>
  <c r="BK283" i="27"/>
  <c r="BJ283" i="27"/>
  <c r="BI283" i="27"/>
  <c r="BH283" i="27"/>
  <c r="BG283" i="27"/>
  <c r="BF283" i="27"/>
  <c r="BE283" i="27"/>
  <c r="BC283" i="27"/>
  <c r="BB283" i="27"/>
  <c r="AZ283" i="27"/>
  <c r="A283" i="27"/>
  <c r="BK282" i="27"/>
  <c r="BJ282" i="27"/>
  <c r="BI282" i="27"/>
  <c r="BH282" i="27"/>
  <c r="BG282" i="27"/>
  <c r="BF282" i="27"/>
  <c r="BE282" i="27"/>
  <c r="BC282" i="27"/>
  <c r="BB282" i="27"/>
  <c r="AZ282" i="27"/>
  <c r="A282" i="27"/>
  <c r="BK281" i="27"/>
  <c r="BJ281" i="27"/>
  <c r="BI281" i="27"/>
  <c r="BH281" i="27"/>
  <c r="BG281" i="27"/>
  <c r="BF281" i="27"/>
  <c r="BE281" i="27"/>
  <c r="BC281" i="27"/>
  <c r="BB281" i="27"/>
  <c r="AZ281" i="27"/>
  <c r="A281" i="27"/>
  <c r="BK280" i="27"/>
  <c r="BJ280" i="27"/>
  <c r="BI280" i="27"/>
  <c r="BH280" i="27"/>
  <c r="BG280" i="27"/>
  <c r="BF280" i="27"/>
  <c r="BE280" i="27"/>
  <c r="BC280" i="27"/>
  <c r="BB280" i="27"/>
  <c r="AZ280" i="27"/>
  <c r="A280" i="27"/>
  <c r="BK279" i="27"/>
  <c r="BJ279" i="27"/>
  <c r="BI279" i="27"/>
  <c r="BH279" i="27"/>
  <c r="BG279" i="27"/>
  <c r="BF279" i="27"/>
  <c r="BE279" i="27"/>
  <c r="BC279" i="27"/>
  <c r="BB279" i="27"/>
  <c r="AZ279" i="27"/>
  <c r="A279" i="27"/>
  <c r="BK278" i="27"/>
  <c r="BJ278" i="27"/>
  <c r="BI278" i="27"/>
  <c r="BH278" i="27"/>
  <c r="BG278" i="27"/>
  <c r="BF278" i="27"/>
  <c r="BE278" i="27"/>
  <c r="BC278" i="27"/>
  <c r="BB278" i="27"/>
  <c r="AZ278" i="27"/>
  <c r="A278" i="27"/>
  <c r="BK277" i="27"/>
  <c r="BJ277" i="27"/>
  <c r="BI277" i="27"/>
  <c r="BH277" i="27"/>
  <c r="BG277" i="27"/>
  <c r="BF277" i="27"/>
  <c r="BE277" i="27"/>
  <c r="BC277" i="27"/>
  <c r="BB277" i="27"/>
  <c r="AZ277" i="27"/>
  <c r="A277" i="27"/>
  <c r="BK276" i="27"/>
  <c r="BJ276" i="27"/>
  <c r="BI276" i="27"/>
  <c r="BH276" i="27"/>
  <c r="BG276" i="27"/>
  <c r="BF276" i="27"/>
  <c r="BE276" i="27"/>
  <c r="BC276" i="27"/>
  <c r="BB276" i="27"/>
  <c r="AZ276" i="27"/>
  <c r="A276" i="27"/>
  <c r="BK275" i="27"/>
  <c r="BJ275" i="27"/>
  <c r="BI275" i="27"/>
  <c r="BH275" i="27"/>
  <c r="BG275" i="27"/>
  <c r="BF275" i="27"/>
  <c r="BE275" i="27"/>
  <c r="BC275" i="27"/>
  <c r="BB275" i="27"/>
  <c r="AZ275" i="27"/>
  <c r="A275" i="27"/>
  <c r="BK274" i="27"/>
  <c r="BJ274" i="27"/>
  <c r="BI274" i="27"/>
  <c r="BH274" i="27"/>
  <c r="BG274" i="27"/>
  <c r="BF274" i="27"/>
  <c r="BE274" i="27"/>
  <c r="BC274" i="27"/>
  <c r="BB274" i="27"/>
  <c r="AZ274" i="27"/>
  <c r="A274" i="27"/>
  <c r="BK273" i="27"/>
  <c r="BJ273" i="27"/>
  <c r="BI273" i="27"/>
  <c r="BH273" i="27"/>
  <c r="BG273" i="27"/>
  <c r="BF273" i="27"/>
  <c r="BE273" i="27"/>
  <c r="BC273" i="27"/>
  <c r="BB273" i="27"/>
  <c r="AZ273" i="27"/>
  <c r="A273" i="27"/>
  <c r="BK272" i="27"/>
  <c r="BJ272" i="27"/>
  <c r="BI272" i="27"/>
  <c r="BH272" i="27"/>
  <c r="BG272" i="27"/>
  <c r="BF272" i="27"/>
  <c r="BE272" i="27"/>
  <c r="BC272" i="27"/>
  <c r="BB272" i="27"/>
  <c r="AZ272" i="27"/>
  <c r="A272" i="27"/>
  <c r="BK271" i="27"/>
  <c r="BJ271" i="27"/>
  <c r="BI271" i="27"/>
  <c r="BH271" i="27"/>
  <c r="BG271" i="27"/>
  <c r="BF271" i="27"/>
  <c r="BE271" i="27"/>
  <c r="BC271" i="27"/>
  <c r="BB271" i="27"/>
  <c r="AZ271" i="27"/>
  <c r="A271" i="27"/>
  <c r="BK270" i="27"/>
  <c r="BJ270" i="27"/>
  <c r="BI270" i="27"/>
  <c r="BH270" i="27"/>
  <c r="BG270" i="27"/>
  <c r="BF270" i="27"/>
  <c r="BE270" i="27"/>
  <c r="BC270" i="27"/>
  <c r="BB270" i="27"/>
  <c r="AZ270" i="27"/>
  <c r="A270" i="27"/>
  <c r="BK269" i="27"/>
  <c r="BJ269" i="27"/>
  <c r="BI269" i="27"/>
  <c r="BH269" i="27"/>
  <c r="BG269" i="27"/>
  <c r="BF269" i="27"/>
  <c r="BE269" i="27"/>
  <c r="BC269" i="27"/>
  <c r="BB269" i="27"/>
  <c r="AZ269" i="27"/>
  <c r="A269" i="27"/>
  <c r="BK268" i="27"/>
  <c r="BJ268" i="27"/>
  <c r="BI268" i="27"/>
  <c r="BH268" i="27"/>
  <c r="BG268" i="27"/>
  <c r="BF268" i="27"/>
  <c r="BE268" i="27"/>
  <c r="BC268" i="27"/>
  <c r="BB268" i="27"/>
  <c r="AZ268" i="27"/>
  <c r="A268" i="27"/>
  <c r="BK267" i="27"/>
  <c r="BJ267" i="27"/>
  <c r="BI267" i="27"/>
  <c r="BH267" i="27"/>
  <c r="BG267" i="27"/>
  <c r="BF267" i="27"/>
  <c r="BE267" i="27"/>
  <c r="BC267" i="27"/>
  <c r="BB267" i="27"/>
  <c r="AZ267" i="27"/>
  <c r="A267" i="27"/>
  <c r="BK266" i="27"/>
  <c r="BJ266" i="27"/>
  <c r="BI266" i="27"/>
  <c r="BH266" i="27"/>
  <c r="BG266" i="27"/>
  <c r="BF266" i="27"/>
  <c r="BE266" i="27"/>
  <c r="BC266" i="27"/>
  <c r="BB266" i="27"/>
  <c r="AZ266" i="27"/>
  <c r="A266" i="27"/>
  <c r="BK265" i="27"/>
  <c r="BJ265" i="27"/>
  <c r="BI265" i="27"/>
  <c r="BH265" i="27"/>
  <c r="BG265" i="27"/>
  <c r="BF265" i="27"/>
  <c r="BE265" i="27"/>
  <c r="BC265" i="27"/>
  <c r="BB265" i="27"/>
  <c r="AZ265" i="27"/>
  <c r="A265" i="27"/>
  <c r="BK264" i="27"/>
  <c r="BJ264" i="27"/>
  <c r="BI264" i="27"/>
  <c r="BH264" i="27"/>
  <c r="BG264" i="27"/>
  <c r="BF264" i="27"/>
  <c r="BE264" i="27"/>
  <c r="BC264" i="27"/>
  <c r="BB264" i="27"/>
  <c r="AZ264" i="27"/>
  <c r="A264" i="27"/>
  <c r="BK263" i="27"/>
  <c r="BJ263" i="27"/>
  <c r="BI263" i="27"/>
  <c r="BH263" i="27"/>
  <c r="BG263" i="27"/>
  <c r="BF263" i="27"/>
  <c r="BE263" i="27"/>
  <c r="BC263" i="27"/>
  <c r="BB263" i="27"/>
  <c r="AZ263" i="27"/>
  <c r="A263" i="27"/>
  <c r="BK262" i="27"/>
  <c r="BJ262" i="27"/>
  <c r="BI262" i="27"/>
  <c r="BH262" i="27"/>
  <c r="BG262" i="27"/>
  <c r="BF262" i="27"/>
  <c r="BE262" i="27"/>
  <c r="BC262" i="27"/>
  <c r="BB262" i="27"/>
  <c r="AZ262" i="27"/>
  <c r="A262" i="27"/>
  <c r="BK261" i="27"/>
  <c r="BJ261" i="27"/>
  <c r="BI261" i="27"/>
  <c r="BH261" i="27"/>
  <c r="BG261" i="27"/>
  <c r="BF261" i="27"/>
  <c r="BE261" i="27"/>
  <c r="BC261" i="27"/>
  <c r="BB261" i="27"/>
  <c r="AZ261" i="27"/>
  <c r="A261" i="27"/>
  <c r="BK260" i="27"/>
  <c r="BJ260" i="27"/>
  <c r="BI260" i="27"/>
  <c r="BH260" i="27"/>
  <c r="BG260" i="27"/>
  <c r="BF260" i="27"/>
  <c r="BE260" i="27"/>
  <c r="BC260" i="27"/>
  <c r="BB260" i="27"/>
  <c r="AZ260" i="27"/>
  <c r="A260" i="27"/>
  <c r="BK259" i="27"/>
  <c r="BJ259" i="27"/>
  <c r="BI259" i="27"/>
  <c r="BH259" i="27"/>
  <c r="BG259" i="27"/>
  <c r="BF259" i="27"/>
  <c r="BE259" i="27"/>
  <c r="BC259" i="27"/>
  <c r="BB259" i="27"/>
  <c r="AZ259" i="27"/>
  <c r="A259" i="27"/>
  <c r="BK258" i="27"/>
  <c r="BJ258" i="27"/>
  <c r="BI258" i="27"/>
  <c r="BH258" i="27"/>
  <c r="BG258" i="27"/>
  <c r="BF258" i="27"/>
  <c r="BE258" i="27"/>
  <c r="BC258" i="27"/>
  <c r="BB258" i="27"/>
  <c r="AZ258" i="27"/>
  <c r="A258" i="27"/>
  <c r="BK257" i="27"/>
  <c r="BJ257" i="27"/>
  <c r="BI257" i="27"/>
  <c r="BH257" i="27"/>
  <c r="BG257" i="27"/>
  <c r="BF257" i="27"/>
  <c r="BE257" i="27"/>
  <c r="BC257" i="27"/>
  <c r="BB257" i="27"/>
  <c r="AZ257" i="27"/>
  <c r="A257" i="27"/>
  <c r="BK256" i="27"/>
  <c r="BJ256" i="27"/>
  <c r="BI256" i="27"/>
  <c r="BH256" i="27"/>
  <c r="BG256" i="27"/>
  <c r="BF256" i="27"/>
  <c r="BE256" i="27"/>
  <c r="BC256" i="27"/>
  <c r="BB256" i="27"/>
  <c r="AZ256" i="27"/>
  <c r="A256" i="27"/>
  <c r="BK255" i="27"/>
  <c r="BJ255" i="27"/>
  <c r="BI255" i="27"/>
  <c r="BH255" i="27"/>
  <c r="BG255" i="27"/>
  <c r="BF255" i="27"/>
  <c r="BE255" i="27"/>
  <c r="BC255" i="27"/>
  <c r="BB255" i="27"/>
  <c r="AZ255" i="27"/>
  <c r="A255" i="27"/>
  <c r="BK254" i="27"/>
  <c r="BJ254" i="27"/>
  <c r="BI254" i="27"/>
  <c r="BH254" i="27"/>
  <c r="BG254" i="27"/>
  <c r="BF254" i="27"/>
  <c r="BE254" i="27"/>
  <c r="BC254" i="27"/>
  <c r="BB254" i="27"/>
  <c r="AZ254" i="27"/>
  <c r="A254" i="27"/>
  <c r="BK253" i="27"/>
  <c r="BJ253" i="27"/>
  <c r="BI253" i="27"/>
  <c r="BH253" i="27"/>
  <c r="BG253" i="27"/>
  <c r="BF253" i="27"/>
  <c r="BE253" i="27"/>
  <c r="BC253" i="27"/>
  <c r="BB253" i="27"/>
  <c r="AZ253" i="27"/>
  <c r="A253" i="27"/>
  <c r="BK252" i="27"/>
  <c r="BJ252" i="27"/>
  <c r="BI252" i="27"/>
  <c r="BH252" i="27"/>
  <c r="BG252" i="27"/>
  <c r="BF252" i="27"/>
  <c r="BE252" i="27"/>
  <c r="BC252" i="27"/>
  <c r="BB252" i="27"/>
  <c r="AZ252" i="27"/>
  <c r="A252" i="27"/>
  <c r="BK251" i="27"/>
  <c r="BJ251" i="27"/>
  <c r="BI251" i="27"/>
  <c r="BH251" i="27"/>
  <c r="BG251" i="27"/>
  <c r="BF251" i="27"/>
  <c r="BE251" i="27"/>
  <c r="BC251" i="27"/>
  <c r="BB251" i="27"/>
  <c r="AZ251" i="27"/>
  <c r="A251" i="27"/>
  <c r="BK250" i="27"/>
  <c r="BJ250" i="27"/>
  <c r="BI250" i="27"/>
  <c r="BH250" i="27"/>
  <c r="BG250" i="27"/>
  <c r="BF250" i="27"/>
  <c r="BE250" i="27"/>
  <c r="BC250" i="27"/>
  <c r="BB250" i="27"/>
  <c r="AZ250" i="27"/>
  <c r="A250" i="27"/>
  <c r="BK249" i="27"/>
  <c r="BJ249" i="27"/>
  <c r="BI249" i="27"/>
  <c r="BH249" i="27"/>
  <c r="BG249" i="27"/>
  <c r="BF249" i="27"/>
  <c r="BE249" i="27"/>
  <c r="BC249" i="27"/>
  <c r="BB249" i="27"/>
  <c r="AZ249" i="27"/>
  <c r="A249" i="27"/>
  <c r="BK248" i="27"/>
  <c r="BJ248" i="27"/>
  <c r="BI248" i="27"/>
  <c r="BH248" i="27"/>
  <c r="BG248" i="27"/>
  <c r="BF248" i="27"/>
  <c r="BE248" i="27"/>
  <c r="BC248" i="27"/>
  <c r="BB248" i="27"/>
  <c r="AZ248" i="27"/>
  <c r="A248" i="27"/>
  <c r="BK247" i="27"/>
  <c r="BJ247" i="27"/>
  <c r="BI247" i="27"/>
  <c r="BH247" i="27"/>
  <c r="BG247" i="27"/>
  <c r="BF247" i="27"/>
  <c r="BE247" i="27"/>
  <c r="BC247" i="27"/>
  <c r="BB247" i="27"/>
  <c r="AZ247" i="27"/>
  <c r="A247" i="27"/>
  <c r="BK246" i="27"/>
  <c r="BJ246" i="27"/>
  <c r="BI246" i="27"/>
  <c r="BH246" i="27"/>
  <c r="BG246" i="27"/>
  <c r="BF246" i="27"/>
  <c r="BE246" i="27"/>
  <c r="BC246" i="27"/>
  <c r="BB246" i="27"/>
  <c r="AZ246" i="27"/>
  <c r="A246" i="27"/>
  <c r="BK245" i="27"/>
  <c r="BJ245" i="27"/>
  <c r="BI245" i="27"/>
  <c r="BH245" i="27"/>
  <c r="BG245" i="27"/>
  <c r="BF245" i="27"/>
  <c r="BE245" i="27"/>
  <c r="BC245" i="27"/>
  <c r="BB245" i="27"/>
  <c r="AZ245" i="27"/>
  <c r="A245" i="27"/>
  <c r="BK244" i="27"/>
  <c r="BJ244" i="27"/>
  <c r="BI244" i="27"/>
  <c r="BH244" i="27"/>
  <c r="BG244" i="27"/>
  <c r="BF244" i="27"/>
  <c r="BE244" i="27"/>
  <c r="BC244" i="27"/>
  <c r="BB244" i="27"/>
  <c r="AZ244" i="27"/>
  <c r="A244" i="27"/>
  <c r="BK243" i="27"/>
  <c r="BJ243" i="27"/>
  <c r="BI243" i="27"/>
  <c r="BH243" i="27"/>
  <c r="BG243" i="27"/>
  <c r="BF243" i="27"/>
  <c r="BE243" i="27"/>
  <c r="BC243" i="27"/>
  <c r="BB243" i="27"/>
  <c r="AZ243" i="27"/>
  <c r="A243" i="27"/>
  <c r="BK242" i="27"/>
  <c r="BJ242" i="27"/>
  <c r="BI242" i="27"/>
  <c r="BH242" i="27"/>
  <c r="BG242" i="27"/>
  <c r="BF242" i="27"/>
  <c r="BE242" i="27"/>
  <c r="BC242" i="27"/>
  <c r="BB242" i="27"/>
  <c r="AZ242" i="27"/>
  <c r="A242" i="27"/>
  <c r="BK241" i="27"/>
  <c r="BJ241" i="27"/>
  <c r="BI241" i="27"/>
  <c r="BH241" i="27"/>
  <c r="BG241" i="27"/>
  <c r="BF241" i="27"/>
  <c r="BE241" i="27"/>
  <c r="BC241" i="27"/>
  <c r="BB241" i="27"/>
  <c r="AZ241" i="27"/>
  <c r="A241" i="27"/>
  <c r="BK240" i="27"/>
  <c r="BJ240" i="27"/>
  <c r="BI240" i="27"/>
  <c r="BH240" i="27"/>
  <c r="BG240" i="27"/>
  <c r="BF240" i="27"/>
  <c r="BE240" i="27"/>
  <c r="BC240" i="27"/>
  <c r="BB240" i="27"/>
  <c r="AZ240" i="27"/>
  <c r="A240" i="27"/>
  <c r="BK239" i="27"/>
  <c r="BJ239" i="27"/>
  <c r="BI239" i="27"/>
  <c r="BH239" i="27"/>
  <c r="BG239" i="27"/>
  <c r="BF239" i="27"/>
  <c r="BE239" i="27"/>
  <c r="BC239" i="27"/>
  <c r="BB239" i="27"/>
  <c r="AZ239" i="27"/>
  <c r="A239" i="27"/>
  <c r="BK238" i="27"/>
  <c r="BJ238" i="27"/>
  <c r="BI238" i="27"/>
  <c r="BH238" i="27"/>
  <c r="BG238" i="27"/>
  <c r="BF238" i="27"/>
  <c r="BE238" i="27"/>
  <c r="BC238" i="27"/>
  <c r="BB238" i="27"/>
  <c r="AZ238" i="27"/>
  <c r="A238" i="27"/>
  <c r="BK237" i="27"/>
  <c r="BJ237" i="27"/>
  <c r="BI237" i="27"/>
  <c r="BH237" i="27"/>
  <c r="BG237" i="27"/>
  <c r="BF237" i="27"/>
  <c r="BE237" i="27"/>
  <c r="BC237" i="27"/>
  <c r="BB237" i="27"/>
  <c r="AZ237" i="27"/>
  <c r="A237" i="27"/>
  <c r="BK236" i="27"/>
  <c r="BJ236" i="27"/>
  <c r="BI236" i="27"/>
  <c r="BH236" i="27"/>
  <c r="BG236" i="27"/>
  <c r="BF236" i="27"/>
  <c r="BE236" i="27"/>
  <c r="BC236" i="27"/>
  <c r="BB236" i="27"/>
  <c r="AZ236" i="27"/>
  <c r="A236" i="27"/>
  <c r="BK235" i="27"/>
  <c r="BJ235" i="27"/>
  <c r="BI235" i="27"/>
  <c r="BH235" i="27"/>
  <c r="BG235" i="27"/>
  <c r="BF235" i="27"/>
  <c r="BE235" i="27"/>
  <c r="BC235" i="27"/>
  <c r="BB235" i="27"/>
  <c r="AZ235" i="27"/>
  <c r="A235" i="27"/>
  <c r="BK234" i="27"/>
  <c r="BJ234" i="27"/>
  <c r="BI234" i="27"/>
  <c r="BH234" i="27"/>
  <c r="BG234" i="27"/>
  <c r="BF234" i="27"/>
  <c r="BE234" i="27"/>
  <c r="BC234" i="27"/>
  <c r="BB234" i="27"/>
  <c r="AZ234" i="27"/>
  <c r="A234" i="27"/>
  <c r="BK233" i="27"/>
  <c r="BJ233" i="27"/>
  <c r="BI233" i="27"/>
  <c r="BH233" i="27"/>
  <c r="BG233" i="27"/>
  <c r="BF233" i="27"/>
  <c r="BE233" i="27"/>
  <c r="BC233" i="27"/>
  <c r="BB233" i="27"/>
  <c r="AZ233" i="27"/>
  <c r="A233" i="27"/>
  <c r="BK232" i="27"/>
  <c r="BJ232" i="27"/>
  <c r="BI232" i="27"/>
  <c r="BH232" i="27"/>
  <c r="BG232" i="27"/>
  <c r="BF232" i="27"/>
  <c r="BE232" i="27"/>
  <c r="BC232" i="27"/>
  <c r="BB232" i="27"/>
  <c r="AZ232" i="27"/>
  <c r="A232" i="27"/>
  <c r="BK231" i="27"/>
  <c r="BJ231" i="27"/>
  <c r="BI231" i="27"/>
  <c r="BH231" i="27"/>
  <c r="BG231" i="27"/>
  <c r="BF231" i="27"/>
  <c r="BE231" i="27"/>
  <c r="BC231" i="27"/>
  <c r="BB231" i="27"/>
  <c r="AZ231" i="27"/>
  <c r="A231" i="27"/>
  <c r="BK230" i="27"/>
  <c r="BJ230" i="27"/>
  <c r="BI230" i="27"/>
  <c r="BH230" i="27"/>
  <c r="BG230" i="27"/>
  <c r="BF230" i="27"/>
  <c r="BE230" i="27"/>
  <c r="BC230" i="27"/>
  <c r="BB230" i="27"/>
  <c r="AZ230" i="27"/>
  <c r="A230" i="27"/>
  <c r="BK229" i="27"/>
  <c r="BJ229" i="27"/>
  <c r="BI229" i="27"/>
  <c r="BH229" i="27"/>
  <c r="BG229" i="27"/>
  <c r="BF229" i="27"/>
  <c r="BE229" i="27"/>
  <c r="BC229" i="27"/>
  <c r="BB229" i="27"/>
  <c r="AZ229" i="27"/>
  <c r="A229" i="27"/>
  <c r="BK228" i="27"/>
  <c r="BJ228" i="27"/>
  <c r="BI228" i="27"/>
  <c r="BH228" i="27"/>
  <c r="BG228" i="27"/>
  <c r="BF228" i="27"/>
  <c r="BE228" i="27"/>
  <c r="BC228" i="27"/>
  <c r="BB228" i="27"/>
  <c r="AZ228" i="27"/>
  <c r="A228" i="27"/>
  <c r="BK227" i="27"/>
  <c r="BJ227" i="27"/>
  <c r="BI227" i="27"/>
  <c r="BH227" i="27"/>
  <c r="BG227" i="27"/>
  <c r="BF227" i="27"/>
  <c r="BE227" i="27"/>
  <c r="BC227" i="27"/>
  <c r="BB227" i="27"/>
  <c r="AZ227" i="27"/>
  <c r="A227" i="27"/>
  <c r="BK226" i="27"/>
  <c r="BJ226" i="27"/>
  <c r="BI226" i="27"/>
  <c r="BH226" i="27"/>
  <c r="BG226" i="27"/>
  <c r="BF226" i="27"/>
  <c r="BE226" i="27"/>
  <c r="BC226" i="27"/>
  <c r="BB226" i="27"/>
  <c r="AZ226" i="27"/>
  <c r="A226" i="27"/>
  <c r="BK225" i="27"/>
  <c r="BJ225" i="27"/>
  <c r="BI225" i="27"/>
  <c r="BH225" i="27"/>
  <c r="BG225" i="27"/>
  <c r="BF225" i="27"/>
  <c r="BE225" i="27"/>
  <c r="BC225" i="27"/>
  <c r="BB225" i="27"/>
  <c r="AZ225" i="27"/>
  <c r="A225" i="27"/>
  <c r="BK224" i="27"/>
  <c r="BJ224" i="27"/>
  <c r="BI224" i="27"/>
  <c r="BH224" i="27"/>
  <c r="BG224" i="27"/>
  <c r="BF224" i="27"/>
  <c r="BE224" i="27"/>
  <c r="BC224" i="27"/>
  <c r="BB224" i="27"/>
  <c r="AZ224" i="27"/>
  <c r="A224" i="27"/>
  <c r="BK223" i="27"/>
  <c r="BJ223" i="27"/>
  <c r="BI223" i="27"/>
  <c r="BH223" i="27"/>
  <c r="BG223" i="27"/>
  <c r="BF223" i="27"/>
  <c r="BE223" i="27"/>
  <c r="BC223" i="27"/>
  <c r="BB223" i="27"/>
  <c r="AZ223" i="27"/>
  <c r="A223" i="27"/>
  <c r="BK222" i="27"/>
  <c r="BJ222" i="27"/>
  <c r="BI222" i="27"/>
  <c r="BH222" i="27"/>
  <c r="BG222" i="27"/>
  <c r="BF222" i="27"/>
  <c r="BE222" i="27"/>
  <c r="BC222" i="27"/>
  <c r="BB222" i="27"/>
  <c r="AZ222" i="27"/>
  <c r="A222" i="27"/>
  <c r="BK221" i="27"/>
  <c r="BJ221" i="27"/>
  <c r="BI221" i="27"/>
  <c r="BH221" i="27"/>
  <c r="BG221" i="27"/>
  <c r="BF221" i="27"/>
  <c r="BE221" i="27"/>
  <c r="BC221" i="27"/>
  <c r="BB221" i="27"/>
  <c r="AZ221" i="27"/>
  <c r="A221" i="27"/>
  <c r="BK220" i="27"/>
  <c r="BJ220" i="27"/>
  <c r="BI220" i="27"/>
  <c r="BH220" i="27"/>
  <c r="BG220" i="27"/>
  <c r="BF220" i="27"/>
  <c r="BE220" i="27"/>
  <c r="BC220" i="27"/>
  <c r="BB220" i="27"/>
  <c r="AZ220" i="27"/>
  <c r="A220" i="27"/>
  <c r="BK219" i="27"/>
  <c r="BJ219" i="27"/>
  <c r="BI219" i="27"/>
  <c r="BH219" i="27"/>
  <c r="BG219" i="27"/>
  <c r="BF219" i="27"/>
  <c r="BE219" i="27"/>
  <c r="BC219" i="27"/>
  <c r="BB219" i="27"/>
  <c r="AZ219" i="27"/>
  <c r="A219" i="27"/>
  <c r="BK218" i="27"/>
  <c r="BJ218" i="27"/>
  <c r="BI218" i="27"/>
  <c r="BH218" i="27"/>
  <c r="BG218" i="27"/>
  <c r="BF218" i="27"/>
  <c r="BE218" i="27"/>
  <c r="BC218" i="27"/>
  <c r="BB218" i="27"/>
  <c r="AZ218" i="27"/>
  <c r="A218" i="27"/>
  <c r="BK217" i="27"/>
  <c r="BJ217" i="27"/>
  <c r="BI217" i="27"/>
  <c r="BH217" i="27"/>
  <c r="BG217" i="27"/>
  <c r="BF217" i="27"/>
  <c r="BE217" i="27"/>
  <c r="BC217" i="27"/>
  <c r="BB217" i="27"/>
  <c r="AZ217" i="27"/>
  <c r="A217" i="27"/>
  <c r="BK216" i="27"/>
  <c r="BJ216" i="27"/>
  <c r="BI216" i="27"/>
  <c r="BH216" i="27"/>
  <c r="BG216" i="27"/>
  <c r="BF216" i="27"/>
  <c r="BE216" i="27"/>
  <c r="BC216" i="27"/>
  <c r="BB216" i="27"/>
  <c r="AZ216" i="27"/>
  <c r="A216" i="27"/>
  <c r="BK215" i="27"/>
  <c r="BJ215" i="27"/>
  <c r="BI215" i="27"/>
  <c r="BH215" i="27"/>
  <c r="BG215" i="27"/>
  <c r="BF215" i="27"/>
  <c r="BE215" i="27"/>
  <c r="BC215" i="27"/>
  <c r="BB215" i="27"/>
  <c r="AZ215" i="27"/>
  <c r="A215" i="27"/>
  <c r="BK214" i="27"/>
  <c r="BJ214" i="27"/>
  <c r="BI214" i="27"/>
  <c r="BH214" i="27"/>
  <c r="BG214" i="27"/>
  <c r="BF214" i="27"/>
  <c r="BE214" i="27"/>
  <c r="BC214" i="27"/>
  <c r="BB214" i="27"/>
  <c r="AZ214" i="27"/>
  <c r="A214" i="27"/>
  <c r="BK213" i="27"/>
  <c r="BJ213" i="27"/>
  <c r="BI213" i="27"/>
  <c r="BH213" i="27"/>
  <c r="BG213" i="27"/>
  <c r="BF213" i="27"/>
  <c r="BE213" i="27"/>
  <c r="BC213" i="27"/>
  <c r="BB213" i="27"/>
  <c r="AZ213" i="27"/>
  <c r="A213" i="27"/>
  <c r="BK212" i="27"/>
  <c r="BJ212" i="27"/>
  <c r="BI212" i="27"/>
  <c r="BH212" i="27"/>
  <c r="BG212" i="27"/>
  <c r="BF212" i="27"/>
  <c r="BE212" i="27"/>
  <c r="BC212" i="27"/>
  <c r="BB212" i="27"/>
  <c r="AZ212" i="27"/>
  <c r="A212" i="27"/>
  <c r="BK211" i="27"/>
  <c r="BJ211" i="27"/>
  <c r="BI211" i="27"/>
  <c r="BH211" i="27"/>
  <c r="BG211" i="27"/>
  <c r="BF211" i="27"/>
  <c r="BE211" i="27"/>
  <c r="BC211" i="27"/>
  <c r="BB211" i="27"/>
  <c r="AZ211" i="27"/>
  <c r="A211" i="27"/>
  <c r="BK210" i="27"/>
  <c r="BJ210" i="27"/>
  <c r="BI210" i="27"/>
  <c r="BH210" i="27"/>
  <c r="BG210" i="27"/>
  <c r="BF210" i="27"/>
  <c r="BE210" i="27"/>
  <c r="BC210" i="27"/>
  <c r="BB210" i="27"/>
  <c r="AZ210" i="27"/>
  <c r="A210" i="27"/>
  <c r="BK209" i="27"/>
  <c r="BJ209" i="27"/>
  <c r="BI209" i="27"/>
  <c r="BH209" i="27"/>
  <c r="BG209" i="27"/>
  <c r="BF209" i="27"/>
  <c r="BE209" i="27"/>
  <c r="BC209" i="27"/>
  <c r="BB209" i="27"/>
  <c r="AZ209" i="27"/>
  <c r="A209" i="27"/>
  <c r="BK208" i="27"/>
  <c r="BJ208" i="27"/>
  <c r="BI208" i="27"/>
  <c r="BH208" i="27"/>
  <c r="BG208" i="27"/>
  <c r="BF208" i="27"/>
  <c r="BE208" i="27"/>
  <c r="BC208" i="27"/>
  <c r="BB208" i="27"/>
  <c r="AZ208" i="27"/>
  <c r="A208" i="27"/>
  <c r="BK207" i="27"/>
  <c r="BJ207" i="27"/>
  <c r="BI207" i="27"/>
  <c r="BH207" i="27"/>
  <c r="BG207" i="27"/>
  <c r="BF207" i="27"/>
  <c r="BE207" i="27"/>
  <c r="BC207" i="27"/>
  <c r="BB207" i="27"/>
  <c r="AZ207" i="27"/>
  <c r="A207" i="27"/>
  <c r="BK206" i="27"/>
  <c r="BJ206" i="27"/>
  <c r="BI206" i="27"/>
  <c r="BH206" i="27"/>
  <c r="BG206" i="27"/>
  <c r="BF206" i="27"/>
  <c r="BE206" i="27"/>
  <c r="BC206" i="27"/>
  <c r="BB206" i="27"/>
  <c r="AZ206" i="27"/>
  <c r="A206" i="27"/>
  <c r="BK205" i="27"/>
  <c r="BJ205" i="27"/>
  <c r="BI205" i="27"/>
  <c r="BH205" i="27"/>
  <c r="BG205" i="27"/>
  <c r="BF205" i="27"/>
  <c r="BE205" i="27"/>
  <c r="BC205" i="27"/>
  <c r="BB205" i="27"/>
  <c r="AZ205" i="27"/>
  <c r="A205" i="27"/>
  <c r="BK204" i="27"/>
  <c r="BJ204" i="27"/>
  <c r="BI204" i="27"/>
  <c r="BH204" i="27"/>
  <c r="BG204" i="27"/>
  <c r="BF204" i="27"/>
  <c r="BE204" i="27"/>
  <c r="BC204" i="27"/>
  <c r="BB204" i="27"/>
  <c r="AZ204" i="27"/>
  <c r="A204" i="27"/>
  <c r="BK203" i="27"/>
  <c r="BJ203" i="27"/>
  <c r="BI203" i="27"/>
  <c r="BH203" i="27"/>
  <c r="BG203" i="27"/>
  <c r="BF203" i="27"/>
  <c r="BE203" i="27"/>
  <c r="BC203" i="27"/>
  <c r="BB203" i="27"/>
  <c r="AZ203" i="27"/>
  <c r="A203" i="27"/>
  <c r="BK202" i="27"/>
  <c r="BJ202" i="27"/>
  <c r="BI202" i="27"/>
  <c r="BH202" i="27"/>
  <c r="BG202" i="27"/>
  <c r="BF202" i="27"/>
  <c r="BE202" i="27"/>
  <c r="BC202" i="27"/>
  <c r="BB202" i="27"/>
  <c r="AZ202" i="27"/>
  <c r="A202" i="27"/>
  <c r="BK201" i="27"/>
  <c r="BJ201" i="27"/>
  <c r="BI201" i="27"/>
  <c r="BH201" i="27"/>
  <c r="BG201" i="27"/>
  <c r="BF201" i="27"/>
  <c r="BE201" i="27"/>
  <c r="BC201" i="27"/>
  <c r="BB201" i="27"/>
  <c r="AZ201" i="27"/>
  <c r="A201" i="27"/>
  <c r="BK200" i="27"/>
  <c r="BJ200" i="27"/>
  <c r="BI200" i="27"/>
  <c r="BH200" i="27"/>
  <c r="BG200" i="27"/>
  <c r="BF200" i="27"/>
  <c r="BE200" i="27"/>
  <c r="BC200" i="27"/>
  <c r="BB200" i="27"/>
  <c r="AZ200" i="27"/>
  <c r="A200" i="27"/>
  <c r="BK199" i="27"/>
  <c r="BJ199" i="27"/>
  <c r="BI199" i="27"/>
  <c r="BH199" i="27"/>
  <c r="BG199" i="27"/>
  <c r="BF199" i="27"/>
  <c r="BE199" i="27"/>
  <c r="BC199" i="27"/>
  <c r="BB199" i="27"/>
  <c r="AZ199" i="27"/>
  <c r="A199" i="27"/>
  <c r="BK198" i="27"/>
  <c r="BJ198" i="27"/>
  <c r="BI198" i="27"/>
  <c r="BH198" i="27"/>
  <c r="BG198" i="27"/>
  <c r="BF198" i="27"/>
  <c r="BE198" i="27"/>
  <c r="BC198" i="27"/>
  <c r="BB198" i="27"/>
  <c r="AZ198" i="27"/>
  <c r="A198" i="27"/>
  <c r="BK197" i="27"/>
  <c r="BJ197" i="27"/>
  <c r="BI197" i="27"/>
  <c r="BH197" i="27"/>
  <c r="BG197" i="27"/>
  <c r="BF197" i="27"/>
  <c r="BE197" i="27"/>
  <c r="BC197" i="27"/>
  <c r="BB197" i="27"/>
  <c r="AZ197" i="27"/>
  <c r="A197" i="27"/>
  <c r="BK196" i="27"/>
  <c r="BJ196" i="27"/>
  <c r="BI196" i="27"/>
  <c r="BH196" i="27"/>
  <c r="BG196" i="27"/>
  <c r="BF196" i="27"/>
  <c r="BE196" i="27"/>
  <c r="BC196" i="27"/>
  <c r="BB196" i="27"/>
  <c r="AZ196" i="27"/>
  <c r="A196" i="27"/>
  <c r="BK195" i="27"/>
  <c r="BJ195" i="27"/>
  <c r="BI195" i="27"/>
  <c r="BH195" i="27"/>
  <c r="BG195" i="27"/>
  <c r="BF195" i="27"/>
  <c r="BE195" i="27"/>
  <c r="BC195" i="27"/>
  <c r="BB195" i="27"/>
  <c r="AZ195" i="27"/>
  <c r="A195" i="27"/>
  <c r="BK194" i="27"/>
  <c r="BJ194" i="27"/>
  <c r="BI194" i="27"/>
  <c r="BH194" i="27"/>
  <c r="BG194" i="27"/>
  <c r="BF194" i="27"/>
  <c r="BE194" i="27"/>
  <c r="BC194" i="27"/>
  <c r="BB194" i="27"/>
  <c r="AZ194" i="27"/>
  <c r="A194" i="27"/>
  <c r="BK193" i="27"/>
  <c r="BJ193" i="27"/>
  <c r="BI193" i="27"/>
  <c r="BH193" i="27"/>
  <c r="BG193" i="27"/>
  <c r="BF193" i="27"/>
  <c r="BE193" i="27"/>
  <c r="BC193" i="27"/>
  <c r="BB193" i="27"/>
  <c r="AZ193" i="27"/>
  <c r="A193" i="27"/>
  <c r="BK192" i="27"/>
  <c r="BJ192" i="27"/>
  <c r="BI192" i="27"/>
  <c r="BH192" i="27"/>
  <c r="BG192" i="27"/>
  <c r="BF192" i="27"/>
  <c r="BE192" i="27"/>
  <c r="BC192" i="27"/>
  <c r="BB192" i="27"/>
  <c r="AZ192" i="27"/>
  <c r="A192" i="27"/>
  <c r="BK191" i="27"/>
  <c r="BJ191" i="27"/>
  <c r="BI191" i="27"/>
  <c r="BH191" i="27"/>
  <c r="BG191" i="27"/>
  <c r="BF191" i="27"/>
  <c r="BE191" i="27"/>
  <c r="BC191" i="27"/>
  <c r="BB191" i="27"/>
  <c r="AZ191" i="27"/>
  <c r="A191" i="27"/>
  <c r="BK190" i="27"/>
  <c r="BJ190" i="27"/>
  <c r="BI190" i="27"/>
  <c r="BH190" i="27"/>
  <c r="BG190" i="27"/>
  <c r="BF190" i="27"/>
  <c r="BE190" i="27"/>
  <c r="BC190" i="27"/>
  <c r="BB190" i="27"/>
  <c r="AZ190" i="27"/>
  <c r="A190" i="27"/>
  <c r="BK189" i="27"/>
  <c r="BJ189" i="27"/>
  <c r="BI189" i="27"/>
  <c r="BH189" i="27"/>
  <c r="BG189" i="27"/>
  <c r="BF189" i="27"/>
  <c r="BE189" i="27"/>
  <c r="BC189" i="27"/>
  <c r="BB189" i="27"/>
  <c r="AZ189" i="27"/>
  <c r="A189" i="27"/>
  <c r="BK188" i="27"/>
  <c r="BJ188" i="27"/>
  <c r="BI188" i="27"/>
  <c r="BH188" i="27"/>
  <c r="BG188" i="27"/>
  <c r="BF188" i="27"/>
  <c r="BE188" i="27"/>
  <c r="BC188" i="27"/>
  <c r="BB188" i="27"/>
  <c r="AZ188" i="27"/>
  <c r="A188" i="27"/>
  <c r="BK187" i="27"/>
  <c r="BJ187" i="27"/>
  <c r="BI187" i="27"/>
  <c r="BH187" i="27"/>
  <c r="BG187" i="27"/>
  <c r="BF187" i="27"/>
  <c r="BE187" i="27"/>
  <c r="BC187" i="27"/>
  <c r="BB187" i="27"/>
  <c r="AZ187" i="27"/>
  <c r="A187" i="27"/>
  <c r="BK186" i="27"/>
  <c r="BJ186" i="27"/>
  <c r="BI186" i="27"/>
  <c r="BH186" i="27"/>
  <c r="BG186" i="27"/>
  <c r="BF186" i="27"/>
  <c r="BE186" i="27"/>
  <c r="BC186" i="27"/>
  <c r="BB186" i="27"/>
  <c r="AZ186" i="27"/>
  <c r="A186" i="27"/>
  <c r="BK185" i="27"/>
  <c r="BJ185" i="27"/>
  <c r="BI185" i="27"/>
  <c r="BH185" i="27"/>
  <c r="BG185" i="27"/>
  <c r="BF185" i="27"/>
  <c r="BE185" i="27"/>
  <c r="BC185" i="27"/>
  <c r="BB185" i="27"/>
  <c r="AZ185" i="27"/>
  <c r="A185" i="27"/>
  <c r="BK184" i="27"/>
  <c r="BJ184" i="27"/>
  <c r="BI184" i="27"/>
  <c r="BH184" i="27"/>
  <c r="BG184" i="27"/>
  <c r="BF184" i="27"/>
  <c r="BE184" i="27"/>
  <c r="BC184" i="27"/>
  <c r="BB184" i="27"/>
  <c r="AZ184" i="27"/>
  <c r="A184" i="27"/>
  <c r="BK183" i="27"/>
  <c r="BJ183" i="27"/>
  <c r="BI183" i="27"/>
  <c r="BH183" i="27"/>
  <c r="BG183" i="27"/>
  <c r="BF183" i="27"/>
  <c r="BE183" i="27"/>
  <c r="BC183" i="27"/>
  <c r="BB183" i="27"/>
  <c r="AZ183" i="27"/>
  <c r="A183" i="27"/>
  <c r="BK182" i="27"/>
  <c r="BJ182" i="27"/>
  <c r="BI182" i="27"/>
  <c r="BH182" i="27"/>
  <c r="BG182" i="27"/>
  <c r="BF182" i="27"/>
  <c r="BE182" i="27"/>
  <c r="BC182" i="27"/>
  <c r="BB182" i="27"/>
  <c r="AZ182" i="27"/>
  <c r="A182" i="27"/>
  <c r="BK181" i="27"/>
  <c r="BJ181" i="27"/>
  <c r="BI181" i="27"/>
  <c r="BH181" i="27"/>
  <c r="BG181" i="27"/>
  <c r="BF181" i="27"/>
  <c r="BE181" i="27"/>
  <c r="BC181" i="27"/>
  <c r="BB181" i="27"/>
  <c r="AZ181" i="27"/>
  <c r="A181" i="27"/>
  <c r="BK180" i="27"/>
  <c r="BJ180" i="27"/>
  <c r="BI180" i="27"/>
  <c r="BH180" i="27"/>
  <c r="BG180" i="27"/>
  <c r="BF180" i="27"/>
  <c r="BE180" i="27"/>
  <c r="BC180" i="27"/>
  <c r="BB180" i="27"/>
  <c r="AZ180" i="27"/>
  <c r="A180" i="27"/>
  <c r="BK179" i="27"/>
  <c r="BJ179" i="27"/>
  <c r="BI179" i="27"/>
  <c r="BH179" i="27"/>
  <c r="BG179" i="27"/>
  <c r="BF179" i="27"/>
  <c r="BE179" i="27"/>
  <c r="BC179" i="27"/>
  <c r="BB179" i="27"/>
  <c r="AZ179" i="27"/>
  <c r="A179" i="27"/>
  <c r="BK178" i="27"/>
  <c r="BJ178" i="27"/>
  <c r="BI178" i="27"/>
  <c r="BH178" i="27"/>
  <c r="BG178" i="27"/>
  <c r="BF178" i="27"/>
  <c r="BE178" i="27"/>
  <c r="BC178" i="27"/>
  <c r="BB178" i="27"/>
  <c r="AZ178" i="27"/>
  <c r="A178" i="27"/>
  <c r="BK177" i="27"/>
  <c r="BJ177" i="27"/>
  <c r="BI177" i="27"/>
  <c r="BH177" i="27"/>
  <c r="BG177" i="27"/>
  <c r="BF177" i="27"/>
  <c r="BE177" i="27"/>
  <c r="BC177" i="27"/>
  <c r="BB177" i="27"/>
  <c r="AZ177" i="27"/>
  <c r="A177" i="27"/>
  <c r="BK176" i="27"/>
  <c r="BJ176" i="27"/>
  <c r="BI176" i="27"/>
  <c r="BH176" i="27"/>
  <c r="BG176" i="27"/>
  <c r="BF176" i="27"/>
  <c r="BE176" i="27"/>
  <c r="BC176" i="27"/>
  <c r="BB176" i="27"/>
  <c r="AZ176" i="27"/>
  <c r="A176" i="27"/>
  <c r="BK175" i="27"/>
  <c r="BJ175" i="27"/>
  <c r="BI175" i="27"/>
  <c r="BH175" i="27"/>
  <c r="BG175" i="27"/>
  <c r="BF175" i="27"/>
  <c r="BE175" i="27"/>
  <c r="BC175" i="27"/>
  <c r="BB175" i="27"/>
  <c r="AZ175" i="27"/>
  <c r="A175" i="27"/>
  <c r="BK174" i="27"/>
  <c r="BJ174" i="27"/>
  <c r="BI174" i="27"/>
  <c r="BH174" i="27"/>
  <c r="BG174" i="27"/>
  <c r="BF174" i="27"/>
  <c r="BE174" i="27"/>
  <c r="BC174" i="27"/>
  <c r="BB174" i="27"/>
  <c r="AZ174" i="27"/>
  <c r="A174" i="27"/>
  <c r="BK173" i="27"/>
  <c r="BJ173" i="27"/>
  <c r="BI173" i="27"/>
  <c r="BH173" i="27"/>
  <c r="BG173" i="27"/>
  <c r="BF173" i="27"/>
  <c r="BE173" i="27"/>
  <c r="BC173" i="27"/>
  <c r="BB173" i="27"/>
  <c r="AZ173" i="27"/>
  <c r="A173" i="27"/>
  <c r="BK172" i="27"/>
  <c r="BJ172" i="27"/>
  <c r="BI172" i="27"/>
  <c r="BH172" i="27"/>
  <c r="BG172" i="27"/>
  <c r="BF172" i="27"/>
  <c r="BE172" i="27"/>
  <c r="BC172" i="27"/>
  <c r="BB172" i="27"/>
  <c r="AZ172" i="27"/>
  <c r="A172" i="27"/>
  <c r="BK171" i="27"/>
  <c r="BJ171" i="27"/>
  <c r="BI171" i="27"/>
  <c r="BH171" i="27"/>
  <c r="BG171" i="27"/>
  <c r="BF171" i="27"/>
  <c r="BE171" i="27"/>
  <c r="BC171" i="27"/>
  <c r="BB171" i="27"/>
  <c r="AZ171" i="27"/>
  <c r="A171" i="27"/>
  <c r="BK170" i="27"/>
  <c r="BJ170" i="27"/>
  <c r="BI170" i="27"/>
  <c r="BH170" i="27"/>
  <c r="BG170" i="27"/>
  <c r="BF170" i="27"/>
  <c r="BE170" i="27"/>
  <c r="BC170" i="27"/>
  <c r="BB170" i="27"/>
  <c r="AZ170" i="27"/>
  <c r="A170" i="27"/>
  <c r="BK169" i="27"/>
  <c r="BJ169" i="27"/>
  <c r="BI169" i="27"/>
  <c r="BH169" i="27"/>
  <c r="BG169" i="27"/>
  <c r="BF169" i="27"/>
  <c r="BE169" i="27"/>
  <c r="BC169" i="27"/>
  <c r="BB169" i="27"/>
  <c r="AZ169" i="27"/>
  <c r="A169" i="27"/>
  <c r="BK168" i="27"/>
  <c r="BJ168" i="27"/>
  <c r="BI168" i="27"/>
  <c r="BH168" i="27"/>
  <c r="BG168" i="27"/>
  <c r="BF168" i="27"/>
  <c r="BE168" i="27"/>
  <c r="BC168" i="27"/>
  <c r="BB168" i="27"/>
  <c r="AZ168" i="27"/>
  <c r="A168" i="27"/>
  <c r="BK167" i="27"/>
  <c r="BJ167" i="27"/>
  <c r="BI167" i="27"/>
  <c r="BH167" i="27"/>
  <c r="BG167" i="27"/>
  <c r="BF167" i="27"/>
  <c r="BE167" i="27"/>
  <c r="BC167" i="27"/>
  <c r="BB167" i="27"/>
  <c r="AZ167" i="27"/>
  <c r="A167" i="27"/>
  <c r="BK166" i="27"/>
  <c r="BJ166" i="27"/>
  <c r="BI166" i="27"/>
  <c r="BH166" i="27"/>
  <c r="BG166" i="27"/>
  <c r="BF166" i="27"/>
  <c r="BE166" i="27"/>
  <c r="BC166" i="27"/>
  <c r="BB166" i="27"/>
  <c r="AZ166" i="27"/>
  <c r="A166" i="27"/>
  <c r="BK165" i="27"/>
  <c r="BJ165" i="27"/>
  <c r="BI165" i="27"/>
  <c r="BH165" i="27"/>
  <c r="BG165" i="27"/>
  <c r="BF165" i="27"/>
  <c r="BE165" i="27"/>
  <c r="BC165" i="27"/>
  <c r="BB165" i="27"/>
  <c r="AZ165" i="27"/>
  <c r="A165" i="27"/>
  <c r="BK164" i="27"/>
  <c r="BJ164" i="27"/>
  <c r="BI164" i="27"/>
  <c r="BH164" i="27"/>
  <c r="BG164" i="27"/>
  <c r="BF164" i="27"/>
  <c r="BE164" i="27"/>
  <c r="BC164" i="27"/>
  <c r="BB164" i="27"/>
  <c r="AZ164" i="27"/>
  <c r="A164" i="27"/>
  <c r="BK163" i="27"/>
  <c r="BJ163" i="27"/>
  <c r="BI163" i="27"/>
  <c r="BH163" i="27"/>
  <c r="BG163" i="27"/>
  <c r="BF163" i="27"/>
  <c r="BE163" i="27"/>
  <c r="BC163" i="27"/>
  <c r="BB163" i="27"/>
  <c r="AZ163" i="27"/>
  <c r="A163" i="27"/>
  <c r="BK162" i="27"/>
  <c r="BJ162" i="27"/>
  <c r="BI162" i="27"/>
  <c r="BH162" i="27"/>
  <c r="BG162" i="27"/>
  <c r="BF162" i="27"/>
  <c r="BE162" i="27"/>
  <c r="BC162" i="27"/>
  <c r="BB162" i="27"/>
  <c r="AZ162" i="27"/>
  <c r="A162" i="27"/>
  <c r="BK161" i="27"/>
  <c r="BJ161" i="27"/>
  <c r="BI161" i="27"/>
  <c r="BH161" i="27"/>
  <c r="BG161" i="27"/>
  <c r="BF161" i="27"/>
  <c r="BE161" i="27"/>
  <c r="BC161" i="27"/>
  <c r="BB161" i="27"/>
  <c r="AZ161" i="27"/>
  <c r="A161" i="27"/>
  <c r="BK160" i="27"/>
  <c r="BJ160" i="27"/>
  <c r="BI160" i="27"/>
  <c r="BH160" i="27"/>
  <c r="BG160" i="27"/>
  <c r="BF160" i="27"/>
  <c r="BE160" i="27"/>
  <c r="BC160" i="27"/>
  <c r="BB160" i="27"/>
  <c r="AZ160" i="27"/>
  <c r="A160" i="27"/>
  <c r="BK159" i="27"/>
  <c r="BJ159" i="27"/>
  <c r="BI159" i="27"/>
  <c r="BH159" i="27"/>
  <c r="BG159" i="27"/>
  <c r="BF159" i="27"/>
  <c r="BE159" i="27"/>
  <c r="BC159" i="27"/>
  <c r="BB159" i="27"/>
  <c r="AZ159" i="27"/>
  <c r="A159" i="27"/>
  <c r="BK158" i="27"/>
  <c r="BJ158" i="27"/>
  <c r="BI158" i="27"/>
  <c r="BH158" i="27"/>
  <c r="BG158" i="27"/>
  <c r="BF158" i="27"/>
  <c r="BE158" i="27"/>
  <c r="BC158" i="27"/>
  <c r="BB158" i="27"/>
  <c r="AZ158" i="27"/>
  <c r="A158" i="27"/>
  <c r="BK157" i="27"/>
  <c r="BJ157" i="27"/>
  <c r="BI157" i="27"/>
  <c r="BH157" i="27"/>
  <c r="BG157" i="27"/>
  <c r="BF157" i="27"/>
  <c r="BE157" i="27"/>
  <c r="BC157" i="27"/>
  <c r="BB157" i="27"/>
  <c r="AZ157" i="27"/>
  <c r="A157" i="27"/>
  <c r="BK156" i="27"/>
  <c r="BJ156" i="27"/>
  <c r="BI156" i="27"/>
  <c r="BH156" i="27"/>
  <c r="BG156" i="27"/>
  <c r="BF156" i="27"/>
  <c r="BE156" i="27"/>
  <c r="BC156" i="27"/>
  <c r="BB156" i="27"/>
  <c r="AZ156" i="27"/>
  <c r="A156" i="27"/>
  <c r="BK155" i="27"/>
  <c r="BJ155" i="27"/>
  <c r="BI155" i="27"/>
  <c r="BH155" i="27"/>
  <c r="BG155" i="27"/>
  <c r="BF155" i="27"/>
  <c r="BE155" i="27"/>
  <c r="BC155" i="27"/>
  <c r="BB155" i="27"/>
  <c r="AZ155" i="27"/>
  <c r="A155" i="27"/>
  <c r="BK154" i="27"/>
  <c r="BJ154" i="27"/>
  <c r="BI154" i="27"/>
  <c r="BH154" i="27"/>
  <c r="BG154" i="27"/>
  <c r="BF154" i="27"/>
  <c r="BE154" i="27"/>
  <c r="BC154" i="27"/>
  <c r="BB154" i="27"/>
  <c r="AZ154" i="27"/>
  <c r="A154" i="27"/>
  <c r="BK153" i="27"/>
  <c r="BJ153" i="27"/>
  <c r="BI153" i="27"/>
  <c r="BH153" i="27"/>
  <c r="BG153" i="27"/>
  <c r="BF153" i="27"/>
  <c r="BE153" i="27"/>
  <c r="BC153" i="27"/>
  <c r="BB153" i="27"/>
  <c r="AZ153" i="27"/>
  <c r="A153" i="27"/>
  <c r="BK152" i="27"/>
  <c r="BJ152" i="27"/>
  <c r="BI152" i="27"/>
  <c r="BH152" i="27"/>
  <c r="BG152" i="27"/>
  <c r="BF152" i="27"/>
  <c r="BE152" i="27"/>
  <c r="BC152" i="27"/>
  <c r="BB152" i="27"/>
  <c r="AZ152" i="27"/>
  <c r="A152" i="27"/>
  <c r="BK151" i="27"/>
  <c r="BJ151" i="27"/>
  <c r="BI151" i="27"/>
  <c r="BH151" i="27"/>
  <c r="BG151" i="27"/>
  <c r="BF151" i="27"/>
  <c r="BE151" i="27"/>
  <c r="BC151" i="27"/>
  <c r="BB151" i="27"/>
  <c r="AZ151" i="27"/>
  <c r="A151" i="27"/>
  <c r="BK150" i="27"/>
  <c r="BJ150" i="27"/>
  <c r="BI150" i="27"/>
  <c r="BH150" i="27"/>
  <c r="BG150" i="27"/>
  <c r="BF150" i="27"/>
  <c r="BE150" i="27"/>
  <c r="BC150" i="27"/>
  <c r="BB150" i="27"/>
  <c r="AZ150" i="27"/>
  <c r="A150" i="27"/>
  <c r="BK149" i="27"/>
  <c r="BJ149" i="27"/>
  <c r="BI149" i="27"/>
  <c r="BH149" i="27"/>
  <c r="BG149" i="27"/>
  <c r="BF149" i="27"/>
  <c r="BE149" i="27"/>
  <c r="BC149" i="27"/>
  <c r="BB149" i="27"/>
  <c r="AZ149" i="27"/>
  <c r="A149" i="27"/>
  <c r="BK148" i="27"/>
  <c r="BJ148" i="27"/>
  <c r="BI148" i="27"/>
  <c r="BH148" i="27"/>
  <c r="BG148" i="27"/>
  <c r="BF148" i="27"/>
  <c r="BE148" i="27"/>
  <c r="BC148" i="27"/>
  <c r="BB148" i="27"/>
  <c r="AZ148" i="27"/>
  <c r="A148" i="27"/>
  <c r="BK147" i="27"/>
  <c r="BJ147" i="27"/>
  <c r="BI147" i="27"/>
  <c r="BH147" i="27"/>
  <c r="BG147" i="27"/>
  <c r="BF147" i="27"/>
  <c r="BE147" i="27"/>
  <c r="BC147" i="27"/>
  <c r="BB147" i="27"/>
  <c r="AZ147" i="27"/>
  <c r="A147" i="27"/>
  <c r="BK146" i="27"/>
  <c r="BJ146" i="27"/>
  <c r="BI146" i="27"/>
  <c r="BH146" i="27"/>
  <c r="BG146" i="27"/>
  <c r="BF146" i="27"/>
  <c r="BE146" i="27"/>
  <c r="BC146" i="27"/>
  <c r="BB146" i="27"/>
  <c r="AZ146" i="27"/>
  <c r="A146" i="27"/>
  <c r="BK145" i="27"/>
  <c r="BJ145" i="27"/>
  <c r="BI145" i="27"/>
  <c r="BH145" i="27"/>
  <c r="BG145" i="27"/>
  <c r="BF145" i="27"/>
  <c r="BE145" i="27"/>
  <c r="BC145" i="27"/>
  <c r="BB145" i="27"/>
  <c r="AZ145" i="27"/>
  <c r="A145" i="27"/>
  <c r="BK144" i="27"/>
  <c r="BJ144" i="27"/>
  <c r="BI144" i="27"/>
  <c r="BH144" i="27"/>
  <c r="BG144" i="27"/>
  <c r="BF144" i="27"/>
  <c r="BE144" i="27"/>
  <c r="BC144" i="27"/>
  <c r="BB144" i="27"/>
  <c r="AZ144" i="27"/>
  <c r="A144" i="27"/>
  <c r="BK143" i="27"/>
  <c r="BJ143" i="27"/>
  <c r="BI143" i="27"/>
  <c r="BH143" i="27"/>
  <c r="BG143" i="27"/>
  <c r="BF143" i="27"/>
  <c r="BE143" i="27"/>
  <c r="BC143" i="27"/>
  <c r="BB143" i="27"/>
  <c r="AZ143" i="27"/>
  <c r="A143" i="27"/>
  <c r="BK142" i="27"/>
  <c r="BJ142" i="27"/>
  <c r="BI142" i="27"/>
  <c r="BH142" i="27"/>
  <c r="BG142" i="27"/>
  <c r="BF142" i="27"/>
  <c r="BE142" i="27"/>
  <c r="BC142" i="27"/>
  <c r="BB142" i="27"/>
  <c r="AZ142" i="27"/>
  <c r="A142" i="27"/>
  <c r="BK141" i="27"/>
  <c r="BJ141" i="27"/>
  <c r="BI141" i="27"/>
  <c r="BH141" i="27"/>
  <c r="BG141" i="27"/>
  <c r="BF141" i="27"/>
  <c r="BE141" i="27"/>
  <c r="BC141" i="27"/>
  <c r="BB141" i="27"/>
  <c r="AZ141" i="27"/>
  <c r="A141" i="27"/>
  <c r="BK140" i="27"/>
  <c r="BJ140" i="27"/>
  <c r="BI140" i="27"/>
  <c r="BH140" i="27"/>
  <c r="BG140" i="27"/>
  <c r="BF140" i="27"/>
  <c r="BE140" i="27"/>
  <c r="BC140" i="27"/>
  <c r="BB140" i="27"/>
  <c r="AZ140" i="27"/>
  <c r="A140" i="27"/>
  <c r="BK139" i="27"/>
  <c r="BJ139" i="27"/>
  <c r="BI139" i="27"/>
  <c r="BH139" i="27"/>
  <c r="BG139" i="27"/>
  <c r="BF139" i="27"/>
  <c r="BE139" i="27"/>
  <c r="BC139" i="27"/>
  <c r="BB139" i="27"/>
  <c r="AZ139" i="27"/>
  <c r="A139" i="27"/>
  <c r="BK138" i="27"/>
  <c r="BJ138" i="27"/>
  <c r="BI138" i="27"/>
  <c r="BH138" i="27"/>
  <c r="BG138" i="27"/>
  <c r="BF138" i="27"/>
  <c r="BE138" i="27"/>
  <c r="BC138" i="27"/>
  <c r="BB138" i="27"/>
  <c r="AZ138" i="27"/>
  <c r="A138" i="27"/>
  <c r="BK137" i="27"/>
  <c r="BJ137" i="27"/>
  <c r="BI137" i="27"/>
  <c r="BH137" i="27"/>
  <c r="BG137" i="27"/>
  <c r="BF137" i="27"/>
  <c r="BE137" i="27"/>
  <c r="BC137" i="27"/>
  <c r="BB137" i="27"/>
  <c r="AZ137" i="27"/>
  <c r="A137" i="27"/>
  <c r="BK136" i="27"/>
  <c r="BJ136" i="27"/>
  <c r="BI136" i="27"/>
  <c r="BH136" i="27"/>
  <c r="BG136" i="27"/>
  <c r="BF136" i="27"/>
  <c r="BE136" i="27"/>
  <c r="BC136" i="27"/>
  <c r="BB136" i="27"/>
  <c r="AZ136" i="27"/>
  <c r="A136" i="27"/>
  <c r="BK135" i="27"/>
  <c r="BJ135" i="27"/>
  <c r="BI135" i="27"/>
  <c r="BH135" i="27"/>
  <c r="BG135" i="27"/>
  <c r="BF135" i="27"/>
  <c r="BE135" i="27"/>
  <c r="BC135" i="27"/>
  <c r="BB135" i="27"/>
  <c r="AZ135" i="27"/>
  <c r="A135" i="27"/>
  <c r="BK134" i="27"/>
  <c r="BJ134" i="27"/>
  <c r="BI134" i="27"/>
  <c r="BH134" i="27"/>
  <c r="BG134" i="27"/>
  <c r="BF134" i="27"/>
  <c r="BE134" i="27"/>
  <c r="BC134" i="27"/>
  <c r="BB134" i="27"/>
  <c r="AZ134" i="27"/>
  <c r="A134" i="27"/>
  <c r="BK133" i="27"/>
  <c r="BJ133" i="27"/>
  <c r="BI133" i="27"/>
  <c r="BH133" i="27"/>
  <c r="BG133" i="27"/>
  <c r="BF133" i="27"/>
  <c r="BE133" i="27"/>
  <c r="BC133" i="27"/>
  <c r="BB133" i="27"/>
  <c r="AZ133" i="27"/>
  <c r="A133" i="27"/>
  <c r="BK132" i="27"/>
  <c r="BJ132" i="27"/>
  <c r="BI132" i="27"/>
  <c r="BH132" i="27"/>
  <c r="BG132" i="27"/>
  <c r="BF132" i="27"/>
  <c r="BE132" i="27"/>
  <c r="BC132" i="27"/>
  <c r="BB132" i="27"/>
  <c r="AZ132" i="27"/>
  <c r="A132" i="27"/>
  <c r="BK131" i="27"/>
  <c r="BJ131" i="27"/>
  <c r="BI131" i="27"/>
  <c r="BH131" i="27"/>
  <c r="BG131" i="27"/>
  <c r="BF131" i="27"/>
  <c r="BE131" i="27"/>
  <c r="BC131" i="27"/>
  <c r="BB131" i="27"/>
  <c r="AZ131" i="27"/>
  <c r="A131" i="27"/>
  <c r="BK130" i="27"/>
  <c r="BJ130" i="27"/>
  <c r="BI130" i="27"/>
  <c r="BH130" i="27"/>
  <c r="BG130" i="27"/>
  <c r="BF130" i="27"/>
  <c r="BE130" i="27"/>
  <c r="BC130" i="27"/>
  <c r="BB130" i="27"/>
  <c r="AZ130" i="27"/>
  <c r="A130" i="27"/>
  <c r="BK129" i="27"/>
  <c r="BJ129" i="27"/>
  <c r="BI129" i="27"/>
  <c r="BH129" i="27"/>
  <c r="BG129" i="27"/>
  <c r="BF129" i="27"/>
  <c r="BE129" i="27"/>
  <c r="BC129" i="27"/>
  <c r="BB129" i="27"/>
  <c r="AZ129" i="27"/>
  <c r="A129" i="27"/>
  <c r="BK128" i="27"/>
  <c r="BJ128" i="27"/>
  <c r="BI128" i="27"/>
  <c r="BH128" i="27"/>
  <c r="BG128" i="27"/>
  <c r="BF128" i="27"/>
  <c r="BE128" i="27"/>
  <c r="BC128" i="27"/>
  <c r="BB128" i="27"/>
  <c r="AZ128" i="27"/>
  <c r="A128" i="27"/>
  <c r="BK127" i="27"/>
  <c r="BJ127" i="27"/>
  <c r="BI127" i="27"/>
  <c r="BH127" i="27"/>
  <c r="BG127" i="27"/>
  <c r="BF127" i="27"/>
  <c r="BE127" i="27"/>
  <c r="BC127" i="27"/>
  <c r="BB127" i="27"/>
  <c r="AZ127" i="27"/>
  <c r="A127" i="27"/>
  <c r="BK126" i="27"/>
  <c r="BJ126" i="27"/>
  <c r="BI126" i="27"/>
  <c r="BH126" i="27"/>
  <c r="BG126" i="27"/>
  <c r="BF126" i="27"/>
  <c r="BE126" i="27"/>
  <c r="BC126" i="27"/>
  <c r="BB126" i="27"/>
  <c r="AZ126" i="27"/>
  <c r="A126" i="27"/>
  <c r="BK125" i="27"/>
  <c r="BJ125" i="27"/>
  <c r="BI125" i="27"/>
  <c r="BH125" i="27"/>
  <c r="BG125" i="27"/>
  <c r="BF125" i="27"/>
  <c r="BE125" i="27"/>
  <c r="BC125" i="27"/>
  <c r="BB125" i="27"/>
  <c r="AZ125" i="27"/>
  <c r="A125" i="27"/>
  <c r="BK124" i="27"/>
  <c r="BJ124" i="27"/>
  <c r="BI124" i="27"/>
  <c r="BH124" i="27"/>
  <c r="BG124" i="27"/>
  <c r="BF124" i="27"/>
  <c r="BE124" i="27"/>
  <c r="BC124" i="27"/>
  <c r="BB124" i="27"/>
  <c r="AZ124" i="27"/>
  <c r="A124" i="27"/>
  <c r="BK123" i="27"/>
  <c r="BJ123" i="27"/>
  <c r="BI123" i="27"/>
  <c r="BH123" i="27"/>
  <c r="BG123" i="27"/>
  <c r="BF123" i="27"/>
  <c r="BE123" i="27"/>
  <c r="BC123" i="27"/>
  <c r="BB123" i="27"/>
  <c r="AZ123" i="27"/>
  <c r="A123" i="27"/>
  <c r="BK122" i="27"/>
  <c r="BJ122" i="27"/>
  <c r="BI122" i="27"/>
  <c r="BH122" i="27"/>
  <c r="BG122" i="27"/>
  <c r="BF122" i="27"/>
  <c r="BE122" i="27"/>
  <c r="BC122" i="27"/>
  <c r="BB122" i="27"/>
  <c r="AZ122" i="27"/>
  <c r="A122" i="27"/>
  <c r="BK121" i="27"/>
  <c r="BJ121" i="27"/>
  <c r="BI121" i="27"/>
  <c r="BH121" i="27"/>
  <c r="BG121" i="27"/>
  <c r="BF121" i="27"/>
  <c r="BE121" i="27"/>
  <c r="BC121" i="27"/>
  <c r="BB121" i="27"/>
  <c r="AZ121" i="27"/>
  <c r="A121" i="27"/>
  <c r="BK120" i="27"/>
  <c r="BJ120" i="27"/>
  <c r="BI120" i="27"/>
  <c r="BH120" i="27"/>
  <c r="BG120" i="27"/>
  <c r="BF120" i="27"/>
  <c r="BE120" i="27"/>
  <c r="BC120" i="27"/>
  <c r="BB120" i="27"/>
  <c r="AZ120" i="27"/>
  <c r="A120" i="27"/>
  <c r="BK119" i="27"/>
  <c r="BJ119" i="27"/>
  <c r="BI119" i="27"/>
  <c r="BH119" i="27"/>
  <c r="BG119" i="27"/>
  <c r="BF119" i="27"/>
  <c r="BE119" i="27"/>
  <c r="BC119" i="27"/>
  <c r="BB119" i="27"/>
  <c r="AZ119" i="27"/>
  <c r="A119" i="27"/>
  <c r="BK118" i="27"/>
  <c r="BJ118" i="27"/>
  <c r="BI118" i="27"/>
  <c r="BH118" i="27"/>
  <c r="BG118" i="27"/>
  <c r="BF118" i="27"/>
  <c r="BE118" i="27"/>
  <c r="BC118" i="27"/>
  <c r="BB118" i="27"/>
  <c r="AZ118" i="27"/>
  <c r="A118" i="27"/>
  <c r="BK117" i="27"/>
  <c r="BJ117" i="27"/>
  <c r="BI117" i="27"/>
  <c r="BH117" i="27"/>
  <c r="BG117" i="27"/>
  <c r="BF117" i="27"/>
  <c r="BE117" i="27"/>
  <c r="BC117" i="27"/>
  <c r="BB117" i="27"/>
  <c r="AZ117" i="27"/>
  <c r="A117" i="27"/>
  <c r="BK116" i="27"/>
  <c r="BJ116" i="27"/>
  <c r="BI116" i="27"/>
  <c r="BH116" i="27"/>
  <c r="BG116" i="27"/>
  <c r="BF116" i="27"/>
  <c r="BE116" i="27"/>
  <c r="BC116" i="27"/>
  <c r="BB116" i="27"/>
  <c r="AZ116" i="27"/>
  <c r="A116" i="27"/>
  <c r="BK115" i="27"/>
  <c r="BJ115" i="27"/>
  <c r="BI115" i="27"/>
  <c r="BH115" i="27"/>
  <c r="BG115" i="27"/>
  <c r="BF115" i="27"/>
  <c r="BE115" i="27"/>
  <c r="BC115" i="27"/>
  <c r="BB115" i="27"/>
  <c r="AZ115" i="27"/>
  <c r="A115" i="27"/>
  <c r="BK114" i="27"/>
  <c r="BJ114" i="27"/>
  <c r="BI114" i="27"/>
  <c r="BH114" i="27"/>
  <c r="BG114" i="27"/>
  <c r="BF114" i="27"/>
  <c r="BE114" i="27"/>
  <c r="BC114" i="27"/>
  <c r="BB114" i="27"/>
  <c r="AZ114" i="27"/>
  <c r="A114" i="27"/>
  <c r="BK113" i="27"/>
  <c r="BJ113" i="27"/>
  <c r="BI113" i="27"/>
  <c r="BH113" i="27"/>
  <c r="BG113" i="27"/>
  <c r="BF113" i="27"/>
  <c r="BE113" i="27"/>
  <c r="BC113" i="27"/>
  <c r="BB113" i="27"/>
  <c r="AZ113" i="27"/>
  <c r="A113" i="27"/>
  <c r="BK112" i="27"/>
  <c r="BJ112" i="27"/>
  <c r="BI112" i="27"/>
  <c r="BH112" i="27"/>
  <c r="BG112" i="27"/>
  <c r="BF112" i="27"/>
  <c r="BE112" i="27"/>
  <c r="BC112" i="27"/>
  <c r="BB112" i="27"/>
  <c r="AZ112" i="27"/>
  <c r="A112" i="27"/>
  <c r="BK111" i="27"/>
  <c r="BJ111" i="27"/>
  <c r="BI111" i="27"/>
  <c r="BH111" i="27"/>
  <c r="BG111" i="27"/>
  <c r="BF111" i="27"/>
  <c r="BE111" i="27"/>
  <c r="BC111" i="27"/>
  <c r="BB111" i="27"/>
  <c r="AZ111" i="27"/>
  <c r="A111" i="27"/>
  <c r="BK110" i="27"/>
  <c r="BJ110" i="27"/>
  <c r="BI110" i="27"/>
  <c r="BH110" i="27"/>
  <c r="BG110" i="27"/>
  <c r="BF110" i="27"/>
  <c r="BE110" i="27"/>
  <c r="BC110" i="27"/>
  <c r="BB110" i="27"/>
  <c r="AZ110" i="27"/>
  <c r="A110" i="27"/>
  <c r="BK109" i="27"/>
  <c r="BJ109" i="27"/>
  <c r="BI109" i="27"/>
  <c r="BH109" i="27"/>
  <c r="BG109" i="27"/>
  <c r="BF109" i="27"/>
  <c r="BE109" i="27"/>
  <c r="BC109" i="27"/>
  <c r="BB109" i="27"/>
  <c r="AZ109" i="27"/>
  <c r="A109" i="27"/>
  <c r="BK108" i="27"/>
  <c r="BJ108" i="27"/>
  <c r="BI108" i="27"/>
  <c r="BH108" i="27"/>
  <c r="BG108" i="27"/>
  <c r="BF108" i="27"/>
  <c r="BE108" i="27"/>
  <c r="BC108" i="27"/>
  <c r="BB108" i="27"/>
  <c r="AZ108" i="27"/>
  <c r="A108" i="27"/>
  <c r="BK107" i="27"/>
  <c r="BJ107" i="27"/>
  <c r="BI107" i="27"/>
  <c r="BH107" i="27"/>
  <c r="BG107" i="27"/>
  <c r="BF107" i="27"/>
  <c r="BE107" i="27"/>
  <c r="BC107" i="27"/>
  <c r="BB107" i="27"/>
  <c r="AZ107" i="27"/>
  <c r="A107" i="27"/>
  <c r="BK106" i="27"/>
  <c r="BJ106" i="27"/>
  <c r="BI106" i="27"/>
  <c r="BH106" i="27"/>
  <c r="BG106" i="27"/>
  <c r="BF106" i="27"/>
  <c r="BE106" i="27"/>
  <c r="BC106" i="27"/>
  <c r="BB106" i="27"/>
  <c r="AZ106" i="27"/>
  <c r="A106" i="27"/>
  <c r="BK105" i="27"/>
  <c r="BJ105" i="27"/>
  <c r="BI105" i="27"/>
  <c r="BH105" i="27"/>
  <c r="BG105" i="27"/>
  <c r="BF105" i="27"/>
  <c r="BE105" i="27"/>
  <c r="BC105" i="27"/>
  <c r="BB105" i="27"/>
  <c r="AZ105" i="27"/>
  <c r="A105" i="27"/>
  <c r="BK104" i="27"/>
  <c r="BJ104" i="27"/>
  <c r="BI104" i="27"/>
  <c r="BH104" i="27"/>
  <c r="BG104" i="27"/>
  <c r="BF104" i="27"/>
  <c r="BE104" i="27"/>
  <c r="BC104" i="27"/>
  <c r="BB104" i="27"/>
  <c r="AZ104" i="27"/>
  <c r="A104" i="27"/>
  <c r="BK103" i="27"/>
  <c r="BJ103" i="27"/>
  <c r="BI103" i="27"/>
  <c r="BH103" i="27"/>
  <c r="BG103" i="27"/>
  <c r="BF103" i="27"/>
  <c r="BE103" i="27"/>
  <c r="BC103" i="27"/>
  <c r="BB103" i="27"/>
  <c r="AZ103" i="27"/>
  <c r="A103" i="27"/>
  <c r="BK102" i="27"/>
  <c r="BJ102" i="27"/>
  <c r="BI102" i="27"/>
  <c r="BH102" i="27"/>
  <c r="BG102" i="27"/>
  <c r="BF102" i="27"/>
  <c r="BE102" i="27"/>
  <c r="BC102" i="27"/>
  <c r="BB102" i="27"/>
  <c r="AZ102" i="27"/>
  <c r="A102" i="27"/>
  <c r="BK101" i="27"/>
  <c r="BJ101" i="27"/>
  <c r="BI101" i="27"/>
  <c r="BH101" i="27"/>
  <c r="BG101" i="27"/>
  <c r="BF101" i="27"/>
  <c r="BE101" i="27"/>
  <c r="BC101" i="27"/>
  <c r="BB101" i="27"/>
  <c r="AZ101" i="27"/>
  <c r="A101" i="27"/>
  <c r="BK100" i="27"/>
  <c r="BJ100" i="27"/>
  <c r="BI100" i="27"/>
  <c r="BH100" i="27"/>
  <c r="BG100" i="27"/>
  <c r="BF100" i="27"/>
  <c r="BE100" i="27"/>
  <c r="BC100" i="27"/>
  <c r="BB100" i="27"/>
  <c r="AZ100" i="27"/>
  <c r="A100" i="27"/>
  <c r="BK99" i="27"/>
  <c r="BJ99" i="27"/>
  <c r="BI99" i="27"/>
  <c r="BH99" i="27"/>
  <c r="BG99" i="27"/>
  <c r="BF99" i="27"/>
  <c r="BE99" i="27"/>
  <c r="BC99" i="27"/>
  <c r="BB99" i="27"/>
  <c r="AZ99" i="27"/>
  <c r="A99" i="27"/>
  <c r="BK98" i="27"/>
  <c r="BJ98" i="27"/>
  <c r="BI98" i="27"/>
  <c r="BH98" i="27"/>
  <c r="BG98" i="27"/>
  <c r="BF98" i="27"/>
  <c r="BE98" i="27"/>
  <c r="BC98" i="27"/>
  <c r="BB98" i="27"/>
  <c r="AZ98" i="27"/>
  <c r="A98" i="27"/>
  <c r="BK97" i="27"/>
  <c r="BJ97" i="27"/>
  <c r="BI97" i="27"/>
  <c r="BH97" i="27"/>
  <c r="BG97" i="27"/>
  <c r="BF97" i="27"/>
  <c r="BE97" i="27"/>
  <c r="BC97" i="27"/>
  <c r="BB97" i="27"/>
  <c r="AZ97" i="27"/>
  <c r="A97" i="27"/>
  <c r="BK96" i="27"/>
  <c r="BJ96" i="27"/>
  <c r="BI96" i="27"/>
  <c r="BH96" i="27"/>
  <c r="BG96" i="27"/>
  <c r="BF96" i="27"/>
  <c r="BE96" i="27"/>
  <c r="BC96" i="27"/>
  <c r="BB96" i="27"/>
  <c r="AZ96" i="27"/>
  <c r="A96" i="27"/>
  <c r="BK95" i="27"/>
  <c r="BJ95" i="27"/>
  <c r="BI95" i="27"/>
  <c r="BH95" i="27"/>
  <c r="BG95" i="27"/>
  <c r="BF95" i="27"/>
  <c r="BE95" i="27"/>
  <c r="BC95" i="27"/>
  <c r="BB95" i="27"/>
  <c r="AZ95" i="27"/>
  <c r="A95" i="27"/>
  <c r="BK94" i="27"/>
  <c r="BJ94" i="27"/>
  <c r="BI94" i="27"/>
  <c r="BH94" i="27"/>
  <c r="BG94" i="27"/>
  <c r="BF94" i="27"/>
  <c r="BE94" i="27"/>
  <c r="BC94" i="27"/>
  <c r="BB94" i="27"/>
  <c r="AZ94" i="27"/>
  <c r="A94" i="27"/>
  <c r="BK93" i="27"/>
  <c r="BJ93" i="27"/>
  <c r="BI93" i="27"/>
  <c r="BH93" i="27"/>
  <c r="BG93" i="27"/>
  <c r="BF93" i="27"/>
  <c r="BE93" i="27"/>
  <c r="BC93" i="27"/>
  <c r="BB93" i="27"/>
  <c r="AZ93" i="27"/>
  <c r="A93" i="27"/>
  <c r="BK92" i="27"/>
  <c r="BJ92" i="27"/>
  <c r="BI92" i="27"/>
  <c r="BH92" i="27"/>
  <c r="BG92" i="27"/>
  <c r="BF92" i="27"/>
  <c r="BE92" i="27"/>
  <c r="BC92" i="27"/>
  <c r="BB92" i="27"/>
  <c r="AZ92" i="27"/>
  <c r="A92" i="27"/>
  <c r="BK91" i="27"/>
  <c r="BJ91" i="27"/>
  <c r="BI91" i="27"/>
  <c r="BH91" i="27"/>
  <c r="BG91" i="27"/>
  <c r="BF91" i="27"/>
  <c r="BE91" i="27"/>
  <c r="BC91" i="27"/>
  <c r="BB91" i="27"/>
  <c r="AZ91" i="27"/>
  <c r="A91" i="27"/>
  <c r="BK90" i="27"/>
  <c r="BJ90" i="27"/>
  <c r="BI90" i="27"/>
  <c r="BH90" i="27"/>
  <c r="BG90" i="27"/>
  <c r="BF90" i="27"/>
  <c r="BE90" i="27"/>
  <c r="BC90" i="27"/>
  <c r="BB90" i="27"/>
  <c r="AZ90" i="27"/>
  <c r="A90" i="27"/>
  <c r="BK89" i="27"/>
  <c r="BJ89" i="27"/>
  <c r="BI89" i="27"/>
  <c r="BH89" i="27"/>
  <c r="BG89" i="27"/>
  <c r="BF89" i="27"/>
  <c r="BE89" i="27"/>
  <c r="BC89" i="27"/>
  <c r="BB89" i="27"/>
  <c r="AZ89" i="27"/>
  <c r="A89" i="27"/>
  <c r="BK88" i="27"/>
  <c r="BJ88" i="27"/>
  <c r="BI88" i="27"/>
  <c r="BH88" i="27"/>
  <c r="BG88" i="27"/>
  <c r="BF88" i="27"/>
  <c r="BE88" i="27"/>
  <c r="BC88" i="27"/>
  <c r="BB88" i="27"/>
  <c r="AZ88" i="27"/>
  <c r="A88" i="27"/>
  <c r="BK87" i="27"/>
  <c r="BJ87" i="27"/>
  <c r="BI87" i="27"/>
  <c r="BH87" i="27"/>
  <c r="BG87" i="27"/>
  <c r="BF87" i="27"/>
  <c r="BE87" i="27"/>
  <c r="BC87" i="27"/>
  <c r="BB87" i="27"/>
  <c r="AZ87" i="27"/>
  <c r="A87" i="27"/>
  <c r="BK86" i="27"/>
  <c r="BJ86" i="27"/>
  <c r="BI86" i="27"/>
  <c r="BH86" i="27"/>
  <c r="BG86" i="27"/>
  <c r="BF86" i="27"/>
  <c r="BE86" i="27"/>
  <c r="BC86" i="27"/>
  <c r="BB86" i="27"/>
  <c r="AZ86" i="27"/>
  <c r="A86" i="27"/>
  <c r="BK85" i="27"/>
  <c r="BJ85" i="27"/>
  <c r="BI85" i="27"/>
  <c r="BH85" i="27"/>
  <c r="BG85" i="27"/>
  <c r="BF85" i="27"/>
  <c r="BE85" i="27"/>
  <c r="BC85" i="27"/>
  <c r="BB85" i="27"/>
  <c r="AZ85" i="27"/>
  <c r="A85" i="27"/>
  <c r="BK84" i="27"/>
  <c r="BJ84" i="27"/>
  <c r="BI84" i="27"/>
  <c r="BH84" i="27"/>
  <c r="BG84" i="27"/>
  <c r="BF84" i="27"/>
  <c r="BE84" i="27"/>
  <c r="BC84" i="27"/>
  <c r="BB84" i="27"/>
  <c r="AZ84" i="27"/>
  <c r="A84" i="27"/>
  <c r="BK83" i="27"/>
  <c r="BJ83" i="27"/>
  <c r="BI83" i="27"/>
  <c r="BH83" i="27"/>
  <c r="BG83" i="27"/>
  <c r="BF83" i="27"/>
  <c r="BE83" i="27"/>
  <c r="BC83" i="27"/>
  <c r="BB83" i="27"/>
  <c r="AZ83" i="27"/>
  <c r="A83" i="27"/>
  <c r="BK82" i="27"/>
  <c r="BJ82" i="27"/>
  <c r="BI82" i="27"/>
  <c r="BH82" i="27"/>
  <c r="BG82" i="27"/>
  <c r="BF82" i="27"/>
  <c r="BE82" i="27"/>
  <c r="BC82" i="27"/>
  <c r="BB82" i="27"/>
  <c r="AZ82" i="27"/>
  <c r="A82" i="27"/>
  <c r="BK81" i="27"/>
  <c r="BJ81" i="27"/>
  <c r="BI81" i="27"/>
  <c r="BH81" i="27"/>
  <c r="BG81" i="27"/>
  <c r="BF81" i="27"/>
  <c r="BE81" i="27"/>
  <c r="BC81" i="27"/>
  <c r="BB81" i="27"/>
  <c r="AZ81" i="27"/>
  <c r="A81" i="27"/>
  <c r="BK80" i="27"/>
  <c r="BJ80" i="27"/>
  <c r="BI80" i="27"/>
  <c r="BH80" i="27"/>
  <c r="BG80" i="27"/>
  <c r="BF80" i="27"/>
  <c r="BE80" i="27"/>
  <c r="BC80" i="27"/>
  <c r="BB80" i="27"/>
  <c r="AZ80" i="27"/>
  <c r="A80" i="27"/>
  <c r="BK79" i="27"/>
  <c r="BJ79" i="27"/>
  <c r="BI79" i="27"/>
  <c r="BH79" i="27"/>
  <c r="BG79" i="27"/>
  <c r="BF79" i="27"/>
  <c r="BE79" i="27"/>
  <c r="BC79" i="27"/>
  <c r="BB79" i="27"/>
  <c r="AZ79" i="27"/>
  <c r="A79" i="27"/>
  <c r="BK78" i="27"/>
  <c r="BJ78" i="27"/>
  <c r="BI78" i="27"/>
  <c r="BH78" i="27"/>
  <c r="BG78" i="27"/>
  <c r="BF78" i="27"/>
  <c r="BE78" i="27"/>
  <c r="BC78" i="27"/>
  <c r="BB78" i="27"/>
  <c r="AZ78" i="27"/>
  <c r="A78" i="27"/>
  <c r="BK77" i="27"/>
  <c r="BJ77" i="27"/>
  <c r="BI77" i="27"/>
  <c r="BH77" i="27"/>
  <c r="BG77" i="27"/>
  <c r="BF77" i="27"/>
  <c r="BE77" i="27"/>
  <c r="BC77" i="27"/>
  <c r="BB77" i="27"/>
  <c r="AZ77" i="27"/>
  <c r="A77" i="27"/>
  <c r="BK76" i="27"/>
  <c r="BJ76" i="27"/>
  <c r="BI76" i="27"/>
  <c r="BH76" i="27"/>
  <c r="BG76" i="27"/>
  <c r="BF76" i="27"/>
  <c r="BE76" i="27"/>
  <c r="BC76" i="27"/>
  <c r="BB76" i="27"/>
  <c r="AZ76" i="27"/>
  <c r="A76" i="27"/>
  <c r="BK75" i="27"/>
  <c r="BJ75" i="27"/>
  <c r="BI75" i="27"/>
  <c r="BH75" i="27"/>
  <c r="BG75" i="27"/>
  <c r="BF75" i="27"/>
  <c r="BE75" i="27"/>
  <c r="BC75" i="27"/>
  <c r="BB75" i="27"/>
  <c r="AZ75" i="27"/>
  <c r="A75" i="27"/>
  <c r="BK74" i="27"/>
  <c r="BJ74" i="27"/>
  <c r="BI74" i="27"/>
  <c r="BH74" i="27"/>
  <c r="BG74" i="27"/>
  <c r="BF74" i="27"/>
  <c r="BE74" i="27"/>
  <c r="BC74" i="27"/>
  <c r="BB74" i="27"/>
  <c r="AZ74" i="27"/>
  <c r="A74" i="27"/>
  <c r="BK73" i="27"/>
  <c r="BJ73" i="27"/>
  <c r="BI73" i="27"/>
  <c r="BH73" i="27"/>
  <c r="BG73" i="27"/>
  <c r="BF73" i="27"/>
  <c r="BE73" i="27"/>
  <c r="BC73" i="27"/>
  <c r="BB73" i="27"/>
  <c r="AZ73" i="27"/>
  <c r="A73" i="27"/>
  <c r="BK72" i="27"/>
  <c r="BJ72" i="27"/>
  <c r="BI72" i="27"/>
  <c r="BH72" i="27"/>
  <c r="BG72" i="27"/>
  <c r="BF72" i="27"/>
  <c r="BE72" i="27"/>
  <c r="BC72" i="27"/>
  <c r="BB72" i="27"/>
  <c r="AZ72" i="27"/>
  <c r="A72" i="27"/>
  <c r="BK71" i="27"/>
  <c r="BJ71" i="27"/>
  <c r="BI71" i="27"/>
  <c r="BH71" i="27"/>
  <c r="BG71" i="27"/>
  <c r="BF71" i="27"/>
  <c r="BE71" i="27"/>
  <c r="BC71" i="27"/>
  <c r="BB71" i="27"/>
  <c r="AZ71" i="27"/>
  <c r="A71" i="27"/>
  <c r="BK70" i="27"/>
  <c r="BJ70" i="27"/>
  <c r="BI70" i="27"/>
  <c r="BH70" i="27"/>
  <c r="BG70" i="27"/>
  <c r="BF70" i="27"/>
  <c r="BE70" i="27"/>
  <c r="BC70" i="27"/>
  <c r="BB70" i="27"/>
  <c r="AZ70" i="27"/>
  <c r="A70" i="27"/>
  <c r="BK69" i="27"/>
  <c r="BJ69" i="27"/>
  <c r="BI69" i="27"/>
  <c r="BH69" i="27"/>
  <c r="BG69" i="27"/>
  <c r="BF69" i="27"/>
  <c r="BE69" i="27"/>
  <c r="BC69" i="27"/>
  <c r="BB69" i="27"/>
  <c r="AZ69" i="27"/>
  <c r="A69" i="27"/>
  <c r="BK68" i="27"/>
  <c r="BJ68" i="27"/>
  <c r="BI68" i="27"/>
  <c r="BH68" i="27"/>
  <c r="BG68" i="27"/>
  <c r="BF68" i="27"/>
  <c r="BE68" i="27"/>
  <c r="BC68" i="27"/>
  <c r="BB68" i="27"/>
  <c r="AZ68" i="27"/>
  <c r="A68" i="27"/>
  <c r="BK67" i="27"/>
  <c r="BJ67" i="27"/>
  <c r="BI67" i="27"/>
  <c r="BH67" i="27"/>
  <c r="BG67" i="27"/>
  <c r="BF67" i="27"/>
  <c r="BE67" i="27"/>
  <c r="BC67" i="27"/>
  <c r="BB67" i="27"/>
  <c r="AZ67" i="27"/>
  <c r="A67" i="27"/>
  <c r="BK66" i="27"/>
  <c r="BJ66" i="27"/>
  <c r="BI66" i="27"/>
  <c r="BH66" i="27"/>
  <c r="BG66" i="27"/>
  <c r="BF66" i="27"/>
  <c r="BE66" i="27"/>
  <c r="BC66" i="27"/>
  <c r="BB66" i="27"/>
  <c r="AZ66" i="27"/>
  <c r="A66" i="27"/>
  <c r="BK65" i="27"/>
  <c r="BJ65" i="27"/>
  <c r="BI65" i="27"/>
  <c r="BH65" i="27"/>
  <c r="BG65" i="27"/>
  <c r="BF65" i="27"/>
  <c r="BE65" i="27"/>
  <c r="BC65" i="27"/>
  <c r="BB65" i="27"/>
  <c r="AZ65" i="27"/>
  <c r="A65" i="27"/>
  <c r="BK64" i="27"/>
  <c r="BJ64" i="27"/>
  <c r="BI64" i="27"/>
  <c r="BH64" i="27"/>
  <c r="BG64" i="27"/>
  <c r="BF64" i="27"/>
  <c r="BE64" i="27"/>
  <c r="BC64" i="27"/>
  <c r="BB64" i="27"/>
  <c r="AZ64" i="27"/>
  <c r="A64" i="27"/>
  <c r="BK63" i="27"/>
  <c r="BJ63" i="27"/>
  <c r="BI63" i="27"/>
  <c r="BH63" i="27"/>
  <c r="BG63" i="27"/>
  <c r="BF63" i="27"/>
  <c r="BE63" i="27"/>
  <c r="BC63" i="27"/>
  <c r="BB63" i="27"/>
  <c r="AZ63" i="27"/>
  <c r="A63" i="27"/>
  <c r="BK62" i="27"/>
  <c r="BJ62" i="27"/>
  <c r="BI62" i="27"/>
  <c r="BH62" i="27"/>
  <c r="BG62" i="27"/>
  <c r="BF62" i="27"/>
  <c r="BE62" i="27"/>
  <c r="BC62" i="27"/>
  <c r="BB62" i="27"/>
  <c r="AZ62" i="27"/>
  <c r="A62" i="27"/>
  <c r="BK61" i="27"/>
  <c r="BJ61" i="27"/>
  <c r="BI61" i="27"/>
  <c r="BH61" i="27"/>
  <c r="BG61" i="27"/>
  <c r="BF61" i="27"/>
  <c r="BE61" i="27"/>
  <c r="BC61" i="27"/>
  <c r="BB61" i="27"/>
  <c r="AZ61" i="27"/>
  <c r="A61" i="27"/>
  <c r="BK60" i="27"/>
  <c r="BJ60" i="27"/>
  <c r="BI60" i="27"/>
  <c r="BH60" i="27"/>
  <c r="BG60" i="27"/>
  <c r="BF60" i="27"/>
  <c r="BE60" i="27"/>
  <c r="BC60" i="27"/>
  <c r="BB60" i="27"/>
  <c r="AZ60" i="27"/>
  <c r="A60" i="27"/>
  <c r="BK59" i="27"/>
  <c r="BJ59" i="27"/>
  <c r="BI59" i="27"/>
  <c r="BH59" i="27"/>
  <c r="BG59" i="27"/>
  <c r="BF59" i="27"/>
  <c r="BE59" i="27"/>
  <c r="BC59" i="27"/>
  <c r="BB59" i="27"/>
  <c r="AZ59" i="27"/>
  <c r="A59" i="27"/>
  <c r="BK58" i="27"/>
  <c r="BJ58" i="27"/>
  <c r="BI58" i="27"/>
  <c r="BH58" i="27"/>
  <c r="BG58" i="27"/>
  <c r="BF58" i="27"/>
  <c r="BE58" i="27"/>
  <c r="BC58" i="27"/>
  <c r="BB58" i="27"/>
  <c r="AZ58" i="27"/>
  <c r="A58" i="27"/>
  <c r="BK57" i="27"/>
  <c r="BJ57" i="27"/>
  <c r="BI57" i="27"/>
  <c r="BH57" i="27"/>
  <c r="BG57" i="27"/>
  <c r="BF57" i="27"/>
  <c r="BE57" i="27"/>
  <c r="BC57" i="27"/>
  <c r="BB57" i="27"/>
  <c r="AZ57" i="27"/>
  <c r="A57" i="27"/>
  <c r="BK56" i="27"/>
  <c r="BJ56" i="27"/>
  <c r="BI56" i="27"/>
  <c r="BH56" i="27"/>
  <c r="BG56" i="27"/>
  <c r="BF56" i="27"/>
  <c r="BE56" i="27"/>
  <c r="BC56" i="27"/>
  <c r="BB56" i="27"/>
  <c r="AZ56" i="27"/>
  <c r="A56" i="27"/>
  <c r="BK55" i="27"/>
  <c r="BJ55" i="27"/>
  <c r="BI55" i="27"/>
  <c r="BH55" i="27"/>
  <c r="BG55" i="27"/>
  <c r="BF55" i="27"/>
  <c r="BE55" i="27"/>
  <c r="BC55" i="27"/>
  <c r="BB55" i="27"/>
  <c r="AZ55" i="27"/>
  <c r="A55" i="27"/>
  <c r="BK54" i="27"/>
  <c r="BJ54" i="27"/>
  <c r="BI54" i="27"/>
  <c r="BH54" i="27"/>
  <c r="BG54" i="27"/>
  <c r="BF54" i="27"/>
  <c r="BE54" i="27"/>
  <c r="BC54" i="27"/>
  <c r="BB54" i="27"/>
  <c r="AZ54" i="27"/>
  <c r="A54" i="27"/>
  <c r="BK53" i="27"/>
  <c r="BJ53" i="27"/>
  <c r="BI53" i="27"/>
  <c r="BH53" i="27"/>
  <c r="BG53" i="27"/>
  <c r="BF53" i="27"/>
  <c r="BE53" i="27"/>
  <c r="BC53" i="27"/>
  <c r="BB53" i="27"/>
  <c r="AZ53" i="27"/>
  <c r="A53" i="27"/>
  <c r="BK52" i="27"/>
  <c r="BJ52" i="27"/>
  <c r="BI52" i="27"/>
  <c r="BH52" i="27"/>
  <c r="BG52" i="27"/>
  <c r="BF52" i="27"/>
  <c r="BE52" i="27"/>
  <c r="BC52" i="27"/>
  <c r="BB52" i="27"/>
  <c r="AZ52" i="27"/>
  <c r="A52" i="27"/>
  <c r="BK51" i="27"/>
  <c r="BJ51" i="27"/>
  <c r="BI51" i="27"/>
  <c r="BH51" i="27"/>
  <c r="BG51" i="27"/>
  <c r="BF51" i="27"/>
  <c r="BE51" i="27"/>
  <c r="BC51" i="27"/>
  <c r="BB51" i="27"/>
  <c r="AZ51" i="27"/>
  <c r="A51" i="27"/>
  <c r="BK50" i="27"/>
  <c r="BJ50" i="27"/>
  <c r="BI50" i="27"/>
  <c r="BH50" i="27"/>
  <c r="BG50" i="27"/>
  <c r="BF50" i="27"/>
  <c r="BE50" i="27"/>
  <c r="BC50" i="27"/>
  <c r="BB50" i="27"/>
  <c r="AZ50" i="27"/>
  <c r="A50" i="27"/>
  <c r="BK49" i="27"/>
  <c r="BJ49" i="27"/>
  <c r="BI49" i="27"/>
  <c r="BH49" i="27"/>
  <c r="BG49" i="27"/>
  <c r="BF49" i="27"/>
  <c r="BE49" i="27"/>
  <c r="BC49" i="27"/>
  <c r="BB49" i="27"/>
  <c r="AZ49" i="27"/>
  <c r="A49" i="27"/>
  <c r="BK48" i="27"/>
  <c r="BJ48" i="27"/>
  <c r="BI48" i="27"/>
  <c r="BH48" i="27"/>
  <c r="BG48" i="27"/>
  <c r="BF48" i="27"/>
  <c r="BE48" i="27"/>
  <c r="BC48" i="27"/>
  <c r="BB48" i="27"/>
  <c r="AZ48" i="27"/>
  <c r="A48" i="27"/>
  <c r="BK47" i="27"/>
  <c r="BJ47" i="27"/>
  <c r="BI47" i="27"/>
  <c r="BH47" i="27"/>
  <c r="BG47" i="27"/>
  <c r="BF47" i="27"/>
  <c r="BE47" i="27"/>
  <c r="BC47" i="27"/>
  <c r="BB47" i="27"/>
  <c r="AZ47" i="27"/>
  <c r="A47" i="27"/>
  <c r="BK46" i="27"/>
  <c r="BJ46" i="27"/>
  <c r="BI46" i="27"/>
  <c r="BH46" i="27"/>
  <c r="BG46" i="27"/>
  <c r="BF46" i="27"/>
  <c r="BE46" i="27"/>
  <c r="BC46" i="27"/>
  <c r="BB46" i="27"/>
  <c r="AZ46" i="27"/>
  <c r="A46" i="27"/>
  <c r="BK45" i="27"/>
  <c r="BJ45" i="27"/>
  <c r="BI45" i="27"/>
  <c r="BH45" i="27"/>
  <c r="BG45" i="27"/>
  <c r="BF45" i="27"/>
  <c r="BE45" i="27"/>
  <c r="BC45" i="27"/>
  <c r="BB45" i="27"/>
  <c r="AZ45" i="27"/>
  <c r="A45" i="27"/>
  <c r="BK44" i="27"/>
  <c r="BJ44" i="27"/>
  <c r="BI44" i="27"/>
  <c r="BH44" i="27"/>
  <c r="BG44" i="27"/>
  <c r="BF44" i="27"/>
  <c r="BE44" i="27"/>
  <c r="BC44" i="27"/>
  <c r="BB44" i="27"/>
  <c r="AZ44" i="27"/>
  <c r="A44" i="27"/>
  <c r="BK43" i="27"/>
  <c r="BJ43" i="27"/>
  <c r="BI43" i="27"/>
  <c r="BH43" i="27"/>
  <c r="BG43" i="27"/>
  <c r="BF43" i="27"/>
  <c r="BE43" i="27"/>
  <c r="BC43" i="27"/>
  <c r="BB43" i="27"/>
  <c r="AZ43" i="27"/>
  <c r="A43" i="27"/>
  <c r="BK42" i="27"/>
  <c r="BJ42" i="27"/>
  <c r="BI42" i="27"/>
  <c r="BH42" i="27"/>
  <c r="BG42" i="27"/>
  <c r="BF42" i="27"/>
  <c r="BE42" i="27"/>
  <c r="BC42" i="27"/>
  <c r="BB42" i="27"/>
  <c r="AZ42" i="27"/>
  <c r="A42" i="27"/>
  <c r="BK41" i="27"/>
  <c r="BJ41" i="27"/>
  <c r="BI41" i="27"/>
  <c r="BH41" i="27"/>
  <c r="BG41" i="27"/>
  <c r="BF41" i="27"/>
  <c r="BE41" i="27"/>
  <c r="BC41" i="27"/>
  <c r="BB41" i="27"/>
  <c r="AZ41" i="27"/>
  <c r="A41" i="27"/>
  <c r="BK40" i="27"/>
  <c r="BJ40" i="27"/>
  <c r="BI40" i="27"/>
  <c r="BH40" i="27"/>
  <c r="BG40" i="27"/>
  <c r="BF40" i="27"/>
  <c r="BE40" i="27"/>
  <c r="BC40" i="27"/>
  <c r="BB40" i="27"/>
  <c r="AZ40" i="27"/>
  <c r="A40" i="27"/>
  <c r="BK39" i="27"/>
  <c r="BJ39" i="27"/>
  <c r="BI39" i="27"/>
  <c r="BH39" i="27"/>
  <c r="BG39" i="27"/>
  <c r="BF39" i="27"/>
  <c r="BE39" i="27"/>
  <c r="BC39" i="27"/>
  <c r="BB39" i="27"/>
  <c r="AZ39" i="27"/>
  <c r="A39" i="27"/>
  <c r="BK38" i="27"/>
  <c r="BJ38" i="27"/>
  <c r="BI38" i="27"/>
  <c r="BH38" i="27"/>
  <c r="BG38" i="27"/>
  <c r="BF38" i="27"/>
  <c r="BE38" i="27"/>
  <c r="BC38" i="27"/>
  <c r="BB38" i="27"/>
  <c r="AZ38" i="27"/>
  <c r="A38" i="27"/>
  <c r="BK37" i="27"/>
  <c r="BJ37" i="27"/>
  <c r="BI37" i="27"/>
  <c r="BH37" i="27"/>
  <c r="BG37" i="27"/>
  <c r="BF37" i="27"/>
  <c r="BE37" i="27"/>
  <c r="BC37" i="27"/>
  <c r="BB37" i="27"/>
  <c r="AZ37" i="27"/>
  <c r="A37" i="27"/>
  <c r="BK36" i="27"/>
  <c r="BJ36" i="27"/>
  <c r="BI36" i="27"/>
  <c r="BH36" i="27"/>
  <c r="BG36" i="27"/>
  <c r="BF36" i="27"/>
  <c r="BE36" i="27"/>
  <c r="BC36" i="27"/>
  <c r="BB36" i="27"/>
  <c r="AZ36" i="27"/>
  <c r="A36" i="27"/>
  <c r="BK35" i="27"/>
  <c r="BJ35" i="27"/>
  <c r="BI35" i="27"/>
  <c r="BH35" i="27"/>
  <c r="BG35" i="27"/>
  <c r="BF35" i="27"/>
  <c r="BE35" i="27"/>
  <c r="BC35" i="27"/>
  <c r="BB35" i="27"/>
  <c r="AZ35" i="27"/>
  <c r="A35" i="27"/>
  <c r="BK34" i="27"/>
  <c r="BJ34" i="27"/>
  <c r="BI34" i="27"/>
  <c r="BH34" i="27"/>
  <c r="BG34" i="27"/>
  <c r="BF34" i="27"/>
  <c r="BE34" i="27"/>
  <c r="BC34" i="27"/>
  <c r="BB34" i="27"/>
  <c r="AZ34" i="27"/>
  <c r="A34" i="27"/>
  <c r="BK33" i="27"/>
  <c r="BJ33" i="27"/>
  <c r="BI33" i="27"/>
  <c r="BH33" i="27"/>
  <c r="BG33" i="27"/>
  <c r="BF33" i="27"/>
  <c r="BE33" i="27"/>
  <c r="BC33" i="27"/>
  <c r="BB33" i="27"/>
  <c r="AZ33" i="27"/>
  <c r="A33" i="27"/>
  <c r="BK32" i="27"/>
  <c r="BJ32" i="27"/>
  <c r="BI32" i="27"/>
  <c r="BH32" i="27"/>
  <c r="BG32" i="27"/>
  <c r="BF32" i="27"/>
  <c r="BE32" i="27"/>
  <c r="BC32" i="27"/>
  <c r="BB32" i="27"/>
  <c r="AZ32" i="27"/>
  <c r="A32" i="27"/>
  <c r="BK31" i="27"/>
  <c r="BJ31" i="27"/>
  <c r="BI31" i="27"/>
  <c r="BH31" i="27"/>
  <c r="BG31" i="27"/>
  <c r="BF31" i="27"/>
  <c r="BE31" i="27"/>
  <c r="BC31" i="27"/>
  <c r="BB31" i="27"/>
  <c r="AZ31" i="27"/>
  <c r="A31" i="27"/>
  <c r="BK30" i="27"/>
  <c r="BJ30" i="27"/>
  <c r="BI30" i="27"/>
  <c r="BH30" i="27"/>
  <c r="BG30" i="27"/>
  <c r="BF30" i="27"/>
  <c r="BE30" i="27"/>
  <c r="BC30" i="27"/>
  <c r="BB30" i="27"/>
  <c r="AZ30" i="27"/>
  <c r="A30" i="27"/>
  <c r="BK29" i="27"/>
  <c r="BJ29" i="27"/>
  <c r="BI29" i="27"/>
  <c r="BH29" i="27"/>
  <c r="BG29" i="27"/>
  <c r="BF29" i="27"/>
  <c r="BE29" i="27"/>
  <c r="BC29" i="27"/>
  <c r="BB29" i="27"/>
  <c r="AZ29" i="27"/>
  <c r="A29" i="27"/>
  <c r="BK28" i="27"/>
  <c r="BJ28" i="27"/>
  <c r="BI28" i="27"/>
  <c r="BH28" i="27"/>
  <c r="BG28" i="27"/>
  <c r="BF28" i="27"/>
  <c r="BE28" i="27"/>
  <c r="BC28" i="27"/>
  <c r="BB28" i="27"/>
  <c r="AZ28" i="27"/>
  <c r="A28" i="27"/>
  <c r="BK27" i="27"/>
  <c r="BJ27" i="27"/>
  <c r="BI27" i="27"/>
  <c r="BH27" i="27"/>
  <c r="BG27" i="27"/>
  <c r="BF27" i="27"/>
  <c r="BE27" i="27"/>
  <c r="BC27" i="27"/>
  <c r="BB27" i="27"/>
  <c r="AZ27" i="27"/>
  <c r="A27" i="27"/>
  <c r="BK26" i="27"/>
  <c r="BJ26" i="27"/>
  <c r="BI26" i="27"/>
  <c r="BH26" i="27"/>
  <c r="BG26" i="27"/>
  <c r="BF26" i="27"/>
  <c r="BE26" i="27"/>
  <c r="BC26" i="27"/>
  <c r="BB26" i="27"/>
  <c r="AZ26" i="27"/>
  <c r="A26" i="27"/>
  <c r="BK25" i="27"/>
  <c r="BJ25" i="27"/>
  <c r="BI25" i="27"/>
  <c r="BH25" i="27"/>
  <c r="BG25" i="27"/>
  <c r="BF25" i="27"/>
  <c r="BE25" i="27"/>
  <c r="BC25" i="27"/>
  <c r="BB25" i="27"/>
  <c r="AZ25" i="27"/>
  <c r="A25" i="27"/>
  <c r="BK24" i="27"/>
  <c r="BJ24" i="27"/>
  <c r="BI24" i="27"/>
  <c r="BH24" i="27"/>
  <c r="BG24" i="27"/>
  <c r="BF24" i="27"/>
  <c r="BE24" i="27"/>
  <c r="BC24" i="27"/>
  <c r="BB24" i="27"/>
  <c r="AZ24" i="27"/>
  <c r="A24" i="27"/>
  <c r="BK23" i="27"/>
  <c r="BJ23" i="27"/>
  <c r="BI23" i="27"/>
  <c r="BH23" i="27"/>
  <c r="BG23" i="27"/>
  <c r="BF23" i="27"/>
  <c r="BE23" i="27"/>
  <c r="BC23" i="27"/>
  <c r="BB23" i="27"/>
  <c r="AZ23" i="27"/>
  <c r="A23" i="27"/>
  <c r="BK22" i="27"/>
  <c r="BJ22" i="27"/>
  <c r="BI22" i="27"/>
  <c r="BH22" i="27"/>
  <c r="BG22" i="27"/>
  <c r="BF22" i="27"/>
  <c r="BE22" i="27"/>
  <c r="BC22" i="27"/>
  <c r="BB22" i="27"/>
  <c r="AZ22" i="27"/>
  <c r="A22" i="27"/>
  <c r="BK21" i="27"/>
  <c r="BJ21" i="27"/>
  <c r="BI21" i="27"/>
  <c r="BH21" i="27"/>
  <c r="BG21" i="27"/>
  <c r="BF21" i="27"/>
  <c r="BE21" i="27"/>
  <c r="BC21" i="27"/>
  <c r="BB21" i="27"/>
  <c r="AZ21" i="27"/>
  <c r="A21" i="27"/>
  <c r="BK20" i="27"/>
  <c r="BJ20" i="27"/>
  <c r="BI20" i="27"/>
  <c r="BH20" i="27"/>
  <c r="BG20" i="27"/>
  <c r="BF20" i="27"/>
  <c r="BE20" i="27"/>
  <c r="BC20" i="27"/>
  <c r="BB20" i="27"/>
  <c r="AZ20" i="27"/>
  <c r="A20" i="27"/>
  <c r="BK19" i="27"/>
  <c r="BJ19" i="27"/>
  <c r="BI19" i="27"/>
  <c r="BH19" i="27"/>
  <c r="BG19" i="27"/>
  <c r="BF19" i="27"/>
  <c r="BE19" i="27"/>
  <c r="BC19" i="27"/>
  <c r="BB19" i="27"/>
  <c r="AZ19" i="27"/>
  <c r="A19" i="27"/>
  <c r="BK18" i="27"/>
  <c r="BJ18" i="27"/>
  <c r="BI18" i="27"/>
  <c r="BH18" i="27"/>
  <c r="BG18" i="27"/>
  <c r="BF18" i="27"/>
  <c r="BE18" i="27"/>
  <c r="BC18" i="27"/>
  <c r="BB18" i="27"/>
  <c r="AZ18" i="27"/>
  <c r="A18" i="27"/>
  <c r="BK17" i="27"/>
  <c r="BJ17" i="27"/>
  <c r="BI17" i="27"/>
  <c r="BH17" i="27"/>
  <c r="BG17" i="27"/>
  <c r="BF17" i="27"/>
  <c r="BE17" i="27"/>
  <c r="BC17" i="27"/>
  <c r="BB17" i="27"/>
  <c r="AZ17" i="27"/>
  <c r="A17" i="27"/>
  <c r="BK16" i="27"/>
  <c r="BJ16" i="27"/>
  <c r="BI16" i="27"/>
  <c r="BH16" i="27"/>
  <c r="BG16" i="27"/>
  <c r="BF16" i="27"/>
  <c r="BE16" i="27"/>
  <c r="BC16" i="27"/>
  <c r="BB16" i="27"/>
  <c r="AZ16" i="27"/>
  <c r="A16" i="27"/>
  <c r="BK15" i="27"/>
  <c r="BJ15" i="27"/>
  <c r="BI15" i="27"/>
  <c r="BH15" i="27"/>
  <c r="BG15" i="27"/>
  <c r="BF15" i="27"/>
  <c r="BE15" i="27"/>
  <c r="BC15" i="27"/>
  <c r="BB15" i="27"/>
  <c r="AZ15" i="27"/>
  <c r="A15" i="27"/>
  <c r="BK14" i="27"/>
  <c r="BJ14" i="27"/>
  <c r="BI14" i="27"/>
  <c r="BH14" i="27"/>
  <c r="BG14" i="27"/>
  <c r="BF14" i="27"/>
  <c r="BE14" i="27"/>
  <c r="BC14" i="27"/>
  <c r="BB14" i="27"/>
  <c r="AZ14" i="27"/>
  <c r="A14" i="27"/>
  <c r="BK13" i="27"/>
  <c r="BJ13" i="27"/>
  <c r="BI13" i="27"/>
  <c r="BH13" i="27"/>
  <c r="BG13" i="27"/>
  <c r="BF13" i="27"/>
  <c r="BE13" i="27"/>
  <c r="BC13" i="27"/>
  <c r="BB13" i="27"/>
  <c r="AZ13" i="27"/>
  <c r="A13" i="27"/>
  <c r="BK12" i="27"/>
  <c r="BJ12" i="27"/>
  <c r="BI12" i="27"/>
  <c r="BH12" i="27"/>
  <c r="BG12" i="27"/>
  <c r="BF12" i="27"/>
  <c r="BE12" i="27"/>
  <c r="BC12" i="27"/>
  <c r="BB12" i="27"/>
  <c r="AZ12" i="27"/>
  <c r="A12" i="27"/>
  <c r="BK11" i="27"/>
  <c r="BJ11" i="27"/>
  <c r="BI11" i="27"/>
  <c r="BH11" i="27"/>
  <c r="BG11" i="27"/>
  <c r="BF11" i="27"/>
  <c r="BE11" i="27"/>
  <c r="BC11" i="27"/>
  <c r="BB11" i="27"/>
  <c r="AZ11" i="27"/>
  <c r="A11" i="27"/>
  <c r="BK10" i="27"/>
  <c r="BJ10" i="27"/>
  <c r="BI10" i="27"/>
  <c r="BH10" i="27"/>
  <c r="BG10" i="27"/>
  <c r="BF10" i="27"/>
  <c r="BE10" i="27"/>
  <c r="BC10" i="27"/>
  <c r="BB10" i="27"/>
  <c r="AZ10" i="27"/>
  <c r="A10" i="27"/>
  <c r="BK9" i="27"/>
  <c r="BJ9" i="27"/>
  <c r="BI9" i="27"/>
  <c r="BH9" i="27"/>
  <c r="BG9" i="27"/>
  <c r="BF9" i="27"/>
  <c r="BE9" i="27"/>
  <c r="BC9" i="27"/>
  <c r="BB9" i="27"/>
  <c r="AZ9" i="27"/>
  <c r="A9" i="27"/>
  <c r="BK8" i="27"/>
  <c r="BJ8" i="27"/>
  <c r="BI8" i="27"/>
  <c r="BH8" i="27"/>
  <c r="BG8" i="27"/>
  <c r="BF8" i="27"/>
  <c r="BE8" i="27"/>
  <c r="BC8" i="27"/>
  <c r="BB8" i="27"/>
  <c r="AZ8" i="27"/>
  <c r="A8" i="27"/>
  <c r="BK7" i="27"/>
  <c r="BJ7" i="27"/>
  <c r="BI7" i="27"/>
  <c r="BH7" i="27"/>
  <c r="BG7" i="27"/>
  <c r="BF7" i="27"/>
  <c r="BE7" i="27"/>
  <c r="BC7" i="27"/>
  <c r="BB7" i="27"/>
  <c r="AZ7" i="27"/>
  <c r="A7" i="27"/>
  <c r="BK6" i="27"/>
  <c r="BJ6" i="27"/>
  <c r="BI6" i="27"/>
  <c r="BH6" i="27"/>
  <c r="BG6" i="27"/>
  <c r="BF6" i="27"/>
  <c r="BE6" i="27"/>
  <c r="BC6" i="27"/>
  <c r="BB6" i="27"/>
  <c r="AZ6" i="27"/>
  <c r="A6" i="27"/>
  <c r="BK5" i="27"/>
  <c r="BJ5" i="27"/>
  <c r="BI5" i="27"/>
  <c r="BH5" i="27"/>
  <c r="BG5" i="27"/>
  <c r="BF5" i="27"/>
  <c r="BE5" i="27"/>
  <c r="BC5" i="27"/>
  <c r="BB5" i="27"/>
  <c r="AZ5" i="27"/>
  <c r="A5" i="27"/>
  <c r="BK4" i="27"/>
  <c r="BJ4" i="27"/>
  <c r="BI4" i="27"/>
  <c r="BH4" i="27"/>
  <c r="BG4" i="27"/>
  <c r="BF4" i="27"/>
  <c r="BE4" i="27"/>
  <c r="BC4" i="27"/>
  <c r="BB4" i="27"/>
  <c r="AZ4" i="27"/>
  <c r="A4" i="27"/>
  <c r="BK3" i="27"/>
  <c r="BJ3" i="27"/>
  <c r="BI3" i="27"/>
  <c r="BH3" i="27"/>
  <c r="BG3" i="27"/>
  <c r="BF3" i="27"/>
  <c r="BE3" i="27"/>
  <c r="BC3" i="27"/>
  <c r="BB3" i="27"/>
  <c r="AZ3" i="27"/>
  <c r="A3" i="27"/>
  <c r="I2" i="27"/>
  <c r="H2" i="27"/>
  <c r="G2" i="27"/>
  <c r="F2" i="27"/>
  <c r="AT1196" i="1"/>
  <c r="AV1196" i="1"/>
  <c r="AX1196" i="1"/>
  <c r="AZ1196" i="1"/>
  <c r="BA1196" i="1"/>
  <c r="BA1197" i="1"/>
  <c r="BA1198" i="1"/>
  <c r="BA1199" i="1"/>
  <c r="BA1200" i="1"/>
  <c r="BA1201" i="1"/>
  <c r="BA1202" i="1"/>
  <c r="BA1203" i="1"/>
  <c r="BA1204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B1196" i="1"/>
  <c r="BC1196" i="1"/>
  <c r="BF1196" i="1"/>
  <c r="BG1196" i="1"/>
  <c r="BH1196" i="1"/>
  <c r="BI1196" i="1"/>
  <c r="BJ1196" i="1"/>
  <c r="BK1196" i="1"/>
  <c r="AT1197" i="1"/>
  <c r="AV1197" i="1"/>
  <c r="AX1197" i="1"/>
  <c r="AZ1197" i="1"/>
  <c r="BB1197" i="1"/>
  <c r="BC1197" i="1"/>
  <c r="BF1197" i="1"/>
  <c r="BG1197" i="1"/>
  <c r="BH1197" i="1"/>
  <c r="BI1197" i="1"/>
  <c r="BJ1197" i="1"/>
  <c r="BK1197" i="1"/>
  <c r="AT1198" i="1"/>
  <c r="AV1198" i="1"/>
  <c r="AX1198" i="1"/>
  <c r="AZ1198" i="1"/>
  <c r="BB1198" i="1"/>
  <c r="BC1198" i="1"/>
  <c r="BF1198" i="1"/>
  <c r="BG1198" i="1"/>
  <c r="BH1198" i="1"/>
  <c r="BI1198" i="1"/>
  <c r="BJ1198" i="1"/>
  <c r="BK1198" i="1"/>
  <c r="AT1199" i="1"/>
  <c r="AV1199" i="1"/>
  <c r="AX1199" i="1"/>
  <c r="AZ1199" i="1"/>
  <c r="BB1199" i="1"/>
  <c r="BC1199" i="1"/>
  <c r="BF1199" i="1"/>
  <c r="BG1199" i="1"/>
  <c r="BH1199" i="1"/>
  <c r="BI1199" i="1"/>
  <c r="BJ1199" i="1"/>
  <c r="BK1199" i="1"/>
  <c r="AT1200" i="1"/>
  <c r="AV1200" i="1"/>
  <c r="AX1200" i="1"/>
  <c r="AZ1200" i="1"/>
  <c r="BB1200" i="1"/>
  <c r="BC1200" i="1"/>
  <c r="BF1200" i="1"/>
  <c r="BG1200" i="1"/>
  <c r="BH1200" i="1"/>
  <c r="BI1200" i="1"/>
  <c r="BJ1200" i="1"/>
  <c r="BK1200" i="1"/>
  <c r="AT1201" i="1"/>
  <c r="AV1201" i="1"/>
  <c r="AX1201" i="1"/>
  <c r="AZ1201" i="1"/>
  <c r="BB1201" i="1"/>
  <c r="BC1201" i="1"/>
  <c r="BF1201" i="1"/>
  <c r="BG1201" i="1"/>
  <c r="BH1201" i="1"/>
  <c r="BI1201" i="1"/>
  <c r="BJ1201" i="1"/>
  <c r="BK1201" i="1"/>
  <c r="AT1202" i="1"/>
  <c r="AV1202" i="1"/>
  <c r="AX1202" i="1"/>
  <c r="AZ1202" i="1"/>
  <c r="BB1202" i="1"/>
  <c r="BC1202" i="1"/>
  <c r="BF1202" i="1"/>
  <c r="BG1202" i="1"/>
  <c r="BH1202" i="1"/>
  <c r="BI1202" i="1"/>
  <c r="BJ1202" i="1"/>
  <c r="BK1202" i="1"/>
  <c r="AT1203" i="1"/>
  <c r="AV1203" i="1"/>
  <c r="AX1203" i="1"/>
  <c r="AZ1203" i="1"/>
  <c r="BB1203" i="1"/>
  <c r="BC1203" i="1"/>
  <c r="BF1203" i="1"/>
  <c r="BG1203" i="1"/>
  <c r="BH1203" i="1"/>
  <c r="BI1203" i="1"/>
  <c r="BJ1203" i="1"/>
  <c r="BK1203" i="1"/>
  <c r="AT1204" i="1"/>
  <c r="AV1204" i="1"/>
  <c r="AX1204" i="1"/>
  <c r="AZ1204" i="1"/>
  <c r="BB1204" i="1"/>
  <c r="BC1204" i="1"/>
  <c r="BF1204" i="1"/>
  <c r="BG1204" i="1"/>
  <c r="BH1204" i="1"/>
  <c r="BI1204" i="1"/>
  <c r="BJ1204" i="1"/>
  <c r="BK1204" i="1"/>
  <c r="AT1183" i="1"/>
  <c r="AV1183" i="1"/>
  <c r="AX1183" i="1"/>
  <c r="AZ1183" i="1"/>
  <c r="BB1183" i="1"/>
  <c r="BC1183" i="1"/>
  <c r="BF1183" i="1"/>
  <c r="BG1183" i="1"/>
  <c r="BH1183" i="1"/>
  <c r="BI1183" i="1"/>
  <c r="BJ1183" i="1"/>
  <c r="BK1183" i="1"/>
  <c r="AT1184" i="1"/>
  <c r="AV1184" i="1"/>
  <c r="AX1184" i="1"/>
  <c r="AZ1184" i="1"/>
  <c r="BB1184" i="1"/>
  <c r="BC1184" i="1"/>
  <c r="BF1184" i="1"/>
  <c r="BG1184" i="1"/>
  <c r="BH1184" i="1"/>
  <c r="BI1184" i="1"/>
  <c r="BJ1184" i="1"/>
  <c r="BK1184" i="1"/>
  <c r="AT1185" i="1"/>
  <c r="AV1185" i="1"/>
  <c r="AX1185" i="1"/>
  <c r="AZ1185" i="1"/>
  <c r="BB1185" i="1"/>
  <c r="BC1185" i="1"/>
  <c r="BF1185" i="1"/>
  <c r="BG1185" i="1"/>
  <c r="BH1185" i="1"/>
  <c r="BI1185" i="1"/>
  <c r="BJ1185" i="1"/>
  <c r="BK1185" i="1"/>
  <c r="AT1186" i="1"/>
  <c r="AV1186" i="1"/>
  <c r="AX1186" i="1"/>
  <c r="AZ1186" i="1"/>
  <c r="BB1186" i="1"/>
  <c r="BC1186" i="1"/>
  <c r="BF1186" i="1"/>
  <c r="BG1186" i="1"/>
  <c r="BH1186" i="1"/>
  <c r="BI1186" i="1"/>
  <c r="BJ1186" i="1"/>
  <c r="BK1186" i="1"/>
  <c r="AT1187" i="1"/>
  <c r="AV1187" i="1"/>
  <c r="AX1187" i="1"/>
  <c r="AZ1187" i="1"/>
  <c r="BB1187" i="1"/>
  <c r="BC1187" i="1"/>
  <c r="BF1187" i="1"/>
  <c r="BG1187" i="1"/>
  <c r="BH1187" i="1"/>
  <c r="BI1187" i="1"/>
  <c r="BJ1187" i="1"/>
  <c r="BK1187" i="1"/>
  <c r="AT1188" i="1"/>
  <c r="AV1188" i="1"/>
  <c r="AX1188" i="1"/>
  <c r="AZ1188" i="1"/>
  <c r="BB1188" i="1"/>
  <c r="BC1188" i="1"/>
  <c r="BF1188" i="1"/>
  <c r="BG1188" i="1"/>
  <c r="BH1188" i="1"/>
  <c r="BI1188" i="1"/>
  <c r="BJ1188" i="1"/>
  <c r="BK1188" i="1"/>
  <c r="AT1189" i="1"/>
  <c r="AV1189" i="1"/>
  <c r="AX1189" i="1"/>
  <c r="AZ1189" i="1"/>
  <c r="BB1189" i="1"/>
  <c r="BC1189" i="1"/>
  <c r="BF1189" i="1"/>
  <c r="BG1189" i="1"/>
  <c r="BH1189" i="1"/>
  <c r="BI1189" i="1"/>
  <c r="BJ1189" i="1"/>
  <c r="BK1189" i="1"/>
  <c r="AT1190" i="1"/>
  <c r="AV1190" i="1"/>
  <c r="AX1190" i="1"/>
  <c r="AZ1190" i="1"/>
  <c r="BB1190" i="1"/>
  <c r="BC1190" i="1"/>
  <c r="BF1190" i="1"/>
  <c r="BG1190" i="1"/>
  <c r="BH1190" i="1"/>
  <c r="BI1190" i="1"/>
  <c r="BJ1190" i="1"/>
  <c r="BK1190" i="1"/>
  <c r="AT1191" i="1"/>
  <c r="AV1191" i="1"/>
  <c r="AX1191" i="1"/>
  <c r="AZ1191" i="1"/>
  <c r="BB1191" i="1"/>
  <c r="BC1191" i="1"/>
  <c r="BF1191" i="1"/>
  <c r="BG1191" i="1"/>
  <c r="BH1191" i="1"/>
  <c r="BI1191" i="1"/>
  <c r="BJ1191" i="1"/>
  <c r="BK1191" i="1"/>
  <c r="AT1192" i="1"/>
  <c r="AV1192" i="1"/>
  <c r="AX1192" i="1"/>
  <c r="AZ1192" i="1"/>
  <c r="BB1192" i="1"/>
  <c r="BC1192" i="1"/>
  <c r="BF1192" i="1"/>
  <c r="BG1192" i="1"/>
  <c r="BH1192" i="1"/>
  <c r="BI1192" i="1"/>
  <c r="BJ1192" i="1"/>
  <c r="BK1192" i="1"/>
  <c r="AT1193" i="1"/>
  <c r="AV1193" i="1"/>
  <c r="AX1193" i="1"/>
  <c r="AZ1193" i="1"/>
  <c r="BB1193" i="1"/>
  <c r="BC1193" i="1"/>
  <c r="BF1193" i="1"/>
  <c r="BG1193" i="1"/>
  <c r="BH1193" i="1"/>
  <c r="BI1193" i="1"/>
  <c r="BJ1193" i="1"/>
  <c r="BK1193" i="1"/>
  <c r="AT1194" i="1"/>
  <c r="AV1194" i="1"/>
  <c r="AX1194" i="1"/>
  <c r="AZ1194" i="1"/>
  <c r="BB1194" i="1"/>
  <c r="BC1194" i="1"/>
  <c r="BF1194" i="1"/>
  <c r="BG1194" i="1"/>
  <c r="BH1194" i="1"/>
  <c r="BI1194" i="1"/>
  <c r="BJ1194" i="1"/>
  <c r="BK1194" i="1"/>
  <c r="AT1195" i="1"/>
  <c r="AV1195" i="1"/>
  <c r="AX1195" i="1"/>
  <c r="AZ1195" i="1"/>
  <c r="BB1195" i="1"/>
  <c r="BC1195" i="1"/>
  <c r="BF1195" i="1"/>
  <c r="BG1195" i="1"/>
  <c r="BH1195" i="1"/>
  <c r="BI1195" i="1"/>
  <c r="BJ1195" i="1"/>
  <c r="BK1195" i="1"/>
  <c r="AT1177" i="1"/>
  <c r="AV1177" i="1"/>
  <c r="AX1177" i="1"/>
  <c r="AZ1177" i="1"/>
  <c r="BB1177" i="1"/>
  <c r="BC1177" i="1"/>
  <c r="BF1177" i="1"/>
  <c r="BG1177" i="1"/>
  <c r="BH1177" i="1"/>
  <c r="BI1177" i="1"/>
  <c r="BJ1177" i="1"/>
  <c r="BK1177" i="1"/>
  <c r="AT1178" i="1"/>
  <c r="AV1178" i="1"/>
  <c r="AX1178" i="1"/>
  <c r="AZ1178" i="1"/>
  <c r="BB1178" i="1"/>
  <c r="BC1178" i="1"/>
  <c r="BF1178" i="1"/>
  <c r="BG1178" i="1"/>
  <c r="BH1178" i="1"/>
  <c r="BI1178" i="1"/>
  <c r="BJ1178" i="1"/>
  <c r="BK1178" i="1"/>
  <c r="AT1179" i="1"/>
  <c r="AV1179" i="1"/>
  <c r="AX1179" i="1"/>
  <c r="AZ1179" i="1"/>
  <c r="BB1179" i="1"/>
  <c r="BC1179" i="1"/>
  <c r="BF1179" i="1"/>
  <c r="BG1179" i="1"/>
  <c r="BH1179" i="1"/>
  <c r="BI1179" i="1"/>
  <c r="BJ1179" i="1"/>
  <c r="BK1179" i="1"/>
  <c r="AT1180" i="1"/>
  <c r="AV1180" i="1"/>
  <c r="AX1180" i="1"/>
  <c r="AZ1180" i="1"/>
  <c r="BB1180" i="1"/>
  <c r="BC1180" i="1"/>
  <c r="BF1180" i="1"/>
  <c r="BG1180" i="1"/>
  <c r="BH1180" i="1"/>
  <c r="BI1180" i="1"/>
  <c r="BJ1180" i="1"/>
  <c r="BK1180" i="1"/>
  <c r="AT1181" i="1"/>
  <c r="AV1181" i="1"/>
  <c r="AX1181" i="1"/>
  <c r="AZ1181" i="1"/>
  <c r="BB1181" i="1"/>
  <c r="BC1181" i="1"/>
  <c r="BF1181" i="1"/>
  <c r="BG1181" i="1"/>
  <c r="BH1181" i="1"/>
  <c r="BI1181" i="1"/>
  <c r="BJ1181" i="1"/>
  <c r="BK1181" i="1"/>
  <c r="AT1182" i="1"/>
  <c r="AV1182" i="1"/>
  <c r="AX1182" i="1"/>
  <c r="AZ1182" i="1"/>
  <c r="BB1182" i="1"/>
  <c r="BC1182" i="1"/>
  <c r="BF1182" i="1"/>
  <c r="BG1182" i="1"/>
  <c r="BH1182" i="1"/>
  <c r="BI1182" i="1"/>
  <c r="BJ1182" i="1"/>
  <c r="BK1182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181" i="1"/>
  <c r="A1182" i="1"/>
  <c r="A1183" i="1"/>
  <c r="A1184" i="1"/>
  <c r="A1185" i="1"/>
  <c r="A1186" i="1"/>
  <c r="A1187" i="1"/>
  <c r="A1188" i="1"/>
  <c r="A1189" i="1"/>
  <c r="A1190" i="1"/>
  <c r="A1191" i="1"/>
  <c r="A1177" i="1"/>
  <c r="A1178" i="1"/>
  <c r="A1179" i="1"/>
  <c r="A1180" i="1"/>
  <c r="N1207" i="1"/>
  <c r="D4" i="1"/>
  <c r="AO1215" i="1"/>
  <c r="AO1214" i="1"/>
  <c r="AO1213" i="1"/>
  <c r="AO1212" i="1"/>
  <c r="AO1211" i="1"/>
  <c r="AO1226" i="1"/>
  <c r="AO1225" i="1"/>
  <c r="AO1224" i="1"/>
  <c r="AO1223" i="1"/>
  <c r="AO1222" i="1"/>
  <c r="AO1221" i="1"/>
  <c r="AO1220" i="1"/>
  <c r="AO1219" i="1"/>
  <c r="AO1218" i="1"/>
  <c r="AO1216" i="1"/>
  <c r="AO1217" i="1"/>
  <c r="AO1210" i="1"/>
  <c r="AT1158" i="1"/>
  <c r="AV1158" i="1"/>
  <c r="AX1158" i="1"/>
  <c r="AZ1158" i="1"/>
  <c r="BB1158" i="1"/>
  <c r="BC1158" i="1"/>
  <c r="BF1158" i="1"/>
  <c r="BG1158" i="1"/>
  <c r="BH1158" i="1"/>
  <c r="BI1158" i="1"/>
  <c r="BJ1158" i="1"/>
  <c r="BK1158" i="1"/>
  <c r="AT1159" i="1"/>
  <c r="AV1159" i="1"/>
  <c r="AX1159" i="1"/>
  <c r="AZ1159" i="1"/>
  <c r="BB1159" i="1"/>
  <c r="BC1159" i="1"/>
  <c r="BF1159" i="1"/>
  <c r="BG1159" i="1"/>
  <c r="BH1159" i="1"/>
  <c r="BI1159" i="1"/>
  <c r="BJ1159" i="1"/>
  <c r="BK1159" i="1"/>
  <c r="AT1160" i="1"/>
  <c r="AV1160" i="1"/>
  <c r="AX1160" i="1"/>
  <c r="AZ1160" i="1"/>
  <c r="BB1160" i="1"/>
  <c r="BC1160" i="1"/>
  <c r="BF1160" i="1"/>
  <c r="BG1160" i="1"/>
  <c r="BH1160" i="1"/>
  <c r="BI1160" i="1"/>
  <c r="BJ1160" i="1"/>
  <c r="BK1160" i="1"/>
  <c r="AT1161" i="1"/>
  <c r="AV1161" i="1"/>
  <c r="AX1161" i="1"/>
  <c r="AZ1161" i="1"/>
  <c r="BB1161" i="1"/>
  <c r="BC1161" i="1"/>
  <c r="BF1161" i="1"/>
  <c r="BG1161" i="1"/>
  <c r="BH1161" i="1"/>
  <c r="BI1161" i="1"/>
  <c r="BJ1161" i="1"/>
  <c r="BK1161" i="1"/>
  <c r="AT1162" i="1"/>
  <c r="AV1162" i="1"/>
  <c r="AX1162" i="1"/>
  <c r="AZ1162" i="1"/>
  <c r="BB1162" i="1"/>
  <c r="BC1162" i="1"/>
  <c r="BF1162" i="1"/>
  <c r="BG1162" i="1"/>
  <c r="BH1162" i="1"/>
  <c r="BI1162" i="1"/>
  <c r="BJ1162" i="1"/>
  <c r="BK1162" i="1"/>
  <c r="AT1163" i="1"/>
  <c r="AV1163" i="1"/>
  <c r="AX1163" i="1"/>
  <c r="AZ1163" i="1"/>
  <c r="BB1163" i="1"/>
  <c r="BC1163" i="1"/>
  <c r="BF1163" i="1"/>
  <c r="BG1163" i="1"/>
  <c r="BH1163" i="1"/>
  <c r="BI1163" i="1"/>
  <c r="BJ1163" i="1"/>
  <c r="BK1163" i="1"/>
  <c r="AT1164" i="1"/>
  <c r="AV1164" i="1"/>
  <c r="AX1164" i="1"/>
  <c r="AZ1164" i="1"/>
  <c r="BB1164" i="1"/>
  <c r="BC1164" i="1"/>
  <c r="BF1164" i="1"/>
  <c r="BG1164" i="1"/>
  <c r="BH1164" i="1"/>
  <c r="BI1164" i="1"/>
  <c r="BJ1164" i="1"/>
  <c r="BK1164" i="1"/>
  <c r="AT1157" i="1"/>
  <c r="AV1157" i="1"/>
  <c r="AX1157" i="1"/>
  <c r="AZ1157" i="1"/>
  <c r="BB1157" i="1"/>
  <c r="BC1157" i="1"/>
  <c r="BF1157" i="1"/>
  <c r="BG1157" i="1"/>
  <c r="BH1157" i="1"/>
  <c r="BI1157" i="1"/>
  <c r="BJ1157" i="1"/>
  <c r="BK1157" i="1"/>
  <c r="A1156" i="1"/>
  <c r="A1157" i="1"/>
  <c r="A1158" i="1"/>
  <c r="A1159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M1206" i="1"/>
  <c r="N89" i="15"/>
  <c r="G74" i="15"/>
  <c r="H74" i="15"/>
  <c r="I74" i="15"/>
  <c r="F74" i="15"/>
  <c r="N80" i="15"/>
  <c r="AU2" i="15"/>
  <c r="N79" i="15"/>
  <c r="N78" i="15"/>
  <c r="N1217" i="1"/>
  <c r="N1216" i="1"/>
  <c r="N1215" i="1"/>
  <c r="D5" i="1"/>
  <c r="D6" i="1"/>
  <c r="D7" i="1"/>
  <c r="D8" i="1"/>
  <c r="D9" i="1"/>
  <c r="D10" i="1"/>
  <c r="D11" i="1"/>
  <c r="D12" i="1"/>
  <c r="D13" i="1"/>
  <c r="D14" i="1"/>
  <c r="D15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208" i="1"/>
  <c r="I1211" i="1"/>
  <c r="H1211" i="1"/>
  <c r="G1211" i="1"/>
  <c r="F1211" i="1"/>
  <c r="M70" i="15"/>
  <c r="K19" i="26"/>
  <c r="L19" i="26"/>
  <c r="M19" i="26"/>
  <c r="K18" i="26"/>
  <c r="L18" i="26"/>
  <c r="M18" i="26"/>
  <c r="K17" i="26"/>
  <c r="L17" i="26"/>
  <c r="M17" i="26"/>
  <c r="K16" i="26"/>
  <c r="L16" i="26"/>
  <c r="M16" i="26"/>
  <c r="K15" i="26"/>
  <c r="L15" i="26"/>
  <c r="M15" i="26"/>
  <c r="K14" i="26"/>
  <c r="L14" i="26"/>
  <c r="M14" i="26"/>
  <c r="K13" i="26"/>
  <c r="L13" i="26"/>
  <c r="M13" i="26"/>
  <c r="K12" i="26"/>
  <c r="L12" i="26"/>
  <c r="M12" i="26"/>
  <c r="K11" i="26"/>
  <c r="L11" i="26"/>
  <c r="M11" i="26"/>
  <c r="K10" i="26"/>
  <c r="L10" i="26"/>
  <c r="M10" i="26"/>
  <c r="K9" i="26"/>
  <c r="L9" i="26"/>
  <c r="M9" i="26"/>
  <c r="K8" i="26"/>
  <c r="L8" i="26"/>
  <c r="M8" i="26"/>
  <c r="K7" i="26"/>
  <c r="L7" i="26"/>
  <c r="M7" i="26"/>
  <c r="K6" i="26"/>
  <c r="L6" i="26"/>
  <c r="M6" i="26"/>
  <c r="K5" i="26"/>
  <c r="L5" i="26"/>
  <c r="M5" i="26"/>
  <c r="K4" i="26"/>
  <c r="L4" i="26"/>
  <c r="M4" i="26"/>
  <c r="R86" i="15"/>
  <c r="P86" i="15"/>
  <c r="N86" i="15"/>
  <c r="AM1214" i="1"/>
  <c r="R83" i="15"/>
  <c r="S83" i="15"/>
  <c r="T83" i="15"/>
  <c r="P83" i="15"/>
  <c r="Q83" i="15"/>
  <c r="O83" i="15"/>
  <c r="AM89" i="15"/>
  <c r="AM84" i="15"/>
  <c r="AM83" i="15"/>
  <c r="AM82" i="15"/>
  <c r="AM81" i="15"/>
  <c r="AO89" i="15"/>
  <c r="AO88" i="15"/>
  <c r="AO87" i="15"/>
  <c r="AM87" i="15"/>
  <c r="AO86" i="15"/>
  <c r="AM86" i="15"/>
  <c r="AO85" i="15"/>
  <c r="AO84" i="15"/>
  <c r="AO83" i="15"/>
  <c r="AO82" i="15"/>
  <c r="AO81" i="15"/>
  <c r="AO80" i="15"/>
  <c r="AO79" i="15"/>
  <c r="AO78" i="15"/>
  <c r="AO77" i="15"/>
  <c r="AO76" i="15"/>
  <c r="AO75" i="15"/>
  <c r="AO74" i="15"/>
  <c r="AO73" i="15"/>
  <c r="AM73" i="15"/>
  <c r="AM1224" i="1"/>
  <c r="AM1223" i="1"/>
  <c r="N1247" i="1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BE4" i="15"/>
  <c r="BE5" i="15"/>
  <c r="BE6" i="15"/>
  <c r="BE7" i="15"/>
  <c r="BE8" i="15"/>
  <c r="BE9" i="15"/>
  <c r="BE10" i="15"/>
  <c r="BE11" i="15"/>
  <c r="BE12" i="15"/>
  <c r="BE13" i="15"/>
  <c r="BE14" i="15"/>
  <c r="BE15" i="15"/>
  <c r="BE16" i="15"/>
  <c r="BE17" i="15"/>
  <c r="BE18" i="15"/>
  <c r="BE19" i="15"/>
  <c r="BE20" i="15"/>
  <c r="BE21" i="15"/>
  <c r="BE22" i="15"/>
  <c r="BE23" i="15"/>
  <c r="BE24" i="15"/>
  <c r="BE25" i="15"/>
  <c r="BE26" i="15"/>
  <c r="BE27" i="15"/>
  <c r="BE28" i="15"/>
  <c r="BE29" i="15"/>
  <c r="BE30" i="15"/>
  <c r="BE31" i="15"/>
  <c r="BE32" i="15"/>
  <c r="BE33" i="15"/>
  <c r="BE34" i="15"/>
  <c r="BE35" i="15"/>
  <c r="BE36" i="15"/>
  <c r="BE37" i="15"/>
  <c r="BE38" i="15"/>
  <c r="BE39" i="15"/>
  <c r="BE40" i="15"/>
  <c r="BE41" i="15"/>
  <c r="BE42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3" i="15"/>
  <c r="BF4" i="1"/>
  <c r="BG4" i="1"/>
  <c r="BH4" i="1"/>
  <c r="BI4" i="1"/>
  <c r="BJ4" i="1"/>
  <c r="BK4" i="1"/>
  <c r="BF5" i="1"/>
  <c r="BG5" i="1"/>
  <c r="BH5" i="1"/>
  <c r="BI5" i="1"/>
  <c r="BJ5" i="1"/>
  <c r="BK5" i="1"/>
  <c r="BF6" i="1"/>
  <c r="BG6" i="1"/>
  <c r="BH6" i="1"/>
  <c r="BI6" i="1"/>
  <c r="BJ6" i="1"/>
  <c r="BK6" i="1"/>
  <c r="BF7" i="1"/>
  <c r="BG7" i="1"/>
  <c r="BH7" i="1"/>
  <c r="BI7" i="1"/>
  <c r="BJ7" i="1"/>
  <c r="BK7" i="1"/>
  <c r="BF8" i="1"/>
  <c r="BG8" i="1"/>
  <c r="BH8" i="1"/>
  <c r="BI8" i="1"/>
  <c r="BJ8" i="1"/>
  <c r="BK8" i="1"/>
  <c r="BF9" i="1"/>
  <c r="BG9" i="1"/>
  <c r="BH9" i="1"/>
  <c r="BI9" i="1"/>
  <c r="BJ9" i="1"/>
  <c r="BK9" i="1"/>
  <c r="BF10" i="1"/>
  <c r="BG10" i="1"/>
  <c r="BH10" i="1"/>
  <c r="BI10" i="1"/>
  <c r="BJ10" i="1"/>
  <c r="BK10" i="1"/>
  <c r="BF11" i="1"/>
  <c r="BG11" i="1"/>
  <c r="BH11" i="1"/>
  <c r="BI11" i="1"/>
  <c r="BJ11" i="1"/>
  <c r="BK11" i="1"/>
  <c r="BF12" i="1"/>
  <c r="BG12" i="1"/>
  <c r="BH12" i="1"/>
  <c r="BI12" i="1"/>
  <c r="BJ12" i="1"/>
  <c r="BK12" i="1"/>
  <c r="BF13" i="1"/>
  <c r="BG13" i="1"/>
  <c r="BH13" i="1"/>
  <c r="BI13" i="1"/>
  <c r="BJ13" i="1"/>
  <c r="BK13" i="1"/>
  <c r="BF14" i="1"/>
  <c r="BG14" i="1"/>
  <c r="BH14" i="1"/>
  <c r="BI14" i="1"/>
  <c r="BJ14" i="1"/>
  <c r="BK14" i="1"/>
  <c r="BF15" i="1"/>
  <c r="BG15" i="1"/>
  <c r="BH15" i="1"/>
  <c r="BI15" i="1"/>
  <c r="BJ15" i="1"/>
  <c r="BK15" i="1"/>
  <c r="BF16" i="1"/>
  <c r="BG16" i="1"/>
  <c r="BH16" i="1"/>
  <c r="BI16" i="1"/>
  <c r="BJ16" i="1"/>
  <c r="BK16" i="1"/>
  <c r="BF17" i="1"/>
  <c r="BG17" i="1"/>
  <c r="BH17" i="1"/>
  <c r="BI17" i="1"/>
  <c r="BJ17" i="1"/>
  <c r="BK17" i="1"/>
  <c r="BF18" i="1"/>
  <c r="BG18" i="1"/>
  <c r="BH18" i="1"/>
  <c r="BI18" i="1"/>
  <c r="BJ18" i="1"/>
  <c r="BK18" i="1"/>
  <c r="BF19" i="1"/>
  <c r="BG19" i="1"/>
  <c r="BH19" i="1"/>
  <c r="BI19" i="1"/>
  <c r="BJ19" i="1"/>
  <c r="BK19" i="1"/>
  <c r="BF20" i="1"/>
  <c r="BG20" i="1"/>
  <c r="BH20" i="1"/>
  <c r="BI20" i="1"/>
  <c r="BJ20" i="1"/>
  <c r="BK20" i="1"/>
  <c r="BF21" i="1"/>
  <c r="BG21" i="1"/>
  <c r="BH21" i="1"/>
  <c r="BI21" i="1"/>
  <c r="BJ21" i="1"/>
  <c r="BK21" i="1"/>
  <c r="BF22" i="1"/>
  <c r="BG22" i="1"/>
  <c r="BH22" i="1"/>
  <c r="BI22" i="1"/>
  <c r="BJ22" i="1"/>
  <c r="BK22" i="1"/>
  <c r="BF23" i="1"/>
  <c r="BG23" i="1"/>
  <c r="BH23" i="1"/>
  <c r="BI23" i="1"/>
  <c r="BJ23" i="1"/>
  <c r="BK23" i="1"/>
  <c r="BF24" i="1"/>
  <c r="BG24" i="1"/>
  <c r="BH24" i="1"/>
  <c r="BI24" i="1"/>
  <c r="BJ24" i="1"/>
  <c r="BK24" i="1"/>
  <c r="BF25" i="1"/>
  <c r="BG25" i="1"/>
  <c r="BH25" i="1"/>
  <c r="BI25" i="1"/>
  <c r="BJ25" i="1"/>
  <c r="BK25" i="1"/>
  <c r="BF26" i="1"/>
  <c r="BG26" i="1"/>
  <c r="BH26" i="1"/>
  <c r="BI26" i="1"/>
  <c r="BJ26" i="1"/>
  <c r="BK26" i="1"/>
  <c r="BF27" i="1"/>
  <c r="BG27" i="1"/>
  <c r="BH27" i="1"/>
  <c r="BI27" i="1"/>
  <c r="BJ27" i="1"/>
  <c r="BK27" i="1"/>
  <c r="BF28" i="1"/>
  <c r="BG28" i="1"/>
  <c r="BH28" i="1"/>
  <c r="BI28" i="1"/>
  <c r="BJ28" i="1"/>
  <c r="BK28" i="1"/>
  <c r="BF29" i="1"/>
  <c r="BG29" i="1"/>
  <c r="BH29" i="1"/>
  <c r="BI29" i="1"/>
  <c r="BJ29" i="1"/>
  <c r="BK29" i="1"/>
  <c r="BF30" i="1"/>
  <c r="BG30" i="1"/>
  <c r="BH30" i="1"/>
  <c r="BI30" i="1"/>
  <c r="BJ30" i="1"/>
  <c r="BK30" i="1"/>
  <c r="BF31" i="1"/>
  <c r="BG31" i="1"/>
  <c r="BH31" i="1"/>
  <c r="BI31" i="1"/>
  <c r="BJ31" i="1"/>
  <c r="BK31" i="1"/>
  <c r="BF32" i="1"/>
  <c r="BG32" i="1"/>
  <c r="BH32" i="1"/>
  <c r="BI32" i="1"/>
  <c r="BJ32" i="1"/>
  <c r="BK32" i="1"/>
  <c r="BF33" i="1"/>
  <c r="BG33" i="1"/>
  <c r="BH33" i="1"/>
  <c r="BI33" i="1"/>
  <c r="BJ33" i="1"/>
  <c r="BK33" i="1"/>
  <c r="BF34" i="1"/>
  <c r="BG34" i="1"/>
  <c r="BH34" i="1"/>
  <c r="BI34" i="1"/>
  <c r="BJ34" i="1"/>
  <c r="BK34" i="1"/>
  <c r="BF35" i="1"/>
  <c r="BG35" i="1"/>
  <c r="BH35" i="1"/>
  <c r="BI35" i="1"/>
  <c r="BJ35" i="1"/>
  <c r="BK35" i="1"/>
  <c r="BF36" i="1"/>
  <c r="BG36" i="1"/>
  <c r="BH36" i="1"/>
  <c r="BI36" i="1"/>
  <c r="BJ36" i="1"/>
  <c r="BK36" i="1"/>
  <c r="BF37" i="1"/>
  <c r="BG37" i="1"/>
  <c r="BH37" i="1"/>
  <c r="BI37" i="1"/>
  <c r="BJ37" i="1"/>
  <c r="BK37" i="1"/>
  <c r="BF38" i="1"/>
  <c r="BG38" i="1"/>
  <c r="BH38" i="1"/>
  <c r="BI38" i="1"/>
  <c r="BJ38" i="1"/>
  <c r="BK38" i="1"/>
  <c r="BF39" i="1"/>
  <c r="BG39" i="1"/>
  <c r="BH39" i="1"/>
  <c r="BI39" i="1"/>
  <c r="BJ39" i="1"/>
  <c r="BK39" i="1"/>
  <c r="BF40" i="1"/>
  <c r="BG40" i="1"/>
  <c r="BH40" i="1"/>
  <c r="BI40" i="1"/>
  <c r="BJ40" i="1"/>
  <c r="BK40" i="1"/>
  <c r="BF41" i="1"/>
  <c r="BG41" i="1"/>
  <c r="BH41" i="1"/>
  <c r="BI41" i="1"/>
  <c r="BJ41" i="1"/>
  <c r="BK41" i="1"/>
  <c r="BF42" i="1"/>
  <c r="BG42" i="1"/>
  <c r="BH42" i="1"/>
  <c r="BI42" i="1"/>
  <c r="BJ42" i="1"/>
  <c r="BK42" i="1"/>
  <c r="BF43" i="1"/>
  <c r="BG43" i="1"/>
  <c r="BH43" i="1"/>
  <c r="BI43" i="1"/>
  <c r="BJ43" i="1"/>
  <c r="BK43" i="1"/>
  <c r="BF44" i="1"/>
  <c r="BG44" i="1"/>
  <c r="BH44" i="1"/>
  <c r="BI44" i="1"/>
  <c r="BJ44" i="1"/>
  <c r="BK44" i="1"/>
  <c r="BF45" i="1"/>
  <c r="BG45" i="1"/>
  <c r="BH45" i="1"/>
  <c r="BI45" i="1"/>
  <c r="BJ45" i="1"/>
  <c r="BK45" i="1"/>
  <c r="BF46" i="1"/>
  <c r="BG46" i="1"/>
  <c r="BH46" i="1"/>
  <c r="BI46" i="1"/>
  <c r="BJ46" i="1"/>
  <c r="BK46" i="1"/>
  <c r="BF47" i="1"/>
  <c r="BG47" i="1"/>
  <c r="BH47" i="1"/>
  <c r="BI47" i="1"/>
  <c r="BJ47" i="1"/>
  <c r="BK47" i="1"/>
  <c r="BF48" i="1"/>
  <c r="BG48" i="1"/>
  <c r="BH48" i="1"/>
  <c r="BI48" i="1"/>
  <c r="BJ48" i="1"/>
  <c r="BK48" i="1"/>
  <c r="BF49" i="1"/>
  <c r="BG49" i="1"/>
  <c r="BH49" i="1"/>
  <c r="BI49" i="1"/>
  <c r="BJ49" i="1"/>
  <c r="BK49" i="1"/>
  <c r="BF50" i="1"/>
  <c r="BG50" i="1"/>
  <c r="BH50" i="1"/>
  <c r="BI50" i="1"/>
  <c r="BJ50" i="1"/>
  <c r="BK50" i="1"/>
  <c r="BF51" i="1"/>
  <c r="BG51" i="1"/>
  <c r="BH51" i="1"/>
  <c r="BI51" i="1"/>
  <c r="BJ51" i="1"/>
  <c r="BK51" i="1"/>
  <c r="BF52" i="1"/>
  <c r="BG52" i="1"/>
  <c r="BH52" i="1"/>
  <c r="BI52" i="1"/>
  <c r="BJ52" i="1"/>
  <c r="BK52" i="1"/>
  <c r="BF53" i="1"/>
  <c r="BG53" i="1"/>
  <c r="BH53" i="1"/>
  <c r="BI53" i="1"/>
  <c r="BJ53" i="1"/>
  <c r="BK53" i="1"/>
  <c r="BF54" i="1"/>
  <c r="BG54" i="1"/>
  <c r="BH54" i="1"/>
  <c r="BI54" i="1"/>
  <c r="BJ54" i="1"/>
  <c r="BK54" i="1"/>
  <c r="BF55" i="1"/>
  <c r="BG55" i="1"/>
  <c r="BH55" i="1"/>
  <c r="BI55" i="1"/>
  <c r="BJ55" i="1"/>
  <c r="BK55" i="1"/>
  <c r="BF56" i="1"/>
  <c r="BG56" i="1"/>
  <c r="BH56" i="1"/>
  <c r="BI56" i="1"/>
  <c r="BJ56" i="1"/>
  <c r="BK56" i="1"/>
  <c r="BF57" i="1"/>
  <c r="BG57" i="1"/>
  <c r="BH57" i="1"/>
  <c r="BI57" i="1"/>
  <c r="BJ57" i="1"/>
  <c r="BK57" i="1"/>
  <c r="BF58" i="1"/>
  <c r="BG58" i="1"/>
  <c r="BH58" i="1"/>
  <c r="BI58" i="1"/>
  <c r="BJ58" i="1"/>
  <c r="BK58" i="1"/>
  <c r="BF59" i="1"/>
  <c r="BG59" i="1"/>
  <c r="BH59" i="1"/>
  <c r="BI59" i="1"/>
  <c r="BJ59" i="1"/>
  <c r="BK59" i="1"/>
  <c r="BF60" i="1"/>
  <c r="BG60" i="1"/>
  <c r="BH60" i="1"/>
  <c r="BI60" i="1"/>
  <c r="BJ60" i="1"/>
  <c r="BK60" i="1"/>
  <c r="BF61" i="1"/>
  <c r="BG61" i="1"/>
  <c r="BH61" i="1"/>
  <c r="BI61" i="1"/>
  <c r="BJ61" i="1"/>
  <c r="BK61" i="1"/>
  <c r="BF62" i="1"/>
  <c r="BG62" i="1"/>
  <c r="BH62" i="1"/>
  <c r="BI62" i="1"/>
  <c r="BJ62" i="1"/>
  <c r="BK62" i="1"/>
  <c r="BF63" i="1"/>
  <c r="BG63" i="1"/>
  <c r="BH63" i="1"/>
  <c r="BI63" i="1"/>
  <c r="BJ63" i="1"/>
  <c r="BK63" i="1"/>
  <c r="BF64" i="1"/>
  <c r="BG64" i="1"/>
  <c r="BH64" i="1"/>
  <c r="BI64" i="1"/>
  <c r="BJ64" i="1"/>
  <c r="BK64" i="1"/>
  <c r="BF65" i="1"/>
  <c r="BG65" i="1"/>
  <c r="BH65" i="1"/>
  <c r="BI65" i="1"/>
  <c r="BJ65" i="1"/>
  <c r="BK65" i="1"/>
  <c r="BF66" i="1"/>
  <c r="BG66" i="1"/>
  <c r="BH66" i="1"/>
  <c r="BI66" i="1"/>
  <c r="BJ66" i="1"/>
  <c r="BK66" i="1"/>
  <c r="BF67" i="1"/>
  <c r="BG67" i="1"/>
  <c r="BH67" i="1"/>
  <c r="BI67" i="1"/>
  <c r="BJ67" i="1"/>
  <c r="BK67" i="1"/>
  <c r="BF68" i="1"/>
  <c r="BG68" i="1"/>
  <c r="BH68" i="1"/>
  <c r="BI68" i="1"/>
  <c r="BJ68" i="1"/>
  <c r="BK68" i="1"/>
  <c r="BF69" i="1"/>
  <c r="BG69" i="1"/>
  <c r="BH69" i="1"/>
  <c r="BI69" i="1"/>
  <c r="BJ69" i="1"/>
  <c r="BK69" i="1"/>
  <c r="BF70" i="1"/>
  <c r="BG70" i="1"/>
  <c r="BH70" i="1"/>
  <c r="BI70" i="1"/>
  <c r="BJ70" i="1"/>
  <c r="BK70" i="1"/>
  <c r="BF71" i="1"/>
  <c r="BG71" i="1"/>
  <c r="BH71" i="1"/>
  <c r="BI71" i="1"/>
  <c r="BJ71" i="1"/>
  <c r="BK71" i="1"/>
  <c r="BF72" i="1"/>
  <c r="BG72" i="1"/>
  <c r="BH72" i="1"/>
  <c r="BI72" i="1"/>
  <c r="BJ72" i="1"/>
  <c r="BK72" i="1"/>
  <c r="BF73" i="1"/>
  <c r="BG73" i="1"/>
  <c r="BH73" i="1"/>
  <c r="BI73" i="1"/>
  <c r="BJ73" i="1"/>
  <c r="BK73" i="1"/>
  <c r="BF74" i="1"/>
  <c r="BG74" i="1"/>
  <c r="BH74" i="1"/>
  <c r="BI74" i="1"/>
  <c r="BJ74" i="1"/>
  <c r="BK74" i="1"/>
  <c r="BF75" i="1"/>
  <c r="BG75" i="1"/>
  <c r="BH75" i="1"/>
  <c r="BI75" i="1"/>
  <c r="BJ75" i="1"/>
  <c r="BK75" i="1"/>
  <c r="BF76" i="1"/>
  <c r="BG76" i="1"/>
  <c r="BH76" i="1"/>
  <c r="BI76" i="1"/>
  <c r="BJ76" i="1"/>
  <c r="BK76" i="1"/>
  <c r="BF77" i="1"/>
  <c r="BG77" i="1"/>
  <c r="BH77" i="1"/>
  <c r="BI77" i="1"/>
  <c r="BJ77" i="1"/>
  <c r="BK77" i="1"/>
  <c r="BF78" i="1"/>
  <c r="BG78" i="1"/>
  <c r="BH78" i="1"/>
  <c r="BI78" i="1"/>
  <c r="BJ78" i="1"/>
  <c r="BK78" i="1"/>
  <c r="BF79" i="1"/>
  <c r="BG79" i="1"/>
  <c r="BH79" i="1"/>
  <c r="BI79" i="1"/>
  <c r="BJ79" i="1"/>
  <c r="BK79" i="1"/>
  <c r="BF80" i="1"/>
  <c r="BG80" i="1"/>
  <c r="BH80" i="1"/>
  <c r="BI80" i="1"/>
  <c r="BJ80" i="1"/>
  <c r="BK80" i="1"/>
  <c r="BF81" i="1"/>
  <c r="BG81" i="1"/>
  <c r="BH81" i="1"/>
  <c r="BI81" i="1"/>
  <c r="BJ81" i="1"/>
  <c r="BK81" i="1"/>
  <c r="BF82" i="1"/>
  <c r="BG82" i="1"/>
  <c r="BH82" i="1"/>
  <c r="BI82" i="1"/>
  <c r="BJ82" i="1"/>
  <c r="BK82" i="1"/>
  <c r="BF83" i="1"/>
  <c r="BG83" i="1"/>
  <c r="BH83" i="1"/>
  <c r="BI83" i="1"/>
  <c r="BJ83" i="1"/>
  <c r="BK83" i="1"/>
  <c r="BF84" i="1"/>
  <c r="BG84" i="1"/>
  <c r="BH84" i="1"/>
  <c r="BI84" i="1"/>
  <c r="BJ84" i="1"/>
  <c r="BK84" i="1"/>
  <c r="BF85" i="1"/>
  <c r="BG85" i="1"/>
  <c r="BH85" i="1"/>
  <c r="BI85" i="1"/>
  <c r="BJ85" i="1"/>
  <c r="BK85" i="1"/>
  <c r="BF86" i="1"/>
  <c r="BG86" i="1"/>
  <c r="BH86" i="1"/>
  <c r="BI86" i="1"/>
  <c r="BJ86" i="1"/>
  <c r="BK86" i="1"/>
  <c r="BF87" i="1"/>
  <c r="BG87" i="1"/>
  <c r="BH87" i="1"/>
  <c r="BI87" i="1"/>
  <c r="BJ87" i="1"/>
  <c r="BK87" i="1"/>
  <c r="BF88" i="1"/>
  <c r="BG88" i="1"/>
  <c r="BH88" i="1"/>
  <c r="BI88" i="1"/>
  <c r="BJ88" i="1"/>
  <c r="BK88" i="1"/>
  <c r="BF89" i="1"/>
  <c r="BG89" i="1"/>
  <c r="BH89" i="1"/>
  <c r="BI89" i="1"/>
  <c r="BJ89" i="1"/>
  <c r="BK89" i="1"/>
  <c r="BF90" i="1"/>
  <c r="BG90" i="1"/>
  <c r="BH90" i="1"/>
  <c r="BI90" i="1"/>
  <c r="BJ90" i="1"/>
  <c r="BK90" i="1"/>
  <c r="BF91" i="1"/>
  <c r="BG91" i="1"/>
  <c r="BH91" i="1"/>
  <c r="BI91" i="1"/>
  <c r="BJ91" i="1"/>
  <c r="BK91" i="1"/>
  <c r="BF92" i="1"/>
  <c r="BG92" i="1"/>
  <c r="BH92" i="1"/>
  <c r="BI92" i="1"/>
  <c r="BJ92" i="1"/>
  <c r="BK92" i="1"/>
  <c r="BF93" i="1"/>
  <c r="BG93" i="1"/>
  <c r="BH93" i="1"/>
  <c r="BI93" i="1"/>
  <c r="BJ93" i="1"/>
  <c r="BK93" i="1"/>
  <c r="BF94" i="1"/>
  <c r="BG94" i="1"/>
  <c r="BH94" i="1"/>
  <c r="BI94" i="1"/>
  <c r="BJ94" i="1"/>
  <c r="BK94" i="1"/>
  <c r="BF95" i="1"/>
  <c r="BG95" i="1"/>
  <c r="BH95" i="1"/>
  <c r="BI95" i="1"/>
  <c r="BJ95" i="1"/>
  <c r="BK95" i="1"/>
  <c r="BF96" i="1"/>
  <c r="BG96" i="1"/>
  <c r="BH96" i="1"/>
  <c r="BI96" i="1"/>
  <c r="BJ96" i="1"/>
  <c r="BK96" i="1"/>
  <c r="BF97" i="1"/>
  <c r="BG97" i="1"/>
  <c r="BH97" i="1"/>
  <c r="BI97" i="1"/>
  <c r="BJ97" i="1"/>
  <c r="BK97" i="1"/>
  <c r="BF98" i="1"/>
  <c r="BG98" i="1"/>
  <c r="BH98" i="1"/>
  <c r="BI98" i="1"/>
  <c r="BJ98" i="1"/>
  <c r="BK98" i="1"/>
  <c r="BF99" i="1"/>
  <c r="BG99" i="1"/>
  <c r="BH99" i="1"/>
  <c r="BI99" i="1"/>
  <c r="BJ99" i="1"/>
  <c r="BK99" i="1"/>
  <c r="BF100" i="1"/>
  <c r="BG100" i="1"/>
  <c r="BH100" i="1"/>
  <c r="BI100" i="1"/>
  <c r="BJ100" i="1"/>
  <c r="BK100" i="1"/>
  <c r="BF101" i="1"/>
  <c r="BG101" i="1"/>
  <c r="BH101" i="1"/>
  <c r="BI101" i="1"/>
  <c r="BJ101" i="1"/>
  <c r="BK101" i="1"/>
  <c r="BF102" i="1"/>
  <c r="BG102" i="1"/>
  <c r="BH102" i="1"/>
  <c r="BI102" i="1"/>
  <c r="BJ102" i="1"/>
  <c r="BK102" i="1"/>
  <c r="BF103" i="1"/>
  <c r="BG103" i="1"/>
  <c r="BH103" i="1"/>
  <c r="BI103" i="1"/>
  <c r="BJ103" i="1"/>
  <c r="BK103" i="1"/>
  <c r="BF104" i="1"/>
  <c r="BG104" i="1"/>
  <c r="BH104" i="1"/>
  <c r="BI104" i="1"/>
  <c r="BJ104" i="1"/>
  <c r="BK104" i="1"/>
  <c r="BF105" i="1"/>
  <c r="BG105" i="1"/>
  <c r="BH105" i="1"/>
  <c r="BI105" i="1"/>
  <c r="BJ105" i="1"/>
  <c r="BK105" i="1"/>
  <c r="BF106" i="1"/>
  <c r="BG106" i="1"/>
  <c r="BH106" i="1"/>
  <c r="BI106" i="1"/>
  <c r="BJ106" i="1"/>
  <c r="BK106" i="1"/>
  <c r="BF107" i="1"/>
  <c r="BG107" i="1"/>
  <c r="BH107" i="1"/>
  <c r="BI107" i="1"/>
  <c r="BJ107" i="1"/>
  <c r="BK107" i="1"/>
  <c r="BF108" i="1"/>
  <c r="BG108" i="1"/>
  <c r="BH108" i="1"/>
  <c r="BI108" i="1"/>
  <c r="BJ108" i="1"/>
  <c r="BK108" i="1"/>
  <c r="BF109" i="1"/>
  <c r="BG109" i="1"/>
  <c r="BH109" i="1"/>
  <c r="BI109" i="1"/>
  <c r="BJ109" i="1"/>
  <c r="BK109" i="1"/>
  <c r="BF110" i="1"/>
  <c r="BG110" i="1"/>
  <c r="BH110" i="1"/>
  <c r="BI110" i="1"/>
  <c r="BJ110" i="1"/>
  <c r="BK110" i="1"/>
  <c r="BF111" i="1"/>
  <c r="BG111" i="1"/>
  <c r="BH111" i="1"/>
  <c r="BI111" i="1"/>
  <c r="BJ111" i="1"/>
  <c r="BK111" i="1"/>
  <c r="BF112" i="1"/>
  <c r="BG112" i="1"/>
  <c r="BH112" i="1"/>
  <c r="BI112" i="1"/>
  <c r="BJ112" i="1"/>
  <c r="BK112" i="1"/>
  <c r="BF113" i="1"/>
  <c r="BG113" i="1"/>
  <c r="BH113" i="1"/>
  <c r="BI113" i="1"/>
  <c r="BJ113" i="1"/>
  <c r="BK113" i="1"/>
  <c r="BF114" i="1"/>
  <c r="BG114" i="1"/>
  <c r="BH114" i="1"/>
  <c r="BI114" i="1"/>
  <c r="BJ114" i="1"/>
  <c r="BK114" i="1"/>
  <c r="BF115" i="1"/>
  <c r="BG115" i="1"/>
  <c r="BH115" i="1"/>
  <c r="BI115" i="1"/>
  <c r="BJ115" i="1"/>
  <c r="BK115" i="1"/>
  <c r="BF116" i="1"/>
  <c r="BG116" i="1"/>
  <c r="BH116" i="1"/>
  <c r="BI116" i="1"/>
  <c r="BJ116" i="1"/>
  <c r="BK116" i="1"/>
  <c r="BF117" i="1"/>
  <c r="BG117" i="1"/>
  <c r="BH117" i="1"/>
  <c r="BI117" i="1"/>
  <c r="BJ117" i="1"/>
  <c r="BK117" i="1"/>
  <c r="BF118" i="1"/>
  <c r="BG118" i="1"/>
  <c r="BH118" i="1"/>
  <c r="BI118" i="1"/>
  <c r="BJ118" i="1"/>
  <c r="BK118" i="1"/>
  <c r="BF119" i="1"/>
  <c r="BG119" i="1"/>
  <c r="BH119" i="1"/>
  <c r="BI119" i="1"/>
  <c r="BJ119" i="1"/>
  <c r="BK119" i="1"/>
  <c r="BF120" i="1"/>
  <c r="BG120" i="1"/>
  <c r="BH120" i="1"/>
  <c r="BI120" i="1"/>
  <c r="BJ120" i="1"/>
  <c r="BK120" i="1"/>
  <c r="BF121" i="1"/>
  <c r="BG121" i="1"/>
  <c r="BH121" i="1"/>
  <c r="BI121" i="1"/>
  <c r="BJ121" i="1"/>
  <c r="BK121" i="1"/>
  <c r="BF122" i="1"/>
  <c r="BG122" i="1"/>
  <c r="BH122" i="1"/>
  <c r="BI122" i="1"/>
  <c r="BJ122" i="1"/>
  <c r="BK122" i="1"/>
  <c r="BF123" i="1"/>
  <c r="BG123" i="1"/>
  <c r="BH123" i="1"/>
  <c r="BI123" i="1"/>
  <c r="BJ123" i="1"/>
  <c r="BK123" i="1"/>
  <c r="BF124" i="1"/>
  <c r="BG124" i="1"/>
  <c r="BH124" i="1"/>
  <c r="BI124" i="1"/>
  <c r="BJ124" i="1"/>
  <c r="BK124" i="1"/>
  <c r="BF125" i="1"/>
  <c r="BG125" i="1"/>
  <c r="BH125" i="1"/>
  <c r="BI125" i="1"/>
  <c r="BJ125" i="1"/>
  <c r="BK125" i="1"/>
  <c r="BF126" i="1"/>
  <c r="BG126" i="1"/>
  <c r="BH126" i="1"/>
  <c r="BI126" i="1"/>
  <c r="BJ126" i="1"/>
  <c r="BK126" i="1"/>
  <c r="BF127" i="1"/>
  <c r="BG127" i="1"/>
  <c r="BH127" i="1"/>
  <c r="BI127" i="1"/>
  <c r="BJ127" i="1"/>
  <c r="BK127" i="1"/>
  <c r="BF128" i="1"/>
  <c r="BG128" i="1"/>
  <c r="BH128" i="1"/>
  <c r="BI128" i="1"/>
  <c r="BJ128" i="1"/>
  <c r="BK128" i="1"/>
  <c r="BF129" i="1"/>
  <c r="BG129" i="1"/>
  <c r="BH129" i="1"/>
  <c r="BI129" i="1"/>
  <c r="BJ129" i="1"/>
  <c r="BK129" i="1"/>
  <c r="BF130" i="1"/>
  <c r="BG130" i="1"/>
  <c r="BH130" i="1"/>
  <c r="BI130" i="1"/>
  <c r="BJ130" i="1"/>
  <c r="BK130" i="1"/>
  <c r="BF131" i="1"/>
  <c r="BG131" i="1"/>
  <c r="BH131" i="1"/>
  <c r="BI131" i="1"/>
  <c r="BJ131" i="1"/>
  <c r="BK131" i="1"/>
  <c r="BF132" i="1"/>
  <c r="BG132" i="1"/>
  <c r="BH132" i="1"/>
  <c r="BI132" i="1"/>
  <c r="BJ132" i="1"/>
  <c r="BK132" i="1"/>
  <c r="BF133" i="1"/>
  <c r="BG133" i="1"/>
  <c r="BH133" i="1"/>
  <c r="BI133" i="1"/>
  <c r="BJ133" i="1"/>
  <c r="BK133" i="1"/>
  <c r="BF134" i="1"/>
  <c r="BG134" i="1"/>
  <c r="BH134" i="1"/>
  <c r="BI134" i="1"/>
  <c r="BJ134" i="1"/>
  <c r="BK134" i="1"/>
  <c r="BF135" i="1"/>
  <c r="BG135" i="1"/>
  <c r="BH135" i="1"/>
  <c r="BI135" i="1"/>
  <c r="BJ135" i="1"/>
  <c r="BK135" i="1"/>
  <c r="BF136" i="1"/>
  <c r="BG136" i="1"/>
  <c r="BH136" i="1"/>
  <c r="BI136" i="1"/>
  <c r="BJ136" i="1"/>
  <c r="BK136" i="1"/>
  <c r="BF137" i="1"/>
  <c r="BG137" i="1"/>
  <c r="BH137" i="1"/>
  <c r="BI137" i="1"/>
  <c r="BJ137" i="1"/>
  <c r="BK137" i="1"/>
  <c r="BF138" i="1"/>
  <c r="BG138" i="1"/>
  <c r="BH138" i="1"/>
  <c r="BI138" i="1"/>
  <c r="BJ138" i="1"/>
  <c r="BK138" i="1"/>
  <c r="BF139" i="1"/>
  <c r="BG139" i="1"/>
  <c r="BH139" i="1"/>
  <c r="BI139" i="1"/>
  <c r="BJ139" i="1"/>
  <c r="BK139" i="1"/>
  <c r="BF140" i="1"/>
  <c r="BG140" i="1"/>
  <c r="BH140" i="1"/>
  <c r="BI140" i="1"/>
  <c r="BJ140" i="1"/>
  <c r="BK140" i="1"/>
  <c r="BF141" i="1"/>
  <c r="BG141" i="1"/>
  <c r="BH141" i="1"/>
  <c r="BI141" i="1"/>
  <c r="BJ141" i="1"/>
  <c r="BK141" i="1"/>
  <c r="BF142" i="1"/>
  <c r="BG142" i="1"/>
  <c r="BH142" i="1"/>
  <c r="BI142" i="1"/>
  <c r="BJ142" i="1"/>
  <c r="BK142" i="1"/>
  <c r="BF143" i="1"/>
  <c r="BG143" i="1"/>
  <c r="BH143" i="1"/>
  <c r="BI143" i="1"/>
  <c r="BJ143" i="1"/>
  <c r="BK143" i="1"/>
  <c r="BF144" i="1"/>
  <c r="BG144" i="1"/>
  <c r="BH144" i="1"/>
  <c r="BI144" i="1"/>
  <c r="BJ144" i="1"/>
  <c r="BK144" i="1"/>
  <c r="BF145" i="1"/>
  <c r="BG145" i="1"/>
  <c r="BH145" i="1"/>
  <c r="BI145" i="1"/>
  <c r="BJ145" i="1"/>
  <c r="BK145" i="1"/>
  <c r="BF146" i="1"/>
  <c r="BG146" i="1"/>
  <c r="BH146" i="1"/>
  <c r="BI146" i="1"/>
  <c r="BJ146" i="1"/>
  <c r="BK146" i="1"/>
  <c r="BF147" i="1"/>
  <c r="BG147" i="1"/>
  <c r="BH147" i="1"/>
  <c r="BI147" i="1"/>
  <c r="BJ147" i="1"/>
  <c r="BK147" i="1"/>
  <c r="BF148" i="1"/>
  <c r="BG148" i="1"/>
  <c r="BH148" i="1"/>
  <c r="BI148" i="1"/>
  <c r="BJ148" i="1"/>
  <c r="BK148" i="1"/>
  <c r="BF149" i="1"/>
  <c r="BG149" i="1"/>
  <c r="BH149" i="1"/>
  <c r="BI149" i="1"/>
  <c r="BJ149" i="1"/>
  <c r="BK149" i="1"/>
  <c r="BF150" i="1"/>
  <c r="BG150" i="1"/>
  <c r="BH150" i="1"/>
  <c r="BI150" i="1"/>
  <c r="BJ150" i="1"/>
  <c r="BK150" i="1"/>
  <c r="BF151" i="1"/>
  <c r="BG151" i="1"/>
  <c r="BH151" i="1"/>
  <c r="BI151" i="1"/>
  <c r="BJ151" i="1"/>
  <c r="BK151" i="1"/>
  <c r="BF152" i="1"/>
  <c r="BG152" i="1"/>
  <c r="BH152" i="1"/>
  <c r="BI152" i="1"/>
  <c r="BJ152" i="1"/>
  <c r="BK152" i="1"/>
  <c r="BF153" i="1"/>
  <c r="BG153" i="1"/>
  <c r="BH153" i="1"/>
  <c r="BI153" i="1"/>
  <c r="BJ153" i="1"/>
  <c r="BK153" i="1"/>
  <c r="BF154" i="1"/>
  <c r="BG154" i="1"/>
  <c r="BH154" i="1"/>
  <c r="BI154" i="1"/>
  <c r="BJ154" i="1"/>
  <c r="BK154" i="1"/>
  <c r="BF155" i="1"/>
  <c r="BG155" i="1"/>
  <c r="BH155" i="1"/>
  <c r="BI155" i="1"/>
  <c r="BJ155" i="1"/>
  <c r="BK155" i="1"/>
  <c r="BF156" i="1"/>
  <c r="BG156" i="1"/>
  <c r="BH156" i="1"/>
  <c r="BI156" i="1"/>
  <c r="BJ156" i="1"/>
  <c r="BK156" i="1"/>
  <c r="BF157" i="1"/>
  <c r="BG157" i="1"/>
  <c r="BH157" i="1"/>
  <c r="BI157" i="1"/>
  <c r="BJ157" i="1"/>
  <c r="BK157" i="1"/>
  <c r="BF158" i="1"/>
  <c r="BG158" i="1"/>
  <c r="BH158" i="1"/>
  <c r="BI158" i="1"/>
  <c r="BJ158" i="1"/>
  <c r="BK158" i="1"/>
  <c r="BF159" i="1"/>
  <c r="BG159" i="1"/>
  <c r="BH159" i="1"/>
  <c r="BI159" i="1"/>
  <c r="BJ159" i="1"/>
  <c r="BK159" i="1"/>
  <c r="BF160" i="1"/>
  <c r="BG160" i="1"/>
  <c r="BH160" i="1"/>
  <c r="BI160" i="1"/>
  <c r="BJ160" i="1"/>
  <c r="BK160" i="1"/>
  <c r="BF161" i="1"/>
  <c r="BG161" i="1"/>
  <c r="BH161" i="1"/>
  <c r="BI161" i="1"/>
  <c r="BJ161" i="1"/>
  <c r="BK161" i="1"/>
  <c r="BF162" i="1"/>
  <c r="BG162" i="1"/>
  <c r="BH162" i="1"/>
  <c r="BI162" i="1"/>
  <c r="BJ162" i="1"/>
  <c r="BK162" i="1"/>
  <c r="BF163" i="1"/>
  <c r="BG163" i="1"/>
  <c r="BH163" i="1"/>
  <c r="BI163" i="1"/>
  <c r="BJ163" i="1"/>
  <c r="BK163" i="1"/>
  <c r="BF164" i="1"/>
  <c r="BG164" i="1"/>
  <c r="BH164" i="1"/>
  <c r="BI164" i="1"/>
  <c r="BJ164" i="1"/>
  <c r="BK164" i="1"/>
  <c r="BF165" i="1"/>
  <c r="BG165" i="1"/>
  <c r="BH165" i="1"/>
  <c r="BI165" i="1"/>
  <c r="BJ165" i="1"/>
  <c r="BK165" i="1"/>
  <c r="BF166" i="1"/>
  <c r="BG166" i="1"/>
  <c r="BH166" i="1"/>
  <c r="BI166" i="1"/>
  <c r="BJ166" i="1"/>
  <c r="BK166" i="1"/>
  <c r="BF167" i="1"/>
  <c r="BG167" i="1"/>
  <c r="BH167" i="1"/>
  <c r="BI167" i="1"/>
  <c r="BJ167" i="1"/>
  <c r="BK167" i="1"/>
  <c r="BF168" i="1"/>
  <c r="BG168" i="1"/>
  <c r="BH168" i="1"/>
  <c r="BI168" i="1"/>
  <c r="BJ168" i="1"/>
  <c r="BK168" i="1"/>
  <c r="BF169" i="1"/>
  <c r="BG169" i="1"/>
  <c r="BH169" i="1"/>
  <c r="BI169" i="1"/>
  <c r="BJ169" i="1"/>
  <c r="BK169" i="1"/>
  <c r="BF170" i="1"/>
  <c r="BG170" i="1"/>
  <c r="BH170" i="1"/>
  <c r="BI170" i="1"/>
  <c r="BJ170" i="1"/>
  <c r="BK170" i="1"/>
  <c r="BF171" i="1"/>
  <c r="BG171" i="1"/>
  <c r="BH171" i="1"/>
  <c r="BI171" i="1"/>
  <c r="BJ171" i="1"/>
  <c r="BK171" i="1"/>
  <c r="BF172" i="1"/>
  <c r="BG172" i="1"/>
  <c r="BH172" i="1"/>
  <c r="BI172" i="1"/>
  <c r="BJ172" i="1"/>
  <c r="BK172" i="1"/>
  <c r="BF173" i="1"/>
  <c r="BG173" i="1"/>
  <c r="BH173" i="1"/>
  <c r="BI173" i="1"/>
  <c r="BJ173" i="1"/>
  <c r="BK173" i="1"/>
  <c r="BF174" i="1"/>
  <c r="BG174" i="1"/>
  <c r="BH174" i="1"/>
  <c r="BI174" i="1"/>
  <c r="BJ174" i="1"/>
  <c r="BK174" i="1"/>
  <c r="BF175" i="1"/>
  <c r="BG175" i="1"/>
  <c r="BH175" i="1"/>
  <c r="BI175" i="1"/>
  <c r="BJ175" i="1"/>
  <c r="BK175" i="1"/>
  <c r="BF176" i="1"/>
  <c r="BG176" i="1"/>
  <c r="BH176" i="1"/>
  <c r="BI176" i="1"/>
  <c r="BJ176" i="1"/>
  <c r="BK176" i="1"/>
  <c r="BF177" i="1"/>
  <c r="BG177" i="1"/>
  <c r="BH177" i="1"/>
  <c r="BI177" i="1"/>
  <c r="BJ177" i="1"/>
  <c r="BK177" i="1"/>
  <c r="BF178" i="1"/>
  <c r="BG178" i="1"/>
  <c r="BH178" i="1"/>
  <c r="BI178" i="1"/>
  <c r="BJ178" i="1"/>
  <c r="BK178" i="1"/>
  <c r="BF179" i="1"/>
  <c r="BG179" i="1"/>
  <c r="BH179" i="1"/>
  <c r="BI179" i="1"/>
  <c r="BJ179" i="1"/>
  <c r="BK179" i="1"/>
  <c r="BF180" i="1"/>
  <c r="BG180" i="1"/>
  <c r="BH180" i="1"/>
  <c r="BI180" i="1"/>
  <c r="BJ180" i="1"/>
  <c r="BK180" i="1"/>
  <c r="BF181" i="1"/>
  <c r="BG181" i="1"/>
  <c r="BH181" i="1"/>
  <c r="BI181" i="1"/>
  <c r="BJ181" i="1"/>
  <c r="BK181" i="1"/>
  <c r="BF182" i="1"/>
  <c r="BG182" i="1"/>
  <c r="BH182" i="1"/>
  <c r="BI182" i="1"/>
  <c r="BJ182" i="1"/>
  <c r="BK182" i="1"/>
  <c r="BF183" i="1"/>
  <c r="BG183" i="1"/>
  <c r="BH183" i="1"/>
  <c r="BI183" i="1"/>
  <c r="BJ183" i="1"/>
  <c r="BK183" i="1"/>
  <c r="BF184" i="1"/>
  <c r="BG184" i="1"/>
  <c r="BH184" i="1"/>
  <c r="BI184" i="1"/>
  <c r="BJ184" i="1"/>
  <c r="BK184" i="1"/>
  <c r="BF185" i="1"/>
  <c r="BG185" i="1"/>
  <c r="BH185" i="1"/>
  <c r="BI185" i="1"/>
  <c r="BJ185" i="1"/>
  <c r="BK185" i="1"/>
  <c r="BF186" i="1"/>
  <c r="BG186" i="1"/>
  <c r="BH186" i="1"/>
  <c r="BI186" i="1"/>
  <c r="BJ186" i="1"/>
  <c r="BK186" i="1"/>
  <c r="BF187" i="1"/>
  <c r="BG187" i="1"/>
  <c r="BH187" i="1"/>
  <c r="BI187" i="1"/>
  <c r="BJ187" i="1"/>
  <c r="BK187" i="1"/>
  <c r="BF188" i="1"/>
  <c r="BG188" i="1"/>
  <c r="BH188" i="1"/>
  <c r="BI188" i="1"/>
  <c r="BJ188" i="1"/>
  <c r="BK188" i="1"/>
  <c r="BF189" i="1"/>
  <c r="BG189" i="1"/>
  <c r="BH189" i="1"/>
  <c r="BI189" i="1"/>
  <c r="BJ189" i="1"/>
  <c r="BK189" i="1"/>
  <c r="BF190" i="1"/>
  <c r="BG190" i="1"/>
  <c r="BH190" i="1"/>
  <c r="BI190" i="1"/>
  <c r="BJ190" i="1"/>
  <c r="BK190" i="1"/>
  <c r="BF191" i="1"/>
  <c r="BG191" i="1"/>
  <c r="BH191" i="1"/>
  <c r="BI191" i="1"/>
  <c r="BJ191" i="1"/>
  <c r="BK191" i="1"/>
  <c r="BF192" i="1"/>
  <c r="BG192" i="1"/>
  <c r="BH192" i="1"/>
  <c r="BI192" i="1"/>
  <c r="BJ192" i="1"/>
  <c r="BK192" i="1"/>
  <c r="BF193" i="1"/>
  <c r="BG193" i="1"/>
  <c r="BH193" i="1"/>
  <c r="BI193" i="1"/>
  <c r="BJ193" i="1"/>
  <c r="BK193" i="1"/>
  <c r="BF194" i="1"/>
  <c r="BG194" i="1"/>
  <c r="BH194" i="1"/>
  <c r="BI194" i="1"/>
  <c r="BJ194" i="1"/>
  <c r="BK194" i="1"/>
  <c r="BF195" i="1"/>
  <c r="BG195" i="1"/>
  <c r="BH195" i="1"/>
  <c r="BI195" i="1"/>
  <c r="BJ195" i="1"/>
  <c r="BK195" i="1"/>
  <c r="BF196" i="1"/>
  <c r="BG196" i="1"/>
  <c r="BH196" i="1"/>
  <c r="BI196" i="1"/>
  <c r="BJ196" i="1"/>
  <c r="BK196" i="1"/>
  <c r="BF197" i="1"/>
  <c r="BG197" i="1"/>
  <c r="BH197" i="1"/>
  <c r="BI197" i="1"/>
  <c r="BJ197" i="1"/>
  <c r="BK197" i="1"/>
  <c r="BF198" i="1"/>
  <c r="BG198" i="1"/>
  <c r="BH198" i="1"/>
  <c r="BI198" i="1"/>
  <c r="BJ198" i="1"/>
  <c r="BK198" i="1"/>
  <c r="BF199" i="1"/>
  <c r="BG199" i="1"/>
  <c r="BH199" i="1"/>
  <c r="BI199" i="1"/>
  <c r="BJ199" i="1"/>
  <c r="BK199" i="1"/>
  <c r="BF200" i="1"/>
  <c r="BG200" i="1"/>
  <c r="BH200" i="1"/>
  <c r="BI200" i="1"/>
  <c r="BJ200" i="1"/>
  <c r="BK200" i="1"/>
  <c r="BF201" i="1"/>
  <c r="BG201" i="1"/>
  <c r="BH201" i="1"/>
  <c r="BI201" i="1"/>
  <c r="BJ201" i="1"/>
  <c r="BK201" i="1"/>
  <c r="BF202" i="1"/>
  <c r="BG202" i="1"/>
  <c r="BH202" i="1"/>
  <c r="BI202" i="1"/>
  <c r="BJ202" i="1"/>
  <c r="BK202" i="1"/>
  <c r="BF203" i="1"/>
  <c r="BG203" i="1"/>
  <c r="BH203" i="1"/>
  <c r="BI203" i="1"/>
  <c r="BJ203" i="1"/>
  <c r="BK203" i="1"/>
  <c r="BF204" i="1"/>
  <c r="BG204" i="1"/>
  <c r="BH204" i="1"/>
  <c r="BI204" i="1"/>
  <c r="BJ204" i="1"/>
  <c r="BK204" i="1"/>
  <c r="BF205" i="1"/>
  <c r="BG205" i="1"/>
  <c r="BH205" i="1"/>
  <c r="BI205" i="1"/>
  <c r="BJ205" i="1"/>
  <c r="BK205" i="1"/>
  <c r="BF206" i="1"/>
  <c r="BG206" i="1"/>
  <c r="BH206" i="1"/>
  <c r="BI206" i="1"/>
  <c r="BJ206" i="1"/>
  <c r="BK206" i="1"/>
  <c r="BF207" i="1"/>
  <c r="BG207" i="1"/>
  <c r="BH207" i="1"/>
  <c r="BI207" i="1"/>
  <c r="BJ207" i="1"/>
  <c r="BK207" i="1"/>
  <c r="BF208" i="1"/>
  <c r="BG208" i="1"/>
  <c r="BH208" i="1"/>
  <c r="BI208" i="1"/>
  <c r="BJ208" i="1"/>
  <c r="BK208" i="1"/>
  <c r="BF209" i="1"/>
  <c r="BG209" i="1"/>
  <c r="BH209" i="1"/>
  <c r="BI209" i="1"/>
  <c r="BJ209" i="1"/>
  <c r="BK209" i="1"/>
  <c r="BF210" i="1"/>
  <c r="BG210" i="1"/>
  <c r="BH210" i="1"/>
  <c r="BI210" i="1"/>
  <c r="BJ210" i="1"/>
  <c r="BK210" i="1"/>
  <c r="BF211" i="1"/>
  <c r="BG211" i="1"/>
  <c r="BH211" i="1"/>
  <c r="BI211" i="1"/>
  <c r="BJ211" i="1"/>
  <c r="BK211" i="1"/>
  <c r="BF212" i="1"/>
  <c r="BG212" i="1"/>
  <c r="BH212" i="1"/>
  <c r="BI212" i="1"/>
  <c r="BJ212" i="1"/>
  <c r="BK212" i="1"/>
  <c r="BF213" i="1"/>
  <c r="BG213" i="1"/>
  <c r="BH213" i="1"/>
  <c r="BI213" i="1"/>
  <c r="BJ213" i="1"/>
  <c r="BK213" i="1"/>
  <c r="BF214" i="1"/>
  <c r="BG214" i="1"/>
  <c r="BH214" i="1"/>
  <c r="BI214" i="1"/>
  <c r="BJ214" i="1"/>
  <c r="BK214" i="1"/>
  <c r="BF215" i="1"/>
  <c r="BG215" i="1"/>
  <c r="BH215" i="1"/>
  <c r="BI215" i="1"/>
  <c r="BJ215" i="1"/>
  <c r="BK215" i="1"/>
  <c r="BF216" i="1"/>
  <c r="BG216" i="1"/>
  <c r="BH216" i="1"/>
  <c r="BI216" i="1"/>
  <c r="BJ216" i="1"/>
  <c r="BK216" i="1"/>
  <c r="BF217" i="1"/>
  <c r="BG217" i="1"/>
  <c r="BH217" i="1"/>
  <c r="BI217" i="1"/>
  <c r="BJ217" i="1"/>
  <c r="BK217" i="1"/>
  <c r="BF218" i="1"/>
  <c r="BG218" i="1"/>
  <c r="BH218" i="1"/>
  <c r="BI218" i="1"/>
  <c r="BJ218" i="1"/>
  <c r="BK218" i="1"/>
  <c r="BF219" i="1"/>
  <c r="BG219" i="1"/>
  <c r="BH219" i="1"/>
  <c r="BI219" i="1"/>
  <c r="BJ219" i="1"/>
  <c r="BK219" i="1"/>
  <c r="BF220" i="1"/>
  <c r="BG220" i="1"/>
  <c r="BH220" i="1"/>
  <c r="BI220" i="1"/>
  <c r="BJ220" i="1"/>
  <c r="BK220" i="1"/>
  <c r="BF221" i="1"/>
  <c r="BG221" i="1"/>
  <c r="BH221" i="1"/>
  <c r="BI221" i="1"/>
  <c r="BJ221" i="1"/>
  <c r="BK221" i="1"/>
  <c r="BF222" i="1"/>
  <c r="BG222" i="1"/>
  <c r="BH222" i="1"/>
  <c r="BI222" i="1"/>
  <c r="BJ222" i="1"/>
  <c r="BK222" i="1"/>
  <c r="BF223" i="1"/>
  <c r="BG223" i="1"/>
  <c r="BH223" i="1"/>
  <c r="BI223" i="1"/>
  <c r="BJ223" i="1"/>
  <c r="BK223" i="1"/>
  <c r="BF224" i="1"/>
  <c r="BG224" i="1"/>
  <c r="BH224" i="1"/>
  <c r="BI224" i="1"/>
  <c r="BJ224" i="1"/>
  <c r="BK224" i="1"/>
  <c r="BF225" i="1"/>
  <c r="BG225" i="1"/>
  <c r="BH225" i="1"/>
  <c r="BI225" i="1"/>
  <c r="BJ225" i="1"/>
  <c r="BK225" i="1"/>
  <c r="BF226" i="1"/>
  <c r="BG226" i="1"/>
  <c r="BH226" i="1"/>
  <c r="BI226" i="1"/>
  <c r="BJ226" i="1"/>
  <c r="BK226" i="1"/>
  <c r="BF227" i="1"/>
  <c r="BG227" i="1"/>
  <c r="BH227" i="1"/>
  <c r="BI227" i="1"/>
  <c r="BJ227" i="1"/>
  <c r="BK227" i="1"/>
  <c r="BF228" i="1"/>
  <c r="BG228" i="1"/>
  <c r="BH228" i="1"/>
  <c r="BI228" i="1"/>
  <c r="BJ228" i="1"/>
  <c r="BK228" i="1"/>
  <c r="BF229" i="1"/>
  <c r="BG229" i="1"/>
  <c r="BH229" i="1"/>
  <c r="BI229" i="1"/>
  <c r="BJ229" i="1"/>
  <c r="BK229" i="1"/>
  <c r="BF230" i="1"/>
  <c r="BG230" i="1"/>
  <c r="BH230" i="1"/>
  <c r="BI230" i="1"/>
  <c r="BJ230" i="1"/>
  <c r="BK230" i="1"/>
  <c r="BF231" i="1"/>
  <c r="BG231" i="1"/>
  <c r="BH231" i="1"/>
  <c r="BI231" i="1"/>
  <c r="BJ231" i="1"/>
  <c r="BK231" i="1"/>
  <c r="BF232" i="1"/>
  <c r="BG232" i="1"/>
  <c r="BH232" i="1"/>
  <c r="BI232" i="1"/>
  <c r="BJ232" i="1"/>
  <c r="BK232" i="1"/>
  <c r="BF233" i="1"/>
  <c r="BG233" i="1"/>
  <c r="BH233" i="1"/>
  <c r="BI233" i="1"/>
  <c r="BJ233" i="1"/>
  <c r="BK233" i="1"/>
  <c r="BF234" i="1"/>
  <c r="BG234" i="1"/>
  <c r="BH234" i="1"/>
  <c r="BI234" i="1"/>
  <c r="BJ234" i="1"/>
  <c r="BK234" i="1"/>
  <c r="BF235" i="1"/>
  <c r="BG235" i="1"/>
  <c r="BH235" i="1"/>
  <c r="BI235" i="1"/>
  <c r="BJ235" i="1"/>
  <c r="BK235" i="1"/>
  <c r="BF236" i="1"/>
  <c r="BG236" i="1"/>
  <c r="BH236" i="1"/>
  <c r="BI236" i="1"/>
  <c r="BJ236" i="1"/>
  <c r="BK236" i="1"/>
  <c r="BF237" i="1"/>
  <c r="BG237" i="1"/>
  <c r="BH237" i="1"/>
  <c r="BI237" i="1"/>
  <c r="BJ237" i="1"/>
  <c r="BK237" i="1"/>
  <c r="BF238" i="1"/>
  <c r="BG238" i="1"/>
  <c r="BH238" i="1"/>
  <c r="BI238" i="1"/>
  <c r="BJ238" i="1"/>
  <c r="BK238" i="1"/>
  <c r="BF239" i="1"/>
  <c r="BG239" i="1"/>
  <c r="BH239" i="1"/>
  <c r="BI239" i="1"/>
  <c r="BJ239" i="1"/>
  <c r="BK239" i="1"/>
  <c r="BF240" i="1"/>
  <c r="BG240" i="1"/>
  <c r="BH240" i="1"/>
  <c r="BI240" i="1"/>
  <c r="BJ240" i="1"/>
  <c r="BK240" i="1"/>
  <c r="BF241" i="1"/>
  <c r="BG241" i="1"/>
  <c r="BH241" i="1"/>
  <c r="BI241" i="1"/>
  <c r="BJ241" i="1"/>
  <c r="BK241" i="1"/>
  <c r="BF242" i="1"/>
  <c r="BG242" i="1"/>
  <c r="BH242" i="1"/>
  <c r="BI242" i="1"/>
  <c r="BJ242" i="1"/>
  <c r="BK242" i="1"/>
  <c r="BF243" i="1"/>
  <c r="BG243" i="1"/>
  <c r="BH243" i="1"/>
  <c r="BI243" i="1"/>
  <c r="BJ243" i="1"/>
  <c r="BK243" i="1"/>
  <c r="BF244" i="1"/>
  <c r="BG244" i="1"/>
  <c r="BH244" i="1"/>
  <c r="BI244" i="1"/>
  <c r="BJ244" i="1"/>
  <c r="BK244" i="1"/>
  <c r="BF245" i="1"/>
  <c r="BG245" i="1"/>
  <c r="BH245" i="1"/>
  <c r="BI245" i="1"/>
  <c r="BJ245" i="1"/>
  <c r="BK245" i="1"/>
  <c r="BF246" i="1"/>
  <c r="BG246" i="1"/>
  <c r="BH246" i="1"/>
  <c r="BI246" i="1"/>
  <c r="BJ246" i="1"/>
  <c r="BK246" i="1"/>
  <c r="BF247" i="1"/>
  <c r="BG247" i="1"/>
  <c r="BH247" i="1"/>
  <c r="BI247" i="1"/>
  <c r="BJ247" i="1"/>
  <c r="BK247" i="1"/>
  <c r="BF248" i="1"/>
  <c r="BG248" i="1"/>
  <c r="BH248" i="1"/>
  <c r="BI248" i="1"/>
  <c r="BJ248" i="1"/>
  <c r="BK248" i="1"/>
  <c r="BF249" i="1"/>
  <c r="BG249" i="1"/>
  <c r="BH249" i="1"/>
  <c r="BI249" i="1"/>
  <c r="BJ249" i="1"/>
  <c r="BK249" i="1"/>
  <c r="BF250" i="1"/>
  <c r="BG250" i="1"/>
  <c r="BH250" i="1"/>
  <c r="BI250" i="1"/>
  <c r="BJ250" i="1"/>
  <c r="BK250" i="1"/>
  <c r="BF251" i="1"/>
  <c r="BG251" i="1"/>
  <c r="BH251" i="1"/>
  <c r="BI251" i="1"/>
  <c r="BJ251" i="1"/>
  <c r="BK251" i="1"/>
  <c r="BF252" i="1"/>
  <c r="BG252" i="1"/>
  <c r="BH252" i="1"/>
  <c r="BI252" i="1"/>
  <c r="BJ252" i="1"/>
  <c r="BK252" i="1"/>
  <c r="BF253" i="1"/>
  <c r="BG253" i="1"/>
  <c r="BH253" i="1"/>
  <c r="BI253" i="1"/>
  <c r="BJ253" i="1"/>
  <c r="BK253" i="1"/>
  <c r="BF254" i="1"/>
  <c r="BG254" i="1"/>
  <c r="BH254" i="1"/>
  <c r="BI254" i="1"/>
  <c r="BJ254" i="1"/>
  <c r="BK254" i="1"/>
  <c r="BF255" i="1"/>
  <c r="BG255" i="1"/>
  <c r="BH255" i="1"/>
  <c r="BI255" i="1"/>
  <c r="BJ255" i="1"/>
  <c r="BK255" i="1"/>
  <c r="BF256" i="1"/>
  <c r="BG256" i="1"/>
  <c r="BH256" i="1"/>
  <c r="BI256" i="1"/>
  <c r="BJ256" i="1"/>
  <c r="BK256" i="1"/>
  <c r="BF257" i="1"/>
  <c r="BG257" i="1"/>
  <c r="BH257" i="1"/>
  <c r="BI257" i="1"/>
  <c r="BJ257" i="1"/>
  <c r="BK257" i="1"/>
  <c r="BF258" i="1"/>
  <c r="BG258" i="1"/>
  <c r="BH258" i="1"/>
  <c r="BI258" i="1"/>
  <c r="BJ258" i="1"/>
  <c r="BK258" i="1"/>
  <c r="BF259" i="1"/>
  <c r="BG259" i="1"/>
  <c r="BH259" i="1"/>
  <c r="BI259" i="1"/>
  <c r="BJ259" i="1"/>
  <c r="BK259" i="1"/>
  <c r="BF260" i="1"/>
  <c r="BG260" i="1"/>
  <c r="BH260" i="1"/>
  <c r="BI260" i="1"/>
  <c r="BJ260" i="1"/>
  <c r="BK260" i="1"/>
  <c r="BF261" i="1"/>
  <c r="BG261" i="1"/>
  <c r="BH261" i="1"/>
  <c r="BI261" i="1"/>
  <c r="BJ261" i="1"/>
  <c r="BK261" i="1"/>
  <c r="BF262" i="1"/>
  <c r="BG262" i="1"/>
  <c r="BH262" i="1"/>
  <c r="BI262" i="1"/>
  <c r="BJ262" i="1"/>
  <c r="BK262" i="1"/>
  <c r="BF263" i="1"/>
  <c r="BG263" i="1"/>
  <c r="BH263" i="1"/>
  <c r="BI263" i="1"/>
  <c r="BJ263" i="1"/>
  <c r="BK263" i="1"/>
  <c r="BF264" i="1"/>
  <c r="BG264" i="1"/>
  <c r="BH264" i="1"/>
  <c r="BI264" i="1"/>
  <c r="BJ264" i="1"/>
  <c r="BK264" i="1"/>
  <c r="BF265" i="1"/>
  <c r="BG265" i="1"/>
  <c r="BH265" i="1"/>
  <c r="BI265" i="1"/>
  <c r="BJ265" i="1"/>
  <c r="BK265" i="1"/>
  <c r="BF266" i="1"/>
  <c r="BG266" i="1"/>
  <c r="BH266" i="1"/>
  <c r="BI266" i="1"/>
  <c r="BJ266" i="1"/>
  <c r="BK266" i="1"/>
  <c r="BF267" i="1"/>
  <c r="BG267" i="1"/>
  <c r="BH267" i="1"/>
  <c r="BI267" i="1"/>
  <c r="BJ267" i="1"/>
  <c r="BK267" i="1"/>
  <c r="BF268" i="1"/>
  <c r="BG268" i="1"/>
  <c r="BH268" i="1"/>
  <c r="BI268" i="1"/>
  <c r="BJ268" i="1"/>
  <c r="BK268" i="1"/>
  <c r="BF269" i="1"/>
  <c r="BG269" i="1"/>
  <c r="BH269" i="1"/>
  <c r="BI269" i="1"/>
  <c r="BJ269" i="1"/>
  <c r="BK269" i="1"/>
  <c r="BF270" i="1"/>
  <c r="BG270" i="1"/>
  <c r="BH270" i="1"/>
  <c r="BI270" i="1"/>
  <c r="BJ270" i="1"/>
  <c r="BK270" i="1"/>
  <c r="BF271" i="1"/>
  <c r="BG271" i="1"/>
  <c r="BH271" i="1"/>
  <c r="BI271" i="1"/>
  <c r="BJ271" i="1"/>
  <c r="BK271" i="1"/>
  <c r="BF272" i="1"/>
  <c r="BG272" i="1"/>
  <c r="BH272" i="1"/>
  <c r="BI272" i="1"/>
  <c r="BJ272" i="1"/>
  <c r="BK272" i="1"/>
  <c r="BF273" i="1"/>
  <c r="BG273" i="1"/>
  <c r="BH273" i="1"/>
  <c r="BI273" i="1"/>
  <c r="BJ273" i="1"/>
  <c r="BK273" i="1"/>
  <c r="BF274" i="1"/>
  <c r="BG274" i="1"/>
  <c r="BH274" i="1"/>
  <c r="BI274" i="1"/>
  <c r="BJ274" i="1"/>
  <c r="BK274" i="1"/>
  <c r="BF275" i="1"/>
  <c r="BG275" i="1"/>
  <c r="BH275" i="1"/>
  <c r="BI275" i="1"/>
  <c r="BJ275" i="1"/>
  <c r="BK275" i="1"/>
  <c r="BF276" i="1"/>
  <c r="BG276" i="1"/>
  <c r="BH276" i="1"/>
  <c r="BI276" i="1"/>
  <c r="BJ276" i="1"/>
  <c r="BK276" i="1"/>
  <c r="BF277" i="1"/>
  <c r="BG277" i="1"/>
  <c r="BH277" i="1"/>
  <c r="BI277" i="1"/>
  <c r="BJ277" i="1"/>
  <c r="BK277" i="1"/>
  <c r="BF278" i="1"/>
  <c r="BG278" i="1"/>
  <c r="BH278" i="1"/>
  <c r="BI278" i="1"/>
  <c r="BJ278" i="1"/>
  <c r="BK278" i="1"/>
  <c r="BF279" i="1"/>
  <c r="BG279" i="1"/>
  <c r="BH279" i="1"/>
  <c r="BI279" i="1"/>
  <c r="BJ279" i="1"/>
  <c r="BK279" i="1"/>
  <c r="BF280" i="1"/>
  <c r="BG280" i="1"/>
  <c r="BH280" i="1"/>
  <c r="BI280" i="1"/>
  <c r="BJ280" i="1"/>
  <c r="BK280" i="1"/>
  <c r="BF281" i="1"/>
  <c r="BG281" i="1"/>
  <c r="BH281" i="1"/>
  <c r="BI281" i="1"/>
  <c r="BJ281" i="1"/>
  <c r="BK281" i="1"/>
  <c r="BF282" i="1"/>
  <c r="BG282" i="1"/>
  <c r="BH282" i="1"/>
  <c r="BI282" i="1"/>
  <c r="BJ282" i="1"/>
  <c r="BK282" i="1"/>
  <c r="BF283" i="1"/>
  <c r="BG283" i="1"/>
  <c r="BH283" i="1"/>
  <c r="BI283" i="1"/>
  <c r="BJ283" i="1"/>
  <c r="BK283" i="1"/>
  <c r="BF284" i="1"/>
  <c r="BG284" i="1"/>
  <c r="BH284" i="1"/>
  <c r="BI284" i="1"/>
  <c r="BJ284" i="1"/>
  <c r="BK284" i="1"/>
  <c r="BF285" i="1"/>
  <c r="BG285" i="1"/>
  <c r="BH285" i="1"/>
  <c r="BI285" i="1"/>
  <c r="BJ285" i="1"/>
  <c r="BK285" i="1"/>
  <c r="BF286" i="1"/>
  <c r="BG286" i="1"/>
  <c r="BH286" i="1"/>
  <c r="BI286" i="1"/>
  <c r="BJ286" i="1"/>
  <c r="BK286" i="1"/>
  <c r="BF287" i="1"/>
  <c r="BG287" i="1"/>
  <c r="BH287" i="1"/>
  <c r="BI287" i="1"/>
  <c r="BJ287" i="1"/>
  <c r="BK287" i="1"/>
  <c r="BF288" i="1"/>
  <c r="BG288" i="1"/>
  <c r="BH288" i="1"/>
  <c r="BI288" i="1"/>
  <c r="BJ288" i="1"/>
  <c r="BK288" i="1"/>
  <c r="BF289" i="1"/>
  <c r="BG289" i="1"/>
  <c r="BH289" i="1"/>
  <c r="BI289" i="1"/>
  <c r="BJ289" i="1"/>
  <c r="BK289" i="1"/>
  <c r="BF290" i="1"/>
  <c r="BG290" i="1"/>
  <c r="BH290" i="1"/>
  <c r="BI290" i="1"/>
  <c r="BJ290" i="1"/>
  <c r="BK290" i="1"/>
  <c r="BF291" i="1"/>
  <c r="BG291" i="1"/>
  <c r="BH291" i="1"/>
  <c r="BI291" i="1"/>
  <c r="BJ291" i="1"/>
  <c r="BK291" i="1"/>
  <c r="BF292" i="1"/>
  <c r="BG292" i="1"/>
  <c r="BH292" i="1"/>
  <c r="BI292" i="1"/>
  <c r="BJ292" i="1"/>
  <c r="BK292" i="1"/>
  <c r="BF293" i="1"/>
  <c r="BG293" i="1"/>
  <c r="BH293" i="1"/>
  <c r="BI293" i="1"/>
  <c r="BJ293" i="1"/>
  <c r="BK293" i="1"/>
  <c r="BF294" i="1"/>
  <c r="BG294" i="1"/>
  <c r="BH294" i="1"/>
  <c r="BI294" i="1"/>
  <c r="BJ294" i="1"/>
  <c r="BK294" i="1"/>
  <c r="BF295" i="1"/>
  <c r="BG295" i="1"/>
  <c r="BH295" i="1"/>
  <c r="BI295" i="1"/>
  <c r="BJ295" i="1"/>
  <c r="BK295" i="1"/>
  <c r="BF296" i="1"/>
  <c r="BG296" i="1"/>
  <c r="BH296" i="1"/>
  <c r="BI296" i="1"/>
  <c r="BJ296" i="1"/>
  <c r="BK296" i="1"/>
  <c r="BF297" i="1"/>
  <c r="BG297" i="1"/>
  <c r="BH297" i="1"/>
  <c r="BI297" i="1"/>
  <c r="BJ297" i="1"/>
  <c r="BK297" i="1"/>
  <c r="BF298" i="1"/>
  <c r="BG298" i="1"/>
  <c r="BH298" i="1"/>
  <c r="BI298" i="1"/>
  <c r="BJ298" i="1"/>
  <c r="BK298" i="1"/>
  <c r="BF299" i="1"/>
  <c r="BG299" i="1"/>
  <c r="BH299" i="1"/>
  <c r="BI299" i="1"/>
  <c r="BJ299" i="1"/>
  <c r="BK299" i="1"/>
  <c r="BF300" i="1"/>
  <c r="BG300" i="1"/>
  <c r="BH300" i="1"/>
  <c r="BI300" i="1"/>
  <c r="BJ300" i="1"/>
  <c r="BK300" i="1"/>
  <c r="BF301" i="1"/>
  <c r="BG301" i="1"/>
  <c r="BH301" i="1"/>
  <c r="BI301" i="1"/>
  <c r="BJ301" i="1"/>
  <c r="BK301" i="1"/>
  <c r="BF302" i="1"/>
  <c r="BG302" i="1"/>
  <c r="BH302" i="1"/>
  <c r="BI302" i="1"/>
  <c r="BJ302" i="1"/>
  <c r="BK302" i="1"/>
  <c r="BF303" i="1"/>
  <c r="BG303" i="1"/>
  <c r="BH303" i="1"/>
  <c r="BI303" i="1"/>
  <c r="BJ303" i="1"/>
  <c r="BK303" i="1"/>
  <c r="BF304" i="1"/>
  <c r="BG304" i="1"/>
  <c r="BH304" i="1"/>
  <c r="BI304" i="1"/>
  <c r="BJ304" i="1"/>
  <c r="BK304" i="1"/>
  <c r="BF305" i="1"/>
  <c r="BG305" i="1"/>
  <c r="BH305" i="1"/>
  <c r="BI305" i="1"/>
  <c r="BJ305" i="1"/>
  <c r="BK305" i="1"/>
  <c r="BF306" i="1"/>
  <c r="BG306" i="1"/>
  <c r="BH306" i="1"/>
  <c r="BI306" i="1"/>
  <c r="BJ306" i="1"/>
  <c r="BK306" i="1"/>
  <c r="BF307" i="1"/>
  <c r="BG307" i="1"/>
  <c r="BH307" i="1"/>
  <c r="BI307" i="1"/>
  <c r="BJ307" i="1"/>
  <c r="BK307" i="1"/>
  <c r="BF308" i="1"/>
  <c r="BG308" i="1"/>
  <c r="BH308" i="1"/>
  <c r="BI308" i="1"/>
  <c r="BJ308" i="1"/>
  <c r="BK308" i="1"/>
  <c r="BF309" i="1"/>
  <c r="BG309" i="1"/>
  <c r="BH309" i="1"/>
  <c r="BI309" i="1"/>
  <c r="BJ309" i="1"/>
  <c r="BK309" i="1"/>
  <c r="BF310" i="1"/>
  <c r="BG310" i="1"/>
  <c r="BH310" i="1"/>
  <c r="BI310" i="1"/>
  <c r="BJ310" i="1"/>
  <c r="BK310" i="1"/>
  <c r="BF311" i="1"/>
  <c r="BG311" i="1"/>
  <c r="BH311" i="1"/>
  <c r="BI311" i="1"/>
  <c r="BJ311" i="1"/>
  <c r="BK311" i="1"/>
  <c r="BF312" i="1"/>
  <c r="BG312" i="1"/>
  <c r="BH312" i="1"/>
  <c r="BI312" i="1"/>
  <c r="BJ312" i="1"/>
  <c r="BK312" i="1"/>
  <c r="BF313" i="1"/>
  <c r="BG313" i="1"/>
  <c r="BH313" i="1"/>
  <c r="BI313" i="1"/>
  <c r="BJ313" i="1"/>
  <c r="BK313" i="1"/>
  <c r="BF314" i="1"/>
  <c r="BG314" i="1"/>
  <c r="BH314" i="1"/>
  <c r="BI314" i="1"/>
  <c r="BJ314" i="1"/>
  <c r="BK314" i="1"/>
  <c r="BF315" i="1"/>
  <c r="BG315" i="1"/>
  <c r="BH315" i="1"/>
  <c r="BI315" i="1"/>
  <c r="BJ315" i="1"/>
  <c r="BK315" i="1"/>
  <c r="BF316" i="1"/>
  <c r="BG316" i="1"/>
  <c r="BH316" i="1"/>
  <c r="BI316" i="1"/>
  <c r="BJ316" i="1"/>
  <c r="BK316" i="1"/>
  <c r="BF317" i="1"/>
  <c r="BG317" i="1"/>
  <c r="BH317" i="1"/>
  <c r="BI317" i="1"/>
  <c r="BJ317" i="1"/>
  <c r="BK317" i="1"/>
  <c r="BF318" i="1"/>
  <c r="BG318" i="1"/>
  <c r="BH318" i="1"/>
  <c r="BI318" i="1"/>
  <c r="BJ318" i="1"/>
  <c r="BK318" i="1"/>
  <c r="BF319" i="1"/>
  <c r="BG319" i="1"/>
  <c r="BH319" i="1"/>
  <c r="BI319" i="1"/>
  <c r="BJ319" i="1"/>
  <c r="BK319" i="1"/>
  <c r="BF320" i="1"/>
  <c r="BG320" i="1"/>
  <c r="BH320" i="1"/>
  <c r="BI320" i="1"/>
  <c r="BJ320" i="1"/>
  <c r="BK320" i="1"/>
  <c r="BF321" i="1"/>
  <c r="BG321" i="1"/>
  <c r="BH321" i="1"/>
  <c r="BI321" i="1"/>
  <c r="BJ321" i="1"/>
  <c r="BK321" i="1"/>
  <c r="BF322" i="1"/>
  <c r="BG322" i="1"/>
  <c r="BH322" i="1"/>
  <c r="BI322" i="1"/>
  <c r="BJ322" i="1"/>
  <c r="BK322" i="1"/>
  <c r="BF323" i="1"/>
  <c r="BG323" i="1"/>
  <c r="BH323" i="1"/>
  <c r="BI323" i="1"/>
  <c r="BJ323" i="1"/>
  <c r="BK323" i="1"/>
  <c r="BF324" i="1"/>
  <c r="BG324" i="1"/>
  <c r="BH324" i="1"/>
  <c r="BI324" i="1"/>
  <c r="BJ324" i="1"/>
  <c r="BK324" i="1"/>
  <c r="BF325" i="1"/>
  <c r="BG325" i="1"/>
  <c r="BH325" i="1"/>
  <c r="BI325" i="1"/>
  <c r="BJ325" i="1"/>
  <c r="BK325" i="1"/>
  <c r="BF326" i="1"/>
  <c r="BG326" i="1"/>
  <c r="BH326" i="1"/>
  <c r="BI326" i="1"/>
  <c r="BJ326" i="1"/>
  <c r="BK326" i="1"/>
  <c r="BF327" i="1"/>
  <c r="BG327" i="1"/>
  <c r="BH327" i="1"/>
  <c r="BI327" i="1"/>
  <c r="BJ327" i="1"/>
  <c r="BK327" i="1"/>
  <c r="BF328" i="1"/>
  <c r="BG328" i="1"/>
  <c r="BH328" i="1"/>
  <c r="BI328" i="1"/>
  <c r="BJ328" i="1"/>
  <c r="BK328" i="1"/>
  <c r="BF329" i="1"/>
  <c r="BG329" i="1"/>
  <c r="BH329" i="1"/>
  <c r="BI329" i="1"/>
  <c r="BJ329" i="1"/>
  <c r="BK329" i="1"/>
  <c r="BF330" i="1"/>
  <c r="BG330" i="1"/>
  <c r="BH330" i="1"/>
  <c r="BI330" i="1"/>
  <c r="BJ330" i="1"/>
  <c r="BK330" i="1"/>
  <c r="BF331" i="1"/>
  <c r="BG331" i="1"/>
  <c r="BH331" i="1"/>
  <c r="BI331" i="1"/>
  <c r="BJ331" i="1"/>
  <c r="BK331" i="1"/>
  <c r="BF332" i="1"/>
  <c r="BG332" i="1"/>
  <c r="BH332" i="1"/>
  <c r="BI332" i="1"/>
  <c r="BJ332" i="1"/>
  <c r="BK332" i="1"/>
  <c r="BF333" i="1"/>
  <c r="BG333" i="1"/>
  <c r="BH333" i="1"/>
  <c r="BI333" i="1"/>
  <c r="BJ333" i="1"/>
  <c r="BK333" i="1"/>
  <c r="BF334" i="1"/>
  <c r="BG334" i="1"/>
  <c r="BH334" i="1"/>
  <c r="BI334" i="1"/>
  <c r="BJ334" i="1"/>
  <c r="BK334" i="1"/>
  <c r="BF335" i="1"/>
  <c r="BG335" i="1"/>
  <c r="BH335" i="1"/>
  <c r="BI335" i="1"/>
  <c r="BJ335" i="1"/>
  <c r="BK335" i="1"/>
  <c r="BF336" i="1"/>
  <c r="BG336" i="1"/>
  <c r="BH336" i="1"/>
  <c r="BI336" i="1"/>
  <c r="BJ336" i="1"/>
  <c r="BK336" i="1"/>
  <c r="BF337" i="1"/>
  <c r="BG337" i="1"/>
  <c r="BH337" i="1"/>
  <c r="BI337" i="1"/>
  <c r="BJ337" i="1"/>
  <c r="BK337" i="1"/>
  <c r="BF338" i="1"/>
  <c r="BG338" i="1"/>
  <c r="BH338" i="1"/>
  <c r="BI338" i="1"/>
  <c r="BJ338" i="1"/>
  <c r="BK338" i="1"/>
  <c r="BF339" i="1"/>
  <c r="BG339" i="1"/>
  <c r="BH339" i="1"/>
  <c r="BI339" i="1"/>
  <c r="BJ339" i="1"/>
  <c r="BK339" i="1"/>
  <c r="BF340" i="1"/>
  <c r="BG340" i="1"/>
  <c r="BH340" i="1"/>
  <c r="BI340" i="1"/>
  <c r="BJ340" i="1"/>
  <c r="BK340" i="1"/>
  <c r="BF341" i="1"/>
  <c r="BG341" i="1"/>
  <c r="BH341" i="1"/>
  <c r="BI341" i="1"/>
  <c r="BJ341" i="1"/>
  <c r="BK341" i="1"/>
  <c r="BF342" i="1"/>
  <c r="BG342" i="1"/>
  <c r="BH342" i="1"/>
  <c r="BI342" i="1"/>
  <c r="BJ342" i="1"/>
  <c r="BK342" i="1"/>
  <c r="BF343" i="1"/>
  <c r="BG343" i="1"/>
  <c r="BH343" i="1"/>
  <c r="BI343" i="1"/>
  <c r="BJ343" i="1"/>
  <c r="BK343" i="1"/>
  <c r="BF344" i="1"/>
  <c r="BG344" i="1"/>
  <c r="BH344" i="1"/>
  <c r="BI344" i="1"/>
  <c r="BJ344" i="1"/>
  <c r="BK344" i="1"/>
  <c r="BF345" i="1"/>
  <c r="BG345" i="1"/>
  <c r="BH345" i="1"/>
  <c r="BI345" i="1"/>
  <c r="BJ345" i="1"/>
  <c r="BK345" i="1"/>
  <c r="BF346" i="1"/>
  <c r="BG346" i="1"/>
  <c r="BH346" i="1"/>
  <c r="BI346" i="1"/>
  <c r="BJ346" i="1"/>
  <c r="BK346" i="1"/>
  <c r="BF347" i="1"/>
  <c r="BG347" i="1"/>
  <c r="BH347" i="1"/>
  <c r="BI347" i="1"/>
  <c r="BJ347" i="1"/>
  <c r="BK347" i="1"/>
  <c r="BF348" i="1"/>
  <c r="BG348" i="1"/>
  <c r="BH348" i="1"/>
  <c r="BI348" i="1"/>
  <c r="BJ348" i="1"/>
  <c r="BK348" i="1"/>
  <c r="BF349" i="1"/>
  <c r="BG349" i="1"/>
  <c r="BH349" i="1"/>
  <c r="BI349" i="1"/>
  <c r="BJ349" i="1"/>
  <c r="BK349" i="1"/>
  <c r="BF350" i="1"/>
  <c r="BG350" i="1"/>
  <c r="BH350" i="1"/>
  <c r="BI350" i="1"/>
  <c r="BJ350" i="1"/>
  <c r="BK350" i="1"/>
  <c r="BF351" i="1"/>
  <c r="BG351" i="1"/>
  <c r="BH351" i="1"/>
  <c r="BI351" i="1"/>
  <c r="BJ351" i="1"/>
  <c r="BK351" i="1"/>
  <c r="BF352" i="1"/>
  <c r="BG352" i="1"/>
  <c r="BH352" i="1"/>
  <c r="BI352" i="1"/>
  <c r="BJ352" i="1"/>
  <c r="BK352" i="1"/>
  <c r="BF353" i="1"/>
  <c r="BG353" i="1"/>
  <c r="BH353" i="1"/>
  <c r="BI353" i="1"/>
  <c r="BJ353" i="1"/>
  <c r="BK353" i="1"/>
  <c r="BF354" i="1"/>
  <c r="BG354" i="1"/>
  <c r="BH354" i="1"/>
  <c r="BI354" i="1"/>
  <c r="BJ354" i="1"/>
  <c r="BK354" i="1"/>
  <c r="BF355" i="1"/>
  <c r="BG355" i="1"/>
  <c r="BH355" i="1"/>
  <c r="BI355" i="1"/>
  <c r="BJ355" i="1"/>
  <c r="BK355" i="1"/>
  <c r="BF356" i="1"/>
  <c r="BG356" i="1"/>
  <c r="BH356" i="1"/>
  <c r="BI356" i="1"/>
  <c r="BJ356" i="1"/>
  <c r="BK356" i="1"/>
  <c r="BF357" i="1"/>
  <c r="BG357" i="1"/>
  <c r="BH357" i="1"/>
  <c r="BI357" i="1"/>
  <c r="BJ357" i="1"/>
  <c r="BK357" i="1"/>
  <c r="BF358" i="1"/>
  <c r="BG358" i="1"/>
  <c r="BH358" i="1"/>
  <c r="BI358" i="1"/>
  <c r="BJ358" i="1"/>
  <c r="BK358" i="1"/>
  <c r="BF359" i="1"/>
  <c r="BG359" i="1"/>
  <c r="BH359" i="1"/>
  <c r="BI359" i="1"/>
  <c r="BJ359" i="1"/>
  <c r="BK359" i="1"/>
  <c r="BF360" i="1"/>
  <c r="BG360" i="1"/>
  <c r="BH360" i="1"/>
  <c r="BI360" i="1"/>
  <c r="BJ360" i="1"/>
  <c r="BK360" i="1"/>
  <c r="BF361" i="1"/>
  <c r="BG361" i="1"/>
  <c r="BH361" i="1"/>
  <c r="BI361" i="1"/>
  <c r="BJ361" i="1"/>
  <c r="BK361" i="1"/>
  <c r="BF362" i="1"/>
  <c r="BG362" i="1"/>
  <c r="BH362" i="1"/>
  <c r="BI362" i="1"/>
  <c r="BJ362" i="1"/>
  <c r="BK362" i="1"/>
  <c r="BF363" i="1"/>
  <c r="BG363" i="1"/>
  <c r="BH363" i="1"/>
  <c r="BI363" i="1"/>
  <c r="BJ363" i="1"/>
  <c r="BK363" i="1"/>
  <c r="BF364" i="1"/>
  <c r="BG364" i="1"/>
  <c r="BH364" i="1"/>
  <c r="BI364" i="1"/>
  <c r="BJ364" i="1"/>
  <c r="BK364" i="1"/>
  <c r="BF365" i="1"/>
  <c r="BG365" i="1"/>
  <c r="BH365" i="1"/>
  <c r="BI365" i="1"/>
  <c r="BJ365" i="1"/>
  <c r="BK365" i="1"/>
  <c r="BF366" i="1"/>
  <c r="BG366" i="1"/>
  <c r="BH366" i="1"/>
  <c r="BI366" i="1"/>
  <c r="BJ366" i="1"/>
  <c r="BK366" i="1"/>
  <c r="BF367" i="1"/>
  <c r="BG367" i="1"/>
  <c r="BH367" i="1"/>
  <c r="BI367" i="1"/>
  <c r="BJ367" i="1"/>
  <c r="BK367" i="1"/>
  <c r="BF368" i="1"/>
  <c r="BG368" i="1"/>
  <c r="BH368" i="1"/>
  <c r="BI368" i="1"/>
  <c r="BJ368" i="1"/>
  <c r="BK368" i="1"/>
  <c r="BF369" i="1"/>
  <c r="BG369" i="1"/>
  <c r="BH369" i="1"/>
  <c r="BI369" i="1"/>
  <c r="BJ369" i="1"/>
  <c r="BK369" i="1"/>
  <c r="BF370" i="1"/>
  <c r="BG370" i="1"/>
  <c r="BH370" i="1"/>
  <c r="BI370" i="1"/>
  <c r="BJ370" i="1"/>
  <c r="BK370" i="1"/>
  <c r="BF371" i="1"/>
  <c r="BG371" i="1"/>
  <c r="BH371" i="1"/>
  <c r="BI371" i="1"/>
  <c r="BJ371" i="1"/>
  <c r="BK371" i="1"/>
  <c r="BF372" i="1"/>
  <c r="BG372" i="1"/>
  <c r="BH372" i="1"/>
  <c r="BI372" i="1"/>
  <c r="BJ372" i="1"/>
  <c r="BK372" i="1"/>
  <c r="BF373" i="1"/>
  <c r="BG373" i="1"/>
  <c r="BH373" i="1"/>
  <c r="BI373" i="1"/>
  <c r="BJ373" i="1"/>
  <c r="BK373" i="1"/>
  <c r="BF374" i="1"/>
  <c r="BG374" i="1"/>
  <c r="BH374" i="1"/>
  <c r="BI374" i="1"/>
  <c r="BJ374" i="1"/>
  <c r="BK374" i="1"/>
  <c r="BF375" i="1"/>
  <c r="BG375" i="1"/>
  <c r="BH375" i="1"/>
  <c r="BI375" i="1"/>
  <c r="BJ375" i="1"/>
  <c r="BK375" i="1"/>
  <c r="BF376" i="1"/>
  <c r="BG376" i="1"/>
  <c r="BH376" i="1"/>
  <c r="BI376" i="1"/>
  <c r="BJ376" i="1"/>
  <c r="BK376" i="1"/>
  <c r="BF377" i="1"/>
  <c r="BG377" i="1"/>
  <c r="BH377" i="1"/>
  <c r="BI377" i="1"/>
  <c r="BJ377" i="1"/>
  <c r="BK377" i="1"/>
  <c r="BF378" i="1"/>
  <c r="BG378" i="1"/>
  <c r="BH378" i="1"/>
  <c r="BI378" i="1"/>
  <c r="BJ378" i="1"/>
  <c r="BK378" i="1"/>
  <c r="BF379" i="1"/>
  <c r="BG379" i="1"/>
  <c r="BH379" i="1"/>
  <c r="BI379" i="1"/>
  <c r="BJ379" i="1"/>
  <c r="BK379" i="1"/>
  <c r="BF380" i="1"/>
  <c r="BG380" i="1"/>
  <c r="BH380" i="1"/>
  <c r="BI380" i="1"/>
  <c r="BJ380" i="1"/>
  <c r="BK380" i="1"/>
  <c r="BF381" i="1"/>
  <c r="BG381" i="1"/>
  <c r="BH381" i="1"/>
  <c r="BI381" i="1"/>
  <c r="BJ381" i="1"/>
  <c r="BK381" i="1"/>
  <c r="BF382" i="1"/>
  <c r="BG382" i="1"/>
  <c r="BH382" i="1"/>
  <c r="BI382" i="1"/>
  <c r="BJ382" i="1"/>
  <c r="BK382" i="1"/>
  <c r="BF383" i="1"/>
  <c r="BG383" i="1"/>
  <c r="BH383" i="1"/>
  <c r="BI383" i="1"/>
  <c r="BJ383" i="1"/>
  <c r="BK383" i="1"/>
  <c r="BF384" i="1"/>
  <c r="BG384" i="1"/>
  <c r="BH384" i="1"/>
  <c r="BI384" i="1"/>
  <c r="BJ384" i="1"/>
  <c r="BK384" i="1"/>
  <c r="BF385" i="1"/>
  <c r="BG385" i="1"/>
  <c r="BH385" i="1"/>
  <c r="BI385" i="1"/>
  <c r="BJ385" i="1"/>
  <c r="BK385" i="1"/>
  <c r="BF386" i="1"/>
  <c r="BG386" i="1"/>
  <c r="BH386" i="1"/>
  <c r="BI386" i="1"/>
  <c r="BJ386" i="1"/>
  <c r="BK386" i="1"/>
  <c r="BF387" i="1"/>
  <c r="BG387" i="1"/>
  <c r="BH387" i="1"/>
  <c r="BI387" i="1"/>
  <c r="BJ387" i="1"/>
  <c r="BK387" i="1"/>
  <c r="BF388" i="1"/>
  <c r="BG388" i="1"/>
  <c r="BH388" i="1"/>
  <c r="BI388" i="1"/>
  <c r="BJ388" i="1"/>
  <c r="BK388" i="1"/>
  <c r="BF389" i="1"/>
  <c r="BG389" i="1"/>
  <c r="BH389" i="1"/>
  <c r="BI389" i="1"/>
  <c r="BJ389" i="1"/>
  <c r="BK389" i="1"/>
  <c r="BF390" i="1"/>
  <c r="BG390" i="1"/>
  <c r="BH390" i="1"/>
  <c r="BI390" i="1"/>
  <c r="BJ390" i="1"/>
  <c r="BK390" i="1"/>
  <c r="BF391" i="1"/>
  <c r="BG391" i="1"/>
  <c r="BH391" i="1"/>
  <c r="BI391" i="1"/>
  <c r="BJ391" i="1"/>
  <c r="BK391" i="1"/>
  <c r="BF392" i="1"/>
  <c r="BG392" i="1"/>
  <c r="BH392" i="1"/>
  <c r="BI392" i="1"/>
  <c r="BJ392" i="1"/>
  <c r="BK392" i="1"/>
  <c r="BF393" i="1"/>
  <c r="BG393" i="1"/>
  <c r="BH393" i="1"/>
  <c r="BI393" i="1"/>
  <c r="BJ393" i="1"/>
  <c r="BK393" i="1"/>
  <c r="BF394" i="1"/>
  <c r="BG394" i="1"/>
  <c r="BH394" i="1"/>
  <c r="BI394" i="1"/>
  <c r="BJ394" i="1"/>
  <c r="BK394" i="1"/>
  <c r="BF395" i="1"/>
  <c r="BG395" i="1"/>
  <c r="BH395" i="1"/>
  <c r="BI395" i="1"/>
  <c r="BJ395" i="1"/>
  <c r="BK395" i="1"/>
  <c r="BF396" i="1"/>
  <c r="BG396" i="1"/>
  <c r="BH396" i="1"/>
  <c r="BI396" i="1"/>
  <c r="BJ396" i="1"/>
  <c r="BK396" i="1"/>
  <c r="BF397" i="1"/>
  <c r="BG397" i="1"/>
  <c r="BH397" i="1"/>
  <c r="BI397" i="1"/>
  <c r="BJ397" i="1"/>
  <c r="BK397" i="1"/>
  <c r="BF398" i="1"/>
  <c r="BG398" i="1"/>
  <c r="BH398" i="1"/>
  <c r="BI398" i="1"/>
  <c r="BJ398" i="1"/>
  <c r="BK398" i="1"/>
  <c r="BF399" i="1"/>
  <c r="BG399" i="1"/>
  <c r="BH399" i="1"/>
  <c r="BI399" i="1"/>
  <c r="BJ399" i="1"/>
  <c r="BK399" i="1"/>
  <c r="BF400" i="1"/>
  <c r="BG400" i="1"/>
  <c r="BH400" i="1"/>
  <c r="BI400" i="1"/>
  <c r="BJ400" i="1"/>
  <c r="BK400" i="1"/>
  <c r="BF401" i="1"/>
  <c r="BG401" i="1"/>
  <c r="BH401" i="1"/>
  <c r="BI401" i="1"/>
  <c r="BJ401" i="1"/>
  <c r="BK401" i="1"/>
  <c r="BF402" i="1"/>
  <c r="BG402" i="1"/>
  <c r="BH402" i="1"/>
  <c r="BI402" i="1"/>
  <c r="BJ402" i="1"/>
  <c r="BK402" i="1"/>
  <c r="BF403" i="1"/>
  <c r="BG403" i="1"/>
  <c r="BH403" i="1"/>
  <c r="BI403" i="1"/>
  <c r="BJ403" i="1"/>
  <c r="BK403" i="1"/>
  <c r="BF404" i="1"/>
  <c r="BG404" i="1"/>
  <c r="BH404" i="1"/>
  <c r="BI404" i="1"/>
  <c r="BJ404" i="1"/>
  <c r="BK404" i="1"/>
  <c r="BF405" i="1"/>
  <c r="BG405" i="1"/>
  <c r="BH405" i="1"/>
  <c r="BI405" i="1"/>
  <c r="BJ405" i="1"/>
  <c r="BK405" i="1"/>
  <c r="BF406" i="1"/>
  <c r="BG406" i="1"/>
  <c r="BH406" i="1"/>
  <c r="BI406" i="1"/>
  <c r="BJ406" i="1"/>
  <c r="BK406" i="1"/>
  <c r="BF407" i="1"/>
  <c r="BG407" i="1"/>
  <c r="BH407" i="1"/>
  <c r="BI407" i="1"/>
  <c r="BJ407" i="1"/>
  <c r="BK407" i="1"/>
  <c r="BF408" i="1"/>
  <c r="BG408" i="1"/>
  <c r="BH408" i="1"/>
  <c r="BI408" i="1"/>
  <c r="BJ408" i="1"/>
  <c r="BK408" i="1"/>
  <c r="BF409" i="1"/>
  <c r="BG409" i="1"/>
  <c r="BH409" i="1"/>
  <c r="BI409" i="1"/>
  <c r="BJ409" i="1"/>
  <c r="BK409" i="1"/>
  <c r="BF410" i="1"/>
  <c r="BG410" i="1"/>
  <c r="BH410" i="1"/>
  <c r="BI410" i="1"/>
  <c r="BJ410" i="1"/>
  <c r="BK410" i="1"/>
  <c r="BF411" i="1"/>
  <c r="BG411" i="1"/>
  <c r="BH411" i="1"/>
  <c r="BI411" i="1"/>
  <c r="BJ411" i="1"/>
  <c r="BK411" i="1"/>
  <c r="BF412" i="1"/>
  <c r="BG412" i="1"/>
  <c r="BH412" i="1"/>
  <c r="BI412" i="1"/>
  <c r="BJ412" i="1"/>
  <c r="BK412" i="1"/>
  <c r="BF413" i="1"/>
  <c r="BG413" i="1"/>
  <c r="BH413" i="1"/>
  <c r="BI413" i="1"/>
  <c r="BJ413" i="1"/>
  <c r="BK413" i="1"/>
  <c r="BF414" i="1"/>
  <c r="BG414" i="1"/>
  <c r="BH414" i="1"/>
  <c r="BI414" i="1"/>
  <c r="BJ414" i="1"/>
  <c r="BK414" i="1"/>
  <c r="BF415" i="1"/>
  <c r="BG415" i="1"/>
  <c r="BH415" i="1"/>
  <c r="BI415" i="1"/>
  <c r="BJ415" i="1"/>
  <c r="BK415" i="1"/>
  <c r="BF416" i="1"/>
  <c r="BG416" i="1"/>
  <c r="BH416" i="1"/>
  <c r="BI416" i="1"/>
  <c r="BJ416" i="1"/>
  <c r="BK416" i="1"/>
  <c r="BF417" i="1"/>
  <c r="BG417" i="1"/>
  <c r="BH417" i="1"/>
  <c r="BI417" i="1"/>
  <c r="BJ417" i="1"/>
  <c r="BK417" i="1"/>
  <c r="BF418" i="1"/>
  <c r="BG418" i="1"/>
  <c r="BH418" i="1"/>
  <c r="BI418" i="1"/>
  <c r="BJ418" i="1"/>
  <c r="BK418" i="1"/>
  <c r="BF419" i="1"/>
  <c r="BG419" i="1"/>
  <c r="BH419" i="1"/>
  <c r="BI419" i="1"/>
  <c r="BJ419" i="1"/>
  <c r="BK419" i="1"/>
  <c r="BF420" i="1"/>
  <c r="BG420" i="1"/>
  <c r="BH420" i="1"/>
  <c r="BI420" i="1"/>
  <c r="BJ420" i="1"/>
  <c r="BK420" i="1"/>
  <c r="BF421" i="1"/>
  <c r="BG421" i="1"/>
  <c r="BH421" i="1"/>
  <c r="BI421" i="1"/>
  <c r="BJ421" i="1"/>
  <c r="BK421" i="1"/>
  <c r="BF422" i="1"/>
  <c r="BG422" i="1"/>
  <c r="BH422" i="1"/>
  <c r="BI422" i="1"/>
  <c r="BJ422" i="1"/>
  <c r="BK422" i="1"/>
  <c r="BF423" i="1"/>
  <c r="BG423" i="1"/>
  <c r="BH423" i="1"/>
  <c r="BI423" i="1"/>
  <c r="BJ423" i="1"/>
  <c r="BK423" i="1"/>
  <c r="BF424" i="1"/>
  <c r="BG424" i="1"/>
  <c r="BH424" i="1"/>
  <c r="BI424" i="1"/>
  <c r="BJ424" i="1"/>
  <c r="BK424" i="1"/>
  <c r="BF425" i="1"/>
  <c r="BG425" i="1"/>
  <c r="BH425" i="1"/>
  <c r="BI425" i="1"/>
  <c r="BJ425" i="1"/>
  <c r="BK425" i="1"/>
  <c r="BF426" i="1"/>
  <c r="BG426" i="1"/>
  <c r="BH426" i="1"/>
  <c r="BI426" i="1"/>
  <c r="BJ426" i="1"/>
  <c r="BK426" i="1"/>
  <c r="BF427" i="1"/>
  <c r="BG427" i="1"/>
  <c r="BH427" i="1"/>
  <c r="BI427" i="1"/>
  <c r="BJ427" i="1"/>
  <c r="BK427" i="1"/>
  <c r="BF428" i="1"/>
  <c r="BG428" i="1"/>
  <c r="BH428" i="1"/>
  <c r="BI428" i="1"/>
  <c r="BJ428" i="1"/>
  <c r="BK428" i="1"/>
  <c r="BF429" i="1"/>
  <c r="BG429" i="1"/>
  <c r="BH429" i="1"/>
  <c r="BI429" i="1"/>
  <c r="BJ429" i="1"/>
  <c r="BK429" i="1"/>
  <c r="BF430" i="1"/>
  <c r="BG430" i="1"/>
  <c r="BH430" i="1"/>
  <c r="BI430" i="1"/>
  <c r="BJ430" i="1"/>
  <c r="BK430" i="1"/>
  <c r="BF431" i="1"/>
  <c r="BG431" i="1"/>
  <c r="BH431" i="1"/>
  <c r="BI431" i="1"/>
  <c r="BJ431" i="1"/>
  <c r="BK431" i="1"/>
  <c r="BF432" i="1"/>
  <c r="BG432" i="1"/>
  <c r="BH432" i="1"/>
  <c r="BI432" i="1"/>
  <c r="BJ432" i="1"/>
  <c r="BK432" i="1"/>
  <c r="BF433" i="1"/>
  <c r="BG433" i="1"/>
  <c r="BH433" i="1"/>
  <c r="BI433" i="1"/>
  <c r="BJ433" i="1"/>
  <c r="BK433" i="1"/>
  <c r="BF434" i="1"/>
  <c r="BG434" i="1"/>
  <c r="BH434" i="1"/>
  <c r="BI434" i="1"/>
  <c r="BJ434" i="1"/>
  <c r="BK434" i="1"/>
  <c r="BF435" i="1"/>
  <c r="BG435" i="1"/>
  <c r="BH435" i="1"/>
  <c r="BI435" i="1"/>
  <c r="BJ435" i="1"/>
  <c r="BK435" i="1"/>
  <c r="BF436" i="1"/>
  <c r="BG436" i="1"/>
  <c r="BH436" i="1"/>
  <c r="BI436" i="1"/>
  <c r="BJ436" i="1"/>
  <c r="BK436" i="1"/>
  <c r="BF437" i="1"/>
  <c r="BG437" i="1"/>
  <c r="BH437" i="1"/>
  <c r="BI437" i="1"/>
  <c r="BJ437" i="1"/>
  <c r="BK437" i="1"/>
  <c r="BF438" i="1"/>
  <c r="BG438" i="1"/>
  <c r="BH438" i="1"/>
  <c r="BI438" i="1"/>
  <c r="BJ438" i="1"/>
  <c r="BK438" i="1"/>
  <c r="BF439" i="1"/>
  <c r="BG439" i="1"/>
  <c r="BH439" i="1"/>
  <c r="BI439" i="1"/>
  <c r="BJ439" i="1"/>
  <c r="BK439" i="1"/>
  <c r="BF440" i="1"/>
  <c r="BG440" i="1"/>
  <c r="BH440" i="1"/>
  <c r="BI440" i="1"/>
  <c r="BJ440" i="1"/>
  <c r="BK440" i="1"/>
  <c r="BF441" i="1"/>
  <c r="BG441" i="1"/>
  <c r="BH441" i="1"/>
  <c r="BI441" i="1"/>
  <c r="BJ441" i="1"/>
  <c r="BK441" i="1"/>
  <c r="BF442" i="1"/>
  <c r="BG442" i="1"/>
  <c r="BH442" i="1"/>
  <c r="BI442" i="1"/>
  <c r="BJ442" i="1"/>
  <c r="BK442" i="1"/>
  <c r="BF443" i="1"/>
  <c r="BG443" i="1"/>
  <c r="BH443" i="1"/>
  <c r="BI443" i="1"/>
  <c r="BJ443" i="1"/>
  <c r="BK443" i="1"/>
  <c r="BF444" i="1"/>
  <c r="BG444" i="1"/>
  <c r="BH444" i="1"/>
  <c r="BI444" i="1"/>
  <c r="BJ444" i="1"/>
  <c r="BK444" i="1"/>
  <c r="BF445" i="1"/>
  <c r="BG445" i="1"/>
  <c r="BH445" i="1"/>
  <c r="BI445" i="1"/>
  <c r="BJ445" i="1"/>
  <c r="BK445" i="1"/>
  <c r="BF446" i="1"/>
  <c r="BG446" i="1"/>
  <c r="BH446" i="1"/>
  <c r="BI446" i="1"/>
  <c r="BJ446" i="1"/>
  <c r="BK446" i="1"/>
  <c r="BF447" i="1"/>
  <c r="BG447" i="1"/>
  <c r="BH447" i="1"/>
  <c r="BI447" i="1"/>
  <c r="BJ447" i="1"/>
  <c r="BK447" i="1"/>
  <c r="BF448" i="1"/>
  <c r="BG448" i="1"/>
  <c r="BH448" i="1"/>
  <c r="BI448" i="1"/>
  <c r="BJ448" i="1"/>
  <c r="BK448" i="1"/>
  <c r="BF449" i="1"/>
  <c r="BG449" i="1"/>
  <c r="BH449" i="1"/>
  <c r="BI449" i="1"/>
  <c r="BJ449" i="1"/>
  <c r="BK449" i="1"/>
  <c r="BF450" i="1"/>
  <c r="BG450" i="1"/>
  <c r="BH450" i="1"/>
  <c r="BI450" i="1"/>
  <c r="BJ450" i="1"/>
  <c r="BK450" i="1"/>
  <c r="BF451" i="1"/>
  <c r="BG451" i="1"/>
  <c r="BH451" i="1"/>
  <c r="BI451" i="1"/>
  <c r="BJ451" i="1"/>
  <c r="BK451" i="1"/>
  <c r="BF452" i="1"/>
  <c r="BG452" i="1"/>
  <c r="BH452" i="1"/>
  <c r="BI452" i="1"/>
  <c r="BJ452" i="1"/>
  <c r="BK452" i="1"/>
  <c r="BF453" i="1"/>
  <c r="BG453" i="1"/>
  <c r="BH453" i="1"/>
  <c r="BI453" i="1"/>
  <c r="BJ453" i="1"/>
  <c r="BK453" i="1"/>
  <c r="BF454" i="1"/>
  <c r="BG454" i="1"/>
  <c r="BH454" i="1"/>
  <c r="BI454" i="1"/>
  <c r="BJ454" i="1"/>
  <c r="BK454" i="1"/>
  <c r="BF455" i="1"/>
  <c r="BG455" i="1"/>
  <c r="BH455" i="1"/>
  <c r="BI455" i="1"/>
  <c r="BJ455" i="1"/>
  <c r="BK455" i="1"/>
  <c r="BF456" i="1"/>
  <c r="BG456" i="1"/>
  <c r="BH456" i="1"/>
  <c r="BI456" i="1"/>
  <c r="BJ456" i="1"/>
  <c r="BK456" i="1"/>
  <c r="BF457" i="1"/>
  <c r="BG457" i="1"/>
  <c r="BH457" i="1"/>
  <c r="BI457" i="1"/>
  <c r="BJ457" i="1"/>
  <c r="BK457" i="1"/>
  <c r="BF458" i="1"/>
  <c r="BG458" i="1"/>
  <c r="BH458" i="1"/>
  <c r="BI458" i="1"/>
  <c r="BJ458" i="1"/>
  <c r="BK458" i="1"/>
  <c r="BF459" i="1"/>
  <c r="BG459" i="1"/>
  <c r="BH459" i="1"/>
  <c r="BI459" i="1"/>
  <c r="BJ459" i="1"/>
  <c r="BK459" i="1"/>
  <c r="BF460" i="1"/>
  <c r="BG460" i="1"/>
  <c r="BH460" i="1"/>
  <c r="BI460" i="1"/>
  <c r="BJ460" i="1"/>
  <c r="BK460" i="1"/>
  <c r="BF461" i="1"/>
  <c r="BG461" i="1"/>
  <c r="BH461" i="1"/>
  <c r="BI461" i="1"/>
  <c r="BJ461" i="1"/>
  <c r="BK461" i="1"/>
  <c r="BF462" i="1"/>
  <c r="BG462" i="1"/>
  <c r="BH462" i="1"/>
  <c r="BI462" i="1"/>
  <c r="BJ462" i="1"/>
  <c r="BK462" i="1"/>
  <c r="BF463" i="1"/>
  <c r="BG463" i="1"/>
  <c r="BH463" i="1"/>
  <c r="BI463" i="1"/>
  <c r="BJ463" i="1"/>
  <c r="BK463" i="1"/>
  <c r="BF464" i="1"/>
  <c r="BG464" i="1"/>
  <c r="BH464" i="1"/>
  <c r="BI464" i="1"/>
  <c r="BJ464" i="1"/>
  <c r="BK464" i="1"/>
  <c r="BF465" i="1"/>
  <c r="BG465" i="1"/>
  <c r="BH465" i="1"/>
  <c r="BI465" i="1"/>
  <c r="BJ465" i="1"/>
  <c r="BK465" i="1"/>
  <c r="BF466" i="1"/>
  <c r="BG466" i="1"/>
  <c r="BH466" i="1"/>
  <c r="BI466" i="1"/>
  <c r="BJ466" i="1"/>
  <c r="BK466" i="1"/>
  <c r="BF467" i="1"/>
  <c r="BG467" i="1"/>
  <c r="BH467" i="1"/>
  <c r="BI467" i="1"/>
  <c r="BJ467" i="1"/>
  <c r="BK467" i="1"/>
  <c r="BF468" i="1"/>
  <c r="BG468" i="1"/>
  <c r="BH468" i="1"/>
  <c r="BI468" i="1"/>
  <c r="BJ468" i="1"/>
  <c r="BK468" i="1"/>
  <c r="BF469" i="1"/>
  <c r="BG469" i="1"/>
  <c r="BH469" i="1"/>
  <c r="BI469" i="1"/>
  <c r="BJ469" i="1"/>
  <c r="BK469" i="1"/>
  <c r="BF470" i="1"/>
  <c r="BG470" i="1"/>
  <c r="BH470" i="1"/>
  <c r="BI470" i="1"/>
  <c r="BJ470" i="1"/>
  <c r="BK470" i="1"/>
  <c r="BF471" i="1"/>
  <c r="BG471" i="1"/>
  <c r="BH471" i="1"/>
  <c r="BI471" i="1"/>
  <c r="BJ471" i="1"/>
  <c r="BK471" i="1"/>
  <c r="BF472" i="1"/>
  <c r="BG472" i="1"/>
  <c r="BH472" i="1"/>
  <c r="BI472" i="1"/>
  <c r="BJ472" i="1"/>
  <c r="BK472" i="1"/>
  <c r="BF473" i="1"/>
  <c r="BG473" i="1"/>
  <c r="BH473" i="1"/>
  <c r="BI473" i="1"/>
  <c r="BJ473" i="1"/>
  <c r="BK473" i="1"/>
  <c r="BF474" i="1"/>
  <c r="BG474" i="1"/>
  <c r="BH474" i="1"/>
  <c r="BI474" i="1"/>
  <c r="BJ474" i="1"/>
  <c r="BK474" i="1"/>
  <c r="BF475" i="1"/>
  <c r="BG475" i="1"/>
  <c r="BH475" i="1"/>
  <c r="BI475" i="1"/>
  <c r="BJ475" i="1"/>
  <c r="BK475" i="1"/>
  <c r="BF476" i="1"/>
  <c r="BG476" i="1"/>
  <c r="BH476" i="1"/>
  <c r="BI476" i="1"/>
  <c r="BJ476" i="1"/>
  <c r="BK476" i="1"/>
  <c r="BF477" i="1"/>
  <c r="BG477" i="1"/>
  <c r="BH477" i="1"/>
  <c r="BI477" i="1"/>
  <c r="BJ477" i="1"/>
  <c r="BK477" i="1"/>
  <c r="BF478" i="1"/>
  <c r="BG478" i="1"/>
  <c r="BH478" i="1"/>
  <c r="BI478" i="1"/>
  <c r="BJ478" i="1"/>
  <c r="BK478" i="1"/>
  <c r="BF479" i="1"/>
  <c r="BG479" i="1"/>
  <c r="BH479" i="1"/>
  <c r="BI479" i="1"/>
  <c r="BJ479" i="1"/>
  <c r="BK479" i="1"/>
  <c r="BF480" i="1"/>
  <c r="BG480" i="1"/>
  <c r="BH480" i="1"/>
  <c r="BI480" i="1"/>
  <c r="BJ480" i="1"/>
  <c r="BK480" i="1"/>
  <c r="BF481" i="1"/>
  <c r="BG481" i="1"/>
  <c r="BH481" i="1"/>
  <c r="BI481" i="1"/>
  <c r="BJ481" i="1"/>
  <c r="BK481" i="1"/>
  <c r="BF482" i="1"/>
  <c r="BG482" i="1"/>
  <c r="BH482" i="1"/>
  <c r="BI482" i="1"/>
  <c r="BJ482" i="1"/>
  <c r="BK482" i="1"/>
  <c r="BF483" i="1"/>
  <c r="BG483" i="1"/>
  <c r="BH483" i="1"/>
  <c r="BI483" i="1"/>
  <c r="BJ483" i="1"/>
  <c r="BK483" i="1"/>
  <c r="BF484" i="1"/>
  <c r="BG484" i="1"/>
  <c r="BH484" i="1"/>
  <c r="BI484" i="1"/>
  <c r="BJ484" i="1"/>
  <c r="BK484" i="1"/>
  <c r="BF485" i="1"/>
  <c r="BG485" i="1"/>
  <c r="BH485" i="1"/>
  <c r="BI485" i="1"/>
  <c r="BJ485" i="1"/>
  <c r="BK485" i="1"/>
  <c r="BF486" i="1"/>
  <c r="BG486" i="1"/>
  <c r="BH486" i="1"/>
  <c r="BI486" i="1"/>
  <c r="BJ486" i="1"/>
  <c r="BK486" i="1"/>
  <c r="BF487" i="1"/>
  <c r="BG487" i="1"/>
  <c r="BH487" i="1"/>
  <c r="BI487" i="1"/>
  <c r="BJ487" i="1"/>
  <c r="BK487" i="1"/>
  <c r="BF488" i="1"/>
  <c r="BG488" i="1"/>
  <c r="BH488" i="1"/>
  <c r="BI488" i="1"/>
  <c r="BJ488" i="1"/>
  <c r="BK488" i="1"/>
  <c r="BF489" i="1"/>
  <c r="BG489" i="1"/>
  <c r="BH489" i="1"/>
  <c r="BI489" i="1"/>
  <c r="BJ489" i="1"/>
  <c r="BK489" i="1"/>
  <c r="BF490" i="1"/>
  <c r="BG490" i="1"/>
  <c r="BH490" i="1"/>
  <c r="BI490" i="1"/>
  <c r="BJ490" i="1"/>
  <c r="BK490" i="1"/>
  <c r="BF491" i="1"/>
  <c r="BG491" i="1"/>
  <c r="BH491" i="1"/>
  <c r="BI491" i="1"/>
  <c r="BJ491" i="1"/>
  <c r="BK491" i="1"/>
  <c r="BF492" i="1"/>
  <c r="BG492" i="1"/>
  <c r="BH492" i="1"/>
  <c r="BI492" i="1"/>
  <c r="BJ492" i="1"/>
  <c r="BK492" i="1"/>
  <c r="BF493" i="1"/>
  <c r="BG493" i="1"/>
  <c r="BH493" i="1"/>
  <c r="BI493" i="1"/>
  <c r="BJ493" i="1"/>
  <c r="BK493" i="1"/>
  <c r="BF494" i="1"/>
  <c r="BG494" i="1"/>
  <c r="BH494" i="1"/>
  <c r="BI494" i="1"/>
  <c r="BJ494" i="1"/>
  <c r="BK494" i="1"/>
  <c r="BF495" i="1"/>
  <c r="BG495" i="1"/>
  <c r="BH495" i="1"/>
  <c r="BI495" i="1"/>
  <c r="BJ495" i="1"/>
  <c r="BK495" i="1"/>
  <c r="BF496" i="1"/>
  <c r="BG496" i="1"/>
  <c r="BH496" i="1"/>
  <c r="BI496" i="1"/>
  <c r="BJ496" i="1"/>
  <c r="BK496" i="1"/>
  <c r="BF497" i="1"/>
  <c r="BG497" i="1"/>
  <c r="BH497" i="1"/>
  <c r="BI497" i="1"/>
  <c r="BJ497" i="1"/>
  <c r="BK497" i="1"/>
  <c r="BF498" i="1"/>
  <c r="BG498" i="1"/>
  <c r="BH498" i="1"/>
  <c r="BI498" i="1"/>
  <c r="BJ498" i="1"/>
  <c r="BK498" i="1"/>
  <c r="BF499" i="1"/>
  <c r="BG499" i="1"/>
  <c r="BH499" i="1"/>
  <c r="BI499" i="1"/>
  <c r="BJ499" i="1"/>
  <c r="BK499" i="1"/>
  <c r="BF500" i="1"/>
  <c r="BG500" i="1"/>
  <c r="BH500" i="1"/>
  <c r="BI500" i="1"/>
  <c r="BJ500" i="1"/>
  <c r="BK500" i="1"/>
  <c r="BF501" i="1"/>
  <c r="BG501" i="1"/>
  <c r="BH501" i="1"/>
  <c r="BI501" i="1"/>
  <c r="BJ501" i="1"/>
  <c r="BK501" i="1"/>
  <c r="BF502" i="1"/>
  <c r="BG502" i="1"/>
  <c r="BH502" i="1"/>
  <c r="BI502" i="1"/>
  <c r="BJ502" i="1"/>
  <c r="BK502" i="1"/>
  <c r="BF503" i="1"/>
  <c r="BG503" i="1"/>
  <c r="BH503" i="1"/>
  <c r="BI503" i="1"/>
  <c r="BJ503" i="1"/>
  <c r="BK503" i="1"/>
  <c r="BF504" i="1"/>
  <c r="BG504" i="1"/>
  <c r="BH504" i="1"/>
  <c r="BI504" i="1"/>
  <c r="BJ504" i="1"/>
  <c r="BK504" i="1"/>
  <c r="BF505" i="1"/>
  <c r="BG505" i="1"/>
  <c r="BH505" i="1"/>
  <c r="BI505" i="1"/>
  <c r="BJ505" i="1"/>
  <c r="BK505" i="1"/>
  <c r="BF506" i="1"/>
  <c r="BG506" i="1"/>
  <c r="BH506" i="1"/>
  <c r="BI506" i="1"/>
  <c r="BJ506" i="1"/>
  <c r="BK506" i="1"/>
  <c r="BF507" i="1"/>
  <c r="BG507" i="1"/>
  <c r="BH507" i="1"/>
  <c r="BI507" i="1"/>
  <c r="BJ507" i="1"/>
  <c r="BK507" i="1"/>
  <c r="BF508" i="1"/>
  <c r="BG508" i="1"/>
  <c r="BH508" i="1"/>
  <c r="BI508" i="1"/>
  <c r="BJ508" i="1"/>
  <c r="BK508" i="1"/>
  <c r="BF509" i="1"/>
  <c r="BG509" i="1"/>
  <c r="BH509" i="1"/>
  <c r="BI509" i="1"/>
  <c r="BJ509" i="1"/>
  <c r="BK509" i="1"/>
  <c r="BF510" i="1"/>
  <c r="BG510" i="1"/>
  <c r="BH510" i="1"/>
  <c r="BI510" i="1"/>
  <c r="BJ510" i="1"/>
  <c r="BK510" i="1"/>
  <c r="BF511" i="1"/>
  <c r="BG511" i="1"/>
  <c r="BH511" i="1"/>
  <c r="BI511" i="1"/>
  <c r="BJ511" i="1"/>
  <c r="BK511" i="1"/>
  <c r="BF512" i="1"/>
  <c r="BG512" i="1"/>
  <c r="BH512" i="1"/>
  <c r="BI512" i="1"/>
  <c r="BJ512" i="1"/>
  <c r="BK512" i="1"/>
  <c r="BF513" i="1"/>
  <c r="BG513" i="1"/>
  <c r="BH513" i="1"/>
  <c r="BI513" i="1"/>
  <c r="BJ513" i="1"/>
  <c r="BK513" i="1"/>
  <c r="BF514" i="1"/>
  <c r="BG514" i="1"/>
  <c r="BH514" i="1"/>
  <c r="BI514" i="1"/>
  <c r="BJ514" i="1"/>
  <c r="BK514" i="1"/>
  <c r="BF515" i="1"/>
  <c r="BG515" i="1"/>
  <c r="BH515" i="1"/>
  <c r="BI515" i="1"/>
  <c r="BJ515" i="1"/>
  <c r="BK515" i="1"/>
  <c r="BF516" i="1"/>
  <c r="BG516" i="1"/>
  <c r="BH516" i="1"/>
  <c r="BI516" i="1"/>
  <c r="BJ516" i="1"/>
  <c r="BK516" i="1"/>
  <c r="BF517" i="1"/>
  <c r="BG517" i="1"/>
  <c r="BH517" i="1"/>
  <c r="BI517" i="1"/>
  <c r="BJ517" i="1"/>
  <c r="BK517" i="1"/>
  <c r="BF518" i="1"/>
  <c r="BG518" i="1"/>
  <c r="BH518" i="1"/>
  <c r="BI518" i="1"/>
  <c r="BJ518" i="1"/>
  <c r="BK518" i="1"/>
  <c r="BF519" i="1"/>
  <c r="BG519" i="1"/>
  <c r="BH519" i="1"/>
  <c r="BI519" i="1"/>
  <c r="BJ519" i="1"/>
  <c r="BK519" i="1"/>
  <c r="BF520" i="1"/>
  <c r="BG520" i="1"/>
  <c r="BH520" i="1"/>
  <c r="BI520" i="1"/>
  <c r="BJ520" i="1"/>
  <c r="BK520" i="1"/>
  <c r="BF521" i="1"/>
  <c r="BG521" i="1"/>
  <c r="BH521" i="1"/>
  <c r="BI521" i="1"/>
  <c r="BJ521" i="1"/>
  <c r="BK521" i="1"/>
  <c r="BF522" i="1"/>
  <c r="BG522" i="1"/>
  <c r="BH522" i="1"/>
  <c r="BI522" i="1"/>
  <c r="BJ522" i="1"/>
  <c r="BK522" i="1"/>
  <c r="BF523" i="1"/>
  <c r="BG523" i="1"/>
  <c r="BH523" i="1"/>
  <c r="BI523" i="1"/>
  <c r="BJ523" i="1"/>
  <c r="BK523" i="1"/>
  <c r="BF524" i="1"/>
  <c r="BG524" i="1"/>
  <c r="BH524" i="1"/>
  <c r="BI524" i="1"/>
  <c r="BJ524" i="1"/>
  <c r="BK524" i="1"/>
  <c r="BF525" i="1"/>
  <c r="BG525" i="1"/>
  <c r="BH525" i="1"/>
  <c r="BI525" i="1"/>
  <c r="BJ525" i="1"/>
  <c r="BK525" i="1"/>
  <c r="BF526" i="1"/>
  <c r="BG526" i="1"/>
  <c r="BH526" i="1"/>
  <c r="BI526" i="1"/>
  <c r="BJ526" i="1"/>
  <c r="BK526" i="1"/>
  <c r="BF527" i="1"/>
  <c r="BG527" i="1"/>
  <c r="BH527" i="1"/>
  <c r="BI527" i="1"/>
  <c r="BJ527" i="1"/>
  <c r="BK527" i="1"/>
  <c r="BF528" i="1"/>
  <c r="BG528" i="1"/>
  <c r="BH528" i="1"/>
  <c r="BI528" i="1"/>
  <c r="BJ528" i="1"/>
  <c r="BK528" i="1"/>
  <c r="BF529" i="1"/>
  <c r="BG529" i="1"/>
  <c r="BH529" i="1"/>
  <c r="BI529" i="1"/>
  <c r="BJ529" i="1"/>
  <c r="BK529" i="1"/>
  <c r="BF530" i="1"/>
  <c r="BG530" i="1"/>
  <c r="BH530" i="1"/>
  <c r="BI530" i="1"/>
  <c r="BJ530" i="1"/>
  <c r="BK530" i="1"/>
  <c r="BF531" i="1"/>
  <c r="BG531" i="1"/>
  <c r="BH531" i="1"/>
  <c r="BI531" i="1"/>
  <c r="BJ531" i="1"/>
  <c r="BK531" i="1"/>
  <c r="BF532" i="1"/>
  <c r="BG532" i="1"/>
  <c r="BH532" i="1"/>
  <c r="BI532" i="1"/>
  <c r="BJ532" i="1"/>
  <c r="BK532" i="1"/>
  <c r="BF533" i="1"/>
  <c r="BG533" i="1"/>
  <c r="BH533" i="1"/>
  <c r="BI533" i="1"/>
  <c r="BJ533" i="1"/>
  <c r="BK533" i="1"/>
  <c r="BF534" i="1"/>
  <c r="BG534" i="1"/>
  <c r="BH534" i="1"/>
  <c r="BI534" i="1"/>
  <c r="BJ534" i="1"/>
  <c r="BK534" i="1"/>
  <c r="BF535" i="1"/>
  <c r="BG535" i="1"/>
  <c r="BH535" i="1"/>
  <c r="BI535" i="1"/>
  <c r="BJ535" i="1"/>
  <c r="BK535" i="1"/>
  <c r="BF536" i="1"/>
  <c r="BG536" i="1"/>
  <c r="BH536" i="1"/>
  <c r="BI536" i="1"/>
  <c r="BJ536" i="1"/>
  <c r="BK536" i="1"/>
  <c r="BF537" i="1"/>
  <c r="BG537" i="1"/>
  <c r="BH537" i="1"/>
  <c r="BI537" i="1"/>
  <c r="BJ537" i="1"/>
  <c r="BK537" i="1"/>
  <c r="BF538" i="1"/>
  <c r="BG538" i="1"/>
  <c r="BH538" i="1"/>
  <c r="BI538" i="1"/>
  <c r="BJ538" i="1"/>
  <c r="BK538" i="1"/>
  <c r="BF539" i="1"/>
  <c r="BG539" i="1"/>
  <c r="BH539" i="1"/>
  <c r="BI539" i="1"/>
  <c r="BJ539" i="1"/>
  <c r="BK539" i="1"/>
  <c r="BF540" i="1"/>
  <c r="BG540" i="1"/>
  <c r="BH540" i="1"/>
  <c r="BI540" i="1"/>
  <c r="BJ540" i="1"/>
  <c r="BK540" i="1"/>
  <c r="BF541" i="1"/>
  <c r="BG541" i="1"/>
  <c r="BH541" i="1"/>
  <c r="BI541" i="1"/>
  <c r="BJ541" i="1"/>
  <c r="BK541" i="1"/>
  <c r="BF542" i="1"/>
  <c r="BG542" i="1"/>
  <c r="BH542" i="1"/>
  <c r="BI542" i="1"/>
  <c r="BJ542" i="1"/>
  <c r="BK542" i="1"/>
  <c r="BF543" i="1"/>
  <c r="BG543" i="1"/>
  <c r="BH543" i="1"/>
  <c r="BI543" i="1"/>
  <c r="BJ543" i="1"/>
  <c r="BK543" i="1"/>
  <c r="BF544" i="1"/>
  <c r="BG544" i="1"/>
  <c r="BH544" i="1"/>
  <c r="BI544" i="1"/>
  <c r="BJ544" i="1"/>
  <c r="BK544" i="1"/>
  <c r="BF545" i="1"/>
  <c r="BG545" i="1"/>
  <c r="BH545" i="1"/>
  <c r="BI545" i="1"/>
  <c r="BJ545" i="1"/>
  <c r="BK545" i="1"/>
  <c r="BF546" i="1"/>
  <c r="BG546" i="1"/>
  <c r="BH546" i="1"/>
  <c r="BI546" i="1"/>
  <c r="BJ546" i="1"/>
  <c r="BK546" i="1"/>
  <c r="BF547" i="1"/>
  <c r="BG547" i="1"/>
  <c r="BH547" i="1"/>
  <c r="BI547" i="1"/>
  <c r="BJ547" i="1"/>
  <c r="BK547" i="1"/>
  <c r="BF548" i="1"/>
  <c r="BG548" i="1"/>
  <c r="BH548" i="1"/>
  <c r="BI548" i="1"/>
  <c r="BJ548" i="1"/>
  <c r="BK548" i="1"/>
  <c r="BF549" i="1"/>
  <c r="BG549" i="1"/>
  <c r="BH549" i="1"/>
  <c r="BI549" i="1"/>
  <c r="BJ549" i="1"/>
  <c r="BK549" i="1"/>
  <c r="BF550" i="1"/>
  <c r="BG550" i="1"/>
  <c r="BH550" i="1"/>
  <c r="BI550" i="1"/>
  <c r="BJ550" i="1"/>
  <c r="BK550" i="1"/>
  <c r="BF551" i="1"/>
  <c r="BG551" i="1"/>
  <c r="BH551" i="1"/>
  <c r="BI551" i="1"/>
  <c r="BJ551" i="1"/>
  <c r="BK551" i="1"/>
  <c r="BF552" i="1"/>
  <c r="BG552" i="1"/>
  <c r="BH552" i="1"/>
  <c r="BI552" i="1"/>
  <c r="BJ552" i="1"/>
  <c r="BK552" i="1"/>
  <c r="BF553" i="1"/>
  <c r="BG553" i="1"/>
  <c r="BH553" i="1"/>
  <c r="BI553" i="1"/>
  <c r="BJ553" i="1"/>
  <c r="BK553" i="1"/>
  <c r="BF554" i="1"/>
  <c r="BG554" i="1"/>
  <c r="BH554" i="1"/>
  <c r="BI554" i="1"/>
  <c r="BJ554" i="1"/>
  <c r="BK554" i="1"/>
  <c r="BF555" i="1"/>
  <c r="BG555" i="1"/>
  <c r="BH555" i="1"/>
  <c r="BI555" i="1"/>
  <c r="BJ555" i="1"/>
  <c r="BK555" i="1"/>
  <c r="BF556" i="1"/>
  <c r="BG556" i="1"/>
  <c r="BH556" i="1"/>
  <c r="BI556" i="1"/>
  <c r="BJ556" i="1"/>
  <c r="BK556" i="1"/>
  <c r="BF557" i="1"/>
  <c r="BG557" i="1"/>
  <c r="BH557" i="1"/>
  <c r="BI557" i="1"/>
  <c r="BJ557" i="1"/>
  <c r="BK557" i="1"/>
  <c r="BF558" i="1"/>
  <c r="BG558" i="1"/>
  <c r="BH558" i="1"/>
  <c r="BI558" i="1"/>
  <c r="BJ558" i="1"/>
  <c r="BK558" i="1"/>
  <c r="BF559" i="1"/>
  <c r="BG559" i="1"/>
  <c r="BH559" i="1"/>
  <c r="BI559" i="1"/>
  <c r="BJ559" i="1"/>
  <c r="BK559" i="1"/>
  <c r="BF560" i="1"/>
  <c r="BG560" i="1"/>
  <c r="BH560" i="1"/>
  <c r="BI560" i="1"/>
  <c r="BJ560" i="1"/>
  <c r="BK560" i="1"/>
  <c r="BF561" i="1"/>
  <c r="BG561" i="1"/>
  <c r="BH561" i="1"/>
  <c r="BI561" i="1"/>
  <c r="BJ561" i="1"/>
  <c r="BK561" i="1"/>
  <c r="BF562" i="1"/>
  <c r="BG562" i="1"/>
  <c r="BH562" i="1"/>
  <c r="BI562" i="1"/>
  <c r="BJ562" i="1"/>
  <c r="BK562" i="1"/>
  <c r="BF563" i="1"/>
  <c r="BG563" i="1"/>
  <c r="BH563" i="1"/>
  <c r="BI563" i="1"/>
  <c r="BJ563" i="1"/>
  <c r="BK563" i="1"/>
  <c r="BF564" i="1"/>
  <c r="BG564" i="1"/>
  <c r="BH564" i="1"/>
  <c r="BI564" i="1"/>
  <c r="BJ564" i="1"/>
  <c r="BK564" i="1"/>
  <c r="BF565" i="1"/>
  <c r="BG565" i="1"/>
  <c r="BH565" i="1"/>
  <c r="BI565" i="1"/>
  <c r="BJ565" i="1"/>
  <c r="BK565" i="1"/>
  <c r="BF566" i="1"/>
  <c r="BG566" i="1"/>
  <c r="BH566" i="1"/>
  <c r="BI566" i="1"/>
  <c r="BJ566" i="1"/>
  <c r="BK566" i="1"/>
  <c r="BF567" i="1"/>
  <c r="BG567" i="1"/>
  <c r="BH567" i="1"/>
  <c r="BI567" i="1"/>
  <c r="BJ567" i="1"/>
  <c r="BK567" i="1"/>
  <c r="BF568" i="1"/>
  <c r="BG568" i="1"/>
  <c r="BH568" i="1"/>
  <c r="BI568" i="1"/>
  <c r="BJ568" i="1"/>
  <c r="BK568" i="1"/>
  <c r="BF569" i="1"/>
  <c r="BG569" i="1"/>
  <c r="BH569" i="1"/>
  <c r="BI569" i="1"/>
  <c r="BJ569" i="1"/>
  <c r="BK569" i="1"/>
  <c r="BF570" i="1"/>
  <c r="BG570" i="1"/>
  <c r="BH570" i="1"/>
  <c r="BI570" i="1"/>
  <c r="BJ570" i="1"/>
  <c r="BK570" i="1"/>
  <c r="BF571" i="1"/>
  <c r="BG571" i="1"/>
  <c r="BH571" i="1"/>
  <c r="BI571" i="1"/>
  <c r="BJ571" i="1"/>
  <c r="BK571" i="1"/>
  <c r="BF572" i="1"/>
  <c r="BG572" i="1"/>
  <c r="BH572" i="1"/>
  <c r="BI572" i="1"/>
  <c r="BJ572" i="1"/>
  <c r="BK572" i="1"/>
  <c r="BF573" i="1"/>
  <c r="BG573" i="1"/>
  <c r="BH573" i="1"/>
  <c r="BI573" i="1"/>
  <c r="BJ573" i="1"/>
  <c r="BK573" i="1"/>
  <c r="BF574" i="1"/>
  <c r="BG574" i="1"/>
  <c r="BH574" i="1"/>
  <c r="BI574" i="1"/>
  <c r="BJ574" i="1"/>
  <c r="BK574" i="1"/>
  <c r="BF575" i="1"/>
  <c r="BG575" i="1"/>
  <c r="BH575" i="1"/>
  <c r="BI575" i="1"/>
  <c r="BJ575" i="1"/>
  <c r="BK575" i="1"/>
  <c r="BF576" i="1"/>
  <c r="BG576" i="1"/>
  <c r="BH576" i="1"/>
  <c r="BI576" i="1"/>
  <c r="BJ576" i="1"/>
  <c r="BK576" i="1"/>
  <c r="BF577" i="1"/>
  <c r="BG577" i="1"/>
  <c r="BH577" i="1"/>
  <c r="BI577" i="1"/>
  <c r="BJ577" i="1"/>
  <c r="BK577" i="1"/>
  <c r="BF578" i="1"/>
  <c r="BG578" i="1"/>
  <c r="BH578" i="1"/>
  <c r="BI578" i="1"/>
  <c r="BJ578" i="1"/>
  <c r="BK578" i="1"/>
  <c r="BF579" i="1"/>
  <c r="BG579" i="1"/>
  <c r="BH579" i="1"/>
  <c r="BI579" i="1"/>
  <c r="BJ579" i="1"/>
  <c r="BK579" i="1"/>
  <c r="BF580" i="1"/>
  <c r="BG580" i="1"/>
  <c r="BH580" i="1"/>
  <c r="BI580" i="1"/>
  <c r="BJ580" i="1"/>
  <c r="BK580" i="1"/>
  <c r="BF581" i="1"/>
  <c r="BG581" i="1"/>
  <c r="BH581" i="1"/>
  <c r="BI581" i="1"/>
  <c r="BJ581" i="1"/>
  <c r="BK581" i="1"/>
  <c r="BF582" i="1"/>
  <c r="BG582" i="1"/>
  <c r="BH582" i="1"/>
  <c r="BI582" i="1"/>
  <c r="BJ582" i="1"/>
  <c r="BK582" i="1"/>
  <c r="BF583" i="1"/>
  <c r="BG583" i="1"/>
  <c r="BH583" i="1"/>
  <c r="BI583" i="1"/>
  <c r="BJ583" i="1"/>
  <c r="BK583" i="1"/>
  <c r="BF584" i="1"/>
  <c r="BG584" i="1"/>
  <c r="BH584" i="1"/>
  <c r="BI584" i="1"/>
  <c r="BJ584" i="1"/>
  <c r="BK584" i="1"/>
  <c r="BF585" i="1"/>
  <c r="BG585" i="1"/>
  <c r="BH585" i="1"/>
  <c r="BI585" i="1"/>
  <c r="BJ585" i="1"/>
  <c r="BK585" i="1"/>
  <c r="BF586" i="1"/>
  <c r="BG586" i="1"/>
  <c r="BH586" i="1"/>
  <c r="BI586" i="1"/>
  <c r="BJ586" i="1"/>
  <c r="BK586" i="1"/>
  <c r="BF587" i="1"/>
  <c r="BG587" i="1"/>
  <c r="BH587" i="1"/>
  <c r="BI587" i="1"/>
  <c r="BJ587" i="1"/>
  <c r="BK587" i="1"/>
  <c r="BF588" i="1"/>
  <c r="BG588" i="1"/>
  <c r="BH588" i="1"/>
  <c r="BI588" i="1"/>
  <c r="BJ588" i="1"/>
  <c r="BK588" i="1"/>
  <c r="BF589" i="1"/>
  <c r="BG589" i="1"/>
  <c r="BH589" i="1"/>
  <c r="BI589" i="1"/>
  <c r="BJ589" i="1"/>
  <c r="BK589" i="1"/>
  <c r="BF590" i="1"/>
  <c r="BG590" i="1"/>
  <c r="BH590" i="1"/>
  <c r="BI590" i="1"/>
  <c r="BJ590" i="1"/>
  <c r="BK590" i="1"/>
  <c r="BF591" i="1"/>
  <c r="BG591" i="1"/>
  <c r="BH591" i="1"/>
  <c r="BI591" i="1"/>
  <c r="BJ591" i="1"/>
  <c r="BK591" i="1"/>
  <c r="BF592" i="1"/>
  <c r="BG592" i="1"/>
  <c r="BH592" i="1"/>
  <c r="BI592" i="1"/>
  <c r="BJ592" i="1"/>
  <c r="BK592" i="1"/>
  <c r="BF593" i="1"/>
  <c r="BG593" i="1"/>
  <c r="BH593" i="1"/>
  <c r="BI593" i="1"/>
  <c r="BJ593" i="1"/>
  <c r="BK593" i="1"/>
  <c r="BF594" i="1"/>
  <c r="BG594" i="1"/>
  <c r="BH594" i="1"/>
  <c r="BI594" i="1"/>
  <c r="BJ594" i="1"/>
  <c r="BK594" i="1"/>
  <c r="BF595" i="1"/>
  <c r="BG595" i="1"/>
  <c r="BH595" i="1"/>
  <c r="BI595" i="1"/>
  <c r="BJ595" i="1"/>
  <c r="BK595" i="1"/>
  <c r="BF596" i="1"/>
  <c r="BG596" i="1"/>
  <c r="BH596" i="1"/>
  <c r="BI596" i="1"/>
  <c r="BJ596" i="1"/>
  <c r="BK596" i="1"/>
  <c r="BF597" i="1"/>
  <c r="BG597" i="1"/>
  <c r="BH597" i="1"/>
  <c r="BI597" i="1"/>
  <c r="BJ597" i="1"/>
  <c r="BK597" i="1"/>
  <c r="BF598" i="1"/>
  <c r="BG598" i="1"/>
  <c r="BH598" i="1"/>
  <c r="BI598" i="1"/>
  <c r="BJ598" i="1"/>
  <c r="BK598" i="1"/>
  <c r="BF599" i="1"/>
  <c r="BG599" i="1"/>
  <c r="BH599" i="1"/>
  <c r="BI599" i="1"/>
  <c r="BJ599" i="1"/>
  <c r="BK599" i="1"/>
  <c r="BF600" i="1"/>
  <c r="BG600" i="1"/>
  <c r="BH600" i="1"/>
  <c r="BI600" i="1"/>
  <c r="BJ600" i="1"/>
  <c r="BK600" i="1"/>
  <c r="BF601" i="1"/>
  <c r="BG601" i="1"/>
  <c r="BH601" i="1"/>
  <c r="BI601" i="1"/>
  <c r="BJ601" i="1"/>
  <c r="BK601" i="1"/>
  <c r="BF602" i="1"/>
  <c r="BG602" i="1"/>
  <c r="BH602" i="1"/>
  <c r="BI602" i="1"/>
  <c r="BJ602" i="1"/>
  <c r="BK602" i="1"/>
  <c r="BF603" i="1"/>
  <c r="BG603" i="1"/>
  <c r="BH603" i="1"/>
  <c r="BI603" i="1"/>
  <c r="BJ603" i="1"/>
  <c r="BK603" i="1"/>
  <c r="BF604" i="1"/>
  <c r="BG604" i="1"/>
  <c r="BH604" i="1"/>
  <c r="BI604" i="1"/>
  <c r="BJ604" i="1"/>
  <c r="BK604" i="1"/>
  <c r="BF605" i="1"/>
  <c r="BG605" i="1"/>
  <c r="BH605" i="1"/>
  <c r="BI605" i="1"/>
  <c r="BJ605" i="1"/>
  <c r="BK605" i="1"/>
  <c r="BF606" i="1"/>
  <c r="BG606" i="1"/>
  <c r="BH606" i="1"/>
  <c r="BI606" i="1"/>
  <c r="BJ606" i="1"/>
  <c r="BK606" i="1"/>
  <c r="BF607" i="1"/>
  <c r="BG607" i="1"/>
  <c r="BH607" i="1"/>
  <c r="BI607" i="1"/>
  <c r="BJ607" i="1"/>
  <c r="BK607" i="1"/>
  <c r="BF608" i="1"/>
  <c r="BG608" i="1"/>
  <c r="BH608" i="1"/>
  <c r="BI608" i="1"/>
  <c r="BJ608" i="1"/>
  <c r="BK608" i="1"/>
  <c r="BF609" i="1"/>
  <c r="BG609" i="1"/>
  <c r="BH609" i="1"/>
  <c r="BI609" i="1"/>
  <c r="BJ609" i="1"/>
  <c r="BK609" i="1"/>
  <c r="BF610" i="1"/>
  <c r="BG610" i="1"/>
  <c r="BH610" i="1"/>
  <c r="BI610" i="1"/>
  <c r="BJ610" i="1"/>
  <c r="BK610" i="1"/>
  <c r="BF611" i="1"/>
  <c r="BG611" i="1"/>
  <c r="BH611" i="1"/>
  <c r="BI611" i="1"/>
  <c r="BJ611" i="1"/>
  <c r="BK611" i="1"/>
  <c r="BF612" i="1"/>
  <c r="BG612" i="1"/>
  <c r="BH612" i="1"/>
  <c r="BI612" i="1"/>
  <c r="BJ612" i="1"/>
  <c r="BK612" i="1"/>
  <c r="BF613" i="1"/>
  <c r="BG613" i="1"/>
  <c r="BH613" i="1"/>
  <c r="BI613" i="1"/>
  <c r="BJ613" i="1"/>
  <c r="BK613" i="1"/>
  <c r="BF614" i="1"/>
  <c r="BG614" i="1"/>
  <c r="BH614" i="1"/>
  <c r="BI614" i="1"/>
  <c r="BJ614" i="1"/>
  <c r="BK614" i="1"/>
  <c r="BF615" i="1"/>
  <c r="BG615" i="1"/>
  <c r="BH615" i="1"/>
  <c r="BI615" i="1"/>
  <c r="BJ615" i="1"/>
  <c r="BK615" i="1"/>
  <c r="BF616" i="1"/>
  <c r="BG616" i="1"/>
  <c r="BH616" i="1"/>
  <c r="BI616" i="1"/>
  <c r="BJ616" i="1"/>
  <c r="BK616" i="1"/>
  <c r="BF617" i="1"/>
  <c r="BG617" i="1"/>
  <c r="BH617" i="1"/>
  <c r="BI617" i="1"/>
  <c r="BJ617" i="1"/>
  <c r="BK617" i="1"/>
  <c r="BF618" i="1"/>
  <c r="BG618" i="1"/>
  <c r="BH618" i="1"/>
  <c r="BI618" i="1"/>
  <c r="BJ618" i="1"/>
  <c r="BK618" i="1"/>
  <c r="BF619" i="1"/>
  <c r="BG619" i="1"/>
  <c r="BH619" i="1"/>
  <c r="BI619" i="1"/>
  <c r="BJ619" i="1"/>
  <c r="BK619" i="1"/>
  <c r="BF620" i="1"/>
  <c r="BG620" i="1"/>
  <c r="BH620" i="1"/>
  <c r="BI620" i="1"/>
  <c r="BJ620" i="1"/>
  <c r="BK620" i="1"/>
  <c r="BF621" i="1"/>
  <c r="BG621" i="1"/>
  <c r="BH621" i="1"/>
  <c r="BI621" i="1"/>
  <c r="BJ621" i="1"/>
  <c r="BK621" i="1"/>
  <c r="BF622" i="1"/>
  <c r="BG622" i="1"/>
  <c r="BH622" i="1"/>
  <c r="BI622" i="1"/>
  <c r="BJ622" i="1"/>
  <c r="BK622" i="1"/>
  <c r="BF623" i="1"/>
  <c r="BG623" i="1"/>
  <c r="BH623" i="1"/>
  <c r="BI623" i="1"/>
  <c r="BJ623" i="1"/>
  <c r="BK623" i="1"/>
  <c r="BF624" i="1"/>
  <c r="BG624" i="1"/>
  <c r="BH624" i="1"/>
  <c r="BI624" i="1"/>
  <c r="BJ624" i="1"/>
  <c r="BK624" i="1"/>
  <c r="BF625" i="1"/>
  <c r="BG625" i="1"/>
  <c r="BH625" i="1"/>
  <c r="BI625" i="1"/>
  <c r="BJ625" i="1"/>
  <c r="BK625" i="1"/>
  <c r="BF626" i="1"/>
  <c r="BG626" i="1"/>
  <c r="BH626" i="1"/>
  <c r="BI626" i="1"/>
  <c r="BJ626" i="1"/>
  <c r="BK626" i="1"/>
  <c r="BF627" i="1"/>
  <c r="BG627" i="1"/>
  <c r="BH627" i="1"/>
  <c r="BI627" i="1"/>
  <c r="BJ627" i="1"/>
  <c r="BK627" i="1"/>
  <c r="BF628" i="1"/>
  <c r="BG628" i="1"/>
  <c r="BH628" i="1"/>
  <c r="BI628" i="1"/>
  <c r="BJ628" i="1"/>
  <c r="BK628" i="1"/>
  <c r="BF629" i="1"/>
  <c r="BG629" i="1"/>
  <c r="BH629" i="1"/>
  <c r="BI629" i="1"/>
  <c r="BJ629" i="1"/>
  <c r="BK629" i="1"/>
  <c r="BF630" i="1"/>
  <c r="BG630" i="1"/>
  <c r="BH630" i="1"/>
  <c r="BI630" i="1"/>
  <c r="BJ630" i="1"/>
  <c r="BK630" i="1"/>
  <c r="BF631" i="1"/>
  <c r="BG631" i="1"/>
  <c r="BH631" i="1"/>
  <c r="BI631" i="1"/>
  <c r="BJ631" i="1"/>
  <c r="BK631" i="1"/>
  <c r="BF632" i="1"/>
  <c r="BG632" i="1"/>
  <c r="BH632" i="1"/>
  <c r="BI632" i="1"/>
  <c r="BJ632" i="1"/>
  <c r="BK632" i="1"/>
  <c r="BF633" i="1"/>
  <c r="BG633" i="1"/>
  <c r="BH633" i="1"/>
  <c r="BI633" i="1"/>
  <c r="BJ633" i="1"/>
  <c r="BK633" i="1"/>
  <c r="BF634" i="1"/>
  <c r="BG634" i="1"/>
  <c r="BH634" i="1"/>
  <c r="BI634" i="1"/>
  <c r="BJ634" i="1"/>
  <c r="BK634" i="1"/>
  <c r="BF635" i="1"/>
  <c r="BG635" i="1"/>
  <c r="BH635" i="1"/>
  <c r="BI635" i="1"/>
  <c r="BJ635" i="1"/>
  <c r="BK635" i="1"/>
  <c r="BF636" i="1"/>
  <c r="BG636" i="1"/>
  <c r="BH636" i="1"/>
  <c r="BI636" i="1"/>
  <c r="BJ636" i="1"/>
  <c r="BK636" i="1"/>
  <c r="BF637" i="1"/>
  <c r="BG637" i="1"/>
  <c r="BH637" i="1"/>
  <c r="BI637" i="1"/>
  <c r="BJ637" i="1"/>
  <c r="BK637" i="1"/>
  <c r="BF638" i="1"/>
  <c r="BG638" i="1"/>
  <c r="BH638" i="1"/>
  <c r="BI638" i="1"/>
  <c r="BJ638" i="1"/>
  <c r="BK638" i="1"/>
  <c r="BF639" i="1"/>
  <c r="BG639" i="1"/>
  <c r="BH639" i="1"/>
  <c r="BI639" i="1"/>
  <c r="BJ639" i="1"/>
  <c r="BK639" i="1"/>
  <c r="BF640" i="1"/>
  <c r="BG640" i="1"/>
  <c r="BH640" i="1"/>
  <c r="BI640" i="1"/>
  <c r="BJ640" i="1"/>
  <c r="BK640" i="1"/>
  <c r="BF641" i="1"/>
  <c r="BG641" i="1"/>
  <c r="BH641" i="1"/>
  <c r="BI641" i="1"/>
  <c r="BJ641" i="1"/>
  <c r="BK641" i="1"/>
  <c r="BF642" i="1"/>
  <c r="BG642" i="1"/>
  <c r="BH642" i="1"/>
  <c r="BI642" i="1"/>
  <c r="BJ642" i="1"/>
  <c r="BK642" i="1"/>
  <c r="BF643" i="1"/>
  <c r="BG643" i="1"/>
  <c r="BH643" i="1"/>
  <c r="BI643" i="1"/>
  <c r="BJ643" i="1"/>
  <c r="BK643" i="1"/>
  <c r="BF644" i="1"/>
  <c r="BG644" i="1"/>
  <c r="BH644" i="1"/>
  <c r="BI644" i="1"/>
  <c r="BJ644" i="1"/>
  <c r="BK644" i="1"/>
  <c r="BF645" i="1"/>
  <c r="BG645" i="1"/>
  <c r="BH645" i="1"/>
  <c r="BI645" i="1"/>
  <c r="BJ645" i="1"/>
  <c r="BK645" i="1"/>
  <c r="BF646" i="1"/>
  <c r="BG646" i="1"/>
  <c r="BH646" i="1"/>
  <c r="BI646" i="1"/>
  <c r="BJ646" i="1"/>
  <c r="BK646" i="1"/>
  <c r="BF647" i="1"/>
  <c r="BG647" i="1"/>
  <c r="BH647" i="1"/>
  <c r="BI647" i="1"/>
  <c r="BJ647" i="1"/>
  <c r="BK647" i="1"/>
  <c r="BF648" i="1"/>
  <c r="BG648" i="1"/>
  <c r="BH648" i="1"/>
  <c r="BI648" i="1"/>
  <c r="BJ648" i="1"/>
  <c r="BK648" i="1"/>
  <c r="BF649" i="1"/>
  <c r="BG649" i="1"/>
  <c r="BH649" i="1"/>
  <c r="BI649" i="1"/>
  <c r="BJ649" i="1"/>
  <c r="BK649" i="1"/>
  <c r="BF650" i="1"/>
  <c r="BG650" i="1"/>
  <c r="BH650" i="1"/>
  <c r="BI650" i="1"/>
  <c r="BJ650" i="1"/>
  <c r="BK650" i="1"/>
  <c r="BF651" i="1"/>
  <c r="BG651" i="1"/>
  <c r="BH651" i="1"/>
  <c r="BI651" i="1"/>
  <c r="BJ651" i="1"/>
  <c r="BK651" i="1"/>
  <c r="BF652" i="1"/>
  <c r="BG652" i="1"/>
  <c r="BH652" i="1"/>
  <c r="BI652" i="1"/>
  <c r="BJ652" i="1"/>
  <c r="BK652" i="1"/>
  <c r="BF653" i="1"/>
  <c r="BG653" i="1"/>
  <c r="BH653" i="1"/>
  <c r="BI653" i="1"/>
  <c r="BJ653" i="1"/>
  <c r="BK653" i="1"/>
  <c r="BF654" i="1"/>
  <c r="BG654" i="1"/>
  <c r="BH654" i="1"/>
  <c r="BI654" i="1"/>
  <c r="BJ654" i="1"/>
  <c r="BK654" i="1"/>
  <c r="BF655" i="1"/>
  <c r="BG655" i="1"/>
  <c r="BH655" i="1"/>
  <c r="BI655" i="1"/>
  <c r="BJ655" i="1"/>
  <c r="BK655" i="1"/>
  <c r="BF656" i="1"/>
  <c r="BG656" i="1"/>
  <c r="BH656" i="1"/>
  <c r="BI656" i="1"/>
  <c r="BJ656" i="1"/>
  <c r="BK656" i="1"/>
  <c r="BF657" i="1"/>
  <c r="BG657" i="1"/>
  <c r="BH657" i="1"/>
  <c r="BI657" i="1"/>
  <c r="BJ657" i="1"/>
  <c r="BK657" i="1"/>
  <c r="BF658" i="1"/>
  <c r="BG658" i="1"/>
  <c r="BH658" i="1"/>
  <c r="BI658" i="1"/>
  <c r="BJ658" i="1"/>
  <c r="BK658" i="1"/>
  <c r="BF659" i="1"/>
  <c r="BG659" i="1"/>
  <c r="BH659" i="1"/>
  <c r="BI659" i="1"/>
  <c r="BJ659" i="1"/>
  <c r="BK659" i="1"/>
  <c r="BF660" i="1"/>
  <c r="BG660" i="1"/>
  <c r="BH660" i="1"/>
  <c r="BI660" i="1"/>
  <c r="BJ660" i="1"/>
  <c r="BK660" i="1"/>
  <c r="BF661" i="1"/>
  <c r="BG661" i="1"/>
  <c r="BH661" i="1"/>
  <c r="BI661" i="1"/>
  <c r="BJ661" i="1"/>
  <c r="BK661" i="1"/>
  <c r="BF662" i="1"/>
  <c r="BG662" i="1"/>
  <c r="BH662" i="1"/>
  <c r="BI662" i="1"/>
  <c r="BJ662" i="1"/>
  <c r="BK662" i="1"/>
  <c r="BF663" i="1"/>
  <c r="BG663" i="1"/>
  <c r="BH663" i="1"/>
  <c r="BI663" i="1"/>
  <c r="BJ663" i="1"/>
  <c r="BK663" i="1"/>
  <c r="BF664" i="1"/>
  <c r="BG664" i="1"/>
  <c r="BH664" i="1"/>
  <c r="BI664" i="1"/>
  <c r="BJ664" i="1"/>
  <c r="BK664" i="1"/>
  <c r="BF665" i="1"/>
  <c r="BG665" i="1"/>
  <c r="BH665" i="1"/>
  <c r="BI665" i="1"/>
  <c r="BJ665" i="1"/>
  <c r="BK665" i="1"/>
  <c r="BF666" i="1"/>
  <c r="BG666" i="1"/>
  <c r="BH666" i="1"/>
  <c r="BI666" i="1"/>
  <c r="BJ666" i="1"/>
  <c r="BK666" i="1"/>
  <c r="BF667" i="1"/>
  <c r="BG667" i="1"/>
  <c r="BH667" i="1"/>
  <c r="BI667" i="1"/>
  <c r="BJ667" i="1"/>
  <c r="BK667" i="1"/>
  <c r="BF668" i="1"/>
  <c r="BG668" i="1"/>
  <c r="BH668" i="1"/>
  <c r="BI668" i="1"/>
  <c r="BJ668" i="1"/>
  <c r="BK668" i="1"/>
  <c r="BF669" i="1"/>
  <c r="BG669" i="1"/>
  <c r="BH669" i="1"/>
  <c r="BI669" i="1"/>
  <c r="BJ669" i="1"/>
  <c r="BK669" i="1"/>
  <c r="BF670" i="1"/>
  <c r="BG670" i="1"/>
  <c r="BH670" i="1"/>
  <c r="BI670" i="1"/>
  <c r="BJ670" i="1"/>
  <c r="BK670" i="1"/>
  <c r="BF671" i="1"/>
  <c r="BG671" i="1"/>
  <c r="BH671" i="1"/>
  <c r="BI671" i="1"/>
  <c r="BJ671" i="1"/>
  <c r="BK671" i="1"/>
  <c r="BF672" i="1"/>
  <c r="BG672" i="1"/>
  <c r="BH672" i="1"/>
  <c r="BI672" i="1"/>
  <c r="BJ672" i="1"/>
  <c r="BK672" i="1"/>
  <c r="BF673" i="1"/>
  <c r="BG673" i="1"/>
  <c r="BH673" i="1"/>
  <c r="BI673" i="1"/>
  <c r="BJ673" i="1"/>
  <c r="BK673" i="1"/>
  <c r="BF674" i="1"/>
  <c r="BG674" i="1"/>
  <c r="BH674" i="1"/>
  <c r="BI674" i="1"/>
  <c r="BJ674" i="1"/>
  <c r="BK674" i="1"/>
  <c r="BF675" i="1"/>
  <c r="BG675" i="1"/>
  <c r="BH675" i="1"/>
  <c r="BI675" i="1"/>
  <c r="BJ675" i="1"/>
  <c r="BK675" i="1"/>
  <c r="BF676" i="1"/>
  <c r="BG676" i="1"/>
  <c r="BH676" i="1"/>
  <c r="BI676" i="1"/>
  <c r="BJ676" i="1"/>
  <c r="BK676" i="1"/>
  <c r="BF677" i="1"/>
  <c r="BG677" i="1"/>
  <c r="BH677" i="1"/>
  <c r="BI677" i="1"/>
  <c r="BJ677" i="1"/>
  <c r="BK677" i="1"/>
  <c r="BF678" i="1"/>
  <c r="BG678" i="1"/>
  <c r="BH678" i="1"/>
  <c r="BI678" i="1"/>
  <c r="BJ678" i="1"/>
  <c r="BK678" i="1"/>
  <c r="BF679" i="1"/>
  <c r="BG679" i="1"/>
  <c r="BH679" i="1"/>
  <c r="BI679" i="1"/>
  <c r="BJ679" i="1"/>
  <c r="BK679" i="1"/>
  <c r="BF680" i="1"/>
  <c r="BG680" i="1"/>
  <c r="BH680" i="1"/>
  <c r="BI680" i="1"/>
  <c r="BJ680" i="1"/>
  <c r="BK680" i="1"/>
  <c r="BF681" i="1"/>
  <c r="BG681" i="1"/>
  <c r="BH681" i="1"/>
  <c r="BI681" i="1"/>
  <c r="BJ681" i="1"/>
  <c r="BK681" i="1"/>
  <c r="BF682" i="1"/>
  <c r="BG682" i="1"/>
  <c r="BH682" i="1"/>
  <c r="BI682" i="1"/>
  <c r="BJ682" i="1"/>
  <c r="BK682" i="1"/>
  <c r="BF683" i="1"/>
  <c r="BG683" i="1"/>
  <c r="BH683" i="1"/>
  <c r="BI683" i="1"/>
  <c r="BJ683" i="1"/>
  <c r="BK683" i="1"/>
  <c r="BF684" i="1"/>
  <c r="BG684" i="1"/>
  <c r="BH684" i="1"/>
  <c r="BI684" i="1"/>
  <c r="BJ684" i="1"/>
  <c r="BK684" i="1"/>
  <c r="BF685" i="1"/>
  <c r="BG685" i="1"/>
  <c r="BH685" i="1"/>
  <c r="BI685" i="1"/>
  <c r="BJ685" i="1"/>
  <c r="BK685" i="1"/>
  <c r="BF686" i="1"/>
  <c r="BG686" i="1"/>
  <c r="BH686" i="1"/>
  <c r="BI686" i="1"/>
  <c r="BJ686" i="1"/>
  <c r="BK686" i="1"/>
  <c r="BF687" i="1"/>
  <c r="BG687" i="1"/>
  <c r="BH687" i="1"/>
  <c r="BI687" i="1"/>
  <c r="BJ687" i="1"/>
  <c r="BK687" i="1"/>
  <c r="BF688" i="1"/>
  <c r="BG688" i="1"/>
  <c r="BH688" i="1"/>
  <c r="BI688" i="1"/>
  <c r="BJ688" i="1"/>
  <c r="BK688" i="1"/>
  <c r="BF689" i="1"/>
  <c r="BG689" i="1"/>
  <c r="BH689" i="1"/>
  <c r="BI689" i="1"/>
  <c r="BJ689" i="1"/>
  <c r="BK689" i="1"/>
  <c r="BF690" i="1"/>
  <c r="BG690" i="1"/>
  <c r="BH690" i="1"/>
  <c r="BI690" i="1"/>
  <c r="BJ690" i="1"/>
  <c r="BK690" i="1"/>
  <c r="BF691" i="1"/>
  <c r="BG691" i="1"/>
  <c r="BH691" i="1"/>
  <c r="BI691" i="1"/>
  <c r="BJ691" i="1"/>
  <c r="BK691" i="1"/>
  <c r="BF692" i="1"/>
  <c r="BG692" i="1"/>
  <c r="BH692" i="1"/>
  <c r="BI692" i="1"/>
  <c r="BJ692" i="1"/>
  <c r="BK692" i="1"/>
  <c r="BF693" i="1"/>
  <c r="BG693" i="1"/>
  <c r="BH693" i="1"/>
  <c r="BI693" i="1"/>
  <c r="BJ693" i="1"/>
  <c r="BK693" i="1"/>
  <c r="BF694" i="1"/>
  <c r="BG694" i="1"/>
  <c r="BH694" i="1"/>
  <c r="BI694" i="1"/>
  <c r="BJ694" i="1"/>
  <c r="BK694" i="1"/>
  <c r="BF695" i="1"/>
  <c r="BG695" i="1"/>
  <c r="BH695" i="1"/>
  <c r="BI695" i="1"/>
  <c r="BJ695" i="1"/>
  <c r="BK695" i="1"/>
  <c r="BF696" i="1"/>
  <c r="BG696" i="1"/>
  <c r="BH696" i="1"/>
  <c r="BI696" i="1"/>
  <c r="BJ696" i="1"/>
  <c r="BK696" i="1"/>
  <c r="BF697" i="1"/>
  <c r="BG697" i="1"/>
  <c r="BH697" i="1"/>
  <c r="BI697" i="1"/>
  <c r="BJ697" i="1"/>
  <c r="BK697" i="1"/>
  <c r="BF698" i="1"/>
  <c r="BG698" i="1"/>
  <c r="BH698" i="1"/>
  <c r="BI698" i="1"/>
  <c r="BJ698" i="1"/>
  <c r="BK698" i="1"/>
  <c r="BF699" i="1"/>
  <c r="BG699" i="1"/>
  <c r="BH699" i="1"/>
  <c r="BI699" i="1"/>
  <c r="BJ699" i="1"/>
  <c r="BK699" i="1"/>
  <c r="BF700" i="1"/>
  <c r="BG700" i="1"/>
  <c r="BH700" i="1"/>
  <c r="BI700" i="1"/>
  <c r="BJ700" i="1"/>
  <c r="BK700" i="1"/>
  <c r="BF701" i="1"/>
  <c r="BG701" i="1"/>
  <c r="BH701" i="1"/>
  <c r="BI701" i="1"/>
  <c r="BJ701" i="1"/>
  <c r="BK701" i="1"/>
  <c r="BF702" i="1"/>
  <c r="BG702" i="1"/>
  <c r="BH702" i="1"/>
  <c r="BI702" i="1"/>
  <c r="BJ702" i="1"/>
  <c r="BK702" i="1"/>
  <c r="BF703" i="1"/>
  <c r="BG703" i="1"/>
  <c r="BH703" i="1"/>
  <c r="BI703" i="1"/>
  <c r="BJ703" i="1"/>
  <c r="BK703" i="1"/>
  <c r="BF704" i="1"/>
  <c r="BG704" i="1"/>
  <c r="BH704" i="1"/>
  <c r="BI704" i="1"/>
  <c r="BJ704" i="1"/>
  <c r="BK704" i="1"/>
  <c r="BF705" i="1"/>
  <c r="BG705" i="1"/>
  <c r="BH705" i="1"/>
  <c r="BI705" i="1"/>
  <c r="BJ705" i="1"/>
  <c r="BK705" i="1"/>
  <c r="BF706" i="1"/>
  <c r="BG706" i="1"/>
  <c r="BH706" i="1"/>
  <c r="BI706" i="1"/>
  <c r="BJ706" i="1"/>
  <c r="BK706" i="1"/>
  <c r="BF707" i="1"/>
  <c r="BG707" i="1"/>
  <c r="BH707" i="1"/>
  <c r="BI707" i="1"/>
  <c r="BJ707" i="1"/>
  <c r="BK707" i="1"/>
  <c r="BF708" i="1"/>
  <c r="BG708" i="1"/>
  <c r="BH708" i="1"/>
  <c r="BI708" i="1"/>
  <c r="BJ708" i="1"/>
  <c r="BK708" i="1"/>
  <c r="BF709" i="1"/>
  <c r="BG709" i="1"/>
  <c r="BH709" i="1"/>
  <c r="BI709" i="1"/>
  <c r="BJ709" i="1"/>
  <c r="BK709" i="1"/>
  <c r="BF710" i="1"/>
  <c r="BG710" i="1"/>
  <c r="BH710" i="1"/>
  <c r="BI710" i="1"/>
  <c r="BJ710" i="1"/>
  <c r="BK710" i="1"/>
  <c r="BF711" i="1"/>
  <c r="BG711" i="1"/>
  <c r="BH711" i="1"/>
  <c r="BI711" i="1"/>
  <c r="BJ711" i="1"/>
  <c r="BK711" i="1"/>
  <c r="BF712" i="1"/>
  <c r="BG712" i="1"/>
  <c r="BH712" i="1"/>
  <c r="BI712" i="1"/>
  <c r="BJ712" i="1"/>
  <c r="BK712" i="1"/>
  <c r="BF713" i="1"/>
  <c r="BG713" i="1"/>
  <c r="BH713" i="1"/>
  <c r="BI713" i="1"/>
  <c r="BJ713" i="1"/>
  <c r="BK713" i="1"/>
  <c r="BF714" i="1"/>
  <c r="BG714" i="1"/>
  <c r="BH714" i="1"/>
  <c r="BI714" i="1"/>
  <c r="BJ714" i="1"/>
  <c r="BK714" i="1"/>
  <c r="BF715" i="1"/>
  <c r="BG715" i="1"/>
  <c r="BH715" i="1"/>
  <c r="BI715" i="1"/>
  <c r="BJ715" i="1"/>
  <c r="BK715" i="1"/>
  <c r="BF716" i="1"/>
  <c r="BG716" i="1"/>
  <c r="BH716" i="1"/>
  <c r="BI716" i="1"/>
  <c r="BJ716" i="1"/>
  <c r="BK716" i="1"/>
  <c r="BF717" i="1"/>
  <c r="BG717" i="1"/>
  <c r="BH717" i="1"/>
  <c r="BI717" i="1"/>
  <c r="BJ717" i="1"/>
  <c r="BK717" i="1"/>
  <c r="BF718" i="1"/>
  <c r="BG718" i="1"/>
  <c r="BH718" i="1"/>
  <c r="BI718" i="1"/>
  <c r="BJ718" i="1"/>
  <c r="BK718" i="1"/>
  <c r="BF719" i="1"/>
  <c r="BG719" i="1"/>
  <c r="BH719" i="1"/>
  <c r="BI719" i="1"/>
  <c r="BJ719" i="1"/>
  <c r="BK719" i="1"/>
  <c r="BF720" i="1"/>
  <c r="BG720" i="1"/>
  <c r="BH720" i="1"/>
  <c r="BI720" i="1"/>
  <c r="BJ720" i="1"/>
  <c r="BK720" i="1"/>
  <c r="BF721" i="1"/>
  <c r="BG721" i="1"/>
  <c r="BH721" i="1"/>
  <c r="BI721" i="1"/>
  <c r="BJ721" i="1"/>
  <c r="BK721" i="1"/>
  <c r="BF722" i="1"/>
  <c r="BG722" i="1"/>
  <c r="BH722" i="1"/>
  <c r="BI722" i="1"/>
  <c r="BJ722" i="1"/>
  <c r="BK722" i="1"/>
  <c r="BF723" i="1"/>
  <c r="BG723" i="1"/>
  <c r="BH723" i="1"/>
  <c r="BI723" i="1"/>
  <c r="BJ723" i="1"/>
  <c r="BK723" i="1"/>
  <c r="BF724" i="1"/>
  <c r="BG724" i="1"/>
  <c r="BH724" i="1"/>
  <c r="BI724" i="1"/>
  <c r="BJ724" i="1"/>
  <c r="BK724" i="1"/>
  <c r="BF725" i="1"/>
  <c r="BG725" i="1"/>
  <c r="BH725" i="1"/>
  <c r="BI725" i="1"/>
  <c r="BJ725" i="1"/>
  <c r="BK725" i="1"/>
  <c r="BF726" i="1"/>
  <c r="BG726" i="1"/>
  <c r="BH726" i="1"/>
  <c r="BI726" i="1"/>
  <c r="BJ726" i="1"/>
  <c r="BK726" i="1"/>
  <c r="BF727" i="1"/>
  <c r="BG727" i="1"/>
  <c r="BH727" i="1"/>
  <c r="BI727" i="1"/>
  <c r="BJ727" i="1"/>
  <c r="BK727" i="1"/>
  <c r="BF728" i="1"/>
  <c r="BG728" i="1"/>
  <c r="BH728" i="1"/>
  <c r="BI728" i="1"/>
  <c r="BJ728" i="1"/>
  <c r="BK728" i="1"/>
  <c r="BF729" i="1"/>
  <c r="BG729" i="1"/>
  <c r="BH729" i="1"/>
  <c r="BI729" i="1"/>
  <c r="BJ729" i="1"/>
  <c r="BK729" i="1"/>
  <c r="BF730" i="1"/>
  <c r="BG730" i="1"/>
  <c r="BH730" i="1"/>
  <c r="BI730" i="1"/>
  <c r="BJ730" i="1"/>
  <c r="BK730" i="1"/>
  <c r="BF731" i="1"/>
  <c r="BG731" i="1"/>
  <c r="BH731" i="1"/>
  <c r="BI731" i="1"/>
  <c r="BJ731" i="1"/>
  <c r="BK731" i="1"/>
  <c r="BF732" i="1"/>
  <c r="BG732" i="1"/>
  <c r="BH732" i="1"/>
  <c r="BI732" i="1"/>
  <c r="BJ732" i="1"/>
  <c r="BK732" i="1"/>
  <c r="BF733" i="1"/>
  <c r="BG733" i="1"/>
  <c r="BH733" i="1"/>
  <c r="BI733" i="1"/>
  <c r="BJ733" i="1"/>
  <c r="BK733" i="1"/>
  <c r="BF734" i="1"/>
  <c r="BG734" i="1"/>
  <c r="BH734" i="1"/>
  <c r="BI734" i="1"/>
  <c r="BJ734" i="1"/>
  <c r="BK734" i="1"/>
  <c r="BF735" i="1"/>
  <c r="BG735" i="1"/>
  <c r="BH735" i="1"/>
  <c r="BI735" i="1"/>
  <c r="BJ735" i="1"/>
  <c r="BK735" i="1"/>
  <c r="BF736" i="1"/>
  <c r="BG736" i="1"/>
  <c r="BH736" i="1"/>
  <c r="BI736" i="1"/>
  <c r="BJ736" i="1"/>
  <c r="BK736" i="1"/>
  <c r="BF737" i="1"/>
  <c r="BG737" i="1"/>
  <c r="BH737" i="1"/>
  <c r="BI737" i="1"/>
  <c r="BJ737" i="1"/>
  <c r="BK737" i="1"/>
  <c r="BF738" i="1"/>
  <c r="BG738" i="1"/>
  <c r="BH738" i="1"/>
  <c r="BI738" i="1"/>
  <c r="BJ738" i="1"/>
  <c r="BK738" i="1"/>
  <c r="BF739" i="1"/>
  <c r="BG739" i="1"/>
  <c r="BH739" i="1"/>
  <c r="BI739" i="1"/>
  <c r="BJ739" i="1"/>
  <c r="BK739" i="1"/>
  <c r="BF740" i="1"/>
  <c r="BG740" i="1"/>
  <c r="BH740" i="1"/>
  <c r="BI740" i="1"/>
  <c r="BJ740" i="1"/>
  <c r="BK740" i="1"/>
  <c r="BF741" i="1"/>
  <c r="BG741" i="1"/>
  <c r="BH741" i="1"/>
  <c r="BI741" i="1"/>
  <c r="BJ741" i="1"/>
  <c r="BK741" i="1"/>
  <c r="BF742" i="1"/>
  <c r="BG742" i="1"/>
  <c r="BH742" i="1"/>
  <c r="BI742" i="1"/>
  <c r="BJ742" i="1"/>
  <c r="BK742" i="1"/>
  <c r="BF743" i="1"/>
  <c r="BG743" i="1"/>
  <c r="BH743" i="1"/>
  <c r="BI743" i="1"/>
  <c r="BJ743" i="1"/>
  <c r="BK743" i="1"/>
  <c r="BF744" i="1"/>
  <c r="BG744" i="1"/>
  <c r="BH744" i="1"/>
  <c r="BI744" i="1"/>
  <c r="BJ744" i="1"/>
  <c r="BK744" i="1"/>
  <c r="BF745" i="1"/>
  <c r="BG745" i="1"/>
  <c r="BH745" i="1"/>
  <c r="BI745" i="1"/>
  <c r="BJ745" i="1"/>
  <c r="BK745" i="1"/>
  <c r="BF746" i="1"/>
  <c r="BG746" i="1"/>
  <c r="BH746" i="1"/>
  <c r="BI746" i="1"/>
  <c r="BJ746" i="1"/>
  <c r="BK746" i="1"/>
  <c r="BF747" i="1"/>
  <c r="BG747" i="1"/>
  <c r="BH747" i="1"/>
  <c r="BI747" i="1"/>
  <c r="BJ747" i="1"/>
  <c r="BK747" i="1"/>
  <c r="BF748" i="1"/>
  <c r="BG748" i="1"/>
  <c r="BH748" i="1"/>
  <c r="BI748" i="1"/>
  <c r="BJ748" i="1"/>
  <c r="BK748" i="1"/>
  <c r="BF749" i="1"/>
  <c r="BG749" i="1"/>
  <c r="BH749" i="1"/>
  <c r="BI749" i="1"/>
  <c r="BJ749" i="1"/>
  <c r="BK749" i="1"/>
  <c r="BF750" i="1"/>
  <c r="BG750" i="1"/>
  <c r="BH750" i="1"/>
  <c r="BI750" i="1"/>
  <c r="BJ750" i="1"/>
  <c r="BK750" i="1"/>
  <c r="BF751" i="1"/>
  <c r="BG751" i="1"/>
  <c r="BH751" i="1"/>
  <c r="BI751" i="1"/>
  <c r="BJ751" i="1"/>
  <c r="BK751" i="1"/>
  <c r="BF752" i="1"/>
  <c r="BG752" i="1"/>
  <c r="BH752" i="1"/>
  <c r="BI752" i="1"/>
  <c r="BJ752" i="1"/>
  <c r="BK752" i="1"/>
  <c r="BF753" i="1"/>
  <c r="BG753" i="1"/>
  <c r="BH753" i="1"/>
  <c r="BI753" i="1"/>
  <c r="BJ753" i="1"/>
  <c r="BK753" i="1"/>
  <c r="BF754" i="1"/>
  <c r="BG754" i="1"/>
  <c r="BH754" i="1"/>
  <c r="BI754" i="1"/>
  <c r="BJ754" i="1"/>
  <c r="BK754" i="1"/>
  <c r="BF755" i="1"/>
  <c r="BG755" i="1"/>
  <c r="BH755" i="1"/>
  <c r="BI755" i="1"/>
  <c r="BJ755" i="1"/>
  <c r="BK755" i="1"/>
  <c r="BF756" i="1"/>
  <c r="BG756" i="1"/>
  <c r="BH756" i="1"/>
  <c r="BI756" i="1"/>
  <c r="BJ756" i="1"/>
  <c r="BK756" i="1"/>
  <c r="BF757" i="1"/>
  <c r="BG757" i="1"/>
  <c r="BH757" i="1"/>
  <c r="BI757" i="1"/>
  <c r="BJ757" i="1"/>
  <c r="BK757" i="1"/>
  <c r="BF758" i="1"/>
  <c r="BG758" i="1"/>
  <c r="BH758" i="1"/>
  <c r="BI758" i="1"/>
  <c r="BJ758" i="1"/>
  <c r="BK758" i="1"/>
  <c r="BF759" i="1"/>
  <c r="BG759" i="1"/>
  <c r="BH759" i="1"/>
  <c r="BI759" i="1"/>
  <c r="BJ759" i="1"/>
  <c r="BK759" i="1"/>
  <c r="BF760" i="1"/>
  <c r="BG760" i="1"/>
  <c r="BH760" i="1"/>
  <c r="BI760" i="1"/>
  <c r="BJ760" i="1"/>
  <c r="BK760" i="1"/>
  <c r="BF761" i="1"/>
  <c r="BG761" i="1"/>
  <c r="BH761" i="1"/>
  <c r="BI761" i="1"/>
  <c r="BJ761" i="1"/>
  <c r="BK761" i="1"/>
  <c r="BF762" i="1"/>
  <c r="BG762" i="1"/>
  <c r="BH762" i="1"/>
  <c r="BI762" i="1"/>
  <c r="BJ762" i="1"/>
  <c r="BK762" i="1"/>
  <c r="BF763" i="1"/>
  <c r="BG763" i="1"/>
  <c r="BH763" i="1"/>
  <c r="BI763" i="1"/>
  <c r="BJ763" i="1"/>
  <c r="BK763" i="1"/>
  <c r="BF764" i="1"/>
  <c r="BG764" i="1"/>
  <c r="BH764" i="1"/>
  <c r="BI764" i="1"/>
  <c r="BJ764" i="1"/>
  <c r="BK764" i="1"/>
  <c r="BF765" i="1"/>
  <c r="BG765" i="1"/>
  <c r="BH765" i="1"/>
  <c r="BI765" i="1"/>
  <c r="BJ765" i="1"/>
  <c r="BK765" i="1"/>
  <c r="BF766" i="1"/>
  <c r="BG766" i="1"/>
  <c r="BH766" i="1"/>
  <c r="BI766" i="1"/>
  <c r="BJ766" i="1"/>
  <c r="BK766" i="1"/>
  <c r="BF767" i="1"/>
  <c r="BG767" i="1"/>
  <c r="BH767" i="1"/>
  <c r="BI767" i="1"/>
  <c r="BJ767" i="1"/>
  <c r="BK767" i="1"/>
  <c r="BF768" i="1"/>
  <c r="BG768" i="1"/>
  <c r="BH768" i="1"/>
  <c r="BI768" i="1"/>
  <c r="BJ768" i="1"/>
  <c r="BK768" i="1"/>
  <c r="BF769" i="1"/>
  <c r="BG769" i="1"/>
  <c r="BH769" i="1"/>
  <c r="BI769" i="1"/>
  <c r="BJ769" i="1"/>
  <c r="BK769" i="1"/>
  <c r="BF770" i="1"/>
  <c r="BG770" i="1"/>
  <c r="BH770" i="1"/>
  <c r="BI770" i="1"/>
  <c r="BJ770" i="1"/>
  <c r="BK770" i="1"/>
  <c r="BF771" i="1"/>
  <c r="BG771" i="1"/>
  <c r="BH771" i="1"/>
  <c r="BI771" i="1"/>
  <c r="BJ771" i="1"/>
  <c r="BK771" i="1"/>
  <c r="BF772" i="1"/>
  <c r="BG772" i="1"/>
  <c r="BH772" i="1"/>
  <c r="BI772" i="1"/>
  <c r="BJ772" i="1"/>
  <c r="BK772" i="1"/>
  <c r="BF773" i="1"/>
  <c r="BG773" i="1"/>
  <c r="BH773" i="1"/>
  <c r="BI773" i="1"/>
  <c r="BJ773" i="1"/>
  <c r="BK773" i="1"/>
  <c r="BF774" i="1"/>
  <c r="BG774" i="1"/>
  <c r="BH774" i="1"/>
  <c r="BI774" i="1"/>
  <c r="BJ774" i="1"/>
  <c r="BK774" i="1"/>
  <c r="BF775" i="1"/>
  <c r="BG775" i="1"/>
  <c r="BH775" i="1"/>
  <c r="BI775" i="1"/>
  <c r="BJ775" i="1"/>
  <c r="BK775" i="1"/>
  <c r="BF776" i="1"/>
  <c r="BG776" i="1"/>
  <c r="BH776" i="1"/>
  <c r="BI776" i="1"/>
  <c r="BJ776" i="1"/>
  <c r="BK776" i="1"/>
  <c r="BF777" i="1"/>
  <c r="BG777" i="1"/>
  <c r="BH777" i="1"/>
  <c r="BI777" i="1"/>
  <c r="BJ777" i="1"/>
  <c r="BK777" i="1"/>
  <c r="BF778" i="1"/>
  <c r="BG778" i="1"/>
  <c r="BH778" i="1"/>
  <c r="BI778" i="1"/>
  <c r="BJ778" i="1"/>
  <c r="BK778" i="1"/>
  <c r="BF779" i="1"/>
  <c r="BG779" i="1"/>
  <c r="BH779" i="1"/>
  <c r="BI779" i="1"/>
  <c r="BJ779" i="1"/>
  <c r="BK779" i="1"/>
  <c r="BF780" i="1"/>
  <c r="BG780" i="1"/>
  <c r="BH780" i="1"/>
  <c r="BI780" i="1"/>
  <c r="BJ780" i="1"/>
  <c r="BK780" i="1"/>
  <c r="BF781" i="1"/>
  <c r="BG781" i="1"/>
  <c r="BH781" i="1"/>
  <c r="BI781" i="1"/>
  <c r="BJ781" i="1"/>
  <c r="BK781" i="1"/>
  <c r="BF782" i="1"/>
  <c r="BG782" i="1"/>
  <c r="BH782" i="1"/>
  <c r="BI782" i="1"/>
  <c r="BJ782" i="1"/>
  <c r="BK782" i="1"/>
  <c r="BF783" i="1"/>
  <c r="BG783" i="1"/>
  <c r="BH783" i="1"/>
  <c r="BI783" i="1"/>
  <c r="BJ783" i="1"/>
  <c r="BK783" i="1"/>
  <c r="BF784" i="1"/>
  <c r="BG784" i="1"/>
  <c r="BH784" i="1"/>
  <c r="BI784" i="1"/>
  <c r="BJ784" i="1"/>
  <c r="BK784" i="1"/>
  <c r="BF785" i="1"/>
  <c r="BG785" i="1"/>
  <c r="BH785" i="1"/>
  <c r="BI785" i="1"/>
  <c r="BJ785" i="1"/>
  <c r="BK785" i="1"/>
  <c r="BF786" i="1"/>
  <c r="BG786" i="1"/>
  <c r="BH786" i="1"/>
  <c r="BI786" i="1"/>
  <c r="BJ786" i="1"/>
  <c r="BK786" i="1"/>
  <c r="BF787" i="1"/>
  <c r="BG787" i="1"/>
  <c r="BH787" i="1"/>
  <c r="BI787" i="1"/>
  <c r="BJ787" i="1"/>
  <c r="BK787" i="1"/>
  <c r="BF788" i="1"/>
  <c r="BG788" i="1"/>
  <c r="BH788" i="1"/>
  <c r="BI788" i="1"/>
  <c r="BJ788" i="1"/>
  <c r="BK788" i="1"/>
  <c r="BF789" i="1"/>
  <c r="BG789" i="1"/>
  <c r="BH789" i="1"/>
  <c r="BI789" i="1"/>
  <c r="BJ789" i="1"/>
  <c r="BK789" i="1"/>
  <c r="BF790" i="1"/>
  <c r="BG790" i="1"/>
  <c r="BH790" i="1"/>
  <c r="BI790" i="1"/>
  <c r="BJ790" i="1"/>
  <c r="BK790" i="1"/>
  <c r="BF791" i="1"/>
  <c r="BG791" i="1"/>
  <c r="BH791" i="1"/>
  <c r="BI791" i="1"/>
  <c r="BJ791" i="1"/>
  <c r="BK791" i="1"/>
  <c r="BF792" i="1"/>
  <c r="BG792" i="1"/>
  <c r="BH792" i="1"/>
  <c r="BI792" i="1"/>
  <c r="BJ792" i="1"/>
  <c r="BK792" i="1"/>
  <c r="BF793" i="1"/>
  <c r="BG793" i="1"/>
  <c r="BH793" i="1"/>
  <c r="BI793" i="1"/>
  <c r="BJ793" i="1"/>
  <c r="BK793" i="1"/>
  <c r="BF794" i="1"/>
  <c r="BG794" i="1"/>
  <c r="BH794" i="1"/>
  <c r="BI794" i="1"/>
  <c r="BJ794" i="1"/>
  <c r="BK794" i="1"/>
  <c r="BF795" i="1"/>
  <c r="BG795" i="1"/>
  <c r="BH795" i="1"/>
  <c r="BI795" i="1"/>
  <c r="BJ795" i="1"/>
  <c r="BK795" i="1"/>
  <c r="BF796" i="1"/>
  <c r="BG796" i="1"/>
  <c r="BH796" i="1"/>
  <c r="BI796" i="1"/>
  <c r="BJ796" i="1"/>
  <c r="BK796" i="1"/>
  <c r="BF797" i="1"/>
  <c r="BG797" i="1"/>
  <c r="BH797" i="1"/>
  <c r="BI797" i="1"/>
  <c r="BJ797" i="1"/>
  <c r="BK797" i="1"/>
  <c r="BF798" i="1"/>
  <c r="BG798" i="1"/>
  <c r="BH798" i="1"/>
  <c r="BI798" i="1"/>
  <c r="BJ798" i="1"/>
  <c r="BK798" i="1"/>
  <c r="BF799" i="1"/>
  <c r="BG799" i="1"/>
  <c r="BH799" i="1"/>
  <c r="BI799" i="1"/>
  <c r="BJ799" i="1"/>
  <c r="BK799" i="1"/>
  <c r="BF800" i="1"/>
  <c r="BG800" i="1"/>
  <c r="BH800" i="1"/>
  <c r="BI800" i="1"/>
  <c r="BJ800" i="1"/>
  <c r="BK800" i="1"/>
  <c r="BF801" i="1"/>
  <c r="BG801" i="1"/>
  <c r="BH801" i="1"/>
  <c r="BI801" i="1"/>
  <c r="BJ801" i="1"/>
  <c r="BK801" i="1"/>
  <c r="BF802" i="1"/>
  <c r="BG802" i="1"/>
  <c r="BH802" i="1"/>
  <c r="BI802" i="1"/>
  <c r="BJ802" i="1"/>
  <c r="BK802" i="1"/>
  <c r="BF803" i="1"/>
  <c r="BG803" i="1"/>
  <c r="BH803" i="1"/>
  <c r="BI803" i="1"/>
  <c r="BJ803" i="1"/>
  <c r="BK803" i="1"/>
  <c r="BF804" i="1"/>
  <c r="BG804" i="1"/>
  <c r="BH804" i="1"/>
  <c r="BI804" i="1"/>
  <c r="BJ804" i="1"/>
  <c r="BK804" i="1"/>
  <c r="BF805" i="1"/>
  <c r="BG805" i="1"/>
  <c r="BH805" i="1"/>
  <c r="BI805" i="1"/>
  <c r="BJ805" i="1"/>
  <c r="BK805" i="1"/>
  <c r="BF806" i="1"/>
  <c r="BG806" i="1"/>
  <c r="BH806" i="1"/>
  <c r="BI806" i="1"/>
  <c r="BJ806" i="1"/>
  <c r="BK806" i="1"/>
  <c r="BF807" i="1"/>
  <c r="BG807" i="1"/>
  <c r="BH807" i="1"/>
  <c r="BI807" i="1"/>
  <c r="BJ807" i="1"/>
  <c r="BK807" i="1"/>
  <c r="BF808" i="1"/>
  <c r="BG808" i="1"/>
  <c r="BH808" i="1"/>
  <c r="BI808" i="1"/>
  <c r="BJ808" i="1"/>
  <c r="BK808" i="1"/>
  <c r="BF809" i="1"/>
  <c r="BG809" i="1"/>
  <c r="BH809" i="1"/>
  <c r="BI809" i="1"/>
  <c r="BJ809" i="1"/>
  <c r="BK809" i="1"/>
  <c r="BF810" i="1"/>
  <c r="BG810" i="1"/>
  <c r="BH810" i="1"/>
  <c r="BI810" i="1"/>
  <c r="BJ810" i="1"/>
  <c r="BK810" i="1"/>
  <c r="BF811" i="1"/>
  <c r="BG811" i="1"/>
  <c r="BH811" i="1"/>
  <c r="BI811" i="1"/>
  <c r="BJ811" i="1"/>
  <c r="BK811" i="1"/>
  <c r="BF812" i="1"/>
  <c r="BG812" i="1"/>
  <c r="BH812" i="1"/>
  <c r="BI812" i="1"/>
  <c r="BJ812" i="1"/>
  <c r="BK812" i="1"/>
  <c r="BF813" i="1"/>
  <c r="BG813" i="1"/>
  <c r="BH813" i="1"/>
  <c r="BI813" i="1"/>
  <c r="BJ813" i="1"/>
  <c r="BK813" i="1"/>
  <c r="BF814" i="1"/>
  <c r="BG814" i="1"/>
  <c r="BH814" i="1"/>
  <c r="BI814" i="1"/>
  <c r="BJ814" i="1"/>
  <c r="BK814" i="1"/>
  <c r="BF815" i="1"/>
  <c r="BG815" i="1"/>
  <c r="BH815" i="1"/>
  <c r="BI815" i="1"/>
  <c r="BJ815" i="1"/>
  <c r="BK815" i="1"/>
  <c r="BF816" i="1"/>
  <c r="BG816" i="1"/>
  <c r="BH816" i="1"/>
  <c r="BI816" i="1"/>
  <c r="BJ816" i="1"/>
  <c r="BK816" i="1"/>
  <c r="BF817" i="1"/>
  <c r="BG817" i="1"/>
  <c r="BH817" i="1"/>
  <c r="BI817" i="1"/>
  <c r="BJ817" i="1"/>
  <c r="BK817" i="1"/>
  <c r="BF818" i="1"/>
  <c r="BG818" i="1"/>
  <c r="BH818" i="1"/>
  <c r="BI818" i="1"/>
  <c r="BJ818" i="1"/>
  <c r="BK818" i="1"/>
  <c r="BF819" i="1"/>
  <c r="BG819" i="1"/>
  <c r="BH819" i="1"/>
  <c r="BI819" i="1"/>
  <c r="BJ819" i="1"/>
  <c r="BK819" i="1"/>
  <c r="BF820" i="1"/>
  <c r="BG820" i="1"/>
  <c r="BH820" i="1"/>
  <c r="BI820" i="1"/>
  <c r="BJ820" i="1"/>
  <c r="BK820" i="1"/>
  <c r="BF821" i="1"/>
  <c r="BG821" i="1"/>
  <c r="BH821" i="1"/>
  <c r="BI821" i="1"/>
  <c r="BJ821" i="1"/>
  <c r="BK821" i="1"/>
  <c r="BF822" i="1"/>
  <c r="BG822" i="1"/>
  <c r="BH822" i="1"/>
  <c r="BI822" i="1"/>
  <c r="BJ822" i="1"/>
  <c r="BK822" i="1"/>
  <c r="BF823" i="1"/>
  <c r="BG823" i="1"/>
  <c r="BH823" i="1"/>
  <c r="BI823" i="1"/>
  <c r="BJ823" i="1"/>
  <c r="BK823" i="1"/>
  <c r="BF824" i="1"/>
  <c r="BG824" i="1"/>
  <c r="BH824" i="1"/>
  <c r="BI824" i="1"/>
  <c r="BJ824" i="1"/>
  <c r="BK824" i="1"/>
  <c r="BF825" i="1"/>
  <c r="BG825" i="1"/>
  <c r="BH825" i="1"/>
  <c r="BI825" i="1"/>
  <c r="BJ825" i="1"/>
  <c r="BK825" i="1"/>
  <c r="BF826" i="1"/>
  <c r="BG826" i="1"/>
  <c r="BH826" i="1"/>
  <c r="BI826" i="1"/>
  <c r="BJ826" i="1"/>
  <c r="BK826" i="1"/>
  <c r="BF827" i="1"/>
  <c r="BG827" i="1"/>
  <c r="BH827" i="1"/>
  <c r="BI827" i="1"/>
  <c r="BJ827" i="1"/>
  <c r="BK827" i="1"/>
  <c r="BF828" i="1"/>
  <c r="BG828" i="1"/>
  <c r="BH828" i="1"/>
  <c r="BI828" i="1"/>
  <c r="BJ828" i="1"/>
  <c r="BK828" i="1"/>
  <c r="BF829" i="1"/>
  <c r="BG829" i="1"/>
  <c r="BH829" i="1"/>
  <c r="BI829" i="1"/>
  <c r="BJ829" i="1"/>
  <c r="BK829" i="1"/>
  <c r="BF830" i="1"/>
  <c r="BG830" i="1"/>
  <c r="BH830" i="1"/>
  <c r="BI830" i="1"/>
  <c r="BJ830" i="1"/>
  <c r="BK830" i="1"/>
  <c r="BF831" i="1"/>
  <c r="BG831" i="1"/>
  <c r="BH831" i="1"/>
  <c r="BI831" i="1"/>
  <c r="BJ831" i="1"/>
  <c r="BK831" i="1"/>
  <c r="BF832" i="1"/>
  <c r="BG832" i="1"/>
  <c r="BH832" i="1"/>
  <c r="BI832" i="1"/>
  <c r="BJ832" i="1"/>
  <c r="BK832" i="1"/>
  <c r="BF833" i="1"/>
  <c r="BG833" i="1"/>
  <c r="BH833" i="1"/>
  <c r="BI833" i="1"/>
  <c r="BJ833" i="1"/>
  <c r="BK833" i="1"/>
  <c r="BF834" i="1"/>
  <c r="BG834" i="1"/>
  <c r="BH834" i="1"/>
  <c r="BI834" i="1"/>
  <c r="BJ834" i="1"/>
  <c r="BK834" i="1"/>
  <c r="BF835" i="1"/>
  <c r="BG835" i="1"/>
  <c r="BH835" i="1"/>
  <c r="BI835" i="1"/>
  <c r="BJ835" i="1"/>
  <c r="BK835" i="1"/>
  <c r="BF836" i="1"/>
  <c r="BG836" i="1"/>
  <c r="BH836" i="1"/>
  <c r="BI836" i="1"/>
  <c r="BJ836" i="1"/>
  <c r="BK836" i="1"/>
  <c r="BF837" i="1"/>
  <c r="BG837" i="1"/>
  <c r="BH837" i="1"/>
  <c r="BI837" i="1"/>
  <c r="BJ837" i="1"/>
  <c r="BK837" i="1"/>
  <c r="BF838" i="1"/>
  <c r="BG838" i="1"/>
  <c r="BH838" i="1"/>
  <c r="BI838" i="1"/>
  <c r="BJ838" i="1"/>
  <c r="BK838" i="1"/>
  <c r="BF839" i="1"/>
  <c r="BG839" i="1"/>
  <c r="BH839" i="1"/>
  <c r="BI839" i="1"/>
  <c r="BJ839" i="1"/>
  <c r="BK839" i="1"/>
  <c r="BF840" i="1"/>
  <c r="BG840" i="1"/>
  <c r="BH840" i="1"/>
  <c r="BI840" i="1"/>
  <c r="BJ840" i="1"/>
  <c r="BK840" i="1"/>
  <c r="BF841" i="1"/>
  <c r="BG841" i="1"/>
  <c r="BH841" i="1"/>
  <c r="BI841" i="1"/>
  <c r="BJ841" i="1"/>
  <c r="BK841" i="1"/>
  <c r="BF842" i="1"/>
  <c r="BG842" i="1"/>
  <c r="BH842" i="1"/>
  <c r="BI842" i="1"/>
  <c r="BJ842" i="1"/>
  <c r="BK842" i="1"/>
  <c r="BF843" i="1"/>
  <c r="BG843" i="1"/>
  <c r="BH843" i="1"/>
  <c r="BI843" i="1"/>
  <c r="BJ843" i="1"/>
  <c r="BK843" i="1"/>
  <c r="BF844" i="1"/>
  <c r="BG844" i="1"/>
  <c r="BH844" i="1"/>
  <c r="BI844" i="1"/>
  <c r="BJ844" i="1"/>
  <c r="BK844" i="1"/>
  <c r="BF845" i="1"/>
  <c r="BG845" i="1"/>
  <c r="BH845" i="1"/>
  <c r="BI845" i="1"/>
  <c r="BJ845" i="1"/>
  <c r="BK845" i="1"/>
  <c r="BF846" i="1"/>
  <c r="BG846" i="1"/>
  <c r="BH846" i="1"/>
  <c r="BI846" i="1"/>
  <c r="BJ846" i="1"/>
  <c r="BK846" i="1"/>
  <c r="BF847" i="1"/>
  <c r="BG847" i="1"/>
  <c r="BH847" i="1"/>
  <c r="BI847" i="1"/>
  <c r="BJ847" i="1"/>
  <c r="BK847" i="1"/>
  <c r="BF848" i="1"/>
  <c r="BG848" i="1"/>
  <c r="BH848" i="1"/>
  <c r="BI848" i="1"/>
  <c r="BJ848" i="1"/>
  <c r="BK848" i="1"/>
  <c r="BF849" i="1"/>
  <c r="BG849" i="1"/>
  <c r="BH849" i="1"/>
  <c r="BI849" i="1"/>
  <c r="BJ849" i="1"/>
  <c r="BK849" i="1"/>
  <c r="BF850" i="1"/>
  <c r="BG850" i="1"/>
  <c r="BH850" i="1"/>
  <c r="BI850" i="1"/>
  <c r="BJ850" i="1"/>
  <c r="BK850" i="1"/>
  <c r="BF851" i="1"/>
  <c r="BG851" i="1"/>
  <c r="BH851" i="1"/>
  <c r="BI851" i="1"/>
  <c r="BJ851" i="1"/>
  <c r="BK851" i="1"/>
  <c r="BF852" i="1"/>
  <c r="BG852" i="1"/>
  <c r="BH852" i="1"/>
  <c r="BI852" i="1"/>
  <c r="BJ852" i="1"/>
  <c r="BK852" i="1"/>
  <c r="BF853" i="1"/>
  <c r="BG853" i="1"/>
  <c r="BH853" i="1"/>
  <c r="BI853" i="1"/>
  <c r="BJ853" i="1"/>
  <c r="BK853" i="1"/>
  <c r="BF854" i="1"/>
  <c r="BG854" i="1"/>
  <c r="BH854" i="1"/>
  <c r="BI854" i="1"/>
  <c r="BJ854" i="1"/>
  <c r="BK854" i="1"/>
  <c r="BF855" i="1"/>
  <c r="BG855" i="1"/>
  <c r="BH855" i="1"/>
  <c r="BI855" i="1"/>
  <c r="BJ855" i="1"/>
  <c r="BK855" i="1"/>
  <c r="BF856" i="1"/>
  <c r="BG856" i="1"/>
  <c r="BH856" i="1"/>
  <c r="BI856" i="1"/>
  <c r="BJ856" i="1"/>
  <c r="BK856" i="1"/>
  <c r="BF857" i="1"/>
  <c r="BG857" i="1"/>
  <c r="BH857" i="1"/>
  <c r="BI857" i="1"/>
  <c r="BJ857" i="1"/>
  <c r="BK857" i="1"/>
  <c r="BF858" i="1"/>
  <c r="BG858" i="1"/>
  <c r="BH858" i="1"/>
  <c r="BI858" i="1"/>
  <c r="BJ858" i="1"/>
  <c r="BK858" i="1"/>
  <c r="BF859" i="1"/>
  <c r="BG859" i="1"/>
  <c r="BH859" i="1"/>
  <c r="BI859" i="1"/>
  <c r="BJ859" i="1"/>
  <c r="BK859" i="1"/>
  <c r="BF860" i="1"/>
  <c r="BG860" i="1"/>
  <c r="BH860" i="1"/>
  <c r="BI860" i="1"/>
  <c r="BJ860" i="1"/>
  <c r="BK860" i="1"/>
  <c r="BF861" i="1"/>
  <c r="BG861" i="1"/>
  <c r="BH861" i="1"/>
  <c r="BI861" i="1"/>
  <c r="BJ861" i="1"/>
  <c r="BK861" i="1"/>
  <c r="BF862" i="1"/>
  <c r="BG862" i="1"/>
  <c r="BH862" i="1"/>
  <c r="BI862" i="1"/>
  <c r="BJ862" i="1"/>
  <c r="BK862" i="1"/>
  <c r="BF863" i="1"/>
  <c r="BG863" i="1"/>
  <c r="BH863" i="1"/>
  <c r="BI863" i="1"/>
  <c r="BJ863" i="1"/>
  <c r="BK863" i="1"/>
  <c r="BF864" i="1"/>
  <c r="BG864" i="1"/>
  <c r="BH864" i="1"/>
  <c r="BI864" i="1"/>
  <c r="BJ864" i="1"/>
  <c r="BK864" i="1"/>
  <c r="BF865" i="1"/>
  <c r="BG865" i="1"/>
  <c r="BH865" i="1"/>
  <c r="BI865" i="1"/>
  <c r="BJ865" i="1"/>
  <c r="BK865" i="1"/>
  <c r="BF866" i="1"/>
  <c r="BG866" i="1"/>
  <c r="BH866" i="1"/>
  <c r="BI866" i="1"/>
  <c r="BJ866" i="1"/>
  <c r="BK866" i="1"/>
  <c r="BF867" i="1"/>
  <c r="BG867" i="1"/>
  <c r="BH867" i="1"/>
  <c r="BI867" i="1"/>
  <c r="BJ867" i="1"/>
  <c r="BK867" i="1"/>
  <c r="BF868" i="1"/>
  <c r="BG868" i="1"/>
  <c r="BH868" i="1"/>
  <c r="BI868" i="1"/>
  <c r="BJ868" i="1"/>
  <c r="BK868" i="1"/>
  <c r="BF869" i="1"/>
  <c r="BG869" i="1"/>
  <c r="BH869" i="1"/>
  <c r="BI869" i="1"/>
  <c r="BJ869" i="1"/>
  <c r="BK869" i="1"/>
  <c r="BF870" i="1"/>
  <c r="BG870" i="1"/>
  <c r="BH870" i="1"/>
  <c r="BI870" i="1"/>
  <c r="BJ870" i="1"/>
  <c r="BK870" i="1"/>
  <c r="BF871" i="1"/>
  <c r="BG871" i="1"/>
  <c r="BH871" i="1"/>
  <c r="BI871" i="1"/>
  <c r="BJ871" i="1"/>
  <c r="BK871" i="1"/>
  <c r="BF872" i="1"/>
  <c r="BG872" i="1"/>
  <c r="BH872" i="1"/>
  <c r="BI872" i="1"/>
  <c r="BJ872" i="1"/>
  <c r="BK872" i="1"/>
  <c r="BF873" i="1"/>
  <c r="BG873" i="1"/>
  <c r="BH873" i="1"/>
  <c r="BI873" i="1"/>
  <c r="BJ873" i="1"/>
  <c r="BK873" i="1"/>
  <c r="BF874" i="1"/>
  <c r="BG874" i="1"/>
  <c r="BH874" i="1"/>
  <c r="BI874" i="1"/>
  <c r="BJ874" i="1"/>
  <c r="BK874" i="1"/>
  <c r="BF875" i="1"/>
  <c r="BG875" i="1"/>
  <c r="BH875" i="1"/>
  <c r="BI875" i="1"/>
  <c r="BJ875" i="1"/>
  <c r="BK875" i="1"/>
  <c r="BF876" i="1"/>
  <c r="BG876" i="1"/>
  <c r="BH876" i="1"/>
  <c r="BI876" i="1"/>
  <c r="BJ876" i="1"/>
  <c r="BK876" i="1"/>
  <c r="BF877" i="1"/>
  <c r="BG877" i="1"/>
  <c r="BH877" i="1"/>
  <c r="BI877" i="1"/>
  <c r="BJ877" i="1"/>
  <c r="BK877" i="1"/>
  <c r="BF878" i="1"/>
  <c r="BG878" i="1"/>
  <c r="BH878" i="1"/>
  <c r="BI878" i="1"/>
  <c r="BJ878" i="1"/>
  <c r="BK878" i="1"/>
  <c r="BF879" i="1"/>
  <c r="BG879" i="1"/>
  <c r="BH879" i="1"/>
  <c r="BI879" i="1"/>
  <c r="BJ879" i="1"/>
  <c r="BK879" i="1"/>
  <c r="BF880" i="1"/>
  <c r="BG880" i="1"/>
  <c r="BH880" i="1"/>
  <c r="BI880" i="1"/>
  <c r="BJ880" i="1"/>
  <c r="BK880" i="1"/>
  <c r="BF881" i="1"/>
  <c r="BG881" i="1"/>
  <c r="BH881" i="1"/>
  <c r="BI881" i="1"/>
  <c r="BJ881" i="1"/>
  <c r="BK881" i="1"/>
  <c r="BF882" i="1"/>
  <c r="BG882" i="1"/>
  <c r="BH882" i="1"/>
  <c r="BI882" i="1"/>
  <c r="BJ882" i="1"/>
  <c r="BK882" i="1"/>
  <c r="BF883" i="1"/>
  <c r="BG883" i="1"/>
  <c r="BH883" i="1"/>
  <c r="BI883" i="1"/>
  <c r="BJ883" i="1"/>
  <c r="BK883" i="1"/>
  <c r="BF884" i="1"/>
  <c r="BG884" i="1"/>
  <c r="BH884" i="1"/>
  <c r="BI884" i="1"/>
  <c r="BJ884" i="1"/>
  <c r="BK884" i="1"/>
  <c r="BF885" i="1"/>
  <c r="BG885" i="1"/>
  <c r="BH885" i="1"/>
  <c r="BI885" i="1"/>
  <c r="BJ885" i="1"/>
  <c r="BK885" i="1"/>
  <c r="BF886" i="1"/>
  <c r="BG886" i="1"/>
  <c r="BH886" i="1"/>
  <c r="BI886" i="1"/>
  <c r="BJ886" i="1"/>
  <c r="BK886" i="1"/>
  <c r="BF887" i="1"/>
  <c r="BG887" i="1"/>
  <c r="BH887" i="1"/>
  <c r="BI887" i="1"/>
  <c r="BJ887" i="1"/>
  <c r="BK887" i="1"/>
  <c r="BF888" i="1"/>
  <c r="BG888" i="1"/>
  <c r="BH888" i="1"/>
  <c r="BI888" i="1"/>
  <c r="BJ888" i="1"/>
  <c r="BK888" i="1"/>
  <c r="BF889" i="1"/>
  <c r="BG889" i="1"/>
  <c r="BH889" i="1"/>
  <c r="BI889" i="1"/>
  <c r="BJ889" i="1"/>
  <c r="BK889" i="1"/>
  <c r="BF890" i="1"/>
  <c r="BG890" i="1"/>
  <c r="BH890" i="1"/>
  <c r="BI890" i="1"/>
  <c r="BJ890" i="1"/>
  <c r="BK890" i="1"/>
  <c r="BF891" i="1"/>
  <c r="BG891" i="1"/>
  <c r="BH891" i="1"/>
  <c r="BI891" i="1"/>
  <c r="BJ891" i="1"/>
  <c r="BK891" i="1"/>
  <c r="BF892" i="1"/>
  <c r="BG892" i="1"/>
  <c r="BH892" i="1"/>
  <c r="BI892" i="1"/>
  <c r="BJ892" i="1"/>
  <c r="BK892" i="1"/>
  <c r="BF893" i="1"/>
  <c r="BG893" i="1"/>
  <c r="BH893" i="1"/>
  <c r="BI893" i="1"/>
  <c r="BJ893" i="1"/>
  <c r="BK893" i="1"/>
  <c r="BF894" i="1"/>
  <c r="BG894" i="1"/>
  <c r="BH894" i="1"/>
  <c r="BI894" i="1"/>
  <c r="BJ894" i="1"/>
  <c r="BK894" i="1"/>
  <c r="BF895" i="1"/>
  <c r="BG895" i="1"/>
  <c r="BH895" i="1"/>
  <c r="BI895" i="1"/>
  <c r="BJ895" i="1"/>
  <c r="BK895" i="1"/>
  <c r="BF896" i="1"/>
  <c r="BG896" i="1"/>
  <c r="BH896" i="1"/>
  <c r="BI896" i="1"/>
  <c r="BJ896" i="1"/>
  <c r="BK896" i="1"/>
  <c r="BF897" i="1"/>
  <c r="BG897" i="1"/>
  <c r="BH897" i="1"/>
  <c r="BI897" i="1"/>
  <c r="BJ897" i="1"/>
  <c r="BK897" i="1"/>
  <c r="BF898" i="1"/>
  <c r="BG898" i="1"/>
  <c r="BH898" i="1"/>
  <c r="BI898" i="1"/>
  <c r="BJ898" i="1"/>
  <c r="BK898" i="1"/>
  <c r="BF899" i="1"/>
  <c r="BG899" i="1"/>
  <c r="BH899" i="1"/>
  <c r="BI899" i="1"/>
  <c r="BJ899" i="1"/>
  <c r="BK899" i="1"/>
  <c r="BF900" i="1"/>
  <c r="BG900" i="1"/>
  <c r="BH900" i="1"/>
  <c r="BI900" i="1"/>
  <c r="BJ900" i="1"/>
  <c r="BK900" i="1"/>
  <c r="BF901" i="1"/>
  <c r="BG901" i="1"/>
  <c r="BH901" i="1"/>
  <c r="BI901" i="1"/>
  <c r="BJ901" i="1"/>
  <c r="BK901" i="1"/>
  <c r="BF902" i="1"/>
  <c r="BG902" i="1"/>
  <c r="BH902" i="1"/>
  <c r="BI902" i="1"/>
  <c r="BJ902" i="1"/>
  <c r="BK902" i="1"/>
  <c r="BF903" i="1"/>
  <c r="BG903" i="1"/>
  <c r="BH903" i="1"/>
  <c r="BI903" i="1"/>
  <c r="BJ903" i="1"/>
  <c r="BK903" i="1"/>
  <c r="BF904" i="1"/>
  <c r="BG904" i="1"/>
  <c r="BH904" i="1"/>
  <c r="BI904" i="1"/>
  <c r="BJ904" i="1"/>
  <c r="BK904" i="1"/>
  <c r="BF905" i="1"/>
  <c r="BG905" i="1"/>
  <c r="BH905" i="1"/>
  <c r="BI905" i="1"/>
  <c r="BJ905" i="1"/>
  <c r="BK905" i="1"/>
  <c r="BF906" i="1"/>
  <c r="BG906" i="1"/>
  <c r="BH906" i="1"/>
  <c r="BI906" i="1"/>
  <c r="BJ906" i="1"/>
  <c r="BK906" i="1"/>
  <c r="BF907" i="1"/>
  <c r="BG907" i="1"/>
  <c r="BH907" i="1"/>
  <c r="BI907" i="1"/>
  <c r="BJ907" i="1"/>
  <c r="BK907" i="1"/>
  <c r="BF908" i="1"/>
  <c r="BG908" i="1"/>
  <c r="BH908" i="1"/>
  <c r="BI908" i="1"/>
  <c r="BJ908" i="1"/>
  <c r="BK908" i="1"/>
  <c r="BF909" i="1"/>
  <c r="BG909" i="1"/>
  <c r="BH909" i="1"/>
  <c r="BI909" i="1"/>
  <c r="BJ909" i="1"/>
  <c r="BK909" i="1"/>
  <c r="BF910" i="1"/>
  <c r="BG910" i="1"/>
  <c r="BH910" i="1"/>
  <c r="BI910" i="1"/>
  <c r="BJ910" i="1"/>
  <c r="BK910" i="1"/>
  <c r="BF911" i="1"/>
  <c r="BG911" i="1"/>
  <c r="BH911" i="1"/>
  <c r="BI911" i="1"/>
  <c r="BJ911" i="1"/>
  <c r="BK911" i="1"/>
  <c r="BF912" i="1"/>
  <c r="BG912" i="1"/>
  <c r="BH912" i="1"/>
  <c r="BI912" i="1"/>
  <c r="BJ912" i="1"/>
  <c r="BK912" i="1"/>
  <c r="BF913" i="1"/>
  <c r="BG913" i="1"/>
  <c r="BH913" i="1"/>
  <c r="BI913" i="1"/>
  <c r="BJ913" i="1"/>
  <c r="BK913" i="1"/>
  <c r="BF914" i="1"/>
  <c r="BG914" i="1"/>
  <c r="BH914" i="1"/>
  <c r="BI914" i="1"/>
  <c r="BJ914" i="1"/>
  <c r="BK914" i="1"/>
  <c r="BF915" i="1"/>
  <c r="BG915" i="1"/>
  <c r="BH915" i="1"/>
  <c r="BI915" i="1"/>
  <c r="BJ915" i="1"/>
  <c r="BK915" i="1"/>
  <c r="BF916" i="1"/>
  <c r="BG916" i="1"/>
  <c r="BH916" i="1"/>
  <c r="BI916" i="1"/>
  <c r="BJ916" i="1"/>
  <c r="BK916" i="1"/>
  <c r="BF917" i="1"/>
  <c r="BG917" i="1"/>
  <c r="BH917" i="1"/>
  <c r="BI917" i="1"/>
  <c r="BJ917" i="1"/>
  <c r="BK917" i="1"/>
  <c r="BF918" i="1"/>
  <c r="BG918" i="1"/>
  <c r="BH918" i="1"/>
  <c r="BI918" i="1"/>
  <c r="BJ918" i="1"/>
  <c r="BK918" i="1"/>
  <c r="BF919" i="1"/>
  <c r="BG919" i="1"/>
  <c r="BH919" i="1"/>
  <c r="BI919" i="1"/>
  <c r="BJ919" i="1"/>
  <c r="BK919" i="1"/>
  <c r="BF920" i="1"/>
  <c r="BG920" i="1"/>
  <c r="BH920" i="1"/>
  <c r="BI920" i="1"/>
  <c r="BJ920" i="1"/>
  <c r="BK920" i="1"/>
  <c r="BF921" i="1"/>
  <c r="BG921" i="1"/>
  <c r="BH921" i="1"/>
  <c r="BI921" i="1"/>
  <c r="BJ921" i="1"/>
  <c r="BK921" i="1"/>
  <c r="BF922" i="1"/>
  <c r="BG922" i="1"/>
  <c r="BH922" i="1"/>
  <c r="BI922" i="1"/>
  <c r="BJ922" i="1"/>
  <c r="BK922" i="1"/>
  <c r="BF923" i="1"/>
  <c r="BG923" i="1"/>
  <c r="BH923" i="1"/>
  <c r="BI923" i="1"/>
  <c r="BJ923" i="1"/>
  <c r="BK923" i="1"/>
  <c r="BF924" i="1"/>
  <c r="BG924" i="1"/>
  <c r="BH924" i="1"/>
  <c r="BI924" i="1"/>
  <c r="BJ924" i="1"/>
  <c r="BK924" i="1"/>
  <c r="BF925" i="1"/>
  <c r="BG925" i="1"/>
  <c r="BH925" i="1"/>
  <c r="BI925" i="1"/>
  <c r="BJ925" i="1"/>
  <c r="BK925" i="1"/>
  <c r="BF926" i="1"/>
  <c r="BG926" i="1"/>
  <c r="BH926" i="1"/>
  <c r="BI926" i="1"/>
  <c r="BJ926" i="1"/>
  <c r="BK926" i="1"/>
  <c r="BF927" i="1"/>
  <c r="BG927" i="1"/>
  <c r="BH927" i="1"/>
  <c r="BI927" i="1"/>
  <c r="BJ927" i="1"/>
  <c r="BK927" i="1"/>
  <c r="BF928" i="1"/>
  <c r="BG928" i="1"/>
  <c r="BH928" i="1"/>
  <c r="BI928" i="1"/>
  <c r="BJ928" i="1"/>
  <c r="BK928" i="1"/>
  <c r="BF929" i="1"/>
  <c r="BG929" i="1"/>
  <c r="BH929" i="1"/>
  <c r="BI929" i="1"/>
  <c r="BJ929" i="1"/>
  <c r="BK929" i="1"/>
  <c r="BF930" i="1"/>
  <c r="BG930" i="1"/>
  <c r="BH930" i="1"/>
  <c r="BI930" i="1"/>
  <c r="BJ930" i="1"/>
  <c r="BK930" i="1"/>
  <c r="BF931" i="1"/>
  <c r="BG931" i="1"/>
  <c r="BH931" i="1"/>
  <c r="BI931" i="1"/>
  <c r="BJ931" i="1"/>
  <c r="BK931" i="1"/>
  <c r="BF932" i="1"/>
  <c r="BG932" i="1"/>
  <c r="BH932" i="1"/>
  <c r="BI932" i="1"/>
  <c r="BJ932" i="1"/>
  <c r="BK932" i="1"/>
  <c r="BF933" i="1"/>
  <c r="BG933" i="1"/>
  <c r="BH933" i="1"/>
  <c r="BI933" i="1"/>
  <c r="BJ933" i="1"/>
  <c r="BK933" i="1"/>
  <c r="BF934" i="1"/>
  <c r="BG934" i="1"/>
  <c r="BH934" i="1"/>
  <c r="BI934" i="1"/>
  <c r="BJ934" i="1"/>
  <c r="BK934" i="1"/>
  <c r="BF935" i="1"/>
  <c r="BG935" i="1"/>
  <c r="BH935" i="1"/>
  <c r="BI935" i="1"/>
  <c r="BJ935" i="1"/>
  <c r="BK935" i="1"/>
  <c r="BF936" i="1"/>
  <c r="BG936" i="1"/>
  <c r="BH936" i="1"/>
  <c r="BI936" i="1"/>
  <c r="BJ936" i="1"/>
  <c r="BK936" i="1"/>
  <c r="BF937" i="1"/>
  <c r="BG937" i="1"/>
  <c r="BH937" i="1"/>
  <c r="BI937" i="1"/>
  <c r="BJ937" i="1"/>
  <c r="BK937" i="1"/>
  <c r="BF938" i="1"/>
  <c r="BG938" i="1"/>
  <c r="BH938" i="1"/>
  <c r="BI938" i="1"/>
  <c r="BJ938" i="1"/>
  <c r="BK938" i="1"/>
  <c r="BF939" i="1"/>
  <c r="BG939" i="1"/>
  <c r="BH939" i="1"/>
  <c r="BI939" i="1"/>
  <c r="BJ939" i="1"/>
  <c r="BK939" i="1"/>
  <c r="BF940" i="1"/>
  <c r="BG940" i="1"/>
  <c r="BH940" i="1"/>
  <c r="BI940" i="1"/>
  <c r="BJ940" i="1"/>
  <c r="BK940" i="1"/>
  <c r="BF941" i="1"/>
  <c r="BG941" i="1"/>
  <c r="BH941" i="1"/>
  <c r="BI941" i="1"/>
  <c r="BJ941" i="1"/>
  <c r="BK941" i="1"/>
  <c r="BF942" i="1"/>
  <c r="BG942" i="1"/>
  <c r="BH942" i="1"/>
  <c r="BI942" i="1"/>
  <c r="BJ942" i="1"/>
  <c r="BK942" i="1"/>
  <c r="BF943" i="1"/>
  <c r="BG943" i="1"/>
  <c r="BH943" i="1"/>
  <c r="BI943" i="1"/>
  <c r="BJ943" i="1"/>
  <c r="BK943" i="1"/>
  <c r="BF944" i="1"/>
  <c r="BG944" i="1"/>
  <c r="BH944" i="1"/>
  <c r="BI944" i="1"/>
  <c r="BJ944" i="1"/>
  <c r="BK944" i="1"/>
  <c r="BF945" i="1"/>
  <c r="BG945" i="1"/>
  <c r="BH945" i="1"/>
  <c r="BI945" i="1"/>
  <c r="BJ945" i="1"/>
  <c r="BK945" i="1"/>
  <c r="BF946" i="1"/>
  <c r="BG946" i="1"/>
  <c r="BH946" i="1"/>
  <c r="BI946" i="1"/>
  <c r="BJ946" i="1"/>
  <c r="BK946" i="1"/>
  <c r="BF947" i="1"/>
  <c r="BG947" i="1"/>
  <c r="BH947" i="1"/>
  <c r="BI947" i="1"/>
  <c r="BJ947" i="1"/>
  <c r="BK947" i="1"/>
  <c r="BF948" i="1"/>
  <c r="BG948" i="1"/>
  <c r="BH948" i="1"/>
  <c r="BI948" i="1"/>
  <c r="BJ948" i="1"/>
  <c r="BK948" i="1"/>
  <c r="BF949" i="1"/>
  <c r="BG949" i="1"/>
  <c r="BH949" i="1"/>
  <c r="BI949" i="1"/>
  <c r="BJ949" i="1"/>
  <c r="BK949" i="1"/>
  <c r="BF950" i="1"/>
  <c r="BG950" i="1"/>
  <c r="BH950" i="1"/>
  <c r="BI950" i="1"/>
  <c r="BJ950" i="1"/>
  <c r="BK950" i="1"/>
  <c r="BF951" i="1"/>
  <c r="BG951" i="1"/>
  <c r="BH951" i="1"/>
  <c r="BI951" i="1"/>
  <c r="BJ951" i="1"/>
  <c r="BK951" i="1"/>
  <c r="BF952" i="1"/>
  <c r="BG952" i="1"/>
  <c r="BH952" i="1"/>
  <c r="BI952" i="1"/>
  <c r="BJ952" i="1"/>
  <c r="BK952" i="1"/>
  <c r="BF953" i="1"/>
  <c r="BG953" i="1"/>
  <c r="BH953" i="1"/>
  <c r="BI953" i="1"/>
  <c r="BJ953" i="1"/>
  <c r="BK953" i="1"/>
  <c r="BF954" i="1"/>
  <c r="BG954" i="1"/>
  <c r="BH954" i="1"/>
  <c r="BI954" i="1"/>
  <c r="BJ954" i="1"/>
  <c r="BK954" i="1"/>
  <c r="BF955" i="1"/>
  <c r="BG955" i="1"/>
  <c r="BH955" i="1"/>
  <c r="BI955" i="1"/>
  <c r="BJ955" i="1"/>
  <c r="BK955" i="1"/>
  <c r="BF956" i="1"/>
  <c r="BG956" i="1"/>
  <c r="BH956" i="1"/>
  <c r="BI956" i="1"/>
  <c r="BJ956" i="1"/>
  <c r="BK956" i="1"/>
  <c r="BF957" i="1"/>
  <c r="BG957" i="1"/>
  <c r="BH957" i="1"/>
  <c r="BI957" i="1"/>
  <c r="BJ957" i="1"/>
  <c r="BK957" i="1"/>
  <c r="BF958" i="1"/>
  <c r="BG958" i="1"/>
  <c r="BH958" i="1"/>
  <c r="BI958" i="1"/>
  <c r="BJ958" i="1"/>
  <c r="BK958" i="1"/>
  <c r="BF959" i="1"/>
  <c r="BG959" i="1"/>
  <c r="BH959" i="1"/>
  <c r="BI959" i="1"/>
  <c r="BJ959" i="1"/>
  <c r="BK959" i="1"/>
  <c r="BF960" i="1"/>
  <c r="BG960" i="1"/>
  <c r="BH960" i="1"/>
  <c r="BI960" i="1"/>
  <c r="BJ960" i="1"/>
  <c r="BK960" i="1"/>
  <c r="BF961" i="1"/>
  <c r="BG961" i="1"/>
  <c r="BH961" i="1"/>
  <c r="BI961" i="1"/>
  <c r="BJ961" i="1"/>
  <c r="BK961" i="1"/>
  <c r="BF962" i="1"/>
  <c r="BG962" i="1"/>
  <c r="BH962" i="1"/>
  <c r="BI962" i="1"/>
  <c r="BJ962" i="1"/>
  <c r="BK962" i="1"/>
  <c r="BF963" i="1"/>
  <c r="BG963" i="1"/>
  <c r="BH963" i="1"/>
  <c r="BI963" i="1"/>
  <c r="BJ963" i="1"/>
  <c r="BK963" i="1"/>
  <c r="BF964" i="1"/>
  <c r="BG964" i="1"/>
  <c r="BH964" i="1"/>
  <c r="BI964" i="1"/>
  <c r="BJ964" i="1"/>
  <c r="BK964" i="1"/>
  <c r="BF965" i="1"/>
  <c r="BG965" i="1"/>
  <c r="BH965" i="1"/>
  <c r="BI965" i="1"/>
  <c r="BJ965" i="1"/>
  <c r="BK965" i="1"/>
  <c r="BF966" i="1"/>
  <c r="BG966" i="1"/>
  <c r="BH966" i="1"/>
  <c r="BI966" i="1"/>
  <c r="BJ966" i="1"/>
  <c r="BK966" i="1"/>
  <c r="BF967" i="1"/>
  <c r="BG967" i="1"/>
  <c r="BH967" i="1"/>
  <c r="BI967" i="1"/>
  <c r="BJ967" i="1"/>
  <c r="BK967" i="1"/>
  <c r="BF968" i="1"/>
  <c r="BG968" i="1"/>
  <c r="BH968" i="1"/>
  <c r="BI968" i="1"/>
  <c r="BJ968" i="1"/>
  <c r="BK968" i="1"/>
  <c r="BF969" i="1"/>
  <c r="BG969" i="1"/>
  <c r="BH969" i="1"/>
  <c r="BI969" i="1"/>
  <c r="BJ969" i="1"/>
  <c r="BK969" i="1"/>
  <c r="BF970" i="1"/>
  <c r="BG970" i="1"/>
  <c r="BH970" i="1"/>
  <c r="BI970" i="1"/>
  <c r="BJ970" i="1"/>
  <c r="BK970" i="1"/>
  <c r="BF971" i="1"/>
  <c r="BG971" i="1"/>
  <c r="BH971" i="1"/>
  <c r="BI971" i="1"/>
  <c r="BJ971" i="1"/>
  <c r="BK971" i="1"/>
  <c r="BF972" i="1"/>
  <c r="BG972" i="1"/>
  <c r="BH972" i="1"/>
  <c r="BI972" i="1"/>
  <c r="BJ972" i="1"/>
  <c r="BK972" i="1"/>
  <c r="BF973" i="1"/>
  <c r="BG973" i="1"/>
  <c r="BH973" i="1"/>
  <c r="BI973" i="1"/>
  <c r="BJ973" i="1"/>
  <c r="BK973" i="1"/>
  <c r="BF974" i="1"/>
  <c r="BG974" i="1"/>
  <c r="BH974" i="1"/>
  <c r="BI974" i="1"/>
  <c r="BJ974" i="1"/>
  <c r="BK974" i="1"/>
  <c r="BF975" i="1"/>
  <c r="BG975" i="1"/>
  <c r="BH975" i="1"/>
  <c r="BI975" i="1"/>
  <c r="BJ975" i="1"/>
  <c r="BK975" i="1"/>
  <c r="BF976" i="1"/>
  <c r="BG976" i="1"/>
  <c r="BH976" i="1"/>
  <c r="BI976" i="1"/>
  <c r="BJ976" i="1"/>
  <c r="BK976" i="1"/>
  <c r="BF977" i="1"/>
  <c r="BG977" i="1"/>
  <c r="BH977" i="1"/>
  <c r="BI977" i="1"/>
  <c r="BJ977" i="1"/>
  <c r="BK977" i="1"/>
  <c r="BF978" i="1"/>
  <c r="BG978" i="1"/>
  <c r="BH978" i="1"/>
  <c r="BI978" i="1"/>
  <c r="BJ978" i="1"/>
  <c r="BK978" i="1"/>
  <c r="BF979" i="1"/>
  <c r="BG979" i="1"/>
  <c r="BH979" i="1"/>
  <c r="BI979" i="1"/>
  <c r="BJ979" i="1"/>
  <c r="BK979" i="1"/>
  <c r="BF980" i="1"/>
  <c r="BG980" i="1"/>
  <c r="BH980" i="1"/>
  <c r="BI980" i="1"/>
  <c r="BJ980" i="1"/>
  <c r="BK980" i="1"/>
  <c r="BF981" i="1"/>
  <c r="BG981" i="1"/>
  <c r="BH981" i="1"/>
  <c r="BI981" i="1"/>
  <c r="BJ981" i="1"/>
  <c r="BK981" i="1"/>
  <c r="BF982" i="1"/>
  <c r="BG982" i="1"/>
  <c r="BH982" i="1"/>
  <c r="BI982" i="1"/>
  <c r="BJ982" i="1"/>
  <c r="BK982" i="1"/>
  <c r="BF983" i="1"/>
  <c r="BG983" i="1"/>
  <c r="BH983" i="1"/>
  <c r="BI983" i="1"/>
  <c r="BJ983" i="1"/>
  <c r="BK983" i="1"/>
  <c r="BF984" i="1"/>
  <c r="BG984" i="1"/>
  <c r="BH984" i="1"/>
  <c r="BI984" i="1"/>
  <c r="BJ984" i="1"/>
  <c r="BK984" i="1"/>
  <c r="BF985" i="1"/>
  <c r="BG985" i="1"/>
  <c r="BH985" i="1"/>
  <c r="BI985" i="1"/>
  <c r="BJ985" i="1"/>
  <c r="BK985" i="1"/>
  <c r="BF986" i="1"/>
  <c r="BG986" i="1"/>
  <c r="BH986" i="1"/>
  <c r="BI986" i="1"/>
  <c r="BJ986" i="1"/>
  <c r="BK986" i="1"/>
  <c r="BF987" i="1"/>
  <c r="BG987" i="1"/>
  <c r="BH987" i="1"/>
  <c r="BI987" i="1"/>
  <c r="BJ987" i="1"/>
  <c r="BK987" i="1"/>
  <c r="BF988" i="1"/>
  <c r="BG988" i="1"/>
  <c r="BH988" i="1"/>
  <c r="BI988" i="1"/>
  <c r="BJ988" i="1"/>
  <c r="BK988" i="1"/>
  <c r="BF989" i="1"/>
  <c r="BG989" i="1"/>
  <c r="BH989" i="1"/>
  <c r="BI989" i="1"/>
  <c r="BJ989" i="1"/>
  <c r="BK989" i="1"/>
  <c r="BF990" i="1"/>
  <c r="BG990" i="1"/>
  <c r="BH990" i="1"/>
  <c r="BI990" i="1"/>
  <c r="BJ990" i="1"/>
  <c r="BK990" i="1"/>
  <c r="BF991" i="1"/>
  <c r="BG991" i="1"/>
  <c r="BH991" i="1"/>
  <c r="BI991" i="1"/>
  <c r="BJ991" i="1"/>
  <c r="BK991" i="1"/>
  <c r="BF992" i="1"/>
  <c r="BG992" i="1"/>
  <c r="BH992" i="1"/>
  <c r="BI992" i="1"/>
  <c r="BJ992" i="1"/>
  <c r="BK992" i="1"/>
  <c r="BF993" i="1"/>
  <c r="BG993" i="1"/>
  <c r="BH993" i="1"/>
  <c r="BI993" i="1"/>
  <c r="BJ993" i="1"/>
  <c r="BK993" i="1"/>
  <c r="BF994" i="1"/>
  <c r="BG994" i="1"/>
  <c r="BH994" i="1"/>
  <c r="BI994" i="1"/>
  <c r="BJ994" i="1"/>
  <c r="BK994" i="1"/>
  <c r="BF995" i="1"/>
  <c r="BG995" i="1"/>
  <c r="BH995" i="1"/>
  <c r="BI995" i="1"/>
  <c r="BJ995" i="1"/>
  <c r="BK995" i="1"/>
  <c r="BF996" i="1"/>
  <c r="BG996" i="1"/>
  <c r="BH996" i="1"/>
  <c r="BI996" i="1"/>
  <c r="BJ996" i="1"/>
  <c r="BK996" i="1"/>
  <c r="BF997" i="1"/>
  <c r="BG997" i="1"/>
  <c r="BH997" i="1"/>
  <c r="BI997" i="1"/>
  <c r="BJ997" i="1"/>
  <c r="BK997" i="1"/>
  <c r="BF998" i="1"/>
  <c r="BG998" i="1"/>
  <c r="BH998" i="1"/>
  <c r="BI998" i="1"/>
  <c r="BJ998" i="1"/>
  <c r="BK998" i="1"/>
  <c r="BF999" i="1"/>
  <c r="BG999" i="1"/>
  <c r="BH999" i="1"/>
  <c r="BI999" i="1"/>
  <c r="BJ999" i="1"/>
  <c r="BK999" i="1"/>
  <c r="BF1000" i="1"/>
  <c r="BG1000" i="1"/>
  <c r="BH1000" i="1"/>
  <c r="BI1000" i="1"/>
  <c r="BJ1000" i="1"/>
  <c r="BK1000" i="1"/>
  <c r="BF1001" i="1"/>
  <c r="BG1001" i="1"/>
  <c r="BH1001" i="1"/>
  <c r="BI1001" i="1"/>
  <c r="BJ1001" i="1"/>
  <c r="BK1001" i="1"/>
  <c r="BF1002" i="1"/>
  <c r="BG1002" i="1"/>
  <c r="BH1002" i="1"/>
  <c r="BI1002" i="1"/>
  <c r="BJ1002" i="1"/>
  <c r="BK1002" i="1"/>
  <c r="BF1003" i="1"/>
  <c r="BG1003" i="1"/>
  <c r="BH1003" i="1"/>
  <c r="BI1003" i="1"/>
  <c r="BJ1003" i="1"/>
  <c r="BK1003" i="1"/>
  <c r="BF1004" i="1"/>
  <c r="BG1004" i="1"/>
  <c r="BH1004" i="1"/>
  <c r="BI1004" i="1"/>
  <c r="BJ1004" i="1"/>
  <c r="BK1004" i="1"/>
  <c r="BF1005" i="1"/>
  <c r="BG1005" i="1"/>
  <c r="BH1005" i="1"/>
  <c r="BI1005" i="1"/>
  <c r="BJ1005" i="1"/>
  <c r="BK1005" i="1"/>
  <c r="BF1006" i="1"/>
  <c r="BG1006" i="1"/>
  <c r="BH1006" i="1"/>
  <c r="BI1006" i="1"/>
  <c r="BJ1006" i="1"/>
  <c r="BK1006" i="1"/>
  <c r="BF1007" i="1"/>
  <c r="BG1007" i="1"/>
  <c r="BH1007" i="1"/>
  <c r="BI1007" i="1"/>
  <c r="BJ1007" i="1"/>
  <c r="BK1007" i="1"/>
  <c r="BF1008" i="1"/>
  <c r="BG1008" i="1"/>
  <c r="BH1008" i="1"/>
  <c r="BI1008" i="1"/>
  <c r="BJ1008" i="1"/>
  <c r="BK1008" i="1"/>
  <c r="BF1009" i="1"/>
  <c r="BG1009" i="1"/>
  <c r="BH1009" i="1"/>
  <c r="BI1009" i="1"/>
  <c r="BJ1009" i="1"/>
  <c r="BK1009" i="1"/>
  <c r="BF1010" i="1"/>
  <c r="BG1010" i="1"/>
  <c r="BH1010" i="1"/>
  <c r="BI1010" i="1"/>
  <c r="BJ1010" i="1"/>
  <c r="BK1010" i="1"/>
  <c r="BF1011" i="1"/>
  <c r="BG1011" i="1"/>
  <c r="BH1011" i="1"/>
  <c r="BI1011" i="1"/>
  <c r="BJ1011" i="1"/>
  <c r="BK1011" i="1"/>
  <c r="BF1012" i="1"/>
  <c r="BG1012" i="1"/>
  <c r="BH1012" i="1"/>
  <c r="BI1012" i="1"/>
  <c r="BJ1012" i="1"/>
  <c r="BK1012" i="1"/>
  <c r="BF1013" i="1"/>
  <c r="BG1013" i="1"/>
  <c r="BH1013" i="1"/>
  <c r="BI1013" i="1"/>
  <c r="BJ1013" i="1"/>
  <c r="BK1013" i="1"/>
  <c r="BF1014" i="1"/>
  <c r="BG1014" i="1"/>
  <c r="BH1014" i="1"/>
  <c r="BI1014" i="1"/>
  <c r="BJ1014" i="1"/>
  <c r="BK1014" i="1"/>
  <c r="BF1015" i="1"/>
  <c r="BG1015" i="1"/>
  <c r="BH1015" i="1"/>
  <c r="BI1015" i="1"/>
  <c r="BJ1015" i="1"/>
  <c r="BK1015" i="1"/>
  <c r="BF1016" i="1"/>
  <c r="BG1016" i="1"/>
  <c r="BH1016" i="1"/>
  <c r="BI1016" i="1"/>
  <c r="BJ1016" i="1"/>
  <c r="BK1016" i="1"/>
  <c r="BF1017" i="1"/>
  <c r="BG1017" i="1"/>
  <c r="BH1017" i="1"/>
  <c r="BI1017" i="1"/>
  <c r="BJ1017" i="1"/>
  <c r="BK1017" i="1"/>
  <c r="BF1018" i="1"/>
  <c r="BG1018" i="1"/>
  <c r="BH1018" i="1"/>
  <c r="BI1018" i="1"/>
  <c r="BJ1018" i="1"/>
  <c r="BK1018" i="1"/>
  <c r="BF1019" i="1"/>
  <c r="BG1019" i="1"/>
  <c r="BH1019" i="1"/>
  <c r="BI1019" i="1"/>
  <c r="BJ1019" i="1"/>
  <c r="BK1019" i="1"/>
  <c r="BF1020" i="1"/>
  <c r="BG1020" i="1"/>
  <c r="BH1020" i="1"/>
  <c r="BI1020" i="1"/>
  <c r="BJ1020" i="1"/>
  <c r="BK1020" i="1"/>
  <c r="BF1021" i="1"/>
  <c r="BG1021" i="1"/>
  <c r="BH1021" i="1"/>
  <c r="BI1021" i="1"/>
  <c r="BJ1021" i="1"/>
  <c r="BK1021" i="1"/>
  <c r="BF1022" i="1"/>
  <c r="BG1022" i="1"/>
  <c r="BH1022" i="1"/>
  <c r="BI1022" i="1"/>
  <c r="BJ1022" i="1"/>
  <c r="BK1022" i="1"/>
  <c r="BF1023" i="1"/>
  <c r="BG1023" i="1"/>
  <c r="BH1023" i="1"/>
  <c r="BI1023" i="1"/>
  <c r="BJ1023" i="1"/>
  <c r="BK1023" i="1"/>
  <c r="BF1024" i="1"/>
  <c r="BG1024" i="1"/>
  <c r="BH1024" i="1"/>
  <c r="BI1024" i="1"/>
  <c r="BJ1024" i="1"/>
  <c r="BK1024" i="1"/>
  <c r="BF1025" i="1"/>
  <c r="BG1025" i="1"/>
  <c r="BH1025" i="1"/>
  <c r="BI1025" i="1"/>
  <c r="BJ1025" i="1"/>
  <c r="BK1025" i="1"/>
  <c r="BF1026" i="1"/>
  <c r="BG1026" i="1"/>
  <c r="BH1026" i="1"/>
  <c r="BI1026" i="1"/>
  <c r="BJ1026" i="1"/>
  <c r="BK1026" i="1"/>
  <c r="BF1027" i="1"/>
  <c r="BG1027" i="1"/>
  <c r="BH1027" i="1"/>
  <c r="BI1027" i="1"/>
  <c r="BJ1027" i="1"/>
  <c r="BK1027" i="1"/>
  <c r="BF1028" i="1"/>
  <c r="BG1028" i="1"/>
  <c r="BH1028" i="1"/>
  <c r="BI1028" i="1"/>
  <c r="BJ1028" i="1"/>
  <c r="BK1028" i="1"/>
  <c r="BF1029" i="1"/>
  <c r="BG1029" i="1"/>
  <c r="BH1029" i="1"/>
  <c r="BI1029" i="1"/>
  <c r="BJ1029" i="1"/>
  <c r="BK1029" i="1"/>
  <c r="BF1030" i="1"/>
  <c r="BG1030" i="1"/>
  <c r="BH1030" i="1"/>
  <c r="BI1030" i="1"/>
  <c r="BJ1030" i="1"/>
  <c r="BK1030" i="1"/>
  <c r="BF1031" i="1"/>
  <c r="BG1031" i="1"/>
  <c r="BH1031" i="1"/>
  <c r="BI1031" i="1"/>
  <c r="BJ1031" i="1"/>
  <c r="BK1031" i="1"/>
  <c r="BF1032" i="1"/>
  <c r="BG1032" i="1"/>
  <c r="BH1032" i="1"/>
  <c r="BI1032" i="1"/>
  <c r="BJ1032" i="1"/>
  <c r="BK1032" i="1"/>
  <c r="BF1033" i="1"/>
  <c r="BG1033" i="1"/>
  <c r="BH1033" i="1"/>
  <c r="BI1033" i="1"/>
  <c r="BJ1033" i="1"/>
  <c r="BK1033" i="1"/>
  <c r="BF1034" i="1"/>
  <c r="BG1034" i="1"/>
  <c r="BH1034" i="1"/>
  <c r="BI1034" i="1"/>
  <c r="BJ1034" i="1"/>
  <c r="BK1034" i="1"/>
  <c r="BF1035" i="1"/>
  <c r="BG1035" i="1"/>
  <c r="BH1035" i="1"/>
  <c r="BI1035" i="1"/>
  <c r="BJ1035" i="1"/>
  <c r="BK1035" i="1"/>
  <c r="BF1036" i="1"/>
  <c r="BG1036" i="1"/>
  <c r="BH1036" i="1"/>
  <c r="BI1036" i="1"/>
  <c r="BJ1036" i="1"/>
  <c r="BK1036" i="1"/>
  <c r="BF1037" i="1"/>
  <c r="BG1037" i="1"/>
  <c r="BH1037" i="1"/>
  <c r="BI1037" i="1"/>
  <c r="BJ1037" i="1"/>
  <c r="BK1037" i="1"/>
  <c r="BF1038" i="1"/>
  <c r="BG1038" i="1"/>
  <c r="BH1038" i="1"/>
  <c r="BI1038" i="1"/>
  <c r="BJ1038" i="1"/>
  <c r="BK1038" i="1"/>
  <c r="BF1039" i="1"/>
  <c r="BG1039" i="1"/>
  <c r="BH1039" i="1"/>
  <c r="BI1039" i="1"/>
  <c r="BJ1039" i="1"/>
  <c r="BK1039" i="1"/>
  <c r="BF1040" i="1"/>
  <c r="BG1040" i="1"/>
  <c r="BH1040" i="1"/>
  <c r="BI1040" i="1"/>
  <c r="BJ1040" i="1"/>
  <c r="BK1040" i="1"/>
  <c r="BF1041" i="1"/>
  <c r="BG1041" i="1"/>
  <c r="BH1041" i="1"/>
  <c r="BI1041" i="1"/>
  <c r="BJ1041" i="1"/>
  <c r="BK1041" i="1"/>
  <c r="BF1042" i="1"/>
  <c r="BG1042" i="1"/>
  <c r="BH1042" i="1"/>
  <c r="BI1042" i="1"/>
  <c r="BJ1042" i="1"/>
  <c r="BK1042" i="1"/>
  <c r="BF1043" i="1"/>
  <c r="BG1043" i="1"/>
  <c r="BH1043" i="1"/>
  <c r="BI1043" i="1"/>
  <c r="BJ1043" i="1"/>
  <c r="BK1043" i="1"/>
  <c r="BF1044" i="1"/>
  <c r="BG1044" i="1"/>
  <c r="BH1044" i="1"/>
  <c r="BI1044" i="1"/>
  <c r="BJ1044" i="1"/>
  <c r="BK1044" i="1"/>
  <c r="BF1045" i="1"/>
  <c r="BG1045" i="1"/>
  <c r="BH1045" i="1"/>
  <c r="BI1045" i="1"/>
  <c r="BJ1045" i="1"/>
  <c r="BK1045" i="1"/>
  <c r="BF1046" i="1"/>
  <c r="BG1046" i="1"/>
  <c r="BH1046" i="1"/>
  <c r="BI1046" i="1"/>
  <c r="BJ1046" i="1"/>
  <c r="BK1046" i="1"/>
  <c r="BF1047" i="1"/>
  <c r="BG1047" i="1"/>
  <c r="BH1047" i="1"/>
  <c r="BI1047" i="1"/>
  <c r="BJ1047" i="1"/>
  <c r="BK1047" i="1"/>
  <c r="BF1048" i="1"/>
  <c r="BG1048" i="1"/>
  <c r="BH1048" i="1"/>
  <c r="BI1048" i="1"/>
  <c r="BJ1048" i="1"/>
  <c r="BK1048" i="1"/>
  <c r="BF1049" i="1"/>
  <c r="BG1049" i="1"/>
  <c r="BH1049" i="1"/>
  <c r="BI1049" i="1"/>
  <c r="BJ1049" i="1"/>
  <c r="BK1049" i="1"/>
  <c r="BF1050" i="1"/>
  <c r="BG1050" i="1"/>
  <c r="BH1050" i="1"/>
  <c r="BI1050" i="1"/>
  <c r="BJ1050" i="1"/>
  <c r="BK1050" i="1"/>
  <c r="BF1051" i="1"/>
  <c r="BG1051" i="1"/>
  <c r="BH1051" i="1"/>
  <c r="BI1051" i="1"/>
  <c r="BJ1051" i="1"/>
  <c r="BK1051" i="1"/>
  <c r="BF1052" i="1"/>
  <c r="BG1052" i="1"/>
  <c r="BH1052" i="1"/>
  <c r="BI1052" i="1"/>
  <c r="BJ1052" i="1"/>
  <c r="BK1052" i="1"/>
  <c r="BF1053" i="1"/>
  <c r="BG1053" i="1"/>
  <c r="BH1053" i="1"/>
  <c r="BI1053" i="1"/>
  <c r="BJ1053" i="1"/>
  <c r="BK1053" i="1"/>
  <c r="BF1054" i="1"/>
  <c r="BG1054" i="1"/>
  <c r="BH1054" i="1"/>
  <c r="BI1054" i="1"/>
  <c r="BJ1054" i="1"/>
  <c r="BK1054" i="1"/>
  <c r="BF1055" i="1"/>
  <c r="BG1055" i="1"/>
  <c r="BH1055" i="1"/>
  <c r="BI1055" i="1"/>
  <c r="BJ1055" i="1"/>
  <c r="BK1055" i="1"/>
  <c r="BF1056" i="1"/>
  <c r="BG1056" i="1"/>
  <c r="BH1056" i="1"/>
  <c r="BI1056" i="1"/>
  <c r="BJ1056" i="1"/>
  <c r="BK1056" i="1"/>
  <c r="BF1057" i="1"/>
  <c r="BG1057" i="1"/>
  <c r="BH1057" i="1"/>
  <c r="BI1057" i="1"/>
  <c r="BJ1057" i="1"/>
  <c r="BK1057" i="1"/>
  <c r="BF1058" i="1"/>
  <c r="BG1058" i="1"/>
  <c r="BH1058" i="1"/>
  <c r="BI1058" i="1"/>
  <c r="BJ1058" i="1"/>
  <c r="BK1058" i="1"/>
  <c r="BF1059" i="1"/>
  <c r="BG1059" i="1"/>
  <c r="BH1059" i="1"/>
  <c r="BI1059" i="1"/>
  <c r="BJ1059" i="1"/>
  <c r="BK1059" i="1"/>
  <c r="BF1060" i="1"/>
  <c r="BG1060" i="1"/>
  <c r="BH1060" i="1"/>
  <c r="BI1060" i="1"/>
  <c r="BJ1060" i="1"/>
  <c r="BK1060" i="1"/>
  <c r="BF1061" i="1"/>
  <c r="BG1061" i="1"/>
  <c r="BH1061" i="1"/>
  <c r="BI1061" i="1"/>
  <c r="BJ1061" i="1"/>
  <c r="BK1061" i="1"/>
  <c r="BF1062" i="1"/>
  <c r="BG1062" i="1"/>
  <c r="BH1062" i="1"/>
  <c r="BI1062" i="1"/>
  <c r="BJ1062" i="1"/>
  <c r="BK1062" i="1"/>
  <c r="BF1063" i="1"/>
  <c r="BG1063" i="1"/>
  <c r="BH1063" i="1"/>
  <c r="BI1063" i="1"/>
  <c r="BJ1063" i="1"/>
  <c r="BK1063" i="1"/>
  <c r="BF1064" i="1"/>
  <c r="BG1064" i="1"/>
  <c r="BH1064" i="1"/>
  <c r="BI1064" i="1"/>
  <c r="BJ1064" i="1"/>
  <c r="BK1064" i="1"/>
  <c r="BF1065" i="1"/>
  <c r="BG1065" i="1"/>
  <c r="BH1065" i="1"/>
  <c r="BI1065" i="1"/>
  <c r="BJ1065" i="1"/>
  <c r="BK1065" i="1"/>
  <c r="BF1066" i="1"/>
  <c r="BG1066" i="1"/>
  <c r="BH1066" i="1"/>
  <c r="BI1066" i="1"/>
  <c r="BJ1066" i="1"/>
  <c r="BK1066" i="1"/>
  <c r="BF1067" i="1"/>
  <c r="BG1067" i="1"/>
  <c r="BH1067" i="1"/>
  <c r="BI1067" i="1"/>
  <c r="BJ1067" i="1"/>
  <c r="BK1067" i="1"/>
  <c r="BF1068" i="1"/>
  <c r="BG1068" i="1"/>
  <c r="BH1068" i="1"/>
  <c r="BI1068" i="1"/>
  <c r="BJ1068" i="1"/>
  <c r="BK1068" i="1"/>
  <c r="BF1069" i="1"/>
  <c r="BG1069" i="1"/>
  <c r="BH1069" i="1"/>
  <c r="BI1069" i="1"/>
  <c r="BJ1069" i="1"/>
  <c r="BK1069" i="1"/>
  <c r="BF1070" i="1"/>
  <c r="BG1070" i="1"/>
  <c r="BH1070" i="1"/>
  <c r="BI1070" i="1"/>
  <c r="BJ1070" i="1"/>
  <c r="BK1070" i="1"/>
  <c r="BF1071" i="1"/>
  <c r="BG1071" i="1"/>
  <c r="BH1071" i="1"/>
  <c r="BI1071" i="1"/>
  <c r="BJ1071" i="1"/>
  <c r="BK1071" i="1"/>
  <c r="BF1072" i="1"/>
  <c r="BG1072" i="1"/>
  <c r="BH1072" i="1"/>
  <c r="BI1072" i="1"/>
  <c r="BJ1072" i="1"/>
  <c r="BK1072" i="1"/>
  <c r="BF1073" i="1"/>
  <c r="BG1073" i="1"/>
  <c r="BH1073" i="1"/>
  <c r="BI1073" i="1"/>
  <c r="BJ1073" i="1"/>
  <c r="BK1073" i="1"/>
  <c r="BF1074" i="1"/>
  <c r="BG1074" i="1"/>
  <c r="BH1074" i="1"/>
  <c r="BI1074" i="1"/>
  <c r="BJ1074" i="1"/>
  <c r="BK1074" i="1"/>
  <c r="BF1075" i="1"/>
  <c r="BG1075" i="1"/>
  <c r="BH1075" i="1"/>
  <c r="BI1075" i="1"/>
  <c r="BJ1075" i="1"/>
  <c r="BK1075" i="1"/>
  <c r="BF1076" i="1"/>
  <c r="BG1076" i="1"/>
  <c r="BH1076" i="1"/>
  <c r="BI1076" i="1"/>
  <c r="BJ1076" i="1"/>
  <c r="BK1076" i="1"/>
  <c r="BF1077" i="1"/>
  <c r="BG1077" i="1"/>
  <c r="BH1077" i="1"/>
  <c r="BI1077" i="1"/>
  <c r="BJ1077" i="1"/>
  <c r="BK1077" i="1"/>
  <c r="BF1078" i="1"/>
  <c r="BG1078" i="1"/>
  <c r="BH1078" i="1"/>
  <c r="BI1078" i="1"/>
  <c r="BJ1078" i="1"/>
  <c r="BK1078" i="1"/>
  <c r="BF1079" i="1"/>
  <c r="BG1079" i="1"/>
  <c r="BH1079" i="1"/>
  <c r="BI1079" i="1"/>
  <c r="BJ1079" i="1"/>
  <c r="BK1079" i="1"/>
  <c r="BF1080" i="1"/>
  <c r="BG1080" i="1"/>
  <c r="BH1080" i="1"/>
  <c r="BI1080" i="1"/>
  <c r="BJ1080" i="1"/>
  <c r="BK1080" i="1"/>
  <c r="BF1081" i="1"/>
  <c r="BG1081" i="1"/>
  <c r="BH1081" i="1"/>
  <c r="BI1081" i="1"/>
  <c r="BJ1081" i="1"/>
  <c r="BK1081" i="1"/>
  <c r="BF1082" i="1"/>
  <c r="BG1082" i="1"/>
  <c r="BH1082" i="1"/>
  <c r="BI1082" i="1"/>
  <c r="BJ1082" i="1"/>
  <c r="BK1082" i="1"/>
  <c r="BF1083" i="1"/>
  <c r="BG1083" i="1"/>
  <c r="BH1083" i="1"/>
  <c r="BI1083" i="1"/>
  <c r="BJ1083" i="1"/>
  <c r="BK1083" i="1"/>
  <c r="BF1084" i="1"/>
  <c r="BG1084" i="1"/>
  <c r="BH1084" i="1"/>
  <c r="BI1084" i="1"/>
  <c r="BJ1084" i="1"/>
  <c r="BK1084" i="1"/>
  <c r="BF1085" i="1"/>
  <c r="BG1085" i="1"/>
  <c r="BH1085" i="1"/>
  <c r="BI1085" i="1"/>
  <c r="BJ1085" i="1"/>
  <c r="BK1085" i="1"/>
  <c r="BF1086" i="1"/>
  <c r="BG1086" i="1"/>
  <c r="BH1086" i="1"/>
  <c r="BI1086" i="1"/>
  <c r="BJ1086" i="1"/>
  <c r="BK1086" i="1"/>
  <c r="BF1087" i="1"/>
  <c r="BG1087" i="1"/>
  <c r="BH1087" i="1"/>
  <c r="BI1087" i="1"/>
  <c r="BJ1087" i="1"/>
  <c r="BK1087" i="1"/>
  <c r="BF1088" i="1"/>
  <c r="BG1088" i="1"/>
  <c r="BH1088" i="1"/>
  <c r="BI1088" i="1"/>
  <c r="BJ1088" i="1"/>
  <c r="BK1088" i="1"/>
  <c r="BF1089" i="1"/>
  <c r="BG1089" i="1"/>
  <c r="BH1089" i="1"/>
  <c r="BI1089" i="1"/>
  <c r="BJ1089" i="1"/>
  <c r="BK1089" i="1"/>
  <c r="BF1090" i="1"/>
  <c r="BG1090" i="1"/>
  <c r="BH1090" i="1"/>
  <c r="BI1090" i="1"/>
  <c r="BJ1090" i="1"/>
  <c r="BK1090" i="1"/>
  <c r="BF1091" i="1"/>
  <c r="BG1091" i="1"/>
  <c r="BH1091" i="1"/>
  <c r="BI1091" i="1"/>
  <c r="BJ1091" i="1"/>
  <c r="BK1091" i="1"/>
  <c r="BF1092" i="1"/>
  <c r="BG1092" i="1"/>
  <c r="BH1092" i="1"/>
  <c r="BI1092" i="1"/>
  <c r="BJ1092" i="1"/>
  <c r="BK1092" i="1"/>
  <c r="BF1093" i="1"/>
  <c r="BG1093" i="1"/>
  <c r="BH1093" i="1"/>
  <c r="BI1093" i="1"/>
  <c r="BJ1093" i="1"/>
  <c r="BK1093" i="1"/>
  <c r="BF1094" i="1"/>
  <c r="BG1094" i="1"/>
  <c r="BH1094" i="1"/>
  <c r="BI1094" i="1"/>
  <c r="BJ1094" i="1"/>
  <c r="BK1094" i="1"/>
  <c r="BF1095" i="1"/>
  <c r="BG1095" i="1"/>
  <c r="BH1095" i="1"/>
  <c r="BI1095" i="1"/>
  <c r="BJ1095" i="1"/>
  <c r="BK1095" i="1"/>
  <c r="BF1096" i="1"/>
  <c r="BG1096" i="1"/>
  <c r="BH1096" i="1"/>
  <c r="BI1096" i="1"/>
  <c r="BJ1096" i="1"/>
  <c r="BK1096" i="1"/>
  <c r="BF1097" i="1"/>
  <c r="BG1097" i="1"/>
  <c r="BH1097" i="1"/>
  <c r="BI1097" i="1"/>
  <c r="BJ1097" i="1"/>
  <c r="BK1097" i="1"/>
  <c r="BF1098" i="1"/>
  <c r="BG1098" i="1"/>
  <c r="BH1098" i="1"/>
  <c r="BI1098" i="1"/>
  <c r="BJ1098" i="1"/>
  <c r="BK1098" i="1"/>
  <c r="BF1099" i="1"/>
  <c r="BG1099" i="1"/>
  <c r="BH1099" i="1"/>
  <c r="BI1099" i="1"/>
  <c r="BJ1099" i="1"/>
  <c r="BK1099" i="1"/>
  <c r="BF1100" i="1"/>
  <c r="BG1100" i="1"/>
  <c r="BH1100" i="1"/>
  <c r="BI1100" i="1"/>
  <c r="BJ1100" i="1"/>
  <c r="BK1100" i="1"/>
  <c r="BF1101" i="1"/>
  <c r="BG1101" i="1"/>
  <c r="BH1101" i="1"/>
  <c r="BI1101" i="1"/>
  <c r="BJ1101" i="1"/>
  <c r="BK1101" i="1"/>
  <c r="BF1102" i="1"/>
  <c r="BG1102" i="1"/>
  <c r="BH1102" i="1"/>
  <c r="BI1102" i="1"/>
  <c r="BJ1102" i="1"/>
  <c r="BK1102" i="1"/>
  <c r="BF1103" i="1"/>
  <c r="BG1103" i="1"/>
  <c r="BH1103" i="1"/>
  <c r="BI1103" i="1"/>
  <c r="BJ1103" i="1"/>
  <c r="BK1103" i="1"/>
  <c r="BF1104" i="1"/>
  <c r="BG1104" i="1"/>
  <c r="BH1104" i="1"/>
  <c r="BI1104" i="1"/>
  <c r="BJ1104" i="1"/>
  <c r="BK1104" i="1"/>
  <c r="BF1105" i="1"/>
  <c r="BG1105" i="1"/>
  <c r="BH1105" i="1"/>
  <c r="BI1105" i="1"/>
  <c r="BJ1105" i="1"/>
  <c r="BK1105" i="1"/>
  <c r="BF1106" i="1"/>
  <c r="BG1106" i="1"/>
  <c r="BH1106" i="1"/>
  <c r="BI1106" i="1"/>
  <c r="BJ1106" i="1"/>
  <c r="BK1106" i="1"/>
  <c r="BF1107" i="1"/>
  <c r="BG1107" i="1"/>
  <c r="BH1107" i="1"/>
  <c r="BI1107" i="1"/>
  <c r="BJ1107" i="1"/>
  <c r="BK1107" i="1"/>
  <c r="BF1108" i="1"/>
  <c r="BG1108" i="1"/>
  <c r="BH1108" i="1"/>
  <c r="BI1108" i="1"/>
  <c r="BJ1108" i="1"/>
  <c r="BK1108" i="1"/>
  <c r="BF1109" i="1"/>
  <c r="BG1109" i="1"/>
  <c r="BH1109" i="1"/>
  <c r="BI1109" i="1"/>
  <c r="BJ1109" i="1"/>
  <c r="BK1109" i="1"/>
  <c r="BF1110" i="1"/>
  <c r="BG1110" i="1"/>
  <c r="BH1110" i="1"/>
  <c r="BI1110" i="1"/>
  <c r="BJ1110" i="1"/>
  <c r="BK1110" i="1"/>
  <c r="BF1111" i="1"/>
  <c r="BG1111" i="1"/>
  <c r="BH1111" i="1"/>
  <c r="BI1111" i="1"/>
  <c r="BJ1111" i="1"/>
  <c r="BK1111" i="1"/>
  <c r="BF1112" i="1"/>
  <c r="BG1112" i="1"/>
  <c r="BH1112" i="1"/>
  <c r="BI1112" i="1"/>
  <c r="BJ1112" i="1"/>
  <c r="BK1112" i="1"/>
  <c r="BF1113" i="1"/>
  <c r="BG1113" i="1"/>
  <c r="BH1113" i="1"/>
  <c r="BI1113" i="1"/>
  <c r="BJ1113" i="1"/>
  <c r="BK1113" i="1"/>
  <c r="BF1114" i="1"/>
  <c r="BG1114" i="1"/>
  <c r="BH1114" i="1"/>
  <c r="BI1114" i="1"/>
  <c r="BJ1114" i="1"/>
  <c r="BK1114" i="1"/>
  <c r="BF1115" i="1"/>
  <c r="BG1115" i="1"/>
  <c r="BH1115" i="1"/>
  <c r="BI1115" i="1"/>
  <c r="BJ1115" i="1"/>
  <c r="BK1115" i="1"/>
  <c r="BF1116" i="1"/>
  <c r="BG1116" i="1"/>
  <c r="BH1116" i="1"/>
  <c r="BI1116" i="1"/>
  <c r="BJ1116" i="1"/>
  <c r="BK1116" i="1"/>
  <c r="BF1117" i="1"/>
  <c r="BG1117" i="1"/>
  <c r="BH1117" i="1"/>
  <c r="BI1117" i="1"/>
  <c r="BJ1117" i="1"/>
  <c r="BK1117" i="1"/>
  <c r="BF1118" i="1"/>
  <c r="BG1118" i="1"/>
  <c r="BH1118" i="1"/>
  <c r="BI1118" i="1"/>
  <c r="BJ1118" i="1"/>
  <c r="BK1118" i="1"/>
  <c r="BF1119" i="1"/>
  <c r="BG1119" i="1"/>
  <c r="BH1119" i="1"/>
  <c r="BI1119" i="1"/>
  <c r="BJ1119" i="1"/>
  <c r="BK1119" i="1"/>
  <c r="BF1120" i="1"/>
  <c r="BG1120" i="1"/>
  <c r="BH1120" i="1"/>
  <c r="BI1120" i="1"/>
  <c r="BJ1120" i="1"/>
  <c r="BK1120" i="1"/>
  <c r="BF1121" i="1"/>
  <c r="BG1121" i="1"/>
  <c r="BH1121" i="1"/>
  <c r="BI1121" i="1"/>
  <c r="BJ1121" i="1"/>
  <c r="BK1121" i="1"/>
  <c r="BF1122" i="1"/>
  <c r="BG1122" i="1"/>
  <c r="BH1122" i="1"/>
  <c r="BI1122" i="1"/>
  <c r="BJ1122" i="1"/>
  <c r="BK1122" i="1"/>
  <c r="BF1123" i="1"/>
  <c r="BG1123" i="1"/>
  <c r="BH1123" i="1"/>
  <c r="BI1123" i="1"/>
  <c r="BJ1123" i="1"/>
  <c r="BK1123" i="1"/>
  <c r="BF1124" i="1"/>
  <c r="BG1124" i="1"/>
  <c r="BH1124" i="1"/>
  <c r="BI1124" i="1"/>
  <c r="BJ1124" i="1"/>
  <c r="BK1124" i="1"/>
  <c r="BF1125" i="1"/>
  <c r="BG1125" i="1"/>
  <c r="BH1125" i="1"/>
  <c r="BI1125" i="1"/>
  <c r="BJ1125" i="1"/>
  <c r="BK1125" i="1"/>
  <c r="BF1126" i="1"/>
  <c r="BG1126" i="1"/>
  <c r="BH1126" i="1"/>
  <c r="BI1126" i="1"/>
  <c r="BJ1126" i="1"/>
  <c r="BK1126" i="1"/>
  <c r="BF1127" i="1"/>
  <c r="BG1127" i="1"/>
  <c r="BH1127" i="1"/>
  <c r="BI1127" i="1"/>
  <c r="BJ1127" i="1"/>
  <c r="BK1127" i="1"/>
  <c r="BF1128" i="1"/>
  <c r="BG1128" i="1"/>
  <c r="BH1128" i="1"/>
  <c r="BI1128" i="1"/>
  <c r="BJ1128" i="1"/>
  <c r="BK1128" i="1"/>
  <c r="BF1129" i="1"/>
  <c r="BG1129" i="1"/>
  <c r="BH1129" i="1"/>
  <c r="BI1129" i="1"/>
  <c r="BJ1129" i="1"/>
  <c r="BK1129" i="1"/>
  <c r="BF1130" i="1"/>
  <c r="BG1130" i="1"/>
  <c r="BH1130" i="1"/>
  <c r="BI1130" i="1"/>
  <c r="BJ1130" i="1"/>
  <c r="BK1130" i="1"/>
  <c r="BF1131" i="1"/>
  <c r="BG1131" i="1"/>
  <c r="BH1131" i="1"/>
  <c r="BI1131" i="1"/>
  <c r="BJ1131" i="1"/>
  <c r="BK1131" i="1"/>
  <c r="BF1132" i="1"/>
  <c r="BG1132" i="1"/>
  <c r="BH1132" i="1"/>
  <c r="BI1132" i="1"/>
  <c r="BJ1132" i="1"/>
  <c r="BK1132" i="1"/>
  <c r="BF1133" i="1"/>
  <c r="BG1133" i="1"/>
  <c r="BH1133" i="1"/>
  <c r="BI1133" i="1"/>
  <c r="BJ1133" i="1"/>
  <c r="BK1133" i="1"/>
  <c r="BF1134" i="1"/>
  <c r="BG1134" i="1"/>
  <c r="BH1134" i="1"/>
  <c r="BI1134" i="1"/>
  <c r="BJ1134" i="1"/>
  <c r="BK1134" i="1"/>
  <c r="BF1135" i="1"/>
  <c r="BG1135" i="1"/>
  <c r="BH1135" i="1"/>
  <c r="BI1135" i="1"/>
  <c r="BJ1135" i="1"/>
  <c r="BK1135" i="1"/>
  <c r="BF1136" i="1"/>
  <c r="BG1136" i="1"/>
  <c r="BH1136" i="1"/>
  <c r="BI1136" i="1"/>
  <c r="BJ1136" i="1"/>
  <c r="BK1136" i="1"/>
  <c r="BF1137" i="1"/>
  <c r="BG1137" i="1"/>
  <c r="BH1137" i="1"/>
  <c r="BI1137" i="1"/>
  <c r="BJ1137" i="1"/>
  <c r="BK1137" i="1"/>
  <c r="BF1138" i="1"/>
  <c r="BG1138" i="1"/>
  <c r="BH1138" i="1"/>
  <c r="BI1138" i="1"/>
  <c r="BJ1138" i="1"/>
  <c r="BK1138" i="1"/>
  <c r="BF1139" i="1"/>
  <c r="BG1139" i="1"/>
  <c r="BH1139" i="1"/>
  <c r="BI1139" i="1"/>
  <c r="BJ1139" i="1"/>
  <c r="BK1139" i="1"/>
  <c r="BF1140" i="1"/>
  <c r="BG1140" i="1"/>
  <c r="BH1140" i="1"/>
  <c r="BI1140" i="1"/>
  <c r="BJ1140" i="1"/>
  <c r="BK1140" i="1"/>
  <c r="BF1141" i="1"/>
  <c r="BG1141" i="1"/>
  <c r="BH1141" i="1"/>
  <c r="BI1141" i="1"/>
  <c r="BJ1141" i="1"/>
  <c r="BK1141" i="1"/>
  <c r="BF1142" i="1"/>
  <c r="BG1142" i="1"/>
  <c r="BH1142" i="1"/>
  <c r="BI1142" i="1"/>
  <c r="BJ1142" i="1"/>
  <c r="BK1142" i="1"/>
  <c r="BF1143" i="1"/>
  <c r="BG1143" i="1"/>
  <c r="BH1143" i="1"/>
  <c r="BI1143" i="1"/>
  <c r="BJ1143" i="1"/>
  <c r="BK1143" i="1"/>
  <c r="BF1144" i="1"/>
  <c r="BG1144" i="1"/>
  <c r="BH1144" i="1"/>
  <c r="BI1144" i="1"/>
  <c r="BJ1144" i="1"/>
  <c r="BK1144" i="1"/>
  <c r="BF1145" i="1"/>
  <c r="BG1145" i="1"/>
  <c r="BH1145" i="1"/>
  <c r="BI1145" i="1"/>
  <c r="BJ1145" i="1"/>
  <c r="BK1145" i="1"/>
  <c r="BF1146" i="1"/>
  <c r="BG1146" i="1"/>
  <c r="BH1146" i="1"/>
  <c r="BI1146" i="1"/>
  <c r="BJ1146" i="1"/>
  <c r="BK1146" i="1"/>
  <c r="BF1147" i="1"/>
  <c r="BG1147" i="1"/>
  <c r="BH1147" i="1"/>
  <c r="BI1147" i="1"/>
  <c r="BJ1147" i="1"/>
  <c r="BK1147" i="1"/>
  <c r="BF1148" i="1"/>
  <c r="BG1148" i="1"/>
  <c r="BH1148" i="1"/>
  <c r="BI1148" i="1"/>
  <c r="BJ1148" i="1"/>
  <c r="BK1148" i="1"/>
  <c r="BF1149" i="1"/>
  <c r="BG1149" i="1"/>
  <c r="BH1149" i="1"/>
  <c r="BI1149" i="1"/>
  <c r="BJ1149" i="1"/>
  <c r="BK1149" i="1"/>
  <c r="BF1150" i="1"/>
  <c r="BG1150" i="1"/>
  <c r="BH1150" i="1"/>
  <c r="BI1150" i="1"/>
  <c r="BJ1150" i="1"/>
  <c r="BK1150" i="1"/>
  <c r="BF1151" i="1"/>
  <c r="BG1151" i="1"/>
  <c r="BH1151" i="1"/>
  <c r="BI1151" i="1"/>
  <c r="BJ1151" i="1"/>
  <c r="BK1151" i="1"/>
  <c r="BF1152" i="1"/>
  <c r="BG1152" i="1"/>
  <c r="BH1152" i="1"/>
  <c r="BI1152" i="1"/>
  <c r="BJ1152" i="1"/>
  <c r="BK1152" i="1"/>
  <c r="BF1153" i="1"/>
  <c r="BG1153" i="1"/>
  <c r="BH1153" i="1"/>
  <c r="BI1153" i="1"/>
  <c r="BJ1153" i="1"/>
  <c r="BK1153" i="1"/>
  <c r="BF1154" i="1"/>
  <c r="BG1154" i="1"/>
  <c r="BH1154" i="1"/>
  <c r="BI1154" i="1"/>
  <c r="BJ1154" i="1"/>
  <c r="BK1154" i="1"/>
  <c r="BF1155" i="1"/>
  <c r="BG1155" i="1"/>
  <c r="BH1155" i="1"/>
  <c r="BI1155" i="1"/>
  <c r="BJ1155" i="1"/>
  <c r="BK1155" i="1"/>
  <c r="BF1156" i="1"/>
  <c r="BG1156" i="1"/>
  <c r="BH1156" i="1"/>
  <c r="BI1156" i="1"/>
  <c r="BJ1156" i="1"/>
  <c r="BK1156" i="1"/>
  <c r="BF1165" i="1"/>
  <c r="BG1165" i="1"/>
  <c r="BH1165" i="1"/>
  <c r="BI1165" i="1"/>
  <c r="BJ1165" i="1"/>
  <c r="BK1165" i="1"/>
  <c r="BF1166" i="1"/>
  <c r="BG1166" i="1"/>
  <c r="BH1166" i="1"/>
  <c r="BI1166" i="1"/>
  <c r="BJ1166" i="1"/>
  <c r="BK1166" i="1"/>
  <c r="BF1167" i="1"/>
  <c r="BG1167" i="1"/>
  <c r="BH1167" i="1"/>
  <c r="BI1167" i="1"/>
  <c r="BJ1167" i="1"/>
  <c r="BK1167" i="1"/>
  <c r="BF1168" i="1"/>
  <c r="BG1168" i="1"/>
  <c r="BH1168" i="1"/>
  <c r="BI1168" i="1"/>
  <c r="BJ1168" i="1"/>
  <c r="BK1168" i="1"/>
  <c r="BF1169" i="1"/>
  <c r="BG1169" i="1"/>
  <c r="BH1169" i="1"/>
  <c r="BI1169" i="1"/>
  <c r="BJ1169" i="1"/>
  <c r="BK1169" i="1"/>
  <c r="BF1170" i="1"/>
  <c r="BG1170" i="1"/>
  <c r="BH1170" i="1"/>
  <c r="BI1170" i="1"/>
  <c r="BJ1170" i="1"/>
  <c r="BK1170" i="1"/>
  <c r="BF1171" i="1"/>
  <c r="BG1171" i="1"/>
  <c r="BH1171" i="1"/>
  <c r="BI1171" i="1"/>
  <c r="BJ1171" i="1"/>
  <c r="BK1171" i="1"/>
  <c r="BF1172" i="1"/>
  <c r="BG1172" i="1"/>
  <c r="BH1172" i="1"/>
  <c r="BI1172" i="1"/>
  <c r="BJ1172" i="1"/>
  <c r="BK1172" i="1"/>
  <c r="BF1173" i="1"/>
  <c r="BG1173" i="1"/>
  <c r="BH1173" i="1"/>
  <c r="BI1173" i="1"/>
  <c r="BJ1173" i="1"/>
  <c r="BK1173" i="1"/>
  <c r="BF1174" i="1"/>
  <c r="BG1174" i="1"/>
  <c r="BH1174" i="1"/>
  <c r="BI1174" i="1"/>
  <c r="BJ1174" i="1"/>
  <c r="BK1174" i="1"/>
  <c r="BF1175" i="1"/>
  <c r="BG1175" i="1"/>
  <c r="BH1175" i="1"/>
  <c r="BI1175" i="1"/>
  <c r="BJ1175" i="1"/>
  <c r="BK1175" i="1"/>
  <c r="BF1176" i="1"/>
  <c r="BG1176" i="1"/>
  <c r="BH1176" i="1"/>
  <c r="BI1176" i="1"/>
  <c r="BJ1176" i="1"/>
  <c r="BK1176" i="1"/>
  <c r="BF3" i="1"/>
  <c r="BG3" i="1"/>
  <c r="BH3" i="1"/>
  <c r="BI3" i="1"/>
  <c r="BJ3" i="1"/>
  <c r="BK3" i="1"/>
  <c r="BF4" i="15"/>
  <c r="BG4" i="15"/>
  <c r="BH4" i="15"/>
  <c r="BI4" i="15"/>
  <c r="BJ4" i="15"/>
  <c r="BK4" i="15"/>
  <c r="BF5" i="15"/>
  <c r="BG5" i="15"/>
  <c r="BH5" i="15"/>
  <c r="BI5" i="15"/>
  <c r="BJ5" i="15"/>
  <c r="BK5" i="15"/>
  <c r="BF6" i="15"/>
  <c r="BG6" i="15"/>
  <c r="BH6" i="15"/>
  <c r="BI6" i="15"/>
  <c r="BJ6" i="15"/>
  <c r="BK6" i="15"/>
  <c r="BF7" i="15"/>
  <c r="BG7" i="15"/>
  <c r="BH7" i="15"/>
  <c r="BI7" i="15"/>
  <c r="BJ7" i="15"/>
  <c r="BK7" i="15"/>
  <c r="BF8" i="15"/>
  <c r="BG8" i="15"/>
  <c r="BH8" i="15"/>
  <c r="BI8" i="15"/>
  <c r="BJ8" i="15"/>
  <c r="BK8" i="15"/>
  <c r="BF9" i="15"/>
  <c r="BG9" i="15"/>
  <c r="BH9" i="15"/>
  <c r="BI9" i="15"/>
  <c r="BJ9" i="15"/>
  <c r="BK9" i="15"/>
  <c r="BF10" i="15"/>
  <c r="BG10" i="15"/>
  <c r="BH10" i="15"/>
  <c r="BI10" i="15"/>
  <c r="BJ10" i="15"/>
  <c r="BK10" i="15"/>
  <c r="BF11" i="15"/>
  <c r="BG11" i="15"/>
  <c r="BH11" i="15"/>
  <c r="BI11" i="15"/>
  <c r="BJ11" i="15"/>
  <c r="BK11" i="15"/>
  <c r="BF12" i="15"/>
  <c r="BG12" i="15"/>
  <c r="BH12" i="15"/>
  <c r="BI12" i="15"/>
  <c r="BJ12" i="15"/>
  <c r="BK12" i="15"/>
  <c r="BF13" i="15"/>
  <c r="BG13" i="15"/>
  <c r="BH13" i="15"/>
  <c r="BI13" i="15"/>
  <c r="BJ13" i="15"/>
  <c r="BK13" i="15"/>
  <c r="BF14" i="15"/>
  <c r="BG14" i="15"/>
  <c r="BH14" i="15"/>
  <c r="BI14" i="15"/>
  <c r="BJ14" i="15"/>
  <c r="BK14" i="15"/>
  <c r="BF15" i="15"/>
  <c r="BG15" i="15"/>
  <c r="BH15" i="15"/>
  <c r="BI15" i="15"/>
  <c r="BJ15" i="15"/>
  <c r="BK15" i="15"/>
  <c r="BF16" i="15"/>
  <c r="BG16" i="15"/>
  <c r="BH16" i="15"/>
  <c r="BI16" i="15"/>
  <c r="BJ16" i="15"/>
  <c r="BK16" i="15"/>
  <c r="BF17" i="15"/>
  <c r="BG17" i="15"/>
  <c r="BH17" i="15"/>
  <c r="BI17" i="15"/>
  <c r="BJ17" i="15"/>
  <c r="BK17" i="15"/>
  <c r="BF18" i="15"/>
  <c r="BG18" i="15"/>
  <c r="BH18" i="15"/>
  <c r="BI18" i="15"/>
  <c r="BJ18" i="15"/>
  <c r="BK18" i="15"/>
  <c r="BF19" i="15"/>
  <c r="BG19" i="15"/>
  <c r="BH19" i="15"/>
  <c r="BI19" i="15"/>
  <c r="BJ19" i="15"/>
  <c r="BK19" i="15"/>
  <c r="BF20" i="15"/>
  <c r="BG20" i="15"/>
  <c r="BH20" i="15"/>
  <c r="BI20" i="15"/>
  <c r="BJ20" i="15"/>
  <c r="BK20" i="15"/>
  <c r="BF21" i="15"/>
  <c r="BG21" i="15"/>
  <c r="BH21" i="15"/>
  <c r="BI21" i="15"/>
  <c r="BJ21" i="15"/>
  <c r="BK21" i="15"/>
  <c r="BF22" i="15"/>
  <c r="BG22" i="15"/>
  <c r="BH22" i="15"/>
  <c r="BI22" i="15"/>
  <c r="BJ22" i="15"/>
  <c r="BK22" i="15"/>
  <c r="BF23" i="15"/>
  <c r="BG23" i="15"/>
  <c r="BH23" i="15"/>
  <c r="BI23" i="15"/>
  <c r="BJ23" i="15"/>
  <c r="BK23" i="15"/>
  <c r="BF24" i="15"/>
  <c r="BG24" i="15"/>
  <c r="BH24" i="15"/>
  <c r="BI24" i="15"/>
  <c r="BJ24" i="15"/>
  <c r="BK24" i="15"/>
  <c r="BF25" i="15"/>
  <c r="BG25" i="15"/>
  <c r="BH25" i="15"/>
  <c r="BI25" i="15"/>
  <c r="BJ25" i="15"/>
  <c r="BK25" i="15"/>
  <c r="BF26" i="15"/>
  <c r="BG26" i="15"/>
  <c r="BH26" i="15"/>
  <c r="BI26" i="15"/>
  <c r="BJ26" i="15"/>
  <c r="BK26" i="15"/>
  <c r="BF27" i="15"/>
  <c r="BG27" i="15"/>
  <c r="BH27" i="15"/>
  <c r="BI27" i="15"/>
  <c r="BJ27" i="15"/>
  <c r="BK27" i="15"/>
  <c r="BF28" i="15"/>
  <c r="BG28" i="15"/>
  <c r="BH28" i="15"/>
  <c r="BI28" i="15"/>
  <c r="BJ28" i="15"/>
  <c r="BK28" i="15"/>
  <c r="BF29" i="15"/>
  <c r="BG29" i="15"/>
  <c r="BH29" i="15"/>
  <c r="BI29" i="15"/>
  <c r="BJ29" i="15"/>
  <c r="BK29" i="15"/>
  <c r="BF30" i="15"/>
  <c r="BG30" i="15"/>
  <c r="BH30" i="15"/>
  <c r="BI30" i="15"/>
  <c r="BJ30" i="15"/>
  <c r="BK30" i="15"/>
  <c r="BF31" i="15"/>
  <c r="BG31" i="15"/>
  <c r="BH31" i="15"/>
  <c r="BI31" i="15"/>
  <c r="BJ31" i="15"/>
  <c r="BK31" i="15"/>
  <c r="BF32" i="15"/>
  <c r="BG32" i="15"/>
  <c r="BH32" i="15"/>
  <c r="BI32" i="15"/>
  <c r="BJ32" i="15"/>
  <c r="BK32" i="15"/>
  <c r="BF33" i="15"/>
  <c r="BG33" i="15"/>
  <c r="BH33" i="15"/>
  <c r="BI33" i="15"/>
  <c r="BJ33" i="15"/>
  <c r="BK33" i="15"/>
  <c r="BF34" i="15"/>
  <c r="BG34" i="15"/>
  <c r="BH34" i="15"/>
  <c r="BI34" i="15"/>
  <c r="BJ34" i="15"/>
  <c r="BK34" i="15"/>
  <c r="BF35" i="15"/>
  <c r="BG35" i="15"/>
  <c r="BH35" i="15"/>
  <c r="BI35" i="15"/>
  <c r="BJ35" i="15"/>
  <c r="BK35" i="15"/>
  <c r="BF36" i="15"/>
  <c r="BG36" i="15"/>
  <c r="BH36" i="15"/>
  <c r="BI36" i="15"/>
  <c r="BJ36" i="15"/>
  <c r="BK36" i="15"/>
  <c r="BF37" i="15"/>
  <c r="BG37" i="15"/>
  <c r="BH37" i="15"/>
  <c r="BI37" i="15"/>
  <c r="BJ37" i="15"/>
  <c r="BK37" i="15"/>
  <c r="BF38" i="15"/>
  <c r="BG38" i="15"/>
  <c r="BH38" i="15"/>
  <c r="BI38" i="15"/>
  <c r="BJ38" i="15"/>
  <c r="BK38" i="15"/>
  <c r="BF39" i="15"/>
  <c r="BG39" i="15"/>
  <c r="BH39" i="15"/>
  <c r="BI39" i="15"/>
  <c r="BJ39" i="15"/>
  <c r="BK39" i="15"/>
  <c r="BF40" i="15"/>
  <c r="BG40" i="15"/>
  <c r="BH40" i="15"/>
  <c r="BI40" i="15"/>
  <c r="BJ40" i="15"/>
  <c r="BK40" i="15"/>
  <c r="BF41" i="15"/>
  <c r="BG41" i="15"/>
  <c r="BH41" i="15"/>
  <c r="BI41" i="15"/>
  <c r="BJ41" i="15"/>
  <c r="BK41" i="15"/>
  <c r="BF42" i="15"/>
  <c r="BG42" i="15"/>
  <c r="BH42" i="15"/>
  <c r="BI42" i="15"/>
  <c r="BJ42" i="15"/>
  <c r="BK42" i="15"/>
  <c r="BF43" i="15"/>
  <c r="BG43" i="15"/>
  <c r="BH43" i="15"/>
  <c r="BI43" i="15"/>
  <c r="BJ43" i="15"/>
  <c r="BK43" i="15"/>
  <c r="BF44" i="15"/>
  <c r="BG44" i="15"/>
  <c r="BH44" i="15"/>
  <c r="BI44" i="15"/>
  <c r="BJ44" i="15"/>
  <c r="BK44" i="15"/>
  <c r="BF45" i="15"/>
  <c r="BG45" i="15"/>
  <c r="BH45" i="15"/>
  <c r="BI45" i="15"/>
  <c r="BJ45" i="15"/>
  <c r="BK45" i="15"/>
  <c r="BF46" i="15"/>
  <c r="BG46" i="15"/>
  <c r="BH46" i="15"/>
  <c r="BI46" i="15"/>
  <c r="BJ46" i="15"/>
  <c r="BK46" i="15"/>
  <c r="BF47" i="15"/>
  <c r="BG47" i="15"/>
  <c r="BH47" i="15"/>
  <c r="BI47" i="15"/>
  <c r="BJ47" i="15"/>
  <c r="BK47" i="15"/>
  <c r="BF48" i="15"/>
  <c r="BG48" i="15"/>
  <c r="BH48" i="15"/>
  <c r="BI48" i="15"/>
  <c r="BJ48" i="15"/>
  <c r="BK48" i="15"/>
  <c r="BF49" i="15"/>
  <c r="BG49" i="15"/>
  <c r="BH49" i="15"/>
  <c r="BI49" i="15"/>
  <c r="BJ49" i="15"/>
  <c r="BK49" i="15"/>
  <c r="BF50" i="15"/>
  <c r="BG50" i="15"/>
  <c r="BH50" i="15"/>
  <c r="BI50" i="15"/>
  <c r="BJ50" i="15"/>
  <c r="BK50" i="15"/>
  <c r="BF51" i="15"/>
  <c r="BG51" i="15"/>
  <c r="BH51" i="15"/>
  <c r="BI51" i="15"/>
  <c r="BJ51" i="15"/>
  <c r="BK51" i="15"/>
  <c r="BF52" i="15"/>
  <c r="BG52" i="15"/>
  <c r="BH52" i="15"/>
  <c r="BI52" i="15"/>
  <c r="BJ52" i="15"/>
  <c r="BK52" i="15"/>
  <c r="BF53" i="15"/>
  <c r="BG53" i="15"/>
  <c r="BH53" i="15"/>
  <c r="BI53" i="15"/>
  <c r="BJ53" i="15"/>
  <c r="BK53" i="15"/>
  <c r="BF54" i="15"/>
  <c r="BG54" i="15"/>
  <c r="BH54" i="15"/>
  <c r="BI54" i="15"/>
  <c r="BJ54" i="15"/>
  <c r="BK54" i="15"/>
  <c r="BF55" i="15"/>
  <c r="BG55" i="15"/>
  <c r="BH55" i="15"/>
  <c r="BI55" i="15"/>
  <c r="BJ55" i="15"/>
  <c r="BK55" i="15"/>
  <c r="BF56" i="15"/>
  <c r="BG56" i="15"/>
  <c r="BH56" i="15"/>
  <c r="BI56" i="15"/>
  <c r="BJ56" i="15"/>
  <c r="BK56" i="15"/>
  <c r="BF57" i="15"/>
  <c r="BG57" i="15"/>
  <c r="BH57" i="15"/>
  <c r="BI57" i="15"/>
  <c r="BJ57" i="15"/>
  <c r="BK57" i="15"/>
  <c r="BF58" i="15"/>
  <c r="BG58" i="15"/>
  <c r="BH58" i="15"/>
  <c r="BI58" i="15"/>
  <c r="BJ58" i="15"/>
  <c r="BK58" i="15"/>
  <c r="BF59" i="15"/>
  <c r="BG59" i="15"/>
  <c r="BH59" i="15"/>
  <c r="BI59" i="15"/>
  <c r="BJ59" i="15"/>
  <c r="BK59" i="15"/>
  <c r="BF60" i="15"/>
  <c r="BG60" i="15"/>
  <c r="BH60" i="15"/>
  <c r="BI60" i="15"/>
  <c r="BJ60" i="15"/>
  <c r="BK60" i="15"/>
  <c r="BF61" i="15"/>
  <c r="BG61" i="15"/>
  <c r="BH61" i="15"/>
  <c r="BI61" i="15"/>
  <c r="BJ61" i="15"/>
  <c r="BK61" i="15"/>
  <c r="BF62" i="15"/>
  <c r="BG62" i="15"/>
  <c r="BH62" i="15"/>
  <c r="BI62" i="15"/>
  <c r="BJ62" i="15"/>
  <c r="BK62" i="15"/>
  <c r="BF63" i="15"/>
  <c r="BG63" i="15"/>
  <c r="BH63" i="15"/>
  <c r="BI63" i="15"/>
  <c r="BJ63" i="15"/>
  <c r="BK63" i="15"/>
  <c r="BF64" i="15"/>
  <c r="BG64" i="15"/>
  <c r="BH64" i="15"/>
  <c r="BI64" i="15"/>
  <c r="BJ64" i="15"/>
  <c r="BK64" i="15"/>
  <c r="BF65" i="15"/>
  <c r="BG65" i="15"/>
  <c r="BH65" i="15"/>
  <c r="BI65" i="15"/>
  <c r="BJ65" i="15"/>
  <c r="BK65" i="15"/>
  <c r="BF66" i="15"/>
  <c r="BG66" i="15"/>
  <c r="BH66" i="15"/>
  <c r="BI66" i="15"/>
  <c r="BJ66" i="15"/>
  <c r="BK66" i="15"/>
  <c r="BF67" i="15"/>
  <c r="BG67" i="15"/>
  <c r="BH67" i="15"/>
  <c r="BI67" i="15"/>
  <c r="BJ67" i="15"/>
  <c r="BK67" i="15"/>
  <c r="BM4" i="15"/>
  <c r="BN4" i="15"/>
  <c r="BO4" i="15"/>
  <c r="BQ4" i="15"/>
  <c r="BR4" i="15"/>
  <c r="BS4" i="15"/>
  <c r="BM5" i="15"/>
  <c r="BN5" i="15"/>
  <c r="BO5" i="15"/>
  <c r="BQ5" i="15"/>
  <c r="BR5" i="15"/>
  <c r="BS5" i="15"/>
  <c r="BM6" i="15"/>
  <c r="BN6" i="15"/>
  <c r="BO6" i="15"/>
  <c r="BQ6" i="15"/>
  <c r="BR6" i="15"/>
  <c r="BS6" i="15"/>
  <c r="BM7" i="15"/>
  <c r="BN7" i="15"/>
  <c r="BO7" i="15"/>
  <c r="BQ7" i="15"/>
  <c r="BR7" i="15"/>
  <c r="BS7" i="15"/>
  <c r="BM8" i="15"/>
  <c r="BN8" i="15"/>
  <c r="BO8" i="15"/>
  <c r="BQ8" i="15"/>
  <c r="BR8" i="15"/>
  <c r="BS8" i="15"/>
  <c r="BM9" i="15"/>
  <c r="BN9" i="15"/>
  <c r="BO9" i="15"/>
  <c r="BQ9" i="15"/>
  <c r="BR9" i="15"/>
  <c r="BS9" i="15"/>
  <c r="BM10" i="15"/>
  <c r="BN10" i="15"/>
  <c r="BO10" i="15"/>
  <c r="BQ10" i="15"/>
  <c r="BR10" i="15"/>
  <c r="BS10" i="15"/>
  <c r="BM11" i="15"/>
  <c r="BN11" i="15"/>
  <c r="BO11" i="15"/>
  <c r="BQ11" i="15"/>
  <c r="BR11" i="15"/>
  <c r="BS11" i="15"/>
  <c r="BM12" i="15"/>
  <c r="BN12" i="15"/>
  <c r="BO12" i="15"/>
  <c r="BQ12" i="15"/>
  <c r="BR12" i="15"/>
  <c r="BS12" i="15"/>
  <c r="BM13" i="15"/>
  <c r="BN13" i="15"/>
  <c r="BO13" i="15"/>
  <c r="BQ13" i="15"/>
  <c r="BR13" i="15"/>
  <c r="BS13" i="15"/>
  <c r="BM14" i="15"/>
  <c r="BN14" i="15"/>
  <c r="BO14" i="15"/>
  <c r="BQ14" i="15"/>
  <c r="BR14" i="15"/>
  <c r="BS14" i="15"/>
  <c r="BM15" i="15"/>
  <c r="BN15" i="15"/>
  <c r="BO15" i="15"/>
  <c r="BQ15" i="15"/>
  <c r="BR15" i="15"/>
  <c r="BS15" i="15"/>
  <c r="BM16" i="15"/>
  <c r="BN16" i="15"/>
  <c r="BO16" i="15"/>
  <c r="BQ16" i="15"/>
  <c r="BR16" i="15"/>
  <c r="BS16" i="15"/>
  <c r="BM17" i="15"/>
  <c r="BN17" i="15"/>
  <c r="BO17" i="15"/>
  <c r="BQ17" i="15"/>
  <c r="BR17" i="15"/>
  <c r="BS17" i="15"/>
  <c r="BM18" i="15"/>
  <c r="BN18" i="15"/>
  <c r="BO18" i="15"/>
  <c r="BQ18" i="15"/>
  <c r="BR18" i="15"/>
  <c r="BS18" i="15"/>
  <c r="BM19" i="15"/>
  <c r="BN19" i="15"/>
  <c r="BO19" i="15"/>
  <c r="BQ19" i="15"/>
  <c r="BR19" i="15"/>
  <c r="BS19" i="15"/>
  <c r="BM20" i="15"/>
  <c r="BN20" i="15"/>
  <c r="BO20" i="15"/>
  <c r="BQ20" i="15"/>
  <c r="BR20" i="15"/>
  <c r="BS20" i="15"/>
  <c r="BM21" i="15"/>
  <c r="BN21" i="15"/>
  <c r="BO21" i="15"/>
  <c r="BQ21" i="15"/>
  <c r="BR21" i="15"/>
  <c r="BS21" i="15"/>
  <c r="BM22" i="15"/>
  <c r="BN22" i="15"/>
  <c r="BO22" i="15"/>
  <c r="BQ22" i="15"/>
  <c r="BR22" i="15"/>
  <c r="BS22" i="15"/>
  <c r="BM23" i="15"/>
  <c r="BN23" i="15"/>
  <c r="BO23" i="15"/>
  <c r="BQ23" i="15"/>
  <c r="BR23" i="15"/>
  <c r="BS23" i="15"/>
  <c r="BM24" i="15"/>
  <c r="BN24" i="15"/>
  <c r="BO24" i="15"/>
  <c r="BQ24" i="15"/>
  <c r="BR24" i="15"/>
  <c r="BS24" i="15"/>
  <c r="BM25" i="15"/>
  <c r="BN25" i="15"/>
  <c r="BO25" i="15"/>
  <c r="BQ25" i="15"/>
  <c r="BR25" i="15"/>
  <c r="BS25" i="15"/>
  <c r="BM26" i="15"/>
  <c r="BN26" i="15"/>
  <c r="BO26" i="15"/>
  <c r="BQ26" i="15"/>
  <c r="BR26" i="15"/>
  <c r="BS26" i="15"/>
  <c r="BM27" i="15"/>
  <c r="BN27" i="15"/>
  <c r="BO27" i="15"/>
  <c r="BQ27" i="15"/>
  <c r="BR27" i="15"/>
  <c r="BS27" i="15"/>
  <c r="BM28" i="15"/>
  <c r="BN28" i="15"/>
  <c r="BO28" i="15"/>
  <c r="BQ28" i="15"/>
  <c r="BR28" i="15"/>
  <c r="BS28" i="15"/>
  <c r="BM29" i="15"/>
  <c r="BN29" i="15"/>
  <c r="BO29" i="15"/>
  <c r="BQ29" i="15"/>
  <c r="BR29" i="15"/>
  <c r="BS29" i="15"/>
  <c r="BM30" i="15"/>
  <c r="BN30" i="15"/>
  <c r="BO30" i="15"/>
  <c r="BQ30" i="15"/>
  <c r="BR30" i="15"/>
  <c r="BS30" i="15"/>
  <c r="BM31" i="15"/>
  <c r="BN31" i="15"/>
  <c r="BO31" i="15"/>
  <c r="BQ31" i="15"/>
  <c r="BR31" i="15"/>
  <c r="BS31" i="15"/>
  <c r="BM32" i="15"/>
  <c r="BN32" i="15"/>
  <c r="BO32" i="15"/>
  <c r="BQ32" i="15"/>
  <c r="BR32" i="15"/>
  <c r="BS32" i="15"/>
  <c r="BM33" i="15"/>
  <c r="BN33" i="15"/>
  <c r="BO33" i="15"/>
  <c r="BQ33" i="15"/>
  <c r="BR33" i="15"/>
  <c r="BS33" i="15"/>
  <c r="BM34" i="15"/>
  <c r="BN34" i="15"/>
  <c r="BO34" i="15"/>
  <c r="BQ34" i="15"/>
  <c r="BR34" i="15"/>
  <c r="BS34" i="15"/>
  <c r="BM35" i="15"/>
  <c r="BN35" i="15"/>
  <c r="BO35" i="15"/>
  <c r="BQ35" i="15"/>
  <c r="BR35" i="15"/>
  <c r="BS35" i="15"/>
  <c r="BM36" i="15"/>
  <c r="BN36" i="15"/>
  <c r="BO36" i="15"/>
  <c r="BQ36" i="15"/>
  <c r="BR36" i="15"/>
  <c r="BS36" i="15"/>
  <c r="BM37" i="15"/>
  <c r="BN37" i="15"/>
  <c r="BO37" i="15"/>
  <c r="BQ37" i="15"/>
  <c r="BR37" i="15"/>
  <c r="BS37" i="15"/>
  <c r="BM38" i="15"/>
  <c r="BN38" i="15"/>
  <c r="BO38" i="15"/>
  <c r="BQ38" i="15"/>
  <c r="BR38" i="15"/>
  <c r="BS38" i="15"/>
  <c r="BM39" i="15"/>
  <c r="BN39" i="15"/>
  <c r="BO39" i="15"/>
  <c r="BQ39" i="15"/>
  <c r="BR39" i="15"/>
  <c r="BS39" i="15"/>
  <c r="BM40" i="15"/>
  <c r="BN40" i="15"/>
  <c r="BO40" i="15"/>
  <c r="BQ40" i="15"/>
  <c r="BR40" i="15"/>
  <c r="BS40" i="15"/>
  <c r="BM41" i="15"/>
  <c r="BN41" i="15"/>
  <c r="BO41" i="15"/>
  <c r="BQ41" i="15"/>
  <c r="BR41" i="15"/>
  <c r="BS41" i="15"/>
  <c r="BM42" i="15"/>
  <c r="BN42" i="15"/>
  <c r="BO42" i="15"/>
  <c r="BQ42" i="15"/>
  <c r="BR42" i="15"/>
  <c r="BS42" i="15"/>
  <c r="BM43" i="15"/>
  <c r="BN43" i="15"/>
  <c r="BO43" i="15"/>
  <c r="BQ43" i="15"/>
  <c r="BR43" i="15"/>
  <c r="BS43" i="15"/>
  <c r="BM44" i="15"/>
  <c r="BN44" i="15"/>
  <c r="BO44" i="15"/>
  <c r="BQ44" i="15"/>
  <c r="BR44" i="15"/>
  <c r="BS44" i="15"/>
  <c r="BM45" i="15"/>
  <c r="BN45" i="15"/>
  <c r="BO45" i="15"/>
  <c r="BQ45" i="15"/>
  <c r="BR45" i="15"/>
  <c r="BS45" i="15"/>
  <c r="BM46" i="15"/>
  <c r="BN46" i="15"/>
  <c r="BO46" i="15"/>
  <c r="BQ46" i="15"/>
  <c r="BR46" i="15"/>
  <c r="BS46" i="15"/>
  <c r="BM47" i="15"/>
  <c r="BN47" i="15"/>
  <c r="BO47" i="15"/>
  <c r="BQ47" i="15"/>
  <c r="BR47" i="15"/>
  <c r="BS47" i="15"/>
  <c r="BM48" i="15"/>
  <c r="BN48" i="15"/>
  <c r="BO48" i="15"/>
  <c r="BQ48" i="15"/>
  <c r="BR48" i="15"/>
  <c r="BS48" i="15"/>
  <c r="BM49" i="15"/>
  <c r="BN49" i="15"/>
  <c r="BO49" i="15"/>
  <c r="BQ49" i="15"/>
  <c r="BR49" i="15"/>
  <c r="BS49" i="15"/>
  <c r="BM50" i="15"/>
  <c r="BN50" i="15"/>
  <c r="BO50" i="15"/>
  <c r="BQ50" i="15"/>
  <c r="BR50" i="15"/>
  <c r="BS50" i="15"/>
  <c r="BM51" i="15"/>
  <c r="BN51" i="15"/>
  <c r="BO51" i="15"/>
  <c r="BQ51" i="15"/>
  <c r="BR51" i="15"/>
  <c r="BS51" i="15"/>
  <c r="BM52" i="15"/>
  <c r="BN52" i="15"/>
  <c r="BO52" i="15"/>
  <c r="BQ52" i="15"/>
  <c r="BR52" i="15"/>
  <c r="BS52" i="15"/>
  <c r="BM53" i="15"/>
  <c r="BN53" i="15"/>
  <c r="BO53" i="15"/>
  <c r="BQ53" i="15"/>
  <c r="BR53" i="15"/>
  <c r="BS53" i="15"/>
  <c r="BM54" i="15"/>
  <c r="BN54" i="15"/>
  <c r="BO54" i="15"/>
  <c r="BQ54" i="15"/>
  <c r="BR54" i="15"/>
  <c r="BS54" i="15"/>
  <c r="BM55" i="15"/>
  <c r="BN55" i="15"/>
  <c r="BO55" i="15"/>
  <c r="BQ55" i="15"/>
  <c r="BR55" i="15"/>
  <c r="BS55" i="15"/>
  <c r="BM56" i="15"/>
  <c r="BN56" i="15"/>
  <c r="BO56" i="15"/>
  <c r="BQ56" i="15"/>
  <c r="BR56" i="15"/>
  <c r="BS56" i="15"/>
  <c r="BM57" i="15"/>
  <c r="BN57" i="15"/>
  <c r="BO57" i="15"/>
  <c r="BQ57" i="15"/>
  <c r="BR57" i="15"/>
  <c r="BS57" i="15"/>
  <c r="BM58" i="15"/>
  <c r="BN58" i="15"/>
  <c r="BO58" i="15"/>
  <c r="BQ58" i="15"/>
  <c r="BR58" i="15"/>
  <c r="BS58" i="15"/>
  <c r="BM59" i="15"/>
  <c r="BN59" i="15"/>
  <c r="BO59" i="15"/>
  <c r="BQ59" i="15"/>
  <c r="BR59" i="15"/>
  <c r="BS59" i="15"/>
  <c r="BM60" i="15"/>
  <c r="BN60" i="15"/>
  <c r="BO60" i="15"/>
  <c r="BQ60" i="15"/>
  <c r="BR60" i="15"/>
  <c r="BS60" i="15"/>
  <c r="BM61" i="15"/>
  <c r="BN61" i="15"/>
  <c r="BO61" i="15"/>
  <c r="BQ61" i="15"/>
  <c r="BR61" i="15"/>
  <c r="BS61" i="15"/>
  <c r="BM62" i="15"/>
  <c r="BN62" i="15"/>
  <c r="BO62" i="15"/>
  <c r="BQ62" i="15"/>
  <c r="BR62" i="15"/>
  <c r="BS62" i="15"/>
  <c r="BM63" i="15"/>
  <c r="BN63" i="15"/>
  <c r="BO63" i="15"/>
  <c r="BQ63" i="15"/>
  <c r="BR63" i="15"/>
  <c r="BS63" i="15"/>
  <c r="BM64" i="15"/>
  <c r="BN64" i="15"/>
  <c r="BO64" i="15"/>
  <c r="BQ64" i="15"/>
  <c r="BR64" i="15"/>
  <c r="BS64" i="15"/>
  <c r="BM65" i="15"/>
  <c r="BN65" i="15"/>
  <c r="BO65" i="15"/>
  <c r="BQ65" i="15"/>
  <c r="BR65" i="15"/>
  <c r="BS65" i="15"/>
  <c r="BM66" i="15"/>
  <c r="BN66" i="15"/>
  <c r="BO66" i="15"/>
  <c r="BQ66" i="15"/>
  <c r="BR66" i="15"/>
  <c r="BS66" i="15"/>
  <c r="BM67" i="15"/>
  <c r="BN67" i="15"/>
  <c r="BO67" i="15"/>
  <c r="BQ67" i="15"/>
  <c r="BR67" i="15"/>
  <c r="BS67" i="15"/>
  <c r="BQ3" i="15"/>
  <c r="BR3" i="15"/>
  <c r="BS3" i="15"/>
  <c r="BO3" i="15"/>
  <c r="BM3" i="15"/>
  <c r="BN3" i="15"/>
  <c r="BK3" i="15"/>
  <c r="BI3" i="15"/>
  <c r="BJ3" i="15"/>
  <c r="BH3" i="15"/>
  <c r="BG3" i="15"/>
  <c r="BF3" i="15"/>
  <c r="Z104" i="15"/>
  <c r="Z118" i="15"/>
  <c r="Z117" i="15"/>
  <c r="Z116" i="15"/>
  <c r="Z114" i="15"/>
  <c r="Z113" i="15"/>
  <c r="Z112" i="15"/>
  <c r="Z110" i="15"/>
  <c r="Z109" i="15"/>
  <c r="Z108" i="15"/>
  <c r="Z106" i="15"/>
  <c r="Z105" i="15"/>
  <c r="Y1241" i="1"/>
  <c r="N1287" i="1"/>
  <c r="N1285" i="1"/>
  <c r="N1281" i="1"/>
  <c r="N1279" i="1"/>
  <c r="N1275" i="1"/>
  <c r="N1273" i="1"/>
  <c r="N1269" i="1"/>
  <c r="N1267" i="1"/>
  <c r="N1263" i="1"/>
  <c r="N1261" i="1"/>
  <c r="N1257" i="1"/>
  <c r="N1255" i="1"/>
  <c r="N1251" i="1"/>
  <c r="N1249" i="1"/>
  <c r="N1245" i="1"/>
  <c r="N1243" i="1"/>
  <c r="Y1255" i="1"/>
  <c r="Y1253" i="1"/>
  <c r="Y1251" i="1"/>
  <c r="Y1250" i="1"/>
  <c r="Y1249" i="1"/>
  <c r="Y1247" i="1"/>
  <c r="Y1246" i="1"/>
  <c r="Y1245" i="1"/>
  <c r="Y1243" i="1"/>
  <c r="Y1242" i="1"/>
  <c r="U1241" i="1"/>
  <c r="U1255" i="1"/>
  <c r="U1254" i="1"/>
  <c r="U1253" i="1"/>
  <c r="U1251" i="1"/>
  <c r="U1250" i="1"/>
  <c r="U1249" i="1"/>
  <c r="U1247" i="1"/>
  <c r="U1246" i="1"/>
  <c r="U1245" i="1"/>
  <c r="U1243" i="1"/>
  <c r="U1242" i="1"/>
  <c r="N1237" i="1"/>
  <c r="N1241" i="1"/>
  <c r="N1286" i="1"/>
  <c r="N1284" i="1"/>
  <c r="N1283" i="1"/>
  <c r="N1280" i="1"/>
  <c r="N1278" i="1"/>
  <c r="N1277" i="1"/>
  <c r="N1274" i="1"/>
  <c r="N1272" i="1"/>
  <c r="N1271" i="1"/>
  <c r="N1268" i="1"/>
  <c r="N1266" i="1"/>
  <c r="N1265" i="1"/>
  <c r="N1262" i="1"/>
  <c r="N1260" i="1"/>
  <c r="N1259" i="1"/>
  <c r="N1256" i="1"/>
  <c r="N1254" i="1"/>
  <c r="N1253" i="1"/>
  <c r="N1250" i="1"/>
  <c r="N1248" i="1"/>
  <c r="N1244" i="1"/>
  <c r="O1237" i="1"/>
  <c r="N1242" i="1"/>
  <c r="AD1238" i="1"/>
  <c r="AE1238" i="1"/>
  <c r="AF1238" i="1"/>
  <c r="Z1238" i="1"/>
  <c r="AA1238" i="1"/>
  <c r="AB1238" i="1"/>
  <c r="AC1238" i="1"/>
  <c r="X1238" i="1"/>
  <c r="Y1238" i="1"/>
  <c r="U1238" i="1"/>
  <c r="V1238" i="1"/>
  <c r="W1238" i="1"/>
  <c r="R1238" i="1"/>
  <c r="S1238" i="1"/>
  <c r="T1238" i="1"/>
  <c r="O1238" i="1"/>
  <c r="P1238" i="1"/>
  <c r="Q1238" i="1"/>
  <c r="N1238" i="1"/>
  <c r="Y1207" i="1"/>
  <c r="Z1207" i="1"/>
  <c r="AA1207" i="1"/>
  <c r="AB1207" i="1"/>
  <c r="AC1207" i="1"/>
  <c r="AD1207" i="1"/>
  <c r="AE1207" i="1"/>
  <c r="AF1207" i="1"/>
  <c r="V1207" i="1"/>
  <c r="W1207" i="1"/>
  <c r="X1207" i="1"/>
  <c r="U1207" i="1"/>
  <c r="S1207" i="1"/>
  <c r="T1207" i="1"/>
  <c r="R1207" i="1"/>
  <c r="Q1207" i="1"/>
  <c r="P1207" i="1"/>
  <c r="O1207" i="1"/>
  <c r="AS67" i="15"/>
  <c r="AU3" i="15"/>
  <c r="AU4" i="15"/>
  <c r="AU5" i="15"/>
  <c r="AU6" i="15"/>
  <c r="AU7" i="15"/>
  <c r="AU8" i="15"/>
  <c r="AU9" i="15"/>
  <c r="AU10" i="15"/>
  <c r="AU11" i="15"/>
  <c r="AU12" i="15"/>
  <c r="AU13" i="15"/>
  <c r="AU14" i="15"/>
  <c r="AU15" i="15"/>
  <c r="AU16" i="15"/>
  <c r="AU17" i="15"/>
  <c r="AU18" i="15"/>
  <c r="AU19" i="15"/>
  <c r="AU20" i="15"/>
  <c r="AU21" i="15"/>
  <c r="AU22" i="15"/>
  <c r="AU23" i="15"/>
  <c r="AU24" i="15"/>
  <c r="AU25" i="15"/>
  <c r="AU26" i="15"/>
  <c r="AU27" i="15"/>
  <c r="AU28" i="15"/>
  <c r="AU29" i="15"/>
  <c r="AU30" i="15"/>
  <c r="AU31" i="15"/>
  <c r="AU32" i="15"/>
  <c r="AU33" i="15"/>
  <c r="AU34" i="15"/>
  <c r="AU35" i="15"/>
  <c r="AU36" i="15"/>
  <c r="AU37" i="15"/>
  <c r="AU38" i="15"/>
  <c r="AU39" i="15"/>
  <c r="AU40" i="15"/>
  <c r="AU41" i="15"/>
  <c r="AU42" i="15"/>
  <c r="AU43" i="15"/>
  <c r="AU44" i="15"/>
  <c r="AU45" i="15"/>
  <c r="AU46" i="15"/>
  <c r="AU47" i="15"/>
  <c r="AU48" i="15"/>
  <c r="AU49" i="15"/>
  <c r="AU50" i="15"/>
  <c r="AU51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3" i="1"/>
  <c r="BC4" i="15"/>
  <c r="BC5" i="15"/>
  <c r="BC6" i="15"/>
  <c r="BC7" i="15"/>
  <c r="BC8" i="15"/>
  <c r="BC9" i="15"/>
  <c r="BC10" i="15"/>
  <c r="BC11" i="15"/>
  <c r="BC12" i="15"/>
  <c r="BC13" i="15"/>
  <c r="BC14" i="15"/>
  <c r="BC15" i="15"/>
  <c r="BC16" i="15"/>
  <c r="BC17" i="15"/>
  <c r="BC18" i="15"/>
  <c r="BC19" i="15"/>
  <c r="BC20" i="15"/>
  <c r="BC21" i="15"/>
  <c r="BC22" i="15"/>
  <c r="BC23" i="15"/>
  <c r="BC24" i="15"/>
  <c r="BC25" i="15"/>
  <c r="BC26" i="15"/>
  <c r="BC27" i="15"/>
  <c r="BC28" i="15"/>
  <c r="BC29" i="15"/>
  <c r="BC30" i="15"/>
  <c r="BC31" i="15"/>
  <c r="BC32" i="15"/>
  <c r="BC33" i="15"/>
  <c r="BC34" i="15"/>
  <c r="BC35" i="15"/>
  <c r="BC36" i="15"/>
  <c r="BC37" i="15"/>
  <c r="BC38" i="15"/>
  <c r="BC39" i="15"/>
  <c r="BC40" i="15"/>
  <c r="BC41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3" i="15"/>
  <c r="BA4" i="15"/>
  <c r="BA3" i="15"/>
  <c r="BA5" i="15"/>
  <c r="BA6" i="15"/>
  <c r="BA7" i="15"/>
  <c r="BA8" i="15"/>
  <c r="BA9" i="15"/>
  <c r="BA10" i="15"/>
  <c r="BA11" i="15"/>
  <c r="BA12" i="15"/>
  <c r="BA13" i="15"/>
  <c r="BA14" i="15"/>
  <c r="BA15" i="15"/>
  <c r="BA16" i="15"/>
  <c r="BA17" i="15"/>
  <c r="BA18" i="15"/>
  <c r="BA19" i="15"/>
  <c r="BA20" i="15"/>
  <c r="BA21" i="15"/>
  <c r="BA22" i="15"/>
  <c r="BA23" i="15"/>
  <c r="BA24" i="15"/>
  <c r="BA25" i="15"/>
  <c r="BA26" i="15"/>
  <c r="BA27" i="15"/>
  <c r="BA28" i="15"/>
  <c r="BA29" i="15"/>
  <c r="BA30" i="15"/>
  <c r="BA31" i="15"/>
  <c r="BA32" i="15"/>
  <c r="BA33" i="15"/>
  <c r="BA34" i="15"/>
  <c r="BA35" i="15"/>
  <c r="BA36" i="15"/>
  <c r="BA37" i="15"/>
  <c r="BA38" i="15"/>
  <c r="BA39" i="15"/>
  <c r="BA40" i="15"/>
  <c r="BA41" i="15"/>
  <c r="BA42" i="15"/>
  <c r="BA43" i="15"/>
  <c r="BA44" i="15"/>
  <c r="BA45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2" i="15"/>
  <c r="BA63" i="15"/>
  <c r="BA64" i="15"/>
  <c r="BA65" i="15"/>
  <c r="BA66" i="15"/>
  <c r="BA67" i="15"/>
  <c r="BB4" i="15"/>
  <c r="BB5" i="15"/>
  <c r="BB6" i="15"/>
  <c r="BB7" i="15"/>
  <c r="BB8" i="15"/>
  <c r="BB9" i="15"/>
  <c r="BB10" i="15"/>
  <c r="BB11" i="15"/>
  <c r="BB12" i="15"/>
  <c r="BB13" i="15"/>
  <c r="BB14" i="15"/>
  <c r="BB15" i="15"/>
  <c r="BB16" i="15"/>
  <c r="BB17" i="15"/>
  <c r="BB18" i="15"/>
  <c r="BB19" i="15"/>
  <c r="BB20" i="15"/>
  <c r="BB21" i="15"/>
  <c r="BB22" i="15"/>
  <c r="BB23" i="15"/>
  <c r="BB24" i="15"/>
  <c r="BB25" i="15"/>
  <c r="BB26" i="15"/>
  <c r="BB27" i="15"/>
  <c r="BB28" i="15"/>
  <c r="BB29" i="15"/>
  <c r="BB30" i="15"/>
  <c r="BB31" i="15"/>
  <c r="BB32" i="15"/>
  <c r="BB33" i="15"/>
  <c r="BB34" i="15"/>
  <c r="BB35" i="15"/>
  <c r="BB36" i="15"/>
  <c r="BB37" i="15"/>
  <c r="BB38" i="15"/>
  <c r="BB39" i="15"/>
  <c r="BB40" i="15"/>
  <c r="BB41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7" i="15"/>
  <c r="BB3" i="15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3" i="1"/>
  <c r="AZ10" i="15"/>
  <c r="AZ11" i="15"/>
  <c r="AZ12" i="15"/>
  <c r="AZ13" i="15"/>
  <c r="AZ14" i="15"/>
  <c r="AZ15" i="15"/>
  <c r="AZ16" i="15"/>
  <c r="AZ17" i="15"/>
  <c r="AZ18" i="15"/>
  <c r="AZ19" i="15"/>
  <c r="AZ20" i="15"/>
  <c r="AZ21" i="15"/>
  <c r="AZ22" i="15"/>
  <c r="AZ23" i="15"/>
  <c r="AZ24" i="15"/>
  <c r="AZ25" i="15"/>
  <c r="AZ26" i="15"/>
  <c r="AZ27" i="15"/>
  <c r="AZ28" i="15"/>
  <c r="AZ29" i="15"/>
  <c r="AZ30" i="15"/>
  <c r="AZ31" i="15"/>
  <c r="AZ32" i="15"/>
  <c r="AZ33" i="15"/>
  <c r="AZ34" i="15"/>
  <c r="AZ35" i="15"/>
  <c r="AZ36" i="15"/>
  <c r="AZ37" i="15"/>
  <c r="AZ38" i="15"/>
  <c r="AZ39" i="15"/>
  <c r="AZ40" i="15"/>
  <c r="AZ41" i="15"/>
  <c r="AZ42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1" i="15"/>
  <c r="AZ62" i="15"/>
  <c r="AZ63" i="15"/>
  <c r="AZ64" i="15"/>
  <c r="AZ65" i="15"/>
  <c r="AZ66" i="15"/>
  <c r="AZ67" i="15"/>
  <c r="AZ7" i="15"/>
  <c r="AZ8" i="15"/>
  <c r="AZ9" i="15"/>
  <c r="AZ4" i="15"/>
  <c r="AZ5" i="15"/>
  <c r="AZ6" i="15"/>
  <c r="AZ3" i="15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4" i="1"/>
  <c r="AT5" i="1"/>
  <c r="AT6" i="1"/>
  <c r="AT7" i="1"/>
  <c r="AT8" i="1"/>
  <c r="AT9" i="1"/>
  <c r="AT10" i="1"/>
  <c r="AT11" i="1"/>
  <c r="AT12" i="1"/>
  <c r="AT13" i="1"/>
  <c r="AT3" i="1"/>
  <c r="AW46" i="15"/>
  <c r="AW47" i="15"/>
  <c r="AW48" i="15"/>
  <c r="AW49" i="15"/>
  <c r="AW50" i="15"/>
  <c r="AW51" i="15"/>
  <c r="AW52" i="15"/>
  <c r="AW53" i="15"/>
  <c r="AW54" i="15"/>
  <c r="AW55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V4" i="15"/>
  <c r="AV5" i="15"/>
  <c r="AV6" i="15"/>
  <c r="AV7" i="15"/>
  <c r="AV8" i="15"/>
  <c r="AV9" i="15"/>
  <c r="AV10" i="15"/>
  <c r="AV11" i="15"/>
  <c r="AV12" i="15"/>
  <c r="AV13" i="15"/>
  <c r="AV14" i="15"/>
  <c r="AV15" i="15"/>
  <c r="AV16" i="15"/>
  <c r="AV17" i="15"/>
  <c r="AV18" i="15"/>
  <c r="AV19" i="15"/>
  <c r="AV20" i="15"/>
  <c r="AV21" i="15"/>
  <c r="AV22" i="15"/>
  <c r="AV23" i="15"/>
  <c r="AV24" i="15"/>
  <c r="AV25" i="15"/>
  <c r="AV26" i="15"/>
  <c r="AV27" i="15"/>
  <c r="AV28" i="15"/>
  <c r="AV29" i="15"/>
  <c r="AV30" i="15"/>
  <c r="AV31" i="15"/>
  <c r="AV32" i="15"/>
  <c r="AV33" i="15"/>
  <c r="AV34" i="15"/>
  <c r="AV35" i="15"/>
  <c r="AV36" i="15"/>
  <c r="AV37" i="15"/>
  <c r="AV38" i="15"/>
  <c r="AV39" i="15"/>
  <c r="AV40" i="15"/>
  <c r="AV41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3" i="15"/>
  <c r="AC1226" i="1"/>
  <c r="AD1226" i="1"/>
  <c r="AE1226" i="1"/>
  <c r="AF1226" i="1"/>
  <c r="Y1226" i="1"/>
  <c r="Z1226" i="1"/>
  <c r="AA1226" i="1"/>
  <c r="AB1226" i="1"/>
  <c r="V1226" i="1"/>
  <c r="W1226" i="1"/>
  <c r="X1226" i="1"/>
  <c r="T1226" i="1"/>
  <c r="U1226" i="1"/>
  <c r="R1226" i="1"/>
  <c r="S1226" i="1"/>
  <c r="O1226" i="1"/>
  <c r="P1226" i="1"/>
  <c r="Q1226" i="1"/>
  <c r="U89" i="15"/>
  <c r="V89" i="15"/>
  <c r="W89" i="15"/>
  <c r="X89" i="15"/>
  <c r="Y89" i="15"/>
  <c r="Z89" i="15"/>
  <c r="AA89" i="15"/>
  <c r="AB89" i="15"/>
  <c r="S89" i="15"/>
  <c r="T89" i="15"/>
  <c r="O89" i="15"/>
  <c r="P89" i="15"/>
  <c r="Q89" i="15"/>
  <c r="R89" i="15"/>
  <c r="V118" i="15"/>
  <c r="V114" i="15"/>
  <c r="V110" i="15"/>
  <c r="V113" i="15"/>
  <c r="V117" i="15"/>
  <c r="V109" i="15"/>
  <c r="V116" i="15"/>
  <c r="V112" i="15"/>
  <c r="V108" i="15"/>
  <c r="V106" i="15"/>
  <c r="V105" i="15"/>
  <c r="V104" i="15"/>
  <c r="Y1254" i="1"/>
  <c r="O78" i="15"/>
  <c r="O79" i="15"/>
  <c r="O80" i="15"/>
  <c r="AC1237" i="1"/>
  <c r="W1237" i="1"/>
  <c r="X1237" i="1"/>
  <c r="Y1237" i="1"/>
  <c r="Z1237" i="1"/>
  <c r="AA1237" i="1"/>
  <c r="AB1237" i="1"/>
  <c r="V1237" i="1"/>
  <c r="U1237" i="1"/>
  <c r="A54" i="15"/>
  <c r="B54" i="15"/>
  <c r="E54" i="15"/>
  <c r="A55" i="15"/>
  <c r="B55" i="15"/>
  <c r="E55" i="15"/>
  <c r="A56" i="15"/>
  <c r="B56" i="15"/>
  <c r="E56" i="15"/>
  <c r="A57" i="15"/>
  <c r="B57" i="15"/>
  <c r="E57" i="15"/>
  <c r="A58" i="15"/>
  <c r="B58" i="15"/>
  <c r="E58" i="15"/>
  <c r="A59" i="15"/>
  <c r="B59" i="15"/>
  <c r="E59" i="15"/>
  <c r="A60" i="15"/>
  <c r="B60" i="15"/>
  <c r="E60" i="15"/>
  <c r="A61" i="15"/>
  <c r="B61" i="15"/>
  <c r="E61" i="15"/>
  <c r="A62" i="15"/>
  <c r="B62" i="15"/>
  <c r="E62" i="15"/>
  <c r="A63" i="15"/>
  <c r="B63" i="15"/>
  <c r="E63" i="15"/>
  <c r="A64" i="15"/>
  <c r="B64" i="15"/>
  <c r="E64" i="15"/>
  <c r="A65" i="15"/>
  <c r="B65" i="15"/>
  <c r="E65" i="15"/>
  <c r="A66" i="15"/>
  <c r="B66" i="15"/>
  <c r="E66" i="15"/>
  <c r="A67" i="15"/>
  <c r="B67" i="15"/>
  <c r="E67" i="15"/>
  <c r="A44" i="15"/>
  <c r="B44" i="15"/>
  <c r="E44" i="15"/>
  <c r="A45" i="15"/>
  <c r="B45" i="15"/>
  <c r="E45" i="15"/>
  <c r="A46" i="15"/>
  <c r="B46" i="15"/>
  <c r="E46" i="15"/>
  <c r="A47" i="15"/>
  <c r="B47" i="15"/>
  <c r="E47" i="15"/>
  <c r="A48" i="15"/>
  <c r="B48" i="15"/>
  <c r="E48" i="15"/>
  <c r="A49" i="15"/>
  <c r="B49" i="15"/>
  <c r="E49" i="15"/>
  <c r="A50" i="15"/>
  <c r="B50" i="15"/>
  <c r="E50" i="15"/>
  <c r="A51" i="15"/>
  <c r="B51" i="15"/>
  <c r="E51" i="15"/>
  <c r="A52" i="15"/>
  <c r="B52" i="15"/>
  <c r="E52" i="15"/>
  <c r="A53" i="15"/>
  <c r="B53" i="15"/>
  <c r="E53" i="15"/>
  <c r="E15" i="13"/>
  <c r="F15" i="13"/>
  <c r="G15" i="13"/>
  <c r="H15" i="13"/>
  <c r="L15" i="13"/>
  <c r="N15" i="13"/>
  <c r="E16" i="13"/>
  <c r="F16" i="13"/>
  <c r="G16" i="13"/>
  <c r="H16" i="13"/>
  <c r="L16" i="13"/>
  <c r="N16" i="13"/>
  <c r="E17" i="13"/>
  <c r="F17" i="13"/>
  <c r="G17" i="13"/>
  <c r="H17" i="13"/>
  <c r="L17" i="13"/>
  <c r="N17" i="13"/>
  <c r="E18" i="13"/>
  <c r="F18" i="13"/>
  <c r="G18" i="13"/>
  <c r="H18" i="13"/>
  <c r="L18" i="13"/>
  <c r="N18" i="13"/>
  <c r="E19" i="13"/>
  <c r="F19" i="13"/>
  <c r="G19" i="13"/>
  <c r="H19" i="13"/>
  <c r="L19" i="13"/>
  <c r="N19" i="13"/>
  <c r="E20" i="13"/>
  <c r="F20" i="13"/>
  <c r="G20" i="13"/>
  <c r="H20" i="13"/>
  <c r="L20" i="13"/>
  <c r="N20" i="13"/>
  <c r="E21" i="13"/>
  <c r="F21" i="13"/>
  <c r="G21" i="13"/>
  <c r="H21" i="13"/>
  <c r="L21" i="13"/>
  <c r="N21" i="13"/>
  <c r="E22" i="13"/>
  <c r="F22" i="13"/>
  <c r="G22" i="13"/>
  <c r="H22" i="13"/>
  <c r="L22" i="13"/>
  <c r="N22" i="13"/>
  <c r="E23" i="13"/>
  <c r="F23" i="13"/>
  <c r="G23" i="13"/>
  <c r="H23" i="13"/>
  <c r="L23" i="13"/>
  <c r="N23" i="13"/>
  <c r="E24" i="13"/>
  <c r="F24" i="13"/>
  <c r="G24" i="13"/>
  <c r="H24" i="13"/>
  <c r="L24" i="13"/>
  <c r="N24" i="13"/>
  <c r="E25" i="13"/>
  <c r="F25" i="13"/>
  <c r="G25" i="13"/>
  <c r="H25" i="13"/>
  <c r="L25" i="13"/>
  <c r="N25" i="13"/>
  <c r="E26" i="13"/>
  <c r="F26" i="13"/>
  <c r="G26" i="13"/>
  <c r="H26" i="13"/>
  <c r="L26" i="13"/>
  <c r="N26" i="13"/>
  <c r="E27" i="13"/>
  <c r="F27" i="13"/>
  <c r="G27" i="13"/>
  <c r="H27" i="13"/>
  <c r="L27" i="13"/>
  <c r="N27" i="13"/>
  <c r="E28" i="13"/>
  <c r="F28" i="13"/>
  <c r="G28" i="13"/>
  <c r="H28" i="13"/>
  <c r="L28" i="13"/>
  <c r="N28" i="13"/>
  <c r="E29" i="13"/>
  <c r="F29" i="13"/>
  <c r="G29" i="13"/>
  <c r="H29" i="13"/>
  <c r="L29" i="13"/>
  <c r="N29" i="13"/>
  <c r="E30" i="13"/>
  <c r="F30" i="13"/>
  <c r="G30" i="13"/>
  <c r="H30" i="13"/>
  <c r="L30" i="13"/>
  <c r="N30" i="13"/>
  <c r="E31" i="13"/>
  <c r="F31" i="13"/>
  <c r="G31" i="13"/>
  <c r="H31" i="13"/>
  <c r="L31" i="13"/>
  <c r="N31" i="13"/>
  <c r="E32" i="13"/>
  <c r="F32" i="13"/>
  <c r="G32" i="13"/>
  <c r="H32" i="13"/>
  <c r="L32" i="13"/>
  <c r="N32" i="13"/>
  <c r="E33" i="13"/>
  <c r="F33" i="13"/>
  <c r="G33" i="13"/>
  <c r="H33" i="13"/>
  <c r="L33" i="13"/>
  <c r="N33" i="13"/>
  <c r="E34" i="13"/>
  <c r="F34" i="13"/>
  <c r="G34" i="13"/>
  <c r="H34" i="13"/>
  <c r="L34" i="13"/>
  <c r="N34" i="13"/>
  <c r="E35" i="13"/>
  <c r="F35" i="13"/>
  <c r="G35" i="13"/>
  <c r="H35" i="13"/>
  <c r="L35" i="13"/>
  <c r="N35" i="13"/>
  <c r="E36" i="13"/>
  <c r="F36" i="13"/>
  <c r="G36" i="13"/>
  <c r="H36" i="13"/>
  <c r="L36" i="13"/>
  <c r="N36" i="13"/>
  <c r="E37" i="13"/>
  <c r="F37" i="13"/>
  <c r="G37" i="13"/>
  <c r="H37" i="13"/>
  <c r="L37" i="13"/>
  <c r="N37" i="13"/>
  <c r="E38" i="13"/>
  <c r="F38" i="13"/>
  <c r="G38" i="13"/>
  <c r="H38" i="13"/>
  <c r="L38" i="13"/>
  <c r="N38" i="13"/>
  <c r="E39" i="13"/>
  <c r="F39" i="13"/>
  <c r="G39" i="13"/>
  <c r="H39" i="13"/>
  <c r="L39" i="13"/>
  <c r="N39" i="13"/>
  <c r="E40" i="13"/>
  <c r="F40" i="13"/>
  <c r="G40" i="13"/>
  <c r="H40" i="13"/>
  <c r="L40" i="13"/>
  <c r="N40" i="13"/>
  <c r="E41" i="13"/>
  <c r="F41" i="13"/>
  <c r="G41" i="13"/>
  <c r="H41" i="13"/>
  <c r="L41" i="13"/>
  <c r="N41" i="13"/>
  <c r="E42" i="13"/>
  <c r="F42" i="13"/>
  <c r="G42" i="13"/>
  <c r="H42" i="13"/>
  <c r="L42" i="13"/>
  <c r="N42" i="13"/>
  <c r="E43" i="13"/>
  <c r="F43" i="13"/>
  <c r="G43" i="13"/>
  <c r="H43" i="13"/>
  <c r="L43" i="13"/>
  <c r="N43" i="13"/>
  <c r="E44" i="13"/>
  <c r="F44" i="13"/>
  <c r="G44" i="13"/>
  <c r="H44" i="13"/>
  <c r="L44" i="13"/>
  <c r="N44" i="13"/>
  <c r="E45" i="13"/>
  <c r="F45" i="13"/>
  <c r="G45" i="13"/>
  <c r="H45" i="13"/>
  <c r="L45" i="13"/>
  <c r="N45" i="13"/>
  <c r="E4" i="13"/>
  <c r="F4" i="13"/>
  <c r="G4" i="13"/>
  <c r="H4" i="13"/>
  <c r="L4" i="13"/>
  <c r="N4" i="13"/>
  <c r="E5" i="13"/>
  <c r="F5" i="13"/>
  <c r="G5" i="13"/>
  <c r="H5" i="13"/>
  <c r="L5" i="13"/>
  <c r="N5" i="13"/>
  <c r="E6" i="13"/>
  <c r="F6" i="13"/>
  <c r="G6" i="13"/>
  <c r="H6" i="13"/>
  <c r="L6" i="13"/>
  <c r="N6" i="13"/>
  <c r="E7" i="13"/>
  <c r="F7" i="13"/>
  <c r="G7" i="13"/>
  <c r="H7" i="13"/>
  <c r="L7" i="13"/>
  <c r="N7" i="13"/>
  <c r="E8" i="13"/>
  <c r="F8" i="13"/>
  <c r="G8" i="13"/>
  <c r="H8" i="13"/>
  <c r="L8" i="13"/>
  <c r="N8" i="13"/>
  <c r="E9" i="13"/>
  <c r="F9" i="13"/>
  <c r="G9" i="13"/>
  <c r="H9" i="13"/>
  <c r="L9" i="13"/>
  <c r="N9" i="13"/>
  <c r="E10" i="13"/>
  <c r="F10" i="13"/>
  <c r="G10" i="13"/>
  <c r="H10" i="13"/>
  <c r="L10" i="13"/>
  <c r="N10" i="13"/>
  <c r="E11" i="13"/>
  <c r="F11" i="13"/>
  <c r="G11" i="13"/>
  <c r="H11" i="13"/>
  <c r="L11" i="13"/>
  <c r="N11" i="13"/>
  <c r="E12" i="13"/>
  <c r="F12" i="13"/>
  <c r="G12" i="13"/>
  <c r="H12" i="13"/>
  <c r="L12" i="13"/>
  <c r="N12" i="13"/>
  <c r="E13" i="13"/>
  <c r="F13" i="13"/>
  <c r="G13" i="13"/>
  <c r="H13" i="13"/>
  <c r="L13" i="13"/>
  <c r="N13" i="13"/>
  <c r="E14" i="13"/>
  <c r="F14" i="13"/>
  <c r="G14" i="13"/>
  <c r="H14" i="13"/>
  <c r="L14" i="13"/>
  <c r="N14" i="13"/>
  <c r="E3" i="13"/>
  <c r="F3" i="13"/>
  <c r="G3" i="13"/>
  <c r="H3" i="13"/>
  <c r="L3" i="13"/>
  <c r="N3" i="13"/>
  <c r="A42" i="13"/>
  <c r="B42" i="15"/>
  <c r="B42" i="13"/>
  <c r="C42" i="13"/>
  <c r="E42" i="15"/>
  <c r="D42" i="13"/>
  <c r="J42" i="13"/>
  <c r="A43" i="13"/>
  <c r="B43" i="15"/>
  <c r="B43" i="13"/>
  <c r="C43" i="13"/>
  <c r="E43" i="15"/>
  <c r="D43" i="13"/>
  <c r="J43" i="13"/>
  <c r="A44" i="13"/>
  <c r="B44" i="13"/>
  <c r="C44" i="13"/>
  <c r="D44" i="13"/>
  <c r="J44" i="13"/>
  <c r="A45" i="13"/>
  <c r="B45" i="13"/>
  <c r="C45" i="13"/>
  <c r="D45" i="13"/>
  <c r="J45" i="13"/>
  <c r="A42" i="15"/>
  <c r="A43" i="15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E1237" i="1"/>
  <c r="AF1237" i="1"/>
  <c r="AD1237" i="1"/>
  <c r="Q1237" i="1"/>
  <c r="R1237" i="1"/>
  <c r="S1237" i="1"/>
  <c r="T1237" i="1"/>
  <c r="P1237" i="1"/>
  <c r="AC100" i="15"/>
  <c r="AD100" i="15"/>
  <c r="AE100" i="15"/>
  <c r="AF100" i="15"/>
  <c r="U100" i="15"/>
  <c r="V100" i="15"/>
  <c r="W100" i="15"/>
  <c r="X100" i="15"/>
  <c r="Y100" i="15"/>
  <c r="Z100" i="15"/>
  <c r="AA100" i="15"/>
  <c r="AB100" i="15"/>
  <c r="P100" i="15"/>
  <c r="Q100" i="15"/>
  <c r="R100" i="15"/>
  <c r="S100" i="15"/>
  <c r="T100" i="15"/>
  <c r="O100" i="15"/>
  <c r="N100" i="15"/>
  <c r="E3" i="15"/>
  <c r="E4" i="15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081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42" i="1"/>
  <c r="A43" i="1"/>
  <c r="A44" i="1"/>
  <c r="A45" i="1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3" i="13"/>
  <c r="B4" i="15"/>
  <c r="B4" i="13"/>
  <c r="B5" i="15"/>
  <c r="B5" i="13"/>
  <c r="B6" i="15"/>
  <c r="B6" i="13"/>
  <c r="B7" i="15"/>
  <c r="B7" i="13"/>
  <c r="B8" i="15"/>
  <c r="B8" i="13"/>
  <c r="B9" i="15"/>
  <c r="B9" i="13"/>
  <c r="B10" i="15"/>
  <c r="B10" i="13"/>
  <c r="B11" i="15"/>
  <c r="B11" i="13"/>
  <c r="B12" i="15"/>
  <c r="B12" i="13"/>
  <c r="B13" i="15"/>
  <c r="B13" i="13"/>
  <c r="B14" i="15"/>
  <c r="B14" i="13"/>
  <c r="B15" i="15"/>
  <c r="B15" i="13"/>
  <c r="B16" i="15"/>
  <c r="B16" i="13"/>
  <c r="B17" i="15"/>
  <c r="B17" i="13"/>
  <c r="B18" i="15"/>
  <c r="B18" i="13"/>
  <c r="B19" i="15"/>
  <c r="B19" i="13"/>
  <c r="B20" i="15"/>
  <c r="B20" i="13"/>
  <c r="B21" i="15"/>
  <c r="B21" i="13"/>
  <c r="B22" i="15"/>
  <c r="B22" i="13"/>
  <c r="B23" i="15"/>
  <c r="B23" i="13"/>
  <c r="B24" i="15"/>
  <c r="B24" i="13"/>
  <c r="B25" i="15"/>
  <c r="B25" i="13"/>
  <c r="B26" i="15"/>
  <c r="B26" i="13"/>
  <c r="B27" i="15"/>
  <c r="B27" i="13"/>
  <c r="B28" i="15"/>
  <c r="B28" i="13"/>
  <c r="B29" i="15"/>
  <c r="B29" i="13"/>
  <c r="B30" i="15"/>
  <c r="B30" i="13"/>
  <c r="B31" i="15"/>
  <c r="B31" i="13"/>
  <c r="B32" i="15"/>
  <c r="B32" i="13"/>
  <c r="B33" i="15"/>
  <c r="B33" i="13"/>
  <c r="B34" i="15"/>
  <c r="B34" i="13"/>
  <c r="B35" i="15"/>
  <c r="B35" i="13"/>
  <c r="B36" i="15"/>
  <c r="B36" i="13"/>
  <c r="B37" i="15"/>
  <c r="B37" i="13"/>
  <c r="B38" i="15"/>
  <c r="B38" i="13"/>
  <c r="B39" i="15"/>
  <c r="B39" i="13"/>
  <c r="B40" i="15"/>
  <c r="B40" i="13"/>
  <c r="B41" i="15"/>
  <c r="B41" i="13"/>
  <c r="B3" i="13"/>
  <c r="D4" i="13"/>
  <c r="E5" i="15"/>
  <c r="D5" i="13"/>
  <c r="E6" i="15"/>
  <c r="D6" i="13"/>
  <c r="E7" i="15"/>
  <c r="D7" i="13"/>
  <c r="E8" i="15"/>
  <c r="D8" i="13"/>
  <c r="E9" i="15"/>
  <c r="D9" i="13"/>
  <c r="E10" i="15"/>
  <c r="D10" i="13"/>
  <c r="E11" i="15"/>
  <c r="D11" i="13"/>
  <c r="E12" i="15"/>
  <c r="D12" i="13"/>
  <c r="E13" i="15"/>
  <c r="D13" i="13"/>
  <c r="E14" i="15"/>
  <c r="D14" i="13"/>
  <c r="E15" i="15"/>
  <c r="D15" i="13"/>
  <c r="E16" i="15"/>
  <c r="D16" i="13"/>
  <c r="E17" i="15"/>
  <c r="D17" i="13"/>
  <c r="E18" i="15"/>
  <c r="D18" i="13"/>
  <c r="E19" i="15"/>
  <c r="D19" i="13"/>
  <c r="E20" i="15"/>
  <c r="D20" i="13"/>
  <c r="E21" i="15"/>
  <c r="D21" i="13"/>
  <c r="E22" i="15"/>
  <c r="D22" i="13"/>
  <c r="E23" i="15"/>
  <c r="D23" i="13"/>
  <c r="E24" i="15"/>
  <c r="D24" i="13"/>
  <c r="E25" i="15"/>
  <c r="D25" i="13"/>
  <c r="E26" i="15"/>
  <c r="D26" i="13"/>
  <c r="E27" i="15"/>
  <c r="D27" i="13"/>
  <c r="E28" i="15"/>
  <c r="D28" i="13"/>
  <c r="E29" i="15"/>
  <c r="D29" i="13"/>
  <c r="E30" i="15"/>
  <c r="D30" i="13"/>
  <c r="E31" i="15"/>
  <c r="D31" i="13"/>
  <c r="E32" i="15"/>
  <c r="D32" i="13"/>
  <c r="E33" i="15"/>
  <c r="D33" i="13"/>
  <c r="E34" i="15"/>
  <c r="D34" i="13"/>
  <c r="E35" i="15"/>
  <c r="D35" i="13"/>
  <c r="E36" i="15"/>
  <c r="D36" i="13"/>
  <c r="E37" i="15"/>
  <c r="D37" i="13"/>
  <c r="E38" i="15"/>
  <c r="D38" i="13"/>
  <c r="E39" i="15"/>
  <c r="D39" i="13"/>
  <c r="E40" i="15"/>
  <c r="D40" i="13"/>
  <c r="E41" i="15"/>
  <c r="D41" i="13"/>
  <c r="D3" i="13"/>
  <c r="M99" i="15"/>
  <c r="P95" i="15"/>
  <c r="R95" i="15"/>
  <c r="N94" i="15"/>
  <c r="P94" i="15"/>
  <c r="R94" i="15"/>
  <c r="F75" i="15"/>
  <c r="F76" i="15"/>
  <c r="F77" i="15"/>
  <c r="G75" i="15"/>
  <c r="G76" i="15"/>
  <c r="G77" i="15"/>
  <c r="H75" i="15"/>
  <c r="H76" i="15"/>
  <c r="H77" i="15"/>
  <c r="I75" i="15"/>
  <c r="I76" i="15"/>
  <c r="I77" i="15"/>
  <c r="J77" i="15"/>
  <c r="J76" i="15"/>
  <c r="J75" i="15"/>
  <c r="J74" i="15"/>
  <c r="I73" i="15"/>
  <c r="H73" i="15"/>
  <c r="G73" i="15"/>
  <c r="F73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I2" i="15"/>
  <c r="H2" i="15"/>
  <c r="G2" i="15"/>
  <c r="F2" i="15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3" i="13"/>
  <c r="G2" i="1"/>
  <c r="F2" i="13"/>
  <c r="H2" i="1"/>
  <c r="G2" i="13"/>
  <c r="I2" i="1"/>
  <c r="H2" i="13"/>
  <c r="F2" i="1"/>
  <c r="E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M1236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N1232" i="1"/>
  <c r="P1232" i="1"/>
  <c r="R1232" i="1"/>
  <c r="N1231" i="1"/>
  <c r="P1231" i="1"/>
  <c r="R1231" i="1"/>
  <c r="N1230" i="1"/>
  <c r="P1230" i="1"/>
  <c r="R1230" i="1"/>
  <c r="F1210" i="1"/>
  <c r="J1211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G1210" i="1"/>
  <c r="H1210" i="1"/>
  <c r="I1210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H1214" i="1"/>
  <c r="I1214" i="1"/>
  <c r="J1214" i="1"/>
  <c r="AM1218" i="1"/>
  <c r="AM1216" i="1"/>
  <c r="AM1226" i="1"/>
  <c r="AM1219" i="1"/>
  <c r="AM1221" i="1"/>
  <c r="T1220" i="1"/>
  <c r="BE1196" i="1"/>
  <c r="BE1197" i="1"/>
  <c r="BE1198" i="1"/>
  <c r="BE1199" i="1"/>
  <c r="BE1200" i="1"/>
  <c r="BE1201" i="1"/>
  <c r="BE1202" i="1"/>
  <c r="BE1203" i="1"/>
  <c r="BE1204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77" i="1"/>
  <c r="BE1178" i="1"/>
  <c r="BE1179" i="1"/>
  <c r="BE1180" i="1"/>
  <c r="BE1181" i="1"/>
  <c r="BE1182" i="1"/>
  <c r="BE1158" i="1"/>
  <c r="BE1159" i="1"/>
  <c r="BE1160" i="1"/>
  <c r="BE1161" i="1"/>
  <c r="BE1162" i="1"/>
  <c r="BE1163" i="1"/>
  <c r="BE1164" i="1"/>
  <c r="BE1157" i="1"/>
  <c r="N1226" i="1"/>
  <c r="N1220" i="1"/>
  <c r="N122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3" i="1"/>
  <c r="N1213" i="1"/>
  <c r="N1214" i="1"/>
  <c r="O1215" i="1"/>
  <c r="R1223" i="1"/>
  <c r="P1223" i="1"/>
  <c r="O1220" i="1"/>
  <c r="P1220" i="1"/>
  <c r="Q1220" i="1"/>
  <c r="R1220" i="1"/>
  <c r="S1220" i="1"/>
  <c r="O1217" i="1"/>
  <c r="O1216" i="1"/>
  <c r="AM1210" i="1"/>
</calcChain>
</file>

<file path=xl/comments1.xml><?xml version="1.0" encoding="utf-8"?>
<comments xmlns="http://schemas.openxmlformats.org/spreadsheetml/2006/main">
  <authors>
    <author>André Luiz Felix Rodacki</author>
  </authors>
  <commentList>
    <comment ref="B4" authorId="0">
      <text>
        <r>
          <rPr>
            <b/>
            <sz val="9"/>
            <color indexed="81"/>
            <rFont val="Calibri"/>
            <family val="2"/>
          </rPr>
          <t>André Luiz Felix Rodacki:</t>
        </r>
        <r>
          <rPr>
            <sz val="9"/>
            <color indexed="81"/>
            <rFont val="Calibri"/>
            <family val="2"/>
          </rPr>
          <t xml:space="preserve">
EF - EDUCACAO FISICA
FT - FISIOTERAPIA
FO - FONOAUDIOLOGIA
TO - TERAPIA OCUPACIONAL</t>
        </r>
      </text>
    </comment>
    <comment ref="B5" authorId="0">
      <text>
        <r>
          <rPr>
            <b/>
            <sz val="9"/>
            <color indexed="81"/>
            <rFont val="Calibri"/>
            <family val="2"/>
          </rPr>
          <t xml:space="preserve">André Luiz Felix Rodacki:
</t>
        </r>
        <r>
          <rPr>
            <sz val="9"/>
            <color indexed="81"/>
            <rFont val="Calibri"/>
            <family val="2"/>
          </rPr>
          <t xml:space="preserve">
SIGLA DA IES</t>
        </r>
      </text>
    </comment>
    <comment ref="B6" authorId="0">
      <text>
        <r>
          <rPr>
            <b/>
            <sz val="9"/>
            <color indexed="81"/>
            <rFont val="Calibri"/>
            <family val="2"/>
          </rPr>
          <t>André Luiz Felix Rodacki:</t>
        </r>
        <r>
          <rPr>
            <sz val="9"/>
            <color indexed="81"/>
            <rFont val="Calibri"/>
            <family val="2"/>
          </rPr>
          <t xml:space="preserve">
NUMERO DE ANOS QU ESTÃO SENDO AVALIADOS NO TRIÊNIO</t>
        </r>
      </text>
    </comment>
    <comment ref="B7" authorId="0">
      <text>
        <r>
          <rPr>
            <b/>
            <sz val="9"/>
            <color indexed="81"/>
            <rFont val="Calibri"/>
            <family val="2"/>
          </rPr>
          <t xml:space="preserve">André Luiz Felix Rodacki:
</t>
        </r>
        <r>
          <rPr>
            <sz val="9"/>
            <color indexed="81"/>
            <rFont val="Calibri"/>
            <family val="2"/>
          </rPr>
          <t>INFORME NA SEQUENCIA OS ANOS QUE SERÃO AVALIADOS. UM ANO EM CADA CÉLULA</t>
        </r>
      </text>
    </comment>
    <comment ref="B8" authorId="0">
      <text>
        <r>
          <rPr>
            <b/>
            <sz val="9"/>
            <color indexed="81"/>
            <rFont val="Calibri"/>
            <family val="2"/>
          </rPr>
          <t>André Luiz Felix Rodacki:</t>
        </r>
        <r>
          <rPr>
            <sz val="9"/>
            <color indexed="81"/>
            <rFont val="Calibri"/>
            <family val="2"/>
          </rPr>
          <t xml:space="preserve">
PROGRAMA POSSUI MESTRADO?
SIM
NAO</t>
        </r>
      </text>
    </comment>
    <comment ref="B9" authorId="0">
      <text>
        <r>
          <rPr>
            <b/>
            <sz val="9"/>
            <color indexed="81"/>
            <rFont val="Calibri"/>
            <family val="2"/>
          </rPr>
          <t>André Luiz Felix Rodacki:</t>
        </r>
        <r>
          <rPr>
            <sz val="9"/>
            <color indexed="81"/>
            <rFont val="Calibri"/>
            <family val="2"/>
          </rPr>
          <t xml:space="preserve">
PROGRAMA POSSUI DOUTORADO?
SIM
NAO</t>
        </r>
      </text>
    </comment>
    <comment ref="B12" authorId="0">
      <text>
        <r>
          <rPr>
            <b/>
            <sz val="9"/>
            <color indexed="81"/>
            <rFont val="Calibri"/>
            <family val="2"/>
          </rPr>
          <t>André Luiz Felix Rodacki:</t>
        </r>
        <r>
          <rPr>
            <sz val="9"/>
            <color indexed="81"/>
            <rFont val="Calibri"/>
            <family val="2"/>
          </rPr>
          <t xml:space="preserve">
INFORME O NUMERO DE PONTOS NECESSÁRIOS PARAO CONCEITO</t>
        </r>
      </text>
    </comment>
    <comment ref="B13" authorId="0">
      <text>
        <r>
          <rPr>
            <b/>
            <sz val="9"/>
            <color indexed="81"/>
            <rFont val="Calibri"/>
            <family val="2"/>
          </rPr>
          <t>André Luiz Felix Rodacki:</t>
        </r>
        <r>
          <rPr>
            <sz val="9"/>
            <color indexed="81"/>
            <rFont val="Calibri"/>
            <family val="2"/>
          </rPr>
          <t xml:space="preserve">
INFORME O NUMERO DE PONTOS NECESSÁRIOS PARAO CONCEITO</t>
        </r>
      </text>
    </comment>
    <comment ref="B14" authorId="0">
      <text>
        <r>
          <rPr>
            <b/>
            <sz val="9"/>
            <color indexed="81"/>
            <rFont val="Calibri"/>
            <family val="2"/>
          </rPr>
          <t>André Luiz Felix Rodacki:</t>
        </r>
        <r>
          <rPr>
            <sz val="9"/>
            <color indexed="81"/>
            <rFont val="Calibri"/>
            <family val="2"/>
          </rPr>
          <t xml:space="preserve">
INFORME O NUMERO DE PONTOS NECESSÁRIOS PARAO CONCEITO</t>
        </r>
      </text>
    </comment>
    <comment ref="B15" authorId="0">
      <text>
        <r>
          <rPr>
            <b/>
            <sz val="9"/>
            <color indexed="81"/>
            <rFont val="Calibri"/>
            <family val="2"/>
          </rPr>
          <t>André Luiz Felix Rodacki:</t>
        </r>
        <r>
          <rPr>
            <sz val="9"/>
            <color indexed="81"/>
            <rFont val="Calibri"/>
            <family val="2"/>
          </rPr>
          <t xml:space="preserve">
NA AVALIAÇÃO SAO EMPREGADAS TRAVAS PARA OS ESTRATOS B4 E B5?</t>
        </r>
      </text>
    </comment>
    <comment ref="B16" authorId="0">
      <text>
        <r>
          <rPr>
            <b/>
            <sz val="9"/>
            <color indexed="81"/>
            <rFont val="Calibri"/>
            <family val="2"/>
          </rPr>
          <t>André Luiz Felix Rodacki:</t>
        </r>
        <r>
          <rPr>
            <sz val="9"/>
            <color indexed="81"/>
            <rFont val="Calibri"/>
            <family val="2"/>
          </rPr>
          <t xml:space="preserve">
SE EXISTEM TRAVAS, QUANTOS ARTIGOS, NO MÁXIMO,  NESSES ESTRATOS DEVEM SER CONSIDERADO? 
</t>
        </r>
      </text>
    </comment>
    <comment ref="B18" authorId="0">
      <text>
        <r>
          <rPr>
            <b/>
            <sz val="9"/>
            <color indexed="81"/>
            <rFont val="Calibri"/>
            <family val="2"/>
          </rPr>
          <t xml:space="preserve">André Luiz Felix Rodacki:
</t>
        </r>
        <r>
          <rPr>
            <sz val="9"/>
            <color indexed="81"/>
            <rFont val="Calibri"/>
            <family val="2"/>
          </rPr>
          <t xml:space="preserve">
SE EXISTEM TRAVAS, QUANTOS ARTIGOS, NO MÁXIMO,  NESSES ESTRATOS DEVEM SER CONSIDERADO? </t>
        </r>
      </text>
    </comment>
    <comment ref="B40" authorId="0">
      <text>
        <r>
          <rPr>
            <b/>
            <sz val="9"/>
            <color indexed="81"/>
            <rFont val="Calibri"/>
            <family val="2"/>
          </rPr>
          <t>André Luiz Felix Rodacki:</t>
        </r>
        <r>
          <rPr>
            <sz val="9"/>
            <color indexed="81"/>
            <rFont val="Calibri"/>
            <family val="2"/>
          </rPr>
          <t xml:space="preserve">
SE EXISTEM TRAVAS, QUANTOS ARTIGOS, NO MÁXIMO,  NESSES ESTRATOS DEVEM SER CONSIDERADO? 
</t>
        </r>
      </text>
    </comment>
    <comment ref="B42" authorId="0">
      <text>
        <r>
          <rPr>
            <b/>
            <sz val="9"/>
            <color indexed="81"/>
            <rFont val="Calibri"/>
            <family val="2"/>
          </rPr>
          <t xml:space="preserve">André Luiz Felix Rodacki:
</t>
        </r>
        <r>
          <rPr>
            <sz val="9"/>
            <color indexed="81"/>
            <rFont val="Calibri"/>
            <family val="2"/>
          </rPr>
          <t xml:space="preserve">
SE EXISTEM TRAVAS, QUANTOS ARTIGOS, NO MÁXIMO,  NESSES ESTRATOS DEVEM SER CONSIDERADO? </t>
        </r>
      </text>
    </comment>
    <comment ref="B45" authorId="0">
      <text>
        <r>
          <rPr>
            <b/>
            <sz val="9"/>
            <color indexed="81"/>
            <rFont val="Calibri"/>
            <family val="2"/>
          </rPr>
          <t xml:space="preserve">André Luiz Felix Rodacki:
</t>
        </r>
        <r>
          <rPr>
            <sz val="9"/>
            <color indexed="81"/>
            <rFont val="Calibri"/>
            <family val="2"/>
          </rPr>
          <t xml:space="preserve">
SE EXISTEM TRAVAS, QUANTOS ARTIGOS, NO MÁXIMO,  NESSES ESTRATOS DEVEM SER CONSIDERADO? </t>
        </r>
      </text>
    </comment>
    <comment ref="B47" authorId="0">
      <text>
        <r>
          <rPr>
            <b/>
            <sz val="9"/>
            <color indexed="81"/>
            <rFont val="Calibri"/>
            <family val="2"/>
          </rPr>
          <t xml:space="preserve">André Luiz Felix Rodacki:
</t>
        </r>
        <r>
          <rPr>
            <sz val="9"/>
            <color indexed="81"/>
            <rFont val="Calibri"/>
            <family val="2"/>
          </rPr>
          <t xml:space="preserve">
SE EXISTEM TRAVAS, QUANTOS ARTIGOS, NO MÁXIMO,  NESSES ESTRATOS DEVEM SER CONSIDERADO? </t>
        </r>
      </text>
    </comment>
  </commentList>
</comments>
</file>

<file path=xl/comments2.xml><?xml version="1.0" encoding="utf-8"?>
<comments xmlns="http://schemas.openxmlformats.org/spreadsheetml/2006/main">
  <authors>
    <author>Andre Rodacki</author>
    <author>AR</author>
    <author>Andre</author>
  </authors>
  <commentList>
    <comment ref="A2" authorId="0">
      <text>
        <r>
          <rPr>
            <b/>
            <sz val="9"/>
            <color indexed="81"/>
            <rFont val="Calibri"/>
            <family val="2"/>
          </rPr>
          <t>Andre Rodacki:</t>
        </r>
        <r>
          <rPr>
            <sz val="9"/>
            <color indexed="81"/>
            <rFont val="Calibri"/>
            <family val="2"/>
          </rPr>
          <t xml:space="preserve">
Insira a sigla da SUBÁREA:
EF = Educação Física
FT = Fisioterapia
FO = Fonoaudiologia
TO = Terapia Ocupacional</t>
        </r>
      </text>
    </comment>
    <comment ref="C2" authorId="0">
      <text>
        <r>
          <rPr>
            <b/>
            <sz val="9"/>
            <color indexed="81"/>
            <rFont val="Calibri"/>
            <family val="2"/>
          </rPr>
          <t>Andre Rodacki:</t>
        </r>
        <r>
          <rPr>
            <sz val="9"/>
            <color indexed="81"/>
            <rFont val="Calibri"/>
            <family val="2"/>
          </rPr>
          <t xml:space="preserve">
Informe o nome da IES, seguido da sigla do Estado..
UFPR/PR; UNB/DF, etc</t>
        </r>
      </text>
    </comment>
    <comment ref="E1206" authorId="1">
      <text>
        <r>
          <rPr>
            <b/>
            <sz val="9"/>
            <color indexed="81"/>
            <rFont val="Tahoma"/>
            <family val="2"/>
          </rPr>
          <t>AR:</t>
        </r>
        <r>
          <rPr>
            <sz val="9"/>
            <color indexed="81"/>
            <rFont val="Tahoma"/>
            <family val="2"/>
          </rPr>
          <t xml:space="preserve">
Inserir o número de publicações em parceria de cada categoria; ex: docente 1, 3 e 6 publicaram um artigo em co-autoria; logo existe 1 artigo com 3 co-autores. Nesse caso, inserir o número 2 (número de co-autores adicionados)</t>
        </r>
      </text>
    </comment>
    <comment ref="E1211" authorId="2">
      <text>
        <r>
          <rPr>
            <b/>
            <sz val="9"/>
            <color indexed="81"/>
            <rFont val="Tahoma"/>
            <family val="2"/>
          </rPr>
          <t>Andre:</t>
        </r>
        <r>
          <rPr>
            <sz val="9"/>
            <color indexed="81"/>
            <rFont val="Tahoma"/>
            <family val="2"/>
          </rPr>
          <t xml:space="preserve">
Inserir o número de permannetes</t>
        </r>
      </text>
    </comment>
    <comment ref="E1212" authorId="2">
      <text>
        <r>
          <rPr>
            <b/>
            <sz val="9"/>
            <color indexed="81"/>
            <rFont val="Tahoma"/>
            <family val="2"/>
          </rPr>
          <t>Andre:</t>
        </r>
        <r>
          <rPr>
            <sz val="9"/>
            <color indexed="81"/>
            <rFont val="Tahoma"/>
            <family val="2"/>
          </rPr>
          <t xml:space="preserve">
Inserir Número de docentes colaboradores</t>
        </r>
      </text>
    </comment>
    <comment ref="L1212" authorId="2">
      <text>
        <r>
          <rPr>
            <b/>
            <sz val="9"/>
            <color indexed="81"/>
            <rFont val="Tahoma"/>
            <family val="2"/>
          </rPr>
          <t>Andre:</t>
        </r>
        <r>
          <rPr>
            <sz val="9"/>
            <color indexed="81"/>
            <rFont val="Tahoma"/>
            <family val="2"/>
          </rPr>
          <t xml:space="preserve">
Produção deduzida dos artigos em co-autoria</t>
        </r>
      </text>
    </comment>
    <comment ref="L1216" authorId="1">
      <text>
        <r>
          <rPr>
            <b/>
            <sz val="9"/>
            <color indexed="81"/>
            <rFont val="Tahoma"/>
            <family val="2"/>
          </rPr>
          <t>AR:</t>
        </r>
        <r>
          <rPr>
            <sz val="9"/>
            <color indexed="81"/>
            <rFont val="Tahoma"/>
            <family val="2"/>
          </rPr>
          <t xml:space="preserve">
Pontos totais que deveriam ser obtidos pelo programa para o triênio (numero de docentes permanentes * 1/3 da meta)</t>
        </r>
      </text>
    </comment>
  </commentList>
</comments>
</file>

<file path=xl/comments3.xml><?xml version="1.0" encoding="utf-8"?>
<comments xmlns="http://schemas.openxmlformats.org/spreadsheetml/2006/main">
  <authors>
    <author>Andre Rodacki</author>
    <author>AR</author>
    <author>Andre</author>
  </authors>
  <commentList>
    <comment ref="A2" authorId="0">
      <text>
        <r>
          <rPr>
            <b/>
            <sz val="9"/>
            <color indexed="81"/>
            <rFont val="Calibri"/>
            <family val="2"/>
          </rPr>
          <t>Andre Rodacki:</t>
        </r>
        <r>
          <rPr>
            <sz val="9"/>
            <color indexed="81"/>
            <rFont val="Calibri"/>
            <family val="2"/>
          </rPr>
          <t xml:space="preserve">
Insira a sigla da SUBÁREA:
EF = Educação Física
FT = Fisioterapia
FO = Fonoaudiologia
TO = Terapia Ocupacional</t>
        </r>
      </text>
    </comment>
    <comment ref="B2" authorId="0">
      <text>
        <r>
          <rPr>
            <b/>
            <sz val="9"/>
            <color indexed="81"/>
            <rFont val="Calibri"/>
            <family val="2"/>
          </rPr>
          <t>Andre Rodacki:</t>
        </r>
        <r>
          <rPr>
            <sz val="9"/>
            <color indexed="81"/>
            <rFont val="Calibri"/>
            <family val="2"/>
          </rPr>
          <t xml:space="preserve">
Informe o nome da IES, seguido da sigla do Estado..
UFPR/PR; UNB/DF, etc</t>
        </r>
      </text>
    </comment>
    <comment ref="E69" authorId="1">
      <text>
        <r>
          <rPr>
            <b/>
            <sz val="9"/>
            <color indexed="81"/>
            <rFont val="Tahoma"/>
            <family val="2"/>
          </rPr>
          <t>AR:</t>
        </r>
        <r>
          <rPr>
            <sz val="9"/>
            <color indexed="81"/>
            <rFont val="Tahoma"/>
            <family val="2"/>
          </rPr>
          <t xml:space="preserve">
Inserir o número de publicações em parceria de cada categoria; ex: docente 1, 3 e 6 publicaram um artigo em co-autoria; logo existe 1 artigo com 3 co-autores. Nesse caso, inserir o número 2 (número de co-autores adicionados)</t>
        </r>
      </text>
    </comment>
    <comment ref="E74" authorId="2">
      <text>
        <r>
          <rPr>
            <b/>
            <sz val="9"/>
            <color indexed="81"/>
            <rFont val="Tahoma"/>
            <family val="2"/>
          </rPr>
          <t>Andre:</t>
        </r>
        <r>
          <rPr>
            <sz val="9"/>
            <color indexed="81"/>
            <rFont val="Tahoma"/>
            <family val="2"/>
          </rPr>
          <t xml:space="preserve">
Inserir o número de permannetes</t>
        </r>
      </text>
    </comment>
    <comment ref="E75" authorId="2">
      <text>
        <r>
          <rPr>
            <b/>
            <sz val="9"/>
            <color indexed="81"/>
            <rFont val="Tahoma"/>
            <family val="2"/>
          </rPr>
          <t>Andre:</t>
        </r>
        <r>
          <rPr>
            <sz val="9"/>
            <color indexed="81"/>
            <rFont val="Tahoma"/>
            <family val="2"/>
          </rPr>
          <t xml:space="preserve">
Inserir Número de docentes colaboradores</t>
        </r>
      </text>
    </comment>
    <comment ref="L75" authorId="2">
      <text>
        <r>
          <rPr>
            <b/>
            <sz val="9"/>
            <color indexed="81"/>
            <rFont val="Tahoma"/>
            <family val="2"/>
          </rPr>
          <t>Andre:</t>
        </r>
        <r>
          <rPr>
            <sz val="9"/>
            <color indexed="81"/>
            <rFont val="Tahoma"/>
            <family val="2"/>
          </rPr>
          <t xml:space="preserve">
Produção deduzida dos artigos em co-autoria</t>
        </r>
      </text>
    </comment>
    <comment ref="L79" authorId="1">
      <text>
        <r>
          <rPr>
            <b/>
            <sz val="9"/>
            <color indexed="81"/>
            <rFont val="Tahoma"/>
            <family val="2"/>
          </rPr>
          <t>AR:</t>
        </r>
        <r>
          <rPr>
            <sz val="9"/>
            <color indexed="81"/>
            <rFont val="Tahoma"/>
            <family val="2"/>
          </rPr>
          <t xml:space="preserve">
Pontos totais que deveriam ser obtidos pelo programa para o triênio (numero de docentes permanentes * 1/3 da meta)</t>
        </r>
      </text>
    </comment>
  </commentList>
</comments>
</file>

<file path=xl/comments4.xml><?xml version="1.0" encoding="utf-8"?>
<comments xmlns="http://schemas.openxmlformats.org/spreadsheetml/2006/main">
  <authors>
    <author>Andre Rodacki</author>
    <author>AR</author>
    <author>Andre</author>
  </authors>
  <commentList>
    <comment ref="A2" authorId="0">
      <text>
        <r>
          <rPr>
            <b/>
            <sz val="9"/>
            <color indexed="81"/>
            <rFont val="Calibri"/>
            <family val="2"/>
          </rPr>
          <t>Andre Rodacki:</t>
        </r>
        <r>
          <rPr>
            <sz val="9"/>
            <color indexed="81"/>
            <rFont val="Calibri"/>
            <family val="2"/>
          </rPr>
          <t xml:space="preserve">
Insira a sigla da SUBÁREA:
EF = Educação Física
FT = Fisioterapia
FO = Fonoaudiologia
TO = Terapia Ocupacional</t>
        </r>
      </text>
    </comment>
    <comment ref="C2" authorId="0">
      <text>
        <r>
          <rPr>
            <b/>
            <sz val="9"/>
            <color indexed="81"/>
            <rFont val="Calibri"/>
            <family val="2"/>
          </rPr>
          <t>Andre Rodacki:</t>
        </r>
        <r>
          <rPr>
            <sz val="9"/>
            <color indexed="81"/>
            <rFont val="Calibri"/>
            <family val="2"/>
          </rPr>
          <t xml:space="preserve">
Informe o nome da IES, seguido da sigla do Estado..
UFPR/PR; UNB/DF, etc</t>
        </r>
      </text>
    </comment>
    <comment ref="E1206" authorId="1">
      <text>
        <r>
          <rPr>
            <b/>
            <sz val="9"/>
            <color indexed="81"/>
            <rFont val="Tahoma"/>
            <family val="2"/>
          </rPr>
          <t>AR:</t>
        </r>
        <r>
          <rPr>
            <sz val="9"/>
            <color indexed="81"/>
            <rFont val="Tahoma"/>
            <family val="2"/>
          </rPr>
          <t xml:space="preserve">
Inserir o número de publicações em parceria de cada categoria; ex: docente 1, 3 e 6 publicaram um artigo em co-autoria; logo existe 1 artigo com 3 co-autores. Nesse caso, inserir o número 2 (número de co-autores adicionados)</t>
        </r>
      </text>
    </comment>
    <comment ref="E1211" authorId="2">
      <text>
        <r>
          <rPr>
            <b/>
            <sz val="9"/>
            <color indexed="81"/>
            <rFont val="Tahoma"/>
            <family val="2"/>
          </rPr>
          <t>Andre:</t>
        </r>
        <r>
          <rPr>
            <sz val="9"/>
            <color indexed="81"/>
            <rFont val="Tahoma"/>
            <family val="2"/>
          </rPr>
          <t xml:space="preserve">
Inserir o número de permannetes</t>
        </r>
      </text>
    </comment>
    <comment ref="E1212" authorId="2">
      <text>
        <r>
          <rPr>
            <b/>
            <sz val="9"/>
            <color indexed="81"/>
            <rFont val="Tahoma"/>
            <family val="2"/>
          </rPr>
          <t>Andre:</t>
        </r>
        <r>
          <rPr>
            <sz val="9"/>
            <color indexed="81"/>
            <rFont val="Tahoma"/>
            <family val="2"/>
          </rPr>
          <t xml:space="preserve">
Inserir Número de docentes colaboradores</t>
        </r>
      </text>
    </comment>
    <comment ref="L1212" authorId="2">
      <text>
        <r>
          <rPr>
            <b/>
            <sz val="9"/>
            <color indexed="81"/>
            <rFont val="Tahoma"/>
            <family val="2"/>
          </rPr>
          <t>Andre:</t>
        </r>
        <r>
          <rPr>
            <sz val="9"/>
            <color indexed="81"/>
            <rFont val="Tahoma"/>
            <family val="2"/>
          </rPr>
          <t xml:space="preserve">
Produção deduzida dos artigos em co-autoria</t>
        </r>
      </text>
    </comment>
    <comment ref="L1216" authorId="1">
      <text>
        <r>
          <rPr>
            <b/>
            <sz val="9"/>
            <color indexed="81"/>
            <rFont val="Tahoma"/>
            <family val="2"/>
          </rPr>
          <t>AR:</t>
        </r>
        <r>
          <rPr>
            <sz val="9"/>
            <color indexed="81"/>
            <rFont val="Tahoma"/>
            <family val="2"/>
          </rPr>
          <t xml:space="preserve">
Pontos totais que deveriam ser obtidos pelo programa para o triênio (numero de docentes permanentes * 1/3 da meta)</t>
        </r>
      </text>
    </comment>
  </commentList>
</comments>
</file>

<file path=xl/comments5.xml><?xml version="1.0" encoding="utf-8"?>
<comments xmlns="http://schemas.openxmlformats.org/spreadsheetml/2006/main">
  <authors>
    <author>Andre Rodacki</author>
    <author>AR</author>
    <author>Andre</author>
  </authors>
  <commentList>
    <comment ref="A2" authorId="0">
      <text>
        <r>
          <rPr>
            <b/>
            <sz val="9"/>
            <color indexed="81"/>
            <rFont val="Calibri"/>
            <family val="2"/>
          </rPr>
          <t>Andre Rodacki:</t>
        </r>
        <r>
          <rPr>
            <sz val="9"/>
            <color indexed="81"/>
            <rFont val="Calibri"/>
            <family val="2"/>
          </rPr>
          <t xml:space="preserve">
Insira a sigla da SUBÁREA:
EF = Educação Física
FT = Fisioterapia
FO = Fonoaudiologia
TO = Terapia Ocupacional</t>
        </r>
      </text>
    </comment>
    <comment ref="B2" authorId="0">
      <text>
        <r>
          <rPr>
            <b/>
            <sz val="9"/>
            <color indexed="81"/>
            <rFont val="Calibri"/>
            <family val="2"/>
          </rPr>
          <t>Andre Rodacki:</t>
        </r>
        <r>
          <rPr>
            <sz val="9"/>
            <color indexed="81"/>
            <rFont val="Calibri"/>
            <family val="2"/>
          </rPr>
          <t xml:space="preserve">
Informe o nome da IES, seguido da sigla do Estado..
UFPR/PR; UNB/DF, etc</t>
        </r>
      </text>
    </comment>
    <comment ref="E69" authorId="1">
      <text>
        <r>
          <rPr>
            <b/>
            <sz val="9"/>
            <color indexed="81"/>
            <rFont val="Tahoma"/>
            <family val="2"/>
          </rPr>
          <t>AR:</t>
        </r>
        <r>
          <rPr>
            <sz val="9"/>
            <color indexed="81"/>
            <rFont val="Tahoma"/>
            <family val="2"/>
          </rPr>
          <t xml:space="preserve">
Inserir o número de publicações em parceria de cada categoria; ex: docente 1, 3 e 6 publicaram um artigo em co-autoria; logo existe 1 artigo com 3 co-autores. Nesse caso, inserir o número 2 (número de co-autores adicionados)</t>
        </r>
      </text>
    </comment>
    <comment ref="E74" authorId="2">
      <text>
        <r>
          <rPr>
            <b/>
            <sz val="9"/>
            <color indexed="81"/>
            <rFont val="Tahoma"/>
            <family val="2"/>
          </rPr>
          <t>Andre:</t>
        </r>
        <r>
          <rPr>
            <sz val="9"/>
            <color indexed="81"/>
            <rFont val="Tahoma"/>
            <family val="2"/>
          </rPr>
          <t xml:space="preserve">
Inserir o número de permannetes</t>
        </r>
      </text>
    </comment>
    <comment ref="E75" authorId="2">
      <text>
        <r>
          <rPr>
            <b/>
            <sz val="9"/>
            <color indexed="81"/>
            <rFont val="Tahoma"/>
            <family val="2"/>
          </rPr>
          <t>Andre:</t>
        </r>
        <r>
          <rPr>
            <sz val="9"/>
            <color indexed="81"/>
            <rFont val="Tahoma"/>
            <family val="2"/>
          </rPr>
          <t xml:space="preserve">
Inserir Número de docentes colaboradores</t>
        </r>
      </text>
    </comment>
    <comment ref="L75" authorId="2">
      <text>
        <r>
          <rPr>
            <b/>
            <sz val="9"/>
            <color indexed="81"/>
            <rFont val="Tahoma"/>
            <family val="2"/>
          </rPr>
          <t>Andre:</t>
        </r>
        <r>
          <rPr>
            <sz val="9"/>
            <color indexed="81"/>
            <rFont val="Tahoma"/>
            <family val="2"/>
          </rPr>
          <t xml:space="preserve">
Produção deduzida dos artigos em co-autoria</t>
        </r>
      </text>
    </comment>
    <comment ref="L79" authorId="1">
      <text>
        <r>
          <rPr>
            <b/>
            <sz val="9"/>
            <color indexed="81"/>
            <rFont val="Tahoma"/>
            <family val="2"/>
          </rPr>
          <t>AR:</t>
        </r>
        <r>
          <rPr>
            <sz val="9"/>
            <color indexed="81"/>
            <rFont val="Tahoma"/>
            <family val="2"/>
          </rPr>
          <t xml:space="preserve">
Pontos totais que deveriam ser obtidos pelo programa para o triênio (numero de docentes permanentes * 1/3 da meta)</t>
        </r>
      </text>
    </comment>
  </commentList>
</comments>
</file>

<file path=xl/sharedStrings.xml><?xml version="1.0" encoding="utf-8"?>
<sst xmlns="http://schemas.openxmlformats.org/spreadsheetml/2006/main" count="6772" uniqueCount="1586">
  <si>
    <t>CONTRIB</t>
  </si>
  <si>
    <t>DOCENTE</t>
  </si>
  <si>
    <t>TIPO</t>
  </si>
  <si>
    <t>A1</t>
  </si>
  <si>
    <t>A2</t>
  </si>
  <si>
    <t>B1</t>
  </si>
  <si>
    <t>B2</t>
  </si>
  <si>
    <t>B3</t>
  </si>
  <si>
    <t>B4</t>
  </si>
  <si>
    <t>B5</t>
  </si>
  <si>
    <t>L4</t>
  </si>
  <si>
    <t>L3</t>
  </si>
  <si>
    <t>L2</t>
  </si>
  <si>
    <t>C4</t>
  </si>
  <si>
    <t>C3</t>
  </si>
  <si>
    <t>C2</t>
  </si>
  <si>
    <t>C1</t>
  </si>
  <si>
    <t>A1+A2</t>
  </si>
  <si>
    <t>A1+A2+B1</t>
  </si>
  <si>
    <t>L4+L3</t>
  </si>
  <si>
    <t>LI</t>
  </si>
  <si>
    <t>C4+C3</t>
  </si>
  <si>
    <t>ARTIGOS</t>
  </si>
  <si>
    <t>CAPS</t>
  </si>
  <si>
    <t>Total</t>
  </si>
  <si>
    <t>PROD</t>
  </si>
  <si>
    <t>DEDUÇÕES</t>
  </si>
  <si>
    <t>RESUMO</t>
  </si>
  <si>
    <t>PERCENTIS</t>
  </si>
  <si>
    <t>MED</t>
  </si>
  <si>
    <t>Permanentes</t>
  </si>
  <si>
    <t>TOTAL</t>
  </si>
  <si>
    <t>Colaboradores</t>
  </si>
  <si>
    <t>REAL</t>
  </si>
  <si>
    <t>LIVROS</t>
  </si>
  <si>
    <t>Visitantes</t>
  </si>
  <si>
    <t>PONTOS</t>
  </si>
  <si>
    <t>CAPITULOS</t>
  </si>
  <si>
    <t>SOMA</t>
  </si>
  <si>
    <t>MEDIA</t>
  </si>
  <si>
    <t>1 QUARTIL</t>
  </si>
  <si>
    <t>PROGRAMA</t>
  </si>
  <si>
    <t>MEDIANA</t>
  </si>
  <si>
    <t>3 QUARTIL</t>
  </si>
  <si>
    <t>MAX</t>
  </si>
  <si>
    <t>PRODUÇÃO DOS DOCENTES</t>
  </si>
  <si>
    <t>ATINGEM</t>
  </si>
  <si>
    <t>% ATINGEM</t>
  </si>
  <si>
    <t>CONCEITO 3</t>
  </si>
  <si>
    <t>CONCEITO 4</t>
  </si>
  <si>
    <t>CONCEITO 5</t>
  </si>
  <si>
    <t>QUALITATIVO POR ESTRATOS</t>
  </si>
  <si>
    <t>PERCENT</t>
  </si>
  <si>
    <t>2X</t>
  </si>
  <si>
    <t>1x</t>
  </si>
  <si>
    <t>TOTAIS</t>
  </si>
  <si>
    <t>IES</t>
  </si>
  <si>
    <t>SUBÁREA</t>
  </si>
  <si>
    <t>EF</t>
  </si>
  <si>
    <t>SIM</t>
  </si>
  <si>
    <t>A1 OU A2</t>
  </si>
  <si>
    <t>4.1.1</t>
  </si>
  <si>
    <t>4..2.1</t>
  </si>
  <si>
    <t>4.1.2</t>
  </si>
  <si>
    <t>PROPORÇÕES</t>
  </si>
  <si>
    <t>A1+ A2</t>
  </si>
  <si>
    <t>A1+ A2+B1</t>
  </si>
  <si>
    <t>A1+ A2+B1+B2</t>
  </si>
  <si>
    <t>% DE DOCENTES</t>
  </si>
  <si>
    <t>3X</t>
  </si>
  <si>
    <t>4X</t>
  </si>
  <si>
    <t>ÁREA DO PROGRAMA</t>
  </si>
  <si>
    <t>ANOS AVALIADOS</t>
  </si>
  <si>
    <t>MESTRADO</t>
  </si>
  <si>
    <t>DOUTORADO</t>
  </si>
  <si>
    <t>QUAIS ANOS</t>
  </si>
  <si>
    <t>PONTOS CONCEITO 3</t>
  </si>
  <si>
    <t>PONTOS CONCEITO 4</t>
  </si>
  <si>
    <t>PONTOS CONCEITO 5</t>
  </si>
  <si>
    <t>TRAVAS</t>
  </si>
  <si>
    <t>PONTOS PARA A1</t>
  </si>
  <si>
    <t>PONTOS PARA A2</t>
  </si>
  <si>
    <t>PONTOS PARA B1</t>
  </si>
  <si>
    <t>PONTOS PARA B2</t>
  </si>
  <si>
    <t>PONTOS PARA B3</t>
  </si>
  <si>
    <t>PONTOS PARA B4</t>
  </si>
  <si>
    <t>PONTOS PARA B5</t>
  </si>
  <si>
    <t>PONTOS PARA C</t>
  </si>
  <si>
    <t>PONTOS PARA L4</t>
  </si>
  <si>
    <t>PONTOS PARA L3</t>
  </si>
  <si>
    <t>PONTOS PARA L2</t>
  </si>
  <si>
    <t>PONTOS PARA L1</t>
  </si>
  <si>
    <t>PONTOS PARA C4</t>
  </si>
  <si>
    <t>PONTOS PARA C3</t>
  </si>
  <si>
    <t>PONTOS PARA C2</t>
  </si>
  <si>
    <t>PONTOS PARA C1</t>
  </si>
  <si>
    <t xml:space="preserve">EM RELACÃO AO </t>
  </si>
  <si>
    <t>VOLUME DE ITENS</t>
  </si>
  <si>
    <t>PARÂMETROS DA ÁREA</t>
  </si>
  <si>
    <t>PRODUÇÃO PROGRAMA</t>
  </si>
  <si>
    <t>Q1</t>
  </si>
  <si>
    <t>Q3</t>
  </si>
  <si>
    <t>QUANTOS ITENS TRAVAM B4?</t>
  </si>
  <si>
    <t>QUANTOS ITENS TRAVAM B5?</t>
  </si>
  <si>
    <t>PRODUÇÃO INTELECTUAL</t>
  </si>
  <si>
    <t>PONTOS QUALIS</t>
  </si>
  <si>
    <t>INFORMAÇÕES DO PPG</t>
  </si>
  <si>
    <t>VOLUME</t>
  </si>
  <si>
    <t>VINCULO NOS ANOS</t>
  </si>
  <si>
    <t>TOTAL QUADRIENAL</t>
  </si>
  <si>
    <t>1 - PREENCHA A PLANILHA DE CONFIGURAÇÃO COM OS CRITÉRIOS DE SUA ÁREA</t>
  </si>
  <si>
    <t>6 - A PLANILHA CALCULA A PRODUÇÃO DOCENTE CONSIDERANDO O NUMERO DE ANOS EM QUE O DOCENTE ATUOU COMO PERMANENTE; POR ISSO ALGUMA MÉDIAS PODEM APRESENTAR FRAÇÕES</t>
  </si>
  <si>
    <t>O QUADRO ABAIXO INDICA:</t>
  </si>
  <si>
    <t>1 - A COLUNA AQ FORNECE O TOTAL DE PONTOS</t>
  </si>
  <si>
    <t xml:space="preserve">2 - A COLUNA AR DEDUZ A QUANTIDADE DE PONTOS DA NOTA 3; SE O NUMERO FOR NEGATIVO, A COLUNA DA APARECE NÃO; OS NUMEROS NEGATIVOS INDICAM A QUANTIDADE DE PONTOS FALTANTES </t>
  </si>
  <si>
    <t>3 - AS COLUNAS AU E AW FAZEM A MESMA COISA PARA AS NOTAS 4 E 5</t>
  </si>
  <si>
    <t>4 - A COLUNA AY INDICA O PERCENTUAL QUE CADA DOCENTE OBTEVE EM RELAÇÃO AO VOLUME TOTAL DE PONTOS DO PPG, OU SEJA FORNECE A CONTRIBUIÇÃO RELATIVA (%)</t>
  </si>
  <si>
    <t>5 - AS COLUNAS BA A BQ INDICAM AS CONTRIBUIÇÕES RELATIVAS POR ESTRATO</t>
  </si>
  <si>
    <t>PPPP</t>
  </si>
  <si>
    <t>PPPC</t>
  </si>
  <si>
    <t>PPCC</t>
  </si>
  <si>
    <t>PCCC</t>
  </si>
  <si>
    <t>CPPP</t>
  </si>
  <si>
    <t>CCPP</t>
  </si>
  <si>
    <t>CCCP</t>
  </si>
  <si>
    <t>CCCC</t>
  </si>
  <si>
    <t>PCCP</t>
  </si>
  <si>
    <t>PPCP</t>
  </si>
  <si>
    <t>PCPP</t>
  </si>
  <si>
    <t>CPCP</t>
  </si>
  <si>
    <t>CPPC</t>
  </si>
  <si>
    <t>CCPC</t>
  </si>
  <si>
    <t>PCPC</t>
  </si>
  <si>
    <t>PERMANENTE</t>
  </si>
  <si>
    <t>COLABORADOR</t>
  </si>
  <si>
    <t>POSITIVA</t>
  </si>
  <si>
    <t>NEGATIVA</t>
  </si>
  <si>
    <t>CPCC</t>
  </si>
  <si>
    <t>COMPLICADO</t>
  </si>
  <si>
    <t>PERIODO</t>
  </si>
  <si>
    <t>STATUS</t>
  </si>
  <si>
    <t>N</t>
  </si>
  <si>
    <t>AREA</t>
  </si>
  <si>
    <t>P</t>
  </si>
  <si>
    <t>C</t>
  </si>
  <si>
    <t>V</t>
  </si>
  <si>
    <t># PARTICIP</t>
  </si>
  <si>
    <t>FESP/UPE</t>
  </si>
  <si>
    <t>DO</t>
  </si>
  <si>
    <t>ME</t>
  </si>
  <si>
    <t>UEL/UEM</t>
  </si>
  <si>
    <t>UFV/UFJF</t>
  </si>
  <si>
    <t>FT</t>
  </si>
  <si>
    <t>UNESP/PP</t>
  </si>
  <si>
    <t>FO</t>
  </si>
  <si>
    <t>TO</t>
  </si>
  <si>
    <t>UCB/EF</t>
  </si>
  <si>
    <t>UDESC/EF</t>
  </si>
  <si>
    <t>UFMG/EF</t>
  </si>
  <si>
    <t>UFMT/EF</t>
  </si>
  <si>
    <t>UFES/EF</t>
  </si>
  <si>
    <t>UFPEL/EF</t>
  </si>
  <si>
    <t>UFPR/EF</t>
  </si>
  <si>
    <t>UFRGS/EF</t>
  </si>
  <si>
    <t>UFRJ/EF</t>
  </si>
  <si>
    <t>UFRN/EF</t>
  </si>
  <si>
    <t>UFSC/EF</t>
  </si>
  <si>
    <t>UFSM/EF</t>
  </si>
  <si>
    <t>UFTM/EF</t>
  </si>
  <si>
    <t>FUFSE/EF</t>
  </si>
  <si>
    <t>UNB/EF</t>
  </si>
  <si>
    <t>UNICAMP/EF</t>
  </si>
  <si>
    <t>UNIMEP/EF</t>
  </si>
  <si>
    <t>UNIVERSO/EF</t>
  </si>
  <si>
    <t>USJT/EF</t>
  </si>
  <si>
    <t>USP/EACH/EF</t>
  </si>
  <si>
    <t>USP/SP/EF</t>
  </si>
  <si>
    <t>UNESP/RC/EF</t>
  </si>
  <si>
    <t>UEL/FT</t>
  </si>
  <si>
    <t>UFCSPA/FT</t>
  </si>
  <si>
    <t>UFMG/FT</t>
  </si>
  <si>
    <t>UFPE/FT</t>
  </si>
  <si>
    <t>UDESC/FT</t>
  </si>
  <si>
    <t>UFRN/FT</t>
  </si>
  <si>
    <t>UFSCAR/FT</t>
  </si>
  <si>
    <t>UNINOVE/FT</t>
  </si>
  <si>
    <t>UNISUAM/FT</t>
  </si>
  <si>
    <t>USP/RP/FT</t>
  </si>
  <si>
    <t>PUC/SP/FO</t>
  </si>
  <si>
    <t>UFMG/FO</t>
  </si>
  <si>
    <t>UNESP/MAR/FO</t>
  </si>
  <si>
    <t>UFSM/FO</t>
  </si>
  <si>
    <t>UNIFESP/FO</t>
  </si>
  <si>
    <t>USP/FOFITO/FO</t>
  </si>
  <si>
    <t>UTP/FO</t>
  </si>
  <si>
    <t>UFSCAR/TO</t>
  </si>
  <si>
    <t>USP/FOB/FO</t>
  </si>
  <si>
    <t>NUM ANOS</t>
  </si>
  <si>
    <t>NOTA</t>
  </si>
  <si>
    <t>NIVEL</t>
  </si>
  <si>
    <t>#GERAL</t>
  </si>
  <si>
    <t># IES</t>
  </si>
  <si>
    <t># GERAL</t>
  </si>
  <si>
    <t>#IES</t>
  </si>
  <si>
    <t>L3+L4</t>
  </si>
  <si>
    <t>C3+C4</t>
  </si>
  <si>
    <t>--PP</t>
  </si>
  <si>
    <t>---P</t>
  </si>
  <si>
    <t>-PPP</t>
  </si>
  <si>
    <t>PPVV</t>
  </si>
  <si>
    <t>PP-C</t>
  </si>
  <si>
    <t>PP-V</t>
  </si>
  <si>
    <t>PVVV</t>
  </si>
  <si>
    <t>PPPV</t>
  </si>
  <si>
    <t>P-VV</t>
  </si>
  <si>
    <t>PPV-</t>
  </si>
  <si>
    <t>QTD</t>
  </si>
  <si>
    <t>ITENS</t>
  </si>
  <si>
    <t>INTERPRETAÇÃO DOS DADOS DO PPG</t>
  </si>
  <si>
    <t>USE O # GERAL QUE APARECE NA PLANILHA PI AREA (COLUNA B)</t>
  </si>
  <si>
    <t xml:space="preserve">A) PARA SABER A PRODUÇÃO DO SEU PROGRAMA, COMPLETE APENAS A COLUNA C COM O NUMERO CORRESPODENTE AO INTERVALO EM QUE OS DOCENTES DO PROGRAMA APARECEM NA PLANILHA PI AREA </t>
  </si>
  <si>
    <t>2 - PREENCHA NA PLANILHA DE CONFIGURAÇÃO O NUMERO DE PONTOS CORRESPONDENTES A CADA ESTRATO (EX. A1= 100; A2 = 75.. ETC)</t>
  </si>
  <si>
    <t>3 - IDEM PARA LIVROS E CAPÍTULOS (APENAS PARA ITENS QEU FORAM AVALAIDOS PELA ÁREA)</t>
  </si>
  <si>
    <t>INTERPRETAÇÕES PARA A ÁREA</t>
  </si>
  <si>
    <t>4 - DEFINA O NUMERO DE PONTOS PARA PROGRAMAS 3, 4 E 5 (EX. 200, 300 E 400 PONTOS)</t>
  </si>
  <si>
    <t>B) OS DADOS FORNECIDOS SÃO IDÊNTICOS AOS APRESENTADOS PARA A ÁREA, PORÉM OS RESULTADOS ESTÃO APRESENTADOS NOS GRÁFICOS; ASSIM, OS GRÁFICOS CORRESPONDEM APENAS AO PPG E NÃO À ÁREA.</t>
  </si>
  <si>
    <t>C) CASO PRECISE ALTERAR DADOS DO PPG; MODIFIQUE APENAS A PLANILHA PI AREA; NÃO MIDIFIQUE A PLANILHA PI-PPG</t>
  </si>
  <si>
    <t>RANKING</t>
  </si>
  <si>
    <t>QT</t>
  </si>
  <si>
    <t xml:space="preserve">RANKING </t>
  </si>
  <si>
    <t>PTS</t>
  </si>
  <si>
    <t>A1 OU A2 OU B1</t>
  </si>
  <si>
    <t>5X</t>
  </si>
  <si>
    <t>6X</t>
  </si>
  <si>
    <t>7X</t>
  </si>
  <si>
    <t>8X</t>
  </si>
  <si>
    <t>2x</t>
  </si>
  <si>
    <t>3x</t>
  </si>
  <si>
    <t>4x</t>
  </si>
  <si>
    <t>PUBL/DP</t>
  </si>
  <si>
    <t># DOC COM PI</t>
  </si>
  <si>
    <t>TOTAL (P + C +V)</t>
  </si>
  <si>
    <t>4.2.1</t>
  </si>
  <si>
    <t>AREA 21</t>
  </si>
  <si>
    <t>L1</t>
  </si>
  <si>
    <t>QUANTOS ITENS TRAVAM L1?</t>
  </si>
  <si>
    <t>QUANTOS ITENS TRAVAM C1?</t>
  </si>
  <si>
    <t>2 TERCIL</t>
  </si>
  <si>
    <t>1 TERCIL</t>
  </si>
  <si>
    <t>QUANTOS ITENS TRAVAM L2?</t>
  </si>
  <si>
    <t>TRAVAS LIVROS L1?</t>
  </si>
  <si>
    <t>TRAVAS LIVROS L2?</t>
  </si>
  <si>
    <t>QUANTOS ITENS TRAVAM C2?</t>
  </si>
  <si>
    <t>TRAVAS CAPÍTULOS C2?</t>
  </si>
  <si>
    <t>TRAVAS CAPÍTULOS C1?</t>
  </si>
  <si>
    <t>TRAVAS B4?</t>
  </si>
  <si>
    <t>TRAVAS B5?</t>
  </si>
  <si>
    <t>PERCENTIL</t>
  </si>
  <si>
    <t>CLÁUDIA</t>
  </si>
  <si>
    <t>LUIZ GUILHERME</t>
  </si>
  <si>
    <t>JORGE</t>
  </si>
  <si>
    <t>WAGNER</t>
  </si>
  <si>
    <t>HERBERT</t>
  </si>
  <si>
    <t>CAZUZA</t>
  </si>
  <si>
    <t>MAURO</t>
  </si>
  <si>
    <t>MAUROI</t>
  </si>
  <si>
    <t>ANA PAULA</t>
  </si>
  <si>
    <t>OTAVIO</t>
  </si>
  <si>
    <t>JAMILSON</t>
  </si>
  <si>
    <t>JOAO</t>
  </si>
  <si>
    <t>SERGIO</t>
  </si>
  <si>
    <t>STELA</t>
  </si>
  <si>
    <t>ANA CRISTINA</t>
  </si>
  <si>
    <t>BEATRIZ</t>
  </si>
  <si>
    <t>CELIA</t>
  </si>
  <si>
    <t>UNICID</t>
  </si>
  <si>
    <t>FCMSCSP-TI</t>
  </si>
  <si>
    <t>MP</t>
  </si>
  <si>
    <t>UNOPAR</t>
  </si>
  <si>
    <t>NÃO</t>
  </si>
  <si>
    <t>FCMSCSP-TI_FO_33019010013P0</t>
  </si>
  <si>
    <t>FESP/UPE_EF_25004018014P0</t>
  </si>
  <si>
    <t>FUFSE_EF_27001016042P0</t>
  </si>
  <si>
    <t>PUC/SP_FO_33005010024P9</t>
  </si>
  <si>
    <t>UCB_EF_53003012007P7</t>
  </si>
  <si>
    <t>UDESC_FT_41002016021P0</t>
  </si>
  <si>
    <t>UEL_EF_40002012029P8</t>
  </si>
  <si>
    <t>UEL_FT_40002012042P4</t>
  </si>
  <si>
    <t>UERJ_EF_31004016066P8</t>
  </si>
  <si>
    <t>UFCSPA_FT_42015014008P7</t>
  </si>
  <si>
    <t>UFES_EF_30001013025P8</t>
  </si>
  <si>
    <t>UFJF_FT_32005016071P0</t>
  </si>
  <si>
    <t>UFMA_EF_20001010043P8</t>
  </si>
  <si>
    <t>UFMG_EF_32001010040P2</t>
  </si>
  <si>
    <t>UFMG_FO_32001010094P4</t>
  </si>
  <si>
    <t>UFMG_FT_32001010062P6</t>
  </si>
  <si>
    <t>UFMT_EF_50001019035P0</t>
  </si>
  <si>
    <t>UFPE_EF_25001019156P0</t>
  </si>
  <si>
    <t>UFPE_FT_25001019072P1</t>
  </si>
  <si>
    <t>UFPEL_EF_42003016026P0</t>
  </si>
  <si>
    <t>UFPR_EF_40001016047P0</t>
  </si>
  <si>
    <t>UFRGS_EF_42001013051P2</t>
  </si>
  <si>
    <t>UFRJ_EF_31001017131P5</t>
  </si>
  <si>
    <t>UFRN_CR_FT_23001011173P7</t>
  </si>
  <si>
    <t>UFRN_FT_23001011043P6</t>
  </si>
  <si>
    <t>UFSC_EF_41001010039P3</t>
  </si>
  <si>
    <t>UFSC_FT_41001010160P7</t>
  </si>
  <si>
    <t>UFSCAR_FT_33001014016P7</t>
  </si>
  <si>
    <t>UFSCAR_TO_33001014036P8</t>
  </si>
  <si>
    <t>UFSM_EF_42002010054P1</t>
  </si>
  <si>
    <t>UFSM_FO_42002010017P9</t>
  </si>
  <si>
    <t>UFSM_FT_42002010157P5</t>
  </si>
  <si>
    <t>UFTM_EF_32012012007P3</t>
  </si>
  <si>
    <t>UFV_EF_32002017034P9</t>
  </si>
  <si>
    <t>UFVJM_FT_32010010041P8</t>
  </si>
  <si>
    <t>UNB_EF_53001010066P4</t>
  </si>
  <si>
    <t>UNB_FT_53001010107P2</t>
  </si>
  <si>
    <t>UNESP/MAR_FO_33004110045P7</t>
  </si>
  <si>
    <t>UNESP/PP_FT_33004129045P2</t>
  </si>
  <si>
    <t>UNESP/RC_EF_33004137062P0</t>
  </si>
  <si>
    <t>UNICAMP_EF_33003017046P6</t>
  </si>
  <si>
    <t>UNICID_FT_33052018005P0</t>
  </si>
  <si>
    <t>UNIFAL_FT_32011016042P7</t>
  </si>
  <si>
    <t>UNIFESP_FO_33009015026P3</t>
  </si>
  <si>
    <t>UNIMEP_EF_33007012011P3</t>
  </si>
  <si>
    <t>UNINOVE_FT_33092010004P5</t>
  </si>
  <si>
    <t>UNISUAM_FT_31063012002P4</t>
  </si>
  <si>
    <t>UNIVASF_EF_25020013010P3</t>
  </si>
  <si>
    <t>UNOPAR_EF_40024016004P1</t>
  </si>
  <si>
    <t>USC_FT_33067015004P8</t>
  </si>
  <si>
    <t>USJT_EF_33072019002P5</t>
  </si>
  <si>
    <t>USP_EF_33002010084P9</t>
  </si>
  <si>
    <t>USP_EF_33002010241P7</t>
  </si>
  <si>
    <t>USP_FO_33002010194P9</t>
  </si>
  <si>
    <t>USP/FOB_FO_33002053009P9</t>
  </si>
  <si>
    <t>USP/RP_EF_33002029053P1</t>
  </si>
  <si>
    <t>USP/RP_FT_33002029045P9</t>
  </si>
  <si>
    <t>UTP_FO_40020010001P7</t>
  </si>
  <si>
    <t>ADRIANA LIMONGELI GURGUEIRA_FCMSCSP-TI_FO_33019010013P0</t>
  </si>
  <si>
    <t>ALESSANDRA SPADA DURANTE_FCMSCSP-TI_FO_33019010013P0</t>
  </si>
  <si>
    <t>AMALIA RODRIGUES_FCMSCSP-TI_FO_33019010013P0</t>
  </si>
  <si>
    <t>ANA LUIZA PEREIRA GOMES PINTO NAVAS_FCMSCSP-TI_FO_33019010013P0</t>
  </si>
  <si>
    <t>CARLA ANDREA TIEPPO_FCMSCSP-TI_FO_33019010013P0</t>
  </si>
  <si>
    <t>ELISIANE CRESTANI DE MIRANDA GONSALEZ_FCMSCSP-TI_FO_33019010013P0</t>
  </si>
  <si>
    <t>KATIA DE ALMEIDA_FCMSCSP-TI_FO_33019010013P0</t>
  </si>
  <si>
    <t>MARGARITA APARECIDA BERNAL WIESELBERG_FCMSCSP-TI_FO_33019010013P0</t>
  </si>
  <si>
    <t>MARINA MARTINS PEREIRA PADOVANI_FCMSCSP-TI_FO_33019010013P0</t>
  </si>
  <si>
    <t>NOEMI TAKIUCHI_FCMSCSP-TI_FO_33019010013P0</t>
  </si>
  <si>
    <t>OSMAR MESQUITA DE SOUSA NETO_FCMSCSP-TI_FO_33019010013P0</t>
  </si>
  <si>
    <t>PAULO EDUARDO DAMASCENO MELO_FCMSCSP-TI_FO_33019010013P0</t>
  </si>
  <si>
    <t>SANDRA CRISTINA FONSECA PIRES_FCMSCSP-TI_FO_33019010013P0</t>
  </si>
  <si>
    <t>ALEXANDRE SERGIO SILVA_FESP/UPE_EF_25004018014P0</t>
  </si>
  <si>
    <t>AMILTON DA CRUZ SANTOS_FESP/UPE_EF_25004018014P0</t>
  </si>
  <si>
    <t>CLARA MARIA SILVESTRE MONTEIRO DE FREITAS_FESP/UPE_EF_25004018014P0</t>
  </si>
  <si>
    <t>CLARICE MARIA DE LUCENA MARTINS_FESP/UPE_EF_25004018014P0</t>
  </si>
  <si>
    <t>FERNANDO JOSE DE SA PEREIRA GUIMARAES_FESP/UPE_EF_25004018014P0</t>
  </si>
  <si>
    <t>FILIPE FERREIRA DA COSTA_FESP/UPE_EF_25004018014P0</t>
  </si>
  <si>
    <t>GILMARIO RICARTE BATISTA_FESP/UPE_EF_25004018014P0</t>
  </si>
  <si>
    <t>HELEODORIO HONORATO DOS SANTOS_FESP/UPE_EF_25004018014P0</t>
  </si>
  <si>
    <t>IRAQUITAN DE OLIVEIRA CAMINHA_FESP/UPE_EF_25004018014P0</t>
  </si>
  <si>
    <t>JORGE BEZERRA_FESP/UPE_EF_25004018014P0</t>
  </si>
  <si>
    <t>JOSE CAZUZA DE FARIAS JUNIOR_FESP/UPE_EF_25004018014P0</t>
  </si>
  <si>
    <t>LIVIA TENORIO BRASILEIRO_FESP/UPE_EF_25004018014P0</t>
  </si>
  <si>
    <t>MANOEL DA CUNHA COSTA_FESP/UPE_EF_25004018014P0</t>
  </si>
  <si>
    <t>MARCELO SOARES TAVARES DE MELO_FESP/UPE_EF_25004018014P0</t>
  </si>
  <si>
    <t>MARCILIO BARBOSA MENDONCA DE SOUZA JUNIOR_FESP/UPE_EF_25004018014P0</t>
  </si>
  <si>
    <t>MARCOS ANDRE MOURA DOS SANTOS_FESP/UPE_EF_25004018014P0</t>
  </si>
  <si>
    <t>MARIA DO SOCORRO BRASILEIRO SANTOS_FESP/UPE_EF_25004018014P0</t>
  </si>
  <si>
    <t>MARIA DO SOCORRO CIRILO DE SOUSA_FESP/UPE_EF_25004018014P0</t>
  </si>
  <si>
    <t>MARIA TERESA CATTUZZO_FESP/UPE_EF_25004018014P0</t>
  </si>
  <si>
    <t>MAURO VIRGILIO GOMES DE BARROS_FESP/UPE_EF_25004018014P0</t>
  </si>
  <si>
    <t>PIERRE NORMANDO GOMES-DA-SILVA_FESP/UPE_EF_25004018014P0</t>
  </si>
  <si>
    <t>RAFAEL MIRANDA TASSITANO_FESP/UPE_EF_25004018014P0</t>
  </si>
  <si>
    <t>RAPHAEL MENDES RITTI DIAS_FESP/UPE_EF_25004018014P0</t>
  </si>
  <si>
    <t>RODRIGO CAPPATO DE ARAUJO_FESP/UPE_EF_25004018014P0</t>
  </si>
  <si>
    <t>WAGNER LUIZ DO PRADO_FESP/UPE_EF_25004018014P0</t>
  </si>
  <si>
    <t>AFRANIO DE ANDRADE BASTOS_FUFSE_EF_27001016042P0</t>
  </si>
  <si>
    <t>ALDEMIR SMITH MENEZES_FUFSE_EF_27001016042P0</t>
  </si>
  <si>
    <t>ANDERSON CARLOS MARCAL_FUFSE_EF_27001016042P0</t>
  </si>
  <si>
    <t>ANTONIO CESAR CABRAL DE OLIVEIRA_FUFSE_EF_27001016042P0</t>
  </si>
  <si>
    <t>CIRO JOSE BRITO_FUFSE_EF_27001016042P0</t>
  </si>
  <si>
    <t>DANILO RIBEIRO GUERRA_FUFSE_EF_27001016042P0</t>
  </si>
  <si>
    <t>EMERSON PARDONO_FUFSE_EF_27001016042P0</t>
  </si>
  <si>
    <t>FELIPE JOSE AIDAR MARTINS_FUFSE_EF_27001016042P0</t>
  </si>
  <si>
    <t>JOSE ADERVAL ARAGAO_FUFSE_EF_27001016042P0</t>
  </si>
  <si>
    <t>MARCO ANTONIO PRADO NUNES_FUFSE_EF_27001016042P0</t>
  </si>
  <si>
    <t>MARCOS BEZERRA DE ALMEIDA_FUFSE_EF_27001016042P0</t>
  </si>
  <si>
    <t>MARZO EDIR DA SILVA_FUFSE_EF_27001016042P0</t>
  </si>
  <si>
    <t>RAQUEL SIMOES MENDES NETTO_FUFSE_EF_27001016042P0</t>
  </si>
  <si>
    <t>ROBERTO JERONIMO DOS SANTOS SILVA_FUFSE_EF_27001016042P0</t>
  </si>
  <si>
    <t>ROGERIO BRANDAO WICHI_FUFSE_EF_27001016042P0</t>
  </si>
  <si>
    <t>WALDERI MONTEIRO DA SILVA JUNIOR_FUFSE_EF_27001016042P0</t>
  </si>
  <si>
    <t>ANA CLAUDIA FIORINI_PUC/SP_FO_33005010024P9</t>
  </si>
  <si>
    <t>BEATRIZ CAVALCANTI DE ALBUQUERQUE CAIUBY NOVAES_PUC/SP_FO_33005010024P9</t>
  </si>
  <si>
    <t>BEATRIZ DE CASTRO ANDRADE MENDES_PUC/SP_FO_33005010024P9</t>
  </si>
  <si>
    <t>DORIS RUTHY LEWIS_PUC/SP_FO_33005010024P9</t>
  </si>
  <si>
    <t>ESTHER MANDELBAUM GONCALVES BIANCHINI_PUC/SP_FO_33005010024P9</t>
  </si>
  <si>
    <t>LESLIE PICCOLOTTO FERREIRA_PUC/SP_FO_33005010024P9</t>
  </si>
  <si>
    <t>LUIZ AUGUSTO DE PAULA SOUZA_PUC/SP_FO_33005010024P9</t>
  </si>
  <si>
    <t>MARIA CLAUDIA CUNHA_PUC/SP_FO_33005010024P9</t>
  </si>
  <si>
    <t>MARTA ASSUMPCAO DE ANDRADA E SILVA_PUC/SP_FO_33005010024P9</t>
  </si>
  <si>
    <t>REGINA MARIA AYRES DE CAMARGO FREIRE_PUC/SP_FO_33005010024P9</t>
  </si>
  <si>
    <t>RUTH RAMALHO RUIVO PALLADINO_PUC/SP_FO_33005010024P9</t>
  </si>
  <si>
    <t>TERESA MARIA MOMENSOHN DOS SANTOS_PUC/SP_FO_33005010024P9</t>
  </si>
  <si>
    <t>APARECIDO PIMENTEL FERREIRA_UCB_EF_53003012007P7</t>
  </si>
  <si>
    <t>CARMEN SILVIA GRUBERT CAMPBELL_UCB_EF_53003012007P7</t>
  </si>
  <si>
    <t>CLAUDIO OLAVO DE ALMEIDA CORDOVA_UCB_EF_53003012007P7</t>
  </si>
  <si>
    <t>DANIEL ALEXANDRE BOULLOSA ALVAREZ_UCB_EF_53003012007P7</t>
  </si>
  <si>
    <t>EDUARDO BODNARIUC FONTES_UCB_EF_53003012007P7</t>
  </si>
  <si>
    <t>ELAINE CRISTINA VIEIRA_UCB_EF_53003012007P7</t>
  </si>
  <si>
    <t>FRANCISCO MARTINS DA SILVA_UCB_EF_53003012007P7</t>
  </si>
  <si>
    <t>GISLANE FERREIRA DE MELO_UCB_EF_53003012007P7</t>
  </si>
  <si>
    <t>GUILHERME BORGES PEREIRA_UCB_EF_53003012007P7</t>
  </si>
  <si>
    <t>HERBERT GUSTAVO SIMOES_UCB_EF_53003012007P7</t>
  </si>
  <si>
    <t>JONATO PRESTES_UCB_EF_53003012007P7</t>
  </si>
  <si>
    <t>MILTON ROCHA DE MORAES_UCB_EF_53003012007P7</t>
  </si>
  <si>
    <t>NANCI MARIA DE FRANCA_UCB_EF_53003012007P7</t>
  </si>
  <si>
    <t>RINALDO WELLERSON PEREIRA_UCB_EF_53003012007P7</t>
  </si>
  <si>
    <t>TANIA MARA VIEIRA SAMPAIO_UCB_EF_53003012007P7</t>
  </si>
  <si>
    <t>ADRIANA COUTINHO DE AZEVEDO GUIMARAES_UDESC_EF_41002016004P8</t>
  </si>
  <si>
    <t>ALCYANE MARINHO_UDESC_EF_41002016004P8</t>
  </si>
  <si>
    <t>ALEXANDRA FOLLE_UDESC_EF_41002016004P8</t>
  </si>
  <si>
    <t>ALEXANDRO ANDRADE_UDESC_EF_41002016004P8</t>
  </si>
  <si>
    <t>ANAMARIA FLEIG MAYER_UDESC_EF_41002016004P8</t>
  </si>
  <si>
    <t>ANDREIA PELEGRINI_UDESC_EF_41002016004P8</t>
  </si>
  <si>
    <t>CAROLINE RUSCHEL_UDESC_EF_41002016004P8</t>
  </si>
  <si>
    <t>ERICO FELDEN PEREIRA_UDESC_EF_41002016004P8</t>
  </si>
  <si>
    <t>FABRIZIO CAPUTO_UDESC_EF_41002016004P8</t>
  </si>
  <si>
    <t>FERNANDO LUIZ CARDOSO_UDESC_EF_41002016004P8</t>
  </si>
  <si>
    <t>FRANCISCO ROSA NETO_UDESC_EF_41002016004P8</t>
  </si>
  <si>
    <t>GELCEMAR OLIVEIRA FARIAS_UDESC_EF_41002016004P8</t>
  </si>
  <si>
    <t>GIOVANA ZARPELLON MAZO_UDESC_EF_41002016004P8</t>
  </si>
  <si>
    <t>HELIO ROESLER_UDESC_EF_41002016004P8</t>
  </si>
  <si>
    <t>LORIVAL JOSE CARMINATTI_UDESC_EF_41002016004P8</t>
  </si>
  <si>
    <t>MAGNUS BENETTI_UDESC_EF_41002016004P8</t>
  </si>
  <si>
    <t>MARCIO JOSE DOS SANTOS_UDESC_EF_41002016004P8</t>
  </si>
  <si>
    <t>MONIQUE DA SILVA GEVAERD_UDESC_EF_41002016004P8</t>
  </si>
  <si>
    <t>NOE GOMES BORGES JUNIOR_UDESC_EF_41002016004P8</t>
  </si>
  <si>
    <t>RUDNEY DA SILVA_UDESC_EF_41002016004P8</t>
  </si>
  <si>
    <t>SEBASTIAO IBERES LOPES MELO_UDESC_EF_41002016004P8</t>
  </si>
  <si>
    <t>STELLA MARIS MICHAELSEN_UDESC_EF_41002016004P8</t>
  </si>
  <si>
    <t>SUSANA CRISTINA DOMENECH_UDESC_EF_41002016004P8</t>
  </si>
  <si>
    <t>SUZANA MATHEUS PEREIRA_UDESC_EF_41002016004P8</t>
  </si>
  <si>
    <t>TALES DE CARVALHO_UDESC_EF_41002016004P8</t>
  </si>
  <si>
    <t>THAIS SILVA BELTRAME_UDESC_EF_41002016004P8</t>
  </si>
  <si>
    <t>VALMOR RAMOS_UDESC_EF_41002016004P8</t>
  </si>
  <si>
    <t>VITOR PEREIRA COSTA_UDESC_EF_41002016004P8</t>
  </si>
  <si>
    <t>ALESSANDRA SWAROWSKY MARTIN_UDESC_FT_41002016021P0</t>
  </si>
  <si>
    <t>ANAMARIA FLEIG MAYER_UDESC_FT_41002016021P0</t>
  </si>
  <si>
    <t>CAMILA ISABEL SANTOS SCHIVINSKI_UDESC_FT_41002016021P0</t>
  </si>
  <si>
    <t>CLARISSA MEDEIROS DA LUZ_UDESC_FT_41002016021P0</t>
  </si>
  <si>
    <t>CLAUDIA MIRIAN DE GODOY MARQUES_UDESC_FT_41002016021P0</t>
  </si>
  <si>
    <t>DAYANE MONTEMEZZO_UDESC_FT_41002016021P0</t>
  </si>
  <si>
    <t>DEBORAH DE CAMARGO HIZUME_UDESC_FT_41002016021P0</t>
  </si>
  <si>
    <t>DEYSE BORGES KOCH_UDESC_FT_41002016021P0</t>
  </si>
  <si>
    <t>ELAINE PAULIN FERRAZEANE_UDESC_FT_41002016021P0</t>
  </si>
  <si>
    <t>FABIANA FLORES SPERANDIO_UDESC_FT_41002016021P0</t>
  </si>
  <si>
    <t>FERNANDA ROMAGUERA PEREIRA DOS SANTOS_UDESC_FT_41002016021P0</t>
  </si>
  <si>
    <t>GILMAR MORAES SANTOS_UDESC_FT_41002016021P0</t>
  </si>
  <si>
    <t>JOCEMAR ILHA_UDESC_FT_41002016021P0</t>
  </si>
  <si>
    <t>LILIAN GERDI KITTEL_UDESC_FT_41002016021P0</t>
  </si>
  <si>
    <t>MARCOS AMARAL DE NORONHA_UDESC_FT_41002016021P0</t>
  </si>
  <si>
    <t>SORAIA CRISTINA TONON DA LUZ_UDESC_FT_41002016021P0</t>
  </si>
  <si>
    <t>STELLA MARIS MICHAELSEN_UDESC_FT_41002016021P0</t>
  </si>
  <si>
    <t>SUZANA MATHEUS PEREIRA_UDESC_FT_41002016021P0</t>
  </si>
  <si>
    <t>ADEMAR AVELAR DE ALMEIDA JUNIOR_UEL_EF_40002012029P8</t>
  </si>
  <si>
    <t>AMAURI APARECIDO BÁSSOLI DE OLIVEIRA_UEL_EF_40002012029P8</t>
  </si>
  <si>
    <t>ANTONIO CARLOS DOURADO_UEL_EF_40002012029P8</t>
  </si>
  <si>
    <t>ANTONIO STABELINI NETO_UEL_EF_40002012029P8</t>
  </si>
  <si>
    <t>ARLI RAMOS DE OLIVEIRA_UEL_EF_40002012029P8</t>
  </si>
  <si>
    <t>CARLOS HEROLD JUNIOR_UEL_EF_40002012029P8</t>
  </si>
  <si>
    <t>CLAUDIO KRAVCHYCHYN_UEL_EF_40002012029P8</t>
  </si>
  <si>
    <t>CRIVALDO GOMES CARDOSO JUNIOR_UEL_EF_40002012029P8</t>
  </si>
  <si>
    <t>DENILSON DE CASTRO TEIXEIRA_UEL_EF_40002012029P8</t>
  </si>
  <si>
    <t>EDILSON SERPELONI CYRINO_UEL_EF_40002012029P8</t>
  </si>
  <si>
    <t>ENIO RICARDO VAZ RONQUE_UEL_EF_40002012029P8</t>
  </si>
  <si>
    <t>FABIANA ANDRADE MACHADO_UEL_EF_40002012029P8</t>
  </si>
  <si>
    <t>FABIO YUZO NAKAMURA_UEL_EF_40002012029P8</t>
  </si>
  <si>
    <t>FELIPE ARRUDA MOURA_UEL_EF_40002012029P8</t>
  </si>
  <si>
    <t>FERNANDO AUGUSTO STAREPRAVO_UEL_EF_40002012029P8</t>
  </si>
  <si>
    <t>GIULIANO GOMES DE ASSIS PIMENTEL_UEL_EF_40002012029P8</t>
  </si>
  <si>
    <t>HELIO SERASSUELO JUNIOR_UEL_EF_40002012029P8</t>
  </si>
  <si>
    <t>IEDA PARRA BARBOSA RINALDI_UEL_EF_40002012029P8</t>
  </si>
  <si>
    <t>INARA MARQUES_UEL_EF_40002012029P8</t>
  </si>
  <si>
    <t>JEANE BARCELOS SORIANO_UEL_EF_40002012029P8</t>
  </si>
  <si>
    <t>JEFFERSON ROSA CARDOSO_UEL_EF_40002012029P8</t>
  </si>
  <si>
    <t>JORGE BOTH_UEL_EF_40002012029P8</t>
  </si>
  <si>
    <t>JOSE LUIZ LOPES VIEIRA_UEL_EF_40002012029P8</t>
  </si>
  <si>
    <t>JULIANO DE SOUZA_UEL_EF_40002012029P8</t>
  </si>
  <si>
    <t>LARISSA MICHELLE LARA_UEL_EF_40002012029P8</t>
  </si>
  <si>
    <t>LEANDRO RICARDO ALTIMARI_UEL_EF_40002012029P8</t>
  </si>
  <si>
    <t>LENAMAR FIORESE VIEIRA_UEL_EF_40002012029P8</t>
  </si>
  <si>
    <t>LUIZ CLÁUDIO REEBERG STANGANELLI_UEL_EF_40002012029P8</t>
  </si>
  <si>
    <t>MARCELO ROMANZINI_UEL_EF_40002012029P8</t>
  </si>
  <si>
    <t>MARCIA GREGUOL_UEL_EF_40002012029P8</t>
  </si>
  <si>
    <t>MARCOS DOEDERLEIN POLITO_UEL_EF_40002012029P8</t>
  </si>
  <si>
    <t>MARCOS ROBERTO QUEIROGA_UEL_EF_40002012029P8</t>
  </si>
  <si>
    <t>MARIA FATIMA GLANER_UEL_EF_40002012029P8</t>
  </si>
  <si>
    <t>NELSON NARDO JUNIOR_UEL_EF_40002012029P8</t>
  </si>
  <si>
    <t>PAULO CEZAR DE FREITAS MATHIAS_UEL_EF_40002012029P8</t>
  </si>
  <si>
    <t>PEDRO PAULO DEPRA_UEL_EF_40002012029P8</t>
  </si>
  <si>
    <t>RAFAEL DEMINICE_UEL_EF_40002012029P8</t>
  </si>
  <si>
    <t>SIDNEY BARNABE PERES_UEL_EF_40002012029P8</t>
  </si>
  <si>
    <t>SOLANGE DE PAULA RAMOS_UEL_EF_40002012029P8</t>
  </si>
  <si>
    <t>SOLANGE MARTA FRANZOI DE MORAES_UEL_EF_40002012029P8</t>
  </si>
  <si>
    <t>VANILDO RODRIGUES PEREIRA_UEL_EF_40002012029P8</t>
  </si>
  <si>
    <t>VICTOR HUGO ALVES OKAZAKI_UEL_EF_40002012029P8</t>
  </si>
  <si>
    <t>WENDELL ARTHUR LOPES_UEL_EF_40002012029P8</t>
  </si>
  <si>
    <t>WILSON RINALDI_UEL_EF_40002012029P8</t>
  </si>
  <si>
    <t>ANDREO FERNANDO AGUIAR_UEL_FT_40002012042P4</t>
  </si>
  <si>
    <t>CELITA SALMASO_UEL_FT_40002012042P4</t>
  </si>
  <si>
    <t>CHRISTIANE DE SOUZA GUERINO MACEDO_UEL_FT_40002012042P4</t>
  </si>
  <si>
    <t>DARTAGNAN PINTO GUEDES_UEL_FT_40002012042P4</t>
  </si>
  <si>
    <t>DEISE APARECIDA DE ALMEIDA PIRES OLIVEIRA_UEL_FT_40002012042P4</t>
  </si>
  <si>
    <t>DIRCE SHIZUKO FUJISAWA_UEL_FT_40002012042P4</t>
  </si>
  <si>
    <t>EDDY KRUEGER_UEL_FT_40002012042P4</t>
  </si>
  <si>
    <t>EDSON LOPES LAVADO_UEL_FT_40002012042P4</t>
  </si>
  <si>
    <t>ELIANE REGINA FERREIRA SERNACHE DE FREITAS_UEL_FT_40002012042P4</t>
  </si>
  <si>
    <t>FABIO DE OLIVEIRA PITTA_UEL_FT_40002012042P4</t>
  </si>
  <si>
    <t>JEFFERSON ROSA CARDOSO_UEL_FT_40002012042P4</t>
  </si>
  <si>
    <t>KAREN BARROS PARRON FERNANDES_UEL_FT_40002012042P4</t>
  </si>
  <si>
    <t>LUCIANA LOZZA PEREIRA DE MORAES_UEL_FT_40002012042P4</t>
  </si>
  <si>
    <t>MARCUS VINICIUS DE MATOS GOMES_UEL_FT_40002012042P4</t>
  </si>
  <si>
    <t>NIDIA APARECIDA HERNANDES FUJII_UEL_FT_40002012042P4</t>
  </si>
  <si>
    <t>REGINA CELIA POLI_UEL_FT_40002012042P4</t>
  </si>
  <si>
    <t>RODRIGO ANTONIO CARVALHO ANDRAUS_UEL_FT_40002012042P4</t>
  </si>
  <si>
    <t>RODRIGO FRANCO DE OLIVEIRA_UEL_FT_40002012042P4</t>
  </si>
  <si>
    <t>RUBENS ALEXANDRE DA SILVA JUNIOR_UEL_FT_40002012042P4</t>
  </si>
  <si>
    <t>SUHAILA MAHMOUD SMAILI_UEL_FT_40002012042P4</t>
  </si>
  <si>
    <t>VANESSA SUZIANE PROBST_UEL_FT_40002012042P4</t>
  </si>
  <si>
    <t>VIVIANE DE SOUZA PINHO COSTA_UEL_FT_40002012042P4</t>
  </si>
  <si>
    <t>ANDREA CAMAZ DESLANDES_UERJ_EF_31004016066P8</t>
  </si>
  <si>
    <t>ELIREZ BEZERRA DA SILVA_UERJ_EF_31004016066P8</t>
  </si>
  <si>
    <t>FABRICIO VIEIRA DO AMARAL VASCONCELLOS_UERJ_EF_31004016066P8</t>
  </si>
  <si>
    <t>FELIPE AMORIM DA CUNHA_UERJ_EF_31004016066P8</t>
  </si>
  <si>
    <t>FLÁVIA PORTO MELO FERREIRA_UERJ_EF_31004016066P8</t>
  </si>
  <si>
    <t>GUSTAVO CASIMIRO LOPES_UERJ_EF_31004016066P8</t>
  </si>
  <si>
    <t>JULIANA PEREIRA BORGES_UERJ_EF_31004016066P8</t>
  </si>
  <si>
    <t>LISZT PALMEIRA DE OLIVEIRA_UERJ_EF_31004016066P8</t>
  </si>
  <si>
    <t>LUIZ ALBERTO BATISTA_UERJ_EF_31004016066P8</t>
  </si>
  <si>
    <t>MONIQUE RIBEIRO DE ASSIS_UERJ_EF_31004016066P8</t>
  </si>
  <si>
    <t>NADIA SOUZA LIMA DA SILVA_UERJ_EF_31004016066P8</t>
  </si>
  <si>
    <t>PAULO DE TARSO VERAS FARINATTI_UERJ_EF_31004016066P8</t>
  </si>
  <si>
    <t>PAULO SERGIO CHAGAS GOMES_UERJ_EF_31004016066P8</t>
  </si>
  <si>
    <t>RAFAEL DA SILVA MATTOS_UERJ_EF_31004016066P8</t>
  </si>
  <si>
    <t>RICARDO BRANDAO DE OLIVEIRA_UERJ_EF_31004016066P8</t>
  </si>
  <si>
    <t>RODRIGO GOMES DE SOUZA VALE_UERJ_EF_31004016066P8</t>
  </si>
  <si>
    <t>SEBASTIAO JOSUE VOTRE_UERJ_EF_31004016066P8</t>
  </si>
  <si>
    <t>SILVIO DE CASSIO COSTA TELLES_UERJ_EF_31004016066P8</t>
  </si>
  <si>
    <t>ALBERTO ANTONIO RASIA FILHO_UFCSPA_FT_42015014008P7</t>
  </si>
  <si>
    <t>ALCYR ALVES DE OLIVEIRA_UFCSPA_FT_42015014008P7</t>
  </si>
  <si>
    <t>ALINE DE SOUZA PAGNUSSAT_UFCSPA_FT_42015014008P7</t>
  </si>
  <si>
    <t>BRUNO MANFREDINI BARONI_UFCSPA_FT_42015014008P7</t>
  </si>
  <si>
    <t>CARLOS ROBERTO DE MELLO RIEDER_UFCSPA_FT_42015014008P7</t>
  </si>
  <si>
    <t>CAROLINE TOZZI REPPOLD_UFCSPA_FT_42015014008P7</t>
  </si>
  <si>
    <t>CASSIANO TEIXEIRA_UFCSPA_FT_42015014008P7</t>
  </si>
  <si>
    <t>CLAUDIA DORNELLES SCHNEIDER_UFCSPA_FT_42015014008P7</t>
  </si>
  <si>
    <t>FABRICIO EDLER MACAGNAN_UFCSPA_FT_42015014008P7</t>
  </si>
  <si>
    <t>FERNANDA CECHETTI_UFCSPA_FT_42015014008P7</t>
  </si>
  <si>
    <t>JANICE LUISA LUKRAFKA TARTARI_UFCSPA_FT_42015014008P7</t>
  </si>
  <si>
    <t>JENIFER SAFFI_UFCSPA_FT_42015014008P7</t>
  </si>
  <si>
    <t>LUCIA CAMPOS PELLANDA_UFCSPA_FT_42015014008P7</t>
  </si>
  <si>
    <t>LUIS HENRIQUE TELLES DA ROSA_UFCSPA_FT_42015014008P7</t>
  </si>
  <si>
    <t>MARCELO FARIA SILVA_UFCSPA_FT_42015014008P7</t>
  </si>
  <si>
    <t>MARIA CRISTINA DE ALMEIDA FREITAS CARDOSO_UFCSPA_FT_42015014008P7</t>
  </si>
  <si>
    <t>MARLUS KARSTEN_UFCSPA_FT_42015014008P7</t>
  </si>
  <si>
    <t>MAURICEIA CASSOL_UFCSPA_FT_42015014008P7</t>
  </si>
  <si>
    <t>PAULO JOSE ZIMERMANN TEIXEIRA_UFCSPA_FT_42015014008P7</t>
  </si>
  <si>
    <t>PEDRO DAL LAGO_UFCSPA_FT_42015014008P7</t>
  </si>
  <si>
    <t>RODRIGO DELLA MEA PLENTZ_UFCSPA_FT_42015014008P7</t>
  </si>
  <si>
    <t>AMARILIO FERREIRA NETO_UFES_EF_30001013025P8</t>
  </si>
  <si>
    <t>ANDRE DA SILVA MELLO_UFES_EF_30001013025P8</t>
  </si>
  <si>
    <t>ANDRE SOARES LEOPOLDO_UFES_EF_30001013025P8</t>
  </si>
  <si>
    <t>ANSELMO JOSE PEREZ_UFES_EF_30001013025P8</t>
  </si>
  <si>
    <t>ANTONIO JORGE GONCALVES SOARES_UFES_EF_30001013025P8</t>
  </si>
  <si>
    <t>FELIPE QUINTAO DE ALMEIDA_UFES_EF_30001013025P8</t>
  </si>
  <si>
    <t>IVAN MARCELO GOMES_UFES_EF_30001013025P8</t>
  </si>
  <si>
    <t>LIANA ABRAO ROMERA_UFES_EF_30001013025P8</t>
  </si>
  <si>
    <t>LUCAS GUIMARAES FERREIRA_UFES_EF_30001013025P8</t>
  </si>
  <si>
    <t>LUCIANA CARLETTI_UFES_EF_30001013025P8</t>
  </si>
  <si>
    <t>OMAR SCHNEIDER_UFES_EF_30001013025P8</t>
  </si>
  <si>
    <t>OTÁVIO GUIMARAES TAVARES DA SILVA_UFES_EF_30001013025P8</t>
  </si>
  <si>
    <t>RODRIGO LUIZ VANCINI_UFES_EF_30001013025P8</t>
  </si>
  <si>
    <t>VALTER BRACHT_UFES_EF_30001013025P8</t>
  </si>
  <si>
    <t>WAGNER DOS SANTOS_UFES_EF_30001013025P8</t>
  </si>
  <si>
    <t>ZENOLIA CHRISTINA CAMPOS FIGUEIREDO_UFES_EF_30001013025P8</t>
  </si>
  <si>
    <t>ALEXANDRE WESLEY CARVALHO BARBOSA_UFJF_FT_32005016071P0</t>
  </si>
  <si>
    <t>CARLA MALAGUTI_UFJF_FT_32005016071P0</t>
  </si>
  <si>
    <t>DANIEL GODOY MARTINEZ_UFJF_FT_32005016071P0</t>
  </si>
  <si>
    <t>DIOGO CARVALHO FELICIO_UFJF_FT_32005016071P0</t>
  </si>
  <si>
    <t>EDUARDO JOSE DANZA VICENTE_UFJF_FT_32005016071P0</t>
  </si>
  <si>
    <t>FLAVIA DE PAOLI_UFJF_FT_32005016071P0</t>
  </si>
  <si>
    <t>JAQUELINE DA SILVA FRONIO_UFJF_FT_32005016071P0</t>
  </si>
  <si>
    <t>JORGE ROBERTO PERROUT DE LIMA_UFJF_FT_32005016071P0</t>
  </si>
  <si>
    <t>LILIAN PINTO DA SILVA_UFJF_FT_32005016071P0</t>
  </si>
  <si>
    <t>MATEUS CAMAROTI LATERZA_UFJF_FT_32005016071P0</t>
  </si>
  <si>
    <t>MAYCON DE MOURA REBOREDO_UFJF_FT_32005016071P0</t>
  </si>
  <si>
    <t>PAULA SILVA DE CARVALHO CHAGAS_UFJF_FT_32005016071P0</t>
  </si>
  <si>
    <t>CARINA HELENA WASEM FRAGA_UFMA_EF_20001010043P8</t>
  </si>
  <si>
    <t>CHRISTIAN EMMANUEL TORRES CABIDO_UFMA_EF_20001010043P8</t>
  </si>
  <si>
    <t>CHRISTIANO EDUARDO VENEROSO_UFMA_EF_20001010043P8</t>
  </si>
  <si>
    <t>CINTHYA WALTER_UFMA_EF_20001010043P8</t>
  </si>
  <si>
    <t>CRISTIANO TEIXEIRA MOSTARDA_UFMA_EF_20001010043P8</t>
  </si>
  <si>
    <t>EMANUEL PERICLES SALVADOR_UFMA_EF_20001010043P8</t>
  </si>
  <si>
    <t>EMERSON SILAMI GARCIA_UFMA_EF_20001010043P8</t>
  </si>
  <si>
    <t>FRANCISCO NAVARRO_UFMA_EF_20001010043P8</t>
  </si>
  <si>
    <t>MARCELA RODRIGUES DE CASTRO_UFMA_EF_20001010043P8</t>
  </si>
  <si>
    <t>MARIO ALVES DE SIQUEIRA FILHO_UFMA_EF_20001010043P8</t>
  </si>
  <si>
    <t>MARIO NORBERTO SEVILIO DE OLIVEIRA JUNIOR_UFMA_EF_20001010043P8</t>
  </si>
  <si>
    <t>NELO EIDY ZANCHI_UFMA_EF_20001010043P8</t>
  </si>
  <si>
    <t>SILVANA MARIA MOURA DA SILVA_UFMA_EF_20001010043P8</t>
  </si>
  <si>
    <t>WELLINGTON ROBERTO GOMES DE CARVALHO_UFMA_EF_20001010043P8</t>
  </si>
  <si>
    <t>ANDRE GUSTAVO PEREIRA DE ANDRADE_UFMG_EF_32001010040P2</t>
  </si>
  <si>
    <t>ANDRESSA DA SILVA DE MELLO_UFMG_EF_32001010040P2</t>
  </si>
  <si>
    <t>BRUNO PENA COUTO_UFMG_EF_32001010040P2</t>
  </si>
  <si>
    <t>CANDIDO CELSO COIMBRA_UFMG_EF_32001010040P2</t>
  </si>
  <si>
    <t>DANUSA DIAS SOARES_UFMG_EF_32001010040P2</t>
  </si>
  <si>
    <t>EDUARDO MENDONCA PIMENTA_UFMG_EF_32001010040P2</t>
  </si>
  <si>
    <t>EMERSON SILAMI GARCIA_UFMG_EF_32001010040P2</t>
  </si>
  <si>
    <t>FRANCO NOCE_UFMG_EF_32001010040P2</t>
  </si>
  <si>
    <t>GUILHERME MENEZES LAGE_UFMG_EF_32001010040P2</t>
  </si>
  <si>
    <t>HANS JOACHIM KARL MENZEL_UFMG_EF_32001010040P2</t>
  </si>
  <si>
    <t>HERBERT UGRINOWITSCH_UFMG_EF_32001010040P2</t>
  </si>
  <si>
    <t>LESZEK SZMUCHROWSKI_UFMG_EF_32001010040P2</t>
  </si>
  <si>
    <t>LUCIANO SALES PRADO_UFMG_EF_32001010040P2</t>
  </si>
  <si>
    <t>MAICON RODRIGUES ALBUQUERQUE_UFMG_EF_32001010040P2</t>
  </si>
  <si>
    <t>MARCIO MARIO VIEIRA_UFMG_EF_32001010040P2</t>
  </si>
  <si>
    <t>MARCO TULIO DE MELLO_UFMG_EF_32001010040P2</t>
  </si>
  <si>
    <t>MAURO HELENO CHAGAS_UFMG_EF_32001010040P2</t>
  </si>
  <si>
    <t>PABLO JUAN GRECO_UFMG_EF_32001010040P2</t>
  </si>
  <si>
    <t>RODOLFO NOVELLINO BENDA_UFMG_EF_32001010040P2</t>
  </si>
  <si>
    <t>SAMUEL PENNA WANNER_UFMG_EF_32001010040P2</t>
  </si>
  <si>
    <t>VARLEY TEOLDO DA COSTA_UFMG_EF_32001010040P2</t>
  </si>
  <si>
    <t>ADRIANE MESQUITA DE MEDEIROS_UFMG_FO_32001010094P5</t>
  </si>
  <si>
    <t>AMELIA AUGUSTA DE LIMA FRICHE_UFMG_FO_32001010094P5</t>
  </si>
  <si>
    <t>ANA CRISTINA CORTES GAMA_UFMG_FO_32001010094P5</t>
  </si>
  <si>
    <t>ANDREA RODRIGUES MOTTA_UFMG_FO_32001010094P5</t>
  </si>
  <si>
    <t>HELENA MARIA GONCALVES BECKER_UFMG_FO_32001010094P5</t>
  </si>
  <si>
    <t>JULIANA NUNES SANTOS_UFMG_FO_32001010094P5</t>
  </si>
  <si>
    <t>LETICIA CALDAS TEIXEIRA_UFMG_FO_32001010094P5</t>
  </si>
  <si>
    <t>LUCIA MARIA HORTA DE FIGUEIREDO GOULART_UFMG_FO_32001010094P5</t>
  </si>
  <si>
    <t>LUCIANA MACEDO DE RESENDE_UFMG_FO_32001010094P5</t>
  </si>
  <si>
    <t>MARCO AURELIO ROCHA SANTOS_UFMG_FO_32001010094P5</t>
  </si>
  <si>
    <t>PATRICIA COTTA MANCINI_UFMG_FO_32001010094P5</t>
  </si>
  <si>
    <t>SIRLEY ALVES DA SILVA CARVALHO_UFMG_FO_32001010094P5</t>
  </si>
  <si>
    <t>STELA MARIS AGUIAR LEMOS_UFMG_FO_32001010094P5</t>
  </si>
  <si>
    <t>VANESSA DE OLIVEIRA MARTINS REIS_UFMG_FO_32001010094P5</t>
  </si>
  <si>
    <t>ADRIANA DE FRANCA DRUMMOND_UFMG_FT_32001010062P6</t>
  </si>
  <si>
    <t>ALINE ALVIM SCIANNI_UFMG_FT_32001010062P6</t>
  </si>
  <si>
    <t>CHRISTINA DANIELLI COELHO DE MORAIS FARIA_UFMG_FT_32001010062P6</t>
  </si>
  <si>
    <t>DANIELA VIRGINIA VAZ_UFMG_FT_32001010062P6</t>
  </si>
  <si>
    <t>DANIELLE APARECIDA GOMES PEREIRA_UFMG_FT_32001010062P6</t>
  </si>
  <si>
    <t>ELYONARA MELLO DE FIGUEIREDO_UFMG_FT_32001010062P6</t>
  </si>
  <si>
    <t>FÁTIMA VALERIA RODRIGUES DE PAULA_UFMG_FT_32001010062P6</t>
  </si>
  <si>
    <t>JOAO MARCOS DOMINGUES DIAS_UFMG_FT_32001010062P6</t>
  </si>
  <si>
    <t>JULIANA DE MELO OCARINO_UFMG_FT_32001010062P6</t>
  </si>
  <si>
    <t>LEANI SOUZA MÁXIMO PEREIRA_UFMG_FT_32001010062P6</t>
  </si>
  <si>
    <t>LIVIA DE CASTRO MAGALHAES_UFMG_FT_32001010062P6</t>
  </si>
  <si>
    <t>LUCI FUSCALDI TEIXEIRA-SALMELA_UFMG_FT_32001010062P6</t>
  </si>
  <si>
    <t>LUCIANA ASSIS COSTA_UFMG_FT_32001010062P6</t>
  </si>
  <si>
    <t>LYGIA PACCINI LUSTOSA_UFMG_FT_32001010062P6</t>
  </si>
  <si>
    <t>MARCELLA GUIMARAES ASSIS_UFMG_FT_32001010062P6</t>
  </si>
  <si>
    <t>MARCELO VELLOSO_UFMG_FT_32001010062P6</t>
  </si>
  <si>
    <t>MARCOS ANTONIO DE RESENDE_UFMG_FT_32001010062P6</t>
  </si>
  <si>
    <t>MARINA DE BRITO BRANDAO_UFMG_FT_32001010062P6</t>
  </si>
  <si>
    <t>MARISA COTTA MANCINI_UFMG_FT_32001010062P6</t>
  </si>
  <si>
    <t>PAULA LANNA PEREIRA DA SILVA_UFMG_FT_32001010062P6</t>
  </si>
  <si>
    <t>RAQUEL RODRIGUES BRITTO_UFMG_FT_32001010062P6</t>
  </si>
  <si>
    <t>RENAN ALVES RESENDE_UFMG_FT_32001010062P6</t>
  </si>
  <si>
    <t>ROSANA FERREIRA SAMPAIO_UFMG_FT_32001010062P6</t>
  </si>
  <si>
    <t>ROSANGELA CORREA DIAS_UFMG_FT_32001010062P6</t>
  </si>
  <si>
    <t>SERGIO TEIXEIRA DA FONSECA_UFMG_FT_32001010062P6</t>
  </si>
  <si>
    <t>SHEYLA ROSSANA CAVALCANTI FURTADO_UFMG_FT_32001010062P6</t>
  </si>
  <si>
    <t>THALES REZENDE DE SOUZA_UFMG_FT_32001010062P6</t>
  </si>
  <si>
    <t>VERONICA FRANCO PARREIRA_UFMG_FT_32001010062P6</t>
  </si>
  <si>
    <t>CARLOS ALEXANDRE FETT_UFMT_EF_50001019035P0</t>
  </si>
  <si>
    <t>CARLOS ALEXANDRE HABITANTE_UFMT_EF_50001019035P0</t>
  </si>
  <si>
    <t>CHRISTIANNE DE FARIA COELHO RAVAGNANI_UFMT_EF_50001019035P0</t>
  </si>
  <si>
    <t>CLEOMAR FERREIRA GOMES_UFMT_EF_50001019035P0</t>
  </si>
  <si>
    <t>EVANDO CARLOS MOREIRA_UFMT_EF_50001019035P0</t>
  </si>
  <si>
    <t>FABRICIO AZEVEDO VOLTARELLI_UFMT_EF_50001019035P0</t>
  </si>
  <si>
    <t>FABRICIO CESAR DE PAULA RAVAGNANI_UFMT_EF_50001019035P0</t>
  </si>
  <si>
    <t>GABRIEL JOSE CORREA MOGRABI_UFMT_EF_50001019035P0</t>
  </si>
  <si>
    <t>GISELA ARSA DA CUNHA_UFMT_EF_50001019035P0</t>
  </si>
  <si>
    <t>JOSE TARCISIO GRUNENNVALDT_UFMT_EF_50001019035P0</t>
  </si>
  <si>
    <t>LAYLA MARIA CAMPOS ABURACHID_UFMT_EF_50001019035P0</t>
  </si>
  <si>
    <t>LUCIELI TERESA CAMBRI_UFMT_EF_50001019035P0</t>
  </si>
  <si>
    <t>LUIZ FABRIZIO STOPPIGLIA_UFMT_EF_50001019035P0</t>
  </si>
  <si>
    <t>MARIO MATEUS SUGIZAKI_UFMT_EF_50001019035P0</t>
  </si>
  <si>
    <t>WALERIA CHRISTIANE REZENDE FETT_UFMT_EF_50001019035P0</t>
  </si>
  <si>
    <t>ANDRE DOS SANTOS COSTA_UFPE_EF_25001019156P0</t>
  </si>
  <si>
    <t>ARY GOMES FILHO_UFPE_EF_25001019156P0</t>
  </si>
  <si>
    <t>DANIELA KARINA DA SILVA FERREIRA_UFPE_EF_25001019156P0</t>
  </si>
  <si>
    <t>DENISE MARIA MARTINS VANCEA_UFPE_EF_25001019156P0</t>
  </si>
  <si>
    <t>EDUARDO ZAPATERRA CAMPOS_UFPE_EF_25001019156P0</t>
  </si>
  <si>
    <t>FLAVIO RENATO BARROS DA GUARDA_UFPE_EF_25001019156P0</t>
  </si>
  <si>
    <t>LEONARDO DE SOUSA FORTES_UFPE_EF_25001019156P0</t>
  </si>
  <si>
    <t>MARIA CECILIA MARINHO TENORIO_UFPE_EF_25001019156P0</t>
  </si>
  <si>
    <t>PAULO ROBERTO CAVALCANTI CARVALHO_UFPE_EF_25001019156P0</t>
  </si>
  <si>
    <t>PEDRO PINHEIRO PAES NETO_UFPE_EF_25001019156P0</t>
  </si>
  <si>
    <t>ROMULO MAIA CARLOS FONSECA_UFPE_EF_25001019156P0</t>
  </si>
  <si>
    <t>TONY MEIRELES DOS SANTOS_UFPE_EF_25001019156P0</t>
  </si>
  <si>
    <t>VILDE GOMES DE MENEZES_UFPE_EF_25001019156P0</t>
  </si>
  <si>
    <t>VINICIUS DE OLIVEIRA DAMASCENO_UFPE_EF_25001019156P0</t>
  </si>
  <si>
    <t>ALBERTO GALVAO DE MOURA FILHO_UFPE_FT_25001019072P1</t>
  </si>
  <si>
    <t>ANA ELISA TOSCANO MENESES DA SILVA CASTRO_UFPE_FT_25001019072P1</t>
  </si>
  <si>
    <t>ANDREA LEMOS BEZERRA DE OLIVEIRA_UFPE_FT_25001019072P1</t>
  </si>
  <si>
    <t>ANNA MYRNA JAGUARIBE DE LIMA_UFPE_FT_25001019072P1</t>
  </si>
  <si>
    <t>ARMELE DE FÁTIMA DORNELAS DE ANDRADE_UFPE_FT_25001019072P1</t>
  </si>
  <si>
    <t>CAROLINE WANDERLEY SOUTO FERREIRA_UFPE_FT_25001019072P1</t>
  </si>
  <si>
    <t>DANIELLA ARAUJO DE OLIVEIRA_UFPE_FT_25001019072P1</t>
  </si>
  <si>
    <t>DANIELLA CUNHA BRANDAO_UFPE_FT_25001019072P1</t>
  </si>
  <si>
    <t>GISELA ROCHA DE SIQUEIRA_UFPE_FT_25001019072P1</t>
  </si>
  <si>
    <t>GLORIA ELIZABETH CARNEIRO LAURENTINO_UFPE_FT_25001019072P1</t>
  </si>
  <si>
    <t>KARLA MONICA FERRAZ TEIXEIRA LAMBERTZ_UFPE_FT_25001019072P1</t>
  </si>
  <si>
    <t>KÁTIA KARINA DO MONTE SILVA_UFPE_FT_25001019072P1</t>
  </si>
  <si>
    <t>MARIA DAS GRACAS RODRIGUES DE ARAUJO_UFPE_FT_25001019072P1</t>
  </si>
  <si>
    <t>MARIA DO AMPARO ANDRADE_UFPE_FT_25001019072P1</t>
  </si>
  <si>
    <t>PATRICIA ERIKA DE MELO MARINHO_UFPE_FT_25001019072P1</t>
  </si>
  <si>
    <t>SHIRLEY LIMA CAMPOS_UFPE_FT_25001019072P1</t>
  </si>
  <si>
    <t>SILVIA REGINA ARRUDA DE MORAES_UFPE_FT_25001019072P1</t>
  </si>
  <si>
    <t>TONY MEIRELES DOS SANTOS_UFPE_FT_25001019072P1</t>
  </si>
  <si>
    <t>VANESSA REGIANE RESQUETI_UFPE_FT_25001019072P1</t>
  </si>
  <si>
    <t>ADRIANA SCHÜLER CAVALLI_UFPEL_EF_42003016026P0</t>
  </si>
  <si>
    <t>AIRTON JOSE ROMBALDI_UFPEL_EF_42003016026P0</t>
  </si>
  <si>
    <t>ALEXANDRE CARRICONDE MARQUES_UFPEL_EF_42003016026P0</t>
  </si>
  <si>
    <t>CRISTINE LIMA ALBERTON_UFPEL_EF_42003016026P0</t>
  </si>
  <si>
    <t>ERALDO DOS SANTOS PINHEIRO_UFPEL_EF_42003016026P0</t>
  </si>
  <si>
    <t>FABRICIO BOSCOLO DEL VECCHIO_UFPEL_EF_42003016026P0</t>
  </si>
  <si>
    <t>FELIPE FOSSATI REICHERT_UFPEL_EF_42003016026P0</t>
  </si>
  <si>
    <t>FERNANDA DE SOUZA TEIXEIRA_UFPEL_EF_42003016026P0</t>
  </si>
  <si>
    <t>FERNANDO CARLOS VINHOLES SIQUEIRA_UFPEL_EF_42003016026P0</t>
  </si>
  <si>
    <t>GIOVANNI FELIPE ERNST FRIZZO_UFPEL_EF_42003016026P0</t>
  </si>
  <si>
    <t>JOSE FRANCISCO GOMES SCHILD_UFPEL_EF_42003016026P0</t>
  </si>
  <si>
    <t>LUIZ CARLOS RIGO_UFPEL_EF_42003016026P0</t>
  </si>
  <si>
    <t>MARCELO COZZENSA DA SILVA_UFPEL_EF_42003016026P0</t>
  </si>
  <si>
    <t>MÁRCIO XAVIER BONORINO FIGUEIREDO_UFPEL_EF_42003016026P0</t>
  </si>
  <si>
    <t>MARIANGELA DA ROSA AFONSO_UFPEL_EF_42003016026P0</t>
  </si>
  <si>
    <t>MARIO RENATO DE AZEVEDO JUNIOR_UFPEL_EF_42003016026P0</t>
  </si>
  <si>
    <t>MARLOS RODRIGUES DOMINGUES_UFPEL_EF_42003016026P0</t>
  </si>
  <si>
    <t>PEDRO RODRIGUES CURI HALLAL_UFPEL_EF_42003016026P0</t>
  </si>
  <si>
    <t>STEPHANIE SANTANA PINTO_UFPEL_EF_42003016026P0</t>
  </si>
  <si>
    <t>SUZETE CHIVIACOWSKY CLARK_UFPEL_EF_42003016026P0</t>
  </si>
  <si>
    <t>VALDELAINE DA ROSA MENDES_UFPEL_EF_42003016026P0</t>
  </si>
  <si>
    <t>ANDRE LUIZ FELIX RODACKI_UFPR_EF_40001016047P0</t>
  </si>
  <si>
    <t>ANDRE MENDES CAPRARO_UFPR_EF_40001016047P0</t>
  </si>
  <si>
    <t>ANNA RAQUEL SILVEIRA GOMES_UFPR_EF_40001016047P0</t>
  </si>
  <si>
    <t>DORALICE LANGE DE SOUZA_UFPR_EF_40001016047P0</t>
  </si>
  <si>
    <t>FERNANDO MARINHO MEZZADRI_UFPR_EF_40001016047P0</t>
  </si>
  <si>
    <t>FERNANDO RENATO CAVICHIOLLI_UFPR_EF_40001016047P0</t>
  </si>
  <si>
    <t>GLEBER PEREIRA_UFPR_EF_40001016047P0</t>
  </si>
  <si>
    <t>JOICE MARA FACCO STEFANELLO_UFPR_EF_40001016047P0</t>
  </si>
  <si>
    <t>LUIZ CLAUDIO FERNANDES_UFPR_EF_40001016047P0</t>
  </si>
  <si>
    <t>MARCELO MORAES E SILVA_UFPR_EF_40001016047P0</t>
  </si>
  <si>
    <t>NEIVA LEITE_UFPR_EF_40001016047P0</t>
  </si>
  <si>
    <t>PAULO CESAR BARAUCE BENTO_UFPR_EF_40001016047P0</t>
  </si>
  <si>
    <t>RAUL OSIECKI_UFPR_EF_40001016047P0</t>
  </si>
  <si>
    <t>RODRIGO SIQUEIRA REIS_UFPR_EF_40001016047P0</t>
  </si>
  <si>
    <t>SERGIO GREGORIO DA SILVA_UFPR_EF_40001016047P0</t>
  </si>
  <si>
    <t>SIMONE RECHIA_UFPR_EF_40001016047P0</t>
  </si>
  <si>
    <t>TACITO PESSOA DE SOUZA JUNIOR_UFPR_EF_40001016047P0</t>
  </si>
  <si>
    <t>VERA LUCIA ISRAEL_UFPR_EF_40001016047P0</t>
  </si>
  <si>
    <t>WAGNER DE CAMPOS_UFPR_EF_40001016047P0</t>
  </si>
  <si>
    <t>WANDERLEY MARCHI JUNIOR_UFPR_EF_40001016047P0</t>
  </si>
  <si>
    <t>ADRIANE VIEIRA_UFRGS_EF_42001013051P2</t>
  </si>
  <si>
    <t>ADROALDO CEZAR ARAUJO GAYA_UFRGS_EF_42001013051P2</t>
  </si>
  <si>
    <t>ALBERTO REINALDO REPPOLD FILHO_UFRGS_EF_42001013051P2</t>
  </si>
  <si>
    <t>ALEX BRANCO FRAGA_UFRGS_EF_42001013051P2</t>
  </si>
  <si>
    <t>ALEXANDRE SIMOES DIAS_UFRGS_EF_42001013051P2</t>
  </si>
  <si>
    <t>ALINE NOGUEIRA HAAS_UFRGS_EF_42001013051P2</t>
  </si>
  <si>
    <t>ALVARO REISCHAK DE OLIVEIRA_UFRGS_EF_42001013051P2</t>
  </si>
  <si>
    <t>ANELISE REIS GAYA_UFRGS_EF_42001013051P2</t>
  </si>
  <si>
    <t>CARLOS ADELAR ABAIDE BALBINOTTI_UFRGS_EF_42001013051P2</t>
  </si>
  <si>
    <t>CLAUDIA SILVEIRA LIMA_UFRGS_EF_42001013051P2</t>
  </si>
  <si>
    <t>CLAUDIA TARRAGO CANDOTTI_UFRGS_EF_42001013051P2</t>
  </si>
  <si>
    <t>EDUARDO LUSA CADORE_UFRGS_EF_42001013051P2</t>
  </si>
  <si>
    <t>ELISANDRO SCHULTZ WITTIZORECKI_UFRGS_EF_42001013051P2</t>
  </si>
  <si>
    <t>FABIANO BOSSLE_UFRGS_EF_42001013051P2</t>
  </si>
  <si>
    <t>FLAVIA MEYER_UFRGS_EF_42001013051P2</t>
  </si>
  <si>
    <t>FLAVIO ANTONIO DE SOUZA CASTRO_UFRGS_EF_42001013051P2</t>
  </si>
  <si>
    <t>GIOVANI DOS SANTOS CUNHA_UFRGS_EF_42001013051P2</t>
  </si>
  <si>
    <t>GRACIELE SBRUZZI_UFRGS_EF_42001013051P2</t>
  </si>
  <si>
    <t>JANICE ZARPELLON MAZO_UFRGS_EF_42001013051P2</t>
  </si>
  <si>
    <t>JEFFERSON FAGUNDES LOSS_UFRGS_EF_42001013051P2</t>
  </si>
  <si>
    <t>LEONARDO ALEXANDRE PEYRE TARTARUGA_UFRGS_EF_42001013051P2</t>
  </si>
  <si>
    <t>LUIZ FERNANDO MARTINS KRUEL_UFRGS_EF_42001013051P2</t>
  </si>
  <si>
    <t>MARCO AURELIO VAZ_UFRGS_EF_42001013051P2</t>
  </si>
  <si>
    <t>MARCO PAULO STIGGER_UFRGS_EF_42001013051P2</t>
  </si>
  <si>
    <t>MAURO MYSKIW_UFRGS_EF_42001013051P2</t>
  </si>
  <si>
    <t>NADIA CRISTINA VALENTINI_UFRGS_EF_42001013051P2</t>
  </si>
  <si>
    <t>RONEI SILVEIRA PINTO_UFRGS_EF_42001013051P2</t>
  </si>
  <si>
    <t>SILVANA VILODRE GOELLNER_UFRGS_EF_42001013051P2</t>
  </si>
  <si>
    <t>VICENTE MOLINA NETO_UFRGS_EF_42001013051P2</t>
  </si>
  <si>
    <t>ALAIR PEDRO RIBEIRO DE SOUZA E SILVA_UFRJ_EF_31001017131P5</t>
  </si>
  <si>
    <t>ALEXANDRE PALMA DE OLIVEIRA_UFRJ_EF_31001017131P5</t>
  </si>
  <si>
    <t>BRUNA BRANDAO VELASQUES_UFRJ_EF_31001017131P5</t>
  </si>
  <si>
    <t>CARLOS GOMES DE OLIVEIRA_UFRJ_EF_31001017131P5</t>
  </si>
  <si>
    <t>CLYNTON LOURENCO CORREA_UFRJ_EF_31001017131P5</t>
  </si>
  <si>
    <t>FERNANDO AUGUSTO MONTEIRO SABOIA POMPEU_UFRJ_EF_31001017131P5</t>
  </si>
  <si>
    <t>HUMBERTO LAMEIRA MIRANDA_UFRJ_EF_31001017131P5</t>
  </si>
  <si>
    <t>JEFFERSON DA SILVA NOVAES_UFRJ_EF_31001017131P5</t>
  </si>
  <si>
    <t>JOAO PEDRO SAAR WERNECK DE CASTRO_UFRJ_EF_31001017131P5</t>
  </si>
  <si>
    <t>JOSE FERNANDES FILHO_UFRJ_EF_31001017131P5</t>
  </si>
  <si>
    <t>JURANDIR NADAL_UFRJ_EF_31001017131P5</t>
  </si>
  <si>
    <t>LILIAM FERNANDES DE OLIVEIRA_UFRJ_EF_31001017131P5</t>
  </si>
  <si>
    <t>LUIS AURELIANO IMBIRIBA SILVA_UFRJ_EF_31001017131P5</t>
  </si>
  <si>
    <t>MICHEL SILVA REIS_UFRJ_EF_31001017131P5</t>
  </si>
  <si>
    <t>ROBERTO FARES SIMAO JUNIOR_UFRJ_EF_31001017131P5</t>
  </si>
  <si>
    <t>SILVIA MARIA AGATTI LUDORF_UFRJ_EF_31001017131P5</t>
  </si>
  <si>
    <t>TAIAN DE MELLO MARTINS VIEIRA_UFRJ_EF_31001017131P5</t>
  </si>
  <si>
    <t>VERONICA SALERNO PINTO_UFRJ_EF_31001017131P5</t>
  </si>
  <si>
    <t>CAIO ALANO DE ALMEIDA LINS_UFRN_CR_FT_23001011173P7</t>
  </si>
  <si>
    <t>DIEGO DE SOUSA DANTAS_UFRN_CR_FT_23001011173P7</t>
  </si>
  <si>
    <t>EGMAR LONGO ARAUJO DE MELO_UFRN_CR_FT_23001011173P7</t>
  </si>
  <si>
    <t>ENIO WALKER AZEVEDO CACHO_UFRN_CR_FT_23001011173P7</t>
  </si>
  <si>
    <t>GRASIELA NASCIMENTO CORREIA_UFRN_CR_FT_23001011173P7</t>
  </si>
  <si>
    <t>ILLIA NADINNE DANTAS FLORENTINO LIMA_UFRN_CR_FT_23001011173P7</t>
  </si>
  <si>
    <t>NUBIA MARIA FREIRE VIEIRA LIMA_UFRN_CR_FT_23001011173P7</t>
  </si>
  <si>
    <t>ROBERTA DE OLIVEIRA CACHO_UFRN_CR_FT_23001011173P7</t>
  </si>
  <si>
    <t>RODRIGO PEGADO DE ABREU FREITAS_UFRN_CR_FT_23001011173P7</t>
  </si>
  <si>
    <t>RODRIGO SCATTONE DA SILVA_UFRN_CR_FT_23001011173P7</t>
  </si>
  <si>
    <t>SAIONARA MARIA AIRES DA CAMARA_UFRN_CR_FT_23001011173P7</t>
  </si>
  <si>
    <t>SILVANA ALVES PEREIRA_UFRN_CR_FT_23001011173P7</t>
  </si>
  <si>
    <t>ALEXANDRE HIDEKI OKANO_UFRN_EF_23001011060P8</t>
  </si>
  <si>
    <t>ALLYSON CARVALHO DE ARAUJO_UFRN_EF_23001011060P8</t>
  </si>
  <si>
    <t>ANA PAULA TRUSSARDI FAYH_UFRN_EF_23001011060P8</t>
  </si>
  <si>
    <t>ARNALDO LUIS MORTATTI_UFRN_EF_23001011060P8</t>
  </si>
  <si>
    <t>BRENO GUILHERME DE ARAUJO TINOCO CABRAL_UFRN_EF_23001011060P8</t>
  </si>
  <si>
    <t>CHENG HSIN NERY CHAO_UFRN_EF_23001011060P8</t>
  </si>
  <si>
    <t>EDUARDO BODNARIUC FONTES_UFRN_EF_23001011060P8</t>
  </si>
  <si>
    <t>EDUARDO CALDAS COSTA_UFRN_EF_23001011060P8</t>
  </si>
  <si>
    <t>HASSAN MOHAMED ELSANGEDY_UFRN_EF_23001011060P8</t>
  </si>
  <si>
    <t>HENIO FERREIRA DE MIRANDA_UFRN_EF_23001011060P8</t>
  </si>
  <si>
    <t>JAMILSON SIMOES BRASILEIRO_UFRN_EF_23001011060P8</t>
  </si>
  <si>
    <t>JONATAS DE FRANCA BARROS_UFRN_EF_23001011060P8</t>
  </si>
  <si>
    <t>JOSE PEREIRA DE MELO_UFRN_EF_23001011060P8</t>
  </si>
  <si>
    <t>MARIA ISABEL BRANDAO DE SOUZA MENDES_UFRN_EF_23001011060P8</t>
  </si>
  <si>
    <t>PAULO MOREIRA SILVA DANTAS_UFRN_EF_23001011060P8</t>
  </si>
  <si>
    <t>ROSIE MARIE NASCIMENTO DE MEDEIROS_UFRN_EF_23001011060P8</t>
  </si>
  <si>
    <t>TELMA MARIA ARAUJO MOURA LEMOS_UFRN_EF_23001011060P8</t>
  </si>
  <si>
    <t>TEREZINHA PETRUCIA DA NOBREGA_UFRN_EF_23001011060P8</t>
  </si>
  <si>
    <t>ALVARO CAMPOS CAVALCANTI MACIEL_UFRN_FT_23001011043P6</t>
  </si>
  <si>
    <t>ANA RAQUEL RODRIGUES LINDQUIST_UFRN_FT_23001011043P6</t>
  </si>
  <si>
    <t>CATARINA DE OLIVEIRA SOUSA_UFRN_FT_23001011043P6</t>
  </si>
  <si>
    <t>ELIZABEL DE SOUZA RAMALHO VIANA_UFRN_FT_23001011043P6</t>
  </si>
  <si>
    <t>FABRICIA AZEVEDO DA COSTA CAVALCANTI_UFRN_FT_23001011043P6</t>
  </si>
  <si>
    <t>FERNANDO AUGUSTO LAVEZZO DIAS_UFRN_FT_23001011043P6</t>
  </si>
  <si>
    <t>GARDENIA MARIA HOLANDA FERREIRA_UFRN_FT_23001011043P6</t>
  </si>
  <si>
    <t>GUILHERME AUGUSTO DE FREITAS FREGONEZI_UFRN_FT_23001011043P6</t>
  </si>
  <si>
    <t>JAMILSON SIMOES BRASILEIRO_UFRN_FT_23001011043P6</t>
  </si>
  <si>
    <t>JULIANA MARIA GAZZOLA_UFRN_FT_23001011043P6</t>
  </si>
  <si>
    <t>KARLA MORGANNA PEREIRA PINTO DE MENDONCA_UFRN_FT_23001011043P6</t>
  </si>
  <si>
    <t>MARIA THEREZA ALBUQUERQUE BARBOSA CABRAL MICUSSI_UFRN_FT_23001011043P6</t>
  </si>
  <si>
    <t>PATRICIA ANGELICA DE MIRANDA SILVA NOGUEIRA_UFRN_FT_23001011043P6</t>
  </si>
  <si>
    <t>RICARDO OLIVEIRA GUERRA_UFRN_FT_23001011043P6</t>
  </si>
  <si>
    <t>SELMA SOUSA BRUNO_UFRN_FT_23001011043P6</t>
  </si>
  <si>
    <t>TANIA FERNANDES CAMPOS_UFRN_FT_23001011043P6</t>
  </si>
  <si>
    <t>VANESSA REGIANE RESQUETI_UFRN_FT_23001011043P6</t>
  </si>
  <si>
    <t>WOUBER HERICKSON DE BRITO VIEIRA_UFRN_FT_23001011043P6</t>
  </si>
  <si>
    <t>ADAIR DA SILVA LOPES_UFSC_EF_41001010039P3</t>
  </si>
  <si>
    <t>ADERBAL SILVA AGUIAR JUNIOR_UFSC_EF_41001010039P3</t>
  </si>
  <si>
    <t>ADRIANO FERRETI BORGATTO_UFSC_EF_41001010039P3</t>
  </si>
  <si>
    <t>ALCYANE MARINHO_UFSC_EF_41001010039P3</t>
  </si>
  <si>
    <t>ALINE RODRIGUES BARBOSA_UFSC_EF_41001010039P3</t>
  </si>
  <si>
    <t>ANTONIO RENATO PEREIRA MORO_UFSC_EF_41001010039P3</t>
  </si>
  <si>
    <t>BENEDITO SERGIO DENADAI_UFSC_EF_41001010039P3</t>
  </si>
  <si>
    <t>CASSIANO RICARDO RECH_UFSC_EF_41001010039P3</t>
  </si>
  <si>
    <t>CINTIA DE LA ROCHA FREITAS_UFSC_EF_41001010039P3</t>
  </si>
  <si>
    <t>DANIELE DETANICO_UFSC_EF_41001010039P3</t>
  </si>
  <si>
    <t>DIEGO AUGUSTO SANTOS SILVA_UFSC_EF_41001010039P3</t>
  </si>
  <si>
    <t>EDIO LUIZ PETROSKI_UFSC_EF_41001010039P3</t>
  </si>
  <si>
    <t>EDISON ROBERTO DE SOUZA_UFSC_EF_41001010039P3</t>
  </si>
  <si>
    <t>FERNANDO DIEFENTHAELER_UFSC_EF_41001010039P3</t>
  </si>
  <si>
    <t>GELCEMAR OLIVEIRA FARIAS_UFSC_EF_41001010039P3</t>
  </si>
  <si>
    <t>GIOVANI DE LORENZI PIRES_UFSC_EF_41001010039P3</t>
  </si>
  <si>
    <t>GIOVANI FIRPO DEL DUCA_UFSC_EF_41001010039P3</t>
  </si>
  <si>
    <t>JAISON JOSE BASSANI_UFSC_EF_41001010039P3</t>
  </si>
  <si>
    <t>JUAREZ VIEIRA DO NASCIMENTO_UFSC_EF_41001010039P3</t>
  </si>
  <si>
    <t>JULIANO DAL PUPO_UFSC_EF_41001010039P3</t>
  </si>
  <si>
    <t>JULIANO FERNANDES DA SILVA_UFSC_EF_41001010039P3</t>
  </si>
  <si>
    <t>KELLY SAMARA DA SILVA_UFSC_EF_41001010039P3</t>
  </si>
  <si>
    <t>LARISSA RAFAELA GALATTI_UFSC_EF_41001010039P3</t>
  </si>
  <si>
    <t>LUIZ GUILHERME ANTONACCI GUGLIELMO_UFSC_EF_41001010039P3</t>
  </si>
  <si>
    <t>MARIA ALICE ALTENBURG DE ASSIS_UFSC_EF_41001010039P3</t>
  </si>
  <si>
    <t>MARKUS VINICIUS NAHAS_UFSC_EF_41001010039P3</t>
  </si>
  <si>
    <t>RICARDO DANTAS DE LUCAS_UFSC_EF_41001010039P3</t>
  </si>
  <si>
    <t>ROSANE CARLA ROSENDO DA SILVA_UFSC_EF_41001010039P3</t>
  </si>
  <si>
    <t>SARAY GIOVANA DOS SANTOS_UFSC_EF_41001010039P3</t>
  </si>
  <si>
    <t>TANIA ROSANE BERTOLDO BENEDETTI_UFSC_EF_41001010039P3</t>
  </si>
  <si>
    <t>VALMOR RAMOS_UFSC_EF_41001010039P3</t>
  </si>
  <si>
    <t>ADERBAL SILVA AGUIAR JUNIOR_UFSC_FT_41001010160P7</t>
  </si>
  <si>
    <t>ADRIANA NEVES DOS SANTOS_UFSC_FT_41001010160P7</t>
  </si>
  <si>
    <t>ALESSANDRO HAUPENTHAL_UFSC_FT_41001010160P7</t>
  </si>
  <si>
    <t>ALEXANDRE MARCIO MARCOLINO_UFSC_FT_41001010160P7</t>
  </si>
  <si>
    <t>ANGELICA CRISTIANE OVANDO_UFSC_FT_41001010160P7</t>
  </si>
  <si>
    <t>DANIELLE SOARES ROCHA VIEIRA_UFSC_FT_41001010160P7</t>
  </si>
  <si>
    <t>FERNANDO DIEFENTHAELER_UFSC_FT_41001010160P7</t>
  </si>
  <si>
    <t>GISELE AGUSTINI LOVATEL_UFSC_FT_41001010160P7</t>
  </si>
  <si>
    <t>HELOYSE ULIAM KURIKI_UFSC_FT_41001010160P7</t>
  </si>
  <si>
    <t>IONE JAYCE CEOLA SCHNEIDER_UFSC_FT_41001010160P7</t>
  </si>
  <si>
    <t>JANEISA FRANCK VIRTUOSO_UFSC_FT_41001010160P7</t>
  </si>
  <si>
    <t>NUBIA CARELLI PEREIRA DE AVELAR_UFSC_FT_41001010160P7</t>
  </si>
  <si>
    <t>RAFAEL INACIO BARBOSA_UFSC_FT_41001010160P7</t>
  </si>
  <si>
    <t>VIVIANE DE MENEZES CACERES_UFSC_FT_41001010160P7</t>
  </si>
  <si>
    <t>ANA BEATRIZ DE OLIVEIRA_UFSCAR_FT_33001014016P7</t>
  </si>
  <si>
    <t>ANIELLE CRISTHINE DE MEDEIROS TAKAHASHI_UFSCAR_FT_33001014016P7</t>
  </si>
  <si>
    <t>APARECIDA MARIA CATAI_UFSCAR_FT_33001014016P7</t>
  </si>
  <si>
    <t>AUDREY BORGHI SILVA_UFSCAR_FT_33001014016P7</t>
  </si>
  <si>
    <t>CLEITON AUGUSTO LIBARDI_UFSCAR_FT_33001014016P7</t>
  </si>
  <si>
    <t>ELOISA TUDELLA_UFSCAR_FT_33001014016P7</t>
  </si>
  <si>
    <t>ESTER DA SILVA_UFSCAR_FT_33001014016P7</t>
  </si>
  <si>
    <t>FÁBIO VIADANNA SERRAO_UFSCAR_FT_33001014016P7</t>
  </si>
  <si>
    <t>GILBERTO EIJI SHIGUEMOTO_UFSCAR_FT_33001014016P7</t>
  </si>
  <si>
    <t>HELENICE JANE COTE GIL COURY_UFSCAR_FT_33001014016P7</t>
  </si>
  <si>
    <t>JOSE RUBENS REBELATTO_UFSCAR_FT_33001014016P7</t>
  </si>
  <si>
    <t>MAURICIO JAMAMI_UFSCAR_FT_33001014016P7</t>
  </si>
  <si>
    <t>NELCI ADRIANA CICUTO FERREIRA ROCHA_UFSCAR_FT_33001014016P7</t>
  </si>
  <si>
    <t>NIVALDO ANTONIO PARIZOTTO_UFSCAR_FT_33001014016P7</t>
  </si>
  <si>
    <t>PATRICIA DRIUSSO_UFSCAR_FT_33001014016P7</t>
  </si>
  <si>
    <t>PAULA REZENDE CAMARGO_UFSCAR_FT_33001014016P7</t>
  </si>
  <si>
    <t>RENATA GONCALVES MENDES_UFSCAR_FT_33001014016P7</t>
  </si>
  <si>
    <t>RICHARD ELOIN LIEBANO_UFSCAR_FT_33001014016P7</t>
  </si>
  <si>
    <t>ROSANA MATTIOLI_UFSCAR_FT_33001014016P7</t>
  </si>
  <si>
    <t>STELA MÁRCIA MATTIELLO_UFSCAR_FT_33001014016P7</t>
  </si>
  <si>
    <t>TANIA DE FATIMA SALVINI_UFSCAR_FT_33001014016P7</t>
  </si>
  <si>
    <t>TATIANA DE OLIVEIRA SATO_UFSCAR_FT_33001014016P7</t>
  </si>
  <si>
    <t>THIAGO LUIZ DE RUSSO_UFSCAR_FT_33001014016P7</t>
  </si>
  <si>
    <t>TIAGO DA SILVA ALEXANDRE_UFSCAR_FT_33001014016P7</t>
  </si>
  <si>
    <t>VALERIA AMORIM PIRES DI LORENZO_UFSCAR_FT_33001014016P7</t>
  </si>
  <si>
    <t>ANA PAULA SERRATA MALFITANO_UFSCAR_TO_33001014036P8</t>
  </si>
  <si>
    <t>CARLA REGINA SILVA_UFSCAR_TO_33001014036P8</t>
  </si>
  <si>
    <t>CLAUDIA MARIA SIMOES MARTINEZ_UFSCAR_TO_33001014036P8</t>
  </si>
  <si>
    <t>DANIEL MARINHO CEZAR DA CRUZ_UFSCAR_TO_33001014036P8</t>
  </si>
  <si>
    <t>DENISE DIAS BARROS_UFSCAR_TO_33001014036P8</t>
  </si>
  <si>
    <t>FATIMA CORREA OLIVER_UFSCAR_TO_33001014036P8</t>
  </si>
  <si>
    <t>IRACEMA SERRAT VERGOTTI FERRIGNO_UFSCAR_TO_33001014036P8</t>
  </si>
  <si>
    <t>ISABELA APARECIDA DE OLIVEIRA LUSSI_UFSCAR_TO_33001014036P8</t>
  </si>
  <si>
    <t>LILIAN VIEIRA MAGALHAES_UFSCAR_TO_33001014036P8</t>
  </si>
  <si>
    <t>MARIA FERNANDA BARBOZA CID_UFSCAR_TO_33001014036P8</t>
  </si>
  <si>
    <t>MARIA LUISA GUILLAUMON EMMEL_UFSCAR_TO_33001014036P8</t>
  </si>
  <si>
    <t>MARISA BITTAR_UFSCAR_TO_33001014036P8</t>
  </si>
  <si>
    <t>PATRICIA CARLA DE SOUZA DELLA BARBA_UFSCAR_TO_33001014036P8</t>
  </si>
  <si>
    <t>REGINA HELENA VITALE TORKOMIAN JOAQUIM_UFSCAR_TO_33001014036P8</t>
  </si>
  <si>
    <t>ROSELI ESQUERDO LOPES_UFSCAR_TO_33001014036P8</t>
  </si>
  <si>
    <t>THELMA SIMOES MATSUKURA_UFSCAR_TO_33001014036P8</t>
  </si>
  <si>
    <t>CARLOS BOLLI MOTA_UFSM_EF_42002010054P1</t>
  </si>
  <si>
    <t>DANIELA LOPES DOS SANTOS_UFSM_EF_42002010054P1</t>
  </si>
  <si>
    <t>ELIZARA CAROLINA MARIN_UFSM_EF_42002010054P1</t>
  </si>
  <si>
    <t>FELIPE PIVETTA CARPES_UFSM_EF_42002010054P1</t>
  </si>
  <si>
    <t>FELIX ALEXANDRE ANTUNES SOARES_UFSM_EF_42002010054P1</t>
  </si>
  <si>
    <t>FERNANDO COPETTI_UFSM_EF_42002010054P1</t>
  </si>
  <si>
    <t>GABRIEL GUSTAVO BERGMANN_UFSM_EF_42002010054P1</t>
  </si>
  <si>
    <t>HUGO NORBERTO KRUG_UFSM_EF_42002010054P1</t>
  </si>
  <si>
    <t>JOAO FRANCISCO MAGNO RIBAS_UFSM_EF_42002010054P1</t>
  </si>
  <si>
    <t>LUIZ FERNANDO FREIRE ROYES_UFSM_EF_42002010054P1</t>
  </si>
  <si>
    <t>MARISTELA DA SILVA SOUZA_UFSM_EF_42002010054P1</t>
  </si>
  <si>
    <t>MICHELE FORGIARINI SACCOL_UFSM_EF_42002010054P1</t>
  </si>
  <si>
    <t>SARA TERESINHA CORAZZA_UFSM_EF_42002010054P1</t>
  </si>
  <si>
    <t>SILVANA CORREA MATHEUS_UFSM_EF_42002010054P1</t>
  </si>
  <si>
    <t>ANA MARIA TONIOLO DA SILVA_UFSM_FO_42002010017P9</t>
  </si>
  <si>
    <t>ANA PAULA RAMOS DE SOUZA_UFSM_FO_42002010017P9</t>
  </si>
  <si>
    <t>ANAELENA BRAGANCA DE MORAES_UFSM_FO_42002010017P9</t>
  </si>
  <si>
    <t>ANGELA REGINA MACIEL WEINMANN_UFSM_FO_42002010017P9</t>
  </si>
  <si>
    <t>ARON FERREIRA DA SILVEIRA_UFSM_FO_42002010017P9</t>
  </si>
  <si>
    <t>CARLA APARECIDA CIELO_UFSM_FO_42002010017P9</t>
  </si>
  <si>
    <t>CAROLINA LISBOA MEZZOMO_UFSM_FO_42002010017P9</t>
  </si>
  <si>
    <t>ELENIR FEDOSSE_UFSM_FO_42002010017P9</t>
  </si>
  <si>
    <t>ELIANE CASTILHOS RODRIGUES CORREA_UFSM_FO_42002010017P9</t>
  </si>
  <si>
    <t>ELIARA PINTO VIEIRA_UFSM_FO_42002010017P9</t>
  </si>
  <si>
    <t>HELENA BOLLI MOTA_UFSM_FO_42002010017P9</t>
  </si>
  <si>
    <t>KARINA CARLESSO PAGLIARIN_UFSM_FO_42002010017P9</t>
  </si>
  <si>
    <t>MARCIA KESKE-SOARES_UFSM_FO_42002010017P9</t>
  </si>
  <si>
    <t>MARISTELA JULIO COSTA_UFSM_FO_42002010017P9</t>
  </si>
  <si>
    <t>MICHELE VARGAS GARCIA_UFSM_FO_42002010017P9</t>
  </si>
  <si>
    <t>RENATA MANCOPES_UFSM_FO_42002010017P9</t>
  </si>
  <si>
    <t>SILVIO TEIXEIRA DA COSTA_UFSM_FO_42002010017P9</t>
  </si>
  <si>
    <t>THEMIS MARIA KESSLER_UFSM_FO_42002010017P9</t>
  </si>
  <si>
    <t>VALDETE ALVES VALENTINS DOS SANTOS FILHA_UFSM_FO_42002010017P9</t>
  </si>
  <si>
    <t>ANGELA REGINA MACIEL WEINMANN_UFSM_FT_42002010157P5</t>
  </si>
  <si>
    <t>ANTONIO MARCOS VARGAS DA SILVA_UFSM_FT_42002010157P5</t>
  </si>
  <si>
    <t>CARLOS BOLLI MOTA_UFSM_FT_42002010157P5</t>
  </si>
  <si>
    <t>CLAUDIA MORAIS TREVISAN_UFSM_FT_42002010157P5</t>
  </si>
  <si>
    <t>ELIANE CASTILHOS RODRIGUES CORREA_UFSM_FT_42002010157P5</t>
  </si>
  <si>
    <t>FERNANDO COPETTI_UFSM_FT_42002010157P5</t>
  </si>
  <si>
    <t>GUSTAVO ORIONE PUNTEL_UFSM_FT_42002010157P5</t>
  </si>
  <si>
    <t>HEDIONEIA MARIA FOLETTO PIVETTA_UFSM_FT_42002010157P5</t>
  </si>
  <si>
    <t>ISABELLA MARTINS DE ALBUQUERQUE_UFSM_FT_42002010157P5</t>
  </si>
  <si>
    <t>JOSE EDSON PAZ DA SILVA_UFSM_FT_42002010157P5</t>
  </si>
  <si>
    <t>LUIS ULISSES SIGNORI_UFSM_FT_42002010157P5</t>
  </si>
  <si>
    <t>MARISA PEREIRA GONCALVES_UFSM_FT_42002010157P5</t>
  </si>
  <si>
    <t>RENATA MANCOPES_UFSM_FT_42002010157P5</t>
  </si>
  <si>
    <t>ALYNNE CHRISTIAN RIBEIRO ANDAKI_UFTM_EF_32012012007P3</t>
  </si>
  <si>
    <t>CAMILA BOSQUIERO PAPINI_UFTM_EF_32012012007P3</t>
  </si>
  <si>
    <t>DERNIVAL BERTONCELLO_UFTM_EF_32012012007P3</t>
  </si>
  <si>
    <t>EDMAR LACERDA MENDES_UFTM_EF_32012012007P3</t>
  </si>
  <si>
    <t>FABIO LERA ORSATTI_UFTM_EF_32012012007P3</t>
  </si>
  <si>
    <t>GUSTAVO RIBEIRO DA MOTA_UFTM_EF_32012012007P3</t>
  </si>
  <si>
    <t>JAIR SINDRA VIRTUOSO JUNIOR_UFTM_EF_32012012007P3</t>
  </si>
  <si>
    <t>JEFFER EIDI SASAKI_UFTM_EF_32012012007P3</t>
  </si>
  <si>
    <t>KARINA PEREIRA_UFTM_EF_32012012007P3</t>
  </si>
  <si>
    <t>LUCIANE APARECIDA PASCUCCI SANDE DE SOUZA_UFTM_EF_32012012007P3</t>
  </si>
  <si>
    <t>LUCIANE FERNANDA RODRIGUES MARTINHO FERNANDES_UFTM_EF_32012012007P3</t>
  </si>
  <si>
    <t>MOACIR MAROCOLO JUNIOR_UFTM_EF_32012012007P3</t>
  </si>
  <si>
    <t>OCTAVIO BARBOSA NETO_UFTM_EF_32012012007P3</t>
  </si>
  <si>
    <t>REGINA MARIA ROVIGATI SIMOES_UFTM_EF_32012012007P3</t>
  </si>
  <si>
    <t>RENATA DAMIAO_UFTM_EF_32012012007P3</t>
  </si>
  <si>
    <t>SHAMYR SULYVAN DE CASTRO_UFTM_EF_32012012007P3</t>
  </si>
  <si>
    <t>SHEILLA TRIBESS_UFTM_EF_32012012007P3</t>
  </si>
  <si>
    <t>WAGNER WEY MOREIRA_UFTM_EF_32012012007P3</t>
  </si>
  <si>
    <t>ANTONIO JOSE NATALI_UFV_EF_32002017034P9</t>
  </si>
  <si>
    <t>DANIEL GODOY MARTINEZ_UFV_EF_32002017034P9</t>
  </si>
  <si>
    <t>EVELINE TORRES PEREIRA_UFV_EF_32002017034P9</t>
  </si>
  <si>
    <t>ISRAEL TEOLDO DA COSTA_UFV_EF_32002017034P9</t>
  </si>
  <si>
    <t>JEFERSON MACEDO VIANNA_UFV_EF_32002017034P9</t>
  </si>
  <si>
    <t>JOAO CARLOS BOUZAS MARINS_UFV_EF_32002017034P9</t>
  </si>
  <si>
    <t>JORGE ROBERTO PERROUT DE LIMA_UFV_EF_32002017034P9</t>
  </si>
  <si>
    <t>LAURA HORA RIOS LEITE_UFV_EF_32002017034P9</t>
  </si>
  <si>
    <t>LILIAN PINTO DA SILVA_UFV_EF_32002017034P9</t>
  </si>
  <si>
    <t>LUCIANA MOREIRA LIMA_UFV_EF_32002017034P9</t>
  </si>
  <si>
    <t>LUDMILA MOURAO_UFV_EF_32002017034P9</t>
  </si>
  <si>
    <t>MAICON RODRIGUES ALBUQUERQUE_UFV_EF_32002017034P9</t>
  </si>
  <si>
    <t>MARIA DO CARMO GOUVEIA PELUZIO_UFV_EF_32002017034P9</t>
  </si>
  <si>
    <t>MARIA ELISA CAPUTO FERREIRA_UFV_EF_32002017034P9</t>
  </si>
  <si>
    <t>MATEUS CAMAROTI LATERZA_UFV_EF_32002017034P9</t>
  </si>
  <si>
    <t>MAURICIO GATTAS BARA FILHO_UFV_EF_32002017034P9</t>
  </si>
  <si>
    <t>PAULO ROBERTO DOS SANTOS AMORIM_UFV_EF_32002017034P9</t>
  </si>
  <si>
    <t>THALES NICOLAU PRIMOLA GOMES_UFV_EF_32002017034P9</t>
  </si>
  <si>
    <t>ADRIANA NETTO PARENTONI_UFVJM_FT_32010010041P8</t>
  </si>
  <si>
    <t>ANA CRISTINA RODRIGUES LACERDA_UFVJM_FT_32010010041P8</t>
  </si>
  <si>
    <t>ANA PAULA SANTOS_UFVJM_FT_32010010041P8</t>
  </si>
  <si>
    <t>ELIZIARIA CARDOSO DOS SANTOS_UFVJM_FT_32010010041P8</t>
  </si>
  <si>
    <t>ETEL ROCHA VIEIRA_UFVJM_FT_32010010041P8</t>
  </si>
  <si>
    <t>HERCULES RIBEIRO LEITE_UFVJM_FT_32010010041P8</t>
  </si>
  <si>
    <t>LUCIANA DE MICHELIS MENDONCA_UFVJM_FT_32010010041P8</t>
  </si>
  <si>
    <t>MARCUS ALESSANDRO DE ALCANTARA_UFVJM_FT_32010010041P8</t>
  </si>
  <si>
    <t>MURILO XAVIER OLIVEIRA_UFVJM_FT_32010010041P8</t>
  </si>
  <si>
    <t>RENAN ALVES RESENDE_UFVJM_FT_32010010041P8</t>
  </si>
  <si>
    <t>RENATO GUILHERME TREDE FILHO_UFVJM_FT_32010010041P8</t>
  </si>
  <si>
    <t>THAIS PEIXOTO GAIAD MACHADO_UFVJM_FT_32010010041P8</t>
  </si>
  <si>
    <t>VANESSA AMARAL MENDONCA_UFVJM_FT_32010010041P8</t>
  </si>
  <si>
    <t>VINICIUS CUNHA DE OLIVEIRA_UFVJM_FT_32010010041P8</t>
  </si>
  <si>
    <t>ALINE MARTINS DE TOLEDO_UNB_EF_53001010066P4</t>
  </si>
  <si>
    <t>ANA CRISTINA DE DAVID_UNB_EF_53001010066P4</t>
  </si>
  <si>
    <t>DULCE MARIA FILGUEIRA DE ALMEIDA SUASSUNA_UNB_EF_53001010066P4</t>
  </si>
  <si>
    <t>FELIPE AUGUSTO DOS SANTOS MENDES_UNB_EF_53001010066P4</t>
  </si>
  <si>
    <t>FERNANDO MASCARENHAS_UNB_EF_53001010066P4</t>
  </si>
  <si>
    <t>GERSON CIPRIANO JUNIOR_UNB_EF_53001010066P4</t>
  </si>
  <si>
    <t>INGRID DITTRICH WIGGERS_UNB_EF_53001010066P4</t>
  </si>
  <si>
    <t>JAKE CARVALHO DO CARMO_UNB_EF_53001010066P4</t>
  </si>
  <si>
    <t>JOAO LUIZ QUAGLIOTTI DURIGAN_UNB_EF_53001010066P4</t>
  </si>
  <si>
    <t>JULIA APARECIDA DEVIDE NOGUEIRA_UNB_EF_53001010066P4</t>
  </si>
  <si>
    <t>KEILA ELIZABETH FONTANA_UNB_EF_53001010066P4</t>
  </si>
  <si>
    <t>LAURO CASQUEIRO VIANNA_UNB_EF_53001010066P4</t>
  </si>
  <si>
    <t>LEONARDO LAMAS LEANDRO RIBEIRO_UNB_EF_53001010066P4</t>
  </si>
  <si>
    <t>LUIZ GUILHERME GROSSI PORTO_UNB_EF_53001010066P4</t>
  </si>
  <si>
    <t>MARISETE PERALTA SAFONS_UNB_EF_53001010066P4</t>
  </si>
  <si>
    <t>MARTIM FRANCISCO BOTTARO MARQUES_UNB_EF_53001010066P4</t>
  </si>
  <si>
    <t>PAULO JOSE BARBOSA GUTIERRES FILHO_UNB_EF_53001010066P4</t>
  </si>
  <si>
    <t>PEDRO FERNANDO AVALONE DE ATHAYDE_UNB_EF_53001010066P4</t>
  </si>
  <si>
    <t>RICARDO JACO DE OLIVEIRA_UNB_EF_53001010066P4</t>
  </si>
  <si>
    <t>RICARDO MORENO LIMA_UNB_EF_53001010066P4</t>
  </si>
  <si>
    <t>RINALDO ANDRE MEZZARANE_UNB_EF_53001010066P4</t>
  </si>
  <si>
    <t>RODRIGO LUIZ CARREGARO_UNB_EF_53001010066P4</t>
  </si>
  <si>
    <t>WAGNER RODRIGUES MARTINS_UNB_EF_53001010066P4</t>
  </si>
  <si>
    <t>ALINE MARTINS DE TOLEDO_UNB_FT_53001010107P2</t>
  </si>
  <si>
    <t>ANA CRISTINA DE DAVID_UNB_FT_53001010107P2</t>
  </si>
  <si>
    <t>ANA CRISTINA DE JESUS ALVES_UNB_FT_53001010107P2</t>
  </si>
  <si>
    <t>EMERSON FACHIN MARTINS_UNB_FT_53001010107P2</t>
  </si>
  <si>
    <t>FELIPE AUGUSTO DOS SANTOS MENDES_UNB_FT_53001010107P2</t>
  </si>
  <si>
    <t>GERSON CIPRIANO JUNIOR_UNB_FT_53001010107P2</t>
  </si>
  <si>
    <t>GRAZIELLA FRANCA BERNARDELLI CIPRIANO_UNB_FT_53001010107P2</t>
  </si>
  <si>
    <t>JOAO LUIZ QUAGLIOTTI DURIGAN_UNB_FT_53001010107P2</t>
  </si>
  <si>
    <t>LIDIA MARA AGUIAR BEZERRA_UNB_FT_53001010107P2</t>
  </si>
  <si>
    <t>RINALDO ANDRE MEZZARANE_UNB_FT_53001010107P2</t>
  </si>
  <si>
    <t>RITA DE CASSIA MARQUETI_UNB_FT_53001010107P2</t>
  </si>
  <si>
    <t>RODRIGO LUIZ CARREGARO_UNB_FT_53001010107P2</t>
  </si>
  <si>
    <t>WAGNER RODRIGUES MARTINS_UNB_FT_53001010107P2</t>
  </si>
  <si>
    <t>ANA CLAUDIA FIGUEIREDO FRIZZO_UNESP/MAR_FO_33004110045P7</t>
  </si>
  <si>
    <t>ANA CLAUDIA VIEIRA CARDOSO_UNESP/MAR_FO_33004110045P7</t>
  </si>
  <si>
    <t>CELIA MARIA GIACHETI_UNESP/MAR_FO_33004110045P7</t>
  </si>
  <si>
    <t>CRISTIANE MOCO CANHETTI DE OLIVEIRA_UNESP/MAR_FO_33004110045P7</t>
  </si>
  <si>
    <t>DANILO MORETTI-FERREIRA_UNESP/MAR_FO_33004110045P7</t>
  </si>
  <si>
    <t>ELIANA MARIA GRADIM FABBRON_UNESP/MAR_FO_33004110045P7</t>
  </si>
  <si>
    <t>HERALDO LORENA GUIDA_UNESP/MAR_FO_33004110045P7</t>
  </si>
  <si>
    <t>LARISSA CRISTINA BERTI_UNESP/MAR_FO_33004110045P7</t>
  </si>
  <si>
    <t>LOURENCO CHACON JURADO FILHO_UNESP/MAR_FO_33004110045P7</t>
  </si>
  <si>
    <t>LUCIANA PINATO_UNESP/MAR_FO_33004110045P7</t>
  </si>
  <si>
    <t>NATALIA FREITAS ROSSI_UNESP/MAR_FO_33004110045P7</t>
  </si>
  <si>
    <t>ROBERTA GONCALVES DA SILVA_UNESP/MAR_FO_33004110045P7</t>
  </si>
  <si>
    <t>SIMONE APARECIDA CAPELLINI_UNESP/MAR_FO_33004110045P7</t>
  </si>
  <si>
    <t>VITOR ENGRÁCIA VALENTI_UNESP/MAR_FO_33004110045P7</t>
  </si>
  <si>
    <t>VIVIANE CRISTINA DE CASTRO MARINO_UNESP/MAR_FO_33004110045P7</t>
  </si>
  <si>
    <t>CARLOS MARCELO PASTRE_UNESP/PP_FT_33004129045P2</t>
  </si>
  <si>
    <t>CRISTINA ELENA PRADO TELES FREGONESI_UNESP/PP_FT_33004129045P2</t>
  </si>
  <si>
    <t>DIEGO GIULLIANO DESTRO CHRISTOFARO_UNESP/PP_FT_33004129045P2</t>
  </si>
  <si>
    <t>DIONEI RAMOS_UNESP/PP_FT_33004129045P2</t>
  </si>
  <si>
    <t>ERCY MARA CIPULO RAMOS_UNESP/PP_FT_33004129045P2</t>
  </si>
  <si>
    <t>FÁBIO MICOLIS DE AZEVEDO_UNESP/PP_FT_33004129045P2</t>
  </si>
  <si>
    <t>FABIO SANTOS DE LIRA_UNESP/PP_FT_33004129045P2</t>
  </si>
  <si>
    <t>HENRIQUE LUIZ MONTEIRO_UNESP/PP_FT_33004129045P2</t>
  </si>
  <si>
    <t>ISMAEL FORTE FREITAS JUNIOR_UNESP/PP_FT_33004129045P2</t>
  </si>
  <si>
    <t>JAMILE SANCHES CODOGNO_UNESP/PP_FT_33004129045P2</t>
  </si>
  <si>
    <t>JAYME NETTO JUNIOR_UNESP/PP_FT_33004129045P2</t>
  </si>
  <si>
    <t>JOSE CARLOS SILVA CAMARGO FILHO_UNESP/PP_FT_33004129045P2</t>
  </si>
  <si>
    <t>LUIZ CARLOS MARQUES VANDERLEI_UNESP/PP_FT_33004129045P2</t>
  </si>
  <si>
    <t>MAURO GONCALVES_UNESP/PP_FT_33004129045P2</t>
  </si>
  <si>
    <t>PATRICIA MONTEIRO SERAPHIM_UNESP/PP_FT_33004129045P2</t>
  </si>
  <si>
    <t>RAFAEL ZAMBELLI DE ALMEIDA PINTO_UNESP/PP_FT_33004129045P2</t>
  </si>
  <si>
    <t>ROMULO ARAUJO FERNANDES_UNESP/PP_FT_33004129045P2</t>
  </si>
  <si>
    <t>RUBEN DE FARIA NEGRAO FILHO_UNESP/PP_FT_33004129045P2</t>
  </si>
  <si>
    <t>VITOR ENGRÁCIA VALENTI_UNESP/PP_FT_33004129045P2</t>
  </si>
  <si>
    <t>ALESSANDRO MOURA ZAGATTO_UNESP/RC_EF_33004137062P0</t>
  </si>
  <si>
    <t>ANDERSON SARANZ ZAGO_UNESP/RC_EF_33004137062P0</t>
  </si>
  <si>
    <t>ANGELINA ZANESCO_UNESP/RC_EF_33004137062P0</t>
  </si>
  <si>
    <t>CAMILA BUONANI DA SILVA_UNESP/RC_EF_33004137062P0</t>
  </si>
  <si>
    <t>DAGMAR APARECIDA CYNTHIA FRANCA HUNGER_UNESP/RC_EF_33004137062P0</t>
  </si>
  <si>
    <t>DIEGO GIULLIANO DESTRO CHRISTOFARO_UNESP/RC_EF_33004137062P0</t>
  </si>
  <si>
    <t>EDUARDO KOKUBUN_UNESP/RC_EF_33004137062P0</t>
  </si>
  <si>
    <t>ELIANE MAUERBERG DE CASTRO_UNESP/RC_EF_33004137062P0</t>
  </si>
  <si>
    <t>ELIETE LUCIANO_UNESP/RC_EF_33004137062P0</t>
  </si>
  <si>
    <t>EMMANUEL GOMES CIOLAC_UNESP/RC_EF_33004137062P0</t>
  </si>
  <si>
    <t>FABIO AUGUSTO BARBIERI_UNESP/RC_EF_33004137062P0</t>
  </si>
  <si>
    <t>FABIO SANTOS DE LIRA_UNESP/RC_EF_33004137062P0</t>
  </si>
  <si>
    <t>FERNANDA ROSSI_UNESP/RC_EF_33004137062P0</t>
  </si>
  <si>
    <t>FLORINDO STELLA_UNESP/RC_EF_33004137062P0</t>
  </si>
  <si>
    <t>GIOVANA RAMPAZZO TEIXEIRA_UNESP/RC_EF_33004137062P0</t>
  </si>
  <si>
    <t>GISELE MARIA SCHWARTZ_UNESP/RC_EF_33004137062P0</t>
  </si>
  <si>
    <t>HENRIQUE LUIZ MONTEIRO_UNESP/RC_EF_33004137062P0</t>
  </si>
  <si>
    <t>ISMAEL FORTE FREITAS JUNIOR_UNESP/RC_EF_33004137062P0</t>
  </si>
  <si>
    <t>JAMILE SANCHES CODOGNO_UNESP/RC_EF_33004137062P0</t>
  </si>
  <si>
    <t>JOSE LUIZ RIANI COSTA_UNESP/RC_EF_33004137062P0</t>
  </si>
  <si>
    <t>JULIO WILSON DOS SANTOS_UNESP/RC_EF_33004137062P0</t>
  </si>
  <si>
    <t>LAURITA MARCONI SCHIAVON_UNESP/RC_EF_33004137062P0</t>
  </si>
  <si>
    <t>LILIAN TERESA BUCKEN GOBBI_UNESP/RC_EF_33004137062P0</t>
  </si>
  <si>
    <t>LUIS ALBERTO GOBBO_UNESP/RC_EF_33004137062P0</t>
  </si>
  <si>
    <t>MARCELO PAPOTI_UNESP/RC_EF_33004137062P0</t>
  </si>
  <si>
    <t>MARIA ALICE ROSTOM DE MELLO_UNESP/RC_EF_33004137062P0</t>
  </si>
  <si>
    <t>PAULA FAVARO POLASTRI_UNESP/RC_EF_33004137062P0</t>
  </si>
  <si>
    <t>ROBERTO TADEU IAOCHITE_UNESP/RC_EF_33004137062P0</t>
  </si>
  <si>
    <t>RODOLFO FRANCO PUTTINI_UNESP/RC_EF_33004137062P0</t>
  </si>
  <si>
    <t>ROMULO ARAUJO FERNANDES_UNESP/RC_EF_33004137062P0</t>
  </si>
  <si>
    <t>SAMUEL DE SOUZA NETO_UNESP/RC_EF_33004137062P0</t>
  </si>
  <si>
    <t>SANDRA LIA DO AMARAL_UNESP/RC_EF_33004137062P0</t>
  </si>
  <si>
    <t>SEBASTIAO GOBBI_UNESP/RC_EF_33004137062P0</t>
  </si>
  <si>
    <t>SERGIO TOSI RODRIGUES_UNESP/RC_EF_33004137062P0</t>
  </si>
  <si>
    <t>ADEMIR DE MARCO_UNICAMP_EF_33003017046P6</t>
  </si>
  <si>
    <t>ALCIDES JOSE SCAGLIA_UNICAMP_EF_33003017046P6</t>
  </si>
  <si>
    <t>ANDREA MACULANO ESTEVES_UNICAMP_EF_33003017046P6</t>
  </si>
  <si>
    <t>ANTONIO CARLOS DE MORAES_UNICAMP_EF_33003017046P6</t>
  </si>
  <si>
    <t>BRUNO RODRIGUES_UNICAMP_EF_33003017046P6</t>
  </si>
  <si>
    <t>CARMEN LUCIA SOARES_UNICAMP_EF_33003017046P6</t>
  </si>
  <si>
    <t>CLAUDIA REGINA CAVAGLIERI_UNICAMP_EF_33003017046P6</t>
  </si>
  <si>
    <t>CLAUDIO ALEXANDRE GOBATTO_UNICAMP_EF_33003017046P6</t>
  </si>
  <si>
    <t>DENISE VAZ DE MACEDO_UNICAMP_EF_33003017046P6</t>
  </si>
  <si>
    <t>EDISON DUARTE_UNICAMP_EF_33003017046P6</t>
  </si>
  <si>
    <t>EDIVALDO GOIS JUNIOR_UNICAMP_EF_33003017046P6</t>
  </si>
  <si>
    <t>ELAINE PRODOCIMO_UNICAMP_EF_33003017046P6</t>
  </si>
  <si>
    <t>ELIANA DE TOLEDO ISHIBASHI_UNICAMP_EF_33003017046P6</t>
  </si>
  <si>
    <t>FULVIA DE BARROS MANCHADO GOBATTO_UNICAMP_EF_33003017046P6</t>
  </si>
  <si>
    <t>GUSTAVO LUIS GUTIERREZ_UNICAMP_EF_33003017046P6</t>
  </si>
  <si>
    <t>HELOISA HELENA BALDY DOS REIS_UNICAMP_EF_33003017046P6</t>
  </si>
  <si>
    <t>JOAO PAULO BORIN_UNICAMP_EF_33003017046P6</t>
  </si>
  <si>
    <t>JOCIMAR DAOLIO_UNICAMP_EF_33003017046P6</t>
  </si>
  <si>
    <t>JOSE IRINEU GORLA_UNICAMP_EF_33003017046P6</t>
  </si>
  <si>
    <t>JOSE JULIO GAVIAO DE ALMEIDA_UNICAMP_EF_33003017046P6</t>
  </si>
  <si>
    <t>JOSE RODRIGO PAULI_UNICAMP_EF_33003017046P6</t>
  </si>
  <si>
    <t>LARISSA RAFAELA GALATTI_UNICAMP_EF_33003017046P6</t>
  </si>
  <si>
    <t>LAURITA MARCONI SCHIAVON_UNICAMP_EF_33003017046P6</t>
  </si>
  <si>
    <t>LUIZ EDUARDO BARRETO MARTINS_UNICAMP_EF_33003017046P6</t>
  </si>
  <si>
    <t>MARA PATRICIA TRAINA CHACON-MIKAHIL_UNICAMP_EF_33003017046P6</t>
  </si>
  <si>
    <t>MARCO ANTONIO COELHO BORTOLETO_UNICAMP_EF_33003017046P6</t>
  </si>
  <si>
    <t>MARCO CARLOS UCHIDA_UNICAMP_EF_33003017046P6</t>
  </si>
  <si>
    <t>MARIA DA CONSOLACAO GOMES CUNHA FERNANDES TAVARES_UNICAMP_EF_33003017046P6</t>
  </si>
  <si>
    <t>MIGUEL DE ARRUDA_UNICAMP_EF_33003017046P6</t>
  </si>
  <si>
    <t>ODILON JOSE ROBLE_UNICAMP_EF_33003017046P6</t>
  </si>
  <si>
    <t>ORIVAL ANDRIES JUNIOR_UNICAMP_EF_33003017046P6</t>
  </si>
  <si>
    <t>PAULA TEIXEIRA FERNANDES_UNICAMP_EF_33003017046P6</t>
  </si>
  <si>
    <t>PAULO CESAR MONTAGNER_UNICAMP_EF_33003017046P6</t>
  </si>
  <si>
    <t>PAULO FERREIRA DE ARAUJO_UNICAMP_EF_33003017046P6</t>
  </si>
  <si>
    <t>RENATO BARROSO DA SILVA_UNICAMP_EF_33003017046P6</t>
  </si>
  <si>
    <t>RENE BRENZIKOFER_UNICAMP_EF_33003017046P6</t>
  </si>
  <si>
    <t>RICARDO MACHADO LEITE DE BARROS_UNICAMP_EF_33003017046P6</t>
  </si>
  <si>
    <t>ROBERTO RODRIGUES PAES_UNICAMP_EF_33003017046P6</t>
  </si>
  <si>
    <t>ROBERTO VILARTA_UNICAMP_EF_33003017046P6</t>
  </si>
  <si>
    <t>SERGIO AUGUSTO CUNHA_UNICAMP_EF_33003017046P6</t>
  </si>
  <si>
    <t>SILVIA CRISTINA FRANCO AMARAL_UNICAMP_EF_33003017046P6</t>
  </si>
  <si>
    <t>ADRIANA CLAUDIA LUNARDI_UNICID_FT_33052018005P0</t>
  </si>
  <si>
    <t>ALEXANDRE DIAS LOPES_UNICID_FT_33052018005P0</t>
  </si>
  <si>
    <t>CESAR FERREIRA AMORIM_UNICID_FT_33052018005P0</t>
  </si>
  <si>
    <t>CRISTINA MARIA NUNES CABRAL_UNICID_FT_33052018005P0</t>
  </si>
  <si>
    <t>LEONARDO OLIVEIRA PENA COSTA_UNICID_FT_33052018005P0</t>
  </si>
  <si>
    <t>LUCIANA DIAS CHIAVEGATO_UNICID_FT_33052018005P0</t>
  </si>
  <si>
    <t>LUCIOLA DA CUNHA MENEZES COSTA_UNICID_FT_33052018005P0</t>
  </si>
  <si>
    <t>MONICA RODRIGUES PERRACINI_UNICID_FT_33052018005P0</t>
  </si>
  <si>
    <t>NATALIA AQUARONI RICCI_UNICID_FT_33052018005P0</t>
  </si>
  <si>
    <t>RAQUEL SIMONI PIRES_UNICID_FT_33052018005P0</t>
  </si>
  <si>
    <t>RICHARD ELOIN LIEBANO_UNICID_FT_33052018005P0</t>
  </si>
  <si>
    <t>ROSIMEIRE SIMPRINI PADULA_UNICID_FT_33052018005P0</t>
  </si>
  <si>
    <t>SANDRA MARIA SBEGHEN FERREIRA DE FREITAS_UNICID_FT_33052018005P0</t>
  </si>
  <si>
    <t>SANDRA REGINA ALOUCHE_UNICID_FT_33052018005P0</t>
  </si>
  <si>
    <t>ADRIANO PRADO SIMAO_UNIFAL_FT_32011016042P7</t>
  </si>
  <si>
    <t>ANDREIA MARIA SILVA_UNIFAL_FT_32011016042P7</t>
  </si>
  <si>
    <t>CAROLINA KOSOUR_UNIFAL_FT_32011016042P7</t>
  </si>
  <si>
    <t>DANIEL FERREIRA MOREIRA LOBATO_UNIFAL_FT_32011016042P7</t>
  </si>
  <si>
    <t>DANIELE SIRINEU PEREIRA_UNIFAL_FT_32011016042P7</t>
  </si>
  <si>
    <t>DENISE HOLLANDA IUNES_UNIFAL_FT_32011016042P7</t>
  </si>
  <si>
    <t>GIOVANE GALDINO DE SOUZA_UNIFAL_FT_32011016042P7</t>
  </si>
  <si>
    <t>JULIANA BASSALOBRE CARVALHO BORGES_UNIFAL_FT_32011016042P7</t>
  </si>
  <si>
    <t>LEONARDO CESAR CARVALHO_UNIFAL_FT_32011016042P7</t>
  </si>
  <si>
    <t>LIGIA DE SOUSA_UNIFAL_FT_32011016042P7</t>
  </si>
  <si>
    <t>LUCIANA MARIA DOS REIS_UNIFAL_FT_32011016042P7</t>
  </si>
  <si>
    <t>SILVIA LANZIOTTI AZEVEDO DA SILVA_UNIFAL_FT_32011016042P7</t>
  </si>
  <si>
    <t>SIMONE BOTELHO PEREIRA_UNIFAL_FT_32011016042P7</t>
  </si>
  <si>
    <t>TEREZA CRISTINA CARBONARI DE FARIA_UNIFAL_FT_32011016042P7</t>
  </si>
  <si>
    <t>BRASILIA MARIA CHIARI_UNIFESP_FO_33009015026P3</t>
  </si>
  <si>
    <t>CLARA REGINA BRANDAO DE AVILA_UNIFESP_FO_33009015026P3</t>
  </si>
  <si>
    <t>DANIELA GIL_UNIFESP_FO_33009015026P3</t>
  </si>
  <si>
    <t>HELOISA HELENA CAOVILLA MALAVASI GANANCA_UNIFESP_FO_33009015026P3</t>
  </si>
  <si>
    <t>JACY PERISSINOTO_UNIFESP_FO_33009015026P3</t>
  </si>
  <si>
    <t>KARIN ZAZO ORTIZ_UNIFESP_FO_33009015026P3</t>
  </si>
  <si>
    <t>LILIANE DESGUALDO PEREIRA_UNIFESP_FO_33009015026P3</t>
  </si>
  <si>
    <t>MARA SUZANA BEHLAU_UNIFESP_FO_33009015026P3</t>
  </si>
  <si>
    <t>MARIA CECILIA MARTINELLI IORIO_UNIFESP_FO_33009015026P3</t>
  </si>
  <si>
    <t>MARIA INES REBELO GONCALVES_UNIFESP_FO_33009015026P3</t>
  </si>
  <si>
    <t>MARINA LEITE PUGLISI_UNIFESP_FO_33009015026P3</t>
  </si>
  <si>
    <t>MARISA FRASSON DE AZEVEDO_UNIFESP_FO_33009015026P3</t>
  </si>
  <si>
    <t>SILVANA BOMMARITO MONTEIRO_UNIFESP_FO_33009015026P3</t>
  </si>
  <si>
    <t>THAIS SOARES CIANCIARULLO MINETT_UNIFESP_FO_33009015026P3</t>
  </si>
  <si>
    <t>ZELITA CALDEIRA FERREIRA GUEDES_UNIFESP_FO_33009015026P3</t>
  </si>
  <si>
    <t>ADRIANA PERTILLE_UNIMEP_EF_33007012011P3</t>
  </si>
  <si>
    <t>ANA CAROLINA CAPELLINI RIGONI_UNIMEP_EF_33007012011P3</t>
  </si>
  <si>
    <t>CARLOS ALBERTO DA SILVA_UNIMEP_EF_33007012011P3</t>
  </si>
  <si>
    <t>CHARLES RICARDO LOPES_UNIMEP_EF_33007012011P3</t>
  </si>
  <si>
    <t>CINTHIA LOPES DA SILVA_UNIMEP_EF_33007012011P3</t>
  </si>
  <si>
    <t>DELAINE RODRIGUES BIGATON_UNIMEP_EF_33007012011P3</t>
  </si>
  <si>
    <t>DENISE CASTILHO CABRERA SANTOS_UNIMEP_EF_33007012011P3</t>
  </si>
  <si>
    <t>ELI MARIA PAZZIANOTTO_UNIMEP_EF_33007012011P3</t>
  </si>
  <si>
    <t>GUANIS DE BARROS VILELA JUNIOR_UNIMEP_EF_33007012011P3</t>
  </si>
  <si>
    <t>HERMES FERREIRA BALBINO_UNIMEP_EF_33007012011P3</t>
  </si>
  <si>
    <t>IDICO LUIZ PELLEGRINOTTI_UNIMEP_EF_33007012011P3</t>
  </si>
  <si>
    <t>MARCELO DE CASTRO CESAR_UNIMEP_EF_33007012011P3</t>
  </si>
  <si>
    <t>MARIA LUIZA OZORES POLACOW_UNIMEP_EF_33007012011P3</t>
  </si>
  <si>
    <t>MARLENE APARECIDA MORENO_UNIMEP_EF_33007012011P3</t>
  </si>
  <si>
    <t>NELSON CARVALHO MARCELLINO_UNIMEP_EF_33007012011P3</t>
  </si>
  <si>
    <t>PAULO HENRIQUE MARCHETTI_UNIMEP_EF_33007012011P3</t>
  </si>
  <si>
    <t>ROSANA MACHER TEODORI_UNIMEP_EF_33007012011P3</t>
  </si>
  <si>
    <t>ROZANGELA VERLENGIA_UNIMEP_EF_33007012011P3</t>
  </si>
  <si>
    <t>RUTE ESTANISLAVA TOLOCKA_UNIMEP_EF_33007012011P3</t>
  </si>
  <si>
    <t>CLAUDIA SANTOS OLIVEIRA_UNINOVE_FT_33092010004P5</t>
  </si>
  <si>
    <t>DANIELA APARECIDA BIASOTTO GONZALEZ_UNINOVE_FT_33092010004P5</t>
  </si>
  <si>
    <t>DIRCEU COSTA_UNINOVE_FT_33092010004P5</t>
  </si>
  <si>
    <t>ERNESTO CESAR PINTO LEAL JUNIOR_UNINOVE_FT_33092010004P5</t>
  </si>
  <si>
    <t>FABIANO POLITTI_UNINOVE_FT_33092010004P5</t>
  </si>
  <si>
    <t>FERNANDA DE CORDOBA LANZA_UNINOVE_FT_33092010004P5</t>
  </si>
  <si>
    <t>FERNANDA ISHIDA_UNINOVE_FT_33092010004P5</t>
  </si>
  <si>
    <t>JOAO CARLOS FERRARI CORREA_UNINOVE_FT_33092010004P5</t>
  </si>
  <si>
    <t>KÁTIA DE ANGELIS_UNINOVE_FT_33092010004P5</t>
  </si>
  <si>
    <t>KRISTIANNE PORTA SANTOS FERNANDES_UNINOVE_FT_33092010004P5</t>
  </si>
  <si>
    <t>LUCIANA MARIA MALOSA SAMPAIO JORGE_UNINOVE_FT_33092010004P5</t>
  </si>
  <si>
    <t>LUIS VICENTE FRANCO DE OLIVEIRA_UNINOVE_FT_33092010004P5</t>
  </si>
  <si>
    <t>PAULO DE TARSO CAMILLO DE CARVALHO_UNINOVE_FT_33092010004P5</t>
  </si>
  <si>
    <t>PAULO ROBERTO GARCIA LUCARELI_UNINOVE_FT_33092010004P5</t>
  </si>
  <si>
    <t>RAQUEL AGNELLI MESQUITA_UNINOVE_FT_33092010004P5</t>
  </si>
  <si>
    <t>REGIANE ALBERTINI DE CARVALHO_UNINOVE_FT_33092010004P5</t>
  </si>
  <si>
    <t>RODOLFO DE PAULA VIEIRA_UNINOVE_FT_33092010004P5</t>
  </si>
  <si>
    <t>SANDRA KALIL BUSSADORI_UNINOVE_FT_33092010004P5</t>
  </si>
  <si>
    <t>SIMONE DAL CORSO_UNINOVE_FT_33092010004P5</t>
  </si>
  <si>
    <t>AGNALDO JOSE LOPES_UNISUAM_FT_31063012002P4</t>
  </si>
  <si>
    <t>ALEX SOUTO MAIOR ALVES_UNISUAM_FT_31063012002P4</t>
  </si>
  <si>
    <t>ANKE BERGMANN_UNISUAM_FT_31063012002P4</t>
  </si>
  <si>
    <t>ARTHUR DE SA FERREIRA_UNISUAM_FT_31063012002P4</t>
  </si>
  <si>
    <t>CRISTINA MARCIA DIAS_UNISUAM_FT_31063012002P4</t>
  </si>
  <si>
    <t>ERIKA DE CARVALHO RODRIGUES_UNISUAM_FT_31063012002P4</t>
  </si>
  <si>
    <t>FELIPE AMORIM DA CUNHA_UNISUAM_FT_31063012002P4</t>
  </si>
  <si>
    <t>FERNANDO SILVA GUIMARAES_UNISUAM_FT_31063012002P4</t>
  </si>
  <si>
    <t>JULIO GUILHERME SILVA_UNISUAM_FT_31063012002P4</t>
  </si>
  <si>
    <t>LAURA ALICE SANTOS DE OLIVEIRA_UNISUAM_FT_31063012002P4</t>
  </si>
  <si>
    <t>LEANDRO ALBERTO CALAZANS NOGUEIRA_UNISUAM_FT_31063012002P4</t>
  </si>
  <si>
    <t>LILIAN RAMIRO FELICIO_UNISUAM_FT_31063012002P4</t>
  </si>
  <si>
    <t>MARCO ANTONIO ORSINI NEVES_UNISUAM_FT_31063012002P4</t>
  </si>
  <si>
    <t>MIRIAM RAQUEL MEIRA MAINENTI_UNISUAM_FT_31063012002P4</t>
  </si>
  <si>
    <t>NEY ARMANDO DE MELLO MEZIAT FILHO_UNISUAM_FT_31063012002P4</t>
  </si>
  <si>
    <t>PATRICIA DOS SANTOS VIGARIO_UNISUAM_FT_31063012002P4</t>
  </si>
  <si>
    <t>SARA LUCIA SILVEIRA DE MENEZES_UNISUAM_FT_31063012002P4</t>
  </si>
  <si>
    <t>THIAGO LEMOS DE CARVALHO_UNISUAM_FT_31063012002P4</t>
  </si>
  <si>
    <t>ALVARO REGO MILLEN NETO_UNIVASF_EF_25020013010P3</t>
  </si>
  <si>
    <t>ANDRE LUIZ DEMANTOVA GURJAO_UNIVASF_EF_25020013010P3</t>
  </si>
  <si>
    <t>BRUNO OTAVIO DE LACERDA ABRAHAO_UNIVASF_EF_25020013010P3</t>
  </si>
  <si>
    <t>DIEGO LUZ MOURA_UNIVASF_EF_25020013010P3</t>
  </si>
  <si>
    <t>FABRICIO CIESLAK_UNIVASF_EF_25020013010P3</t>
  </si>
  <si>
    <t>FERDINANDO OLIVEIRA CARVALHO_UNIVASF_EF_25020013010P3</t>
  </si>
  <si>
    <t>FERNANDO DE AGUIAR LEMOS_UNIVASF_EF_25020013010P3</t>
  </si>
  <si>
    <t>GUSTAVO LEVANDOSKI_UNIVASF_EF_25020013010P3</t>
  </si>
  <si>
    <t>JOSE FERNANDO VILA NOVA DE MORAES_UNIVASF_EF_25020013010P3</t>
  </si>
  <si>
    <t>JOSE ROBERTO ANDRADE DO NASCIMENTO JUNIOR_UNIVASF_EF_25020013010P3</t>
  </si>
  <si>
    <t>KLEVERTON KRINSKI_UNIVASF_EF_25020013010P3</t>
  </si>
  <si>
    <t>LARA ELENA GOMES_UNIVASF_EF_25020013010P3</t>
  </si>
  <si>
    <t>LEONARDO TREVISAN COSTA_UNIVASF_EF_25020013010P3</t>
  </si>
  <si>
    <t>MARIANA FERREIRA DE SOUZA_UNIVASF_EF_25020013010P3</t>
  </si>
  <si>
    <t>ORLANDO LAITANO LIONELLO NETO_UNIVASF_EF_25020013010P3</t>
  </si>
  <si>
    <t>SERGIO RODRIGUES MOREIRA_UNIVASF_EF_25020013010P3</t>
  </si>
  <si>
    <t>ALDAIR JOSE DE OLIVEIRA_UNIVERSO_EF_31025013002P0</t>
  </si>
  <si>
    <t>ALFREDO GOMES DE FARIA JUNIOR_UNIVERSO_EF_31025013002P0</t>
  </si>
  <si>
    <t>CARLOS ALBERTO FIGUEIREDO DA SILVA_UNIVERSO_EF_31025013002P0</t>
  </si>
  <si>
    <t>GERALDO DE ALBUQUERQUE MARANHAO NETO_UNIVERSO_EF_31025013002P0</t>
  </si>
  <si>
    <t>JOSE MAURICIO CAPINUSSU DE SOUZA_UNIVERSO_EF_31025013002P0</t>
  </si>
  <si>
    <t>MARCIO BARROS DUTRA_UNIVERSO_EF_31025013002P0</t>
  </si>
  <si>
    <t>MAURICIO MURAD_UNIVERSO_EF_31025013002P0</t>
  </si>
  <si>
    <t>PAULO DE TARSO VERAS FARINATTI_UNIVERSO_EF_31025013002P0</t>
  </si>
  <si>
    <t>RENATA DE SÁ OSBORNE DA COSTA_UNIVERSO_EF_31025013002P0</t>
  </si>
  <si>
    <t>ROBERTO FERREIRA DOS SANTOS_UNIVERSO_EF_31025013002P0</t>
  </si>
  <si>
    <t>SERGIO EDUARDO DE CARVALHO MACHADO_UNIVERSO_EF_31025013002P0</t>
  </si>
  <si>
    <t>SILVIO RODRIGUES MARQUES NETO_UNIVERSO_EF_31025013002P0</t>
  </si>
  <si>
    <t>WALACE DAVID MONTEIRO_UNIVERSO_EF_31025013002P0</t>
  </si>
  <si>
    <t>ALEX SILVA RIBEIRO_UNOPAR_EF_40024016004P1</t>
  </si>
  <si>
    <t>ANDREO FERNANDO AGUIAR_UNOPAR_EF_40024016004P1</t>
  </si>
  <si>
    <t>COSME FRANKLIM BUZZACHERA_UNOPAR_EF_40024016004P1</t>
  </si>
  <si>
    <t>DARTAGNAN PINTO GUEDES_UNOPAR_EF_40024016004P1</t>
  </si>
  <si>
    <t>DEISE APARECIDA DE ALMEIDA PIRES OLIVEIRA_UNOPAR_EF_40024016004P1</t>
  </si>
  <si>
    <t>DENILSON DE CASTRO TEIXEIRA_UNOPAR_EF_40024016004P1</t>
  </si>
  <si>
    <t>EROS DE OLIVEIRA JUNIOR_UNOPAR_EF_40024016004P1</t>
  </si>
  <si>
    <t>JULIANO CASONATTO_UNOPAR_EF_40024016004P1</t>
  </si>
  <si>
    <t>MARCIA REGINA AVERSANI LOURENCO_UNOPAR_EF_40024016004P1</t>
  </si>
  <si>
    <t>MARCIO ROGERIO DE OLIVEIRA_UNOPAR_EF_40024016004P1</t>
  </si>
  <si>
    <t>MARCUS VINICIUS DE MATOS GOMES_UNOPAR_EF_40024016004P1</t>
  </si>
  <si>
    <t>RODRIGO FRANCO DE OLIVEIRA_UNOPAR_EF_40024016004P1</t>
  </si>
  <si>
    <t>RUBENS ALEXANDRE DA SILVA JUNIOR_UNOPAR_EF_40024016004P1</t>
  </si>
  <si>
    <t>VANESSA SUZIANE PROBST_UNOPAR_EF_40024016004P1</t>
  </si>
  <si>
    <t>ALBERTO DE VITTA_USC_FT_33067015004P8</t>
  </si>
  <si>
    <t>ANTONIO ROBERTO ZAMUNER_USC_FT_33067015004P8</t>
  </si>
  <si>
    <t>BRUNA VARANDA PESSOA_USC_FT_33067015004P8</t>
  </si>
  <si>
    <t>CAMILA GIMENES_USC_FT_33067015004P8</t>
  </si>
  <si>
    <t>CLEBER FERRARESI_USC_FT_33067015004P8</t>
  </si>
  <si>
    <t>EDUARDO AGUILAR ARCA_USC_FT_33067015004P8</t>
  </si>
  <si>
    <t>GABRIELA MARINI_USC_FT_33067015004P8</t>
  </si>
  <si>
    <t>GERALDO MARCO ROSA JUNIOR_USC_FT_33067015004P8</t>
  </si>
  <si>
    <t>GISELE GARCIA ZANCA_USC_FT_33067015004P8</t>
  </si>
  <si>
    <t>LETICIA CARNAZ_USC_FT_33067015004P8</t>
  </si>
  <si>
    <t>LUCILENE FERREIRA_USC_FT_33067015004P8</t>
  </si>
  <si>
    <t>MARIA AMELIA XIMENES CORREIA LIMA_USC_FT_33067015004P8</t>
  </si>
  <si>
    <t>MARTA HELENA DE SOUZA DE CONTI_USC_FT_33067015004P8</t>
  </si>
  <si>
    <t>NISE RIBEIRO MARQUES_USC_FT_33067015004P8</t>
  </si>
  <si>
    <t>PAULO SERGIO BOSSINI_USC_FT_33067015004P8</t>
  </si>
  <si>
    <t>RODRIGO LEAL DE PAIVA CARVALHO_USC_FT_33067015004P8</t>
  </si>
  <si>
    <t>SILVIA REGINA BARRILE_USC_FT_33067015004P8</t>
  </si>
  <si>
    <t>AYLTON JOSE FIGUEIRA JUNIOR_USJT_EF_33072019002P5</t>
  </si>
  <si>
    <t>BRUNO RODRIGUES_USJT_EF_33072019002P5</t>
  </si>
  <si>
    <t>DANILO SALES BOCALINI_USJT_EF_33072019002P5</t>
  </si>
  <si>
    <t>ELIANE FLORENCIO GAMA_USJT_EF_33072019002P5</t>
  </si>
  <si>
    <t>ELISABETE DOS SANTOS FREIRE_USJT_EF_33072019002P5</t>
  </si>
  <si>
    <t>ERICO CHAGAS CAPERUTO_USJT_EF_33072019002P5</t>
  </si>
  <si>
    <t>GRACIELE MASSOLI RODRIGUES_USJT_EF_33072019002P5</t>
  </si>
  <si>
    <t>IRIS CALLADO SANCHES_USJT_EF_33072019002P5</t>
  </si>
  <si>
    <t>LAURA BEATRIZ MESIANO MAIFRINO_USJT_EF_33072019002P5</t>
  </si>
  <si>
    <t>MARCELO CALLEGARI ZANETTI_USJT_EF_33072019002P5</t>
  </si>
  <si>
    <t>MARIA LUIZA DE JESUS MIRANDA_USJT_EF_33072019002P5</t>
  </si>
  <si>
    <t>MARIA REGINA FERREIRA BRANDAO_USJT_EF_33072019002P5</t>
  </si>
  <si>
    <t>ROMEU RODRIGUES DE SOUZA_USJT_EF_33072019002P5</t>
  </si>
  <si>
    <t>SHEILA APARECIDA PEREIRA DOS SANTOS SILVA_USJT_EF_33072019002P5</t>
  </si>
  <si>
    <t>ALBERTO CARLOS AMADIO_USP_EF_33002010084P9</t>
  </si>
  <si>
    <t>ALEXANDRE MOREIRA_USP_EF_33002010084P9</t>
  </si>
  <si>
    <t>ANA CRISTINA ZIMMERMANN_USP_EF_33002010084P9</t>
  </si>
  <si>
    <t>ANDREA MICHELE FREUDENHEIM_USP_EF_33002010084P9</t>
  </si>
  <si>
    <t>ANTONIO CARLOS SIMOES_USP_EF_33002010084P9</t>
  </si>
  <si>
    <t>ANTONIO HERBERT LANCHA JUNIOR_USP_EF_33002010084P9</t>
  </si>
  <si>
    <t>ARY JOSE ROCCO JUNIOR_USP_EF_33002010084P9</t>
  </si>
  <si>
    <t>BENEDITO PEREIRA_USP_EF_33002010084P9</t>
  </si>
  <si>
    <t>BRUNO GUALANO_USP_EF_33002010084P9</t>
  </si>
  <si>
    <t>CAMILA TORRIANI PASIN_USP_EF_33002010084P9</t>
  </si>
  <si>
    <t>CARLOS EDUARDO NEGRAO_USP_EF_33002010084P9</t>
  </si>
  <si>
    <t>CARLOS UGRINOWITSCH_USP_EF_33002010084P9</t>
  </si>
  <si>
    <t>CLÁUDIA LUCIA DE MORAES FORJAZ_USP_EF_33002010084P9</t>
  </si>
  <si>
    <t>EDILAMAR MENEZES DE OLIVEIRA_USP_EF_33002010084P9</t>
  </si>
  <si>
    <t>EDISON DE JESUS MANOEL_USP_EF_33002010084P9</t>
  </si>
  <si>
    <t>EMERSON FRANCHINI_USP_EF_33002010084P9</t>
  </si>
  <si>
    <t>FLÁVIA DA CUNHA BASTOS_USP_EF_33002010084P9</t>
  </si>
  <si>
    <t>FLAVIO HENRIQUE BASTOS_USP_EF_33002010084P9</t>
  </si>
  <si>
    <t>GO TANI_USP_EF_33002010084P9</t>
  </si>
  <si>
    <t>GUILHERME GIANNINI ARTIOLI_USP_EF_33002010084P9</t>
  </si>
  <si>
    <t>HAMILTON AUGUSTO ROSCHEL DA SILVA_USP_EF_33002010084P9</t>
  </si>
  <si>
    <t>JORGE ALBERTO DE OLIVEIRA_USP_EF_33002010084P9</t>
  </si>
  <si>
    <t>JULIO CERCA SERRAO_USP_EF_33002010084P9</t>
  </si>
  <si>
    <t>KATIA RUBIO_USP_EF_33002010084P9</t>
  </si>
  <si>
    <t>LUCIANO BASSO_USP_EF_33002010084P9</t>
  </si>
  <si>
    <t>LUIS AUGUSTO TEIXEIRA_USP_EF_33002010084P9</t>
  </si>
  <si>
    <t>LUIZ EDUARDO PINTO BASTOS TOURINHO DANTAS_USP_EF_33002010084P9</t>
  </si>
  <si>
    <t>MARIA AUGUSTA PEDUTI DAL'MOLIN KISS_USP_EF_33002010084P9</t>
  </si>
  <si>
    <t>MARIA TEREZA SILVEIRA BOHME_USP_EF_33002010084P9</t>
  </si>
  <si>
    <t>MARIA URBANA PINTO BRANDAO RONDON_USP_EF_33002010084P9</t>
  </si>
  <si>
    <t>MICHELE VIVIENE CARBINATTO_USP_EF_33002010084P9</t>
  </si>
  <si>
    <t>MONICA YURI TAKITO_USP_EF_33002010084P9</t>
  </si>
  <si>
    <t>OSVALDO LUIZ FERRAZ_USP_EF_33002010084P9</t>
  </si>
  <si>
    <t>PATRICIA CHAKUR BRUM_USP_EF_33002010084P9</t>
  </si>
  <si>
    <t>PAULO RIZZO RAMIRES_USP_EF_33002010084P9</t>
  </si>
  <si>
    <t>ROMULO CÁSSIO DE MORAES BERTUZZI_USP_EF_33002010084P9</t>
  </si>
  <si>
    <t>SORAIA CHUNG SAURA_USP_EF_33002010084P9</t>
  </si>
  <si>
    <t>SUELY DOS SANTOS_USP_EF_33002010084P9</t>
  </si>
  <si>
    <t>UMBERTO CESAR CORREA_USP_EF_33002010084P9</t>
  </si>
  <si>
    <t>VALMOR ALBERTO AUGUSTO TRICOLI_USP_EF_33002010084P9</t>
  </si>
  <si>
    <t>WALTER ROBERTO CORREIA_USP_EF_33002010084P9</t>
  </si>
  <si>
    <t>YARA MARIA DE CARVALHO_USP_EF_33002010084P9</t>
  </si>
  <si>
    <t>ALESSANDRO HERVALDO NICOLAI RE_USP_EF_33002010241P7</t>
  </si>
  <si>
    <t>ALEX ANTONIO FLORINDO_USP_EF_33002010241P7</t>
  </si>
  <si>
    <t>CARLOS BANDEIRA DE MELLO MONTEIRO_USP_EF_33002010241P7</t>
  </si>
  <si>
    <t>CASSIO DE MIRANDA MEIRA JUNIOR_USP_EF_33002010241P7</t>
  </si>
  <si>
    <t>DOUGLAS ROQUE ANDRADE_USP_EF_33002010241P7</t>
  </si>
  <si>
    <t>EDMUR ANTONIO STOPPA_USP_EF_33002010241P7</t>
  </si>
  <si>
    <t>FABIANA DE SANT`ANNA EVANGELISTA_USP_EF_33002010241P7</t>
  </si>
  <si>
    <t>FERNANDO HENRIQUE MAGALHAES_USP_EF_33002010241P7</t>
  </si>
  <si>
    <t>FLÁVIO DE OLIVEIRA PIRES_USP_EF_33002010241P7</t>
  </si>
  <si>
    <t>LINDA MASSAKO UENO_USP_EF_33002010241P7</t>
  </si>
  <si>
    <t>LUIS MOCHIZUKI_USP_EF_33002010241P7</t>
  </si>
  <si>
    <t>MARCELO MASSA_USP_EF_33002010241P7</t>
  </si>
  <si>
    <t>MARCELO SALDANHA AOKI_USP_EF_33002010241P7</t>
  </si>
  <si>
    <t>MARCO ANTONIO BETTINE DE ALMEIDA_USP_EF_33002010241P7</t>
  </si>
  <si>
    <t>MARILIA VELARDI_USP_EF_33002010241P7</t>
  </si>
  <si>
    <t>PAULA HENTSCHEL LOBO DA COSTA_USP_EF_33002010241P7</t>
  </si>
  <si>
    <t>REINALDO TADEU BOSCOLO PACHECO_USP_EF_33002010241P7</t>
  </si>
  <si>
    <t>REURY FRANK PEREIRA BACURAU_USP_EF_33002010241P7</t>
  </si>
  <si>
    <t>RICARDO RICCI UVINHA_USP_EF_33002010241P7</t>
  </si>
  <si>
    <t>RICARDO YUKIO ASANO_USP_EF_33002010241P7</t>
  </si>
  <si>
    <t>SANDRA MARIA LIMA RIBEIRO_USP_EF_33002010241P7</t>
  </si>
  <si>
    <t>ULYSSES FERNANDES ERVILHA_USP_EF_33002010241P7</t>
  </si>
  <si>
    <t>ALESSANDRA GIANNELLA SAMELLI_USP_FO_33002010194P9</t>
  </si>
  <si>
    <t>AMELIA PASQUAL MARQUES_USP_FO_33002010194P9</t>
  </si>
  <si>
    <t>ANA CAROLINA BASSO SCHMITT_USP_FO_33002010194P9</t>
  </si>
  <si>
    <t>ANA CLAUDIA MARTINHO DE CARVALHO_USP_FO_33002010194P9</t>
  </si>
  <si>
    <t>CARLA GENTILE MATAS_USP_FO_33002010194P9</t>
  </si>
  <si>
    <t>CARLOS BANDEIRA DE MELLO MONTEIRO_USP_FO_33002010194P9</t>
  </si>
  <si>
    <t>CAROLINA FU_USP_FO_33002010194P9</t>
  </si>
  <si>
    <t>CELSO RICARDO FERNANDES DE CARVALHO_USP_FO_33002010194P9</t>
  </si>
  <si>
    <t>CLARICE TANAKA_USP_FO_33002010194P9</t>
  </si>
  <si>
    <t>CLAUDIA REGINA FURQUIM DE ANDRADE_USP_FO_33002010194P9</t>
  </si>
  <si>
    <t>DANIELA REGINA MOLINI AVEJONAS_USP_FO_33002010194P9</t>
  </si>
  <si>
    <t>DEBORA MARIA BEFI-LOPES_USP_FO_33002010194P9</t>
  </si>
  <si>
    <t>ELIANE SCHOCHAT_USP_FO_33002010194P9</t>
  </si>
  <si>
    <t>ELISABETE FERREIRA MANGIA_USP_FO_33002010194P9</t>
  </si>
  <si>
    <t>ELIZABETH ALVES GONCALVES FERREIRA_USP_FO_33002010194P9</t>
  </si>
  <si>
    <t>FATIMA APARECIDA CAROMANO_USP_FO_33002010194P9</t>
  </si>
  <si>
    <t>FERNANDA DREUX MIRANDA FERNANDES_USP_FO_33002010194P9</t>
  </si>
  <si>
    <t>HAYDEE FISZBEIN WERTZNER_USP_FO_33002010194P9</t>
  </si>
  <si>
    <t>ISABEL DE CAMARGO NEVES SACCO_USP_FO_33002010194P9</t>
  </si>
  <si>
    <t>JOSE EDUARDO POMPEU_USP_FO_33002010194P9</t>
  </si>
  <si>
    <t>LETICIA LESSA MANSUR_USP_FO_33002010194P9</t>
  </si>
  <si>
    <t>MARIA ELISA PIMENTEL PIEMONTE_USP_FO_33002010194P9</t>
  </si>
  <si>
    <t>MARIA HELENA MORGANI DE ALMEIDA_USP_FO_33002010194P9</t>
  </si>
  <si>
    <t>MARIA SILVIA CÁRNIO_USP_FO_33002010194P9</t>
  </si>
  <si>
    <t>NAIR KATIA NEMR_USP_FO_33002010194P9</t>
  </si>
  <si>
    <t>NAOMI KONDO NAKAGAWA_USP_FO_33002010194P9</t>
  </si>
  <si>
    <t>RAQUEL APARECIDA CASAROTTO_USP_FO_33002010194P9</t>
  </si>
  <si>
    <t>RENATA HYDEE HASUE_USP_FO_33002010194P9</t>
  </si>
  <si>
    <t>RENATA MOTA MAMEDE CARVALLO_USP_FO_33002010194P9</t>
  </si>
  <si>
    <t>SANDRA MARIA GALHEIGO_USP_FO_33002010194P9</t>
  </si>
  <si>
    <t>SELMA LANCMAN_USP_FO_33002010194P9</t>
  </si>
  <si>
    <t>SILVIA MARIA AMADO JOAO_USP_FO_33002010194P9</t>
  </si>
  <si>
    <t>SUELLY CECILIA OLIVAN LIMONGI_USP_FO_33002010194P9</t>
  </si>
  <si>
    <t>ADRIANE LIMA MORTARI MORET_USP/FOB_FO_33002053009P9</t>
  </si>
  <si>
    <t>ALCIONE GHEDINI BRASOLOTTO_USP/FOB_FO_33002053009P9</t>
  </si>
  <si>
    <t>DEBORAH VIVIANE FERRARI_USP/FOB_FO_33002053009P9</t>
  </si>
  <si>
    <t>DIONISIA APARECIDA CUSIN LAMONICA_USP/FOB_FO_33002053009P9</t>
  </si>
  <si>
    <t>GIEDRE BERRETIN FELIX_USP/FOB_FO_33002053009P9</t>
  </si>
  <si>
    <t>JENIFFER DE CASSIA RILLO DUTKA_USP/FOB_FO_33002053009P9</t>
  </si>
  <si>
    <t>JOSE ROBERTO PEREIRA LAURIS_USP/FOB_FO_33002053009P9</t>
  </si>
  <si>
    <t>KÁTIA DE FREITAS ALVARENGA_USP/FOB_FO_33002053009P9</t>
  </si>
  <si>
    <t>KELLY CRISTINA ALVES SILVERIO_USP/FOB_FO_33002053009P9</t>
  </si>
  <si>
    <t>LUCIANA PAULA MAXIMINO_USP/FOB_FO_33002053009P9</t>
  </si>
  <si>
    <t>MARIA CECILIA BEVILACQUA_USP/FOB_FO_33002053009P9</t>
  </si>
  <si>
    <t>MARIA FERNANDA CAPOANI GARCIA MONDELLI_USP/FOB_FO_33002053009P9</t>
  </si>
  <si>
    <t>MARIA INES PEGORARO-KROOK_USP/FOB_FO_33002053009P9</t>
  </si>
  <si>
    <t>MARIZA RIBEIRO FENIMAN_USP/FOB_FO_33002053009P9</t>
  </si>
  <si>
    <t>OROZIMBO ALVES COSTA FILHO_USP/FOB_FO_33002053009P9</t>
  </si>
  <si>
    <t>PATRICIA ABREU PINHEIRO CRENITTE_USP/FOB_FO_33002053009P9</t>
  </si>
  <si>
    <t>REGINA TANGERINO DE SOUZA JACOB_USP/FOB_FO_33002053009P9</t>
  </si>
  <si>
    <t>SIMONE APARECIDA LOPES-HERRERA_USP/FOB_FO_33002053009P9</t>
  </si>
  <si>
    <t>WANDERLEIA QUINHONEIRO BLASCA_USP/FOB_FO_33002053009P9</t>
  </si>
  <si>
    <t>ADELINO SANCHEZ RAMOS DA SILVA_USP/RP_EF_33002029053P1</t>
  </si>
  <si>
    <t>CARLOS EDUARDO MARTINELLI JUNIOR_USP/RP_EF_33002029053P1</t>
  </si>
  <si>
    <t>CARLOS ROBERTO BUENO JUNIOR_USP/RP_EF_33002029053P1</t>
  </si>
  <si>
    <t>CLAUDIO MIRANDA DA ROCHA_USP/RP_EF_33002029053P1</t>
  </si>
  <si>
    <t>DALMO ROBERTO LOPES MACHADO_USP/RP_EF_33002029053P1</t>
  </si>
  <si>
    <t>ELLEN CRISTINI DE FREITAS_USP/RP_EF_33002029053P1</t>
  </si>
  <si>
    <t>ENRICO FUINI PUGGINA_USP/RP_EF_33002029053P1</t>
  </si>
  <si>
    <t>HUGO TOURINHO FILHO_USP/RP_EF_33002029053P1</t>
  </si>
  <si>
    <t>MARCELO PAPOTI_USP/RP_EF_33002029053P1</t>
  </si>
  <si>
    <t>MATHEUS MACHADO GOMES_USP/RP_EF_33002029053P1</t>
  </si>
  <si>
    <t>MYRIAN NUNOMURA_USP/RP_EF_33002029053P1</t>
  </si>
  <si>
    <t>PAULA HENTSCHEL LOBO DA COSTA_USP/RP_EF_33002029053P1</t>
  </si>
  <si>
    <t>PAULO ROBERTO PEREIRA SANTIAGO_USP/RP_EF_33002029053P1</t>
  </si>
  <si>
    <t>RAFAEL POMBO MENEZES_USP/RP_EF_33002029053P1</t>
  </si>
  <si>
    <t>RENATO DE MORAES_USP/RP_EF_33002029053P1</t>
  </si>
  <si>
    <t>RENATO FRANCISCO RODRIGUES MARQUES_USP/RP_EF_33002029053P1</t>
  </si>
  <si>
    <t>RICARDO AUGUSTO BARBIERI_USP/RP_EF_33002029053P1</t>
  </si>
  <si>
    <t>ADA CLARICE GASTALDI_USP/RP_FT_33002029045P9</t>
  </si>
  <si>
    <t>ADELINO SANCHEZ RAMOS DA SILVA_USP/RP_FT_33002029045P9</t>
  </si>
  <si>
    <t>ANA CLAUDIA MATTIELLO_USP/RP_FT_33002029045P9</t>
  </si>
  <si>
    <t>ANAMARIA SIRIANI DE OLIVEIRA_USP/RP_FT_33002029045P9</t>
  </si>
  <si>
    <t>CRISTINE HOMSI JORGE FERREIRA_USP/RP_FT_33002029045P9</t>
  </si>
  <si>
    <t>DANIELA CRISTINA CARVALHO DE ABREU_USP/RP_FT_33002029045P9</t>
  </si>
  <si>
    <t>DEBORA BEVILAQUA GROSSI_USP/RP_FT_33002029045P9</t>
  </si>
  <si>
    <t>ELAINE CALDEIRA DE OLIVEIRA GUIRRO_USP/RP_FT_33002029045P9</t>
  </si>
  <si>
    <t>ENRICO FUINI PUGGINA_USP/RP_FT_33002029045P9</t>
  </si>
  <si>
    <t>HUGO CELSO DUTRA DE SOUZA_USP/RP_FT_33002029045P9</t>
  </si>
  <si>
    <t>JOAO EDUARDO DE ARAUJO_USP/RP_FT_33002029045P9</t>
  </si>
  <si>
    <t>MARCELO PAPOTI_USP/RP_FT_33002029045P9</t>
  </si>
  <si>
    <t>MARISA DE CASSIA REGISTRO FONSECA_USP/RP_FT_33002029045P9</t>
  </si>
  <si>
    <t>PAULO ROBERTO PEREIRA SANTIAGO_USP/RP_FT_33002029045P9</t>
  </si>
  <si>
    <t>RENATO DE MORAES_USP/RP_FT_33002029045P9</t>
  </si>
  <si>
    <t>RINALDO ROBERTO DE JESUS GUIRRO_USP/RP_FT_33002029045P9</t>
  </si>
  <si>
    <t>SIMONE CECILIO HALLAK REGALO_USP/RP_FT_33002029045P9</t>
  </si>
  <si>
    <t>THAIS CRISTINA CHAVES_USP/RP_FT_33002029045P9</t>
  </si>
  <si>
    <t>ADRIANA BENDER MOREIRA DE LACERDA_UTP_FO_40020010001P7</t>
  </si>
  <si>
    <t>ANA CRISTINA GUARINELLO_UTP_FO_40020010001P7</t>
  </si>
  <si>
    <t>ANA PAULA BERBERIAN VIEIRA DA SILVA_UTP_FO_40020010001P7</t>
  </si>
  <si>
    <t>ANGELA RIBAS_UTP_FO_40020010001P7</t>
  </si>
  <si>
    <t>ARI LEON JURKIEWICZ_UTP_FO_40020010001P7</t>
  </si>
  <si>
    <t>BIANCA SIMONE ZEIGELBOIM_UTP_FO_40020010001P7</t>
  </si>
  <si>
    <t>CLAUDIA GIGLIO DE OLIVEIRA GONCALVES_UTP_FO_40020010001P7</t>
  </si>
  <si>
    <t>DEBORA LUDERS_UTP_FO_40020010001P7</t>
  </si>
  <si>
    <t>GISELLE APARECIDA DE ATHAYDE MASSI_UTP_FO_40020010001P7</t>
  </si>
  <si>
    <t>JAIR MENDES MARQUES_UTP_FO_40020010001P7</t>
  </si>
  <si>
    <t>JOSE STECHMAN NETO_UTP_FO_40020010001P7</t>
  </si>
  <si>
    <t>LORENA DE CASSIA KOZLOWSKI_UTP_FO_40020010001P7</t>
  </si>
  <si>
    <t>ROSANE SAMPAIO SANTOS_UTP_FO_40020010001P7</t>
  </si>
  <si>
    <t>VANIA MUNIZ NEQUER SOARES_UTP_FO_40020010001P7</t>
  </si>
  <si>
    <t>VINICIUS RIBAS DE CARVALHO DUARTE FONSECA_UTP_FO_40020010001P7</t>
  </si>
  <si>
    <t>UDESC_EF_41002016004P8</t>
  </si>
  <si>
    <t>UFRN_EF_23001011060P8</t>
  </si>
  <si>
    <t>Grand Total</t>
  </si>
  <si>
    <t>UFTM_FT_32012012170P1</t>
  </si>
  <si>
    <t>UNIVERSO_EF_31025013002P1</t>
  </si>
  <si>
    <t>DERNIVAL BERTONCELLO_UFTM_FT_32012012170P1</t>
  </si>
  <si>
    <t>SHAMYR SULYVAN DE CASTRO_UFTM_FT_32012012170P1</t>
  </si>
  <si>
    <t>ANA PAULA MAGALHAES RESENDE_UFTM_FT_32012012170P1</t>
  </si>
  <si>
    <t>VANESSA SANTOS PEREIRA_UFTM_FT_32012012170P1</t>
  </si>
  <si>
    <t>VALDECI CARLOS DIONISIO_UFTM_FT_32012012170P1</t>
  </si>
  <si>
    <t>LISLEI JORGE PATRIZZI_UFTM_FT_32012012170P1</t>
  </si>
  <si>
    <t>NUNO MIGUEL LOPES DE OLIVEIRA_UFTM_FT_32012012170P1</t>
  </si>
  <si>
    <t>CARLOS FERNANDO RONCHI_UFTM_FT_32012012170P1</t>
  </si>
  <si>
    <t>LUCIANE APARECIDA PASCUCCI SANDE DE SOUZA_UFTM_FT_32012012170P1</t>
  </si>
  <si>
    <t>LILIAN RAMIRO FELICIO_UFTM_FT_32012012170P1</t>
  </si>
  <si>
    <t>KARINA PEREIRA_UFTM_FT_32012012170P1</t>
  </si>
  <si>
    <t>CAMILLA ZAMFOLINI HALLAL_UFTM_FT_32012012170P1</t>
  </si>
  <si>
    <t>ISABEL APARECIDA PORCATTI DE WALSH_UFTM_FT_32012012170P1</t>
  </si>
  <si>
    <t>LUCIANE FERNANDA RODRIGUES MARTINHO FERNANDES_UFTM_FT_32012012170P1</t>
  </si>
  <si>
    <t>MARILITA FALANGOLA ACCIOLY_UFTM_FT_32012012170P1</t>
  </si>
  <si>
    <t>PPG</t>
  </si>
  <si>
    <t>PTS/DOC/ANO</t>
  </si>
  <si>
    <t>INICIO</t>
  </si>
  <si>
    <t>FIM</t>
  </si>
  <si>
    <t>PTS/DOC PERM</t>
  </si>
  <si>
    <t>A1+A2+L4+C4</t>
  </si>
  <si>
    <t>USAR ESSA AQUI</t>
  </si>
  <si>
    <t>UNIFAL</t>
  </si>
  <si>
    <t>USC</t>
  </si>
  <si>
    <t>UFMA</t>
  </si>
  <si>
    <t>UFRN-CR</t>
  </si>
  <si>
    <t>UFVJM</t>
  </si>
  <si>
    <t>UFPE</t>
  </si>
  <si>
    <t>UNIVASF</t>
  </si>
  <si>
    <t>UERJ</t>
  </si>
  <si>
    <t>UFJF</t>
  </si>
  <si>
    <t>UFTM</t>
  </si>
  <si>
    <t>USP/RP</t>
  </si>
  <si>
    <t>UFSC</t>
  </si>
  <si>
    <t>UFSM</t>
  </si>
  <si>
    <t>UNB</t>
  </si>
  <si>
    <t>CLAUDIA</t>
  </si>
  <si>
    <t>EDILSON</t>
  </si>
  <si>
    <t>LENAMAR</t>
  </si>
  <si>
    <t>PASTRE</t>
  </si>
  <si>
    <t>DANIELA</t>
  </si>
  <si>
    <t>VANESSA</t>
  </si>
  <si>
    <t>DENISE</t>
  </si>
  <si>
    <t>CLIENTELA ACOMPANHAMENTO</t>
  </si>
  <si>
    <t>CLIENTELA AVALIAÇÃO</t>
  </si>
  <si>
    <t>UNIFESP</t>
  </si>
  <si>
    <t>UTFPR</t>
  </si>
  <si>
    <t>UFPB/UFRN</t>
  </si>
  <si>
    <t>2010-2012</t>
  </si>
  <si>
    <t>2013-2016</t>
  </si>
  <si>
    <t>2007-2009</t>
  </si>
  <si>
    <t>2010-2016</t>
  </si>
  <si>
    <t>F</t>
  </si>
  <si>
    <t>B</t>
  </si>
  <si>
    <t>R</t>
  </si>
  <si>
    <t>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</si>
</sst>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[$-416]General"/>
    <numFmt numFmtId="166" formatCode="0_ "/>
    <numFmt numFmtId="168" formatCode="0.0%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2"/>
      <color rgb="FFFF0000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2"/>
      <color rgb="FF000000"/>
      <name val="Calibri1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1F3F7"/>
        <bgColor indexed="64"/>
      </patternFill>
    </fill>
    <fill>
      <patternFill patternType="solid">
        <fgColor rgb="FFA7EBE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</fills>
  <borders count="5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93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2" fillId="0" borderId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5" fontId="13" fillId="0" borderId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1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38">
    <xf numFmtId="0" fontId="0" fillId="0" borderId="0" xfId="0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3" borderId="1" xfId="0" applyFill="1" applyBorder="1"/>
    <xf numFmtId="0" fontId="0" fillId="3" borderId="2" xfId="0" applyFill="1" applyBorder="1"/>
    <xf numFmtId="0" fontId="0" fillId="3" borderId="6" xfId="0" applyFill="1" applyBorder="1"/>
    <xf numFmtId="0" fontId="0" fillId="3" borderId="3" xfId="0" applyFill="1" applyBorder="1"/>
    <xf numFmtId="0" fontId="0" fillId="0" borderId="2" xfId="0" applyBorder="1"/>
    <xf numFmtId="0" fontId="0" fillId="0" borderId="0" xfId="0" applyBorder="1"/>
    <xf numFmtId="0" fontId="0" fillId="0" borderId="11" xfId="0" applyBorder="1"/>
    <xf numFmtId="0" fontId="0" fillId="0" borderId="13" xfId="0" applyBorder="1"/>
    <xf numFmtId="0" fontId="0" fillId="0" borderId="3" xfId="0" applyBorder="1"/>
    <xf numFmtId="0" fontId="0" fillId="0" borderId="20" xfId="0" applyFill="1" applyBorder="1"/>
    <xf numFmtId="0" fontId="0" fillId="0" borderId="21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14" xfId="0" applyFill="1" applyBorder="1" applyAlignment="1">
      <alignment horizontal="center"/>
    </xf>
    <xf numFmtId="0" fontId="0" fillId="0" borderId="10" xfId="0" applyBorder="1"/>
    <xf numFmtId="1" fontId="0" fillId="6" borderId="19" xfId="0" applyNumberFormat="1" applyFill="1" applyBorder="1"/>
    <xf numFmtId="0" fontId="0" fillId="0" borderId="16" xfId="0" applyBorder="1"/>
    <xf numFmtId="0" fontId="0" fillId="0" borderId="15" xfId="0" applyBorder="1"/>
    <xf numFmtId="0" fontId="0" fillId="0" borderId="14" xfId="0" applyBorder="1"/>
    <xf numFmtId="0" fontId="0" fillId="7" borderId="21" xfId="0" applyFill="1" applyBorder="1"/>
    <xf numFmtId="0" fontId="0" fillId="0" borderId="29" xfId="0" applyBorder="1"/>
    <xf numFmtId="0" fontId="0" fillId="3" borderId="20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164" fontId="0" fillId="0" borderId="0" xfId="0" applyNumberFormat="1"/>
    <xf numFmtId="0" fontId="0" fillId="10" borderId="0" xfId="0" applyFill="1"/>
    <xf numFmtId="0" fontId="0" fillId="3" borderId="7" xfId="0" applyFill="1" applyBorder="1"/>
    <xf numFmtId="0" fontId="0" fillId="0" borderId="20" xfId="0" applyBorder="1"/>
    <xf numFmtId="0" fontId="0" fillId="0" borderId="0" xfId="0" applyAlignment="1"/>
    <xf numFmtId="0" fontId="10" fillId="0" borderId="0" xfId="0" applyFont="1"/>
    <xf numFmtId="0" fontId="0" fillId="10" borderId="15" xfId="0" applyFill="1" applyBorder="1"/>
    <xf numFmtId="0" fontId="0" fillId="10" borderId="0" xfId="0" applyFill="1" applyBorder="1"/>
    <xf numFmtId="2" fontId="0" fillId="10" borderId="30" xfId="0" applyNumberFormat="1" applyFill="1" applyBorder="1"/>
    <xf numFmtId="164" fontId="0" fillId="10" borderId="13" xfId="0" applyNumberFormat="1" applyFill="1" applyBorder="1"/>
    <xf numFmtId="2" fontId="0" fillId="0" borderId="0" xfId="0" applyNumberFormat="1"/>
    <xf numFmtId="164" fontId="0" fillId="10" borderId="0" xfId="0" applyNumberFormat="1" applyFill="1" applyBorder="1"/>
    <xf numFmtId="0" fontId="0" fillId="0" borderId="0" xfId="0" applyFill="1" applyBorder="1"/>
    <xf numFmtId="0" fontId="0" fillId="10" borderId="13" xfId="0" applyFont="1" applyFill="1" applyBorder="1"/>
    <xf numFmtId="0" fontId="0" fillId="10" borderId="14" xfId="0" applyFont="1" applyFill="1" applyBorder="1"/>
    <xf numFmtId="0" fontId="0" fillId="0" borderId="0" xfId="0" applyFont="1" applyBorder="1" applyAlignment="1">
      <alignment horizontal="center" vertical="center" textRotation="90"/>
    </xf>
    <xf numFmtId="0" fontId="0" fillId="3" borderId="4" xfId="0" applyFill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0" fontId="0" fillId="8" borderId="4" xfId="0" applyFill="1" applyBorder="1" applyAlignment="1">
      <alignment horizontal="left"/>
    </xf>
    <xf numFmtId="0" fontId="0" fillId="8" borderId="2" xfId="0" applyFill="1" applyBorder="1"/>
    <xf numFmtId="0" fontId="0" fillId="8" borderId="4" xfId="0" applyFill="1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0" borderId="3" xfId="0" applyFill="1" applyBorder="1" applyAlignment="1">
      <alignment horizontal="left"/>
    </xf>
    <xf numFmtId="164" fontId="0" fillId="0" borderId="28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15" fillId="0" borderId="0" xfId="0" applyFont="1"/>
    <xf numFmtId="0" fontId="14" fillId="0" borderId="0" xfId="0" applyFont="1"/>
    <xf numFmtId="9" fontId="0" fillId="8" borderId="1" xfId="0" applyNumberFormat="1" applyFill="1" applyBorder="1"/>
    <xf numFmtId="0" fontId="0" fillId="0" borderId="4" xfId="0" applyFill="1" applyBorder="1" applyAlignment="1">
      <alignment horizontal="left"/>
    </xf>
    <xf numFmtId="164" fontId="0" fillId="0" borderId="26" xfId="0" applyNumberFormat="1" applyBorder="1"/>
    <xf numFmtId="0" fontId="10" fillId="0" borderId="4" xfId="0" applyFont="1" applyBorder="1" applyAlignment="1">
      <alignment horizontal="center"/>
    </xf>
    <xf numFmtId="0" fontId="0" fillId="11" borderId="0" xfId="0" applyFill="1" applyAlignment="1">
      <alignment horizontal="center"/>
    </xf>
    <xf numFmtId="1" fontId="0" fillId="12" borderId="16" xfId="0" applyNumberFormat="1" applyFill="1" applyBorder="1"/>
    <xf numFmtId="0" fontId="0" fillId="3" borderId="26" xfId="0" applyFill="1" applyBorder="1"/>
    <xf numFmtId="0" fontId="0" fillId="3" borderId="20" xfId="0" applyFill="1" applyBorder="1"/>
    <xf numFmtId="0" fontId="0" fillId="3" borderId="27" xfId="0" applyFill="1" applyBorder="1"/>
    <xf numFmtId="0" fontId="0" fillId="14" borderId="21" xfId="0" applyFill="1" applyBorder="1"/>
    <xf numFmtId="0" fontId="0" fillId="12" borderId="17" xfId="0" applyFill="1" applyBorder="1"/>
    <xf numFmtId="1" fontId="0" fillId="14" borderId="12" xfId="0" applyNumberFormat="1" applyFill="1" applyBorder="1"/>
    <xf numFmtId="1" fontId="0" fillId="13" borderId="16" xfId="0" applyNumberFormat="1" applyFill="1" applyBorder="1"/>
    <xf numFmtId="0" fontId="0" fillId="13" borderId="21" xfId="0" applyFill="1" applyBorder="1"/>
    <xf numFmtId="0" fontId="0" fillId="3" borderId="4" xfId="0" applyFill="1" applyBorder="1" applyAlignment="1">
      <alignment horizontal="left"/>
    </xf>
    <xf numFmtId="0" fontId="0" fillId="0" borderId="0" xfId="0" applyAlignment="1">
      <alignment horizontal="center"/>
    </xf>
    <xf numFmtId="0" fontId="0" fillId="8" borderId="9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164" fontId="9" fillId="8" borderId="4" xfId="0" applyNumberFormat="1" applyFont="1" applyFill="1" applyBorder="1"/>
    <xf numFmtId="0" fontId="0" fillId="0" borderId="0" xfId="0" applyAlignment="1">
      <alignment horizontal="left" indent="3"/>
    </xf>
    <xf numFmtId="0" fontId="2" fillId="0" borderId="0" xfId="0" applyFont="1" applyAlignment="1">
      <alignment horizontal="left" indent="1"/>
    </xf>
    <xf numFmtId="0" fontId="0" fillId="0" borderId="0" xfId="0" applyBorder="1" applyAlignment="1">
      <alignment horizontal="center"/>
    </xf>
    <xf numFmtId="9" fontId="0" fillId="8" borderId="1" xfId="0" applyNumberFormat="1" applyFill="1" applyBorder="1" applyAlignment="1">
      <alignment horizontal="center"/>
    </xf>
    <xf numFmtId="9" fontId="0" fillId="8" borderId="3" xfId="0" applyNumberFormat="1" applyFill="1" applyBorder="1" applyAlignment="1">
      <alignment horizontal="center"/>
    </xf>
    <xf numFmtId="0" fontId="0" fillId="0" borderId="0" xfId="0" applyNumberFormat="1" applyFill="1"/>
    <xf numFmtId="0" fontId="0" fillId="4" borderId="5" xfId="0" applyNumberFormat="1" applyFill="1" applyBorder="1" applyAlignment="1">
      <alignment horizontal="center"/>
    </xf>
    <xf numFmtId="0" fontId="0" fillId="4" borderId="6" xfId="0" applyNumberFormat="1" applyFill="1" applyBorder="1" applyAlignment="1">
      <alignment horizontal="center"/>
    </xf>
    <xf numFmtId="0" fontId="0" fillId="4" borderId="7" xfId="0" applyNumberForma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0" fontId="16" fillId="0" borderId="0" xfId="0" applyFont="1" applyFill="1" applyBorder="1" applyAlignment="1">
      <alignment vertical="center" textRotation="90"/>
    </xf>
    <xf numFmtId="0" fontId="0" fillId="3" borderId="4" xfId="0" applyFill="1" applyBorder="1"/>
    <xf numFmtId="0" fontId="9" fillId="0" borderId="0" xfId="0" applyFont="1"/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37" xfId="0" applyFill="1" applyBorder="1" applyAlignment="1">
      <alignment horizontal="center"/>
    </xf>
    <xf numFmtId="9" fontId="0" fillId="8" borderId="1" xfId="0" applyNumberFormat="1" applyFill="1" applyBorder="1" applyAlignment="1">
      <alignment horizontal="center"/>
    </xf>
    <xf numFmtId="9" fontId="0" fillId="8" borderId="2" xfId="0" applyNumberFormat="1" applyFill="1" applyBorder="1" applyAlignment="1">
      <alignment horizontal="center"/>
    </xf>
    <xf numFmtId="9" fontId="0" fillId="8" borderId="3" xfId="0" applyNumberForma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38" xfId="0" applyFill="1" applyBorder="1" applyAlignment="1">
      <alignment horizontal="center"/>
    </xf>
    <xf numFmtId="0" fontId="0" fillId="0" borderId="13" xfId="0" applyNumberFormat="1" applyBorder="1"/>
    <xf numFmtId="0" fontId="0" fillId="10" borderId="5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0" fillId="0" borderId="17" xfId="0" applyNumberFormat="1" applyBorder="1"/>
    <xf numFmtId="0" fontId="0" fillId="3" borderId="39" xfId="0" applyFill="1" applyBorder="1" applyAlignment="1">
      <alignment horizontal="center"/>
    </xf>
    <xf numFmtId="0" fontId="0" fillId="0" borderId="16" xfId="0" applyNumberFormat="1" applyBorder="1"/>
    <xf numFmtId="0" fontId="0" fillId="10" borderId="21" xfId="0" applyFill="1" applyBorder="1"/>
    <xf numFmtId="0" fontId="0" fillId="0" borderId="12" xfId="0" applyNumberFormat="1" applyBorder="1"/>
    <xf numFmtId="0" fontId="0" fillId="0" borderId="21" xfId="0" applyNumberFormat="1" applyBorder="1"/>
    <xf numFmtId="0" fontId="0" fillId="3" borderId="40" xfId="0" applyFill="1" applyBorder="1" applyAlignment="1">
      <alignment horizontal="center"/>
    </xf>
    <xf numFmtId="0" fontId="0" fillId="3" borderId="4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10" borderId="42" xfId="0" applyFont="1" applyFill="1" applyBorder="1" applyAlignment="1">
      <alignment horizontal="center"/>
    </xf>
    <xf numFmtId="0" fontId="2" fillId="10" borderId="14" xfId="0" applyFont="1" applyFill="1" applyBorder="1" applyAlignment="1">
      <alignment horizontal="center"/>
    </xf>
    <xf numFmtId="0" fontId="0" fillId="10" borderId="14" xfId="0" applyFont="1" applyFill="1" applyBorder="1" applyAlignment="1">
      <alignment horizontal="center"/>
    </xf>
    <xf numFmtId="0" fontId="0" fillId="0" borderId="0" xfId="0" applyFill="1" applyBorder="1" applyAlignment="1">
      <alignment horizontal="left" indent="2"/>
    </xf>
    <xf numFmtId="0" fontId="0" fillId="0" borderId="5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26" xfId="0" applyBorder="1" applyAlignment="1">
      <alignment horizontal="left"/>
    </xf>
    <xf numFmtId="0" fontId="0" fillId="0" borderId="15" xfId="0" applyFill="1" applyBorder="1" applyAlignment="1">
      <alignment horizontal="left" indent="2"/>
    </xf>
    <xf numFmtId="0" fontId="0" fillId="0" borderId="14" xfId="0" applyFill="1" applyBorder="1" applyAlignment="1">
      <alignment horizontal="left" indent="2"/>
    </xf>
    <xf numFmtId="0" fontId="0" fillId="0" borderId="26" xfId="0" applyFill="1" applyBorder="1" applyAlignment="1">
      <alignment horizontal="left" indent="2"/>
    </xf>
    <xf numFmtId="0" fontId="0" fillId="0" borderId="20" xfId="0" applyFill="1" applyBorder="1" applyAlignment="1">
      <alignment horizontal="left" indent="2"/>
    </xf>
    <xf numFmtId="0" fontId="0" fillId="0" borderId="27" xfId="0" applyFill="1" applyBorder="1" applyAlignment="1">
      <alignment horizontal="left" indent="2"/>
    </xf>
    <xf numFmtId="0" fontId="18" fillId="3" borderId="1" xfId="0" applyFont="1" applyFill="1" applyBorder="1" applyAlignment="1">
      <alignment horizontal="center"/>
    </xf>
    <xf numFmtId="0" fontId="18" fillId="3" borderId="2" xfId="0" applyFont="1" applyFill="1" applyBorder="1" applyAlignment="1">
      <alignment horizontal="center"/>
    </xf>
    <xf numFmtId="0" fontId="18" fillId="3" borderId="3" xfId="0" applyFont="1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14" xfId="0" applyNumberFormat="1" applyBorder="1" applyAlignment="1">
      <alignment horizontal="center"/>
    </xf>
    <xf numFmtId="0" fontId="0" fillId="0" borderId="13" xfId="0" applyNumberFormat="1" applyBorder="1" applyAlignment="1">
      <alignment horizontal="center"/>
    </xf>
    <xf numFmtId="0" fontId="0" fillId="10" borderId="21" xfId="0" applyFill="1" applyBorder="1" applyAlignment="1">
      <alignment horizontal="center"/>
    </xf>
    <xf numFmtId="0" fontId="0" fillId="0" borderId="43" xfId="0" applyNumberFormat="1" applyBorder="1" applyAlignment="1">
      <alignment horizontal="center"/>
    </xf>
    <xf numFmtId="0" fontId="0" fillId="10" borderId="44" xfId="0" applyFill="1" applyBorder="1" applyAlignment="1">
      <alignment horizontal="center"/>
    </xf>
    <xf numFmtId="49" fontId="0" fillId="0" borderId="0" xfId="0" applyNumberFormat="1"/>
    <xf numFmtId="2" fontId="0" fillId="10" borderId="0" xfId="0" applyNumberFormat="1" applyFill="1" applyBorder="1"/>
    <xf numFmtId="0" fontId="0" fillId="0" borderId="0" xfId="0" applyFill="1" applyAlignment="1">
      <alignment horizontal="center"/>
    </xf>
    <xf numFmtId="0" fontId="0" fillId="0" borderId="0" xfId="0" applyFill="1"/>
    <xf numFmtId="164" fontId="0" fillId="0" borderId="0" xfId="0" applyNumberFormat="1" applyBorder="1" applyAlignment="1">
      <alignment horizontal="center"/>
    </xf>
    <xf numFmtId="0" fontId="0" fillId="8" borderId="0" xfId="0" applyFill="1" applyBorder="1"/>
    <xf numFmtId="164" fontId="0" fillId="0" borderId="27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0" fontId="0" fillId="3" borderId="28" xfId="0" applyFill="1" applyBorder="1"/>
    <xf numFmtId="0" fontId="0" fillId="10" borderId="13" xfId="0" applyFill="1" applyBorder="1" applyAlignment="1">
      <alignment horizontal="center"/>
    </xf>
    <xf numFmtId="0" fontId="0" fillId="16" borderId="0" xfId="0" applyFill="1"/>
    <xf numFmtId="0" fontId="0" fillId="16" borderId="0" xfId="0" applyFill="1" applyAlignment="1"/>
    <xf numFmtId="166" fontId="0" fillId="16" borderId="0" xfId="0" applyNumberFormat="1" applyFill="1"/>
    <xf numFmtId="0" fontId="11" fillId="9" borderId="0" xfId="0" applyFont="1" applyFill="1" applyBorder="1" applyAlignment="1">
      <alignment horizontal="center"/>
    </xf>
    <xf numFmtId="0" fontId="11" fillId="9" borderId="8" xfId="0" applyFont="1" applyFill="1" applyBorder="1" applyAlignment="1">
      <alignment horizontal="center"/>
    </xf>
    <xf numFmtId="0" fontId="11" fillId="9" borderId="42" xfId="0" applyFont="1" applyFill="1" applyBorder="1" applyAlignment="1">
      <alignment horizontal="center"/>
    </xf>
    <xf numFmtId="0" fontId="0" fillId="9" borderId="0" xfId="0" applyFill="1" applyBorder="1"/>
    <xf numFmtId="0" fontId="11" fillId="16" borderId="32" xfId="0" applyFont="1" applyFill="1" applyBorder="1" applyAlignment="1">
      <alignment horizontal="center"/>
    </xf>
    <xf numFmtId="0" fontId="0" fillId="16" borderId="32" xfId="0" applyFill="1" applyBorder="1"/>
    <xf numFmtId="0" fontId="0" fillId="16" borderId="32" xfId="0" applyFill="1" applyBorder="1" applyAlignment="1">
      <alignment horizontal="center"/>
    </xf>
    <xf numFmtId="2" fontId="0" fillId="16" borderId="0" xfId="0" applyNumberFormat="1" applyFill="1"/>
    <xf numFmtId="0" fontId="11" fillId="16" borderId="33" xfId="0" applyFont="1" applyFill="1" applyBorder="1" applyAlignment="1">
      <alignment horizontal="center"/>
    </xf>
    <xf numFmtId="0" fontId="11" fillId="16" borderId="9" xfId="0" applyFont="1" applyFill="1" applyBorder="1" applyAlignment="1">
      <alignment horizontal="center"/>
    </xf>
    <xf numFmtId="0" fontId="11" fillId="16" borderId="20" xfId="0" applyFont="1" applyFill="1" applyBorder="1" applyAlignment="1">
      <alignment horizontal="center"/>
    </xf>
    <xf numFmtId="0" fontId="0" fillId="16" borderId="26" xfId="0" applyFill="1" applyBorder="1"/>
    <xf numFmtId="0" fontId="0" fillId="16" borderId="20" xfId="0" applyFill="1" applyBorder="1"/>
    <xf numFmtId="0" fontId="0" fillId="16" borderId="27" xfId="0" applyFill="1" applyBorder="1"/>
    <xf numFmtId="0" fontId="0" fillId="5" borderId="26" xfId="0" applyFill="1" applyBorder="1"/>
    <xf numFmtId="0" fontId="0" fillId="5" borderId="20" xfId="0" applyFill="1" applyBorder="1"/>
    <xf numFmtId="0" fontId="0" fillId="5" borderId="20" xfId="0" applyFill="1" applyBorder="1" applyAlignment="1"/>
    <xf numFmtId="0" fontId="0" fillId="5" borderId="2" xfId="0" applyFill="1" applyBorder="1"/>
    <xf numFmtId="0" fontId="10" fillId="5" borderId="20" xfId="0" applyFont="1" applyFill="1" applyBorder="1"/>
    <xf numFmtId="0" fontId="11" fillId="5" borderId="9" xfId="0" applyFont="1" applyFill="1" applyBorder="1" applyAlignment="1">
      <alignment horizontal="center"/>
    </xf>
    <xf numFmtId="0" fontId="11" fillId="5" borderId="20" xfId="0" applyFont="1" applyFill="1" applyBorder="1"/>
    <xf numFmtId="0" fontId="11" fillId="5" borderId="33" xfId="0" applyFont="1" applyFill="1" applyBorder="1"/>
    <xf numFmtId="0" fontId="0" fillId="5" borderId="20" xfId="0" applyFill="1" applyBorder="1" applyAlignment="1">
      <alignment horizontal="center"/>
    </xf>
    <xf numFmtId="0" fontId="0" fillId="5" borderId="27" xfId="0" applyFill="1" applyBorder="1"/>
    <xf numFmtId="0" fontId="0" fillId="5" borderId="22" xfId="0" applyFill="1" applyBorder="1"/>
    <xf numFmtId="0" fontId="0" fillId="5" borderId="32" xfId="0" applyFill="1" applyBorder="1" applyAlignment="1"/>
    <xf numFmtId="0" fontId="0" fillId="5" borderId="32" xfId="0" applyFill="1" applyBorder="1"/>
    <xf numFmtId="0" fontId="10" fillId="5" borderId="31" xfId="0" applyFont="1" applyFill="1" applyBorder="1"/>
    <xf numFmtId="0" fontId="11" fillId="5" borderId="47" xfId="0" applyFont="1" applyFill="1" applyBorder="1" applyAlignment="1">
      <alignment horizontal="center"/>
    </xf>
    <xf numFmtId="0" fontId="11" fillId="5" borderId="32" xfId="0" applyFont="1" applyFill="1" applyBorder="1"/>
    <xf numFmtId="0" fontId="11" fillId="5" borderId="48" xfId="0" applyFont="1" applyFill="1" applyBorder="1"/>
    <xf numFmtId="0" fontId="0" fillId="5" borderId="32" xfId="0" applyFill="1" applyBorder="1" applyAlignment="1">
      <alignment horizontal="center"/>
    </xf>
    <xf numFmtId="0" fontId="0" fillId="5" borderId="49" xfId="0" applyFill="1" applyBorder="1"/>
    <xf numFmtId="0" fontId="0" fillId="8" borderId="1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10" fillId="8" borderId="28" xfId="0" applyFont="1" applyFill="1" applyBorder="1" applyAlignment="1">
      <alignment horizontal="center"/>
    </xf>
    <xf numFmtId="0" fontId="0" fillId="8" borderId="5" xfId="0" applyNumberFormat="1" applyFill="1" applyBorder="1" applyAlignment="1">
      <alignment horizontal="center"/>
    </xf>
    <xf numFmtId="0" fontId="0" fillId="8" borderId="6" xfId="0" applyNumberFormat="1" applyFill="1" applyBorder="1" applyAlignment="1">
      <alignment horizontal="center"/>
    </xf>
    <xf numFmtId="0" fontId="0" fillId="8" borderId="7" xfId="0" applyNumberFormat="1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8" borderId="45" xfId="0" applyFill="1" applyBorder="1" applyAlignment="1">
      <alignment horizontal="center"/>
    </xf>
    <xf numFmtId="0" fontId="0" fillId="8" borderId="0" xfId="0" applyFill="1"/>
    <xf numFmtId="0" fontId="0" fillId="8" borderId="15" xfId="0" applyFill="1" applyBorder="1"/>
    <xf numFmtId="0" fontId="2" fillId="8" borderId="14" xfId="0" applyFon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3" xfId="0" applyFill="1" applyBorder="1" applyAlignment="1">
      <alignment horizontal="left"/>
    </xf>
    <xf numFmtId="0" fontId="19" fillId="0" borderId="0" xfId="0" applyFont="1"/>
    <xf numFmtId="9" fontId="0" fillId="10" borderId="0" xfId="0" applyNumberFormat="1" applyFill="1" applyBorder="1" applyAlignment="1">
      <alignment horizontal="left"/>
    </xf>
    <xf numFmtId="0" fontId="0" fillId="0" borderId="7" xfId="0" applyFill="1" applyBorder="1"/>
    <xf numFmtId="9" fontId="0" fillId="10" borderId="15" xfId="0" applyNumberFormat="1" applyFill="1" applyBorder="1" applyAlignment="1">
      <alignment horizontal="left"/>
    </xf>
    <xf numFmtId="0" fontId="0" fillId="10" borderId="26" xfId="0" applyFill="1" applyBorder="1" applyAlignment="1">
      <alignment horizontal="left"/>
    </xf>
    <xf numFmtId="0" fontId="0" fillId="10" borderId="20" xfId="0" applyFill="1" applyBorder="1" applyAlignment="1">
      <alignment horizontal="left"/>
    </xf>
    <xf numFmtId="0" fontId="0" fillId="0" borderId="39" xfId="0" applyBorder="1"/>
    <xf numFmtId="0" fontId="0" fillId="0" borderId="18" xfId="0" applyBorder="1"/>
    <xf numFmtId="0" fontId="0" fillId="0" borderId="12" xfId="0" applyBorder="1"/>
    <xf numFmtId="0" fontId="0" fillId="0" borderId="23" xfId="0" applyBorder="1"/>
    <xf numFmtId="1" fontId="0" fillId="6" borderId="50" xfId="0" applyNumberFormat="1" applyFill="1" applyBorder="1"/>
    <xf numFmtId="0" fontId="0" fillId="0" borderId="17" xfId="0" applyBorder="1"/>
    <xf numFmtId="0" fontId="0" fillId="7" borderId="17" xfId="0" applyFill="1" applyBorder="1"/>
    <xf numFmtId="0" fontId="0" fillId="0" borderId="46" xfId="0" applyBorder="1"/>
    <xf numFmtId="0" fontId="0" fillId="0" borderId="48" xfId="0" applyBorder="1"/>
    <xf numFmtId="9" fontId="0" fillId="0" borderId="16" xfId="0" applyNumberFormat="1" applyBorder="1"/>
    <xf numFmtId="9" fontId="0" fillId="0" borderId="10" xfId="0" applyNumberFormat="1" applyBorder="1"/>
    <xf numFmtId="0" fontId="0" fillId="0" borderId="19" xfId="0" applyBorder="1"/>
    <xf numFmtId="9" fontId="0" fillId="0" borderId="15" xfId="905" applyNumberFormat="1" applyFont="1" applyBorder="1"/>
    <xf numFmtId="9" fontId="0" fillId="0" borderId="26" xfId="905" applyNumberFormat="1" applyFont="1" applyBorder="1"/>
    <xf numFmtId="0" fontId="0" fillId="0" borderId="43" xfId="0" applyBorder="1"/>
    <xf numFmtId="0" fontId="0" fillId="3" borderId="15" xfId="0" applyFill="1" applyBorder="1"/>
    <xf numFmtId="0" fontId="0" fillId="3" borderId="0" xfId="0" applyFill="1" applyBorder="1"/>
    <xf numFmtId="0" fontId="0" fillId="17" borderId="0" xfId="0" applyFill="1" applyAlignment="1">
      <alignment horizontal="center"/>
    </xf>
    <xf numFmtId="0" fontId="0" fillId="18" borderId="0" xfId="0" applyFill="1" applyAlignment="1">
      <alignment horizontal="center"/>
    </xf>
    <xf numFmtId="0" fontId="0" fillId="19" borderId="0" xfId="0" applyFill="1" applyAlignment="1">
      <alignment horizontal="center"/>
    </xf>
    <xf numFmtId="0" fontId="19" fillId="0" borderId="0" xfId="0" applyFont="1" applyFill="1"/>
    <xf numFmtId="0" fontId="0" fillId="20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12" borderId="21" xfId="0" applyFill="1" applyBorder="1"/>
    <xf numFmtId="0" fontId="0" fillId="0" borderId="0" xfId="0" applyNumberFormat="1"/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Border="1" applyAlignment="1">
      <alignment horizontal="center"/>
    </xf>
    <xf numFmtId="9" fontId="0" fillId="8" borderId="1" xfId="0" applyNumberFormat="1" applyFill="1" applyBorder="1" applyAlignment="1">
      <alignment horizontal="center"/>
    </xf>
    <xf numFmtId="9" fontId="0" fillId="8" borderId="2" xfId="0" applyNumberFormat="1" applyFill="1" applyBorder="1" applyAlignment="1">
      <alignment horizontal="center"/>
    </xf>
    <xf numFmtId="9" fontId="0" fillId="8" borderId="3" xfId="0" applyNumberFormat="1" applyFill="1" applyBorder="1" applyAlignment="1">
      <alignment horizontal="center"/>
    </xf>
    <xf numFmtId="9" fontId="0" fillId="10" borderId="15" xfId="0" applyNumberFormat="1" applyFill="1" applyBorder="1" applyAlignment="1">
      <alignment horizontal="left"/>
    </xf>
    <xf numFmtId="9" fontId="0" fillId="10" borderId="0" xfId="0" applyNumberFormat="1" applyFill="1" applyBorder="1" applyAlignment="1">
      <alignment horizontal="left"/>
    </xf>
    <xf numFmtId="0" fontId="0" fillId="2" borderId="2" xfId="0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0" fillId="8" borderId="14" xfId="0" applyFont="1" applyFill="1" applyBorder="1" applyAlignment="1">
      <alignment horizontal="center"/>
    </xf>
    <xf numFmtId="0" fontId="0" fillId="0" borderId="51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17" fillId="21" borderId="0" xfId="0" applyFont="1" applyFill="1"/>
    <xf numFmtId="168" fontId="0" fillId="0" borderId="0" xfId="905" applyNumberFormat="1" applyFont="1"/>
    <xf numFmtId="0" fontId="19" fillId="0" borderId="0" xfId="0" applyFont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18" fillId="3" borderId="0" xfId="0" applyFont="1" applyFill="1" applyBorder="1" applyAlignment="1">
      <alignment horizontal="center"/>
    </xf>
    <xf numFmtId="9" fontId="0" fillId="8" borderId="0" xfId="0" applyNumberFormat="1" applyFill="1" applyBorder="1" applyAlignment="1">
      <alignment horizontal="center"/>
    </xf>
    <xf numFmtId="164" fontId="0" fillId="0" borderId="0" xfId="0" applyNumberFormat="1" applyBorder="1"/>
    <xf numFmtId="0" fontId="0" fillId="10" borderId="52" xfId="0" applyFill="1" applyBorder="1" applyAlignment="1">
      <alignment horizontal="center"/>
    </xf>
    <xf numFmtId="0" fontId="0" fillId="10" borderId="17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0" fontId="0" fillId="10" borderId="53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2" xfId="0" applyFill="1" applyBorder="1" applyAlignment="1">
      <alignment horizontal="center"/>
    </xf>
    <xf numFmtId="9" fontId="0" fillId="10" borderId="15" xfId="0" applyNumberFormat="1" applyFill="1" applyBorder="1" applyAlignment="1">
      <alignment horizontal="left"/>
    </xf>
    <xf numFmtId="9" fontId="0" fillId="10" borderId="0" xfId="0" applyNumberFormat="1" applyFill="1" applyBorder="1" applyAlignment="1">
      <alignment horizontal="left"/>
    </xf>
    <xf numFmtId="0" fontId="0" fillId="8" borderId="3" xfId="0" applyFill="1" applyBorder="1" applyAlignment="1">
      <alignment horizontal="left"/>
    </xf>
    <xf numFmtId="9" fontId="0" fillId="8" borderId="1" xfId="0" applyNumberFormat="1" applyFill="1" applyBorder="1" applyAlignment="1">
      <alignment horizontal="center"/>
    </xf>
    <xf numFmtId="9" fontId="0" fillId="8" borderId="2" xfId="0" applyNumberFormat="1" applyFill="1" applyBorder="1" applyAlignment="1">
      <alignment horizontal="center"/>
    </xf>
    <xf numFmtId="9" fontId="0" fillId="8" borderId="3" xfId="0" applyNumberForma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10" borderId="0" xfId="0" applyFill="1" applyBorder="1" applyAlignment="1">
      <alignment horizontal="center"/>
    </xf>
    <xf numFmtId="2" fontId="0" fillId="0" borderId="0" xfId="0" applyNumberFormat="1" applyAlignment="1">
      <alignment horizontal="left" indent="2"/>
    </xf>
    <xf numFmtId="0" fontId="0" fillId="0" borderId="51" xfId="0" applyBorder="1" applyAlignment="1">
      <alignment horizontal="left"/>
    </xf>
    <xf numFmtId="0" fontId="17" fillId="15" borderId="1" xfId="0" applyFont="1" applyFill="1" applyBorder="1" applyAlignment="1">
      <alignment horizontal="center"/>
    </xf>
    <xf numFmtId="0" fontId="17" fillId="15" borderId="3" xfId="0" applyFont="1" applyFill="1" applyBorder="1" applyAlignment="1">
      <alignment horizontal="center"/>
    </xf>
    <xf numFmtId="0" fontId="17" fillId="15" borderId="15" xfId="0" applyFont="1" applyFill="1" applyBorder="1" applyAlignment="1">
      <alignment horizontal="center"/>
    </xf>
    <xf numFmtId="0" fontId="17" fillId="15" borderId="0" xfId="0" applyFont="1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3" borderId="5" xfId="0" applyFill="1" applyBorder="1" applyAlignment="1">
      <alignment horizontal="center"/>
    </xf>
    <xf numFmtId="0" fontId="0" fillId="13" borderId="7" xfId="0" applyFill="1" applyBorder="1" applyAlignment="1">
      <alignment horizontal="center"/>
    </xf>
    <xf numFmtId="0" fontId="0" fillId="14" borderId="6" xfId="0" applyFill="1" applyBorder="1" applyAlignment="1">
      <alignment horizontal="center"/>
    </xf>
    <xf numFmtId="0" fontId="0" fillId="14" borderId="7" xfId="0" applyFill="1" applyBorder="1" applyAlignment="1">
      <alignment horizontal="center"/>
    </xf>
    <xf numFmtId="0" fontId="11" fillId="9" borderId="6" xfId="0" applyFont="1" applyFill="1" applyBorder="1" applyAlignment="1">
      <alignment horizontal="center" vertical="center"/>
    </xf>
    <xf numFmtId="0" fontId="11" fillId="9" borderId="0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12" borderId="34" xfId="0" applyFill="1" applyBorder="1" applyAlignment="1">
      <alignment horizontal="center"/>
    </xf>
    <xf numFmtId="0" fontId="0" fillId="12" borderId="35" xfId="0" applyFill="1" applyBorder="1" applyAlignment="1">
      <alignment horizontal="center"/>
    </xf>
    <xf numFmtId="0" fontId="0" fillId="13" borderId="34" xfId="0" applyFill="1" applyBorder="1" applyAlignment="1">
      <alignment horizontal="center"/>
    </xf>
    <xf numFmtId="0" fontId="0" fillId="13" borderId="35" xfId="0" applyFill="1" applyBorder="1" applyAlignment="1">
      <alignment horizontal="center"/>
    </xf>
    <xf numFmtId="0" fontId="0" fillId="14" borderId="34" xfId="0" applyFill="1" applyBorder="1" applyAlignment="1">
      <alignment horizontal="center"/>
    </xf>
    <xf numFmtId="0" fontId="0" fillId="14" borderId="35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10" borderId="5" xfId="0" applyFill="1" applyBorder="1" applyAlignment="1">
      <alignment horizontal="left"/>
    </xf>
    <xf numFmtId="0" fontId="0" fillId="10" borderId="6" xfId="0" applyFill="1" applyBorder="1" applyAlignment="1">
      <alignment horizontal="left"/>
    </xf>
    <xf numFmtId="9" fontId="0" fillId="10" borderId="15" xfId="0" applyNumberFormat="1" applyFill="1" applyBorder="1" applyAlignment="1">
      <alignment horizontal="left"/>
    </xf>
    <xf numFmtId="9" fontId="0" fillId="10" borderId="0" xfId="0" applyNumberFormat="1" applyFill="1" applyBorder="1" applyAlignment="1">
      <alignment horizontal="left"/>
    </xf>
    <xf numFmtId="0" fontId="0" fillId="0" borderId="26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8" xfId="0" applyFont="1" applyBorder="1" applyAlignment="1">
      <alignment horizontal="center" vertical="center" textRotation="90"/>
    </xf>
    <xf numFmtId="0" fontId="0" fillId="0" borderId="8" xfId="0" applyFont="1" applyBorder="1" applyAlignment="1">
      <alignment horizontal="center" vertical="center" textRotation="90"/>
    </xf>
    <xf numFmtId="0" fontId="0" fillId="0" borderId="9" xfId="0" applyFont="1" applyBorder="1" applyAlignment="1">
      <alignment horizontal="center" vertical="center" textRotation="90"/>
    </xf>
    <xf numFmtId="2" fontId="0" fillId="0" borderId="1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3" xfId="0" applyFill="1" applyBorder="1" applyAlignment="1">
      <alignment horizontal="left"/>
    </xf>
    <xf numFmtId="9" fontId="0" fillId="8" borderId="1" xfId="0" applyNumberFormat="1" applyFill="1" applyBorder="1" applyAlignment="1">
      <alignment horizontal="center"/>
    </xf>
    <xf numFmtId="9" fontId="0" fillId="8" borderId="2" xfId="0" applyNumberFormat="1" applyFill="1" applyBorder="1" applyAlignment="1">
      <alignment horizontal="center"/>
    </xf>
    <xf numFmtId="9" fontId="0" fillId="8" borderId="3" xfId="0" applyNumberFormat="1" applyFill="1" applyBorder="1" applyAlignment="1">
      <alignment horizontal="center"/>
    </xf>
    <xf numFmtId="0" fontId="0" fillId="8" borderId="26" xfId="0" applyFill="1" applyBorder="1" applyAlignment="1">
      <alignment horizontal="left"/>
    </xf>
    <xf numFmtId="0" fontId="0" fillId="8" borderId="27" xfId="0" applyFill="1" applyBorder="1" applyAlignment="1">
      <alignment horizontal="left"/>
    </xf>
    <xf numFmtId="0" fontId="0" fillId="8" borderId="1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11" fillId="9" borderId="31" xfId="0" applyFont="1" applyFill="1" applyBorder="1" applyAlignment="1">
      <alignment horizontal="center" vertical="center"/>
    </xf>
    <xf numFmtId="0" fontId="11" fillId="9" borderId="20" xfId="0" applyFont="1" applyFill="1" applyBorder="1" applyAlignment="1">
      <alignment horizontal="center" vertic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</cellXfs>
  <cellStyles count="939">
    <cellStyle name="Excel Built-in Normal" xfId="60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6" builtinId="9" hidden="1"/>
    <cellStyle name="Followed Hyperlink" xfId="9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5" builtinId="8" hidden="1"/>
    <cellStyle name="Hyperlink" xfId="937" builtinId="8" hidden="1"/>
    <cellStyle name="Normal" xfId="0" builtinId="0"/>
    <cellStyle name="Normal 2" xfId="388"/>
    <cellStyle name="Normal 3" xfId="934"/>
    <cellStyle name="Percent" xfId="905" builtinId="5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FF7500"/>
      <color rgb="FF00FF00"/>
      <color rgb="FFEF541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8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chartsheet" Target="chartsheets/sheet2.xml"/><Relationship Id="rId13" Type="http://schemas.openxmlformats.org/officeDocument/2006/relationships/chartsheet" Target="chartsheets/sheet3.xml"/><Relationship Id="rId14" Type="http://schemas.openxmlformats.org/officeDocument/2006/relationships/chartsheet" Target="chartsheets/sheet4.xml"/><Relationship Id="rId15" Type="http://schemas.openxmlformats.org/officeDocument/2006/relationships/chartsheet" Target="chartsheets/sheet5.xml"/><Relationship Id="rId16" Type="http://schemas.openxmlformats.org/officeDocument/2006/relationships/chartsheet" Target="chartsheets/sheet6.xml"/><Relationship Id="rId17" Type="http://schemas.openxmlformats.org/officeDocument/2006/relationships/chartsheet" Target="chartsheets/sheet7.xml"/><Relationship Id="rId18" Type="http://schemas.openxmlformats.org/officeDocument/2006/relationships/worksheet" Target="worksheets/sheet11.xml"/><Relationship Id="rId19" Type="http://schemas.openxmlformats.org/officeDocument/2006/relationships/worksheet" Target="worksheets/sheet1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chartsheet" Target="chartsheets/sheet1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25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Relationship Id="rId3" Type="http://schemas.openxmlformats.org/officeDocument/2006/relationships/chartUserShapes" Target="../drawings/drawing8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PRODUÇÃO INDIVIDUAL</a:t>
            </a:r>
            <a:r>
              <a:rPr lang="en-US" sz="1600" baseline="0"/>
              <a:t> - PONTOS</a:t>
            </a:r>
            <a:endParaRPr lang="en-US" sz="1600"/>
          </a:p>
        </c:rich>
      </c:tx>
      <c:overlay val="0"/>
    </c:title>
    <c:autoTitleDeleted val="0"/>
    <c:plotArea>
      <c:layout/>
      <c:bubbleChart>
        <c:varyColors val="0"/>
        <c:ser>
          <c:idx val="0"/>
          <c:order val="0"/>
          <c:invertIfNegative val="0"/>
          <c:xVal>
            <c:strRef>
              <c:f>'PI AREA  P100'!$E$3:$E$1204</c:f>
              <c:strCache>
                <c:ptCount val="1202"/>
                <c:pt idx="0">
                  <c:v>ADRIANA LIMONGELI GURGUEIRA_FCMSCSP-TI_FO_33019010013P0</c:v>
                </c:pt>
                <c:pt idx="1">
                  <c:v>ALESSANDRA SPADA DURANTE_FCMSCSP-TI_FO_33019010013P0</c:v>
                </c:pt>
                <c:pt idx="2">
                  <c:v>AMALIA RODRIGUES_FCMSCSP-TI_FO_33019010013P0</c:v>
                </c:pt>
                <c:pt idx="3">
                  <c:v>ANA LUIZA PEREIRA GOMES PINTO NAVAS_FCMSCSP-TI_FO_33019010013P0</c:v>
                </c:pt>
                <c:pt idx="4">
                  <c:v>CARLA ANDREA TIEPPO_FCMSCSP-TI_FO_33019010013P0</c:v>
                </c:pt>
                <c:pt idx="5">
                  <c:v>ELISIANE CRESTANI DE MIRANDA GONSALEZ_FCMSCSP-TI_FO_33019010013P0</c:v>
                </c:pt>
                <c:pt idx="6">
                  <c:v>KATIA DE ALMEIDA_FCMSCSP-TI_FO_33019010013P0</c:v>
                </c:pt>
                <c:pt idx="7">
                  <c:v>MARGARITA APARECIDA BERNAL WIESELBERG_FCMSCSP-TI_FO_33019010013P0</c:v>
                </c:pt>
                <c:pt idx="8">
                  <c:v>MARINA MARTINS PEREIRA PADOVANI_FCMSCSP-TI_FO_33019010013P0</c:v>
                </c:pt>
                <c:pt idx="9">
                  <c:v>NOEMI TAKIUCHI_FCMSCSP-TI_FO_33019010013P0</c:v>
                </c:pt>
                <c:pt idx="10">
                  <c:v>OSMAR MESQUITA DE SOUSA NETO_FCMSCSP-TI_FO_33019010013P0</c:v>
                </c:pt>
                <c:pt idx="11">
                  <c:v>PAULO EDUARDO DAMASCENO MELO_FCMSCSP-TI_FO_33019010013P0</c:v>
                </c:pt>
                <c:pt idx="12">
                  <c:v>SANDRA CRISTINA FONSECA PIRES_FCMSCSP-TI_FO_33019010013P0</c:v>
                </c:pt>
                <c:pt idx="13">
                  <c:v>ALEXANDRE SERGIO SILVA_FESP/UPE_EF_25004018014P0</c:v>
                </c:pt>
                <c:pt idx="14">
                  <c:v>AMILTON DA CRUZ SANTOS_FESP/UPE_EF_25004018014P0</c:v>
                </c:pt>
                <c:pt idx="15">
                  <c:v>CLARA MARIA SILVESTRE MONTEIRO DE FREITAS_FESP/UPE_EF_25004018014P0</c:v>
                </c:pt>
                <c:pt idx="16">
                  <c:v>CLARICE MARIA DE LUCENA MARTINS_FESP/UPE_EF_25004018014P0</c:v>
                </c:pt>
                <c:pt idx="17">
                  <c:v>FERNANDO JOSE DE SA PEREIRA GUIMARAES_FESP/UPE_EF_25004018014P0</c:v>
                </c:pt>
                <c:pt idx="18">
                  <c:v>FILIPE FERREIRA DA COSTA_FESP/UPE_EF_25004018014P0</c:v>
                </c:pt>
                <c:pt idx="19">
                  <c:v>GILMARIO RICARTE BATISTA_FESP/UPE_EF_25004018014P0</c:v>
                </c:pt>
                <c:pt idx="20">
                  <c:v>HELEODORIO HONORATO DOS SANTOS_FESP/UPE_EF_25004018014P0</c:v>
                </c:pt>
                <c:pt idx="21">
                  <c:v>IRAQUITAN DE OLIVEIRA CAMINHA_FESP/UPE_EF_25004018014P0</c:v>
                </c:pt>
                <c:pt idx="22">
                  <c:v>JORGE BEZERRA_FESP/UPE_EF_25004018014P0</c:v>
                </c:pt>
                <c:pt idx="23">
                  <c:v>JOSE CAZUZA DE FARIAS JUNIOR_FESP/UPE_EF_25004018014P0</c:v>
                </c:pt>
                <c:pt idx="24">
                  <c:v>LIVIA TENORIO BRASILEIRO_FESP/UPE_EF_25004018014P0</c:v>
                </c:pt>
                <c:pt idx="25">
                  <c:v>MANOEL DA CUNHA COSTA_FESP/UPE_EF_25004018014P0</c:v>
                </c:pt>
                <c:pt idx="26">
                  <c:v>MARCELO SOARES TAVARES DE MELO_FESP/UPE_EF_25004018014P0</c:v>
                </c:pt>
                <c:pt idx="27">
                  <c:v>MARCILIO BARBOSA MENDONCA DE SOUZA JUNIOR_FESP/UPE_EF_25004018014P0</c:v>
                </c:pt>
                <c:pt idx="28">
                  <c:v>MARCOS ANDRE MOURA DOS SANTOS_FESP/UPE_EF_25004018014P0</c:v>
                </c:pt>
                <c:pt idx="29">
                  <c:v>MARIA DO SOCORRO BRASILEIRO SANTOS_FESP/UPE_EF_25004018014P0</c:v>
                </c:pt>
                <c:pt idx="30">
                  <c:v>MARIA DO SOCORRO CIRILO DE SOUSA_FESP/UPE_EF_25004018014P0</c:v>
                </c:pt>
                <c:pt idx="31">
                  <c:v>MARIA TERESA CATTUZZO_FESP/UPE_EF_25004018014P0</c:v>
                </c:pt>
                <c:pt idx="32">
                  <c:v>MAURO VIRGILIO GOMES DE BARROS_FESP/UPE_EF_25004018014P0</c:v>
                </c:pt>
                <c:pt idx="33">
                  <c:v>PIERRE NORMANDO GOMES-DA-SILVA_FESP/UPE_EF_25004018014P0</c:v>
                </c:pt>
                <c:pt idx="34">
                  <c:v>RAFAEL MIRANDA TASSITANO_FESP/UPE_EF_25004018014P0</c:v>
                </c:pt>
                <c:pt idx="35">
                  <c:v>RAPHAEL MENDES RITTI DIAS_FESP/UPE_EF_25004018014P0</c:v>
                </c:pt>
                <c:pt idx="36">
                  <c:v>RODRIGO CAPPATO DE ARAUJO_FESP/UPE_EF_25004018014P0</c:v>
                </c:pt>
                <c:pt idx="37">
                  <c:v>WAGNER LUIZ DO PRADO_FESP/UPE_EF_25004018014P0</c:v>
                </c:pt>
                <c:pt idx="38">
                  <c:v>AFRANIO DE ANDRADE BASTOS_FUFSE_EF_27001016042P0</c:v>
                </c:pt>
                <c:pt idx="39">
                  <c:v>ALDEMIR SMITH MENEZES_FUFSE_EF_27001016042P0</c:v>
                </c:pt>
                <c:pt idx="40">
                  <c:v>ANDERSON CARLOS MARCAL_FUFSE_EF_27001016042P0</c:v>
                </c:pt>
                <c:pt idx="41">
                  <c:v>ANTONIO CESAR CABRAL DE OLIVEIRA_FUFSE_EF_27001016042P0</c:v>
                </c:pt>
                <c:pt idx="42">
                  <c:v>CIRO JOSE BRITO_FUFSE_EF_27001016042P0</c:v>
                </c:pt>
                <c:pt idx="43">
                  <c:v>DANILO RIBEIRO GUERRA_FUFSE_EF_27001016042P0</c:v>
                </c:pt>
                <c:pt idx="44">
                  <c:v>EMERSON PARDONO_FUFSE_EF_27001016042P0</c:v>
                </c:pt>
                <c:pt idx="45">
                  <c:v>FELIPE JOSE AIDAR MARTINS_FUFSE_EF_27001016042P0</c:v>
                </c:pt>
                <c:pt idx="46">
                  <c:v>JOSE ADERVAL ARAGAO_FUFSE_EF_27001016042P0</c:v>
                </c:pt>
                <c:pt idx="47">
                  <c:v>MARCO ANTONIO PRADO NUNES_FUFSE_EF_27001016042P0</c:v>
                </c:pt>
                <c:pt idx="48">
                  <c:v>MARCOS BEZERRA DE ALMEIDA_FUFSE_EF_27001016042P0</c:v>
                </c:pt>
                <c:pt idx="49">
                  <c:v>MARZO EDIR DA SILVA_FUFSE_EF_27001016042P0</c:v>
                </c:pt>
                <c:pt idx="50">
                  <c:v>RAQUEL SIMOES MENDES NETTO_FUFSE_EF_27001016042P0</c:v>
                </c:pt>
                <c:pt idx="51">
                  <c:v>ROBERTO JERONIMO DOS SANTOS SILVA_FUFSE_EF_27001016042P0</c:v>
                </c:pt>
                <c:pt idx="52">
                  <c:v>ROGERIO BRANDAO WICHI_FUFSE_EF_27001016042P0</c:v>
                </c:pt>
                <c:pt idx="53">
                  <c:v>WALDERI MONTEIRO DA SILVA JUNIOR_FUFSE_EF_27001016042P0</c:v>
                </c:pt>
                <c:pt idx="54">
                  <c:v>ANA CLAUDIA FIORINI_PUC/SP_FO_33005010024P9</c:v>
                </c:pt>
                <c:pt idx="55">
                  <c:v>BEATRIZ CAVALCANTI DE ALBUQUERQUE CAIUBY NOVAES_PUC/SP_FO_33005010024P9</c:v>
                </c:pt>
                <c:pt idx="56">
                  <c:v>BEATRIZ DE CASTRO ANDRADE MENDES_PUC/SP_FO_33005010024P9</c:v>
                </c:pt>
                <c:pt idx="57">
                  <c:v>DORIS RUTHY LEWIS_PUC/SP_FO_33005010024P9</c:v>
                </c:pt>
                <c:pt idx="58">
                  <c:v>ESTHER MANDELBAUM GONCALVES BIANCHINI_PUC/SP_FO_33005010024P9</c:v>
                </c:pt>
                <c:pt idx="59">
                  <c:v>LESLIE PICCOLOTTO FERREIRA_PUC/SP_FO_33005010024P9</c:v>
                </c:pt>
                <c:pt idx="60">
                  <c:v>LUIZ AUGUSTO DE PAULA SOUZA_PUC/SP_FO_33005010024P9</c:v>
                </c:pt>
                <c:pt idx="61">
                  <c:v>MARIA CLAUDIA CUNHA_PUC/SP_FO_33005010024P9</c:v>
                </c:pt>
                <c:pt idx="62">
                  <c:v>MARTA ASSUMPCAO DE ANDRADA E SILVA_PUC/SP_FO_33005010024P9</c:v>
                </c:pt>
                <c:pt idx="63">
                  <c:v>REGINA MARIA AYRES DE CAMARGO FREIRE_PUC/SP_FO_33005010024P9</c:v>
                </c:pt>
                <c:pt idx="64">
                  <c:v>RUTH RAMALHO RUIVO PALLADINO_PUC/SP_FO_33005010024P9</c:v>
                </c:pt>
                <c:pt idx="65">
                  <c:v>TERESA MARIA MOMENSOHN DOS SANTOS_PUC/SP_FO_33005010024P9</c:v>
                </c:pt>
                <c:pt idx="66">
                  <c:v>APARECIDO PIMENTEL FERREIRA_UCB_EF_53003012007P7</c:v>
                </c:pt>
                <c:pt idx="67">
                  <c:v>CARMEN SILVIA GRUBERT CAMPBELL_UCB_EF_53003012007P7</c:v>
                </c:pt>
                <c:pt idx="68">
                  <c:v>CLAUDIO OLAVO DE ALMEIDA CORDOVA_UCB_EF_53003012007P7</c:v>
                </c:pt>
                <c:pt idx="69">
                  <c:v>DANIEL ALEXANDRE BOULLOSA ALVAREZ_UCB_EF_53003012007P7</c:v>
                </c:pt>
                <c:pt idx="70">
                  <c:v>EDUARDO BODNARIUC FONTES_UCB_EF_53003012007P7</c:v>
                </c:pt>
                <c:pt idx="71">
                  <c:v>ELAINE CRISTINA VIEIRA_UCB_EF_53003012007P7</c:v>
                </c:pt>
                <c:pt idx="72">
                  <c:v>FRANCISCO MARTINS DA SILVA_UCB_EF_53003012007P7</c:v>
                </c:pt>
                <c:pt idx="73">
                  <c:v>GISLANE FERREIRA DE MELO_UCB_EF_53003012007P7</c:v>
                </c:pt>
                <c:pt idx="74">
                  <c:v>GUILHERME BORGES PEREIRA_UCB_EF_53003012007P7</c:v>
                </c:pt>
                <c:pt idx="75">
                  <c:v>HERBERT GUSTAVO SIMOES_UCB_EF_53003012007P7</c:v>
                </c:pt>
                <c:pt idx="76">
                  <c:v>JONATO PRESTES_UCB_EF_53003012007P7</c:v>
                </c:pt>
                <c:pt idx="77">
                  <c:v>MILTON ROCHA DE MORAES_UCB_EF_53003012007P7</c:v>
                </c:pt>
                <c:pt idx="78">
                  <c:v>NANCI MARIA DE FRANCA_UCB_EF_53003012007P7</c:v>
                </c:pt>
                <c:pt idx="79">
                  <c:v>RINALDO WELLERSON PEREIRA_UCB_EF_53003012007P7</c:v>
                </c:pt>
                <c:pt idx="80">
                  <c:v>TANIA MARA VIEIRA SAMPAIO_UCB_EF_53003012007P7</c:v>
                </c:pt>
                <c:pt idx="81">
                  <c:v>ADRIANA COUTINHO DE AZEVEDO GUIMARAES_UDESC_EF_41002016004P8</c:v>
                </c:pt>
                <c:pt idx="82">
                  <c:v>ALCYANE MARINHO_UDESC_EF_41002016004P8</c:v>
                </c:pt>
                <c:pt idx="83">
                  <c:v>ALEXANDRA FOLLE_UDESC_EF_41002016004P8</c:v>
                </c:pt>
                <c:pt idx="84">
                  <c:v>ALEXANDRO ANDRADE_UDESC_EF_41002016004P8</c:v>
                </c:pt>
                <c:pt idx="85">
                  <c:v>ANAMARIA FLEIG MAYER_UDESC_EF_41002016004P8</c:v>
                </c:pt>
                <c:pt idx="86">
                  <c:v>ANDREIA PELEGRINI_UDESC_EF_41002016004P8</c:v>
                </c:pt>
                <c:pt idx="87">
                  <c:v>CAROLINE RUSCHEL_UDESC_EF_41002016004P8</c:v>
                </c:pt>
                <c:pt idx="88">
                  <c:v>ERICO FELDEN PEREIRA_UDESC_EF_41002016004P8</c:v>
                </c:pt>
                <c:pt idx="89">
                  <c:v>FABRIZIO CAPUTO_UDESC_EF_41002016004P8</c:v>
                </c:pt>
                <c:pt idx="90">
                  <c:v>FERNANDO LUIZ CARDOSO_UDESC_EF_41002016004P8</c:v>
                </c:pt>
                <c:pt idx="91">
                  <c:v>FRANCISCO ROSA NETO_UDESC_EF_41002016004P8</c:v>
                </c:pt>
                <c:pt idx="92">
                  <c:v>GELCEMAR OLIVEIRA FARIAS_UDESC_EF_41002016004P8</c:v>
                </c:pt>
                <c:pt idx="93">
                  <c:v>GIOVANA ZARPELLON MAZO_UDESC_EF_41002016004P8</c:v>
                </c:pt>
                <c:pt idx="94">
                  <c:v>HELIO ROESLER_UDESC_EF_41002016004P8</c:v>
                </c:pt>
                <c:pt idx="95">
                  <c:v>LORIVAL JOSE CARMINATTI_UDESC_EF_41002016004P8</c:v>
                </c:pt>
                <c:pt idx="96">
                  <c:v>MAGNUS BENETTI_UDESC_EF_41002016004P8</c:v>
                </c:pt>
                <c:pt idx="97">
                  <c:v>MARCIO JOSE DOS SANTOS_UDESC_EF_41002016004P8</c:v>
                </c:pt>
                <c:pt idx="98">
                  <c:v>MONIQUE DA SILVA GEVAERD_UDESC_EF_41002016004P8</c:v>
                </c:pt>
                <c:pt idx="99">
                  <c:v>NOE GOMES BORGES JUNIOR_UDESC_EF_41002016004P8</c:v>
                </c:pt>
                <c:pt idx="100">
                  <c:v>RUDNEY DA SILVA_UDESC_EF_41002016004P8</c:v>
                </c:pt>
                <c:pt idx="101">
                  <c:v>SEBASTIAO IBERES LOPES MELO_UDESC_EF_41002016004P8</c:v>
                </c:pt>
                <c:pt idx="102">
                  <c:v>STELLA MARIS MICHAELSEN_UDESC_EF_41002016004P8</c:v>
                </c:pt>
                <c:pt idx="103">
                  <c:v>SUSANA CRISTINA DOMENECH_UDESC_EF_41002016004P8</c:v>
                </c:pt>
                <c:pt idx="104">
                  <c:v>SUZANA MATHEUS PEREIRA_UDESC_EF_41002016004P8</c:v>
                </c:pt>
                <c:pt idx="105">
                  <c:v>TALES DE CARVALHO_UDESC_EF_41002016004P8</c:v>
                </c:pt>
                <c:pt idx="106">
                  <c:v>THAIS SILVA BELTRAME_UDESC_EF_41002016004P8</c:v>
                </c:pt>
                <c:pt idx="107">
                  <c:v>VALMOR RAMOS_UDESC_EF_41002016004P8</c:v>
                </c:pt>
                <c:pt idx="108">
                  <c:v>VITOR PEREIRA COSTA_UDESC_EF_41002016004P8</c:v>
                </c:pt>
                <c:pt idx="109">
                  <c:v>ALESSANDRA SWAROWSKY MARTIN_UDESC_FT_41002016021P0</c:v>
                </c:pt>
                <c:pt idx="110">
                  <c:v>ANAMARIA FLEIG MAYER_UDESC_FT_41002016021P0</c:v>
                </c:pt>
                <c:pt idx="111">
                  <c:v>CAMILA ISABEL SANTOS SCHIVINSKI_UDESC_FT_41002016021P0</c:v>
                </c:pt>
                <c:pt idx="112">
                  <c:v>CLARISSA MEDEIROS DA LUZ_UDESC_FT_41002016021P0</c:v>
                </c:pt>
                <c:pt idx="113">
                  <c:v>CLAUDIA MIRIAN DE GODOY MARQUES_UDESC_FT_41002016021P0</c:v>
                </c:pt>
                <c:pt idx="114">
                  <c:v>DAYANE MONTEMEZZO_UDESC_FT_41002016021P0</c:v>
                </c:pt>
                <c:pt idx="115">
                  <c:v>DEBORAH DE CAMARGO HIZUME_UDESC_FT_41002016021P0</c:v>
                </c:pt>
                <c:pt idx="116">
                  <c:v>DEYSE BORGES KOCH_UDESC_FT_41002016021P0</c:v>
                </c:pt>
                <c:pt idx="117">
                  <c:v>ELAINE PAULIN FERRAZEANE_UDESC_FT_41002016021P0</c:v>
                </c:pt>
                <c:pt idx="118">
                  <c:v>FABIANA FLORES SPERANDIO_UDESC_FT_41002016021P0</c:v>
                </c:pt>
                <c:pt idx="119">
                  <c:v>FERNANDA ROMAGUERA PEREIRA DOS SANTOS_UDESC_FT_41002016021P0</c:v>
                </c:pt>
                <c:pt idx="120">
                  <c:v>GILMAR MORAES SANTOS_UDESC_FT_41002016021P0</c:v>
                </c:pt>
                <c:pt idx="121">
                  <c:v>JOCEMAR ILHA_UDESC_FT_41002016021P0</c:v>
                </c:pt>
                <c:pt idx="122">
                  <c:v>LILIAN GERDI KITTEL_UDESC_FT_41002016021P0</c:v>
                </c:pt>
                <c:pt idx="123">
                  <c:v>MARCOS AMARAL DE NORONHA_UDESC_FT_41002016021P0</c:v>
                </c:pt>
                <c:pt idx="124">
                  <c:v>SORAIA CRISTINA TONON DA LUZ_UDESC_FT_41002016021P0</c:v>
                </c:pt>
                <c:pt idx="125">
                  <c:v>STELLA MARIS MICHAELSEN_UDESC_FT_41002016021P0</c:v>
                </c:pt>
                <c:pt idx="126">
                  <c:v>SUZANA MATHEUS PEREIRA_UDESC_FT_41002016021P0</c:v>
                </c:pt>
                <c:pt idx="127">
                  <c:v>ADEMAR AVELAR DE ALMEIDA JUNIOR_UEL_EF_40002012029P8</c:v>
                </c:pt>
                <c:pt idx="128">
                  <c:v>AMAURI APARECIDO BÁSSOLI DE OLIVEIRA_UEL_EF_40002012029P8</c:v>
                </c:pt>
                <c:pt idx="129">
                  <c:v>ANTONIO CARLOS DOURADO_UEL_EF_40002012029P8</c:v>
                </c:pt>
                <c:pt idx="130">
                  <c:v>ANTONIO STABELINI NETO_UEL_EF_40002012029P8</c:v>
                </c:pt>
                <c:pt idx="131">
                  <c:v>ARLI RAMOS DE OLIVEIRA_UEL_EF_40002012029P8</c:v>
                </c:pt>
                <c:pt idx="132">
                  <c:v>CARLOS HEROLD JUNIOR_UEL_EF_40002012029P8</c:v>
                </c:pt>
                <c:pt idx="133">
                  <c:v>CLAUDIO KRAVCHYCHYN_UEL_EF_40002012029P8</c:v>
                </c:pt>
                <c:pt idx="134">
                  <c:v>CRIVALDO GOMES CARDOSO JUNIOR_UEL_EF_40002012029P8</c:v>
                </c:pt>
                <c:pt idx="135">
                  <c:v>DENILSON DE CASTRO TEIXEIRA_UEL_EF_40002012029P8</c:v>
                </c:pt>
                <c:pt idx="136">
                  <c:v>EDILSON SERPELONI CYRINO_UEL_EF_40002012029P8</c:v>
                </c:pt>
                <c:pt idx="137">
                  <c:v>ENIO RICARDO VAZ RONQUE_UEL_EF_40002012029P8</c:v>
                </c:pt>
                <c:pt idx="138">
                  <c:v>FABIANA ANDRADE MACHADO_UEL_EF_40002012029P8</c:v>
                </c:pt>
                <c:pt idx="139">
                  <c:v>FABIO YUZO NAKAMURA_UEL_EF_40002012029P8</c:v>
                </c:pt>
                <c:pt idx="140">
                  <c:v>FELIPE ARRUDA MOURA_UEL_EF_40002012029P8</c:v>
                </c:pt>
                <c:pt idx="141">
                  <c:v>FERNANDO AUGUSTO STAREPRAVO_UEL_EF_40002012029P8</c:v>
                </c:pt>
                <c:pt idx="142">
                  <c:v>GIULIANO GOMES DE ASSIS PIMENTEL_UEL_EF_40002012029P8</c:v>
                </c:pt>
                <c:pt idx="143">
                  <c:v>HELIO SERASSUELO JUNIOR_UEL_EF_40002012029P8</c:v>
                </c:pt>
                <c:pt idx="144">
                  <c:v>IEDA PARRA BARBOSA RINALDI_UEL_EF_40002012029P8</c:v>
                </c:pt>
                <c:pt idx="145">
                  <c:v>INARA MARQUES_UEL_EF_40002012029P8</c:v>
                </c:pt>
                <c:pt idx="146">
                  <c:v>JEANE BARCELOS SORIANO_UEL_EF_40002012029P8</c:v>
                </c:pt>
                <c:pt idx="147">
                  <c:v>JEFFERSON ROSA CARDOSO_UEL_EF_40002012029P8</c:v>
                </c:pt>
                <c:pt idx="148">
                  <c:v>JORGE BOTH_UEL_EF_40002012029P8</c:v>
                </c:pt>
                <c:pt idx="149">
                  <c:v>JOSE LUIZ LOPES VIEIRA_UEL_EF_40002012029P8</c:v>
                </c:pt>
                <c:pt idx="150">
                  <c:v>JULIANO DE SOUZA_UEL_EF_40002012029P8</c:v>
                </c:pt>
                <c:pt idx="151">
                  <c:v>LARISSA MICHELLE LARA_UEL_EF_40002012029P8</c:v>
                </c:pt>
                <c:pt idx="152">
                  <c:v>LEANDRO RICARDO ALTIMARI_UEL_EF_40002012029P8</c:v>
                </c:pt>
                <c:pt idx="153">
                  <c:v>LENAMAR FIORESE VIEIRA_UEL_EF_40002012029P8</c:v>
                </c:pt>
                <c:pt idx="154">
                  <c:v>LUIZ CLÁUDIO REEBERG STANGANELLI_UEL_EF_40002012029P8</c:v>
                </c:pt>
                <c:pt idx="155">
                  <c:v>MARCELO ROMANZINI_UEL_EF_40002012029P8</c:v>
                </c:pt>
                <c:pt idx="156">
                  <c:v>MARCIA GREGUOL_UEL_EF_40002012029P8</c:v>
                </c:pt>
                <c:pt idx="157">
                  <c:v>MARCOS DOEDERLEIN POLITO_UEL_EF_40002012029P8</c:v>
                </c:pt>
                <c:pt idx="158">
                  <c:v>MARCOS ROBERTO QUEIROGA_UEL_EF_40002012029P8</c:v>
                </c:pt>
                <c:pt idx="159">
                  <c:v>MARIA FATIMA GLANER_UEL_EF_40002012029P8</c:v>
                </c:pt>
                <c:pt idx="160">
                  <c:v>NELSON NARDO JUNIOR_UEL_EF_40002012029P8</c:v>
                </c:pt>
                <c:pt idx="161">
                  <c:v>PAULO CEZAR DE FREITAS MATHIAS_UEL_EF_40002012029P8</c:v>
                </c:pt>
                <c:pt idx="162">
                  <c:v>PEDRO PAULO DEPRA_UEL_EF_40002012029P8</c:v>
                </c:pt>
                <c:pt idx="163">
                  <c:v>RAFAEL DEMINICE_UEL_EF_40002012029P8</c:v>
                </c:pt>
                <c:pt idx="164">
                  <c:v>SIDNEY BARNABE PERES_UEL_EF_40002012029P8</c:v>
                </c:pt>
                <c:pt idx="165">
                  <c:v>SOLANGE DE PAULA RAMOS_UEL_EF_40002012029P8</c:v>
                </c:pt>
                <c:pt idx="166">
                  <c:v>SOLANGE MARTA FRANZOI DE MORAES_UEL_EF_40002012029P8</c:v>
                </c:pt>
                <c:pt idx="167">
                  <c:v>VANILDO RODRIGUES PEREIRA_UEL_EF_40002012029P8</c:v>
                </c:pt>
                <c:pt idx="168">
                  <c:v>VICTOR HUGO ALVES OKAZAKI_UEL_EF_40002012029P8</c:v>
                </c:pt>
                <c:pt idx="169">
                  <c:v>WENDELL ARTHUR LOPES_UEL_EF_40002012029P8</c:v>
                </c:pt>
                <c:pt idx="170">
                  <c:v>WILSON RINALDI_UEL_EF_40002012029P8</c:v>
                </c:pt>
                <c:pt idx="171">
                  <c:v>ANDREO FERNANDO AGUIAR_UEL_FT_40002012042P4</c:v>
                </c:pt>
                <c:pt idx="172">
                  <c:v>CELITA SALMASO_UEL_FT_40002012042P4</c:v>
                </c:pt>
                <c:pt idx="173">
                  <c:v>CHRISTIANE DE SOUZA GUERINO MACEDO_UEL_FT_40002012042P4</c:v>
                </c:pt>
                <c:pt idx="174">
                  <c:v>DARTAGNAN PINTO GUEDES_UEL_FT_40002012042P4</c:v>
                </c:pt>
                <c:pt idx="175">
                  <c:v>DEISE APARECIDA DE ALMEIDA PIRES OLIVEIRA_UEL_FT_40002012042P4</c:v>
                </c:pt>
                <c:pt idx="176">
                  <c:v>DIRCE SHIZUKO FUJISAWA_UEL_FT_40002012042P4</c:v>
                </c:pt>
                <c:pt idx="177">
                  <c:v>EDDY KRUEGER_UEL_FT_40002012042P4</c:v>
                </c:pt>
                <c:pt idx="178">
                  <c:v>EDSON LOPES LAVADO_UEL_FT_40002012042P4</c:v>
                </c:pt>
                <c:pt idx="179">
                  <c:v>ELIANE REGINA FERREIRA SERNACHE DE FREITAS_UEL_FT_40002012042P4</c:v>
                </c:pt>
                <c:pt idx="180">
                  <c:v>FABIO DE OLIVEIRA PITTA_UEL_FT_40002012042P4</c:v>
                </c:pt>
                <c:pt idx="181">
                  <c:v>JEFFERSON ROSA CARDOSO_UEL_FT_40002012042P4</c:v>
                </c:pt>
                <c:pt idx="182">
                  <c:v>KAREN BARROS PARRON FERNANDES_UEL_FT_40002012042P4</c:v>
                </c:pt>
                <c:pt idx="183">
                  <c:v>LUCIANA LOZZA PEREIRA DE MORAES_UEL_FT_40002012042P4</c:v>
                </c:pt>
                <c:pt idx="184">
                  <c:v>MARCUS VINICIUS DE MATOS GOMES_UEL_FT_40002012042P4</c:v>
                </c:pt>
                <c:pt idx="185">
                  <c:v>NIDIA APARECIDA HERNANDES FUJII_UEL_FT_40002012042P4</c:v>
                </c:pt>
                <c:pt idx="186">
                  <c:v>REGINA CELIA POLI_UEL_FT_40002012042P4</c:v>
                </c:pt>
                <c:pt idx="187">
                  <c:v>RODRIGO ANTONIO CARVALHO ANDRAUS_UEL_FT_40002012042P4</c:v>
                </c:pt>
                <c:pt idx="188">
                  <c:v>RODRIGO FRANCO DE OLIVEIRA_UEL_FT_40002012042P4</c:v>
                </c:pt>
                <c:pt idx="189">
                  <c:v>RUBENS ALEXANDRE DA SILVA JUNIOR_UEL_FT_40002012042P4</c:v>
                </c:pt>
                <c:pt idx="190">
                  <c:v>SUHAILA MAHMOUD SMAILI_UEL_FT_40002012042P4</c:v>
                </c:pt>
                <c:pt idx="191">
                  <c:v>VANESSA SUZIANE PROBST_UEL_FT_40002012042P4</c:v>
                </c:pt>
                <c:pt idx="192">
                  <c:v>VIVIANE DE SOUZA PINHO COSTA_UEL_FT_40002012042P4</c:v>
                </c:pt>
                <c:pt idx="193">
                  <c:v>ANDREA CAMAZ DESLANDES_UERJ_EF_31004016066P8</c:v>
                </c:pt>
                <c:pt idx="194">
                  <c:v>ELIREZ BEZERRA DA SILVA_UERJ_EF_31004016066P8</c:v>
                </c:pt>
                <c:pt idx="195">
                  <c:v>FABRICIO VIEIRA DO AMARAL VASCONCELLOS_UERJ_EF_31004016066P8</c:v>
                </c:pt>
                <c:pt idx="196">
                  <c:v>FELIPE AMORIM DA CUNHA_UERJ_EF_31004016066P8</c:v>
                </c:pt>
                <c:pt idx="197">
                  <c:v>FLÁVIA PORTO MELO FERREIRA_UERJ_EF_31004016066P8</c:v>
                </c:pt>
                <c:pt idx="198">
                  <c:v>GUSTAVO CASIMIRO LOPES_UERJ_EF_31004016066P8</c:v>
                </c:pt>
                <c:pt idx="199">
                  <c:v>JULIANA PEREIRA BORGES_UERJ_EF_31004016066P8</c:v>
                </c:pt>
                <c:pt idx="200">
                  <c:v>LISZT PALMEIRA DE OLIVEIRA_UERJ_EF_31004016066P8</c:v>
                </c:pt>
                <c:pt idx="201">
                  <c:v>LUIZ ALBERTO BATISTA_UERJ_EF_31004016066P8</c:v>
                </c:pt>
                <c:pt idx="202">
                  <c:v>MONIQUE RIBEIRO DE ASSIS_UERJ_EF_31004016066P8</c:v>
                </c:pt>
                <c:pt idx="203">
                  <c:v>NADIA SOUZA LIMA DA SILVA_UERJ_EF_31004016066P8</c:v>
                </c:pt>
                <c:pt idx="204">
                  <c:v>PAULO DE TARSO VERAS FARINATTI_UERJ_EF_31004016066P8</c:v>
                </c:pt>
                <c:pt idx="205">
                  <c:v>PAULO SERGIO CHAGAS GOMES_UERJ_EF_31004016066P8</c:v>
                </c:pt>
                <c:pt idx="206">
                  <c:v>RAFAEL DA SILVA MATTOS_UERJ_EF_31004016066P8</c:v>
                </c:pt>
                <c:pt idx="207">
                  <c:v>RICARDO BRANDAO DE OLIVEIRA_UERJ_EF_31004016066P8</c:v>
                </c:pt>
                <c:pt idx="208">
                  <c:v>RODRIGO GOMES DE SOUZA VALE_UERJ_EF_31004016066P8</c:v>
                </c:pt>
                <c:pt idx="209">
                  <c:v>SEBASTIAO JOSUE VOTRE_UERJ_EF_31004016066P8</c:v>
                </c:pt>
                <c:pt idx="210">
                  <c:v>SILVIO DE CASSIO COSTA TELLES_UERJ_EF_31004016066P8</c:v>
                </c:pt>
                <c:pt idx="211">
                  <c:v>ALBERTO ANTONIO RASIA FILHO_UFCSPA_FT_42015014008P7</c:v>
                </c:pt>
                <c:pt idx="212">
                  <c:v>ALCYR ALVES DE OLIVEIRA_UFCSPA_FT_42015014008P7</c:v>
                </c:pt>
                <c:pt idx="213">
                  <c:v>ALINE DE SOUZA PAGNUSSAT_UFCSPA_FT_42015014008P7</c:v>
                </c:pt>
                <c:pt idx="214">
                  <c:v>BRUNO MANFREDINI BARONI_UFCSPA_FT_42015014008P7</c:v>
                </c:pt>
                <c:pt idx="215">
                  <c:v>CARLOS ROBERTO DE MELLO RIEDER_UFCSPA_FT_42015014008P7</c:v>
                </c:pt>
                <c:pt idx="216">
                  <c:v>CAROLINE TOZZI REPPOLD_UFCSPA_FT_42015014008P7</c:v>
                </c:pt>
                <c:pt idx="217">
                  <c:v>CASSIANO TEIXEIRA_UFCSPA_FT_42015014008P7</c:v>
                </c:pt>
                <c:pt idx="218">
                  <c:v>CLAUDIA DORNELLES SCHNEIDER_UFCSPA_FT_42015014008P7</c:v>
                </c:pt>
                <c:pt idx="219">
                  <c:v>FABRICIO EDLER MACAGNAN_UFCSPA_FT_42015014008P7</c:v>
                </c:pt>
                <c:pt idx="220">
                  <c:v>FERNANDA CECHETTI_UFCSPA_FT_42015014008P7</c:v>
                </c:pt>
                <c:pt idx="221">
                  <c:v>JANICE LUISA LUKRAFKA TARTARI_UFCSPA_FT_42015014008P7</c:v>
                </c:pt>
                <c:pt idx="222">
                  <c:v>JENIFER SAFFI_UFCSPA_FT_42015014008P7</c:v>
                </c:pt>
                <c:pt idx="223">
                  <c:v>LUCIA CAMPOS PELLANDA_UFCSPA_FT_42015014008P7</c:v>
                </c:pt>
                <c:pt idx="224">
                  <c:v>LUIS HENRIQUE TELLES DA ROSA_UFCSPA_FT_42015014008P7</c:v>
                </c:pt>
                <c:pt idx="225">
                  <c:v>MARCELO FARIA SILVA_UFCSPA_FT_42015014008P7</c:v>
                </c:pt>
                <c:pt idx="226">
                  <c:v>MARIA CRISTINA DE ALMEIDA FREITAS CARDOSO_UFCSPA_FT_42015014008P7</c:v>
                </c:pt>
                <c:pt idx="227">
                  <c:v>MARLUS KARSTEN_UFCSPA_FT_42015014008P7</c:v>
                </c:pt>
                <c:pt idx="228">
                  <c:v>MAURICEIA CASSOL_UFCSPA_FT_42015014008P7</c:v>
                </c:pt>
                <c:pt idx="229">
                  <c:v>PAULO JOSE ZIMERMANN TEIXEIRA_UFCSPA_FT_42015014008P7</c:v>
                </c:pt>
                <c:pt idx="230">
                  <c:v>PEDRO DAL LAGO_UFCSPA_FT_42015014008P7</c:v>
                </c:pt>
                <c:pt idx="231">
                  <c:v>RODRIGO DELLA MEA PLENTZ_UFCSPA_FT_42015014008P7</c:v>
                </c:pt>
                <c:pt idx="232">
                  <c:v>AMARILIO FERREIRA NETO_UFES_EF_30001013025P8</c:v>
                </c:pt>
                <c:pt idx="233">
                  <c:v>ANDRE DA SILVA MELLO_UFES_EF_30001013025P8</c:v>
                </c:pt>
                <c:pt idx="234">
                  <c:v>ANDRE SOARES LEOPOLDO_UFES_EF_30001013025P8</c:v>
                </c:pt>
                <c:pt idx="235">
                  <c:v>ANSELMO JOSE PEREZ_UFES_EF_30001013025P8</c:v>
                </c:pt>
                <c:pt idx="236">
                  <c:v>ANTONIO JORGE GONCALVES SOARES_UFES_EF_30001013025P8</c:v>
                </c:pt>
                <c:pt idx="237">
                  <c:v>FELIPE QUINTAO DE ALMEIDA_UFES_EF_30001013025P8</c:v>
                </c:pt>
                <c:pt idx="238">
                  <c:v>IVAN MARCELO GOMES_UFES_EF_30001013025P8</c:v>
                </c:pt>
                <c:pt idx="239">
                  <c:v>LIANA ABRAO ROMERA_UFES_EF_30001013025P8</c:v>
                </c:pt>
                <c:pt idx="240">
                  <c:v>LUCAS GUIMARAES FERREIRA_UFES_EF_30001013025P8</c:v>
                </c:pt>
                <c:pt idx="241">
                  <c:v>LUCIANA CARLETTI_UFES_EF_30001013025P8</c:v>
                </c:pt>
                <c:pt idx="242">
                  <c:v>OMAR SCHNEIDER_UFES_EF_30001013025P8</c:v>
                </c:pt>
                <c:pt idx="243">
                  <c:v>OTÁVIO GUIMARAES TAVARES DA SILVA_UFES_EF_30001013025P8</c:v>
                </c:pt>
                <c:pt idx="244">
                  <c:v>RODRIGO LUIZ VANCINI_UFES_EF_30001013025P8</c:v>
                </c:pt>
                <c:pt idx="245">
                  <c:v>VALTER BRACHT_UFES_EF_30001013025P8</c:v>
                </c:pt>
                <c:pt idx="246">
                  <c:v>WAGNER DOS SANTOS_UFES_EF_30001013025P8</c:v>
                </c:pt>
                <c:pt idx="247">
                  <c:v>ZENOLIA CHRISTINA CAMPOS FIGUEIREDO_UFES_EF_30001013025P8</c:v>
                </c:pt>
                <c:pt idx="248">
                  <c:v>ALEXANDRE WESLEY CARVALHO BARBOSA_UFJF_FT_32005016071P0</c:v>
                </c:pt>
                <c:pt idx="249">
                  <c:v>CARLA MALAGUTI_UFJF_FT_32005016071P0</c:v>
                </c:pt>
                <c:pt idx="250">
                  <c:v>DANIEL GODOY MARTINEZ_UFJF_FT_32005016071P0</c:v>
                </c:pt>
                <c:pt idx="251">
                  <c:v>DIOGO CARVALHO FELICIO_UFJF_FT_32005016071P0</c:v>
                </c:pt>
                <c:pt idx="252">
                  <c:v>EDUARDO JOSE DANZA VICENTE_UFJF_FT_32005016071P0</c:v>
                </c:pt>
                <c:pt idx="253">
                  <c:v>FLAVIA DE PAOLI_UFJF_FT_32005016071P0</c:v>
                </c:pt>
                <c:pt idx="254">
                  <c:v>JAQUELINE DA SILVA FRONIO_UFJF_FT_32005016071P0</c:v>
                </c:pt>
                <c:pt idx="255">
                  <c:v>JORGE ROBERTO PERROUT DE LIMA_UFJF_FT_32005016071P0</c:v>
                </c:pt>
                <c:pt idx="256">
                  <c:v>LILIAN PINTO DA SILVA_UFJF_FT_32005016071P0</c:v>
                </c:pt>
                <c:pt idx="257">
                  <c:v>MATEUS CAMAROTI LATERZA_UFJF_FT_32005016071P0</c:v>
                </c:pt>
                <c:pt idx="258">
                  <c:v>MAYCON DE MOURA REBOREDO_UFJF_FT_32005016071P0</c:v>
                </c:pt>
                <c:pt idx="259">
                  <c:v>PAULA SILVA DE CARVALHO CHAGAS_UFJF_FT_32005016071P0</c:v>
                </c:pt>
                <c:pt idx="260">
                  <c:v>CARINA HELENA WASEM FRAGA_UFMA_EF_20001010043P8</c:v>
                </c:pt>
                <c:pt idx="261">
                  <c:v>CHRISTIAN EMMANUEL TORRES CABIDO_UFMA_EF_20001010043P8</c:v>
                </c:pt>
                <c:pt idx="262">
                  <c:v>CHRISTIANO EDUARDO VENEROSO_UFMA_EF_20001010043P8</c:v>
                </c:pt>
                <c:pt idx="263">
                  <c:v>CINTHYA WALTER_UFMA_EF_20001010043P8</c:v>
                </c:pt>
                <c:pt idx="264">
                  <c:v>CRISTIANO TEIXEIRA MOSTARDA_UFMA_EF_20001010043P8</c:v>
                </c:pt>
                <c:pt idx="265">
                  <c:v>EMANUEL PERICLES SALVADOR_UFMA_EF_20001010043P8</c:v>
                </c:pt>
                <c:pt idx="266">
                  <c:v>EMERSON SILAMI GARCIA_UFMA_EF_20001010043P8</c:v>
                </c:pt>
                <c:pt idx="267">
                  <c:v>FRANCISCO NAVARRO_UFMA_EF_20001010043P8</c:v>
                </c:pt>
                <c:pt idx="268">
                  <c:v>MARCELA RODRIGUES DE CASTRO_UFMA_EF_20001010043P8</c:v>
                </c:pt>
                <c:pt idx="269">
                  <c:v>MARIO ALVES DE SIQUEIRA FILHO_UFMA_EF_20001010043P8</c:v>
                </c:pt>
                <c:pt idx="270">
                  <c:v>MARIO NORBERTO SEVILIO DE OLIVEIRA JUNIOR_UFMA_EF_20001010043P8</c:v>
                </c:pt>
                <c:pt idx="271">
                  <c:v>NELO EIDY ZANCHI_UFMA_EF_20001010043P8</c:v>
                </c:pt>
                <c:pt idx="272">
                  <c:v>SILVANA MARIA MOURA DA SILVA_UFMA_EF_20001010043P8</c:v>
                </c:pt>
                <c:pt idx="273">
                  <c:v>WELLINGTON ROBERTO GOMES DE CARVALHO_UFMA_EF_20001010043P8</c:v>
                </c:pt>
                <c:pt idx="274">
                  <c:v>ANDRE GUSTAVO PEREIRA DE ANDRADE_UFMG_EF_32001010040P2</c:v>
                </c:pt>
                <c:pt idx="275">
                  <c:v>ANDRESSA DA SILVA DE MELLO_UFMG_EF_32001010040P2</c:v>
                </c:pt>
                <c:pt idx="276">
                  <c:v>BRUNO PENA COUTO_UFMG_EF_32001010040P2</c:v>
                </c:pt>
                <c:pt idx="277">
                  <c:v>CANDIDO CELSO COIMBRA_UFMG_EF_32001010040P2</c:v>
                </c:pt>
                <c:pt idx="278">
                  <c:v>DANUSA DIAS SOARES_UFMG_EF_32001010040P2</c:v>
                </c:pt>
                <c:pt idx="279">
                  <c:v>EDUARDO MENDONCA PIMENTA_UFMG_EF_32001010040P2</c:v>
                </c:pt>
                <c:pt idx="280">
                  <c:v>EMERSON SILAMI GARCIA_UFMG_EF_32001010040P2</c:v>
                </c:pt>
                <c:pt idx="281">
                  <c:v>FRANCO NOCE_UFMG_EF_32001010040P2</c:v>
                </c:pt>
                <c:pt idx="282">
                  <c:v>GUILHERME MENEZES LAGE_UFMG_EF_32001010040P2</c:v>
                </c:pt>
                <c:pt idx="283">
                  <c:v>HANS JOACHIM KARL MENZEL_UFMG_EF_32001010040P2</c:v>
                </c:pt>
                <c:pt idx="284">
                  <c:v>HERBERT UGRINOWITSCH_UFMG_EF_32001010040P2</c:v>
                </c:pt>
                <c:pt idx="285">
                  <c:v>LESZEK SZMUCHROWSKI_UFMG_EF_32001010040P2</c:v>
                </c:pt>
                <c:pt idx="286">
                  <c:v>LUCIANO SALES PRADO_UFMG_EF_32001010040P2</c:v>
                </c:pt>
                <c:pt idx="287">
                  <c:v>MAICON RODRIGUES ALBUQUERQUE_UFMG_EF_32001010040P2</c:v>
                </c:pt>
                <c:pt idx="288">
                  <c:v>MARCIO MARIO VIEIRA_UFMG_EF_32001010040P2</c:v>
                </c:pt>
                <c:pt idx="289">
                  <c:v>MARCO TULIO DE MELLO_UFMG_EF_32001010040P2</c:v>
                </c:pt>
                <c:pt idx="290">
                  <c:v>MAURO HELENO CHAGAS_UFMG_EF_32001010040P2</c:v>
                </c:pt>
                <c:pt idx="291">
                  <c:v>PABLO JUAN GRECO_UFMG_EF_32001010040P2</c:v>
                </c:pt>
                <c:pt idx="292">
                  <c:v>RODOLFO NOVELLINO BENDA_UFMG_EF_32001010040P2</c:v>
                </c:pt>
                <c:pt idx="293">
                  <c:v>SAMUEL PENNA WANNER_UFMG_EF_32001010040P2</c:v>
                </c:pt>
                <c:pt idx="294">
                  <c:v>VARLEY TEOLDO DA COSTA_UFMG_EF_32001010040P2</c:v>
                </c:pt>
                <c:pt idx="295">
                  <c:v>ADRIANE MESQUITA DE MEDEIROS_UFMG_FO_32001010094P5</c:v>
                </c:pt>
                <c:pt idx="296">
                  <c:v>AMELIA AUGUSTA DE LIMA FRICHE_UFMG_FO_32001010094P5</c:v>
                </c:pt>
                <c:pt idx="297">
                  <c:v>ANA CRISTINA CORTES GAMA_UFMG_FO_32001010094P5</c:v>
                </c:pt>
                <c:pt idx="298">
                  <c:v>ANDREA RODRIGUES MOTTA_UFMG_FO_32001010094P5</c:v>
                </c:pt>
                <c:pt idx="299">
                  <c:v>HELENA MARIA GONCALVES BECKER_UFMG_FO_32001010094P5</c:v>
                </c:pt>
                <c:pt idx="300">
                  <c:v>JULIANA NUNES SANTOS_UFMG_FO_32001010094P5</c:v>
                </c:pt>
                <c:pt idx="301">
                  <c:v>LETICIA CALDAS TEIXEIRA_UFMG_FO_32001010094P5</c:v>
                </c:pt>
                <c:pt idx="302">
                  <c:v>LUCIA MARIA HORTA DE FIGUEIREDO GOULART_UFMG_FO_32001010094P5</c:v>
                </c:pt>
                <c:pt idx="303">
                  <c:v>LUCIANA MACEDO DE RESENDE_UFMG_FO_32001010094P5</c:v>
                </c:pt>
                <c:pt idx="304">
                  <c:v>MARCO AURELIO ROCHA SANTOS_UFMG_FO_32001010094P5</c:v>
                </c:pt>
                <c:pt idx="305">
                  <c:v>PATRICIA COTTA MANCINI_UFMG_FO_32001010094P5</c:v>
                </c:pt>
                <c:pt idx="306">
                  <c:v>SIRLEY ALVES DA SILVA CARVALHO_UFMG_FO_32001010094P5</c:v>
                </c:pt>
                <c:pt idx="307">
                  <c:v>STELA MARIS AGUIAR LEMOS_UFMG_FO_32001010094P5</c:v>
                </c:pt>
                <c:pt idx="308">
                  <c:v>VANESSA DE OLIVEIRA MARTINS REIS_UFMG_FO_32001010094P5</c:v>
                </c:pt>
                <c:pt idx="309">
                  <c:v>ADRIANA DE FRANCA DRUMMOND_UFMG_FT_32001010062P6</c:v>
                </c:pt>
                <c:pt idx="310">
                  <c:v>ALINE ALVIM SCIANNI_UFMG_FT_32001010062P6</c:v>
                </c:pt>
                <c:pt idx="311">
                  <c:v>CHRISTINA DANIELLI COELHO DE MORAIS FARIA_UFMG_FT_32001010062P6</c:v>
                </c:pt>
                <c:pt idx="312">
                  <c:v>DANIELA VIRGINIA VAZ_UFMG_FT_32001010062P6</c:v>
                </c:pt>
                <c:pt idx="313">
                  <c:v>DANIELLE APARECIDA GOMES PEREIRA_UFMG_FT_32001010062P6</c:v>
                </c:pt>
                <c:pt idx="314">
                  <c:v>ELYONARA MELLO DE FIGUEIREDO_UFMG_FT_32001010062P6</c:v>
                </c:pt>
                <c:pt idx="315">
                  <c:v>FÁTIMA VALERIA RODRIGUES DE PAULA_UFMG_FT_32001010062P6</c:v>
                </c:pt>
                <c:pt idx="316">
                  <c:v>JOAO MARCOS DOMINGUES DIAS_UFMG_FT_32001010062P6</c:v>
                </c:pt>
                <c:pt idx="317">
                  <c:v>JULIANA DE MELO OCARINO_UFMG_FT_32001010062P6</c:v>
                </c:pt>
                <c:pt idx="318">
                  <c:v>LEANI SOUZA MÁXIMO PEREIRA_UFMG_FT_32001010062P6</c:v>
                </c:pt>
                <c:pt idx="319">
                  <c:v>LIVIA DE CASTRO MAGALHAES_UFMG_FT_32001010062P6</c:v>
                </c:pt>
                <c:pt idx="320">
                  <c:v>LUCI FUSCALDI TEIXEIRA-SALMELA_UFMG_FT_32001010062P6</c:v>
                </c:pt>
                <c:pt idx="321">
                  <c:v>LUCIANA ASSIS COSTA_UFMG_FT_32001010062P6</c:v>
                </c:pt>
                <c:pt idx="322">
                  <c:v>LYGIA PACCINI LUSTOSA_UFMG_FT_32001010062P6</c:v>
                </c:pt>
                <c:pt idx="323">
                  <c:v>MARCELLA GUIMARAES ASSIS_UFMG_FT_32001010062P6</c:v>
                </c:pt>
                <c:pt idx="324">
                  <c:v>MARCELO VELLOSO_UFMG_FT_32001010062P6</c:v>
                </c:pt>
                <c:pt idx="325">
                  <c:v>MARCOS ANTONIO DE RESENDE_UFMG_FT_32001010062P6</c:v>
                </c:pt>
                <c:pt idx="326">
                  <c:v>MARINA DE BRITO BRANDAO_UFMG_FT_32001010062P6</c:v>
                </c:pt>
                <c:pt idx="327">
                  <c:v>MARISA COTTA MANCINI_UFMG_FT_32001010062P6</c:v>
                </c:pt>
                <c:pt idx="328">
                  <c:v>PAULA LANNA PEREIRA DA SILVA_UFMG_FT_32001010062P6</c:v>
                </c:pt>
                <c:pt idx="329">
                  <c:v>RAQUEL RODRIGUES BRITTO_UFMG_FT_32001010062P6</c:v>
                </c:pt>
                <c:pt idx="330">
                  <c:v>RENAN ALVES RESENDE_UFMG_FT_32001010062P6</c:v>
                </c:pt>
                <c:pt idx="331">
                  <c:v>ROSANA FERREIRA SAMPAIO_UFMG_FT_32001010062P6</c:v>
                </c:pt>
                <c:pt idx="332">
                  <c:v>ROSANGELA CORREA DIAS_UFMG_FT_32001010062P6</c:v>
                </c:pt>
                <c:pt idx="333">
                  <c:v>SERGIO TEIXEIRA DA FONSECA_UFMG_FT_32001010062P6</c:v>
                </c:pt>
                <c:pt idx="334">
                  <c:v>SHEYLA ROSSANA CAVALCANTI FURTADO_UFMG_FT_32001010062P6</c:v>
                </c:pt>
                <c:pt idx="335">
                  <c:v>THALES REZENDE DE SOUZA_UFMG_FT_32001010062P6</c:v>
                </c:pt>
                <c:pt idx="336">
                  <c:v>VERONICA FRANCO PARREIRA_UFMG_FT_32001010062P6</c:v>
                </c:pt>
                <c:pt idx="337">
                  <c:v>CARLOS ALEXANDRE FETT_UFMT_EF_50001019035P0</c:v>
                </c:pt>
                <c:pt idx="338">
                  <c:v>CARLOS ALEXANDRE HABITANTE_UFMT_EF_50001019035P0</c:v>
                </c:pt>
                <c:pt idx="339">
                  <c:v>CHRISTIANNE DE FARIA COELHO RAVAGNANI_UFMT_EF_50001019035P0</c:v>
                </c:pt>
                <c:pt idx="340">
                  <c:v>CLEOMAR FERREIRA GOMES_UFMT_EF_50001019035P0</c:v>
                </c:pt>
                <c:pt idx="341">
                  <c:v>EVANDO CARLOS MOREIRA_UFMT_EF_50001019035P0</c:v>
                </c:pt>
                <c:pt idx="342">
                  <c:v>FABRICIO AZEVEDO VOLTARELLI_UFMT_EF_50001019035P0</c:v>
                </c:pt>
                <c:pt idx="343">
                  <c:v>FABRICIO CESAR DE PAULA RAVAGNANI_UFMT_EF_50001019035P0</c:v>
                </c:pt>
                <c:pt idx="344">
                  <c:v>GABRIEL JOSE CORREA MOGRABI_UFMT_EF_50001019035P0</c:v>
                </c:pt>
                <c:pt idx="345">
                  <c:v>GISELA ARSA DA CUNHA_UFMT_EF_50001019035P0</c:v>
                </c:pt>
                <c:pt idx="346">
                  <c:v>JOSE TARCISIO GRUNENNVALDT_UFMT_EF_50001019035P0</c:v>
                </c:pt>
                <c:pt idx="347">
                  <c:v>LAYLA MARIA CAMPOS ABURACHID_UFMT_EF_50001019035P0</c:v>
                </c:pt>
                <c:pt idx="348">
                  <c:v>LUCIELI TERESA CAMBRI_UFMT_EF_50001019035P0</c:v>
                </c:pt>
                <c:pt idx="349">
                  <c:v>LUIZ FABRIZIO STOPPIGLIA_UFMT_EF_50001019035P0</c:v>
                </c:pt>
                <c:pt idx="350">
                  <c:v>MARIO MATEUS SUGIZAKI_UFMT_EF_50001019035P0</c:v>
                </c:pt>
                <c:pt idx="351">
                  <c:v>WALERIA CHRISTIANE REZENDE FETT_UFMT_EF_50001019035P0</c:v>
                </c:pt>
                <c:pt idx="352">
                  <c:v>ANDRE DOS SANTOS COSTA_UFPE_EF_25001019156P0</c:v>
                </c:pt>
                <c:pt idx="353">
                  <c:v>ARY GOMES FILHO_UFPE_EF_25001019156P0</c:v>
                </c:pt>
                <c:pt idx="354">
                  <c:v>DANIELA KARINA DA SILVA FERREIRA_UFPE_EF_25001019156P0</c:v>
                </c:pt>
                <c:pt idx="355">
                  <c:v>DENISE MARIA MARTINS VANCEA_UFPE_EF_25001019156P0</c:v>
                </c:pt>
                <c:pt idx="356">
                  <c:v>EDUARDO ZAPATERRA CAMPOS_UFPE_EF_25001019156P0</c:v>
                </c:pt>
                <c:pt idx="357">
                  <c:v>FLAVIO RENATO BARROS DA GUARDA_UFPE_EF_25001019156P0</c:v>
                </c:pt>
                <c:pt idx="358">
                  <c:v>LEONARDO DE SOUSA FORTES_UFPE_EF_25001019156P0</c:v>
                </c:pt>
                <c:pt idx="359">
                  <c:v>MARIA CECILIA MARINHO TENORIO_UFPE_EF_25001019156P0</c:v>
                </c:pt>
                <c:pt idx="360">
                  <c:v>PAULO ROBERTO CAVALCANTI CARVALHO_UFPE_EF_25001019156P0</c:v>
                </c:pt>
                <c:pt idx="361">
                  <c:v>PEDRO PINHEIRO PAES NETO_UFPE_EF_25001019156P0</c:v>
                </c:pt>
                <c:pt idx="362">
                  <c:v>ROMULO MAIA CARLOS FONSECA_UFPE_EF_25001019156P0</c:v>
                </c:pt>
                <c:pt idx="363">
                  <c:v>TONY MEIRELES DOS SANTOS_UFPE_EF_25001019156P0</c:v>
                </c:pt>
                <c:pt idx="364">
                  <c:v>VILDE GOMES DE MENEZES_UFPE_EF_25001019156P0</c:v>
                </c:pt>
                <c:pt idx="365">
                  <c:v>VINICIUS DE OLIVEIRA DAMASCENO_UFPE_EF_25001019156P0</c:v>
                </c:pt>
                <c:pt idx="366">
                  <c:v>ALBERTO GALVAO DE MOURA FILHO_UFPE_FT_25001019072P1</c:v>
                </c:pt>
                <c:pt idx="367">
                  <c:v>ANA ELISA TOSCANO MENESES DA SILVA CASTRO_UFPE_FT_25001019072P1</c:v>
                </c:pt>
                <c:pt idx="368">
                  <c:v>ANDREA LEMOS BEZERRA DE OLIVEIRA_UFPE_FT_25001019072P1</c:v>
                </c:pt>
                <c:pt idx="369">
                  <c:v>ANNA MYRNA JAGUARIBE DE LIMA_UFPE_FT_25001019072P1</c:v>
                </c:pt>
                <c:pt idx="370">
                  <c:v>ARMELE DE FÁTIMA DORNELAS DE ANDRADE_UFPE_FT_25001019072P1</c:v>
                </c:pt>
                <c:pt idx="371">
                  <c:v>CAROLINE WANDERLEY SOUTO FERREIRA_UFPE_FT_25001019072P1</c:v>
                </c:pt>
                <c:pt idx="372">
                  <c:v>DANIELLA ARAUJO DE OLIVEIRA_UFPE_FT_25001019072P1</c:v>
                </c:pt>
                <c:pt idx="373">
                  <c:v>DANIELLA CUNHA BRANDAO_UFPE_FT_25001019072P1</c:v>
                </c:pt>
                <c:pt idx="374">
                  <c:v>GISELA ROCHA DE SIQUEIRA_UFPE_FT_25001019072P1</c:v>
                </c:pt>
                <c:pt idx="375">
                  <c:v>GLORIA ELIZABETH CARNEIRO LAURENTINO_UFPE_FT_25001019072P1</c:v>
                </c:pt>
                <c:pt idx="376">
                  <c:v>KARLA MONICA FERRAZ TEIXEIRA LAMBERTZ_UFPE_FT_25001019072P1</c:v>
                </c:pt>
                <c:pt idx="377">
                  <c:v>KÁTIA KARINA DO MONTE SILVA_UFPE_FT_25001019072P1</c:v>
                </c:pt>
                <c:pt idx="378">
                  <c:v>MARIA DAS GRACAS RODRIGUES DE ARAUJO_UFPE_FT_25001019072P1</c:v>
                </c:pt>
                <c:pt idx="379">
                  <c:v>MARIA DO AMPARO ANDRADE_UFPE_FT_25001019072P1</c:v>
                </c:pt>
                <c:pt idx="380">
                  <c:v>PATRICIA ERIKA DE MELO MARINHO_UFPE_FT_25001019072P1</c:v>
                </c:pt>
                <c:pt idx="381">
                  <c:v>SHIRLEY LIMA CAMPOS_UFPE_FT_25001019072P1</c:v>
                </c:pt>
                <c:pt idx="382">
                  <c:v>SILVIA REGINA ARRUDA DE MORAES_UFPE_FT_25001019072P1</c:v>
                </c:pt>
                <c:pt idx="383">
                  <c:v>TONY MEIRELES DOS SANTOS_UFPE_FT_25001019072P1</c:v>
                </c:pt>
                <c:pt idx="384">
                  <c:v>VANESSA REGIANE RESQUETI_UFPE_FT_25001019072P1</c:v>
                </c:pt>
                <c:pt idx="385">
                  <c:v>ADRIANA SCHÜLER CAVALLI_UFPEL_EF_42003016026P0</c:v>
                </c:pt>
                <c:pt idx="386">
                  <c:v>AIRTON JOSE ROMBALDI_UFPEL_EF_42003016026P0</c:v>
                </c:pt>
                <c:pt idx="387">
                  <c:v>ALEXANDRE CARRICONDE MARQUES_UFPEL_EF_42003016026P0</c:v>
                </c:pt>
                <c:pt idx="388">
                  <c:v>CRISTINE LIMA ALBERTON_UFPEL_EF_42003016026P0</c:v>
                </c:pt>
                <c:pt idx="389">
                  <c:v>ERALDO DOS SANTOS PINHEIRO_UFPEL_EF_42003016026P0</c:v>
                </c:pt>
                <c:pt idx="390">
                  <c:v>FABRICIO BOSCOLO DEL VECCHIO_UFPEL_EF_42003016026P0</c:v>
                </c:pt>
                <c:pt idx="391">
                  <c:v>FELIPE FOSSATI REICHERT_UFPEL_EF_42003016026P0</c:v>
                </c:pt>
                <c:pt idx="392">
                  <c:v>FERNANDA DE SOUZA TEIXEIRA_UFPEL_EF_42003016026P0</c:v>
                </c:pt>
                <c:pt idx="393">
                  <c:v>FERNANDO CARLOS VINHOLES SIQUEIRA_UFPEL_EF_42003016026P0</c:v>
                </c:pt>
                <c:pt idx="394">
                  <c:v>GIOVANNI FELIPE ERNST FRIZZO_UFPEL_EF_42003016026P0</c:v>
                </c:pt>
                <c:pt idx="395">
                  <c:v>JOSE FRANCISCO GOMES SCHILD_UFPEL_EF_42003016026P0</c:v>
                </c:pt>
                <c:pt idx="396">
                  <c:v>LUIZ CARLOS RIGO_UFPEL_EF_42003016026P0</c:v>
                </c:pt>
                <c:pt idx="397">
                  <c:v>MARCELO COZZENSA DA SILVA_UFPEL_EF_42003016026P0</c:v>
                </c:pt>
                <c:pt idx="398">
                  <c:v>MÁRCIO XAVIER BONORINO FIGUEIREDO_UFPEL_EF_42003016026P0</c:v>
                </c:pt>
                <c:pt idx="399">
                  <c:v>MARIANGELA DA ROSA AFONSO_UFPEL_EF_42003016026P0</c:v>
                </c:pt>
                <c:pt idx="400">
                  <c:v>MARIO RENATO DE AZEVEDO JUNIOR_UFPEL_EF_42003016026P0</c:v>
                </c:pt>
                <c:pt idx="401">
                  <c:v>MARLOS RODRIGUES DOMINGUES_UFPEL_EF_42003016026P0</c:v>
                </c:pt>
                <c:pt idx="402">
                  <c:v>PEDRO RODRIGUES CURI HALLAL_UFPEL_EF_42003016026P0</c:v>
                </c:pt>
                <c:pt idx="403">
                  <c:v>STEPHANIE SANTANA PINTO_UFPEL_EF_42003016026P0</c:v>
                </c:pt>
                <c:pt idx="404">
                  <c:v>SUZETE CHIVIACOWSKY CLARK_UFPEL_EF_42003016026P0</c:v>
                </c:pt>
                <c:pt idx="405">
                  <c:v>VALDELAINE DA ROSA MENDES_UFPEL_EF_42003016026P0</c:v>
                </c:pt>
                <c:pt idx="406">
                  <c:v>ANDRE LUIZ FELIX RODACKI_UFPR_EF_40001016047P0</c:v>
                </c:pt>
                <c:pt idx="407">
                  <c:v>ANDRE MENDES CAPRARO_UFPR_EF_40001016047P0</c:v>
                </c:pt>
                <c:pt idx="408">
                  <c:v>ANNA RAQUEL SILVEIRA GOMES_UFPR_EF_40001016047P0</c:v>
                </c:pt>
                <c:pt idx="409">
                  <c:v>DORALICE LANGE DE SOUZA_UFPR_EF_40001016047P0</c:v>
                </c:pt>
                <c:pt idx="410">
                  <c:v>FERNANDO MARINHO MEZZADRI_UFPR_EF_40001016047P0</c:v>
                </c:pt>
                <c:pt idx="411">
                  <c:v>FERNANDO RENATO CAVICHIOLLI_UFPR_EF_40001016047P0</c:v>
                </c:pt>
                <c:pt idx="412">
                  <c:v>GLEBER PEREIRA_UFPR_EF_40001016047P0</c:v>
                </c:pt>
                <c:pt idx="413">
                  <c:v>JOICE MARA FACCO STEFANELLO_UFPR_EF_40001016047P0</c:v>
                </c:pt>
                <c:pt idx="414">
                  <c:v>LUIZ CLAUDIO FERNANDES_UFPR_EF_40001016047P0</c:v>
                </c:pt>
                <c:pt idx="415">
                  <c:v>MARCELO MORAES E SILVA_UFPR_EF_40001016047P0</c:v>
                </c:pt>
                <c:pt idx="416">
                  <c:v>NEIVA LEITE_UFPR_EF_40001016047P0</c:v>
                </c:pt>
                <c:pt idx="417">
                  <c:v>PAULO CESAR BARAUCE BENTO_UFPR_EF_40001016047P0</c:v>
                </c:pt>
                <c:pt idx="418">
                  <c:v>RAUL OSIECKI_UFPR_EF_40001016047P0</c:v>
                </c:pt>
                <c:pt idx="419">
                  <c:v>RODRIGO SIQUEIRA REIS_UFPR_EF_40001016047P0</c:v>
                </c:pt>
                <c:pt idx="420">
                  <c:v>SERGIO GREGORIO DA SILVA_UFPR_EF_40001016047P0</c:v>
                </c:pt>
                <c:pt idx="421">
                  <c:v>SIMONE RECHIA_UFPR_EF_40001016047P0</c:v>
                </c:pt>
                <c:pt idx="422">
                  <c:v>TACITO PESSOA DE SOUZA JUNIOR_UFPR_EF_40001016047P0</c:v>
                </c:pt>
                <c:pt idx="423">
                  <c:v>VERA LUCIA ISRAEL_UFPR_EF_40001016047P0</c:v>
                </c:pt>
                <c:pt idx="424">
                  <c:v>WAGNER DE CAMPOS_UFPR_EF_40001016047P0</c:v>
                </c:pt>
                <c:pt idx="425">
                  <c:v>WANDERLEY MARCHI JUNIOR_UFPR_EF_40001016047P0</c:v>
                </c:pt>
                <c:pt idx="426">
                  <c:v>ADRIANE VIEIRA_UFRGS_EF_42001013051P2</c:v>
                </c:pt>
                <c:pt idx="427">
                  <c:v>ADROALDO CEZAR ARAUJO GAYA_UFRGS_EF_42001013051P2</c:v>
                </c:pt>
                <c:pt idx="428">
                  <c:v>ALBERTO REINALDO REPPOLD FILHO_UFRGS_EF_42001013051P2</c:v>
                </c:pt>
                <c:pt idx="429">
                  <c:v>ALEX BRANCO FRAGA_UFRGS_EF_42001013051P2</c:v>
                </c:pt>
                <c:pt idx="430">
                  <c:v>ALEXANDRE SIMOES DIAS_UFRGS_EF_42001013051P2</c:v>
                </c:pt>
                <c:pt idx="431">
                  <c:v>ALINE NOGUEIRA HAAS_UFRGS_EF_42001013051P2</c:v>
                </c:pt>
                <c:pt idx="432">
                  <c:v>ALVARO REISCHAK DE OLIVEIRA_UFRGS_EF_42001013051P2</c:v>
                </c:pt>
                <c:pt idx="433">
                  <c:v>ANELISE REIS GAYA_UFRGS_EF_42001013051P2</c:v>
                </c:pt>
                <c:pt idx="434">
                  <c:v>CARLOS ADELAR ABAIDE BALBINOTTI_UFRGS_EF_42001013051P2</c:v>
                </c:pt>
                <c:pt idx="435">
                  <c:v>CLAUDIA SILVEIRA LIMA_UFRGS_EF_42001013051P2</c:v>
                </c:pt>
                <c:pt idx="436">
                  <c:v>CLAUDIA TARRAGO CANDOTTI_UFRGS_EF_42001013051P2</c:v>
                </c:pt>
                <c:pt idx="437">
                  <c:v>EDUARDO LUSA CADORE_UFRGS_EF_42001013051P2</c:v>
                </c:pt>
                <c:pt idx="438">
                  <c:v>ELISANDRO SCHULTZ WITTIZORECKI_UFRGS_EF_42001013051P2</c:v>
                </c:pt>
                <c:pt idx="439">
                  <c:v>FABIANO BOSSLE_UFRGS_EF_42001013051P2</c:v>
                </c:pt>
                <c:pt idx="440">
                  <c:v>FLAVIA MEYER_UFRGS_EF_42001013051P2</c:v>
                </c:pt>
                <c:pt idx="441">
                  <c:v>FLAVIO ANTONIO DE SOUZA CASTRO_UFRGS_EF_42001013051P2</c:v>
                </c:pt>
                <c:pt idx="442">
                  <c:v>GIOVANI DOS SANTOS CUNHA_UFRGS_EF_42001013051P2</c:v>
                </c:pt>
                <c:pt idx="443">
                  <c:v>GRACIELE SBRUZZI_UFRGS_EF_42001013051P2</c:v>
                </c:pt>
                <c:pt idx="444">
                  <c:v>JANICE ZARPELLON MAZO_UFRGS_EF_42001013051P2</c:v>
                </c:pt>
                <c:pt idx="445">
                  <c:v>JEFFERSON FAGUNDES LOSS_UFRGS_EF_42001013051P2</c:v>
                </c:pt>
                <c:pt idx="446">
                  <c:v>LEONARDO ALEXANDRE PEYRE TARTARUGA_UFRGS_EF_42001013051P2</c:v>
                </c:pt>
                <c:pt idx="447">
                  <c:v>LUIZ FERNANDO MARTINS KRUEL_UFRGS_EF_42001013051P2</c:v>
                </c:pt>
                <c:pt idx="448">
                  <c:v>MARCO AURELIO VAZ_UFRGS_EF_42001013051P2</c:v>
                </c:pt>
                <c:pt idx="449">
                  <c:v>MARCO PAULO STIGGER_UFRGS_EF_42001013051P2</c:v>
                </c:pt>
                <c:pt idx="450">
                  <c:v>MAURO MYSKIW_UFRGS_EF_42001013051P2</c:v>
                </c:pt>
                <c:pt idx="451">
                  <c:v>NADIA CRISTINA VALENTINI_UFRGS_EF_42001013051P2</c:v>
                </c:pt>
                <c:pt idx="452">
                  <c:v>RONEI SILVEIRA PINTO_UFRGS_EF_42001013051P2</c:v>
                </c:pt>
                <c:pt idx="453">
                  <c:v>SILVANA VILODRE GOELLNER_UFRGS_EF_42001013051P2</c:v>
                </c:pt>
                <c:pt idx="454">
                  <c:v>VICENTE MOLINA NETO_UFRGS_EF_42001013051P2</c:v>
                </c:pt>
                <c:pt idx="455">
                  <c:v>ALAIR PEDRO RIBEIRO DE SOUZA E SILVA_UFRJ_EF_31001017131P5</c:v>
                </c:pt>
                <c:pt idx="456">
                  <c:v>ALEXANDRE PALMA DE OLIVEIRA_UFRJ_EF_31001017131P5</c:v>
                </c:pt>
                <c:pt idx="457">
                  <c:v>BRUNA BRANDAO VELASQUES_UFRJ_EF_31001017131P5</c:v>
                </c:pt>
                <c:pt idx="458">
                  <c:v>CARLOS GOMES DE OLIVEIRA_UFRJ_EF_31001017131P5</c:v>
                </c:pt>
                <c:pt idx="459">
                  <c:v>CLYNTON LOURENCO CORREA_UFRJ_EF_31001017131P5</c:v>
                </c:pt>
                <c:pt idx="460">
                  <c:v>FERNANDO AUGUSTO MONTEIRO SABOIA POMPEU_UFRJ_EF_31001017131P5</c:v>
                </c:pt>
                <c:pt idx="461">
                  <c:v>HUMBERTO LAMEIRA MIRANDA_UFRJ_EF_31001017131P5</c:v>
                </c:pt>
                <c:pt idx="462">
                  <c:v>JEFFERSON DA SILVA NOVAES_UFRJ_EF_31001017131P5</c:v>
                </c:pt>
                <c:pt idx="463">
                  <c:v>JOAO PEDRO SAAR WERNECK DE CASTRO_UFRJ_EF_31001017131P5</c:v>
                </c:pt>
                <c:pt idx="464">
                  <c:v>JOSE FERNANDES FILHO_UFRJ_EF_31001017131P5</c:v>
                </c:pt>
                <c:pt idx="465">
                  <c:v>JURANDIR NADAL_UFRJ_EF_31001017131P5</c:v>
                </c:pt>
                <c:pt idx="466">
                  <c:v>LILIAM FERNANDES DE OLIVEIRA_UFRJ_EF_31001017131P5</c:v>
                </c:pt>
                <c:pt idx="467">
                  <c:v>LUIS AURELIANO IMBIRIBA SILVA_UFRJ_EF_31001017131P5</c:v>
                </c:pt>
                <c:pt idx="468">
                  <c:v>MICHEL SILVA REIS_UFRJ_EF_31001017131P5</c:v>
                </c:pt>
                <c:pt idx="469">
                  <c:v>ROBERTO FARES SIMAO JUNIOR_UFRJ_EF_31001017131P5</c:v>
                </c:pt>
                <c:pt idx="470">
                  <c:v>SILVIA MARIA AGATTI LUDORF_UFRJ_EF_31001017131P5</c:v>
                </c:pt>
                <c:pt idx="471">
                  <c:v>TAIAN DE MELLO MARTINS VIEIRA_UFRJ_EF_31001017131P5</c:v>
                </c:pt>
                <c:pt idx="472">
                  <c:v>VERONICA SALERNO PINTO_UFRJ_EF_31001017131P5</c:v>
                </c:pt>
                <c:pt idx="473">
                  <c:v>CAIO ALANO DE ALMEIDA LINS_UFRN_CR_FT_23001011173P7</c:v>
                </c:pt>
                <c:pt idx="474">
                  <c:v>DIEGO DE SOUSA DANTAS_UFRN_CR_FT_23001011173P7</c:v>
                </c:pt>
                <c:pt idx="475">
                  <c:v>EGMAR LONGO ARAUJO DE MELO_UFRN_CR_FT_23001011173P7</c:v>
                </c:pt>
                <c:pt idx="476">
                  <c:v>ENIO WALKER AZEVEDO CACHO_UFRN_CR_FT_23001011173P7</c:v>
                </c:pt>
                <c:pt idx="477">
                  <c:v>GRASIELA NASCIMENTO CORREIA_UFRN_CR_FT_23001011173P7</c:v>
                </c:pt>
                <c:pt idx="478">
                  <c:v>ILLIA NADINNE DANTAS FLORENTINO LIMA_UFRN_CR_FT_23001011173P7</c:v>
                </c:pt>
                <c:pt idx="479">
                  <c:v>NUBIA MARIA FREIRE VIEIRA LIMA_UFRN_CR_FT_23001011173P7</c:v>
                </c:pt>
                <c:pt idx="480">
                  <c:v>ROBERTA DE OLIVEIRA CACHO_UFRN_CR_FT_23001011173P7</c:v>
                </c:pt>
                <c:pt idx="481">
                  <c:v>RODRIGO PEGADO DE ABREU FREITAS_UFRN_CR_FT_23001011173P7</c:v>
                </c:pt>
                <c:pt idx="482">
                  <c:v>RODRIGO SCATTONE DA SILVA_UFRN_CR_FT_23001011173P7</c:v>
                </c:pt>
                <c:pt idx="483">
                  <c:v>SAIONARA MARIA AIRES DA CAMARA_UFRN_CR_FT_23001011173P7</c:v>
                </c:pt>
                <c:pt idx="484">
                  <c:v>SILVANA ALVES PEREIRA_UFRN_CR_FT_23001011173P7</c:v>
                </c:pt>
                <c:pt idx="485">
                  <c:v>ALEXANDRE HIDEKI OKANO_UFRN_EF_23001011060P8</c:v>
                </c:pt>
                <c:pt idx="486">
                  <c:v>ALLYSON CARVALHO DE ARAUJO_UFRN_EF_23001011060P8</c:v>
                </c:pt>
                <c:pt idx="487">
                  <c:v>ANA PAULA TRUSSARDI FAYH_UFRN_EF_23001011060P8</c:v>
                </c:pt>
                <c:pt idx="488">
                  <c:v>ARNALDO LUIS MORTATTI_UFRN_EF_23001011060P8</c:v>
                </c:pt>
                <c:pt idx="489">
                  <c:v>BRENO GUILHERME DE ARAUJO TINOCO CABRAL_UFRN_EF_23001011060P8</c:v>
                </c:pt>
                <c:pt idx="490">
                  <c:v>CHENG HSIN NERY CHAO_UFRN_EF_23001011060P8</c:v>
                </c:pt>
                <c:pt idx="491">
                  <c:v>EDUARDO BODNARIUC FONTES_UFRN_EF_23001011060P8</c:v>
                </c:pt>
                <c:pt idx="492">
                  <c:v>EDUARDO CALDAS COSTA_UFRN_EF_23001011060P8</c:v>
                </c:pt>
                <c:pt idx="493">
                  <c:v>HASSAN MOHAMED ELSANGEDY_UFRN_EF_23001011060P8</c:v>
                </c:pt>
                <c:pt idx="494">
                  <c:v>HENIO FERREIRA DE MIRANDA_UFRN_EF_23001011060P8</c:v>
                </c:pt>
                <c:pt idx="495">
                  <c:v>JAMILSON SIMOES BRASILEIRO_UFRN_EF_23001011060P8</c:v>
                </c:pt>
                <c:pt idx="496">
                  <c:v>JONATAS DE FRANCA BARROS_UFRN_EF_23001011060P8</c:v>
                </c:pt>
                <c:pt idx="497">
                  <c:v>JOSE PEREIRA DE MELO_UFRN_EF_23001011060P8</c:v>
                </c:pt>
                <c:pt idx="498">
                  <c:v>MARIA ISABEL BRANDAO DE SOUZA MENDES_UFRN_EF_23001011060P8</c:v>
                </c:pt>
                <c:pt idx="499">
                  <c:v>PAULO MOREIRA SILVA DANTAS_UFRN_EF_23001011060P8</c:v>
                </c:pt>
                <c:pt idx="500">
                  <c:v>ROSIE MARIE NASCIMENTO DE MEDEIROS_UFRN_EF_23001011060P8</c:v>
                </c:pt>
                <c:pt idx="501">
                  <c:v>TELMA MARIA ARAUJO MOURA LEMOS_UFRN_EF_23001011060P8</c:v>
                </c:pt>
                <c:pt idx="502">
                  <c:v>TEREZINHA PETRUCIA DA NOBREGA_UFRN_EF_23001011060P8</c:v>
                </c:pt>
                <c:pt idx="503">
                  <c:v>ALVARO CAMPOS CAVALCANTI MACIEL_UFRN_FT_23001011043P6</c:v>
                </c:pt>
                <c:pt idx="504">
                  <c:v>ANA RAQUEL RODRIGUES LINDQUIST_UFRN_FT_23001011043P6</c:v>
                </c:pt>
                <c:pt idx="505">
                  <c:v>CATARINA DE OLIVEIRA SOUSA_UFRN_FT_23001011043P6</c:v>
                </c:pt>
                <c:pt idx="506">
                  <c:v>ELIZABEL DE SOUZA RAMALHO VIANA_UFRN_FT_23001011043P6</c:v>
                </c:pt>
                <c:pt idx="507">
                  <c:v>FABRICIA AZEVEDO DA COSTA CAVALCANTI_UFRN_FT_23001011043P6</c:v>
                </c:pt>
                <c:pt idx="508">
                  <c:v>FERNANDO AUGUSTO LAVEZZO DIAS_UFRN_FT_23001011043P6</c:v>
                </c:pt>
                <c:pt idx="509">
                  <c:v>GARDENIA MARIA HOLANDA FERREIRA_UFRN_FT_23001011043P6</c:v>
                </c:pt>
                <c:pt idx="510">
                  <c:v>GUILHERME AUGUSTO DE FREITAS FREGONEZI_UFRN_FT_23001011043P6</c:v>
                </c:pt>
                <c:pt idx="511">
                  <c:v>JAMILSON SIMOES BRASILEIRO_UFRN_FT_23001011043P6</c:v>
                </c:pt>
                <c:pt idx="512">
                  <c:v>JULIANA MARIA GAZZOLA_UFRN_FT_23001011043P6</c:v>
                </c:pt>
                <c:pt idx="513">
                  <c:v>KARLA MORGANNA PEREIRA PINTO DE MENDONCA_UFRN_FT_23001011043P6</c:v>
                </c:pt>
                <c:pt idx="514">
                  <c:v>MARIA THEREZA ALBUQUERQUE BARBOSA CABRAL MICUSSI_UFRN_FT_23001011043P6</c:v>
                </c:pt>
                <c:pt idx="515">
                  <c:v>PATRICIA ANGELICA DE MIRANDA SILVA NOGUEIRA_UFRN_FT_23001011043P6</c:v>
                </c:pt>
                <c:pt idx="516">
                  <c:v>RICARDO OLIVEIRA GUERRA_UFRN_FT_23001011043P6</c:v>
                </c:pt>
                <c:pt idx="517">
                  <c:v>SELMA SOUSA BRUNO_UFRN_FT_23001011043P6</c:v>
                </c:pt>
                <c:pt idx="518">
                  <c:v>TANIA FERNANDES CAMPOS_UFRN_FT_23001011043P6</c:v>
                </c:pt>
                <c:pt idx="519">
                  <c:v>VANESSA REGIANE RESQUETI_UFRN_FT_23001011043P6</c:v>
                </c:pt>
                <c:pt idx="520">
                  <c:v>WOUBER HERICKSON DE BRITO VIEIRA_UFRN_FT_23001011043P6</c:v>
                </c:pt>
                <c:pt idx="521">
                  <c:v>ADAIR DA SILVA LOPES_UFSC_EF_41001010039P3</c:v>
                </c:pt>
                <c:pt idx="522">
                  <c:v>ADERBAL SILVA AGUIAR JUNIOR_UFSC_EF_41001010039P3</c:v>
                </c:pt>
                <c:pt idx="523">
                  <c:v>ADRIANO FERRETI BORGATTO_UFSC_EF_41001010039P3</c:v>
                </c:pt>
                <c:pt idx="524">
                  <c:v>ALCYANE MARINHO_UFSC_EF_41001010039P3</c:v>
                </c:pt>
                <c:pt idx="525">
                  <c:v>ALINE RODRIGUES BARBOSA_UFSC_EF_41001010039P3</c:v>
                </c:pt>
                <c:pt idx="526">
                  <c:v>ANTONIO RENATO PEREIRA MORO_UFSC_EF_41001010039P3</c:v>
                </c:pt>
                <c:pt idx="527">
                  <c:v>BENEDITO SERGIO DENADAI_UFSC_EF_41001010039P3</c:v>
                </c:pt>
                <c:pt idx="528">
                  <c:v>CASSIANO RICARDO RECH_UFSC_EF_41001010039P3</c:v>
                </c:pt>
                <c:pt idx="529">
                  <c:v>CINTIA DE LA ROCHA FREITAS_UFSC_EF_41001010039P3</c:v>
                </c:pt>
                <c:pt idx="530">
                  <c:v>DANIELE DETANICO_UFSC_EF_41001010039P3</c:v>
                </c:pt>
                <c:pt idx="531">
                  <c:v>DIEGO AUGUSTO SANTOS SILVA_UFSC_EF_41001010039P3</c:v>
                </c:pt>
                <c:pt idx="532">
                  <c:v>EDIO LUIZ PETROSKI_UFSC_EF_41001010039P3</c:v>
                </c:pt>
                <c:pt idx="533">
                  <c:v>EDISON ROBERTO DE SOUZA_UFSC_EF_41001010039P3</c:v>
                </c:pt>
                <c:pt idx="534">
                  <c:v>FERNANDO DIEFENTHAELER_UFSC_EF_41001010039P3</c:v>
                </c:pt>
                <c:pt idx="535">
                  <c:v>GELCEMAR OLIVEIRA FARIAS_UFSC_EF_41001010039P3</c:v>
                </c:pt>
                <c:pt idx="536">
                  <c:v>GIOVANI DE LORENZI PIRES_UFSC_EF_41001010039P3</c:v>
                </c:pt>
                <c:pt idx="537">
                  <c:v>GIOVANI FIRPO DEL DUCA_UFSC_EF_41001010039P3</c:v>
                </c:pt>
                <c:pt idx="538">
                  <c:v>JAISON JOSE BASSANI_UFSC_EF_41001010039P3</c:v>
                </c:pt>
                <c:pt idx="539">
                  <c:v>JUAREZ VIEIRA DO NASCIMENTO_UFSC_EF_41001010039P3</c:v>
                </c:pt>
                <c:pt idx="540">
                  <c:v>JULIANO DAL PUPO_UFSC_EF_41001010039P3</c:v>
                </c:pt>
                <c:pt idx="541">
                  <c:v>JULIANO FERNANDES DA SILVA_UFSC_EF_41001010039P3</c:v>
                </c:pt>
                <c:pt idx="542">
                  <c:v>KELLY SAMARA DA SILVA_UFSC_EF_41001010039P3</c:v>
                </c:pt>
                <c:pt idx="543">
                  <c:v>LARISSA RAFAELA GALATTI_UFSC_EF_41001010039P3</c:v>
                </c:pt>
                <c:pt idx="544">
                  <c:v>LUIZ GUILHERME ANTONACCI GUGLIELMO_UFSC_EF_41001010039P3</c:v>
                </c:pt>
                <c:pt idx="545">
                  <c:v>MARIA ALICE ALTENBURG DE ASSIS_UFSC_EF_41001010039P3</c:v>
                </c:pt>
                <c:pt idx="546">
                  <c:v>MARKUS VINICIUS NAHAS_UFSC_EF_41001010039P3</c:v>
                </c:pt>
                <c:pt idx="547">
                  <c:v>RICARDO DANTAS DE LUCAS_UFSC_EF_41001010039P3</c:v>
                </c:pt>
                <c:pt idx="548">
                  <c:v>ROSANE CARLA ROSENDO DA SILVA_UFSC_EF_41001010039P3</c:v>
                </c:pt>
                <c:pt idx="549">
                  <c:v>SARAY GIOVANA DOS SANTOS_UFSC_EF_41001010039P3</c:v>
                </c:pt>
                <c:pt idx="550">
                  <c:v>TANIA ROSANE BERTOLDO BENEDETTI_UFSC_EF_41001010039P3</c:v>
                </c:pt>
                <c:pt idx="551">
                  <c:v>VALMOR RAMOS_UFSC_EF_41001010039P3</c:v>
                </c:pt>
                <c:pt idx="552">
                  <c:v>ADERBAL SILVA AGUIAR JUNIOR_UFSC_FT_41001010160P7</c:v>
                </c:pt>
                <c:pt idx="553">
                  <c:v>ADRIANA NEVES DOS SANTOS_UFSC_FT_41001010160P7</c:v>
                </c:pt>
                <c:pt idx="554">
                  <c:v>ALESSANDRO HAUPENTHAL_UFSC_FT_41001010160P7</c:v>
                </c:pt>
                <c:pt idx="555">
                  <c:v>ALEXANDRE MARCIO MARCOLINO_UFSC_FT_41001010160P7</c:v>
                </c:pt>
                <c:pt idx="556">
                  <c:v>ANGELICA CRISTIANE OVANDO_UFSC_FT_41001010160P7</c:v>
                </c:pt>
                <c:pt idx="557">
                  <c:v>DANIELLE SOARES ROCHA VIEIRA_UFSC_FT_41001010160P7</c:v>
                </c:pt>
                <c:pt idx="558">
                  <c:v>FERNANDO DIEFENTHAELER_UFSC_FT_41001010160P7</c:v>
                </c:pt>
                <c:pt idx="559">
                  <c:v>GISELE AGUSTINI LOVATEL_UFSC_FT_41001010160P7</c:v>
                </c:pt>
                <c:pt idx="560">
                  <c:v>HELOYSE ULIAM KURIKI_UFSC_FT_41001010160P7</c:v>
                </c:pt>
                <c:pt idx="561">
                  <c:v>IONE JAYCE CEOLA SCHNEIDER_UFSC_FT_41001010160P7</c:v>
                </c:pt>
                <c:pt idx="562">
                  <c:v>JANEISA FRANCK VIRTUOSO_UFSC_FT_41001010160P7</c:v>
                </c:pt>
                <c:pt idx="563">
                  <c:v>NUBIA CARELLI PEREIRA DE AVELAR_UFSC_FT_41001010160P7</c:v>
                </c:pt>
                <c:pt idx="564">
                  <c:v>RAFAEL INACIO BARBOSA_UFSC_FT_41001010160P7</c:v>
                </c:pt>
                <c:pt idx="565">
                  <c:v>VIVIANE DE MENEZES CACERES_UFSC_FT_41001010160P7</c:v>
                </c:pt>
                <c:pt idx="566">
                  <c:v>ANA BEATRIZ DE OLIVEIRA_UFSCAR_FT_33001014016P7</c:v>
                </c:pt>
                <c:pt idx="567">
                  <c:v>ANIELLE CRISTHINE DE MEDEIROS TAKAHASHI_UFSCAR_FT_33001014016P7</c:v>
                </c:pt>
                <c:pt idx="568">
                  <c:v>APARECIDA MARIA CATAI_UFSCAR_FT_33001014016P7</c:v>
                </c:pt>
                <c:pt idx="569">
                  <c:v>AUDREY BORGHI SILVA_UFSCAR_FT_33001014016P7</c:v>
                </c:pt>
                <c:pt idx="570">
                  <c:v>CLEITON AUGUSTO LIBARDI_UFSCAR_FT_33001014016P7</c:v>
                </c:pt>
                <c:pt idx="571">
                  <c:v>ELOISA TUDELLA_UFSCAR_FT_33001014016P7</c:v>
                </c:pt>
                <c:pt idx="572">
                  <c:v>ESTER DA SILVA_UFSCAR_FT_33001014016P7</c:v>
                </c:pt>
                <c:pt idx="573">
                  <c:v>FÁBIO VIADANNA SERRAO_UFSCAR_FT_33001014016P7</c:v>
                </c:pt>
                <c:pt idx="574">
                  <c:v>GILBERTO EIJI SHIGUEMOTO_UFSCAR_FT_33001014016P7</c:v>
                </c:pt>
                <c:pt idx="575">
                  <c:v>HELENICE JANE COTE GIL COURY_UFSCAR_FT_33001014016P7</c:v>
                </c:pt>
                <c:pt idx="576">
                  <c:v>JOSE RUBENS REBELATTO_UFSCAR_FT_33001014016P7</c:v>
                </c:pt>
                <c:pt idx="577">
                  <c:v>MAURICIO JAMAMI_UFSCAR_FT_33001014016P7</c:v>
                </c:pt>
                <c:pt idx="578">
                  <c:v>NELCI ADRIANA CICUTO FERREIRA ROCHA_UFSCAR_FT_33001014016P7</c:v>
                </c:pt>
                <c:pt idx="579">
                  <c:v>NIVALDO ANTONIO PARIZOTTO_UFSCAR_FT_33001014016P7</c:v>
                </c:pt>
                <c:pt idx="580">
                  <c:v>PATRICIA DRIUSSO_UFSCAR_FT_33001014016P7</c:v>
                </c:pt>
                <c:pt idx="581">
                  <c:v>PAULA REZENDE CAMARGO_UFSCAR_FT_33001014016P7</c:v>
                </c:pt>
                <c:pt idx="582">
                  <c:v>RENATA GONCALVES MENDES_UFSCAR_FT_33001014016P7</c:v>
                </c:pt>
                <c:pt idx="583">
                  <c:v>RICHARD ELOIN LIEBANO_UFSCAR_FT_33001014016P7</c:v>
                </c:pt>
                <c:pt idx="584">
                  <c:v>ROSANA MATTIOLI_UFSCAR_FT_33001014016P7</c:v>
                </c:pt>
                <c:pt idx="585">
                  <c:v>STELA MÁRCIA MATTIELLO_UFSCAR_FT_33001014016P7</c:v>
                </c:pt>
                <c:pt idx="586">
                  <c:v>TANIA DE FATIMA SALVINI_UFSCAR_FT_33001014016P7</c:v>
                </c:pt>
                <c:pt idx="587">
                  <c:v>TATIANA DE OLIVEIRA SATO_UFSCAR_FT_33001014016P7</c:v>
                </c:pt>
                <c:pt idx="588">
                  <c:v>THIAGO LUIZ DE RUSSO_UFSCAR_FT_33001014016P7</c:v>
                </c:pt>
                <c:pt idx="589">
                  <c:v>TIAGO DA SILVA ALEXANDRE_UFSCAR_FT_33001014016P7</c:v>
                </c:pt>
                <c:pt idx="590">
                  <c:v>VALERIA AMORIM PIRES DI LORENZO_UFSCAR_FT_33001014016P7</c:v>
                </c:pt>
                <c:pt idx="591">
                  <c:v>ANA PAULA SERRATA MALFITANO_UFSCAR_TO_33001014036P8</c:v>
                </c:pt>
                <c:pt idx="592">
                  <c:v>CARLA REGINA SILVA_UFSCAR_TO_33001014036P8</c:v>
                </c:pt>
                <c:pt idx="593">
                  <c:v>CLAUDIA MARIA SIMOES MARTINEZ_UFSCAR_TO_33001014036P8</c:v>
                </c:pt>
                <c:pt idx="594">
                  <c:v>DANIEL MARINHO CEZAR DA CRUZ_UFSCAR_TO_33001014036P8</c:v>
                </c:pt>
                <c:pt idx="595">
                  <c:v>DENISE DIAS BARROS_UFSCAR_TO_33001014036P8</c:v>
                </c:pt>
                <c:pt idx="596">
                  <c:v>FATIMA CORREA OLIVER_UFSCAR_TO_33001014036P8</c:v>
                </c:pt>
                <c:pt idx="597">
                  <c:v>IRACEMA SERRAT VERGOTTI FERRIGNO_UFSCAR_TO_33001014036P8</c:v>
                </c:pt>
                <c:pt idx="598">
                  <c:v>ISABELA APARECIDA DE OLIVEIRA LUSSI_UFSCAR_TO_33001014036P8</c:v>
                </c:pt>
                <c:pt idx="599">
                  <c:v>LILIAN VIEIRA MAGALHAES_UFSCAR_TO_33001014036P8</c:v>
                </c:pt>
                <c:pt idx="600">
                  <c:v>MARIA FERNANDA BARBOZA CID_UFSCAR_TO_33001014036P8</c:v>
                </c:pt>
                <c:pt idx="601">
                  <c:v>MARIA LUISA GUILLAUMON EMMEL_UFSCAR_TO_33001014036P8</c:v>
                </c:pt>
                <c:pt idx="602">
                  <c:v>MARISA BITTAR_UFSCAR_TO_33001014036P8</c:v>
                </c:pt>
                <c:pt idx="603">
                  <c:v>PATRICIA CARLA DE SOUZA DELLA BARBA_UFSCAR_TO_33001014036P8</c:v>
                </c:pt>
                <c:pt idx="604">
                  <c:v>REGINA HELENA VITALE TORKOMIAN JOAQUIM_UFSCAR_TO_33001014036P8</c:v>
                </c:pt>
                <c:pt idx="605">
                  <c:v>ROSELI ESQUERDO LOPES_UFSCAR_TO_33001014036P8</c:v>
                </c:pt>
                <c:pt idx="606">
                  <c:v>THELMA SIMOES MATSUKURA_UFSCAR_TO_33001014036P8</c:v>
                </c:pt>
                <c:pt idx="607">
                  <c:v>CARLOS BOLLI MOTA_UFSM_EF_42002010054P1</c:v>
                </c:pt>
                <c:pt idx="608">
                  <c:v>DANIELA LOPES DOS SANTOS_UFSM_EF_42002010054P1</c:v>
                </c:pt>
                <c:pt idx="609">
                  <c:v>ELIZARA CAROLINA MARIN_UFSM_EF_42002010054P1</c:v>
                </c:pt>
                <c:pt idx="610">
                  <c:v>FELIPE PIVETTA CARPES_UFSM_EF_42002010054P1</c:v>
                </c:pt>
                <c:pt idx="611">
                  <c:v>FELIX ALEXANDRE ANTUNES SOARES_UFSM_EF_42002010054P1</c:v>
                </c:pt>
                <c:pt idx="612">
                  <c:v>FERNANDO COPETTI_UFSM_EF_42002010054P1</c:v>
                </c:pt>
                <c:pt idx="613">
                  <c:v>GABRIEL GUSTAVO BERGMANN_UFSM_EF_42002010054P1</c:v>
                </c:pt>
                <c:pt idx="614">
                  <c:v>HUGO NORBERTO KRUG_UFSM_EF_42002010054P1</c:v>
                </c:pt>
                <c:pt idx="615">
                  <c:v>JOAO FRANCISCO MAGNO RIBAS_UFSM_EF_42002010054P1</c:v>
                </c:pt>
                <c:pt idx="616">
                  <c:v>LUIZ FERNANDO FREIRE ROYES_UFSM_EF_42002010054P1</c:v>
                </c:pt>
                <c:pt idx="617">
                  <c:v>MARISTELA DA SILVA SOUZA_UFSM_EF_42002010054P1</c:v>
                </c:pt>
                <c:pt idx="618">
                  <c:v>MICHELE FORGIARINI SACCOL_UFSM_EF_42002010054P1</c:v>
                </c:pt>
                <c:pt idx="619">
                  <c:v>SARA TERESINHA CORAZZA_UFSM_EF_42002010054P1</c:v>
                </c:pt>
                <c:pt idx="620">
                  <c:v>SILVANA CORREA MATHEUS_UFSM_EF_42002010054P1</c:v>
                </c:pt>
                <c:pt idx="621">
                  <c:v>ANA MARIA TONIOLO DA SILVA_UFSM_FO_42002010017P9</c:v>
                </c:pt>
                <c:pt idx="622">
                  <c:v>ANA PAULA RAMOS DE SOUZA_UFSM_FO_42002010017P9</c:v>
                </c:pt>
                <c:pt idx="623">
                  <c:v>ANAELENA BRAGANCA DE MORAES_UFSM_FO_42002010017P9</c:v>
                </c:pt>
                <c:pt idx="624">
                  <c:v>ANGELA REGINA MACIEL WEINMANN_UFSM_FO_42002010017P9</c:v>
                </c:pt>
                <c:pt idx="625">
                  <c:v>ARON FERREIRA DA SILVEIRA_UFSM_FO_42002010017P9</c:v>
                </c:pt>
                <c:pt idx="626">
                  <c:v>CARLA APARECIDA CIELO_UFSM_FO_42002010017P9</c:v>
                </c:pt>
                <c:pt idx="627">
                  <c:v>CAROLINA LISBOA MEZZOMO_UFSM_FO_42002010017P9</c:v>
                </c:pt>
                <c:pt idx="628">
                  <c:v>ELENIR FEDOSSE_UFSM_FO_42002010017P9</c:v>
                </c:pt>
                <c:pt idx="629">
                  <c:v>ELIANE CASTILHOS RODRIGUES CORREA_UFSM_FO_42002010017P9</c:v>
                </c:pt>
                <c:pt idx="630">
                  <c:v>ELIARA PINTO VIEIRA_UFSM_FO_42002010017P9</c:v>
                </c:pt>
                <c:pt idx="631">
                  <c:v>HELENA BOLLI MOTA_UFSM_FO_42002010017P9</c:v>
                </c:pt>
                <c:pt idx="632">
                  <c:v>KARINA CARLESSO PAGLIARIN_UFSM_FO_42002010017P9</c:v>
                </c:pt>
                <c:pt idx="633">
                  <c:v>MARCIA KESKE-SOARES_UFSM_FO_42002010017P9</c:v>
                </c:pt>
                <c:pt idx="634">
                  <c:v>MARISTELA JULIO COSTA_UFSM_FO_42002010017P9</c:v>
                </c:pt>
                <c:pt idx="635">
                  <c:v>MICHELE VARGAS GARCIA_UFSM_FO_42002010017P9</c:v>
                </c:pt>
                <c:pt idx="636">
                  <c:v>RENATA MANCOPES_UFSM_FO_42002010017P9</c:v>
                </c:pt>
                <c:pt idx="637">
                  <c:v>SILVIO TEIXEIRA DA COSTA_UFSM_FO_42002010017P9</c:v>
                </c:pt>
                <c:pt idx="638">
                  <c:v>THEMIS MARIA KESSLER_UFSM_FO_42002010017P9</c:v>
                </c:pt>
                <c:pt idx="639">
                  <c:v>VALDETE ALVES VALENTINS DOS SANTOS FILHA_UFSM_FO_42002010017P9</c:v>
                </c:pt>
                <c:pt idx="640">
                  <c:v>ANGELA REGINA MACIEL WEINMANN_UFSM_FT_42002010157P5</c:v>
                </c:pt>
                <c:pt idx="641">
                  <c:v>ANTONIO MARCOS VARGAS DA SILVA_UFSM_FT_42002010157P5</c:v>
                </c:pt>
                <c:pt idx="642">
                  <c:v>CARLOS BOLLI MOTA_UFSM_FT_42002010157P5</c:v>
                </c:pt>
                <c:pt idx="643">
                  <c:v>CLAUDIA MORAIS TREVISAN_UFSM_FT_42002010157P5</c:v>
                </c:pt>
                <c:pt idx="644">
                  <c:v>ELIANE CASTILHOS RODRIGUES CORREA_UFSM_FT_42002010157P5</c:v>
                </c:pt>
                <c:pt idx="645">
                  <c:v>FERNANDO COPETTI_UFSM_FT_42002010157P5</c:v>
                </c:pt>
                <c:pt idx="646">
                  <c:v>GUSTAVO ORIONE PUNTEL_UFSM_FT_42002010157P5</c:v>
                </c:pt>
                <c:pt idx="647">
                  <c:v>HEDIONEIA MARIA FOLETTO PIVETTA_UFSM_FT_42002010157P5</c:v>
                </c:pt>
                <c:pt idx="648">
                  <c:v>ISABELLA MARTINS DE ALBUQUERQUE_UFSM_FT_42002010157P5</c:v>
                </c:pt>
                <c:pt idx="649">
                  <c:v>JOSE EDSON PAZ DA SILVA_UFSM_FT_42002010157P5</c:v>
                </c:pt>
                <c:pt idx="650">
                  <c:v>LUIS ULISSES SIGNORI_UFSM_FT_42002010157P5</c:v>
                </c:pt>
                <c:pt idx="651">
                  <c:v>MARISA PEREIRA GONCALVES_UFSM_FT_42002010157P5</c:v>
                </c:pt>
                <c:pt idx="652">
                  <c:v>RENATA MANCOPES_UFSM_FT_42002010157P5</c:v>
                </c:pt>
                <c:pt idx="653">
                  <c:v>ALYNNE CHRISTIAN RIBEIRO ANDAKI_UFTM_EF_32012012007P3</c:v>
                </c:pt>
                <c:pt idx="654">
                  <c:v>CAMILA BOSQUIERO PAPINI_UFTM_EF_32012012007P3</c:v>
                </c:pt>
                <c:pt idx="655">
                  <c:v>DERNIVAL BERTONCELLO_UFTM_EF_32012012007P3</c:v>
                </c:pt>
                <c:pt idx="656">
                  <c:v>EDMAR LACERDA MENDES_UFTM_EF_32012012007P3</c:v>
                </c:pt>
                <c:pt idx="657">
                  <c:v>FABIO LERA ORSATTI_UFTM_EF_32012012007P3</c:v>
                </c:pt>
                <c:pt idx="658">
                  <c:v>GUSTAVO RIBEIRO DA MOTA_UFTM_EF_32012012007P3</c:v>
                </c:pt>
                <c:pt idx="659">
                  <c:v>JAIR SINDRA VIRTUOSO JUNIOR_UFTM_EF_32012012007P3</c:v>
                </c:pt>
                <c:pt idx="660">
                  <c:v>JEFFER EIDI SASAKI_UFTM_EF_32012012007P3</c:v>
                </c:pt>
                <c:pt idx="661">
                  <c:v>KARINA PEREIRA_UFTM_EF_32012012007P3</c:v>
                </c:pt>
                <c:pt idx="662">
                  <c:v>LUCIANE APARECIDA PASCUCCI SANDE DE SOUZA_UFTM_EF_32012012007P3</c:v>
                </c:pt>
                <c:pt idx="663">
                  <c:v>LUCIANE FERNANDA RODRIGUES MARTINHO FERNANDES_UFTM_EF_32012012007P3</c:v>
                </c:pt>
                <c:pt idx="664">
                  <c:v>MOACIR MAROCOLO JUNIOR_UFTM_EF_32012012007P3</c:v>
                </c:pt>
                <c:pt idx="665">
                  <c:v>OCTAVIO BARBOSA NETO_UFTM_EF_32012012007P3</c:v>
                </c:pt>
                <c:pt idx="666">
                  <c:v>REGINA MARIA ROVIGATI SIMOES_UFTM_EF_32012012007P3</c:v>
                </c:pt>
                <c:pt idx="667">
                  <c:v>RENATA DAMIAO_UFTM_EF_32012012007P3</c:v>
                </c:pt>
                <c:pt idx="668">
                  <c:v>SHAMYR SULYVAN DE CASTRO_UFTM_EF_32012012007P3</c:v>
                </c:pt>
                <c:pt idx="669">
                  <c:v>SHEILLA TRIBESS_UFTM_EF_32012012007P3</c:v>
                </c:pt>
                <c:pt idx="670">
                  <c:v>WAGNER WEY MOREIRA_UFTM_EF_32012012007P3</c:v>
                </c:pt>
                <c:pt idx="671">
                  <c:v>ANTONIO JOSE NATALI_UFV_EF_32002017034P9</c:v>
                </c:pt>
                <c:pt idx="672">
                  <c:v>DANIEL GODOY MARTINEZ_UFV_EF_32002017034P9</c:v>
                </c:pt>
                <c:pt idx="673">
                  <c:v>EVELINE TORRES PEREIRA_UFV_EF_32002017034P9</c:v>
                </c:pt>
                <c:pt idx="674">
                  <c:v>ISRAEL TEOLDO DA COSTA_UFV_EF_32002017034P9</c:v>
                </c:pt>
                <c:pt idx="675">
                  <c:v>JEFERSON MACEDO VIANNA_UFV_EF_32002017034P9</c:v>
                </c:pt>
                <c:pt idx="676">
                  <c:v>JOAO CARLOS BOUZAS MARINS_UFV_EF_32002017034P9</c:v>
                </c:pt>
                <c:pt idx="677">
                  <c:v>JORGE ROBERTO PERROUT DE LIMA_UFV_EF_32002017034P9</c:v>
                </c:pt>
                <c:pt idx="678">
                  <c:v>LAURA HORA RIOS LEITE_UFV_EF_32002017034P9</c:v>
                </c:pt>
                <c:pt idx="679">
                  <c:v>LILIAN PINTO DA SILVA_UFV_EF_32002017034P9</c:v>
                </c:pt>
                <c:pt idx="680">
                  <c:v>LUCIANA MOREIRA LIMA_UFV_EF_32002017034P9</c:v>
                </c:pt>
                <c:pt idx="681">
                  <c:v>LUDMILA MOURAO_UFV_EF_32002017034P9</c:v>
                </c:pt>
                <c:pt idx="682">
                  <c:v>MAICON RODRIGUES ALBUQUERQUE_UFV_EF_32002017034P9</c:v>
                </c:pt>
                <c:pt idx="683">
                  <c:v>MARIA DO CARMO GOUVEIA PELUZIO_UFV_EF_32002017034P9</c:v>
                </c:pt>
                <c:pt idx="684">
                  <c:v>MARIA ELISA CAPUTO FERREIRA_UFV_EF_32002017034P9</c:v>
                </c:pt>
                <c:pt idx="685">
                  <c:v>MATEUS CAMAROTI LATERZA_UFV_EF_32002017034P9</c:v>
                </c:pt>
                <c:pt idx="686">
                  <c:v>MAURICIO GATTAS BARA FILHO_UFV_EF_32002017034P9</c:v>
                </c:pt>
                <c:pt idx="687">
                  <c:v>PAULO ROBERTO DOS SANTOS AMORIM_UFV_EF_32002017034P9</c:v>
                </c:pt>
                <c:pt idx="688">
                  <c:v>THALES NICOLAU PRIMOLA GOMES_UFV_EF_32002017034P9</c:v>
                </c:pt>
                <c:pt idx="689">
                  <c:v>ADRIANA NETTO PARENTONI_UFVJM_FT_32010010041P8</c:v>
                </c:pt>
                <c:pt idx="690">
                  <c:v>ANA CRISTINA RODRIGUES LACERDA_UFVJM_FT_32010010041P8</c:v>
                </c:pt>
                <c:pt idx="691">
                  <c:v>ANA PAULA SANTOS_UFVJM_FT_32010010041P8</c:v>
                </c:pt>
                <c:pt idx="692">
                  <c:v>ELIZIARIA CARDOSO DOS SANTOS_UFVJM_FT_32010010041P8</c:v>
                </c:pt>
                <c:pt idx="693">
                  <c:v>ETEL ROCHA VIEIRA_UFVJM_FT_32010010041P8</c:v>
                </c:pt>
                <c:pt idx="694">
                  <c:v>HERCULES RIBEIRO LEITE_UFVJM_FT_32010010041P8</c:v>
                </c:pt>
                <c:pt idx="695">
                  <c:v>LUCIANA DE MICHELIS MENDONCA_UFVJM_FT_32010010041P8</c:v>
                </c:pt>
                <c:pt idx="696">
                  <c:v>MARCUS ALESSANDRO DE ALCANTARA_UFVJM_FT_32010010041P8</c:v>
                </c:pt>
                <c:pt idx="697">
                  <c:v>MURILO XAVIER OLIVEIRA_UFVJM_FT_32010010041P8</c:v>
                </c:pt>
                <c:pt idx="698">
                  <c:v>RENAN ALVES RESENDE_UFVJM_FT_32010010041P8</c:v>
                </c:pt>
                <c:pt idx="699">
                  <c:v>RENATO GUILHERME TREDE FILHO_UFVJM_FT_32010010041P8</c:v>
                </c:pt>
                <c:pt idx="700">
                  <c:v>THAIS PEIXOTO GAIAD MACHADO_UFVJM_FT_32010010041P8</c:v>
                </c:pt>
                <c:pt idx="701">
                  <c:v>VANESSA AMARAL MENDONCA_UFVJM_FT_32010010041P8</c:v>
                </c:pt>
                <c:pt idx="702">
                  <c:v>VINICIUS CUNHA DE OLIVEIRA_UFVJM_FT_32010010041P8</c:v>
                </c:pt>
                <c:pt idx="703">
                  <c:v>ALINE MARTINS DE TOLEDO_UNB_EF_53001010066P4</c:v>
                </c:pt>
                <c:pt idx="704">
                  <c:v>ANA CRISTINA DE DAVID_UNB_EF_53001010066P4</c:v>
                </c:pt>
                <c:pt idx="705">
                  <c:v>DULCE MARIA FILGUEIRA DE ALMEIDA SUASSUNA_UNB_EF_53001010066P4</c:v>
                </c:pt>
                <c:pt idx="706">
                  <c:v>FELIPE AUGUSTO DOS SANTOS MENDES_UNB_EF_53001010066P4</c:v>
                </c:pt>
                <c:pt idx="707">
                  <c:v>FERNANDO MASCARENHAS_UNB_EF_53001010066P4</c:v>
                </c:pt>
                <c:pt idx="708">
                  <c:v>GERSON CIPRIANO JUNIOR_UNB_EF_53001010066P4</c:v>
                </c:pt>
                <c:pt idx="709">
                  <c:v>INGRID DITTRICH WIGGERS_UNB_EF_53001010066P4</c:v>
                </c:pt>
                <c:pt idx="710">
                  <c:v>JAKE CARVALHO DO CARMO_UNB_EF_53001010066P4</c:v>
                </c:pt>
                <c:pt idx="711">
                  <c:v>JOAO LUIZ QUAGLIOTTI DURIGAN_UNB_EF_53001010066P4</c:v>
                </c:pt>
                <c:pt idx="712">
                  <c:v>JULIA APARECIDA DEVIDE NOGUEIRA_UNB_EF_53001010066P4</c:v>
                </c:pt>
                <c:pt idx="713">
                  <c:v>KEILA ELIZABETH FONTANA_UNB_EF_53001010066P4</c:v>
                </c:pt>
                <c:pt idx="714">
                  <c:v>LAURO CASQUEIRO VIANNA_UNB_EF_53001010066P4</c:v>
                </c:pt>
                <c:pt idx="715">
                  <c:v>LEONARDO LAMAS LEANDRO RIBEIRO_UNB_EF_53001010066P4</c:v>
                </c:pt>
                <c:pt idx="716">
                  <c:v>LUIZ GUILHERME GROSSI PORTO_UNB_EF_53001010066P4</c:v>
                </c:pt>
                <c:pt idx="717">
                  <c:v>MARISETE PERALTA SAFONS_UNB_EF_53001010066P4</c:v>
                </c:pt>
                <c:pt idx="718">
                  <c:v>MARTIM FRANCISCO BOTTARO MARQUES_UNB_EF_53001010066P4</c:v>
                </c:pt>
                <c:pt idx="719">
                  <c:v>PAULO JOSE BARBOSA GUTIERRES FILHO_UNB_EF_53001010066P4</c:v>
                </c:pt>
                <c:pt idx="720">
                  <c:v>PEDRO FERNANDO AVALONE DE ATHAYDE_UNB_EF_53001010066P4</c:v>
                </c:pt>
                <c:pt idx="721">
                  <c:v>RICARDO JACO DE OLIVEIRA_UNB_EF_53001010066P4</c:v>
                </c:pt>
                <c:pt idx="722">
                  <c:v>RICARDO MORENO LIMA_UNB_EF_53001010066P4</c:v>
                </c:pt>
                <c:pt idx="723">
                  <c:v>RINALDO ANDRE MEZZARANE_UNB_EF_53001010066P4</c:v>
                </c:pt>
                <c:pt idx="724">
                  <c:v>RODRIGO LUIZ CARREGARO_UNB_EF_53001010066P4</c:v>
                </c:pt>
                <c:pt idx="725">
                  <c:v>WAGNER RODRIGUES MARTINS_UNB_EF_53001010066P4</c:v>
                </c:pt>
                <c:pt idx="726">
                  <c:v>ALINE MARTINS DE TOLEDO_UNB_FT_53001010107P2</c:v>
                </c:pt>
                <c:pt idx="727">
                  <c:v>ANA CRISTINA DE DAVID_UNB_FT_53001010107P2</c:v>
                </c:pt>
                <c:pt idx="728">
                  <c:v>ANA CRISTINA DE JESUS ALVES_UNB_FT_53001010107P2</c:v>
                </c:pt>
                <c:pt idx="729">
                  <c:v>EMERSON FACHIN MARTINS_UNB_FT_53001010107P2</c:v>
                </c:pt>
                <c:pt idx="730">
                  <c:v>FELIPE AUGUSTO DOS SANTOS MENDES_UNB_FT_53001010107P2</c:v>
                </c:pt>
                <c:pt idx="731">
                  <c:v>GERSON CIPRIANO JUNIOR_UNB_FT_53001010107P2</c:v>
                </c:pt>
                <c:pt idx="732">
                  <c:v>GRAZIELLA FRANCA BERNARDELLI CIPRIANO_UNB_FT_53001010107P2</c:v>
                </c:pt>
                <c:pt idx="733">
                  <c:v>JOAO LUIZ QUAGLIOTTI DURIGAN_UNB_FT_53001010107P2</c:v>
                </c:pt>
                <c:pt idx="734">
                  <c:v>LIDIA MARA AGUIAR BEZERRA_UNB_FT_53001010107P2</c:v>
                </c:pt>
                <c:pt idx="735">
                  <c:v>RINALDO ANDRE MEZZARANE_UNB_FT_53001010107P2</c:v>
                </c:pt>
                <c:pt idx="736">
                  <c:v>RITA DE CASSIA MARQUETI_UNB_FT_53001010107P2</c:v>
                </c:pt>
                <c:pt idx="737">
                  <c:v>RODRIGO LUIZ CARREGARO_UNB_FT_53001010107P2</c:v>
                </c:pt>
                <c:pt idx="738">
                  <c:v>WAGNER RODRIGUES MARTINS_UNB_FT_53001010107P2</c:v>
                </c:pt>
                <c:pt idx="739">
                  <c:v>ANA CLAUDIA FIGUEIREDO FRIZZO_UNESP/MAR_FO_33004110045P7</c:v>
                </c:pt>
                <c:pt idx="740">
                  <c:v>ANA CLAUDIA VIEIRA CARDOSO_UNESP/MAR_FO_33004110045P7</c:v>
                </c:pt>
                <c:pt idx="741">
                  <c:v>CELIA MARIA GIACHETI_UNESP/MAR_FO_33004110045P7</c:v>
                </c:pt>
                <c:pt idx="742">
                  <c:v>CRISTIANE MOCO CANHETTI DE OLIVEIRA_UNESP/MAR_FO_33004110045P7</c:v>
                </c:pt>
                <c:pt idx="743">
                  <c:v>DANILO MORETTI-FERREIRA_UNESP/MAR_FO_33004110045P7</c:v>
                </c:pt>
                <c:pt idx="744">
                  <c:v>ELIANA MARIA GRADIM FABBRON_UNESP/MAR_FO_33004110045P7</c:v>
                </c:pt>
                <c:pt idx="745">
                  <c:v>HERALDO LORENA GUIDA_UNESP/MAR_FO_33004110045P7</c:v>
                </c:pt>
                <c:pt idx="746">
                  <c:v>LARISSA CRISTINA BERTI_UNESP/MAR_FO_33004110045P7</c:v>
                </c:pt>
                <c:pt idx="747">
                  <c:v>LOURENCO CHACON JURADO FILHO_UNESP/MAR_FO_33004110045P7</c:v>
                </c:pt>
                <c:pt idx="748">
                  <c:v>LUCIANA PINATO_UNESP/MAR_FO_33004110045P7</c:v>
                </c:pt>
                <c:pt idx="749">
                  <c:v>NATALIA FREITAS ROSSI_UNESP/MAR_FO_33004110045P7</c:v>
                </c:pt>
                <c:pt idx="750">
                  <c:v>ROBERTA GONCALVES DA SILVA_UNESP/MAR_FO_33004110045P7</c:v>
                </c:pt>
                <c:pt idx="751">
                  <c:v>SIMONE APARECIDA CAPELLINI_UNESP/MAR_FO_33004110045P7</c:v>
                </c:pt>
                <c:pt idx="752">
                  <c:v>VITOR ENGRÁCIA VALENTI_UNESP/MAR_FO_33004110045P7</c:v>
                </c:pt>
                <c:pt idx="753">
                  <c:v>VIVIANE CRISTINA DE CASTRO MARINO_UNESP/MAR_FO_33004110045P7</c:v>
                </c:pt>
                <c:pt idx="754">
                  <c:v>CARLOS MARCELO PASTRE_UNESP/PP_FT_33004129045P2</c:v>
                </c:pt>
                <c:pt idx="755">
                  <c:v>CRISTINA ELENA PRADO TELES FREGONESI_UNESP/PP_FT_33004129045P2</c:v>
                </c:pt>
                <c:pt idx="756">
                  <c:v>DIEGO GIULLIANO DESTRO CHRISTOFARO_UNESP/PP_FT_33004129045P2</c:v>
                </c:pt>
                <c:pt idx="757">
                  <c:v>DIONEI RAMOS_UNESP/PP_FT_33004129045P2</c:v>
                </c:pt>
                <c:pt idx="758">
                  <c:v>ERCY MARA CIPULO RAMOS_UNESP/PP_FT_33004129045P2</c:v>
                </c:pt>
                <c:pt idx="759">
                  <c:v>FÁBIO MICOLIS DE AZEVEDO_UNESP/PP_FT_33004129045P2</c:v>
                </c:pt>
                <c:pt idx="760">
                  <c:v>FABIO SANTOS DE LIRA_UNESP/PP_FT_33004129045P2</c:v>
                </c:pt>
                <c:pt idx="761">
                  <c:v>HENRIQUE LUIZ MONTEIRO_UNESP/PP_FT_33004129045P2</c:v>
                </c:pt>
                <c:pt idx="762">
                  <c:v>ISMAEL FORTE FREITAS JUNIOR_UNESP/PP_FT_33004129045P2</c:v>
                </c:pt>
                <c:pt idx="763">
                  <c:v>JAMILE SANCHES CODOGNO_UNESP/PP_FT_33004129045P2</c:v>
                </c:pt>
                <c:pt idx="764">
                  <c:v>JAYME NETTO JUNIOR_UNESP/PP_FT_33004129045P2</c:v>
                </c:pt>
                <c:pt idx="765">
                  <c:v>JOSE CARLOS SILVA CAMARGO FILHO_UNESP/PP_FT_33004129045P2</c:v>
                </c:pt>
                <c:pt idx="766">
                  <c:v>LUIZ CARLOS MARQUES VANDERLEI_UNESP/PP_FT_33004129045P2</c:v>
                </c:pt>
                <c:pt idx="767">
                  <c:v>MAURO GONCALVES_UNESP/PP_FT_33004129045P2</c:v>
                </c:pt>
                <c:pt idx="768">
                  <c:v>PATRICIA MONTEIRO SERAPHIM_UNESP/PP_FT_33004129045P2</c:v>
                </c:pt>
                <c:pt idx="769">
                  <c:v>RAFAEL ZAMBELLI DE ALMEIDA PINTO_UNESP/PP_FT_33004129045P2</c:v>
                </c:pt>
                <c:pt idx="770">
                  <c:v>ROMULO ARAUJO FERNANDES_UNESP/PP_FT_33004129045P2</c:v>
                </c:pt>
                <c:pt idx="771">
                  <c:v>RUBEN DE FARIA NEGRAO FILHO_UNESP/PP_FT_33004129045P2</c:v>
                </c:pt>
                <c:pt idx="772">
                  <c:v>VITOR ENGRÁCIA VALENTI_UNESP/PP_FT_33004129045P2</c:v>
                </c:pt>
                <c:pt idx="773">
                  <c:v>ALESSANDRO MOURA ZAGATTO_UNESP/RC_EF_33004137062P0</c:v>
                </c:pt>
                <c:pt idx="774">
                  <c:v>ANDERSON SARANZ ZAGO_UNESP/RC_EF_33004137062P0</c:v>
                </c:pt>
                <c:pt idx="775">
                  <c:v>ANGELINA ZANESCO_UNESP/RC_EF_33004137062P0</c:v>
                </c:pt>
                <c:pt idx="776">
                  <c:v>CAMILA BUONANI DA SILVA_UNESP/RC_EF_33004137062P0</c:v>
                </c:pt>
                <c:pt idx="777">
                  <c:v>DAGMAR APARECIDA CYNTHIA FRANCA HUNGER_UNESP/RC_EF_33004137062P0</c:v>
                </c:pt>
                <c:pt idx="778">
                  <c:v>DIEGO GIULLIANO DESTRO CHRISTOFARO_UNESP/RC_EF_33004137062P0</c:v>
                </c:pt>
                <c:pt idx="779">
                  <c:v>EDUARDO KOKUBUN_UNESP/RC_EF_33004137062P0</c:v>
                </c:pt>
                <c:pt idx="780">
                  <c:v>ELIANE MAUERBERG DE CASTRO_UNESP/RC_EF_33004137062P0</c:v>
                </c:pt>
                <c:pt idx="781">
                  <c:v>ELIETE LUCIANO_UNESP/RC_EF_33004137062P0</c:v>
                </c:pt>
                <c:pt idx="782">
                  <c:v>EMMANUEL GOMES CIOLAC_UNESP/RC_EF_33004137062P0</c:v>
                </c:pt>
                <c:pt idx="783">
                  <c:v>FABIO AUGUSTO BARBIERI_UNESP/RC_EF_33004137062P0</c:v>
                </c:pt>
                <c:pt idx="784">
                  <c:v>FABIO SANTOS DE LIRA_UNESP/RC_EF_33004137062P0</c:v>
                </c:pt>
                <c:pt idx="785">
                  <c:v>FERNANDA ROSSI_UNESP/RC_EF_33004137062P0</c:v>
                </c:pt>
                <c:pt idx="786">
                  <c:v>FLORINDO STELLA_UNESP/RC_EF_33004137062P0</c:v>
                </c:pt>
                <c:pt idx="787">
                  <c:v>GIOVANA RAMPAZZO TEIXEIRA_UNESP/RC_EF_33004137062P0</c:v>
                </c:pt>
                <c:pt idx="788">
                  <c:v>GISELE MARIA SCHWARTZ_UNESP/RC_EF_33004137062P0</c:v>
                </c:pt>
                <c:pt idx="789">
                  <c:v>HENRIQUE LUIZ MONTEIRO_UNESP/RC_EF_33004137062P0</c:v>
                </c:pt>
                <c:pt idx="790">
                  <c:v>ISMAEL FORTE FREITAS JUNIOR_UNESP/RC_EF_33004137062P0</c:v>
                </c:pt>
                <c:pt idx="791">
                  <c:v>JAMILE SANCHES CODOGNO_UNESP/RC_EF_33004137062P0</c:v>
                </c:pt>
                <c:pt idx="792">
                  <c:v>JOSE LUIZ RIANI COSTA_UNESP/RC_EF_33004137062P0</c:v>
                </c:pt>
                <c:pt idx="793">
                  <c:v>JULIO WILSON DOS SANTOS_UNESP/RC_EF_33004137062P0</c:v>
                </c:pt>
                <c:pt idx="794">
                  <c:v>LAURITA MARCONI SCHIAVON_UNESP/RC_EF_33004137062P0</c:v>
                </c:pt>
                <c:pt idx="795">
                  <c:v>LILIAN TERESA BUCKEN GOBBI_UNESP/RC_EF_33004137062P0</c:v>
                </c:pt>
                <c:pt idx="796">
                  <c:v>LUIS ALBERTO GOBBO_UNESP/RC_EF_33004137062P0</c:v>
                </c:pt>
                <c:pt idx="797">
                  <c:v>MARCELO PAPOTI_UNESP/RC_EF_33004137062P0</c:v>
                </c:pt>
                <c:pt idx="798">
                  <c:v>MARIA ALICE ROSTOM DE MELLO_UNESP/RC_EF_33004137062P0</c:v>
                </c:pt>
                <c:pt idx="799">
                  <c:v>PAULA FAVARO POLASTRI_UNESP/RC_EF_33004137062P0</c:v>
                </c:pt>
                <c:pt idx="800">
                  <c:v>ROBERTO TADEU IAOCHITE_UNESP/RC_EF_33004137062P0</c:v>
                </c:pt>
                <c:pt idx="801">
                  <c:v>RODOLFO FRANCO PUTTINI_UNESP/RC_EF_33004137062P0</c:v>
                </c:pt>
                <c:pt idx="802">
                  <c:v>ROMULO ARAUJO FERNANDES_UNESP/RC_EF_33004137062P0</c:v>
                </c:pt>
                <c:pt idx="803">
                  <c:v>SAMUEL DE SOUZA NETO_UNESP/RC_EF_33004137062P0</c:v>
                </c:pt>
                <c:pt idx="804">
                  <c:v>SANDRA LIA DO AMARAL_UNESP/RC_EF_33004137062P0</c:v>
                </c:pt>
                <c:pt idx="805">
                  <c:v>SEBASTIAO GOBBI_UNESP/RC_EF_33004137062P0</c:v>
                </c:pt>
                <c:pt idx="806">
                  <c:v>SERGIO TOSI RODRIGUES_UNESP/RC_EF_33004137062P0</c:v>
                </c:pt>
                <c:pt idx="807">
                  <c:v>ADEMIR DE MARCO_UNICAMP_EF_33003017046P6</c:v>
                </c:pt>
                <c:pt idx="808">
                  <c:v>ALCIDES JOSE SCAGLIA_UNICAMP_EF_33003017046P6</c:v>
                </c:pt>
                <c:pt idx="809">
                  <c:v>ANDREA MACULANO ESTEVES_UNICAMP_EF_33003017046P6</c:v>
                </c:pt>
                <c:pt idx="810">
                  <c:v>ANTONIO CARLOS DE MORAES_UNICAMP_EF_33003017046P6</c:v>
                </c:pt>
                <c:pt idx="811">
                  <c:v>BRUNO RODRIGUES_UNICAMP_EF_33003017046P6</c:v>
                </c:pt>
                <c:pt idx="812">
                  <c:v>CARMEN LUCIA SOARES_UNICAMP_EF_33003017046P6</c:v>
                </c:pt>
                <c:pt idx="813">
                  <c:v>CLAUDIA REGINA CAVAGLIERI_UNICAMP_EF_33003017046P6</c:v>
                </c:pt>
                <c:pt idx="814">
                  <c:v>CLAUDIO ALEXANDRE GOBATTO_UNICAMP_EF_33003017046P6</c:v>
                </c:pt>
                <c:pt idx="815">
                  <c:v>DENISE VAZ DE MACEDO_UNICAMP_EF_33003017046P6</c:v>
                </c:pt>
                <c:pt idx="816">
                  <c:v>EDISON DUARTE_UNICAMP_EF_33003017046P6</c:v>
                </c:pt>
                <c:pt idx="817">
                  <c:v>EDIVALDO GOIS JUNIOR_UNICAMP_EF_33003017046P6</c:v>
                </c:pt>
                <c:pt idx="818">
                  <c:v>ELAINE PRODOCIMO_UNICAMP_EF_33003017046P6</c:v>
                </c:pt>
                <c:pt idx="819">
                  <c:v>ELIANA DE TOLEDO ISHIBASHI_UNICAMP_EF_33003017046P6</c:v>
                </c:pt>
                <c:pt idx="820">
                  <c:v>FULVIA DE BARROS MANCHADO GOBATTO_UNICAMP_EF_33003017046P6</c:v>
                </c:pt>
                <c:pt idx="821">
                  <c:v>GUSTAVO LUIS GUTIERREZ_UNICAMP_EF_33003017046P6</c:v>
                </c:pt>
                <c:pt idx="822">
                  <c:v>HELOISA HELENA BALDY DOS REIS_UNICAMP_EF_33003017046P6</c:v>
                </c:pt>
                <c:pt idx="823">
                  <c:v>JOAO PAULO BORIN_UNICAMP_EF_33003017046P6</c:v>
                </c:pt>
                <c:pt idx="824">
                  <c:v>JOCIMAR DAOLIO_UNICAMP_EF_33003017046P6</c:v>
                </c:pt>
                <c:pt idx="825">
                  <c:v>JOSE IRINEU GORLA_UNICAMP_EF_33003017046P6</c:v>
                </c:pt>
                <c:pt idx="826">
                  <c:v>JOSE JULIO GAVIAO DE ALMEIDA_UNICAMP_EF_33003017046P6</c:v>
                </c:pt>
                <c:pt idx="827">
                  <c:v>JOSE RODRIGO PAULI_UNICAMP_EF_33003017046P6</c:v>
                </c:pt>
                <c:pt idx="828">
                  <c:v>LARISSA RAFAELA GALATTI_UNICAMP_EF_33003017046P6</c:v>
                </c:pt>
                <c:pt idx="829">
                  <c:v>LAURITA MARCONI SCHIAVON_UNICAMP_EF_33003017046P6</c:v>
                </c:pt>
                <c:pt idx="830">
                  <c:v>LUIZ EDUARDO BARRETO MARTINS_UNICAMP_EF_33003017046P6</c:v>
                </c:pt>
                <c:pt idx="831">
                  <c:v>MARA PATRICIA TRAINA CHACON-MIKAHIL_UNICAMP_EF_33003017046P6</c:v>
                </c:pt>
                <c:pt idx="832">
                  <c:v>MARCO ANTONIO COELHO BORTOLETO_UNICAMP_EF_33003017046P6</c:v>
                </c:pt>
                <c:pt idx="833">
                  <c:v>MARCO CARLOS UCHIDA_UNICAMP_EF_33003017046P6</c:v>
                </c:pt>
                <c:pt idx="834">
                  <c:v>MARIA DA CONSOLACAO GOMES CUNHA FERNANDES TAVARES_UNICAMP_EF_33003017046P6</c:v>
                </c:pt>
                <c:pt idx="835">
                  <c:v>MIGUEL DE ARRUDA_UNICAMP_EF_33003017046P6</c:v>
                </c:pt>
                <c:pt idx="836">
                  <c:v>ODILON JOSE ROBLE_UNICAMP_EF_33003017046P6</c:v>
                </c:pt>
                <c:pt idx="837">
                  <c:v>ORIVAL ANDRIES JUNIOR_UNICAMP_EF_33003017046P6</c:v>
                </c:pt>
                <c:pt idx="838">
                  <c:v>PAULA TEIXEIRA FERNANDES_UNICAMP_EF_33003017046P6</c:v>
                </c:pt>
                <c:pt idx="839">
                  <c:v>PAULO CESAR MONTAGNER_UNICAMP_EF_33003017046P6</c:v>
                </c:pt>
                <c:pt idx="840">
                  <c:v>PAULO FERREIRA DE ARAUJO_UNICAMP_EF_33003017046P6</c:v>
                </c:pt>
                <c:pt idx="841">
                  <c:v>RENATO BARROSO DA SILVA_UNICAMP_EF_33003017046P6</c:v>
                </c:pt>
                <c:pt idx="842">
                  <c:v>RENE BRENZIKOFER_UNICAMP_EF_33003017046P6</c:v>
                </c:pt>
                <c:pt idx="843">
                  <c:v>RICARDO MACHADO LEITE DE BARROS_UNICAMP_EF_33003017046P6</c:v>
                </c:pt>
                <c:pt idx="844">
                  <c:v>ROBERTO RODRIGUES PAES_UNICAMP_EF_33003017046P6</c:v>
                </c:pt>
                <c:pt idx="845">
                  <c:v>ROBERTO VILARTA_UNICAMP_EF_33003017046P6</c:v>
                </c:pt>
                <c:pt idx="846">
                  <c:v>SERGIO AUGUSTO CUNHA_UNICAMP_EF_33003017046P6</c:v>
                </c:pt>
                <c:pt idx="847">
                  <c:v>SILVIA CRISTINA FRANCO AMARAL_UNICAMP_EF_33003017046P6</c:v>
                </c:pt>
                <c:pt idx="848">
                  <c:v>ADRIANA CLAUDIA LUNARDI_UNICID_FT_33052018005P0</c:v>
                </c:pt>
                <c:pt idx="849">
                  <c:v>ALEXANDRE DIAS LOPES_UNICID_FT_33052018005P0</c:v>
                </c:pt>
                <c:pt idx="850">
                  <c:v>CESAR FERREIRA AMORIM_UNICID_FT_33052018005P0</c:v>
                </c:pt>
                <c:pt idx="851">
                  <c:v>CRISTINA MARIA NUNES CABRAL_UNICID_FT_33052018005P0</c:v>
                </c:pt>
                <c:pt idx="852">
                  <c:v>LEONARDO OLIVEIRA PENA COSTA_UNICID_FT_33052018005P0</c:v>
                </c:pt>
                <c:pt idx="853">
                  <c:v>LUCIANA DIAS CHIAVEGATO_UNICID_FT_33052018005P0</c:v>
                </c:pt>
                <c:pt idx="854">
                  <c:v>LUCIOLA DA CUNHA MENEZES COSTA_UNICID_FT_33052018005P0</c:v>
                </c:pt>
                <c:pt idx="855">
                  <c:v>MONICA RODRIGUES PERRACINI_UNICID_FT_33052018005P0</c:v>
                </c:pt>
                <c:pt idx="856">
                  <c:v>NATALIA AQUARONI RICCI_UNICID_FT_33052018005P0</c:v>
                </c:pt>
                <c:pt idx="857">
                  <c:v>RAQUEL SIMONI PIRES_UNICID_FT_33052018005P0</c:v>
                </c:pt>
                <c:pt idx="858">
                  <c:v>RICHARD ELOIN LIEBANO_UNICID_FT_33052018005P0</c:v>
                </c:pt>
                <c:pt idx="859">
                  <c:v>ROSIMEIRE SIMPRINI PADULA_UNICID_FT_33052018005P0</c:v>
                </c:pt>
                <c:pt idx="860">
                  <c:v>SANDRA MARIA SBEGHEN FERREIRA DE FREITAS_UNICID_FT_33052018005P0</c:v>
                </c:pt>
                <c:pt idx="861">
                  <c:v>SANDRA REGINA ALOUCHE_UNICID_FT_33052018005P0</c:v>
                </c:pt>
                <c:pt idx="862">
                  <c:v>ADRIANO PRADO SIMAO_UNIFAL_FT_32011016042P7</c:v>
                </c:pt>
                <c:pt idx="863">
                  <c:v>ANDREIA MARIA SILVA_UNIFAL_FT_32011016042P7</c:v>
                </c:pt>
                <c:pt idx="864">
                  <c:v>CAROLINA KOSOUR_UNIFAL_FT_32011016042P7</c:v>
                </c:pt>
                <c:pt idx="865">
                  <c:v>DANIEL FERREIRA MOREIRA LOBATO_UNIFAL_FT_32011016042P7</c:v>
                </c:pt>
                <c:pt idx="866">
                  <c:v>DANIELE SIRINEU PEREIRA_UNIFAL_FT_32011016042P7</c:v>
                </c:pt>
                <c:pt idx="867">
                  <c:v>DENISE HOLLANDA IUNES_UNIFAL_FT_32011016042P7</c:v>
                </c:pt>
                <c:pt idx="868">
                  <c:v>GIOVANE GALDINO DE SOUZA_UNIFAL_FT_32011016042P7</c:v>
                </c:pt>
                <c:pt idx="869">
                  <c:v>JULIANA BASSALOBRE CARVALHO BORGES_UNIFAL_FT_32011016042P7</c:v>
                </c:pt>
                <c:pt idx="870">
                  <c:v>LEONARDO CESAR CARVALHO_UNIFAL_FT_32011016042P7</c:v>
                </c:pt>
                <c:pt idx="871">
                  <c:v>LIGIA DE SOUSA_UNIFAL_FT_32011016042P7</c:v>
                </c:pt>
                <c:pt idx="872">
                  <c:v>LUCIANA MARIA DOS REIS_UNIFAL_FT_32011016042P7</c:v>
                </c:pt>
                <c:pt idx="873">
                  <c:v>SILVIA LANZIOTTI AZEVEDO DA SILVA_UNIFAL_FT_32011016042P7</c:v>
                </c:pt>
                <c:pt idx="874">
                  <c:v>SIMONE BOTELHO PEREIRA_UNIFAL_FT_32011016042P7</c:v>
                </c:pt>
                <c:pt idx="875">
                  <c:v>TEREZA CRISTINA CARBONARI DE FARIA_UNIFAL_FT_32011016042P7</c:v>
                </c:pt>
                <c:pt idx="876">
                  <c:v>BRASILIA MARIA CHIARI_UNIFESP_FO_33009015026P3</c:v>
                </c:pt>
                <c:pt idx="877">
                  <c:v>CLARA REGINA BRANDAO DE AVILA_UNIFESP_FO_33009015026P3</c:v>
                </c:pt>
                <c:pt idx="878">
                  <c:v>DANIELA GIL_UNIFESP_FO_33009015026P3</c:v>
                </c:pt>
                <c:pt idx="879">
                  <c:v>HELOISA HELENA CAOVILLA MALAVASI GANANCA_UNIFESP_FO_33009015026P3</c:v>
                </c:pt>
                <c:pt idx="880">
                  <c:v>JACY PERISSINOTO_UNIFESP_FO_33009015026P3</c:v>
                </c:pt>
                <c:pt idx="881">
                  <c:v>KARIN ZAZO ORTIZ_UNIFESP_FO_33009015026P3</c:v>
                </c:pt>
                <c:pt idx="882">
                  <c:v>LILIANE DESGUALDO PEREIRA_UNIFESP_FO_33009015026P3</c:v>
                </c:pt>
                <c:pt idx="883">
                  <c:v>MARA SUZANA BEHLAU_UNIFESP_FO_33009015026P3</c:v>
                </c:pt>
                <c:pt idx="884">
                  <c:v>MARIA CECILIA MARTINELLI IORIO_UNIFESP_FO_33009015026P3</c:v>
                </c:pt>
                <c:pt idx="885">
                  <c:v>MARIA INES REBELO GONCALVES_UNIFESP_FO_33009015026P3</c:v>
                </c:pt>
                <c:pt idx="886">
                  <c:v>MARINA LEITE PUGLISI_UNIFESP_FO_33009015026P3</c:v>
                </c:pt>
                <c:pt idx="887">
                  <c:v>MARISA FRASSON DE AZEVEDO_UNIFESP_FO_33009015026P3</c:v>
                </c:pt>
                <c:pt idx="888">
                  <c:v>SILVANA BOMMARITO MONTEIRO_UNIFESP_FO_33009015026P3</c:v>
                </c:pt>
                <c:pt idx="889">
                  <c:v>THAIS SOARES CIANCIARULLO MINETT_UNIFESP_FO_33009015026P3</c:v>
                </c:pt>
                <c:pt idx="890">
                  <c:v>ZELITA CALDEIRA FERREIRA GUEDES_UNIFESP_FO_33009015026P3</c:v>
                </c:pt>
                <c:pt idx="891">
                  <c:v>ADRIANA PERTILLE_UNIMEP_EF_33007012011P3</c:v>
                </c:pt>
                <c:pt idx="892">
                  <c:v>ANA CAROLINA CAPELLINI RIGONI_UNIMEP_EF_33007012011P3</c:v>
                </c:pt>
                <c:pt idx="893">
                  <c:v>CARLOS ALBERTO DA SILVA_UNIMEP_EF_33007012011P3</c:v>
                </c:pt>
                <c:pt idx="894">
                  <c:v>CHARLES RICARDO LOPES_UNIMEP_EF_33007012011P3</c:v>
                </c:pt>
                <c:pt idx="895">
                  <c:v>CINTHIA LOPES DA SILVA_UNIMEP_EF_33007012011P3</c:v>
                </c:pt>
                <c:pt idx="896">
                  <c:v>DELAINE RODRIGUES BIGATON_UNIMEP_EF_33007012011P3</c:v>
                </c:pt>
                <c:pt idx="897">
                  <c:v>DENISE CASTILHO CABRERA SANTOS_UNIMEP_EF_33007012011P3</c:v>
                </c:pt>
                <c:pt idx="898">
                  <c:v>ELI MARIA PAZZIANOTTO_UNIMEP_EF_33007012011P3</c:v>
                </c:pt>
                <c:pt idx="899">
                  <c:v>GUANIS DE BARROS VILELA JUNIOR_UNIMEP_EF_33007012011P3</c:v>
                </c:pt>
                <c:pt idx="900">
                  <c:v>HERMES FERREIRA BALBINO_UNIMEP_EF_33007012011P3</c:v>
                </c:pt>
                <c:pt idx="901">
                  <c:v>IDICO LUIZ PELLEGRINOTTI_UNIMEP_EF_33007012011P3</c:v>
                </c:pt>
                <c:pt idx="902">
                  <c:v>MARCELO DE CASTRO CESAR_UNIMEP_EF_33007012011P3</c:v>
                </c:pt>
                <c:pt idx="903">
                  <c:v>MARIA LUIZA OZORES POLACOW_UNIMEP_EF_33007012011P3</c:v>
                </c:pt>
                <c:pt idx="904">
                  <c:v>MARLENE APARECIDA MORENO_UNIMEP_EF_33007012011P3</c:v>
                </c:pt>
                <c:pt idx="905">
                  <c:v>NELSON CARVALHO MARCELLINO_UNIMEP_EF_33007012011P3</c:v>
                </c:pt>
                <c:pt idx="906">
                  <c:v>PAULO HENRIQUE MARCHETTI_UNIMEP_EF_33007012011P3</c:v>
                </c:pt>
                <c:pt idx="907">
                  <c:v>ROSANA MACHER TEODORI_UNIMEP_EF_33007012011P3</c:v>
                </c:pt>
                <c:pt idx="908">
                  <c:v>ROZANGELA VERLENGIA_UNIMEP_EF_33007012011P3</c:v>
                </c:pt>
                <c:pt idx="909">
                  <c:v>RUTE ESTANISLAVA TOLOCKA_UNIMEP_EF_33007012011P3</c:v>
                </c:pt>
                <c:pt idx="910">
                  <c:v>CLAUDIA SANTOS OLIVEIRA_UNINOVE_FT_33092010004P5</c:v>
                </c:pt>
                <c:pt idx="911">
                  <c:v>DANIELA APARECIDA BIASOTTO GONZALEZ_UNINOVE_FT_33092010004P5</c:v>
                </c:pt>
                <c:pt idx="912">
                  <c:v>DIRCEU COSTA_UNINOVE_FT_33092010004P5</c:v>
                </c:pt>
                <c:pt idx="913">
                  <c:v>ERNESTO CESAR PINTO LEAL JUNIOR_UNINOVE_FT_33092010004P5</c:v>
                </c:pt>
                <c:pt idx="914">
                  <c:v>FABIANO POLITTI_UNINOVE_FT_33092010004P5</c:v>
                </c:pt>
                <c:pt idx="915">
                  <c:v>FERNANDA DE CORDOBA LANZA_UNINOVE_FT_33092010004P5</c:v>
                </c:pt>
                <c:pt idx="916">
                  <c:v>FERNANDA ISHIDA_UNINOVE_FT_33092010004P5</c:v>
                </c:pt>
                <c:pt idx="917">
                  <c:v>JOAO CARLOS FERRARI CORREA_UNINOVE_FT_33092010004P5</c:v>
                </c:pt>
                <c:pt idx="918">
                  <c:v>KÁTIA DE ANGELIS_UNINOVE_FT_33092010004P5</c:v>
                </c:pt>
                <c:pt idx="919">
                  <c:v>KRISTIANNE PORTA SANTOS FERNANDES_UNINOVE_FT_33092010004P5</c:v>
                </c:pt>
                <c:pt idx="920">
                  <c:v>LUCIANA MARIA MALOSA SAMPAIO JORGE_UNINOVE_FT_33092010004P5</c:v>
                </c:pt>
                <c:pt idx="921">
                  <c:v>LUIS VICENTE FRANCO DE OLIVEIRA_UNINOVE_FT_33092010004P5</c:v>
                </c:pt>
                <c:pt idx="922">
                  <c:v>PAULO DE TARSO CAMILLO DE CARVALHO_UNINOVE_FT_33092010004P5</c:v>
                </c:pt>
                <c:pt idx="923">
                  <c:v>PAULO ROBERTO GARCIA LUCARELI_UNINOVE_FT_33092010004P5</c:v>
                </c:pt>
                <c:pt idx="924">
                  <c:v>RAQUEL AGNELLI MESQUITA_UNINOVE_FT_33092010004P5</c:v>
                </c:pt>
                <c:pt idx="925">
                  <c:v>REGIANE ALBERTINI DE CARVALHO_UNINOVE_FT_33092010004P5</c:v>
                </c:pt>
                <c:pt idx="926">
                  <c:v>RODOLFO DE PAULA VIEIRA_UNINOVE_FT_33092010004P5</c:v>
                </c:pt>
                <c:pt idx="927">
                  <c:v>SANDRA KALIL BUSSADORI_UNINOVE_FT_33092010004P5</c:v>
                </c:pt>
                <c:pt idx="928">
                  <c:v>SIMONE DAL CORSO_UNINOVE_FT_33092010004P5</c:v>
                </c:pt>
                <c:pt idx="929">
                  <c:v>AGNALDO JOSE LOPES_UNISUAM_FT_31063012002P4</c:v>
                </c:pt>
                <c:pt idx="930">
                  <c:v>ALEX SOUTO MAIOR ALVES_UNISUAM_FT_31063012002P4</c:v>
                </c:pt>
                <c:pt idx="931">
                  <c:v>ANKE BERGMANN_UNISUAM_FT_31063012002P4</c:v>
                </c:pt>
                <c:pt idx="932">
                  <c:v>ARTHUR DE SA FERREIRA_UNISUAM_FT_31063012002P4</c:v>
                </c:pt>
                <c:pt idx="933">
                  <c:v>CRISTINA MARCIA DIAS_UNISUAM_FT_31063012002P4</c:v>
                </c:pt>
                <c:pt idx="934">
                  <c:v>ERIKA DE CARVALHO RODRIGUES_UNISUAM_FT_31063012002P4</c:v>
                </c:pt>
                <c:pt idx="935">
                  <c:v>FELIPE AMORIM DA CUNHA_UNISUAM_FT_31063012002P4</c:v>
                </c:pt>
                <c:pt idx="936">
                  <c:v>FERNANDO SILVA GUIMARAES_UNISUAM_FT_31063012002P4</c:v>
                </c:pt>
                <c:pt idx="937">
                  <c:v>JULIO GUILHERME SILVA_UNISUAM_FT_31063012002P4</c:v>
                </c:pt>
                <c:pt idx="938">
                  <c:v>LAURA ALICE SANTOS DE OLIVEIRA_UNISUAM_FT_31063012002P4</c:v>
                </c:pt>
                <c:pt idx="939">
                  <c:v>LEANDRO ALBERTO CALAZANS NOGUEIRA_UNISUAM_FT_31063012002P4</c:v>
                </c:pt>
                <c:pt idx="940">
                  <c:v>LILIAN RAMIRO FELICIO_UNISUAM_FT_31063012002P4</c:v>
                </c:pt>
                <c:pt idx="941">
                  <c:v>MARCO ANTONIO ORSINI NEVES_UNISUAM_FT_31063012002P4</c:v>
                </c:pt>
                <c:pt idx="942">
                  <c:v>MIRIAM RAQUEL MEIRA MAINENTI_UNISUAM_FT_31063012002P4</c:v>
                </c:pt>
                <c:pt idx="943">
                  <c:v>NEY ARMANDO DE MELLO MEZIAT FILHO_UNISUAM_FT_31063012002P4</c:v>
                </c:pt>
                <c:pt idx="944">
                  <c:v>PATRICIA DOS SANTOS VIGARIO_UNISUAM_FT_31063012002P4</c:v>
                </c:pt>
                <c:pt idx="945">
                  <c:v>SARA LUCIA SILVEIRA DE MENEZES_UNISUAM_FT_31063012002P4</c:v>
                </c:pt>
                <c:pt idx="946">
                  <c:v>THIAGO LEMOS DE CARVALHO_UNISUAM_FT_31063012002P4</c:v>
                </c:pt>
                <c:pt idx="947">
                  <c:v>ALVARO REGO MILLEN NETO_UNIVASF_EF_25020013010P3</c:v>
                </c:pt>
                <c:pt idx="948">
                  <c:v>ANDRE LUIZ DEMANTOVA GURJAO_UNIVASF_EF_25020013010P3</c:v>
                </c:pt>
                <c:pt idx="949">
                  <c:v>BRUNO OTAVIO DE LACERDA ABRAHAO_UNIVASF_EF_25020013010P3</c:v>
                </c:pt>
                <c:pt idx="950">
                  <c:v>DIEGO LUZ MOURA_UNIVASF_EF_25020013010P3</c:v>
                </c:pt>
                <c:pt idx="951">
                  <c:v>FABRICIO CIESLAK_UNIVASF_EF_25020013010P3</c:v>
                </c:pt>
                <c:pt idx="952">
                  <c:v>FERDINANDO OLIVEIRA CARVALHO_UNIVASF_EF_25020013010P3</c:v>
                </c:pt>
                <c:pt idx="953">
                  <c:v>FERNANDO DE AGUIAR LEMOS_UNIVASF_EF_25020013010P3</c:v>
                </c:pt>
                <c:pt idx="954">
                  <c:v>GUSTAVO LEVANDOSKI_UNIVASF_EF_25020013010P3</c:v>
                </c:pt>
                <c:pt idx="955">
                  <c:v>JOSE FERNANDO VILA NOVA DE MORAES_UNIVASF_EF_25020013010P3</c:v>
                </c:pt>
                <c:pt idx="956">
                  <c:v>JOSE ROBERTO ANDRADE DO NASCIMENTO JUNIOR_UNIVASF_EF_25020013010P3</c:v>
                </c:pt>
                <c:pt idx="957">
                  <c:v>KLEVERTON KRINSKI_UNIVASF_EF_25020013010P3</c:v>
                </c:pt>
                <c:pt idx="958">
                  <c:v>LARA ELENA GOMES_UNIVASF_EF_25020013010P3</c:v>
                </c:pt>
                <c:pt idx="959">
                  <c:v>LEONARDO TREVISAN COSTA_UNIVASF_EF_25020013010P3</c:v>
                </c:pt>
                <c:pt idx="960">
                  <c:v>MARIANA FERREIRA DE SOUZA_UNIVASF_EF_25020013010P3</c:v>
                </c:pt>
                <c:pt idx="961">
                  <c:v>ORLANDO LAITANO LIONELLO NETO_UNIVASF_EF_25020013010P3</c:v>
                </c:pt>
                <c:pt idx="962">
                  <c:v>SERGIO RODRIGUES MOREIRA_UNIVASF_EF_25020013010P3</c:v>
                </c:pt>
                <c:pt idx="963">
                  <c:v>ALDAIR JOSE DE OLIVEIRA_UNIVERSO_EF_31025013002P0</c:v>
                </c:pt>
                <c:pt idx="964">
                  <c:v>ALFREDO GOMES DE FARIA JUNIOR_UNIVERSO_EF_31025013002P0</c:v>
                </c:pt>
                <c:pt idx="965">
                  <c:v>CARLOS ALBERTO FIGUEIREDO DA SILVA_UNIVERSO_EF_31025013002P0</c:v>
                </c:pt>
                <c:pt idx="966">
                  <c:v>GERALDO DE ALBUQUERQUE MARANHAO NETO_UNIVERSO_EF_31025013002P0</c:v>
                </c:pt>
                <c:pt idx="967">
                  <c:v>JOSE MAURICIO CAPINUSSU DE SOUZA_UNIVERSO_EF_31025013002P0</c:v>
                </c:pt>
                <c:pt idx="968">
                  <c:v>MARCIO BARROS DUTRA_UNIVERSO_EF_31025013002P0</c:v>
                </c:pt>
                <c:pt idx="969">
                  <c:v>MAURICIO MURAD_UNIVERSO_EF_31025013002P0</c:v>
                </c:pt>
                <c:pt idx="970">
                  <c:v>PAULO DE TARSO VERAS FARINATTI_UNIVERSO_EF_31025013002P0</c:v>
                </c:pt>
                <c:pt idx="971">
                  <c:v>RENATA DE SÁ OSBORNE DA COSTA_UNIVERSO_EF_31025013002P0</c:v>
                </c:pt>
                <c:pt idx="972">
                  <c:v>ROBERTO FERREIRA DOS SANTOS_UNIVERSO_EF_31025013002P0</c:v>
                </c:pt>
                <c:pt idx="973">
                  <c:v>SERGIO EDUARDO DE CARVALHO MACHADO_UNIVERSO_EF_31025013002P0</c:v>
                </c:pt>
                <c:pt idx="974">
                  <c:v>SILVIO RODRIGUES MARQUES NETO_UNIVERSO_EF_31025013002P0</c:v>
                </c:pt>
                <c:pt idx="975">
                  <c:v>WALACE DAVID MONTEIRO_UNIVERSO_EF_31025013002P0</c:v>
                </c:pt>
                <c:pt idx="976">
                  <c:v>ALEX SILVA RIBEIRO_UNOPAR_EF_40024016004P1</c:v>
                </c:pt>
                <c:pt idx="977">
                  <c:v>ANDREO FERNANDO AGUIAR_UNOPAR_EF_40024016004P1</c:v>
                </c:pt>
                <c:pt idx="978">
                  <c:v>COSME FRANKLIM BUZZACHERA_UNOPAR_EF_40024016004P1</c:v>
                </c:pt>
                <c:pt idx="979">
                  <c:v>DARTAGNAN PINTO GUEDES_UNOPAR_EF_40024016004P1</c:v>
                </c:pt>
                <c:pt idx="980">
                  <c:v>DEISE APARECIDA DE ALMEIDA PIRES OLIVEIRA_UNOPAR_EF_40024016004P1</c:v>
                </c:pt>
                <c:pt idx="981">
                  <c:v>DENILSON DE CASTRO TEIXEIRA_UNOPAR_EF_40024016004P1</c:v>
                </c:pt>
                <c:pt idx="982">
                  <c:v>EROS DE OLIVEIRA JUNIOR_UNOPAR_EF_40024016004P1</c:v>
                </c:pt>
                <c:pt idx="983">
                  <c:v>JULIANO CASONATTO_UNOPAR_EF_40024016004P1</c:v>
                </c:pt>
                <c:pt idx="984">
                  <c:v>MARCIA REGINA AVERSANI LOURENCO_UNOPAR_EF_40024016004P1</c:v>
                </c:pt>
                <c:pt idx="985">
                  <c:v>MARCIO ROGERIO DE OLIVEIRA_UNOPAR_EF_40024016004P1</c:v>
                </c:pt>
                <c:pt idx="986">
                  <c:v>MARCUS VINICIUS DE MATOS GOMES_UNOPAR_EF_40024016004P1</c:v>
                </c:pt>
                <c:pt idx="987">
                  <c:v>RODRIGO FRANCO DE OLIVEIRA_UNOPAR_EF_40024016004P1</c:v>
                </c:pt>
                <c:pt idx="988">
                  <c:v>RUBENS ALEXANDRE DA SILVA JUNIOR_UNOPAR_EF_40024016004P1</c:v>
                </c:pt>
                <c:pt idx="989">
                  <c:v>VANESSA SUZIANE PROBST_UNOPAR_EF_40024016004P1</c:v>
                </c:pt>
                <c:pt idx="990">
                  <c:v>ALBERTO DE VITTA_USC_FT_33067015004P8</c:v>
                </c:pt>
                <c:pt idx="991">
                  <c:v>ANTONIO ROBERTO ZAMUNER_USC_FT_33067015004P8</c:v>
                </c:pt>
                <c:pt idx="992">
                  <c:v>BRUNA VARANDA PESSOA_USC_FT_33067015004P8</c:v>
                </c:pt>
                <c:pt idx="993">
                  <c:v>CAMILA GIMENES_USC_FT_33067015004P8</c:v>
                </c:pt>
                <c:pt idx="994">
                  <c:v>CLEBER FERRARESI_USC_FT_33067015004P8</c:v>
                </c:pt>
                <c:pt idx="995">
                  <c:v>EDUARDO AGUILAR ARCA_USC_FT_33067015004P8</c:v>
                </c:pt>
                <c:pt idx="996">
                  <c:v>GABRIELA MARINI_USC_FT_33067015004P8</c:v>
                </c:pt>
                <c:pt idx="997">
                  <c:v>GERALDO MARCO ROSA JUNIOR_USC_FT_33067015004P8</c:v>
                </c:pt>
                <c:pt idx="998">
                  <c:v>GISELE GARCIA ZANCA_USC_FT_33067015004P8</c:v>
                </c:pt>
                <c:pt idx="999">
                  <c:v>LETICIA CARNAZ_USC_FT_33067015004P8</c:v>
                </c:pt>
                <c:pt idx="1000">
                  <c:v>LUCILENE FERREIRA_USC_FT_33067015004P8</c:v>
                </c:pt>
                <c:pt idx="1001">
                  <c:v>MARIA AMELIA XIMENES CORREIA LIMA_USC_FT_33067015004P8</c:v>
                </c:pt>
                <c:pt idx="1002">
                  <c:v>MARTA HELENA DE SOUZA DE CONTI_USC_FT_33067015004P8</c:v>
                </c:pt>
                <c:pt idx="1003">
                  <c:v>NISE RIBEIRO MARQUES_USC_FT_33067015004P8</c:v>
                </c:pt>
                <c:pt idx="1004">
                  <c:v>PAULO SERGIO BOSSINI_USC_FT_33067015004P8</c:v>
                </c:pt>
                <c:pt idx="1005">
                  <c:v>RODRIGO LEAL DE PAIVA CARVALHO_USC_FT_33067015004P8</c:v>
                </c:pt>
                <c:pt idx="1006">
                  <c:v>SILVIA REGINA BARRILE_USC_FT_33067015004P8</c:v>
                </c:pt>
                <c:pt idx="1007">
                  <c:v>AYLTON JOSE FIGUEIRA JUNIOR_USJT_EF_33072019002P5</c:v>
                </c:pt>
                <c:pt idx="1008">
                  <c:v>BRUNO RODRIGUES_USJT_EF_33072019002P5</c:v>
                </c:pt>
                <c:pt idx="1009">
                  <c:v>DANILO SALES BOCALINI_USJT_EF_33072019002P5</c:v>
                </c:pt>
                <c:pt idx="1010">
                  <c:v>ELIANE FLORENCIO GAMA_USJT_EF_33072019002P5</c:v>
                </c:pt>
                <c:pt idx="1011">
                  <c:v>ELISABETE DOS SANTOS FREIRE_USJT_EF_33072019002P5</c:v>
                </c:pt>
                <c:pt idx="1012">
                  <c:v>ERICO CHAGAS CAPERUTO_USJT_EF_33072019002P5</c:v>
                </c:pt>
                <c:pt idx="1013">
                  <c:v>GRACIELE MASSOLI RODRIGUES_USJT_EF_33072019002P5</c:v>
                </c:pt>
                <c:pt idx="1014">
                  <c:v>IRIS CALLADO SANCHES_USJT_EF_33072019002P5</c:v>
                </c:pt>
                <c:pt idx="1015">
                  <c:v>LAURA BEATRIZ MESIANO MAIFRINO_USJT_EF_33072019002P5</c:v>
                </c:pt>
                <c:pt idx="1016">
                  <c:v>MARCELO CALLEGARI ZANETTI_USJT_EF_33072019002P5</c:v>
                </c:pt>
                <c:pt idx="1017">
                  <c:v>MARIA LUIZA DE JESUS MIRANDA_USJT_EF_33072019002P5</c:v>
                </c:pt>
                <c:pt idx="1018">
                  <c:v>MARIA REGINA FERREIRA BRANDAO_USJT_EF_33072019002P5</c:v>
                </c:pt>
                <c:pt idx="1019">
                  <c:v>ROMEU RODRIGUES DE SOUZA_USJT_EF_33072019002P5</c:v>
                </c:pt>
                <c:pt idx="1020">
                  <c:v>SHEILA APARECIDA PEREIRA DOS SANTOS SILVA_USJT_EF_33072019002P5</c:v>
                </c:pt>
                <c:pt idx="1021">
                  <c:v>ALBERTO CARLOS AMADIO_USP_EF_33002010084P9</c:v>
                </c:pt>
                <c:pt idx="1022">
                  <c:v>ALEXANDRE MOREIRA_USP_EF_33002010084P9</c:v>
                </c:pt>
                <c:pt idx="1023">
                  <c:v>ANA CRISTINA ZIMMERMANN_USP_EF_33002010084P9</c:v>
                </c:pt>
                <c:pt idx="1024">
                  <c:v>ANDREA MICHELE FREUDENHEIM_USP_EF_33002010084P9</c:v>
                </c:pt>
                <c:pt idx="1025">
                  <c:v>ANTONIO CARLOS SIMOES_USP_EF_33002010084P9</c:v>
                </c:pt>
                <c:pt idx="1026">
                  <c:v>ANTONIO HERBERT LANCHA JUNIOR_USP_EF_33002010084P9</c:v>
                </c:pt>
                <c:pt idx="1027">
                  <c:v>ARY JOSE ROCCO JUNIOR_USP_EF_33002010084P9</c:v>
                </c:pt>
                <c:pt idx="1028">
                  <c:v>BENEDITO PEREIRA_USP_EF_33002010084P9</c:v>
                </c:pt>
                <c:pt idx="1029">
                  <c:v>BRUNO GUALANO_USP_EF_33002010084P9</c:v>
                </c:pt>
                <c:pt idx="1030">
                  <c:v>CAMILA TORRIANI PASIN_USP_EF_33002010084P9</c:v>
                </c:pt>
                <c:pt idx="1031">
                  <c:v>CARLOS EDUARDO NEGRAO_USP_EF_33002010084P9</c:v>
                </c:pt>
                <c:pt idx="1032">
                  <c:v>CARLOS UGRINOWITSCH_USP_EF_33002010084P9</c:v>
                </c:pt>
                <c:pt idx="1033">
                  <c:v>CLÁUDIA LUCIA DE MORAES FORJAZ_USP_EF_33002010084P9</c:v>
                </c:pt>
                <c:pt idx="1034">
                  <c:v>EDILAMAR MENEZES DE OLIVEIRA_USP_EF_33002010084P9</c:v>
                </c:pt>
                <c:pt idx="1035">
                  <c:v>EDISON DE JESUS MANOEL_USP_EF_33002010084P9</c:v>
                </c:pt>
                <c:pt idx="1036">
                  <c:v>EMERSON FRANCHINI_USP_EF_33002010084P9</c:v>
                </c:pt>
                <c:pt idx="1037">
                  <c:v>FLÁVIA DA CUNHA BASTOS_USP_EF_33002010084P9</c:v>
                </c:pt>
                <c:pt idx="1038">
                  <c:v>FLAVIO HENRIQUE BASTOS_USP_EF_33002010084P9</c:v>
                </c:pt>
                <c:pt idx="1039">
                  <c:v>GO TANI_USP_EF_33002010084P9</c:v>
                </c:pt>
                <c:pt idx="1040">
                  <c:v>GUILHERME GIANNINI ARTIOLI_USP_EF_33002010084P9</c:v>
                </c:pt>
                <c:pt idx="1041">
                  <c:v>HAMILTON AUGUSTO ROSCHEL DA SILVA_USP_EF_33002010084P9</c:v>
                </c:pt>
                <c:pt idx="1042">
                  <c:v>JORGE ALBERTO DE OLIVEIRA_USP_EF_33002010084P9</c:v>
                </c:pt>
                <c:pt idx="1043">
                  <c:v>JULIO CERCA SERRAO_USP_EF_33002010084P9</c:v>
                </c:pt>
                <c:pt idx="1044">
                  <c:v>KATIA RUBIO_USP_EF_33002010084P9</c:v>
                </c:pt>
                <c:pt idx="1045">
                  <c:v>LUCIANO BASSO_USP_EF_33002010084P9</c:v>
                </c:pt>
                <c:pt idx="1046">
                  <c:v>LUIS AUGUSTO TEIXEIRA_USP_EF_33002010084P9</c:v>
                </c:pt>
                <c:pt idx="1047">
                  <c:v>LUIZ EDUARDO PINTO BASTOS TOURINHO DANTAS_USP_EF_33002010084P9</c:v>
                </c:pt>
                <c:pt idx="1048">
                  <c:v>MARIA AUGUSTA PEDUTI DAL'MOLIN KISS_USP_EF_33002010084P9</c:v>
                </c:pt>
                <c:pt idx="1049">
                  <c:v>MARIA TEREZA SILVEIRA BOHME_USP_EF_33002010084P9</c:v>
                </c:pt>
                <c:pt idx="1050">
                  <c:v>MARIA URBANA PINTO BRANDAO RONDON_USP_EF_33002010084P9</c:v>
                </c:pt>
                <c:pt idx="1051">
                  <c:v>MICHELE VIVIENE CARBINATTO_USP_EF_33002010084P9</c:v>
                </c:pt>
                <c:pt idx="1052">
                  <c:v>MONICA YURI TAKITO_USP_EF_33002010084P9</c:v>
                </c:pt>
                <c:pt idx="1053">
                  <c:v>OSVALDO LUIZ FERRAZ_USP_EF_33002010084P9</c:v>
                </c:pt>
                <c:pt idx="1054">
                  <c:v>PATRICIA CHAKUR BRUM_USP_EF_33002010084P9</c:v>
                </c:pt>
                <c:pt idx="1055">
                  <c:v>PAULO RIZZO RAMIRES_USP_EF_33002010084P9</c:v>
                </c:pt>
                <c:pt idx="1056">
                  <c:v>ROMULO CÁSSIO DE MORAES BERTUZZI_USP_EF_33002010084P9</c:v>
                </c:pt>
                <c:pt idx="1057">
                  <c:v>SORAIA CHUNG SAURA_USP_EF_33002010084P9</c:v>
                </c:pt>
                <c:pt idx="1058">
                  <c:v>SUELY DOS SANTOS_USP_EF_33002010084P9</c:v>
                </c:pt>
                <c:pt idx="1059">
                  <c:v>UMBERTO CESAR CORREA_USP_EF_33002010084P9</c:v>
                </c:pt>
                <c:pt idx="1060">
                  <c:v>VALMOR ALBERTO AUGUSTO TRICOLI_USP_EF_33002010084P9</c:v>
                </c:pt>
                <c:pt idx="1061">
                  <c:v>WALTER ROBERTO CORREIA_USP_EF_33002010084P9</c:v>
                </c:pt>
                <c:pt idx="1062">
                  <c:v>YARA MARIA DE CARVALHO_USP_EF_33002010084P9</c:v>
                </c:pt>
                <c:pt idx="1063">
                  <c:v>ALESSANDRO HERVALDO NICOLAI RE_USP_EF_33002010241P7</c:v>
                </c:pt>
                <c:pt idx="1064">
                  <c:v>ALEX ANTONIO FLORINDO_USP_EF_33002010241P7</c:v>
                </c:pt>
                <c:pt idx="1065">
                  <c:v>CARLOS BANDEIRA DE MELLO MONTEIRO_USP_EF_33002010241P7</c:v>
                </c:pt>
                <c:pt idx="1066">
                  <c:v>CASSIO DE MIRANDA MEIRA JUNIOR_USP_EF_33002010241P7</c:v>
                </c:pt>
                <c:pt idx="1067">
                  <c:v>DOUGLAS ROQUE ANDRADE_USP_EF_33002010241P7</c:v>
                </c:pt>
                <c:pt idx="1068">
                  <c:v>EDMUR ANTONIO STOPPA_USP_EF_33002010241P7</c:v>
                </c:pt>
                <c:pt idx="1069">
                  <c:v>FABIANA DE SANT`ANNA EVANGELISTA_USP_EF_33002010241P7</c:v>
                </c:pt>
                <c:pt idx="1070">
                  <c:v>FERNANDO HENRIQUE MAGALHAES_USP_EF_33002010241P7</c:v>
                </c:pt>
                <c:pt idx="1071">
                  <c:v>FLÁVIO DE OLIVEIRA PIRES_USP_EF_33002010241P7</c:v>
                </c:pt>
                <c:pt idx="1072">
                  <c:v>LINDA MASSAKO UENO_USP_EF_33002010241P7</c:v>
                </c:pt>
                <c:pt idx="1073">
                  <c:v>LUIS MOCHIZUKI_USP_EF_33002010241P7</c:v>
                </c:pt>
                <c:pt idx="1074">
                  <c:v>MARCELO MASSA_USP_EF_33002010241P7</c:v>
                </c:pt>
                <c:pt idx="1075">
                  <c:v>MARCELO SALDANHA AOKI_USP_EF_33002010241P7</c:v>
                </c:pt>
                <c:pt idx="1076">
                  <c:v>MARCO ANTONIO BETTINE DE ALMEIDA_USP_EF_33002010241P7</c:v>
                </c:pt>
                <c:pt idx="1077">
                  <c:v>MARILIA VELARDI_USP_EF_33002010241P7</c:v>
                </c:pt>
                <c:pt idx="1078">
                  <c:v>PAULA HENTSCHEL LOBO DA COSTA_USP_EF_33002010241P7</c:v>
                </c:pt>
                <c:pt idx="1079">
                  <c:v>REINALDO TADEU BOSCOLO PACHECO_USP_EF_33002010241P7</c:v>
                </c:pt>
                <c:pt idx="1080">
                  <c:v>REURY FRANK PEREIRA BACURAU_USP_EF_33002010241P7</c:v>
                </c:pt>
                <c:pt idx="1081">
                  <c:v>RICARDO RICCI UVINHA_USP_EF_33002010241P7</c:v>
                </c:pt>
                <c:pt idx="1082">
                  <c:v>RICARDO YUKIO ASANO_USP_EF_33002010241P7</c:v>
                </c:pt>
                <c:pt idx="1083">
                  <c:v>SANDRA MARIA LIMA RIBEIRO_USP_EF_33002010241P7</c:v>
                </c:pt>
                <c:pt idx="1084">
                  <c:v>ULYSSES FERNANDES ERVILHA_USP_EF_33002010241P7</c:v>
                </c:pt>
                <c:pt idx="1085">
                  <c:v>ALESSANDRA GIANNELLA SAMELLI_USP_FO_33002010194P9</c:v>
                </c:pt>
                <c:pt idx="1086">
                  <c:v>AMELIA PASQUAL MARQUES_USP_FO_33002010194P9</c:v>
                </c:pt>
                <c:pt idx="1087">
                  <c:v>ANA CAROLINA BASSO SCHMITT_USP_FO_33002010194P9</c:v>
                </c:pt>
                <c:pt idx="1088">
                  <c:v>ANA CLAUDIA MARTINHO DE CARVALHO_USP_FO_33002010194P9</c:v>
                </c:pt>
                <c:pt idx="1089">
                  <c:v>CARLA GENTILE MATAS_USP_FO_33002010194P9</c:v>
                </c:pt>
                <c:pt idx="1090">
                  <c:v>CARLOS BANDEIRA DE MELLO MONTEIRO_USP_FO_33002010194P9</c:v>
                </c:pt>
                <c:pt idx="1091">
                  <c:v>CAROLINA FU_USP_FO_33002010194P9</c:v>
                </c:pt>
                <c:pt idx="1092">
                  <c:v>CELSO RICARDO FERNANDES DE CARVALHO_USP_FO_33002010194P9</c:v>
                </c:pt>
                <c:pt idx="1093">
                  <c:v>CLARICE TANAKA_USP_FO_33002010194P9</c:v>
                </c:pt>
                <c:pt idx="1094">
                  <c:v>CLAUDIA REGINA FURQUIM DE ANDRADE_USP_FO_33002010194P9</c:v>
                </c:pt>
                <c:pt idx="1095">
                  <c:v>DANIELA REGINA MOLINI AVEJONAS_USP_FO_33002010194P9</c:v>
                </c:pt>
                <c:pt idx="1096">
                  <c:v>DEBORA MARIA BEFI-LOPES_USP_FO_33002010194P9</c:v>
                </c:pt>
                <c:pt idx="1097">
                  <c:v>ELIANE SCHOCHAT_USP_FO_33002010194P9</c:v>
                </c:pt>
                <c:pt idx="1098">
                  <c:v>ELISABETE FERREIRA MANGIA_USP_FO_33002010194P9</c:v>
                </c:pt>
                <c:pt idx="1099">
                  <c:v>ELIZABETH ALVES GONCALVES FERREIRA_USP_FO_33002010194P9</c:v>
                </c:pt>
                <c:pt idx="1100">
                  <c:v>FATIMA APARECIDA CAROMANO_USP_FO_33002010194P9</c:v>
                </c:pt>
                <c:pt idx="1101">
                  <c:v>FERNANDA DREUX MIRANDA FERNANDES_USP_FO_33002010194P9</c:v>
                </c:pt>
                <c:pt idx="1102">
                  <c:v>HAYDEE FISZBEIN WERTZNER_USP_FO_33002010194P9</c:v>
                </c:pt>
                <c:pt idx="1103">
                  <c:v>ISABEL DE CAMARGO NEVES SACCO_USP_FO_33002010194P9</c:v>
                </c:pt>
                <c:pt idx="1104">
                  <c:v>JOSE EDUARDO POMPEU_USP_FO_33002010194P9</c:v>
                </c:pt>
                <c:pt idx="1105">
                  <c:v>LETICIA LESSA MANSUR_USP_FO_33002010194P9</c:v>
                </c:pt>
                <c:pt idx="1106">
                  <c:v>MARIA ELISA PIMENTEL PIEMONTE_USP_FO_33002010194P9</c:v>
                </c:pt>
                <c:pt idx="1107">
                  <c:v>MARIA HELENA MORGANI DE ALMEIDA_USP_FO_33002010194P9</c:v>
                </c:pt>
                <c:pt idx="1108">
                  <c:v>MARIA SILVIA CÁRNIO_USP_FO_33002010194P9</c:v>
                </c:pt>
                <c:pt idx="1109">
                  <c:v>NAIR KATIA NEMR_USP_FO_33002010194P9</c:v>
                </c:pt>
                <c:pt idx="1110">
                  <c:v>NAOMI KONDO NAKAGAWA_USP_FO_33002010194P9</c:v>
                </c:pt>
                <c:pt idx="1111">
                  <c:v>RAQUEL APARECIDA CASAROTTO_USP_FO_33002010194P9</c:v>
                </c:pt>
                <c:pt idx="1112">
                  <c:v>RENATA HYDEE HASUE_USP_FO_33002010194P9</c:v>
                </c:pt>
                <c:pt idx="1113">
                  <c:v>RENATA MOTA MAMEDE CARVALLO_USP_FO_33002010194P9</c:v>
                </c:pt>
                <c:pt idx="1114">
                  <c:v>SANDRA MARIA GALHEIGO_USP_FO_33002010194P9</c:v>
                </c:pt>
                <c:pt idx="1115">
                  <c:v>SELMA LANCMAN_USP_FO_33002010194P9</c:v>
                </c:pt>
                <c:pt idx="1116">
                  <c:v>SILVIA MARIA AMADO JOAO_USP_FO_33002010194P9</c:v>
                </c:pt>
                <c:pt idx="1117">
                  <c:v>SUELLY CECILIA OLIVAN LIMONGI_USP_FO_33002010194P9</c:v>
                </c:pt>
                <c:pt idx="1118">
                  <c:v>ADRIANE LIMA MORTARI MORET_USP/FOB_FO_33002053009P9</c:v>
                </c:pt>
                <c:pt idx="1119">
                  <c:v>ALCIONE GHEDINI BRASOLOTTO_USP/FOB_FO_33002053009P9</c:v>
                </c:pt>
                <c:pt idx="1120">
                  <c:v>DEBORAH VIVIANE FERRARI_USP/FOB_FO_33002053009P9</c:v>
                </c:pt>
                <c:pt idx="1121">
                  <c:v>DIONISIA APARECIDA CUSIN LAMONICA_USP/FOB_FO_33002053009P9</c:v>
                </c:pt>
                <c:pt idx="1122">
                  <c:v>GIEDRE BERRETIN FELIX_USP/FOB_FO_33002053009P9</c:v>
                </c:pt>
                <c:pt idx="1123">
                  <c:v>JENIFFER DE CASSIA RILLO DUTKA_USP/FOB_FO_33002053009P9</c:v>
                </c:pt>
                <c:pt idx="1124">
                  <c:v>JOSE ROBERTO PEREIRA LAURIS_USP/FOB_FO_33002053009P9</c:v>
                </c:pt>
                <c:pt idx="1125">
                  <c:v>KÁTIA DE FREITAS ALVARENGA_USP/FOB_FO_33002053009P9</c:v>
                </c:pt>
                <c:pt idx="1126">
                  <c:v>KELLY CRISTINA ALVES SILVERIO_USP/FOB_FO_33002053009P9</c:v>
                </c:pt>
                <c:pt idx="1127">
                  <c:v>LUCIANA PAULA MAXIMINO_USP/FOB_FO_33002053009P9</c:v>
                </c:pt>
                <c:pt idx="1128">
                  <c:v>MARIA CECILIA BEVILACQUA_USP/FOB_FO_33002053009P9</c:v>
                </c:pt>
                <c:pt idx="1129">
                  <c:v>MARIA FERNANDA CAPOANI GARCIA MONDELLI_USP/FOB_FO_33002053009P9</c:v>
                </c:pt>
                <c:pt idx="1130">
                  <c:v>MARIA INES PEGORARO-KROOK_USP/FOB_FO_33002053009P9</c:v>
                </c:pt>
                <c:pt idx="1131">
                  <c:v>MARIZA RIBEIRO FENIMAN_USP/FOB_FO_33002053009P9</c:v>
                </c:pt>
                <c:pt idx="1132">
                  <c:v>OROZIMBO ALVES COSTA FILHO_USP/FOB_FO_33002053009P9</c:v>
                </c:pt>
                <c:pt idx="1133">
                  <c:v>PATRICIA ABREU PINHEIRO CRENITTE_USP/FOB_FO_33002053009P9</c:v>
                </c:pt>
                <c:pt idx="1134">
                  <c:v>REGINA TANGERINO DE SOUZA JACOB_USP/FOB_FO_33002053009P9</c:v>
                </c:pt>
                <c:pt idx="1135">
                  <c:v>SIMONE APARECIDA LOPES-HERRERA_USP/FOB_FO_33002053009P9</c:v>
                </c:pt>
                <c:pt idx="1136">
                  <c:v>WANDERLEIA QUINHONEIRO BLASCA_USP/FOB_FO_33002053009P9</c:v>
                </c:pt>
                <c:pt idx="1137">
                  <c:v>ADELINO SANCHEZ RAMOS DA SILVA_USP/RP_EF_33002029053P1</c:v>
                </c:pt>
                <c:pt idx="1138">
                  <c:v>CARLOS EDUARDO MARTINELLI JUNIOR_USP/RP_EF_33002029053P1</c:v>
                </c:pt>
                <c:pt idx="1139">
                  <c:v>CARLOS ROBERTO BUENO JUNIOR_USP/RP_EF_33002029053P1</c:v>
                </c:pt>
                <c:pt idx="1140">
                  <c:v>CLAUDIO MIRANDA DA ROCHA_USP/RP_EF_33002029053P1</c:v>
                </c:pt>
                <c:pt idx="1141">
                  <c:v>DALMO ROBERTO LOPES MACHADO_USP/RP_EF_33002029053P1</c:v>
                </c:pt>
                <c:pt idx="1142">
                  <c:v>ELLEN CRISTINI DE FREITAS_USP/RP_EF_33002029053P1</c:v>
                </c:pt>
                <c:pt idx="1143">
                  <c:v>ENRICO FUINI PUGGINA_USP/RP_EF_33002029053P1</c:v>
                </c:pt>
                <c:pt idx="1144">
                  <c:v>HUGO TOURINHO FILHO_USP/RP_EF_33002029053P1</c:v>
                </c:pt>
                <c:pt idx="1145">
                  <c:v>MARCELO PAPOTI_USP/RP_EF_33002029053P1</c:v>
                </c:pt>
                <c:pt idx="1146">
                  <c:v>MATHEUS MACHADO GOMES_USP/RP_EF_33002029053P1</c:v>
                </c:pt>
                <c:pt idx="1147">
                  <c:v>MYRIAN NUNOMURA_USP/RP_EF_33002029053P1</c:v>
                </c:pt>
                <c:pt idx="1148">
                  <c:v>PAULA HENTSCHEL LOBO DA COSTA_USP/RP_EF_33002029053P1</c:v>
                </c:pt>
                <c:pt idx="1149">
                  <c:v>PAULO ROBERTO PEREIRA SANTIAGO_USP/RP_EF_33002029053P1</c:v>
                </c:pt>
                <c:pt idx="1150">
                  <c:v>RAFAEL POMBO MENEZES_USP/RP_EF_33002029053P1</c:v>
                </c:pt>
                <c:pt idx="1151">
                  <c:v>RENATO DE MORAES_USP/RP_EF_33002029053P1</c:v>
                </c:pt>
                <c:pt idx="1152">
                  <c:v>RENATO FRANCISCO RODRIGUES MARQUES_USP/RP_EF_33002029053P1</c:v>
                </c:pt>
                <c:pt idx="1153">
                  <c:v>RICARDO AUGUSTO BARBIERI_USP/RP_EF_33002029053P1</c:v>
                </c:pt>
                <c:pt idx="1154">
                  <c:v>ADA CLARICE GASTALDI_USP/RP_FT_33002029045P9</c:v>
                </c:pt>
                <c:pt idx="1155">
                  <c:v>ADELINO SANCHEZ RAMOS DA SILVA_USP/RP_FT_33002029045P9</c:v>
                </c:pt>
                <c:pt idx="1156">
                  <c:v>ANA CLAUDIA MATTIELLO_USP/RP_FT_33002029045P9</c:v>
                </c:pt>
                <c:pt idx="1157">
                  <c:v>ANAMARIA SIRIANI DE OLIVEIRA_USP/RP_FT_33002029045P9</c:v>
                </c:pt>
                <c:pt idx="1158">
                  <c:v>CRISTINE HOMSI JORGE FERREIRA_USP/RP_FT_33002029045P9</c:v>
                </c:pt>
                <c:pt idx="1159">
                  <c:v>DANIELA CRISTINA CARVALHO DE ABREU_USP/RP_FT_33002029045P9</c:v>
                </c:pt>
                <c:pt idx="1160">
                  <c:v>DEBORA BEVILAQUA GROSSI_USP/RP_FT_33002029045P9</c:v>
                </c:pt>
                <c:pt idx="1161">
                  <c:v>ELAINE CALDEIRA DE OLIVEIRA GUIRRO_USP/RP_FT_33002029045P9</c:v>
                </c:pt>
                <c:pt idx="1162">
                  <c:v>ENRICO FUINI PUGGINA_USP/RP_FT_33002029045P9</c:v>
                </c:pt>
                <c:pt idx="1163">
                  <c:v>HUGO CELSO DUTRA DE SOUZA_USP/RP_FT_33002029045P9</c:v>
                </c:pt>
                <c:pt idx="1164">
                  <c:v>JOAO EDUARDO DE ARAUJO_USP/RP_FT_33002029045P9</c:v>
                </c:pt>
                <c:pt idx="1165">
                  <c:v>MARCELO PAPOTI_USP/RP_FT_33002029045P9</c:v>
                </c:pt>
                <c:pt idx="1166">
                  <c:v>MARISA DE CASSIA REGISTRO FONSECA_USP/RP_FT_33002029045P9</c:v>
                </c:pt>
                <c:pt idx="1167">
                  <c:v>PAULO ROBERTO PEREIRA SANTIAGO_USP/RP_FT_33002029045P9</c:v>
                </c:pt>
                <c:pt idx="1168">
                  <c:v>RENATO DE MORAES_USP/RP_FT_33002029045P9</c:v>
                </c:pt>
                <c:pt idx="1169">
                  <c:v>RINALDO ROBERTO DE JESUS GUIRRO_USP/RP_FT_33002029045P9</c:v>
                </c:pt>
                <c:pt idx="1170">
                  <c:v>SIMONE CECILIO HALLAK REGALO_USP/RP_FT_33002029045P9</c:v>
                </c:pt>
                <c:pt idx="1171">
                  <c:v>THAIS CRISTINA CHAVES_USP/RP_FT_33002029045P9</c:v>
                </c:pt>
                <c:pt idx="1172">
                  <c:v>ADRIANA BENDER MOREIRA DE LACERDA_UTP_FO_40020010001P7</c:v>
                </c:pt>
                <c:pt idx="1173">
                  <c:v>ANA CRISTINA GUARINELLO_UTP_FO_40020010001P7</c:v>
                </c:pt>
                <c:pt idx="1174">
                  <c:v>ANA PAULA BERBERIAN VIEIRA DA SILVA_UTP_FO_40020010001P7</c:v>
                </c:pt>
                <c:pt idx="1175">
                  <c:v>ANGELA RIBAS_UTP_FO_40020010001P7</c:v>
                </c:pt>
                <c:pt idx="1176">
                  <c:v>ARI LEON JURKIEWICZ_UTP_FO_40020010001P7</c:v>
                </c:pt>
                <c:pt idx="1177">
                  <c:v>BIANCA SIMONE ZEIGELBOIM_UTP_FO_40020010001P7</c:v>
                </c:pt>
                <c:pt idx="1178">
                  <c:v>CLAUDIA GIGLIO DE OLIVEIRA GONCALVES_UTP_FO_40020010001P7</c:v>
                </c:pt>
                <c:pt idx="1179">
                  <c:v>DEBORA LUDERS_UTP_FO_40020010001P7</c:v>
                </c:pt>
                <c:pt idx="1180">
                  <c:v>GISELLE APARECIDA DE ATHAYDE MASSI_UTP_FO_40020010001P7</c:v>
                </c:pt>
                <c:pt idx="1181">
                  <c:v>JAIR MENDES MARQUES_UTP_FO_40020010001P7</c:v>
                </c:pt>
                <c:pt idx="1182">
                  <c:v>JOSE STECHMAN NETO_UTP_FO_40020010001P7</c:v>
                </c:pt>
                <c:pt idx="1183">
                  <c:v>LORENA DE CASSIA KOZLOWSKI_UTP_FO_40020010001P7</c:v>
                </c:pt>
                <c:pt idx="1184">
                  <c:v>ROSANE SAMPAIO SANTOS_UTP_FO_40020010001P7</c:v>
                </c:pt>
                <c:pt idx="1185">
                  <c:v>VANIA MUNIZ NEQUER SOARES_UTP_FO_40020010001P7</c:v>
                </c:pt>
                <c:pt idx="1186">
                  <c:v>VINICIUS RIBAS DE CARVALHO DUARTE FONSECA_UTP_FO_40020010001P7</c:v>
                </c:pt>
                <c:pt idx="1187">
                  <c:v>DERNIVAL BERTONCELLO_UFTM_FT_32012012170P1</c:v>
                </c:pt>
                <c:pt idx="1188">
                  <c:v>SHAMYR SULYVAN DE CASTRO_UFTM_FT_32012012170P1</c:v>
                </c:pt>
                <c:pt idx="1189">
                  <c:v>ANA PAULA MAGALHAES RESENDE_UFTM_FT_32012012170P1</c:v>
                </c:pt>
                <c:pt idx="1190">
                  <c:v>VANESSA SANTOS PEREIRA_UFTM_FT_32012012170P1</c:v>
                </c:pt>
                <c:pt idx="1191">
                  <c:v>VALDECI CARLOS DIONISIO_UFTM_FT_32012012170P1</c:v>
                </c:pt>
                <c:pt idx="1192">
                  <c:v>LISLEI JORGE PATRIZZI_UFTM_FT_32012012170P1</c:v>
                </c:pt>
                <c:pt idx="1193">
                  <c:v>NUNO MIGUEL LOPES DE OLIVEIRA_UFTM_FT_32012012170P1</c:v>
                </c:pt>
                <c:pt idx="1194">
                  <c:v>CARLOS FERNANDO RONCHI_UFTM_FT_32012012170P1</c:v>
                </c:pt>
                <c:pt idx="1195">
                  <c:v>LUCIANE APARECIDA PASCUCCI SANDE DE SOUZA_UFTM_FT_32012012170P1</c:v>
                </c:pt>
                <c:pt idx="1196">
                  <c:v>LILIAN RAMIRO FELICIO_UFTM_FT_32012012170P1</c:v>
                </c:pt>
                <c:pt idx="1197">
                  <c:v>KARINA PEREIRA_UFTM_FT_32012012170P1</c:v>
                </c:pt>
                <c:pt idx="1198">
                  <c:v>CAMILLA ZAMFOLINI HALLAL_UFTM_FT_32012012170P1</c:v>
                </c:pt>
                <c:pt idx="1199">
                  <c:v>ISABEL APARECIDA PORCATTI DE WALSH_UFTM_FT_32012012170P1</c:v>
                </c:pt>
                <c:pt idx="1200">
                  <c:v>LUCIANE FERNANDA RODRIGUES MARTINHO FERNANDES_UFTM_FT_32012012170P1</c:v>
                </c:pt>
                <c:pt idx="1201">
                  <c:v>MARILITA FALANGOLA ACCIOLY_UFTM_FT_32012012170P1</c:v>
                </c:pt>
              </c:strCache>
            </c:strRef>
          </c:xVal>
          <c:yVal>
            <c:numRef>
              <c:f>'PI AREA  P100'!$AR$3:$AR$1204</c:f>
              <c:numCache>
                <c:formatCode>General</c:formatCode>
                <c:ptCount val="1202"/>
                <c:pt idx="0">
                  <c:v>20.0</c:v>
                </c:pt>
                <c:pt idx="1">
                  <c:v>760.0</c:v>
                </c:pt>
                <c:pt idx="2">
                  <c:v>100.0</c:v>
                </c:pt>
                <c:pt idx="3">
                  <c:v>865.0</c:v>
                </c:pt>
                <c:pt idx="4">
                  <c:v>100.0</c:v>
                </c:pt>
                <c:pt idx="5">
                  <c:v>120.0</c:v>
                </c:pt>
                <c:pt idx="6">
                  <c:v>680.0</c:v>
                </c:pt>
                <c:pt idx="7">
                  <c:v>330.0</c:v>
                </c:pt>
                <c:pt idx="8">
                  <c:v>0.0</c:v>
                </c:pt>
                <c:pt idx="9">
                  <c:v>10.0</c:v>
                </c:pt>
                <c:pt idx="10">
                  <c:v>150.0</c:v>
                </c:pt>
                <c:pt idx="11">
                  <c:v>120.0</c:v>
                </c:pt>
                <c:pt idx="12">
                  <c:v>20.0</c:v>
                </c:pt>
                <c:pt idx="13">
                  <c:v>2260.0</c:v>
                </c:pt>
                <c:pt idx="14">
                  <c:v>1520.0</c:v>
                </c:pt>
                <c:pt idx="15">
                  <c:v>1180.0</c:v>
                </c:pt>
                <c:pt idx="16">
                  <c:v>670.0</c:v>
                </c:pt>
                <c:pt idx="17">
                  <c:v>280.0</c:v>
                </c:pt>
                <c:pt idx="18">
                  <c:v>0.0</c:v>
                </c:pt>
                <c:pt idx="19">
                  <c:v>180.0</c:v>
                </c:pt>
                <c:pt idx="20">
                  <c:v>45.0</c:v>
                </c:pt>
                <c:pt idx="21">
                  <c:v>1545.0</c:v>
                </c:pt>
                <c:pt idx="22">
                  <c:v>120.0</c:v>
                </c:pt>
                <c:pt idx="23">
                  <c:v>2000.0</c:v>
                </c:pt>
                <c:pt idx="24">
                  <c:v>290.0</c:v>
                </c:pt>
                <c:pt idx="25">
                  <c:v>1340.0</c:v>
                </c:pt>
                <c:pt idx="26">
                  <c:v>470.0</c:v>
                </c:pt>
                <c:pt idx="27">
                  <c:v>530.0</c:v>
                </c:pt>
                <c:pt idx="28">
                  <c:v>120.0</c:v>
                </c:pt>
                <c:pt idx="29">
                  <c:v>1420.0</c:v>
                </c:pt>
                <c:pt idx="30">
                  <c:v>2245.0</c:v>
                </c:pt>
                <c:pt idx="31">
                  <c:v>1210.0</c:v>
                </c:pt>
                <c:pt idx="32">
                  <c:v>3590.0</c:v>
                </c:pt>
                <c:pt idx="33">
                  <c:v>1280.0</c:v>
                </c:pt>
                <c:pt idx="34">
                  <c:v>1160.0</c:v>
                </c:pt>
                <c:pt idx="35">
                  <c:v>4190.0</c:v>
                </c:pt>
                <c:pt idx="36">
                  <c:v>2220.0</c:v>
                </c:pt>
                <c:pt idx="37">
                  <c:v>1505.0</c:v>
                </c:pt>
                <c:pt idx="38">
                  <c:v>60.0</c:v>
                </c:pt>
                <c:pt idx="39">
                  <c:v>400.0</c:v>
                </c:pt>
                <c:pt idx="40">
                  <c:v>930.0</c:v>
                </c:pt>
                <c:pt idx="41">
                  <c:v>440.0</c:v>
                </c:pt>
                <c:pt idx="42">
                  <c:v>1520.0</c:v>
                </c:pt>
                <c:pt idx="43">
                  <c:v>0.0</c:v>
                </c:pt>
                <c:pt idx="44">
                  <c:v>560.0</c:v>
                </c:pt>
                <c:pt idx="45">
                  <c:v>1200.0</c:v>
                </c:pt>
                <c:pt idx="46">
                  <c:v>5.0</c:v>
                </c:pt>
                <c:pt idx="47">
                  <c:v>0.0</c:v>
                </c:pt>
                <c:pt idx="48">
                  <c:v>500.0</c:v>
                </c:pt>
                <c:pt idx="49">
                  <c:v>1730.0</c:v>
                </c:pt>
                <c:pt idx="50">
                  <c:v>530.0</c:v>
                </c:pt>
                <c:pt idx="51">
                  <c:v>1040.0</c:v>
                </c:pt>
                <c:pt idx="52">
                  <c:v>600.0</c:v>
                </c:pt>
                <c:pt idx="53">
                  <c:v>180.0</c:v>
                </c:pt>
                <c:pt idx="54">
                  <c:v>660.0</c:v>
                </c:pt>
                <c:pt idx="55">
                  <c:v>840.0</c:v>
                </c:pt>
                <c:pt idx="56">
                  <c:v>320.0</c:v>
                </c:pt>
                <c:pt idx="57">
                  <c:v>1190.0</c:v>
                </c:pt>
                <c:pt idx="58">
                  <c:v>150.0</c:v>
                </c:pt>
                <c:pt idx="59">
                  <c:v>1980.0</c:v>
                </c:pt>
                <c:pt idx="60">
                  <c:v>600.0</c:v>
                </c:pt>
                <c:pt idx="61">
                  <c:v>1270.0</c:v>
                </c:pt>
                <c:pt idx="62">
                  <c:v>580.0</c:v>
                </c:pt>
                <c:pt idx="63">
                  <c:v>640.0</c:v>
                </c:pt>
                <c:pt idx="64">
                  <c:v>180.0</c:v>
                </c:pt>
                <c:pt idx="65">
                  <c:v>855.0</c:v>
                </c:pt>
                <c:pt idx="66">
                  <c:v>120.0</c:v>
                </c:pt>
                <c:pt idx="67">
                  <c:v>2395.0</c:v>
                </c:pt>
                <c:pt idx="68">
                  <c:v>950.0</c:v>
                </c:pt>
                <c:pt idx="69">
                  <c:v>2710.0</c:v>
                </c:pt>
                <c:pt idx="70">
                  <c:v>610.0</c:v>
                </c:pt>
                <c:pt idx="71">
                  <c:v>140.0</c:v>
                </c:pt>
                <c:pt idx="72">
                  <c:v>160.0</c:v>
                </c:pt>
                <c:pt idx="73">
                  <c:v>1460.0</c:v>
                </c:pt>
                <c:pt idx="74">
                  <c:v>170.0</c:v>
                </c:pt>
                <c:pt idx="75">
                  <c:v>3570.0</c:v>
                </c:pt>
                <c:pt idx="76">
                  <c:v>6090.0</c:v>
                </c:pt>
                <c:pt idx="77">
                  <c:v>780.0</c:v>
                </c:pt>
                <c:pt idx="78">
                  <c:v>670.0</c:v>
                </c:pt>
                <c:pt idx="79">
                  <c:v>880.0</c:v>
                </c:pt>
                <c:pt idx="80">
                  <c:v>1105.0</c:v>
                </c:pt>
                <c:pt idx="81">
                  <c:v>1520.0</c:v>
                </c:pt>
                <c:pt idx="82">
                  <c:v>250.0</c:v>
                </c:pt>
                <c:pt idx="83">
                  <c:v>325.0</c:v>
                </c:pt>
                <c:pt idx="84">
                  <c:v>1705.0</c:v>
                </c:pt>
                <c:pt idx="85">
                  <c:v>540.0</c:v>
                </c:pt>
                <c:pt idx="86">
                  <c:v>1790.0</c:v>
                </c:pt>
                <c:pt idx="87">
                  <c:v>660.0</c:v>
                </c:pt>
                <c:pt idx="88">
                  <c:v>1770.0</c:v>
                </c:pt>
                <c:pt idx="89">
                  <c:v>2600.0</c:v>
                </c:pt>
                <c:pt idx="90">
                  <c:v>2715.0</c:v>
                </c:pt>
                <c:pt idx="91">
                  <c:v>500.0</c:v>
                </c:pt>
                <c:pt idx="92">
                  <c:v>525.0</c:v>
                </c:pt>
                <c:pt idx="93">
                  <c:v>2180.0</c:v>
                </c:pt>
                <c:pt idx="94">
                  <c:v>910.0</c:v>
                </c:pt>
                <c:pt idx="95">
                  <c:v>180.0</c:v>
                </c:pt>
                <c:pt idx="96">
                  <c:v>900.0</c:v>
                </c:pt>
                <c:pt idx="97">
                  <c:v>400.0</c:v>
                </c:pt>
                <c:pt idx="98">
                  <c:v>930.0</c:v>
                </c:pt>
                <c:pt idx="99">
                  <c:v>1135.0</c:v>
                </c:pt>
                <c:pt idx="100">
                  <c:v>945.0</c:v>
                </c:pt>
                <c:pt idx="101">
                  <c:v>160.0</c:v>
                </c:pt>
                <c:pt idx="102">
                  <c:v>1360.0</c:v>
                </c:pt>
                <c:pt idx="103">
                  <c:v>1125.0</c:v>
                </c:pt>
                <c:pt idx="104">
                  <c:v>330.0</c:v>
                </c:pt>
                <c:pt idx="105">
                  <c:v>1420.0</c:v>
                </c:pt>
                <c:pt idx="106">
                  <c:v>905.0</c:v>
                </c:pt>
                <c:pt idx="107">
                  <c:v>105.0</c:v>
                </c:pt>
                <c:pt idx="108">
                  <c:v>160.0</c:v>
                </c:pt>
                <c:pt idx="109">
                  <c:v>540.0</c:v>
                </c:pt>
                <c:pt idx="110">
                  <c:v>1260.0</c:v>
                </c:pt>
                <c:pt idx="111">
                  <c:v>1380.0</c:v>
                </c:pt>
                <c:pt idx="112">
                  <c:v>530.0</c:v>
                </c:pt>
                <c:pt idx="113">
                  <c:v>5.0</c:v>
                </c:pt>
                <c:pt idx="114">
                  <c:v>120.0</c:v>
                </c:pt>
                <c:pt idx="115">
                  <c:v>200.0</c:v>
                </c:pt>
                <c:pt idx="116">
                  <c:v>0.0</c:v>
                </c:pt>
                <c:pt idx="117">
                  <c:v>420.0</c:v>
                </c:pt>
                <c:pt idx="118">
                  <c:v>1210.0</c:v>
                </c:pt>
                <c:pt idx="119">
                  <c:v>220.0</c:v>
                </c:pt>
                <c:pt idx="120">
                  <c:v>980.0</c:v>
                </c:pt>
                <c:pt idx="121">
                  <c:v>800.0</c:v>
                </c:pt>
                <c:pt idx="122">
                  <c:v>1075.0</c:v>
                </c:pt>
                <c:pt idx="123">
                  <c:v>905.0</c:v>
                </c:pt>
                <c:pt idx="124">
                  <c:v>165.0</c:v>
                </c:pt>
                <c:pt idx="125">
                  <c:v>1360.0</c:v>
                </c:pt>
                <c:pt idx="126">
                  <c:v>100.0</c:v>
                </c:pt>
                <c:pt idx="127">
                  <c:v>1250.0</c:v>
                </c:pt>
                <c:pt idx="128">
                  <c:v>1250.0</c:v>
                </c:pt>
                <c:pt idx="129">
                  <c:v>770.0</c:v>
                </c:pt>
                <c:pt idx="130">
                  <c:v>855.0</c:v>
                </c:pt>
                <c:pt idx="131">
                  <c:v>860.0</c:v>
                </c:pt>
                <c:pt idx="132">
                  <c:v>390.0</c:v>
                </c:pt>
                <c:pt idx="133">
                  <c:v>210.0</c:v>
                </c:pt>
                <c:pt idx="134">
                  <c:v>820.0</c:v>
                </c:pt>
                <c:pt idx="135">
                  <c:v>1070.0</c:v>
                </c:pt>
                <c:pt idx="136">
                  <c:v>5220.0</c:v>
                </c:pt>
                <c:pt idx="137">
                  <c:v>1690.0</c:v>
                </c:pt>
                <c:pt idx="138">
                  <c:v>2310.0</c:v>
                </c:pt>
                <c:pt idx="139">
                  <c:v>2850.0</c:v>
                </c:pt>
                <c:pt idx="140">
                  <c:v>1520.0</c:v>
                </c:pt>
                <c:pt idx="141">
                  <c:v>1015.0</c:v>
                </c:pt>
                <c:pt idx="142">
                  <c:v>945.0</c:v>
                </c:pt>
                <c:pt idx="143">
                  <c:v>510.0</c:v>
                </c:pt>
                <c:pt idx="144">
                  <c:v>725.0</c:v>
                </c:pt>
                <c:pt idx="145">
                  <c:v>635.0</c:v>
                </c:pt>
                <c:pt idx="146">
                  <c:v>50.0</c:v>
                </c:pt>
                <c:pt idx="147">
                  <c:v>2100.0</c:v>
                </c:pt>
                <c:pt idx="148">
                  <c:v>685.0</c:v>
                </c:pt>
                <c:pt idx="149">
                  <c:v>1255.0</c:v>
                </c:pt>
                <c:pt idx="150">
                  <c:v>80.0</c:v>
                </c:pt>
                <c:pt idx="151">
                  <c:v>560.0</c:v>
                </c:pt>
                <c:pt idx="152">
                  <c:v>1855.0</c:v>
                </c:pt>
                <c:pt idx="153">
                  <c:v>1960.0</c:v>
                </c:pt>
                <c:pt idx="154">
                  <c:v>700.0</c:v>
                </c:pt>
                <c:pt idx="155">
                  <c:v>570.0</c:v>
                </c:pt>
                <c:pt idx="156">
                  <c:v>1175.0</c:v>
                </c:pt>
                <c:pt idx="157">
                  <c:v>1630.0</c:v>
                </c:pt>
                <c:pt idx="158">
                  <c:v>350.0</c:v>
                </c:pt>
                <c:pt idx="159">
                  <c:v>500.0</c:v>
                </c:pt>
                <c:pt idx="160">
                  <c:v>1040.0</c:v>
                </c:pt>
                <c:pt idx="161">
                  <c:v>240.0</c:v>
                </c:pt>
                <c:pt idx="162">
                  <c:v>190.0</c:v>
                </c:pt>
                <c:pt idx="163">
                  <c:v>1245.0</c:v>
                </c:pt>
                <c:pt idx="164">
                  <c:v>140.0</c:v>
                </c:pt>
                <c:pt idx="165">
                  <c:v>600.0</c:v>
                </c:pt>
                <c:pt idx="166">
                  <c:v>1220.0</c:v>
                </c:pt>
                <c:pt idx="167">
                  <c:v>0.0</c:v>
                </c:pt>
                <c:pt idx="168">
                  <c:v>880.0</c:v>
                </c:pt>
                <c:pt idx="169">
                  <c:v>205.0</c:v>
                </c:pt>
                <c:pt idx="170">
                  <c:v>830.0</c:v>
                </c:pt>
                <c:pt idx="171">
                  <c:v>950.0</c:v>
                </c:pt>
                <c:pt idx="172">
                  <c:v>750.0</c:v>
                </c:pt>
                <c:pt idx="173">
                  <c:v>710.0</c:v>
                </c:pt>
                <c:pt idx="174">
                  <c:v>945.0</c:v>
                </c:pt>
                <c:pt idx="175">
                  <c:v>1340.0</c:v>
                </c:pt>
                <c:pt idx="176">
                  <c:v>565.0</c:v>
                </c:pt>
                <c:pt idx="177">
                  <c:v>160.0</c:v>
                </c:pt>
                <c:pt idx="178">
                  <c:v>380.0</c:v>
                </c:pt>
                <c:pt idx="179">
                  <c:v>200.0</c:v>
                </c:pt>
                <c:pt idx="180">
                  <c:v>3480.0</c:v>
                </c:pt>
                <c:pt idx="181">
                  <c:v>1260.0</c:v>
                </c:pt>
                <c:pt idx="182">
                  <c:v>1415.0</c:v>
                </c:pt>
                <c:pt idx="183">
                  <c:v>1160.0</c:v>
                </c:pt>
                <c:pt idx="184">
                  <c:v>260.0</c:v>
                </c:pt>
                <c:pt idx="185">
                  <c:v>1020.0</c:v>
                </c:pt>
                <c:pt idx="186">
                  <c:v>925.0</c:v>
                </c:pt>
                <c:pt idx="187">
                  <c:v>180.0</c:v>
                </c:pt>
                <c:pt idx="188">
                  <c:v>1140.0</c:v>
                </c:pt>
                <c:pt idx="189">
                  <c:v>2795.0</c:v>
                </c:pt>
                <c:pt idx="190">
                  <c:v>200.0</c:v>
                </c:pt>
                <c:pt idx="191">
                  <c:v>1825.0</c:v>
                </c:pt>
                <c:pt idx="192">
                  <c:v>755.0</c:v>
                </c:pt>
                <c:pt idx="193">
                  <c:v>980.0</c:v>
                </c:pt>
                <c:pt idx="194">
                  <c:v>685.0</c:v>
                </c:pt>
                <c:pt idx="195">
                  <c:v>390.0</c:v>
                </c:pt>
                <c:pt idx="196">
                  <c:v>1100.0</c:v>
                </c:pt>
                <c:pt idx="197">
                  <c:v>160.0</c:v>
                </c:pt>
                <c:pt idx="198">
                  <c:v>250.0</c:v>
                </c:pt>
                <c:pt idx="199">
                  <c:v>480.0</c:v>
                </c:pt>
                <c:pt idx="200">
                  <c:v>160.0</c:v>
                </c:pt>
                <c:pt idx="201">
                  <c:v>400.0</c:v>
                </c:pt>
                <c:pt idx="202">
                  <c:v>305.0</c:v>
                </c:pt>
                <c:pt idx="203">
                  <c:v>100.0</c:v>
                </c:pt>
                <c:pt idx="204">
                  <c:v>3170.0</c:v>
                </c:pt>
                <c:pt idx="205">
                  <c:v>160.0</c:v>
                </c:pt>
                <c:pt idx="206">
                  <c:v>15.0</c:v>
                </c:pt>
                <c:pt idx="207">
                  <c:v>60.0</c:v>
                </c:pt>
                <c:pt idx="208">
                  <c:v>640.0</c:v>
                </c:pt>
                <c:pt idx="209">
                  <c:v>20.0</c:v>
                </c:pt>
                <c:pt idx="210">
                  <c:v>240.0</c:v>
                </c:pt>
                <c:pt idx="211">
                  <c:v>400.0</c:v>
                </c:pt>
                <c:pt idx="212">
                  <c:v>345.0</c:v>
                </c:pt>
                <c:pt idx="213">
                  <c:v>960.0</c:v>
                </c:pt>
                <c:pt idx="214">
                  <c:v>2305.0</c:v>
                </c:pt>
                <c:pt idx="215">
                  <c:v>1535.0</c:v>
                </c:pt>
                <c:pt idx="216">
                  <c:v>940.0</c:v>
                </c:pt>
                <c:pt idx="217">
                  <c:v>1980.0</c:v>
                </c:pt>
                <c:pt idx="218">
                  <c:v>125.0</c:v>
                </c:pt>
                <c:pt idx="219">
                  <c:v>40.0</c:v>
                </c:pt>
                <c:pt idx="220">
                  <c:v>325.0</c:v>
                </c:pt>
                <c:pt idx="221">
                  <c:v>300.0</c:v>
                </c:pt>
                <c:pt idx="222">
                  <c:v>290.0</c:v>
                </c:pt>
                <c:pt idx="223">
                  <c:v>0.0</c:v>
                </c:pt>
                <c:pt idx="224">
                  <c:v>790.0</c:v>
                </c:pt>
                <c:pt idx="225">
                  <c:v>1220.0</c:v>
                </c:pt>
                <c:pt idx="226">
                  <c:v>650.0</c:v>
                </c:pt>
                <c:pt idx="227">
                  <c:v>360.0</c:v>
                </c:pt>
                <c:pt idx="228">
                  <c:v>1070.0</c:v>
                </c:pt>
                <c:pt idx="229">
                  <c:v>1210.0</c:v>
                </c:pt>
                <c:pt idx="230">
                  <c:v>2085.0</c:v>
                </c:pt>
                <c:pt idx="231">
                  <c:v>2000.0</c:v>
                </c:pt>
                <c:pt idx="232">
                  <c:v>1325.0</c:v>
                </c:pt>
                <c:pt idx="233">
                  <c:v>1070.0</c:v>
                </c:pt>
                <c:pt idx="234">
                  <c:v>1290.0</c:v>
                </c:pt>
                <c:pt idx="235">
                  <c:v>860.0</c:v>
                </c:pt>
                <c:pt idx="236">
                  <c:v>940.0</c:v>
                </c:pt>
                <c:pt idx="237">
                  <c:v>1730.0</c:v>
                </c:pt>
                <c:pt idx="238">
                  <c:v>1485.0</c:v>
                </c:pt>
                <c:pt idx="239">
                  <c:v>550.0</c:v>
                </c:pt>
                <c:pt idx="240">
                  <c:v>890.0</c:v>
                </c:pt>
                <c:pt idx="241">
                  <c:v>840.0</c:v>
                </c:pt>
                <c:pt idx="242">
                  <c:v>1020.0</c:v>
                </c:pt>
                <c:pt idx="243">
                  <c:v>590.0</c:v>
                </c:pt>
                <c:pt idx="244">
                  <c:v>1275.0</c:v>
                </c:pt>
                <c:pt idx="245">
                  <c:v>860.0</c:v>
                </c:pt>
                <c:pt idx="246">
                  <c:v>1905.0</c:v>
                </c:pt>
                <c:pt idx="247">
                  <c:v>490.0</c:v>
                </c:pt>
                <c:pt idx="248">
                  <c:v>60.0</c:v>
                </c:pt>
                <c:pt idx="249">
                  <c:v>100.0</c:v>
                </c:pt>
                <c:pt idx="250">
                  <c:v>140.0</c:v>
                </c:pt>
                <c:pt idx="251">
                  <c:v>0.0</c:v>
                </c:pt>
                <c:pt idx="252">
                  <c:v>0.0</c:v>
                </c:pt>
                <c:pt idx="253">
                  <c:v>220.0</c:v>
                </c:pt>
                <c:pt idx="254">
                  <c:v>0.0</c:v>
                </c:pt>
                <c:pt idx="255">
                  <c:v>220.0</c:v>
                </c:pt>
                <c:pt idx="256">
                  <c:v>100.0</c:v>
                </c:pt>
                <c:pt idx="257">
                  <c:v>40.0</c:v>
                </c:pt>
                <c:pt idx="258">
                  <c:v>180.0</c:v>
                </c:pt>
                <c:pt idx="259">
                  <c:v>0.0</c:v>
                </c:pt>
                <c:pt idx="260">
                  <c:v>0.0</c:v>
                </c:pt>
                <c:pt idx="261">
                  <c:v>60.0</c:v>
                </c:pt>
                <c:pt idx="262">
                  <c:v>100.0</c:v>
                </c:pt>
                <c:pt idx="263">
                  <c:v>170.0</c:v>
                </c:pt>
                <c:pt idx="264">
                  <c:v>945.0</c:v>
                </c:pt>
                <c:pt idx="265">
                  <c:v>60.0</c:v>
                </c:pt>
                <c:pt idx="266">
                  <c:v>460.0</c:v>
                </c:pt>
                <c:pt idx="267">
                  <c:v>70.0</c:v>
                </c:pt>
                <c:pt idx="268">
                  <c:v>140.0</c:v>
                </c:pt>
                <c:pt idx="269">
                  <c:v>0.0</c:v>
                </c:pt>
                <c:pt idx="270">
                  <c:v>100.0</c:v>
                </c:pt>
                <c:pt idx="271">
                  <c:v>180.0</c:v>
                </c:pt>
                <c:pt idx="272">
                  <c:v>0.0</c:v>
                </c:pt>
                <c:pt idx="273">
                  <c:v>45.0</c:v>
                </c:pt>
                <c:pt idx="274">
                  <c:v>1440.0</c:v>
                </c:pt>
                <c:pt idx="275">
                  <c:v>645.0</c:v>
                </c:pt>
                <c:pt idx="276">
                  <c:v>1040.0</c:v>
                </c:pt>
                <c:pt idx="277">
                  <c:v>2490.0</c:v>
                </c:pt>
                <c:pt idx="278">
                  <c:v>840.0</c:v>
                </c:pt>
                <c:pt idx="279">
                  <c:v>220.0</c:v>
                </c:pt>
                <c:pt idx="280">
                  <c:v>1285.0</c:v>
                </c:pt>
                <c:pt idx="281">
                  <c:v>975.0</c:v>
                </c:pt>
                <c:pt idx="282">
                  <c:v>1195.0</c:v>
                </c:pt>
                <c:pt idx="283">
                  <c:v>690.0</c:v>
                </c:pt>
                <c:pt idx="284">
                  <c:v>1585.0</c:v>
                </c:pt>
                <c:pt idx="285">
                  <c:v>1605.0</c:v>
                </c:pt>
                <c:pt idx="286">
                  <c:v>600.0</c:v>
                </c:pt>
                <c:pt idx="287">
                  <c:v>615.0</c:v>
                </c:pt>
                <c:pt idx="288">
                  <c:v>450.0</c:v>
                </c:pt>
                <c:pt idx="289">
                  <c:v>4640.0</c:v>
                </c:pt>
                <c:pt idx="290">
                  <c:v>980.0</c:v>
                </c:pt>
                <c:pt idx="291">
                  <c:v>1410.0</c:v>
                </c:pt>
                <c:pt idx="292">
                  <c:v>1275.0</c:v>
                </c:pt>
                <c:pt idx="293">
                  <c:v>1450.0</c:v>
                </c:pt>
                <c:pt idx="294">
                  <c:v>1375.0</c:v>
                </c:pt>
                <c:pt idx="295">
                  <c:v>520.0</c:v>
                </c:pt>
                <c:pt idx="296">
                  <c:v>1380.0</c:v>
                </c:pt>
                <c:pt idx="297">
                  <c:v>1760.0</c:v>
                </c:pt>
                <c:pt idx="298">
                  <c:v>1150.0</c:v>
                </c:pt>
                <c:pt idx="299">
                  <c:v>540.0</c:v>
                </c:pt>
                <c:pt idx="300">
                  <c:v>1420.0</c:v>
                </c:pt>
                <c:pt idx="301">
                  <c:v>560.0</c:v>
                </c:pt>
                <c:pt idx="302">
                  <c:v>130.0</c:v>
                </c:pt>
                <c:pt idx="303">
                  <c:v>1010.0</c:v>
                </c:pt>
                <c:pt idx="304">
                  <c:v>120.0</c:v>
                </c:pt>
                <c:pt idx="305">
                  <c:v>610.0</c:v>
                </c:pt>
                <c:pt idx="306">
                  <c:v>860.0</c:v>
                </c:pt>
                <c:pt idx="307">
                  <c:v>2590.0</c:v>
                </c:pt>
                <c:pt idx="308">
                  <c:v>930.0</c:v>
                </c:pt>
                <c:pt idx="309">
                  <c:v>80.0</c:v>
                </c:pt>
                <c:pt idx="310">
                  <c:v>1090.0</c:v>
                </c:pt>
                <c:pt idx="311">
                  <c:v>3435.0</c:v>
                </c:pt>
                <c:pt idx="312">
                  <c:v>260.0</c:v>
                </c:pt>
                <c:pt idx="313">
                  <c:v>1710.0</c:v>
                </c:pt>
                <c:pt idx="314">
                  <c:v>220.0</c:v>
                </c:pt>
                <c:pt idx="315">
                  <c:v>700.0</c:v>
                </c:pt>
                <c:pt idx="316">
                  <c:v>1645.0</c:v>
                </c:pt>
                <c:pt idx="317">
                  <c:v>1100.0</c:v>
                </c:pt>
                <c:pt idx="318">
                  <c:v>3160.0</c:v>
                </c:pt>
                <c:pt idx="319">
                  <c:v>1775.0</c:v>
                </c:pt>
                <c:pt idx="320">
                  <c:v>5410.0</c:v>
                </c:pt>
                <c:pt idx="321">
                  <c:v>60.0</c:v>
                </c:pt>
                <c:pt idx="322">
                  <c:v>370.0</c:v>
                </c:pt>
                <c:pt idx="323">
                  <c:v>560.0</c:v>
                </c:pt>
                <c:pt idx="324">
                  <c:v>850.0</c:v>
                </c:pt>
                <c:pt idx="325">
                  <c:v>140.0</c:v>
                </c:pt>
                <c:pt idx="326">
                  <c:v>260.0</c:v>
                </c:pt>
                <c:pt idx="327">
                  <c:v>2920.0</c:v>
                </c:pt>
                <c:pt idx="328">
                  <c:v>860.0</c:v>
                </c:pt>
                <c:pt idx="329">
                  <c:v>1815.0</c:v>
                </c:pt>
                <c:pt idx="330">
                  <c:v>500.0</c:v>
                </c:pt>
                <c:pt idx="331">
                  <c:v>2030.0</c:v>
                </c:pt>
                <c:pt idx="332">
                  <c:v>2880.0</c:v>
                </c:pt>
                <c:pt idx="333">
                  <c:v>2590.0</c:v>
                </c:pt>
                <c:pt idx="334">
                  <c:v>200.0</c:v>
                </c:pt>
                <c:pt idx="335">
                  <c:v>660.0</c:v>
                </c:pt>
                <c:pt idx="336">
                  <c:v>2330.0</c:v>
                </c:pt>
                <c:pt idx="337">
                  <c:v>400.0</c:v>
                </c:pt>
                <c:pt idx="338">
                  <c:v>0.0</c:v>
                </c:pt>
                <c:pt idx="339">
                  <c:v>890.0</c:v>
                </c:pt>
                <c:pt idx="340">
                  <c:v>100.0</c:v>
                </c:pt>
                <c:pt idx="341">
                  <c:v>730.0</c:v>
                </c:pt>
                <c:pt idx="342">
                  <c:v>1220.0</c:v>
                </c:pt>
                <c:pt idx="343">
                  <c:v>770.0</c:v>
                </c:pt>
                <c:pt idx="344">
                  <c:v>30.0</c:v>
                </c:pt>
                <c:pt idx="345">
                  <c:v>450.0</c:v>
                </c:pt>
                <c:pt idx="346">
                  <c:v>265.0</c:v>
                </c:pt>
                <c:pt idx="347">
                  <c:v>290.0</c:v>
                </c:pt>
                <c:pt idx="348">
                  <c:v>700.0</c:v>
                </c:pt>
                <c:pt idx="349">
                  <c:v>40.0</c:v>
                </c:pt>
                <c:pt idx="350">
                  <c:v>470.0</c:v>
                </c:pt>
                <c:pt idx="351">
                  <c:v>150.0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10.0</c:v>
                </c:pt>
                <c:pt idx="356">
                  <c:v>500.0</c:v>
                </c:pt>
                <c:pt idx="357">
                  <c:v>160.0</c:v>
                </c:pt>
                <c:pt idx="358">
                  <c:v>380.0</c:v>
                </c:pt>
                <c:pt idx="359">
                  <c:v>100.0</c:v>
                </c:pt>
                <c:pt idx="360">
                  <c:v>0.0</c:v>
                </c:pt>
                <c:pt idx="361">
                  <c:v>80.0</c:v>
                </c:pt>
                <c:pt idx="362">
                  <c:v>100.0</c:v>
                </c:pt>
                <c:pt idx="363">
                  <c:v>160.0</c:v>
                </c:pt>
                <c:pt idx="364">
                  <c:v>80.0</c:v>
                </c:pt>
                <c:pt idx="365">
                  <c:v>0.0</c:v>
                </c:pt>
                <c:pt idx="366">
                  <c:v>105.0</c:v>
                </c:pt>
                <c:pt idx="367">
                  <c:v>480.0</c:v>
                </c:pt>
                <c:pt idx="368">
                  <c:v>1255.0</c:v>
                </c:pt>
                <c:pt idx="369">
                  <c:v>280.0</c:v>
                </c:pt>
                <c:pt idx="370">
                  <c:v>2780.0</c:v>
                </c:pt>
                <c:pt idx="371">
                  <c:v>60.0</c:v>
                </c:pt>
                <c:pt idx="372">
                  <c:v>220.0</c:v>
                </c:pt>
                <c:pt idx="373">
                  <c:v>1200.0</c:v>
                </c:pt>
                <c:pt idx="374">
                  <c:v>410.0</c:v>
                </c:pt>
                <c:pt idx="375">
                  <c:v>180.0</c:v>
                </c:pt>
                <c:pt idx="376">
                  <c:v>540.0</c:v>
                </c:pt>
                <c:pt idx="377">
                  <c:v>1340.0</c:v>
                </c:pt>
                <c:pt idx="378">
                  <c:v>220.0</c:v>
                </c:pt>
                <c:pt idx="379">
                  <c:v>100.0</c:v>
                </c:pt>
                <c:pt idx="380">
                  <c:v>680.0</c:v>
                </c:pt>
                <c:pt idx="381">
                  <c:v>375.0</c:v>
                </c:pt>
                <c:pt idx="382">
                  <c:v>780.0</c:v>
                </c:pt>
                <c:pt idx="383">
                  <c:v>540.0</c:v>
                </c:pt>
                <c:pt idx="384">
                  <c:v>160.0</c:v>
                </c:pt>
                <c:pt idx="385">
                  <c:v>40.0</c:v>
                </c:pt>
                <c:pt idx="386">
                  <c:v>2685.0</c:v>
                </c:pt>
                <c:pt idx="387">
                  <c:v>500.0</c:v>
                </c:pt>
                <c:pt idx="388">
                  <c:v>3145.0</c:v>
                </c:pt>
                <c:pt idx="389">
                  <c:v>10.0</c:v>
                </c:pt>
                <c:pt idx="390">
                  <c:v>2890.0</c:v>
                </c:pt>
                <c:pt idx="391">
                  <c:v>1110.0</c:v>
                </c:pt>
                <c:pt idx="392">
                  <c:v>200.0</c:v>
                </c:pt>
                <c:pt idx="393">
                  <c:v>1380.0</c:v>
                </c:pt>
                <c:pt idx="394">
                  <c:v>225.0</c:v>
                </c:pt>
                <c:pt idx="395">
                  <c:v>180.0</c:v>
                </c:pt>
                <c:pt idx="396">
                  <c:v>725.0</c:v>
                </c:pt>
                <c:pt idx="397">
                  <c:v>1850.0</c:v>
                </c:pt>
                <c:pt idx="398">
                  <c:v>20.0</c:v>
                </c:pt>
                <c:pt idx="399">
                  <c:v>490.0</c:v>
                </c:pt>
                <c:pt idx="400">
                  <c:v>990.0</c:v>
                </c:pt>
                <c:pt idx="401">
                  <c:v>1755.0</c:v>
                </c:pt>
                <c:pt idx="402">
                  <c:v>8605.0</c:v>
                </c:pt>
                <c:pt idx="403">
                  <c:v>1540.0</c:v>
                </c:pt>
                <c:pt idx="404">
                  <c:v>1470.0</c:v>
                </c:pt>
                <c:pt idx="405">
                  <c:v>10.0</c:v>
                </c:pt>
                <c:pt idx="406">
                  <c:v>2680.0</c:v>
                </c:pt>
                <c:pt idx="407">
                  <c:v>1560.0</c:v>
                </c:pt>
                <c:pt idx="408">
                  <c:v>1165.0</c:v>
                </c:pt>
                <c:pt idx="409">
                  <c:v>960.0</c:v>
                </c:pt>
                <c:pt idx="410">
                  <c:v>980.0</c:v>
                </c:pt>
                <c:pt idx="411">
                  <c:v>865.0</c:v>
                </c:pt>
                <c:pt idx="412">
                  <c:v>720.0</c:v>
                </c:pt>
                <c:pt idx="413">
                  <c:v>1030.0</c:v>
                </c:pt>
                <c:pt idx="414">
                  <c:v>600.0</c:v>
                </c:pt>
                <c:pt idx="415">
                  <c:v>500.0</c:v>
                </c:pt>
                <c:pt idx="416">
                  <c:v>3125.0</c:v>
                </c:pt>
                <c:pt idx="417">
                  <c:v>980.0</c:v>
                </c:pt>
                <c:pt idx="418">
                  <c:v>1260.0</c:v>
                </c:pt>
                <c:pt idx="419">
                  <c:v>4670.0</c:v>
                </c:pt>
                <c:pt idx="420">
                  <c:v>970.0</c:v>
                </c:pt>
                <c:pt idx="421">
                  <c:v>1070.0</c:v>
                </c:pt>
                <c:pt idx="422">
                  <c:v>870.0</c:v>
                </c:pt>
                <c:pt idx="423">
                  <c:v>490.0</c:v>
                </c:pt>
                <c:pt idx="424">
                  <c:v>2675.0</c:v>
                </c:pt>
                <c:pt idx="425">
                  <c:v>1920.0</c:v>
                </c:pt>
                <c:pt idx="426">
                  <c:v>960.0</c:v>
                </c:pt>
                <c:pt idx="427">
                  <c:v>845.0</c:v>
                </c:pt>
                <c:pt idx="428">
                  <c:v>200.0</c:v>
                </c:pt>
                <c:pt idx="429">
                  <c:v>880.0</c:v>
                </c:pt>
                <c:pt idx="430">
                  <c:v>630.0</c:v>
                </c:pt>
                <c:pt idx="431">
                  <c:v>230.0</c:v>
                </c:pt>
                <c:pt idx="432">
                  <c:v>2115.0</c:v>
                </c:pt>
                <c:pt idx="433">
                  <c:v>670.0</c:v>
                </c:pt>
                <c:pt idx="434">
                  <c:v>520.0</c:v>
                </c:pt>
                <c:pt idx="435">
                  <c:v>200.0</c:v>
                </c:pt>
                <c:pt idx="436">
                  <c:v>2200.0</c:v>
                </c:pt>
                <c:pt idx="437">
                  <c:v>3875.0</c:v>
                </c:pt>
                <c:pt idx="438">
                  <c:v>450.0</c:v>
                </c:pt>
                <c:pt idx="439">
                  <c:v>350.0</c:v>
                </c:pt>
                <c:pt idx="440">
                  <c:v>660.0</c:v>
                </c:pt>
                <c:pt idx="441">
                  <c:v>1600.0</c:v>
                </c:pt>
                <c:pt idx="442">
                  <c:v>845.0</c:v>
                </c:pt>
                <c:pt idx="443">
                  <c:v>1235.0</c:v>
                </c:pt>
                <c:pt idx="444">
                  <c:v>1290.0</c:v>
                </c:pt>
                <c:pt idx="445">
                  <c:v>1865.0</c:v>
                </c:pt>
                <c:pt idx="446">
                  <c:v>2120.0</c:v>
                </c:pt>
                <c:pt idx="447">
                  <c:v>4820.0</c:v>
                </c:pt>
                <c:pt idx="448">
                  <c:v>3900.0</c:v>
                </c:pt>
                <c:pt idx="449">
                  <c:v>885.0</c:v>
                </c:pt>
                <c:pt idx="450">
                  <c:v>380.0</c:v>
                </c:pt>
                <c:pt idx="451">
                  <c:v>2340.0</c:v>
                </c:pt>
                <c:pt idx="452">
                  <c:v>4755.0</c:v>
                </c:pt>
                <c:pt idx="453">
                  <c:v>1190.0</c:v>
                </c:pt>
                <c:pt idx="454">
                  <c:v>970.0</c:v>
                </c:pt>
                <c:pt idx="455">
                  <c:v>2280.0</c:v>
                </c:pt>
                <c:pt idx="456">
                  <c:v>1510.0</c:v>
                </c:pt>
                <c:pt idx="457">
                  <c:v>2370.0</c:v>
                </c:pt>
                <c:pt idx="458">
                  <c:v>200.0</c:v>
                </c:pt>
                <c:pt idx="459">
                  <c:v>475.0</c:v>
                </c:pt>
                <c:pt idx="460">
                  <c:v>720.0</c:v>
                </c:pt>
                <c:pt idx="461">
                  <c:v>3785.0</c:v>
                </c:pt>
                <c:pt idx="462">
                  <c:v>4160.0</c:v>
                </c:pt>
                <c:pt idx="463">
                  <c:v>1260.0</c:v>
                </c:pt>
                <c:pt idx="464">
                  <c:v>1740.0</c:v>
                </c:pt>
                <c:pt idx="465">
                  <c:v>670.0</c:v>
                </c:pt>
                <c:pt idx="466">
                  <c:v>1330.0</c:v>
                </c:pt>
                <c:pt idx="467">
                  <c:v>620.0</c:v>
                </c:pt>
                <c:pt idx="468">
                  <c:v>595.0</c:v>
                </c:pt>
                <c:pt idx="469">
                  <c:v>4125.0</c:v>
                </c:pt>
                <c:pt idx="470">
                  <c:v>670.0</c:v>
                </c:pt>
                <c:pt idx="471">
                  <c:v>980.0</c:v>
                </c:pt>
                <c:pt idx="472">
                  <c:v>760.0</c:v>
                </c:pt>
                <c:pt idx="473">
                  <c:v>320.0</c:v>
                </c:pt>
                <c:pt idx="474">
                  <c:v>40.0</c:v>
                </c:pt>
                <c:pt idx="475">
                  <c:v>100.0</c:v>
                </c:pt>
                <c:pt idx="476">
                  <c:v>0.0</c:v>
                </c:pt>
                <c:pt idx="477">
                  <c:v>0.0</c:v>
                </c:pt>
                <c:pt idx="478">
                  <c:v>100.0</c:v>
                </c:pt>
                <c:pt idx="479">
                  <c:v>40.0</c:v>
                </c:pt>
                <c:pt idx="480">
                  <c:v>80.0</c:v>
                </c:pt>
                <c:pt idx="481">
                  <c:v>120.0</c:v>
                </c:pt>
                <c:pt idx="482">
                  <c:v>140.0</c:v>
                </c:pt>
                <c:pt idx="483">
                  <c:v>140.0</c:v>
                </c:pt>
                <c:pt idx="484">
                  <c:v>20.0</c:v>
                </c:pt>
                <c:pt idx="485">
                  <c:v>1495.0</c:v>
                </c:pt>
                <c:pt idx="486">
                  <c:v>520.0</c:v>
                </c:pt>
                <c:pt idx="487">
                  <c:v>380.0</c:v>
                </c:pt>
                <c:pt idx="488">
                  <c:v>575.0</c:v>
                </c:pt>
                <c:pt idx="489">
                  <c:v>640.0</c:v>
                </c:pt>
                <c:pt idx="490">
                  <c:v>180.0</c:v>
                </c:pt>
                <c:pt idx="491">
                  <c:v>680.0</c:v>
                </c:pt>
                <c:pt idx="492">
                  <c:v>1930.0</c:v>
                </c:pt>
                <c:pt idx="493">
                  <c:v>880.0</c:v>
                </c:pt>
                <c:pt idx="494">
                  <c:v>40.0</c:v>
                </c:pt>
                <c:pt idx="495">
                  <c:v>120.0</c:v>
                </c:pt>
                <c:pt idx="496">
                  <c:v>490.0</c:v>
                </c:pt>
                <c:pt idx="497">
                  <c:v>465.0</c:v>
                </c:pt>
                <c:pt idx="498">
                  <c:v>770.0</c:v>
                </c:pt>
                <c:pt idx="499">
                  <c:v>1515.0</c:v>
                </c:pt>
                <c:pt idx="500">
                  <c:v>195.0</c:v>
                </c:pt>
                <c:pt idx="501">
                  <c:v>840.0</c:v>
                </c:pt>
                <c:pt idx="502">
                  <c:v>980.0</c:v>
                </c:pt>
                <c:pt idx="503">
                  <c:v>1350.0</c:v>
                </c:pt>
                <c:pt idx="504">
                  <c:v>960.0</c:v>
                </c:pt>
                <c:pt idx="505">
                  <c:v>285.0</c:v>
                </c:pt>
                <c:pt idx="506">
                  <c:v>440.0</c:v>
                </c:pt>
                <c:pt idx="507">
                  <c:v>435.0</c:v>
                </c:pt>
                <c:pt idx="508">
                  <c:v>580.0</c:v>
                </c:pt>
                <c:pt idx="509">
                  <c:v>540.0</c:v>
                </c:pt>
                <c:pt idx="510">
                  <c:v>2350.0</c:v>
                </c:pt>
                <c:pt idx="511">
                  <c:v>800.0</c:v>
                </c:pt>
                <c:pt idx="512">
                  <c:v>180.0</c:v>
                </c:pt>
                <c:pt idx="513">
                  <c:v>1250.0</c:v>
                </c:pt>
                <c:pt idx="514">
                  <c:v>180.0</c:v>
                </c:pt>
                <c:pt idx="515">
                  <c:v>260.0</c:v>
                </c:pt>
                <c:pt idx="516">
                  <c:v>3445.0</c:v>
                </c:pt>
                <c:pt idx="517">
                  <c:v>500.0</c:v>
                </c:pt>
                <c:pt idx="518">
                  <c:v>1145.0</c:v>
                </c:pt>
                <c:pt idx="519">
                  <c:v>530.0</c:v>
                </c:pt>
                <c:pt idx="520">
                  <c:v>465.0</c:v>
                </c:pt>
                <c:pt idx="521">
                  <c:v>2310.0</c:v>
                </c:pt>
                <c:pt idx="522">
                  <c:v>380.0</c:v>
                </c:pt>
                <c:pt idx="523">
                  <c:v>670.0</c:v>
                </c:pt>
                <c:pt idx="524">
                  <c:v>1145.0</c:v>
                </c:pt>
                <c:pt idx="525">
                  <c:v>1820.0</c:v>
                </c:pt>
                <c:pt idx="526">
                  <c:v>715.0</c:v>
                </c:pt>
                <c:pt idx="527">
                  <c:v>860.0</c:v>
                </c:pt>
                <c:pt idx="528">
                  <c:v>580.0</c:v>
                </c:pt>
                <c:pt idx="529">
                  <c:v>400.0</c:v>
                </c:pt>
                <c:pt idx="530">
                  <c:v>660.0</c:v>
                </c:pt>
                <c:pt idx="531">
                  <c:v>5025.0</c:v>
                </c:pt>
                <c:pt idx="532">
                  <c:v>3165.0</c:v>
                </c:pt>
                <c:pt idx="533">
                  <c:v>575.0</c:v>
                </c:pt>
                <c:pt idx="534">
                  <c:v>1180.0</c:v>
                </c:pt>
                <c:pt idx="535">
                  <c:v>745.0</c:v>
                </c:pt>
                <c:pt idx="536">
                  <c:v>820.0</c:v>
                </c:pt>
                <c:pt idx="537">
                  <c:v>790.0</c:v>
                </c:pt>
                <c:pt idx="538">
                  <c:v>105.0</c:v>
                </c:pt>
                <c:pt idx="539">
                  <c:v>2675.0</c:v>
                </c:pt>
                <c:pt idx="540">
                  <c:v>1080.0</c:v>
                </c:pt>
                <c:pt idx="541">
                  <c:v>280.0</c:v>
                </c:pt>
                <c:pt idx="542">
                  <c:v>2490.0</c:v>
                </c:pt>
                <c:pt idx="543">
                  <c:v>750.0</c:v>
                </c:pt>
                <c:pt idx="544">
                  <c:v>3380.0</c:v>
                </c:pt>
                <c:pt idx="545">
                  <c:v>1255.0</c:v>
                </c:pt>
                <c:pt idx="546">
                  <c:v>1950.0</c:v>
                </c:pt>
                <c:pt idx="547">
                  <c:v>1060.0</c:v>
                </c:pt>
                <c:pt idx="548">
                  <c:v>440.0</c:v>
                </c:pt>
                <c:pt idx="549">
                  <c:v>740.0</c:v>
                </c:pt>
                <c:pt idx="550">
                  <c:v>1540.0</c:v>
                </c:pt>
                <c:pt idx="551">
                  <c:v>865.0</c:v>
                </c:pt>
                <c:pt idx="552">
                  <c:v>280.0</c:v>
                </c:pt>
                <c:pt idx="553">
                  <c:v>100.0</c:v>
                </c:pt>
                <c:pt idx="554">
                  <c:v>260.0</c:v>
                </c:pt>
                <c:pt idx="555">
                  <c:v>160.0</c:v>
                </c:pt>
                <c:pt idx="556">
                  <c:v>0.0</c:v>
                </c:pt>
                <c:pt idx="557">
                  <c:v>100.0</c:v>
                </c:pt>
                <c:pt idx="558">
                  <c:v>440.0</c:v>
                </c:pt>
                <c:pt idx="559">
                  <c:v>0.0</c:v>
                </c:pt>
                <c:pt idx="560">
                  <c:v>0.0</c:v>
                </c:pt>
                <c:pt idx="561">
                  <c:v>320.0</c:v>
                </c:pt>
                <c:pt idx="562">
                  <c:v>105.0</c:v>
                </c:pt>
                <c:pt idx="563">
                  <c:v>60.0</c:v>
                </c:pt>
                <c:pt idx="564">
                  <c:v>320.0</c:v>
                </c:pt>
                <c:pt idx="565">
                  <c:v>0.0</c:v>
                </c:pt>
                <c:pt idx="566">
                  <c:v>2020.0</c:v>
                </c:pt>
                <c:pt idx="567">
                  <c:v>930.0</c:v>
                </c:pt>
                <c:pt idx="568">
                  <c:v>3830.0</c:v>
                </c:pt>
                <c:pt idx="569">
                  <c:v>6430.0</c:v>
                </c:pt>
                <c:pt idx="570">
                  <c:v>2155.0</c:v>
                </c:pt>
                <c:pt idx="571">
                  <c:v>1420.0</c:v>
                </c:pt>
                <c:pt idx="572">
                  <c:v>1320.0</c:v>
                </c:pt>
                <c:pt idx="573">
                  <c:v>1440.0</c:v>
                </c:pt>
                <c:pt idx="574">
                  <c:v>280.0</c:v>
                </c:pt>
                <c:pt idx="575">
                  <c:v>640.0</c:v>
                </c:pt>
                <c:pt idx="576">
                  <c:v>280.0</c:v>
                </c:pt>
                <c:pt idx="577">
                  <c:v>1225.0</c:v>
                </c:pt>
                <c:pt idx="578">
                  <c:v>2100.0</c:v>
                </c:pt>
                <c:pt idx="579">
                  <c:v>2670.0</c:v>
                </c:pt>
                <c:pt idx="580">
                  <c:v>1170.0</c:v>
                </c:pt>
                <c:pt idx="581">
                  <c:v>1380.0</c:v>
                </c:pt>
                <c:pt idx="582">
                  <c:v>1310.0</c:v>
                </c:pt>
                <c:pt idx="583">
                  <c:v>320.0</c:v>
                </c:pt>
                <c:pt idx="584">
                  <c:v>1000.0</c:v>
                </c:pt>
                <c:pt idx="585">
                  <c:v>1320.0</c:v>
                </c:pt>
                <c:pt idx="586">
                  <c:v>2520.0</c:v>
                </c:pt>
                <c:pt idx="587">
                  <c:v>800.0</c:v>
                </c:pt>
                <c:pt idx="588">
                  <c:v>1060.0</c:v>
                </c:pt>
                <c:pt idx="589">
                  <c:v>360.0</c:v>
                </c:pt>
                <c:pt idx="590">
                  <c:v>1640.0</c:v>
                </c:pt>
                <c:pt idx="591">
                  <c:v>1715.0</c:v>
                </c:pt>
                <c:pt idx="592">
                  <c:v>505.0</c:v>
                </c:pt>
                <c:pt idx="593">
                  <c:v>660.0</c:v>
                </c:pt>
                <c:pt idx="594">
                  <c:v>825.0</c:v>
                </c:pt>
                <c:pt idx="595">
                  <c:v>640.0</c:v>
                </c:pt>
                <c:pt idx="596">
                  <c:v>650.0</c:v>
                </c:pt>
                <c:pt idx="597">
                  <c:v>320.0</c:v>
                </c:pt>
                <c:pt idx="598">
                  <c:v>740.0</c:v>
                </c:pt>
                <c:pt idx="599">
                  <c:v>520.0</c:v>
                </c:pt>
                <c:pt idx="600">
                  <c:v>295.0</c:v>
                </c:pt>
                <c:pt idx="601">
                  <c:v>870.0</c:v>
                </c:pt>
                <c:pt idx="602">
                  <c:v>20.0</c:v>
                </c:pt>
                <c:pt idx="603">
                  <c:v>510.0</c:v>
                </c:pt>
                <c:pt idx="604">
                  <c:v>425.0</c:v>
                </c:pt>
                <c:pt idx="605">
                  <c:v>2020.0</c:v>
                </c:pt>
                <c:pt idx="606">
                  <c:v>2080.0</c:v>
                </c:pt>
                <c:pt idx="607">
                  <c:v>1980.0</c:v>
                </c:pt>
                <c:pt idx="608">
                  <c:v>1370.0</c:v>
                </c:pt>
                <c:pt idx="609">
                  <c:v>945.0</c:v>
                </c:pt>
                <c:pt idx="610">
                  <c:v>2700.0</c:v>
                </c:pt>
                <c:pt idx="611">
                  <c:v>1560.0</c:v>
                </c:pt>
                <c:pt idx="612">
                  <c:v>510.0</c:v>
                </c:pt>
                <c:pt idx="613">
                  <c:v>320.0</c:v>
                </c:pt>
                <c:pt idx="614">
                  <c:v>180.0</c:v>
                </c:pt>
                <c:pt idx="615">
                  <c:v>1575.0</c:v>
                </c:pt>
                <c:pt idx="616">
                  <c:v>1590.0</c:v>
                </c:pt>
                <c:pt idx="617">
                  <c:v>740.0</c:v>
                </c:pt>
                <c:pt idx="618">
                  <c:v>80.0</c:v>
                </c:pt>
                <c:pt idx="619">
                  <c:v>1020.0</c:v>
                </c:pt>
                <c:pt idx="620">
                  <c:v>480.0</c:v>
                </c:pt>
                <c:pt idx="621">
                  <c:v>1600.0</c:v>
                </c:pt>
                <c:pt idx="622">
                  <c:v>1780.0</c:v>
                </c:pt>
                <c:pt idx="623">
                  <c:v>1060.0</c:v>
                </c:pt>
                <c:pt idx="624">
                  <c:v>660.0</c:v>
                </c:pt>
                <c:pt idx="625">
                  <c:v>645.0</c:v>
                </c:pt>
                <c:pt idx="626">
                  <c:v>2310.0</c:v>
                </c:pt>
                <c:pt idx="627">
                  <c:v>1980.0</c:v>
                </c:pt>
                <c:pt idx="628">
                  <c:v>725.0</c:v>
                </c:pt>
                <c:pt idx="629">
                  <c:v>1500.0</c:v>
                </c:pt>
                <c:pt idx="630">
                  <c:v>1290.0</c:v>
                </c:pt>
                <c:pt idx="631">
                  <c:v>1800.0</c:v>
                </c:pt>
                <c:pt idx="632">
                  <c:v>565.0</c:v>
                </c:pt>
                <c:pt idx="633">
                  <c:v>1750.0</c:v>
                </c:pt>
                <c:pt idx="634">
                  <c:v>1310.0</c:v>
                </c:pt>
                <c:pt idx="635">
                  <c:v>1535.0</c:v>
                </c:pt>
                <c:pt idx="636">
                  <c:v>805.0</c:v>
                </c:pt>
                <c:pt idx="637">
                  <c:v>0.0</c:v>
                </c:pt>
                <c:pt idx="638">
                  <c:v>320.0</c:v>
                </c:pt>
                <c:pt idx="639">
                  <c:v>820.0</c:v>
                </c:pt>
                <c:pt idx="640">
                  <c:v>240.0</c:v>
                </c:pt>
                <c:pt idx="641">
                  <c:v>480.0</c:v>
                </c:pt>
                <c:pt idx="642">
                  <c:v>600.0</c:v>
                </c:pt>
                <c:pt idx="643">
                  <c:v>100.0</c:v>
                </c:pt>
                <c:pt idx="644">
                  <c:v>820.0</c:v>
                </c:pt>
                <c:pt idx="645">
                  <c:v>270.0</c:v>
                </c:pt>
                <c:pt idx="646">
                  <c:v>140.0</c:v>
                </c:pt>
                <c:pt idx="647">
                  <c:v>105.0</c:v>
                </c:pt>
                <c:pt idx="648">
                  <c:v>530.0</c:v>
                </c:pt>
                <c:pt idx="649">
                  <c:v>180.0</c:v>
                </c:pt>
                <c:pt idx="650">
                  <c:v>500.0</c:v>
                </c:pt>
                <c:pt idx="651">
                  <c:v>245.0</c:v>
                </c:pt>
                <c:pt idx="652">
                  <c:v>310.0</c:v>
                </c:pt>
                <c:pt idx="653">
                  <c:v>210.0</c:v>
                </c:pt>
                <c:pt idx="654">
                  <c:v>60.0</c:v>
                </c:pt>
                <c:pt idx="655">
                  <c:v>475.0</c:v>
                </c:pt>
                <c:pt idx="656">
                  <c:v>1510.0</c:v>
                </c:pt>
                <c:pt idx="657">
                  <c:v>800.0</c:v>
                </c:pt>
                <c:pt idx="658">
                  <c:v>2425.0</c:v>
                </c:pt>
                <c:pt idx="659">
                  <c:v>1005.0</c:v>
                </c:pt>
                <c:pt idx="660">
                  <c:v>1160.0</c:v>
                </c:pt>
                <c:pt idx="661">
                  <c:v>300.0</c:v>
                </c:pt>
                <c:pt idx="662">
                  <c:v>440.0</c:v>
                </c:pt>
                <c:pt idx="663">
                  <c:v>390.0</c:v>
                </c:pt>
                <c:pt idx="664">
                  <c:v>1335.0</c:v>
                </c:pt>
                <c:pt idx="665">
                  <c:v>265.0</c:v>
                </c:pt>
                <c:pt idx="666">
                  <c:v>620.0</c:v>
                </c:pt>
                <c:pt idx="667">
                  <c:v>680.0</c:v>
                </c:pt>
                <c:pt idx="668">
                  <c:v>540.0</c:v>
                </c:pt>
                <c:pt idx="669">
                  <c:v>580.0</c:v>
                </c:pt>
                <c:pt idx="670">
                  <c:v>750.0</c:v>
                </c:pt>
                <c:pt idx="671">
                  <c:v>3120.0</c:v>
                </c:pt>
                <c:pt idx="672">
                  <c:v>745.0</c:v>
                </c:pt>
                <c:pt idx="673">
                  <c:v>365.0</c:v>
                </c:pt>
                <c:pt idx="674">
                  <c:v>2565.0</c:v>
                </c:pt>
                <c:pt idx="675">
                  <c:v>1135.0</c:v>
                </c:pt>
                <c:pt idx="676">
                  <c:v>3785.0</c:v>
                </c:pt>
                <c:pt idx="677">
                  <c:v>2220.0</c:v>
                </c:pt>
                <c:pt idx="678">
                  <c:v>540.0</c:v>
                </c:pt>
                <c:pt idx="679">
                  <c:v>310.0</c:v>
                </c:pt>
                <c:pt idx="680">
                  <c:v>1815.0</c:v>
                </c:pt>
                <c:pt idx="681">
                  <c:v>750.0</c:v>
                </c:pt>
                <c:pt idx="682">
                  <c:v>1540.0</c:v>
                </c:pt>
                <c:pt idx="683">
                  <c:v>2150.0</c:v>
                </c:pt>
                <c:pt idx="684">
                  <c:v>4610.0</c:v>
                </c:pt>
                <c:pt idx="685">
                  <c:v>1415.0</c:v>
                </c:pt>
                <c:pt idx="686">
                  <c:v>1120.0</c:v>
                </c:pt>
                <c:pt idx="687">
                  <c:v>2200.0</c:v>
                </c:pt>
                <c:pt idx="688">
                  <c:v>910.0</c:v>
                </c:pt>
                <c:pt idx="689">
                  <c:v>45.0</c:v>
                </c:pt>
                <c:pt idx="690">
                  <c:v>1045.0</c:v>
                </c:pt>
                <c:pt idx="691">
                  <c:v>185.0</c:v>
                </c:pt>
                <c:pt idx="692">
                  <c:v>250.0</c:v>
                </c:pt>
                <c:pt idx="693">
                  <c:v>165.0</c:v>
                </c:pt>
                <c:pt idx="694">
                  <c:v>330.0</c:v>
                </c:pt>
                <c:pt idx="695">
                  <c:v>850.0</c:v>
                </c:pt>
                <c:pt idx="696">
                  <c:v>60.0</c:v>
                </c:pt>
                <c:pt idx="697">
                  <c:v>340.0</c:v>
                </c:pt>
                <c:pt idx="698">
                  <c:v>100.0</c:v>
                </c:pt>
                <c:pt idx="699">
                  <c:v>40.0</c:v>
                </c:pt>
                <c:pt idx="700">
                  <c:v>85.0</c:v>
                </c:pt>
                <c:pt idx="701">
                  <c:v>925.0</c:v>
                </c:pt>
                <c:pt idx="702">
                  <c:v>340.0</c:v>
                </c:pt>
                <c:pt idx="703">
                  <c:v>330.0</c:v>
                </c:pt>
                <c:pt idx="704">
                  <c:v>640.0</c:v>
                </c:pt>
                <c:pt idx="705">
                  <c:v>440.0</c:v>
                </c:pt>
                <c:pt idx="706">
                  <c:v>60.0</c:v>
                </c:pt>
                <c:pt idx="707">
                  <c:v>1235.0</c:v>
                </c:pt>
                <c:pt idx="708">
                  <c:v>2210.0</c:v>
                </c:pt>
                <c:pt idx="709">
                  <c:v>765.0</c:v>
                </c:pt>
                <c:pt idx="710">
                  <c:v>960.0</c:v>
                </c:pt>
                <c:pt idx="711">
                  <c:v>2040.0</c:v>
                </c:pt>
                <c:pt idx="712">
                  <c:v>800.0</c:v>
                </c:pt>
                <c:pt idx="713">
                  <c:v>420.0</c:v>
                </c:pt>
                <c:pt idx="714">
                  <c:v>1860.0</c:v>
                </c:pt>
                <c:pt idx="715">
                  <c:v>340.0</c:v>
                </c:pt>
                <c:pt idx="716">
                  <c:v>500.0</c:v>
                </c:pt>
                <c:pt idx="717">
                  <c:v>600.0</c:v>
                </c:pt>
                <c:pt idx="718">
                  <c:v>6185.0</c:v>
                </c:pt>
                <c:pt idx="719">
                  <c:v>600.0</c:v>
                </c:pt>
                <c:pt idx="720">
                  <c:v>815.0</c:v>
                </c:pt>
                <c:pt idx="721">
                  <c:v>2570.0</c:v>
                </c:pt>
                <c:pt idx="722">
                  <c:v>2175.0</c:v>
                </c:pt>
                <c:pt idx="723">
                  <c:v>965.0</c:v>
                </c:pt>
                <c:pt idx="724">
                  <c:v>1850.0</c:v>
                </c:pt>
                <c:pt idx="725">
                  <c:v>1020.0</c:v>
                </c:pt>
                <c:pt idx="726">
                  <c:v>0.0</c:v>
                </c:pt>
                <c:pt idx="727">
                  <c:v>360.0</c:v>
                </c:pt>
                <c:pt idx="728">
                  <c:v>120.0</c:v>
                </c:pt>
                <c:pt idx="729">
                  <c:v>120.0</c:v>
                </c:pt>
                <c:pt idx="730">
                  <c:v>0.0</c:v>
                </c:pt>
                <c:pt idx="731">
                  <c:v>300.0</c:v>
                </c:pt>
                <c:pt idx="732">
                  <c:v>0.0</c:v>
                </c:pt>
                <c:pt idx="733">
                  <c:v>400.0</c:v>
                </c:pt>
                <c:pt idx="734">
                  <c:v>260.0</c:v>
                </c:pt>
                <c:pt idx="735">
                  <c:v>360.0</c:v>
                </c:pt>
                <c:pt idx="736">
                  <c:v>80.0</c:v>
                </c:pt>
                <c:pt idx="737">
                  <c:v>400.0</c:v>
                </c:pt>
                <c:pt idx="738">
                  <c:v>240.0</c:v>
                </c:pt>
                <c:pt idx="739">
                  <c:v>1450.0</c:v>
                </c:pt>
                <c:pt idx="740">
                  <c:v>560.0</c:v>
                </c:pt>
                <c:pt idx="741">
                  <c:v>1720.0</c:v>
                </c:pt>
                <c:pt idx="742">
                  <c:v>1020.0</c:v>
                </c:pt>
                <c:pt idx="743">
                  <c:v>500.0</c:v>
                </c:pt>
                <c:pt idx="744">
                  <c:v>140.0</c:v>
                </c:pt>
                <c:pt idx="745">
                  <c:v>940.0</c:v>
                </c:pt>
                <c:pt idx="746">
                  <c:v>895.0</c:v>
                </c:pt>
                <c:pt idx="747">
                  <c:v>620.0</c:v>
                </c:pt>
                <c:pt idx="748">
                  <c:v>850.0</c:v>
                </c:pt>
                <c:pt idx="749">
                  <c:v>530.0</c:v>
                </c:pt>
                <c:pt idx="750">
                  <c:v>1280.0</c:v>
                </c:pt>
                <c:pt idx="751">
                  <c:v>3250.0</c:v>
                </c:pt>
                <c:pt idx="752">
                  <c:v>1690.0</c:v>
                </c:pt>
                <c:pt idx="753">
                  <c:v>750.0</c:v>
                </c:pt>
                <c:pt idx="754">
                  <c:v>2180.0</c:v>
                </c:pt>
                <c:pt idx="755">
                  <c:v>860.0</c:v>
                </c:pt>
                <c:pt idx="756">
                  <c:v>2180.0</c:v>
                </c:pt>
                <c:pt idx="757">
                  <c:v>1160.0</c:v>
                </c:pt>
                <c:pt idx="758">
                  <c:v>1380.0</c:v>
                </c:pt>
                <c:pt idx="759">
                  <c:v>1980.0</c:v>
                </c:pt>
                <c:pt idx="760">
                  <c:v>2420.0</c:v>
                </c:pt>
                <c:pt idx="761">
                  <c:v>1160.0</c:v>
                </c:pt>
                <c:pt idx="762">
                  <c:v>2530.0</c:v>
                </c:pt>
                <c:pt idx="763">
                  <c:v>1200.0</c:v>
                </c:pt>
                <c:pt idx="764">
                  <c:v>840.0</c:v>
                </c:pt>
                <c:pt idx="765">
                  <c:v>1000.0</c:v>
                </c:pt>
                <c:pt idx="766">
                  <c:v>3245.0</c:v>
                </c:pt>
                <c:pt idx="767">
                  <c:v>920.0</c:v>
                </c:pt>
                <c:pt idx="768">
                  <c:v>560.0</c:v>
                </c:pt>
                <c:pt idx="769">
                  <c:v>1440.0</c:v>
                </c:pt>
                <c:pt idx="770">
                  <c:v>3210.0</c:v>
                </c:pt>
                <c:pt idx="771">
                  <c:v>500.0</c:v>
                </c:pt>
                <c:pt idx="772">
                  <c:v>1020.0</c:v>
                </c:pt>
                <c:pt idx="773">
                  <c:v>4220.0</c:v>
                </c:pt>
                <c:pt idx="774">
                  <c:v>220.0</c:v>
                </c:pt>
                <c:pt idx="775">
                  <c:v>1080.0</c:v>
                </c:pt>
                <c:pt idx="776">
                  <c:v>340.0</c:v>
                </c:pt>
                <c:pt idx="777">
                  <c:v>185.0</c:v>
                </c:pt>
                <c:pt idx="778">
                  <c:v>3280.0</c:v>
                </c:pt>
                <c:pt idx="779">
                  <c:v>1120.0</c:v>
                </c:pt>
                <c:pt idx="780">
                  <c:v>540.0</c:v>
                </c:pt>
                <c:pt idx="781">
                  <c:v>720.0</c:v>
                </c:pt>
                <c:pt idx="782">
                  <c:v>1080.0</c:v>
                </c:pt>
                <c:pt idx="783">
                  <c:v>2735.0</c:v>
                </c:pt>
                <c:pt idx="784">
                  <c:v>4320.0</c:v>
                </c:pt>
                <c:pt idx="785">
                  <c:v>120.0</c:v>
                </c:pt>
                <c:pt idx="786">
                  <c:v>2025.0</c:v>
                </c:pt>
                <c:pt idx="787">
                  <c:v>90.0</c:v>
                </c:pt>
                <c:pt idx="788">
                  <c:v>585.0</c:v>
                </c:pt>
                <c:pt idx="789">
                  <c:v>1280.0</c:v>
                </c:pt>
                <c:pt idx="790">
                  <c:v>3190.0</c:v>
                </c:pt>
                <c:pt idx="791">
                  <c:v>1760.0</c:v>
                </c:pt>
                <c:pt idx="792">
                  <c:v>700.0</c:v>
                </c:pt>
                <c:pt idx="793">
                  <c:v>460.0</c:v>
                </c:pt>
                <c:pt idx="794">
                  <c:v>680.0</c:v>
                </c:pt>
                <c:pt idx="795">
                  <c:v>3595.0</c:v>
                </c:pt>
                <c:pt idx="796">
                  <c:v>860.0</c:v>
                </c:pt>
                <c:pt idx="797">
                  <c:v>1140.0</c:v>
                </c:pt>
                <c:pt idx="798">
                  <c:v>300.0</c:v>
                </c:pt>
                <c:pt idx="799">
                  <c:v>240.0</c:v>
                </c:pt>
                <c:pt idx="800">
                  <c:v>275.0</c:v>
                </c:pt>
                <c:pt idx="801">
                  <c:v>20.0</c:v>
                </c:pt>
                <c:pt idx="802">
                  <c:v>4500.0</c:v>
                </c:pt>
                <c:pt idx="803">
                  <c:v>750.0</c:v>
                </c:pt>
                <c:pt idx="804">
                  <c:v>240.0</c:v>
                </c:pt>
                <c:pt idx="805">
                  <c:v>1605.0</c:v>
                </c:pt>
                <c:pt idx="806">
                  <c:v>405.0</c:v>
                </c:pt>
                <c:pt idx="807">
                  <c:v>50.0</c:v>
                </c:pt>
                <c:pt idx="808">
                  <c:v>1215.0</c:v>
                </c:pt>
                <c:pt idx="809">
                  <c:v>260.0</c:v>
                </c:pt>
                <c:pt idx="810">
                  <c:v>535.0</c:v>
                </c:pt>
                <c:pt idx="811">
                  <c:v>1470.0</c:v>
                </c:pt>
                <c:pt idx="812">
                  <c:v>0.0</c:v>
                </c:pt>
                <c:pt idx="813">
                  <c:v>2960.0</c:v>
                </c:pt>
                <c:pt idx="814">
                  <c:v>2420.0</c:v>
                </c:pt>
                <c:pt idx="815">
                  <c:v>430.0</c:v>
                </c:pt>
                <c:pt idx="816">
                  <c:v>815.0</c:v>
                </c:pt>
                <c:pt idx="817">
                  <c:v>1100.0</c:v>
                </c:pt>
                <c:pt idx="818">
                  <c:v>325.0</c:v>
                </c:pt>
                <c:pt idx="819">
                  <c:v>270.0</c:v>
                </c:pt>
                <c:pt idx="820">
                  <c:v>1375.0</c:v>
                </c:pt>
                <c:pt idx="821">
                  <c:v>795.0</c:v>
                </c:pt>
                <c:pt idx="822">
                  <c:v>955.0</c:v>
                </c:pt>
                <c:pt idx="823">
                  <c:v>1285.0</c:v>
                </c:pt>
                <c:pt idx="824">
                  <c:v>535.0</c:v>
                </c:pt>
                <c:pt idx="825">
                  <c:v>1615.0</c:v>
                </c:pt>
                <c:pt idx="826">
                  <c:v>525.0</c:v>
                </c:pt>
                <c:pt idx="827">
                  <c:v>0.0</c:v>
                </c:pt>
                <c:pt idx="828">
                  <c:v>470.0</c:v>
                </c:pt>
                <c:pt idx="829">
                  <c:v>220.0</c:v>
                </c:pt>
                <c:pt idx="830">
                  <c:v>720.0</c:v>
                </c:pt>
                <c:pt idx="831">
                  <c:v>2065.0</c:v>
                </c:pt>
                <c:pt idx="832">
                  <c:v>775.0</c:v>
                </c:pt>
                <c:pt idx="833">
                  <c:v>780.0</c:v>
                </c:pt>
                <c:pt idx="834">
                  <c:v>910.0</c:v>
                </c:pt>
                <c:pt idx="835">
                  <c:v>1580.0</c:v>
                </c:pt>
                <c:pt idx="836">
                  <c:v>445.0</c:v>
                </c:pt>
                <c:pt idx="837">
                  <c:v>610.0</c:v>
                </c:pt>
                <c:pt idx="838">
                  <c:v>620.0</c:v>
                </c:pt>
                <c:pt idx="839">
                  <c:v>370.0</c:v>
                </c:pt>
                <c:pt idx="840">
                  <c:v>490.0</c:v>
                </c:pt>
                <c:pt idx="841">
                  <c:v>940.0</c:v>
                </c:pt>
                <c:pt idx="842">
                  <c:v>500.0</c:v>
                </c:pt>
                <c:pt idx="843">
                  <c:v>1090.0</c:v>
                </c:pt>
                <c:pt idx="844">
                  <c:v>915.0</c:v>
                </c:pt>
                <c:pt idx="845">
                  <c:v>180.0</c:v>
                </c:pt>
                <c:pt idx="846">
                  <c:v>1200.0</c:v>
                </c:pt>
                <c:pt idx="847">
                  <c:v>630.0</c:v>
                </c:pt>
                <c:pt idx="848">
                  <c:v>860.0</c:v>
                </c:pt>
                <c:pt idx="849">
                  <c:v>2085.0</c:v>
                </c:pt>
                <c:pt idx="850">
                  <c:v>1530.0</c:v>
                </c:pt>
                <c:pt idx="851">
                  <c:v>1220.0</c:v>
                </c:pt>
                <c:pt idx="852">
                  <c:v>3950.0</c:v>
                </c:pt>
                <c:pt idx="853">
                  <c:v>1325.0</c:v>
                </c:pt>
                <c:pt idx="854">
                  <c:v>2340.0</c:v>
                </c:pt>
                <c:pt idx="855">
                  <c:v>1060.0</c:v>
                </c:pt>
                <c:pt idx="856">
                  <c:v>100.0</c:v>
                </c:pt>
                <c:pt idx="857">
                  <c:v>340.0</c:v>
                </c:pt>
                <c:pt idx="858">
                  <c:v>1990.0</c:v>
                </c:pt>
                <c:pt idx="859">
                  <c:v>860.0</c:v>
                </c:pt>
                <c:pt idx="860">
                  <c:v>800.0</c:v>
                </c:pt>
                <c:pt idx="861">
                  <c:v>960.0</c:v>
                </c:pt>
                <c:pt idx="862">
                  <c:v>0.0</c:v>
                </c:pt>
                <c:pt idx="863">
                  <c:v>60.0</c:v>
                </c:pt>
                <c:pt idx="864">
                  <c:v>40.0</c:v>
                </c:pt>
                <c:pt idx="865">
                  <c:v>5.0</c:v>
                </c:pt>
                <c:pt idx="866">
                  <c:v>420.0</c:v>
                </c:pt>
                <c:pt idx="867">
                  <c:v>225.0</c:v>
                </c:pt>
                <c:pt idx="868">
                  <c:v>60.0</c:v>
                </c:pt>
                <c:pt idx="869">
                  <c:v>0.0</c:v>
                </c:pt>
                <c:pt idx="870">
                  <c:v>285.0</c:v>
                </c:pt>
                <c:pt idx="871">
                  <c:v>40.0</c:v>
                </c:pt>
                <c:pt idx="872">
                  <c:v>0.0</c:v>
                </c:pt>
                <c:pt idx="873">
                  <c:v>375.0</c:v>
                </c:pt>
                <c:pt idx="874">
                  <c:v>245.0</c:v>
                </c:pt>
                <c:pt idx="875">
                  <c:v>0.0</c:v>
                </c:pt>
                <c:pt idx="876">
                  <c:v>1715.0</c:v>
                </c:pt>
                <c:pt idx="877">
                  <c:v>1240.0</c:v>
                </c:pt>
                <c:pt idx="878">
                  <c:v>1080.0</c:v>
                </c:pt>
                <c:pt idx="879">
                  <c:v>980.0</c:v>
                </c:pt>
                <c:pt idx="880">
                  <c:v>750.0</c:v>
                </c:pt>
                <c:pt idx="881">
                  <c:v>380.0</c:v>
                </c:pt>
                <c:pt idx="882">
                  <c:v>1100.0</c:v>
                </c:pt>
                <c:pt idx="883">
                  <c:v>2400.0</c:v>
                </c:pt>
                <c:pt idx="884">
                  <c:v>1210.0</c:v>
                </c:pt>
                <c:pt idx="885">
                  <c:v>480.0</c:v>
                </c:pt>
                <c:pt idx="886">
                  <c:v>320.0</c:v>
                </c:pt>
                <c:pt idx="887">
                  <c:v>1030.0</c:v>
                </c:pt>
                <c:pt idx="888">
                  <c:v>470.0</c:v>
                </c:pt>
                <c:pt idx="889">
                  <c:v>320.0</c:v>
                </c:pt>
                <c:pt idx="890">
                  <c:v>300.0</c:v>
                </c:pt>
                <c:pt idx="891">
                  <c:v>100.0</c:v>
                </c:pt>
                <c:pt idx="892">
                  <c:v>125.0</c:v>
                </c:pt>
                <c:pt idx="893">
                  <c:v>615.0</c:v>
                </c:pt>
                <c:pt idx="894">
                  <c:v>2245.0</c:v>
                </c:pt>
                <c:pt idx="895">
                  <c:v>900.0</c:v>
                </c:pt>
                <c:pt idx="896">
                  <c:v>1340.0</c:v>
                </c:pt>
                <c:pt idx="897">
                  <c:v>560.0</c:v>
                </c:pt>
                <c:pt idx="898">
                  <c:v>580.0</c:v>
                </c:pt>
                <c:pt idx="899">
                  <c:v>1145.0</c:v>
                </c:pt>
                <c:pt idx="900">
                  <c:v>115.0</c:v>
                </c:pt>
                <c:pt idx="901">
                  <c:v>715.0</c:v>
                </c:pt>
                <c:pt idx="902">
                  <c:v>905.0</c:v>
                </c:pt>
                <c:pt idx="903">
                  <c:v>80.0</c:v>
                </c:pt>
                <c:pt idx="904">
                  <c:v>900.0</c:v>
                </c:pt>
                <c:pt idx="905">
                  <c:v>705.0</c:v>
                </c:pt>
                <c:pt idx="906">
                  <c:v>2450.0</c:v>
                </c:pt>
                <c:pt idx="907">
                  <c:v>180.0</c:v>
                </c:pt>
                <c:pt idx="908">
                  <c:v>1475.0</c:v>
                </c:pt>
                <c:pt idx="909">
                  <c:v>250.0</c:v>
                </c:pt>
                <c:pt idx="910">
                  <c:v>1800.0</c:v>
                </c:pt>
                <c:pt idx="911">
                  <c:v>1420.0</c:v>
                </c:pt>
                <c:pt idx="912">
                  <c:v>1190.0</c:v>
                </c:pt>
                <c:pt idx="913">
                  <c:v>2860.0</c:v>
                </c:pt>
                <c:pt idx="914">
                  <c:v>460.0</c:v>
                </c:pt>
                <c:pt idx="915">
                  <c:v>480.0</c:v>
                </c:pt>
                <c:pt idx="916">
                  <c:v>380.0</c:v>
                </c:pt>
                <c:pt idx="917">
                  <c:v>1540.0</c:v>
                </c:pt>
                <c:pt idx="918">
                  <c:v>1880.0</c:v>
                </c:pt>
                <c:pt idx="919">
                  <c:v>1620.0</c:v>
                </c:pt>
                <c:pt idx="920">
                  <c:v>1290.0</c:v>
                </c:pt>
                <c:pt idx="921">
                  <c:v>1340.0</c:v>
                </c:pt>
                <c:pt idx="922">
                  <c:v>3100.0</c:v>
                </c:pt>
                <c:pt idx="923">
                  <c:v>1360.0</c:v>
                </c:pt>
                <c:pt idx="924">
                  <c:v>2260.0</c:v>
                </c:pt>
                <c:pt idx="925">
                  <c:v>1600.0</c:v>
                </c:pt>
                <c:pt idx="926">
                  <c:v>1680.0</c:v>
                </c:pt>
                <c:pt idx="927">
                  <c:v>2780.0</c:v>
                </c:pt>
                <c:pt idx="928">
                  <c:v>1620.0</c:v>
                </c:pt>
                <c:pt idx="929">
                  <c:v>2220.0</c:v>
                </c:pt>
                <c:pt idx="930">
                  <c:v>750.0</c:v>
                </c:pt>
                <c:pt idx="931">
                  <c:v>180.0</c:v>
                </c:pt>
                <c:pt idx="932">
                  <c:v>1960.0</c:v>
                </c:pt>
                <c:pt idx="933">
                  <c:v>160.0</c:v>
                </c:pt>
                <c:pt idx="934">
                  <c:v>1100.0</c:v>
                </c:pt>
                <c:pt idx="935">
                  <c:v>1000.0</c:v>
                </c:pt>
                <c:pt idx="936">
                  <c:v>2260.0</c:v>
                </c:pt>
                <c:pt idx="937">
                  <c:v>540.0</c:v>
                </c:pt>
                <c:pt idx="938">
                  <c:v>640.0</c:v>
                </c:pt>
                <c:pt idx="939">
                  <c:v>960.0</c:v>
                </c:pt>
                <c:pt idx="940">
                  <c:v>580.0</c:v>
                </c:pt>
                <c:pt idx="941">
                  <c:v>860.0</c:v>
                </c:pt>
                <c:pt idx="942">
                  <c:v>480.0</c:v>
                </c:pt>
                <c:pt idx="943">
                  <c:v>560.0</c:v>
                </c:pt>
                <c:pt idx="944">
                  <c:v>1140.0</c:v>
                </c:pt>
                <c:pt idx="945">
                  <c:v>740.0</c:v>
                </c:pt>
                <c:pt idx="946">
                  <c:v>640.0</c:v>
                </c:pt>
                <c:pt idx="947">
                  <c:v>120.0</c:v>
                </c:pt>
                <c:pt idx="948">
                  <c:v>120.0</c:v>
                </c:pt>
                <c:pt idx="949">
                  <c:v>140.0</c:v>
                </c:pt>
                <c:pt idx="950">
                  <c:v>340.0</c:v>
                </c:pt>
                <c:pt idx="951">
                  <c:v>100.0</c:v>
                </c:pt>
                <c:pt idx="952">
                  <c:v>165.0</c:v>
                </c:pt>
                <c:pt idx="953">
                  <c:v>0.0</c:v>
                </c:pt>
                <c:pt idx="954">
                  <c:v>0.0</c:v>
                </c:pt>
                <c:pt idx="955">
                  <c:v>625.0</c:v>
                </c:pt>
                <c:pt idx="956">
                  <c:v>360.0</c:v>
                </c:pt>
                <c:pt idx="957">
                  <c:v>0.0</c:v>
                </c:pt>
                <c:pt idx="958">
                  <c:v>260.0</c:v>
                </c:pt>
                <c:pt idx="959">
                  <c:v>0.0</c:v>
                </c:pt>
                <c:pt idx="960">
                  <c:v>300.0</c:v>
                </c:pt>
                <c:pt idx="961">
                  <c:v>125.0</c:v>
                </c:pt>
                <c:pt idx="962">
                  <c:v>505.0</c:v>
                </c:pt>
                <c:pt idx="963">
                  <c:v>220.0</c:v>
                </c:pt>
                <c:pt idx="964">
                  <c:v>870.0</c:v>
                </c:pt>
                <c:pt idx="965">
                  <c:v>490.0</c:v>
                </c:pt>
                <c:pt idx="966">
                  <c:v>940.0</c:v>
                </c:pt>
                <c:pt idx="967">
                  <c:v>110.0</c:v>
                </c:pt>
                <c:pt idx="968">
                  <c:v>20.0</c:v>
                </c:pt>
                <c:pt idx="969">
                  <c:v>260.0</c:v>
                </c:pt>
                <c:pt idx="970">
                  <c:v>4735.0</c:v>
                </c:pt>
                <c:pt idx="971">
                  <c:v>420.0</c:v>
                </c:pt>
                <c:pt idx="972">
                  <c:v>420.0</c:v>
                </c:pt>
                <c:pt idx="973">
                  <c:v>4650.0</c:v>
                </c:pt>
                <c:pt idx="974">
                  <c:v>180.0</c:v>
                </c:pt>
                <c:pt idx="975">
                  <c:v>1310.0</c:v>
                </c:pt>
                <c:pt idx="976">
                  <c:v>540.0</c:v>
                </c:pt>
                <c:pt idx="977">
                  <c:v>1320.0</c:v>
                </c:pt>
                <c:pt idx="978">
                  <c:v>1100.0</c:v>
                </c:pt>
                <c:pt idx="979">
                  <c:v>1215.0</c:v>
                </c:pt>
                <c:pt idx="980">
                  <c:v>1600.0</c:v>
                </c:pt>
                <c:pt idx="981">
                  <c:v>1020.0</c:v>
                </c:pt>
                <c:pt idx="982">
                  <c:v>0.0</c:v>
                </c:pt>
                <c:pt idx="983">
                  <c:v>775.0</c:v>
                </c:pt>
                <c:pt idx="984">
                  <c:v>100.0</c:v>
                </c:pt>
                <c:pt idx="985">
                  <c:v>220.0</c:v>
                </c:pt>
                <c:pt idx="986">
                  <c:v>140.0</c:v>
                </c:pt>
                <c:pt idx="987">
                  <c:v>1260.0</c:v>
                </c:pt>
                <c:pt idx="988">
                  <c:v>3090.0</c:v>
                </c:pt>
                <c:pt idx="989">
                  <c:v>1085.0</c:v>
                </c:pt>
                <c:pt idx="990">
                  <c:v>300.0</c:v>
                </c:pt>
                <c:pt idx="991">
                  <c:v>160.0</c:v>
                </c:pt>
                <c:pt idx="992">
                  <c:v>160.0</c:v>
                </c:pt>
                <c:pt idx="993">
                  <c:v>420.0</c:v>
                </c:pt>
                <c:pt idx="994">
                  <c:v>280.0</c:v>
                </c:pt>
                <c:pt idx="995">
                  <c:v>150.0</c:v>
                </c:pt>
                <c:pt idx="996">
                  <c:v>125.0</c:v>
                </c:pt>
                <c:pt idx="997">
                  <c:v>500.0</c:v>
                </c:pt>
                <c:pt idx="998">
                  <c:v>280.0</c:v>
                </c:pt>
                <c:pt idx="999">
                  <c:v>10.0</c:v>
                </c:pt>
                <c:pt idx="1000">
                  <c:v>40.0</c:v>
                </c:pt>
                <c:pt idx="1001">
                  <c:v>10.0</c:v>
                </c:pt>
                <c:pt idx="1002">
                  <c:v>210.0</c:v>
                </c:pt>
                <c:pt idx="1003">
                  <c:v>620.0</c:v>
                </c:pt>
                <c:pt idx="1004">
                  <c:v>610.0</c:v>
                </c:pt>
                <c:pt idx="1005">
                  <c:v>170.0</c:v>
                </c:pt>
                <c:pt idx="1006">
                  <c:v>120.0</c:v>
                </c:pt>
                <c:pt idx="1007">
                  <c:v>1895.0</c:v>
                </c:pt>
                <c:pt idx="1008">
                  <c:v>1060.0</c:v>
                </c:pt>
                <c:pt idx="1009">
                  <c:v>2830.0</c:v>
                </c:pt>
                <c:pt idx="1010">
                  <c:v>925.0</c:v>
                </c:pt>
                <c:pt idx="1011">
                  <c:v>410.0</c:v>
                </c:pt>
                <c:pt idx="1012">
                  <c:v>1130.0</c:v>
                </c:pt>
                <c:pt idx="1013">
                  <c:v>460.0</c:v>
                </c:pt>
                <c:pt idx="1014">
                  <c:v>450.0</c:v>
                </c:pt>
                <c:pt idx="1015">
                  <c:v>820.0</c:v>
                </c:pt>
                <c:pt idx="1016">
                  <c:v>185.0</c:v>
                </c:pt>
                <c:pt idx="1017">
                  <c:v>985.0</c:v>
                </c:pt>
                <c:pt idx="1018">
                  <c:v>1210.0</c:v>
                </c:pt>
                <c:pt idx="1019">
                  <c:v>740.0</c:v>
                </c:pt>
                <c:pt idx="1020">
                  <c:v>895.0</c:v>
                </c:pt>
                <c:pt idx="1021">
                  <c:v>2235.0</c:v>
                </c:pt>
                <c:pt idx="1022">
                  <c:v>3890.0</c:v>
                </c:pt>
                <c:pt idx="1023">
                  <c:v>150.0</c:v>
                </c:pt>
                <c:pt idx="1024">
                  <c:v>450.0</c:v>
                </c:pt>
                <c:pt idx="1025">
                  <c:v>220.0</c:v>
                </c:pt>
                <c:pt idx="1026">
                  <c:v>2110.0</c:v>
                </c:pt>
                <c:pt idx="1027">
                  <c:v>350.0</c:v>
                </c:pt>
                <c:pt idx="1028">
                  <c:v>20.0</c:v>
                </c:pt>
                <c:pt idx="1029">
                  <c:v>5265.0</c:v>
                </c:pt>
                <c:pt idx="1030">
                  <c:v>960.0</c:v>
                </c:pt>
                <c:pt idx="1031">
                  <c:v>1800.0</c:v>
                </c:pt>
                <c:pt idx="1032">
                  <c:v>5405.0</c:v>
                </c:pt>
                <c:pt idx="1033">
                  <c:v>4305.0</c:v>
                </c:pt>
                <c:pt idx="1034">
                  <c:v>2310.0</c:v>
                </c:pt>
                <c:pt idx="1035">
                  <c:v>400.0</c:v>
                </c:pt>
                <c:pt idx="1036">
                  <c:v>8535.0</c:v>
                </c:pt>
                <c:pt idx="1037">
                  <c:v>650.0</c:v>
                </c:pt>
                <c:pt idx="1038">
                  <c:v>430.0</c:v>
                </c:pt>
                <c:pt idx="1039">
                  <c:v>1850.0</c:v>
                </c:pt>
                <c:pt idx="1040">
                  <c:v>2190.0</c:v>
                </c:pt>
                <c:pt idx="1041">
                  <c:v>6900.0</c:v>
                </c:pt>
                <c:pt idx="1042">
                  <c:v>955.0</c:v>
                </c:pt>
                <c:pt idx="1043">
                  <c:v>2500.0</c:v>
                </c:pt>
                <c:pt idx="1044">
                  <c:v>615.0</c:v>
                </c:pt>
                <c:pt idx="1045">
                  <c:v>580.0</c:v>
                </c:pt>
                <c:pt idx="1046">
                  <c:v>1300.0</c:v>
                </c:pt>
                <c:pt idx="1047">
                  <c:v>125.0</c:v>
                </c:pt>
                <c:pt idx="1048">
                  <c:v>1115.0</c:v>
                </c:pt>
                <c:pt idx="1049">
                  <c:v>560.0</c:v>
                </c:pt>
                <c:pt idx="1050">
                  <c:v>1340.0</c:v>
                </c:pt>
                <c:pt idx="1051">
                  <c:v>855.0</c:v>
                </c:pt>
                <c:pt idx="1052">
                  <c:v>1520.0</c:v>
                </c:pt>
                <c:pt idx="1053">
                  <c:v>120.0</c:v>
                </c:pt>
                <c:pt idx="1054">
                  <c:v>3640.0</c:v>
                </c:pt>
                <c:pt idx="1055">
                  <c:v>0.0</c:v>
                </c:pt>
                <c:pt idx="1056">
                  <c:v>4210.0</c:v>
                </c:pt>
                <c:pt idx="1057">
                  <c:v>310.0</c:v>
                </c:pt>
                <c:pt idx="1058">
                  <c:v>20.0</c:v>
                </c:pt>
                <c:pt idx="1059">
                  <c:v>1510.0</c:v>
                </c:pt>
                <c:pt idx="1060">
                  <c:v>4040.0</c:v>
                </c:pt>
                <c:pt idx="1061">
                  <c:v>595.0</c:v>
                </c:pt>
                <c:pt idx="1062">
                  <c:v>300.0</c:v>
                </c:pt>
                <c:pt idx="1063">
                  <c:v>535.0</c:v>
                </c:pt>
                <c:pt idx="1064">
                  <c:v>1730.0</c:v>
                </c:pt>
                <c:pt idx="1065">
                  <c:v>1365.0</c:v>
                </c:pt>
                <c:pt idx="1066">
                  <c:v>505.0</c:v>
                </c:pt>
                <c:pt idx="1067">
                  <c:v>420.0</c:v>
                </c:pt>
                <c:pt idx="1068">
                  <c:v>180.0</c:v>
                </c:pt>
                <c:pt idx="1069">
                  <c:v>190.0</c:v>
                </c:pt>
                <c:pt idx="1070">
                  <c:v>720.0</c:v>
                </c:pt>
                <c:pt idx="1071">
                  <c:v>1640.0</c:v>
                </c:pt>
                <c:pt idx="1072">
                  <c:v>160.0</c:v>
                </c:pt>
                <c:pt idx="1073">
                  <c:v>1460.0</c:v>
                </c:pt>
                <c:pt idx="1074">
                  <c:v>375.0</c:v>
                </c:pt>
                <c:pt idx="1075">
                  <c:v>3520.0</c:v>
                </c:pt>
                <c:pt idx="1076">
                  <c:v>590.0</c:v>
                </c:pt>
                <c:pt idx="1077">
                  <c:v>420.0</c:v>
                </c:pt>
                <c:pt idx="1078">
                  <c:v>190.0</c:v>
                </c:pt>
                <c:pt idx="1079">
                  <c:v>130.0</c:v>
                </c:pt>
                <c:pt idx="1080">
                  <c:v>700.0</c:v>
                </c:pt>
                <c:pt idx="1081">
                  <c:v>365.0</c:v>
                </c:pt>
                <c:pt idx="1082">
                  <c:v>325.0</c:v>
                </c:pt>
                <c:pt idx="1083">
                  <c:v>615.0</c:v>
                </c:pt>
                <c:pt idx="1084">
                  <c:v>280.0</c:v>
                </c:pt>
                <c:pt idx="1085">
                  <c:v>1290.0</c:v>
                </c:pt>
                <c:pt idx="1086">
                  <c:v>2200.0</c:v>
                </c:pt>
                <c:pt idx="1087">
                  <c:v>160.0</c:v>
                </c:pt>
                <c:pt idx="1088">
                  <c:v>620.0</c:v>
                </c:pt>
                <c:pt idx="1089">
                  <c:v>1955.0</c:v>
                </c:pt>
                <c:pt idx="1090">
                  <c:v>1925.0</c:v>
                </c:pt>
                <c:pt idx="1091">
                  <c:v>265.0</c:v>
                </c:pt>
                <c:pt idx="1092">
                  <c:v>2840.0</c:v>
                </c:pt>
                <c:pt idx="1093">
                  <c:v>905.0</c:v>
                </c:pt>
                <c:pt idx="1094">
                  <c:v>2155.0</c:v>
                </c:pt>
                <c:pt idx="1095">
                  <c:v>575.0</c:v>
                </c:pt>
                <c:pt idx="1096">
                  <c:v>2140.0</c:v>
                </c:pt>
                <c:pt idx="1097">
                  <c:v>2110.0</c:v>
                </c:pt>
                <c:pt idx="1098">
                  <c:v>200.0</c:v>
                </c:pt>
                <c:pt idx="1099">
                  <c:v>0.0</c:v>
                </c:pt>
                <c:pt idx="1100">
                  <c:v>1860.0</c:v>
                </c:pt>
                <c:pt idx="1101">
                  <c:v>1670.0</c:v>
                </c:pt>
                <c:pt idx="1102">
                  <c:v>1300.0</c:v>
                </c:pt>
                <c:pt idx="1103">
                  <c:v>1890.0</c:v>
                </c:pt>
                <c:pt idx="1104">
                  <c:v>440.0</c:v>
                </c:pt>
                <c:pt idx="1105">
                  <c:v>1450.0</c:v>
                </c:pt>
                <c:pt idx="1106">
                  <c:v>915.0</c:v>
                </c:pt>
                <c:pt idx="1107">
                  <c:v>0.0</c:v>
                </c:pt>
                <c:pt idx="1108">
                  <c:v>250.0</c:v>
                </c:pt>
                <c:pt idx="1109">
                  <c:v>785.0</c:v>
                </c:pt>
                <c:pt idx="1110">
                  <c:v>1120.0</c:v>
                </c:pt>
                <c:pt idx="1111">
                  <c:v>590.0</c:v>
                </c:pt>
                <c:pt idx="1112">
                  <c:v>970.0</c:v>
                </c:pt>
                <c:pt idx="1113">
                  <c:v>1470.0</c:v>
                </c:pt>
                <c:pt idx="1114">
                  <c:v>410.0</c:v>
                </c:pt>
                <c:pt idx="1115">
                  <c:v>750.0</c:v>
                </c:pt>
                <c:pt idx="1116">
                  <c:v>775.0</c:v>
                </c:pt>
                <c:pt idx="1117">
                  <c:v>180.0</c:v>
                </c:pt>
                <c:pt idx="1118">
                  <c:v>1190.0</c:v>
                </c:pt>
                <c:pt idx="1119">
                  <c:v>1420.0</c:v>
                </c:pt>
                <c:pt idx="1120">
                  <c:v>1010.0</c:v>
                </c:pt>
                <c:pt idx="1121">
                  <c:v>1325.0</c:v>
                </c:pt>
                <c:pt idx="1122">
                  <c:v>2645.0</c:v>
                </c:pt>
                <c:pt idx="1123">
                  <c:v>1320.0</c:v>
                </c:pt>
                <c:pt idx="1124">
                  <c:v>905.0</c:v>
                </c:pt>
                <c:pt idx="1125">
                  <c:v>1700.0</c:v>
                </c:pt>
                <c:pt idx="1126">
                  <c:v>810.0</c:v>
                </c:pt>
                <c:pt idx="1127">
                  <c:v>1190.0</c:v>
                </c:pt>
                <c:pt idx="1128">
                  <c:v>940.0</c:v>
                </c:pt>
                <c:pt idx="1129">
                  <c:v>1130.0</c:v>
                </c:pt>
                <c:pt idx="1130">
                  <c:v>760.0</c:v>
                </c:pt>
                <c:pt idx="1131">
                  <c:v>575.0</c:v>
                </c:pt>
                <c:pt idx="1132">
                  <c:v>1310.0</c:v>
                </c:pt>
                <c:pt idx="1133">
                  <c:v>965.0</c:v>
                </c:pt>
                <c:pt idx="1134">
                  <c:v>860.0</c:v>
                </c:pt>
                <c:pt idx="1135">
                  <c:v>1110.0</c:v>
                </c:pt>
                <c:pt idx="1136">
                  <c:v>815.0</c:v>
                </c:pt>
                <c:pt idx="1137">
                  <c:v>560.0</c:v>
                </c:pt>
                <c:pt idx="1138">
                  <c:v>120.0</c:v>
                </c:pt>
                <c:pt idx="1139">
                  <c:v>260.0</c:v>
                </c:pt>
                <c:pt idx="1140">
                  <c:v>40.0</c:v>
                </c:pt>
                <c:pt idx="1141">
                  <c:v>240.0</c:v>
                </c:pt>
                <c:pt idx="1142">
                  <c:v>300.0</c:v>
                </c:pt>
                <c:pt idx="1143">
                  <c:v>365.0</c:v>
                </c:pt>
                <c:pt idx="1144">
                  <c:v>360.0</c:v>
                </c:pt>
                <c:pt idx="1145">
                  <c:v>900.0</c:v>
                </c:pt>
                <c:pt idx="1146">
                  <c:v>200.0</c:v>
                </c:pt>
                <c:pt idx="1147">
                  <c:v>810.0</c:v>
                </c:pt>
                <c:pt idx="1148">
                  <c:v>190.0</c:v>
                </c:pt>
                <c:pt idx="1149">
                  <c:v>680.0</c:v>
                </c:pt>
                <c:pt idx="1150">
                  <c:v>110.0</c:v>
                </c:pt>
                <c:pt idx="1151">
                  <c:v>325.0</c:v>
                </c:pt>
                <c:pt idx="1152">
                  <c:v>235.0</c:v>
                </c:pt>
                <c:pt idx="1153">
                  <c:v>370.0</c:v>
                </c:pt>
                <c:pt idx="1154">
                  <c:v>1130.0</c:v>
                </c:pt>
                <c:pt idx="1155">
                  <c:v>2360.0</c:v>
                </c:pt>
                <c:pt idx="1156">
                  <c:v>1190.0</c:v>
                </c:pt>
                <c:pt idx="1157">
                  <c:v>1525.0</c:v>
                </c:pt>
                <c:pt idx="1158">
                  <c:v>1345.0</c:v>
                </c:pt>
                <c:pt idx="1159">
                  <c:v>1650.0</c:v>
                </c:pt>
                <c:pt idx="1160">
                  <c:v>2170.0</c:v>
                </c:pt>
                <c:pt idx="1161">
                  <c:v>1405.0</c:v>
                </c:pt>
                <c:pt idx="1162">
                  <c:v>665.0</c:v>
                </c:pt>
                <c:pt idx="1163">
                  <c:v>1815.0</c:v>
                </c:pt>
                <c:pt idx="1164">
                  <c:v>650.0</c:v>
                </c:pt>
                <c:pt idx="1165">
                  <c:v>1720.0</c:v>
                </c:pt>
                <c:pt idx="1166">
                  <c:v>1075.0</c:v>
                </c:pt>
                <c:pt idx="1167">
                  <c:v>1730.0</c:v>
                </c:pt>
                <c:pt idx="1168">
                  <c:v>1585.0</c:v>
                </c:pt>
                <c:pt idx="1169">
                  <c:v>1600.0</c:v>
                </c:pt>
                <c:pt idx="1170">
                  <c:v>1230.0</c:v>
                </c:pt>
                <c:pt idx="1171">
                  <c:v>2005.0</c:v>
                </c:pt>
                <c:pt idx="1172">
                  <c:v>1830.0</c:v>
                </c:pt>
                <c:pt idx="1173">
                  <c:v>1390.0</c:v>
                </c:pt>
                <c:pt idx="1174">
                  <c:v>1360.0</c:v>
                </c:pt>
                <c:pt idx="1175">
                  <c:v>1865.0</c:v>
                </c:pt>
                <c:pt idx="1176">
                  <c:v>215.0</c:v>
                </c:pt>
                <c:pt idx="1177">
                  <c:v>1495.0</c:v>
                </c:pt>
                <c:pt idx="1178">
                  <c:v>2035.0</c:v>
                </c:pt>
                <c:pt idx="1179">
                  <c:v>370.0</c:v>
                </c:pt>
                <c:pt idx="1180">
                  <c:v>1600.0</c:v>
                </c:pt>
                <c:pt idx="1181">
                  <c:v>2050.0</c:v>
                </c:pt>
                <c:pt idx="1182">
                  <c:v>410.0</c:v>
                </c:pt>
                <c:pt idx="1183">
                  <c:v>80.0</c:v>
                </c:pt>
                <c:pt idx="1184">
                  <c:v>1180.0</c:v>
                </c:pt>
                <c:pt idx="1185">
                  <c:v>100.0</c:v>
                </c:pt>
                <c:pt idx="1186">
                  <c:v>505.0</c:v>
                </c:pt>
                <c:pt idx="1187">
                  <c:v>120.0</c:v>
                </c:pt>
                <c:pt idx="1188">
                  <c:v>0.0</c:v>
                </c:pt>
                <c:pt idx="1189">
                  <c:v>100.0</c:v>
                </c:pt>
                <c:pt idx="1190">
                  <c:v>60.0</c:v>
                </c:pt>
                <c:pt idx="1191">
                  <c:v>180.0</c:v>
                </c:pt>
                <c:pt idx="1192">
                  <c:v>200.0</c:v>
                </c:pt>
                <c:pt idx="1193">
                  <c:v>80.0</c:v>
                </c:pt>
                <c:pt idx="1194">
                  <c:v>100.0</c:v>
                </c:pt>
                <c:pt idx="1195">
                  <c:v>240.0</c:v>
                </c:pt>
                <c:pt idx="1196">
                  <c:v>280.0</c:v>
                </c:pt>
                <c:pt idx="1197">
                  <c:v>100.0</c:v>
                </c:pt>
                <c:pt idx="1198">
                  <c:v>360.0</c:v>
                </c:pt>
                <c:pt idx="1199">
                  <c:v>120.0</c:v>
                </c:pt>
                <c:pt idx="1200">
                  <c:v>140.0</c:v>
                </c:pt>
                <c:pt idx="1201">
                  <c:v>80.0</c:v>
                </c:pt>
              </c:numCache>
            </c:numRef>
          </c:yVal>
          <c:bubbleSize>
            <c:numRef>
              <c:f>'PI AREA  P100'!$AZ$3:$AZ$1204</c:f>
              <c:numCache>
                <c:formatCode>0.00</c:formatCode>
                <c:ptCount val="1202"/>
                <c:pt idx="0">
                  <c:v>0.00168928906269796</c:v>
                </c:pt>
                <c:pt idx="1">
                  <c:v>0.0641929843825226</c:v>
                </c:pt>
                <c:pt idx="2">
                  <c:v>0.00844644531348982</c:v>
                </c:pt>
                <c:pt idx="3">
                  <c:v>0.0730617519616869</c:v>
                </c:pt>
                <c:pt idx="4">
                  <c:v>0.00844644531348982</c:v>
                </c:pt>
                <c:pt idx="5">
                  <c:v>0.0101357343761878</c:v>
                </c:pt>
                <c:pt idx="6">
                  <c:v>0.0574358281317307</c:v>
                </c:pt>
                <c:pt idx="7">
                  <c:v>0.0278732695345164</c:v>
                </c:pt>
                <c:pt idx="8">
                  <c:v>0.0</c:v>
                </c:pt>
                <c:pt idx="9">
                  <c:v>0.000844644531348982</c:v>
                </c:pt>
                <c:pt idx="10">
                  <c:v>0.0126696679702347</c:v>
                </c:pt>
                <c:pt idx="11">
                  <c:v>0.0101357343761878</c:v>
                </c:pt>
                <c:pt idx="12">
                  <c:v>0.00168928906269796</c:v>
                </c:pt>
                <c:pt idx="13">
                  <c:v>0.19088966408487</c:v>
                </c:pt>
                <c:pt idx="14">
                  <c:v>0.128385968765045</c:v>
                </c:pt>
                <c:pt idx="15">
                  <c:v>0.0996680546991798</c:v>
                </c:pt>
                <c:pt idx="16">
                  <c:v>0.0565911836003818</c:v>
                </c:pt>
                <c:pt idx="17">
                  <c:v>0.0236500468777715</c:v>
                </c:pt>
                <c:pt idx="18">
                  <c:v>0.0</c:v>
                </c:pt>
                <c:pt idx="19">
                  <c:v>0.0152036015642817</c:v>
                </c:pt>
                <c:pt idx="20">
                  <c:v>0.00380090039107042</c:v>
                </c:pt>
                <c:pt idx="21">
                  <c:v>0.130497580093418</c:v>
                </c:pt>
                <c:pt idx="22">
                  <c:v>0.0101357343761878</c:v>
                </c:pt>
                <c:pt idx="23">
                  <c:v>0.168928906269796</c:v>
                </c:pt>
                <c:pt idx="24">
                  <c:v>0.0244946914091205</c:v>
                </c:pt>
                <c:pt idx="25">
                  <c:v>0.113182367200764</c:v>
                </c:pt>
                <c:pt idx="26">
                  <c:v>0.0396982929734021</c:v>
                </c:pt>
                <c:pt idx="27">
                  <c:v>0.044766160161496</c:v>
                </c:pt>
                <c:pt idx="28">
                  <c:v>0.0101357343761878</c:v>
                </c:pt>
                <c:pt idx="29">
                  <c:v>0.119939523451555</c:v>
                </c:pt>
                <c:pt idx="30">
                  <c:v>0.189622697287846</c:v>
                </c:pt>
                <c:pt idx="31">
                  <c:v>0.102201988293227</c:v>
                </c:pt>
                <c:pt idx="32">
                  <c:v>0.303227386754284</c:v>
                </c:pt>
                <c:pt idx="33">
                  <c:v>0.10811450001267</c:v>
                </c:pt>
                <c:pt idx="34">
                  <c:v>0.0979787656364818</c:v>
                </c:pt>
                <c:pt idx="35">
                  <c:v>0.353906058635223</c:v>
                </c:pt>
                <c:pt idx="36">
                  <c:v>0.187511085959474</c:v>
                </c:pt>
                <c:pt idx="37">
                  <c:v>0.127119001968022</c:v>
                </c:pt>
                <c:pt idx="38">
                  <c:v>0.00506786718809389</c:v>
                </c:pt>
                <c:pt idx="39">
                  <c:v>0.0337857812539593</c:v>
                </c:pt>
                <c:pt idx="40">
                  <c:v>0.0785519414154553</c:v>
                </c:pt>
                <c:pt idx="41">
                  <c:v>0.0371643593793552</c:v>
                </c:pt>
                <c:pt idx="42">
                  <c:v>0.128385968765045</c:v>
                </c:pt>
                <c:pt idx="43">
                  <c:v>0.0</c:v>
                </c:pt>
                <c:pt idx="44">
                  <c:v>0.047300093755543</c:v>
                </c:pt>
                <c:pt idx="45">
                  <c:v>0.101357343761878</c:v>
                </c:pt>
                <c:pt idx="46">
                  <c:v>0.000422322265674491</c:v>
                </c:pt>
                <c:pt idx="47">
                  <c:v>0.0</c:v>
                </c:pt>
                <c:pt idx="48">
                  <c:v>0.0422322265674491</c:v>
                </c:pt>
                <c:pt idx="49">
                  <c:v>0.146123503923374</c:v>
                </c:pt>
                <c:pt idx="50">
                  <c:v>0.044766160161496</c:v>
                </c:pt>
                <c:pt idx="51">
                  <c:v>0.0878430312602941</c:v>
                </c:pt>
                <c:pt idx="52">
                  <c:v>0.0506786718809389</c:v>
                </c:pt>
                <c:pt idx="53">
                  <c:v>0.0152036015642817</c:v>
                </c:pt>
                <c:pt idx="54">
                  <c:v>0.0557465390690328</c:v>
                </c:pt>
                <c:pt idx="55">
                  <c:v>0.0709501406333145</c:v>
                </c:pt>
                <c:pt idx="56">
                  <c:v>0.0270286250031674</c:v>
                </c:pt>
                <c:pt idx="57">
                  <c:v>0.100512699230529</c:v>
                </c:pt>
                <c:pt idx="58">
                  <c:v>0.0126696679702347</c:v>
                </c:pt>
                <c:pt idx="59">
                  <c:v>0.167239617207098</c:v>
                </c:pt>
                <c:pt idx="60">
                  <c:v>0.0506786718809389</c:v>
                </c:pt>
                <c:pt idx="61">
                  <c:v>0.107269855481321</c:v>
                </c:pt>
                <c:pt idx="62">
                  <c:v>0.0489893828182409</c:v>
                </c:pt>
                <c:pt idx="63">
                  <c:v>0.0540572500063348</c:v>
                </c:pt>
                <c:pt idx="64">
                  <c:v>0.0152036015642817</c:v>
                </c:pt>
                <c:pt idx="65">
                  <c:v>0.0722171074303379</c:v>
                </c:pt>
                <c:pt idx="66">
                  <c:v>0.0101357343761878</c:v>
                </c:pt>
                <c:pt idx="67">
                  <c:v>0.202292365258081</c:v>
                </c:pt>
                <c:pt idx="68">
                  <c:v>0.0802412304781532</c:v>
                </c:pt>
                <c:pt idx="69">
                  <c:v>0.228898667995574</c:v>
                </c:pt>
                <c:pt idx="70">
                  <c:v>0.0515233164122879</c:v>
                </c:pt>
                <c:pt idx="71">
                  <c:v>0.0118250234388857</c:v>
                </c:pt>
                <c:pt idx="72">
                  <c:v>0.0135143125015837</c:v>
                </c:pt>
                <c:pt idx="73">
                  <c:v>0.123318101576951</c:v>
                </c:pt>
                <c:pt idx="74">
                  <c:v>0.0143589570329327</c:v>
                </c:pt>
                <c:pt idx="75">
                  <c:v>0.301538097691586</c:v>
                </c:pt>
                <c:pt idx="76">
                  <c:v>0.51438851959153</c:v>
                </c:pt>
                <c:pt idx="77">
                  <c:v>0.0658822734452206</c:v>
                </c:pt>
                <c:pt idx="78">
                  <c:v>0.0565911836003818</c:v>
                </c:pt>
                <c:pt idx="79">
                  <c:v>0.0743287187587104</c:v>
                </c:pt>
                <c:pt idx="80">
                  <c:v>0.0933332207140625</c:v>
                </c:pt>
                <c:pt idx="81">
                  <c:v>0.128385968765045</c:v>
                </c:pt>
                <c:pt idx="82">
                  <c:v>0.0211161132837245</c:v>
                </c:pt>
                <c:pt idx="83">
                  <c:v>0.0274509472688419</c:v>
                </c:pt>
                <c:pt idx="84">
                  <c:v>0.144011892595001</c:v>
                </c:pt>
                <c:pt idx="85">
                  <c:v>0.045610804692845</c:v>
                </c:pt>
                <c:pt idx="86">
                  <c:v>0.151191371111468</c:v>
                </c:pt>
                <c:pt idx="87">
                  <c:v>0.0557465390690328</c:v>
                </c:pt>
                <c:pt idx="88">
                  <c:v>0.14950208204877</c:v>
                </c:pt>
                <c:pt idx="89">
                  <c:v>0.219607578150735</c:v>
                </c:pt>
                <c:pt idx="90">
                  <c:v>0.229320990261249</c:v>
                </c:pt>
                <c:pt idx="91">
                  <c:v>0.0422322265674491</c:v>
                </c:pt>
                <c:pt idx="92">
                  <c:v>0.0443438378958215</c:v>
                </c:pt>
                <c:pt idx="93">
                  <c:v>0.184132507834078</c:v>
                </c:pt>
                <c:pt idx="94">
                  <c:v>0.0768626523527573</c:v>
                </c:pt>
                <c:pt idx="95">
                  <c:v>0.0152036015642817</c:v>
                </c:pt>
                <c:pt idx="96">
                  <c:v>0.0760180078214083</c:v>
                </c:pt>
                <c:pt idx="97">
                  <c:v>0.0337857812539593</c:v>
                </c:pt>
                <c:pt idx="98">
                  <c:v>0.0785519414154553</c:v>
                </c:pt>
                <c:pt idx="99">
                  <c:v>0.0958671543081094</c:v>
                </c:pt>
                <c:pt idx="100">
                  <c:v>0.0798189082124788</c:v>
                </c:pt>
                <c:pt idx="101">
                  <c:v>0.0135143125015837</c:v>
                </c:pt>
                <c:pt idx="102">
                  <c:v>0.114871656263462</c:v>
                </c:pt>
                <c:pt idx="103">
                  <c:v>0.0950225097767604</c:v>
                </c:pt>
                <c:pt idx="104">
                  <c:v>0.0278732695345164</c:v>
                </c:pt>
                <c:pt idx="105">
                  <c:v>0.119939523451555</c:v>
                </c:pt>
                <c:pt idx="106">
                  <c:v>0.0764403300870828</c:v>
                </c:pt>
                <c:pt idx="107">
                  <c:v>0.00886876757916431</c:v>
                </c:pt>
                <c:pt idx="108">
                  <c:v>0.0135143125015837</c:v>
                </c:pt>
                <c:pt idx="109">
                  <c:v>0.045610804692845</c:v>
                </c:pt>
                <c:pt idx="110">
                  <c:v>0.106425210949972</c:v>
                </c:pt>
                <c:pt idx="111">
                  <c:v>0.116560945326159</c:v>
                </c:pt>
                <c:pt idx="112">
                  <c:v>0.044766160161496</c:v>
                </c:pt>
                <c:pt idx="113">
                  <c:v>0.000422322265674491</c:v>
                </c:pt>
                <c:pt idx="114">
                  <c:v>0.0101357343761878</c:v>
                </c:pt>
                <c:pt idx="115">
                  <c:v>0.0168928906269796</c:v>
                </c:pt>
                <c:pt idx="116">
                  <c:v>0.0</c:v>
                </c:pt>
                <c:pt idx="117">
                  <c:v>0.0354750703166572</c:v>
                </c:pt>
                <c:pt idx="118">
                  <c:v>0.102201988293227</c:v>
                </c:pt>
                <c:pt idx="119">
                  <c:v>0.0185821796896776</c:v>
                </c:pt>
                <c:pt idx="120">
                  <c:v>0.0827751640722002</c:v>
                </c:pt>
                <c:pt idx="121">
                  <c:v>0.0675715625079185</c:v>
                </c:pt>
                <c:pt idx="122">
                  <c:v>0.0907992871200155</c:v>
                </c:pt>
                <c:pt idx="123">
                  <c:v>0.0764403300870828</c:v>
                </c:pt>
                <c:pt idx="124">
                  <c:v>0.0139366347672582</c:v>
                </c:pt>
                <c:pt idx="125">
                  <c:v>0.114871656263462</c:v>
                </c:pt>
                <c:pt idx="126">
                  <c:v>0.00844644531348982</c:v>
                </c:pt>
                <c:pt idx="127">
                  <c:v>0.105580566418623</c:v>
                </c:pt>
                <c:pt idx="128">
                  <c:v>0.105580566418623</c:v>
                </c:pt>
                <c:pt idx="129">
                  <c:v>0.0650376289138716</c:v>
                </c:pt>
                <c:pt idx="130">
                  <c:v>0.0722171074303379</c:v>
                </c:pt>
                <c:pt idx="131">
                  <c:v>0.0726394296960124</c:v>
                </c:pt>
                <c:pt idx="132">
                  <c:v>0.0329411367226103</c:v>
                </c:pt>
                <c:pt idx="133">
                  <c:v>0.0177375351583286</c:v>
                </c:pt>
                <c:pt idx="134">
                  <c:v>0.0692608515706165</c:v>
                </c:pt>
                <c:pt idx="135">
                  <c:v>0.090376964854341</c:v>
                </c:pt>
                <c:pt idx="136">
                  <c:v>0.440904445364168</c:v>
                </c:pt>
                <c:pt idx="137">
                  <c:v>0.142744925797978</c:v>
                </c:pt>
                <c:pt idx="138">
                  <c:v>0.195112886741615</c:v>
                </c:pt>
                <c:pt idx="139">
                  <c:v>0.24072369143446</c:v>
                </c:pt>
                <c:pt idx="140">
                  <c:v>0.128385968765045</c:v>
                </c:pt>
                <c:pt idx="141">
                  <c:v>0.0857314199319216</c:v>
                </c:pt>
                <c:pt idx="142">
                  <c:v>0.0798189082124788</c:v>
                </c:pt>
                <c:pt idx="143">
                  <c:v>0.0430768710987981</c:v>
                </c:pt>
                <c:pt idx="144">
                  <c:v>0.0612367285228012</c:v>
                </c:pt>
                <c:pt idx="145">
                  <c:v>0.0536349277406603</c:v>
                </c:pt>
                <c:pt idx="146">
                  <c:v>0.00422322265674491</c:v>
                </c:pt>
                <c:pt idx="147">
                  <c:v>0.177375351583286</c:v>
                </c:pt>
                <c:pt idx="148">
                  <c:v>0.0578581503974052</c:v>
                </c:pt>
                <c:pt idx="149">
                  <c:v>0.106002888684297</c:v>
                </c:pt>
                <c:pt idx="150">
                  <c:v>0.00675715625079185</c:v>
                </c:pt>
                <c:pt idx="151">
                  <c:v>0.047300093755543</c:v>
                </c:pt>
                <c:pt idx="152">
                  <c:v>0.156681560565236</c:v>
                </c:pt>
                <c:pt idx="153">
                  <c:v>0.1655503281444</c:v>
                </c:pt>
                <c:pt idx="154">
                  <c:v>0.0591251171944287</c:v>
                </c:pt>
                <c:pt idx="155">
                  <c:v>0.048144738286892</c:v>
                </c:pt>
                <c:pt idx="156">
                  <c:v>0.0992457324335053</c:v>
                </c:pt>
                <c:pt idx="157">
                  <c:v>0.137677058609884</c:v>
                </c:pt>
                <c:pt idx="158">
                  <c:v>0.0295625585972144</c:v>
                </c:pt>
                <c:pt idx="159">
                  <c:v>0.0422322265674491</c:v>
                </c:pt>
                <c:pt idx="160">
                  <c:v>0.0878430312602941</c:v>
                </c:pt>
                <c:pt idx="161">
                  <c:v>0.0202714687523756</c:v>
                </c:pt>
                <c:pt idx="162">
                  <c:v>0.0160482460956306</c:v>
                </c:pt>
                <c:pt idx="163">
                  <c:v>0.105158244152948</c:v>
                </c:pt>
                <c:pt idx="164">
                  <c:v>0.0118250234388857</c:v>
                </c:pt>
                <c:pt idx="165">
                  <c:v>0.0506786718809389</c:v>
                </c:pt>
                <c:pt idx="166">
                  <c:v>0.103046632824576</c:v>
                </c:pt>
                <c:pt idx="167">
                  <c:v>0.0</c:v>
                </c:pt>
                <c:pt idx="168">
                  <c:v>0.0743287187587104</c:v>
                </c:pt>
                <c:pt idx="169">
                  <c:v>0.0173152128926541</c:v>
                </c:pt>
                <c:pt idx="170">
                  <c:v>0.0701054961019655</c:v>
                </c:pt>
                <c:pt idx="171">
                  <c:v>0.0802412304781532</c:v>
                </c:pt>
                <c:pt idx="172">
                  <c:v>0.0633483398511736</c:v>
                </c:pt>
                <c:pt idx="173">
                  <c:v>0.0599697617257777</c:v>
                </c:pt>
                <c:pt idx="174">
                  <c:v>0.0798189082124788</c:v>
                </c:pt>
                <c:pt idx="175">
                  <c:v>0.113182367200764</c:v>
                </c:pt>
                <c:pt idx="176">
                  <c:v>0.0477224160212175</c:v>
                </c:pt>
                <c:pt idx="177">
                  <c:v>0.0135143125015837</c:v>
                </c:pt>
                <c:pt idx="178">
                  <c:v>0.0320964921912613</c:v>
                </c:pt>
                <c:pt idx="179">
                  <c:v>0.0168928906269796</c:v>
                </c:pt>
                <c:pt idx="180">
                  <c:v>0.293936296909446</c:v>
                </c:pt>
                <c:pt idx="181">
                  <c:v>0.106425210949972</c:v>
                </c:pt>
                <c:pt idx="182">
                  <c:v>0.119517201185881</c:v>
                </c:pt>
                <c:pt idx="183">
                  <c:v>0.0979787656364818</c:v>
                </c:pt>
                <c:pt idx="184">
                  <c:v>0.0219607578150735</c:v>
                </c:pt>
                <c:pt idx="185">
                  <c:v>0.0861537421975961</c:v>
                </c:pt>
                <c:pt idx="186">
                  <c:v>0.0781296191497808</c:v>
                </c:pt>
                <c:pt idx="187">
                  <c:v>0.0152036015642817</c:v>
                </c:pt>
                <c:pt idx="188">
                  <c:v>0.0962894765737839</c:v>
                </c:pt>
                <c:pt idx="189">
                  <c:v>0.23607814651204</c:v>
                </c:pt>
                <c:pt idx="190">
                  <c:v>0.0168928906269796</c:v>
                </c:pt>
                <c:pt idx="191">
                  <c:v>0.154147626971189</c:v>
                </c:pt>
                <c:pt idx="192">
                  <c:v>0.0637706621168481</c:v>
                </c:pt>
                <c:pt idx="193">
                  <c:v>0.0827751640722002</c:v>
                </c:pt>
                <c:pt idx="194">
                  <c:v>0.0578581503974052</c:v>
                </c:pt>
                <c:pt idx="195">
                  <c:v>0.0329411367226103</c:v>
                </c:pt>
                <c:pt idx="196">
                  <c:v>0.092910898448388</c:v>
                </c:pt>
                <c:pt idx="197">
                  <c:v>0.0135143125015837</c:v>
                </c:pt>
                <c:pt idx="198">
                  <c:v>0.0211161132837245</c:v>
                </c:pt>
                <c:pt idx="199">
                  <c:v>0.0405429375047511</c:v>
                </c:pt>
                <c:pt idx="200">
                  <c:v>0.0135143125015837</c:v>
                </c:pt>
                <c:pt idx="201">
                  <c:v>0.0337857812539593</c:v>
                </c:pt>
                <c:pt idx="202">
                  <c:v>0.0257616582061439</c:v>
                </c:pt>
                <c:pt idx="203">
                  <c:v>0.00844644531348982</c:v>
                </c:pt>
                <c:pt idx="204">
                  <c:v>0.267752316437627</c:v>
                </c:pt>
                <c:pt idx="205">
                  <c:v>0.0135143125015837</c:v>
                </c:pt>
                <c:pt idx="206">
                  <c:v>0.00126696679702347</c:v>
                </c:pt>
                <c:pt idx="207">
                  <c:v>0.00506786718809389</c:v>
                </c:pt>
                <c:pt idx="208">
                  <c:v>0.0540572500063348</c:v>
                </c:pt>
                <c:pt idx="209">
                  <c:v>0.00168928906269796</c:v>
                </c:pt>
                <c:pt idx="210">
                  <c:v>0.0202714687523756</c:v>
                </c:pt>
                <c:pt idx="211">
                  <c:v>0.0337857812539593</c:v>
                </c:pt>
                <c:pt idx="212">
                  <c:v>0.0291402363315399</c:v>
                </c:pt>
                <c:pt idx="213">
                  <c:v>0.0810858750095022</c:v>
                </c:pt>
                <c:pt idx="214">
                  <c:v>0.19469056447594</c:v>
                </c:pt>
                <c:pt idx="215">
                  <c:v>0.129652935562069</c:v>
                </c:pt>
                <c:pt idx="216">
                  <c:v>0.0793965859468043</c:v>
                </c:pt>
                <c:pt idx="217">
                  <c:v>0.167239617207098</c:v>
                </c:pt>
                <c:pt idx="218">
                  <c:v>0.0105580566418623</c:v>
                </c:pt>
                <c:pt idx="219">
                  <c:v>0.00337857812539593</c:v>
                </c:pt>
                <c:pt idx="220">
                  <c:v>0.0274509472688419</c:v>
                </c:pt>
                <c:pt idx="221">
                  <c:v>0.0253393359404694</c:v>
                </c:pt>
                <c:pt idx="222">
                  <c:v>0.0244946914091205</c:v>
                </c:pt>
                <c:pt idx="223">
                  <c:v>0.0</c:v>
                </c:pt>
                <c:pt idx="224">
                  <c:v>0.0667269179765695</c:v>
                </c:pt>
                <c:pt idx="225">
                  <c:v>0.103046632824576</c:v>
                </c:pt>
                <c:pt idx="226">
                  <c:v>0.0549018945376838</c:v>
                </c:pt>
                <c:pt idx="227">
                  <c:v>0.0304072031285633</c:v>
                </c:pt>
                <c:pt idx="228">
                  <c:v>0.090376964854341</c:v>
                </c:pt>
                <c:pt idx="229">
                  <c:v>0.102201988293227</c:v>
                </c:pt>
                <c:pt idx="230">
                  <c:v>0.176108384786263</c:v>
                </c:pt>
                <c:pt idx="231">
                  <c:v>0.168928906269796</c:v>
                </c:pt>
                <c:pt idx="232">
                  <c:v>0.11191540040374</c:v>
                </c:pt>
                <c:pt idx="233">
                  <c:v>0.090376964854341</c:v>
                </c:pt>
                <c:pt idx="234">
                  <c:v>0.108959144544019</c:v>
                </c:pt>
                <c:pt idx="235">
                  <c:v>0.0726394296960124</c:v>
                </c:pt>
                <c:pt idx="236">
                  <c:v>0.0793965859468043</c:v>
                </c:pt>
                <c:pt idx="237">
                  <c:v>0.146123503923374</c:v>
                </c:pt>
                <c:pt idx="238">
                  <c:v>0.125429712905324</c:v>
                </c:pt>
                <c:pt idx="239">
                  <c:v>0.046455449224194</c:v>
                </c:pt>
                <c:pt idx="240">
                  <c:v>0.0751733632900594</c:v>
                </c:pt>
                <c:pt idx="241">
                  <c:v>0.0709501406333145</c:v>
                </c:pt>
                <c:pt idx="242">
                  <c:v>0.0861537421975961</c:v>
                </c:pt>
                <c:pt idx="243">
                  <c:v>0.0498340273495899</c:v>
                </c:pt>
                <c:pt idx="244">
                  <c:v>0.107692177746995</c:v>
                </c:pt>
                <c:pt idx="245">
                  <c:v>0.0726394296960124</c:v>
                </c:pt>
                <c:pt idx="246">
                  <c:v>0.160904783221981</c:v>
                </c:pt>
                <c:pt idx="247">
                  <c:v>0.0413875820361001</c:v>
                </c:pt>
                <c:pt idx="248">
                  <c:v>0.00506786718809389</c:v>
                </c:pt>
                <c:pt idx="249">
                  <c:v>0.00844644531348982</c:v>
                </c:pt>
                <c:pt idx="250">
                  <c:v>0.0118250234388857</c:v>
                </c:pt>
                <c:pt idx="251">
                  <c:v>0.0</c:v>
                </c:pt>
                <c:pt idx="252">
                  <c:v>0.0</c:v>
                </c:pt>
                <c:pt idx="253">
                  <c:v>0.0185821796896776</c:v>
                </c:pt>
                <c:pt idx="254">
                  <c:v>0.0</c:v>
                </c:pt>
                <c:pt idx="255">
                  <c:v>0.0185821796896776</c:v>
                </c:pt>
                <c:pt idx="256">
                  <c:v>0.00844644531348982</c:v>
                </c:pt>
                <c:pt idx="257">
                  <c:v>0.00337857812539593</c:v>
                </c:pt>
                <c:pt idx="258">
                  <c:v>0.0152036015642817</c:v>
                </c:pt>
                <c:pt idx="259">
                  <c:v>0.0</c:v>
                </c:pt>
                <c:pt idx="260">
                  <c:v>0.0</c:v>
                </c:pt>
                <c:pt idx="261">
                  <c:v>0.00506786718809389</c:v>
                </c:pt>
                <c:pt idx="262">
                  <c:v>0.00844644531348982</c:v>
                </c:pt>
                <c:pt idx="263">
                  <c:v>0.0143589570329327</c:v>
                </c:pt>
                <c:pt idx="264">
                  <c:v>0.0798189082124788</c:v>
                </c:pt>
                <c:pt idx="265">
                  <c:v>0.00506786718809389</c:v>
                </c:pt>
                <c:pt idx="266">
                  <c:v>0.0388536484420532</c:v>
                </c:pt>
                <c:pt idx="267">
                  <c:v>0.00591251171944287</c:v>
                </c:pt>
                <c:pt idx="268">
                  <c:v>0.0118250234388857</c:v>
                </c:pt>
                <c:pt idx="269">
                  <c:v>0.0</c:v>
                </c:pt>
                <c:pt idx="270">
                  <c:v>0.00844644531348982</c:v>
                </c:pt>
                <c:pt idx="271">
                  <c:v>0.0152036015642817</c:v>
                </c:pt>
                <c:pt idx="272">
                  <c:v>0.0</c:v>
                </c:pt>
                <c:pt idx="273">
                  <c:v>0.00380090039107042</c:v>
                </c:pt>
                <c:pt idx="274">
                  <c:v>0.121628812514253</c:v>
                </c:pt>
                <c:pt idx="275">
                  <c:v>0.0544795722720093</c:v>
                </c:pt>
                <c:pt idx="276">
                  <c:v>0.0878430312602941</c:v>
                </c:pt>
                <c:pt idx="277">
                  <c:v>0.210316488305896</c:v>
                </c:pt>
                <c:pt idx="278">
                  <c:v>0.0709501406333145</c:v>
                </c:pt>
                <c:pt idx="279">
                  <c:v>0.0185821796896776</c:v>
                </c:pt>
                <c:pt idx="280">
                  <c:v>0.108536822278344</c:v>
                </c:pt>
                <c:pt idx="281">
                  <c:v>0.0823528418065257</c:v>
                </c:pt>
                <c:pt idx="282">
                  <c:v>0.100935021496203</c:v>
                </c:pt>
                <c:pt idx="283">
                  <c:v>0.0582804726630797</c:v>
                </c:pt>
                <c:pt idx="284">
                  <c:v>0.133876158218814</c:v>
                </c:pt>
                <c:pt idx="285">
                  <c:v>0.135565447281512</c:v>
                </c:pt>
                <c:pt idx="286">
                  <c:v>0.0506786718809389</c:v>
                </c:pt>
                <c:pt idx="287">
                  <c:v>0.0519456386779624</c:v>
                </c:pt>
                <c:pt idx="288">
                  <c:v>0.0380090039107042</c:v>
                </c:pt>
                <c:pt idx="289">
                  <c:v>0.391915062545927</c:v>
                </c:pt>
                <c:pt idx="290">
                  <c:v>0.0827751640722002</c:v>
                </c:pt>
                <c:pt idx="291">
                  <c:v>0.119094878920206</c:v>
                </c:pt>
                <c:pt idx="292">
                  <c:v>0.107692177746995</c:v>
                </c:pt>
                <c:pt idx="293">
                  <c:v>0.122473457045602</c:v>
                </c:pt>
                <c:pt idx="294">
                  <c:v>0.116138623060485</c:v>
                </c:pt>
                <c:pt idx="295">
                  <c:v>0.043921515630147</c:v>
                </c:pt>
                <c:pt idx="296">
                  <c:v>0.116560945326159</c:v>
                </c:pt>
                <c:pt idx="297">
                  <c:v>0.148657437517421</c:v>
                </c:pt>
                <c:pt idx="298">
                  <c:v>0.0971341211051329</c:v>
                </c:pt>
                <c:pt idx="299">
                  <c:v>0.045610804692845</c:v>
                </c:pt>
                <c:pt idx="300">
                  <c:v>0.119939523451555</c:v>
                </c:pt>
                <c:pt idx="301">
                  <c:v>0.047300093755543</c:v>
                </c:pt>
                <c:pt idx="302">
                  <c:v>0.0109803789075368</c:v>
                </c:pt>
                <c:pt idx="303">
                  <c:v>0.0853090976662472</c:v>
                </c:pt>
                <c:pt idx="304">
                  <c:v>0.0101357343761878</c:v>
                </c:pt>
                <c:pt idx="305">
                  <c:v>0.0515233164122879</c:v>
                </c:pt>
                <c:pt idx="306">
                  <c:v>0.0726394296960124</c:v>
                </c:pt>
                <c:pt idx="307">
                  <c:v>0.218762933619386</c:v>
                </c:pt>
                <c:pt idx="308">
                  <c:v>0.0785519414154553</c:v>
                </c:pt>
                <c:pt idx="309">
                  <c:v>0.00675715625079185</c:v>
                </c:pt>
                <c:pt idx="310">
                  <c:v>0.092066253917039</c:v>
                </c:pt>
                <c:pt idx="311">
                  <c:v>0.290135396518375</c:v>
                </c:pt>
                <c:pt idx="312">
                  <c:v>0.0219607578150735</c:v>
                </c:pt>
                <c:pt idx="313">
                  <c:v>0.144434214860676</c:v>
                </c:pt>
                <c:pt idx="314">
                  <c:v>0.0185821796896776</c:v>
                </c:pt>
                <c:pt idx="315">
                  <c:v>0.0591251171944287</c:v>
                </c:pt>
                <c:pt idx="316">
                  <c:v>0.138944025406907</c:v>
                </c:pt>
                <c:pt idx="317">
                  <c:v>0.092910898448388</c:v>
                </c:pt>
                <c:pt idx="318">
                  <c:v>0.266907671906278</c:v>
                </c:pt>
                <c:pt idx="319">
                  <c:v>0.149924404314444</c:v>
                </c:pt>
                <c:pt idx="320">
                  <c:v>0.456952691459799</c:v>
                </c:pt>
                <c:pt idx="321">
                  <c:v>0.00506786718809389</c:v>
                </c:pt>
                <c:pt idx="322">
                  <c:v>0.0312518476599123</c:v>
                </c:pt>
                <c:pt idx="323">
                  <c:v>0.047300093755543</c:v>
                </c:pt>
                <c:pt idx="324">
                  <c:v>0.0717947851646634</c:v>
                </c:pt>
                <c:pt idx="325">
                  <c:v>0.0118250234388857</c:v>
                </c:pt>
                <c:pt idx="326">
                  <c:v>0.0219607578150735</c:v>
                </c:pt>
                <c:pt idx="327">
                  <c:v>0.246636203153903</c:v>
                </c:pt>
                <c:pt idx="328">
                  <c:v>0.0726394296960124</c:v>
                </c:pt>
                <c:pt idx="329">
                  <c:v>0.15330298243984</c:v>
                </c:pt>
                <c:pt idx="330">
                  <c:v>0.0422322265674491</c:v>
                </c:pt>
                <c:pt idx="331">
                  <c:v>0.171462839863843</c:v>
                </c:pt>
                <c:pt idx="332">
                  <c:v>0.243257625028507</c:v>
                </c:pt>
                <c:pt idx="333">
                  <c:v>0.218762933619386</c:v>
                </c:pt>
                <c:pt idx="334">
                  <c:v>0.0168928906269796</c:v>
                </c:pt>
                <c:pt idx="335">
                  <c:v>0.0557465390690328</c:v>
                </c:pt>
                <c:pt idx="336">
                  <c:v>0.196802175804313</c:v>
                </c:pt>
                <c:pt idx="337">
                  <c:v>0.0337857812539593</c:v>
                </c:pt>
                <c:pt idx="338">
                  <c:v>0.0</c:v>
                </c:pt>
                <c:pt idx="339">
                  <c:v>0.0751733632900594</c:v>
                </c:pt>
                <c:pt idx="340">
                  <c:v>0.00844644531348982</c:v>
                </c:pt>
                <c:pt idx="341">
                  <c:v>0.0616590507884757</c:v>
                </c:pt>
                <c:pt idx="342">
                  <c:v>0.103046632824576</c:v>
                </c:pt>
                <c:pt idx="343">
                  <c:v>0.0650376289138716</c:v>
                </c:pt>
                <c:pt idx="344">
                  <c:v>0.00253393359404694</c:v>
                </c:pt>
                <c:pt idx="345">
                  <c:v>0.0380090039107042</c:v>
                </c:pt>
                <c:pt idx="346">
                  <c:v>0.022383080080748</c:v>
                </c:pt>
                <c:pt idx="347">
                  <c:v>0.0244946914091205</c:v>
                </c:pt>
                <c:pt idx="348">
                  <c:v>0.0591251171944287</c:v>
                </c:pt>
                <c:pt idx="349">
                  <c:v>0.00337857812539593</c:v>
                </c:pt>
                <c:pt idx="350">
                  <c:v>0.0396982929734021</c:v>
                </c:pt>
                <c:pt idx="351">
                  <c:v>0.0126696679702347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0.000844644531348982</c:v>
                </c:pt>
                <c:pt idx="356">
                  <c:v>0.0422322265674491</c:v>
                </c:pt>
                <c:pt idx="357">
                  <c:v>0.0135143125015837</c:v>
                </c:pt>
                <c:pt idx="358">
                  <c:v>0.0320964921912613</c:v>
                </c:pt>
                <c:pt idx="359">
                  <c:v>0.00844644531348982</c:v>
                </c:pt>
                <c:pt idx="360">
                  <c:v>0.0</c:v>
                </c:pt>
                <c:pt idx="361">
                  <c:v>0.00675715625079185</c:v>
                </c:pt>
                <c:pt idx="362">
                  <c:v>0.00844644531348982</c:v>
                </c:pt>
                <c:pt idx="363">
                  <c:v>0.0135143125015837</c:v>
                </c:pt>
                <c:pt idx="364">
                  <c:v>0.00675715625079185</c:v>
                </c:pt>
                <c:pt idx="365">
                  <c:v>0.0</c:v>
                </c:pt>
                <c:pt idx="366">
                  <c:v>0.00886876757916431</c:v>
                </c:pt>
                <c:pt idx="367">
                  <c:v>0.0405429375047511</c:v>
                </c:pt>
                <c:pt idx="368">
                  <c:v>0.106002888684297</c:v>
                </c:pt>
                <c:pt idx="369">
                  <c:v>0.0236500468777715</c:v>
                </c:pt>
                <c:pt idx="370">
                  <c:v>0.234811179715017</c:v>
                </c:pt>
                <c:pt idx="371">
                  <c:v>0.00506786718809389</c:v>
                </c:pt>
                <c:pt idx="372">
                  <c:v>0.0185821796896776</c:v>
                </c:pt>
                <c:pt idx="373">
                  <c:v>0.101357343761878</c:v>
                </c:pt>
                <c:pt idx="374">
                  <c:v>0.0346304257853082</c:v>
                </c:pt>
                <c:pt idx="375">
                  <c:v>0.0152036015642817</c:v>
                </c:pt>
                <c:pt idx="376">
                  <c:v>0.045610804692845</c:v>
                </c:pt>
                <c:pt idx="377">
                  <c:v>0.113182367200764</c:v>
                </c:pt>
                <c:pt idx="378">
                  <c:v>0.0185821796896776</c:v>
                </c:pt>
                <c:pt idx="379">
                  <c:v>0.00844644531348982</c:v>
                </c:pt>
                <c:pt idx="380">
                  <c:v>0.0574358281317307</c:v>
                </c:pt>
                <c:pt idx="381">
                  <c:v>0.0316741699255868</c:v>
                </c:pt>
                <c:pt idx="382">
                  <c:v>0.0658822734452206</c:v>
                </c:pt>
                <c:pt idx="383">
                  <c:v>0.045610804692845</c:v>
                </c:pt>
                <c:pt idx="384">
                  <c:v>0.0135143125015837</c:v>
                </c:pt>
                <c:pt idx="385">
                  <c:v>0.00337857812539593</c:v>
                </c:pt>
                <c:pt idx="386">
                  <c:v>0.226787056667202</c:v>
                </c:pt>
                <c:pt idx="387">
                  <c:v>0.0422322265674491</c:v>
                </c:pt>
                <c:pt idx="388">
                  <c:v>0.265640705109255</c:v>
                </c:pt>
                <c:pt idx="389">
                  <c:v>0.000844644531348982</c:v>
                </c:pt>
                <c:pt idx="390">
                  <c:v>0.244102269559856</c:v>
                </c:pt>
                <c:pt idx="391">
                  <c:v>0.0937555429797369</c:v>
                </c:pt>
                <c:pt idx="392">
                  <c:v>0.0168928906269796</c:v>
                </c:pt>
                <c:pt idx="393">
                  <c:v>0.116560945326159</c:v>
                </c:pt>
                <c:pt idx="394">
                  <c:v>0.0190045019553521</c:v>
                </c:pt>
                <c:pt idx="395">
                  <c:v>0.0152036015642817</c:v>
                </c:pt>
                <c:pt idx="396">
                  <c:v>0.0612367285228012</c:v>
                </c:pt>
                <c:pt idx="397">
                  <c:v>0.156259238299562</c:v>
                </c:pt>
                <c:pt idx="398">
                  <c:v>0.00168928906269796</c:v>
                </c:pt>
                <c:pt idx="399">
                  <c:v>0.0413875820361001</c:v>
                </c:pt>
                <c:pt idx="400">
                  <c:v>0.0836198086035492</c:v>
                </c:pt>
                <c:pt idx="401">
                  <c:v>0.148235115251746</c:v>
                </c:pt>
                <c:pt idx="402">
                  <c:v>0.726816619225799</c:v>
                </c:pt>
                <c:pt idx="403">
                  <c:v>0.130075257827743</c:v>
                </c:pt>
                <c:pt idx="404">
                  <c:v>0.1241627461083</c:v>
                </c:pt>
                <c:pt idx="405">
                  <c:v>0.000844644531348982</c:v>
                </c:pt>
                <c:pt idx="406">
                  <c:v>0.226364734401527</c:v>
                </c:pt>
                <c:pt idx="407">
                  <c:v>0.131764546890441</c:v>
                </c:pt>
                <c:pt idx="408">
                  <c:v>0.0984010879021564</c:v>
                </c:pt>
                <c:pt idx="409">
                  <c:v>0.0810858750095022</c:v>
                </c:pt>
                <c:pt idx="410">
                  <c:v>0.0827751640722002</c:v>
                </c:pt>
                <c:pt idx="411">
                  <c:v>0.0730617519616869</c:v>
                </c:pt>
                <c:pt idx="412">
                  <c:v>0.0608144062571267</c:v>
                </c:pt>
                <c:pt idx="413">
                  <c:v>0.0869983867289451</c:v>
                </c:pt>
                <c:pt idx="414">
                  <c:v>0.0506786718809389</c:v>
                </c:pt>
                <c:pt idx="415">
                  <c:v>0.0422322265674491</c:v>
                </c:pt>
                <c:pt idx="416">
                  <c:v>0.263951416046557</c:v>
                </c:pt>
                <c:pt idx="417">
                  <c:v>0.0827751640722002</c:v>
                </c:pt>
                <c:pt idx="418">
                  <c:v>0.106425210949972</c:v>
                </c:pt>
                <c:pt idx="419">
                  <c:v>0.394448996139974</c:v>
                </c:pt>
                <c:pt idx="420">
                  <c:v>0.0819305195408512</c:v>
                </c:pt>
                <c:pt idx="421">
                  <c:v>0.090376964854341</c:v>
                </c:pt>
                <c:pt idx="422">
                  <c:v>0.0734840742273614</c:v>
                </c:pt>
                <c:pt idx="423">
                  <c:v>0.0413875820361001</c:v>
                </c:pt>
                <c:pt idx="424">
                  <c:v>0.225942412135853</c:v>
                </c:pt>
                <c:pt idx="425">
                  <c:v>0.162171750019004</c:v>
                </c:pt>
                <c:pt idx="426">
                  <c:v>0.0810858750095022</c:v>
                </c:pt>
                <c:pt idx="427">
                  <c:v>0.071372462898989</c:v>
                </c:pt>
                <c:pt idx="428">
                  <c:v>0.0168928906269796</c:v>
                </c:pt>
                <c:pt idx="429">
                  <c:v>0.0743287187587104</c:v>
                </c:pt>
                <c:pt idx="430">
                  <c:v>0.0532126054749858</c:v>
                </c:pt>
                <c:pt idx="431">
                  <c:v>0.0194268242210266</c:v>
                </c:pt>
                <c:pt idx="432">
                  <c:v>0.17864231838031</c:v>
                </c:pt>
                <c:pt idx="433">
                  <c:v>0.0565911836003818</c:v>
                </c:pt>
                <c:pt idx="434">
                  <c:v>0.043921515630147</c:v>
                </c:pt>
                <c:pt idx="435">
                  <c:v>0.0168928906269796</c:v>
                </c:pt>
                <c:pt idx="436">
                  <c:v>0.185821796896776</c:v>
                </c:pt>
                <c:pt idx="437">
                  <c:v>0.32729975589773</c:v>
                </c:pt>
                <c:pt idx="438">
                  <c:v>0.0380090039107042</c:v>
                </c:pt>
                <c:pt idx="439">
                  <c:v>0.0295625585972144</c:v>
                </c:pt>
                <c:pt idx="440">
                  <c:v>0.0557465390690328</c:v>
                </c:pt>
                <c:pt idx="441">
                  <c:v>0.135143125015837</c:v>
                </c:pt>
                <c:pt idx="442">
                  <c:v>0.071372462898989</c:v>
                </c:pt>
                <c:pt idx="443">
                  <c:v>0.104313599621599</c:v>
                </c:pt>
                <c:pt idx="444">
                  <c:v>0.108959144544019</c:v>
                </c:pt>
                <c:pt idx="445">
                  <c:v>0.157526205096585</c:v>
                </c:pt>
                <c:pt idx="446">
                  <c:v>0.179064640645984</c:v>
                </c:pt>
                <c:pt idx="447">
                  <c:v>0.407118664110209</c:v>
                </c:pt>
                <c:pt idx="448">
                  <c:v>0.329411367226103</c:v>
                </c:pt>
                <c:pt idx="449">
                  <c:v>0.0747510410243849</c:v>
                </c:pt>
                <c:pt idx="450">
                  <c:v>0.0320964921912613</c:v>
                </c:pt>
                <c:pt idx="451">
                  <c:v>0.197646820335662</c:v>
                </c:pt>
                <c:pt idx="452">
                  <c:v>0.401628474656441</c:v>
                </c:pt>
                <c:pt idx="453">
                  <c:v>0.100512699230529</c:v>
                </c:pt>
                <c:pt idx="454">
                  <c:v>0.0819305195408512</c:v>
                </c:pt>
                <c:pt idx="455">
                  <c:v>0.192578953147568</c:v>
                </c:pt>
                <c:pt idx="456">
                  <c:v>0.127541324233696</c:v>
                </c:pt>
                <c:pt idx="457">
                  <c:v>0.200180753929709</c:v>
                </c:pt>
                <c:pt idx="458">
                  <c:v>0.0168928906269796</c:v>
                </c:pt>
                <c:pt idx="459">
                  <c:v>0.0401206152390766</c:v>
                </c:pt>
                <c:pt idx="460">
                  <c:v>0.0608144062571267</c:v>
                </c:pt>
                <c:pt idx="461">
                  <c:v>0.31969795511559</c:v>
                </c:pt>
                <c:pt idx="462">
                  <c:v>0.351372125041176</c:v>
                </c:pt>
                <c:pt idx="463">
                  <c:v>0.106425210949972</c:v>
                </c:pt>
                <c:pt idx="464">
                  <c:v>0.146968148454723</c:v>
                </c:pt>
                <c:pt idx="465">
                  <c:v>0.0565911836003818</c:v>
                </c:pt>
                <c:pt idx="466">
                  <c:v>0.112337722669415</c:v>
                </c:pt>
                <c:pt idx="467">
                  <c:v>0.0523679609436369</c:v>
                </c:pt>
                <c:pt idx="468">
                  <c:v>0.0502563496152644</c:v>
                </c:pt>
                <c:pt idx="469">
                  <c:v>0.348415869181455</c:v>
                </c:pt>
                <c:pt idx="470">
                  <c:v>0.0565911836003818</c:v>
                </c:pt>
                <c:pt idx="471">
                  <c:v>0.0827751640722002</c:v>
                </c:pt>
                <c:pt idx="472">
                  <c:v>0.0641929843825226</c:v>
                </c:pt>
                <c:pt idx="473">
                  <c:v>0.0270286250031674</c:v>
                </c:pt>
                <c:pt idx="474">
                  <c:v>0.00337857812539593</c:v>
                </c:pt>
                <c:pt idx="475">
                  <c:v>0.00844644531348982</c:v>
                </c:pt>
                <c:pt idx="476">
                  <c:v>0.0</c:v>
                </c:pt>
                <c:pt idx="477">
                  <c:v>0.0</c:v>
                </c:pt>
                <c:pt idx="478">
                  <c:v>0.00844644531348982</c:v>
                </c:pt>
                <c:pt idx="479">
                  <c:v>0.00337857812539593</c:v>
                </c:pt>
                <c:pt idx="480">
                  <c:v>0.00675715625079185</c:v>
                </c:pt>
                <c:pt idx="481">
                  <c:v>0.0101357343761878</c:v>
                </c:pt>
                <c:pt idx="482">
                  <c:v>0.0118250234388857</c:v>
                </c:pt>
                <c:pt idx="483">
                  <c:v>0.0118250234388857</c:v>
                </c:pt>
                <c:pt idx="484">
                  <c:v>0.00168928906269796</c:v>
                </c:pt>
                <c:pt idx="485">
                  <c:v>0.126274357436673</c:v>
                </c:pt>
                <c:pt idx="486">
                  <c:v>0.043921515630147</c:v>
                </c:pt>
                <c:pt idx="487">
                  <c:v>0.0320964921912613</c:v>
                </c:pt>
                <c:pt idx="488">
                  <c:v>0.0485670605525664</c:v>
                </c:pt>
                <c:pt idx="489">
                  <c:v>0.0540572500063348</c:v>
                </c:pt>
                <c:pt idx="490">
                  <c:v>0.0152036015642817</c:v>
                </c:pt>
                <c:pt idx="491">
                  <c:v>0.0574358281317307</c:v>
                </c:pt>
                <c:pt idx="492">
                  <c:v>0.163016394550353</c:v>
                </c:pt>
                <c:pt idx="493">
                  <c:v>0.0743287187587104</c:v>
                </c:pt>
                <c:pt idx="494">
                  <c:v>0.00337857812539593</c:v>
                </c:pt>
                <c:pt idx="495">
                  <c:v>0.0101357343761878</c:v>
                </c:pt>
                <c:pt idx="496">
                  <c:v>0.0413875820361001</c:v>
                </c:pt>
                <c:pt idx="497">
                  <c:v>0.0392759707077276</c:v>
                </c:pt>
                <c:pt idx="498">
                  <c:v>0.0650376289138716</c:v>
                </c:pt>
                <c:pt idx="499">
                  <c:v>0.127963646499371</c:v>
                </c:pt>
                <c:pt idx="500">
                  <c:v>0.0164705683613051</c:v>
                </c:pt>
                <c:pt idx="501">
                  <c:v>0.0709501406333145</c:v>
                </c:pt>
                <c:pt idx="502">
                  <c:v>0.0827751640722002</c:v>
                </c:pt>
                <c:pt idx="503">
                  <c:v>0.114027011732113</c:v>
                </c:pt>
                <c:pt idx="504">
                  <c:v>0.0810858750095022</c:v>
                </c:pt>
                <c:pt idx="505">
                  <c:v>0.024072369143446</c:v>
                </c:pt>
                <c:pt idx="506">
                  <c:v>0.0371643593793552</c:v>
                </c:pt>
                <c:pt idx="507">
                  <c:v>0.0367420371136807</c:v>
                </c:pt>
                <c:pt idx="508">
                  <c:v>0.0489893828182409</c:v>
                </c:pt>
                <c:pt idx="509">
                  <c:v>0.045610804692845</c:v>
                </c:pt>
                <c:pt idx="510">
                  <c:v>0.198491464867011</c:v>
                </c:pt>
                <c:pt idx="511">
                  <c:v>0.0675715625079185</c:v>
                </c:pt>
                <c:pt idx="512">
                  <c:v>0.0152036015642817</c:v>
                </c:pt>
                <c:pt idx="513">
                  <c:v>0.105580566418623</c:v>
                </c:pt>
                <c:pt idx="514">
                  <c:v>0.0152036015642817</c:v>
                </c:pt>
                <c:pt idx="515">
                  <c:v>0.0219607578150735</c:v>
                </c:pt>
                <c:pt idx="516">
                  <c:v>0.290980041049724</c:v>
                </c:pt>
                <c:pt idx="517">
                  <c:v>0.0422322265674491</c:v>
                </c:pt>
                <c:pt idx="518">
                  <c:v>0.0967117988394584</c:v>
                </c:pt>
                <c:pt idx="519">
                  <c:v>0.044766160161496</c:v>
                </c:pt>
                <c:pt idx="520">
                  <c:v>0.0392759707077276</c:v>
                </c:pt>
                <c:pt idx="521">
                  <c:v>0.195112886741615</c:v>
                </c:pt>
                <c:pt idx="522">
                  <c:v>0.0320964921912613</c:v>
                </c:pt>
                <c:pt idx="523">
                  <c:v>0.0565911836003818</c:v>
                </c:pt>
                <c:pt idx="524">
                  <c:v>0.0967117988394584</c:v>
                </c:pt>
                <c:pt idx="525">
                  <c:v>0.153725304705515</c:v>
                </c:pt>
                <c:pt idx="526">
                  <c:v>0.0603920839914522</c:v>
                </c:pt>
                <c:pt idx="527">
                  <c:v>0.0726394296960124</c:v>
                </c:pt>
                <c:pt idx="528">
                  <c:v>0.0489893828182409</c:v>
                </c:pt>
                <c:pt idx="529">
                  <c:v>0.0337857812539593</c:v>
                </c:pt>
                <c:pt idx="530">
                  <c:v>0.0557465390690328</c:v>
                </c:pt>
                <c:pt idx="531">
                  <c:v>0.424433877002863</c:v>
                </c:pt>
                <c:pt idx="532">
                  <c:v>0.267329994171953</c:v>
                </c:pt>
                <c:pt idx="533">
                  <c:v>0.0485670605525664</c:v>
                </c:pt>
                <c:pt idx="534">
                  <c:v>0.0996680546991798</c:v>
                </c:pt>
                <c:pt idx="535">
                  <c:v>0.0629260175854991</c:v>
                </c:pt>
                <c:pt idx="536">
                  <c:v>0.0692608515706165</c:v>
                </c:pt>
                <c:pt idx="537">
                  <c:v>0.0667269179765695</c:v>
                </c:pt>
                <c:pt idx="538">
                  <c:v>0.00886876757916431</c:v>
                </c:pt>
                <c:pt idx="539">
                  <c:v>0.225942412135853</c:v>
                </c:pt>
                <c:pt idx="540">
                  <c:v>0.09122160938569</c:v>
                </c:pt>
                <c:pt idx="541">
                  <c:v>0.0236500468777715</c:v>
                </c:pt>
                <c:pt idx="542">
                  <c:v>0.210316488305896</c:v>
                </c:pt>
                <c:pt idx="543">
                  <c:v>0.0633483398511736</c:v>
                </c:pt>
                <c:pt idx="544">
                  <c:v>0.285489851595956</c:v>
                </c:pt>
                <c:pt idx="545">
                  <c:v>0.106002888684297</c:v>
                </c:pt>
                <c:pt idx="546">
                  <c:v>0.164705683613051</c:v>
                </c:pt>
                <c:pt idx="547">
                  <c:v>0.0895323203229921</c:v>
                </c:pt>
                <c:pt idx="548">
                  <c:v>0.0371643593793552</c:v>
                </c:pt>
                <c:pt idx="549">
                  <c:v>0.0625036953198246</c:v>
                </c:pt>
                <c:pt idx="550">
                  <c:v>0.130075257827743</c:v>
                </c:pt>
                <c:pt idx="551">
                  <c:v>0.0730617519616869</c:v>
                </c:pt>
                <c:pt idx="552">
                  <c:v>0.0236500468777715</c:v>
                </c:pt>
                <c:pt idx="553">
                  <c:v>0.00844644531348982</c:v>
                </c:pt>
                <c:pt idx="554">
                  <c:v>0.0219607578150735</c:v>
                </c:pt>
                <c:pt idx="555">
                  <c:v>0.0135143125015837</c:v>
                </c:pt>
                <c:pt idx="556">
                  <c:v>0.0</c:v>
                </c:pt>
                <c:pt idx="557">
                  <c:v>0.00844644531348982</c:v>
                </c:pt>
                <c:pt idx="558">
                  <c:v>0.0371643593793552</c:v>
                </c:pt>
                <c:pt idx="559">
                  <c:v>0.0</c:v>
                </c:pt>
                <c:pt idx="560">
                  <c:v>0.0</c:v>
                </c:pt>
                <c:pt idx="561">
                  <c:v>0.0270286250031674</c:v>
                </c:pt>
                <c:pt idx="562">
                  <c:v>0.00886876757916431</c:v>
                </c:pt>
                <c:pt idx="563">
                  <c:v>0.00506786718809389</c:v>
                </c:pt>
                <c:pt idx="564">
                  <c:v>0.0270286250031674</c:v>
                </c:pt>
                <c:pt idx="565">
                  <c:v>0.0</c:v>
                </c:pt>
                <c:pt idx="566">
                  <c:v>0.170618195332494</c:v>
                </c:pt>
                <c:pt idx="567">
                  <c:v>0.0785519414154553</c:v>
                </c:pt>
                <c:pt idx="568">
                  <c:v>0.32349885550666</c:v>
                </c:pt>
                <c:pt idx="569">
                  <c:v>0.543106433657395</c:v>
                </c:pt>
                <c:pt idx="570">
                  <c:v>0.182020896505706</c:v>
                </c:pt>
                <c:pt idx="571">
                  <c:v>0.119939523451555</c:v>
                </c:pt>
                <c:pt idx="572">
                  <c:v>0.111493078138066</c:v>
                </c:pt>
                <c:pt idx="573">
                  <c:v>0.121628812514253</c:v>
                </c:pt>
                <c:pt idx="574">
                  <c:v>0.0236500468777715</c:v>
                </c:pt>
                <c:pt idx="575">
                  <c:v>0.0540572500063348</c:v>
                </c:pt>
                <c:pt idx="576">
                  <c:v>0.0236500468777715</c:v>
                </c:pt>
                <c:pt idx="577">
                  <c:v>0.10346895509025</c:v>
                </c:pt>
                <c:pt idx="578">
                  <c:v>0.177375351583286</c:v>
                </c:pt>
                <c:pt idx="579">
                  <c:v>0.225520089870178</c:v>
                </c:pt>
                <c:pt idx="580">
                  <c:v>0.0988234101678308</c:v>
                </c:pt>
                <c:pt idx="581">
                  <c:v>0.116560945326159</c:v>
                </c:pt>
                <c:pt idx="582">
                  <c:v>0.110648433606717</c:v>
                </c:pt>
                <c:pt idx="583">
                  <c:v>0.0270286250031674</c:v>
                </c:pt>
                <c:pt idx="584">
                  <c:v>0.0844644531348982</c:v>
                </c:pt>
                <c:pt idx="585">
                  <c:v>0.111493078138066</c:v>
                </c:pt>
                <c:pt idx="586">
                  <c:v>0.212850421899943</c:v>
                </c:pt>
                <c:pt idx="587">
                  <c:v>0.0675715625079185</c:v>
                </c:pt>
                <c:pt idx="588">
                  <c:v>0.0895323203229921</c:v>
                </c:pt>
                <c:pt idx="589">
                  <c:v>0.0304072031285633</c:v>
                </c:pt>
                <c:pt idx="590">
                  <c:v>0.138521703141233</c:v>
                </c:pt>
                <c:pt idx="591">
                  <c:v>0.14485653712635</c:v>
                </c:pt>
                <c:pt idx="592">
                  <c:v>0.0426545488331236</c:v>
                </c:pt>
                <c:pt idx="593">
                  <c:v>0.0557465390690328</c:v>
                </c:pt>
                <c:pt idx="594">
                  <c:v>0.069683173836291</c:v>
                </c:pt>
                <c:pt idx="595">
                  <c:v>0.0540572500063348</c:v>
                </c:pt>
                <c:pt idx="596">
                  <c:v>0.0549018945376838</c:v>
                </c:pt>
                <c:pt idx="597">
                  <c:v>0.0270286250031674</c:v>
                </c:pt>
                <c:pt idx="598">
                  <c:v>0.0625036953198246</c:v>
                </c:pt>
                <c:pt idx="599">
                  <c:v>0.043921515630147</c:v>
                </c:pt>
                <c:pt idx="600">
                  <c:v>0.024917013674795</c:v>
                </c:pt>
                <c:pt idx="601">
                  <c:v>0.0734840742273614</c:v>
                </c:pt>
                <c:pt idx="602">
                  <c:v>0.00168928906269796</c:v>
                </c:pt>
                <c:pt idx="603">
                  <c:v>0.0430768710987981</c:v>
                </c:pt>
                <c:pt idx="604">
                  <c:v>0.0358973925823317</c:v>
                </c:pt>
                <c:pt idx="605">
                  <c:v>0.170618195332494</c:v>
                </c:pt>
                <c:pt idx="606">
                  <c:v>0.175686062520588</c:v>
                </c:pt>
                <c:pt idx="607">
                  <c:v>0.167239617207098</c:v>
                </c:pt>
                <c:pt idx="608">
                  <c:v>0.11571630079481</c:v>
                </c:pt>
                <c:pt idx="609">
                  <c:v>0.0798189082124788</c:v>
                </c:pt>
                <c:pt idx="610">
                  <c:v>0.228054023464225</c:v>
                </c:pt>
                <c:pt idx="611">
                  <c:v>0.131764546890441</c:v>
                </c:pt>
                <c:pt idx="612">
                  <c:v>0.0430768710987981</c:v>
                </c:pt>
                <c:pt idx="613">
                  <c:v>0.0270286250031674</c:v>
                </c:pt>
                <c:pt idx="614">
                  <c:v>0.0152036015642817</c:v>
                </c:pt>
                <c:pt idx="615">
                  <c:v>0.133031513687465</c:v>
                </c:pt>
                <c:pt idx="616">
                  <c:v>0.134298480484488</c:v>
                </c:pt>
                <c:pt idx="617">
                  <c:v>0.0625036953198246</c:v>
                </c:pt>
                <c:pt idx="618">
                  <c:v>0.00675715625079185</c:v>
                </c:pt>
                <c:pt idx="619">
                  <c:v>0.0861537421975961</c:v>
                </c:pt>
                <c:pt idx="620">
                  <c:v>0.0405429375047511</c:v>
                </c:pt>
                <c:pt idx="621">
                  <c:v>0.135143125015837</c:v>
                </c:pt>
                <c:pt idx="622">
                  <c:v>0.150346726580119</c:v>
                </c:pt>
                <c:pt idx="623">
                  <c:v>0.0895323203229921</c:v>
                </c:pt>
                <c:pt idx="624">
                  <c:v>0.0557465390690328</c:v>
                </c:pt>
                <c:pt idx="625">
                  <c:v>0.0544795722720093</c:v>
                </c:pt>
                <c:pt idx="626">
                  <c:v>0.195112886741615</c:v>
                </c:pt>
                <c:pt idx="627">
                  <c:v>0.167239617207098</c:v>
                </c:pt>
                <c:pt idx="628">
                  <c:v>0.0612367285228012</c:v>
                </c:pt>
                <c:pt idx="629">
                  <c:v>0.126696679702347</c:v>
                </c:pt>
                <c:pt idx="630">
                  <c:v>0.108959144544019</c:v>
                </c:pt>
                <c:pt idx="631">
                  <c:v>0.152036015642817</c:v>
                </c:pt>
                <c:pt idx="632">
                  <c:v>0.0477224160212175</c:v>
                </c:pt>
                <c:pt idx="633">
                  <c:v>0.147812792986072</c:v>
                </c:pt>
                <c:pt idx="634">
                  <c:v>0.110648433606717</c:v>
                </c:pt>
                <c:pt idx="635">
                  <c:v>0.129652935562069</c:v>
                </c:pt>
                <c:pt idx="636">
                  <c:v>0.067993884773593</c:v>
                </c:pt>
                <c:pt idx="637">
                  <c:v>0.0</c:v>
                </c:pt>
                <c:pt idx="638">
                  <c:v>0.0270286250031674</c:v>
                </c:pt>
                <c:pt idx="639">
                  <c:v>0.0692608515706165</c:v>
                </c:pt>
                <c:pt idx="640">
                  <c:v>0.0202714687523756</c:v>
                </c:pt>
                <c:pt idx="641">
                  <c:v>0.0405429375047511</c:v>
                </c:pt>
                <c:pt idx="642">
                  <c:v>0.0506786718809389</c:v>
                </c:pt>
                <c:pt idx="643">
                  <c:v>0.00844644531348982</c:v>
                </c:pt>
                <c:pt idx="644">
                  <c:v>0.0692608515706165</c:v>
                </c:pt>
                <c:pt idx="645">
                  <c:v>0.0228054023464225</c:v>
                </c:pt>
                <c:pt idx="646">
                  <c:v>0.0118250234388857</c:v>
                </c:pt>
                <c:pt idx="647">
                  <c:v>0.00886876757916431</c:v>
                </c:pt>
                <c:pt idx="648">
                  <c:v>0.044766160161496</c:v>
                </c:pt>
                <c:pt idx="649">
                  <c:v>0.0152036015642817</c:v>
                </c:pt>
                <c:pt idx="650">
                  <c:v>0.0422322265674491</c:v>
                </c:pt>
                <c:pt idx="651">
                  <c:v>0.02069379101805</c:v>
                </c:pt>
                <c:pt idx="652">
                  <c:v>0.0261839804718184</c:v>
                </c:pt>
                <c:pt idx="653">
                  <c:v>0.0177375351583286</c:v>
                </c:pt>
                <c:pt idx="654">
                  <c:v>0.00506786718809389</c:v>
                </c:pt>
                <c:pt idx="655">
                  <c:v>0.0401206152390766</c:v>
                </c:pt>
                <c:pt idx="656">
                  <c:v>0.127541324233696</c:v>
                </c:pt>
                <c:pt idx="657">
                  <c:v>0.0675715625079185</c:v>
                </c:pt>
                <c:pt idx="658">
                  <c:v>0.204826298852128</c:v>
                </c:pt>
                <c:pt idx="659">
                  <c:v>0.0848867754005727</c:v>
                </c:pt>
                <c:pt idx="660">
                  <c:v>0.0979787656364818</c:v>
                </c:pt>
                <c:pt idx="661">
                  <c:v>0.0253393359404694</c:v>
                </c:pt>
                <c:pt idx="662">
                  <c:v>0.0371643593793552</c:v>
                </c:pt>
                <c:pt idx="663">
                  <c:v>0.0329411367226103</c:v>
                </c:pt>
                <c:pt idx="664">
                  <c:v>0.112760044935089</c:v>
                </c:pt>
                <c:pt idx="665">
                  <c:v>0.022383080080748</c:v>
                </c:pt>
                <c:pt idx="666">
                  <c:v>0.0523679609436369</c:v>
                </c:pt>
                <c:pt idx="667">
                  <c:v>0.0574358281317307</c:v>
                </c:pt>
                <c:pt idx="668">
                  <c:v>0.045610804692845</c:v>
                </c:pt>
                <c:pt idx="669">
                  <c:v>0.0489893828182409</c:v>
                </c:pt>
                <c:pt idx="670">
                  <c:v>0.0633483398511736</c:v>
                </c:pt>
                <c:pt idx="671">
                  <c:v>0.263529093780882</c:v>
                </c:pt>
                <c:pt idx="672">
                  <c:v>0.0629260175854991</c:v>
                </c:pt>
                <c:pt idx="673">
                  <c:v>0.0308295253942378</c:v>
                </c:pt>
                <c:pt idx="674">
                  <c:v>0.216651322291014</c:v>
                </c:pt>
                <c:pt idx="675">
                  <c:v>0.0958671543081094</c:v>
                </c:pt>
                <c:pt idx="676">
                  <c:v>0.31969795511559</c:v>
                </c:pt>
                <c:pt idx="677">
                  <c:v>0.187511085959474</c:v>
                </c:pt>
                <c:pt idx="678">
                  <c:v>0.045610804692845</c:v>
                </c:pt>
                <c:pt idx="679">
                  <c:v>0.0261839804718184</c:v>
                </c:pt>
                <c:pt idx="680">
                  <c:v>0.15330298243984</c:v>
                </c:pt>
                <c:pt idx="681">
                  <c:v>0.0633483398511736</c:v>
                </c:pt>
                <c:pt idx="682">
                  <c:v>0.130075257827743</c:v>
                </c:pt>
                <c:pt idx="683">
                  <c:v>0.181598574240031</c:v>
                </c:pt>
                <c:pt idx="684">
                  <c:v>0.389381128951881</c:v>
                </c:pt>
                <c:pt idx="685">
                  <c:v>0.119517201185881</c:v>
                </c:pt>
                <c:pt idx="686">
                  <c:v>0.0946001875110859</c:v>
                </c:pt>
                <c:pt idx="687">
                  <c:v>0.185821796896776</c:v>
                </c:pt>
                <c:pt idx="688">
                  <c:v>0.0768626523527573</c:v>
                </c:pt>
                <c:pt idx="689">
                  <c:v>0.00380090039107042</c:v>
                </c:pt>
                <c:pt idx="690">
                  <c:v>0.0882653535259686</c:v>
                </c:pt>
                <c:pt idx="691">
                  <c:v>0.0156259238299562</c:v>
                </c:pt>
                <c:pt idx="692">
                  <c:v>0.0211161132837245</c:v>
                </c:pt>
                <c:pt idx="693">
                  <c:v>0.0139366347672582</c:v>
                </c:pt>
                <c:pt idx="694">
                  <c:v>0.0278732695345164</c:v>
                </c:pt>
                <c:pt idx="695">
                  <c:v>0.0717947851646634</c:v>
                </c:pt>
                <c:pt idx="696">
                  <c:v>0.00506786718809389</c:v>
                </c:pt>
                <c:pt idx="697">
                  <c:v>0.0287179140658654</c:v>
                </c:pt>
                <c:pt idx="698">
                  <c:v>0.00844644531348982</c:v>
                </c:pt>
                <c:pt idx="699">
                  <c:v>0.00337857812539593</c:v>
                </c:pt>
                <c:pt idx="700">
                  <c:v>0.00717947851646634</c:v>
                </c:pt>
                <c:pt idx="701">
                  <c:v>0.0781296191497808</c:v>
                </c:pt>
                <c:pt idx="702">
                  <c:v>0.0287179140658654</c:v>
                </c:pt>
                <c:pt idx="703">
                  <c:v>0.0278732695345164</c:v>
                </c:pt>
                <c:pt idx="704">
                  <c:v>0.0540572500063348</c:v>
                </c:pt>
                <c:pt idx="705">
                  <c:v>0.0371643593793552</c:v>
                </c:pt>
                <c:pt idx="706">
                  <c:v>0.00506786718809389</c:v>
                </c:pt>
                <c:pt idx="707">
                  <c:v>0.104313599621599</c:v>
                </c:pt>
                <c:pt idx="708">
                  <c:v>0.186666441428125</c:v>
                </c:pt>
                <c:pt idx="709">
                  <c:v>0.0646153066481971</c:v>
                </c:pt>
                <c:pt idx="710">
                  <c:v>0.0810858750095022</c:v>
                </c:pt>
                <c:pt idx="711">
                  <c:v>0.172307484395192</c:v>
                </c:pt>
                <c:pt idx="712">
                  <c:v>0.0675715625079185</c:v>
                </c:pt>
                <c:pt idx="713">
                  <c:v>0.0354750703166572</c:v>
                </c:pt>
                <c:pt idx="714">
                  <c:v>0.157103882830911</c:v>
                </c:pt>
                <c:pt idx="715">
                  <c:v>0.0287179140658654</c:v>
                </c:pt>
                <c:pt idx="716">
                  <c:v>0.0422322265674491</c:v>
                </c:pt>
                <c:pt idx="717">
                  <c:v>0.0506786718809389</c:v>
                </c:pt>
                <c:pt idx="718">
                  <c:v>0.522412642639345</c:v>
                </c:pt>
                <c:pt idx="719">
                  <c:v>0.0506786718809389</c:v>
                </c:pt>
                <c:pt idx="720">
                  <c:v>0.068838529304942</c:v>
                </c:pt>
                <c:pt idx="721">
                  <c:v>0.217073644556688</c:v>
                </c:pt>
                <c:pt idx="722">
                  <c:v>0.183710185568404</c:v>
                </c:pt>
                <c:pt idx="723">
                  <c:v>0.0815081972751767</c:v>
                </c:pt>
                <c:pt idx="724">
                  <c:v>0.156259238299562</c:v>
                </c:pt>
                <c:pt idx="725">
                  <c:v>0.0861537421975961</c:v>
                </c:pt>
                <c:pt idx="726">
                  <c:v>0.0</c:v>
                </c:pt>
                <c:pt idx="727">
                  <c:v>0.0304072031285633</c:v>
                </c:pt>
                <c:pt idx="728">
                  <c:v>0.0101357343761878</c:v>
                </c:pt>
                <c:pt idx="729">
                  <c:v>0.0101357343761878</c:v>
                </c:pt>
                <c:pt idx="730">
                  <c:v>0.0</c:v>
                </c:pt>
                <c:pt idx="731">
                  <c:v>0.0253393359404694</c:v>
                </c:pt>
                <c:pt idx="732">
                  <c:v>0.0</c:v>
                </c:pt>
                <c:pt idx="733">
                  <c:v>0.0337857812539593</c:v>
                </c:pt>
                <c:pt idx="734">
                  <c:v>0.0219607578150735</c:v>
                </c:pt>
                <c:pt idx="735">
                  <c:v>0.0304072031285633</c:v>
                </c:pt>
                <c:pt idx="736">
                  <c:v>0.00675715625079185</c:v>
                </c:pt>
                <c:pt idx="737">
                  <c:v>0.0337857812539593</c:v>
                </c:pt>
                <c:pt idx="738">
                  <c:v>0.0202714687523756</c:v>
                </c:pt>
                <c:pt idx="739">
                  <c:v>0.122473457045602</c:v>
                </c:pt>
                <c:pt idx="740">
                  <c:v>0.047300093755543</c:v>
                </c:pt>
                <c:pt idx="741">
                  <c:v>0.145278859392025</c:v>
                </c:pt>
                <c:pt idx="742">
                  <c:v>0.0861537421975961</c:v>
                </c:pt>
                <c:pt idx="743">
                  <c:v>0.0422322265674491</c:v>
                </c:pt>
                <c:pt idx="744">
                  <c:v>0.0118250234388857</c:v>
                </c:pt>
                <c:pt idx="745">
                  <c:v>0.0793965859468043</c:v>
                </c:pt>
                <c:pt idx="746">
                  <c:v>0.0755956855557339</c:v>
                </c:pt>
                <c:pt idx="747">
                  <c:v>0.0523679609436369</c:v>
                </c:pt>
                <c:pt idx="748">
                  <c:v>0.0717947851646634</c:v>
                </c:pt>
                <c:pt idx="749">
                  <c:v>0.044766160161496</c:v>
                </c:pt>
                <c:pt idx="750">
                  <c:v>0.10811450001267</c:v>
                </c:pt>
                <c:pt idx="751">
                  <c:v>0.274509472688419</c:v>
                </c:pt>
                <c:pt idx="752">
                  <c:v>0.142744925797978</c:v>
                </c:pt>
                <c:pt idx="753">
                  <c:v>0.0633483398511736</c:v>
                </c:pt>
                <c:pt idx="754">
                  <c:v>0.184132507834078</c:v>
                </c:pt>
                <c:pt idx="755">
                  <c:v>0.0726394296960124</c:v>
                </c:pt>
                <c:pt idx="756">
                  <c:v>0.184132507834078</c:v>
                </c:pt>
                <c:pt idx="757">
                  <c:v>0.0979787656364818</c:v>
                </c:pt>
                <c:pt idx="758">
                  <c:v>0.116560945326159</c:v>
                </c:pt>
                <c:pt idx="759">
                  <c:v>0.167239617207098</c:v>
                </c:pt>
                <c:pt idx="760">
                  <c:v>0.204403976586454</c:v>
                </c:pt>
                <c:pt idx="761">
                  <c:v>0.0979787656364818</c:v>
                </c:pt>
                <c:pt idx="762">
                  <c:v>0.213695066431292</c:v>
                </c:pt>
                <c:pt idx="763">
                  <c:v>0.101357343761878</c:v>
                </c:pt>
                <c:pt idx="764">
                  <c:v>0.0709501406333145</c:v>
                </c:pt>
                <c:pt idx="765">
                  <c:v>0.0844644531348982</c:v>
                </c:pt>
                <c:pt idx="766">
                  <c:v>0.274087150422745</c:v>
                </c:pt>
                <c:pt idx="767">
                  <c:v>0.0777072968841063</c:v>
                </c:pt>
                <c:pt idx="768">
                  <c:v>0.047300093755543</c:v>
                </c:pt>
                <c:pt idx="769">
                  <c:v>0.121628812514253</c:v>
                </c:pt>
                <c:pt idx="770">
                  <c:v>0.271130894563023</c:v>
                </c:pt>
                <c:pt idx="771">
                  <c:v>0.0422322265674491</c:v>
                </c:pt>
                <c:pt idx="772">
                  <c:v>0.0861537421975961</c:v>
                </c:pt>
                <c:pt idx="773">
                  <c:v>0.35643999222927</c:v>
                </c:pt>
                <c:pt idx="774">
                  <c:v>0.0185821796896776</c:v>
                </c:pt>
                <c:pt idx="775">
                  <c:v>0.09122160938569</c:v>
                </c:pt>
                <c:pt idx="776">
                  <c:v>0.0287179140658654</c:v>
                </c:pt>
                <c:pt idx="777">
                  <c:v>0.0156259238299562</c:v>
                </c:pt>
                <c:pt idx="778">
                  <c:v>0.277043406282466</c:v>
                </c:pt>
                <c:pt idx="779">
                  <c:v>0.0946001875110859</c:v>
                </c:pt>
                <c:pt idx="780">
                  <c:v>0.045610804692845</c:v>
                </c:pt>
                <c:pt idx="781">
                  <c:v>0.0608144062571267</c:v>
                </c:pt>
                <c:pt idx="782">
                  <c:v>0.09122160938569</c:v>
                </c:pt>
                <c:pt idx="783">
                  <c:v>0.231010279323947</c:v>
                </c:pt>
                <c:pt idx="784">
                  <c:v>0.36488643754276</c:v>
                </c:pt>
                <c:pt idx="785">
                  <c:v>0.0101357343761878</c:v>
                </c:pt>
                <c:pt idx="786">
                  <c:v>0.171040517598169</c:v>
                </c:pt>
                <c:pt idx="787">
                  <c:v>0.00760180078214083</c:v>
                </c:pt>
                <c:pt idx="788">
                  <c:v>0.0494117050839154</c:v>
                </c:pt>
                <c:pt idx="789">
                  <c:v>0.10811450001267</c:v>
                </c:pt>
                <c:pt idx="790">
                  <c:v>0.269441605500325</c:v>
                </c:pt>
                <c:pt idx="791">
                  <c:v>0.148657437517421</c:v>
                </c:pt>
                <c:pt idx="792">
                  <c:v>0.0591251171944287</c:v>
                </c:pt>
                <c:pt idx="793">
                  <c:v>0.0388536484420532</c:v>
                </c:pt>
                <c:pt idx="794">
                  <c:v>0.0574358281317307</c:v>
                </c:pt>
                <c:pt idx="795">
                  <c:v>0.303649709019959</c:v>
                </c:pt>
                <c:pt idx="796">
                  <c:v>0.0726394296960124</c:v>
                </c:pt>
                <c:pt idx="797">
                  <c:v>0.0962894765737839</c:v>
                </c:pt>
                <c:pt idx="798">
                  <c:v>0.0253393359404694</c:v>
                </c:pt>
                <c:pt idx="799">
                  <c:v>0.0202714687523756</c:v>
                </c:pt>
                <c:pt idx="800">
                  <c:v>0.023227724612097</c:v>
                </c:pt>
                <c:pt idx="801">
                  <c:v>0.00168928906269796</c:v>
                </c:pt>
                <c:pt idx="802">
                  <c:v>0.380090039107042</c:v>
                </c:pt>
                <c:pt idx="803">
                  <c:v>0.0633483398511736</c:v>
                </c:pt>
                <c:pt idx="804">
                  <c:v>0.0202714687523756</c:v>
                </c:pt>
                <c:pt idx="805">
                  <c:v>0.135565447281512</c:v>
                </c:pt>
                <c:pt idx="806">
                  <c:v>0.0342081035196338</c:v>
                </c:pt>
                <c:pt idx="807">
                  <c:v>0.00422322265674491</c:v>
                </c:pt>
                <c:pt idx="808">
                  <c:v>0.102624310558901</c:v>
                </c:pt>
                <c:pt idx="809">
                  <c:v>0.0219607578150735</c:v>
                </c:pt>
                <c:pt idx="810">
                  <c:v>0.0451884824271705</c:v>
                </c:pt>
                <c:pt idx="811">
                  <c:v>0.1241627461083</c:v>
                </c:pt>
                <c:pt idx="812">
                  <c:v>0.0</c:v>
                </c:pt>
                <c:pt idx="813">
                  <c:v>0.250014781279299</c:v>
                </c:pt>
                <c:pt idx="814">
                  <c:v>0.204403976586454</c:v>
                </c:pt>
                <c:pt idx="815">
                  <c:v>0.0363197148480062</c:v>
                </c:pt>
                <c:pt idx="816">
                  <c:v>0.068838529304942</c:v>
                </c:pt>
                <c:pt idx="817">
                  <c:v>0.092910898448388</c:v>
                </c:pt>
                <c:pt idx="818">
                  <c:v>0.0274509472688419</c:v>
                </c:pt>
                <c:pt idx="819">
                  <c:v>0.0228054023464225</c:v>
                </c:pt>
                <c:pt idx="820">
                  <c:v>0.116138623060485</c:v>
                </c:pt>
                <c:pt idx="821">
                  <c:v>0.067149240242244</c:v>
                </c:pt>
                <c:pt idx="822">
                  <c:v>0.0806635527438277</c:v>
                </c:pt>
                <c:pt idx="823">
                  <c:v>0.108536822278344</c:v>
                </c:pt>
                <c:pt idx="824">
                  <c:v>0.0451884824271705</c:v>
                </c:pt>
                <c:pt idx="825">
                  <c:v>0.136410091812861</c:v>
                </c:pt>
                <c:pt idx="826">
                  <c:v>0.0443438378958215</c:v>
                </c:pt>
                <c:pt idx="827">
                  <c:v>0.0</c:v>
                </c:pt>
                <c:pt idx="828">
                  <c:v>0.0396982929734021</c:v>
                </c:pt>
                <c:pt idx="829">
                  <c:v>0.0185821796896776</c:v>
                </c:pt>
                <c:pt idx="830">
                  <c:v>0.0608144062571267</c:v>
                </c:pt>
                <c:pt idx="831">
                  <c:v>0.174419095723565</c:v>
                </c:pt>
                <c:pt idx="832">
                  <c:v>0.0654599511795461</c:v>
                </c:pt>
                <c:pt idx="833">
                  <c:v>0.0658822734452206</c:v>
                </c:pt>
                <c:pt idx="834">
                  <c:v>0.0768626523527573</c:v>
                </c:pt>
                <c:pt idx="835">
                  <c:v>0.133453835953139</c:v>
                </c:pt>
                <c:pt idx="836">
                  <c:v>0.0375866816450297</c:v>
                </c:pt>
                <c:pt idx="837">
                  <c:v>0.0515233164122879</c:v>
                </c:pt>
                <c:pt idx="838">
                  <c:v>0.0523679609436369</c:v>
                </c:pt>
                <c:pt idx="839">
                  <c:v>0.0312518476599123</c:v>
                </c:pt>
                <c:pt idx="840">
                  <c:v>0.0413875820361001</c:v>
                </c:pt>
                <c:pt idx="841">
                  <c:v>0.0793965859468043</c:v>
                </c:pt>
                <c:pt idx="842">
                  <c:v>0.0422322265674491</c:v>
                </c:pt>
                <c:pt idx="843">
                  <c:v>0.092066253917039</c:v>
                </c:pt>
                <c:pt idx="844">
                  <c:v>0.0772849746184318</c:v>
                </c:pt>
                <c:pt idx="845">
                  <c:v>0.0152036015642817</c:v>
                </c:pt>
                <c:pt idx="846">
                  <c:v>0.101357343761878</c:v>
                </c:pt>
                <c:pt idx="847">
                  <c:v>0.0532126054749858</c:v>
                </c:pt>
                <c:pt idx="848">
                  <c:v>0.0726394296960124</c:v>
                </c:pt>
                <c:pt idx="849">
                  <c:v>0.176108384786263</c:v>
                </c:pt>
                <c:pt idx="850">
                  <c:v>0.129230613296394</c:v>
                </c:pt>
                <c:pt idx="851">
                  <c:v>0.103046632824576</c:v>
                </c:pt>
                <c:pt idx="852">
                  <c:v>0.333634589882848</c:v>
                </c:pt>
                <c:pt idx="853">
                  <c:v>0.11191540040374</c:v>
                </c:pt>
                <c:pt idx="854">
                  <c:v>0.197646820335662</c:v>
                </c:pt>
                <c:pt idx="855">
                  <c:v>0.0895323203229921</c:v>
                </c:pt>
                <c:pt idx="856">
                  <c:v>0.00844644531348982</c:v>
                </c:pt>
                <c:pt idx="857">
                  <c:v>0.0287179140658654</c:v>
                </c:pt>
                <c:pt idx="858">
                  <c:v>0.168084261738447</c:v>
                </c:pt>
                <c:pt idx="859">
                  <c:v>0.0726394296960124</c:v>
                </c:pt>
                <c:pt idx="860">
                  <c:v>0.0675715625079185</c:v>
                </c:pt>
                <c:pt idx="861">
                  <c:v>0.0810858750095022</c:v>
                </c:pt>
                <c:pt idx="862">
                  <c:v>0.0</c:v>
                </c:pt>
                <c:pt idx="863">
                  <c:v>0.00506786718809389</c:v>
                </c:pt>
                <c:pt idx="864">
                  <c:v>0.00337857812539593</c:v>
                </c:pt>
                <c:pt idx="865">
                  <c:v>0.000422322265674491</c:v>
                </c:pt>
                <c:pt idx="866">
                  <c:v>0.0354750703166572</c:v>
                </c:pt>
                <c:pt idx="867">
                  <c:v>0.0190045019553521</c:v>
                </c:pt>
                <c:pt idx="868">
                  <c:v>0.00506786718809389</c:v>
                </c:pt>
                <c:pt idx="869">
                  <c:v>0.0</c:v>
                </c:pt>
                <c:pt idx="870">
                  <c:v>0.024072369143446</c:v>
                </c:pt>
                <c:pt idx="871">
                  <c:v>0.00337857812539593</c:v>
                </c:pt>
                <c:pt idx="872">
                  <c:v>0.0</c:v>
                </c:pt>
                <c:pt idx="873">
                  <c:v>0.0316741699255868</c:v>
                </c:pt>
                <c:pt idx="874">
                  <c:v>0.02069379101805</c:v>
                </c:pt>
                <c:pt idx="875">
                  <c:v>0.0</c:v>
                </c:pt>
                <c:pt idx="876">
                  <c:v>0.14485653712635</c:v>
                </c:pt>
                <c:pt idx="877">
                  <c:v>0.104735921887274</c:v>
                </c:pt>
                <c:pt idx="878">
                  <c:v>0.09122160938569</c:v>
                </c:pt>
                <c:pt idx="879">
                  <c:v>0.0827751640722002</c:v>
                </c:pt>
                <c:pt idx="880">
                  <c:v>0.0633483398511736</c:v>
                </c:pt>
                <c:pt idx="881">
                  <c:v>0.0320964921912613</c:v>
                </c:pt>
                <c:pt idx="882">
                  <c:v>0.092910898448388</c:v>
                </c:pt>
                <c:pt idx="883">
                  <c:v>0.202714687523756</c:v>
                </c:pt>
                <c:pt idx="884">
                  <c:v>0.102201988293227</c:v>
                </c:pt>
                <c:pt idx="885">
                  <c:v>0.0405429375047511</c:v>
                </c:pt>
                <c:pt idx="886">
                  <c:v>0.0270286250031674</c:v>
                </c:pt>
                <c:pt idx="887">
                  <c:v>0.0869983867289451</c:v>
                </c:pt>
                <c:pt idx="888">
                  <c:v>0.0396982929734021</c:v>
                </c:pt>
                <c:pt idx="889">
                  <c:v>0.0270286250031674</c:v>
                </c:pt>
                <c:pt idx="890">
                  <c:v>0.0253393359404694</c:v>
                </c:pt>
                <c:pt idx="891">
                  <c:v>0.00844644531348982</c:v>
                </c:pt>
                <c:pt idx="892">
                  <c:v>0.0105580566418623</c:v>
                </c:pt>
                <c:pt idx="893">
                  <c:v>0.0519456386779624</c:v>
                </c:pt>
                <c:pt idx="894">
                  <c:v>0.189622697287846</c:v>
                </c:pt>
                <c:pt idx="895">
                  <c:v>0.0760180078214083</c:v>
                </c:pt>
                <c:pt idx="896">
                  <c:v>0.113182367200764</c:v>
                </c:pt>
                <c:pt idx="897">
                  <c:v>0.047300093755543</c:v>
                </c:pt>
                <c:pt idx="898">
                  <c:v>0.0489893828182409</c:v>
                </c:pt>
                <c:pt idx="899">
                  <c:v>0.0967117988394584</c:v>
                </c:pt>
                <c:pt idx="900">
                  <c:v>0.00971341211051329</c:v>
                </c:pt>
                <c:pt idx="901">
                  <c:v>0.0603920839914522</c:v>
                </c:pt>
                <c:pt idx="902">
                  <c:v>0.0764403300870828</c:v>
                </c:pt>
                <c:pt idx="903">
                  <c:v>0.00675715625079185</c:v>
                </c:pt>
                <c:pt idx="904">
                  <c:v>0.0760180078214083</c:v>
                </c:pt>
                <c:pt idx="905">
                  <c:v>0.0595474394601032</c:v>
                </c:pt>
                <c:pt idx="906">
                  <c:v>0.206937910180501</c:v>
                </c:pt>
                <c:pt idx="907">
                  <c:v>0.0152036015642817</c:v>
                </c:pt>
                <c:pt idx="908">
                  <c:v>0.124585068373975</c:v>
                </c:pt>
                <c:pt idx="909">
                  <c:v>0.0211161132837245</c:v>
                </c:pt>
                <c:pt idx="910">
                  <c:v>0.152036015642817</c:v>
                </c:pt>
                <c:pt idx="911">
                  <c:v>0.119939523451555</c:v>
                </c:pt>
                <c:pt idx="912">
                  <c:v>0.100512699230529</c:v>
                </c:pt>
                <c:pt idx="913">
                  <c:v>0.241568335965809</c:v>
                </c:pt>
                <c:pt idx="914">
                  <c:v>0.0388536484420532</c:v>
                </c:pt>
                <c:pt idx="915">
                  <c:v>0.0405429375047511</c:v>
                </c:pt>
                <c:pt idx="916">
                  <c:v>0.0320964921912613</c:v>
                </c:pt>
                <c:pt idx="917">
                  <c:v>0.130075257827743</c:v>
                </c:pt>
                <c:pt idx="918">
                  <c:v>0.158793171893609</c:v>
                </c:pt>
                <c:pt idx="919">
                  <c:v>0.136832414078535</c:v>
                </c:pt>
                <c:pt idx="920">
                  <c:v>0.108959144544019</c:v>
                </c:pt>
                <c:pt idx="921">
                  <c:v>0.113182367200764</c:v>
                </c:pt>
                <c:pt idx="922">
                  <c:v>0.261839804718184</c:v>
                </c:pt>
                <c:pt idx="923">
                  <c:v>0.114871656263462</c:v>
                </c:pt>
                <c:pt idx="924">
                  <c:v>0.19088966408487</c:v>
                </c:pt>
                <c:pt idx="925">
                  <c:v>0.135143125015837</c:v>
                </c:pt>
                <c:pt idx="926">
                  <c:v>0.141900281266629</c:v>
                </c:pt>
                <c:pt idx="927">
                  <c:v>0.234811179715017</c:v>
                </c:pt>
                <c:pt idx="928">
                  <c:v>0.136832414078535</c:v>
                </c:pt>
                <c:pt idx="929">
                  <c:v>0.187511085959474</c:v>
                </c:pt>
                <c:pt idx="930">
                  <c:v>0.0633483398511736</c:v>
                </c:pt>
                <c:pt idx="931">
                  <c:v>0.0152036015642817</c:v>
                </c:pt>
                <c:pt idx="932">
                  <c:v>0.1655503281444</c:v>
                </c:pt>
                <c:pt idx="933">
                  <c:v>0.0135143125015837</c:v>
                </c:pt>
                <c:pt idx="934">
                  <c:v>0.092910898448388</c:v>
                </c:pt>
                <c:pt idx="935">
                  <c:v>0.0844644531348982</c:v>
                </c:pt>
                <c:pt idx="936">
                  <c:v>0.19088966408487</c:v>
                </c:pt>
                <c:pt idx="937">
                  <c:v>0.045610804692845</c:v>
                </c:pt>
                <c:pt idx="938">
                  <c:v>0.0540572500063348</c:v>
                </c:pt>
                <c:pt idx="939">
                  <c:v>0.0810858750095022</c:v>
                </c:pt>
                <c:pt idx="940">
                  <c:v>0.0489893828182409</c:v>
                </c:pt>
                <c:pt idx="941">
                  <c:v>0.0726394296960124</c:v>
                </c:pt>
                <c:pt idx="942">
                  <c:v>0.0405429375047511</c:v>
                </c:pt>
                <c:pt idx="943">
                  <c:v>0.047300093755543</c:v>
                </c:pt>
                <c:pt idx="944">
                  <c:v>0.0962894765737839</c:v>
                </c:pt>
                <c:pt idx="945">
                  <c:v>0.0625036953198246</c:v>
                </c:pt>
                <c:pt idx="946">
                  <c:v>0.0540572500063348</c:v>
                </c:pt>
                <c:pt idx="947">
                  <c:v>0.0101357343761878</c:v>
                </c:pt>
                <c:pt idx="948">
                  <c:v>0.0101357343761878</c:v>
                </c:pt>
                <c:pt idx="949">
                  <c:v>0.0118250234388857</c:v>
                </c:pt>
                <c:pt idx="950">
                  <c:v>0.0287179140658654</c:v>
                </c:pt>
                <c:pt idx="951">
                  <c:v>0.00844644531348982</c:v>
                </c:pt>
                <c:pt idx="952">
                  <c:v>0.0139366347672582</c:v>
                </c:pt>
                <c:pt idx="953">
                  <c:v>0.0</c:v>
                </c:pt>
                <c:pt idx="954">
                  <c:v>0.0</c:v>
                </c:pt>
                <c:pt idx="955">
                  <c:v>0.0527902832093113</c:v>
                </c:pt>
                <c:pt idx="956">
                  <c:v>0.0304072031285633</c:v>
                </c:pt>
                <c:pt idx="957">
                  <c:v>0.0</c:v>
                </c:pt>
                <c:pt idx="958">
                  <c:v>0.0219607578150735</c:v>
                </c:pt>
                <c:pt idx="959">
                  <c:v>0.0</c:v>
                </c:pt>
                <c:pt idx="960">
                  <c:v>0.0253393359404694</c:v>
                </c:pt>
                <c:pt idx="961">
                  <c:v>0.0105580566418623</c:v>
                </c:pt>
                <c:pt idx="962">
                  <c:v>0.0426545488331236</c:v>
                </c:pt>
                <c:pt idx="963">
                  <c:v>0.0185821796896776</c:v>
                </c:pt>
                <c:pt idx="964">
                  <c:v>0.0734840742273614</c:v>
                </c:pt>
                <c:pt idx="965">
                  <c:v>0.0413875820361001</c:v>
                </c:pt>
                <c:pt idx="966">
                  <c:v>0.0793965859468043</c:v>
                </c:pt>
                <c:pt idx="967">
                  <c:v>0.0092910898448388</c:v>
                </c:pt>
                <c:pt idx="968">
                  <c:v>0.00168928906269796</c:v>
                </c:pt>
                <c:pt idx="969">
                  <c:v>0.0219607578150735</c:v>
                </c:pt>
                <c:pt idx="970">
                  <c:v>0.399939185593743</c:v>
                </c:pt>
                <c:pt idx="971">
                  <c:v>0.0354750703166572</c:v>
                </c:pt>
                <c:pt idx="972">
                  <c:v>0.0354750703166572</c:v>
                </c:pt>
                <c:pt idx="973">
                  <c:v>0.392759707077276</c:v>
                </c:pt>
                <c:pt idx="974">
                  <c:v>0.0152036015642817</c:v>
                </c:pt>
                <c:pt idx="975">
                  <c:v>0.110648433606717</c:v>
                </c:pt>
                <c:pt idx="976">
                  <c:v>0.045610804692845</c:v>
                </c:pt>
                <c:pt idx="977">
                  <c:v>0.111493078138066</c:v>
                </c:pt>
                <c:pt idx="978">
                  <c:v>0.092910898448388</c:v>
                </c:pt>
                <c:pt idx="979">
                  <c:v>0.102624310558901</c:v>
                </c:pt>
                <c:pt idx="980">
                  <c:v>0.135143125015837</c:v>
                </c:pt>
                <c:pt idx="981">
                  <c:v>0.0861537421975961</c:v>
                </c:pt>
                <c:pt idx="982">
                  <c:v>0.0</c:v>
                </c:pt>
                <c:pt idx="983">
                  <c:v>0.0654599511795461</c:v>
                </c:pt>
                <c:pt idx="984">
                  <c:v>0.00844644531348982</c:v>
                </c:pt>
                <c:pt idx="985">
                  <c:v>0.0185821796896776</c:v>
                </c:pt>
                <c:pt idx="986">
                  <c:v>0.0118250234388857</c:v>
                </c:pt>
                <c:pt idx="987">
                  <c:v>0.106425210949972</c:v>
                </c:pt>
                <c:pt idx="988">
                  <c:v>0.260995160186835</c:v>
                </c:pt>
                <c:pt idx="989">
                  <c:v>0.0916439316513645</c:v>
                </c:pt>
                <c:pt idx="990">
                  <c:v>0.0253393359404694</c:v>
                </c:pt>
                <c:pt idx="991">
                  <c:v>0.0135143125015837</c:v>
                </c:pt>
                <c:pt idx="992">
                  <c:v>0.0135143125015837</c:v>
                </c:pt>
                <c:pt idx="993">
                  <c:v>0.0354750703166572</c:v>
                </c:pt>
                <c:pt idx="994">
                  <c:v>0.0236500468777715</c:v>
                </c:pt>
                <c:pt idx="995">
                  <c:v>0.0126696679702347</c:v>
                </c:pt>
                <c:pt idx="996">
                  <c:v>0.0105580566418623</c:v>
                </c:pt>
                <c:pt idx="997">
                  <c:v>0.0422322265674491</c:v>
                </c:pt>
                <c:pt idx="998">
                  <c:v>0.0236500468777715</c:v>
                </c:pt>
                <c:pt idx="999">
                  <c:v>0.000844644531348982</c:v>
                </c:pt>
                <c:pt idx="1000">
                  <c:v>0.00337857812539593</c:v>
                </c:pt>
                <c:pt idx="1001">
                  <c:v>0.000844644531348982</c:v>
                </c:pt>
                <c:pt idx="1002">
                  <c:v>0.0177375351583286</c:v>
                </c:pt>
                <c:pt idx="1003">
                  <c:v>0.0523679609436369</c:v>
                </c:pt>
                <c:pt idx="1004">
                  <c:v>0.0515233164122879</c:v>
                </c:pt>
                <c:pt idx="1005">
                  <c:v>0.0143589570329327</c:v>
                </c:pt>
                <c:pt idx="1006">
                  <c:v>0.0101357343761878</c:v>
                </c:pt>
                <c:pt idx="1007">
                  <c:v>0.160060138690632</c:v>
                </c:pt>
                <c:pt idx="1008">
                  <c:v>0.0895323203229921</c:v>
                </c:pt>
                <c:pt idx="1009">
                  <c:v>0.239034402371762</c:v>
                </c:pt>
                <c:pt idx="1010">
                  <c:v>0.0781296191497808</c:v>
                </c:pt>
                <c:pt idx="1011">
                  <c:v>0.0346304257853082</c:v>
                </c:pt>
                <c:pt idx="1012">
                  <c:v>0.0954448320424349</c:v>
                </c:pt>
                <c:pt idx="1013">
                  <c:v>0.0388536484420532</c:v>
                </c:pt>
                <c:pt idx="1014">
                  <c:v>0.0380090039107042</c:v>
                </c:pt>
                <c:pt idx="1015">
                  <c:v>0.0692608515706165</c:v>
                </c:pt>
                <c:pt idx="1016">
                  <c:v>0.0156259238299562</c:v>
                </c:pt>
                <c:pt idx="1017">
                  <c:v>0.0831974863378747</c:v>
                </c:pt>
                <c:pt idx="1018">
                  <c:v>0.102201988293227</c:v>
                </c:pt>
                <c:pt idx="1019">
                  <c:v>0.0625036953198246</c:v>
                </c:pt>
                <c:pt idx="1020">
                  <c:v>0.0755956855557339</c:v>
                </c:pt>
                <c:pt idx="1021">
                  <c:v>0.188778052756497</c:v>
                </c:pt>
                <c:pt idx="1022">
                  <c:v>0.328566722694754</c:v>
                </c:pt>
                <c:pt idx="1023">
                  <c:v>0.0126696679702347</c:v>
                </c:pt>
                <c:pt idx="1024">
                  <c:v>0.0380090039107042</c:v>
                </c:pt>
                <c:pt idx="1025">
                  <c:v>0.0185821796896776</c:v>
                </c:pt>
                <c:pt idx="1026">
                  <c:v>0.178219996114635</c:v>
                </c:pt>
                <c:pt idx="1027">
                  <c:v>0.0295625585972144</c:v>
                </c:pt>
                <c:pt idx="1028">
                  <c:v>0.00168928906269796</c:v>
                </c:pt>
                <c:pt idx="1029">
                  <c:v>0.444705345755239</c:v>
                </c:pt>
                <c:pt idx="1030">
                  <c:v>0.0810858750095022</c:v>
                </c:pt>
                <c:pt idx="1031">
                  <c:v>0.152036015642817</c:v>
                </c:pt>
                <c:pt idx="1032">
                  <c:v>0.456530369194125</c:v>
                </c:pt>
                <c:pt idx="1033">
                  <c:v>0.363619470745737</c:v>
                </c:pt>
                <c:pt idx="1034">
                  <c:v>0.195112886741615</c:v>
                </c:pt>
                <c:pt idx="1035">
                  <c:v>0.0337857812539593</c:v>
                </c:pt>
                <c:pt idx="1036">
                  <c:v>0.720904107506356</c:v>
                </c:pt>
                <c:pt idx="1037">
                  <c:v>0.0549018945376838</c:v>
                </c:pt>
                <c:pt idx="1038">
                  <c:v>0.0363197148480062</c:v>
                </c:pt>
                <c:pt idx="1039">
                  <c:v>0.156259238299562</c:v>
                </c:pt>
                <c:pt idx="1040">
                  <c:v>0.184977152365427</c:v>
                </c:pt>
                <c:pt idx="1041">
                  <c:v>0.582804726630797</c:v>
                </c:pt>
                <c:pt idx="1042">
                  <c:v>0.0806635527438277</c:v>
                </c:pt>
                <c:pt idx="1043">
                  <c:v>0.211161132837245</c:v>
                </c:pt>
                <c:pt idx="1044">
                  <c:v>0.0519456386779624</c:v>
                </c:pt>
                <c:pt idx="1045">
                  <c:v>0.0489893828182409</c:v>
                </c:pt>
                <c:pt idx="1046">
                  <c:v>0.109803789075368</c:v>
                </c:pt>
                <c:pt idx="1047">
                  <c:v>0.0105580566418623</c:v>
                </c:pt>
                <c:pt idx="1048">
                  <c:v>0.0941778652454114</c:v>
                </c:pt>
                <c:pt idx="1049">
                  <c:v>0.047300093755543</c:v>
                </c:pt>
                <c:pt idx="1050">
                  <c:v>0.113182367200764</c:v>
                </c:pt>
                <c:pt idx="1051">
                  <c:v>0.0722171074303379</c:v>
                </c:pt>
                <c:pt idx="1052">
                  <c:v>0.128385968765045</c:v>
                </c:pt>
                <c:pt idx="1053">
                  <c:v>0.0101357343761878</c:v>
                </c:pt>
                <c:pt idx="1054">
                  <c:v>0.307450609411029</c:v>
                </c:pt>
                <c:pt idx="1055">
                  <c:v>0.0</c:v>
                </c:pt>
                <c:pt idx="1056">
                  <c:v>0.355595347697921</c:v>
                </c:pt>
                <c:pt idx="1057">
                  <c:v>0.0261839804718184</c:v>
                </c:pt>
                <c:pt idx="1058">
                  <c:v>0.00168928906269796</c:v>
                </c:pt>
                <c:pt idx="1059">
                  <c:v>0.127541324233696</c:v>
                </c:pt>
                <c:pt idx="1060">
                  <c:v>0.341236390664989</c:v>
                </c:pt>
                <c:pt idx="1061">
                  <c:v>0.0502563496152644</c:v>
                </c:pt>
                <c:pt idx="1062">
                  <c:v>0.0253393359404694</c:v>
                </c:pt>
                <c:pt idx="1063">
                  <c:v>0.0451884824271705</c:v>
                </c:pt>
                <c:pt idx="1064">
                  <c:v>0.146123503923374</c:v>
                </c:pt>
                <c:pt idx="1065">
                  <c:v>0.115293978529136</c:v>
                </c:pt>
                <c:pt idx="1066">
                  <c:v>0.0426545488331236</c:v>
                </c:pt>
                <c:pt idx="1067">
                  <c:v>0.0354750703166572</c:v>
                </c:pt>
                <c:pt idx="1068">
                  <c:v>0.0152036015642817</c:v>
                </c:pt>
                <c:pt idx="1069">
                  <c:v>0.0160482460956306</c:v>
                </c:pt>
                <c:pt idx="1070">
                  <c:v>0.0608144062571267</c:v>
                </c:pt>
                <c:pt idx="1071">
                  <c:v>0.138521703141233</c:v>
                </c:pt>
                <c:pt idx="1072">
                  <c:v>0.0135143125015837</c:v>
                </c:pt>
                <c:pt idx="1073">
                  <c:v>0.123318101576951</c:v>
                </c:pt>
                <c:pt idx="1074">
                  <c:v>0.0316741699255868</c:v>
                </c:pt>
                <c:pt idx="1075">
                  <c:v>0.297314875034842</c:v>
                </c:pt>
                <c:pt idx="1076">
                  <c:v>0.0498340273495899</c:v>
                </c:pt>
                <c:pt idx="1077">
                  <c:v>0.0354750703166572</c:v>
                </c:pt>
                <c:pt idx="1078">
                  <c:v>0.0160482460956306</c:v>
                </c:pt>
                <c:pt idx="1079">
                  <c:v>0.0109803789075368</c:v>
                </c:pt>
                <c:pt idx="1080">
                  <c:v>0.0591251171944287</c:v>
                </c:pt>
                <c:pt idx="1081">
                  <c:v>0.0308295253942378</c:v>
                </c:pt>
                <c:pt idx="1082">
                  <c:v>0.0274509472688419</c:v>
                </c:pt>
                <c:pt idx="1083">
                  <c:v>0.0519456386779624</c:v>
                </c:pt>
                <c:pt idx="1084">
                  <c:v>0.0236500468777715</c:v>
                </c:pt>
                <c:pt idx="1085">
                  <c:v>0.108959144544019</c:v>
                </c:pt>
                <c:pt idx="1086">
                  <c:v>0.185821796896776</c:v>
                </c:pt>
                <c:pt idx="1087">
                  <c:v>0.0135143125015837</c:v>
                </c:pt>
                <c:pt idx="1088">
                  <c:v>0.0523679609436369</c:v>
                </c:pt>
                <c:pt idx="1089">
                  <c:v>0.165128005878726</c:v>
                </c:pt>
                <c:pt idx="1090">
                  <c:v>0.162594072284679</c:v>
                </c:pt>
                <c:pt idx="1091">
                  <c:v>0.022383080080748</c:v>
                </c:pt>
                <c:pt idx="1092">
                  <c:v>0.239879046903111</c:v>
                </c:pt>
                <c:pt idx="1093">
                  <c:v>0.0764403300870828</c:v>
                </c:pt>
                <c:pt idx="1094">
                  <c:v>0.182020896505706</c:v>
                </c:pt>
                <c:pt idx="1095">
                  <c:v>0.0485670605525664</c:v>
                </c:pt>
                <c:pt idx="1096">
                  <c:v>0.180753929708682</c:v>
                </c:pt>
                <c:pt idx="1097">
                  <c:v>0.178219996114635</c:v>
                </c:pt>
                <c:pt idx="1098">
                  <c:v>0.0168928906269796</c:v>
                </c:pt>
                <c:pt idx="1099">
                  <c:v>0.0</c:v>
                </c:pt>
                <c:pt idx="1100">
                  <c:v>0.157103882830911</c:v>
                </c:pt>
                <c:pt idx="1101">
                  <c:v>0.14105563673528</c:v>
                </c:pt>
                <c:pt idx="1102">
                  <c:v>0.109803789075368</c:v>
                </c:pt>
                <c:pt idx="1103">
                  <c:v>0.159637816424958</c:v>
                </c:pt>
                <c:pt idx="1104">
                  <c:v>0.0371643593793552</c:v>
                </c:pt>
                <c:pt idx="1105">
                  <c:v>0.122473457045602</c:v>
                </c:pt>
                <c:pt idx="1106">
                  <c:v>0.0772849746184318</c:v>
                </c:pt>
                <c:pt idx="1107">
                  <c:v>0.0</c:v>
                </c:pt>
                <c:pt idx="1108">
                  <c:v>0.0211161132837245</c:v>
                </c:pt>
                <c:pt idx="1109">
                  <c:v>0.0663045957108951</c:v>
                </c:pt>
                <c:pt idx="1110">
                  <c:v>0.0946001875110859</c:v>
                </c:pt>
                <c:pt idx="1111">
                  <c:v>0.0498340273495899</c:v>
                </c:pt>
                <c:pt idx="1112">
                  <c:v>0.0819305195408512</c:v>
                </c:pt>
                <c:pt idx="1113">
                  <c:v>0.1241627461083</c:v>
                </c:pt>
                <c:pt idx="1114">
                  <c:v>0.0346304257853082</c:v>
                </c:pt>
                <c:pt idx="1115">
                  <c:v>0.0633483398511736</c:v>
                </c:pt>
                <c:pt idx="1116">
                  <c:v>0.0654599511795461</c:v>
                </c:pt>
                <c:pt idx="1117">
                  <c:v>0.0152036015642817</c:v>
                </c:pt>
                <c:pt idx="1118">
                  <c:v>0.100512699230529</c:v>
                </c:pt>
                <c:pt idx="1119">
                  <c:v>0.119939523451555</c:v>
                </c:pt>
                <c:pt idx="1120">
                  <c:v>0.0853090976662472</c:v>
                </c:pt>
                <c:pt idx="1121">
                  <c:v>0.11191540040374</c:v>
                </c:pt>
                <c:pt idx="1122">
                  <c:v>0.223408478541806</c:v>
                </c:pt>
                <c:pt idx="1123">
                  <c:v>0.111493078138066</c:v>
                </c:pt>
                <c:pt idx="1124">
                  <c:v>0.0764403300870828</c:v>
                </c:pt>
                <c:pt idx="1125">
                  <c:v>0.143589570329327</c:v>
                </c:pt>
                <c:pt idx="1126">
                  <c:v>0.0684162070392675</c:v>
                </c:pt>
                <c:pt idx="1127">
                  <c:v>0.100512699230529</c:v>
                </c:pt>
                <c:pt idx="1128">
                  <c:v>0.0793965859468043</c:v>
                </c:pt>
                <c:pt idx="1129">
                  <c:v>0.0954448320424349</c:v>
                </c:pt>
                <c:pt idx="1130">
                  <c:v>0.0641929843825226</c:v>
                </c:pt>
                <c:pt idx="1131">
                  <c:v>0.0485670605525664</c:v>
                </c:pt>
                <c:pt idx="1132">
                  <c:v>0.110648433606717</c:v>
                </c:pt>
                <c:pt idx="1133">
                  <c:v>0.0815081972751767</c:v>
                </c:pt>
                <c:pt idx="1134">
                  <c:v>0.0726394296960124</c:v>
                </c:pt>
                <c:pt idx="1135">
                  <c:v>0.0937555429797369</c:v>
                </c:pt>
                <c:pt idx="1136">
                  <c:v>0.068838529304942</c:v>
                </c:pt>
                <c:pt idx="1137">
                  <c:v>0.047300093755543</c:v>
                </c:pt>
                <c:pt idx="1138">
                  <c:v>0.0101357343761878</c:v>
                </c:pt>
                <c:pt idx="1139">
                  <c:v>0.0219607578150735</c:v>
                </c:pt>
                <c:pt idx="1140">
                  <c:v>0.00337857812539593</c:v>
                </c:pt>
                <c:pt idx="1141">
                  <c:v>0.0202714687523756</c:v>
                </c:pt>
                <c:pt idx="1142">
                  <c:v>0.0253393359404694</c:v>
                </c:pt>
                <c:pt idx="1143">
                  <c:v>0.0308295253942378</c:v>
                </c:pt>
                <c:pt idx="1144">
                  <c:v>0.0304072031285633</c:v>
                </c:pt>
                <c:pt idx="1145">
                  <c:v>0.0760180078214083</c:v>
                </c:pt>
                <c:pt idx="1146">
                  <c:v>0.0168928906269796</c:v>
                </c:pt>
                <c:pt idx="1147">
                  <c:v>0.0684162070392675</c:v>
                </c:pt>
                <c:pt idx="1148">
                  <c:v>0.0160482460956306</c:v>
                </c:pt>
                <c:pt idx="1149">
                  <c:v>0.0574358281317307</c:v>
                </c:pt>
                <c:pt idx="1150">
                  <c:v>0.0092910898448388</c:v>
                </c:pt>
                <c:pt idx="1151">
                  <c:v>0.0274509472688419</c:v>
                </c:pt>
                <c:pt idx="1152">
                  <c:v>0.0198491464867011</c:v>
                </c:pt>
                <c:pt idx="1153">
                  <c:v>0.0312518476599123</c:v>
                </c:pt>
                <c:pt idx="1154">
                  <c:v>0.0954448320424349</c:v>
                </c:pt>
                <c:pt idx="1155">
                  <c:v>0.19933610939836</c:v>
                </c:pt>
                <c:pt idx="1156">
                  <c:v>0.100512699230529</c:v>
                </c:pt>
                <c:pt idx="1157">
                  <c:v>0.12880829103072</c:v>
                </c:pt>
                <c:pt idx="1158">
                  <c:v>0.113604689466438</c:v>
                </c:pt>
                <c:pt idx="1159">
                  <c:v>0.139366347672582</c:v>
                </c:pt>
                <c:pt idx="1160">
                  <c:v>0.183287863302729</c:v>
                </c:pt>
                <c:pt idx="1161">
                  <c:v>0.118672556654532</c:v>
                </c:pt>
                <c:pt idx="1162">
                  <c:v>0.0561688613347073</c:v>
                </c:pt>
                <c:pt idx="1163">
                  <c:v>0.15330298243984</c:v>
                </c:pt>
                <c:pt idx="1164">
                  <c:v>0.0549018945376838</c:v>
                </c:pt>
                <c:pt idx="1165">
                  <c:v>0.145278859392025</c:v>
                </c:pt>
                <c:pt idx="1166">
                  <c:v>0.0907992871200155</c:v>
                </c:pt>
                <c:pt idx="1167">
                  <c:v>0.146123503923374</c:v>
                </c:pt>
                <c:pt idx="1168">
                  <c:v>0.133876158218814</c:v>
                </c:pt>
                <c:pt idx="1169">
                  <c:v>0.135143125015837</c:v>
                </c:pt>
                <c:pt idx="1170">
                  <c:v>0.103891277355925</c:v>
                </c:pt>
                <c:pt idx="1171">
                  <c:v>0.169351228535471</c:v>
                </c:pt>
                <c:pt idx="1172">
                  <c:v>0.154569949236864</c:v>
                </c:pt>
                <c:pt idx="1173">
                  <c:v>0.117405589857508</c:v>
                </c:pt>
                <c:pt idx="1174">
                  <c:v>0.114871656263462</c:v>
                </c:pt>
                <c:pt idx="1175">
                  <c:v>0.157526205096585</c:v>
                </c:pt>
                <c:pt idx="1176">
                  <c:v>0.0181598574240031</c:v>
                </c:pt>
                <c:pt idx="1177">
                  <c:v>0.126274357436673</c:v>
                </c:pt>
                <c:pt idx="1178">
                  <c:v>0.171885162129518</c:v>
                </c:pt>
                <c:pt idx="1179">
                  <c:v>0.0312518476599123</c:v>
                </c:pt>
                <c:pt idx="1180">
                  <c:v>0.135143125015837</c:v>
                </c:pt>
                <c:pt idx="1181">
                  <c:v>0.173152128926541</c:v>
                </c:pt>
                <c:pt idx="1182">
                  <c:v>0.0346304257853082</c:v>
                </c:pt>
                <c:pt idx="1183">
                  <c:v>0.00675715625079185</c:v>
                </c:pt>
                <c:pt idx="1184">
                  <c:v>0.0996680546991798</c:v>
                </c:pt>
                <c:pt idx="1185">
                  <c:v>0.00844644531348982</c:v>
                </c:pt>
                <c:pt idx="1186">
                  <c:v>0.0426545488331236</c:v>
                </c:pt>
                <c:pt idx="1187">
                  <c:v>0.0101357343761878</c:v>
                </c:pt>
                <c:pt idx="1188">
                  <c:v>0.0</c:v>
                </c:pt>
                <c:pt idx="1189">
                  <c:v>0.00844644531348982</c:v>
                </c:pt>
                <c:pt idx="1190">
                  <c:v>0.00506786718809389</c:v>
                </c:pt>
                <c:pt idx="1191">
                  <c:v>0.0152036015642817</c:v>
                </c:pt>
                <c:pt idx="1192">
                  <c:v>0.0168928906269796</c:v>
                </c:pt>
                <c:pt idx="1193">
                  <c:v>0.00675715625079185</c:v>
                </c:pt>
                <c:pt idx="1194">
                  <c:v>0.00844644531348982</c:v>
                </c:pt>
                <c:pt idx="1195">
                  <c:v>0.0202714687523756</c:v>
                </c:pt>
                <c:pt idx="1196">
                  <c:v>0.0236500468777715</c:v>
                </c:pt>
                <c:pt idx="1197">
                  <c:v>0.00844644531348982</c:v>
                </c:pt>
                <c:pt idx="1198">
                  <c:v>0.0304072031285633</c:v>
                </c:pt>
                <c:pt idx="1199">
                  <c:v>0.0101357343761878</c:v>
                </c:pt>
                <c:pt idx="1200">
                  <c:v>0.0118250234388857</c:v>
                </c:pt>
                <c:pt idx="1201">
                  <c:v>0.00675715625079185</c:v>
                </c:pt>
              </c:numCache>
            </c:numRef>
          </c:bubbleSize>
          <c:bubble3D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-1569281568"/>
        <c:axId val="-1569279520"/>
      </c:bubbleChart>
      <c:valAx>
        <c:axId val="-1569281568"/>
        <c:scaling>
          <c:orientation val="minMax"/>
          <c:min val="0.0"/>
        </c:scaling>
        <c:delete val="0"/>
        <c:axPos val="b"/>
        <c:numFmt formatCode="General" sourceLinked="1"/>
        <c:majorTickMark val="out"/>
        <c:minorTickMark val="none"/>
        <c:tickLblPos val="nextTo"/>
        <c:crossAx val="-1569279520"/>
        <c:crosses val="autoZero"/>
        <c:crossBetween val="midCat"/>
      </c:valAx>
      <c:valAx>
        <c:axId val="-1569279520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5692815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PERCENTIS</a:t>
            </a:r>
            <a:r>
              <a:rPr lang="en-US" sz="1600" baseline="0"/>
              <a:t> DA PRODUÇAO - PONTOS</a:t>
            </a:r>
            <a:endParaRPr lang="en-US" sz="16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rgbClr val="FF0000"/>
              </a:solidFill>
            </c:spPr>
          </c:dPt>
          <c:dLbls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 b="1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'PI AREA  P100'!$AN$1210:$AN$1226</c:f>
              <c:numCache>
                <c:formatCode>0%</c:formatCode>
                <c:ptCount val="17"/>
                <c:pt idx="0">
                  <c:v>0.9</c:v>
                </c:pt>
                <c:pt idx="1">
                  <c:v>0.85</c:v>
                </c:pt>
                <c:pt idx="2">
                  <c:v>0.8</c:v>
                </c:pt>
                <c:pt idx="3">
                  <c:v>0.75</c:v>
                </c:pt>
                <c:pt idx="4">
                  <c:v>0.7</c:v>
                </c:pt>
                <c:pt idx="5">
                  <c:v>0.65</c:v>
                </c:pt>
                <c:pt idx="6">
                  <c:v>0.6</c:v>
                </c:pt>
                <c:pt idx="7">
                  <c:v>0.55</c:v>
                </c:pt>
                <c:pt idx="8">
                  <c:v>0.5</c:v>
                </c:pt>
                <c:pt idx="9">
                  <c:v>0.45</c:v>
                </c:pt>
                <c:pt idx="10">
                  <c:v>0.4</c:v>
                </c:pt>
                <c:pt idx="11">
                  <c:v>0.35</c:v>
                </c:pt>
                <c:pt idx="12">
                  <c:v>0.299999999999999</c:v>
                </c:pt>
                <c:pt idx="13">
                  <c:v>0.249999999999999</c:v>
                </c:pt>
                <c:pt idx="14">
                  <c:v>0.199999999999999</c:v>
                </c:pt>
                <c:pt idx="15">
                  <c:v>0.149999999999999</c:v>
                </c:pt>
                <c:pt idx="16">
                  <c:v>0.099999999999999</c:v>
                </c:pt>
              </c:numCache>
            </c:numRef>
          </c:cat>
          <c:val>
            <c:numRef>
              <c:f>'PI AREA  P100'!$AO$1210:$AO$1226</c:f>
              <c:numCache>
                <c:formatCode>General</c:formatCode>
                <c:ptCount val="17"/>
                <c:pt idx="0">
                  <c:v>2180.0</c:v>
                </c:pt>
                <c:pt idx="1">
                  <c:v>1800.0</c:v>
                </c:pt>
                <c:pt idx="2">
                  <c:v>1520.0</c:v>
                </c:pt>
                <c:pt idx="3">
                  <c:v>1323.75</c:v>
                </c:pt>
                <c:pt idx="4">
                  <c:v>1190.0</c:v>
                </c:pt>
                <c:pt idx="5">
                  <c:v>1040.0</c:v>
                </c:pt>
                <c:pt idx="6">
                  <c:v>928.0000000000001</c:v>
                </c:pt>
                <c:pt idx="7">
                  <c:v>822.7500000000003</c:v>
                </c:pt>
                <c:pt idx="8">
                  <c:v>717.5</c:v>
                </c:pt>
                <c:pt idx="9">
                  <c:v>612.2500000000002</c:v>
                </c:pt>
                <c:pt idx="10">
                  <c:v>530.0</c:v>
                </c:pt>
                <c:pt idx="11">
                  <c:v>446.7499999999998</c:v>
                </c:pt>
                <c:pt idx="12">
                  <c:v>360.0</c:v>
                </c:pt>
                <c:pt idx="13">
                  <c:v>271.25</c:v>
                </c:pt>
                <c:pt idx="14">
                  <c:v>200.0</c:v>
                </c:pt>
                <c:pt idx="15">
                  <c:v>140.0</c:v>
                </c:pt>
                <c:pt idx="16">
                  <c:v>100.0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986430080"/>
        <c:axId val="-1376820224"/>
      </c:barChart>
      <c:catAx>
        <c:axId val="-98643008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-1376820224"/>
        <c:crosses val="autoZero"/>
        <c:auto val="1"/>
        <c:lblAlgn val="ctr"/>
        <c:lblOffset val="100"/>
        <c:noMultiLvlLbl val="0"/>
      </c:catAx>
      <c:valAx>
        <c:axId val="-1376820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986430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% DE DOCENTES QUE ATINGEM PONTOS</a:t>
            </a:r>
          </a:p>
        </c:rich>
      </c:tx>
      <c:layout>
        <c:manualLayout>
          <c:xMode val="edge"/>
          <c:yMode val="edge"/>
          <c:x val="0.151474409448819"/>
          <c:y val="0.0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CONCEITO 3</c:v>
          </c:tx>
          <c:spPr>
            <a:solidFill>
              <a:schemeClr val="tx2">
                <a:lumMod val="20000"/>
                <a:lumOff val="8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 AREA  P100'!$L$1230:$L$1232</c:f>
              <c:strCache>
                <c:ptCount val="3"/>
                <c:pt idx="0">
                  <c:v>CONCEITO 3</c:v>
                </c:pt>
                <c:pt idx="1">
                  <c:v>CONCEITO 4</c:v>
                </c:pt>
                <c:pt idx="2">
                  <c:v>CONCEITO 5</c:v>
                </c:pt>
              </c:strCache>
            </c:strRef>
          </c:cat>
          <c:val>
            <c:numRef>
              <c:f>'PI AREA  P100'!$P$1230</c:f>
              <c:numCache>
                <c:formatCode>0.00</c:formatCode>
                <c:ptCount val="1"/>
                <c:pt idx="0">
                  <c:v>86.522462562396</c:v>
                </c:pt>
              </c:numCache>
            </c:numRef>
          </c:val>
        </c:ser>
        <c:ser>
          <c:idx val="1"/>
          <c:order val="1"/>
          <c:tx>
            <c:v>CONCEITO 4</c:v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 AREA  P100'!$L$1230:$L$1232</c:f>
              <c:strCache>
                <c:ptCount val="3"/>
                <c:pt idx="0">
                  <c:v>CONCEITO 3</c:v>
                </c:pt>
                <c:pt idx="1">
                  <c:v>CONCEITO 4</c:v>
                </c:pt>
                <c:pt idx="2">
                  <c:v>CONCEITO 5</c:v>
                </c:pt>
              </c:strCache>
            </c:strRef>
          </c:cat>
          <c:val>
            <c:numRef>
              <c:f>'PI AREA  P100'!$P$1231</c:f>
              <c:numCache>
                <c:formatCode>0.00</c:formatCode>
                <c:ptCount val="1"/>
                <c:pt idx="0">
                  <c:v>75.37437603993344</c:v>
                </c:pt>
              </c:numCache>
            </c:numRef>
          </c:val>
        </c:ser>
        <c:ser>
          <c:idx val="2"/>
          <c:order val="2"/>
          <c:tx>
            <c:v>CONCEITO 5</c:v>
          </c:tx>
          <c:spPr>
            <a:solidFill>
              <a:srgbClr val="3366FF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 AREA  P100'!$L$1230:$L$1232</c:f>
              <c:strCache>
                <c:ptCount val="3"/>
                <c:pt idx="0">
                  <c:v>CONCEITO 3</c:v>
                </c:pt>
                <c:pt idx="1">
                  <c:v>CONCEITO 4</c:v>
                </c:pt>
                <c:pt idx="2">
                  <c:v>CONCEITO 5</c:v>
                </c:pt>
              </c:strCache>
            </c:strRef>
          </c:cat>
          <c:val>
            <c:numRef>
              <c:f>'PI AREA  P100'!$P$1232</c:f>
              <c:numCache>
                <c:formatCode>0.00</c:formatCode>
                <c:ptCount val="1"/>
                <c:pt idx="0">
                  <c:v>63.89351081530782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6"/>
        <c:overlap val="-100"/>
        <c:axId val="-1568798704"/>
        <c:axId val="-1568796656"/>
      </c:barChart>
      <c:catAx>
        <c:axId val="-1568798704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-1568796656"/>
        <c:crosses val="autoZero"/>
        <c:auto val="1"/>
        <c:lblAlgn val="ctr"/>
        <c:lblOffset val="100"/>
        <c:noMultiLvlLbl val="0"/>
      </c:catAx>
      <c:valAx>
        <c:axId val="-156879665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156879870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PROPORÇÃO DA PI - POR ESTRATO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A1</c:v>
          </c:tx>
          <c:invertIfNegative val="0"/>
          <c:val>
            <c:numRef>
              <c:f>'PI AREA  P100'!$N$1220</c:f>
              <c:numCache>
                <c:formatCode>0.0</c:formatCode>
                <c:ptCount val="1"/>
                <c:pt idx="0">
                  <c:v>18.78893944697235</c:v>
                </c:pt>
              </c:numCache>
            </c:numRef>
          </c:val>
        </c:ser>
        <c:ser>
          <c:idx val="1"/>
          <c:order val="1"/>
          <c:tx>
            <c:v>A2</c:v>
          </c:tx>
          <c:invertIfNegative val="0"/>
          <c:val>
            <c:numRef>
              <c:f>'PI AREA  P100'!$O$1220</c:f>
              <c:numCache>
                <c:formatCode>0.0</c:formatCode>
                <c:ptCount val="1"/>
                <c:pt idx="0">
                  <c:v>18.14490724536227</c:v>
                </c:pt>
              </c:numCache>
            </c:numRef>
          </c:val>
        </c:ser>
        <c:ser>
          <c:idx val="3"/>
          <c:order val="2"/>
          <c:tx>
            <c:v>B1</c:v>
          </c:tx>
          <c:invertIfNegative val="0"/>
          <c:val>
            <c:numRef>
              <c:f>'PI AREA  P100'!$P$1220</c:f>
              <c:numCache>
                <c:formatCode>0.0</c:formatCode>
                <c:ptCount val="1"/>
                <c:pt idx="0">
                  <c:v>27.2453622681134</c:v>
                </c:pt>
              </c:numCache>
            </c:numRef>
          </c:val>
        </c:ser>
        <c:ser>
          <c:idx val="5"/>
          <c:order val="3"/>
          <c:tx>
            <c:v>B2</c:v>
          </c:tx>
          <c:invertIfNegative val="0"/>
          <c:val>
            <c:numRef>
              <c:f>'PI AREA  P100'!$Q$1220</c:f>
              <c:numCache>
                <c:formatCode>0.0</c:formatCode>
                <c:ptCount val="1"/>
                <c:pt idx="0">
                  <c:v>17.31886594329716</c:v>
                </c:pt>
              </c:numCache>
            </c:numRef>
          </c:val>
        </c:ser>
        <c:ser>
          <c:idx val="7"/>
          <c:order val="4"/>
          <c:tx>
            <c:v>B3</c:v>
          </c:tx>
          <c:invertIfNegative val="0"/>
          <c:val>
            <c:numRef>
              <c:f>'PI AREA  P100'!$R$1220</c:f>
              <c:numCache>
                <c:formatCode>0.0</c:formatCode>
                <c:ptCount val="1"/>
                <c:pt idx="0">
                  <c:v>6.56632831641582</c:v>
                </c:pt>
              </c:numCache>
            </c:numRef>
          </c:val>
        </c:ser>
        <c:ser>
          <c:idx val="8"/>
          <c:order val="5"/>
          <c:tx>
            <c:v>B4</c:v>
          </c:tx>
          <c:invertIfNegative val="0"/>
          <c:val>
            <c:numRef>
              <c:f>'PI AREA  P100'!$S$1220</c:f>
              <c:numCache>
                <c:formatCode>0.0</c:formatCode>
                <c:ptCount val="1"/>
                <c:pt idx="0">
                  <c:v>7.574378718935947</c:v>
                </c:pt>
              </c:numCache>
            </c:numRef>
          </c:val>
        </c:ser>
        <c:ser>
          <c:idx val="9"/>
          <c:order val="6"/>
          <c:tx>
            <c:v>B5</c:v>
          </c:tx>
          <c:invertIfNegative val="0"/>
          <c:val>
            <c:numRef>
              <c:f>'PI AREA  P100'!$T$1220</c:f>
              <c:numCache>
                <c:formatCode>0.0</c:formatCode>
                <c:ptCount val="1"/>
                <c:pt idx="0">
                  <c:v>4.361218060903045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568714080"/>
        <c:axId val="-1568711760"/>
      </c:barChart>
      <c:catAx>
        <c:axId val="-1568714080"/>
        <c:scaling>
          <c:orientation val="minMax"/>
        </c:scaling>
        <c:delete val="1"/>
        <c:axPos val="b"/>
        <c:majorTickMark val="out"/>
        <c:minorTickMark val="none"/>
        <c:tickLblPos val="nextTo"/>
        <c:crossAx val="-1568711760"/>
        <c:crosses val="autoZero"/>
        <c:auto val="1"/>
        <c:lblAlgn val="ctr"/>
        <c:lblOffset val="100"/>
        <c:noMultiLvlLbl val="0"/>
      </c:catAx>
      <c:valAx>
        <c:axId val="-156871176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1568714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% DE DOCENTES COM PI NOS ESTRATOS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strRef>
              <c:f>'PI AREA  P100'!$N$1236:$T$1236</c:f>
              <c:strCache>
                <c:ptCount val="7"/>
                <c:pt idx="0">
                  <c:v>A1</c:v>
                </c:pt>
                <c:pt idx="1">
                  <c:v>A2</c:v>
                </c:pt>
                <c:pt idx="2">
                  <c:v>B1</c:v>
                </c:pt>
                <c:pt idx="3">
                  <c:v>B2</c:v>
                </c:pt>
                <c:pt idx="4">
                  <c:v>B3</c:v>
                </c:pt>
                <c:pt idx="5">
                  <c:v>B4</c:v>
                </c:pt>
                <c:pt idx="6">
                  <c:v>B5</c:v>
                </c:pt>
              </c:strCache>
            </c:strRef>
          </c:cat>
          <c:val>
            <c:numRef>
              <c:f>'PI AREA  P100'!$N$1238:$T$1238</c:f>
              <c:numCache>
                <c:formatCode>0.0</c:formatCode>
                <c:ptCount val="7"/>
                <c:pt idx="0">
                  <c:v>58.48585690515807</c:v>
                </c:pt>
                <c:pt idx="1">
                  <c:v>72.21297836938436</c:v>
                </c:pt>
                <c:pt idx="2">
                  <c:v>77.78702163061564</c:v>
                </c:pt>
                <c:pt idx="3">
                  <c:v>69.05158069883528</c:v>
                </c:pt>
                <c:pt idx="4">
                  <c:v>40.09983361064891</c:v>
                </c:pt>
                <c:pt idx="5">
                  <c:v>38.6855241264559</c:v>
                </c:pt>
                <c:pt idx="6">
                  <c:v>31.19800332778702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568690304"/>
        <c:axId val="-1568687984"/>
      </c:barChart>
      <c:catAx>
        <c:axId val="-15686903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568687984"/>
        <c:crosses val="autoZero"/>
        <c:auto val="1"/>
        <c:lblAlgn val="ctr"/>
        <c:lblOffset val="100"/>
        <c:noMultiLvlLbl val="0"/>
      </c:catAx>
      <c:valAx>
        <c:axId val="-1568687984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-1568690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PRODUÇÃO INDIVIDUAL - NOTA 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val>
            <c:numRef>
              <c:f>'PI AREA  P100'!$AS$3:$AS$1204</c:f>
              <c:numCache>
                <c:formatCode>0</c:formatCode>
                <c:ptCount val="1202"/>
                <c:pt idx="0">
                  <c:v>-280.0</c:v>
                </c:pt>
                <c:pt idx="1">
                  <c:v>460.0</c:v>
                </c:pt>
                <c:pt idx="2">
                  <c:v>-200.0</c:v>
                </c:pt>
                <c:pt idx="3">
                  <c:v>565.0</c:v>
                </c:pt>
                <c:pt idx="4">
                  <c:v>-200.0</c:v>
                </c:pt>
                <c:pt idx="5">
                  <c:v>-180.0</c:v>
                </c:pt>
                <c:pt idx="6">
                  <c:v>380.0</c:v>
                </c:pt>
                <c:pt idx="7">
                  <c:v>30.0</c:v>
                </c:pt>
                <c:pt idx="8">
                  <c:v>-75.0</c:v>
                </c:pt>
                <c:pt idx="9">
                  <c:v>-290.0</c:v>
                </c:pt>
                <c:pt idx="10">
                  <c:v>-150.0</c:v>
                </c:pt>
                <c:pt idx="11">
                  <c:v>-180.0</c:v>
                </c:pt>
                <c:pt idx="12">
                  <c:v>-280.0</c:v>
                </c:pt>
                <c:pt idx="13">
                  <c:v>1960.0</c:v>
                </c:pt>
                <c:pt idx="14">
                  <c:v>1220.0</c:v>
                </c:pt>
                <c:pt idx="15">
                  <c:v>880.0</c:v>
                </c:pt>
                <c:pt idx="16">
                  <c:v>370.0</c:v>
                </c:pt>
                <c:pt idx="17">
                  <c:v>205.0</c:v>
                </c:pt>
                <c:pt idx="18">
                  <c:v>-75.0</c:v>
                </c:pt>
                <c:pt idx="19">
                  <c:v>105.0</c:v>
                </c:pt>
                <c:pt idx="20">
                  <c:v>-30.0</c:v>
                </c:pt>
                <c:pt idx="21">
                  <c:v>1245.0</c:v>
                </c:pt>
                <c:pt idx="22">
                  <c:v>45.0</c:v>
                </c:pt>
                <c:pt idx="23">
                  <c:v>1700.0</c:v>
                </c:pt>
                <c:pt idx="24">
                  <c:v>140.0</c:v>
                </c:pt>
                <c:pt idx="25">
                  <c:v>1040.0</c:v>
                </c:pt>
                <c:pt idx="26">
                  <c:v>170.0</c:v>
                </c:pt>
                <c:pt idx="27">
                  <c:v>230.0</c:v>
                </c:pt>
                <c:pt idx="28">
                  <c:v>45.0</c:v>
                </c:pt>
                <c:pt idx="29">
                  <c:v>1120.0</c:v>
                </c:pt>
                <c:pt idx="30">
                  <c:v>1945.0</c:v>
                </c:pt>
                <c:pt idx="31">
                  <c:v>910.0</c:v>
                </c:pt>
                <c:pt idx="32">
                  <c:v>3290.0</c:v>
                </c:pt>
                <c:pt idx="33">
                  <c:v>980.0</c:v>
                </c:pt>
                <c:pt idx="34">
                  <c:v>860.0</c:v>
                </c:pt>
                <c:pt idx="35">
                  <c:v>3965.0</c:v>
                </c:pt>
                <c:pt idx="36">
                  <c:v>1920.0</c:v>
                </c:pt>
                <c:pt idx="37">
                  <c:v>1280.0</c:v>
                </c:pt>
                <c:pt idx="38">
                  <c:v>-240.0</c:v>
                </c:pt>
                <c:pt idx="39">
                  <c:v>100.0</c:v>
                </c:pt>
                <c:pt idx="40">
                  <c:v>630.0</c:v>
                </c:pt>
                <c:pt idx="41">
                  <c:v>290.0</c:v>
                </c:pt>
                <c:pt idx="42">
                  <c:v>1220.0</c:v>
                </c:pt>
                <c:pt idx="43">
                  <c:v>-225.0</c:v>
                </c:pt>
                <c:pt idx="44">
                  <c:v>260.0</c:v>
                </c:pt>
                <c:pt idx="45">
                  <c:v>1050.0</c:v>
                </c:pt>
                <c:pt idx="46">
                  <c:v>-220.0</c:v>
                </c:pt>
                <c:pt idx="47">
                  <c:v>-225.0</c:v>
                </c:pt>
                <c:pt idx="48">
                  <c:v>200.0</c:v>
                </c:pt>
                <c:pt idx="49">
                  <c:v>1430.0</c:v>
                </c:pt>
                <c:pt idx="50">
                  <c:v>230.0</c:v>
                </c:pt>
                <c:pt idx="51">
                  <c:v>740.0</c:v>
                </c:pt>
                <c:pt idx="52">
                  <c:v>300.0</c:v>
                </c:pt>
                <c:pt idx="53">
                  <c:v>105.0</c:v>
                </c:pt>
                <c:pt idx="54">
                  <c:v>360.0</c:v>
                </c:pt>
                <c:pt idx="55">
                  <c:v>540.0</c:v>
                </c:pt>
                <c:pt idx="56">
                  <c:v>245.0</c:v>
                </c:pt>
                <c:pt idx="57">
                  <c:v>890.0</c:v>
                </c:pt>
                <c:pt idx="58">
                  <c:v>75.0</c:v>
                </c:pt>
                <c:pt idx="59">
                  <c:v>1680.0</c:v>
                </c:pt>
                <c:pt idx="60">
                  <c:v>300.0</c:v>
                </c:pt>
                <c:pt idx="61">
                  <c:v>970.0</c:v>
                </c:pt>
                <c:pt idx="62">
                  <c:v>280.0</c:v>
                </c:pt>
                <c:pt idx="63">
                  <c:v>340.0</c:v>
                </c:pt>
                <c:pt idx="64">
                  <c:v>105.0</c:v>
                </c:pt>
                <c:pt idx="65">
                  <c:v>555.0</c:v>
                </c:pt>
                <c:pt idx="66">
                  <c:v>45.0</c:v>
                </c:pt>
                <c:pt idx="67">
                  <c:v>2095.0</c:v>
                </c:pt>
                <c:pt idx="68">
                  <c:v>650.0</c:v>
                </c:pt>
                <c:pt idx="69">
                  <c:v>2410.0</c:v>
                </c:pt>
                <c:pt idx="70">
                  <c:v>385.0</c:v>
                </c:pt>
                <c:pt idx="71">
                  <c:v>65.0</c:v>
                </c:pt>
                <c:pt idx="72">
                  <c:v>85.0</c:v>
                </c:pt>
                <c:pt idx="73">
                  <c:v>1160.0</c:v>
                </c:pt>
                <c:pt idx="74">
                  <c:v>20.0</c:v>
                </c:pt>
                <c:pt idx="75">
                  <c:v>3270.0</c:v>
                </c:pt>
                <c:pt idx="76">
                  <c:v>5790.0</c:v>
                </c:pt>
                <c:pt idx="77">
                  <c:v>555.0</c:v>
                </c:pt>
                <c:pt idx="78">
                  <c:v>370.0</c:v>
                </c:pt>
                <c:pt idx="79">
                  <c:v>580.0</c:v>
                </c:pt>
                <c:pt idx="80">
                  <c:v>805.0</c:v>
                </c:pt>
                <c:pt idx="81">
                  <c:v>1220.0</c:v>
                </c:pt>
                <c:pt idx="82">
                  <c:v>175.0</c:v>
                </c:pt>
                <c:pt idx="83">
                  <c:v>175.0</c:v>
                </c:pt>
                <c:pt idx="84">
                  <c:v>1405.0</c:v>
                </c:pt>
                <c:pt idx="85">
                  <c:v>465.0</c:v>
                </c:pt>
                <c:pt idx="86">
                  <c:v>1490.0</c:v>
                </c:pt>
                <c:pt idx="87">
                  <c:v>510.0</c:v>
                </c:pt>
                <c:pt idx="88">
                  <c:v>1470.0</c:v>
                </c:pt>
                <c:pt idx="89">
                  <c:v>2300.0</c:v>
                </c:pt>
                <c:pt idx="90">
                  <c:v>2415.0</c:v>
                </c:pt>
                <c:pt idx="91">
                  <c:v>200.0</c:v>
                </c:pt>
                <c:pt idx="92">
                  <c:v>375.0</c:v>
                </c:pt>
                <c:pt idx="93">
                  <c:v>1880.0</c:v>
                </c:pt>
                <c:pt idx="94">
                  <c:v>610.0</c:v>
                </c:pt>
                <c:pt idx="95">
                  <c:v>105.0</c:v>
                </c:pt>
                <c:pt idx="96">
                  <c:v>600.0</c:v>
                </c:pt>
                <c:pt idx="97">
                  <c:v>325.0</c:v>
                </c:pt>
                <c:pt idx="98">
                  <c:v>630.0</c:v>
                </c:pt>
                <c:pt idx="99">
                  <c:v>835.0</c:v>
                </c:pt>
                <c:pt idx="100">
                  <c:v>645.0</c:v>
                </c:pt>
                <c:pt idx="101">
                  <c:v>85.0</c:v>
                </c:pt>
                <c:pt idx="102">
                  <c:v>1060.0</c:v>
                </c:pt>
                <c:pt idx="103">
                  <c:v>825.0</c:v>
                </c:pt>
                <c:pt idx="104">
                  <c:v>180.0</c:v>
                </c:pt>
                <c:pt idx="105">
                  <c:v>1120.0</c:v>
                </c:pt>
                <c:pt idx="106">
                  <c:v>605.0</c:v>
                </c:pt>
                <c:pt idx="107">
                  <c:v>30.0</c:v>
                </c:pt>
                <c:pt idx="108">
                  <c:v>85.0</c:v>
                </c:pt>
                <c:pt idx="109">
                  <c:v>240.0</c:v>
                </c:pt>
                <c:pt idx="110">
                  <c:v>960.0</c:v>
                </c:pt>
                <c:pt idx="111">
                  <c:v>1080.0</c:v>
                </c:pt>
                <c:pt idx="112">
                  <c:v>230.0</c:v>
                </c:pt>
                <c:pt idx="113">
                  <c:v>-70.0</c:v>
                </c:pt>
                <c:pt idx="114">
                  <c:v>45.0</c:v>
                </c:pt>
                <c:pt idx="115">
                  <c:v>50.0</c:v>
                </c:pt>
                <c:pt idx="116">
                  <c:v>-75.0</c:v>
                </c:pt>
                <c:pt idx="117">
                  <c:v>120.0</c:v>
                </c:pt>
                <c:pt idx="118">
                  <c:v>910.0</c:v>
                </c:pt>
                <c:pt idx="119">
                  <c:v>-80.0</c:v>
                </c:pt>
                <c:pt idx="120">
                  <c:v>680.0</c:v>
                </c:pt>
                <c:pt idx="121">
                  <c:v>500.0</c:v>
                </c:pt>
                <c:pt idx="122">
                  <c:v>775.0</c:v>
                </c:pt>
                <c:pt idx="123">
                  <c:v>755.0</c:v>
                </c:pt>
                <c:pt idx="124">
                  <c:v>-60.0</c:v>
                </c:pt>
                <c:pt idx="125">
                  <c:v>1060.0</c:v>
                </c:pt>
                <c:pt idx="126">
                  <c:v>25.0</c:v>
                </c:pt>
                <c:pt idx="127">
                  <c:v>950.0</c:v>
                </c:pt>
                <c:pt idx="128">
                  <c:v>950.0</c:v>
                </c:pt>
                <c:pt idx="129">
                  <c:v>470.0</c:v>
                </c:pt>
                <c:pt idx="130">
                  <c:v>555.0</c:v>
                </c:pt>
                <c:pt idx="131">
                  <c:v>560.0</c:v>
                </c:pt>
                <c:pt idx="132">
                  <c:v>240.0</c:v>
                </c:pt>
                <c:pt idx="133">
                  <c:v>135.0</c:v>
                </c:pt>
                <c:pt idx="134">
                  <c:v>520.0</c:v>
                </c:pt>
                <c:pt idx="135">
                  <c:v>770.0</c:v>
                </c:pt>
                <c:pt idx="136">
                  <c:v>4920.0</c:v>
                </c:pt>
                <c:pt idx="137">
                  <c:v>1390.0</c:v>
                </c:pt>
                <c:pt idx="138">
                  <c:v>2010.0</c:v>
                </c:pt>
                <c:pt idx="139">
                  <c:v>2700.0</c:v>
                </c:pt>
                <c:pt idx="140">
                  <c:v>1220.0</c:v>
                </c:pt>
                <c:pt idx="141">
                  <c:v>715.0</c:v>
                </c:pt>
                <c:pt idx="142">
                  <c:v>645.0</c:v>
                </c:pt>
                <c:pt idx="143">
                  <c:v>210.0</c:v>
                </c:pt>
                <c:pt idx="144">
                  <c:v>425.0</c:v>
                </c:pt>
                <c:pt idx="145">
                  <c:v>335.0</c:v>
                </c:pt>
                <c:pt idx="146">
                  <c:v>-100.0</c:v>
                </c:pt>
                <c:pt idx="147">
                  <c:v>1800.0</c:v>
                </c:pt>
                <c:pt idx="148">
                  <c:v>385.0</c:v>
                </c:pt>
                <c:pt idx="149">
                  <c:v>955.0</c:v>
                </c:pt>
                <c:pt idx="150">
                  <c:v>5.0</c:v>
                </c:pt>
                <c:pt idx="151">
                  <c:v>260.0</c:v>
                </c:pt>
                <c:pt idx="152">
                  <c:v>1555.0</c:v>
                </c:pt>
                <c:pt idx="153">
                  <c:v>1660.0</c:v>
                </c:pt>
                <c:pt idx="154">
                  <c:v>400.0</c:v>
                </c:pt>
                <c:pt idx="155">
                  <c:v>270.0</c:v>
                </c:pt>
                <c:pt idx="156">
                  <c:v>875.0</c:v>
                </c:pt>
                <c:pt idx="157">
                  <c:v>1330.0</c:v>
                </c:pt>
                <c:pt idx="158">
                  <c:v>200.0</c:v>
                </c:pt>
                <c:pt idx="159">
                  <c:v>200.0</c:v>
                </c:pt>
                <c:pt idx="160">
                  <c:v>740.0</c:v>
                </c:pt>
                <c:pt idx="161">
                  <c:v>90.0</c:v>
                </c:pt>
                <c:pt idx="162">
                  <c:v>-35.0</c:v>
                </c:pt>
                <c:pt idx="163">
                  <c:v>945.0</c:v>
                </c:pt>
                <c:pt idx="164">
                  <c:v>-85.0</c:v>
                </c:pt>
                <c:pt idx="165">
                  <c:v>450.0</c:v>
                </c:pt>
                <c:pt idx="166">
                  <c:v>920.0</c:v>
                </c:pt>
                <c:pt idx="167">
                  <c:v>-75.0</c:v>
                </c:pt>
                <c:pt idx="168">
                  <c:v>580.0</c:v>
                </c:pt>
                <c:pt idx="169">
                  <c:v>130.0</c:v>
                </c:pt>
                <c:pt idx="170">
                  <c:v>530.0</c:v>
                </c:pt>
                <c:pt idx="171">
                  <c:v>725.0</c:v>
                </c:pt>
                <c:pt idx="172">
                  <c:v>450.0</c:v>
                </c:pt>
                <c:pt idx="173">
                  <c:v>560.0</c:v>
                </c:pt>
                <c:pt idx="174">
                  <c:v>720.0</c:v>
                </c:pt>
                <c:pt idx="175">
                  <c:v>1040.0</c:v>
                </c:pt>
                <c:pt idx="176">
                  <c:v>265.0</c:v>
                </c:pt>
                <c:pt idx="177">
                  <c:v>85.0</c:v>
                </c:pt>
                <c:pt idx="178">
                  <c:v>230.0</c:v>
                </c:pt>
                <c:pt idx="179">
                  <c:v>50.0</c:v>
                </c:pt>
                <c:pt idx="180">
                  <c:v>3180.0</c:v>
                </c:pt>
                <c:pt idx="181">
                  <c:v>1110.0</c:v>
                </c:pt>
                <c:pt idx="182">
                  <c:v>1115.0</c:v>
                </c:pt>
                <c:pt idx="183">
                  <c:v>860.0</c:v>
                </c:pt>
                <c:pt idx="184">
                  <c:v>-40.0</c:v>
                </c:pt>
                <c:pt idx="185">
                  <c:v>795.0</c:v>
                </c:pt>
                <c:pt idx="186">
                  <c:v>625.0</c:v>
                </c:pt>
                <c:pt idx="187">
                  <c:v>105.0</c:v>
                </c:pt>
                <c:pt idx="188">
                  <c:v>840.0</c:v>
                </c:pt>
                <c:pt idx="189">
                  <c:v>2495.0</c:v>
                </c:pt>
                <c:pt idx="190">
                  <c:v>125.0</c:v>
                </c:pt>
                <c:pt idx="191">
                  <c:v>1525.0</c:v>
                </c:pt>
                <c:pt idx="192">
                  <c:v>530.0</c:v>
                </c:pt>
                <c:pt idx="193">
                  <c:v>830.0</c:v>
                </c:pt>
                <c:pt idx="194">
                  <c:v>535.0</c:v>
                </c:pt>
                <c:pt idx="195">
                  <c:v>240.0</c:v>
                </c:pt>
                <c:pt idx="196">
                  <c:v>950.0</c:v>
                </c:pt>
                <c:pt idx="197">
                  <c:v>10.0</c:v>
                </c:pt>
                <c:pt idx="198">
                  <c:v>100.0</c:v>
                </c:pt>
                <c:pt idx="199">
                  <c:v>405.0</c:v>
                </c:pt>
                <c:pt idx="200">
                  <c:v>10.0</c:v>
                </c:pt>
                <c:pt idx="201">
                  <c:v>250.0</c:v>
                </c:pt>
                <c:pt idx="202">
                  <c:v>155.0</c:v>
                </c:pt>
                <c:pt idx="203">
                  <c:v>-50.0</c:v>
                </c:pt>
                <c:pt idx="204">
                  <c:v>3020.0</c:v>
                </c:pt>
                <c:pt idx="205">
                  <c:v>10.0</c:v>
                </c:pt>
                <c:pt idx="206">
                  <c:v>-135.0</c:v>
                </c:pt>
                <c:pt idx="207">
                  <c:v>-90.0</c:v>
                </c:pt>
                <c:pt idx="208">
                  <c:v>490.0</c:v>
                </c:pt>
                <c:pt idx="209">
                  <c:v>-55.0</c:v>
                </c:pt>
                <c:pt idx="210">
                  <c:v>90.0</c:v>
                </c:pt>
                <c:pt idx="211">
                  <c:v>175.0</c:v>
                </c:pt>
                <c:pt idx="212">
                  <c:v>45.0</c:v>
                </c:pt>
                <c:pt idx="213">
                  <c:v>660.0</c:v>
                </c:pt>
                <c:pt idx="214">
                  <c:v>2005.0</c:v>
                </c:pt>
                <c:pt idx="215">
                  <c:v>1235.0</c:v>
                </c:pt>
                <c:pt idx="216">
                  <c:v>640.0</c:v>
                </c:pt>
                <c:pt idx="217">
                  <c:v>1680.0</c:v>
                </c:pt>
                <c:pt idx="218">
                  <c:v>-25.0</c:v>
                </c:pt>
                <c:pt idx="219">
                  <c:v>-35.0</c:v>
                </c:pt>
                <c:pt idx="220">
                  <c:v>25.0</c:v>
                </c:pt>
                <c:pt idx="221">
                  <c:v>0.0</c:v>
                </c:pt>
                <c:pt idx="222">
                  <c:v>65.0</c:v>
                </c:pt>
                <c:pt idx="223">
                  <c:v>-150.0</c:v>
                </c:pt>
                <c:pt idx="224">
                  <c:v>490.0</c:v>
                </c:pt>
                <c:pt idx="225">
                  <c:v>920.0</c:v>
                </c:pt>
                <c:pt idx="226">
                  <c:v>350.0</c:v>
                </c:pt>
                <c:pt idx="227">
                  <c:v>210.0</c:v>
                </c:pt>
                <c:pt idx="228">
                  <c:v>770.0</c:v>
                </c:pt>
                <c:pt idx="229">
                  <c:v>910.0</c:v>
                </c:pt>
                <c:pt idx="230">
                  <c:v>1785.0</c:v>
                </c:pt>
                <c:pt idx="231">
                  <c:v>1700.0</c:v>
                </c:pt>
                <c:pt idx="232">
                  <c:v>1025.0</c:v>
                </c:pt>
                <c:pt idx="233">
                  <c:v>770.0</c:v>
                </c:pt>
                <c:pt idx="234">
                  <c:v>990.0</c:v>
                </c:pt>
                <c:pt idx="235">
                  <c:v>560.0</c:v>
                </c:pt>
                <c:pt idx="236">
                  <c:v>640.0</c:v>
                </c:pt>
                <c:pt idx="237">
                  <c:v>1430.0</c:v>
                </c:pt>
                <c:pt idx="238">
                  <c:v>1185.0</c:v>
                </c:pt>
                <c:pt idx="239">
                  <c:v>250.0</c:v>
                </c:pt>
                <c:pt idx="240">
                  <c:v>665.0</c:v>
                </c:pt>
                <c:pt idx="241">
                  <c:v>540.0</c:v>
                </c:pt>
                <c:pt idx="242">
                  <c:v>720.0</c:v>
                </c:pt>
                <c:pt idx="243">
                  <c:v>290.0</c:v>
                </c:pt>
                <c:pt idx="244">
                  <c:v>1050.0</c:v>
                </c:pt>
                <c:pt idx="245">
                  <c:v>635.0</c:v>
                </c:pt>
                <c:pt idx="246">
                  <c:v>1605.0</c:v>
                </c:pt>
                <c:pt idx="247">
                  <c:v>190.0</c:v>
                </c:pt>
                <c:pt idx="248">
                  <c:v>-15.0</c:v>
                </c:pt>
                <c:pt idx="249">
                  <c:v>25.0</c:v>
                </c:pt>
                <c:pt idx="250">
                  <c:v>65.0</c:v>
                </c:pt>
                <c:pt idx="251">
                  <c:v>-75.0</c:v>
                </c:pt>
                <c:pt idx="252">
                  <c:v>-75.0</c:v>
                </c:pt>
                <c:pt idx="253">
                  <c:v>145.0</c:v>
                </c:pt>
                <c:pt idx="254">
                  <c:v>-75.0</c:v>
                </c:pt>
                <c:pt idx="255">
                  <c:v>145.0</c:v>
                </c:pt>
                <c:pt idx="256">
                  <c:v>25.0</c:v>
                </c:pt>
                <c:pt idx="257">
                  <c:v>-35.0</c:v>
                </c:pt>
                <c:pt idx="258">
                  <c:v>105.0</c:v>
                </c:pt>
                <c:pt idx="259">
                  <c:v>-75.0</c:v>
                </c:pt>
                <c:pt idx="260">
                  <c:v>-75.0</c:v>
                </c:pt>
                <c:pt idx="261">
                  <c:v>-15.0</c:v>
                </c:pt>
                <c:pt idx="262">
                  <c:v>25.0</c:v>
                </c:pt>
                <c:pt idx="263">
                  <c:v>95.0</c:v>
                </c:pt>
                <c:pt idx="264">
                  <c:v>870.0</c:v>
                </c:pt>
                <c:pt idx="265">
                  <c:v>-15.0</c:v>
                </c:pt>
                <c:pt idx="266">
                  <c:v>385.0</c:v>
                </c:pt>
                <c:pt idx="267">
                  <c:v>-5.0</c:v>
                </c:pt>
                <c:pt idx="268">
                  <c:v>65.0</c:v>
                </c:pt>
                <c:pt idx="269">
                  <c:v>-75.0</c:v>
                </c:pt>
                <c:pt idx="270">
                  <c:v>25.0</c:v>
                </c:pt>
                <c:pt idx="271">
                  <c:v>105.0</c:v>
                </c:pt>
                <c:pt idx="272">
                  <c:v>-75.0</c:v>
                </c:pt>
                <c:pt idx="273">
                  <c:v>-30.0</c:v>
                </c:pt>
                <c:pt idx="274">
                  <c:v>1140.0</c:v>
                </c:pt>
                <c:pt idx="275">
                  <c:v>570.0</c:v>
                </c:pt>
                <c:pt idx="276">
                  <c:v>740.0</c:v>
                </c:pt>
                <c:pt idx="277">
                  <c:v>2190.0</c:v>
                </c:pt>
                <c:pt idx="278">
                  <c:v>540.0</c:v>
                </c:pt>
                <c:pt idx="279">
                  <c:v>145.0</c:v>
                </c:pt>
                <c:pt idx="280">
                  <c:v>1060.0</c:v>
                </c:pt>
                <c:pt idx="281">
                  <c:v>675.0</c:v>
                </c:pt>
                <c:pt idx="282">
                  <c:v>895.0</c:v>
                </c:pt>
                <c:pt idx="283">
                  <c:v>390.0</c:v>
                </c:pt>
                <c:pt idx="284">
                  <c:v>1285.0</c:v>
                </c:pt>
                <c:pt idx="285">
                  <c:v>1305.0</c:v>
                </c:pt>
                <c:pt idx="286">
                  <c:v>300.0</c:v>
                </c:pt>
                <c:pt idx="287">
                  <c:v>540.0</c:v>
                </c:pt>
                <c:pt idx="288">
                  <c:v>150.0</c:v>
                </c:pt>
                <c:pt idx="289">
                  <c:v>4415.0</c:v>
                </c:pt>
                <c:pt idx="290">
                  <c:v>680.0</c:v>
                </c:pt>
                <c:pt idx="291">
                  <c:v>1110.0</c:v>
                </c:pt>
                <c:pt idx="292">
                  <c:v>975.0</c:v>
                </c:pt>
                <c:pt idx="293">
                  <c:v>1150.0</c:v>
                </c:pt>
                <c:pt idx="294">
                  <c:v>1075.0</c:v>
                </c:pt>
                <c:pt idx="295">
                  <c:v>370.0</c:v>
                </c:pt>
                <c:pt idx="296">
                  <c:v>1080.0</c:v>
                </c:pt>
                <c:pt idx="297">
                  <c:v>1460.0</c:v>
                </c:pt>
                <c:pt idx="298">
                  <c:v>850.0</c:v>
                </c:pt>
                <c:pt idx="299">
                  <c:v>240.0</c:v>
                </c:pt>
                <c:pt idx="300">
                  <c:v>1120.0</c:v>
                </c:pt>
                <c:pt idx="301">
                  <c:v>335.0</c:v>
                </c:pt>
                <c:pt idx="302">
                  <c:v>-95.0</c:v>
                </c:pt>
                <c:pt idx="303">
                  <c:v>710.0</c:v>
                </c:pt>
                <c:pt idx="304">
                  <c:v>-30.0</c:v>
                </c:pt>
                <c:pt idx="305">
                  <c:v>310.0</c:v>
                </c:pt>
                <c:pt idx="306">
                  <c:v>560.0</c:v>
                </c:pt>
                <c:pt idx="307">
                  <c:v>2290.0</c:v>
                </c:pt>
                <c:pt idx="308">
                  <c:v>630.0</c:v>
                </c:pt>
                <c:pt idx="309">
                  <c:v>5.0</c:v>
                </c:pt>
                <c:pt idx="310">
                  <c:v>790.0</c:v>
                </c:pt>
                <c:pt idx="311">
                  <c:v>3135.0</c:v>
                </c:pt>
                <c:pt idx="312">
                  <c:v>110.0</c:v>
                </c:pt>
                <c:pt idx="313">
                  <c:v>1410.0</c:v>
                </c:pt>
                <c:pt idx="314">
                  <c:v>-5.0</c:v>
                </c:pt>
                <c:pt idx="315">
                  <c:v>475.0</c:v>
                </c:pt>
                <c:pt idx="316">
                  <c:v>1345.0</c:v>
                </c:pt>
                <c:pt idx="317">
                  <c:v>800.0</c:v>
                </c:pt>
                <c:pt idx="318">
                  <c:v>2860.0</c:v>
                </c:pt>
                <c:pt idx="319">
                  <c:v>1475.0</c:v>
                </c:pt>
                <c:pt idx="320">
                  <c:v>5110.0</c:v>
                </c:pt>
                <c:pt idx="321">
                  <c:v>-15.0</c:v>
                </c:pt>
                <c:pt idx="322">
                  <c:v>70.0</c:v>
                </c:pt>
                <c:pt idx="323">
                  <c:v>335.0</c:v>
                </c:pt>
                <c:pt idx="324">
                  <c:v>550.0</c:v>
                </c:pt>
                <c:pt idx="325">
                  <c:v>-85.0</c:v>
                </c:pt>
                <c:pt idx="326">
                  <c:v>185.0</c:v>
                </c:pt>
                <c:pt idx="327">
                  <c:v>2620.0</c:v>
                </c:pt>
                <c:pt idx="328">
                  <c:v>635.0</c:v>
                </c:pt>
                <c:pt idx="329">
                  <c:v>1515.0</c:v>
                </c:pt>
                <c:pt idx="330">
                  <c:v>425.0</c:v>
                </c:pt>
                <c:pt idx="331">
                  <c:v>1730.0</c:v>
                </c:pt>
                <c:pt idx="332">
                  <c:v>2580.0</c:v>
                </c:pt>
                <c:pt idx="333">
                  <c:v>2290.0</c:v>
                </c:pt>
                <c:pt idx="334">
                  <c:v>50.0</c:v>
                </c:pt>
                <c:pt idx="335">
                  <c:v>360.0</c:v>
                </c:pt>
                <c:pt idx="336">
                  <c:v>2030.0</c:v>
                </c:pt>
                <c:pt idx="337">
                  <c:v>100.0</c:v>
                </c:pt>
                <c:pt idx="338">
                  <c:v>-300.0</c:v>
                </c:pt>
                <c:pt idx="339">
                  <c:v>590.0</c:v>
                </c:pt>
                <c:pt idx="340">
                  <c:v>-200.0</c:v>
                </c:pt>
                <c:pt idx="341">
                  <c:v>430.0</c:v>
                </c:pt>
                <c:pt idx="342">
                  <c:v>920.0</c:v>
                </c:pt>
                <c:pt idx="343">
                  <c:v>470.0</c:v>
                </c:pt>
                <c:pt idx="344">
                  <c:v>-45.0</c:v>
                </c:pt>
                <c:pt idx="345">
                  <c:v>150.0</c:v>
                </c:pt>
                <c:pt idx="346">
                  <c:v>-35.0</c:v>
                </c:pt>
                <c:pt idx="347">
                  <c:v>140.0</c:v>
                </c:pt>
                <c:pt idx="348">
                  <c:v>400.0</c:v>
                </c:pt>
                <c:pt idx="349">
                  <c:v>-260.0</c:v>
                </c:pt>
                <c:pt idx="350">
                  <c:v>170.0</c:v>
                </c:pt>
                <c:pt idx="351">
                  <c:v>-150.0</c:v>
                </c:pt>
                <c:pt idx="352">
                  <c:v>-75.0</c:v>
                </c:pt>
                <c:pt idx="353">
                  <c:v>-75.0</c:v>
                </c:pt>
                <c:pt idx="354">
                  <c:v>-75.0</c:v>
                </c:pt>
                <c:pt idx="355">
                  <c:v>-65.0</c:v>
                </c:pt>
                <c:pt idx="356">
                  <c:v>425.0</c:v>
                </c:pt>
                <c:pt idx="357">
                  <c:v>85.0</c:v>
                </c:pt>
                <c:pt idx="358">
                  <c:v>305.0</c:v>
                </c:pt>
                <c:pt idx="359">
                  <c:v>25.0</c:v>
                </c:pt>
                <c:pt idx="360">
                  <c:v>-75.0</c:v>
                </c:pt>
                <c:pt idx="361">
                  <c:v>5.0</c:v>
                </c:pt>
                <c:pt idx="362">
                  <c:v>25.0</c:v>
                </c:pt>
                <c:pt idx="363">
                  <c:v>85.0</c:v>
                </c:pt>
                <c:pt idx="364">
                  <c:v>5.0</c:v>
                </c:pt>
                <c:pt idx="365">
                  <c:v>-75.0</c:v>
                </c:pt>
                <c:pt idx="366">
                  <c:v>-120.0</c:v>
                </c:pt>
                <c:pt idx="367">
                  <c:v>180.0</c:v>
                </c:pt>
                <c:pt idx="368">
                  <c:v>955.0</c:v>
                </c:pt>
                <c:pt idx="369">
                  <c:v>-20.0</c:v>
                </c:pt>
                <c:pt idx="370">
                  <c:v>2480.0</c:v>
                </c:pt>
                <c:pt idx="371">
                  <c:v>-165.0</c:v>
                </c:pt>
                <c:pt idx="372">
                  <c:v>-80.0</c:v>
                </c:pt>
                <c:pt idx="373">
                  <c:v>900.0</c:v>
                </c:pt>
                <c:pt idx="374">
                  <c:v>110.0</c:v>
                </c:pt>
                <c:pt idx="375">
                  <c:v>30.0</c:v>
                </c:pt>
                <c:pt idx="376">
                  <c:v>240.0</c:v>
                </c:pt>
                <c:pt idx="377">
                  <c:v>1040.0</c:v>
                </c:pt>
                <c:pt idx="378">
                  <c:v>70.0</c:v>
                </c:pt>
                <c:pt idx="379">
                  <c:v>-125.0</c:v>
                </c:pt>
                <c:pt idx="380">
                  <c:v>380.0</c:v>
                </c:pt>
                <c:pt idx="381">
                  <c:v>225.0</c:v>
                </c:pt>
                <c:pt idx="382">
                  <c:v>480.0</c:v>
                </c:pt>
                <c:pt idx="383">
                  <c:v>390.0</c:v>
                </c:pt>
                <c:pt idx="384">
                  <c:v>85.0</c:v>
                </c:pt>
                <c:pt idx="385">
                  <c:v>-35.0</c:v>
                </c:pt>
                <c:pt idx="386">
                  <c:v>2385.0</c:v>
                </c:pt>
                <c:pt idx="387">
                  <c:v>200.0</c:v>
                </c:pt>
                <c:pt idx="388">
                  <c:v>2845.0</c:v>
                </c:pt>
                <c:pt idx="389">
                  <c:v>-65.0</c:v>
                </c:pt>
                <c:pt idx="390">
                  <c:v>2590.0</c:v>
                </c:pt>
                <c:pt idx="391">
                  <c:v>810.0</c:v>
                </c:pt>
                <c:pt idx="392">
                  <c:v>50.0</c:v>
                </c:pt>
                <c:pt idx="393">
                  <c:v>1080.0</c:v>
                </c:pt>
                <c:pt idx="394">
                  <c:v>0.0</c:v>
                </c:pt>
                <c:pt idx="395">
                  <c:v>30.0</c:v>
                </c:pt>
                <c:pt idx="396">
                  <c:v>425.0</c:v>
                </c:pt>
                <c:pt idx="397">
                  <c:v>1550.0</c:v>
                </c:pt>
                <c:pt idx="398">
                  <c:v>-130.0</c:v>
                </c:pt>
                <c:pt idx="399">
                  <c:v>190.0</c:v>
                </c:pt>
                <c:pt idx="400">
                  <c:v>690.0</c:v>
                </c:pt>
                <c:pt idx="401">
                  <c:v>1455.0</c:v>
                </c:pt>
                <c:pt idx="402">
                  <c:v>8305.0</c:v>
                </c:pt>
                <c:pt idx="403">
                  <c:v>1315.0</c:v>
                </c:pt>
                <c:pt idx="404">
                  <c:v>1170.0</c:v>
                </c:pt>
                <c:pt idx="405">
                  <c:v>-140.0</c:v>
                </c:pt>
                <c:pt idx="406">
                  <c:v>2380.0</c:v>
                </c:pt>
                <c:pt idx="407">
                  <c:v>1260.0</c:v>
                </c:pt>
                <c:pt idx="408">
                  <c:v>865.0</c:v>
                </c:pt>
                <c:pt idx="409">
                  <c:v>660.0</c:v>
                </c:pt>
                <c:pt idx="410">
                  <c:v>680.0</c:v>
                </c:pt>
                <c:pt idx="411">
                  <c:v>565.0</c:v>
                </c:pt>
                <c:pt idx="412">
                  <c:v>495.0</c:v>
                </c:pt>
                <c:pt idx="413">
                  <c:v>730.0</c:v>
                </c:pt>
                <c:pt idx="414">
                  <c:v>300.0</c:v>
                </c:pt>
                <c:pt idx="415">
                  <c:v>350.0</c:v>
                </c:pt>
                <c:pt idx="416">
                  <c:v>2825.0</c:v>
                </c:pt>
                <c:pt idx="417">
                  <c:v>680.0</c:v>
                </c:pt>
                <c:pt idx="418">
                  <c:v>960.0</c:v>
                </c:pt>
                <c:pt idx="419">
                  <c:v>4370.0</c:v>
                </c:pt>
                <c:pt idx="420">
                  <c:v>670.0</c:v>
                </c:pt>
                <c:pt idx="421">
                  <c:v>770.0</c:v>
                </c:pt>
                <c:pt idx="422">
                  <c:v>570.0</c:v>
                </c:pt>
                <c:pt idx="423">
                  <c:v>265.0</c:v>
                </c:pt>
                <c:pt idx="424">
                  <c:v>2375.0</c:v>
                </c:pt>
                <c:pt idx="425">
                  <c:v>1620.0</c:v>
                </c:pt>
                <c:pt idx="426">
                  <c:v>660.0</c:v>
                </c:pt>
                <c:pt idx="427">
                  <c:v>545.0</c:v>
                </c:pt>
                <c:pt idx="428">
                  <c:v>125.0</c:v>
                </c:pt>
                <c:pt idx="429">
                  <c:v>580.0</c:v>
                </c:pt>
                <c:pt idx="430">
                  <c:v>330.0</c:v>
                </c:pt>
                <c:pt idx="431">
                  <c:v>155.0</c:v>
                </c:pt>
                <c:pt idx="432">
                  <c:v>1815.0</c:v>
                </c:pt>
                <c:pt idx="433">
                  <c:v>445.0</c:v>
                </c:pt>
                <c:pt idx="434">
                  <c:v>220.0</c:v>
                </c:pt>
                <c:pt idx="435">
                  <c:v>-100.0</c:v>
                </c:pt>
                <c:pt idx="436">
                  <c:v>1900.0</c:v>
                </c:pt>
                <c:pt idx="437">
                  <c:v>3650.0</c:v>
                </c:pt>
                <c:pt idx="438">
                  <c:v>150.0</c:v>
                </c:pt>
                <c:pt idx="439">
                  <c:v>50.0</c:v>
                </c:pt>
                <c:pt idx="440">
                  <c:v>360.0</c:v>
                </c:pt>
                <c:pt idx="441">
                  <c:v>1300.0</c:v>
                </c:pt>
                <c:pt idx="442">
                  <c:v>620.0</c:v>
                </c:pt>
                <c:pt idx="443">
                  <c:v>935.0</c:v>
                </c:pt>
                <c:pt idx="444">
                  <c:v>990.0</c:v>
                </c:pt>
                <c:pt idx="445">
                  <c:v>1565.0</c:v>
                </c:pt>
                <c:pt idx="446">
                  <c:v>1820.0</c:v>
                </c:pt>
                <c:pt idx="447">
                  <c:v>4520.0</c:v>
                </c:pt>
                <c:pt idx="448">
                  <c:v>3600.0</c:v>
                </c:pt>
                <c:pt idx="449">
                  <c:v>585.0</c:v>
                </c:pt>
                <c:pt idx="450">
                  <c:v>230.0</c:v>
                </c:pt>
                <c:pt idx="451">
                  <c:v>2040.0</c:v>
                </c:pt>
                <c:pt idx="452">
                  <c:v>4455.0</c:v>
                </c:pt>
                <c:pt idx="453">
                  <c:v>890.0</c:v>
                </c:pt>
                <c:pt idx="454">
                  <c:v>670.0</c:v>
                </c:pt>
                <c:pt idx="455">
                  <c:v>1980.0</c:v>
                </c:pt>
                <c:pt idx="456">
                  <c:v>1210.0</c:v>
                </c:pt>
                <c:pt idx="457">
                  <c:v>2070.0</c:v>
                </c:pt>
                <c:pt idx="458">
                  <c:v>-25.0</c:v>
                </c:pt>
                <c:pt idx="459">
                  <c:v>175.0</c:v>
                </c:pt>
                <c:pt idx="460">
                  <c:v>420.0</c:v>
                </c:pt>
                <c:pt idx="461">
                  <c:v>3485.0</c:v>
                </c:pt>
                <c:pt idx="462">
                  <c:v>3860.0</c:v>
                </c:pt>
                <c:pt idx="463">
                  <c:v>960.0</c:v>
                </c:pt>
                <c:pt idx="464">
                  <c:v>1440.0</c:v>
                </c:pt>
                <c:pt idx="465">
                  <c:v>370.0</c:v>
                </c:pt>
                <c:pt idx="466">
                  <c:v>1030.0</c:v>
                </c:pt>
                <c:pt idx="467">
                  <c:v>320.0</c:v>
                </c:pt>
                <c:pt idx="468">
                  <c:v>295.0</c:v>
                </c:pt>
                <c:pt idx="469">
                  <c:v>3825.0</c:v>
                </c:pt>
                <c:pt idx="470">
                  <c:v>370.0</c:v>
                </c:pt>
                <c:pt idx="471">
                  <c:v>755.0</c:v>
                </c:pt>
                <c:pt idx="472">
                  <c:v>460.0</c:v>
                </c:pt>
                <c:pt idx="473">
                  <c:v>245.0</c:v>
                </c:pt>
                <c:pt idx="474">
                  <c:v>-35.0</c:v>
                </c:pt>
                <c:pt idx="475">
                  <c:v>25.0</c:v>
                </c:pt>
                <c:pt idx="476">
                  <c:v>-75.0</c:v>
                </c:pt>
                <c:pt idx="477">
                  <c:v>-75.0</c:v>
                </c:pt>
                <c:pt idx="478">
                  <c:v>25.0</c:v>
                </c:pt>
                <c:pt idx="479">
                  <c:v>-35.0</c:v>
                </c:pt>
                <c:pt idx="480">
                  <c:v>5.0</c:v>
                </c:pt>
                <c:pt idx="481">
                  <c:v>45.0</c:v>
                </c:pt>
                <c:pt idx="482">
                  <c:v>65.0</c:v>
                </c:pt>
                <c:pt idx="483">
                  <c:v>65.0</c:v>
                </c:pt>
                <c:pt idx="484">
                  <c:v>-55.0</c:v>
                </c:pt>
                <c:pt idx="485">
                  <c:v>1195.0</c:v>
                </c:pt>
                <c:pt idx="486">
                  <c:v>220.0</c:v>
                </c:pt>
                <c:pt idx="487">
                  <c:v>80.0</c:v>
                </c:pt>
                <c:pt idx="488">
                  <c:v>275.0</c:v>
                </c:pt>
                <c:pt idx="489">
                  <c:v>415.0</c:v>
                </c:pt>
                <c:pt idx="490">
                  <c:v>105.0</c:v>
                </c:pt>
                <c:pt idx="491">
                  <c:v>530.0</c:v>
                </c:pt>
                <c:pt idx="492">
                  <c:v>1630.0</c:v>
                </c:pt>
                <c:pt idx="493">
                  <c:v>580.0</c:v>
                </c:pt>
                <c:pt idx="494">
                  <c:v>-110.0</c:v>
                </c:pt>
                <c:pt idx="495">
                  <c:v>-30.0</c:v>
                </c:pt>
                <c:pt idx="496">
                  <c:v>190.0</c:v>
                </c:pt>
                <c:pt idx="497">
                  <c:v>165.0</c:v>
                </c:pt>
                <c:pt idx="498">
                  <c:v>470.0</c:v>
                </c:pt>
                <c:pt idx="499">
                  <c:v>1215.0</c:v>
                </c:pt>
                <c:pt idx="500">
                  <c:v>-105.0</c:v>
                </c:pt>
                <c:pt idx="501">
                  <c:v>540.0</c:v>
                </c:pt>
                <c:pt idx="502">
                  <c:v>680.0</c:v>
                </c:pt>
                <c:pt idx="503">
                  <c:v>1050.0</c:v>
                </c:pt>
                <c:pt idx="504">
                  <c:v>660.0</c:v>
                </c:pt>
                <c:pt idx="505">
                  <c:v>135.0</c:v>
                </c:pt>
                <c:pt idx="506">
                  <c:v>140.0</c:v>
                </c:pt>
                <c:pt idx="507">
                  <c:v>135.0</c:v>
                </c:pt>
                <c:pt idx="508">
                  <c:v>505.0</c:v>
                </c:pt>
                <c:pt idx="509">
                  <c:v>315.0</c:v>
                </c:pt>
                <c:pt idx="510">
                  <c:v>2050.0</c:v>
                </c:pt>
                <c:pt idx="511">
                  <c:v>500.0</c:v>
                </c:pt>
                <c:pt idx="512">
                  <c:v>30.0</c:v>
                </c:pt>
                <c:pt idx="513">
                  <c:v>950.0</c:v>
                </c:pt>
                <c:pt idx="514">
                  <c:v>-45.0</c:v>
                </c:pt>
                <c:pt idx="515">
                  <c:v>35.0</c:v>
                </c:pt>
                <c:pt idx="516">
                  <c:v>3145.0</c:v>
                </c:pt>
                <c:pt idx="517">
                  <c:v>200.0</c:v>
                </c:pt>
                <c:pt idx="518">
                  <c:v>845.0</c:v>
                </c:pt>
                <c:pt idx="519">
                  <c:v>380.0</c:v>
                </c:pt>
                <c:pt idx="520">
                  <c:v>240.0</c:v>
                </c:pt>
                <c:pt idx="521">
                  <c:v>2010.0</c:v>
                </c:pt>
                <c:pt idx="522">
                  <c:v>230.0</c:v>
                </c:pt>
                <c:pt idx="523">
                  <c:v>370.0</c:v>
                </c:pt>
                <c:pt idx="524">
                  <c:v>845.0</c:v>
                </c:pt>
                <c:pt idx="525">
                  <c:v>1520.0</c:v>
                </c:pt>
                <c:pt idx="526">
                  <c:v>415.0</c:v>
                </c:pt>
                <c:pt idx="527">
                  <c:v>785.0</c:v>
                </c:pt>
                <c:pt idx="528">
                  <c:v>430.0</c:v>
                </c:pt>
                <c:pt idx="529">
                  <c:v>100.0</c:v>
                </c:pt>
                <c:pt idx="530">
                  <c:v>510.0</c:v>
                </c:pt>
                <c:pt idx="531">
                  <c:v>4725.0</c:v>
                </c:pt>
                <c:pt idx="532">
                  <c:v>2865.0</c:v>
                </c:pt>
                <c:pt idx="533">
                  <c:v>350.0</c:v>
                </c:pt>
                <c:pt idx="534">
                  <c:v>880.0</c:v>
                </c:pt>
                <c:pt idx="535">
                  <c:v>445.0</c:v>
                </c:pt>
                <c:pt idx="536">
                  <c:v>520.0</c:v>
                </c:pt>
                <c:pt idx="537">
                  <c:v>640.0</c:v>
                </c:pt>
                <c:pt idx="538">
                  <c:v>-45.0</c:v>
                </c:pt>
                <c:pt idx="539">
                  <c:v>2375.0</c:v>
                </c:pt>
                <c:pt idx="540">
                  <c:v>930.0</c:v>
                </c:pt>
                <c:pt idx="541">
                  <c:v>205.0</c:v>
                </c:pt>
                <c:pt idx="542">
                  <c:v>2190.0</c:v>
                </c:pt>
                <c:pt idx="543">
                  <c:v>450.0</c:v>
                </c:pt>
                <c:pt idx="544">
                  <c:v>3080.0</c:v>
                </c:pt>
                <c:pt idx="545">
                  <c:v>955.0</c:v>
                </c:pt>
                <c:pt idx="546">
                  <c:v>1800.0</c:v>
                </c:pt>
                <c:pt idx="547">
                  <c:v>910.0</c:v>
                </c:pt>
                <c:pt idx="548">
                  <c:v>215.0</c:v>
                </c:pt>
                <c:pt idx="549">
                  <c:v>515.0</c:v>
                </c:pt>
                <c:pt idx="550">
                  <c:v>1240.0</c:v>
                </c:pt>
                <c:pt idx="551">
                  <c:v>565.0</c:v>
                </c:pt>
                <c:pt idx="552">
                  <c:v>205.0</c:v>
                </c:pt>
                <c:pt idx="553">
                  <c:v>25.0</c:v>
                </c:pt>
                <c:pt idx="554">
                  <c:v>185.0</c:v>
                </c:pt>
                <c:pt idx="555">
                  <c:v>85.0</c:v>
                </c:pt>
                <c:pt idx="556">
                  <c:v>-75.0</c:v>
                </c:pt>
                <c:pt idx="557">
                  <c:v>25.0</c:v>
                </c:pt>
                <c:pt idx="558">
                  <c:v>365.0</c:v>
                </c:pt>
                <c:pt idx="559">
                  <c:v>-75.0</c:v>
                </c:pt>
                <c:pt idx="560">
                  <c:v>-75.0</c:v>
                </c:pt>
                <c:pt idx="561">
                  <c:v>245.0</c:v>
                </c:pt>
                <c:pt idx="562">
                  <c:v>30.0</c:v>
                </c:pt>
                <c:pt idx="563">
                  <c:v>-15.0</c:v>
                </c:pt>
                <c:pt idx="564">
                  <c:v>245.0</c:v>
                </c:pt>
                <c:pt idx="565">
                  <c:v>-75.0</c:v>
                </c:pt>
                <c:pt idx="566">
                  <c:v>1720.0</c:v>
                </c:pt>
                <c:pt idx="567">
                  <c:v>705.0</c:v>
                </c:pt>
                <c:pt idx="568">
                  <c:v>3530.0</c:v>
                </c:pt>
                <c:pt idx="569">
                  <c:v>6130.0</c:v>
                </c:pt>
                <c:pt idx="570">
                  <c:v>1930.0</c:v>
                </c:pt>
                <c:pt idx="571">
                  <c:v>1120.0</c:v>
                </c:pt>
                <c:pt idx="572">
                  <c:v>1020.0</c:v>
                </c:pt>
                <c:pt idx="573">
                  <c:v>1140.0</c:v>
                </c:pt>
                <c:pt idx="574">
                  <c:v>55.0</c:v>
                </c:pt>
                <c:pt idx="575">
                  <c:v>415.0</c:v>
                </c:pt>
                <c:pt idx="576">
                  <c:v>130.0</c:v>
                </c:pt>
                <c:pt idx="577">
                  <c:v>925.0</c:v>
                </c:pt>
                <c:pt idx="578">
                  <c:v>1800.0</c:v>
                </c:pt>
                <c:pt idx="579">
                  <c:v>2370.0</c:v>
                </c:pt>
                <c:pt idx="580">
                  <c:v>870.0</c:v>
                </c:pt>
                <c:pt idx="581">
                  <c:v>1155.0</c:v>
                </c:pt>
                <c:pt idx="582">
                  <c:v>1160.0</c:v>
                </c:pt>
                <c:pt idx="583">
                  <c:v>245.0</c:v>
                </c:pt>
                <c:pt idx="584">
                  <c:v>700.0</c:v>
                </c:pt>
                <c:pt idx="585">
                  <c:v>1020.0</c:v>
                </c:pt>
                <c:pt idx="586">
                  <c:v>2220.0</c:v>
                </c:pt>
                <c:pt idx="587">
                  <c:v>500.0</c:v>
                </c:pt>
                <c:pt idx="588">
                  <c:v>760.0</c:v>
                </c:pt>
                <c:pt idx="589">
                  <c:v>210.0</c:v>
                </c:pt>
                <c:pt idx="590">
                  <c:v>1340.0</c:v>
                </c:pt>
                <c:pt idx="591">
                  <c:v>1415.0</c:v>
                </c:pt>
                <c:pt idx="592">
                  <c:v>355.0</c:v>
                </c:pt>
                <c:pt idx="593">
                  <c:v>360.0</c:v>
                </c:pt>
                <c:pt idx="594">
                  <c:v>525.0</c:v>
                </c:pt>
                <c:pt idx="595">
                  <c:v>340.0</c:v>
                </c:pt>
                <c:pt idx="596">
                  <c:v>350.0</c:v>
                </c:pt>
                <c:pt idx="597">
                  <c:v>245.0</c:v>
                </c:pt>
                <c:pt idx="598">
                  <c:v>440.0</c:v>
                </c:pt>
                <c:pt idx="599">
                  <c:v>370.0</c:v>
                </c:pt>
                <c:pt idx="600">
                  <c:v>145.0</c:v>
                </c:pt>
                <c:pt idx="601">
                  <c:v>570.0</c:v>
                </c:pt>
                <c:pt idx="602">
                  <c:v>-130.0</c:v>
                </c:pt>
                <c:pt idx="603">
                  <c:v>210.0</c:v>
                </c:pt>
                <c:pt idx="604">
                  <c:v>200.0</c:v>
                </c:pt>
                <c:pt idx="605">
                  <c:v>1720.0</c:v>
                </c:pt>
                <c:pt idx="606">
                  <c:v>1780.0</c:v>
                </c:pt>
                <c:pt idx="607">
                  <c:v>1680.0</c:v>
                </c:pt>
                <c:pt idx="608">
                  <c:v>1070.0</c:v>
                </c:pt>
                <c:pt idx="609">
                  <c:v>645.0</c:v>
                </c:pt>
                <c:pt idx="610">
                  <c:v>2400.0</c:v>
                </c:pt>
                <c:pt idx="611">
                  <c:v>1260.0</c:v>
                </c:pt>
                <c:pt idx="612">
                  <c:v>285.0</c:v>
                </c:pt>
                <c:pt idx="613">
                  <c:v>245.0</c:v>
                </c:pt>
                <c:pt idx="614">
                  <c:v>-45.0</c:v>
                </c:pt>
                <c:pt idx="615">
                  <c:v>1275.0</c:v>
                </c:pt>
                <c:pt idx="616">
                  <c:v>1290.0</c:v>
                </c:pt>
                <c:pt idx="617">
                  <c:v>440.0</c:v>
                </c:pt>
                <c:pt idx="618">
                  <c:v>5.0</c:v>
                </c:pt>
                <c:pt idx="619">
                  <c:v>720.0</c:v>
                </c:pt>
                <c:pt idx="620">
                  <c:v>180.0</c:v>
                </c:pt>
                <c:pt idx="621">
                  <c:v>1300.0</c:v>
                </c:pt>
                <c:pt idx="622">
                  <c:v>1480.0</c:v>
                </c:pt>
                <c:pt idx="623">
                  <c:v>760.0</c:v>
                </c:pt>
                <c:pt idx="624">
                  <c:v>360.0</c:v>
                </c:pt>
                <c:pt idx="625">
                  <c:v>345.0</c:v>
                </c:pt>
                <c:pt idx="626">
                  <c:v>2010.0</c:v>
                </c:pt>
                <c:pt idx="627">
                  <c:v>1680.0</c:v>
                </c:pt>
                <c:pt idx="628">
                  <c:v>425.0</c:v>
                </c:pt>
                <c:pt idx="629">
                  <c:v>1200.0</c:v>
                </c:pt>
                <c:pt idx="630">
                  <c:v>990.0</c:v>
                </c:pt>
                <c:pt idx="631">
                  <c:v>1500.0</c:v>
                </c:pt>
                <c:pt idx="632">
                  <c:v>415.0</c:v>
                </c:pt>
                <c:pt idx="633">
                  <c:v>1450.0</c:v>
                </c:pt>
                <c:pt idx="634">
                  <c:v>1010.0</c:v>
                </c:pt>
                <c:pt idx="635">
                  <c:v>1235.0</c:v>
                </c:pt>
                <c:pt idx="636">
                  <c:v>505.0</c:v>
                </c:pt>
                <c:pt idx="637">
                  <c:v>-75.0</c:v>
                </c:pt>
                <c:pt idx="638">
                  <c:v>20.0</c:v>
                </c:pt>
                <c:pt idx="639">
                  <c:v>670.0</c:v>
                </c:pt>
                <c:pt idx="640">
                  <c:v>90.0</c:v>
                </c:pt>
                <c:pt idx="641">
                  <c:v>330.0</c:v>
                </c:pt>
                <c:pt idx="642">
                  <c:v>450.0</c:v>
                </c:pt>
                <c:pt idx="643">
                  <c:v>-50.0</c:v>
                </c:pt>
                <c:pt idx="644">
                  <c:v>670.0</c:v>
                </c:pt>
                <c:pt idx="645">
                  <c:v>120.0</c:v>
                </c:pt>
                <c:pt idx="646">
                  <c:v>-10.0</c:v>
                </c:pt>
                <c:pt idx="647">
                  <c:v>-45.0</c:v>
                </c:pt>
                <c:pt idx="648">
                  <c:v>380.0</c:v>
                </c:pt>
                <c:pt idx="649">
                  <c:v>30.0</c:v>
                </c:pt>
                <c:pt idx="650">
                  <c:v>350.0</c:v>
                </c:pt>
                <c:pt idx="651">
                  <c:v>95.0</c:v>
                </c:pt>
                <c:pt idx="652">
                  <c:v>160.0</c:v>
                </c:pt>
                <c:pt idx="653">
                  <c:v>-90.0</c:v>
                </c:pt>
                <c:pt idx="654">
                  <c:v>-15.0</c:v>
                </c:pt>
                <c:pt idx="655">
                  <c:v>175.0</c:v>
                </c:pt>
                <c:pt idx="656">
                  <c:v>1210.0</c:v>
                </c:pt>
                <c:pt idx="657">
                  <c:v>500.0</c:v>
                </c:pt>
                <c:pt idx="658">
                  <c:v>2125.0</c:v>
                </c:pt>
                <c:pt idx="659">
                  <c:v>705.0</c:v>
                </c:pt>
                <c:pt idx="660">
                  <c:v>1010.0</c:v>
                </c:pt>
                <c:pt idx="661">
                  <c:v>0.0</c:v>
                </c:pt>
                <c:pt idx="662">
                  <c:v>140.0</c:v>
                </c:pt>
                <c:pt idx="663">
                  <c:v>90.0</c:v>
                </c:pt>
                <c:pt idx="664">
                  <c:v>1035.0</c:v>
                </c:pt>
                <c:pt idx="665">
                  <c:v>-35.0</c:v>
                </c:pt>
                <c:pt idx="666">
                  <c:v>320.0</c:v>
                </c:pt>
                <c:pt idx="667">
                  <c:v>380.0</c:v>
                </c:pt>
                <c:pt idx="668">
                  <c:v>465.0</c:v>
                </c:pt>
                <c:pt idx="669">
                  <c:v>355.0</c:v>
                </c:pt>
                <c:pt idx="670">
                  <c:v>450.0</c:v>
                </c:pt>
                <c:pt idx="671">
                  <c:v>2820.0</c:v>
                </c:pt>
                <c:pt idx="672">
                  <c:v>445.0</c:v>
                </c:pt>
                <c:pt idx="673">
                  <c:v>65.0</c:v>
                </c:pt>
                <c:pt idx="674">
                  <c:v>2265.0</c:v>
                </c:pt>
                <c:pt idx="675">
                  <c:v>835.0</c:v>
                </c:pt>
                <c:pt idx="676">
                  <c:v>3485.0</c:v>
                </c:pt>
                <c:pt idx="677">
                  <c:v>1920.0</c:v>
                </c:pt>
                <c:pt idx="678">
                  <c:v>240.0</c:v>
                </c:pt>
                <c:pt idx="679">
                  <c:v>160.0</c:v>
                </c:pt>
                <c:pt idx="680">
                  <c:v>1515.0</c:v>
                </c:pt>
                <c:pt idx="681">
                  <c:v>450.0</c:v>
                </c:pt>
                <c:pt idx="682">
                  <c:v>1240.0</c:v>
                </c:pt>
                <c:pt idx="683">
                  <c:v>1850.0</c:v>
                </c:pt>
                <c:pt idx="684">
                  <c:v>4310.0</c:v>
                </c:pt>
                <c:pt idx="685">
                  <c:v>1115.0</c:v>
                </c:pt>
                <c:pt idx="686">
                  <c:v>820.0</c:v>
                </c:pt>
                <c:pt idx="687">
                  <c:v>1900.0</c:v>
                </c:pt>
                <c:pt idx="688">
                  <c:v>610.0</c:v>
                </c:pt>
                <c:pt idx="689">
                  <c:v>-105.0</c:v>
                </c:pt>
                <c:pt idx="690">
                  <c:v>895.0</c:v>
                </c:pt>
                <c:pt idx="691">
                  <c:v>35.0</c:v>
                </c:pt>
                <c:pt idx="692">
                  <c:v>175.0</c:v>
                </c:pt>
                <c:pt idx="693">
                  <c:v>90.0</c:v>
                </c:pt>
                <c:pt idx="694">
                  <c:v>180.0</c:v>
                </c:pt>
                <c:pt idx="695">
                  <c:v>700.0</c:v>
                </c:pt>
                <c:pt idx="696">
                  <c:v>-90.0</c:v>
                </c:pt>
                <c:pt idx="697">
                  <c:v>190.0</c:v>
                </c:pt>
                <c:pt idx="698">
                  <c:v>25.0</c:v>
                </c:pt>
                <c:pt idx="699">
                  <c:v>-110.0</c:v>
                </c:pt>
                <c:pt idx="700">
                  <c:v>-65.0</c:v>
                </c:pt>
                <c:pt idx="701">
                  <c:v>775.0</c:v>
                </c:pt>
                <c:pt idx="702">
                  <c:v>265.0</c:v>
                </c:pt>
                <c:pt idx="703">
                  <c:v>30.0</c:v>
                </c:pt>
                <c:pt idx="704">
                  <c:v>340.0</c:v>
                </c:pt>
                <c:pt idx="705">
                  <c:v>140.0</c:v>
                </c:pt>
                <c:pt idx="706">
                  <c:v>-165.0</c:v>
                </c:pt>
                <c:pt idx="707">
                  <c:v>935.0</c:v>
                </c:pt>
                <c:pt idx="708">
                  <c:v>1910.0</c:v>
                </c:pt>
                <c:pt idx="709">
                  <c:v>465.0</c:v>
                </c:pt>
                <c:pt idx="710">
                  <c:v>660.0</c:v>
                </c:pt>
                <c:pt idx="711">
                  <c:v>1740.0</c:v>
                </c:pt>
                <c:pt idx="712">
                  <c:v>500.0</c:v>
                </c:pt>
                <c:pt idx="713">
                  <c:v>120.0</c:v>
                </c:pt>
                <c:pt idx="714">
                  <c:v>1635.0</c:v>
                </c:pt>
                <c:pt idx="715">
                  <c:v>115.0</c:v>
                </c:pt>
                <c:pt idx="716">
                  <c:v>275.0</c:v>
                </c:pt>
                <c:pt idx="717">
                  <c:v>300.0</c:v>
                </c:pt>
                <c:pt idx="718">
                  <c:v>5885.0</c:v>
                </c:pt>
                <c:pt idx="719">
                  <c:v>375.0</c:v>
                </c:pt>
                <c:pt idx="720">
                  <c:v>590.0</c:v>
                </c:pt>
                <c:pt idx="721">
                  <c:v>2270.0</c:v>
                </c:pt>
                <c:pt idx="722">
                  <c:v>1875.0</c:v>
                </c:pt>
                <c:pt idx="723">
                  <c:v>665.0</c:v>
                </c:pt>
                <c:pt idx="724">
                  <c:v>1550.0</c:v>
                </c:pt>
                <c:pt idx="725">
                  <c:v>720.0</c:v>
                </c:pt>
                <c:pt idx="726">
                  <c:v>-75.0</c:v>
                </c:pt>
                <c:pt idx="727">
                  <c:v>285.0</c:v>
                </c:pt>
                <c:pt idx="728">
                  <c:v>45.0</c:v>
                </c:pt>
                <c:pt idx="729">
                  <c:v>45.0</c:v>
                </c:pt>
                <c:pt idx="730">
                  <c:v>-75.0</c:v>
                </c:pt>
                <c:pt idx="731">
                  <c:v>225.0</c:v>
                </c:pt>
                <c:pt idx="732">
                  <c:v>-75.0</c:v>
                </c:pt>
                <c:pt idx="733">
                  <c:v>325.0</c:v>
                </c:pt>
                <c:pt idx="734">
                  <c:v>185.0</c:v>
                </c:pt>
                <c:pt idx="735">
                  <c:v>285.0</c:v>
                </c:pt>
                <c:pt idx="736">
                  <c:v>5.0</c:v>
                </c:pt>
                <c:pt idx="737">
                  <c:v>325.0</c:v>
                </c:pt>
                <c:pt idx="738">
                  <c:v>165.0</c:v>
                </c:pt>
                <c:pt idx="739">
                  <c:v>1150.0</c:v>
                </c:pt>
                <c:pt idx="740">
                  <c:v>335.0</c:v>
                </c:pt>
                <c:pt idx="741">
                  <c:v>1420.0</c:v>
                </c:pt>
                <c:pt idx="742">
                  <c:v>720.0</c:v>
                </c:pt>
                <c:pt idx="743">
                  <c:v>275.0</c:v>
                </c:pt>
                <c:pt idx="744">
                  <c:v>65.0</c:v>
                </c:pt>
                <c:pt idx="745">
                  <c:v>790.0</c:v>
                </c:pt>
                <c:pt idx="746">
                  <c:v>595.0</c:v>
                </c:pt>
                <c:pt idx="747">
                  <c:v>320.0</c:v>
                </c:pt>
                <c:pt idx="748">
                  <c:v>550.0</c:v>
                </c:pt>
                <c:pt idx="749">
                  <c:v>380.0</c:v>
                </c:pt>
                <c:pt idx="750">
                  <c:v>980.0</c:v>
                </c:pt>
                <c:pt idx="751">
                  <c:v>2950.0</c:v>
                </c:pt>
                <c:pt idx="752">
                  <c:v>1390.0</c:v>
                </c:pt>
                <c:pt idx="753">
                  <c:v>600.0</c:v>
                </c:pt>
                <c:pt idx="754">
                  <c:v>1880.0</c:v>
                </c:pt>
                <c:pt idx="755">
                  <c:v>560.0</c:v>
                </c:pt>
                <c:pt idx="756">
                  <c:v>1955.0</c:v>
                </c:pt>
                <c:pt idx="757">
                  <c:v>860.0</c:v>
                </c:pt>
                <c:pt idx="758">
                  <c:v>1080.0</c:v>
                </c:pt>
                <c:pt idx="759">
                  <c:v>1680.0</c:v>
                </c:pt>
                <c:pt idx="760">
                  <c:v>2270.0</c:v>
                </c:pt>
                <c:pt idx="761">
                  <c:v>860.0</c:v>
                </c:pt>
                <c:pt idx="762">
                  <c:v>2230.0</c:v>
                </c:pt>
                <c:pt idx="763">
                  <c:v>975.0</c:v>
                </c:pt>
                <c:pt idx="764">
                  <c:v>540.0</c:v>
                </c:pt>
                <c:pt idx="765">
                  <c:v>700.0</c:v>
                </c:pt>
                <c:pt idx="766">
                  <c:v>2945.0</c:v>
                </c:pt>
                <c:pt idx="767">
                  <c:v>770.0</c:v>
                </c:pt>
                <c:pt idx="768">
                  <c:v>260.0</c:v>
                </c:pt>
                <c:pt idx="769">
                  <c:v>1215.0</c:v>
                </c:pt>
                <c:pt idx="770">
                  <c:v>2910.0</c:v>
                </c:pt>
                <c:pt idx="771">
                  <c:v>275.0</c:v>
                </c:pt>
                <c:pt idx="772">
                  <c:v>720.0</c:v>
                </c:pt>
                <c:pt idx="773">
                  <c:v>3920.0</c:v>
                </c:pt>
                <c:pt idx="774">
                  <c:v>70.0</c:v>
                </c:pt>
                <c:pt idx="775">
                  <c:v>780.0</c:v>
                </c:pt>
                <c:pt idx="776">
                  <c:v>265.0</c:v>
                </c:pt>
                <c:pt idx="777">
                  <c:v>-115.0</c:v>
                </c:pt>
                <c:pt idx="778">
                  <c:v>2980.0</c:v>
                </c:pt>
                <c:pt idx="779">
                  <c:v>820.0</c:v>
                </c:pt>
                <c:pt idx="780">
                  <c:v>240.0</c:v>
                </c:pt>
                <c:pt idx="781">
                  <c:v>495.0</c:v>
                </c:pt>
                <c:pt idx="782">
                  <c:v>780.0</c:v>
                </c:pt>
                <c:pt idx="783">
                  <c:v>2435.0</c:v>
                </c:pt>
                <c:pt idx="784">
                  <c:v>4020.0</c:v>
                </c:pt>
                <c:pt idx="785">
                  <c:v>-30.0</c:v>
                </c:pt>
                <c:pt idx="786">
                  <c:v>1725.0</c:v>
                </c:pt>
                <c:pt idx="787">
                  <c:v>15.0</c:v>
                </c:pt>
                <c:pt idx="788">
                  <c:v>285.0</c:v>
                </c:pt>
                <c:pt idx="789">
                  <c:v>980.0</c:v>
                </c:pt>
                <c:pt idx="790">
                  <c:v>2890.0</c:v>
                </c:pt>
                <c:pt idx="791">
                  <c:v>1460.0</c:v>
                </c:pt>
                <c:pt idx="792">
                  <c:v>400.0</c:v>
                </c:pt>
                <c:pt idx="793">
                  <c:v>160.0</c:v>
                </c:pt>
                <c:pt idx="794">
                  <c:v>380.0</c:v>
                </c:pt>
                <c:pt idx="795">
                  <c:v>3295.0</c:v>
                </c:pt>
                <c:pt idx="796">
                  <c:v>635.0</c:v>
                </c:pt>
                <c:pt idx="797">
                  <c:v>1065.0</c:v>
                </c:pt>
                <c:pt idx="798">
                  <c:v>225.0</c:v>
                </c:pt>
                <c:pt idx="799">
                  <c:v>90.0</c:v>
                </c:pt>
                <c:pt idx="800">
                  <c:v>-25.0</c:v>
                </c:pt>
                <c:pt idx="801">
                  <c:v>-280.0</c:v>
                </c:pt>
                <c:pt idx="802">
                  <c:v>4200.0</c:v>
                </c:pt>
                <c:pt idx="803">
                  <c:v>450.0</c:v>
                </c:pt>
                <c:pt idx="804">
                  <c:v>90.0</c:v>
                </c:pt>
                <c:pt idx="805">
                  <c:v>1380.0</c:v>
                </c:pt>
                <c:pt idx="806">
                  <c:v>255.0</c:v>
                </c:pt>
                <c:pt idx="807">
                  <c:v>-25.0</c:v>
                </c:pt>
                <c:pt idx="808">
                  <c:v>915.0</c:v>
                </c:pt>
                <c:pt idx="809">
                  <c:v>185.0</c:v>
                </c:pt>
                <c:pt idx="810">
                  <c:v>235.0</c:v>
                </c:pt>
                <c:pt idx="811">
                  <c:v>1320.0</c:v>
                </c:pt>
                <c:pt idx="812">
                  <c:v>-75.0</c:v>
                </c:pt>
                <c:pt idx="813">
                  <c:v>2660.0</c:v>
                </c:pt>
                <c:pt idx="814">
                  <c:v>2120.0</c:v>
                </c:pt>
                <c:pt idx="815">
                  <c:v>130.0</c:v>
                </c:pt>
                <c:pt idx="816">
                  <c:v>515.0</c:v>
                </c:pt>
                <c:pt idx="817">
                  <c:v>800.0</c:v>
                </c:pt>
                <c:pt idx="818">
                  <c:v>100.0</c:v>
                </c:pt>
                <c:pt idx="819">
                  <c:v>195.0</c:v>
                </c:pt>
                <c:pt idx="820">
                  <c:v>1075.0</c:v>
                </c:pt>
                <c:pt idx="821">
                  <c:v>495.0</c:v>
                </c:pt>
                <c:pt idx="822">
                  <c:v>655.0</c:v>
                </c:pt>
                <c:pt idx="823">
                  <c:v>985.0</c:v>
                </c:pt>
                <c:pt idx="824">
                  <c:v>235.0</c:v>
                </c:pt>
                <c:pt idx="825">
                  <c:v>1315.0</c:v>
                </c:pt>
                <c:pt idx="826">
                  <c:v>225.0</c:v>
                </c:pt>
                <c:pt idx="827">
                  <c:v>-75.0</c:v>
                </c:pt>
                <c:pt idx="828">
                  <c:v>320.0</c:v>
                </c:pt>
                <c:pt idx="829">
                  <c:v>145.0</c:v>
                </c:pt>
                <c:pt idx="830">
                  <c:v>420.0</c:v>
                </c:pt>
                <c:pt idx="831">
                  <c:v>1765.0</c:v>
                </c:pt>
                <c:pt idx="832">
                  <c:v>475.0</c:v>
                </c:pt>
                <c:pt idx="833">
                  <c:v>480.0</c:v>
                </c:pt>
                <c:pt idx="834">
                  <c:v>610.0</c:v>
                </c:pt>
                <c:pt idx="835">
                  <c:v>1280.0</c:v>
                </c:pt>
                <c:pt idx="836">
                  <c:v>220.0</c:v>
                </c:pt>
                <c:pt idx="837">
                  <c:v>310.0</c:v>
                </c:pt>
                <c:pt idx="838">
                  <c:v>320.0</c:v>
                </c:pt>
                <c:pt idx="839">
                  <c:v>145.0</c:v>
                </c:pt>
                <c:pt idx="840">
                  <c:v>265.0</c:v>
                </c:pt>
                <c:pt idx="841">
                  <c:v>715.0</c:v>
                </c:pt>
                <c:pt idx="842">
                  <c:v>200.0</c:v>
                </c:pt>
                <c:pt idx="843">
                  <c:v>790.0</c:v>
                </c:pt>
                <c:pt idx="844">
                  <c:v>615.0</c:v>
                </c:pt>
                <c:pt idx="845">
                  <c:v>105.0</c:v>
                </c:pt>
                <c:pt idx="846">
                  <c:v>900.0</c:v>
                </c:pt>
                <c:pt idx="847">
                  <c:v>330.0</c:v>
                </c:pt>
                <c:pt idx="848">
                  <c:v>560.0</c:v>
                </c:pt>
                <c:pt idx="849">
                  <c:v>1785.0</c:v>
                </c:pt>
                <c:pt idx="850">
                  <c:v>1230.0</c:v>
                </c:pt>
                <c:pt idx="851">
                  <c:v>920.0</c:v>
                </c:pt>
                <c:pt idx="852">
                  <c:v>3650.0</c:v>
                </c:pt>
                <c:pt idx="853">
                  <c:v>1025.0</c:v>
                </c:pt>
                <c:pt idx="854">
                  <c:v>2040.0</c:v>
                </c:pt>
                <c:pt idx="855">
                  <c:v>760.0</c:v>
                </c:pt>
                <c:pt idx="856">
                  <c:v>25.0</c:v>
                </c:pt>
                <c:pt idx="857">
                  <c:v>40.0</c:v>
                </c:pt>
                <c:pt idx="858">
                  <c:v>1690.0</c:v>
                </c:pt>
                <c:pt idx="859">
                  <c:v>560.0</c:v>
                </c:pt>
                <c:pt idx="860">
                  <c:v>500.0</c:v>
                </c:pt>
                <c:pt idx="861">
                  <c:v>660.0</c:v>
                </c:pt>
                <c:pt idx="862">
                  <c:v>-75.0</c:v>
                </c:pt>
                <c:pt idx="863">
                  <c:v>-15.0</c:v>
                </c:pt>
                <c:pt idx="864">
                  <c:v>-35.0</c:v>
                </c:pt>
                <c:pt idx="865">
                  <c:v>-70.0</c:v>
                </c:pt>
                <c:pt idx="866">
                  <c:v>345.0</c:v>
                </c:pt>
                <c:pt idx="867">
                  <c:v>150.0</c:v>
                </c:pt>
                <c:pt idx="868">
                  <c:v>-15.0</c:v>
                </c:pt>
                <c:pt idx="869">
                  <c:v>-75.0</c:v>
                </c:pt>
                <c:pt idx="870">
                  <c:v>210.0</c:v>
                </c:pt>
                <c:pt idx="871">
                  <c:v>-35.0</c:v>
                </c:pt>
                <c:pt idx="872">
                  <c:v>-75.0</c:v>
                </c:pt>
                <c:pt idx="873">
                  <c:v>300.0</c:v>
                </c:pt>
                <c:pt idx="874">
                  <c:v>170.0</c:v>
                </c:pt>
                <c:pt idx="875">
                  <c:v>-75.0</c:v>
                </c:pt>
                <c:pt idx="876">
                  <c:v>1415.0</c:v>
                </c:pt>
                <c:pt idx="877">
                  <c:v>940.0</c:v>
                </c:pt>
                <c:pt idx="878">
                  <c:v>780.0</c:v>
                </c:pt>
                <c:pt idx="879">
                  <c:v>680.0</c:v>
                </c:pt>
                <c:pt idx="880">
                  <c:v>450.0</c:v>
                </c:pt>
                <c:pt idx="881">
                  <c:v>230.0</c:v>
                </c:pt>
                <c:pt idx="882">
                  <c:v>800.0</c:v>
                </c:pt>
                <c:pt idx="883">
                  <c:v>2100.0</c:v>
                </c:pt>
                <c:pt idx="884">
                  <c:v>910.0</c:v>
                </c:pt>
                <c:pt idx="885">
                  <c:v>180.0</c:v>
                </c:pt>
                <c:pt idx="886">
                  <c:v>95.0</c:v>
                </c:pt>
                <c:pt idx="887">
                  <c:v>730.0</c:v>
                </c:pt>
                <c:pt idx="888">
                  <c:v>170.0</c:v>
                </c:pt>
                <c:pt idx="889">
                  <c:v>95.0</c:v>
                </c:pt>
                <c:pt idx="890">
                  <c:v>0.0</c:v>
                </c:pt>
                <c:pt idx="891">
                  <c:v>-200.0</c:v>
                </c:pt>
                <c:pt idx="892">
                  <c:v>-25.0</c:v>
                </c:pt>
                <c:pt idx="893">
                  <c:v>315.0</c:v>
                </c:pt>
                <c:pt idx="894">
                  <c:v>1945.0</c:v>
                </c:pt>
                <c:pt idx="895">
                  <c:v>600.0</c:v>
                </c:pt>
                <c:pt idx="896">
                  <c:v>1040.0</c:v>
                </c:pt>
                <c:pt idx="897">
                  <c:v>260.0</c:v>
                </c:pt>
                <c:pt idx="898">
                  <c:v>280.0</c:v>
                </c:pt>
                <c:pt idx="899">
                  <c:v>845.0</c:v>
                </c:pt>
                <c:pt idx="900">
                  <c:v>-35.0</c:v>
                </c:pt>
                <c:pt idx="901">
                  <c:v>415.0</c:v>
                </c:pt>
                <c:pt idx="902">
                  <c:v>605.0</c:v>
                </c:pt>
                <c:pt idx="903">
                  <c:v>5.0</c:v>
                </c:pt>
                <c:pt idx="904">
                  <c:v>600.0</c:v>
                </c:pt>
                <c:pt idx="905">
                  <c:v>630.0</c:v>
                </c:pt>
                <c:pt idx="906">
                  <c:v>2150.0</c:v>
                </c:pt>
                <c:pt idx="907">
                  <c:v>-120.0</c:v>
                </c:pt>
                <c:pt idx="908">
                  <c:v>1175.0</c:v>
                </c:pt>
                <c:pt idx="909">
                  <c:v>-50.0</c:v>
                </c:pt>
                <c:pt idx="910">
                  <c:v>1500.0</c:v>
                </c:pt>
                <c:pt idx="911">
                  <c:v>1120.0</c:v>
                </c:pt>
                <c:pt idx="912">
                  <c:v>890.0</c:v>
                </c:pt>
                <c:pt idx="913">
                  <c:v>2560.0</c:v>
                </c:pt>
                <c:pt idx="914">
                  <c:v>310.0</c:v>
                </c:pt>
                <c:pt idx="915">
                  <c:v>330.0</c:v>
                </c:pt>
                <c:pt idx="916">
                  <c:v>230.0</c:v>
                </c:pt>
                <c:pt idx="917">
                  <c:v>1240.0</c:v>
                </c:pt>
                <c:pt idx="918">
                  <c:v>1580.0</c:v>
                </c:pt>
                <c:pt idx="919">
                  <c:v>1470.0</c:v>
                </c:pt>
                <c:pt idx="920">
                  <c:v>990.0</c:v>
                </c:pt>
                <c:pt idx="921">
                  <c:v>1040.0</c:v>
                </c:pt>
                <c:pt idx="922">
                  <c:v>2800.0</c:v>
                </c:pt>
                <c:pt idx="923">
                  <c:v>1135.0</c:v>
                </c:pt>
                <c:pt idx="924">
                  <c:v>1960.0</c:v>
                </c:pt>
                <c:pt idx="925">
                  <c:v>1450.0</c:v>
                </c:pt>
                <c:pt idx="926">
                  <c:v>1380.0</c:v>
                </c:pt>
                <c:pt idx="927">
                  <c:v>2480.0</c:v>
                </c:pt>
                <c:pt idx="928">
                  <c:v>1320.0</c:v>
                </c:pt>
                <c:pt idx="929">
                  <c:v>1920.0</c:v>
                </c:pt>
                <c:pt idx="930">
                  <c:v>450.0</c:v>
                </c:pt>
                <c:pt idx="931">
                  <c:v>30.0</c:v>
                </c:pt>
                <c:pt idx="932">
                  <c:v>1660.0</c:v>
                </c:pt>
                <c:pt idx="933">
                  <c:v>85.0</c:v>
                </c:pt>
                <c:pt idx="934">
                  <c:v>800.0</c:v>
                </c:pt>
                <c:pt idx="935">
                  <c:v>850.0</c:v>
                </c:pt>
                <c:pt idx="936">
                  <c:v>1960.0</c:v>
                </c:pt>
                <c:pt idx="937">
                  <c:v>240.0</c:v>
                </c:pt>
                <c:pt idx="938">
                  <c:v>340.0</c:v>
                </c:pt>
                <c:pt idx="939">
                  <c:v>660.0</c:v>
                </c:pt>
                <c:pt idx="940">
                  <c:v>430.0</c:v>
                </c:pt>
                <c:pt idx="941">
                  <c:v>560.0</c:v>
                </c:pt>
                <c:pt idx="942">
                  <c:v>330.0</c:v>
                </c:pt>
                <c:pt idx="943">
                  <c:v>410.0</c:v>
                </c:pt>
                <c:pt idx="944">
                  <c:v>840.0</c:v>
                </c:pt>
                <c:pt idx="945">
                  <c:v>440.0</c:v>
                </c:pt>
                <c:pt idx="946">
                  <c:v>415.0</c:v>
                </c:pt>
                <c:pt idx="947">
                  <c:v>-30.0</c:v>
                </c:pt>
                <c:pt idx="948">
                  <c:v>-30.0</c:v>
                </c:pt>
                <c:pt idx="949">
                  <c:v>-10.0</c:v>
                </c:pt>
                <c:pt idx="950">
                  <c:v>190.0</c:v>
                </c:pt>
                <c:pt idx="951">
                  <c:v>-50.0</c:v>
                </c:pt>
                <c:pt idx="952">
                  <c:v>15.0</c:v>
                </c:pt>
                <c:pt idx="953">
                  <c:v>-75.0</c:v>
                </c:pt>
                <c:pt idx="954">
                  <c:v>-75.0</c:v>
                </c:pt>
                <c:pt idx="955">
                  <c:v>475.0</c:v>
                </c:pt>
                <c:pt idx="956">
                  <c:v>285.0</c:v>
                </c:pt>
                <c:pt idx="957">
                  <c:v>-75.0</c:v>
                </c:pt>
                <c:pt idx="958">
                  <c:v>110.0</c:v>
                </c:pt>
                <c:pt idx="959">
                  <c:v>-75.0</c:v>
                </c:pt>
                <c:pt idx="960">
                  <c:v>225.0</c:v>
                </c:pt>
                <c:pt idx="961">
                  <c:v>-25.0</c:v>
                </c:pt>
                <c:pt idx="962">
                  <c:v>355.0</c:v>
                </c:pt>
                <c:pt idx="963">
                  <c:v>145.0</c:v>
                </c:pt>
                <c:pt idx="964">
                  <c:v>570.0</c:v>
                </c:pt>
                <c:pt idx="965">
                  <c:v>190.0</c:v>
                </c:pt>
                <c:pt idx="966">
                  <c:v>640.0</c:v>
                </c:pt>
                <c:pt idx="967">
                  <c:v>-190.0</c:v>
                </c:pt>
                <c:pt idx="968">
                  <c:v>-280.0</c:v>
                </c:pt>
                <c:pt idx="969">
                  <c:v>-40.0</c:v>
                </c:pt>
                <c:pt idx="970">
                  <c:v>4435.0</c:v>
                </c:pt>
                <c:pt idx="971">
                  <c:v>120.0</c:v>
                </c:pt>
                <c:pt idx="972">
                  <c:v>120.0</c:v>
                </c:pt>
                <c:pt idx="973">
                  <c:v>4350.0</c:v>
                </c:pt>
                <c:pt idx="974">
                  <c:v>105.0</c:v>
                </c:pt>
                <c:pt idx="975">
                  <c:v>1010.0</c:v>
                </c:pt>
                <c:pt idx="976">
                  <c:v>465.0</c:v>
                </c:pt>
                <c:pt idx="977">
                  <c:v>1020.0</c:v>
                </c:pt>
                <c:pt idx="978">
                  <c:v>800.0</c:v>
                </c:pt>
                <c:pt idx="979">
                  <c:v>915.0</c:v>
                </c:pt>
                <c:pt idx="980">
                  <c:v>1300.0</c:v>
                </c:pt>
                <c:pt idx="981">
                  <c:v>720.0</c:v>
                </c:pt>
                <c:pt idx="982">
                  <c:v>-225.0</c:v>
                </c:pt>
                <c:pt idx="983">
                  <c:v>475.0</c:v>
                </c:pt>
                <c:pt idx="984">
                  <c:v>-200.0</c:v>
                </c:pt>
                <c:pt idx="985">
                  <c:v>145.0</c:v>
                </c:pt>
                <c:pt idx="986">
                  <c:v>-10.0</c:v>
                </c:pt>
                <c:pt idx="987">
                  <c:v>960.0</c:v>
                </c:pt>
                <c:pt idx="988">
                  <c:v>2790.0</c:v>
                </c:pt>
                <c:pt idx="989">
                  <c:v>785.0</c:v>
                </c:pt>
                <c:pt idx="990">
                  <c:v>150.0</c:v>
                </c:pt>
                <c:pt idx="991">
                  <c:v>85.0</c:v>
                </c:pt>
                <c:pt idx="992">
                  <c:v>10.0</c:v>
                </c:pt>
                <c:pt idx="993">
                  <c:v>270.0</c:v>
                </c:pt>
                <c:pt idx="994">
                  <c:v>205.0</c:v>
                </c:pt>
                <c:pt idx="995">
                  <c:v>0.0</c:v>
                </c:pt>
                <c:pt idx="996">
                  <c:v>-25.0</c:v>
                </c:pt>
                <c:pt idx="997">
                  <c:v>350.0</c:v>
                </c:pt>
                <c:pt idx="998">
                  <c:v>205.0</c:v>
                </c:pt>
                <c:pt idx="999">
                  <c:v>-140.0</c:v>
                </c:pt>
                <c:pt idx="1000">
                  <c:v>-110.0</c:v>
                </c:pt>
                <c:pt idx="1001">
                  <c:v>-140.0</c:v>
                </c:pt>
                <c:pt idx="1002">
                  <c:v>60.0</c:v>
                </c:pt>
                <c:pt idx="1003">
                  <c:v>545.0</c:v>
                </c:pt>
                <c:pt idx="1004">
                  <c:v>460.0</c:v>
                </c:pt>
                <c:pt idx="1005">
                  <c:v>20.0</c:v>
                </c:pt>
                <c:pt idx="1006">
                  <c:v>-30.0</c:v>
                </c:pt>
                <c:pt idx="1007">
                  <c:v>1595.0</c:v>
                </c:pt>
                <c:pt idx="1008">
                  <c:v>910.0</c:v>
                </c:pt>
                <c:pt idx="1009">
                  <c:v>2530.0</c:v>
                </c:pt>
                <c:pt idx="1010">
                  <c:v>625.0</c:v>
                </c:pt>
                <c:pt idx="1011">
                  <c:v>110.0</c:v>
                </c:pt>
                <c:pt idx="1012">
                  <c:v>830.0</c:v>
                </c:pt>
                <c:pt idx="1013">
                  <c:v>160.0</c:v>
                </c:pt>
                <c:pt idx="1014">
                  <c:v>300.0</c:v>
                </c:pt>
                <c:pt idx="1015">
                  <c:v>520.0</c:v>
                </c:pt>
                <c:pt idx="1016">
                  <c:v>35.0</c:v>
                </c:pt>
                <c:pt idx="1017">
                  <c:v>685.0</c:v>
                </c:pt>
                <c:pt idx="1018">
                  <c:v>910.0</c:v>
                </c:pt>
                <c:pt idx="1019">
                  <c:v>440.0</c:v>
                </c:pt>
                <c:pt idx="1020">
                  <c:v>595.0</c:v>
                </c:pt>
                <c:pt idx="1021">
                  <c:v>1935.0</c:v>
                </c:pt>
                <c:pt idx="1022">
                  <c:v>3590.0</c:v>
                </c:pt>
                <c:pt idx="1023">
                  <c:v>0.0</c:v>
                </c:pt>
                <c:pt idx="1024">
                  <c:v>150.0</c:v>
                </c:pt>
                <c:pt idx="1025">
                  <c:v>-80.0</c:v>
                </c:pt>
                <c:pt idx="1026">
                  <c:v>1810.0</c:v>
                </c:pt>
                <c:pt idx="1027">
                  <c:v>200.0</c:v>
                </c:pt>
                <c:pt idx="1028">
                  <c:v>-55.0</c:v>
                </c:pt>
                <c:pt idx="1029">
                  <c:v>4965.0</c:v>
                </c:pt>
                <c:pt idx="1030">
                  <c:v>660.0</c:v>
                </c:pt>
                <c:pt idx="1031">
                  <c:v>1650.0</c:v>
                </c:pt>
                <c:pt idx="1032">
                  <c:v>5105.0</c:v>
                </c:pt>
                <c:pt idx="1033">
                  <c:v>4005.0</c:v>
                </c:pt>
                <c:pt idx="1034">
                  <c:v>2010.0</c:v>
                </c:pt>
                <c:pt idx="1035">
                  <c:v>100.0</c:v>
                </c:pt>
                <c:pt idx="1036">
                  <c:v>8235.0</c:v>
                </c:pt>
                <c:pt idx="1037">
                  <c:v>350.0</c:v>
                </c:pt>
                <c:pt idx="1038">
                  <c:v>205.0</c:v>
                </c:pt>
                <c:pt idx="1039">
                  <c:v>1550.0</c:v>
                </c:pt>
                <c:pt idx="1040">
                  <c:v>1965.0</c:v>
                </c:pt>
                <c:pt idx="1041">
                  <c:v>6600.0</c:v>
                </c:pt>
                <c:pt idx="1042">
                  <c:v>655.0</c:v>
                </c:pt>
                <c:pt idx="1043">
                  <c:v>2200.0</c:v>
                </c:pt>
                <c:pt idx="1044">
                  <c:v>315.0</c:v>
                </c:pt>
                <c:pt idx="1045">
                  <c:v>280.0</c:v>
                </c:pt>
                <c:pt idx="1046">
                  <c:v>1000.0</c:v>
                </c:pt>
                <c:pt idx="1047">
                  <c:v>-100.0</c:v>
                </c:pt>
                <c:pt idx="1048">
                  <c:v>890.0</c:v>
                </c:pt>
                <c:pt idx="1049">
                  <c:v>335.0</c:v>
                </c:pt>
                <c:pt idx="1050">
                  <c:v>1040.0</c:v>
                </c:pt>
                <c:pt idx="1051">
                  <c:v>705.0</c:v>
                </c:pt>
                <c:pt idx="1052">
                  <c:v>1220.0</c:v>
                </c:pt>
                <c:pt idx="1053">
                  <c:v>-30.0</c:v>
                </c:pt>
                <c:pt idx="1054">
                  <c:v>3340.0</c:v>
                </c:pt>
                <c:pt idx="1055">
                  <c:v>-75.0</c:v>
                </c:pt>
                <c:pt idx="1056">
                  <c:v>3910.0</c:v>
                </c:pt>
                <c:pt idx="1057">
                  <c:v>160.0</c:v>
                </c:pt>
                <c:pt idx="1058">
                  <c:v>-55.0</c:v>
                </c:pt>
                <c:pt idx="1059">
                  <c:v>1210.0</c:v>
                </c:pt>
                <c:pt idx="1060">
                  <c:v>3740.0</c:v>
                </c:pt>
                <c:pt idx="1061">
                  <c:v>295.0</c:v>
                </c:pt>
                <c:pt idx="1062">
                  <c:v>225.0</c:v>
                </c:pt>
                <c:pt idx="1063">
                  <c:v>310.0</c:v>
                </c:pt>
                <c:pt idx="1064">
                  <c:v>1505.0</c:v>
                </c:pt>
                <c:pt idx="1065">
                  <c:v>1140.0</c:v>
                </c:pt>
                <c:pt idx="1066">
                  <c:v>280.0</c:v>
                </c:pt>
                <c:pt idx="1067">
                  <c:v>195.0</c:v>
                </c:pt>
                <c:pt idx="1068">
                  <c:v>-45.0</c:v>
                </c:pt>
                <c:pt idx="1069">
                  <c:v>-35.0</c:v>
                </c:pt>
                <c:pt idx="1070">
                  <c:v>495.0</c:v>
                </c:pt>
                <c:pt idx="1071">
                  <c:v>1415.0</c:v>
                </c:pt>
                <c:pt idx="1072">
                  <c:v>-65.0</c:v>
                </c:pt>
                <c:pt idx="1073">
                  <c:v>1235.0</c:v>
                </c:pt>
                <c:pt idx="1074">
                  <c:v>150.0</c:v>
                </c:pt>
                <c:pt idx="1075">
                  <c:v>3295.0</c:v>
                </c:pt>
                <c:pt idx="1076">
                  <c:v>365.0</c:v>
                </c:pt>
                <c:pt idx="1077">
                  <c:v>195.0</c:v>
                </c:pt>
                <c:pt idx="1078">
                  <c:v>115.0</c:v>
                </c:pt>
                <c:pt idx="1079">
                  <c:v>-95.0</c:v>
                </c:pt>
                <c:pt idx="1080">
                  <c:v>475.0</c:v>
                </c:pt>
                <c:pt idx="1081">
                  <c:v>140.0</c:v>
                </c:pt>
                <c:pt idx="1082">
                  <c:v>250.0</c:v>
                </c:pt>
                <c:pt idx="1083">
                  <c:v>390.0</c:v>
                </c:pt>
                <c:pt idx="1084">
                  <c:v>55.0</c:v>
                </c:pt>
                <c:pt idx="1085">
                  <c:v>990.0</c:v>
                </c:pt>
                <c:pt idx="1086">
                  <c:v>1900.0</c:v>
                </c:pt>
                <c:pt idx="1087">
                  <c:v>10.0</c:v>
                </c:pt>
                <c:pt idx="1088">
                  <c:v>395.0</c:v>
                </c:pt>
                <c:pt idx="1089">
                  <c:v>1655.0</c:v>
                </c:pt>
                <c:pt idx="1090">
                  <c:v>1700.0</c:v>
                </c:pt>
                <c:pt idx="1091">
                  <c:v>40.0</c:v>
                </c:pt>
                <c:pt idx="1092">
                  <c:v>2540.0</c:v>
                </c:pt>
                <c:pt idx="1093">
                  <c:v>605.0</c:v>
                </c:pt>
                <c:pt idx="1094">
                  <c:v>1855.0</c:v>
                </c:pt>
                <c:pt idx="1095">
                  <c:v>350.0</c:v>
                </c:pt>
                <c:pt idx="1096">
                  <c:v>1840.0</c:v>
                </c:pt>
                <c:pt idx="1097">
                  <c:v>1810.0</c:v>
                </c:pt>
                <c:pt idx="1098">
                  <c:v>-25.0</c:v>
                </c:pt>
                <c:pt idx="1099">
                  <c:v>-75.0</c:v>
                </c:pt>
                <c:pt idx="1100">
                  <c:v>1560.0</c:v>
                </c:pt>
                <c:pt idx="1101">
                  <c:v>1370.0</c:v>
                </c:pt>
                <c:pt idx="1102">
                  <c:v>1000.0</c:v>
                </c:pt>
                <c:pt idx="1103">
                  <c:v>1590.0</c:v>
                </c:pt>
                <c:pt idx="1104">
                  <c:v>290.0</c:v>
                </c:pt>
                <c:pt idx="1105">
                  <c:v>1150.0</c:v>
                </c:pt>
                <c:pt idx="1106">
                  <c:v>690.0</c:v>
                </c:pt>
                <c:pt idx="1107">
                  <c:v>-75.0</c:v>
                </c:pt>
                <c:pt idx="1108">
                  <c:v>25.0</c:v>
                </c:pt>
                <c:pt idx="1109">
                  <c:v>485.0</c:v>
                </c:pt>
                <c:pt idx="1110">
                  <c:v>820.0</c:v>
                </c:pt>
                <c:pt idx="1111">
                  <c:v>290.0</c:v>
                </c:pt>
                <c:pt idx="1112">
                  <c:v>745.0</c:v>
                </c:pt>
                <c:pt idx="1113">
                  <c:v>1170.0</c:v>
                </c:pt>
                <c:pt idx="1114">
                  <c:v>110.0</c:v>
                </c:pt>
                <c:pt idx="1115">
                  <c:v>450.0</c:v>
                </c:pt>
                <c:pt idx="1116">
                  <c:v>475.0</c:v>
                </c:pt>
                <c:pt idx="1117">
                  <c:v>105.0</c:v>
                </c:pt>
                <c:pt idx="1118">
                  <c:v>890.0</c:v>
                </c:pt>
                <c:pt idx="1119">
                  <c:v>1120.0</c:v>
                </c:pt>
                <c:pt idx="1120">
                  <c:v>710.0</c:v>
                </c:pt>
                <c:pt idx="1121">
                  <c:v>1025.0</c:v>
                </c:pt>
                <c:pt idx="1122">
                  <c:v>2345.0</c:v>
                </c:pt>
                <c:pt idx="1123">
                  <c:v>1095.0</c:v>
                </c:pt>
                <c:pt idx="1124">
                  <c:v>605.0</c:v>
                </c:pt>
                <c:pt idx="1125">
                  <c:v>1400.0</c:v>
                </c:pt>
                <c:pt idx="1126">
                  <c:v>510.0</c:v>
                </c:pt>
                <c:pt idx="1127">
                  <c:v>890.0</c:v>
                </c:pt>
                <c:pt idx="1128">
                  <c:v>865.0</c:v>
                </c:pt>
                <c:pt idx="1129">
                  <c:v>830.0</c:v>
                </c:pt>
                <c:pt idx="1130">
                  <c:v>460.0</c:v>
                </c:pt>
                <c:pt idx="1131">
                  <c:v>275.0</c:v>
                </c:pt>
                <c:pt idx="1132">
                  <c:v>1010.0</c:v>
                </c:pt>
                <c:pt idx="1133">
                  <c:v>665.0</c:v>
                </c:pt>
                <c:pt idx="1134">
                  <c:v>560.0</c:v>
                </c:pt>
                <c:pt idx="1135">
                  <c:v>810.0</c:v>
                </c:pt>
                <c:pt idx="1136">
                  <c:v>515.0</c:v>
                </c:pt>
                <c:pt idx="1137">
                  <c:v>485.0</c:v>
                </c:pt>
                <c:pt idx="1138">
                  <c:v>45.0</c:v>
                </c:pt>
                <c:pt idx="1139">
                  <c:v>185.0</c:v>
                </c:pt>
                <c:pt idx="1140">
                  <c:v>-35.0</c:v>
                </c:pt>
                <c:pt idx="1141">
                  <c:v>165.0</c:v>
                </c:pt>
                <c:pt idx="1142">
                  <c:v>225.0</c:v>
                </c:pt>
                <c:pt idx="1143">
                  <c:v>290.0</c:v>
                </c:pt>
                <c:pt idx="1144">
                  <c:v>285.0</c:v>
                </c:pt>
                <c:pt idx="1145">
                  <c:v>825.0</c:v>
                </c:pt>
                <c:pt idx="1146">
                  <c:v>125.0</c:v>
                </c:pt>
                <c:pt idx="1147">
                  <c:v>735.0</c:v>
                </c:pt>
                <c:pt idx="1148">
                  <c:v>115.0</c:v>
                </c:pt>
                <c:pt idx="1149">
                  <c:v>605.0</c:v>
                </c:pt>
                <c:pt idx="1150">
                  <c:v>35.0</c:v>
                </c:pt>
                <c:pt idx="1151">
                  <c:v>250.0</c:v>
                </c:pt>
                <c:pt idx="1152">
                  <c:v>160.0</c:v>
                </c:pt>
                <c:pt idx="1153">
                  <c:v>295.0</c:v>
                </c:pt>
                <c:pt idx="1154">
                  <c:v>830.0</c:v>
                </c:pt>
                <c:pt idx="1155">
                  <c:v>2060.0</c:v>
                </c:pt>
                <c:pt idx="1156">
                  <c:v>890.0</c:v>
                </c:pt>
                <c:pt idx="1157">
                  <c:v>1225.0</c:v>
                </c:pt>
                <c:pt idx="1158">
                  <c:v>1045.0</c:v>
                </c:pt>
                <c:pt idx="1159">
                  <c:v>1350.0</c:v>
                </c:pt>
                <c:pt idx="1160">
                  <c:v>1870.0</c:v>
                </c:pt>
                <c:pt idx="1161">
                  <c:v>1105.0</c:v>
                </c:pt>
                <c:pt idx="1162">
                  <c:v>365.0</c:v>
                </c:pt>
                <c:pt idx="1163">
                  <c:v>1515.0</c:v>
                </c:pt>
                <c:pt idx="1164">
                  <c:v>350.0</c:v>
                </c:pt>
                <c:pt idx="1165">
                  <c:v>1570.0</c:v>
                </c:pt>
                <c:pt idx="1166">
                  <c:v>775.0</c:v>
                </c:pt>
                <c:pt idx="1167">
                  <c:v>1430.0</c:v>
                </c:pt>
                <c:pt idx="1168">
                  <c:v>1285.0</c:v>
                </c:pt>
                <c:pt idx="1169">
                  <c:v>1300.0</c:v>
                </c:pt>
                <c:pt idx="1170">
                  <c:v>930.0</c:v>
                </c:pt>
                <c:pt idx="1171">
                  <c:v>1705.0</c:v>
                </c:pt>
                <c:pt idx="1172">
                  <c:v>1530.0</c:v>
                </c:pt>
                <c:pt idx="1173">
                  <c:v>1090.0</c:v>
                </c:pt>
                <c:pt idx="1174">
                  <c:v>1060.0</c:v>
                </c:pt>
                <c:pt idx="1175">
                  <c:v>1565.0</c:v>
                </c:pt>
                <c:pt idx="1176">
                  <c:v>140.0</c:v>
                </c:pt>
                <c:pt idx="1177">
                  <c:v>1195.0</c:v>
                </c:pt>
                <c:pt idx="1178">
                  <c:v>1735.0</c:v>
                </c:pt>
                <c:pt idx="1179">
                  <c:v>145.0</c:v>
                </c:pt>
                <c:pt idx="1180">
                  <c:v>1300.0</c:v>
                </c:pt>
                <c:pt idx="1181">
                  <c:v>1750.0</c:v>
                </c:pt>
                <c:pt idx="1182">
                  <c:v>185.0</c:v>
                </c:pt>
                <c:pt idx="1183">
                  <c:v>5.0</c:v>
                </c:pt>
                <c:pt idx="1184">
                  <c:v>880.0</c:v>
                </c:pt>
                <c:pt idx="1185">
                  <c:v>-50.0</c:v>
                </c:pt>
                <c:pt idx="1186">
                  <c:v>280.0</c:v>
                </c:pt>
                <c:pt idx="1187">
                  <c:v>45.0</c:v>
                </c:pt>
                <c:pt idx="1188">
                  <c:v>-75.0</c:v>
                </c:pt>
                <c:pt idx="1189">
                  <c:v>25.0</c:v>
                </c:pt>
                <c:pt idx="1190">
                  <c:v>-15.0</c:v>
                </c:pt>
                <c:pt idx="1191">
                  <c:v>105.0</c:v>
                </c:pt>
                <c:pt idx="1192">
                  <c:v>125.0</c:v>
                </c:pt>
                <c:pt idx="1193">
                  <c:v>5.0</c:v>
                </c:pt>
                <c:pt idx="1194">
                  <c:v>25.0</c:v>
                </c:pt>
                <c:pt idx="1195">
                  <c:v>165.0</c:v>
                </c:pt>
                <c:pt idx="1196">
                  <c:v>205.0</c:v>
                </c:pt>
                <c:pt idx="1197">
                  <c:v>25.0</c:v>
                </c:pt>
                <c:pt idx="1198">
                  <c:v>285.0</c:v>
                </c:pt>
                <c:pt idx="1199">
                  <c:v>45.0</c:v>
                </c:pt>
                <c:pt idx="1200">
                  <c:v>65.0</c:v>
                </c:pt>
                <c:pt idx="1201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984333888"/>
        <c:axId val="-955311168"/>
      </c:barChart>
      <c:catAx>
        <c:axId val="-984333888"/>
        <c:scaling>
          <c:orientation val="minMax"/>
        </c:scaling>
        <c:delete val="0"/>
        <c:axPos val="l"/>
        <c:majorTickMark val="out"/>
        <c:minorTickMark val="none"/>
        <c:tickLblPos val="nextTo"/>
        <c:crossAx val="-955311168"/>
        <c:crosses val="autoZero"/>
        <c:auto val="1"/>
        <c:lblAlgn val="ctr"/>
        <c:lblOffset val="100"/>
        <c:noMultiLvlLbl val="0"/>
      </c:catAx>
      <c:valAx>
        <c:axId val="-955311168"/>
        <c:scaling>
          <c:orientation val="minMax"/>
          <c:max val="250.0"/>
          <c:min val="-250.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-984333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PRODUÇÃO INDIVIDUAL - NOTA 4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val>
            <c:numRef>
              <c:f>'PI AREA  P100'!$AU$3:$AU$1204</c:f>
              <c:numCache>
                <c:formatCode>0</c:formatCode>
                <c:ptCount val="1202"/>
                <c:pt idx="0">
                  <c:v>-480.0</c:v>
                </c:pt>
                <c:pt idx="1">
                  <c:v>260.0</c:v>
                </c:pt>
                <c:pt idx="2">
                  <c:v>-400.0</c:v>
                </c:pt>
                <c:pt idx="3">
                  <c:v>365.0</c:v>
                </c:pt>
                <c:pt idx="4">
                  <c:v>-400.0</c:v>
                </c:pt>
                <c:pt idx="5">
                  <c:v>-380.0</c:v>
                </c:pt>
                <c:pt idx="6">
                  <c:v>180.0</c:v>
                </c:pt>
                <c:pt idx="7">
                  <c:v>-170.0</c:v>
                </c:pt>
                <c:pt idx="8">
                  <c:v>-125.0</c:v>
                </c:pt>
                <c:pt idx="9">
                  <c:v>-490.0</c:v>
                </c:pt>
                <c:pt idx="10">
                  <c:v>-350.0</c:v>
                </c:pt>
                <c:pt idx="11">
                  <c:v>-380.0</c:v>
                </c:pt>
                <c:pt idx="12">
                  <c:v>-480.0</c:v>
                </c:pt>
                <c:pt idx="13">
                  <c:v>1760.0</c:v>
                </c:pt>
                <c:pt idx="14">
                  <c:v>1020.0</c:v>
                </c:pt>
                <c:pt idx="15">
                  <c:v>680.0</c:v>
                </c:pt>
                <c:pt idx="16">
                  <c:v>170.0</c:v>
                </c:pt>
                <c:pt idx="17">
                  <c:v>155.0</c:v>
                </c:pt>
                <c:pt idx="18">
                  <c:v>-125.0</c:v>
                </c:pt>
                <c:pt idx="19">
                  <c:v>55.0</c:v>
                </c:pt>
                <c:pt idx="20">
                  <c:v>-80.0</c:v>
                </c:pt>
                <c:pt idx="21">
                  <c:v>1045.0</c:v>
                </c:pt>
                <c:pt idx="22">
                  <c:v>-5.0</c:v>
                </c:pt>
                <c:pt idx="23">
                  <c:v>1500.0</c:v>
                </c:pt>
                <c:pt idx="24">
                  <c:v>40.0</c:v>
                </c:pt>
                <c:pt idx="25">
                  <c:v>840.0</c:v>
                </c:pt>
                <c:pt idx="26">
                  <c:v>-30.0</c:v>
                </c:pt>
                <c:pt idx="27">
                  <c:v>30.0</c:v>
                </c:pt>
                <c:pt idx="28">
                  <c:v>-5.0</c:v>
                </c:pt>
                <c:pt idx="29">
                  <c:v>920.0</c:v>
                </c:pt>
                <c:pt idx="30">
                  <c:v>1745.0</c:v>
                </c:pt>
                <c:pt idx="31">
                  <c:v>710.0</c:v>
                </c:pt>
                <c:pt idx="32">
                  <c:v>3090.0</c:v>
                </c:pt>
                <c:pt idx="33">
                  <c:v>780.0</c:v>
                </c:pt>
                <c:pt idx="34">
                  <c:v>660.0</c:v>
                </c:pt>
                <c:pt idx="35">
                  <c:v>3815.0</c:v>
                </c:pt>
                <c:pt idx="36">
                  <c:v>1720.0</c:v>
                </c:pt>
                <c:pt idx="37">
                  <c:v>1130.0</c:v>
                </c:pt>
                <c:pt idx="38">
                  <c:v>-440.0</c:v>
                </c:pt>
                <c:pt idx="39">
                  <c:v>-100.0</c:v>
                </c:pt>
                <c:pt idx="40">
                  <c:v>430.0</c:v>
                </c:pt>
                <c:pt idx="41">
                  <c:v>190.0</c:v>
                </c:pt>
                <c:pt idx="42">
                  <c:v>1020.0</c:v>
                </c:pt>
                <c:pt idx="43">
                  <c:v>-375.0</c:v>
                </c:pt>
                <c:pt idx="44">
                  <c:v>60.0</c:v>
                </c:pt>
                <c:pt idx="45">
                  <c:v>950.0</c:v>
                </c:pt>
                <c:pt idx="46">
                  <c:v>-370.0</c:v>
                </c:pt>
                <c:pt idx="47">
                  <c:v>-375.0</c:v>
                </c:pt>
                <c:pt idx="48">
                  <c:v>0.0</c:v>
                </c:pt>
                <c:pt idx="49">
                  <c:v>1230.0</c:v>
                </c:pt>
                <c:pt idx="50">
                  <c:v>30.0</c:v>
                </c:pt>
                <c:pt idx="51">
                  <c:v>540.0</c:v>
                </c:pt>
                <c:pt idx="52">
                  <c:v>100.0</c:v>
                </c:pt>
                <c:pt idx="53">
                  <c:v>55.0</c:v>
                </c:pt>
                <c:pt idx="54">
                  <c:v>160.0</c:v>
                </c:pt>
                <c:pt idx="55">
                  <c:v>340.0</c:v>
                </c:pt>
                <c:pt idx="56">
                  <c:v>195.0</c:v>
                </c:pt>
                <c:pt idx="57">
                  <c:v>690.0</c:v>
                </c:pt>
                <c:pt idx="58">
                  <c:v>25.0</c:v>
                </c:pt>
                <c:pt idx="59">
                  <c:v>1480.0</c:v>
                </c:pt>
                <c:pt idx="60">
                  <c:v>100.0</c:v>
                </c:pt>
                <c:pt idx="61">
                  <c:v>770.0</c:v>
                </c:pt>
                <c:pt idx="62">
                  <c:v>80.0</c:v>
                </c:pt>
                <c:pt idx="63">
                  <c:v>140.0</c:v>
                </c:pt>
                <c:pt idx="64">
                  <c:v>55.0</c:v>
                </c:pt>
                <c:pt idx="65">
                  <c:v>355.0</c:v>
                </c:pt>
                <c:pt idx="66">
                  <c:v>-5.0</c:v>
                </c:pt>
                <c:pt idx="67">
                  <c:v>1895.0</c:v>
                </c:pt>
                <c:pt idx="68">
                  <c:v>450.0</c:v>
                </c:pt>
                <c:pt idx="69">
                  <c:v>2210.0</c:v>
                </c:pt>
                <c:pt idx="70">
                  <c:v>235.0</c:v>
                </c:pt>
                <c:pt idx="71">
                  <c:v>15.0</c:v>
                </c:pt>
                <c:pt idx="72">
                  <c:v>35.0</c:v>
                </c:pt>
                <c:pt idx="73">
                  <c:v>960.0</c:v>
                </c:pt>
                <c:pt idx="74">
                  <c:v>-80.0</c:v>
                </c:pt>
                <c:pt idx="75">
                  <c:v>3070.0</c:v>
                </c:pt>
                <c:pt idx="76">
                  <c:v>5590.0</c:v>
                </c:pt>
                <c:pt idx="77">
                  <c:v>405.0</c:v>
                </c:pt>
                <c:pt idx="78">
                  <c:v>170.0</c:v>
                </c:pt>
                <c:pt idx="79">
                  <c:v>380.0</c:v>
                </c:pt>
                <c:pt idx="80">
                  <c:v>605.0</c:v>
                </c:pt>
                <c:pt idx="81">
                  <c:v>1020.0</c:v>
                </c:pt>
                <c:pt idx="82">
                  <c:v>125.0</c:v>
                </c:pt>
                <c:pt idx="83">
                  <c:v>75.0</c:v>
                </c:pt>
                <c:pt idx="84">
                  <c:v>1205.0</c:v>
                </c:pt>
                <c:pt idx="85">
                  <c:v>415.0</c:v>
                </c:pt>
                <c:pt idx="86">
                  <c:v>1290.0</c:v>
                </c:pt>
                <c:pt idx="87">
                  <c:v>410.0</c:v>
                </c:pt>
                <c:pt idx="88">
                  <c:v>1270.0</c:v>
                </c:pt>
                <c:pt idx="89">
                  <c:v>2100.0</c:v>
                </c:pt>
                <c:pt idx="90">
                  <c:v>2215.0</c:v>
                </c:pt>
                <c:pt idx="91">
                  <c:v>0.0</c:v>
                </c:pt>
                <c:pt idx="92">
                  <c:v>275.0</c:v>
                </c:pt>
                <c:pt idx="93">
                  <c:v>1680.0</c:v>
                </c:pt>
                <c:pt idx="94">
                  <c:v>410.0</c:v>
                </c:pt>
                <c:pt idx="95">
                  <c:v>55.0</c:v>
                </c:pt>
                <c:pt idx="96">
                  <c:v>400.0</c:v>
                </c:pt>
                <c:pt idx="97">
                  <c:v>275.0</c:v>
                </c:pt>
                <c:pt idx="98">
                  <c:v>430.0</c:v>
                </c:pt>
                <c:pt idx="99">
                  <c:v>635.0</c:v>
                </c:pt>
                <c:pt idx="100">
                  <c:v>445.0</c:v>
                </c:pt>
                <c:pt idx="101">
                  <c:v>35.0</c:v>
                </c:pt>
                <c:pt idx="102">
                  <c:v>860.0</c:v>
                </c:pt>
                <c:pt idx="103">
                  <c:v>625.0</c:v>
                </c:pt>
                <c:pt idx="104">
                  <c:v>80.0</c:v>
                </c:pt>
                <c:pt idx="105">
                  <c:v>920.0</c:v>
                </c:pt>
                <c:pt idx="106">
                  <c:v>405.0</c:v>
                </c:pt>
                <c:pt idx="107">
                  <c:v>-20.0</c:v>
                </c:pt>
                <c:pt idx="108">
                  <c:v>35.0</c:v>
                </c:pt>
                <c:pt idx="109">
                  <c:v>40.0</c:v>
                </c:pt>
                <c:pt idx="110">
                  <c:v>760.0</c:v>
                </c:pt>
                <c:pt idx="111">
                  <c:v>880.0</c:v>
                </c:pt>
                <c:pt idx="112">
                  <c:v>30.0</c:v>
                </c:pt>
                <c:pt idx="113">
                  <c:v>-120.0</c:v>
                </c:pt>
                <c:pt idx="114">
                  <c:v>-5.0</c:v>
                </c:pt>
                <c:pt idx="115">
                  <c:v>-50.0</c:v>
                </c:pt>
                <c:pt idx="116">
                  <c:v>-125.0</c:v>
                </c:pt>
                <c:pt idx="117">
                  <c:v>-80.0</c:v>
                </c:pt>
                <c:pt idx="118">
                  <c:v>710.0</c:v>
                </c:pt>
                <c:pt idx="119">
                  <c:v>-280.0</c:v>
                </c:pt>
                <c:pt idx="120">
                  <c:v>480.0</c:v>
                </c:pt>
                <c:pt idx="121">
                  <c:v>300.0</c:v>
                </c:pt>
                <c:pt idx="122">
                  <c:v>575.0</c:v>
                </c:pt>
                <c:pt idx="123">
                  <c:v>655.0</c:v>
                </c:pt>
                <c:pt idx="124">
                  <c:v>-210.0</c:v>
                </c:pt>
                <c:pt idx="125">
                  <c:v>860.0</c:v>
                </c:pt>
                <c:pt idx="126">
                  <c:v>-25.0</c:v>
                </c:pt>
                <c:pt idx="127">
                  <c:v>750.0</c:v>
                </c:pt>
                <c:pt idx="128">
                  <c:v>750.0</c:v>
                </c:pt>
                <c:pt idx="129">
                  <c:v>270.0</c:v>
                </c:pt>
                <c:pt idx="130">
                  <c:v>355.0</c:v>
                </c:pt>
                <c:pt idx="131">
                  <c:v>360.0</c:v>
                </c:pt>
                <c:pt idx="132">
                  <c:v>140.0</c:v>
                </c:pt>
                <c:pt idx="133">
                  <c:v>85.0</c:v>
                </c:pt>
                <c:pt idx="134">
                  <c:v>320.0</c:v>
                </c:pt>
                <c:pt idx="135">
                  <c:v>570.0</c:v>
                </c:pt>
                <c:pt idx="136">
                  <c:v>4720.0</c:v>
                </c:pt>
                <c:pt idx="137">
                  <c:v>1190.0</c:v>
                </c:pt>
                <c:pt idx="138">
                  <c:v>1810.0</c:v>
                </c:pt>
                <c:pt idx="139">
                  <c:v>2600.0</c:v>
                </c:pt>
                <c:pt idx="140">
                  <c:v>1020.0</c:v>
                </c:pt>
                <c:pt idx="141">
                  <c:v>515.0</c:v>
                </c:pt>
                <c:pt idx="142">
                  <c:v>445.0</c:v>
                </c:pt>
                <c:pt idx="143">
                  <c:v>10.0</c:v>
                </c:pt>
                <c:pt idx="144">
                  <c:v>225.0</c:v>
                </c:pt>
                <c:pt idx="145">
                  <c:v>135.0</c:v>
                </c:pt>
                <c:pt idx="146">
                  <c:v>-200.0</c:v>
                </c:pt>
                <c:pt idx="147">
                  <c:v>1600.0</c:v>
                </c:pt>
                <c:pt idx="148">
                  <c:v>185.0</c:v>
                </c:pt>
                <c:pt idx="149">
                  <c:v>755.0</c:v>
                </c:pt>
                <c:pt idx="150">
                  <c:v>-45.0</c:v>
                </c:pt>
                <c:pt idx="151">
                  <c:v>60.0</c:v>
                </c:pt>
                <c:pt idx="152">
                  <c:v>1355.0</c:v>
                </c:pt>
                <c:pt idx="153">
                  <c:v>1460.0</c:v>
                </c:pt>
                <c:pt idx="154">
                  <c:v>200.0</c:v>
                </c:pt>
                <c:pt idx="155">
                  <c:v>70.0</c:v>
                </c:pt>
                <c:pt idx="156">
                  <c:v>675.0</c:v>
                </c:pt>
                <c:pt idx="157">
                  <c:v>1130.0</c:v>
                </c:pt>
                <c:pt idx="158">
                  <c:v>100.0</c:v>
                </c:pt>
                <c:pt idx="159">
                  <c:v>0.0</c:v>
                </c:pt>
                <c:pt idx="160">
                  <c:v>540.0</c:v>
                </c:pt>
                <c:pt idx="161">
                  <c:v>-10.0</c:v>
                </c:pt>
                <c:pt idx="162">
                  <c:v>-185.0</c:v>
                </c:pt>
                <c:pt idx="163">
                  <c:v>745.0</c:v>
                </c:pt>
                <c:pt idx="164">
                  <c:v>-235.0</c:v>
                </c:pt>
                <c:pt idx="165">
                  <c:v>350.0</c:v>
                </c:pt>
                <c:pt idx="166">
                  <c:v>720.0</c:v>
                </c:pt>
                <c:pt idx="167">
                  <c:v>-125.0</c:v>
                </c:pt>
                <c:pt idx="168">
                  <c:v>380.0</c:v>
                </c:pt>
                <c:pt idx="169">
                  <c:v>80.0</c:v>
                </c:pt>
                <c:pt idx="170">
                  <c:v>330.0</c:v>
                </c:pt>
                <c:pt idx="171">
                  <c:v>575.0</c:v>
                </c:pt>
                <c:pt idx="172">
                  <c:v>250.0</c:v>
                </c:pt>
                <c:pt idx="173">
                  <c:v>460.0</c:v>
                </c:pt>
                <c:pt idx="174">
                  <c:v>570.0</c:v>
                </c:pt>
                <c:pt idx="175">
                  <c:v>840.0</c:v>
                </c:pt>
                <c:pt idx="176">
                  <c:v>65.0</c:v>
                </c:pt>
                <c:pt idx="177">
                  <c:v>35.0</c:v>
                </c:pt>
                <c:pt idx="178">
                  <c:v>130.0</c:v>
                </c:pt>
                <c:pt idx="179">
                  <c:v>-50.0</c:v>
                </c:pt>
                <c:pt idx="180">
                  <c:v>2980.0</c:v>
                </c:pt>
                <c:pt idx="181">
                  <c:v>1010.0</c:v>
                </c:pt>
                <c:pt idx="182">
                  <c:v>915.0</c:v>
                </c:pt>
                <c:pt idx="183">
                  <c:v>660.0</c:v>
                </c:pt>
                <c:pt idx="184">
                  <c:v>-240.0</c:v>
                </c:pt>
                <c:pt idx="185">
                  <c:v>645.0</c:v>
                </c:pt>
                <c:pt idx="186">
                  <c:v>425.0</c:v>
                </c:pt>
                <c:pt idx="187">
                  <c:v>55.0</c:v>
                </c:pt>
                <c:pt idx="188">
                  <c:v>640.0</c:v>
                </c:pt>
                <c:pt idx="189">
                  <c:v>2295.0</c:v>
                </c:pt>
                <c:pt idx="190">
                  <c:v>75.0</c:v>
                </c:pt>
                <c:pt idx="191">
                  <c:v>1325.0</c:v>
                </c:pt>
                <c:pt idx="192">
                  <c:v>380.0</c:v>
                </c:pt>
                <c:pt idx="193">
                  <c:v>730.0</c:v>
                </c:pt>
                <c:pt idx="194">
                  <c:v>435.0</c:v>
                </c:pt>
                <c:pt idx="195">
                  <c:v>140.0</c:v>
                </c:pt>
                <c:pt idx="196">
                  <c:v>850.0</c:v>
                </c:pt>
                <c:pt idx="197">
                  <c:v>-90.0</c:v>
                </c:pt>
                <c:pt idx="198">
                  <c:v>0.0</c:v>
                </c:pt>
                <c:pt idx="199">
                  <c:v>355.0</c:v>
                </c:pt>
                <c:pt idx="200">
                  <c:v>-90.0</c:v>
                </c:pt>
                <c:pt idx="201">
                  <c:v>150.0</c:v>
                </c:pt>
                <c:pt idx="202">
                  <c:v>55.0</c:v>
                </c:pt>
                <c:pt idx="203">
                  <c:v>-150.0</c:v>
                </c:pt>
                <c:pt idx="204">
                  <c:v>2920.0</c:v>
                </c:pt>
                <c:pt idx="205">
                  <c:v>-90.0</c:v>
                </c:pt>
                <c:pt idx="206">
                  <c:v>-235.0</c:v>
                </c:pt>
                <c:pt idx="207">
                  <c:v>-190.0</c:v>
                </c:pt>
                <c:pt idx="208">
                  <c:v>390.0</c:v>
                </c:pt>
                <c:pt idx="209">
                  <c:v>-105.0</c:v>
                </c:pt>
                <c:pt idx="210">
                  <c:v>-10.0</c:v>
                </c:pt>
                <c:pt idx="211">
                  <c:v>25.0</c:v>
                </c:pt>
                <c:pt idx="212">
                  <c:v>-155.0</c:v>
                </c:pt>
                <c:pt idx="213">
                  <c:v>460.0</c:v>
                </c:pt>
                <c:pt idx="214">
                  <c:v>1805.0</c:v>
                </c:pt>
                <c:pt idx="215">
                  <c:v>1035.0</c:v>
                </c:pt>
                <c:pt idx="216">
                  <c:v>440.0</c:v>
                </c:pt>
                <c:pt idx="217">
                  <c:v>1480.0</c:v>
                </c:pt>
                <c:pt idx="218">
                  <c:v>-125.0</c:v>
                </c:pt>
                <c:pt idx="219">
                  <c:v>-85.0</c:v>
                </c:pt>
                <c:pt idx="220">
                  <c:v>-175.0</c:v>
                </c:pt>
                <c:pt idx="221">
                  <c:v>-200.0</c:v>
                </c:pt>
                <c:pt idx="222">
                  <c:v>-85.0</c:v>
                </c:pt>
                <c:pt idx="223">
                  <c:v>-250.0</c:v>
                </c:pt>
                <c:pt idx="224">
                  <c:v>290.0</c:v>
                </c:pt>
                <c:pt idx="225">
                  <c:v>720.0</c:v>
                </c:pt>
                <c:pt idx="226">
                  <c:v>150.0</c:v>
                </c:pt>
                <c:pt idx="227">
                  <c:v>110.0</c:v>
                </c:pt>
                <c:pt idx="228">
                  <c:v>570.0</c:v>
                </c:pt>
                <c:pt idx="229">
                  <c:v>710.0</c:v>
                </c:pt>
                <c:pt idx="230">
                  <c:v>1585.0</c:v>
                </c:pt>
                <c:pt idx="231">
                  <c:v>1500.0</c:v>
                </c:pt>
                <c:pt idx="232">
                  <c:v>825.0</c:v>
                </c:pt>
                <c:pt idx="233">
                  <c:v>570.0</c:v>
                </c:pt>
                <c:pt idx="234">
                  <c:v>790.0</c:v>
                </c:pt>
                <c:pt idx="235">
                  <c:v>360.0</c:v>
                </c:pt>
                <c:pt idx="236">
                  <c:v>440.0</c:v>
                </c:pt>
                <c:pt idx="237">
                  <c:v>1230.0</c:v>
                </c:pt>
                <c:pt idx="238">
                  <c:v>985.0</c:v>
                </c:pt>
                <c:pt idx="239">
                  <c:v>50.0</c:v>
                </c:pt>
                <c:pt idx="240">
                  <c:v>515.0</c:v>
                </c:pt>
                <c:pt idx="241">
                  <c:v>340.0</c:v>
                </c:pt>
                <c:pt idx="242">
                  <c:v>520.0</c:v>
                </c:pt>
                <c:pt idx="243">
                  <c:v>90.0</c:v>
                </c:pt>
                <c:pt idx="244">
                  <c:v>900.0</c:v>
                </c:pt>
                <c:pt idx="245">
                  <c:v>485.0</c:v>
                </c:pt>
                <c:pt idx="246">
                  <c:v>1405.0</c:v>
                </c:pt>
                <c:pt idx="247">
                  <c:v>-10.0</c:v>
                </c:pt>
                <c:pt idx="248">
                  <c:v>-65.0</c:v>
                </c:pt>
                <c:pt idx="249">
                  <c:v>-25.0</c:v>
                </c:pt>
                <c:pt idx="250">
                  <c:v>15.0</c:v>
                </c:pt>
                <c:pt idx="251">
                  <c:v>-125.0</c:v>
                </c:pt>
                <c:pt idx="252">
                  <c:v>-125.0</c:v>
                </c:pt>
                <c:pt idx="253">
                  <c:v>95.0</c:v>
                </c:pt>
                <c:pt idx="254">
                  <c:v>-125.0</c:v>
                </c:pt>
                <c:pt idx="255">
                  <c:v>95.0</c:v>
                </c:pt>
                <c:pt idx="256">
                  <c:v>-25.0</c:v>
                </c:pt>
                <c:pt idx="257">
                  <c:v>-85.0</c:v>
                </c:pt>
                <c:pt idx="258">
                  <c:v>55.0</c:v>
                </c:pt>
                <c:pt idx="259">
                  <c:v>-125.0</c:v>
                </c:pt>
                <c:pt idx="260">
                  <c:v>-125.0</c:v>
                </c:pt>
                <c:pt idx="261">
                  <c:v>-65.0</c:v>
                </c:pt>
                <c:pt idx="262">
                  <c:v>-25.0</c:v>
                </c:pt>
                <c:pt idx="263">
                  <c:v>45.0</c:v>
                </c:pt>
                <c:pt idx="264">
                  <c:v>820.0</c:v>
                </c:pt>
                <c:pt idx="265">
                  <c:v>-65.0</c:v>
                </c:pt>
                <c:pt idx="266">
                  <c:v>335.0</c:v>
                </c:pt>
                <c:pt idx="267">
                  <c:v>-55.0</c:v>
                </c:pt>
                <c:pt idx="268">
                  <c:v>15.0</c:v>
                </c:pt>
                <c:pt idx="269">
                  <c:v>-125.0</c:v>
                </c:pt>
                <c:pt idx="270">
                  <c:v>-25.0</c:v>
                </c:pt>
                <c:pt idx="271">
                  <c:v>55.0</c:v>
                </c:pt>
                <c:pt idx="272">
                  <c:v>-125.0</c:v>
                </c:pt>
                <c:pt idx="273">
                  <c:v>-80.0</c:v>
                </c:pt>
                <c:pt idx="274">
                  <c:v>940.0</c:v>
                </c:pt>
                <c:pt idx="275">
                  <c:v>520.0</c:v>
                </c:pt>
                <c:pt idx="276">
                  <c:v>540.0</c:v>
                </c:pt>
                <c:pt idx="277">
                  <c:v>1990.0</c:v>
                </c:pt>
                <c:pt idx="278">
                  <c:v>340.0</c:v>
                </c:pt>
                <c:pt idx="279">
                  <c:v>95.0</c:v>
                </c:pt>
                <c:pt idx="280">
                  <c:v>910.0</c:v>
                </c:pt>
                <c:pt idx="281">
                  <c:v>475.0</c:v>
                </c:pt>
                <c:pt idx="282">
                  <c:v>695.0</c:v>
                </c:pt>
                <c:pt idx="283">
                  <c:v>190.0</c:v>
                </c:pt>
                <c:pt idx="284">
                  <c:v>1085.0</c:v>
                </c:pt>
                <c:pt idx="285">
                  <c:v>1105.0</c:v>
                </c:pt>
                <c:pt idx="286">
                  <c:v>100.0</c:v>
                </c:pt>
                <c:pt idx="287">
                  <c:v>490.0</c:v>
                </c:pt>
                <c:pt idx="288">
                  <c:v>-50.0</c:v>
                </c:pt>
                <c:pt idx="289">
                  <c:v>4265.0</c:v>
                </c:pt>
                <c:pt idx="290">
                  <c:v>480.0</c:v>
                </c:pt>
                <c:pt idx="291">
                  <c:v>910.0</c:v>
                </c:pt>
                <c:pt idx="292">
                  <c:v>775.0</c:v>
                </c:pt>
                <c:pt idx="293">
                  <c:v>950.0</c:v>
                </c:pt>
                <c:pt idx="294">
                  <c:v>875.0</c:v>
                </c:pt>
                <c:pt idx="295">
                  <c:v>270.0</c:v>
                </c:pt>
                <c:pt idx="296">
                  <c:v>880.0</c:v>
                </c:pt>
                <c:pt idx="297">
                  <c:v>1260.0</c:v>
                </c:pt>
                <c:pt idx="298">
                  <c:v>650.0</c:v>
                </c:pt>
                <c:pt idx="299">
                  <c:v>40.0</c:v>
                </c:pt>
                <c:pt idx="300">
                  <c:v>920.0</c:v>
                </c:pt>
                <c:pt idx="301">
                  <c:v>185.0</c:v>
                </c:pt>
                <c:pt idx="302">
                  <c:v>-245.0</c:v>
                </c:pt>
                <c:pt idx="303">
                  <c:v>510.0</c:v>
                </c:pt>
                <c:pt idx="304">
                  <c:v>-130.0</c:v>
                </c:pt>
                <c:pt idx="305">
                  <c:v>110.0</c:v>
                </c:pt>
                <c:pt idx="306">
                  <c:v>360.0</c:v>
                </c:pt>
                <c:pt idx="307">
                  <c:v>2090.0</c:v>
                </c:pt>
                <c:pt idx="308">
                  <c:v>430.0</c:v>
                </c:pt>
                <c:pt idx="309">
                  <c:v>-45.0</c:v>
                </c:pt>
                <c:pt idx="310">
                  <c:v>590.0</c:v>
                </c:pt>
                <c:pt idx="311">
                  <c:v>2935.0</c:v>
                </c:pt>
                <c:pt idx="312">
                  <c:v>10.0</c:v>
                </c:pt>
                <c:pt idx="313">
                  <c:v>1210.0</c:v>
                </c:pt>
                <c:pt idx="314">
                  <c:v>-155.0</c:v>
                </c:pt>
                <c:pt idx="315">
                  <c:v>325.0</c:v>
                </c:pt>
                <c:pt idx="316">
                  <c:v>1145.0</c:v>
                </c:pt>
                <c:pt idx="317">
                  <c:v>600.0</c:v>
                </c:pt>
                <c:pt idx="318">
                  <c:v>2660.0</c:v>
                </c:pt>
                <c:pt idx="319">
                  <c:v>1275.0</c:v>
                </c:pt>
                <c:pt idx="320">
                  <c:v>4910.0</c:v>
                </c:pt>
                <c:pt idx="321">
                  <c:v>-65.0</c:v>
                </c:pt>
                <c:pt idx="322">
                  <c:v>-130.0</c:v>
                </c:pt>
                <c:pt idx="323">
                  <c:v>185.0</c:v>
                </c:pt>
                <c:pt idx="324">
                  <c:v>350.0</c:v>
                </c:pt>
                <c:pt idx="325">
                  <c:v>-235.0</c:v>
                </c:pt>
                <c:pt idx="326">
                  <c:v>135.0</c:v>
                </c:pt>
                <c:pt idx="327">
                  <c:v>2420.0</c:v>
                </c:pt>
                <c:pt idx="328">
                  <c:v>485.0</c:v>
                </c:pt>
                <c:pt idx="329">
                  <c:v>1315.0</c:v>
                </c:pt>
                <c:pt idx="330">
                  <c:v>375.0</c:v>
                </c:pt>
                <c:pt idx="331">
                  <c:v>1530.0</c:v>
                </c:pt>
                <c:pt idx="332">
                  <c:v>2380.0</c:v>
                </c:pt>
                <c:pt idx="333">
                  <c:v>2090.0</c:v>
                </c:pt>
                <c:pt idx="334">
                  <c:v>-50.0</c:v>
                </c:pt>
                <c:pt idx="335">
                  <c:v>160.0</c:v>
                </c:pt>
                <c:pt idx="336">
                  <c:v>1830.0</c:v>
                </c:pt>
                <c:pt idx="337">
                  <c:v>-100.0</c:v>
                </c:pt>
                <c:pt idx="338">
                  <c:v>-500.0</c:v>
                </c:pt>
                <c:pt idx="339">
                  <c:v>390.0</c:v>
                </c:pt>
                <c:pt idx="340">
                  <c:v>-400.0</c:v>
                </c:pt>
                <c:pt idx="341">
                  <c:v>230.0</c:v>
                </c:pt>
                <c:pt idx="342">
                  <c:v>720.0</c:v>
                </c:pt>
                <c:pt idx="343">
                  <c:v>270.0</c:v>
                </c:pt>
                <c:pt idx="344">
                  <c:v>-95.0</c:v>
                </c:pt>
                <c:pt idx="345">
                  <c:v>-50.0</c:v>
                </c:pt>
                <c:pt idx="346">
                  <c:v>-235.0</c:v>
                </c:pt>
                <c:pt idx="347">
                  <c:v>40.0</c:v>
                </c:pt>
                <c:pt idx="348">
                  <c:v>200.0</c:v>
                </c:pt>
                <c:pt idx="349">
                  <c:v>-460.0</c:v>
                </c:pt>
                <c:pt idx="350">
                  <c:v>-30.0</c:v>
                </c:pt>
                <c:pt idx="351">
                  <c:v>-350.0</c:v>
                </c:pt>
                <c:pt idx="352">
                  <c:v>-125.0</c:v>
                </c:pt>
                <c:pt idx="353">
                  <c:v>-125.0</c:v>
                </c:pt>
                <c:pt idx="354">
                  <c:v>-125.0</c:v>
                </c:pt>
                <c:pt idx="355">
                  <c:v>-115.0</c:v>
                </c:pt>
                <c:pt idx="356">
                  <c:v>375.0</c:v>
                </c:pt>
                <c:pt idx="357">
                  <c:v>35.0</c:v>
                </c:pt>
                <c:pt idx="358">
                  <c:v>255.0</c:v>
                </c:pt>
                <c:pt idx="359">
                  <c:v>-25.0</c:v>
                </c:pt>
                <c:pt idx="360">
                  <c:v>-125.0</c:v>
                </c:pt>
                <c:pt idx="361">
                  <c:v>-45.0</c:v>
                </c:pt>
                <c:pt idx="362">
                  <c:v>-25.0</c:v>
                </c:pt>
                <c:pt idx="363">
                  <c:v>35.0</c:v>
                </c:pt>
                <c:pt idx="364">
                  <c:v>-45.0</c:v>
                </c:pt>
                <c:pt idx="365">
                  <c:v>-125.0</c:v>
                </c:pt>
                <c:pt idx="366">
                  <c:v>-270.0</c:v>
                </c:pt>
                <c:pt idx="367">
                  <c:v>-20.0</c:v>
                </c:pt>
                <c:pt idx="368">
                  <c:v>755.0</c:v>
                </c:pt>
                <c:pt idx="369">
                  <c:v>-220.0</c:v>
                </c:pt>
                <c:pt idx="370">
                  <c:v>2280.0</c:v>
                </c:pt>
                <c:pt idx="371">
                  <c:v>-315.0</c:v>
                </c:pt>
                <c:pt idx="372">
                  <c:v>-280.0</c:v>
                </c:pt>
                <c:pt idx="373">
                  <c:v>700.0</c:v>
                </c:pt>
                <c:pt idx="374">
                  <c:v>-90.0</c:v>
                </c:pt>
                <c:pt idx="375">
                  <c:v>-70.0</c:v>
                </c:pt>
                <c:pt idx="376">
                  <c:v>40.0</c:v>
                </c:pt>
                <c:pt idx="377">
                  <c:v>840.0</c:v>
                </c:pt>
                <c:pt idx="378">
                  <c:v>-30.0</c:v>
                </c:pt>
                <c:pt idx="379">
                  <c:v>-275.0</c:v>
                </c:pt>
                <c:pt idx="380">
                  <c:v>180.0</c:v>
                </c:pt>
                <c:pt idx="381">
                  <c:v>125.0</c:v>
                </c:pt>
                <c:pt idx="382">
                  <c:v>280.0</c:v>
                </c:pt>
                <c:pt idx="383">
                  <c:v>290.0</c:v>
                </c:pt>
                <c:pt idx="384">
                  <c:v>35.0</c:v>
                </c:pt>
                <c:pt idx="385">
                  <c:v>-85.0</c:v>
                </c:pt>
                <c:pt idx="386">
                  <c:v>2185.0</c:v>
                </c:pt>
                <c:pt idx="387">
                  <c:v>0.0</c:v>
                </c:pt>
                <c:pt idx="388">
                  <c:v>2645.0</c:v>
                </c:pt>
                <c:pt idx="389">
                  <c:v>-115.0</c:v>
                </c:pt>
                <c:pt idx="390">
                  <c:v>2390.0</c:v>
                </c:pt>
                <c:pt idx="391">
                  <c:v>610.0</c:v>
                </c:pt>
                <c:pt idx="392">
                  <c:v>-50.0</c:v>
                </c:pt>
                <c:pt idx="393">
                  <c:v>880.0</c:v>
                </c:pt>
                <c:pt idx="394">
                  <c:v>-150.0</c:v>
                </c:pt>
                <c:pt idx="395">
                  <c:v>-70.0</c:v>
                </c:pt>
                <c:pt idx="396">
                  <c:v>225.0</c:v>
                </c:pt>
                <c:pt idx="397">
                  <c:v>1350.0</c:v>
                </c:pt>
                <c:pt idx="398">
                  <c:v>-230.0</c:v>
                </c:pt>
                <c:pt idx="399">
                  <c:v>-10.0</c:v>
                </c:pt>
                <c:pt idx="400">
                  <c:v>490.0</c:v>
                </c:pt>
                <c:pt idx="401">
                  <c:v>1255.0</c:v>
                </c:pt>
                <c:pt idx="402">
                  <c:v>8105.0</c:v>
                </c:pt>
                <c:pt idx="403">
                  <c:v>1165.0</c:v>
                </c:pt>
                <c:pt idx="404">
                  <c:v>970.0</c:v>
                </c:pt>
                <c:pt idx="405">
                  <c:v>-240.0</c:v>
                </c:pt>
                <c:pt idx="406">
                  <c:v>2180.0</c:v>
                </c:pt>
                <c:pt idx="407">
                  <c:v>1060.0</c:v>
                </c:pt>
                <c:pt idx="408">
                  <c:v>665.0</c:v>
                </c:pt>
                <c:pt idx="409">
                  <c:v>460.0</c:v>
                </c:pt>
                <c:pt idx="410">
                  <c:v>480.0</c:v>
                </c:pt>
                <c:pt idx="411">
                  <c:v>365.0</c:v>
                </c:pt>
                <c:pt idx="412">
                  <c:v>345.0</c:v>
                </c:pt>
                <c:pt idx="413">
                  <c:v>530.0</c:v>
                </c:pt>
                <c:pt idx="414">
                  <c:v>100.0</c:v>
                </c:pt>
                <c:pt idx="415">
                  <c:v>250.0</c:v>
                </c:pt>
                <c:pt idx="416">
                  <c:v>2625.0</c:v>
                </c:pt>
                <c:pt idx="417">
                  <c:v>480.0</c:v>
                </c:pt>
                <c:pt idx="418">
                  <c:v>760.0</c:v>
                </c:pt>
                <c:pt idx="419">
                  <c:v>4170.0</c:v>
                </c:pt>
                <c:pt idx="420">
                  <c:v>470.0</c:v>
                </c:pt>
                <c:pt idx="421">
                  <c:v>570.0</c:v>
                </c:pt>
                <c:pt idx="422">
                  <c:v>370.0</c:v>
                </c:pt>
                <c:pt idx="423">
                  <c:v>115.0</c:v>
                </c:pt>
                <c:pt idx="424">
                  <c:v>2175.0</c:v>
                </c:pt>
                <c:pt idx="425">
                  <c:v>1420.0</c:v>
                </c:pt>
                <c:pt idx="426">
                  <c:v>460.0</c:v>
                </c:pt>
                <c:pt idx="427">
                  <c:v>345.0</c:v>
                </c:pt>
                <c:pt idx="428">
                  <c:v>75.0</c:v>
                </c:pt>
                <c:pt idx="429">
                  <c:v>380.0</c:v>
                </c:pt>
                <c:pt idx="430">
                  <c:v>130.0</c:v>
                </c:pt>
                <c:pt idx="431">
                  <c:v>105.0</c:v>
                </c:pt>
                <c:pt idx="432">
                  <c:v>1615.0</c:v>
                </c:pt>
                <c:pt idx="433">
                  <c:v>295.0</c:v>
                </c:pt>
                <c:pt idx="434">
                  <c:v>20.0</c:v>
                </c:pt>
                <c:pt idx="435">
                  <c:v>-300.0</c:v>
                </c:pt>
                <c:pt idx="436">
                  <c:v>1700.0</c:v>
                </c:pt>
                <c:pt idx="437">
                  <c:v>3500.0</c:v>
                </c:pt>
                <c:pt idx="438">
                  <c:v>-50.0</c:v>
                </c:pt>
                <c:pt idx="439">
                  <c:v>-150.0</c:v>
                </c:pt>
                <c:pt idx="440">
                  <c:v>160.0</c:v>
                </c:pt>
                <c:pt idx="441">
                  <c:v>1100.0</c:v>
                </c:pt>
                <c:pt idx="442">
                  <c:v>470.0</c:v>
                </c:pt>
                <c:pt idx="443">
                  <c:v>735.0</c:v>
                </c:pt>
                <c:pt idx="444">
                  <c:v>790.0</c:v>
                </c:pt>
                <c:pt idx="445">
                  <c:v>1365.0</c:v>
                </c:pt>
                <c:pt idx="446">
                  <c:v>1620.0</c:v>
                </c:pt>
                <c:pt idx="447">
                  <c:v>4320.0</c:v>
                </c:pt>
                <c:pt idx="448">
                  <c:v>3400.0</c:v>
                </c:pt>
                <c:pt idx="449">
                  <c:v>385.0</c:v>
                </c:pt>
                <c:pt idx="450">
                  <c:v>130.0</c:v>
                </c:pt>
                <c:pt idx="451">
                  <c:v>1840.0</c:v>
                </c:pt>
                <c:pt idx="452">
                  <c:v>4255.0</c:v>
                </c:pt>
                <c:pt idx="453">
                  <c:v>690.0</c:v>
                </c:pt>
                <c:pt idx="454">
                  <c:v>470.0</c:v>
                </c:pt>
                <c:pt idx="455">
                  <c:v>1780.0</c:v>
                </c:pt>
                <c:pt idx="456">
                  <c:v>1010.0</c:v>
                </c:pt>
                <c:pt idx="457">
                  <c:v>1870.0</c:v>
                </c:pt>
                <c:pt idx="458">
                  <c:v>-175.0</c:v>
                </c:pt>
                <c:pt idx="459">
                  <c:v>-25.0</c:v>
                </c:pt>
                <c:pt idx="460">
                  <c:v>220.0</c:v>
                </c:pt>
                <c:pt idx="461">
                  <c:v>3285.0</c:v>
                </c:pt>
                <c:pt idx="462">
                  <c:v>3660.0</c:v>
                </c:pt>
                <c:pt idx="463">
                  <c:v>760.0</c:v>
                </c:pt>
                <c:pt idx="464">
                  <c:v>1240.0</c:v>
                </c:pt>
                <c:pt idx="465">
                  <c:v>170.0</c:v>
                </c:pt>
                <c:pt idx="466">
                  <c:v>830.0</c:v>
                </c:pt>
                <c:pt idx="467">
                  <c:v>120.0</c:v>
                </c:pt>
                <c:pt idx="468">
                  <c:v>95.0</c:v>
                </c:pt>
                <c:pt idx="469">
                  <c:v>3625.0</c:v>
                </c:pt>
                <c:pt idx="470">
                  <c:v>170.0</c:v>
                </c:pt>
                <c:pt idx="471">
                  <c:v>605.0</c:v>
                </c:pt>
                <c:pt idx="472">
                  <c:v>260.0</c:v>
                </c:pt>
                <c:pt idx="473">
                  <c:v>195.0</c:v>
                </c:pt>
                <c:pt idx="474">
                  <c:v>-85.0</c:v>
                </c:pt>
                <c:pt idx="475">
                  <c:v>-25.0</c:v>
                </c:pt>
                <c:pt idx="476">
                  <c:v>-125.0</c:v>
                </c:pt>
                <c:pt idx="477">
                  <c:v>-125.0</c:v>
                </c:pt>
                <c:pt idx="478">
                  <c:v>-25.0</c:v>
                </c:pt>
                <c:pt idx="479">
                  <c:v>-85.0</c:v>
                </c:pt>
                <c:pt idx="480">
                  <c:v>-45.0</c:v>
                </c:pt>
                <c:pt idx="481">
                  <c:v>-5.0</c:v>
                </c:pt>
                <c:pt idx="482">
                  <c:v>15.0</c:v>
                </c:pt>
                <c:pt idx="483">
                  <c:v>15.0</c:v>
                </c:pt>
                <c:pt idx="484">
                  <c:v>-105.0</c:v>
                </c:pt>
                <c:pt idx="485">
                  <c:v>995.0</c:v>
                </c:pt>
                <c:pt idx="486">
                  <c:v>20.0</c:v>
                </c:pt>
                <c:pt idx="487">
                  <c:v>-120.0</c:v>
                </c:pt>
                <c:pt idx="488">
                  <c:v>75.0</c:v>
                </c:pt>
                <c:pt idx="489">
                  <c:v>265.0</c:v>
                </c:pt>
                <c:pt idx="490">
                  <c:v>55.0</c:v>
                </c:pt>
                <c:pt idx="491">
                  <c:v>430.0</c:v>
                </c:pt>
                <c:pt idx="492">
                  <c:v>1430.0</c:v>
                </c:pt>
                <c:pt idx="493">
                  <c:v>380.0</c:v>
                </c:pt>
                <c:pt idx="494">
                  <c:v>-210.0</c:v>
                </c:pt>
                <c:pt idx="495">
                  <c:v>-130.0</c:v>
                </c:pt>
                <c:pt idx="496">
                  <c:v>-10.0</c:v>
                </c:pt>
                <c:pt idx="497">
                  <c:v>-35.0</c:v>
                </c:pt>
                <c:pt idx="498">
                  <c:v>270.0</c:v>
                </c:pt>
                <c:pt idx="499">
                  <c:v>1015.0</c:v>
                </c:pt>
                <c:pt idx="500">
                  <c:v>-305.0</c:v>
                </c:pt>
                <c:pt idx="501">
                  <c:v>340.0</c:v>
                </c:pt>
                <c:pt idx="502">
                  <c:v>480.0</c:v>
                </c:pt>
                <c:pt idx="503">
                  <c:v>850.0</c:v>
                </c:pt>
                <c:pt idx="504">
                  <c:v>460.0</c:v>
                </c:pt>
                <c:pt idx="505">
                  <c:v>35.0</c:v>
                </c:pt>
                <c:pt idx="506">
                  <c:v>-60.0</c:v>
                </c:pt>
                <c:pt idx="507">
                  <c:v>-65.0</c:v>
                </c:pt>
                <c:pt idx="508">
                  <c:v>455.0</c:v>
                </c:pt>
                <c:pt idx="509">
                  <c:v>165.0</c:v>
                </c:pt>
                <c:pt idx="510">
                  <c:v>1850.0</c:v>
                </c:pt>
                <c:pt idx="511">
                  <c:v>300.0</c:v>
                </c:pt>
                <c:pt idx="512">
                  <c:v>-70.0</c:v>
                </c:pt>
                <c:pt idx="513">
                  <c:v>750.0</c:v>
                </c:pt>
                <c:pt idx="514">
                  <c:v>-195.0</c:v>
                </c:pt>
                <c:pt idx="515">
                  <c:v>-115.0</c:v>
                </c:pt>
                <c:pt idx="516">
                  <c:v>2945.0</c:v>
                </c:pt>
                <c:pt idx="517">
                  <c:v>0.0</c:v>
                </c:pt>
                <c:pt idx="518">
                  <c:v>645.0</c:v>
                </c:pt>
                <c:pt idx="519">
                  <c:v>280.0</c:v>
                </c:pt>
                <c:pt idx="520">
                  <c:v>90.0</c:v>
                </c:pt>
                <c:pt idx="521">
                  <c:v>1810.0</c:v>
                </c:pt>
                <c:pt idx="522">
                  <c:v>130.0</c:v>
                </c:pt>
                <c:pt idx="523">
                  <c:v>170.0</c:v>
                </c:pt>
                <c:pt idx="524">
                  <c:v>645.0</c:v>
                </c:pt>
                <c:pt idx="525">
                  <c:v>1320.0</c:v>
                </c:pt>
                <c:pt idx="526">
                  <c:v>215.0</c:v>
                </c:pt>
                <c:pt idx="527">
                  <c:v>735.0</c:v>
                </c:pt>
                <c:pt idx="528">
                  <c:v>330.0</c:v>
                </c:pt>
                <c:pt idx="529">
                  <c:v>-100.0</c:v>
                </c:pt>
                <c:pt idx="530">
                  <c:v>410.0</c:v>
                </c:pt>
                <c:pt idx="531">
                  <c:v>4525.0</c:v>
                </c:pt>
                <c:pt idx="532">
                  <c:v>2665.0</c:v>
                </c:pt>
                <c:pt idx="533">
                  <c:v>200.0</c:v>
                </c:pt>
                <c:pt idx="534">
                  <c:v>680.0</c:v>
                </c:pt>
                <c:pt idx="535">
                  <c:v>245.0</c:v>
                </c:pt>
                <c:pt idx="536">
                  <c:v>320.0</c:v>
                </c:pt>
                <c:pt idx="537">
                  <c:v>540.0</c:v>
                </c:pt>
                <c:pt idx="538">
                  <c:v>-145.0</c:v>
                </c:pt>
                <c:pt idx="539">
                  <c:v>2175.0</c:v>
                </c:pt>
                <c:pt idx="540">
                  <c:v>830.0</c:v>
                </c:pt>
                <c:pt idx="541">
                  <c:v>155.0</c:v>
                </c:pt>
                <c:pt idx="542">
                  <c:v>1990.0</c:v>
                </c:pt>
                <c:pt idx="543">
                  <c:v>250.0</c:v>
                </c:pt>
                <c:pt idx="544">
                  <c:v>2880.0</c:v>
                </c:pt>
                <c:pt idx="545">
                  <c:v>755.0</c:v>
                </c:pt>
                <c:pt idx="546">
                  <c:v>1700.0</c:v>
                </c:pt>
                <c:pt idx="547">
                  <c:v>810.0</c:v>
                </c:pt>
                <c:pt idx="548">
                  <c:v>65.0</c:v>
                </c:pt>
                <c:pt idx="549">
                  <c:v>365.0</c:v>
                </c:pt>
                <c:pt idx="550">
                  <c:v>1040.0</c:v>
                </c:pt>
                <c:pt idx="551">
                  <c:v>365.0</c:v>
                </c:pt>
                <c:pt idx="552">
                  <c:v>155.0</c:v>
                </c:pt>
                <c:pt idx="553">
                  <c:v>-25.0</c:v>
                </c:pt>
                <c:pt idx="554">
                  <c:v>135.0</c:v>
                </c:pt>
                <c:pt idx="555">
                  <c:v>35.0</c:v>
                </c:pt>
                <c:pt idx="556">
                  <c:v>-125.0</c:v>
                </c:pt>
                <c:pt idx="557">
                  <c:v>-25.0</c:v>
                </c:pt>
                <c:pt idx="558">
                  <c:v>315.0</c:v>
                </c:pt>
                <c:pt idx="559">
                  <c:v>-125.0</c:v>
                </c:pt>
                <c:pt idx="560">
                  <c:v>-125.0</c:v>
                </c:pt>
                <c:pt idx="561">
                  <c:v>195.0</c:v>
                </c:pt>
                <c:pt idx="562">
                  <c:v>-20.0</c:v>
                </c:pt>
                <c:pt idx="563">
                  <c:v>-65.0</c:v>
                </c:pt>
                <c:pt idx="564">
                  <c:v>195.0</c:v>
                </c:pt>
                <c:pt idx="565">
                  <c:v>-125.0</c:v>
                </c:pt>
                <c:pt idx="566">
                  <c:v>1520.0</c:v>
                </c:pt>
                <c:pt idx="567">
                  <c:v>555.0</c:v>
                </c:pt>
                <c:pt idx="568">
                  <c:v>3330.0</c:v>
                </c:pt>
                <c:pt idx="569">
                  <c:v>5930.0</c:v>
                </c:pt>
                <c:pt idx="570">
                  <c:v>1780.0</c:v>
                </c:pt>
                <c:pt idx="571">
                  <c:v>920.0</c:v>
                </c:pt>
                <c:pt idx="572">
                  <c:v>820.0</c:v>
                </c:pt>
                <c:pt idx="573">
                  <c:v>940.0</c:v>
                </c:pt>
                <c:pt idx="574">
                  <c:v>-95.0</c:v>
                </c:pt>
                <c:pt idx="575">
                  <c:v>265.0</c:v>
                </c:pt>
                <c:pt idx="576">
                  <c:v>30.0</c:v>
                </c:pt>
                <c:pt idx="577">
                  <c:v>725.0</c:v>
                </c:pt>
                <c:pt idx="578">
                  <c:v>1600.0</c:v>
                </c:pt>
                <c:pt idx="579">
                  <c:v>2170.0</c:v>
                </c:pt>
                <c:pt idx="580">
                  <c:v>670.0</c:v>
                </c:pt>
                <c:pt idx="581">
                  <c:v>1005.0</c:v>
                </c:pt>
                <c:pt idx="582">
                  <c:v>1060.0</c:v>
                </c:pt>
                <c:pt idx="583">
                  <c:v>195.0</c:v>
                </c:pt>
                <c:pt idx="584">
                  <c:v>500.0</c:v>
                </c:pt>
                <c:pt idx="585">
                  <c:v>820.0</c:v>
                </c:pt>
                <c:pt idx="586">
                  <c:v>2020.0</c:v>
                </c:pt>
                <c:pt idx="587">
                  <c:v>300.0</c:v>
                </c:pt>
                <c:pt idx="588">
                  <c:v>560.0</c:v>
                </c:pt>
                <c:pt idx="589">
                  <c:v>110.0</c:v>
                </c:pt>
                <c:pt idx="590">
                  <c:v>1140.0</c:v>
                </c:pt>
                <c:pt idx="591">
                  <c:v>1215.0</c:v>
                </c:pt>
                <c:pt idx="592">
                  <c:v>255.0</c:v>
                </c:pt>
                <c:pt idx="593">
                  <c:v>160.0</c:v>
                </c:pt>
                <c:pt idx="594">
                  <c:v>325.0</c:v>
                </c:pt>
                <c:pt idx="595">
                  <c:v>140.0</c:v>
                </c:pt>
                <c:pt idx="596">
                  <c:v>150.0</c:v>
                </c:pt>
                <c:pt idx="597">
                  <c:v>195.0</c:v>
                </c:pt>
                <c:pt idx="598">
                  <c:v>240.0</c:v>
                </c:pt>
                <c:pt idx="599">
                  <c:v>270.0</c:v>
                </c:pt>
                <c:pt idx="600">
                  <c:v>45.0</c:v>
                </c:pt>
                <c:pt idx="601">
                  <c:v>370.0</c:v>
                </c:pt>
                <c:pt idx="602">
                  <c:v>-230.0</c:v>
                </c:pt>
                <c:pt idx="603">
                  <c:v>10.0</c:v>
                </c:pt>
                <c:pt idx="604">
                  <c:v>50.0</c:v>
                </c:pt>
                <c:pt idx="605">
                  <c:v>1520.0</c:v>
                </c:pt>
                <c:pt idx="606">
                  <c:v>1580.0</c:v>
                </c:pt>
                <c:pt idx="607">
                  <c:v>1480.0</c:v>
                </c:pt>
                <c:pt idx="608">
                  <c:v>870.0</c:v>
                </c:pt>
                <c:pt idx="609">
                  <c:v>445.0</c:v>
                </c:pt>
                <c:pt idx="610">
                  <c:v>2200.0</c:v>
                </c:pt>
                <c:pt idx="611">
                  <c:v>1060.0</c:v>
                </c:pt>
                <c:pt idx="612">
                  <c:v>135.0</c:v>
                </c:pt>
                <c:pt idx="613">
                  <c:v>195.0</c:v>
                </c:pt>
                <c:pt idx="614">
                  <c:v>-195.0</c:v>
                </c:pt>
                <c:pt idx="615">
                  <c:v>1075.0</c:v>
                </c:pt>
                <c:pt idx="616">
                  <c:v>1090.0</c:v>
                </c:pt>
                <c:pt idx="617">
                  <c:v>240.0</c:v>
                </c:pt>
                <c:pt idx="618">
                  <c:v>-45.0</c:v>
                </c:pt>
                <c:pt idx="619">
                  <c:v>520.0</c:v>
                </c:pt>
                <c:pt idx="620">
                  <c:v>-20.0</c:v>
                </c:pt>
                <c:pt idx="621">
                  <c:v>1100.0</c:v>
                </c:pt>
                <c:pt idx="622">
                  <c:v>1280.0</c:v>
                </c:pt>
                <c:pt idx="623">
                  <c:v>560.0</c:v>
                </c:pt>
                <c:pt idx="624">
                  <c:v>160.0</c:v>
                </c:pt>
                <c:pt idx="625">
                  <c:v>145.0</c:v>
                </c:pt>
                <c:pt idx="626">
                  <c:v>1810.0</c:v>
                </c:pt>
                <c:pt idx="627">
                  <c:v>1480.0</c:v>
                </c:pt>
                <c:pt idx="628">
                  <c:v>225.0</c:v>
                </c:pt>
                <c:pt idx="629">
                  <c:v>1000.0</c:v>
                </c:pt>
                <c:pt idx="630">
                  <c:v>790.0</c:v>
                </c:pt>
                <c:pt idx="631">
                  <c:v>1300.0</c:v>
                </c:pt>
                <c:pt idx="632">
                  <c:v>315.0</c:v>
                </c:pt>
                <c:pt idx="633">
                  <c:v>1250.0</c:v>
                </c:pt>
                <c:pt idx="634">
                  <c:v>810.0</c:v>
                </c:pt>
                <c:pt idx="635">
                  <c:v>1035.0</c:v>
                </c:pt>
                <c:pt idx="636">
                  <c:v>305.0</c:v>
                </c:pt>
                <c:pt idx="637">
                  <c:v>-125.0</c:v>
                </c:pt>
                <c:pt idx="638">
                  <c:v>-180.0</c:v>
                </c:pt>
                <c:pt idx="639">
                  <c:v>570.0</c:v>
                </c:pt>
                <c:pt idx="640">
                  <c:v>-10.0</c:v>
                </c:pt>
                <c:pt idx="641">
                  <c:v>230.0</c:v>
                </c:pt>
                <c:pt idx="642">
                  <c:v>350.0</c:v>
                </c:pt>
                <c:pt idx="643">
                  <c:v>-150.0</c:v>
                </c:pt>
                <c:pt idx="644">
                  <c:v>570.0</c:v>
                </c:pt>
                <c:pt idx="645">
                  <c:v>20.0</c:v>
                </c:pt>
                <c:pt idx="646">
                  <c:v>-110.0</c:v>
                </c:pt>
                <c:pt idx="647">
                  <c:v>-145.0</c:v>
                </c:pt>
                <c:pt idx="648">
                  <c:v>280.0</c:v>
                </c:pt>
                <c:pt idx="649">
                  <c:v>-70.0</c:v>
                </c:pt>
                <c:pt idx="650">
                  <c:v>250.0</c:v>
                </c:pt>
                <c:pt idx="651">
                  <c:v>-5.0</c:v>
                </c:pt>
                <c:pt idx="652">
                  <c:v>60.0</c:v>
                </c:pt>
                <c:pt idx="653">
                  <c:v>-290.0</c:v>
                </c:pt>
                <c:pt idx="654">
                  <c:v>-65.0</c:v>
                </c:pt>
                <c:pt idx="655">
                  <c:v>-25.0</c:v>
                </c:pt>
                <c:pt idx="656">
                  <c:v>1010.0</c:v>
                </c:pt>
                <c:pt idx="657">
                  <c:v>300.0</c:v>
                </c:pt>
                <c:pt idx="658">
                  <c:v>1925.0</c:v>
                </c:pt>
                <c:pt idx="659">
                  <c:v>505.0</c:v>
                </c:pt>
                <c:pt idx="660">
                  <c:v>910.0</c:v>
                </c:pt>
                <c:pt idx="661">
                  <c:v>-200.0</c:v>
                </c:pt>
                <c:pt idx="662">
                  <c:v>-60.0</c:v>
                </c:pt>
                <c:pt idx="663">
                  <c:v>-110.0</c:v>
                </c:pt>
                <c:pt idx="664">
                  <c:v>835.0</c:v>
                </c:pt>
                <c:pt idx="665">
                  <c:v>-235.0</c:v>
                </c:pt>
                <c:pt idx="666">
                  <c:v>120.0</c:v>
                </c:pt>
                <c:pt idx="667">
                  <c:v>180.0</c:v>
                </c:pt>
                <c:pt idx="668">
                  <c:v>415.0</c:v>
                </c:pt>
                <c:pt idx="669">
                  <c:v>205.0</c:v>
                </c:pt>
                <c:pt idx="670">
                  <c:v>250.0</c:v>
                </c:pt>
                <c:pt idx="671">
                  <c:v>2620.0</c:v>
                </c:pt>
                <c:pt idx="672">
                  <c:v>245.0</c:v>
                </c:pt>
                <c:pt idx="673">
                  <c:v>-135.0</c:v>
                </c:pt>
                <c:pt idx="674">
                  <c:v>2065.0</c:v>
                </c:pt>
                <c:pt idx="675">
                  <c:v>635.0</c:v>
                </c:pt>
                <c:pt idx="676">
                  <c:v>3285.0</c:v>
                </c:pt>
                <c:pt idx="677">
                  <c:v>1720.0</c:v>
                </c:pt>
                <c:pt idx="678">
                  <c:v>40.0</c:v>
                </c:pt>
                <c:pt idx="679">
                  <c:v>60.0</c:v>
                </c:pt>
                <c:pt idx="680">
                  <c:v>1315.0</c:v>
                </c:pt>
                <c:pt idx="681">
                  <c:v>250.0</c:v>
                </c:pt>
                <c:pt idx="682">
                  <c:v>1040.0</c:v>
                </c:pt>
                <c:pt idx="683">
                  <c:v>1650.0</c:v>
                </c:pt>
                <c:pt idx="684">
                  <c:v>4110.0</c:v>
                </c:pt>
                <c:pt idx="685">
                  <c:v>915.0</c:v>
                </c:pt>
                <c:pt idx="686">
                  <c:v>620.0</c:v>
                </c:pt>
                <c:pt idx="687">
                  <c:v>1700.0</c:v>
                </c:pt>
                <c:pt idx="688">
                  <c:v>410.0</c:v>
                </c:pt>
                <c:pt idx="689">
                  <c:v>-205.0</c:v>
                </c:pt>
                <c:pt idx="690">
                  <c:v>795.0</c:v>
                </c:pt>
                <c:pt idx="691">
                  <c:v>-65.0</c:v>
                </c:pt>
                <c:pt idx="692">
                  <c:v>125.0</c:v>
                </c:pt>
                <c:pt idx="693">
                  <c:v>40.0</c:v>
                </c:pt>
                <c:pt idx="694">
                  <c:v>80.0</c:v>
                </c:pt>
                <c:pt idx="695">
                  <c:v>600.0</c:v>
                </c:pt>
                <c:pt idx="696">
                  <c:v>-190.0</c:v>
                </c:pt>
                <c:pt idx="697">
                  <c:v>90.0</c:v>
                </c:pt>
                <c:pt idx="698">
                  <c:v>-25.0</c:v>
                </c:pt>
                <c:pt idx="699">
                  <c:v>-210.0</c:v>
                </c:pt>
                <c:pt idx="700">
                  <c:v>-165.0</c:v>
                </c:pt>
                <c:pt idx="701">
                  <c:v>675.0</c:v>
                </c:pt>
                <c:pt idx="702">
                  <c:v>215.0</c:v>
                </c:pt>
                <c:pt idx="703">
                  <c:v>-170.0</c:v>
                </c:pt>
                <c:pt idx="704">
                  <c:v>140.0</c:v>
                </c:pt>
                <c:pt idx="705">
                  <c:v>-60.0</c:v>
                </c:pt>
                <c:pt idx="706">
                  <c:v>-315.0</c:v>
                </c:pt>
                <c:pt idx="707">
                  <c:v>735.0</c:v>
                </c:pt>
                <c:pt idx="708">
                  <c:v>1710.0</c:v>
                </c:pt>
                <c:pt idx="709">
                  <c:v>265.0</c:v>
                </c:pt>
                <c:pt idx="710">
                  <c:v>460.0</c:v>
                </c:pt>
                <c:pt idx="711">
                  <c:v>1540.0</c:v>
                </c:pt>
                <c:pt idx="712">
                  <c:v>300.0</c:v>
                </c:pt>
                <c:pt idx="713">
                  <c:v>-80.0</c:v>
                </c:pt>
                <c:pt idx="714">
                  <c:v>1485.0</c:v>
                </c:pt>
                <c:pt idx="715">
                  <c:v>-35.0</c:v>
                </c:pt>
                <c:pt idx="716">
                  <c:v>125.0</c:v>
                </c:pt>
                <c:pt idx="717">
                  <c:v>100.0</c:v>
                </c:pt>
                <c:pt idx="718">
                  <c:v>5685.0</c:v>
                </c:pt>
                <c:pt idx="719">
                  <c:v>225.0</c:v>
                </c:pt>
                <c:pt idx="720">
                  <c:v>440.0</c:v>
                </c:pt>
                <c:pt idx="721">
                  <c:v>2070.0</c:v>
                </c:pt>
                <c:pt idx="722">
                  <c:v>1675.0</c:v>
                </c:pt>
                <c:pt idx="723">
                  <c:v>465.0</c:v>
                </c:pt>
                <c:pt idx="724">
                  <c:v>1350.0</c:v>
                </c:pt>
                <c:pt idx="725">
                  <c:v>520.0</c:v>
                </c:pt>
                <c:pt idx="726">
                  <c:v>-125.0</c:v>
                </c:pt>
                <c:pt idx="727">
                  <c:v>235.0</c:v>
                </c:pt>
                <c:pt idx="728">
                  <c:v>-5.0</c:v>
                </c:pt>
                <c:pt idx="729">
                  <c:v>-5.0</c:v>
                </c:pt>
                <c:pt idx="730">
                  <c:v>-125.0</c:v>
                </c:pt>
                <c:pt idx="731">
                  <c:v>175.0</c:v>
                </c:pt>
                <c:pt idx="732">
                  <c:v>-125.0</c:v>
                </c:pt>
                <c:pt idx="733">
                  <c:v>275.0</c:v>
                </c:pt>
                <c:pt idx="734">
                  <c:v>135.0</c:v>
                </c:pt>
                <c:pt idx="735">
                  <c:v>235.0</c:v>
                </c:pt>
                <c:pt idx="736">
                  <c:v>-45.0</c:v>
                </c:pt>
                <c:pt idx="737">
                  <c:v>275.0</c:v>
                </c:pt>
                <c:pt idx="738">
                  <c:v>115.0</c:v>
                </c:pt>
                <c:pt idx="739">
                  <c:v>950.0</c:v>
                </c:pt>
                <c:pt idx="740">
                  <c:v>185.0</c:v>
                </c:pt>
                <c:pt idx="741">
                  <c:v>1220.0</c:v>
                </c:pt>
                <c:pt idx="742">
                  <c:v>520.0</c:v>
                </c:pt>
                <c:pt idx="743">
                  <c:v>125.0</c:v>
                </c:pt>
                <c:pt idx="744">
                  <c:v>15.0</c:v>
                </c:pt>
                <c:pt idx="745">
                  <c:v>690.0</c:v>
                </c:pt>
                <c:pt idx="746">
                  <c:v>395.0</c:v>
                </c:pt>
                <c:pt idx="747">
                  <c:v>120.0</c:v>
                </c:pt>
                <c:pt idx="748">
                  <c:v>350.0</c:v>
                </c:pt>
                <c:pt idx="749">
                  <c:v>280.0</c:v>
                </c:pt>
                <c:pt idx="750">
                  <c:v>780.0</c:v>
                </c:pt>
                <c:pt idx="751">
                  <c:v>2750.0</c:v>
                </c:pt>
                <c:pt idx="752">
                  <c:v>1190.0</c:v>
                </c:pt>
                <c:pt idx="753">
                  <c:v>500.0</c:v>
                </c:pt>
                <c:pt idx="754">
                  <c:v>1680.0</c:v>
                </c:pt>
                <c:pt idx="755">
                  <c:v>360.0</c:v>
                </c:pt>
                <c:pt idx="756">
                  <c:v>1805.0</c:v>
                </c:pt>
                <c:pt idx="757">
                  <c:v>660.0</c:v>
                </c:pt>
                <c:pt idx="758">
                  <c:v>880.0</c:v>
                </c:pt>
                <c:pt idx="759">
                  <c:v>1480.0</c:v>
                </c:pt>
                <c:pt idx="760">
                  <c:v>2170.0</c:v>
                </c:pt>
                <c:pt idx="761">
                  <c:v>660.0</c:v>
                </c:pt>
                <c:pt idx="762">
                  <c:v>2030.0</c:v>
                </c:pt>
                <c:pt idx="763">
                  <c:v>825.0</c:v>
                </c:pt>
                <c:pt idx="764">
                  <c:v>340.0</c:v>
                </c:pt>
                <c:pt idx="765">
                  <c:v>500.0</c:v>
                </c:pt>
                <c:pt idx="766">
                  <c:v>2745.0</c:v>
                </c:pt>
                <c:pt idx="767">
                  <c:v>670.0</c:v>
                </c:pt>
                <c:pt idx="768">
                  <c:v>60.0</c:v>
                </c:pt>
                <c:pt idx="769">
                  <c:v>1065.0</c:v>
                </c:pt>
                <c:pt idx="770">
                  <c:v>2710.0</c:v>
                </c:pt>
                <c:pt idx="771">
                  <c:v>125.0</c:v>
                </c:pt>
                <c:pt idx="772">
                  <c:v>520.0</c:v>
                </c:pt>
                <c:pt idx="773">
                  <c:v>3720.0</c:v>
                </c:pt>
                <c:pt idx="774">
                  <c:v>-30.0</c:v>
                </c:pt>
                <c:pt idx="775">
                  <c:v>580.0</c:v>
                </c:pt>
                <c:pt idx="776">
                  <c:v>215.0</c:v>
                </c:pt>
                <c:pt idx="777">
                  <c:v>-315.0</c:v>
                </c:pt>
                <c:pt idx="778">
                  <c:v>2780.0</c:v>
                </c:pt>
                <c:pt idx="779">
                  <c:v>620.0</c:v>
                </c:pt>
                <c:pt idx="780">
                  <c:v>40.0</c:v>
                </c:pt>
                <c:pt idx="781">
                  <c:v>345.0</c:v>
                </c:pt>
                <c:pt idx="782">
                  <c:v>580.0</c:v>
                </c:pt>
                <c:pt idx="783">
                  <c:v>2235.0</c:v>
                </c:pt>
                <c:pt idx="784">
                  <c:v>3820.0</c:v>
                </c:pt>
                <c:pt idx="785">
                  <c:v>-130.0</c:v>
                </c:pt>
                <c:pt idx="786">
                  <c:v>1525.0</c:v>
                </c:pt>
                <c:pt idx="787">
                  <c:v>-35.0</c:v>
                </c:pt>
                <c:pt idx="788">
                  <c:v>85.0</c:v>
                </c:pt>
                <c:pt idx="789">
                  <c:v>780.0</c:v>
                </c:pt>
                <c:pt idx="790">
                  <c:v>2690.0</c:v>
                </c:pt>
                <c:pt idx="791">
                  <c:v>1260.0</c:v>
                </c:pt>
                <c:pt idx="792">
                  <c:v>200.0</c:v>
                </c:pt>
                <c:pt idx="793">
                  <c:v>-40.0</c:v>
                </c:pt>
                <c:pt idx="794">
                  <c:v>180.0</c:v>
                </c:pt>
                <c:pt idx="795">
                  <c:v>3095.0</c:v>
                </c:pt>
                <c:pt idx="796">
                  <c:v>485.0</c:v>
                </c:pt>
                <c:pt idx="797">
                  <c:v>1015.0</c:v>
                </c:pt>
                <c:pt idx="798">
                  <c:v>175.0</c:v>
                </c:pt>
                <c:pt idx="799">
                  <c:v>-10.0</c:v>
                </c:pt>
                <c:pt idx="800">
                  <c:v>-225.0</c:v>
                </c:pt>
                <c:pt idx="801">
                  <c:v>-480.0</c:v>
                </c:pt>
                <c:pt idx="802">
                  <c:v>4000.0</c:v>
                </c:pt>
                <c:pt idx="803">
                  <c:v>250.0</c:v>
                </c:pt>
                <c:pt idx="804">
                  <c:v>-10.0</c:v>
                </c:pt>
                <c:pt idx="805">
                  <c:v>1230.0</c:v>
                </c:pt>
                <c:pt idx="806">
                  <c:v>155.0</c:v>
                </c:pt>
                <c:pt idx="807">
                  <c:v>-75.0</c:v>
                </c:pt>
                <c:pt idx="808">
                  <c:v>715.0</c:v>
                </c:pt>
                <c:pt idx="809">
                  <c:v>135.0</c:v>
                </c:pt>
                <c:pt idx="810">
                  <c:v>35.0</c:v>
                </c:pt>
                <c:pt idx="811">
                  <c:v>1220.0</c:v>
                </c:pt>
                <c:pt idx="812">
                  <c:v>-125.0</c:v>
                </c:pt>
                <c:pt idx="813">
                  <c:v>2460.0</c:v>
                </c:pt>
                <c:pt idx="814">
                  <c:v>1920.0</c:v>
                </c:pt>
                <c:pt idx="815">
                  <c:v>-70.0</c:v>
                </c:pt>
                <c:pt idx="816">
                  <c:v>315.0</c:v>
                </c:pt>
                <c:pt idx="817">
                  <c:v>600.0</c:v>
                </c:pt>
                <c:pt idx="818">
                  <c:v>-50.0</c:v>
                </c:pt>
                <c:pt idx="819">
                  <c:v>145.0</c:v>
                </c:pt>
                <c:pt idx="820">
                  <c:v>875.0</c:v>
                </c:pt>
                <c:pt idx="821">
                  <c:v>295.0</c:v>
                </c:pt>
                <c:pt idx="822">
                  <c:v>455.0</c:v>
                </c:pt>
                <c:pt idx="823">
                  <c:v>785.0</c:v>
                </c:pt>
                <c:pt idx="824">
                  <c:v>35.0</c:v>
                </c:pt>
                <c:pt idx="825">
                  <c:v>1115.0</c:v>
                </c:pt>
                <c:pt idx="826">
                  <c:v>25.0</c:v>
                </c:pt>
                <c:pt idx="827">
                  <c:v>-125.0</c:v>
                </c:pt>
                <c:pt idx="828">
                  <c:v>220.0</c:v>
                </c:pt>
                <c:pt idx="829">
                  <c:v>95.0</c:v>
                </c:pt>
                <c:pt idx="830">
                  <c:v>220.0</c:v>
                </c:pt>
                <c:pt idx="831">
                  <c:v>1565.0</c:v>
                </c:pt>
                <c:pt idx="832">
                  <c:v>275.0</c:v>
                </c:pt>
                <c:pt idx="833">
                  <c:v>280.0</c:v>
                </c:pt>
                <c:pt idx="834">
                  <c:v>410.0</c:v>
                </c:pt>
                <c:pt idx="835">
                  <c:v>1080.0</c:v>
                </c:pt>
                <c:pt idx="836">
                  <c:v>70.0</c:v>
                </c:pt>
                <c:pt idx="837">
                  <c:v>110.0</c:v>
                </c:pt>
                <c:pt idx="838">
                  <c:v>120.0</c:v>
                </c:pt>
                <c:pt idx="839">
                  <c:v>-5.0</c:v>
                </c:pt>
                <c:pt idx="840">
                  <c:v>115.0</c:v>
                </c:pt>
                <c:pt idx="841">
                  <c:v>565.0</c:v>
                </c:pt>
                <c:pt idx="842">
                  <c:v>0.0</c:v>
                </c:pt>
                <c:pt idx="843">
                  <c:v>590.0</c:v>
                </c:pt>
                <c:pt idx="844">
                  <c:v>415.0</c:v>
                </c:pt>
                <c:pt idx="845">
                  <c:v>55.0</c:v>
                </c:pt>
                <c:pt idx="846">
                  <c:v>700.0</c:v>
                </c:pt>
                <c:pt idx="847">
                  <c:v>130.0</c:v>
                </c:pt>
                <c:pt idx="848">
                  <c:v>360.0</c:v>
                </c:pt>
                <c:pt idx="849">
                  <c:v>1585.0</c:v>
                </c:pt>
                <c:pt idx="850">
                  <c:v>1030.0</c:v>
                </c:pt>
                <c:pt idx="851">
                  <c:v>720.0</c:v>
                </c:pt>
                <c:pt idx="852">
                  <c:v>3450.0</c:v>
                </c:pt>
                <c:pt idx="853">
                  <c:v>825.0</c:v>
                </c:pt>
                <c:pt idx="854">
                  <c:v>1840.0</c:v>
                </c:pt>
                <c:pt idx="855">
                  <c:v>560.0</c:v>
                </c:pt>
                <c:pt idx="856">
                  <c:v>-25.0</c:v>
                </c:pt>
                <c:pt idx="857">
                  <c:v>-160.0</c:v>
                </c:pt>
                <c:pt idx="858">
                  <c:v>1490.0</c:v>
                </c:pt>
                <c:pt idx="859">
                  <c:v>360.0</c:v>
                </c:pt>
                <c:pt idx="860">
                  <c:v>300.0</c:v>
                </c:pt>
                <c:pt idx="861">
                  <c:v>460.0</c:v>
                </c:pt>
                <c:pt idx="862">
                  <c:v>-125.0</c:v>
                </c:pt>
                <c:pt idx="863">
                  <c:v>-65.0</c:v>
                </c:pt>
                <c:pt idx="864">
                  <c:v>-85.0</c:v>
                </c:pt>
                <c:pt idx="865">
                  <c:v>-120.0</c:v>
                </c:pt>
                <c:pt idx="866">
                  <c:v>295.0</c:v>
                </c:pt>
                <c:pt idx="867">
                  <c:v>100.0</c:v>
                </c:pt>
                <c:pt idx="868">
                  <c:v>-65.0</c:v>
                </c:pt>
                <c:pt idx="869">
                  <c:v>-125.0</c:v>
                </c:pt>
                <c:pt idx="870">
                  <c:v>160.0</c:v>
                </c:pt>
                <c:pt idx="871">
                  <c:v>-85.0</c:v>
                </c:pt>
                <c:pt idx="872">
                  <c:v>-125.0</c:v>
                </c:pt>
                <c:pt idx="873">
                  <c:v>250.0</c:v>
                </c:pt>
                <c:pt idx="874">
                  <c:v>120.0</c:v>
                </c:pt>
                <c:pt idx="875">
                  <c:v>-125.0</c:v>
                </c:pt>
                <c:pt idx="876">
                  <c:v>1215.0</c:v>
                </c:pt>
                <c:pt idx="877">
                  <c:v>740.0</c:v>
                </c:pt>
                <c:pt idx="878">
                  <c:v>580.0</c:v>
                </c:pt>
                <c:pt idx="879">
                  <c:v>480.0</c:v>
                </c:pt>
                <c:pt idx="880">
                  <c:v>250.0</c:v>
                </c:pt>
                <c:pt idx="881">
                  <c:v>130.0</c:v>
                </c:pt>
                <c:pt idx="882">
                  <c:v>600.0</c:v>
                </c:pt>
                <c:pt idx="883">
                  <c:v>1900.0</c:v>
                </c:pt>
                <c:pt idx="884">
                  <c:v>710.0</c:v>
                </c:pt>
                <c:pt idx="885">
                  <c:v>-20.0</c:v>
                </c:pt>
                <c:pt idx="886">
                  <c:v>-55.0</c:v>
                </c:pt>
                <c:pt idx="887">
                  <c:v>530.0</c:v>
                </c:pt>
                <c:pt idx="888">
                  <c:v>-30.0</c:v>
                </c:pt>
                <c:pt idx="889">
                  <c:v>-55.0</c:v>
                </c:pt>
                <c:pt idx="890">
                  <c:v>-200.0</c:v>
                </c:pt>
                <c:pt idx="891">
                  <c:v>-400.0</c:v>
                </c:pt>
                <c:pt idx="892">
                  <c:v>-125.0</c:v>
                </c:pt>
                <c:pt idx="893">
                  <c:v>115.0</c:v>
                </c:pt>
                <c:pt idx="894">
                  <c:v>1745.0</c:v>
                </c:pt>
                <c:pt idx="895">
                  <c:v>400.0</c:v>
                </c:pt>
                <c:pt idx="896">
                  <c:v>840.0</c:v>
                </c:pt>
                <c:pt idx="897">
                  <c:v>60.0</c:v>
                </c:pt>
                <c:pt idx="898">
                  <c:v>80.0</c:v>
                </c:pt>
                <c:pt idx="899">
                  <c:v>645.0</c:v>
                </c:pt>
                <c:pt idx="900">
                  <c:v>-135.0</c:v>
                </c:pt>
                <c:pt idx="901">
                  <c:v>215.0</c:v>
                </c:pt>
                <c:pt idx="902">
                  <c:v>405.0</c:v>
                </c:pt>
                <c:pt idx="903">
                  <c:v>-45.0</c:v>
                </c:pt>
                <c:pt idx="904">
                  <c:v>400.0</c:v>
                </c:pt>
                <c:pt idx="905">
                  <c:v>580.0</c:v>
                </c:pt>
                <c:pt idx="906">
                  <c:v>1950.0</c:v>
                </c:pt>
                <c:pt idx="907">
                  <c:v>-320.0</c:v>
                </c:pt>
                <c:pt idx="908">
                  <c:v>975.0</c:v>
                </c:pt>
                <c:pt idx="909">
                  <c:v>-250.0</c:v>
                </c:pt>
                <c:pt idx="910">
                  <c:v>1300.0</c:v>
                </c:pt>
                <c:pt idx="911">
                  <c:v>920.0</c:v>
                </c:pt>
                <c:pt idx="912">
                  <c:v>690.0</c:v>
                </c:pt>
                <c:pt idx="913">
                  <c:v>2360.0</c:v>
                </c:pt>
                <c:pt idx="914">
                  <c:v>210.0</c:v>
                </c:pt>
                <c:pt idx="915">
                  <c:v>230.0</c:v>
                </c:pt>
                <c:pt idx="916">
                  <c:v>130.0</c:v>
                </c:pt>
                <c:pt idx="917">
                  <c:v>1040.0</c:v>
                </c:pt>
                <c:pt idx="918">
                  <c:v>1380.0</c:v>
                </c:pt>
                <c:pt idx="919">
                  <c:v>1370.0</c:v>
                </c:pt>
                <c:pt idx="920">
                  <c:v>790.0</c:v>
                </c:pt>
                <c:pt idx="921">
                  <c:v>840.0</c:v>
                </c:pt>
                <c:pt idx="922">
                  <c:v>2600.0</c:v>
                </c:pt>
                <c:pt idx="923">
                  <c:v>985.0</c:v>
                </c:pt>
                <c:pt idx="924">
                  <c:v>1760.0</c:v>
                </c:pt>
                <c:pt idx="925">
                  <c:v>1350.0</c:v>
                </c:pt>
                <c:pt idx="926">
                  <c:v>1180.0</c:v>
                </c:pt>
                <c:pt idx="927">
                  <c:v>2280.0</c:v>
                </c:pt>
                <c:pt idx="928">
                  <c:v>1120.0</c:v>
                </c:pt>
                <c:pt idx="929">
                  <c:v>1720.0</c:v>
                </c:pt>
                <c:pt idx="930">
                  <c:v>250.0</c:v>
                </c:pt>
                <c:pt idx="931">
                  <c:v>-70.0</c:v>
                </c:pt>
                <c:pt idx="932">
                  <c:v>1460.0</c:v>
                </c:pt>
                <c:pt idx="933">
                  <c:v>35.0</c:v>
                </c:pt>
                <c:pt idx="934">
                  <c:v>600.0</c:v>
                </c:pt>
                <c:pt idx="935">
                  <c:v>750.0</c:v>
                </c:pt>
                <c:pt idx="936">
                  <c:v>1760.0</c:v>
                </c:pt>
                <c:pt idx="937">
                  <c:v>40.0</c:v>
                </c:pt>
                <c:pt idx="938">
                  <c:v>140.0</c:v>
                </c:pt>
                <c:pt idx="939">
                  <c:v>460.0</c:v>
                </c:pt>
                <c:pt idx="940">
                  <c:v>330.0</c:v>
                </c:pt>
                <c:pt idx="941">
                  <c:v>360.0</c:v>
                </c:pt>
                <c:pt idx="942">
                  <c:v>230.0</c:v>
                </c:pt>
                <c:pt idx="943">
                  <c:v>310.0</c:v>
                </c:pt>
                <c:pt idx="944">
                  <c:v>640.0</c:v>
                </c:pt>
                <c:pt idx="945">
                  <c:v>240.0</c:v>
                </c:pt>
                <c:pt idx="946">
                  <c:v>265.0</c:v>
                </c:pt>
                <c:pt idx="947">
                  <c:v>-130.0</c:v>
                </c:pt>
                <c:pt idx="948">
                  <c:v>-130.0</c:v>
                </c:pt>
                <c:pt idx="949">
                  <c:v>-110.0</c:v>
                </c:pt>
                <c:pt idx="950">
                  <c:v>90.0</c:v>
                </c:pt>
                <c:pt idx="951">
                  <c:v>-150.0</c:v>
                </c:pt>
                <c:pt idx="952">
                  <c:v>-85.0</c:v>
                </c:pt>
                <c:pt idx="953">
                  <c:v>-125.0</c:v>
                </c:pt>
                <c:pt idx="954">
                  <c:v>-125.0</c:v>
                </c:pt>
                <c:pt idx="955">
                  <c:v>375.0</c:v>
                </c:pt>
                <c:pt idx="956">
                  <c:v>235.0</c:v>
                </c:pt>
                <c:pt idx="957">
                  <c:v>-125.0</c:v>
                </c:pt>
                <c:pt idx="958">
                  <c:v>10.0</c:v>
                </c:pt>
                <c:pt idx="959">
                  <c:v>-125.0</c:v>
                </c:pt>
                <c:pt idx="960">
                  <c:v>175.0</c:v>
                </c:pt>
                <c:pt idx="961">
                  <c:v>-125.0</c:v>
                </c:pt>
                <c:pt idx="962">
                  <c:v>255.0</c:v>
                </c:pt>
                <c:pt idx="963">
                  <c:v>95.0</c:v>
                </c:pt>
                <c:pt idx="964">
                  <c:v>370.0</c:v>
                </c:pt>
                <c:pt idx="965">
                  <c:v>-10.0</c:v>
                </c:pt>
                <c:pt idx="966">
                  <c:v>440.0</c:v>
                </c:pt>
                <c:pt idx="967">
                  <c:v>-390.0</c:v>
                </c:pt>
                <c:pt idx="968">
                  <c:v>-480.0</c:v>
                </c:pt>
                <c:pt idx="969">
                  <c:v>-240.0</c:v>
                </c:pt>
                <c:pt idx="970">
                  <c:v>4235.0</c:v>
                </c:pt>
                <c:pt idx="971">
                  <c:v>-80.0</c:v>
                </c:pt>
                <c:pt idx="972">
                  <c:v>-80.0</c:v>
                </c:pt>
                <c:pt idx="973">
                  <c:v>4150.0</c:v>
                </c:pt>
                <c:pt idx="974">
                  <c:v>55.0</c:v>
                </c:pt>
                <c:pt idx="975">
                  <c:v>810.0</c:v>
                </c:pt>
                <c:pt idx="976">
                  <c:v>415.0</c:v>
                </c:pt>
                <c:pt idx="977">
                  <c:v>820.0</c:v>
                </c:pt>
                <c:pt idx="978">
                  <c:v>600.0</c:v>
                </c:pt>
                <c:pt idx="979">
                  <c:v>715.0</c:v>
                </c:pt>
                <c:pt idx="980">
                  <c:v>1100.0</c:v>
                </c:pt>
                <c:pt idx="981">
                  <c:v>520.0</c:v>
                </c:pt>
                <c:pt idx="982">
                  <c:v>-375.0</c:v>
                </c:pt>
                <c:pt idx="983">
                  <c:v>275.0</c:v>
                </c:pt>
                <c:pt idx="984">
                  <c:v>-400.0</c:v>
                </c:pt>
                <c:pt idx="985">
                  <c:v>95.0</c:v>
                </c:pt>
                <c:pt idx="986">
                  <c:v>-110.0</c:v>
                </c:pt>
                <c:pt idx="987">
                  <c:v>760.0</c:v>
                </c:pt>
                <c:pt idx="988">
                  <c:v>2590.0</c:v>
                </c:pt>
                <c:pt idx="989">
                  <c:v>585.0</c:v>
                </c:pt>
                <c:pt idx="990">
                  <c:v>50.0</c:v>
                </c:pt>
                <c:pt idx="991">
                  <c:v>35.0</c:v>
                </c:pt>
                <c:pt idx="992">
                  <c:v>-90.0</c:v>
                </c:pt>
                <c:pt idx="993">
                  <c:v>170.0</c:v>
                </c:pt>
                <c:pt idx="994">
                  <c:v>155.0</c:v>
                </c:pt>
                <c:pt idx="995">
                  <c:v>-100.0</c:v>
                </c:pt>
                <c:pt idx="996">
                  <c:v>-125.0</c:v>
                </c:pt>
                <c:pt idx="997">
                  <c:v>250.0</c:v>
                </c:pt>
                <c:pt idx="998">
                  <c:v>155.0</c:v>
                </c:pt>
                <c:pt idx="999">
                  <c:v>-240.0</c:v>
                </c:pt>
                <c:pt idx="1000">
                  <c:v>-210.0</c:v>
                </c:pt>
                <c:pt idx="1001">
                  <c:v>-240.0</c:v>
                </c:pt>
                <c:pt idx="1002">
                  <c:v>-40.0</c:v>
                </c:pt>
                <c:pt idx="1003">
                  <c:v>495.0</c:v>
                </c:pt>
                <c:pt idx="1004">
                  <c:v>360.0</c:v>
                </c:pt>
                <c:pt idx="1005">
                  <c:v>-80.0</c:v>
                </c:pt>
                <c:pt idx="1006">
                  <c:v>-130.0</c:v>
                </c:pt>
                <c:pt idx="1007">
                  <c:v>1395.0</c:v>
                </c:pt>
                <c:pt idx="1008">
                  <c:v>810.0</c:v>
                </c:pt>
                <c:pt idx="1009">
                  <c:v>2330.0</c:v>
                </c:pt>
                <c:pt idx="1010">
                  <c:v>425.0</c:v>
                </c:pt>
                <c:pt idx="1011">
                  <c:v>-90.0</c:v>
                </c:pt>
                <c:pt idx="1012">
                  <c:v>630.0</c:v>
                </c:pt>
                <c:pt idx="1013">
                  <c:v>-40.0</c:v>
                </c:pt>
                <c:pt idx="1014">
                  <c:v>200.0</c:v>
                </c:pt>
                <c:pt idx="1015">
                  <c:v>320.0</c:v>
                </c:pt>
                <c:pt idx="1016">
                  <c:v>-65.0</c:v>
                </c:pt>
                <c:pt idx="1017">
                  <c:v>485.0</c:v>
                </c:pt>
                <c:pt idx="1018">
                  <c:v>710.0</c:v>
                </c:pt>
                <c:pt idx="1019">
                  <c:v>240.0</c:v>
                </c:pt>
                <c:pt idx="1020">
                  <c:v>395.0</c:v>
                </c:pt>
                <c:pt idx="1021">
                  <c:v>1735.0</c:v>
                </c:pt>
                <c:pt idx="1022">
                  <c:v>3390.0</c:v>
                </c:pt>
                <c:pt idx="1023">
                  <c:v>-100.0</c:v>
                </c:pt>
                <c:pt idx="1024">
                  <c:v>-50.0</c:v>
                </c:pt>
                <c:pt idx="1025">
                  <c:v>-280.0</c:v>
                </c:pt>
                <c:pt idx="1026">
                  <c:v>1610.0</c:v>
                </c:pt>
                <c:pt idx="1027">
                  <c:v>100.0</c:v>
                </c:pt>
                <c:pt idx="1028">
                  <c:v>-105.0</c:v>
                </c:pt>
                <c:pt idx="1029">
                  <c:v>4765.0</c:v>
                </c:pt>
                <c:pt idx="1030">
                  <c:v>460.0</c:v>
                </c:pt>
                <c:pt idx="1031">
                  <c:v>1550.0</c:v>
                </c:pt>
                <c:pt idx="1032">
                  <c:v>4905.0</c:v>
                </c:pt>
                <c:pt idx="1033">
                  <c:v>3805.0</c:v>
                </c:pt>
                <c:pt idx="1034">
                  <c:v>1810.0</c:v>
                </c:pt>
                <c:pt idx="1035">
                  <c:v>-100.0</c:v>
                </c:pt>
                <c:pt idx="1036">
                  <c:v>8035.0</c:v>
                </c:pt>
                <c:pt idx="1037">
                  <c:v>150.0</c:v>
                </c:pt>
                <c:pt idx="1038">
                  <c:v>55.0</c:v>
                </c:pt>
                <c:pt idx="1039">
                  <c:v>1350.0</c:v>
                </c:pt>
                <c:pt idx="1040">
                  <c:v>1815.0</c:v>
                </c:pt>
                <c:pt idx="1041">
                  <c:v>6400.0</c:v>
                </c:pt>
                <c:pt idx="1042">
                  <c:v>455.0</c:v>
                </c:pt>
                <c:pt idx="1043">
                  <c:v>2000.0</c:v>
                </c:pt>
                <c:pt idx="1044">
                  <c:v>115.0</c:v>
                </c:pt>
                <c:pt idx="1045">
                  <c:v>80.0</c:v>
                </c:pt>
                <c:pt idx="1046">
                  <c:v>800.0</c:v>
                </c:pt>
                <c:pt idx="1047">
                  <c:v>-250.0</c:v>
                </c:pt>
                <c:pt idx="1048">
                  <c:v>740.0</c:v>
                </c:pt>
                <c:pt idx="1049">
                  <c:v>185.0</c:v>
                </c:pt>
                <c:pt idx="1050">
                  <c:v>840.0</c:v>
                </c:pt>
                <c:pt idx="1051">
                  <c:v>605.0</c:v>
                </c:pt>
                <c:pt idx="1052">
                  <c:v>1020.0</c:v>
                </c:pt>
                <c:pt idx="1053">
                  <c:v>-130.0</c:v>
                </c:pt>
                <c:pt idx="1054">
                  <c:v>3140.0</c:v>
                </c:pt>
                <c:pt idx="1055">
                  <c:v>-125.0</c:v>
                </c:pt>
                <c:pt idx="1056">
                  <c:v>3710.0</c:v>
                </c:pt>
                <c:pt idx="1057">
                  <c:v>60.0</c:v>
                </c:pt>
                <c:pt idx="1058">
                  <c:v>-105.0</c:v>
                </c:pt>
                <c:pt idx="1059">
                  <c:v>1010.0</c:v>
                </c:pt>
                <c:pt idx="1060">
                  <c:v>3540.0</c:v>
                </c:pt>
                <c:pt idx="1061">
                  <c:v>95.0</c:v>
                </c:pt>
                <c:pt idx="1062">
                  <c:v>175.0</c:v>
                </c:pt>
                <c:pt idx="1063">
                  <c:v>160.0</c:v>
                </c:pt>
                <c:pt idx="1064">
                  <c:v>1355.0</c:v>
                </c:pt>
                <c:pt idx="1065">
                  <c:v>990.0</c:v>
                </c:pt>
                <c:pt idx="1066">
                  <c:v>130.0</c:v>
                </c:pt>
                <c:pt idx="1067">
                  <c:v>45.0</c:v>
                </c:pt>
                <c:pt idx="1068">
                  <c:v>-195.0</c:v>
                </c:pt>
                <c:pt idx="1069">
                  <c:v>-185.0</c:v>
                </c:pt>
                <c:pt idx="1070">
                  <c:v>345.0</c:v>
                </c:pt>
                <c:pt idx="1071">
                  <c:v>1265.0</c:v>
                </c:pt>
                <c:pt idx="1072">
                  <c:v>-215.0</c:v>
                </c:pt>
                <c:pt idx="1073">
                  <c:v>1085.0</c:v>
                </c:pt>
                <c:pt idx="1074">
                  <c:v>0.0</c:v>
                </c:pt>
                <c:pt idx="1075">
                  <c:v>3145.0</c:v>
                </c:pt>
                <c:pt idx="1076">
                  <c:v>215.0</c:v>
                </c:pt>
                <c:pt idx="1077">
                  <c:v>45.0</c:v>
                </c:pt>
                <c:pt idx="1078">
                  <c:v>65.0</c:v>
                </c:pt>
                <c:pt idx="1079">
                  <c:v>-245.0</c:v>
                </c:pt>
                <c:pt idx="1080">
                  <c:v>325.0</c:v>
                </c:pt>
                <c:pt idx="1081">
                  <c:v>-10.0</c:v>
                </c:pt>
                <c:pt idx="1082">
                  <c:v>200.0</c:v>
                </c:pt>
                <c:pt idx="1083">
                  <c:v>240.0</c:v>
                </c:pt>
                <c:pt idx="1084">
                  <c:v>-95.0</c:v>
                </c:pt>
                <c:pt idx="1085">
                  <c:v>790.0</c:v>
                </c:pt>
                <c:pt idx="1086">
                  <c:v>1700.0</c:v>
                </c:pt>
                <c:pt idx="1087">
                  <c:v>-90.0</c:v>
                </c:pt>
                <c:pt idx="1088">
                  <c:v>245.0</c:v>
                </c:pt>
                <c:pt idx="1089">
                  <c:v>1455.0</c:v>
                </c:pt>
                <c:pt idx="1090">
                  <c:v>1550.0</c:v>
                </c:pt>
                <c:pt idx="1091">
                  <c:v>-110.0</c:v>
                </c:pt>
                <c:pt idx="1092">
                  <c:v>2340.0</c:v>
                </c:pt>
                <c:pt idx="1093">
                  <c:v>405.0</c:v>
                </c:pt>
                <c:pt idx="1094">
                  <c:v>1655.0</c:v>
                </c:pt>
                <c:pt idx="1095">
                  <c:v>200.0</c:v>
                </c:pt>
                <c:pt idx="1096">
                  <c:v>1640.0</c:v>
                </c:pt>
                <c:pt idx="1097">
                  <c:v>1610.0</c:v>
                </c:pt>
                <c:pt idx="1098">
                  <c:v>-175.0</c:v>
                </c:pt>
                <c:pt idx="1099">
                  <c:v>-125.0</c:v>
                </c:pt>
                <c:pt idx="1100">
                  <c:v>1360.0</c:v>
                </c:pt>
                <c:pt idx="1101">
                  <c:v>1170.0</c:v>
                </c:pt>
                <c:pt idx="1102">
                  <c:v>800.0</c:v>
                </c:pt>
                <c:pt idx="1103">
                  <c:v>1390.0</c:v>
                </c:pt>
                <c:pt idx="1104">
                  <c:v>190.0</c:v>
                </c:pt>
                <c:pt idx="1105">
                  <c:v>950.0</c:v>
                </c:pt>
                <c:pt idx="1106">
                  <c:v>540.0</c:v>
                </c:pt>
                <c:pt idx="1107">
                  <c:v>-125.0</c:v>
                </c:pt>
                <c:pt idx="1108">
                  <c:v>-125.0</c:v>
                </c:pt>
                <c:pt idx="1109">
                  <c:v>285.0</c:v>
                </c:pt>
                <c:pt idx="1110">
                  <c:v>620.0</c:v>
                </c:pt>
                <c:pt idx="1111">
                  <c:v>90.0</c:v>
                </c:pt>
                <c:pt idx="1112">
                  <c:v>595.0</c:v>
                </c:pt>
                <c:pt idx="1113">
                  <c:v>970.0</c:v>
                </c:pt>
                <c:pt idx="1114">
                  <c:v>-90.0</c:v>
                </c:pt>
                <c:pt idx="1115">
                  <c:v>250.0</c:v>
                </c:pt>
                <c:pt idx="1116">
                  <c:v>275.0</c:v>
                </c:pt>
                <c:pt idx="1117">
                  <c:v>55.0</c:v>
                </c:pt>
                <c:pt idx="1118">
                  <c:v>690.0</c:v>
                </c:pt>
                <c:pt idx="1119">
                  <c:v>920.0</c:v>
                </c:pt>
                <c:pt idx="1120">
                  <c:v>510.0</c:v>
                </c:pt>
                <c:pt idx="1121">
                  <c:v>825.0</c:v>
                </c:pt>
                <c:pt idx="1122">
                  <c:v>2145.0</c:v>
                </c:pt>
                <c:pt idx="1123">
                  <c:v>945.0</c:v>
                </c:pt>
                <c:pt idx="1124">
                  <c:v>405.0</c:v>
                </c:pt>
                <c:pt idx="1125">
                  <c:v>1200.0</c:v>
                </c:pt>
                <c:pt idx="1126">
                  <c:v>310.0</c:v>
                </c:pt>
                <c:pt idx="1127">
                  <c:v>690.0</c:v>
                </c:pt>
                <c:pt idx="1128">
                  <c:v>815.0</c:v>
                </c:pt>
                <c:pt idx="1129">
                  <c:v>630.0</c:v>
                </c:pt>
                <c:pt idx="1130">
                  <c:v>260.0</c:v>
                </c:pt>
                <c:pt idx="1131">
                  <c:v>75.0</c:v>
                </c:pt>
                <c:pt idx="1132">
                  <c:v>810.0</c:v>
                </c:pt>
                <c:pt idx="1133">
                  <c:v>465.0</c:v>
                </c:pt>
                <c:pt idx="1134">
                  <c:v>360.0</c:v>
                </c:pt>
                <c:pt idx="1135">
                  <c:v>610.0</c:v>
                </c:pt>
                <c:pt idx="1136">
                  <c:v>315.0</c:v>
                </c:pt>
                <c:pt idx="1137">
                  <c:v>435.0</c:v>
                </c:pt>
                <c:pt idx="1138">
                  <c:v>-5.0</c:v>
                </c:pt>
                <c:pt idx="1139">
                  <c:v>135.0</c:v>
                </c:pt>
                <c:pt idx="1140">
                  <c:v>-85.0</c:v>
                </c:pt>
                <c:pt idx="1141">
                  <c:v>115.0</c:v>
                </c:pt>
                <c:pt idx="1142">
                  <c:v>175.0</c:v>
                </c:pt>
                <c:pt idx="1143">
                  <c:v>240.0</c:v>
                </c:pt>
                <c:pt idx="1144">
                  <c:v>235.0</c:v>
                </c:pt>
                <c:pt idx="1145">
                  <c:v>775.0</c:v>
                </c:pt>
                <c:pt idx="1146">
                  <c:v>75.0</c:v>
                </c:pt>
                <c:pt idx="1147">
                  <c:v>685.0</c:v>
                </c:pt>
                <c:pt idx="1148">
                  <c:v>65.0</c:v>
                </c:pt>
                <c:pt idx="1149">
                  <c:v>555.0</c:v>
                </c:pt>
                <c:pt idx="1150">
                  <c:v>-15.0</c:v>
                </c:pt>
                <c:pt idx="1151">
                  <c:v>200.0</c:v>
                </c:pt>
                <c:pt idx="1152">
                  <c:v>110.0</c:v>
                </c:pt>
                <c:pt idx="1153">
                  <c:v>245.0</c:v>
                </c:pt>
                <c:pt idx="1154">
                  <c:v>630.0</c:v>
                </c:pt>
                <c:pt idx="1155">
                  <c:v>1860.0</c:v>
                </c:pt>
                <c:pt idx="1156">
                  <c:v>690.0</c:v>
                </c:pt>
                <c:pt idx="1157">
                  <c:v>1025.0</c:v>
                </c:pt>
                <c:pt idx="1158">
                  <c:v>845.0</c:v>
                </c:pt>
                <c:pt idx="1159">
                  <c:v>1150.0</c:v>
                </c:pt>
                <c:pt idx="1160">
                  <c:v>1670.0</c:v>
                </c:pt>
                <c:pt idx="1161">
                  <c:v>905.0</c:v>
                </c:pt>
                <c:pt idx="1162">
                  <c:v>165.0</c:v>
                </c:pt>
                <c:pt idx="1163">
                  <c:v>1315.0</c:v>
                </c:pt>
                <c:pt idx="1164">
                  <c:v>150.0</c:v>
                </c:pt>
                <c:pt idx="1165">
                  <c:v>1470.0</c:v>
                </c:pt>
                <c:pt idx="1166">
                  <c:v>575.0</c:v>
                </c:pt>
                <c:pt idx="1167">
                  <c:v>1230.0</c:v>
                </c:pt>
                <c:pt idx="1168">
                  <c:v>1085.0</c:v>
                </c:pt>
                <c:pt idx="1169">
                  <c:v>1100.0</c:v>
                </c:pt>
                <c:pt idx="1170">
                  <c:v>730.0</c:v>
                </c:pt>
                <c:pt idx="1171">
                  <c:v>1505.0</c:v>
                </c:pt>
                <c:pt idx="1172">
                  <c:v>1330.0</c:v>
                </c:pt>
                <c:pt idx="1173">
                  <c:v>890.0</c:v>
                </c:pt>
                <c:pt idx="1174">
                  <c:v>860.0</c:v>
                </c:pt>
                <c:pt idx="1175">
                  <c:v>1365.0</c:v>
                </c:pt>
                <c:pt idx="1176">
                  <c:v>90.0</c:v>
                </c:pt>
                <c:pt idx="1177">
                  <c:v>995.0</c:v>
                </c:pt>
                <c:pt idx="1178">
                  <c:v>1535.0</c:v>
                </c:pt>
                <c:pt idx="1179">
                  <c:v>-5.0</c:v>
                </c:pt>
                <c:pt idx="1180">
                  <c:v>1100.0</c:v>
                </c:pt>
                <c:pt idx="1181">
                  <c:v>1550.0</c:v>
                </c:pt>
                <c:pt idx="1182">
                  <c:v>35.0</c:v>
                </c:pt>
                <c:pt idx="1183">
                  <c:v>-45.0</c:v>
                </c:pt>
                <c:pt idx="1184">
                  <c:v>680.0</c:v>
                </c:pt>
                <c:pt idx="1185">
                  <c:v>-150.0</c:v>
                </c:pt>
                <c:pt idx="1186">
                  <c:v>130.0</c:v>
                </c:pt>
                <c:pt idx="1187">
                  <c:v>-5.0</c:v>
                </c:pt>
                <c:pt idx="1188">
                  <c:v>-125.0</c:v>
                </c:pt>
                <c:pt idx="1189">
                  <c:v>-25.0</c:v>
                </c:pt>
                <c:pt idx="1190">
                  <c:v>-65.0</c:v>
                </c:pt>
                <c:pt idx="1191">
                  <c:v>55.0</c:v>
                </c:pt>
                <c:pt idx="1192">
                  <c:v>75.0</c:v>
                </c:pt>
                <c:pt idx="1193">
                  <c:v>-45.0</c:v>
                </c:pt>
                <c:pt idx="1194">
                  <c:v>-25.0</c:v>
                </c:pt>
                <c:pt idx="1195">
                  <c:v>115.0</c:v>
                </c:pt>
                <c:pt idx="1196">
                  <c:v>155.0</c:v>
                </c:pt>
                <c:pt idx="1197">
                  <c:v>-25.0</c:v>
                </c:pt>
                <c:pt idx="1198">
                  <c:v>235.0</c:v>
                </c:pt>
                <c:pt idx="1199">
                  <c:v>-5.0</c:v>
                </c:pt>
                <c:pt idx="1200">
                  <c:v>15.0</c:v>
                </c:pt>
                <c:pt idx="1201">
                  <c:v>-45.0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69351600"/>
        <c:axId val="-1376963728"/>
      </c:barChart>
      <c:catAx>
        <c:axId val="-1569351600"/>
        <c:scaling>
          <c:orientation val="minMax"/>
        </c:scaling>
        <c:delete val="0"/>
        <c:axPos val="l"/>
        <c:majorTickMark val="out"/>
        <c:minorTickMark val="none"/>
        <c:tickLblPos val="nextTo"/>
        <c:crossAx val="-1376963728"/>
        <c:crosses val="autoZero"/>
        <c:auto val="1"/>
        <c:lblAlgn val="ctr"/>
        <c:lblOffset val="100"/>
        <c:noMultiLvlLbl val="0"/>
      </c:catAx>
      <c:valAx>
        <c:axId val="-1376963728"/>
        <c:scaling>
          <c:orientation val="minMax"/>
          <c:max val="350.0"/>
          <c:min val="-350.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-1569351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PRODUÇÃO INDIVIDUAL - NOTA 5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725971128608924"/>
          <c:y val="0.209958619829212"/>
          <c:w val="0.881277996500437"/>
          <c:h val="0.657375651547078"/>
        </c:manualLayout>
      </c:layout>
      <c:barChart>
        <c:barDir val="bar"/>
        <c:grouping val="clustered"/>
        <c:varyColors val="0"/>
        <c:ser>
          <c:idx val="0"/>
          <c:order val="0"/>
          <c:invertIfNegative val="0"/>
          <c:val>
            <c:numRef>
              <c:f>'PI AREA  P100'!$AW$3:$AW$1204</c:f>
              <c:numCache>
                <c:formatCode>0</c:formatCode>
                <c:ptCount val="1202"/>
                <c:pt idx="0">
                  <c:v>-680.0</c:v>
                </c:pt>
                <c:pt idx="1">
                  <c:v>60.0</c:v>
                </c:pt>
                <c:pt idx="2">
                  <c:v>-600.0</c:v>
                </c:pt>
                <c:pt idx="3">
                  <c:v>165.0</c:v>
                </c:pt>
                <c:pt idx="4">
                  <c:v>-600.0</c:v>
                </c:pt>
                <c:pt idx="5">
                  <c:v>-580.0</c:v>
                </c:pt>
                <c:pt idx="6">
                  <c:v>-20.0</c:v>
                </c:pt>
                <c:pt idx="7">
                  <c:v>-370.0</c:v>
                </c:pt>
                <c:pt idx="8">
                  <c:v>-175.0</c:v>
                </c:pt>
                <c:pt idx="9">
                  <c:v>-690.0</c:v>
                </c:pt>
                <c:pt idx="10">
                  <c:v>-550.0</c:v>
                </c:pt>
                <c:pt idx="11">
                  <c:v>-580.0</c:v>
                </c:pt>
                <c:pt idx="12">
                  <c:v>-680.0</c:v>
                </c:pt>
                <c:pt idx="13">
                  <c:v>1560.0</c:v>
                </c:pt>
                <c:pt idx="14">
                  <c:v>820.0</c:v>
                </c:pt>
                <c:pt idx="15">
                  <c:v>480.0</c:v>
                </c:pt>
                <c:pt idx="16">
                  <c:v>-30.0</c:v>
                </c:pt>
                <c:pt idx="17">
                  <c:v>105.0</c:v>
                </c:pt>
                <c:pt idx="18">
                  <c:v>-175.0</c:v>
                </c:pt>
                <c:pt idx="19">
                  <c:v>5.0</c:v>
                </c:pt>
                <c:pt idx="20">
                  <c:v>-130.0</c:v>
                </c:pt>
                <c:pt idx="21">
                  <c:v>845.0</c:v>
                </c:pt>
                <c:pt idx="22">
                  <c:v>-55.0</c:v>
                </c:pt>
                <c:pt idx="23">
                  <c:v>1300.0</c:v>
                </c:pt>
                <c:pt idx="24">
                  <c:v>-60.0</c:v>
                </c:pt>
                <c:pt idx="25">
                  <c:v>640.0</c:v>
                </c:pt>
                <c:pt idx="26">
                  <c:v>-230.0</c:v>
                </c:pt>
                <c:pt idx="27">
                  <c:v>-170.0</c:v>
                </c:pt>
                <c:pt idx="28">
                  <c:v>-55.0</c:v>
                </c:pt>
                <c:pt idx="29">
                  <c:v>720.0</c:v>
                </c:pt>
                <c:pt idx="30">
                  <c:v>1545.0</c:v>
                </c:pt>
                <c:pt idx="31">
                  <c:v>510.0</c:v>
                </c:pt>
                <c:pt idx="32">
                  <c:v>2890.0</c:v>
                </c:pt>
                <c:pt idx="33">
                  <c:v>580.0</c:v>
                </c:pt>
                <c:pt idx="34">
                  <c:v>460.0</c:v>
                </c:pt>
                <c:pt idx="35">
                  <c:v>3665.0</c:v>
                </c:pt>
                <c:pt idx="36">
                  <c:v>1520.0</c:v>
                </c:pt>
                <c:pt idx="37">
                  <c:v>980.0</c:v>
                </c:pt>
                <c:pt idx="38">
                  <c:v>-640.0</c:v>
                </c:pt>
                <c:pt idx="39">
                  <c:v>-300.0</c:v>
                </c:pt>
                <c:pt idx="40">
                  <c:v>230.0</c:v>
                </c:pt>
                <c:pt idx="41">
                  <c:v>90.0</c:v>
                </c:pt>
                <c:pt idx="42">
                  <c:v>820.0</c:v>
                </c:pt>
                <c:pt idx="43">
                  <c:v>-525.0</c:v>
                </c:pt>
                <c:pt idx="44">
                  <c:v>-140.0</c:v>
                </c:pt>
                <c:pt idx="45">
                  <c:v>850.0</c:v>
                </c:pt>
                <c:pt idx="46">
                  <c:v>-520.0</c:v>
                </c:pt>
                <c:pt idx="47">
                  <c:v>-525.0</c:v>
                </c:pt>
                <c:pt idx="48">
                  <c:v>-200.0</c:v>
                </c:pt>
                <c:pt idx="49">
                  <c:v>1030.0</c:v>
                </c:pt>
                <c:pt idx="50">
                  <c:v>-170.0</c:v>
                </c:pt>
                <c:pt idx="51">
                  <c:v>340.0</c:v>
                </c:pt>
                <c:pt idx="52">
                  <c:v>-100.0</c:v>
                </c:pt>
                <c:pt idx="53">
                  <c:v>5.0</c:v>
                </c:pt>
                <c:pt idx="54">
                  <c:v>-40.0</c:v>
                </c:pt>
                <c:pt idx="55">
                  <c:v>140.0</c:v>
                </c:pt>
                <c:pt idx="56">
                  <c:v>145.0</c:v>
                </c:pt>
                <c:pt idx="57">
                  <c:v>490.0</c:v>
                </c:pt>
                <c:pt idx="58">
                  <c:v>-25.0</c:v>
                </c:pt>
                <c:pt idx="59">
                  <c:v>1280.0</c:v>
                </c:pt>
                <c:pt idx="60">
                  <c:v>-100.0</c:v>
                </c:pt>
                <c:pt idx="61">
                  <c:v>570.0</c:v>
                </c:pt>
                <c:pt idx="62">
                  <c:v>-120.0</c:v>
                </c:pt>
                <c:pt idx="63">
                  <c:v>-60.0</c:v>
                </c:pt>
                <c:pt idx="64">
                  <c:v>5.0</c:v>
                </c:pt>
                <c:pt idx="65">
                  <c:v>155.0</c:v>
                </c:pt>
                <c:pt idx="66">
                  <c:v>-55.0</c:v>
                </c:pt>
                <c:pt idx="67">
                  <c:v>1695.0</c:v>
                </c:pt>
                <c:pt idx="68">
                  <c:v>250.0</c:v>
                </c:pt>
                <c:pt idx="69">
                  <c:v>2010.0</c:v>
                </c:pt>
                <c:pt idx="70">
                  <c:v>85.0</c:v>
                </c:pt>
                <c:pt idx="71">
                  <c:v>-35.0</c:v>
                </c:pt>
                <c:pt idx="72">
                  <c:v>-15.0</c:v>
                </c:pt>
                <c:pt idx="73">
                  <c:v>760.0</c:v>
                </c:pt>
                <c:pt idx="74">
                  <c:v>-180.0</c:v>
                </c:pt>
                <c:pt idx="75">
                  <c:v>2870.0</c:v>
                </c:pt>
                <c:pt idx="76">
                  <c:v>5390.0</c:v>
                </c:pt>
                <c:pt idx="77">
                  <c:v>255.0</c:v>
                </c:pt>
                <c:pt idx="78">
                  <c:v>-30.0</c:v>
                </c:pt>
                <c:pt idx="79">
                  <c:v>180.0</c:v>
                </c:pt>
                <c:pt idx="80">
                  <c:v>405.0</c:v>
                </c:pt>
                <c:pt idx="81">
                  <c:v>820.0</c:v>
                </c:pt>
                <c:pt idx="82">
                  <c:v>75.0</c:v>
                </c:pt>
                <c:pt idx="83">
                  <c:v>-25.0</c:v>
                </c:pt>
                <c:pt idx="84">
                  <c:v>1005.0</c:v>
                </c:pt>
                <c:pt idx="85">
                  <c:v>365.0</c:v>
                </c:pt>
                <c:pt idx="86">
                  <c:v>1090.0</c:v>
                </c:pt>
                <c:pt idx="87">
                  <c:v>310.0</c:v>
                </c:pt>
                <c:pt idx="88">
                  <c:v>1070.0</c:v>
                </c:pt>
                <c:pt idx="89">
                  <c:v>1900.0</c:v>
                </c:pt>
                <c:pt idx="90">
                  <c:v>2015.0</c:v>
                </c:pt>
                <c:pt idx="91">
                  <c:v>-200.0</c:v>
                </c:pt>
                <c:pt idx="92">
                  <c:v>175.0</c:v>
                </c:pt>
                <c:pt idx="93">
                  <c:v>1480.0</c:v>
                </c:pt>
                <c:pt idx="94">
                  <c:v>210.0</c:v>
                </c:pt>
                <c:pt idx="95">
                  <c:v>5.0</c:v>
                </c:pt>
                <c:pt idx="96">
                  <c:v>200.0</c:v>
                </c:pt>
                <c:pt idx="97">
                  <c:v>225.0</c:v>
                </c:pt>
                <c:pt idx="98">
                  <c:v>230.0</c:v>
                </c:pt>
                <c:pt idx="99">
                  <c:v>435.0</c:v>
                </c:pt>
                <c:pt idx="100">
                  <c:v>245.0</c:v>
                </c:pt>
                <c:pt idx="101">
                  <c:v>-15.0</c:v>
                </c:pt>
                <c:pt idx="102">
                  <c:v>660.0</c:v>
                </c:pt>
                <c:pt idx="103">
                  <c:v>425.0</c:v>
                </c:pt>
                <c:pt idx="104">
                  <c:v>-20.0</c:v>
                </c:pt>
                <c:pt idx="105">
                  <c:v>720.0</c:v>
                </c:pt>
                <c:pt idx="106">
                  <c:v>205.0</c:v>
                </c:pt>
                <c:pt idx="107">
                  <c:v>-70.0</c:v>
                </c:pt>
                <c:pt idx="108">
                  <c:v>-15.0</c:v>
                </c:pt>
                <c:pt idx="109">
                  <c:v>-160.0</c:v>
                </c:pt>
                <c:pt idx="110">
                  <c:v>560.0</c:v>
                </c:pt>
                <c:pt idx="111">
                  <c:v>680.0</c:v>
                </c:pt>
                <c:pt idx="112">
                  <c:v>-170.0</c:v>
                </c:pt>
                <c:pt idx="113">
                  <c:v>-170.0</c:v>
                </c:pt>
                <c:pt idx="114">
                  <c:v>-55.0</c:v>
                </c:pt>
                <c:pt idx="115">
                  <c:v>-150.0</c:v>
                </c:pt>
                <c:pt idx="116">
                  <c:v>-175.0</c:v>
                </c:pt>
                <c:pt idx="117">
                  <c:v>-280.0</c:v>
                </c:pt>
                <c:pt idx="118">
                  <c:v>510.0</c:v>
                </c:pt>
                <c:pt idx="119">
                  <c:v>-480.0</c:v>
                </c:pt>
                <c:pt idx="120">
                  <c:v>280.0</c:v>
                </c:pt>
                <c:pt idx="121">
                  <c:v>100.0</c:v>
                </c:pt>
                <c:pt idx="122">
                  <c:v>375.0</c:v>
                </c:pt>
                <c:pt idx="123">
                  <c:v>555.0</c:v>
                </c:pt>
                <c:pt idx="124">
                  <c:v>-360.0</c:v>
                </c:pt>
                <c:pt idx="125">
                  <c:v>660.0</c:v>
                </c:pt>
                <c:pt idx="126">
                  <c:v>-75.0</c:v>
                </c:pt>
                <c:pt idx="127">
                  <c:v>550.0</c:v>
                </c:pt>
                <c:pt idx="128">
                  <c:v>550.0</c:v>
                </c:pt>
                <c:pt idx="129">
                  <c:v>70.0</c:v>
                </c:pt>
                <c:pt idx="130">
                  <c:v>155.0</c:v>
                </c:pt>
                <c:pt idx="131">
                  <c:v>160.0</c:v>
                </c:pt>
                <c:pt idx="132">
                  <c:v>40.0</c:v>
                </c:pt>
                <c:pt idx="133">
                  <c:v>35.0</c:v>
                </c:pt>
                <c:pt idx="134">
                  <c:v>120.0</c:v>
                </c:pt>
                <c:pt idx="135">
                  <c:v>370.0</c:v>
                </c:pt>
                <c:pt idx="136">
                  <c:v>4520.0</c:v>
                </c:pt>
                <c:pt idx="137">
                  <c:v>990.0</c:v>
                </c:pt>
                <c:pt idx="138">
                  <c:v>1610.0</c:v>
                </c:pt>
                <c:pt idx="139">
                  <c:v>2500.0</c:v>
                </c:pt>
                <c:pt idx="140">
                  <c:v>820.0</c:v>
                </c:pt>
                <c:pt idx="141">
                  <c:v>315.0</c:v>
                </c:pt>
                <c:pt idx="142">
                  <c:v>245.0</c:v>
                </c:pt>
                <c:pt idx="143">
                  <c:v>-190.0</c:v>
                </c:pt>
                <c:pt idx="144">
                  <c:v>25.0</c:v>
                </c:pt>
                <c:pt idx="145">
                  <c:v>-65.0</c:v>
                </c:pt>
                <c:pt idx="146">
                  <c:v>-300.0</c:v>
                </c:pt>
                <c:pt idx="147">
                  <c:v>1400.0</c:v>
                </c:pt>
                <c:pt idx="148">
                  <c:v>-15.0</c:v>
                </c:pt>
                <c:pt idx="149">
                  <c:v>555.0</c:v>
                </c:pt>
                <c:pt idx="150">
                  <c:v>-95.0</c:v>
                </c:pt>
                <c:pt idx="151">
                  <c:v>-140.0</c:v>
                </c:pt>
                <c:pt idx="152">
                  <c:v>1155.0</c:v>
                </c:pt>
                <c:pt idx="153">
                  <c:v>1260.0</c:v>
                </c:pt>
                <c:pt idx="154">
                  <c:v>0.0</c:v>
                </c:pt>
                <c:pt idx="155">
                  <c:v>-130.0</c:v>
                </c:pt>
                <c:pt idx="156">
                  <c:v>475.0</c:v>
                </c:pt>
                <c:pt idx="157">
                  <c:v>930.0</c:v>
                </c:pt>
                <c:pt idx="158">
                  <c:v>0.0</c:v>
                </c:pt>
                <c:pt idx="159">
                  <c:v>-200.0</c:v>
                </c:pt>
                <c:pt idx="160">
                  <c:v>340.0</c:v>
                </c:pt>
                <c:pt idx="161">
                  <c:v>-110.0</c:v>
                </c:pt>
                <c:pt idx="162">
                  <c:v>-335.0</c:v>
                </c:pt>
                <c:pt idx="163">
                  <c:v>545.0</c:v>
                </c:pt>
                <c:pt idx="164">
                  <c:v>-385.0</c:v>
                </c:pt>
                <c:pt idx="165">
                  <c:v>250.0</c:v>
                </c:pt>
                <c:pt idx="166">
                  <c:v>520.0</c:v>
                </c:pt>
                <c:pt idx="167">
                  <c:v>-175.0</c:v>
                </c:pt>
                <c:pt idx="168">
                  <c:v>180.0</c:v>
                </c:pt>
                <c:pt idx="169">
                  <c:v>30.0</c:v>
                </c:pt>
                <c:pt idx="170">
                  <c:v>130.0</c:v>
                </c:pt>
                <c:pt idx="171">
                  <c:v>425.0</c:v>
                </c:pt>
                <c:pt idx="172">
                  <c:v>50.0</c:v>
                </c:pt>
                <c:pt idx="173">
                  <c:v>360.0</c:v>
                </c:pt>
                <c:pt idx="174">
                  <c:v>420.0</c:v>
                </c:pt>
                <c:pt idx="175">
                  <c:v>640.0</c:v>
                </c:pt>
                <c:pt idx="176">
                  <c:v>-135.0</c:v>
                </c:pt>
                <c:pt idx="177">
                  <c:v>-15.0</c:v>
                </c:pt>
                <c:pt idx="178">
                  <c:v>30.0</c:v>
                </c:pt>
                <c:pt idx="179">
                  <c:v>-150.0</c:v>
                </c:pt>
                <c:pt idx="180">
                  <c:v>2780.0</c:v>
                </c:pt>
                <c:pt idx="181">
                  <c:v>910.0</c:v>
                </c:pt>
                <c:pt idx="182">
                  <c:v>715.0</c:v>
                </c:pt>
                <c:pt idx="183">
                  <c:v>460.0</c:v>
                </c:pt>
                <c:pt idx="184">
                  <c:v>-440.0</c:v>
                </c:pt>
                <c:pt idx="185">
                  <c:v>495.0</c:v>
                </c:pt>
                <c:pt idx="186">
                  <c:v>225.0</c:v>
                </c:pt>
                <c:pt idx="187">
                  <c:v>5.0</c:v>
                </c:pt>
                <c:pt idx="188">
                  <c:v>440.0</c:v>
                </c:pt>
                <c:pt idx="189">
                  <c:v>2095.0</c:v>
                </c:pt>
                <c:pt idx="190">
                  <c:v>25.0</c:v>
                </c:pt>
                <c:pt idx="191">
                  <c:v>1125.0</c:v>
                </c:pt>
                <c:pt idx="192">
                  <c:v>230.0</c:v>
                </c:pt>
                <c:pt idx="193">
                  <c:v>630.0</c:v>
                </c:pt>
                <c:pt idx="194">
                  <c:v>335.0</c:v>
                </c:pt>
                <c:pt idx="195">
                  <c:v>40.0</c:v>
                </c:pt>
                <c:pt idx="196">
                  <c:v>750.0</c:v>
                </c:pt>
                <c:pt idx="197">
                  <c:v>-190.0</c:v>
                </c:pt>
                <c:pt idx="198">
                  <c:v>-100.0</c:v>
                </c:pt>
                <c:pt idx="199">
                  <c:v>305.0</c:v>
                </c:pt>
                <c:pt idx="200">
                  <c:v>-190.0</c:v>
                </c:pt>
                <c:pt idx="201">
                  <c:v>50.0</c:v>
                </c:pt>
                <c:pt idx="202">
                  <c:v>-45.0</c:v>
                </c:pt>
                <c:pt idx="203">
                  <c:v>-250.0</c:v>
                </c:pt>
                <c:pt idx="204">
                  <c:v>2820.0</c:v>
                </c:pt>
                <c:pt idx="205">
                  <c:v>-190.0</c:v>
                </c:pt>
                <c:pt idx="206">
                  <c:v>-335.0</c:v>
                </c:pt>
                <c:pt idx="207">
                  <c:v>-290.0</c:v>
                </c:pt>
                <c:pt idx="208">
                  <c:v>290.0</c:v>
                </c:pt>
                <c:pt idx="209">
                  <c:v>-155.0</c:v>
                </c:pt>
                <c:pt idx="210">
                  <c:v>-110.0</c:v>
                </c:pt>
                <c:pt idx="211">
                  <c:v>-125.0</c:v>
                </c:pt>
                <c:pt idx="212">
                  <c:v>-355.0</c:v>
                </c:pt>
                <c:pt idx="213">
                  <c:v>260.0</c:v>
                </c:pt>
                <c:pt idx="214">
                  <c:v>1605.0</c:v>
                </c:pt>
                <c:pt idx="215">
                  <c:v>835.0</c:v>
                </c:pt>
                <c:pt idx="216">
                  <c:v>240.0</c:v>
                </c:pt>
                <c:pt idx="217">
                  <c:v>1280.0</c:v>
                </c:pt>
                <c:pt idx="218">
                  <c:v>-225.0</c:v>
                </c:pt>
                <c:pt idx="219">
                  <c:v>-135.0</c:v>
                </c:pt>
                <c:pt idx="220">
                  <c:v>-375.0</c:v>
                </c:pt>
                <c:pt idx="221">
                  <c:v>-400.0</c:v>
                </c:pt>
                <c:pt idx="222">
                  <c:v>-235.0</c:v>
                </c:pt>
                <c:pt idx="223">
                  <c:v>-350.0</c:v>
                </c:pt>
                <c:pt idx="224">
                  <c:v>90.0</c:v>
                </c:pt>
                <c:pt idx="225">
                  <c:v>520.0</c:v>
                </c:pt>
                <c:pt idx="226">
                  <c:v>-50.0</c:v>
                </c:pt>
                <c:pt idx="227">
                  <c:v>10.0</c:v>
                </c:pt>
                <c:pt idx="228">
                  <c:v>370.0</c:v>
                </c:pt>
                <c:pt idx="229">
                  <c:v>510.0</c:v>
                </c:pt>
                <c:pt idx="230">
                  <c:v>1385.0</c:v>
                </c:pt>
                <c:pt idx="231">
                  <c:v>1300.0</c:v>
                </c:pt>
                <c:pt idx="232">
                  <c:v>625.0</c:v>
                </c:pt>
                <c:pt idx="233">
                  <c:v>370.0</c:v>
                </c:pt>
                <c:pt idx="234">
                  <c:v>590.0</c:v>
                </c:pt>
                <c:pt idx="235">
                  <c:v>160.0</c:v>
                </c:pt>
                <c:pt idx="236">
                  <c:v>240.0</c:v>
                </c:pt>
                <c:pt idx="237">
                  <c:v>1030.0</c:v>
                </c:pt>
                <c:pt idx="238">
                  <c:v>785.0</c:v>
                </c:pt>
                <c:pt idx="239">
                  <c:v>-150.0</c:v>
                </c:pt>
                <c:pt idx="240">
                  <c:v>365.0</c:v>
                </c:pt>
                <c:pt idx="241">
                  <c:v>140.0</c:v>
                </c:pt>
                <c:pt idx="242">
                  <c:v>320.0</c:v>
                </c:pt>
                <c:pt idx="243">
                  <c:v>-110.0</c:v>
                </c:pt>
                <c:pt idx="244">
                  <c:v>750.0</c:v>
                </c:pt>
                <c:pt idx="245">
                  <c:v>335.0</c:v>
                </c:pt>
                <c:pt idx="246">
                  <c:v>1205.0</c:v>
                </c:pt>
                <c:pt idx="247">
                  <c:v>-210.0</c:v>
                </c:pt>
                <c:pt idx="248">
                  <c:v>-115.0</c:v>
                </c:pt>
                <c:pt idx="249">
                  <c:v>-75.0</c:v>
                </c:pt>
                <c:pt idx="250">
                  <c:v>-35.0</c:v>
                </c:pt>
                <c:pt idx="251">
                  <c:v>-175.0</c:v>
                </c:pt>
                <c:pt idx="252">
                  <c:v>-175.0</c:v>
                </c:pt>
                <c:pt idx="253">
                  <c:v>45.0</c:v>
                </c:pt>
                <c:pt idx="254">
                  <c:v>-175.0</c:v>
                </c:pt>
                <c:pt idx="255">
                  <c:v>45.0</c:v>
                </c:pt>
                <c:pt idx="256">
                  <c:v>-75.0</c:v>
                </c:pt>
                <c:pt idx="257">
                  <c:v>-135.0</c:v>
                </c:pt>
                <c:pt idx="258">
                  <c:v>5.0</c:v>
                </c:pt>
                <c:pt idx="259">
                  <c:v>-175.0</c:v>
                </c:pt>
                <c:pt idx="260">
                  <c:v>-175.0</c:v>
                </c:pt>
                <c:pt idx="261">
                  <c:v>-115.0</c:v>
                </c:pt>
                <c:pt idx="262">
                  <c:v>-75.0</c:v>
                </c:pt>
                <c:pt idx="263">
                  <c:v>-5.0</c:v>
                </c:pt>
                <c:pt idx="264">
                  <c:v>770.0</c:v>
                </c:pt>
                <c:pt idx="265">
                  <c:v>-115.0</c:v>
                </c:pt>
                <c:pt idx="266">
                  <c:v>285.0</c:v>
                </c:pt>
                <c:pt idx="267">
                  <c:v>-105.0</c:v>
                </c:pt>
                <c:pt idx="268">
                  <c:v>-35.0</c:v>
                </c:pt>
                <c:pt idx="269">
                  <c:v>-175.0</c:v>
                </c:pt>
                <c:pt idx="270">
                  <c:v>-75.0</c:v>
                </c:pt>
                <c:pt idx="271">
                  <c:v>5.0</c:v>
                </c:pt>
                <c:pt idx="272">
                  <c:v>-175.0</c:v>
                </c:pt>
                <c:pt idx="273">
                  <c:v>-130.0</c:v>
                </c:pt>
                <c:pt idx="274">
                  <c:v>740.0</c:v>
                </c:pt>
                <c:pt idx="275">
                  <c:v>470.0</c:v>
                </c:pt>
                <c:pt idx="276">
                  <c:v>340.0</c:v>
                </c:pt>
                <c:pt idx="277">
                  <c:v>1790.0</c:v>
                </c:pt>
                <c:pt idx="278">
                  <c:v>140.0</c:v>
                </c:pt>
                <c:pt idx="279">
                  <c:v>45.0</c:v>
                </c:pt>
                <c:pt idx="280">
                  <c:v>760.0</c:v>
                </c:pt>
                <c:pt idx="281">
                  <c:v>275.0</c:v>
                </c:pt>
                <c:pt idx="282">
                  <c:v>495.0</c:v>
                </c:pt>
                <c:pt idx="283">
                  <c:v>-10.0</c:v>
                </c:pt>
                <c:pt idx="284">
                  <c:v>885.0</c:v>
                </c:pt>
                <c:pt idx="285">
                  <c:v>905.0</c:v>
                </c:pt>
                <c:pt idx="286">
                  <c:v>-100.0</c:v>
                </c:pt>
                <c:pt idx="287">
                  <c:v>440.0</c:v>
                </c:pt>
                <c:pt idx="288">
                  <c:v>-250.0</c:v>
                </c:pt>
                <c:pt idx="289">
                  <c:v>4115.0</c:v>
                </c:pt>
                <c:pt idx="290">
                  <c:v>280.0</c:v>
                </c:pt>
                <c:pt idx="291">
                  <c:v>710.0</c:v>
                </c:pt>
                <c:pt idx="292">
                  <c:v>575.0</c:v>
                </c:pt>
                <c:pt idx="293">
                  <c:v>750.0</c:v>
                </c:pt>
                <c:pt idx="294">
                  <c:v>675.0</c:v>
                </c:pt>
                <c:pt idx="295">
                  <c:v>170.0</c:v>
                </c:pt>
                <c:pt idx="296">
                  <c:v>680.0</c:v>
                </c:pt>
                <c:pt idx="297">
                  <c:v>1060.0</c:v>
                </c:pt>
                <c:pt idx="298">
                  <c:v>450.0</c:v>
                </c:pt>
                <c:pt idx="299">
                  <c:v>-160.0</c:v>
                </c:pt>
                <c:pt idx="300">
                  <c:v>720.0</c:v>
                </c:pt>
                <c:pt idx="301">
                  <c:v>35.0</c:v>
                </c:pt>
                <c:pt idx="302">
                  <c:v>-395.0</c:v>
                </c:pt>
                <c:pt idx="303">
                  <c:v>310.0</c:v>
                </c:pt>
                <c:pt idx="304">
                  <c:v>-230.0</c:v>
                </c:pt>
                <c:pt idx="305">
                  <c:v>-90.0</c:v>
                </c:pt>
                <c:pt idx="306">
                  <c:v>160.0</c:v>
                </c:pt>
                <c:pt idx="307">
                  <c:v>1890.0</c:v>
                </c:pt>
                <c:pt idx="308">
                  <c:v>230.0</c:v>
                </c:pt>
                <c:pt idx="309">
                  <c:v>-95.0</c:v>
                </c:pt>
                <c:pt idx="310">
                  <c:v>390.0</c:v>
                </c:pt>
                <c:pt idx="311">
                  <c:v>2735.0</c:v>
                </c:pt>
                <c:pt idx="312">
                  <c:v>-90.0</c:v>
                </c:pt>
                <c:pt idx="313">
                  <c:v>1010.0</c:v>
                </c:pt>
                <c:pt idx="314">
                  <c:v>-305.0</c:v>
                </c:pt>
                <c:pt idx="315">
                  <c:v>175.0</c:v>
                </c:pt>
                <c:pt idx="316">
                  <c:v>945.0</c:v>
                </c:pt>
                <c:pt idx="317">
                  <c:v>400.0</c:v>
                </c:pt>
                <c:pt idx="318">
                  <c:v>2460.0</c:v>
                </c:pt>
                <c:pt idx="319">
                  <c:v>1075.0</c:v>
                </c:pt>
                <c:pt idx="320">
                  <c:v>4710.0</c:v>
                </c:pt>
                <c:pt idx="321">
                  <c:v>-115.0</c:v>
                </c:pt>
                <c:pt idx="322">
                  <c:v>-330.0</c:v>
                </c:pt>
                <c:pt idx="323">
                  <c:v>35.0</c:v>
                </c:pt>
                <c:pt idx="324">
                  <c:v>150.0</c:v>
                </c:pt>
                <c:pt idx="325">
                  <c:v>-385.0</c:v>
                </c:pt>
                <c:pt idx="326">
                  <c:v>85.0</c:v>
                </c:pt>
                <c:pt idx="327">
                  <c:v>2220.0</c:v>
                </c:pt>
                <c:pt idx="328">
                  <c:v>335.0</c:v>
                </c:pt>
                <c:pt idx="329">
                  <c:v>1115.0</c:v>
                </c:pt>
                <c:pt idx="330">
                  <c:v>325.0</c:v>
                </c:pt>
                <c:pt idx="331">
                  <c:v>1330.0</c:v>
                </c:pt>
                <c:pt idx="332">
                  <c:v>2180.0</c:v>
                </c:pt>
                <c:pt idx="333">
                  <c:v>1890.0</c:v>
                </c:pt>
                <c:pt idx="334">
                  <c:v>-150.0</c:v>
                </c:pt>
                <c:pt idx="335">
                  <c:v>-40.0</c:v>
                </c:pt>
                <c:pt idx="336">
                  <c:v>1630.0</c:v>
                </c:pt>
                <c:pt idx="337">
                  <c:v>-300.0</c:v>
                </c:pt>
                <c:pt idx="338">
                  <c:v>-700.0</c:v>
                </c:pt>
                <c:pt idx="339">
                  <c:v>190.0</c:v>
                </c:pt>
                <c:pt idx="340">
                  <c:v>-600.0</c:v>
                </c:pt>
                <c:pt idx="341">
                  <c:v>30.0</c:v>
                </c:pt>
                <c:pt idx="342">
                  <c:v>520.0</c:v>
                </c:pt>
                <c:pt idx="343">
                  <c:v>70.0</c:v>
                </c:pt>
                <c:pt idx="344">
                  <c:v>-145.0</c:v>
                </c:pt>
                <c:pt idx="345">
                  <c:v>-250.0</c:v>
                </c:pt>
                <c:pt idx="346">
                  <c:v>-435.0</c:v>
                </c:pt>
                <c:pt idx="347">
                  <c:v>-60.0</c:v>
                </c:pt>
                <c:pt idx="348">
                  <c:v>0.0</c:v>
                </c:pt>
                <c:pt idx="349">
                  <c:v>-660.0</c:v>
                </c:pt>
                <c:pt idx="350">
                  <c:v>-230.0</c:v>
                </c:pt>
                <c:pt idx="351">
                  <c:v>-550.0</c:v>
                </c:pt>
                <c:pt idx="352">
                  <c:v>-175.0</c:v>
                </c:pt>
                <c:pt idx="353">
                  <c:v>-175.0</c:v>
                </c:pt>
                <c:pt idx="354">
                  <c:v>-175.0</c:v>
                </c:pt>
                <c:pt idx="355">
                  <c:v>-165.0</c:v>
                </c:pt>
                <c:pt idx="356">
                  <c:v>325.0</c:v>
                </c:pt>
                <c:pt idx="357">
                  <c:v>-15.0</c:v>
                </c:pt>
                <c:pt idx="358">
                  <c:v>205.0</c:v>
                </c:pt>
                <c:pt idx="359">
                  <c:v>-75.0</c:v>
                </c:pt>
                <c:pt idx="360">
                  <c:v>-175.0</c:v>
                </c:pt>
                <c:pt idx="361">
                  <c:v>-95.0</c:v>
                </c:pt>
                <c:pt idx="362">
                  <c:v>-75.0</c:v>
                </c:pt>
                <c:pt idx="363">
                  <c:v>-15.0</c:v>
                </c:pt>
                <c:pt idx="364">
                  <c:v>-95.0</c:v>
                </c:pt>
                <c:pt idx="365">
                  <c:v>-175.0</c:v>
                </c:pt>
                <c:pt idx="366">
                  <c:v>-420.0</c:v>
                </c:pt>
                <c:pt idx="367">
                  <c:v>-220.0</c:v>
                </c:pt>
                <c:pt idx="368">
                  <c:v>555.0</c:v>
                </c:pt>
                <c:pt idx="369">
                  <c:v>-420.0</c:v>
                </c:pt>
                <c:pt idx="370">
                  <c:v>2080.0</c:v>
                </c:pt>
                <c:pt idx="371">
                  <c:v>-465.0</c:v>
                </c:pt>
                <c:pt idx="372">
                  <c:v>-480.0</c:v>
                </c:pt>
                <c:pt idx="373">
                  <c:v>500.0</c:v>
                </c:pt>
                <c:pt idx="374">
                  <c:v>-290.0</c:v>
                </c:pt>
                <c:pt idx="375">
                  <c:v>-170.0</c:v>
                </c:pt>
                <c:pt idx="376">
                  <c:v>-160.0</c:v>
                </c:pt>
                <c:pt idx="377">
                  <c:v>640.0</c:v>
                </c:pt>
                <c:pt idx="378">
                  <c:v>-130.0</c:v>
                </c:pt>
                <c:pt idx="379">
                  <c:v>-425.0</c:v>
                </c:pt>
                <c:pt idx="380">
                  <c:v>-20.0</c:v>
                </c:pt>
                <c:pt idx="381">
                  <c:v>25.0</c:v>
                </c:pt>
                <c:pt idx="382">
                  <c:v>80.0</c:v>
                </c:pt>
                <c:pt idx="383">
                  <c:v>190.0</c:v>
                </c:pt>
                <c:pt idx="384">
                  <c:v>-15.0</c:v>
                </c:pt>
                <c:pt idx="385">
                  <c:v>-135.0</c:v>
                </c:pt>
                <c:pt idx="386">
                  <c:v>1985.0</c:v>
                </c:pt>
                <c:pt idx="387">
                  <c:v>-200.0</c:v>
                </c:pt>
                <c:pt idx="388">
                  <c:v>2445.0</c:v>
                </c:pt>
                <c:pt idx="389">
                  <c:v>-165.0</c:v>
                </c:pt>
                <c:pt idx="390">
                  <c:v>2190.0</c:v>
                </c:pt>
                <c:pt idx="391">
                  <c:v>410.0</c:v>
                </c:pt>
                <c:pt idx="392">
                  <c:v>-150.0</c:v>
                </c:pt>
                <c:pt idx="393">
                  <c:v>680.0</c:v>
                </c:pt>
                <c:pt idx="394">
                  <c:v>-300.0</c:v>
                </c:pt>
                <c:pt idx="395">
                  <c:v>-170.0</c:v>
                </c:pt>
                <c:pt idx="396">
                  <c:v>25.0</c:v>
                </c:pt>
                <c:pt idx="397">
                  <c:v>1150.0</c:v>
                </c:pt>
                <c:pt idx="398">
                  <c:v>-330.0</c:v>
                </c:pt>
                <c:pt idx="399">
                  <c:v>-210.0</c:v>
                </c:pt>
                <c:pt idx="400">
                  <c:v>290.0</c:v>
                </c:pt>
                <c:pt idx="401">
                  <c:v>1055.0</c:v>
                </c:pt>
                <c:pt idx="402">
                  <c:v>7905.0</c:v>
                </c:pt>
                <c:pt idx="403">
                  <c:v>1015.0</c:v>
                </c:pt>
                <c:pt idx="404">
                  <c:v>770.0</c:v>
                </c:pt>
                <c:pt idx="405">
                  <c:v>-340.0</c:v>
                </c:pt>
                <c:pt idx="406">
                  <c:v>1980.0</c:v>
                </c:pt>
                <c:pt idx="407">
                  <c:v>860.0</c:v>
                </c:pt>
                <c:pt idx="408">
                  <c:v>465.0</c:v>
                </c:pt>
                <c:pt idx="409">
                  <c:v>260.0</c:v>
                </c:pt>
                <c:pt idx="410">
                  <c:v>280.0</c:v>
                </c:pt>
                <c:pt idx="411">
                  <c:v>165.0</c:v>
                </c:pt>
                <c:pt idx="412">
                  <c:v>195.0</c:v>
                </c:pt>
                <c:pt idx="413">
                  <c:v>330.0</c:v>
                </c:pt>
                <c:pt idx="414">
                  <c:v>-100.0</c:v>
                </c:pt>
                <c:pt idx="415">
                  <c:v>150.0</c:v>
                </c:pt>
                <c:pt idx="416">
                  <c:v>2425.0</c:v>
                </c:pt>
                <c:pt idx="417">
                  <c:v>280.0</c:v>
                </c:pt>
                <c:pt idx="418">
                  <c:v>560.0</c:v>
                </c:pt>
                <c:pt idx="419">
                  <c:v>3970.0</c:v>
                </c:pt>
                <c:pt idx="420">
                  <c:v>270.0</c:v>
                </c:pt>
                <c:pt idx="421">
                  <c:v>370.0</c:v>
                </c:pt>
                <c:pt idx="422">
                  <c:v>170.0</c:v>
                </c:pt>
                <c:pt idx="423">
                  <c:v>-35.0</c:v>
                </c:pt>
                <c:pt idx="424">
                  <c:v>1975.0</c:v>
                </c:pt>
                <c:pt idx="425">
                  <c:v>1220.0</c:v>
                </c:pt>
                <c:pt idx="426">
                  <c:v>260.0</c:v>
                </c:pt>
                <c:pt idx="427">
                  <c:v>145.0</c:v>
                </c:pt>
                <c:pt idx="428">
                  <c:v>25.0</c:v>
                </c:pt>
                <c:pt idx="429">
                  <c:v>180.0</c:v>
                </c:pt>
                <c:pt idx="430">
                  <c:v>-70.0</c:v>
                </c:pt>
                <c:pt idx="431">
                  <c:v>55.0</c:v>
                </c:pt>
                <c:pt idx="432">
                  <c:v>1415.0</c:v>
                </c:pt>
                <c:pt idx="433">
                  <c:v>145.0</c:v>
                </c:pt>
                <c:pt idx="434">
                  <c:v>-180.0</c:v>
                </c:pt>
                <c:pt idx="435">
                  <c:v>-500.0</c:v>
                </c:pt>
                <c:pt idx="436">
                  <c:v>1500.0</c:v>
                </c:pt>
                <c:pt idx="437">
                  <c:v>3350.0</c:v>
                </c:pt>
                <c:pt idx="438">
                  <c:v>-250.0</c:v>
                </c:pt>
                <c:pt idx="439">
                  <c:v>-350.0</c:v>
                </c:pt>
                <c:pt idx="440">
                  <c:v>-40.0</c:v>
                </c:pt>
                <c:pt idx="441">
                  <c:v>900.0</c:v>
                </c:pt>
                <c:pt idx="442">
                  <c:v>320.0</c:v>
                </c:pt>
                <c:pt idx="443">
                  <c:v>535.0</c:v>
                </c:pt>
                <c:pt idx="444">
                  <c:v>590.0</c:v>
                </c:pt>
                <c:pt idx="445">
                  <c:v>1165.0</c:v>
                </c:pt>
                <c:pt idx="446">
                  <c:v>1420.0</c:v>
                </c:pt>
                <c:pt idx="447">
                  <c:v>4120.0</c:v>
                </c:pt>
                <c:pt idx="448">
                  <c:v>3200.0</c:v>
                </c:pt>
                <c:pt idx="449">
                  <c:v>185.0</c:v>
                </c:pt>
                <c:pt idx="450">
                  <c:v>30.0</c:v>
                </c:pt>
                <c:pt idx="451">
                  <c:v>1640.0</c:v>
                </c:pt>
                <c:pt idx="452">
                  <c:v>4055.0</c:v>
                </c:pt>
                <c:pt idx="453">
                  <c:v>490.0</c:v>
                </c:pt>
                <c:pt idx="454">
                  <c:v>270.0</c:v>
                </c:pt>
                <c:pt idx="455">
                  <c:v>1580.0</c:v>
                </c:pt>
                <c:pt idx="456">
                  <c:v>810.0</c:v>
                </c:pt>
                <c:pt idx="457">
                  <c:v>1670.0</c:v>
                </c:pt>
                <c:pt idx="458">
                  <c:v>-325.0</c:v>
                </c:pt>
                <c:pt idx="459">
                  <c:v>-225.0</c:v>
                </c:pt>
                <c:pt idx="460">
                  <c:v>20.0</c:v>
                </c:pt>
                <c:pt idx="461">
                  <c:v>3085.0</c:v>
                </c:pt>
                <c:pt idx="462">
                  <c:v>3460.0</c:v>
                </c:pt>
                <c:pt idx="463">
                  <c:v>560.0</c:v>
                </c:pt>
                <c:pt idx="464">
                  <c:v>1040.0</c:v>
                </c:pt>
                <c:pt idx="465">
                  <c:v>-30.0</c:v>
                </c:pt>
                <c:pt idx="466">
                  <c:v>630.0</c:v>
                </c:pt>
                <c:pt idx="467">
                  <c:v>-80.0</c:v>
                </c:pt>
                <c:pt idx="468">
                  <c:v>-105.0</c:v>
                </c:pt>
                <c:pt idx="469">
                  <c:v>3425.0</c:v>
                </c:pt>
                <c:pt idx="470">
                  <c:v>-30.0</c:v>
                </c:pt>
                <c:pt idx="471">
                  <c:v>455.0</c:v>
                </c:pt>
                <c:pt idx="472">
                  <c:v>60.0</c:v>
                </c:pt>
                <c:pt idx="473">
                  <c:v>145.0</c:v>
                </c:pt>
                <c:pt idx="474">
                  <c:v>-135.0</c:v>
                </c:pt>
                <c:pt idx="475">
                  <c:v>-75.0</c:v>
                </c:pt>
                <c:pt idx="476">
                  <c:v>-175.0</c:v>
                </c:pt>
                <c:pt idx="477">
                  <c:v>-175.0</c:v>
                </c:pt>
                <c:pt idx="478">
                  <c:v>-75.0</c:v>
                </c:pt>
                <c:pt idx="479">
                  <c:v>-135.0</c:v>
                </c:pt>
                <c:pt idx="480">
                  <c:v>-95.0</c:v>
                </c:pt>
                <c:pt idx="481">
                  <c:v>-55.0</c:v>
                </c:pt>
                <c:pt idx="482">
                  <c:v>-35.0</c:v>
                </c:pt>
                <c:pt idx="483">
                  <c:v>-35.0</c:v>
                </c:pt>
                <c:pt idx="484">
                  <c:v>-155.0</c:v>
                </c:pt>
                <c:pt idx="485">
                  <c:v>795.0</c:v>
                </c:pt>
                <c:pt idx="486">
                  <c:v>-180.0</c:v>
                </c:pt>
                <c:pt idx="487">
                  <c:v>-320.0</c:v>
                </c:pt>
                <c:pt idx="488">
                  <c:v>-125.0</c:v>
                </c:pt>
                <c:pt idx="489">
                  <c:v>115.0</c:v>
                </c:pt>
                <c:pt idx="490">
                  <c:v>5.0</c:v>
                </c:pt>
                <c:pt idx="491">
                  <c:v>330.0</c:v>
                </c:pt>
                <c:pt idx="492">
                  <c:v>1230.0</c:v>
                </c:pt>
                <c:pt idx="493">
                  <c:v>180.0</c:v>
                </c:pt>
                <c:pt idx="494">
                  <c:v>-310.0</c:v>
                </c:pt>
                <c:pt idx="495">
                  <c:v>-230.0</c:v>
                </c:pt>
                <c:pt idx="496">
                  <c:v>-210.0</c:v>
                </c:pt>
                <c:pt idx="497">
                  <c:v>-235.0</c:v>
                </c:pt>
                <c:pt idx="498">
                  <c:v>70.0</c:v>
                </c:pt>
                <c:pt idx="499">
                  <c:v>815.0</c:v>
                </c:pt>
                <c:pt idx="500">
                  <c:v>-505.0</c:v>
                </c:pt>
                <c:pt idx="501">
                  <c:v>140.0</c:v>
                </c:pt>
                <c:pt idx="502">
                  <c:v>280.0</c:v>
                </c:pt>
                <c:pt idx="503">
                  <c:v>650.0</c:v>
                </c:pt>
                <c:pt idx="504">
                  <c:v>260.0</c:v>
                </c:pt>
                <c:pt idx="505">
                  <c:v>-65.0</c:v>
                </c:pt>
                <c:pt idx="506">
                  <c:v>-260.0</c:v>
                </c:pt>
                <c:pt idx="507">
                  <c:v>-265.0</c:v>
                </c:pt>
                <c:pt idx="508">
                  <c:v>405.0</c:v>
                </c:pt>
                <c:pt idx="509">
                  <c:v>15.0</c:v>
                </c:pt>
                <c:pt idx="510">
                  <c:v>1650.0</c:v>
                </c:pt>
                <c:pt idx="511">
                  <c:v>100.0</c:v>
                </c:pt>
                <c:pt idx="512">
                  <c:v>-170.0</c:v>
                </c:pt>
                <c:pt idx="513">
                  <c:v>550.0</c:v>
                </c:pt>
                <c:pt idx="514">
                  <c:v>-345.0</c:v>
                </c:pt>
                <c:pt idx="515">
                  <c:v>-265.0</c:v>
                </c:pt>
                <c:pt idx="516">
                  <c:v>2745.0</c:v>
                </c:pt>
                <c:pt idx="517">
                  <c:v>-200.0</c:v>
                </c:pt>
                <c:pt idx="518">
                  <c:v>445.0</c:v>
                </c:pt>
                <c:pt idx="519">
                  <c:v>180.0</c:v>
                </c:pt>
                <c:pt idx="520">
                  <c:v>-60.0</c:v>
                </c:pt>
                <c:pt idx="521">
                  <c:v>1610.0</c:v>
                </c:pt>
                <c:pt idx="522">
                  <c:v>30.0</c:v>
                </c:pt>
                <c:pt idx="523">
                  <c:v>-30.0</c:v>
                </c:pt>
                <c:pt idx="524">
                  <c:v>445.0</c:v>
                </c:pt>
                <c:pt idx="525">
                  <c:v>1120.0</c:v>
                </c:pt>
                <c:pt idx="526">
                  <c:v>15.0</c:v>
                </c:pt>
                <c:pt idx="527">
                  <c:v>685.0</c:v>
                </c:pt>
                <c:pt idx="528">
                  <c:v>230.0</c:v>
                </c:pt>
                <c:pt idx="529">
                  <c:v>-300.0</c:v>
                </c:pt>
                <c:pt idx="530">
                  <c:v>310.0</c:v>
                </c:pt>
                <c:pt idx="531">
                  <c:v>4325.0</c:v>
                </c:pt>
                <c:pt idx="532">
                  <c:v>2465.0</c:v>
                </c:pt>
                <c:pt idx="533">
                  <c:v>50.0</c:v>
                </c:pt>
                <c:pt idx="534">
                  <c:v>480.0</c:v>
                </c:pt>
                <c:pt idx="535">
                  <c:v>45.0</c:v>
                </c:pt>
                <c:pt idx="536">
                  <c:v>120.0</c:v>
                </c:pt>
                <c:pt idx="537">
                  <c:v>440.0</c:v>
                </c:pt>
                <c:pt idx="538">
                  <c:v>-245.0</c:v>
                </c:pt>
                <c:pt idx="539">
                  <c:v>1975.0</c:v>
                </c:pt>
                <c:pt idx="540">
                  <c:v>730.0</c:v>
                </c:pt>
                <c:pt idx="541">
                  <c:v>105.0</c:v>
                </c:pt>
                <c:pt idx="542">
                  <c:v>1790.0</c:v>
                </c:pt>
                <c:pt idx="543">
                  <c:v>50.0</c:v>
                </c:pt>
                <c:pt idx="544">
                  <c:v>2680.0</c:v>
                </c:pt>
                <c:pt idx="545">
                  <c:v>555.0</c:v>
                </c:pt>
                <c:pt idx="546">
                  <c:v>1600.0</c:v>
                </c:pt>
                <c:pt idx="547">
                  <c:v>710.0</c:v>
                </c:pt>
                <c:pt idx="548">
                  <c:v>-85.0</c:v>
                </c:pt>
                <c:pt idx="549">
                  <c:v>215.0</c:v>
                </c:pt>
                <c:pt idx="550">
                  <c:v>840.0</c:v>
                </c:pt>
                <c:pt idx="551">
                  <c:v>165.0</c:v>
                </c:pt>
                <c:pt idx="552">
                  <c:v>105.0</c:v>
                </c:pt>
                <c:pt idx="553">
                  <c:v>-75.0</c:v>
                </c:pt>
                <c:pt idx="554">
                  <c:v>85.0</c:v>
                </c:pt>
                <c:pt idx="555">
                  <c:v>-15.0</c:v>
                </c:pt>
                <c:pt idx="556">
                  <c:v>-175.0</c:v>
                </c:pt>
                <c:pt idx="557">
                  <c:v>-75.0</c:v>
                </c:pt>
                <c:pt idx="558">
                  <c:v>265.0</c:v>
                </c:pt>
                <c:pt idx="559">
                  <c:v>-175.0</c:v>
                </c:pt>
                <c:pt idx="560">
                  <c:v>-175.0</c:v>
                </c:pt>
                <c:pt idx="561">
                  <c:v>145.0</c:v>
                </c:pt>
                <c:pt idx="562">
                  <c:v>-70.0</c:v>
                </c:pt>
                <c:pt idx="563">
                  <c:v>-115.0</c:v>
                </c:pt>
                <c:pt idx="564">
                  <c:v>145.0</c:v>
                </c:pt>
                <c:pt idx="565">
                  <c:v>-175.0</c:v>
                </c:pt>
                <c:pt idx="566">
                  <c:v>1320.0</c:v>
                </c:pt>
                <c:pt idx="567">
                  <c:v>405.0</c:v>
                </c:pt>
                <c:pt idx="568">
                  <c:v>3130.0</c:v>
                </c:pt>
                <c:pt idx="569">
                  <c:v>5730.0</c:v>
                </c:pt>
                <c:pt idx="570">
                  <c:v>1630.0</c:v>
                </c:pt>
                <c:pt idx="571">
                  <c:v>720.0</c:v>
                </c:pt>
                <c:pt idx="572">
                  <c:v>620.0</c:v>
                </c:pt>
                <c:pt idx="573">
                  <c:v>740.0</c:v>
                </c:pt>
                <c:pt idx="574">
                  <c:v>-245.0</c:v>
                </c:pt>
                <c:pt idx="575">
                  <c:v>115.0</c:v>
                </c:pt>
                <c:pt idx="576">
                  <c:v>-70.0</c:v>
                </c:pt>
                <c:pt idx="577">
                  <c:v>525.0</c:v>
                </c:pt>
                <c:pt idx="578">
                  <c:v>1400.0</c:v>
                </c:pt>
                <c:pt idx="579">
                  <c:v>1970.0</c:v>
                </c:pt>
                <c:pt idx="580">
                  <c:v>470.0</c:v>
                </c:pt>
                <c:pt idx="581">
                  <c:v>855.0</c:v>
                </c:pt>
                <c:pt idx="582">
                  <c:v>960.0</c:v>
                </c:pt>
                <c:pt idx="583">
                  <c:v>145.0</c:v>
                </c:pt>
                <c:pt idx="584">
                  <c:v>300.0</c:v>
                </c:pt>
                <c:pt idx="585">
                  <c:v>620.0</c:v>
                </c:pt>
                <c:pt idx="586">
                  <c:v>1820.0</c:v>
                </c:pt>
                <c:pt idx="587">
                  <c:v>100.0</c:v>
                </c:pt>
                <c:pt idx="588">
                  <c:v>360.0</c:v>
                </c:pt>
                <c:pt idx="589">
                  <c:v>10.0</c:v>
                </c:pt>
                <c:pt idx="590">
                  <c:v>940.0</c:v>
                </c:pt>
                <c:pt idx="591">
                  <c:v>1015.0</c:v>
                </c:pt>
                <c:pt idx="592">
                  <c:v>155.0</c:v>
                </c:pt>
                <c:pt idx="593">
                  <c:v>-40.0</c:v>
                </c:pt>
                <c:pt idx="594">
                  <c:v>125.0</c:v>
                </c:pt>
                <c:pt idx="595">
                  <c:v>-60.0</c:v>
                </c:pt>
                <c:pt idx="596">
                  <c:v>-50.0</c:v>
                </c:pt>
                <c:pt idx="597">
                  <c:v>145.0</c:v>
                </c:pt>
                <c:pt idx="598">
                  <c:v>40.0</c:v>
                </c:pt>
                <c:pt idx="599">
                  <c:v>170.0</c:v>
                </c:pt>
                <c:pt idx="600">
                  <c:v>-55.0</c:v>
                </c:pt>
                <c:pt idx="601">
                  <c:v>170.0</c:v>
                </c:pt>
                <c:pt idx="602">
                  <c:v>-330.0</c:v>
                </c:pt>
                <c:pt idx="603">
                  <c:v>-190.0</c:v>
                </c:pt>
                <c:pt idx="604">
                  <c:v>-100.0</c:v>
                </c:pt>
                <c:pt idx="605">
                  <c:v>1320.0</c:v>
                </c:pt>
                <c:pt idx="606">
                  <c:v>1380.0</c:v>
                </c:pt>
                <c:pt idx="607">
                  <c:v>1280.0</c:v>
                </c:pt>
                <c:pt idx="608">
                  <c:v>670.0</c:v>
                </c:pt>
                <c:pt idx="609">
                  <c:v>245.0</c:v>
                </c:pt>
                <c:pt idx="610">
                  <c:v>2000.0</c:v>
                </c:pt>
                <c:pt idx="611">
                  <c:v>860.0</c:v>
                </c:pt>
                <c:pt idx="612">
                  <c:v>-15.0</c:v>
                </c:pt>
                <c:pt idx="613">
                  <c:v>145.0</c:v>
                </c:pt>
                <c:pt idx="614">
                  <c:v>-345.0</c:v>
                </c:pt>
                <c:pt idx="615">
                  <c:v>875.0</c:v>
                </c:pt>
                <c:pt idx="616">
                  <c:v>890.0</c:v>
                </c:pt>
                <c:pt idx="617">
                  <c:v>40.0</c:v>
                </c:pt>
                <c:pt idx="618">
                  <c:v>-95.0</c:v>
                </c:pt>
                <c:pt idx="619">
                  <c:v>320.0</c:v>
                </c:pt>
                <c:pt idx="620">
                  <c:v>-220.0</c:v>
                </c:pt>
                <c:pt idx="621">
                  <c:v>900.0</c:v>
                </c:pt>
                <c:pt idx="622">
                  <c:v>1080.0</c:v>
                </c:pt>
                <c:pt idx="623">
                  <c:v>360.0</c:v>
                </c:pt>
                <c:pt idx="624">
                  <c:v>-40.0</c:v>
                </c:pt>
                <c:pt idx="625">
                  <c:v>-55.0</c:v>
                </c:pt>
                <c:pt idx="626">
                  <c:v>1610.0</c:v>
                </c:pt>
                <c:pt idx="627">
                  <c:v>1280.0</c:v>
                </c:pt>
                <c:pt idx="628">
                  <c:v>25.0</c:v>
                </c:pt>
                <c:pt idx="629">
                  <c:v>800.0</c:v>
                </c:pt>
                <c:pt idx="630">
                  <c:v>590.0</c:v>
                </c:pt>
                <c:pt idx="631">
                  <c:v>1100.0</c:v>
                </c:pt>
                <c:pt idx="632">
                  <c:v>215.0</c:v>
                </c:pt>
                <c:pt idx="633">
                  <c:v>1050.0</c:v>
                </c:pt>
                <c:pt idx="634">
                  <c:v>610.0</c:v>
                </c:pt>
                <c:pt idx="635">
                  <c:v>835.0</c:v>
                </c:pt>
                <c:pt idx="636">
                  <c:v>105.0</c:v>
                </c:pt>
                <c:pt idx="637">
                  <c:v>-175.0</c:v>
                </c:pt>
                <c:pt idx="638">
                  <c:v>-380.0</c:v>
                </c:pt>
                <c:pt idx="639">
                  <c:v>470.0</c:v>
                </c:pt>
                <c:pt idx="640">
                  <c:v>-110.0</c:v>
                </c:pt>
                <c:pt idx="641">
                  <c:v>130.0</c:v>
                </c:pt>
                <c:pt idx="642">
                  <c:v>250.0</c:v>
                </c:pt>
                <c:pt idx="643">
                  <c:v>-250.0</c:v>
                </c:pt>
                <c:pt idx="644">
                  <c:v>470.0</c:v>
                </c:pt>
                <c:pt idx="645">
                  <c:v>-80.0</c:v>
                </c:pt>
                <c:pt idx="646">
                  <c:v>-210.0</c:v>
                </c:pt>
                <c:pt idx="647">
                  <c:v>-245.0</c:v>
                </c:pt>
                <c:pt idx="648">
                  <c:v>180.0</c:v>
                </c:pt>
                <c:pt idx="649">
                  <c:v>-170.0</c:v>
                </c:pt>
                <c:pt idx="650">
                  <c:v>150.0</c:v>
                </c:pt>
                <c:pt idx="651">
                  <c:v>-105.0</c:v>
                </c:pt>
                <c:pt idx="652">
                  <c:v>-40.0</c:v>
                </c:pt>
                <c:pt idx="653">
                  <c:v>-490.0</c:v>
                </c:pt>
                <c:pt idx="654">
                  <c:v>-115.0</c:v>
                </c:pt>
                <c:pt idx="655">
                  <c:v>-225.0</c:v>
                </c:pt>
                <c:pt idx="656">
                  <c:v>810.0</c:v>
                </c:pt>
                <c:pt idx="657">
                  <c:v>100.0</c:v>
                </c:pt>
                <c:pt idx="658">
                  <c:v>1725.0</c:v>
                </c:pt>
                <c:pt idx="659">
                  <c:v>305.0</c:v>
                </c:pt>
                <c:pt idx="660">
                  <c:v>810.0</c:v>
                </c:pt>
                <c:pt idx="661">
                  <c:v>-400.0</c:v>
                </c:pt>
                <c:pt idx="662">
                  <c:v>-260.0</c:v>
                </c:pt>
                <c:pt idx="663">
                  <c:v>-310.0</c:v>
                </c:pt>
                <c:pt idx="664">
                  <c:v>635.0</c:v>
                </c:pt>
                <c:pt idx="665">
                  <c:v>-435.0</c:v>
                </c:pt>
                <c:pt idx="666">
                  <c:v>-80.0</c:v>
                </c:pt>
                <c:pt idx="667">
                  <c:v>-20.0</c:v>
                </c:pt>
                <c:pt idx="668">
                  <c:v>365.0</c:v>
                </c:pt>
                <c:pt idx="669">
                  <c:v>55.0</c:v>
                </c:pt>
                <c:pt idx="670">
                  <c:v>50.0</c:v>
                </c:pt>
                <c:pt idx="671">
                  <c:v>2420.0</c:v>
                </c:pt>
                <c:pt idx="672">
                  <c:v>45.0</c:v>
                </c:pt>
                <c:pt idx="673">
                  <c:v>-335.0</c:v>
                </c:pt>
                <c:pt idx="674">
                  <c:v>1865.0</c:v>
                </c:pt>
                <c:pt idx="675">
                  <c:v>435.0</c:v>
                </c:pt>
                <c:pt idx="676">
                  <c:v>3085.0</c:v>
                </c:pt>
                <c:pt idx="677">
                  <c:v>1520.0</c:v>
                </c:pt>
                <c:pt idx="678">
                  <c:v>-160.0</c:v>
                </c:pt>
                <c:pt idx="679">
                  <c:v>-40.0</c:v>
                </c:pt>
                <c:pt idx="680">
                  <c:v>1115.0</c:v>
                </c:pt>
                <c:pt idx="681">
                  <c:v>50.0</c:v>
                </c:pt>
                <c:pt idx="682">
                  <c:v>840.0</c:v>
                </c:pt>
                <c:pt idx="683">
                  <c:v>1450.0</c:v>
                </c:pt>
                <c:pt idx="684">
                  <c:v>3910.0</c:v>
                </c:pt>
                <c:pt idx="685">
                  <c:v>715.0</c:v>
                </c:pt>
                <c:pt idx="686">
                  <c:v>420.0</c:v>
                </c:pt>
                <c:pt idx="687">
                  <c:v>1500.0</c:v>
                </c:pt>
                <c:pt idx="688">
                  <c:v>210.0</c:v>
                </c:pt>
                <c:pt idx="689">
                  <c:v>-305.0</c:v>
                </c:pt>
                <c:pt idx="690">
                  <c:v>695.0</c:v>
                </c:pt>
                <c:pt idx="691">
                  <c:v>-165.0</c:v>
                </c:pt>
                <c:pt idx="692">
                  <c:v>75.0</c:v>
                </c:pt>
                <c:pt idx="693">
                  <c:v>-10.0</c:v>
                </c:pt>
                <c:pt idx="694">
                  <c:v>-20.0</c:v>
                </c:pt>
                <c:pt idx="695">
                  <c:v>500.0</c:v>
                </c:pt>
                <c:pt idx="696">
                  <c:v>-290.0</c:v>
                </c:pt>
                <c:pt idx="697">
                  <c:v>-10.0</c:v>
                </c:pt>
                <c:pt idx="698">
                  <c:v>-75.0</c:v>
                </c:pt>
                <c:pt idx="699">
                  <c:v>-310.0</c:v>
                </c:pt>
                <c:pt idx="700">
                  <c:v>-265.0</c:v>
                </c:pt>
                <c:pt idx="701">
                  <c:v>575.0</c:v>
                </c:pt>
                <c:pt idx="702">
                  <c:v>165.0</c:v>
                </c:pt>
                <c:pt idx="703">
                  <c:v>-370.0</c:v>
                </c:pt>
                <c:pt idx="704">
                  <c:v>-60.0</c:v>
                </c:pt>
                <c:pt idx="705">
                  <c:v>-260.0</c:v>
                </c:pt>
                <c:pt idx="706">
                  <c:v>-465.0</c:v>
                </c:pt>
                <c:pt idx="707">
                  <c:v>535.0</c:v>
                </c:pt>
                <c:pt idx="708">
                  <c:v>1510.0</c:v>
                </c:pt>
                <c:pt idx="709">
                  <c:v>65.0</c:v>
                </c:pt>
                <c:pt idx="710">
                  <c:v>260.0</c:v>
                </c:pt>
                <c:pt idx="711">
                  <c:v>1340.0</c:v>
                </c:pt>
                <c:pt idx="712">
                  <c:v>100.0</c:v>
                </c:pt>
                <c:pt idx="713">
                  <c:v>-280.0</c:v>
                </c:pt>
                <c:pt idx="714">
                  <c:v>1335.0</c:v>
                </c:pt>
                <c:pt idx="715">
                  <c:v>-185.0</c:v>
                </c:pt>
                <c:pt idx="716">
                  <c:v>-25.0</c:v>
                </c:pt>
                <c:pt idx="717">
                  <c:v>-100.0</c:v>
                </c:pt>
                <c:pt idx="718">
                  <c:v>5485.0</c:v>
                </c:pt>
                <c:pt idx="719">
                  <c:v>75.0</c:v>
                </c:pt>
                <c:pt idx="720">
                  <c:v>290.0</c:v>
                </c:pt>
                <c:pt idx="721">
                  <c:v>1870.0</c:v>
                </c:pt>
                <c:pt idx="722">
                  <c:v>1475.0</c:v>
                </c:pt>
                <c:pt idx="723">
                  <c:v>265.0</c:v>
                </c:pt>
                <c:pt idx="724">
                  <c:v>1150.0</c:v>
                </c:pt>
                <c:pt idx="725">
                  <c:v>320.0</c:v>
                </c:pt>
                <c:pt idx="726">
                  <c:v>-175.0</c:v>
                </c:pt>
                <c:pt idx="727">
                  <c:v>185.0</c:v>
                </c:pt>
                <c:pt idx="728">
                  <c:v>-55.0</c:v>
                </c:pt>
                <c:pt idx="729">
                  <c:v>-55.0</c:v>
                </c:pt>
                <c:pt idx="730">
                  <c:v>-175.0</c:v>
                </c:pt>
                <c:pt idx="731">
                  <c:v>125.0</c:v>
                </c:pt>
                <c:pt idx="732">
                  <c:v>-175.0</c:v>
                </c:pt>
                <c:pt idx="733">
                  <c:v>225.0</c:v>
                </c:pt>
                <c:pt idx="734">
                  <c:v>85.0</c:v>
                </c:pt>
                <c:pt idx="735">
                  <c:v>185.0</c:v>
                </c:pt>
                <c:pt idx="736">
                  <c:v>-95.0</c:v>
                </c:pt>
                <c:pt idx="737">
                  <c:v>225.0</c:v>
                </c:pt>
                <c:pt idx="738">
                  <c:v>65.0</c:v>
                </c:pt>
                <c:pt idx="739">
                  <c:v>750.0</c:v>
                </c:pt>
                <c:pt idx="740">
                  <c:v>35.0</c:v>
                </c:pt>
                <c:pt idx="741">
                  <c:v>1020.0</c:v>
                </c:pt>
                <c:pt idx="742">
                  <c:v>320.0</c:v>
                </c:pt>
                <c:pt idx="743">
                  <c:v>-25.0</c:v>
                </c:pt>
                <c:pt idx="744">
                  <c:v>-35.0</c:v>
                </c:pt>
                <c:pt idx="745">
                  <c:v>590.0</c:v>
                </c:pt>
                <c:pt idx="746">
                  <c:v>195.0</c:v>
                </c:pt>
                <c:pt idx="747">
                  <c:v>-80.0</c:v>
                </c:pt>
                <c:pt idx="748">
                  <c:v>150.0</c:v>
                </c:pt>
                <c:pt idx="749">
                  <c:v>180.0</c:v>
                </c:pt>
                <c:pt idx="750">
                  <c:v>580.0</c:v>
                </c:pt>
                <c:pt idx="751">
                  <c:v>2550.0</c:v>
                </c:pt>
                <c:pt idx="752">
                  <c:v>990.0</c:v>
                </c:pt>
                <c:pt idx="753">
                  <c:v>400.0</c:v>
                </c:pt>
                <c:pt idx="754">
                  <c:v>1480.0</c:v>
                </c:pt>
                <c:pt idx="755">
                  <c:v>160.0</c:v>
                </c:pt>
                <c:pt idx="756">
                  <c:v>1655.0</c:v>
                </c:pt>
                <c:pt idx="757">
                  <c:v>460.0</c:v>
                </c:pt>
                <c:pt idx="758">
                  <c:v>680.0</c:v>
                </c:pt>
                <c:pt idx="759">
                  <c:v>1280.0</c:v>
                </c:pt>
                <c:pt idx="760">
                  <c:v>2070.0</c:v>
                </c:pt>
                <c:pt idx="761">
                  <c:v>460.0</c:v>
                </c:pt>
                <c:pt idx="762">
                  <c:v>1830.0</c:v>
                </c:pt>
                <c:pt idx="763">
                  <c:v>675.0</c:v>
                </c:pt>
                <c:pt idx="764">
                  <c:v>140.0</c:v>
                </c:pt>
                <c:pt idx="765">
                  <c:v>300.0</c:v>
                </c:pt>
                <c:pt idx="766">
                  <c:v>2545.0</c:v>
                </c:pt>
                <c:pt idx="767">
                  <c:v>570.0</c:v>
                </c:pt>
                <c:pt idx="768">
                  <c:v>-140.0</c:v>
                </c:pt>
                <c:pt idx="769">
                  <c:v>915.0</c:v>
                </c:pt>
                <c:pt idx="770">
                  <c:v>2510.0</c:v>
                </c:pt>
                <c:pt idx="771">
                  <c:v>-25.0</c:v>
                </c:pt>
                <c:pt idx="772">
                  <c:v>320.0</c:v>
                </c:pt>
                <c:pt idx="773">
                  <c:v>3520.0</c:v>
                </c:pt>
                <c:pt idx="774">
                  <c:v>-130.0</c:v>
                </c:pt>
                <c:pt idx="775">
                  <c:v>380.0</c:v>
                </c:pt>
                <c:pt idx="776">
                  <c:v>165.0</c:v>
                </c:pt>
                <c:pt idx="777">
                  <c:v>-515.0</c:v>
                </c:pt>
                <c:pt idx="778">
                  <c:v>2580.0</c:v>
                </c:pt>
                <c:pt idx="779">
                  <c:v>420.0</c:v>
                </c:pt>
                <c:pt idx="780">
                  <c:v>-160.0</c:v>
                </c:pt>
                <c:pt idx="781">
                  <c:v>195.0</c:v>
                </c:pt>
                <c:pt idx="782">
                  <c:v>380.0</c:v>
                </c:pt>
                <c:pt idx="783">
                  <c:v>2035.0</c:v>
                </c:pt>
                <c:pt idx="784">
                  <c:v>3620.0</c:v>
                </c:pt>
                <c:pt idx="785">
                  <c:v>-230.0</c:v>
                </c:pt>
                <c:pt idx="786">
                  <c:v>1325.0</c:v>
                </c:pt>
                <c:pt idx="787">
                  <c:v>-85.0</c:v>
                </c:pt>
                <c:pt idx="788">
                  <c:v>-115.0</c:v>
                </c:pt>
                <c:pt idx="789">
                  <c:v>580.0</c:v>
                </c:pt>
                <c:pt idx="790">
                  <c:v>2490.0</c:v>
                </c:pt>
                <c:pt idx="791">
                  <c:v>1060.0</c:v>
                </c:pt>
                <c:pt idx="792">
                  <c:v>0.0</c:v>
                </c:pt>
                <c:pt idx="793">
                  <c:v>-240.0</c:v>
                </c:pt>
                <c:pt idx="794">
                  <c:v>-20.0</c:v>
                </c:pt>
                <c:pt idx="795">
                  <c:v>2895.0</c:v>
                </c:pt>
                <c:pt idx="796">
                  <c:v>335.0</c:v>
                </c:pt>
                <c:pt idx="797">
                  <c:v>965.0</c:v>
                </c:pt>
                <c:pt idx="798">
                  <c:v>125.0</c:v>
                </c:pt>
                <c:pt idx="799">
                  <c:v>-110.0</c:v>
                </c:pt>
                <c:pt idx="800">
                  <c:v>-425.0</c:v>
                </c:pt>
                <c:pt idx="801">
                  <c:v>-680.0</c:v>
                </c:pt>
                <c:pt idx="802">
                  <c:v>3800.0</c:v>
                </c:pt>
                <c:pt idx="803">
                  <c:v>50.0</c:v>
                </c:pt>
                <c:pt idx="804">
                  <c:v>-110.0</c:v>
                </c:pt>
                <c:pt idx="805">
                  <c:v>1080.0</c:v>
                </c:pt>
                <c:pt idx="806">
                  <c:v>55.0</c:v>
                </c:pt>
                <c:pt idx="807">
                  <c:v>-125.0</c:v>
                </c:pt>
                <c:pt idx="808">
                  <c:v>515.0</c:v>
                </c:pt>
                <c:pt idx="809">
                  <c:v>85.0</c:v>
                </c:pt>
                <c:pt idx="810">
                  <c:v>-165.0</c:v>
                </c:pt>
                <c:pt idx="811">
                  <c:v>1120.0</c:v>
                </c:pt>
                <c:pt idx="812">
                  <c:v>-175.0</c:v>
                </c:pt>
                <c:pt idx="813">
                  <c:v>2260.0</c:v>
                </c:pt>
                <c:pt idx="814">
                  <c:v>1720.0</c:v>
                </c:pt>
                <c:pt idx="815">
                  <c:v>-270.0</c:v>
                </c:pt>
                <c:pt idx="816">
                  <c:v>115.0</c:v>
                </c:pt>
                <c:pt idx="817">
                  <c:v>400.0</c:v>
                </c:pt>
                <c:pt idx="818">
                  <c:v>-200.0</c:v>
                </c:pt>
                <c:pt idx="819">
                  <c:v>95.0</c:v>
                </c:pt>
                <c:pt idx="820">
                  <c:v>675.0</c:v>
                </c:pt>
                <c:pt idx="821">
                  <c:v>95.0</c:v>
                </c:pt>
                <c:pt idx="822">
                  <c:v>255.0</c:v>
                </c:pt>
                <c:pt idx="823">
                  <c:v>585.0</c:v>
                </c:pt>
                <c:pt idx="824">
                  <c:v>-165.0</c:v>
                </c:pt>
                <c:pt idx="825">
                  <c:v>915.0</c:v>
                </c:pt>
                <c:pt idx="826">
                  <c:v>-175.0</c:v>
                </c:pt>
                <c:pt idx="827">
                  <c:v>-175.0</c:v>
                </c:pt>
                <c:pt idx="828">
                  <c:v>120.0</c:v>
                </c:pt>
                <c:pt idx="829">
                  <c:v>45.0</c:v>
                </c:pt>
                <c:pt idx="830">
                  <c:v>20.0</c:v>
                </c:pt>
                <c:pt idx="831">
                  <c:v>1365.0</c:v>
                </c:pt>
                <c:pt idx="832">
                  <c:v>75.0</c:v>
                </c:pt>
                <c:pt idx="833">
                  <c:v>80.0</c:v>
                </c:pt>
                <c:pt idx="834">
                  <c:v>210.0</c:v>
                </c:pt>
                <c:pt idx="835">
                  <c:v>880.0</c:v>
                </c:pt>
                <c:pt idx="836">
                  <c:v>-80.0</c:v>
                </c:pt>
                <c:pt idx="837">
                  <c:v>-90.0</c:v>
                </c:pt>
                <c:pt idx="838">
                  <c:v>-80.0</c:v>
                </c:pt>
                <c:pt idx="839">
                  <c:v>-155.0</c:v>
                </c:pt>
                <c:pt idx="840">
                  <c:v>-35.0</c:v>
                </c:pt>
                <c:pt idx="841">
                  <c:v>415.0</c:v>
                </c:pt>
                <c:pt idx="842">
                  <c:v>-200.0</c:v>
                </c:pt>
                <c:pt idx="843">
                  <c:v>390.0</c:v>
                </c:pt>
                <c:pt idx="844">
                  <c:v>215.0</c:v>
                </c:pt>
                <c:pt idx="845">
                  <c:v>5.0</c:v>
                </c:pt>
                <c:pt idx="846">
                  <c:v>500.0</c:v>
                </c:pt>
                <c:pt idx="847">
                  <c:v>-70.0</c:v>
                </c:pt>
                <c:pt idx="848">
                  <c:v>160.0</c:v>
                </c:pt>
                <c:pt idx="849">
                  <c:v>1385.0</c:v>
                </c:pt>
                <c:pt idx="850">
                  <c:v>830.0</c:v>
                </c:pt>
                <c:pt idx="851">
                  <c:v>520.0</c:v>
                </c:pt>
                <c:pt idx="852">
                  <c:v>3250.0</c:v>
                </c:pt>
                <c:pt idx="853">
                  <c:v>625.0</c:v>
                </c:pt>
                <c:pt idx="854">
                  <c:v>1640.0</c:v>
                </c:pt>
                <c:pt idx="855">
                  <c:v>360.0</c:v>
                </c:pt>
                <c:pt idx="856">
                  <c:v>-75.0</c:v>
                </c:pt>
                <c:pt idx="857">
                  <c:v>-360.0</c:v>
                </c:pt>
                <c:pt idx="858">
                  <c:v>1290.0</c:v>
                </c:pt>
                <c:pt idx="859">
                  <c:v>160.0</c:v>
                </c:pt>
                <c:pt idx="860">
                  <c:v>100.0</c:v>
                </c:pt>
                <c:pt idx="861">
                  <c:v>260.0</c:v>
                </c:pt>
                <c:pt idx="862">
                  <c:v>-175.0</c:v>
                </c:pt>
                <c:pt idx="863">
                  <c:v>-115.0</c:v>
                </c:pt>
                <c:pt idx="864">
                  <c:v>-135.0</c:v>
                </c:pt>
                <c:pt idx="865">
                  <c:v>-170.0</c:v>
                </c:pt>
                <c:pt idx="866">
                  <c:v>245.0</c:v>
                </c:pt>
                <c:pt idx="867">
                  <c:v>50.0</c:v>
                </c:pt>
                <c:pt idx="868">
                  <c:v>-115.0</c:v>
                </c:pt>
                <c:pt idx="869">
                  <c:v>-175.0</c:v>
                </c:pt>
                <c:pt idx="870">
                  <c:v>110.0</c:v>
                </c:pt>
                <c:pt idx="871">
                  <c:v>-135.0</c:v>
                </c:pt>
                <c:pt idx="872">
                  <c:v>-175.0</c:v>
                </c:pt>
                <c:pt idx="873">
                  <c:v>200.0</c:v>
                </c:pt>
                <c:pt idx="874">
                  <c:v>70.0</c:v>
                </c:pt>
                <c:pt idx="875">
                  <c:v>-175.0</c:v>
                </c:pt>
                <c:pt idx="876">
                  <c:v>1015.0</c:v>
                </c:pt>
                <c:pt idx="877">
                  <c:v>540.0</c:v>
                </c:pt>
                <c:pt idx="878">
                  <c:v>380.0</c:v>
                </c:pt>
                <c:pt idx="879">
                  <c:v>280.0</c:v>
                </c:pt>
                <c:pt idx="880">
                  <c:v>50.0</c:v>
                </c:pt>
                <c:pt idx="881">
                  <c:v>30.0</c:v>
                </c:pt>
                <c:pt idx="882">
                  <c:v>400.0</c:v>
                </c:pt>
                <c:pt idx="883">
                  <c:v>1700.0</c:v>
                </c:pt>
                <c:pt idx="884">
                  <c:v>510.0</c:v>
                </c:pt>
                <c:pt idx="885">
                  <c:v>-220.0</c:v>
                </c:pt>
                <c:pt idx="886">
                  <c:v>-205.0</c:v>
                </c:pt>
                <c:pt idx="887">
                  <c:v>330.0</c:v>
                </c:pt>
                <c:pt idx="888">
                  <c:v>-230.0</c:v>
                </c:pt>
                <c:pt idx="889">
                  <c:v>-205.0</c:v>
                </c:pt>
                <c:pt idx="890">
                  <c:v>-400.0</c:v>
                </c:pt>
                <c:pt idx="891">
                  <c:v>-600.0</c:v>
                </c:pt>
                <c:pt idx="892">
                  <c:v>-225.0</c:v>
                </c:pt>
                <c:pt idx="893">
                  <c:v>-85.0</c:v>
                </c:pt>
                <c:pt idx="894">
                  <c:v>1545.0</c:v>
                </c:pt>
                <c:pt idx="895">
                  <c:v>200.0</c:v>
                </c:pt>
                <c:pt idx="896">
                  <c:v>640.0</c:v>
                </c:pt>
                <c:pt idx="897">
                  <c:v>-140.0</c:v>
                </c:pt>
                <c:pt idx="898">
                  <c:v>-120.0</c:v>
                </c:pt>
                <c:pt idx="899">
                  <c:v>445.0</c:v>
                </c:pt>
                <c:pt idx="900">
                  <c:v>-235.0</c:v>
                </c:pt>
                <c:pt idx="901">
                  <c:v>15.0</c:v>
                </c:pt>
                <c:pt idx="902">
                  <c:v>205.0</c:v>
                </c:pt>
                <c:pt idx="903">
                  <c:v>-95.0</c:v>
                </c:pt>
                <c:pt idx="904">
                  <c:v>200.0</c:v>
                </c:pt>
                <c:pt idx="905">
                  <c:v>530.0</c:v>
                </c:pt>
                <c:pt idx="906">
                  <c:v>1750.0</c:v>
                </c:pt>
                <c:pt idx="907">
                  <c:v>-520.0</c:v>
                </c:pt>
                <c:pt idx="908">
                  <c:v>775.0</c:v>
                </c:pt>
                <c:pt idx="909">
                  <c:v>-450.0</c:v>
                </c:pt>
                <c:pt idx="910">
                  <c:v>1100.0</c:v>
                </c:pt>
                <c:pt idx="911">
                  <c:v>720.0</c:v>
                </c:pt>
                <c:pt idx="912">
                  <c:v>490.0</c:v>
                </c:pt>
                <c:pt idx="913">
                  <c:v>2160.0</c:v>
                </c:pt>
                <c:pt idx="914">
                  <c:v>110.0</c:v>
                </c:pt>
                <c:pt idx="915">
                  <c:v>130.0</c:v>
                </c:pt>
                <c:pt idx="916">
                  <c:v>30.0</c:v>
                </c:pt>
                <c:pt idx="917">
                  <c:v>840.0</c:v>
                </c:pt>
                <c:pt idx="918">
                  <c:v>1180.0</c:v>
                </c:pt>
                <c:pt idx="919">
                  <c:v>1270.0</c:v>
                </c:pt>
                <c:pt idx="920">
                  <c:v>590.0</c:v>
                </c:pt>
                <c:pt idx="921">
                  <c:v>640.0</c:v>
                </c:pt>
                <c:pt idx="922">
                  <c:v>2400.0</c:v>
                </c:pt>
                <c:pt idx="923">
                  <c:v>835.0</c:v>
                </c:pt>
                <c:pt idx="924">
                  <c:v>1560.0</c:v>
                </c:pt>
                <c:pt idx="925">
                  <c:v>1250.0</c:v>
                </c:pt>
                <c:pt idx="926">
                  <c:v>980.0</c:v>
                </c:pt>
                <c:pt idx="927">
                  <c:v>2080.0</c:v>
                </c:pt>
                <c:pt idx="928">
                  <c:v>920.0</c:v>
                </c:pt>
                <c:pt idx="929">
                  <c:v>1520.0</c:v>
                </c:pt>
                <c:pt idx="930">
                  <c:v>50.0</c:v>
                </c:pt>
                <c:pt idx="931">
                  <c:v>-170.0</c:v>
                </c:pt>
                <c:pt idx="932">
                  <c:v>1260.0</c:v>
                </c:pt>
                <c:pt idx="933">
                  <c:v>-15.0</c:v>
                </c:pt>
                <c:pt idx="934">
                  <c:v>400.0</c:v>
                </c:pt>
                <c:pt idx="935">
                  <c:v>650.0</c:v>
                </c:pt>
                <c:pt idx="936">
                  <c:v>1560.0</c:v>
                </c:pt>
                <c:pt idx="937">
                  <c:v>-160.0</c:v>
                </c:pt>
                <c:pt idx="938">
                  <c:v>-60.0</c:v>
                </c:pt>
                <c:pt idx="939">
                  <c:v>260.0</c:v>
                </c:pt>
                <c:pt idx="940">
                  <c:v>230.0</c:v>
                </c:pt>
                <c:pt idx="941">
                  <c:v>160.0</c:v>
                </c:pt>
                <c:pt idx="942">
                  <c:v>130.0</c:v>
                </c:pt>
                <c:pt idx="943">
                  <c:v>210.0</c:v>
                </c:pt>
                <c:pt idx="944">
                  <c:v>440.0</c:v>
                </c:pt>
                <c:pt idx="945">
                  <c:v>40.0</c:v>
                </c:pt>
                <c:pt idx="946">
                  <c:v>115.0</c:v>
                </c:pt>
                <c:pt idx="947">
                  <c:v>-230.0</c:v>
                </c:pt>
                <c:pt idx="948">
                  <c:v>-230.0</c:v>
                </c:pt>
                <c:pt idx="949">
                  <c:v>-210.0</c:v>
                </c:pt>
                <c:pt idx="950">
                  <c:v>-10.0</c:v>
                </c:pt>
                <c:pt idx="951">
                  <c:v>-250.0</c:v>
                </c:pt>
                <c:pt idx="952">
                  <c:v>-185.0</c:v>
                </c:pt>
                <c:pt idx="953">
                  <c:v>-175.0</c:v>
                </c:pt>
                <c:pt idx="954">
                  <c:v>-175.0</c:v>
                </c:pt>
                <c:pt idx="955">
                  <c:v>275.0</c:v>
                </c:pt>
                <c:pt idx="956">
                  <c:v>185.0</c:v>
                </c:pt>
                <c:pt idx="957">
                  <c:v>-175.0</c:v>
                </c:pt>
                <c:pt idx="958">
                  <c:v>-90.0</c:v>
                </c:pt>
                <c:pt idx="959">
                  <c:v>-175.0</c:v>
                </c:pt>
                <c:pt idx="960">
                  <c:v>125.0</c:v>
                </c:pt>
                <c:pt idx="961">
                  <c:v>-225.0</c:v>
                </c:pt>
                <c:pt idx="962">
                  <c:v>155.0</c:v>
                </c:pt>
                <c:pt idx="963">
                  <c:v>45.0</c:v>
                </c:pt>
                <c:pt idx="964">
                  <c:v>170.0</c:v>
                </c:pt>
                <c:pt idx="965">
                  <c:v>-210.0</c:v>
                </c:pt>
                <c:pt idx="966">
                  <c:v>240.0</c:v>
                </c:pt>
                <c:pt idx="967">
                  <c:v>-590.0</c:v>
                </c:pt>
                <c:pt idx="968">
                  <c:v>-680.0</c:v>
                </c:pt>
                <c:pt idx="969">
                  <c:v>-440.0</c:v>
                </c:pt>
                <c:pt idx="970">
                  <c:v>4035.0</c:v>
                </c:pt>
                <c:pt idx="971">
                  <c:v>-280.0</c:v>
                </c:pt>
                <c:pt idx="972">
                  <c:v>-280.0</c:v>
                </c:pt>
                <c:pt idx="973">
                  <c:v>3950.0</c:v>
                </c:pt>
                <c:pt idx="974">
                  <c:v>5.0</c:v>
                </c:pt>
                <c:pt idx="975">
                  <c:v>610.0</c:v>
                </c:pt>
                <c:pt idx="976">
                  <c:v>365.0</c:v>
                </c:pt>
                <c:pt idx="977">
                  <c:v>620.0</c:v>
                </c:pt>
                <c:pt idx="978">
                  <c:v>400.0</c:v>
                </c:pt>
                <c:pt idx="979">
                  <c:v>515.0</c:v>
                </c:pt>
                <c:pt idx="980">
                  <c:v>900.0</c:v>
                </c:pt>
                <c:pt idx="981">
                  <c:v>320.0</c:v>
                </c:pt>
                <c:pt idx="982">
                  <c:v>-525.0</c:v>
                </c:pt>
                <c:pt idx="983">
                  <c:v>75.0</c:v>
                </c:pt>
                <c:pt idx="984">
                  <c:v>-600.0</c:v>
                </c:pt>
                <c:pt idx="985">
                  <c:v>45.0</c:v>
                </c:pt>
                <c:pt idx="986">
                  <c:v>-210.0</c:v>
                </c:pt>
                <c:pt idx="987">
                  <c:v>560.0</c:v>
                </c:pt>
                <c:pt idx="988">
                  <c:v>2390.0</c:v>
                </c:pt>
                <c:pt idx="989">
                  <c:v>385.0</c:v>
                </c:pt>
                <c:pt idx="990">
                  <c:v>-50.0</c:v>
                </c:pt>
                <c:pt idx="991">
                  <c:v>-15.0</c:v>
                </c:pt>
                <c:pt idx="992">
                  <c:v>-190.0</c:v>
                </c:pt>
                <c:pt idx="993">
                  <c:v>70.0</c:v>
                </c:pt>
                <c:pt idx="994">
                  <c:v>105.0</c:v>
                </c:pt>
                <c:pt idx="995">
                  <c:v>-200.0</c:v>
                </c:pt>
                <c:pt idx="996">
                  <c:v>-225.0</c:v>
                </c:pt>
                <c:pt idx="997">
                  <c:v>150.0</c:v>
                </c:pt>
                <c:pt idx="998">
                  <c:v>105.0</c:v>
                </c:pt>
                <c:pt idx="999">
                  <c:v>-340.0</c:v>
                </c:pt>
                <c:pt idx="1000">
                  <c:v>-310.0</c:v>
                </c:pt>
                <c:pt idx="1001">
                  <c:v>-340.0</c:v>
                </c:pt>
                <c:pt idx="1002">
                  <c:v>-140.0</c:v>
                </c:pt>
                <c:pt idx="1003">
                  <c:v>445.0</c:v>
                </c:pt>
                <c:pt idx="1004">
                  <c:v>260.0</c:v>
                </c:pt>
                <c:pt idx="1005">
                  <c:v>-180.0</c:v>
                </c:pt>
                <c:pt idx="1006">
                  <c:v>-230.0</c:v>
                </c:pt>
                <c:pt idx="1007">
                  <c:v>1195.0</c:v>
                </c:pt>
                <c:pt idx="1008">
                  <c:v>710.0</c:v>
                </c:pt>
                <c:pt idx="1009">
                  <c:v>2130.0</c:v>
                </c:pt>
                <c:pt idx="1010">
                  <c:v>225.0</c:v>
                </c:pt>
                <c:pt idx="1011">
                  <c:v>-290.0</c:v>
                </c:pt>
                <c:pt idx="1012">
                  <c:v>430.0</c:v>
                </c:pt>
                <c:pt idx="1013">
                  <c:v>-240.0</c:v>
                </c:pt>
                <c:pt idx="1014">
                  <c:v>100.0</c:v>
                </c:pt>
                <c:pt idx="1015">
                  <c:v>120.0</c:v>
                </c:pt>
                <c:pt idx="1016">
                  <c:v>-165.0</c:v>
                </c:pt>
                <c:pt idx="1017">
                  <c:v>285.0</c:v>
                </c:pt>
                <c:pt idx="1018">
                  <c:v>510.0</c:v>
                </c:pt>
                <c:pt idx="1019">
                  <c:v>40.0</c:v>
                </c:pt>
                <c:pt idx="1020">
                  <c:v>195.0</c:v>
                </c:pt>
                <c:pt idx="1021">
                  <c:v>1535.0</c:v>
                </c:pt>
                <c:pt idx="1022">
                  <c:v>3190.0</c:v>
                </c:pt>
                <c:pt idx="1023">
                  <c:v>-200.0</c:v>
                </c:pt>
                <c:pt idx="1024">
                  <c:v>-250.0</c:v>
                </c:pt>
                <c:pt idx="1025">
                  <c:v>-480.0</c:v>
                </c:pt>
                <c:pt idx="1026">
                  <c:v>1410.0</c:v>
                </c:pt>
                <c:pt idx="1027">
                  <c:v>0.0</c:v>
                </c:pt>
                <c:pt idx="1028">
                  <c:v>-155.0</c:v>
                </c:pt>
                <c:pt idx="1029">
                  <c:v>4565.0</c:v>
                </c:pt>
                <c:pt idx="1030">
                  <c:v>260.0</c:v>
                </c:pt>
                <c:pt idx="1031">
                  <c:v>1450.0</c:v>
                </c:pt>
                <c:pt idx="1032">
                  <c:v>4705.0</c:v>
                </c:pt>
                <c:pt idx="1033">
                  <c:v>3605.0</c:v>
                </c:pt>
                <c:pt idx="1034">
                  <c:v>1610.0</c:v>
                </c:pt>
                <c:pt idx="1035">
                  <c:v>-300.0</c:v>
                </c:pt>
                <c:pt idx="1036">
                  <c:v>7835.0</c:v>
                </c:pt>
                <c:pt idx="1037">
                  <c:v>-50.0</c:v>
                </c:pt>
                <c:pt idx="1038">
                  <c:v>-95.0</c:v>
                </c:pt>
                <c:pt idx="1039">
                  <c:v>1150.0</c:v>
                </c:pt>
                <c:pt idx="1040">
                  <c:v>1665.0</c:v>
                </c:pt>
                <c:pt idx="1041">
                  <c:v>6200.0</c:v>
                </c:pt>
                <c:pt idx="1042">
                  <c:v>255.0</c:v>
                </c:pt>
                <c:pt idx="1043">
                  <c:v>1800.0</c:v>
                </c:pt>
                <c:pt idx="1044">
                  <c:v>-85.0</c:v>
                </c:pt>
                <c:pt idx="1045">
                  <c:v>-120.0</c:v>
                </c:pt>
                <c:pt idx="1046">
                  <c:v>600.0</c:v>
                </c:pt>
                <c:pt idx="1047">
                  <c:v>-400.0</c:v>
                </c:pt>
                <c:pt idx="1048">
                  <c:v>590.0</c:v>
                </c:pt>
                <c:pt idx="1049">
                  <c:v>35.0</c:v>
                </c:pt>
                <c:pt idx="1050">
                  <c:v>640.0</c:v>
                </c:pt>
                <c:pt idx="1051">
                  <c:v>505.0</c:v>
                </c:pt>
                <c:pt idx="1052">
                  <c:v>820.0</c:v>
                </c:pt>
                <c:pt idx="1053">
                  <c:v>-230.0</c:v>
                </c:pt>
                <c:pt idx="1054">
                  <c:v>2940.0</c:v>
                </c:pt>
                <c:pt idx="1055">
                  <c:v>-175.0</c:v>
                </c:pt>
                <c:pt idx="1056">
                  <c:v>3510.0</c:v>
                </c:pt>
                <c:pt idx="1057">
                  <c:v>-40.0</c:v>
                </c:pt>
                <c:pt idx="1058">
                  <c:v>-155.0</c:v>
                </c:pt>
                <c:pt idx="1059">
                  <c:v>810.0</c:v>
                </c:pt>
                <c:pt idx="1060">
                  <c:v>3340.0</c:v>
                </c:pt>
                <c:pt idx="1061">
                  <c:v>-105.0</c:v>
                </c:pt>
                <c:pt idx="1062">
                  <c:v>125.0</c:v>
                </c:pt>
                <c:pt idx="1063">
                  <c:v>10.0</c:v>
                </c:pt>
                <c:pt idx="1064">
                  <c:v>1205.0</c:v>
                </c:pt>
                <c:pt idx="1065">
                  <c:v>840.0</c:v>
                </c:pt>
                <c:pt idx="1066">
                  <c:v>-20.0</c:v>
                </c:pt>
                <c:pt idx="1067">
                  <c:v>-105.0</c:v>
                </c:pt>
                <c:pt idx="1068">
                  <c:v>-345.0</c:v>
                </c:pt>
                <c:pt idx="1069">
                  <c:v>-335.0</c:v>
                </c:pt>
                <c:pt idx="1070">
                  <c:v>195.0</c:v>
                </c:pt>
                <c:pt idx="1071">
                  <c:v>1115.0</c:v>
                </c:pt>
                <c:pt idx="1072">
                  <c:v>-365.0</c:v>
                </c:pt>
                <c:pt idx="1073">
                  <c:v>935.0</c:v>
                </c:pt>
                <c:pt idx="1074">
                  <c:v>-150.0</c:v>
                </c:pt>
                <c:pt idx="1075">
                  <c:v>2995.0</c:v>
                </c:pt>
                <c:pt idx="1076">
                  <c:v>65.0</c:v>
                </c:pt>
                <c:pt idx="1077">
                  <c:v>-105.0</c:v>
                </c:pt>
                <c:pt idx="1078">
                  <c:v>15.0</c:v>
                </c:pt>
                <c:pt idx="1079">
                  <c:v>-395.0</c:v>
                </c:pt>
                <c:pt idx="1080">
                  <c:v>175.0</c:v>
                </c:pt>
                <c:pt idx="1081">
                  <c:v>-160.0</c:v>
                </c:pt>
                <c:pt idx="1082">
                  <c:v>150.0</c:v>
                </c:pt>
                <c:pt idx="1083">
                  <c:v>90.0</c:v>
                </c:pt>
                <c:pt idx="1084">
                  <c:v>-245.0</c:v>
                </c:pt>
                <c:pt idx="1085">
                  <c:v>590.0</c:v>
                </c:pt>
                <c:pt idx="1086">
                  <c:v>1500.0</c:v>
                </c:pt>
                <c:pt idx="1087">
                  <c:v>-190.0</c:v>
                </c:pt>
                <c:pt idx="1088">
                  <c:v>95.0</c:v>
                </c:pt>
                <c:pt idx="1089">
                  <c:v>1255.0</c:v>
                </c:pt>
                <c:pt idx="1090">
                  <c:v>1400.0</c:v>
                </c:pt>
                <c:pt idx="1091">
                  <c:v>-260.0</c:v>
                </c:pt>
                <c:pt idx="1092">
                  <c:v>2140.0</c:v>
                </c:pt>
                <c:pt idx="1093">
                  <c:v>205.0</c:v>
                </c:pt>
                <c:pt idx="1094">
                  <c:v>1455.0</c:v>
                </c:pt>
                <c:pt idx="1095">
                  <c:v>50.0</c:v>
                </c:pt>
                <c:pt idx="1096">
                  <c:v>1440.0</c:v>
                </c:pt>
                <c:pt idx="1097">
                  <c:v>1410.0</c:v>
                </c:pt>
                <c:pt idx="1098">
                  <c:v>-325.0</c:v>
                </c:pt>
                <c:pt idx="1099">
                  <c:v>-175.0</c:v>
                </c:pt>
                <c:pt idx="1100">
                  <c:v>1160.0</c:v>
                </c:pt>
                <c:pt idx="1101">
                  <c:v>970.0</c:v>
                </c:pt>
                <c:pt idx="1102">
                  <c:v>600.0</c:v>
                </c:pt>
                <c:pt idx="1103">
                  <c:v>1190.0</c:v>
                </c:pt>
                <c:pt idx="1104">
                  <c:v>90.0</c:v>
                </c:pt>
                <c:pt idx="1105">
                  <c:v>750.0</c:v>
                </c:pt>
                <c:pt idx="1106">
                  <c:v>390.0</c:v>
                </c:pt>
                <c:pt idx="1107">
                  <c:v>-175.0</c:v>
                </c:pt>
                <c:pt idx="1108">
                  <c:v>-275.0</c:v>
                </c:pt>
                <c:pt idx="1109">
                  <c:v>85.0</c:v>
                </c:pt>
                <c:pt idx="1110">
                  <c:v>420.0</c:v>
                </c:pt>
                <c:pt idx="1111">
                  <c:v>-110.0</c:v>
                </c:pt>
                <c:pt idx="1112">
                  <c:v>445.0</c:v>
                </c:pt>
                <c:pt idx="1113">
                  <c:v>770.0</c:v>
                </c:pt>
                <c:pt idx="1114">
                  <c:v>-290.0</c:v>
                </c:pt>
                <c:pt idx="1115">
                  <c:v>50.0</c:v>
                </c:pt>
                <c:pt idx="1116">
                  <c:v>75.0</c:v>
                </c:pt>
                <c:pt idx="1117">
                  <c:v>5.0</c:v>
                </c:pt>
                <c:pt idx="1118">
                  <c:v>490.0</c:v>
                </c:pt>
                <c:pt idx="1119">
                  <c:v>720.0</c:v>
                </c:pt>
                <c:pt idx="1120">
                  <c:v>310.0</c:v>
                </c:pt>
                <c:pt idx="1121">
                  <c:v>625.0</c:v>
                </c:pt>
                <c:pt idx="1122">
                  <c:v>1945.0</c:v>
                </c:pt>
                <c:pt idx="1123">
                  <c:v>795.0</c:v>
                </c:pt>
                <c:pt idx="1124">
                  <c:v>205.0</c:v>
                </c:pt>
                <c:pt idx="1125">
                  <c:v>1000.0</c:v>
                </c:pt>
                <c:pt idx="1126">
                  <c:v>110.0</c:v>
                </c:pt>
                <c:pt idx="1127">
                  <c:v>490.0</c:v>
                </c:pt>
                <c:pt idx="1128">
                  <c:v>765.0</c:v>
                </c:pt>
                <c:pt idx="1129">
                  <c:v>430.0</c:v>
                </c:pt>
                <c:pt idx="1130">
                  <c:v>60.0</c:v>
                </c:pt>
                <c:pt idx="1131">
                  <c:v>-125.0</c:v>
                </c:pt>
                <c:pt idx="1132">
                  <c:v>610.0</c:v>
                </c:pt>
                <c:pt idx="1133">
                  <c:v>265.0</c:v>
                </c:pt>
                <c:pt idx="1134">
                  <c:v>160.0</c:v>
                </c:pt>
                <c:pt idx="1135">
                  <c:v>410.0</c:v>
                </c:pt>
                <c:pt idx="1136">
                  <c:v>115.0</c:v>
                </c:pt>
                <c:pt idx="1137">
                  <c:v>385.0</c:v>
                </c:pt>
                <c:pt idx="1138">
                  <c:v>-55.0</c:v>
                </c:pt>
                <c:pt idx="1139">
                  <c:v>85.0</c:v>
                </c:pt>
                <c:pt idx="1140">
                  <c:v>-135.0</c:v>
                </c:pt>
                <c:pt idx="1141">
                  <c:v>65.0</c:v>
                </c:pt>
                <c:pt idx="1142">
                  <c:v>125.0</c:v>
                </c:pt>
                <c:pt idx="1143">
                  <c:v>190.0</c:v>
                </c:pt>
                <c:pt idx="1144">
                  <c:v>185.0</c:v>
                </c:pt>
                <c:pt idx="1145">
                  <c:v>725.0</c:v>
                </c:pt>
                <c:pt idx="1146">
                  <c:v>25.0</c:v>
                </c:pt>
                <c:pt idx="1147">
                  <c:v>635.0</c:v>
                </c:pt>
                <c:pt idx="1148">
                  <c:v>15.0</c:v>
                </c:pt>
                <c:pt idx="1149">
                  <c:v>505.0</c:v>
                </c:pt>
                <c:pt idx="1150">
                  <c:v>-65.0</c:v>
                </c:pt>
                <c:pt idx="1151">
                  <c:v>150.0</c:v>
                </c:pt>
                <c:pt idx="1152">
                  <c:v>60.0</c:v>
                </c:pt>
                <c:pt idx="1153">
                  <c:v>195.0</c:v>
                </c:pt>
                <c:pt idx="1154">
                  <c:v>430.0</c:v>
                </c:pt>
                <c:pt idx="1155">
                  <c:v>1660.0</c:v>
                </c:pt>
                <c:pt idx="1156">
                  <c:v>490.0</c:v>
                </c:pt>
                <c:pt idx="1157">
                  <c:v>825.0</c:v>
                </c:pt>
                <c:pt idx="1158">
                  <c:v>645.0</c:v>
                </c:pt>
                <c:pt idx="1159">
                  <c:v>950.0</c:v>
                </c:pt>
                <c:pt idx="1160">
                  <c:v>1470.0</c:v>
                </c:pt>
                <c:pt idx="1161">
                  <c:v>705.0</c:v>
                </c:pt>
                <c:pt idx="1162">
                  <c:v>-35.0</c:v>
                </c:pt>
                <c:pt idx="1163">
                  <c:v>1115.0</c:v>
                </c:pt>
                <c:pt idx="1164">
                  <c:v>-50.0</c:v>
                </c:pt>
                <c:pt idx="1165">
                  <c:v>1370.0</c:v>
                </c:pt>
                <c:pt idx="1166">
                  <c:v>375.0</c:v>
                </c:pt>
                <c:pt idx="1167">
                  <c:v>1030.0</c:v>
                </c:pt>
                <c:pt idx="1168">
                  <c:v>885.0</c:v>
                </c:pt>
                <c:pt idx="1169">
                  <c:v>900.0</c:v>
                </c:pt>
                <c:pt idx="1170">
                  <c:v>530.0</c:v>
                </c:pt>
                <c:pt idx="1171">
                  <c:v>1305.0</c:v>
                </c:pt>
                <c:pt idx="1172">
                  <c:v>1130.0</c:v>
                </c:pt>
                <c:pt idx="1173">
                  <c:v>690.0</c:v>
                </c:pt>
                <c:pt idx="1174">
                  <c:v>660.0</c:v>
                </c:pt>
                <c:pt idx="1175">
                  <c:v>1165.0</c:v>
                </c:pt>
                <c:pt idx="1176">
                  <c:v>40.0</c:v>
                </c:pt>
                <c:pt idx="1177">
                  <c:v>795.0</c:v>
                </c:pt>
                <c:pt idx="1178">
                  <c:v>1335.0</c:v>
                </c:pt>
                <c:pt idx="1179">
                  <c:v>-155.0</c:v>
                </c:pt>
                <c:pt idx="1180">
                  <c:v>900.0</c:v>
                </c:pt>
                <c:pt idx="1181">
                  <c:v>1350.0</c:v>
                </c:pt>
                <c:pt idx="1182">
                  <c:v>-115.0</c:v>
                </c:pt>
                <c:pt idx="1183">
                  <c:v>-95.0</c:v>
                </c:pt>
                <c:pt idx="1184">
                  <c:v>480.0</c:v>
                </c:pt>
                <c:pt idx="1185">
                  <c:v>-250.0</c:v>
                </c:pt>
                <c:pt idx="1186">
                  <c:v>-20.0</c:v>
                </c:pt>
                <c:pt idx="1187">
                  <c:v>-55.0</c:v>
                </c:pt>
                <c:pt idx="1188">
                  <c:v>-175.0</c:v>
                </c:pt>
                <c:pt idx="1189">
                  <c:v>-75.0</c:v>
                </c:pt>
                <c:pt idx="1190">
                  <c:v>-115.0</c:v>
                </c:pt>
                <c:pt idx="1191">
                  <c:v>5.0</c:v>
                </c:pt>
                <c:pt idx="1192">
                  <c:v>25.0</c:v>
                </c:pt>
                <c:pt idx="1193">
                  <c:v>-95.0</c:v>
                </c:pt>
                <c:pt idx="1194">
                  <c:v>-75.0</c:v>
                </c:pt>
                <c:pt idx="1195">
                  <c:v>65.0</c:v>
                </c:pt>
                <c:pt idx="1196">
                  <c:v>105.0</c:v>
                </c:pt>
                <c:pt idx="1197">
                  <c:v>-75.0</c:v>
                </c:pt>
                <c:pt idx="1198">
                  <c:v>185.0</c:v>
                </c:pt>
                <c:pt idx="1199">
                  <c:v>-55.0</c:v>
                </c:pt>
                <c:pt idx="1200">
                  <c:v>-35.0</c:v>
                </c:pt>
                <c:pt idx="1201">
                  <c:v>-95.0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69174272"/>
        <c:axId val="-1569172224"/>
      </c:barChart>
      <c:catAx>
        <c:axId val="-1569174272"/>
        <c:scaling>
          <c:orientation val="minMax"/>
        </c:scaling>
        <c:delete val="0"/>
        <c:axPos val="l"/>
        <c:majorTickMark val="out"/>
        <c:minorTickMark val="none"/>
        <c:tickLblPos val="nextTo"/>
        <c:crossAx val="-1569172224"/>
        <c:crosses val="autoZero"/>
        <c:auto val="1"/>
        <c:lblAlgn val="ctr"/>
        <c:lblOffset val="100"/>
        <c:noMultiLvlLbl val="0"/>
      </c:catAx>
      <c:valAx>
        <c:axId val="-1569172224"/>
        <c:scaling>
          <c:orientation val="minMax"/>
          <c:max val="450.0"/>
          <c:min val="-450.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-1569174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PRODUÇÃO INDIVIDUAL - NOTA 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val>
            <c:numRef>
              <c:f>'PI-PPG 100'!$AS$3:$AS$67</c:f>
              <c:numCache>
                <c:formatCode>0</c:formatCode>
                <c:ptCount val="6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69203056"/>
        <c:axId val="-1569200736"/>
      </c:barChart>
      <c:catAx>
        <c:axId val="-1569203056"/>
        <c:scaling>
          <c:orientation val="minMax"/>
        </c:scaling>
        <c:delete val="0"/>
        <c:axPos val="l"/>
        <c:majorTickMark val="out"/>
        <c:minorTickMark val="none"/>
        <c:tickLblPos val="nextTo"/>
        <c:crossAx val="-1569200736"/>
        <c:crosses val="autoZero"/>
        <c:auto val="1"/>
        <c:lblAlgn val="ctr"/>
        <c:lblOffset val="100"/>
        <c:noMultiLvlLbl val="0"/>
      </c:catAx>
      <c:valAx>
        <c:axId val="-1569200736"/>
        <c:scaling>
          <c:orientation val="minMax"/>
          <c:max val="250.0"/>
          <c:min val="-250.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-1569203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PRODUÇÃO INDIVIDUAL - NOTA 4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val>
            <c:numRef>
              <c:f>'PI-PPG 100'!$AU$3:$AU$67</c:f>
              <c:numCache>
                <c:formatCode>0</c:formatCode>
                <c:ptCount val="6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69627264"/>
        <c:axId val="-1569624944"/>
      </c:barChart>
      <c:catAx>
        <c:axId val="-1569627264"/>
        <c:scaling>
          <c:orientation val="minMax"/>
        </c:scaling>
        <c:delete val="0"/>
        <c:axPos val="l"/>
        <c:majorTickMark val="out"/>
        <c:minorTickMark val="none"/>
        <c:tickLblPos val="nextTo"/>
        <c:crossAx val="-1569624944"/>
        <c:crosses val="autoZero"/>
        <c:auto val="1"/>
        <c:lblAlgn val="ctr"/>
        <c:lblOffset val="100"/>
        <c:noMultiLvlLbl val="0"/>
      </c:catAx>
      <c:valAx>
        <c:axId val="-1569624944"/>
        <c:scaling>
          <c:orientation val="minMax"/>
          <c:max val="350.0"/>
          <c:min val="-350.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-15696272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PRODUÇÃO INDIVIDUAL - NOTA 5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725971128608924"/>
          <c:y val="0.209958619829212"/>
          <c:w val="0.881277996500437"/>
          <c:h val="0.657375651547078"/>
        </c:manualLayout>
      </c:layout>
      <c:barChart>
        <c:barDir val="bar"/>
        <c:grouping val="clustered"/>
        <c:varyColors val="0"/>
        <c:ser>
          <c:idx val="0"/>
          <c:order val="0"/>
          <c:invertIfNegative val="0"/>
          <c:val>
            <c:numRef>
              <c:f>'PI-PPG 100'!$AW$3:$AW$67</c:f>
              <c:numCache>
                <c:formatCode>0</c:formatCode>
                <c:ptCount val="6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68969952"/>
        <c:axId val="-1568967904"/>
      </c:barChart>
      <c:catAx>
        <c:axId val="-1568969952"/>
        <c:scaling>
          <c:orientation val="minMax"/>
        </c:scaling>
        <c:delete val="0"/>
        <c:axPos val="l"/>
        <c:majorTickMark val="out"/>
        <c:minorTickMark val="none"/>
        <c:tickLblPos val="nextTo"/>
        <c:crossAx val="-1568967904"/>
        <c:crosses val="autoZero"/>
        <c:auto val="1"/>
        <c:lblAlgn val="ctr"/>
        <c:lblOffset val="100"/>
        <c:noMultiLvlLbl val="0"/>
      </c:catAx>
      <c:valAx>
        <c:axId val="-1568967904"/>
        <c:scaling>
          <c:orientation val="minMax"/>
          <c:max val="450.0"/>
          <c:min val="-450.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-1568969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PRODUÇÃO INDIVIDUAL</a:t>
            </a:r>
            <a:r>
              <a:rPr lang="en-US" sz="1600" baseline="0"/>
              <a:t> - PONTOS</a:t>
            </a:r>
            <a:endParaRPr lang="en-US" sz="1600"/>
          </a:p>
        </c:rich>
      </c:tx>
      <c:overlay val="0"/>
    </c:title>
    <c:autoTitleDeleted val="0"/>
    <c:plotArea>
      <c:layout/>
      <c:bubbleChart>
        <c:varyColors val="0"/>
        <c:ser>
          <c:idx val="0"/>
          <c:order val="0"/>
          <c:invertIfNegative val="0"/>
          <c:xVal>
            <c:strRef>
              <c:f>'PI AREA  P75'!$E$3:$E$1204</c:f>
              <c:strCache>
                <c:ptCount val="1202"/>
                <c:pt idx="0">
                  <c:v>ADRIANA LIMONGELI GURGUEIRA_FCMSCSP-TI_FO_33019010013P0</c:v>
                </c:pt>
                <c:pt idx="1">
                  <c:v>ALESSANDRA SPADA DURANTE_FCMSCSP-TI_FO_33019010013P0</c:v>
                </c:pt>
                <c:pt idx="2">
                  <c:v>AMALIA RODRIGUES_FCMSCSP-TI_FO_33019010013P0</c:v>
                </c:pt>
                <c:pt idx="3">
                  <c:v>ANA LUIZA PEREIRA GOMES PINTO NAVAS_FCMSCSP-TI_FO_33019010013P0</c:v>
                </c:pt>
                <c:pt idx="4">
                  <c:v>CARLA ANDREA TIEPPO_FCMSCSP-TI_FO_33019010013P0</c:v>
                </c:pt>
                <c:pt idx="5">
                  <c:v>ELISIANE CRESTANI DE MIRANDA GONSALEZ_FCMSCSP-TI_FO_33019010013P0</c:v>
                </c:pt>
                <c:pt idx="6">
                  <c:v>KATIA DE ALMEIDA_FCMSCSP-TI_FO_33019010013P0</c:v>
                </c:pt>
                <c:pt idx="7">
                  <c:v>MARGARITA APARECIDA BERNAL WIESELBERG_FCMSCSP-TI_FO_33019010013P0</c:v>
                </c:pt>
                <c:pt idx="8">
                  <c:v>MARINA MARTINS PEREIRA PADOVANI_FCMSCSP-TI_FO_33019010013P0</c:v>
                </c:pt>
                <c:pt idx="9">
                  <c:v>NOEMI TAKIUCHI_FCMSCSP-TI_FO_33019010013P0</c:v>
                </c:pt>
                <c:pt idx="10">
                  <c:v>OSMAR MESQUITA DE SOUSA NETO_FCMSCSP-TI_FO_33019010013P0</c:v>
                </c:pt>
                <c:pt idx="11">
                  <c:v>PAULO EDUARDO DAMASCENO MELO_FCMSCSP-TI_FO_33019010013P0</c:v>
                </c:pt>
                <c:pt idx="12">
                  <c:v>SANDRA CRISTINA FONSECA PIRES_FCMSCSP-TI_FO_33019010013P0</c:v>
                </c:pt>
                <c:pt idx="13">
                  <c:v>ALEXANDRE SERGIO SILVA_FESP/UPE_EF_25004018014P0</c:v>
                </c:pt>
                <c:pt idx="14">
                  <c:v>AMILTON DA CRUZ SANTOS_FESP/UPE_EF_25004018014P0</c:v>
                </c:pt>
                <c:pt idx="15">
                  <c:v>CLARA MARIA SILVESTRE MONTEIRO DE FREITAS_FESP/UPE_EF_25004018014P0</c:v>
                </c:pt>
                <c:pt idx="16">
                  <c:v>CLARICE MARIA DE LUCENA MARTINS_FESP/UPE_EF_25004018014P0</c:v>
                </c:pt>
                <c:pt idx="17">
                  <c:v>FERNANDO JOSE DE SA PEREIRA GUIMARAES_FESP/UPE_EF_25004018014P0</c:v>
                </c:pt>
                <c:pt idx="18">
                  <c:v>FILIPE FERREIRA DA COSTA_FESP/UPE_EF_25004018014P0</c:v>
                </c:pt>
                <c:pt idx="19">
                  <c:v>GILMARIO RICARTE BATISTA_FESP/UPE_EF_25004018014P0</c:v>
                </c:pt>
                <c:pt idx="20">
                  <c:v>HELEODORIO HONORATO DOS SANTOS_FESP/UPE_EF_25004018014P0</c:v>
                </c:pt>
                <c:pt idx="21">
                  <c:v>IRAQUITAN DE OLIVEIRA CAMINHA_FESP/UPE_EF_25004018014P0</c:v>
                </c:pt>
                <c:pt idx="22">
                  <c:v>JORGE BEZERRA_FESP/UPE_EF_25004018014P0</c:v>
                </c:pt>
                <c:pt idx="23">
                  <c:v>JOSE CAZUZA DE FARIAS JUNIOR_FESP/UPE_EF_25004018014P0</c:v>
                </c:pt>
                <c:pt idx="24">
                  <c:v>LIVIA TENORIO BRASILEIRO_FESP/UPE_EF_25004018014P0</c:v>
                </c:pt>
                <c:pt idx="25">
                  <c:v>MANOEL DA CUNHA COSTA_FESP/UPE_EF_25004018014P0</c:v>
                </c:pt>
                <c:pt idx="26">
                  <c:v>MARCELO SOARES TAVARES DE MELO_FESP/UPE_EF_25004018014P0</c:v>
                </c:pt>
                <c:pt idx="27">
                  <c:v>MARCILIO BARBOSA MENDONCA DE SOUZA JUNIOR_FESP/UPE_EF_25004018014P0</c:v>
                </c:pt>
                <c:pt idx="28">
                  <c:v>MARCOS ANDRE MOURA DOS SANTOS_FESP/UPE_EF_25004018014P0</c:v>
                </c:pt>
                <c:pt idx="29">
                  <c:v>MARIA DO SOCORRO BRASILEIRO SANTOS_FESP/UPE_EF_25004018014P0</c:v>
                </c:pt>
                <c:pt idx="30">
                  <c:v>MARIA DO SOCORRO CIRILO DE SOUSA_FESP/UPE_EF_25004018014P0</c:v>
                </c:pt>
                <c:pt idx="31">
                  <c:v>MARIA TERESA CATTUZZO_FESP/UPE_EF_25004018014P0</c:v>
                </c:pt>
                <c:pt idx="32">
                  <c:v>MAURO VIRGILIO GOMES DE BARROS_FESP/UPE_EF_25004018014P0</c:v>
                </c:pt>
                <c:pt idx="33">
                  <c:v>PIERRE NORMANDO GOMES-DA-SILVA_FESP/UPE_EF_25004018014P0</c:v>
                </c:pt>
                <c:pt idx="34">
                  <c:v>RAFAEL MIRANDA TASSITANO_FESP/UPE_EF_25004018014P0</c:v>
                </c:pt>
                <c:pt idx="35">
                  <c:v>RAPHAEL MENDES RITTI DIAS_FESP/UPE_EF_25004018014P0</c:v>
                </c:pt>
                <c:pt idx="36">
                  <c:v>RODRIGO CAPPATO DE ARAUJO_FESP/UPE_EF_25004018014P0</c:v>
                </c:pt>
                <c:pt idx="37">
                  <c:v>WAGNER LUIZ DO PRADO_FESP/UPE_EF_25004018014P0</c:v>
                </c:pt>
                <c:pt idx="38">
                  <c:v>AFRANIO DE ANDRADE BASTOS_FUFSE_EF_27001016042P0</c:v>
                </c:pt>
                <c:pt idx="39">
                  <c:v>ALDEMIR SMITH MENEZES_FUFSE_EF_27001016042P0</c:v>
                </c:pt>
                <c:pt idx="40">
                  <c:v>ANDERSON CARLOS MARCAL_FUFSE_EF_27001016042P0</c:v>
                </c:pt>
                <c:pt idx="41">
                  <c:v>ANTONIO CESAR CABRAL DE OLIVEIRA_FUFSE_EF_27001016042P0</c:v>
                </c:pt>
                <c:pt idx="42">
                  <c:v>CIRO JOSE BRITO_FUFSE_EF_27001016042P0</c:v>
                </c:pt>
                <c:pt idx="43">
                  <c:v>DANILO RIBEIRO GUERRA_FUFSE_EF_27001016042P0</c:v>
                </c:pt>
                <c:pt idx="44">
                  <c:v>EMERSON PARDONO_FUFSE_EF_27001016042P0</c:v>
                </c:pt>
                <c:pt idx="45">
                  <c:v>FELIPE JOSE AIDAR MARTINS_FUFSE_EF_27001016042P0</c:v>
                </c:pt>
                <c:pt idx="46">
                  <c:v>JOSE ADERVAL ARAGAO_FUFSE_EF_27001016042P0</c:v>
                </c:pt>
                <c:pt idx="47">
                  <c:v>MARCO ANTONIO PRADO NUNES_FUFSE_EF_27001016042P0</c:v>
                </c:pt>
                <c:pt idx="48">
                  <c:v>MARCOS BEZERRA DE ALMEIDA_FUFSE_EF_27001016042P0</c:v>
                </c:pt>
                <c:pt idx="49">
                  <c:v>MARZO EDIR DA SILVA_FUFSE_EF_27001016042P0</c:v>
                </c:pt>
                <c:pt idx="50">
                  <c:v>RAQUEL SIMOES MENDES NETTO_FUFSE_EF_27001016042P0</c:v>
                </c:pt>
                <c:pt idx="51">
                  <c:v>ROBERTO JERONIMO DOS SANTOS SILVA_FUFSE_EF_27001016042P0</c:v>
                </c:pt>
                <c:pt idx="52">
                  <c:v>ROGERIO BRANDAO WICHI_FUFSE_EF_27001016042P0</c:v>
                </c:pt>
                <c:pt idx="53">
                  <c:v>WALDERI MONTEIRO DA SILVA JUNIOR_FUFSE_EF_27001016042P0</c:v>
                </c:pt>
                <c:pt idx="54">
                  <c:v>ANA CLAUDIA FIORINI_PUC/SP_FO_33005010024P9</c:v>
                </c:pt>
                <c:pt idx="55">
                  <c:v>BEATRIZ CAVALCANTI DE ALBUQUERQUE CAIUBY NOVAES_PUC/SP_FO_33005010024P9</c:v>
                </c:pt>
                <c:pt idx="56">
                  <c:v>BEATRIZ DE CASTRO ANDRADE MENDES_PUC/SP_FO_33005010024P9</c:v>
                </c:pt>
                <c:pt idx="57">
                  <c:v>DORIS RUTHY LEWIS_PUC/SP_FO_33005010024P9</c:v>
                </c:pt>
                <c:pt idx="58">
                  <c:v>ESTHER MANDELBAUM GONCALVES BIANCHINI_PUC/SP_FO_33005010024P9</c:v>
                </c:pt>
                <c:pt idx="59">
                  <c:v>LESLIE PICCOLOTTO FERREIRA_PUC/SP_FO_33005010024P9</c:v>
                </c:pt>
                <c:pt idx="60">
                  <c:v>LUIZ AUGUSTO DE PAULA SOUZA_PUC/SP_FO_33005010024P9</c:v>
                </c:pt>
                <c:pt idx="61">
                  <c:v>MARIA CLAUDIA CUNHA_PUC/SP_FO_33005010024P9</c:v>
                </c:pt>
                <c:pt idx="62">
                  <c:v>MARTA ASSUMPCAO DE ANDRADA E SILVA_PUC/SP_FO_33005010024P9</c:v>
                </c:pt>
                <c:pt idx="63">
                  <c:v>REGINA MARIA AYRES DE CAMARGO FREIRE_PUC/SP_FO_33005010024P9</c:v>
                </c:pt>
                <c:pt idx="64">
                  <c:v>RUTH RAMALHO RUIVO PALLADINO_PUC/SP_FO_33005010024P9</c:v>
                </c:pt>
                <c:pt idx="65">
                  <c:v>TERESA MARIA MOMENSOHN DOS SANTOS_PUC/SP_FO_33005010024P9</c:v>
                </c:pt>
                <c:pt idx="66">
                  <c:v>APARECIDO PIMENTEL FERREIRA_UCB_EF_53003012007P7</c:v>
                </c:pt>
                <c:pt idx="67">
                  <c:v>CARMEN SILVIA GRUBERT CAMPBELL_UCB_EF_53003012007P7</c:v>
                </c:pt>
                <c:pt idx="68">
                  <c:v>CLAUDIO OLAVO DE ALMEIDA CORDOVA_UCB_EF_53003012007P7</c:v>
                </c:pt>
                <c:pt idx="69">
                  <c:v>DANIEL ALEXANDRE BOULLOSA ALVAREZ_UCB_EF_53003012007P7</c:v>
                </c:pt>
                <c:pt idx="70">
                  <c:v>EDUARDO BODNARIUC FONTES_UCB_EF_53003012007P7</c:v>
                </c:pt>
                <c:pt idx="71">
                  <c:v>ELAINE CRISTINA VIEIRA_UCB_EF_53003012007P7</c:v>
                </c:pt>
                <c:pt idx="72">
                  <c:v>FRANCISCO MARTINS DA SILVA_UCB_EF_53003012007P7</c:v>
                </c:pt>
                <c:pt idx="73">
                  <c:v>GISLANE FERREIRA DE MELO_UCB_EF_53003012007P7</c:v>
                </c:pt>
                <c:pt idx="74">
                  <c:v>GUILHERME BORGES PEREIRA_UCB_EF_53003012007P7</c:v>
                </c:pt>
                <c:pt idx="75">
                  <c:v>HERBERT GUSTAVO SIMOES_UCB_EF_53003012007P7</c:v>
                </c:pt>
                <c:pt idx="76">
                  <c:v>JONATO PRESTES_UCB_EF_53003012007P7</c:v>
                </c:pt>
                <c:pt idx="77">
                  <c:v>MILTON ROCHA DE MORAES_UCB_EF_53003012007P7</c:v>
                </c:pt>
                <c:pt idx="78">
                  <c:v>NANCI MARIA DE FRANCA_UCB_EF_53003012007P7</c:v>
                </c:pt>
                <c:pt idx="79">
                  <c:v>RINALDO WELLERSON PEREIRA_UCB_EF_53003012007P7</c:v>
                </c:pt>
                <c:pt idx="80">
                  <c:v>TANIA MARA VIEIRA SAMPAIO_UCB_EF_53003012007P7</c:v>
                </c:pt>
                <c:pt idx="81">
                  <c:v>ADRIANA COUTINHO DE AZEVEDO GUIMARAES_UDESC_EF_41002016004P8</c:v>
                </c:pt>
                <c:pt idx="82">
                  <c:v>ALCYANE MARINHO_UDESC_EF_41002016004P8</c:v>
                </c:pt>
                <c:pt idx="83">
                  <c:v>ALEXANDRA FOLLE_UDESC_EF_41002016004P8</c:v>
                </c:pt>
                <c:pt idx="84">
                  <c:v>ALEXANDRO ANDRADE_UDESC_EF_41002016004P8</c:v>
                </c:pt>
                <c:pt idx="85">
                  <c:v>ANAMARIA FLEIG MAYER_UDESC_EF_41002016004P8</c:v>
                </c:pt>
                <c:pt idx="86">
                  <c:v>ANDREIA PELEGRINI_UDESC_EF_41002016004P8</c:v>
                </c:pt>
                <c:pt idx="87">
                  <c:v>CAROLINE RUSCHEL_UDESC_EF_41002016004P8</c:v>
                </c:pt>
                <c:pt idx="88">
                  <c:v>ERICO FELDEN PEREIRA_UDESC_EF_41002016004P8</c:v>
                </c:pt>
                <c:pt idx="89">
                  <c:v>FABRIZIO CAPUTO_UDESC_EF_41002016004P8</c:v>
                </c:pt>
                <c:pt idx="90">
                  <c:v>FERNANDO LUIZ CARDOSO_UDESC_EF_41002016004P8</c:v>
                </c:pt>
                <c:pt idx="91">
                  <c:v>FRANCISCO ROSA NETO_UDESC_EF_41002016004P8</c:v>
                </c:pt>
                <c:pt idx="92">
                  <c:v>GELCEMAR OLIVEIRA FARIAS_UDESC_EF_41002016004P8</c:v>
                </c:pt>
                <c:pt idx="93">
                  <c:v>GIOVANA ZARPELLON MAZO_UDESC_EF_41002016004P8</c:v>
                </c:pt>
                <c:pt idx="94">
                  <c:v>HELIO ROESLER_UDESC_EF_41002016004P8</c:v>
                </c:pt>
                <c:pt idx="95">
                  <c:v>LORIVAL JOSE CARMINATTI_UDESC_EF_41002016004P8</c:v>
                </c:pt>
                <c:pt idx="96">
                  <c:v>MAGNUS BENETTI_UDESC_EF_41002016004P8</c:v>
                </c:pt>
                <c:pt idx="97">
                  <c:v>MARCIO JOSE DOS SANTOS_UDESC_EF_41002016004P8</c:v>
                </c:pt>
                <c:pt idx="98">
                  <c:v>MONIQUE DA SILVA GEVAERD_UDESC_EF_41002016004P8</c:v>
                </c:pt>
                <c:pt idx="99">
                  <c:v>NOE GOMES BORGES JUNIOR_UDESC_EF_41002016004P8</c:v>
                </c:pt>
                <c:pt idx="100">
                  <c:v>RUDNEY DA SILVA_UDESC_EF_41002016004P8</c:v>
                </c:pt>
                <c:pt idx="101">
                  <c:v>SEBASTIAO IBERES LOPES MELO_UDESC_EF_41002016004P8</c:v>
                </c:pt>
                <c:pt idx="102">
                  <c:v>STELLA MARIS MICHAELSEN_UDESC_EF_41002016004P8</c:v>
                </c:pt>
                <c:pt idx="103">
                  <c:v>SUSANA CRISTINA DOMENECH_UDESC_EF_41002016004P8</c:v>
                </c:pt>
                <c:pt idx="104">
                  <c:v>SUZANA MATHEUS PEREIRA_UDESC_EF_41002016004P8</c:v>
                </c:pt>
                <c:pt idx="105">
                  <c:v>TALES DE CARVALHO_UDESC_EF_41002016004P8</c:v>
                </c:pt>
                <c:pt idx="106">
                  <c:v>THAIS SILVA BELTRAME_UDESC_EF_41002016004P8</c:v>
                </c:pt>
                <c:pt idx="107">
                  <c:v>VALMOR RAMOS_UDESC_EF_41002016004P8</c:v>
                </c:pt>
                <c:pt idx="108">
                  <c:v>VITOR PEREIRA COSTA_UDESC_EF_41002016004P8</c:v>
                </c:pt>
                <c:pt idx="109">
                  <c:v>ALESSANDRA SWAROWSKY MARTIN_UDESC_FT_41002016021P0</c:v>
                </c:pt>
                <c:pt idx="110">
                  <c:v>ANAMARIA FLEIG MAYER_UDESC_FT_41002016021P0</c:v>
                </c:pt>
                <c:pt idx="111">
                  <c:v>CAMILA ISABEL SANTOS SCHIVINSKI_UDESC_FT_41002016021P0</c:v>
                </c:pt>
                <c:pt idx="112">
                  <c:v>CLARISSA MEDEIROS DA LUZ_UDESC_FT_41002016021P0</c:v>
                </c:pt>
                <c:pt idx="113">
                  <c:v>CLAUDIA MIRIAN DE GODOY MARQUES_UDESC_FT_41002016021P0</c:v>
                </c:pt>
                <c:pt idx="114">
                  <c:v>DAYANE MONTEMEZZO_UDESC_FT_41002016021P0</c:v>
                </c:pt>
                <c:pt idx="115">
                  <c:v>DEBORAH DE CAMARGO HIZUME_UDESC_FT_41002016021P0</c:v>
                </c:pt>
                <c:pt idx="116">
                  <c:v>DEYSE BORGES KOCH_UDESC_FT_41002016021P0</c:v>
                </c:pt>
                <c:pt idx="117">
                  <c:v>ELAINE PAULIN FERRAZEANE_UDESC_FT_41002016021P0</c:v>
                </c:pt>
                <c:pt idx="118">
                  <c:v>FABIANA FLORES SPERANDIO_UDESC_FT_41002016021P0</c:v>
                </c:pt>
                <c:pt idx="119">
                  <c:v>FERNANDA ROMAGUERA PEREIRA DOS SANTOS_UDESC_FT_41002016021P0</c:v>
                </c:pt>
                <c:pt idx="120">
                  <c:v>GILMAR MORAES SANTOS_UDESC_FT_41002016021P0</c:v>
                </c:pt>
                <c:pt idx="121">
                  <c:v>JOCEMAR ILHA_UDESC_FT_41002016021P0</c:v>
                </c:pt>
                <c:pt idx="122">
                  <c:v>LILIAN GERDI KITTEL_UDESC_FT_41002016021P0</c:v>
                </c:pt>
                <c:pt idx="123">
                  <c:v>MARCOS AMARAL DE NORONHA_UDESC_FT_41002016021P0</c:v>
                </c:pt>
                <c:pt idx="124">
                  <c:v>SORAIA CRISTINA TONON DA LUZ_UDESC_FT_41002016021P0</c:v>
                </c:pt>
                <c:pt idx="125">
                  <c:v>STELLA MARIS MICHAELSEN_UDESC_FT_41002016021P0</c:v>
                </c:pt>
                <c:pt idx="126">
                  <c:v>SUZANA MATHEUS PEREIRA_UDESC_FT_41002016021P0</c:v>
                </c:pt>
                <c:pt idx="127">
                  <c:v>ADEMAR AVELAR DE ALMEIDA JUNIOR_UEL_EF_40002012029P8</c:v>
                </c:pt>
                <c:pt idx="128">
                  <c:v>AMAURI APARECIDO BÁSSOLI DE OLIVEIRA_UEL_EF_40002012029P8</c:v>
                </c:pt>
                <c:pt idx="129">
                  <c:v>ANTONIO CARLOS DOURADO_UEL_EF_40002012029P8</c:v>
                </c:pt>
                <c:pt idx="130">
                  <c:v>ANTONIO STABELINI NETO_UEL_EF_40002012029P8</c:v>
                </c:pt>
                <c:pt idx="131">
                  <c:v>ARLI RAMOS DE OLIVEIRA_UEL_EF_40002012029P8</c:v>
                </c:pt>
                <c:pt idx="132">
                  <c:v>CARLOS HEROLD JUNIOR_UEL_EF_40002012029P8</c:v>
                </c:pt>
                <c:pt idx="133">
                  <c:v>CLAUDIO KRAVCHYCHYN_UEL_EF_40002012029P8</c:v>
                </c:pt>
                <c:pt idx="134">
                  <c:v>CRIVALDO GOMES CARDOSO JUNIOR_UEL_EF_40002012029P8</c:v>
                </c:pt>
                <c:pt idx="135">
                  <c:v>DENILSON DE CASTRO TEIXEIRA_UEL_EF_40002012029P8</c:v>
                </c:pt>
                <c:pt idx="136">
                  <c:v>EDILSON SERPELONI CYRINO_UEL_EF_40002012029P8</c:v>
                </c:pt>
                <c:pt idx="137">
                  <c:v>ENIO RICARDO VAZ RONQUE_UEL_EF_40002012029P8</c:v>
                </c:pt>
                <c:pt idx="138">
                  <c:v>FABIANA ANDRADE MACHADO_UEL_EF_40002012029P8</c:v>
                </c:pt>
                <c:pt idx="139">
                  <c:v>FABIO YUZO NAKAMURA_UEL_EF_40002012029P8</c:v>
                </c:pt>
                <c:pt idx="140">
                  <c:v>FELIPE ARRUDA MOURA_UEL_EF_40002012029P8</c:v>
                </c:pt>
                <c:pt idx="141">
                  <c:v>FERNANDO AUGUSTO STAREPRAVO_UEL_EF_40002012029P8</c:v>
                </c:pt>
                <c:pt idx="142">
                  <c:v>GIULIANO GOMES DE ASSIS PIMENTEL_UEL_EF_40002012029P8</c:v>
                </c:pt>
                <c:pt idx="143">
                  <c:v>HELIO SERASSUELO JUNIOR_UEL_EF_40002012029P8</c:v>
                </c:pt>
                <c:pt idx="144">
                  <c:v>IEDA PARRA BARBOSA RINALDI_UEL_EF_40002012029P8</c:v>
                </c:pt>
                <c:pt idx="145">
                  <c:v>INARA MARQUES_UEL_EF_40002012029P8</c:v>
                </c:pt>
                <c:pt idx="146">
                  <c:v>JEANE BARCELOS SORIANO_UEL_EF_40002012029P8</c:v>
                </c:pt>
                <c:pt idx="147">
                  <c:v>JEFFERSON ROSA CARDOSO_UEL_EF_40002012029P8</c:v>
                </c:pt>
                <c:pt idx="148">
                  <c:v>JORGE BOTH_UEL_EF_40002012029P8</c:v>
                </c:pt>
                <c:pt idx="149">
                  <c:v>JOSE LUIZ LOPES VIEIRA_UEL_EF_40002012029P8</c:v>
                </c:pt>
                <c:pt idx="150">
                  <c:v>JULIANO DE SOUZA_UEL_EF_40002012029P8</c:v>
                </c:pt>
                <c:pt idx="151">
                  <c:v>LARISSA MICHELLE LARA_UEL_EF_40002012029P8</c:v>
                </c:pt>
                <c:pt idx="152">
                  <c:v>LEANDRO RICARDO ALTIMARI_UEL_EF_40002012029P8</c:v>
                </c:pt>
                <c:pt idx="153">
                  <c:v>LENAMAR FIORESE VIEIRA_UEL_EF_40002012029P8</c:v>
                </c:pt>
                <c:pt idx="154">
                  <c:v>LUIZ CLÁUDIO REEBERG STANGANELLI_UEL_EF_40002012029P8</c:v>
                </c:pt>
                <c:pt idx="155">
                  <c:v>MARCELO ROMANZINI_UEL_EF_40002012029P8</c:v>
                </c:pt>
                <c:pt idx="156">
                  <c:v>MARCIA GREGUOL_UEL_EF_40002012029P8</c:v>
                </c:pt>
                <c:pt idx="157">
                  <c:v>MARCOS DOEDERLEIN POLITO_UEL_EF_40002012029P8</c:v>
                </c:pt>
                <c:pt idx="158">
                  <c:v>MARCOS ROBERTO QUEIROGA_UEL_EF_40002012029P8</c:v>
                </c:pt>
                <c:pt idx="159">
                  <c:v>MARIA FATIMA GLANER_UEL_EF_40002012029P8</c:v>
                </c:pt>
                <c:pt idx="160">
                  <c:v>NELSON NARDO JUNIOR_UEL_EF_40002012029P8</c:v>
                </c:pt>
                <c:pt idx="161">
                  <c:v>PAULO CEZAR DE FREITAS MATHIAS_UEL_EF_40002012029P8</c:v>
                </c:pt>
                <c:pt idx="162">
                  <c:v>PEDRO PAULO DEPRA_UEL_EF_40002012029P8</c:v>
                </c:pt>
                <c:pt idx="163">
                  <c:v>RAFAEL DEMINICE_UEL_EF_40002012029P8</c:v>
                </c:pt>
                <c:pt idx="164">
                  <c:v>SIDNEY BARNABE PERES_UEL_EF_40002012029P8</c:v>
                </c:pt>
                <c:pt idx="165">
                  <c:v>SOLANGE DE PAULA RAMOS_UEL_EF_40002012029P8</c:v>
                </c:pt>
                <c:pt idx="166">
                  <c:v>SOLANGE MARTA FRANZOI DE MORAES_UEL_EF_40002012029P8</c:v>
                </c:pt>
                <c:pt idx="167">
                  <c:v>VANILDO RODRIGUES PEREIRA_UEL_EF_40002012029P8</c:v>
                </c:pt>
                <c:pt idx="168">
                  <c:v>VICTOR HUGO ALVES OKAZAKI_UEL_EF_40002012029P8</c:v>
                </c:pt>
                <c:pt idx="169">
                  <c:v>WENDELL ARTHUR LOPES_UEL_EF_40002012029P8</c:v>
                </c:pt>
                <c:pt idx="170">
                  <c:v>WILSON RINALDI_UEL_EF_40002012029P8</c:v>
                </c:pt>
                <c:pt idx="171">
                  <c:v>ANDREO FERNANDO AGUIAR_UEL_FT_40002012042P4</c:v>
                </c:pt>
                <c:pt idx="172">
                  <c:v>CELITA SALMASO_UEL_FT_40002012042P4</c:v>
                </c:pt>
                <c:pt idx="173">
                  <c:v>CHRISTIANE DE SOUZA GUERINO MACEDO_UEL_FT_40002012042P4</c:v>
                </c:pt>
                <c:pt idx="174">
                  <c:v>DARTAGNAN PINTO GUEDES_UEL_FT_40002012042P4</c:v>
                </c:pt>
                <c:pt idx="175">
                  <c:v>DEISE APARECIDA DE ALMEIDA PIRES OLIVEIRA_UEL_FT_40002012042P4</c:v>
                </c:pt>
                <c:pt idx="176">
                  <c:v>DIRCE SHIZUKO FUJISAWA_UEL_FT_40002012042P4</c:v>
                </c:pt>
                <c:pt idx="177">
                  <c:v>EDDY KRUEGER_UEL_FT_40002012042P4</c:v>
                </c:pt>
                <c:pt idx="178">
                  <c:v>EDSON LOPES LAVADO_UEL_FT_40002012042P4</c:v>
                </c:pt>
                <c:pt idx="179">
                  <c:v>ELIANE REGINA FERREIRA SERNACHE DE FREITAS_UEL_FT_40002012042P4</c:v>
                </c:pt>
                <c:pt idx="180">
                  <c:v>FABIO DE OLIVEIRA PITTA_UEL_FT_40002012042P4</c:v>
                </c:pt>
                <c:pt idx="181">
                  <c:v>JEFFERSON ROSA CARDOSO_UEL_FT_40002012042P4</c:v>
                </c:pt>
                <c:pt idx="182">
                  <c:v>KAREN BARROS PARRON FERNANDES_UEL_FT_40002012042P4</c:v>
                </c:pt>
                <c:pt idx="183">
                  <c:v>LUCIANA LOZZA PEREIRA DE MORAES_UEL_FT_40002012042P4</c:v>
                </c:pt>
                <c:pt idx="184">
                  <c:v>MARCUS VINICIUS DE MATOS GOMES_UEL_FT_40002012042P4</c:v>
                </c:pt>
                <c:pt idx="185">
                  <c:v>NIDIA APARECIDA HERNANDES FUJII_UEL_FT_40002012042P4</c:v>
                </c:pt>
                <c:pt idx="186">
                  <c:v>REGINA CELIA POLI_UEL_FT_40002012042P4</c:v>
                </c:pt>
                <c:pt idx="187">
                  <c:v>RODRIGO ANTONIO CARVALHO ANDRAUS_UEL_FT_40002012042P4</c:v>
                </c:pt>
                <c:pt idx="188">
                  <c:v>RODRIGO FRANCO DE OLIVEIRA_UEL_FT_40002012042P4</c:v>
                </c:pt>
                <c:pt idx="189">
                  <c:v>RUBENS ALEXANDRE DA SILVA JUNIOR_UEL_FT_40002012042P4</c:v>
                </c:pt>
                <c:pt idx="190">
                  <c:v>SUHAILA MAHMOUD SMAILI_UEL_FT_40002012042P4</c:v>
                </c:pt>
                <c:pt idx="191">
                  <c:v>VANESSA SUZIANE PROBST_UEL_FT_40002012042P4</c:v>
                </c:pt>
                <c:pt idx="192">
                  <c:v>VIVIANE DE SOUZA PINHO COSTA_UEL_FT_40002012042P4</c:v>
                </c:pt>
                <c:pt idx="193">
                  <c:v>ANDREA CAMAZ DESLANDES_UERJ_EF_31004016066P8</c:v>
                </c:pt>
                <c:pt idx="194">
                  <c:v>ELIREZ BEZERRA DA SILVA_UERJ_EF_31004016066P8</c:v>
                </c:pt>
                <c:pt idx="195">
                  <c:v>FABRICIO VIEIRA DO AMARAL VASCONCELLOS_UERJ_EF_31004016066P8</c:v>
                </c:pt>
                <c:pt idx="196">
                  <c:v>FELIPE AMORIM DA CUNHA_UERJ_EF_31004016066P8</c:v>
                </c:pt>
                <c:pt idx="197">
                  <c:v>FLÁVIA PORTO MELO FERREIRA_UERJ_EF_31004016066P8</c:v>
                </c:pt>
                <c:pt idx="198">
                  <c:v>GUSTAVO CASIMIRO LOPES_UERJ_EF_31004016066P8</c:v>
                </c:pt>
                <c:pt idx="199">
                  <c:v>JULIANA PEREIRA BORGES_UERJ_EF_31004016066P8</c:v>
                </c:pt>
                <c:pt idx="200">
                  <c:v>LISZT PALMEIRA DE OLIVEIRA_UERJ_EF_31004016066P8</c:v>
                </c:pt>
                <c:pt idx="201">
                  <c:v>LUIZ ALBERTO BATISTA_UERJ_EF_31004016066P8</c:v>
                </c:pt>
                <c:pt idx="202">
                  <c:v>MONIQUE RIBEIRO DE ASSIS_UERJ_EF_31004016066P8</c:v>
                </c:pt>
                <c:pt idx="203">
                  <c:v>NADIA SOUZA LIMA DA SILVA_UERJ_EF_31004016066P8</c:v>
                </c:pt>
                <c:pt idx="204">
                  <c:v>PAULO DE TARSO VERAS FARINATTI_UERJ_EF_31004016066P8</c:v>
                </c:pt>
                <c:pt idx="205">
                  <c:v>PAULO SERGIO CHAGAS GOMES_UERJ_EF_31004016066P8</c:v>
                </c:pt>
                <c:pt idx="206">
                  <c:v>RAFAEL DA SILVA MATTOS_UERJ_EF_31004016066P8</c:v>
                </c:pt>
                <c:pt idx="207">
                  <c:v>RICARDO BRANDAO DE OLIVEIRA_UERJ_EF_31004016066P8</c:v>
                </c:pt>
                <c:pt idx="208">
                  <c:v>RODRIGO GOMES DE SOUZA VALE_UERJ_EF_31004016066P8</c:v>
                </c:pt>
                <c:pt idx="209">
                  <c:v>SEBASTIAO JOSUE VOTRE_UERJ_EF_31004016066P8</c:v>
                </c:pt>
                <c:pt idx="210">
                  <c:v>SILVIO DE CASSIO COSTA TELLES_UERJ_EF_31004016066P8</c:v>
                </c:pt>
                <c:pt idx="211">
                  <c:v>ALBERTO ANTONIO RASIA FILHO_UFCSPA_FT_42015014008P7</c:v>
                </c:pt>
                <c:pt idx="212">
                  <c:v>ALCYR ALVES DE OLIVEIRA_UFCSPA_FT_42015014008P7</c:v>
                </c:pt>
                <c:pt idx="213">
                  <c:v>ALINE DE SOUZA PAGNUSSAT_UFCSPA_FT_42015014008P7</c:v>
                </c:pt>
                <c:pt idx="214">
                  <c:v>BRUNO MANFREDINI BARONI_UFCSPA_FT_42015014008P7</c:v>
                </c:pt>
                <c:pt idx="215">
                  <c:v>CARLOS ROBERTO DE MELLO RIEDER_UFCSPA_FT_42015014008P7</c:v>
                </c:pt>
                <c:pt idx="216">
                  <c:v>CAROLINE TOZZI REPPOLD_UFCSPA_FT_42015014008P7</c:v>
                </c:pt>
                <c:pt idx="217">
                  <c:v>CASSIANO TEIXEIRA_UFCSPA_FT_42015014008P7</c:v>
                </c:pt>
                <c:pt idx="218">
                  <c:v>CLAUDIA DORNELLES SCHNEIDER_UFCSPA_FT_42015014008P7</c:v>
                </c:pt>
                <c:pt idx="219">
                  <c:v>FABRICIO EDLER MACAGNAN_UFCSPA_FT_42015014008P7</c:v>
                </c:pt>
                <c:pt idx="220">
                  <c:v>FERNANDA CECHETTI_UFCSPA_FT_42015014008P7</c:v>
                </c:pt>
                <c:pt idx="221">
                  <c:v>JANICE LUISA LUKRAFKA TARTARI_UFCSPA_FT_42015014008P7</c:v>
                </c:pt>
                <c:pt idx="222">
                  <c:v>JENIFER SAFFI_UFCSPA_FT_42015014008P7</c:v>
                </c:pt>
                <c:pt idx="223">
                  <c:v>LUCIA CAMPOS PELLANDA_UFCSPA_FT_42015014008P7</c:v>
                </c:pt>
                <c:pt idx="224">
                  <c:v>LUIS HENRIQUE TELLES DA ROSA_UFCSPA_FT_42015014008P7</c:v>
                </c:pt>
                <c:pt idx="225">
                  <c:v>MARCELO FARIA SILVA_UFCSPA_FT_42015014008P7</c:v>
                </c:pt>
                <c:pt idx="226">
                  <c:v>MARIA CRISTINA DE ALMEIDA FREITAS CARDOSO_UFCSPA_FT_42015014008P7</c:v>
                </c:pt>
                <c:pt idx="227">
                  <c:v>MARLUS KARSTEN_UFCSPA_FT_42015014008P7</c:v>
                </c:pt>
                <c:pt idx="228">
                  <c:v>MAURICEIA CASSOL_UFCSPA_FT_42015014008P7</c:v>
                </c:pt>
                <c:pt idx="229">
                  <c:v>PAULO JOSE ZIMERMANN TEIXEIRA_UFCSPA_FT_42015014008P7</c:v>
                </c:pt>
                <c:pt idx="230">
                  <c:v>PEDRO DAL LAGO_UFCSPA_FT_42015014008P7</c:v>
                </c:pt>
                <c:pt idx="231">
                  <c:v>RODRIGO DELLA MEA PLENTZ_UFCSPA_FT_42015014008P7</c:v>
                </c:pt>
                <c:pt idx="232">
                  <c:v>AMARILIO FERREIRA NETO_UFES_EF_30001013025P8</c:v>
                </c:pt>
                <c:pt idx="233">
                  <c:v>ANDRE DA SILVA MELLO_UFES_EF_30001013025P8</c:v>
                </c:pt>
                <c:pt idx="234">
                  <c:v>ANDRE SOARES LEOPOLDO_UFES_EF_30001013025P8</c:v>
                </c:pt>
                <c:pt idx="235">
                  <c:v>ANSELMO JOSE PEREZ_UFES_EF_30001013025P8</c:v>
                </c:pt>
                <c:pt idx="236">
                  <c:v>ANTONIO JORGE GONCALVES SOARES_UFES_EF_30001013025P8</c:v>
                </c:pt>
                <c:pt idx="237">
                  <c:v>FELIPE QUINTAO DE ALMEIDA_UFES_EF_30001013025P8</c:v>
                </c:pt>
                <c:pt idx="238">
                  <c:v>IVAN MARCELO GOMES_UFES_EF_30001013025P8</c:v>
                </c:pt>
                <c:pt idx="239">
                  <c:v>LIANA ABRAO ROMERA_UFES_EF_30001013025P8</c:v>
                </c:pt>
                <c:pt idx="240">
                  <c:v>LUCAS GUIMARAES FERREIRA_UFES_EF_30001013025P8</c:v>
                </c:pt>
                <c:pt idx="241">
                  <c:v>LUCIANA CARLETTI_UFES_EF_30001013025P8</c:v>
                </c:pt>
                <c:pt idx="242">
                  <c:v>OMAR SCHNEIDER_UFES_EF_30001013025P8</c:v>
                </c:pt>
                <c:pt idx="243">
                  <c:v>OTÁVIO GUIMARAES TAVARES DA SILVA_UFES_EF_30001013025P8</c:v>
                </c:pt>
                <c:pt idx="244">
                  <c:v>RODRIGO LUIZ VANCINI_UFES_EF_30001013025P8</c:v>
                </c:pt>
                <c:pt idx="245">
                  <c:v>VALTER BRACHT_UFES_EF_30001013025P8</c:v>
                </c:pt>
                <c:pt idx="246">
                  <c:v>WAGNER DOS SANTOS_UFES_EF_30001013025P8</c:v>
                </c:pt>
                <c:pt idx="247">
                  <c:v>ZENOLIA CHRISTINA CAMPOS FIGUEIREDO_UFES_EF_30001013025P8</c:v>
                </c:pt>
                <c:pt idx="248">
                  <c:v>ALEXANDRE WESLEY CARVALHO BARBOSA_UFJF_FT_32005016071P0</c:v>
                </c:pt>
                <c:pt idx="249">
                  <c:v>CARLA MALAGUTI_UFJF_FT_32005016071P0</c:v>
                </c:pt>
                <c:pt idx="250">
                  <c:v>DANIEL GODOY MARTINEZ_UFJF_FT_32005016071P0</c:v>
                </c:pt>
                <c:pt idx="251">
                  <c:v>DIOGO CARVALHO FELICIO_UFJF_FT_32005016071P0</c:v>
                </c:pt>
                <c:pt idx="252">
                  <c:v>EDUARDO JOSE DANZA VICENTE_UFJF_FT_32005016071P0</c:v>
                </c:pt>
                <c:pt idx="253">
                  <c:v>FLAVIA DE PAOLI_UFJF_FT_32005016071P0</c:v>
                </c:pt>
                <c:pt idx="254">
                  <c:v>JAQUELINE DA SILVA FRONIO_UFJF_FT_32005016071P0</c:v>
                </c:pt>
                <c:pt idx="255">
                  <c:v>JORGE ROBERTO PERROUT DE LIMA_UFJF_FT_32005016071P0</c:v>
                </c:pt>
                <c:pt idx="256">
                  <c:v>LILIAN PINTO DA SILVA_UFJF_FT_32005016071P0</c:v>
                </c:pt>
                <c:pt idx="257">
                  <c:v>MATEUS CAMAROTI LATERZA_UFJF_FT_32005016071P0</c:v>
                </c:pt>
                <c:pt idx="258">
                  <c:v>MAYCON DE MOURA REBOREDO_UFJF_FT_32005016071P0</c:v>
                </c:pt>
                <c:pt idx="259">
                  <c:v>PAULA SILVA DE CARVALHO CHAGAS_UFJF_FT_32005016071P0</c:v>
                </c:pt>
                <c:pt idx="260">
                  <c:v>CARINA HELENA WASEM FRAGA_UFMA_EF_20001010043P8</c:v>
                </c:pt>
                <c:pt idx="261">
                  <c:v>CHRISTIAN EMMANUEL TORRES CABIDO_UFMA_EF_20001010043P8</c:v>
                </c:pt>
                <c:pt idx="262">
                  <c:v>CHRISTIANO EDUARDO VENEROSO_UFMA_EF_20001010043P8</c:v>
                </c:pt>
                <c:pt idx="263">
                  <c:v>CINTHYA WALTER_UFMA_EF_20001010043P8</c:v>
                </c:pt>
                <c:pt idx="264">
                  <c:v>CRISTIANO TEIXEIRA MOSTARDA_UFMA_EF_20001010043P8</c:v>
                </c:pt>
                <c:pt idx="265">
                  <c:v>EMANUEL PERICLES SALVADOR_UFMA_EF_20001010043P8</c:v>
                </c:pt>
                <c:pt idx="266">
                  <c:v>EMERSON SILAMI GARCIA_UFMA_EF_20001010043P8</c:v>
                </c:pt>
                <c:pt idx="267">
                  <c:v>FRANCISCO NAVARRO_UFMA_EF_20001010043P8</c:v>
                </c:pt>
                <c:pt idx="268">
                  <c:v>MARCELA RODRIGUES DE CASTRO_UFMA_EF_20001010043P8</c:v>
                </c:pt>
                <c:pt idx="269">
                  <c:v>MARIO ALVES DE SIQUEIRA FILHO_UFMA_EF_20001010043P8</c:v>
                </c:pt>
                <c:pt idx="270">
                  <c:v>MARIO NORBERTO SEVILIO DE OLIVEIRA JUNIOR_UFMA_EF_20001010043P8</c:v>
                </c:pt>
                <c:pt idx="271">
                  <c:v>NELO EIDY ZANCHI_UFMA_EF_20001010043P8</c:v>
                </c:pt>
                <c:pt idx="272">
                  <c:v>SILVANA MARIA MOURA DA SILVA_UFMA_EF_20001010043P8</c:v>
                </c:pt>
                <c:pt idx="273">
                  <c:v>WELLINGTON ROBERTO GOMES DE CARVALHO_UFMA_EF_20001010043P8</c:v>
                </c:pt>
                <c:pt idx="274">
                  <c:v>ANDRE GUSTAVO PEREIRA DE ANDRADE_UFMG_EF_32001010040P2</c:v>
                </c:pt>
                <c:pt idx="275">
                  <c:v>ANDRESSA DA SILVA DE MELLO_UFMG_EF_32001010040P2</c:v>
                </c:pt>
                <c:pt idx="276">
                  <c:v>BRUNO PENA COUTO_UFMG_EF_32001010040P2</c:v>
                </c:pt>
                <c:pt idx="277">
                  <c:v>CANDIDO CELSO COIMBRA_UFMG_EF_32001010040P2</c:v>
                </c:pt>
                <c:pt idx="278">
                  <c:v>DANUSA DIAS SOARES_UFMG_EF_32001010040P2</c:v>
                </c:pt>
                <c:pt idx="279">
                  <c:v>EDUARDO MENDONCA PIMENTA_UFMG_EF_32001010040P2</c:v>
                </c:pt>
                <c:pt idx="280">
                  <c:v>EMERSON SILAMI GARCIA_UFMG_EF_32001010040P2</c:v>
                </c:pt>
                <c:pt idx="281">
                  <c:v>FRANCO NOCE_UFMG_EF_32001010040P2</c:v>
                </c:pt>
                <c:pt idx="282">
                  <c:v>GUILHERME MENEZES LAGE_UFMG_EF_32001010040P2</c:v>
                </c:pt>
                <c:pt idx="283">
                  <c:v>HANS JOACHIM KARL MENZEL_UFMG_EF_32001010040P2</c:v>
                </c:pt>
                <c:pt idx="284">
                  <c:v>HERBERT UGRINOWITSCH_UFMG_EF_32001010040P2</c:v>
                </c:pt>
                <c:pt idx="285">
                  <c:v>LESZEK SZMUCHROWSKI_UFMG_EF_32001010040P2</c:v>
                </c:pt>
                <c:pt idx="286">
                  <c:v>LUCIANO SALES PRADO_UFMG_EF_32001010040P2</c:v>
                </c:pt>
                <c:pt idx="287">
                  <c:v>MAICON RODRIGUES ALBUQUERQUE_UFMG_EF_32001010040P2</c:v>
                </c:pt>
                <c:pt idx="288">
                  <c:v>MARCIO MARIO VIEIRA_UFMG_EF_32001010040P2</c:v>
                </c:pt>
                <c:pt idx="289">
                  <c:v>MARCO TULIO DE MELLO_UFMG_EF_32001010040P2</c:v>
                </c:pt>
                <c:pt idx="290">
                  <c:v>MAURO HELENO CHAGAS_UFMG_EF_32001010040P2</c:v>
                </c:pt>
                <c:pt idx="291">
                  <c:v>PABLO JUAN GRECO_UFMG_EF_32001010040P2</c:v>
                </c:pt>
                <c:pt idx="292">
                  <c:v>RODOLFO NOVELLINO BENDA_UFMG_EF_32001010040P2</c:v>
                </c:pt>
                <c:pt idx="293">
                  <c:v>SAMUEL PENNA WANNER_UFMG_EF_32001010040P2</c:v>
                </c:pt>
                <c:pt idx="294">
                  <c:v>VARLEY TEOLDO DA COSTA_UFMG_EF_32001010040P2</c:v>
                </c:pt>
                <c:pt idx="295">
                  <c:v>ADRIANE MESQUITA DE MEDEIROS_UFMG_FO_32001010094P5</c:v>
                </c:pt>
                <c:pt idx="296">
                  <c:v>AMELIA AUGUSTA DE LIMA FRICHE_UFMG_FO_32001010094P5</c:v>
                </c:pt>
                <c:pt idx="297">
                  <c:v>ANA CRISTINA CORTES GAMA_UFMG_FO_32001010094P5</c:v>
                </c:pt>
                <c:pt idx="298">
                  <c:v>ANDREA RODRIGUES MOTTA_UFMG_FO_32001010094P5</c:v>
                </c:pt>
                <c:pt idx="299">
                  <c:v>HELENA MARIA GONCALVES BECKER_UFMG_FO_32001010094P5</c:v>
                </c:pt>
                <c:pt idx="300">
                  <c:v>JULIANA NUNES SANTOS_UFMG_FO_32001010094P5</c:v>
                </c:pt>
                <c:pt idx="301">
                  <c:v>LETICIA CALDAS TEIXEIRA_UFMG_FO_32001010094P5</c:v>
                </c:pt>
                <c:pt idx="302">
                  <c:v>LUCIA MARIA HORTA DE FIGUEIREDO GOULART_UFMG_FO_32001010094P5</c:v>
                </c:pt>
                <c:pt idx="303">
                  <c:v>LUCIANA MACEDO DE RESENDE_UFMG_FO_32001010094P5</c:v>
                </c:pt>
                <c:pt idx="304">
                  <c:v>MARCO AURELIO ROCHA SANTOS_UFMG_FO_32001010094P5</c:v>
                </c:pt>
                <c:pt idx="305">
                  <c:v>PATRICIA COTTA MANCINI_UFMG_FO_32001010094P5</c:v>
                </c:pt>
                <c:pt idx="306">
                  <c:v>SIRLEY ALVES DA SILVA CARVALHO_UFMG_FO_32001010094P5</c:v>
                </c:pt>
                <c:pt idx="307">
                  <c:v>STELA MARIS AGUIAR LEMOS_UFMG_FO_32001010094P5</c:v>
                </c:pt>
                <c:pt idx="308">
                  <c:v>VANESSA DE OLIVEIRA MARTINS REIS_UFMG_FO_32001010094P5</c:v>
                </c:pt>
                <c:pt idx="309">
                  <c:v>ADRIANA DE FRANCA DRUMMOND_UFMG_FT_32001010062P6</c:v>
                </c:pt>
                <c:pt idx="310">
                  <c:v>ALINE ALVIM SCIANNI_UFMG_FT_32001010062P6</c:v>
                </c:pt>
                <c:pt idx="311">
                  <c:v>CHRISTINA DANIELLI COELHO DE MORAIS FARIA_UFMG_FT_32001010062P6</c:v>
                </c:pt>
                <c:pt idx="312">
                  <c:v>DANIELA VIRGINIA VAZ_UFMG_FT_32001010062P6</c:v>
                </c:pt>
                <c:pt idx="313">
                  <c:v>DANIELLE APARECIDA GOMES PEREIRA_UFMG_FT_32001010062P6</c:v>
                </c:pt>
                <c:pt idx="314">
                  <c:v>ELYONARA MELLO DE FIGUEIREDO_UFMG_FT_32001010062P6</c:v>
                </c:pt>
                <c:pt idx="315">
                  <c:v>FÁTIMA VALERIA RODRIGUES DE PAULA_UFMG_FT_32001010062P6</c:v>
                </c:pt>
                <c:pt idx="316">
                  <c:v>JOAO MARCOS DOMINGUES DIAS_UFMG_FT_32001010062P6</c:v>
                </c:pt>
                <c:pt idx="317">
                  <c:v>JULIANA DE MELO OCARINO_UFMG_FT_32001010062P6</c:v>
                </c:pt>
                <c:pt idx="318">
                  <c:v>LEANI SOUZA MÁXIMO PEREIRA_UFMG_FT_32001010062P6</c:v>
                </c:pt>
                <c:pt idx="319">
                  <c:v>LIVIA DE CASTRO MAGALHAES_UFMG_FT_32001010062P6</c:v>
                </c:pt>
                <c:pt idx="320">
                  <c:v>LUCI FUSCALDI TEIXEIRA-SALMELA_UFMG_FT_32001010062P6</c:v>
                </c:pt>
                <c:pt idx="321">
                  <c:v>LUCIANA ASSIS COSTA_UFMG_FT_32001010062P6</c:v>
                </c:pt>
                <c:pt idx="322">
                  <c:v>LYGIA PACCINI LUSTOSA_UFMG_FT_32001010062P6</c:v>
                </c:pt>
                <c:pt idx="323">
                  <c:v>MARCELLA GUIMARAES ASSIS_UFMG_FT_32001010062P6</c:v>
                </c:pt>
                <c:pt idx="324">
                  <c:v>MARCELO VELLOSO_UFMG_FT_32001010062P6</c:v>
                </c:pt>
                <c:pt idx="325">
                  <c:v>MARCOS ANTONIO DE RESENDE_UFMG_FT_32001010062P6</c:v>
                </c:pt>
                <c:pt idx="326">
                  <c:v>MARINA DE BRITO BRANDAO_UFMG_FT_32001010062P6</c:v>
                </c:pt>
                <c:pt idx="327">
                  <c:v>MARISA COTTA MANCINI_UFMG_FT_32001010062P6</c:v>
                </c:pt>
                <c:pt idx="328">
                  <c:v>PAULA LANNA PEREIRA DA SILVA_UFMG_FT_32001010062P6</c:v>
                </c:pt>
                <c:pt idx="329">
                  <c:v>RAQUEL RODRIGUES BRITTO_UFMG_FT_32001010062P6</c:v>
                </c:pt>
                <c:pt idx="330">
                  <c:v>RENAN ALVES RESENDE_UFMG_FT_32001010062P6</c:v>
                </c:pt>
                <c:pt idx="331">
                  <c:v>ROSANA FERREIRA SAMPAIO_UFMG_FT_32001010062P6</c:v>
                </c:pt>
                <c:pt idx="332">
                  <c:v>ROSANGELA CORREA DIAS_UFMG_FT_32001010062P6</c:v>
                </c:pt>
                <c:pt idx="333">
                  <c:v>SERGIO TEIXEIRA DA FONSECA_UFMG_FT_32001010062P6</c:v>
                </c:pt>
                <c:pt idx="334">
                  <c:v>SHEYLA ROSSANA CAVALCANTI FURTADO_UFMG_FT_32001010062P6</c:v>
                </c:pt>
                <c:pt idx="335">
                  <c:v>THALES REZENDE DE SOUZA_UFMG_FT_32001010062P6</c:v>
                </c:pt>
                <c:pt idx="336">
                  <c:v>VERONICA FRANCO PARREIRA_UFMG_FT_32001010062P6</c:v>
                </c:pt>
                <c:pt idx="337">
                  <c:v>CARLOS ALEXANDRE FETT_UFMT_EF_50001019035P0</c:v>
                </c:pt>
                <c:pt idx="338">
                  <c:v>CARLOS ALEXANDRE HABITANTE_UFMT_EF_50001019035P0</c:v>
                </c:pt>
                <c:pt idx="339">
                  <c:v>CHRISTIANNE DE FARIA COELHO RAVAGNANI_UFMT_EF_50001019035P0</c:v>
                </c:pt>
                <c:pt idx="340">
                  <c:v>CLEOMAR FERREIRA GOMES_UFMT_EF_50001019035P0</c:v>
                </c:pt>
                <c:pt idx="341">
                  <c:v>EVANDO CARLOS MOREIRA_UFMT_EF_50001019035P0</c:v>
                </c:pt>
                <c:pt idx="342">
                  <c:v>FABRICIO AZEVEDO VOLTARELLI_UFMT_EF_50001019035P0</c:v>
                </c:pt>
                <c:pt idx="343">
                  <c:v>FABRICIO CESAR DE PAULA RAVAGNANI_UFMT_EF_50001019035P0</c:v>
                </c:pt>
                <c:pt idx="344">
                  <c:v>GABRIEL JOSE CORREA MOGRABI_UFMT_EF_50001019035P0</c:v>
                </c:pt>
                <c:pt idx="345">
                  <c:v>GISELA ARSA DA CUNHA_UFMT_EF_50001019035P0</c:v>
                </c:pt>
                <c:pt idx="346">
                  <c:v>JOSE TARCISIO GRUNENNVALDT_UFMT_EF_50001019035P0</c:v>
                </c:pt>
                <c:pt idx="347">
                  <c:v>LAYLA MARIA CAMPOS ABURACHID_UFMT_EF_50001019035P0</c:v>
                </c:pt>
                <c:pt idx="348">
                  <c:v>LUCIELI TERESA CAMBRI_UFMT_EF_50001019035P0</c:v>
                </c:pt>
                <c:pt idx="349">
                  <c:v>LUIZ FABRIZIO STOPPIGLIA_UFMT_EF_50001019035P0</c:v>
                </c:pt>
                <c:pt idx="350">
                  <c:v>MARIO MATEUS SUGIZAKI_UFMT_EF_50001019035P0</c:v>
                </c:pt>
                <c:pt idx="351">
                  <c:v>WALERIA CHRISTIANE REZENDE FETT_UFMT_EF_50001019035P0</c:v>
                </c:pt>
                <c:pt idx="352">
                  <c:v>ANDRE DOS SANTOS COSTA_UFPE_EF_25001019156P0</c:v>
                </c:pt>
                <c:pt idx="353">
                  <c:v>ARY GOMES FILHO_UFPE_EF_25001019156P0</c:v>
                </c:pt>
                <c:pt idx="354">
                  <c:v>DANIELA KARINA DA SILVA FERREIRA_UFPE_EF_25001019156P0</c:v>
                </c:pt>
                <c:pt idx="355">
                  <c:v>DENISE MARIA MARTINS VANCEA_UFPE_EF_25001019156P0</c:v>
                </c:pt>
                <c:pt idx="356">
                  <c:v>EDUARDO ZAPATERRA CAMPOS_UFPE_EF_25001019156P0</c:v>
                </c:pt>
                <c:pt idx="357">
                  <c:v>FLAVIO RENATO BARROS DA GUARDA_UFPE_EF_25001019156P0</c:v>
                </c:pt>
                <c:pt idx="358">
                  <c:v>LEONARDO DE SOUSA FORTES_UFPE_EF_25001019156P0</c:v>
                </c:pt>
                <c:pt idx="359">
                  <c:v>MARIA CECILIA MARINHO TENORIO_UFPE_EF_25001019156P0</c:v>
                </c:pt>
                <c:pt idx="360">
                  <c:v>PAULO ROBERTO CAVALCANTI CARVALHO_UFPE_EF_25001019156P0</c:v>
                </c:pt>
                <c:pt idx="361">
                  <c:v>PEDRO PINHEIRO PAES NETO_UFPE_EF_25001019156P0</c:v>
                </c:pt>
                <c:pt idx="362">
                  <c:v>ROMULO MAIA CARLOS FONSECA_UFPE_EF_25001019156P0</c:v>
                </c:pt>
                <c:pt idx="363">
                  <c:v>TONY MEIRELES DOS SANTOS_UFPE_EF_25001019156P0</c:v>
                </c:pt>
                <c:pt idx="364">
                  <c:v>VILDE GOMES DE MENEZES_UFPE_EF_25001019156P0</c:v>
                </c:pt>
                <c:pt idx="365">
                  <c:v>VINICIUS DE OLIVEIRA DAMASCENO_UFPE_EF_25001019156P0</c:v>
                </c:pt>
                <c:pt idx="366">
                  <c:v>ALBERTO GALVAO DE MOURA FILHO_UFPE_FT_25001019072P1</c:v>
                </c:pt>
                <c:pt idx="367">
                  <c:v>ANA ELISA TOSCANO MENESES DA SILVA CASTRO_UFPE_FT_25001019072P1</c:v>
                </c:pt>
                <c:pt idx="368">
                  <c:v>ANDREA LEMOS BEZERRA DE OLIVEIRA_UFPE_FT_25001019072P1</c:v>
                </c:pt>
                <c:pt idx="369">
                  <c:v>ANNA MYRNA JAGUARIBE DE LIMA_UFPE_FT_25001019072P1</c:v>
                </c:pt>
                <c:pt idx="370">
                  <c:v>ARMELE DE FÁTIMA DORNELAS DE ANDRADE_UFPE_FT_25001019072P1</c:v>
                </c:pt>
                <c:pt idx="371">
                  <c:v>CAROLINE WANDERLEY SOUTO FERREIRA_UFPE_FT_25001019072P1</c:v>
                </c:pt>
                <c:pt idx="372">
                  <c:v>DANIELLA ARAUJO DE OLIVEIRA_UFPE_FT_25001019072P1</c:v>
                </c:pt>
                <c:pt idx="373">
                  <c:v>DANIELLA CUNHA BRANDAO_UFPE_FT_25001019072P1</c:v>
                </c:pt>
                <c:pt idx="374">
                  <c:v>GISELA ROCHA DE SIQUEIRA_UFPE_FT_25001019072P1</c:v>
                </c:pt>
                <c:pt idx="375">
                  <c:v>GLORIA ELIZABETH CARNEIRO LAURENTINO_UFPE_FT_25001019072P1</c:v>
                </c:pt>
                <c:pt idx="376">
                  <c:v>KARLA MONICA FERRAZ TEIXEIRA LAMBERTZ_UFPE_FT_25001019072P1</c:v>
                </c:pt>
                <c:pt idx="377">
                  <c:v>KÁTIA KARINA DO MONTE SILVA_UFPE_FT_25001019072P1</c:v>
                </c:pt>
                <c:pt idx="378">
                  <c:v>MARIA DAS GRACAS RODRIGUES DE ARAUJO_UFPE_FT_25001019072P1</c:v>
                </c:pt>
                <c:pt idx="379">
                  <c:v>MARIA DO AMPARO ANDRADE_UFPE_FT_25001019072P1</c:v>
                </c:pt>
                <c:pt idx="380">
                  <c:v>PATRICIA ERIKA DE MELO MARINHO_UFPE_FT_25001019072P1</c:v>
                </c:pt>
                <c:pt idx="381">
                  <c:v>SHIRLEY LIMA CAMPOS_UFPE_FT_25001019072P1</c:v>
                </c:pt>
                <c:pt idx="382">
                  <c:v>SILVIA REGINA ARRUDA DE MORAES_UFPE_FT_25001019072P1</c:v>
                </c:pt>
                <c:pt idx="383">
                  <c:v>TONY MEIRELES DOS SANTOS_UFPE_FT_25001019072P1</c:v>
                </c:pt>
                <c:pt idx="384">
                  <c:v>VANESSA REGIANE RESQUETI_UFPE_FT_25001019072P1</c:v>
                </c:pt>
                <c:pt idx="385">
                  <c:v>ADRIANA SCHÜLER CAVALLI_UFPEL_EF_42003016026P0</c:v>
                </c:pt>
                <c:pt idx="386">
                  <c:v>AIRTON JOSE ROMBALDI_UFPEL_EF_42003016026P0</c:v>
                </c:pt>
                <c:pt idx="387">
                  <c:v>ALEXANDRE CARRICONDE MARQUES_UFPEL_EF_42003016026P0</c:v>
                </c:pt>
                <c:pt idx="388">
                  <c:v>CRISTINE LIMA ALBERTON_UFPEL_EF_42003016026P0</c:v>
                </c:pt>
                <c:pt idx="389">
                  <c:v>ERALDO DOS SANTOS PINHEIRO_UFPEL_EF_42003016026P0</c:v>
                </c:pt>
                <c:pt idx="390">
                  <c:v>FABRICIO BOSCOLO DEL VECCHIO_UFPEL_EF_42003016026P0</c:v>
                </c:pt>
                <c:pt idx="391">
                  <c:v>FELIPE FOSSATI REICHERT_UFPEL_EF_42003016026P0</c:v>
                </c:pt>
                <c:pt idx="392">
                  <c:v>FERNANDA DE SOUZA TEIXEIRA_UFPEL_EF_42003016026P0</c:v>
                </c:pt>
                <c:pt idx="393">
                  <c:v>FERNANDO CARLOS VINHOLES SIQUEIRA_UFPEL_EF_42003016026P0</c:v>
                </c:pt>
                <c:pt idx="394">
                  <c:v>GIOVANNI FELIPE ERNST FRIZZO_UFPEL_EF_42003016026P0</c:v>
                </c:pt>
                <c:pt idx="395">
                  <c:v>JOSE FRANCISCO GOMES SCHILD_UFPEL_EF_42003016026P0</c:v>
                </c:pt>
                <c:pt idx="396">
                  <c:v>LUIZ CARLOS RIGO_UFPEL_EF_42003016026P0</c:v>
                </c:pt>
                <c:pt idx="397">
                  <c:v>MARCELO COZZENSA DA SILVA_UFPEL_EF_42003016026P0</c:v>
                </c:pt>
                <c:pt idx="398">
                  <c:v>MÁRCIO XAVIER BONORINO FIGUEIREDO_UFPEL_EF_42003016026P0</c:v>
                </c:pt>
                <c:pt idx="399">
                  <c:v>MARIANGELA DA ROSA AFONSO_UFPEL_EF_42003016026P0</c:v>
                </c:pt>
                <c:pt idx="400">
                  <c:v>MARIO RENATO DE AZEVEDO JUNIOR_UFPEL_EF_42003016026P0</c:v>
                </c:pt>
                <c:pt idx="401">
                  <c:v>MARLOS RODRIGUES DOMINGUES_UFPEL_EF_42003016026P0</c:v>
                </c:pt>
                <c:pt idx="402">
                  <c:v>PEDRO RODRIGUES CURI HALLAL_UFPEL_EF_42003016026P0</c:v>
                </c:pt>
                <c:pt idx="403">
                  <c:v>STEPHANIE SANTANA PINTO_UFPEL_EF_42003016026P0</c:v>
                </c:pt>
                <c:pt idx="404">
                  <c:v>SUZETE CHIVIACOWSKY CLARK_UFPEL_EF_42003016026P0</c:v>
                </c:pt>
                <c:pt idx="405">
                  <c:v>VALDELAINE DA ROSA MENDES_UFPEL_EF_42003016026P0</c:v>
                </c:pt>
                <c:pt idx="406">
                  <c:v>ANDRE LUIZ FELIX RODACKI_UFPR_EF_40001016047P0</c:v>
                </c:pt>
                <c:pt idx="407">
                  <c:v>ANDRE MENDES CAPRARO_UFPR_EF_40001016047P0</c:v>
                </c:pt>
                <c:pt idx="408">
                  <c:v>ANNA RAQUEL SILVEIRA GOMES_UFPR_EF_40001016047P0</c:v>
                </c:pt>
                <c:pt idx="409">
                  <c:v>DORALICE LANGE DE SOUZA_UFPR_EF_40001016047P0</c:v>
                </c:pt>
                <c:pt idx="410">
                  <c:v>FERNANDO MARINHO MEZZADRI_UFPR_EF_40001016047P0</c:v>
                </c:pt>
                <c:pt idx="411">
                  <c:v>FERNANDO RENATO CAVICHIOLLI_UFPR_EF_40001016047P0</c:v>
                </c:pt>
                <c:pt idx="412">
                  <c:v>GLEBER PEREIRA_UFPR_EF_40001016047P0</c:v>
                </c:pt>
                <c:pt idx="413">
                  <c:v>JOICE MARA FACCO STEFANELLO_UFPR_EF_40001016047P0</c:v>
                </c:pt>
                <c:pt idx="414">
                  <c:v>LUIZ CLAUDIO FERNANDES_UFPR_EF_40001016047P0</c:v>
                </c:pt>
                <c:pt idx="415">
                  <c:v>MARCELO MORAES E SILVA_UFPR_EF_40001016047P0</c:v>
                </c:pt>
                <c:pt idx="416">
                  <c:v>NEIVA LEITE_UFPR_EF_40001016047P0</c:v>
                </c:pt>
                <c:pt idx="417">
                  <c:v>PAULO CESAR BARAUCE BENTO_UFPR_EF_40001016047P0</c:v>
                </c:pt>
                <c:pt idx="418">
                  <c:v>RAUL OSIECKI_UFPR_EF_40001016047P0</c:v>
                </c:pt>
                <c:pt idx="419">
                  <c:v>RODRIGO SIQUEIRA REIS_UFPR_EF_40001016047P0</c:v>
                </c:pt>
                <c:pt idx="420">
                  <c:v>SERGIO GREGORIO DA SILVA_UFPR_EF_40001016047P0</c:v>
                </c:pt>
                <c:pt idx="421">
                  <c:v>SIMONE RECHIA_UFPR_EF_40001016047P0</c:v>
                </c:pt>
                <c:pt idx="422">
                  <c:v>TACITO PESSOA DE SOUZA JUNIOR_UFPR_EF_40001016047P0</c:v>
                </c:pt>
                <c:pt idx="423">
                  <c:v>VERA LUCIA ISRAEL_UFPR_EF_40001016047P0</c:v>
                </c:pt>
                <c:pt idx="424">
                  <c:v>WAGNER DE CAMPOS_UFPR_EF_40001016047P0</c:v>
                </c:pt>
                <c:pt idx="425">
                  <c:v>WANDERLEY MARCHI JUNIOR_UFPR_EF_40001016047P0</c:v>
                </c:pt>
                <c:pt idx="426">
                  <c:v>ADRIANE VIEIRA_UFRGS_EF_42001013051P2</c:v>
                </c:pt>
                <c:pt idx="427">
                  <c:v>ADROALDO CEZAR ARAUJO GAYA_UFRGS_EF_42001013051P2</c:v>
                </c:pt>
                <c:pt idx="428">
                  <c:v>ALBERTO REINALDO REPPOLD FILHO_UFRGS_EF_42001013051P2</c:v>
                </c:pt>
                <c:pt idx="429">
                  <c:v>ALEX BRANCO FRAGA_UFRGS_EF_42001013051P2</c:v>
                </c:pt>
                <c:pt idx="430">
                  <c:v>ALEXANDRE SIMOES DIAS_UFRGS_EF_42001013051P2</c:v>
                </c:pt>
                <c:pt idx="431">
                  <c:v>ALINE NOGUEIRA HAAS_UFRGS_EF_42001013051P2</c:v>
                </c:pt>
                <c:pt idx="432">
                  <c:v>ALVARO REISCHAK DE OLIVEIRA_UFRGS_EF_42001013051P2</c:v>
                </c:pt>
                <c:pt idx="433">
                  <c:v>ANELISE REIS GAYA_UFRGS_EF_42001013051P2</c:v>
                </c:pt>
                <c:pt idx="434">
                  <c:v>CARLOS ADELAR ABAIDE BALBINOTTI_UFRGS_EF_42001013051P2</c:v>
                </c:pt>
                <c:pt idx="435">
                  <c:v>CLAUDIA SILVEIRA LIMA_UFRGS_EF_42001013051P2</c:v>
                </c:pt>
                <c:pt idx="436">
                  <c:v>CLAUDIA TARRAGO CANDOTTI_UFRGS_EF_42001013051P2</c:v>
                </c:pt>
                <c:pt idx="437">
                  <c:v>EDUARDO LUSA CADORE_UFRGS_EF_42001013051P2</c:v>
                </c:pt>
                <c:pt idx="438">
                  <c:v>ELISANDRO SCHULTZ WITTIZORECKI_UFRGS_EF_42001013051P2</c:v>
                </c:pt>
                <c:pt idx="439">
                  <c:v>FABIANO BOSSLE_UFRGS_EF_42001013051P2</c:v>
                </c:pt>
                <c:pt idx="440">
                  <c:v>FLAVIA MEYER_UFRGS_EF_42001013051P2</c:v>
                </c:pt>
                <c:pt idx="441">
                  <c:v>FLAVIO ANTONIO DE SOUZA CASTRO_UFRGS_EF_42001013051P2</c:v>
                </c:pt>
                <c:pt idx="442">
                  <c:v>GIOVANI DOS SANTOS CUNHA_UFRGS_EF_42001013051P2</c:v>
                </c:pt>
                <c:pt idx="443">
                  <c:v>GRACIELE SBRUZZI_UFRGS_EF_42001013051P2</c:v>
                </c:pt>
                <c:pt idx="444">
                  <c:v>JANICE ZARPELLON MAZO_UFRGS_EF_42001013051P2</c:v>
                </c:pt>
                <c:pt idx="445">
                  <c:v>JEFFERSON FAGUNDES LOSS_UFRGS_EF_42001013051P2</c:v>
                </c:pt>
                <c:pt idx="446">
                  <c:v>LEONARDO ALEXANDRE PEYRE TARTARUGA_UFRGS_EF_42001013051P2</c:v>
                </c:pt>
                <c:pt idx="447">
                  <c:v>LUIZ FERNANDO MARTINS KRUEL_UFRGS_EF_42001013051P2</c:v>
                </c:pt>
                <c:pt idx="448">
                  <c:v>MARCO AURELIO VAZ_UFRGS_EF_42001013051P2</c:v>
                </c:pt>
                <c:pt idx="449">
                  <c:v>MARCO PAULO STIGGER_UFRGS_EF_42001013051P2</c:v>
                </c:pt>
                <c:pt idx="450">
                  <c:v>MAURO MYSKIW_UFRGS_EF_42001013051P2</c:v>
                </c:pt>
                <c:pt idx="451">
                  <c:v>NADIA CRISTINA VALENTINI_UFRGS_EF_42001013051P2</c:v>
                </c:pt>
                <c:pt idx="452">
                  <c:v>RONEI SILVEIRA PINTO_UFRGS_EF_42001013051P2</c:v>
                </c:pt>
                <c:pt idx="453">
                  <c:v>SILVANA VILODRE GOELLNER_UFRGS_EF_42001013051P2</c:v>
                </c:pt>
                <c:pt idx="454">
                  <c:v>VICENTE MOLINA NETO_UFRGS_EF_42001013051P2</c:v>
                </c:pt>
                <c:pt idx="455">
                  <c:v>ALAIR PEDRO RIBEIRO DE SOUZA E SILVA_UFRJ_EF_31001017131P5</c:v>
                </c:pt>
                <c:pt idx="456">
                  <c:v>ALEXANDRE PALMA DE OLIVEIRA_UFRJ_EF_31001017131P5</c:v>
                </c:pt>
                <c:pt idx="457">
                  <c:v>BRUNA BRANDAO VELASQUES_UFRJ_EF_31001017131P5</c:v>
                </c:pt>
                <c:pt idx="458">
                  <c:v>CARLOS GOMES DE OLIVEIRA_UFRJ_EF_31001017131P5</c:v>
                </c:pt>
                <c:pt idx="459">
                  <c:v>CLYNTON LOURENCO CORREA_UFRJ_EF_31001017131P5</c:v>
                </c:pt>
                <c:pt idx="460">
                  <c:v>FERNANDO AUGUSTO MONTEIRO SABOIA POMPEU_UFRJ_EF_31001017131P5</c:v>
                </c:pt>
                <c:pt idx="461">
                  <c:v>HUMBERTO LAMEIRA MIRANDA_UFRJ_EF_31001017131P5</c:v>
                </c:pt>
                <c:pt idx="462">
                  <c:v>JEFFERSON DA SILVA NOVAES_UFRJ_EF_31001017131P5</c:v>
                </c:pt>
                <c:pt idx="463">
                  <c:v>JOAO PEDRO SAAR WERNECK DE CASTRO_UFRJ_EF_31001017131P5</c:v>
                </c:pt>
                <c:pt idx="464">
                  <c:v>JOSE FERNANDES FILHO_UFRJ_EF_31001017131P5</c:v>
                </c:pt>
                <c:pt idx="465">
                  <c:v>JURANDIR NADAL_UFRJ_EF_31001017131P5</c:v>
                </c:pt>
                <c:pt idx="466">
                  <c:v>LILIAM FERNANDES DE OLIVEIRA_UFRJ_EF_31001017131P5</c:v>
                </c:pt>
                <c:pt idx="467">
                  <c:v>LUIS AURELIANO IMBIRIBA SILVA_UFRJ_EF_31001017131P5</c:v>
                </c:pt>
                <c:pt idx="468">
                  <c:v>MICHEL SILVA REIS_UFRJ_EF_31001017131P5</c:v>
                </c:pt>
                <c:pt idx="469">
                  <c:v>ROBERTO FARES SIMAO JUNIOR_UFRJ_EF_31001017131P5</c:v>
                </c:pt>
                <c:pt idx="470">
                  <c:v>SILVIA MARIA AGATTI LUDORF_UFRJ_EF_31001017131P5</c:v>
                </c:pt>
                <c:pt idx="471">
                  <c:v>TAIAN DE MELLO MARTINS VIEIRA_UFRJ_EF_31001017131P5</c:v>
                </c:pt>
                <c:pt idx="472">
                  <c:v>VERONICA SALERNO PINTO_UFRJ_EF_31001017131P5</c:v>
                </c:pt>
                <c:pt idx="473">
                  <c:v>CAIO ALANO DE ALMEIDA LINS_UFRN_CR_FT_23001011173P7</c:v>
                </c:pt>
                <c:pt idx="474">
                  <c:v>DIEGO DE SOUSA DANTAS_UFRN_CR_FT_23001011173P7</c:v>
                </c:pt>
                <c:pt idx="475">
                  <c:v>EGMAR LONGO ARAUJO DE MELO_UFRN_CR_FT_23001011173P7</c:v>
                </c:pt>
                <c:pt idx="476">
                  <c:v>ENIO WALKER AZEVEDO CACHO_UFRN_CR_FT_23001011173P7</c:v>
                </c:pt>
                <c:pt idx="477">
                  <c:v>GRASIELA NASCIMENTO CORREIA_UFRN_CR_FT_23001011173P7</c:v>
                </c:pt>
                <c:pt idx="478">
                  <c:v>ILLIA NADINNE DANTAS FLORENTINO LIMA_UFRN_CR_FT_23001011173P7</c:v>
                </c:pt>
                <c:pt idx="479">
                  <c:v>NUBIA MARIA FREIRE VIEIRA LIMA_UFRN_CR_FT_23001011173P7</c:v>
                </c:pt>
                <c:pt idx="480">
                  <c:v>ROBERTA DE OLIVEIRA CACHO_UFRN_CR_FT_23001011173P7</c:v>
                </c:pt>
                <c:pt idx="481">
                  <c:v>RODRIGO PEGADO DE ABREU FREITAS_UFRN_CR_FT_23001011173P7</c:v>
                </c:pt>
                <c:pt idx="482">
                  <c:v>RODRIGO SCATTONE DA SILVA_UFRN_CR_FT_23001011173P7</c:v>
                </c:pt>
                <c:pt idx="483">
                  <c:v>SAIONARA MARIA AIRES DA CAMARA_UFRN_CR_FT_23001011173P7</c:v>
                </c:pt>
                <c:pt idx="484">
                  <c:v>SILVANA ALVES PEREIRA_UFRN_CR_FT_23001011173P7</c:v>
                </c:pt>
                <c:pt idx="485">
                  <c:v>ALEXANDRE HIDEKI OKANO_UFRN_EF_23001011060P8</c:v>
                </c:pt>
                <c:pt idx="486">
                  <c:v>ALLYSON CARVALHO DE ARAUJO_UFRN_EF_23001011060P8</c:v>
                </c:pt>
                <c:pt idx="487">
                  <c:v>ANA PAULA TRUSSARDI FAYH_UFRN_EF_23001011060P8</c:v>
                </c:pt>
                <c:pt idx="488">
                  <c:v>ARNALDO LUIS MORTATTI_UFRN_EF_23001011060P8</c:v>
                </c:pt>
                <c:pt idx="489">
                  <c:v>BRENO GUILHERME DE ARAUJO TINOCO CABRAL_UFRN_EF_23001011060P8</c:v>
                </c:pt>
                <c:pt idx="490">
                  <c:v>CHENG HSIN NERY CHAO_UFRN_EF_23001011060P8</c:v>
                </c:pt>
                <c:pt idx="491">
                  <c:v>EDUARDO BODNARIUC FONTES_UFRN_EF_23001011060P8</c:v>
                </c:pt>
                <c:pt idx="492">
                  <c:v>EDUARDO CALDAS COSTA_UFRN_EF_23001011060P8</c:v>
                </c:pt>
                <c:pt idx="493">
                  <c:v>HASSAN MOHAMED ELSANGEDY_UFRN_EF_23001011060P8</c:v>
                </c:pt>
                <c:pt idx="494">
                  <c:v>HENIO FERREIRA DE MIRANDA_UFRN_EF_23001011060P8</c:v>
                </c:pt>
                <c:pt idx="495">
                  <c:v>JAMILSON SIMOES BRASILEIRO_UFRN_EF_23001011060P8</c:v>
                </c:pt>
                <c:pt idx="496">
                  <c:v>JONATAS DE FRANCA BARROS_UFRN_EF_23001011060P8</c:v>
                </c:pt>
                <c:pt idx="497">
                  <c:v>JOSE PEREIRA DE MELO_UFRN_EF_23001011060P8</c:v>
                </c:pt>
                <c:pt idx="498">
                  <c:v>MARIA ISABEL BRANDAO DE SOUZA MENDES_UFRN_EF_23001011060P8</c:v>
                </c:pt>
                <c:pt idx="499">
                  <c:v>PAULO MOREIRA SILVA DANTAS_UFRN_EF_23001011060P8</c:v>
                </c:pt>
                <c:pt idx="500">
                  <c:v>ROSIE MARIE NASCIMENTO DE MEDEIROS_UFRN_EF_23001011060P8</c:v>
                </c:pt>
                <c:pt idx="501">
                  <c:v>TELMA MARIA ARAUJO MOURA LEMOS_UFRN_EF_23001011060P8</c:v>
                </c:pt>
                <c:pt idx="502">
                  <c:v>TEREZINHA PETRUCIA DA NOBREGA_UFRN_EF_23001011060P8</c:v>
                </c:pt>
                <c:pt idx="503">
                  <c:v>ALVARO CAMPOS CAVALCANTI MACIEL_UFRN_FT_23001011043P6</c:v>
                </c:pt>
                <c:pt idx="504">
                  <c:v>ANA RAQUEL RODRIGUES LINDQUIST_UFRN_FT_23001011043P6</c:v>
                </c:pt>
                <c:pt idx="505">
                  <c:v>CATARINA DE OLIVEIRA SOUSA_UFRN_FT_23001011043P6</c:v>
                </c:pt>
                <c:pt idx="506">
                  <c:v>ELIZABEL DE SOUZA RAMALHO VIANA_UFRN_FT_23001011043P6</c:v>
                </c:pt>
                <c:pt idx="507">
                  <c:v>FABRICIA AZEVEDO DA COSTA CAVALCANTI_UFRN_FT_23001011043P6</c:v>
                </c:pt>
                <c:pt idx="508">
                  <c:v>FERNANDO AUGUSTO LAVEZZO DIAS_UFRN_FT_23001011043P6</c:v>
                </c:pt>
                <c:pt idx="509">
                  <c:v>GARDENIA MARIA HOLANDA FERREIRA_UFRN_FT_23001011043P6</c:v>
                </c:pt>
                <c:pt idx="510">
                  <c:v>GUILHERME AUGUSTO DE FREITAS FREGONEZI_UFRN_FT_23001011043P6</c:v>
                </c:pt>
                <c:pt idx="511">
                  <c:v>JAMILSON SIMOES BRASILEIRO_UFRN_FT_23001011043P6</c:v>
                </c:pt>
                <c:pt idx="512">
                  <c:v>JULIANA MARIA GAZZOLA_UFRN_FT_23001011043P6</c:v>
                </c:pt>
                <c:pt idx="513">
                  <c:v>KARLA MORGANNA PEREIRA PINTO DE MENDONCA_UFRN_FT_23001011043P6</c:v>
                </c:pt>
                <c:pt idx="514">
                  <c:v>MARIA THEREZA ALBUQUERQUE BARBOSA CABRAL MICUSSI_UFRN_FT_23001011043P6</c:v>
                </c:pt>
                <c:pt idx="515">
                  <c:v>PATRICIA ANGELICA DE MIRANDA SILVA NOGUEIRA_UFRN_FT_23001011043P6</c:v>
                </c:pt>
                <c:pt idx="516">
                  <c:v>RICARDO OLIVEIRA GUERRA_UFRN_FT_23001011043P6</c:v>
                </c:pt>
                <c:pt idx="517">
                  <c:v>SELMA SOUSA BRUNO_UFRN_FT_23001011043P6</c:v>
                </c:pt>
                <c:pt idx="518">
                  <c:v>TANIA FERNANDES CAMPOS_UFRN_FT_23001011043P6</c:v>
                </c:pt>
                <c:pt idx="519">
                  <c:v>VANESSA REGIANE RESQUETI_UFRN_FT_23001011043P6</c:v>
                </c:pt>
                <c:pt idx="520">
                  <c:v>WOUBER HERICKSON DE BRITO VIEIRA_UFRN_FT_23001011043P6</c:v>
                </c:pt>
                <c:pt idx="521">
                  <c:v>ADAIR DA SILVA LOPES_UFSC_EF_41001010039P3</c:v>
                </c:pt>
                <c:pt idx="522">
                  <c:v>ADERBAL SILVA AGUIAR JUNIOR_UFSC_EF_41001010039P3</c:v>
                </c:pt>
                <c:pt idx="523">
                  <c:v>ADRIANO FERRETI BORGATTO_UFSC_EF_41001010039P3</c:v>
                </c:pt>
                <c:pt idx="524">
                  <c:v>ALCYANE MARINHO_UFSC_EF_41001010039P3</c:v>
                </c:pt>
                <c:pt idx="525">
                  <c:v>ALINE RODRIGUES BARBOSA_UFSC_EF_41001010039P3</c:v>
                </c:pt>
                <c:pt idx="526">
                  <c:v>ANTONIO RENATO PEREIRA MORO_UFSC_EF_41001010039P3</c:v>
                </c:pt>
                <c:pt idx="527">
                  <c:v>BENEDITO SERGIO DENADAI_UFSC_EF_41001010039P3</c:v>
                </c:pt>
                <c:pt idx="528">
                  <c:v>CASSIANO RICARDO RECH_UFSC_EF_41001010039P3</c:v>
                </c:pt>
                <c:pt idx="529">
                  <c:v>CINTIA DE LA ROCHA FREITAS_UFSC_EF_41001010039P3</c:v>
                </c:pt>
                <c:pt idx="530">
                  <c:v>DANIELE DETANICO_UFSC_EF_41001010039P3</c:v>
                </c:pt>
                <c:pt idx="531">
                  <c:v>DIEGO AUGUSTO SANTOS SILVA_UFSC_EF_41001010039P3</c:v>
                </c:pt>
                <c:pt idx="532">
                  <c:v>EDIO LUIZ PETROSKI_UFSC_EF_41001010039P3</c:v>
                </c:pt>
                <c:pt idx="533">
                  <c:v>EDISON ROBERTO DE SOUZA_UFSC_EF_41001010039P3</c:v>
                </c:pt>
                <c:pt idx="534">
                  <c:v>FERNANDO DIEFENTHAELER_UFSC_EF_41001010039P3</c:v>
                </c:pt>
                <c:pt idx="535">
                  <c:v>GELCEMAR OLIVEIRA FARIAS_UFSC_EF_41001010039P3</c:v>
                </c:pt>
                <c:pt idx="536">
                  <c:v>GIOVANI DE LORENZI PIRES_UFSC_EF_41001010039P3</c:v>
                </c:pt>
                <c:pt idx="537">
                  <c:v>GIOVANI FIRPO DEL DUCA_UFSC_EF_41001010039P3</c:v>
                </c:pt>
                <c:pt idx="538">
                  <c:v>JAISON JOSE BASSANI_UFSC_EF_41001010039P3</c:v>
                </c:pt>
                <c:pt idx="539">
                  <c:v>JUAREZ VIEIRA DO NASCIMENTO_UFSC_EF_41001010039P3</c:v>
                </c:pt>
                <c:pt idx="540">
                  <c:v>JULIANO DAL PUPO_UFSC_EF_41001010039P3</c:v>
                </c:pt>
                <c:pt idx="541">
                  <c:v>JULIANO FERNANDES DA SILVA_UFSC_EF_41001010039P3</c:v>
                </c:pt>
                <c:pt idx="542">
                  <c:v>KELLY SAMARA DA SILVA_UFSC_EF_41001010039P3</c:v>
                </c:pt>
                <c:pt idx="543">
                  <c:v>LARISSA RAFAELA GALATTI_UFSC_EF_41001010039P3</c:v>
                </c:pt>
                <c:pt idx="544">
                  <c:v>LUIZ GUILHERME ANTONACCI GUGLIELMO_UFSC_EF_41001010039P3</c:v>
                </c:pt>
                <c:pt idx="545">
                  <c:v>MARIA ALICE ALTENBURG DE ASSIS_UFSC_EF_41001010039P3</c:v>
                </c:pt>
                <c:pt idx="546">
                  <c:v>MARKUS VINICIUS NAHAS_UFSC_EF_41001010039P3</c:v>
                </c:pt>
                <c:pt idx="547">
                  <c:v>RICARDO DANTAS DE LUCAS_UFSC_EF_41001010039P3</c:v>
                </c:pt>
                <c:pt idx="548">
                  <c:v>ROSANE CARLA ROSENDO DA SILVA_UFSC_EF_41001010039P3</c:v>
                </c:pt>
                <c:pt idx="549">
                  <c:v>SARAY GIOVANA DOS SANTOS_UFSC_EF_41001010039P3</c:v>
                </c:pt>
                <c:pt idx="550">
                  <c:v>TANIA ROSANE BERTOLDO BENEDETTI_UFSC_EF_41001010039P3</c:v>
                </c:pt>
                <c:pt idx="551">
                  <c:v>VALMOR RAMOS_UFSC_EF_41001010039P3</c:v>
                </c:pt>
                <c:pt idx="552">
                  <c:v>ADERBAL SILVA AGUIAR JUNIOR_UFSC_FT_41001010160P7</c:v>
                </c:pt>
                <c:pt idx="553">
                  <c:v>ADRIANA NEVES DOS SANTOS_UFSC_FT_41001010160P7</c:v>
                </c:pt>
                <c:pt idx="554">
                  <c:v>ALESSANDRO HAUPENTHAL_UFSC_FT_41001010160P7</c:v>
                </c:pt>
                <c:pt idx="555">
                  <c:v>ALEXANDRE MARCIO MARCOLINO_UFSC_FT_41001010160P7</c:v>
                </c:pt>
                <c:pt idx="556">
                  <c:v>ANGELICA CRISTIANE OVANDO_UFSC_FT_41001010160P7</c:v>
                </c:pt>
                <c:pt idx="557">
                  <c:v>DANIELLE SOARES ROCHA VIEIRA_UFSC_FT_41001010160P7</c:v>
                </c:pt>
                <c:pt idx="558">
                  <c:v>FERNANDO DIEFENTHAELER_UFSC_FT_41001010160P7</c:v>
                </c:pt>
                <c:pt idx="559">
                  <c:v>GISELE AGUSTINI LOVATEL_UFSC_FT_41001010160P7</c:v>
                </c:pt>
                <c:pt idx="560">
                  <c:v>HELOYSE ULIAM KURIKI_UFSC_FT_41001010160P7</c:v>
                </c:pt>
                <c:pt idx="561">
                  <c:v>IONE JAYCE CEOLA SCHNEIDER_UFSC_FT_41001010160P7</c:v>
                </c:pt>
                <c:pt idx="562">
                  <c:v>JANEISA FRANCK VIRTUOSO_UFSC_FT_41001010160P7</c:v>
                </c:pt>
                <c:pt idx="563">
                  <c:v>NUBIA CARELLI PEREIRA DE AVELAR_UFSC_FT_41001010160P7</c:v>
                </c:pt>
                <c:pt idx="564">
                  <c:v>RAFAEL INACIO BARBOSA_UFSC_FT_41001010160P7</c:v>
                </c:pt>
                <c:pt idx="565">
                  <c:v>VIVIANE DE MENEZES CACERES_UFSC_FT_41001010160P7</c:v>
                </c:pt>
                <c:pt idx="566">
                  <c:v>ANA BEATRIZ DE OLIVEIRA_UFSCAR_FT_33001014016P7</c:v>
                </c:pt>
                <c:pt idx="567">
                  <c:v>ANIELLE CRISTHINE DE MEDEIROS TAKAHASHI_UFSCAR_FT_33001014016P7</c:v>
                </c:pt>
                <c:pt idx="568">
                  <c:v>APARECIDA MARIA CATAI_UFSCAR_FT_33001014016P7</c:v>
                </c:pt>
                <c:pt idx="569">
                  <c:v>AUDREY BORGHI SILVA_UFSCAR_FT_33001014016P7</c:v>
                </c:pt>
                <c:pt idx="570">
                  <c:v>CLEITON AUGUSTO LIBARDI_UFSCAR_FT_33001014016P7</c:v>
                </c:pt>
                <c:pt idx="571">
                  <c:v>ELOISA TUDELLA_UFSCAR_FT_33001014016P7</c:v>
                </c:pt>
                <c:pt idx="572">
                  <c:v>ESTER DA SILVA_UFSCAR_FT_33001014016P7</c:v>
                </c:pt>
                <c:pt idx="573">
                  <c:v>FÁBIO VIADANNA SERRAO_UFSCAR_FT_33001014016P7</c:v>
                </c:pt>
                <c:pt idx="574">
                  <c:v>GILBERTO EIJI SHIGUEMOTO_UFSCAR_FT_33001014016P7</c:v>
                </c:pt>
                <c:pt idx="575">
                  <c:v>HELENICE JANE COTE GIL COURY_UFSCAR_FT_33001014016P7</c:v>
                </c:pt>
                <c:pt idx="576">
                  <c:v>JOSE RUBENS REBELATTO_UFSCAR_FT_33001014016P7</c:v>
                </c:pt>
                <c:pt idx="577">
                  <c:v>MAURICIO JAMAMI_UFSCAR_FT_33001014016P7</c:v>
                </c:pt>
                <c:pt idx="578">
                  <c:v>NELCI ADRIANA CICUTO FERREIRA ROCHA_UFSCAR_FT_33001014016P7</c:v>
                </c:pt>
                <c:pt idx="579">
                  <c:v>NIVALDO ANTONIO PARIZOTTO_UFSCAR_FT_33001014016P7</c:v>
                </c:pt>
                <c:pt idx="580">
                  <c:v>PATRICIA DRIUSSO_UFSCAR_FT_33001014016P7</c:v>
                </c:pt>
                <c:pt idx="581">
                  <c:v>PAULA REZENDE CAMARGO_UFSCAR_FT_33001014016P7</c:v>
                </c:pt>
                <c:pt idx="582">
                  <c:v>RENATA GONCALVES MENDES_UFSCAR_FT_33001014016P7</c:v>
                </c:pt>
                <c:pt idx="583">
                  <c:v>RICHARD ELOIN LIEBANO_UFSCAR_FT_33001014016P7</c:v>
                </c:pt>
                <c:pt idx="584">
                  <c:v>ROSANA MATTIOLI_UFSCAR_FT_33001014016P7</c:v>
                </c:pt>
                <c:pt idx="585">
                  <c:v>STELA MÁRCIA MATTIELLO_UFSCAR_FT_33001014016P7</c:v>
                </c:pt>
                <c:pt idx="586">
                  <c:v>TANIA DE FATIMA SALVINI_UFSCAR_FT_33001014016P7</c:v>
                </c:pt>
                <c:pt idx="587">
                  <c:v>TATIANA DE OLIVEIRA SATO_UFSCAR_FT_33001014016P7</c:v>
                </c:pt>
                <c:pt idx="588">
                  <c:v>THIAGO LUIZ DE RUSSO_UFSCAR_FT_33001014016P7</c:v>
                </c:pt>
                <c:pt idx="589">
                  <c:v>TIAGO DA SILVA ALEXANDRE_UFSCAR_FT_33001014016P7</c:v>
                </c:pt>
                <c:pt idx="590">
                  <c:v>VALERIA AMORIM PIRES DI LORENZO_UFSCAR_FT_33001014016P7</c:v>
                </c:pt>
                <c:pt idx="591">
                  <c:v>ANA PAULA SERRATA MALFITANO_UFSCAR_TO_33001014036P8</c:v>
                </c:pt>
                <c:pt idx="592">
                  <c:v>CARLA REGINA SILVA_UFSCAR_TO_33001014036P8</c:v>
                </c:pt>
                <c:pt idx="593">
                  <c:v>CLAUDIA MARIA SIMOES MARTINEZ_UFSCAR_TO_33001014036P8</c:v>
                </c:pt>
                <c:pt idx="594">
                  <c:v>DANIEL MARINHO CEZAR DA CRUZ_UFSCAR_TO_33001014036P8</c:v>
                </c:pt>
                <c:pt idx="595">
                  <c:v>DENISE DIAS BARROS_UFSCAR_TO_33001014036P8</c:v>
                </c:pt>
                <c:pt idx="596">
                  <c:v>FATIMA CORREA OLIVER_UFSCAR_TO_33001014036P8</c:v>
                </c:pt>
                <c:pt idx="597">
                  <c:v>IRACEMA SERRAT VERGOTTI FERRIGNO_UFSCAR_TO_33001014036P8</c:v>
                </c:pt>
                <c:pt idx="598">
                  <c:v>ISABELA APARECIDA DE OLIVEIRA LUSSI_UFSCAR_TO_33001014036P8</c:v>
                </c:pt>
                <c:pt idx="599">
                  <c:v>LILIAN VIEIRA MAGALHAES_UFSCAR_TO_33001014036P8</c:v>
                </c:pt>
                <c:pt idx="600">
                  <c:v>MARIA FERNANDA BARBOZA CID_UFSCAR_TO_33001014036P8</c:v>
                </c:pt>
                <c:pt idx="601">
                  <c:v>MARIA LUISA GUILLAUMON EMMEL_UFSCAR_TO_33001014036P8</c:v>
                </c:pt>
                <c:pt idx="602">
                  <c:v>MARISA BITTAR_UFSCAR_TO_33001014036P8</c:v>
                </c:pt>
                <c:pt idx="603">
                  <c:v>PATRICIA CARLA DE SOUZA DELLA BARBA_UFSCAR_TO_33001014036P8</c:v>
                </c:pt>
                <c:pt idx="604">
                  <c:v>REGINA HELENA VITALE TORKOMIAN JOAQUIM_UFSCAR_TO_33001014036P8</c:v>
                </c:pt>
                <c:pt idx="605">
                  <c:v>ROSELI ESQUERDO LOPES_UFSCAR_TO_33001014036P8</c:v>
                </c:pt>
                <c:pt idx="606">
                  <c:v>THELMA SIMOES MATSUKURA_UFSCAR_TO_33001014036P8</c:v>
                </c:pt>
                <c:pt idx="607">
                  <c:v>CARLOS BOLLI MOTA_UFSM_EF_42002010054P1</c:v>
                </c:pt>
                <c:pt idx="608">
                  <c:v>DANIELA LOPES DOS SANTOS_UFSM_EF_42002010054P1</c:v>
                </c:pt>
                <c:pt idx="609">
                  <c:v>ELIZARA CAROLINA MARIN_UFSM_EF_42002010054P1</c:v>
                </c:pt>
                <c:pt idx="610">
                  <c:v>FELIPE PIVETTA CARPES_UFSM_EF_42002010054P1</c:v>
                </c:pt>
                <c:pt idx="611">
                  <c:v>FELIX ALEXANDRE ANTUNES SOARES_UFSM_EF_42002010054P1</c:v>
                </c:pt>
                <c:pt idx="612">
                  <c:v>FERNANDO COPETTI_UFSM_EF_42002010054P1</c:v>
                </c:pt>
                <c:pt idx="613">
                  <c:v>GABRIEL GUSTAVO BERGMANN_UFSM_EF_42002010054P1</c:v>
                </c:pt>
                <c:pt idx="614">
                  <c:v>HUGO NORBERTO KRUG_UFSM_EF_42002010054P1</c:v>
                </c:pt>
                <c:pt idx="615">
                  <c:v>JOAO FRANCISCO MAGNO RIBAS_UFSM_EF_42002010054P1</c:v>
                </c:pt>
                <c:pt idx="616">
                  <c:v>LUIZ FERNANDO FREIRE ROYES_UFSM_EF_42002010054P1</c:v>
                </c:pt>
                <c:pt idx="617">
                  <c:v>MARISTELA DA SILVA SOUZA_UFSM_EF_42002010054P1</c:v>
                </c:pt>
                <c:pt idx="618">
                  <c:v>MICHELE FORGIARINI SACCOL_UFSM_EF_42002010054P1</c:v>
                </c:pt>
                <c:pt idx="619">
                  <c:v>SARA TERESINHA CORAZZA_UFSM_EF_42002010054P1</c:v>
                </c:pt>
                <c:pt idx="620">
                  <c:v>SILVANA CORREA MATHEUS_UFSM_EF_42002010054P1</c:v>
                </c:pt>
                <c:pt idx="621">
                  <c:v>ANA MARIA TONIOLO DA SILVA_UFSM_FO_42002010017P9</c:v>
                </c:pt>
                <c:pt idx="622">
                  <c:v>ANA PAULA RAMOS DE SOUZA_UFSM_FO_42002010017P9</c:v>
                </c:pt>
                <c:pt idx="623">
                  <c:v>ANAELENA BRAGANCA DE MORAES_UFSM_FO_42002010017P9</c:v>
                </c:pt>
                <c:pt idx="624">
                  <c:v>ANGELA REGINA MACIEL WEINMANN_UFSM_FO_42002010017P9</c:v>
                </c:pt>
                <c:pt idx="625">
                  <c:v>ARON FERREIRA DA SILVEIRA_UFSM_FO_42002010017P9</c:v>
                </c:pt>
                <c:pt idx="626">
                  <c:v>CARLA APARECIDA CIELO_UFSM_FO_42002010017P9</c:v>
                </c:pt>
                <c:pt idx="627">
                  <c:v>CAROLINA LISBOA MEZZOMO_UFSM_FO_42002010017P9</c:v>
                </c:pt>
                <c:pt idx="628">
                  <c:v>ELENIR FEDOSSE_UFSM_FO_42002010017P9</c:v>
                </c:pt>
                <c:pt idx="629">
                  <c:v>ELIANE CASTILHOS RODRIGUES CORREA_UFSM_FO_42002010017P9</c:v>
                </c:pt>
                <c:pt idx="630">
                  <c:v>ELIARA PINTO VIEIRA_UFSM_FO_42002010017P9</c:v>
                </c:pt>
                <c:pt idx="631">
                  <c:v>HELENA BOLLI MOTA_UFSM_FO_42002010017P9</c:v>
                </c:pt>
                <c:pt idx="632">
                  <c:v>KARINA CARLESSO PAGLIARIN_UFSM_FO_42002010017P9</c:v>
                </c:pt>
                <c:pt idx="633">
                  <c:v>MARCIA KESKE-SOARES_UFSM_FO_42002010017P9</c:v>
                </c:pt>
                <c:pt idx="634">
                  <c:v>MARISTELA JULIO COSTA_UFSM_FO_42002010017P9</c:v>
                </c:pt>
                <c:pt idx="635">
                  <c:v>MICHELE VARGAS GARCIA_UFSM_FO_42002010017P9</c:v>
                </c:pt>
                <c:pt idx="636">
                  <c:v>RENATA MANCOPES_UFSM_FO_42002010017P9</c:v>
                </c:pt>
                <c:pt idx="637">
                  <c:v>SILVIO TEIXEIRA DA COSTA_UFSM_FO_42002010017P9</c:v>
                </c:pt>
                <c:pt idx="638">
                  <c:v>THEMIS MARIA KESSLER_UFSM_FO_42002010017P9</c:v>
                </c:pt>
                <c:pt idx="639">
                  <c:v>VALDETE ALVES VALENTINS DOS SANTOS FILHA_UFSM_FO_42002010017P9</c:v>
                </c:pt>
                <c:pt idx="640">
                  <c:v>ANGELA REGINA MACIEL WEINMANN_UFSM_FT_42002010157P5</c:v>
                </c:pt>
                <c:pt idx="641">
                  <c:v>ANTONIO MARCOS VARGAS DA SILVA_UFSM_FT_42002010157P5</c:v>
                </c:pt>
                <c:pt idx="642">
                  <c:v>CARLOS BOLLI MOTA_UFSM_FT_42002010157P5</c:v>
                </c:pt>
                <c:pt idx="643">
                  <c:v>CLAUDIA MORAIS TREVISAN_UFSM_FT_42002010157P5</c:v>
                </c:pt>
                <c:pt idx="644">
                  <c:v>ELIANE CASTILHOS RODRIGUES CORREA_UFSM_FT_42002010157P5</c:v>
                </c:pt>
                <c:pt idx="645">
                  <c:v>FERNANDO COPETTI_UFSM_FT_42002010157P5</c:v>
                </c:pt>
                <c:pt idx="646">
                  <c:v>GUSTAVO ORIONE PUNTEL_UFSM_FT_42002010157P5</c:v>
                </c:pt>
                <c:pt idx="647">
                  <c:v>HEDIONEIA MARIA FOLETTO PIVETTA_UFSM_FT_42002010157P5</c:v>
                </c:pt>
                <c:pt idx="648">
                  <c:v>ISABELLA MARTINS DE ALBUQUERQUE_UFSM_FT_42002010157P5</c:v>
                </c:pt>
                <c:pt idx="649">
                  <c:v>JOSE EDSON PAZ DA SILVA_UFSM_FT_42002010157P5</c:v>
                </c:pt>
                <c:pt idx="650">
                  <c:v>LUIS ULISSES SIGNORI_UFSM_FT_42002010157P5</c:v>
                </c:pt>
                <c:pt idx="651">
                  <c:v>MARISA PEREIRA GONCALVES_UFSM_FT_42002010157P5</c:v>
                </c:pt>
                <c:pt idx="652">
                  <c:v>RENATA MANCOPES_UFSM_FT_42002010157P5</c:v>
                </c:pt>
                <c:pt idx="653">
                  <c:v>ALYNNE CHRISTIAN RIBEIRO ANDAKI_UFTM_EF_32012012007P3</c:v>
                </c:pt>
                <c:pt idx="654">
                  <c:v>CAMILA BOSQUIERO PAPINI_UFTM_EF_32012012007P3</c:v>
                </c:pt>
                <c:pt idx="655">
                  <c:v>DERNIVAL BERTONCELLO_UFTM_EF_32012012007P3</c:v>
                </c:pt>
                <c:pt idx="656">
                  <c:v>EDMAR LACERDA MENDES_UFTM_EF_32012012007P3</c:v>
                </c:pt>
                <c:pt idx="657">
                  <c:v>FABIO LERA ORSATTI_UFTM_EF_32012012007P3</c:v>
                </c:pt>
                <c:pt idx="658">
                  <c:v>GUSTAVO RIBEIRO DA MOTA_UFTM_EF_32012012007P3</c:v>
                </c:pt>
                <c:pt idx="659">
                  <c:v>JAIR SINDRA VIRTUOSO JUNIOR_UFTM_EF_32012012007P3</c:v>
                </c:pt>
                <c:pt idx="660">
                  <c:v>JEFFER EIDI SASAKI_UFTM_EF_32012012007P3</c:v>
                </c:pt>
                <c:pt idx="661">
                  <c:v>KARINA PEREIRA_UFTM_EF_32012012007P3</c:v>
                </c:pt>
                <c:pt idx="662">
                  <c:v>LUCIANE APARECIDA PASCUCCI SANDE DE SOUZA_UFTM_EF_32012012007P3</c:v>
                </c:pt>
                <c:pt idx="663">
                  <c:v>LUCIANE FERNANDA RODRIGUES MARTINHO FERNANDES_UFTM_EF_32012012007P3</c:v>
                </c:pt>
                <c:pt idx="664">
                  <c:v>MOACIR MAROCOLO JUNIOR_UFTM_EF_32012012007P3</c:v>
                </c:pt>
                <c:pt idx="665">
                  <c:v>OCTAVIO BARBOSA NETO_UFTM_EF_32012012007P3</c:v>
                </c:pt>
                <c:pt idx="666">
                  <c:v>REGINA MARIA ROVIGATI SIMOES_UFTM_EF_32012012007P3</c:v>
                </c:pt>
                <c:pt idx="667">
                  <c:v>RENATA DAMIAO_UFTM_EF_32012012007P3</c:v>
                </c:pt>
                <c:pt idx="668">
                  <c:v>SHAMYR SULYVAN DE CASTRO_UFTM_EF_32012012007P3</c:v>
                </c:pt>
                <c:pt idx="669">
                  <c:v>SHEILLA TRIBESS_UFTM_EF_32012012007P3</c:v>
                </c:pt>
                <c:pt idx="670">
                  <c:v>WAGNER WEY MOREIRA_UFTM_EF_32012012007P3</c:v>
                </c:pt>
                <c:pt idx="671">
                  <c:v>ANTONIO JOSE NATALI_UFV_EF_32002017034P9</c:v>
                </c:pt>
                <c:pt idx="672">
                  <c:v>DANIEL GODOY MARTINEZ_UFV_EF_32002017034P9</c:v>
                </c:pt>
                <c:pt idx="673">
                  <c:v>EVELINE TORRES PEREIRA_UFV_EF_32002017034P9</c:v>
                </c:pt>
                <c:pt idx="674">
                  <c:v>ISRAEL TEOLDO DA COSTA_UFV_EF_32002017034P9</c:v>
                </c:pt>
                <c:pt idx="675">
                  <c:v>JEFERSON MACEDO VIANNA_UFV_EF_32002017034P9</c:v>
                </c:pt>
                <c:pt idx="676">
                  <c:v>JOAO CARLOS BOUZAS MARINS_UFV_EF_32002017034P9</c:v>
                </c:pt>
                <c:pt idx="677">
                  <c:v>JORGE ROBERTO PERROUT DE LIMA_UFV_EF_32002017034P9</c:v>
                </c:pt>
                <c:pt idx="678">
                  <c:v>LAURA HORA RIOS LEITE_UFV_EF_32002017034P9</c:v>
                </c:pt>
                <c:pt idx="679">
                  <c:v>LILIAN PINTO DA SILVA_UFV_EF_32002017034P9</c:v>
                </c:pt>
                <c:pt idx="680">
                  <c:v>LUCIANA MOREIRA LIMA_UFV_EF_32002017034P9</c:v>
                </c:pt>
                <c:pt idx="681">
                  <c:v>LUDMILA MOURAO_UFV_EF_32002017034P9</c:v>
                </c:pt>
                <c:pt idx="682">
                  <c:v>MAICON RODRIGUES ALBUQUERQUE_UFV_EF_32002017034P9</c:v>
                </c:pt>
                <c:pt idx="683">
                  <c:v>MARIA DO CARMO GOUVEIA PELUZIO_UFV_EF_32002017034P9</c:v>
                </c:pt>
                <c:pt idx="684">
                  <c:v>MARIA ELISA CAPUTO FERREIRA_UFV_EF_32002017034P9</c:v>
                </c:pt>
                <c:pt idx="685">
                  <c:v>MATEUS CAMAROTI LATERZA_UFV_EF_32002017034P9</c:v>
                </c:pt>
                <c:pt idx="686">
                  <c:v>MAURICIO GATTAS BARA FILHO_UFV_EF_32002017034P9</c:v>
                </c:pt>
                <c:pt idx="687">
                  <c:v>PAULO ROBERTO DOS SANTOS AMORIM_UFV_EF_32002017034P9</c:v>
                </c:pt>
                <c:pt idx="688">
                  <c:v>THALES NICOLAU PRIMOLA GOMES_UFV_EF_32002017034P9</c:v>
                </c:pt>
                <c:pt idx="689">
                  <c:v>ADRIANA NETTO PARENTONI_UFVJM_FT_32010010041P8</c:v>
                </c:pt>
                <c:pt idx="690">
                  <c:v>ANA CRISTINA RODRIGUES LACERDA_UFVJM_FT_32010010041P8</c:v>
                </c:pt>
                <c:pt idx="691">
                  <c:v>ANA PAULA SANTOS_UFVJM_FT_32010010041P8</c:v>
                </c:pt>
                <c:pt idx="692">
                  <c:v>ELIZIARIA CARDOSO DOS SANTOS_UFVJM_FT_32010010041P8</c:v>
                </c:pt>
                <c:pt idx="693">
                  <c:v>ETEL ROCHA VIEIRA_UFVJM_FT_32010010041P8</c:v>
                </c:pt>
                <c:pt idx="694">
                  <c:v>HERCULES RIBEIRO LEITE_UFVJM_FT_32010010041P8</c:v>
                </c:pt>
                <c:pt idx="695">
                  <c:v>LUCIANA DE MICHELIS MENDONCA_UFVJM_FT_32010010041P8</c:v>
                </c:pt>
                <c:pt idx="696">
                  <c:v>MARCUS ALESSANDRO DE ALCANTARA_UFVJM_FT_32010010041P8</c:v>
                </c:pt>
                <c:pt idx="697">
                  <c:v>MURILO XAVIER OLIVEIRA_UFVJM_FT_32010010041P8</c:v>
                </c:pt>
                <c:pt idx="698">
                  <c:v>RENAN ALVES RESENDE_UFVJM_FT_32010010041P8</c:v>
                </c:pt>
                <c:pt idx="699">
                  <c:v>RENATO GUILHERME TREDE FILHO_UFVJM_FT_32010010041P8</c:v>
                </c:pt>
                <c:pt idx="700">
                  <c:v>THAIS PEIXOTO GAIAD MACHADO_UFVJM_FT_32010010041P8</c:v>
                </c:pt>
                <c:pt idx="701">
                  <c:v>VANESSA AMARAL MENDONCA_UFVJM_FT_32010010041P8</c:v>
                </c:pt>
                <c:pt idx="702">
                  <c:v>VINICIUS CUNHA DE OLIVEIRA_UFVJM_FT_32010010041P8</c:v>
                </c:pt>
                <c:pt idx="703">
                  <c:v>ALINE MARTINS DE TOLEDO_UNB_EF_53001010066P4</c:v>
                </c:pt>
                <c:pt idx="704">
                  <c:v>ANA CRISTINA DE DAVID_UNB_EF_53001010066P4</c:v>
                </c:pt>
                <c:pt idx="705">
                  <c:v>DULCE MARIA FILGUEIRA DE ALMEIDA SUASSUNA_UNB_EF_53001010066P4</c:v>
                </c:pt>
                <c:pt idx="706">
                  <c:v>FELIPE AUGUSTO DOS SANTOS MENDES_UNB_EF_53001010066P4</c:v>
                </c:pt>
                <c:pt idx="707">
                  <c:v>FERNANDO MASCARENHAS_UNB_EF_53001010066P4</c:v>
                </c:pt>
                <c:pt idx="708">
                  <c:v>GERSON CIPRIANO JUNIOR_UNB_EF_53001010066P4</c:v>
                </c:pt>
                <c:pt idx="709">
                  <c:v>INGRID DITTRICH WIGGERS_UNB_EF_53001010066P4</c:v>
                </c:pt>
                <c:pt idx="710">
                  <c:v>JAKE CARVALHO DO CARMO_UNB_EF_53001010066P4</c:v>
                </c:pt>
                <c:pt idx="711">
                  <c:v>JOAO LUIZ QUAGLIOTTI DURIGAN_UNB_EF_53001010066P4</c:v>
                </c:pt>
                <c:pt idx="712">
                  <c:v>JULIA APARECIDA DEVIDE NOGUEIRA_UNB_EF_53001010066P4</c:v>
                </c:pt>
                <c:pt idx="713">
                  <c:v>KEILA ELIZABETH FONTANA_UNB_EF_53001010066P4</c:v>
                </c:pt>
                <c:pt idx="714">
                  <c:v>LAURO CASQUEIRO VIANNA_UNB_EF_53001010066P4</c:v>
                </c:pt>
                <c:pt idx="715">
                  <c:v>LEONARDO LAMAS LEANDRO RIBEIRO_UNB_EF_53001010066P4</c:v>
                </c:pt>
                <c:pt idx="716">
                  <c:v>LUIZ GUILHERME GROSSI PORTO_UNB_EF_53001010066P4</c:v>
                </c:pt>
                <c:pt idx="717">
                  <c:v>MARISETE PERALTA SAFONS_UNB_EF_53001010066P4</c:v>
                </c:pt>
                <c:pt idx="718">
                  <c:v>MARTIM FRANCISCO BOTTARO MARQUES_UNB_EF_53001010066P4</c:v>
                </c:pt>
                <c:pt idx="719">
                  <c:v>PAULO JOSE BARBOSA GUTIERRES FILHO_UNB_EF_53001010066P4</c:v>
                </c:pt>
                <c:pt idx="720">
                  <c:v>PEDRO FERNANDO AVALONE DE ATHAYDE_UNB_EF_53001010066P4</c:v>
                </c:pt>
                <c:pt idx="721">
                  <c:v>RICARDO JACO DE OLIVEIRA_UNB_EF_53001010066P4</c:v>
                </c:pt>
                <c:pt idx="722">
                  <c:v>RICARDO MORENO LIMA_UNB_EF_53001010066P4</c:v>
                </c:pt>
                <c:pt idx="723">
                  <c:v>RINALDO ANDRE MEZZARANE_UNB_EF_53001010066P4</c:v>
                </c:pt>
                <c:pt idx="724">
                  <c:v>RODRIGO LUIZ CARREGARO_UNB_EF_53001010066P4</c:v>
                </c:pt>
                <c:pt idx="725">
                  <c:v>WAGNER RODRIGUES MARTINS_UNB_EF_53001010066P4</c:v>
                </c:pt>
                <c:pt idx="726">
                  <c:v>ALINE MARTINS DE TOLEDO_UNB_FT_53001010107P2</c:v>
                </c:pt>
                <c:pt idx="727">
                  <c:v>ANA CRISTINA DE DAVID_UNB_FT_53001010107P2</c:v>
                </c:pt>
                <c:pt idx="728">
                  <c:v>ANA CRISTINA DE JESUS ALVES_UNB_FT_53001010107P2</c:v>
                </c:pt>
                <c:pt idx="729">
                  <c:v>EMERSON FACHIN MARTINS_UNB_FT_53001010107P2</c:v>
                </c:pt>
                <c:pt idx="730">
                  <c:v>FELIPE AUGUSTO DOS SANTOS MENDES_UNB_FT_53001010107P2</c:v>
                </c:pt>
                <c:pt idx="731">
                  <c:v>GERSON CIPRIANO JUNIOR_UNB_FT_53001010107P2</c:v>
                </c:pt>
                <c:pt idx="732">
                  <c:v>GRAZIELLA FRANCA BERNARDELLI CIPRIANO_UNB_FT_53001010107P2</c:v>
                </c:pt>
                <c:pt idx="733">
                  <c:v>JOAO LUIZ QUAGLIOTTI DURIGAN_UNB_FT_53001010107P2</c:v>
                </c:pt>
                <c:pt idx="734">
                  <c:v>LIDIA MARA AGUIAR BEZERRA_UNB_FT_53001010107P2</c:v>
                </c:pt>
                <c:pt idx="735">
                  <c:v>RINALDO ANDRE MEZZARANE_UNB_FT_53001010107P2</c:v>
                </c:pt>
                <c:pt idx="736">
                  <c:v>RITA DE CASSIA MARQUETI_UNB_FT_53001010107P2</c:v>
                </c:pt>
                <c:pt idx="737">
                  <c:v>RODRIGO LUIZ CARREGARO_UNB_FT_53001010107P2</c:v>
                </c:pt>
                <c:pt idx="738">
                  <c:v>WAGNER RODRIGUES MARTINS_UNB_FT_53001010107P2</c:v>
                </c:pt>
                <c:pt idx="739">
                  <c:v>ANA CLAUDIA FIGUEIREDO FRIZZO_UNESP/MAR_FO_33004110045P7</c:v>
                </c:pt>
                <c:pt idx="740">
                  <c:v>ANA CLAUDIA VIEIRA CARDOSO_UNESP/MAR_FO_33004110045P7</c:v>
                </c:pt>
                <c:pt idx="741">
                  <c:v>CELIA MARIA GIACHETI_UNESP/MAR_FO_33004110045P7</c:v>
                </c:pt>
                <c:pt idx="742">
                  <c:v>CRISTIANE MOCO CANHETTI DE OLIVEIRA_UNESP/MAR_FO_33004110045P7</c:v>
                </c:pt>
                <c:pt idx="743">
                  <c:v>DANILO MORETTI-FERREIRA_UNESP/MAR_FO_33004110045P7</c:v>
                </c:pt>
                <c:pt idx="744">
                  <c:v>ELIANA MARIA GRADIM FABBRON_UNESP/MAR_FO_33004110045P7</c:v>
                </c:pt>
                <c:pt idx="745">
                  <c:v>HERALDO LORENA GUIDA_UNESP/MAR_FO_33004110045P7</c:v>
                </c:pt>
                <c:pt idx="746">
                  <c:v>LARISSA CRISTINA BERTI_UNESP/MAR_FO_33004110045P7</c:v>
                </c:pt>
                <c:pt idx="747">
                  <c:v>LOURENCO CHACON JURADO FILHO_UNESP/MAR_FO_33004110045P7</c:v>
                </c:pt>
                <c:pt idx="748">
                  <c:v>LUCIANA PINATO_UNESP/MAR_FO_33004110045P7</c:v>
                </c:pt>
                <c:pt idx="749">
                  <c:v>NATALIA FREITAS ROSSI_UNESP/MAR_FO_33004110045P7</c:v>
                </c:pt>
                <c:pt idx="750">
                  <c:v>ROBERTA GONCALVES DA SILVA_UNESP/MAR_FO_33004110045P7</c:v>
                </c:pt>
                <c:pt idx="751">
                  <c:v>SIMONE APARECIDA CAPELLINI_UNESP/MAR_FO_33004110045P7</c:v>
                </c:pt>
                <c:pt idx="752">
                  <c:v>VITOR ENGRÁCIA VALENTI_UNESP/MAR_FO_33004110045P7</c:v>
                </c:pt>
                <c:pt idx="753">
                  <c:v>VIVIANE CRISTINA DE CASTRO MARINO_UNESP/MAR_FO_33004110045P7</c:v>
                </c:pt>
                <c:pt idx="754">
                  <c:v>CARLOS MARCELO PASTRE_UNESP/PP_FT_33004129045P2</c:v>
                </c:pt>
                <c:pt idx="755">
                  <c:v>CRISTINA ELENA PRADO TELES FREGONESI_UNESP/PP_FT_33004129045P2</c:v>
                </c:pt>
                <c:pt idx="756">
                  <c:v>DIEGO GIULLIANO DESTRO CHRISTOFARO_UNESP/PP_FT_33004129045P2</c:v>
                </c:pt>
                <c:pt idx="757">
                  <c:v>DIONEI RAMOS_UNESP/PP_FT_33004129045P2</c:v>
                </c:pt>
                <c:pt idx="758">
                  <c:v>ERCY MARA CIPULO RAMOS_UNESP/PP_FT_33004129045P2</c:v>
                </c:pt>
                <c:pt idx="759">
                  <c:v>FÁBIO MICOLIS DE AZEVEDO_UNESP/PP_FT_33004129045P2</c:v>
                </c:pt>
                <c:pt idx="760">
                  <c:v>FABIO SANTOS DE LIRA_UNESP/PP_FT_33004129045P2</c:v>
                </c:pt>
                <c:pt idx="761">
                  <c:v>HENRIQUE LUIZ MONTEIRO_UNESP/PP_FT_33004129045P2</c:v>
                </c:pt>
                <c:pt idx="762">
                  <c:v>ISMAEL FORTE FREITAS JUNIOR_UNESP/PP_FT_33004129045P2</c:v>
                </c:pt>
                <c:pt idx="763">
                  <c:v>JAMILE SANCHES CODOGNO_UNESP/PP_FT_33004129045P2</c:v>
                </c:pt>
                <c:pt idx="764">
                  <c:v>JAYME NETTO JUNIOR_UNESP/PP_FT_33004129045P2</c:v>
                </c:pt>
                <c:pt idx="765">
                  <c:v>JOSE CARLOS SILVA CAMARGO FILHO_UNESP/PP_FT_33004129045P2</c:v>
                </c:pt>
                <c:pt idx="766">
                  <c:v>LUIZ CARLOS MARQUES VANDERLEI_UNESP/PP_FT_33004129045P2</c:v>
                </c:pt>
                <c:pt idx="767">
                  <c:v>MAURO GONCALVES_UNESP/PP_FT_33004129045P2</c:v>
                </c:pt>
                <c:pt idx="768">
                  <c:v>PATRICIA MONTEIRO SERAPHIM_UNESP/PP_FT_33004129045P2</c:v>
                </c:pt>
                <c:pt idx="769">
                  <c:v>RAFAEL ZAMBELLI DE ALMEIDA PINTO_UNESP/PP_FT_33004129045P2</c:v>
                </c:pt>
                <c:pt idx="770">
                  <c:v>ROMULO ARAUJO FERNANDES_UNESP/PP_FT_33004129045P2</c:v>
                </c:pt>
                <c:pt idx="771">
                  <c:v>RUBEN DE FARIA NEGRAO FILHO_UNESP/PP_FT_33004129045P2</c:v>
                </c:pt>
                <c:pt idx="772">
                  <c:v>VITOR ENGRÁCIA VALENTI_UNESP/PP_FT_33004129045P2</c:v>
                </c:pt>
                <c:pt idx="773">
                  <c:v>ALESSANDRO MOURA ZAGATTO_UNESP/RC_EF_33004137062P0</c:v>
                </c:pt>
                <c:pt idx="774">
                  <c:v>ANDERSON SARANZ ZAGO_UNESP/RC_EF_33004137062P0</c:v>
                </c:pt>
                <c:pt idx="775">
                  <c:v>ANGELINA ZANESCO_UNESP/RC_EF_33004137062P0</c:v>
                </c:pt>
                <c:pt idx="776">
                  <c:v>CAMILA BUONANI DA SILVA_UNESP/RC_EF_33004137062P0</c:v>
                </c:pt>
                <c:pt idx="777">
                  <c:v>DAGMAR APARECIDA CYNTHIA FRANCA HUNGER_UNESP/RC_EF_33004137062P0</c:v>
                </c:pt>
                <c:pt idx="778">
                  <c:v>DIEGO GIULLIANO DESTRO CHRISTOFARO_UNESP/RC_EF_33004137062P0</c:v>
                </c:pt>
                <c:pt idx="779">
                  <c:v>EDUARDO KOKUBUN_UNESP/RC_EF_33004137062P0</c:v>
                </c:pt>
                <c:pt idx="780">
                  <c:v>ELIANE MAUERBERG DE CASTRO_UNESP/RC_EF_33004137062P0</c:v>
                </c:pt>
                <c:pt idx="781">
                  <c:v>ELIETE LUCIANO_UNESP/RC_EF_33004137062P0</c:v>
                </c:pt>
                <c:pt idx="782">
                  <c:v>EMMANUEL GOMES CIOLAC_UNESP/RC_EF_33004137062P0</c:v>
                </c:pt>
                <c:pt idx="783">
                  <c:v>FABIO AUGUSTO BARBIERI_UNESP/RC_EF_33004137062P0</c:v>
                </c:pt>
                <c:pt idx="784">
                  <c:v>FABIO SANTOS DE LIRA_UNESP/RC_EF_33004137062P0</c:v>
                </c:pt>
                <c:pt idx="785">
                  <c:v>FERNANDA ROSSI_UNESP/RC_EF_33004137062P0</c:v>
                </c:pt>
                <c:pt idx="786">
                  <c:v>FLORINDO STELLA_UNESP/RC_EF_33004137062P0</c:v>
                </c:pt>
                <c:pt idx="787">
                  <c:v>GIOVANA RAMPAZZO TEIXEIRA_UNESP/RC_EF_33004137062P0</c:v>
                </c:pt>
                <c:pt idx="788">
                  <c:v>GISELE MARIA SCHWARTZ_UNESP/RC_EF_33004137062P0</c:v>
                </c:pt>
                <c:pt idx="789">
                  <c:v>HENRIQUE LUIZ MONTEIRO_UNESP/RC_EF_33004137062P0</c:v>
                </c:pt>
                <c:pt idx="790">
                  <c:v>ISMAEL FORTE FREITAS JUNIOR_UNESP/RC_EF_33004137062P0</c:v>
                </c:pt>
                <c:pt idx="791">
                  <c:v>JAMILE SANCHES CODOGNO_UNESP/RC_EF_33004137062P0</c:v>
                </c:pt>
                <c:pt idx="792">
                  <c:v>JOSE LUIZ RIANI COSTA_UNESP/RC_EF_33004137062P0</c:v>
                </c:pt>
                <c:pt idx="793">
                  <c:v>JULIO WILSON DOS SANTOS_UNESP/RC_EF_33004137062P0</c:v>
                </c:pt>
                <c:pt idx="794">
                  <c:v>LAURITA MARCONI SCHIAVON_UNESP/RC_EF_33004137062P0</c:v>
                </c:pt>
                <c:pt idx="795">
                  <c:v>LILIAN TERESA BUCKEN GOBBI_UNESP/RC_EF_33004137062P0</c:v>
                </c:pt>
                <c:pt idx="796">
                  <c:v>LUIS ALBERTO GOBBO_UNESP/RC_EF_33004137062P0</c:v>
                </c:pt>
                <c:pt idx="797">
                  <c:v>MARCELO PAPOTI_UNESP/RC_EF_33004137062P0</c:v>
                </c:pt>
                <c:pt idx="798">
                  <c:v>MARIA ALICE ROSTOM DE MELLO_UNESP/RC_EF_33004137062P0</c:v>
                </c:pt>
                <c:pt idx="799">
                  <c:v>PAULA FAVARO POLASTRI_UNESP/RC_EF_33004137062P0</c:v>
                </c:pt>
                <c:pt idx="800">
                  <c:v>ROBERTO TADEU IAOCHITE_UNESP/RC_EF_33004137062P0</c:v>
                </c:pt>
                <c:pt idx="801">
                  <c:v>RODOLFO FRANCO PUTTINI_UNESP/RC_EF_33004137062P0</c:v>
                </c:pt>
                <c:pt idx="802">
                  <c:v>ROMULO ARAUJO FERNANDES_UNESP/RC_EF_33004137062P0</c:v>
                </c:pt>
                <c:pt idx="803">
                  <c:v>SAMUEL DE SOUZA NETO_UNESP/RC_EF_33004137062P0</c:v>
                </c:pt>
                <c:pt idx="804">
                  <c:v>SANDRA LIA DO AMARAL_UNESP/RC_EF_33004137062P0</c:v>
                </c:pt>
                <c:pt idx="805">
                  <c:v>SEBASTIAO GOBBI_UNESP/RC_EF_33004137062P0</c:v>
                </c:pt>
                <c:pt idx="806">
                  <c:v>SERGIO TOSI RODRIGUES_UNESP/RC_EF_33004137062P0</c:v>
                </c:pt>
                <c:pt idx="807">
                  <c:v>ADEMIR DE MARCO_UNICAMP_EF_33003017046P6</c:v>
                </c:pt>
                <c:pt idx="808">
                  <c:v>ALCIDES JOSE SCAGLIA_UNICAMP_EF_33003017046P6</c:v>
                </c:pt>
                <c:pt idx="809">
                  <c:v>ANDREA MACULANO ESTEVES_UNICAMP_EF_33003017046P6</c:v>
                </c:pt>
                <c:pt idx="810">
                  <c:v>ANTONIO CARLOS DE MORAES_UNICAMP_EF_33003017046P6</c:v>
                </c:pt>
                <c:pt idx="811">
                  <c:v>BRUNO RODRIGUES_UNICAMP_EF_33003017046P6</c:v>
                </c:pt>
                <c:pt idx="812">
                  <c:v>CARMEN LUCIA SOARES_UNICAMP_EF_33003017046P6</c:v>
                </c:pt>
                <c:pt idx="813">
                  <c:v>CLAUDIA REGINA CAVAGLIERI_UNICAMP_EF_33003017046P6</c:v>
                </c:pt>
                <c:pt idx="814">
                  <c:v>CLAUDIO ALEXANDRE GOBATTO_UNICAMP_EF_33003017046P6</c:v>
                </c:pt>
                <c:pt idx="815">
                  <c:v>DENISE VAZ DE MACEDO_UNICAMP_EF_33003017046P6</c:v>
                </c:pt>
                <c:pt idx="816">
                  <c:v>EDISON DUARTE_UNICAMP_EF_33003017046P6</c:v>
                </c:pt>
                <c:pt idx="817">
                  <c:v>EDIVALDO GOIS JUNIOR_UNICAMP_EF_33003017046P6</c:v>
                </c:pt>
                <c:pt idx="818">
                  <c:v>ELAINE PRODOCIMO_UNICAMP_EF_33003017046P6</c:v>
                </c:pt>
                <c:pt idx="819">
                  <c:v>ELIANA DE TOLEDO ISHIBASHI_UNICAMP_EF_33003017046P6</c:v>
                </c:pt>
                <c:pt idx="820">
                  <c:v>FULVIA DE BARROS MANCHADO GOBATTO_UNICAMP_EF_33003017046P6</c:v>
                </c:pt>
                <c:pt idx="821">
                  <c:v>GUSTAVO LUIS GUTIERREZ_UNICAMP_EF_33003017046P6</c:v>
                </c:pt>
                <c:pt idx="822">
                  <c:v>HELOISA HELENA BALDY DOS REIS_UNICAMP_EF_33003017046P6</c:v>
                </c:pt>
                <c:pt idx="823">
                  <c:v>JOAO PAULO BORIN_UNICAMP_EF_33003017046P6</c:v>
                </c:pt>
                <c:pt idx="824">
                  <c:v>JOCIMAR DAOLIO_UNICAMP_EF_33003017046P6</c:v>
                </c:pt>
                <c:pt idx="825">
                  <c:v>JOSE IRINEU GORLA_UNICAMP_EF_33003017046P6</c:v>
                </c:pt>
                <c:pt idx="826">
                  <c:v>JOSE JULIO GAVIAO DE ALMEIDA_UNICAMP_EF_33003017046P6</c:v>
                </c:pt>
                <c:pt idx="827">
                  <c:v>JOSE RODRIGO PAULI_UNICAMP_EF_33003017046P6</c:v>
                </c:pt>
                <c:pt idx="828">
                  <c:v>LARISSA RAFAELA GALATTI_UNICAMP_EF_33003017046P6</c:v>
                </c:pt>
                <c:pt idx="829">
                  <c:v>LAURITA MARCONI SCHIAVON_UNICAMP_EF_33003017046P6</c:v>
                </c:pt>
                <c:pt idx="830">
                  <c:v>LUIZ EDUARDO BARRETO MARTINS_UNICAMP_EF_33003017046P6</c:v>
                </c:pt>
                <c:pt idx="831">
                  <c:v>MARA PATRICIA TRAINA CHACON-MIKAHIL_UNICAMP_EF_33003017046P6</c:v>
                </c:pt>
                <c:pt idx="832">
                  <c:v>MARCO ANTONIO COELHO BORTOLETO_UNICAMP_EF_33003017046P6</c:v>
                </c:pt>
                <c:pt idx="833">
                  <c:v>MARCO CARLOS UCHIDA_UNICAMP_EF_33003017046P6</c:v>
                </c:pt>
                <c:pt idx="834">
                  <c:v>MARIA DA CONSOLACAO GOMES CUNHA FERNANDES TAVARES_UNICAMP_EF_33003017046P6</c:v>
                </c:pt>
                <c:pt idx="835">
                  <c:v>MIGUEL DE ARRUDA_UNICAMP_EF_33003017046P6</c:v>
                </c:pt>
                <c:pt idx="836">
                  <c:v>ODILON JOSE ROBLE_UNICAMP_EF_33003017046P6</c:v>
                </c:pt>
                <c:pt idx="837">
                  <c:v>ORIVAL ANDRIES JUNIOR_UNICAMP_EF_33003017046P6</c:v>
                </c:pt>
                <c:pt idx="838">
                  <c:v>PAULA TEIXEIRA FERNANDES_UNICAMP_EF_33003017046P6</c:v>
                </c:pt>
                <c:pt idx="839">
                  <c:v>PAULO CESAR MONTAGNER_UNICAMP_EF_33003017046P6</c:v>
                </c:pt>
                <c:pt idx="840">
                  <c:v>PAULO FERREIRA DE ARAUJO_UNICAMP_EF_33003017046P6</c:v>
                </c:pt>
                <c:pt idx="841">
                  <c:v>RENATO BARROSO DA SILVA_UNICAMP_EF_33003017046P6</c:v>
                </c:pt>
                <c:pt idx="842">
                  <c:v>RENE BRENZIKOFER_UNICAMP_EF_33003017046P6</c:v>
                </c:pt>
                <c:pt idx="843">
                  <c:v>RICARDO MACHADO LEITE DE BARROS_UNICAMP_EF_33003017046P6</c:v>
                </c:pt>
                <c:pt idx="844">
                  <c:v>ROBERTO RODRIGUES PAES_UNICAMP_EF_33003017046P6</c:v>
                </c:pt>
                <c:pt idx="845">
                  <c:v>ROBERTO VILARTA_UNICAMP_EF_33003017046P6</c:v>
                </c:pt>
                <c:pt idx="846">
                  <c:v>SERGIO AUGUSTO CUNHA_UNICAMP_EF_33003017046P6</c:v>
                </c:pt>
                <c:pt idx="847">
                  <c:v>SILVIA CRISTINA FRANCO AMARAL_UNICAMP_EF_33003017046P6</c:v>
                </c:pt>
                <c:pt idx="848">
                  <c:v>ADRIANA CLAUDIA LUNARDI_UNICID_FT_33052018005P0</c:v>
                </c:pt>
                <c:pt idx="849">
                  <c:v>ALEXANDRE DIAS LOPES_UNICID_FT_33052018005P0</c:v>
                </c:pt>
                <c:pt idx="850">
                  <c:v>CESAR FERREIRA AMORIM_UNICID_FT_33052018005P0</c:v>
                </c:pt>
                <c:pt idx="851">
                  <c:v>CRISTINA MARIA NUNES CABRAL_UNICID_FT_33052018005P0</c:v>
                </c:pt>
                <c:pt idx="852">
                  <c:v>LEONARDO OLIVEIRA PENA COSTA_UNICID_FT_33052018005P0</c:v>
                </c:pt>
                <c:pt idx="853">
                  <c:v>LUCIANA DIAS CHIAVEGATO_UNICID_FT_33052018005P0</c:v>
                </c:pt>
                <c:pt idx="854">
                  <c:v>LUCIOLA DA CUNHA MENEZES COSTA_UNICID_FT_33052018005P0</c:v>
                </c:pt>
                <c:pt idx="855">
                  <c:v>MONICA RODRIGUES PERRACINI_UNICID_FT_33052018005P0</c:v>
                </c:pt>
                <c:pt idx="856">
                  <c:v>NATALIA AQUARONI RICCI_UNICID_FT_33052018005P0</c:v>
                </c:pt>
                <c:pt idx="857">
                  <c:v>RAQUEL SIMONI PIRES_UNICID_FT_33052018005P0</c:v>
                </c:pt>
                <c:pt idx="858">
                  <c:v>RICHARD ELOIN LIEBANO_UNICID_FT_33052018005P0</c:v>
                </c:pt>
                <c:pt idx="859">
                  <c:v>ROSIMEIRE SIMPRINI PADULA_UNICID_FT_33052018005P0</c:v>
                </c:pt>
                <c:pt idx="860">
                  <c:v>SANDRA MARIA SBEGHEN FERREIRA DE FREITAS_UNICID_FT_33052018005P0</c:v>
                </c:pt>
                <c:pt idx="861">
                  <c:v>SANDRA REGINA ALOUCHE_UNICID_FT_33052018005P0</c:v>
                </c:pt>
                <c:pt idx="862">
                  <c:v>ADRIANO PRADO SIMAO_UNIFAL_FT_32011016042P7</c:v>
                </c:pt>
                <c:pt idx="863">
                  <c:v>ANDREIA MARIA SILVA_UNIFAL_FT_32011016042P7</c:v>
                </c:pt>
                <c:pt idx="864">
                  <c:v>CAROLINA KOSOUR_UNIFAL_FT_32011016042P7</c:v>
                </c:pt>
                <c:pt idx="865">
                  <c:v>DANIEL FERREIRA MOREIRA LOBATO_UNIFAL_FT_32011016042P7</c:v>
                </c:pt>
                <c:pt idx="866">
                  <c:v>DANIELE SIRINEU PEREIRA_UNIFAL_FT_32011016042P7</c:v>
                </c:pt>
                <c:pt idx="867">
                  <c:v>DENISE HOLLANDA IUNES_UNIFAL_FT_32011016042P7</c:v>
                </c:pt>
                <c:pt idx="868">
                  <c:v>GIOVANE GALDINO DE SOUZA_UNIFAL_FT_32011016042P7</c:v>
                </c:pt>
                <c:pt idx="869">
                  <c:v>JULIANA BASSALOBRE CARVALHO BORGES_UNIFAL_FT_32011016042P7</c:v>
                </c:pt>
                <c:pt idx="870">
                  <c:v>LEONARDO CESAR CARVALHO_UNIFAL_FT_32011016042P7</c:v>
                </c:pt>
                <c:pt idx="871">
                  <c:v>LIGIA DE SOUSA_UNIFAL_FT_32011016042P7</c:v>
                </c:pt>
                <c:pt idx="872">
                  <c:v>LUCIANA MARIA DOS REIS_UNIFAL_FT_32011016042P7</c:v>
                </c:pt>
                <c:pt idx="873">
                  <c:v>SILVIA LANZIOTTI AZEVEDO DA SILVA_UNIFAL_FT_32011016042P7</c:v>
                </c:pt>
                <c:pt idx="874">
                  <c:v>SIMONE BOTELHO PEREIRA_UNIFAL_FT_32011016042P7</c:v>
                </c:pt>
                <c:pt idx="875">
                  <c:v>TEREZA CRISTINA CARBONARI DE FARIA_UNIFAL_FT_32011016042P7</c:v>
                </c:pt>
                <c:pt idx="876">
                  <c:v>BRASILIA MARIA CHIARI_UNIFESP_FO_33009015026P3</c:v>
                </c:pt>
                <c:pt idx="877">
                  <c:v>CLARA REGINA BRANDAO DE AVILA_UNIFESP_FO_33009015026P3</c:v>
                </c:pt>
                <c:pt idx="878">
                  <c:v>DANIELA GIL_UNIFESP_FO_33009015026P3</c:v>
                </c:pt>
                <c:pt idx="879">
                  <c:v>HELOISA HELENA CAOVILLA MALAVASI GANANCA_UNIFESP_FO_33009015026P3</c:v>
                </c:pt>
                <c:pt idx="880">
                  <c:v>JACY PERISSINOTO_UNIFESP_FO_33009015026P3</c:v>
                </c:pt>
                <c:pt idx="881">
                  <c:v>KARIN ZAZO ORTIZ_UNIFESP_FO_33009015026P3</c:v>
                </c:pt>
                <c:pt idx="882">
                  <c:v>LILIANE DESGUALDO PEREIRA_UNIFESP_FO_33009015026P3</c:v>
                </c:pt>
                <c:pt idx="883">
                  <c:v>MARA SUZANA BEHLAU_UNIFESP_FO_33009015026P3</c:v>
                </c:pt>
                <c:pt idx="884">
                  <c:v>MARIA CECILIA MARTINELLI IORIO_UNIFESP_FO_33009015026P3</c:v>
                </c:pt>
                <c:pt idx="885">
                  <c:v>MARIA INES REBELO GONCALVES_UNIFESP_FO_33009015026P3</c:v>
                </c:pt>
                <c:pt idx="886">
                  <c:v>MARINA LEITE PUGLISI_UNIFESP_FO_33009015026P3</c:v>
                </c:pt>
                <c:pt idx="887">
                  <c:v>MARISA FRASSON DE AZEVEDO_UNIFESP_FO_33009015026P3</c:v>
                </c:pt>
                <c:pt idx="888">
                  <c:v>SILVANA BOMMARITO MONTEIRO_UNIFESP_FO_33009015026P3</c:v>
                </c:pt>
                <c:pt idx="889">
                  <c:v>THAIS SOARES CIANCIARULLO MINETT_UNIFESP_FO_33009015026P3</c:v>
                </c:pt>
                <c:pt idx="890">
                  <c:v>ZELITA CALDEIRA FERREIRA GUEDES_UNIFESP_FO_33009015026P3</c:v>
                </c:pt>
                <c:pt idx="891">
                  <c:v>ADRIANA PERTILLE_UNIMEP_EF_33007012011P3</c:v>
                </c:pt>
                <c:pt idx="892">
                  <c:v>ANA CAROLINA CAPELLINI RIGONI_UNIMEP_EF_33007012011P3</c:v>
                </c:pt>
                <c:pt idx="893">
                  <c:v>CARLOS ALBERTO DA SILVA_UNIMEP_EF_33007012011P3</c:v>
                </c:pt>
                <c:pt idx="894">
                  <c:v>CHARLES RICARDO LOPES_UNIMEP_EF_33007012011P3</c:v>
                </c:pt>
                <c:pt idx="895">
                  <c:v>CINTHIA LOPES DA SILVA_UNIMEP_EF_33007012011P3</c:v>
                </c:pt>
                <c:pt idx="896">
                  <c:v>DELAINE RODRIGUES BIGATON_UNIMEP_EF_33007012011P3</c:v>
                </c:pt>
                <c:pt idx="897">
                  <c:v>DENISE CASTILHO CABRERA SANTOS_UNIMEP_EF_33007012011P3</c:v>
                </c:pt>
                <c:pt idx="898">
                  <c:v>ELI MARIA PAZZIANOTTO_UNIMEP_EF_33007012011P3</c:v>
                </c:pt>
                <c:pt idx="899">
                  <c:v>GUANIS DE BARROS VILELA JUNIOR_UNIMEP_EF_33007012011P3</c:v>
                </c:pt>
                <c:pt idx="900">
                  <c:v>HERMES FERREIRA BALBINO_UNIMEP_EF_33007012011P3</c:v>
                </c:pt>
                <c:pt idx="901">
                  <c:v>IDICO LUIZ PELLEGRINOTTI_UNIMEP_EF_33007012011P3</c:v>
                </c:pt>
                <c:pt idx="902">
                  <c:v>MARCELO DE CASTRO CESAR_UNIMEP_EF_33007012011P3</c:v>
                </c:pt>
                <c:pt idx="903">
                  <c:v>MARIA LUIZA OZORES POLACOW_UNIMEP_EF_33007012011P3</c:v>
                </c:pt>
                <c:pt idx="904">
                  <c:v>MARLENE APARECIDA MORENO_UNIMEP_EF_33007012011P3</c:v>
                </c:pt>
                <c:pt idx="905">
                  <c:v>NELSON CARVALHO MARCELLINO_UNIMEP_EF_33007012011P3</c:v>
                </c:pt>
                <c:pt idx="906">
                  <c:v>PAULO HENRIQUE MARCHETTI_UNIMEP_EF_33007012011P3</c:v>
                </c:pt>
                <c:pt idx="907">
                  <c:v>ROSANA MACHER TEODORI_UNIMEP_EF_33007012011P3</c:v>
                </c:pt>
                <c:pt idx="908">
                  <c:v>ROZANGELA VERLENGIA_UNIMEP_EF_33007012011P3</c:v>
                </c:pt>
                <c:pt idx="909">
                  <c:v>RUTE ESTANISLAVA TOLOCKA_UNIMEP_EF_33007012011P3</c:v>
                </c:pt>
                <c:pt idx="910">
                  <c:v>CLAUDIA SANTOS OLIVEIRA_UNINOVE_FT_33092010004P5</c:v>
                </c:pt>
                <c:pt idx="911">
                  <c:v>DANIELA APARECIDA BIASOTTO GONZALEZ_UNINOVE_FT_33092010004P5</c:v>
                </c:pt>
                <c:pt idx="912">
                  <c:v>DIRCEU COSTA_UNINOVE_FT_33092010004P5</c:v>
                </c:pt>
                <c:pt idx="913">
                  <c:v>ERNESTO CESAR PINTO LEAL JUNIOR_UNINOVE_FT_33092010004P5</c:v>
                </c:pt>
                <c:pt idx="914">
                  <c:v>FABIANO POLITTI_UNINOVE_FT_33092010004P5</c:v>
                </c:pt>
                <c:pt idx="915">
                  <c:v>FERNANDA DE CORDOBA LANZA_UNINOVE_FT_33092010004P5</c:v>
                </c:pt>
                <c:pt idx="916">
                  <c:v>FERNANDA ISHIDA_UNINOVE_FT_33092010004P5</c:v>
                </c:pt>
                <c:pt idx="917">
                  <c:v>JOAO CARLOS FERRARI CORREA_UNINOVE_FT_33092010004P5</c:v>
                </c:pt>
                <c:pt idx="918">
                  <c:v>KÁTIA DE ANGELIS_UNINOVE_FT_33092010004P5</c:v>
                </c:pt>
                <c:pt idx="919">
                  <c:v>KRISTIANNE PORTA SANTOS FERNANDES_UNINOVE_FT_33092010004P5</c:v>
                </c:pt>
                <c:pt idx="920">
                  <c:v>LUCIANA MARIA MALOSA SAMPAIO JORGE_UNINOVE_FT_33092010004P5</c:v>
                </c:pt>
                <c:pt idx="921">
                  <c:v>LUIS VICENTE FRANCO DE OLIVEIRA_UNINOVE_FT_33092010004P5</c:v>
                </c:pt>
                <c:pt idx="922">
                  <c:v>PAULO DE TARSO CAMILLO DE CARVALHO_UNINOVE_FT_33092010004P5</c:v>
                </c:pt>
                <c:pt idx="923">
                  <c:v>PAULO ROBERTO GARCIA LUCARELI_UNINOVE_FT_33092010004P5</c:v>
                </c:pt>
                <c:pt idx="924">
                  <c:v>RAQUEL AGNELLI MESQUITA_UNINOVE_FT_33092010004P5</c:v>
                </c:pt>
                <c:pt idx="925">
                  <c:v>REGIANE ALBERTINI DE CARVALHO_UNINOVE_FT_33092010004P5</c:v>
                </c:pt>
                <c:pt idx="926">
                  <c:v>RODOLFO DE PAULA VIEIRA_UNINOVE_FT_33092010004P5</c:v>
                </c:pt>
                <c:pt idx="927">
                  <c:v>SANDRA KALIL BUSSADORI_UNINOVE_FT_33092010004P5</c:v>
                </c:pt>
                <c:pt idx="928">
                  <c:v>SIMONE DAL CORSO_UNINOVE_FT_33092010004P5</c:v>
                </c:pt>
                <c:pt idx="929">
                  <c:v>AGNALDO JOSE LOPES_UNISUAM_FT_31063012002P4</c:v>
                </c:pt>
                <c:pt idx="930">
                  <c:v>ALEX SOUTO MAIOR ALVES_UNISUAM_FT_31063012002P4</c:v>
                </c:pt>
                <c:pt idx="931">
                  <c:v>ANKE BERGMANN_UNISUAM_FT_31063012002P4</c:v>
                </c:pt>
                <c:pt idx="932">
                  <c:v>ARTHUR DE SA FERREIRA_UNISUAM_FT_31063012002P4</c:v>
                </c:pt>
                <c:pt idx="933">
                  <c:v>CRISTINA MARCIA DIAS_UNISUAM_FT_31063012002P4</c:v>
                </c:pt>
                <c:pt idx="934">
                  <c:v>ERIKA DE CARVALHO RODRIGUES_UNISUAM_FT_31063012002P4</c:v>
                </c:pt>
                <c:pt idx="935">
                  <c:v>FELIPE AMORIM DA CUNHA_UNISUAM_FT_31063012002P4</c:v>
                </c:pt>
                <c:pt idx="936">
                  <c:v>FERNANDO SILVA GUIMARAES_UNISUAM_FT_31063012002P4</c:v>
                </c:pt>
                <c:pt idx="937">
                  <c:v>JULIO GUILHERME SILVA_UNISUAM_FT_31063012002P4</c:v>
                </c:pt>
                <c:pt idx="938">
                  <c:v>LAURA ALICE SANTOS DE OLIVEIRA_UNISUAM_FT_31063012002P4</c:v>
                </c:pt>
                <c:pt idx="939">
                  <c:v>LEANDRO ALBERTO CALAZANS NOGUEIRA_UNISUAM_FT_31063012002P4</c:v>
                </c:pt>
                <c:pt idx="940">
                  <c:v>LILIAN RAMIRO FELICIO_UNISUAM_FT_31063012002P4</c:v>
                </c:pt>
                <c:pt idx="941">
                  <c:v>MARCO ANTONIO ORSINI NEVES_UNISUAM_FT_31063012002P4</c:v>
                </c:pt>
                <c:pt idx="942">
                  <c:v>MIRIAM RAQUEL MEIRA MAINENTI_UNISUAM_FT_31063012002P4</c:v>
                </c:pt>
                <c:pt idx="943">
                  <c:v>NEY ARMANDO DE MELLO MEZIAT FILHO_UNISUAM_FT_31063012002P4</c:v>
                </c:pt>
                <c:pt idx="944">
                  <c:v>PATRICIA DOS SANTOS VIGARIO_UNISUAM_FT_31063012002P4</c:v>
                </c:pt>
                <c:pt idx="945">
                  <c:v>SARA LUCIA SILVEIRA DE MENEZES_UNISUAM_FT_31063012002P4</c:v>
                </c:pt>
                <c:pt idx="946">
                  <c:v>THIAGO LEMOS DE CARVALHO_UNISUAM_FT_31063012002P4</c:v>
                </c:pt>
                <c:pt idx="947">
                  <c:v>ALVARO REGO MILLEN NETO_UNIVASF_EF_25020013010P3</c:v>
                </c:pt>
                <c:pt idx="948">
                  <c:v>ANDRE LUIZ DEMANTOVA GURJAO_UNIVASF_EF_25020013010P3</c:v>
                </c:pt>
                <c:pt idx="949">
                  <c:v>BRUNO OTAVIO DE LACERDA ABRAHAO_UNIVASF_EF_25020013010P3</c:v>
                </c:pt>
                <c:pt idx="950">
                  <c:v>DIEGO LUZ MOURA_UNIVASF_EF_25020013010P3</c:v>
                </c:pt>
                <c:pt idx="951">
                  <c:v>FABRICIO CIESLAK_UNIVASF_EF_25020013010P3</c:v>
                </c:pt>
                <c:pt idx="952">
                  <c:v>FERDINANDO OLIVEIRA CARVALHO_UNIVASF_EF_25020013010P3</c:v>
                </c:pt>
                <c:pt idx="953">
                  <c:v>FERNANDO DE AGUIAR LEMOS_UNIVASF_EF_25020013010P3</c:v>
                </c:pt>
                <c:pt idx="954">
                  <c:v>GUSTAVO LEVANDOSKI_UNIVASF_EF_25020013010P3</c:v>
                </c:pt>
                <c:pt idx="955">
                  <c:v>JOSE FERNANDO VILA NOVA DE MORAES_UNIVASF_EF_25020013010P3</c:v>
                </c:pt>
                <c:pt idx="956">
                  <c:v>JOSE ROBERTO ANDRADE DO NASCIMENTO JUNIOR_UNIVASF_EF_25020013010P3</c:v>
                </c:pt>
                <c:pt idx="957">
                  <c:v>KLEVERTON KRINSKI_UNIVASF_EF_25020013010P3</c:v>
                </c:pt>
                <c:pt idx="958">
                  <c:v>LARA ELENA GOMES_UNIVASF_EF_25020013010P3</c:v>
                </c:pt>
                <c:pt idx="959">
                  <c:v>LEONARDO TREVISAN COSTA_UNIVASF_EF_25020013010P3</c:v>
                </c:pt>
                <c:pt idx="960">
                  <c:v>MARIANA FERREIRA DE SOUZA_UNIVASF_EF_25020013010P3</c:v>
                </c:pt>
                <c:pt idx="961">
                  <c:v>ORLANDO LAITANO LIONELLO NETO_UNIVASF_EF_25020013010P3</c:v>
                </c:pt>
                <c:pt idx="962">
                  <c:v>SERGIO RODRIGUES MOREIRA_UNIVASF_EF_25020013010P3</c:v>
                </c:pt>
                <c:pt idx="963">
                  <c:v>ALDAIR JOSE DE OLIVEIRA_UNIVERSO_EF_31025013002P0</c:v>
                </c:pt>
                <c:pt idx="964">
                  <c:v>ALFREDO GOMES DE FARIA JUNIOR_UNIVERSO_EF_31025013002P0</c:v>
                </c:pt>
                <c:pt idx="965">
                  <c:v>CARLOS ALBERTO FIGUEIREDO DA SILVA_UNIVERSO_EF_31025013002P0</c:v>
                </c:pt>
                <c:pt idx="966">
                  <c:v>GERALDO DE ALBUQUERQUE MARANHAO NETO_UNIVERSO_EF_31025013002P0</c:v>
                </c:pt>
                <c:pt idx="967">
                  <c:v>JOSE MAURICIO CAPINUSSU DE SOUZA_UNIVERSO_EF_31025013002P0</c:v>
                </c:pt>
                <c:pt idx="968">
                  <c:v>MARCIO BARROS DUTRA_UNIVERSO_EF_31025013002P0</c:v>
                </c:pt>
                <c:pt idx="969">
                  <c:v>MAURICIO MURAD_UNIVERSO_EF_31025013002P0</c:v>
                </c:pt>
                <c:pt idx="970">
                  <c:v>PAULO DE TARSO VERAS FARINATTI_UNIVERSO_EF_31025013002P0</c:v>
                </c:pt>
                <c:pt idx="971">
                  <c:v>RENATA DE SÁ OSBORNE DA COSTA_UNIVERSO_EF_31025013002P0</c:v>
                </c:pt>
                <c:pt idx="972">
                  <c:v>ROBERTO FERREIRA DOS SANTOS_UNIVERSO_EF_31025013002P0</c:v>
                </c:pt>
                <c:pt idx="973">
                  <c:v>SERGIO EDUARDO DE CARVALHO MACHADO_UNIVERSO_EF_31025013002P0</c:v>
                </c:pt>
                <c:pt idx="974">
                  <c:v>SILVIO RODRIGUES MARQUES NETO_UNIVERSO_EF_31025013002P0</c:v>
                </c:pt>
                <c:pt idx="975">
                  <c:v>WALACE DAVID MONTEIRO_UNIVERSO_EF_31025013002P0</c:v>
                </c:pt>
                <c:pt idx="976">
                  <c:v>ALEX SILVA RIBEIRO_UNOPAR_EF_40024016004P1</c:v>
                </c:pt>
                <c:pt idx="977">
                  <c:v>ANDREO FERNANDO AGUIAR_UNOPAR_EF_40024016004P1</c:v>
                </c:pt>
                <c:pt idx="978">
                  <c:v>COSME FRANKLIM BUZZACHERA_UNOPAR_EF_40024016004P1</c:v>
                </c:pt>
                <c:pt idx="979">
                  <c:v>DARTAGNAN PINTO GUEDES_UNOPAR_EF_40024016004P1</c:v>
                </c:pt>
                <c:pt idx="980">
                  <c:v>DEISE APARECIDA DE ALMEIDA PIRES OLIVEIRA_UNOPAR_EF_40024016004P1</c:v>
                </c:pt>
                <c:pt idx="981">
                  <c:v>DENILSON DE CASTRO TEIXEIRA_UNOPAR_EF_40024016004P1</c:v>
                </c:pt>
                <c:pt idx="982">
                  <c:v>EROS DE OLIVEIRA JUNIOR_UNOPAR_EF_40024016004P1</c:v>
                </c:pt>
                <c:pt idx="983">
                  <c:v>JULIANO CASONATTO_UNOPAR_EF_40024016004P1</c:v>
                </c:pt>
                <c:pt idx="984">
                  <c:v>MARCIA REGINA AVERSANI LOURENCO_UNOPAR_EF_40024016004P1</c:v>
                </c:pt>
                <c:pt idx="985">
                  <c:v>MARCIO ROGERIO DE OLIVEIRA_UNOPAR_EF_40024016004P1</c:v>
                </c:pt>
                <c:pt idx="986">
                  <c:v>MARCUS VINICIUS DE MATOS GOMES_UNOPAR_EF_40024016004P1</c:v>
                </c:pt>
                <c:pt idx="987">
                  <c:v>RODRIGO FRANCO DE OLIVEIRA_UNOPAR_EF_40024016004P1</c:v>
                </c:pt>
                <c:pt idx="988">
                  <c:v>RUBENS ALEXANDRE DA SILVA JUNIOR_UNOPAR_EF_40024016004P1</c:v>
                </c:pt>
                <c:pt idx="989">
                  <c:v>VANESSA SUZIANE PROBST_UNOPAR_EF_40024016004P1</c:v>
                </c:pt>
                <c:pt idx="990">
                  <c:v>ALBERTO DE VITTA_USC_FT_33067015004P8</c:v>
                </c:pt>
                <c:pt idx="991">
                  <c:v>ANTONIO ROBERTO ZAMUNER_USC_FT_33067015004P8</c:v>
                </c:pt>
                <c:pt idx="992">
                  <c:v>BRUNA VARANDA PESSOA_USC_FT_33067015004P8</c:v>
                </c:pt>
                <c:pt idx="993">
                  <c:v>CAMILA GIMENES_USC_FT_33067015004P8</c:v>
                </c:pt>
                <c:pt idx="994">
                  <c:v>CLEBER FERRARESI_USC_FT_33067015004P8</c:v>
                </c:pt>
                <c:pt idx="995">
                  <c:v>EDUARDO AGUILAR ARCA_USC_FT_33067015004P8</c:v>
                </c:pt>
                <c:pt idx="996">
                  <c:v>GABRIELA MARINI_USC_FT_33067015004P8</c:v>
                </c:pt>
                <c:pt idx="997">
                  <c:v>GERALDO MARCO ROSA JUNIOR_USC_FT_33067015004P8</c:v>
                </c:pt>
                <c:pt idx="998">
                  <c:v>GISELE GARCIA ZANCA_USC_FT_33067015004P8</c:v>
                </c:pt>
                <c:pt idx="999">
                  <c:v>LETICIA CARNAZ_USC_FT_33067015004P8</c:v>
                </c:pt>
                <c:pt idx="1000">
                  <c:v>LUCILENE FERREIRA_USC_FT_33067015004P8</c:v>
                </c:pt>
                <c:pt idx="1001">
                  <c:v>MARIA AMELIA XIMENES CORREIA LIMA_USC_FT_33067015004P8</c:v>
                </c:pt>
                <c:pt idx="1002">
                  <c:v>MARTA HELENA DE SOUZA DE CONTI_USC_FT_33067015004P8</c:v>
                </c:pt>
                <c:pt idx="1003">
                  <c:v>NISE RIBEIRO MARQUES_USC_FT_33067015004P8</c:v>
                </c:pt>
                <c:pt idx="1004">
                  <c:v>PAULO SERGIO BOSSINI_USC_FT_33067015004P8</c:v>
                </c:pt>
                <c:pt idx="1005">
                  <c:v>RODRIGO LEAL DE PAIVA CARVALHO_USC_FT_33067015004P8</c:v>
                </c:pt>
                <c:pt idx="1006">
                  <c:v>SILVIA REGINA BARRILE_USC_FT_33067015004P8</c:v>
                </c:pt>
                <c:pt idx="1007">
                  <c:v>AYLTON JOSE FIGUEIRA JUNIOR_USJT_EF_33072019002P5</c:v>
                </c:pt>
                <c:pt idx="1008">
                  <c:v>BRUNO RODRIGUES_USJT_EF_33072019002P5</c:v>
                </c:pt>
                <c:pt idx="1009">
                  <c:v>DANILO SALES BOCALINI_USJT_EF_33072019002P5</c:v>
                </c:pt>
                <c:pt idx="1010">
                  <c:v>ELIANE FLORENCIO GAMA_USJT_EF_33072019002P5</c:v>
                </c:pt>
                <c:pt idx="1011">
                  <c:v>ELISABETE DOS SANTOS FREIRE_USJT_EF_33072019002P5</c:v>
                </c:pt>
                <c:pt idx="1012">
                  <c:v>ERICO CHAGAS CAPERUTO_USJT_EF_33072019002P5</c:v>
                </c:pt>
                <c:pt idx="1013">
                  <c:v>GRACIELE MASSOLI RODRIGUES_USJT_EF_33072019002P5</c:v>
                </c:pt>
                <c:pt idx="1014">
                  <c:v>IRIS CALLADO SANCHES_USJT_EF_33072019002P5</c:v>
                </c:pt>
                <c:pt idx="1015">
                  <c:v>LAURA BEATRIZ MESIANO MAIFRINO_USJT_EF_33072019002P5</c:v>
                </c:pt>
                <c:pt idx="1016">
                  <c:v>MARCELO CALLEGARI ZANETTI_USJT_EF_33072019002P5</c:v>
                </c:pt>
                <c:pt idx="1017">
                  <c:v>MARIA LUIZA DE JESUS MIRANDA_USJT_EF_33072019002P5</c:v>
                </c:pt>
                <c:pt idx="1018">
                  <c:v>MARIA REGINA FERREIRA BRANDAO_USJT_EF_33072019002P5</c:v>
                </c:pt>
                <c:pt idx="1019">
                  <c:v>ROMEU RODRIGUES DE SOUZA_USJT_EF_33072019002P5</c:v>
                </c:pt>
                <c:pt idx="1020">
                  <c:v>SHEILA APARECIDA PEREIRA DOS SANTOS SILVA_USJT_EF_33072019002P5</c:v>
                </c:pt>
                <c:pt idx="1021">
                  <c:v>ALBERTO CARLOS AMADIO_USP_EF_33002010084P9</c:v>
                </c:pt>
                <c:pt idx="1022">
                  <c:v>ALEXANDRE MOREIRA_USP_EF_33002010084P9</c:v>
                </c:pt>
                <c:pt idx="1023">
                  <c:v>ANA CRISTINA ZIMMERMANN_USP_EF_33002010084P9</c:v>
                </c:pt>
                <c:pt idx="1024">
                  <c:v>ANDREA MICHELE FREUDENHEIM_USP_EF_33002010084P9</c:v>
                </c:pt>
                <c:pt idx="1025">
                  <c:v>ANTONIO CARLOS SIMOES_USP_EF_33002010084P9</c:v>
                </c:pt>
                <c:pt idx="1026">
                  <c:v>ANTONIO HERBERT LANCHA JUNIOR_USP_EF_33002010084P9</c:v>
                </c:pt>
                <c:pt idx="1027">
                  <c:v>ARY JOSE ROCCO JUNIOR_USP_EF_33002010084P9</c:v>
                </c:pt>
                <c:pt idx="1028">
                  <c:v>BENEDITO PEREIRA_USP_EF_33002010084P9</c:v>
                </c:pt>
                <c:pt idx="1029">
                  <c:v>BRUNO GUALANO_USP_EF_33002010084P9</c:v>
                </c:pt>
                <c:pt idx="1030">
                  <c:v>CAMILA TORRIANI PASIN_USP_EF_33002010084P9</c:v>
                </c:pt>
                <c:pt idx="1031">
                  <c:v>CARLOS EDUARDO NEGRAO_USP_EF_33002010084P9</c:v>
                </c:pt>
                <c:pt idx="1032">
                  <c:v>CARLOS UGRINOWITSCH_USP_EF_33002010084P9</c:v>
                </c:pt>
                <c:pt idx="1033">
                  <c:v>CLÁUDIA LUCIA DE MORAES FORJAZ_USP_EF_33002010084P9</c:v>
                </c:pt>
                <c:pt idx="1034">
                  <c:v>EDILAMAR MENEZES DE OLIVEIRA_USP_EF_33002010084P9</c:v>
                </c:pt>
                <c:pt idx="1035">
                  <c:v>EDISON DE JESUS MANOEL_USP_EF_33002010084P9</c:v>
                </c:pt>
                <c:pt idx="1036">
                  <c:v>EMERSON FRANCHINI_USP_EF_33002010084P9</c:v>
                </c:pt>
                <c:pt idx="1037">
                  <c:v>FLÁVIA DA CUNHA BASTOS_USP_EF_33002010084P9</c:v>
                </c:pt>
                <c:pt idx="1038">
                  <c:v>FLAVIO HENRIQUE BASTOS_USP_EF_33002010084P9</c:v>
                </c:pt>
                <c:pt idx="1039">
                  <c:v>GO TANI_USP_EF_33002010084P9</c:v>
                </c:pt>
                <c:pt idx="1040">
                  <c:v>GUILHERME GIANNINI ARTIOLI_USP_EF_33002010084P9</c:v>
                </c:pt>
                <c:pt idx="1041">
                  <c:v>HAMILTON AUGUSTO ROSCHEL DA SILVA_USP_EF_33002010084P9</c:v>
                </c:pt>
                <c:pt idx="1042">
                  <c:v>JORGE ALBERTO DE OLIVEIRA_USP_EF_33002010084P9</c:v>
                </c:pt>
                <c:pt idx="1043">
                  <c:v>JULIO CERCA SERRAO_USP_EF_33002010084P9</c:v>
                </c:pt>
                <c:pt idx="1044">
                  <c:v>KATIA RUBIO_USP_EF_33002010084P9</c:v>
                </c:pt>
                <c:pt idx="1045">
                  <c:v>LUCIANO BASSO_USP_EF_33002010084P9</c:v>
                </c:pt>
                <c:pt idx="1046">
                  <c:v>LUIS AUGUSTO TEIXEIRA_USP_EF_33002010084P9</c:v>
                </c:pt>
                <c:pt idx="1047">
                  <c:v>LUIZ EDUARDO PINTO BASTOS TOURINHO DANTAS_USP_EF_33002010084P9</c:v>
                </c:pt>
                <c:pt idx="1048">
                  <c:v>MARIA AUGUSTA PEDUTI DAL'MOLIN KISS_USP_EF_33002010084P9</c:v>
                </c:pt>
                <c:pt idx="1049">
                  <c:v>MARIA TEREZA SILVEIRA BOHME_USP_EF_33002010084P9</c:v>
                </c:pt>
                <c:pt idx="1050">
                  <c:v>MARIA URBANA PINTO BRANDAO RONDON_USP_EF_33002010084P9</c:v>
                </c:pt>
                <c:pt idx="1051">
                  <c:v>MICHELE VIVIENE CARBINATTO_USP_EF_33002010084P9</c:v>
                </c:pt>
                <c:pt idx="1052">
                  <c:v>MONICA YURI TAKITO_USP_EF_33002010084P9</c:v>
                </c:pt>
                <c:pt idx="1053">
                  <c:v>OSVALDO LUIZ FERRAZ_USP_EF_33002010084P9</c:v>
                </c:pt>
                <c:pt idx="1054">
                  <c:v>PATRICIA CHAKUR BRUM_USP_EF_33002010084P9</c:v>
                </c:pt>
                <c:pt idx="1055">
                  <c:v>PAULO RIZZO RAMIRES_USP_EF_33002010084P9</c:v>
                </c:pt>
                <c:pt idx="1056">
                  <c:v>ROMULO CÁSSIO DE MORAES BERTUZZI_USP_EF_33002010084P9</c:v>
                </c:pt>
                <c:pt idx="1057">
                  <c:v>SORAIA CHUNG SAURA_USP_EF_33002010084P9</c:v>
                </c:pt>
                <c:pt idx="1058">
                  <c:v>SUELY DOS SANTOS_USP_EF_33002010084P9</c:v>
                </c:pt>
                <c:pt idx="1059">
                  <c:v>UMBERTO CESAR CORREA_USP_EF_33002010084P9</c:v>
                </c:pt>
                <c:pt idx="1060">
                  <c:v>VALMOR ALBERTO AUGUSTO TRICOLI_USP_EF_33002010084P9</c:v>
                </c:pt>
                <c:pt idx="1061">
                  <c:v>WALTER ROBERTO CORREIA_USP_EF_33002010084P9</c:v>
                </c:pt>
                <c:pt idx="1062">
                  <c:v>YARA MARIA DE CARVALHO_USP_EF_33002010084P9</c:v>
                </c:pt>
                <c:pt idx="1063">
                  <c:v>ALESSANDRO HERVALDO NICOLAI RE_USP_EF_33002010241P7</c:v>
                </c:pt>
                <c:pt idx="1064">
                  <c:v>ALEX ANTONIO FLORINDO_USP_EF_33002010241P7</c:v>
                </c:pt>
                <c:pt idx="1065">
                  <c:v>CARLOS BANDEIRA DE MELLO MONTEIRO_USP_EF_33002010241P7</c:v>
                </c:pt>
                <c:pt idx="1066">
                  <c:v>CASSIO DE MIRANDA MEIRA JUNIOR_USP_EF_33002010241P7</c:v>
                </c:pt>
                <c:pt idx="1067">
                  <c:v>DOUGLAS ROQUE ANDRADE_USP_EF_33002010241P7</c:v>
                </c:pt>
                <c:pt idx="1068">
                  <c:v>EDMUR ANTONIO STOPPA_USP_EF_33002010241P7</c:v>
                </c:pt>
                <c:pt idx="1069">
                  <c:v>FABIANA DE SANT`ANNA EVANGELISTA_USP_EF_33002010241P7</c:v>
                </c:pt>
                <c:pt idx="1070">
                  <c:v>FERNANDO HENRIQUE MAGALHAES_USP_EF_33002010241P7</c:v>
                </c:pt>
                <c:pt idx="1071">
                  <c:v>FLÁVIO DE OLIVEIRA PIRES_USP_EF_33002010241P7</c:v>
                </c:pt>
                <c:pt idx="1072">
                  <c:v>LINDA MASSAKO UENO_USP_EF_33002010241P7</c:v>
                </c:pt>
                <c:pt idx="1073">
                  <c:v>LUIS MOCHIZUKI_USP_EF_33002010241P7</c:v>
                </c:pt>
                <c:pt idx="1074">
                  <c:v>MARCELO MASSA_USP_EF_33002010241P7</c:v>
                </c:pt>
                <c:pt idx="1075">
                  <c:v>MARCELO SALDANHA AOKI_USP_EF_33002010241P7</c:v>
                </c:pt>
                <c:pt idx="1076">
                  <c:v>MARCO ANTONIO BETTINE DE ALMEIDA_USP_EF_33002010241P7</c:v>
                </c:pt>
                <c:pt idx="1077">
                  <c:v>MARILIA VELARDI_USP_EF_33002010241P7</c:v>
                </c:pt>
                <c:pt idx="1078">
                  <c:v>PAULA HENTSCHEL LOBO DA COSTA_USP_EF_33002010241P7</c:v>
                </c:pt>
                <c:pt idx="1079">
                  <c:v>REINALDO TADEU BOSCOLO PACHECO_USP_EF_33002010241P7</c:v>
                </c:pt>
                <c:pt idx="1080">
                  <c:v>REURY FRANK PEREIRA BACURAU_USP_EF_33002010241P7</c:v>
                </c:pt>
                <c:pt idx="1081">
                  <c:v>RICARDO RICCI UVINHA_USP_EF_33002010241P7</c:v>
                </c:pt>
                <c:pt idx="1082">
                  <c:v>RICARDO YUKIO ASANO_USP_EF_33002010241P7</c:v>
                </c:pt>
                <c:pt idx="1083">
                  <c:v>SANDRA MARIA LIMA RIBEIRO_USP_EF_33002010241P7</c:v>
                </c:pt>
                <c:pt idx="1084">
                  <c:v>ULYSSES FERNANDES ERVILHA_USP_EF_33002010241P7</c:v>
                </c:pt>
                <c:pt idx="1085">
                  <c:v>ALESSANDRA GIANNELLA SAMELLI_USP_FO_33002010194P9</c:v>
                </c:pt>
                <c:pt idx="1086">
                  <c:v>AMELIA PASQUAL MARQUES_USP_FO_33002010194P9</c:v>
                </c:pt>
                <c:pt idx="1087">
                  <c:v>ANA CAROLINA BASSO SCHMITT_USP_FO_33002010194P9</c:v>
                </c:pt>
                <c:pt idx="1088">
                  <c:v>ANA CLAUDIA MARTINHO DE CARVALHO_USP_FO_33002010194P9</c:v>
                </c:pt>
                <c:pt idx="1089">
                  <c:v>CARLA GENTILE MATAS_USP_FO_33002010194P9</c:v>
                </c:pt>
                <c:pt idx="1090">
                  <c:v>CARLOS BANDEIRA DE MELLO MONTEIRO_USP_FO_33002010194P9</c:v>
                </c:pt>
                <c:pt idx="1091">
                  <c:v>CAROLINA FU_USP_FO_33002010194P9</c:v>
                </c:pt>
                <c:pt idx="1092">
                  <c:v>CELSO RICARDO FERNANDES DE CARVALHO_USP_FO_33002010194P9</c:v>
                </c:pt>
                <c:pt idx="1093">
                  <c:v>CLARICE TANAKA_USP_FO_33002010194P9</c:v>
                </c:pt>
                <c:pt idx="1094">
                  <c:v>CLAUDIA REGINA FURQUIM DE ANDRADE_USP_FO_33002010194P9</c:v>
                </c:pt>
                <c:pt idx="1095">
                  <c:v>DANIELA REGINA MOLINI AVEJONAS_USP_FO_33002010194P9</c:v>
                </c:pt>
                <c:pt idx="1096">
                  <c:v>DEBORA MARIA BEFI-LOPES_USP_FO_33002010194P9</c:v>
                </c:pt>
                <c:pt idx="1097">
                  <c:v>ELIANE SCHOCHAT_USP_FO_33002010194P9</c:v>
                </c:pt>
                <c:pt idx="1098">
                  <c:v>ELISABETE FERREIRA MANGIA_USP_FO_33002010194P9</c:v>
                </c:pt>
                <c:pt idx="1099">
                  <c:v>ELIZABETH ALVES GONCALVES FERREIRA_USP_FO_33002010194P9</c:v>
                </c:pt>
                <c:pt idx="1100">
                  <c:v>FATIMA APARECIDA CAROMANO_USP_FO_33002010194P9</c:v>
                </c:pt>
                <c:pt idx="1101">
                  <c:v>FERNANDA DREUX MIRANDA FERNANDES_USP_FO_33002010194P9</c:v>
                </c:pt>
                <c:pt idx="1102">
                  <c:v>HAYDEE FISZBEIN WERTZNER_USP_FO_33002010194P9</c:v>
                </c:pt>
                <c:pt idx="1103">
                  <c:v>ISABEL DE CAMARGO NEVES SACCO_USP_FO_33002010194P9</c:v>
                </c:pt>
                <c:pt idx="1104">
                  <c:v>JOSE EDUARDO POMPEU_USP_FO_33002010194P9</c:v>
                </c:pt>
                <c:pt idx="1105">
                  <c:v>LETICIA LESSA MANSUR_USP_FO_33002010194P9</c:v>
                </c:pt>
                <c:pt idx="1106">
                  <c:v>MARIA ELISA PIMENTEL PIEMONTE_USP_FO_33002010194P9</c:v>
                </c:pt>
                <c:pt idx="1107">
                  <c:v>MARIA HELENA MORGANI DE ALMEIDA_USP_FO_33002010194P9</c:v>
                </c:pt>
                <c:pt idx="1108">
                  <c:v>MARIA SILVIA CÁRNIO_USP_FO_33002010194P9</c:v>
                </c:pt>
                <c:pt idx="1109">
                  <c:v>NAIR KATIA NEMR_USP_FO_33002010194P9</c:v>
                </c:pt>
                <c:pt idx="1110">
                  <c:v>NAOMI KONDO NAKAGAWA_USP_FO_33002010194P9</c:v>
                </c:pt>
                <c:pt idx="1111">
                  <c:v>RAQUEL APARECIDA CASAROTTO_USP_FO_33002010194P9</c:v>
                </c:pt>
                <c:pt idx="1112">
                  <c:v>RENATA HYDEE HASUE_USP_FO_33002010194P9</c:v>
                </c:pt>
                <c:pt idx="1113">
                  <c:v>RENATA MOTA MAMEDE CARVALLO_USP_FO_33002010194P9</c:v>
                </c:pt>
                <c:pt idx="1114">
                  <c:v>SANDRA MARIA GALHEIGO_USP_FO_33002010194P9</c:v>
                </c:pt>
                <c:pt idx="1115">
                  <c:v>SELMA LANCMAN_USP_FO_33002010194P9</c:v>
                </c:pt>
                <c:pt idx="1116">
                  <c:v>SILVIA MARIA AMADO JOAO_USP_FO_33002010194P9</c:v>
                </c:pt>
                <c:pt idx="1117">
                  <c:v>SUELLY CECILIA OLIVAN LIMONGI_USP_FO_33002010194P9</c:v>
                </c:pt>
                <c:pt idx="1118">
                  <c:v>ADRIANE LIMA MORTARI MORET_USP/FOB_FO_33002053009P9</c:v>
                </c:pt>
                <c:pt idx="1119">
                  <c:v>ALCIONE GHEDINI BRASOLOTTO_USP/FOB_FO_33002053009P9</c:v>
                </c:pt>
                <c:pt idx="1120">
                  <c:v>DEBORAH VIVIANE FERRARI_USP/FOB_FO_33002053009P9</c:v>
                </c:pt>
                <c:pt idx="1121">
                  <c:v>DIONISIA APARECIDA CUSIN LAMONICA_USP/FOB_FO_33002053009P9</c:v>
                </c:pt>
                <c:pt idx="1122">
                  <c:v>GIEDRE BERRETIN FELIX_USP/FOB_FO_33002053009P9</c:v>
                </c:pt>
                <c:pt idx="1123">
                  <c:v>JENIFFER DE CASSIA RILLO DUTKA_USP/FOB_FO_33002053009P9</c:v>
                </c:pt>
                <c:pt idx="1124">
                  <c:v>JOSE ROBERTO PEREIRA LAURIS_USP/FOB_FO_33002053009P9</c:v>
                </c:pt>
                <c:pt idx="1125">
                  <c:v>KÁTIA DE FREITAS ALVARENGA_USP/FOB_FO_33002053009P9</c:v>
                </c:pt>
                <c:pt idx="1126">
                  <c:v>KELLY CRISTINA ALVES SILVERIO_USP/FOB_FO_33002053009P9</c:v>
                </c:pt>
                <c:pt idx="1127">
                  <c:v>LUCIANA PAULA MAXIMINO_USP/FOB_FO_33002053009P9</c:v>
                </c:pt>
                <c:pt idx="1128">
                  <c:v>MARIA CECILIA BEVILACQUA_USP/FOB_FO_33002053009P9</c:v>
                </c:pt>
                <c:pt idx="1129">
                  <c:v>MARIA FERNANDA CAPOANI GARCIA MONDELLI_USP/FOB_FO_33002053009P9</c:v>
                </c:pt>
                <c:pt idx="1130">
                  <c:v>MARIA INES PEGORARO-KROOK_USP/FOB_FO_33002053009P9</c:v>
                </c:pt>
                <c:pt idx="1131">
                  <c:v>MARIZA RIBEIRO FENIMAN_USP/FOB_FO_33002053009P9</c:v>
                </c:pt>
                <c:pt idx="1132">
                  <c:v>OROZIMBO ALVES COSTA FILHO_USP/FOB_FO_33002053009P9</c:v>
                </c:pt>
                <c:pt idx="1133">
                  <c:v>PATRICIA ABREU PINHEIRO CRENITTE_USP/FOB_FO_33002053009P9</c:v>
                </c:pt>
                <c:pt idx="1134">
                  <c:v>REGINA TANGERINO DE SOUZA JACOB_USP/FOB_FO_33002053009P9</c:v>
                </c:pt>
                <c:pt idx="1135">
                  <c:v>SIMONE APARECIDA LOPES-HERRERA_USP/FOB_FO_33002053009P9</c:v>
                </c:pt>
                <c:pt idx="1136">
                  <c:v>WANDERLEIA QUINHONEIRO BLASCA_USP/FOB_FO_33002053009P9</c:v>
                </c:pt>
                <c:pt idx="1137">
                  <c:v>ADELINO SANCHEZ RAMOS DA SILVA_USP/RP_EF_33002029053P1</c:v>
                </c:pt>
                <c:pt idx="1138">
                  <c:v>CARLOS EDUARDO MARTINELLI JUNIOR_USP/RP_EF_33002029053P1</c:v>
                </c:pt>
                <c:pt idx="1139">
                  <c:v>CARLOS ROBERTO BUENO JUNIOR_USP/RP_EF_33002029053P1</c:v>
                </c:pt>
                <c:pt idx="1140">
                  <c:v>CLAUDIO MIRANDA DA ROCHA_USP/RP_EF_33002029053P1</c:v>
                </c:pt>
                <c:pt idx="1141">
                  <c:v>DALMO ROBERTO LOPES MACHADO_USP/RP_EF_33002029053P1</c:v>
                </c:pt>
                <c:pt idx="1142">
                  <c:v>ELLEN CRISTINI DE FREITAS_USP/RP_EF_33002029053P1</c:v>
                </c:pt>
                <c:pt idx="1143">
                  <c:v>ENRICO FUINI PUGGINA_USP/RP_EF_33002029053P1</c:v>
                </c:pt>
                <c:pt idx="1144">
                  <c:v>HUGO TOURINHO FILHO_USP/RP_EF_33002029053P1</c:v>
                </c:pt>
                <c:pt idx="1145">
                  <c:v>MARCELO PAPOTI_USP/RP_EF_33002029053P1</c:v>
                </c:pt>
                <c:pt idx="1146">
                  <c:v>MATHEUS MACHADO GOMES_USP/RP_EF_33002029053P1</c:v>
                </c:pt>
                <c:pt idx="1147">
                  <c:v>MYRIAN NUNOMURA_USP/RP_EF_33002029053P1</c:v>
                </c:pt>
                <c:pt idx="1148">
                  <c:v>PAULA HENTSCHEL LOBO DA COSTA_USP/RP_EF_33002029053P1</c:v>
                </c:pt>
                <c:pt idx="1149">
                  <c:v>PAULO ROBERTO PEREIRA SANTIAGO_USP/RP_EF_33002029053P1</c:v>
                </c:pt>
                <c:pt idx="1150">
                  <c:v>RAFAEL POMBO MENEZES_USP/RP_EF_33002029053P1</c:v>
                </c:pt>
                <c:pt idx="1151">
                  <c:v>RENATO DE MORAES_USP/RP_EF_33002029053P1</c:v>
                </c:pt>
                <c:pt idx="1152">
                  <c:v>RENATO FRANCISCO RODRIGUES MARQUES_USP/RP_EF_33002029053P1</c:v>
                </c:pt>
                <c:pt idx="1153">
                  <c:v>RICARDO AUGUSTO BARBIERI_USP/RP_EF_33002029053P1</c:v>
                </c:pt>
                <c:pt idx="1154">
                  <c:v>ADA CLARICE GASTALDI_USP/RP_FT_33002029045P9</c:v>
                </c:pt>
                <c:pt idx="1155">
                  <c:v>ADELINO SANCHEZ RAMOS DA SILVA_USP/RP_FT_33002029045P9</c:v>
                </c:pt>
                <c:pt idx="1156">
                  <c:v>ANA CLAUDIA MATTIELLO_USP/RP_FT_33002029045P9</c:v>
                </c:pt>
                <c:pt idx="1157">
                  <c:v>ANAMARIA SIRIANI DE OLIVEIRA_USP/RP_FT_33002029045P9</c:v>
                </c:pt>
                <c:pt idx="1158">
                  <c:v>CRISTINE HOMSI JORGE FERREIRA_USP/RP_FT_33002029045P9</c:v>
                </c:pt>
                <c:pt idx="1159">
                  <c:v>DANIELA CRISTINA CARVALHO DE ABREU_USP/RP_FT_33002029045P9</c:v>
                </c:pt>
                <c:pt idx="1160">
                  <c:v>DEBORA BEVILAQUA GROSSI_USP/RP_FT_33002029045P9</c:v>
                </c:pt>
                <c:pt idx="1161">
                  <c:v>ELAINE CALDEIRA DE OLIVEIRA GUIRRO_USP/RP_FT_33002029045P9</c:v>
                </c:pt>
                <c:pt idx="1162">
                  <c:v>ENRICO FUINI PUGGINA_USP/RP_FT_33002029045P9</c:v>
                </c:pt>
                <c:pt idx="1163">
                  <c:v>HUGO CELSO DUTRA DE SOUZA_USP/RP_FT_33002029045P9</c:v>
                </c:pt>
                <c:pt idx="1164">
                  <c:v>JOAO EDUARDO DE ARAUJO_USP/RP_FT_33002029045P9</c:v>
                </c:pt>
                <c:pt idx="1165">
                  <c:v>MARCELO PAPOTI_USP/RP_FT_33002029045P9</c:v>
                </c:pt>
                <c:pt idx="1166">
                  <c:v>MARISA DE CASSIA REGISTRO FONSECA_USP/RP_FT_33002029045P9</c:v>
                </c:pt>
                <c:pt idx="1167">
                  <c:v>PAULO ROBERTO PEREIRA SANTIAGO_USP/RP_FT_33002029045P9</c:v>
                </c:pt>
                <c:pt idx="1168">
                  <c:v>RENATO DE MORAES_USP/RP_FT_33002029045P9</c:v>
                </c:pt>
                <c:pt idx="1169">
                  <c:v>RINALDO ROBERTO DE JESUS GUIRRO_USP/RP_FT_33002029045P9</c:v>
                </c:pt>
                <c:pt idx="1170">
                  <c:v>SIMONE CECILIO HALLAK REGALO_USP/RP_FT_33002029045P9</c:v>
                </c:pt>
                <c:pt idx="1171">
                  <c:v>THAIS CRISTINA CHAVES_USP/RP_FT_33002029045P9</c:v>
                </c:pt>
                <c:pt idx="1172">
                  <c:v>ADRIANA BENDER MOREIRA DE LACERDA_UTP_FO_40020010001P7</c:v>
                </c:pt>
                <c:pt idx="1173">
                  <c:v>ANA CRISTINA GUARINELLO_UTP_FO_40020010001P7</c:v>
                </c:pt>
                <c:pt idx="1174">
                  <c:v>ANA PAULA BERBERIAN VIEIRA DA SILVA_UTP_FO_40020010001P7</c:v>
                </c:pt>
                <c:pt idx="1175">
                  <c:v>ANGELA RIBAS_UTP_FO_40020010001P7</c:v>
                </c:pt>
                <c:pt idx="1176">
                  <c:v>ARI LEON JURKIEWICZ_UTP_FO_40020010001P7</c:v>
                </c:pt>
                <c:pt idx="1177">
                  <c:v>BIANCA SIMONE ZEIGELBOIM_UTP_FO_40020010001P7</c:v>
                </c:pt>
                <c:pt idx="1178">
                  <c:v>CLAUDIA GIGLIO DE OLIVEIRA GONCALVES_UTP_FO_40020010001P7</c:v>
                </c:pt>
                <c:pt idx="1179">
                  <c:v>DEBORA LUDERS_UTP_FO_40020010001P7</c:v>
                </c:pt>
                <c:pt idx="1180">
                  <c:v>GISELLE APARECIDA DE ATHAYDE MASSI_UTP_FO_40020010001P7</c:v>
                </c:pt>
                <c:pt idx="1181">
                  <c:v>JAIR MENDES MARQUES_UTP_FO_40020010001P7</c:v>
                </c:pt>
                <c:pt idx="1182">
                  <c:v>JOSE STECHMAN NETO_UTP_FO_40020010001P7</c:v>
                </c:pt>
                <c:pt idx="1183">
                  <c:v>LORENA DE CASSIA KOZLOWSKI_UTP_FO_40020010001P7</c:v>
                </c:pt>
                <c:pt idx="1184">
                  <c:v>ROSANE SAMPAIO SANTOS_UTP_FO_40020010001P7</c:v>
                </c:pt>
                <c:pt idx="1185">
                  <c:v>VANIA MUNIZ NEQUER SOARES_UTP_FO_40020010001P7</c:v>
                </c:pt>
                <c:pt idx="1186">
                  <c:v>VINICIUS RIBAS DE CARVALHO DUARTE FONSECA_UTP_FO_40020010001P7</c:v>
                </c:pt>
                <c:pt idx="1187">
                  <c:v>DERNIVAL BERTONCELLO_UFTM_FT_32012012170P1</c:v>
                </c:pt>
                <c:pt idx="1188">
                  <c:v>SHAMYR SULYVAN DE CASTRO_UFTM_FT_32012012170P1</c:v>
                </c:pt>
                <c:pt idx="1189">
                  <c:v>ANA PAULA MAGALHAES RESENDE_UFTM_FT_32012012170P1</c:v>
                </c:pt>
                <c:pt idx="1190">
                  <c:v>VANESSA SANTOS PEREIRA_UFTM_FT_32012012170P1</c:v>
                </c:pt>
                <c:pt idx="1191">
                  <c:v>VALDECI CARLOS DIONISIO_UFTM_FT_32012012170P1</c:v>
                </c:pt>
                <c:pt idx="1192">
                  <c:v>LISLEI JORGE PATRIZZI_UFTM_FT_32012012170P1</c:v>
                </c:pt>
                <c:pt idx="1193">
                  <c:v>NUNO MIGUEL LOPES DE OLIVEIRA_UFTM_FT_32012012170P1</c:v>
                </c:pt>
                <c:pt idx="1194">
                  <c:v>CARLOS FERNANDO RONCHI_UFTM_FT_32012012170P1</c:v>
                </c:pt>
                <c:pt idx="1195">
                  <c:v>LUCIANE APARECIDA PASCUCCI SANDE DE SOUZA_UFTM_FT_32012012170P1</c:v>
                </c:pt>
                <c:pt idx="1196">
                  <c:v>LILIAN RAMIRO FELICIO_UFTM_FT_32012012170P1</c:v>
                </c:pt>
                <c:pt idx="1197">
                  <c:v>KARINA PEREIRA_UFTM_FT_32012012170P1</c:v>
                </c:pt>
                <c:pt idx="1198">
                  <c:v>CAMILLA ZAMFOLINI HALLAL_UFTM_FT_32012012170P1</c:v>
                </c:pt>
                <c:pt idx="1199">
                  <c:v>ISABEL APARECIDA PORCATTI DE WALSH_UFTM_FT_32012012170P1</c:v>
                </c:pt>
                <c:pt idx="1200">
                  <c:v>LUCIANE FERNANDA RODRIGUES MARTINHO FERNANDES_UFTM_FT_32012012170P1</c:v>
                </c:pt>
                <c:pt idx="1201">
                  <c:v>MARILITA FALANGOLA ACCIOLY_UFTM_FT_32012012170P1</c:v>
                </c:pt>
              </c:strCache>
            </c:strRef>
          </c:xVal>
          <c:yVal>
            <c:numRef>
              <c:f>'PI AREA  P75'!$AR$3:$AR$1204</c:f>
              <c:numCache>
                <c:formatCode>General</c:formatCode>
                <c:ptCount val="1202"/>
                <c:pt idx="0">
                  <c:v>20.0</c:v>
                </c:pt>
                <c:pt idx="1">
                  <c:v>690.0</c:v>
                </c:pt>
                <c:pt idx="2">
                  <c:v>75.0</c:v>
                </c:pt>
                <c:pt idx="3">
                  <c:v>750.0</c:v>
                </c:pt>
                <c:pt idx="4">
                  <c:v>100.0</c:v>
                </c:pt>
                <c:pt idx="5">
                  <c:v>90.0</c:v>
                </c:pt>
                <c:pt idx="6">
                  <c:v>665.0</c:v>
                </c:pt>
                <c:pt idx="7">
                  <c:v>330.0</c:v>
                </c:pt>
                <c:pt idx="8">
                  <c:v>0.0</c:v>
                </c:pt>
                <c:pt idx="9">
                  <c:v>10.0</c:v>
                </c:pt>
                <c:pt idx="10">
                  <c:v>150.0</c:v>
                </c:pt>
                <c:pt idx="11">
                  <c:v>102.5</c:v>
                </c:pt>
                <c:pt idx="12">
                  <c:v>20.0</c:v>
                </c:pt>
                <c:pt idx="13">
                  <c:v>1920.0</c:v>
                </c:pt>
                <c:pt idx="14">
                  <c:v>1385.0</c:v>
                </c:pt>
                <c:pt idx="15">
                  <c:v>1162.5</c:v>
                </c:pt>
                <c:pt idx="16">
                  <c:v>502.5</c:v>
                </c:pt>
                <c:pt idx="17">
                  <c:v>280.0</c:v>
                </c:pt>
                <c:pt idx="18">
                  <c:v>0.0</c:v>
                </c:pt>
                <c:pt idx="19">
                  <c:v>165.0</c:v>
                </c:pt>
                <c:pt idx="20">
                  <c:v>33.75</c:v>
                </c:pt>
                <c:pt idx="21">
                  <c:v>1467.5</c:v>
                </c:pt>
                <c:pt idx="22">
                  <c:v>90.0</c:v>
                </c:pt>
                <c:pt idx="23">
                  <c:v>1715.0</c:v>
                </c:pt>
                <c:pt idx="24">
                  <c:v>287.5</c:v>
                </c:pt>
                <c:pt idx="25">
                  <c:v>1295.0</c:v>
                </c:pt>
                <c:pt idx="26">
                  <c:v>470.0</c:v>
                </c:pt>
                <c:pt idx="27">
                  <c:v>520.0</c:v>
                </c:pt>
                <c:pt idx="28">
                  <c:v>95.0</c:v>
                </c:pt>
                <c:pt idx="29">
                  <c:v>1310.0</c:v>
                </c:pt>
                <c:pt idx="30">
                  <c:v>2200.0</c:v>
                </c:pt>
                <c:pt idx="31">
                  <c:v>1115.0</c:v>
                </c:pt>
                <c:pt idx="32">
                  <c:v>3125.0</c:v>
                </c:pt>
                <c:pt idx="33">
                  <c:v>1205.0</c:v>
                </c:pt>
                <c:pt idx="34">
                  <c:v>960.0</c:v>
                </c:pt>
                <c:pt idx="35">
                  <c:v>3842.5</c:v>
                </c:pt>
                <c:pt idx="36">
                  <c:v>1941.25</c:v>
                </c:pt>
                <c:pt idx="37">
                  <c:v>1415.0</c:v>
                </c:pt>
                <c:pt idx="38">
                  <c:v>60.0</c:v>
                </c:pt>
                <c:pt idx="39">
                  <c:v>325.0</c:v>
                </c:pt>
                <c:pt idx="40">
                  <c:v>842.5</c:v>
                </c:pt>
                <c:pt idx="41">
                  <c:v>350.0</c:v>
                </c:pt>
                <c:pt idx="42">
                  <c:v>1172.5</c:v>
                </c:pt>
                <c:pt idx="43">
                  <c:v>0.0</c:v>
                </c:pt>
                <c:pt idx="44">
                  <c:v>495.0</c:v>
                </c:pt>
                <c:pt idx="45">
                  <c:v>915.0</c:v>
                </c:pt>
                <c:pt idx="46">
                  <c:v>3.75</c:v>
                </c:pt>
                <c:pt idx="47">
                  <c:v>0.0</c:v>
                </c:pt>
                <c:pt idx="48">
                  <c:v>438.75</c:v>
                </c:pt>
                <c:pt idx="49">
                  <c:v>1417.5</c:v>
                </c:pt>
                <c:pt idx="50">
                  <c:v>485.0</c:v>
                </c:pt>
                <c:pt idx="51">
                  <c:v>850.0</c:v>
                </c:pt>
                <c:pt idx="52">
                  <c:v>485.0</c:v>
                </c:pt>
                <c:pt idx="53">
                  <c:v>135.0</c:v>
                </c:pt>
                <c:pt idx="54">
                  <c:v>640.0</c:v>
                </c:pt>
                <c:pt idx="55">
                  <c:v>840.0</c:v>
                </c:pt>
                <c:pt idx="56">
                  <c:v>320.0</c:v>
                </c:pt>
                <c:pt idx="57">
                  <c:v>1190.0</c:v>
                </c:pt>
                <c:pt idx="58">
                  <c:v>125.0</c:v>
                </c:pt>
                <c:pt idx="59">
                  <c:v>1885.0</c:v>
                </c:pt>
                <c:pt idx="60">
                  <c:v>600.0</c:v>
                </c:pt>
                <c:pt idx="61">
                  <c:v>1270.0</c:v>
                </c:pt>
                <c:pt idx="62">
                  <c:v>560.0</c:v>
                </c:pt>
                <c:pt idx="63">
                  <c:v>620.0</c:v>
                </c:pt>
                <c:pt idx="64">
                  <c:v>180.0</c:v>
                </c:pt>
                <c:pt idx="65">
                  <c:v>757.5</c:v>
                </c:pt>
                <c:pt idx="66">
                  <c:v>105.0</c:v>
                </c:pt>
                <c:pt idx="67">
                  <c:v>2308.75</c:v>
                </c:pt>
                <c:pt idx="68">
                  <c:v>855.0</c:v>
                </c:pt>
                <c:pt idx="69">
                  <c:v>2345.0</c:v>
                </c:pt>
                <c:pt idx="70">
                  <c:v>475.0</c:v>
                </c:pt>
                <c:pt idx="71">
                  <c:v>105.0</c:v>
                </c:pt>
                <c:pt idx="72">
                  <c:v>160.0</c:v>
                </c:pt>
                <c:pt idx="73">
                  <c:v>1306.25</c:v>
                </c:pt>
                <c:pt idx="74">
                  <c:v>150.0</c:v>
                </c:pt>
                <c:pt idx="75">
                  <c:v>3200.0</c:v>
                </c:pt>
                <c:pt idx="76">
                  <c:v>5545.0</c:v>
                </c:pt>
                <c:pt idx="77">
                  <c:v>735.0</c:v>
                </c:pt>
                <c:pt idx="78">
                  <c:v>647.5</c:v>
                </c:pt>
                <c:pt idx="79">
                  <c:v>730.0</c:v>
                </c:pt>
                <c:pt idx="80">
                  <c:v>1030.0</c:v>
                </c:pt>
                <c:pt idx="81">
                  <c:v>1423.75</c:v>
                </c:pt>
                <c:pt idx="82">
                  <c:v>187.5</c:v>
                </c:pt>
                <c:pt idx="83">
                  <c:v>243.75</c:v>
                </c:pt>
                <c:pt idx="84">
                  <c:v>1625.0</c:v>
                </c:pt>
                <c:pt idx="85">
                  <c:v>405.0</c:v>
                </c:pt>
                <c:pt idx="86">
                  <c:v>1610.0</c:v>
                </c:pt>
                <c:pt idx="87">
                  <c:v>660.0</c:v>
                </c:pt>
                <c:pt idx="88">
                  <c:v>1673.75</c:v>
                </c:pt>
                <c:pt idx="89">
                  <c:v>2480.0</c:v>
                </c:pt>
                <c:pt idx="90">
                  <c:v>2625.0</c:v>
                </c:pt>
                <c:pt idx="91">
                  <c:v>482.5</c:v>
                </c:pt>
                <c:pt idx="92">
                  <c:v>437.5</c:v>
                </c:pt>
                <c:pt idx="93">
                  <c:v>2070.0</c:v>
                </c:pt>
                <c:pt idx="94">
                  <c:v>885.0</c:v>
                </c:pt>
                <c:pt idx="95">
                  <c:v>135.0</c:v>
                </c:pt>
                <c:pt idx="96">
                  <c:v>852.5</c:v>
                </c:pt>
                <c:pt idx="97">
                  <c:v>345.0</c:v>
                </c:pt>
                <c:pt idx="98">
                  <c:v>885.0</c:v>
                </c:pt>
                <c:pt idx="99">
                  <c:v>1098.75</c:v>
                </c:pt>
                <c:pt idx="100">
                  <c:v>920.0</c:v>
                </c:pt>
                <c:pt idx="101">
                  <c:v>145.0</c:v>
                </c:pt>
                <c:pt idx="102">
                  <c:v>1185.0</c:v>
                </c:pt>
                <c:pt idx="103">
                  <c:v>1077.5</c:v>
                </c:pt>
                <c:pt idx="104">
                  <c:v>305.0</c:v>
                </c:pt>
                <c:pt idx="105">
                  <c:v>1345.0</c:v>
                </c:pt>
                <c:pt idx="106">
                  <c:v>905.0</c:v>
                </c:pt>
                <c:pt idx="107">
                  <c:v>88.75</c:v>
                </c:pt>
                <c:pt idx="108">
                  <c:v>120.0</c:v>
                </c:pt>
                <c:pt idx="109">
                  <c:v>515.0</c:v>
                </c:pt>
                <c:pt idx="110">
                  <c:v>1207.5</c:v>
                </c:pt>
                <c:pt idx="111">
                  <c:v>1230.0</c:v>
                </c:pt>
                <c:pt idx="112">
                  <c:v>517.5</c:v>
                </c:pt>
                <c:pt idx="113">
                  <c:v>3.75</c:v>
                </c:pt>
                <c:pt idx="114">
                  <c:v>90.0</c:v>
                </c:pt>
                <c:pt idx="115">
                  <c:v>200.0</c:v>
                </c:pt>
                <c:pt idx="116">
                  <c:v>0.0</c:v>
                </c:pt>
                <c:pt idx="117">
                  <c:v>395.0</c:v>
                </c:pt>
                <c:pt idx="118">
                  <c:v>1080.0</c:v>
                </c:pt>
                <c:pt idx="119">
                  <c:v>165.0</c:v>
                </c:pt>
                <c:pt idx="120">
                  <c:v>950.0</c:v>
                </c:pt>
                <c:pt idx="121">
                  <c:v>685.0</c:v>
                </c:pt>
                <c:pt idx="122">
                  <c:v>940.0</c:v>
                </c:pt>
                <c:pt idx="123">
                  <c:v>845.0</c:v>
                </c:pt>
                <c:pt idx="124">
                  <c:v>140.0</c:v>
                </c:pt>
                <c:pt idx="125">
                  <c:v>1070.0</c:v>
                </c:pt>
                <c:pt idx="126">
                  <c:v>75.0</c:v>
                </c:pt>
                <c:pt idx="127">
                  <c:v>1225.0</c:v>
                </c:pt>
                <c:pt idx="128">
                  <c:v>1130.0</c:v>
                </c:pt>
                <c:pt idx="129">
                  <c:v>725.0</c:v>
                </c:pt>
                <c:pt idx="130">
                  <c:v>793.75</c:v>
                </c:pt>
                <c:pt idx="131">
                  <c:v>840.0</c:v>
                </c:pt>
                <c:pt idx="132">
                  <c:v>292.5</c:v>
                </c:pt>
                <c:pt idx="133">
                  <c:v>195.0</c:v>
                </c:pt>
                <c:pt idx="134">
                  <c:v>675.0</c:v>
                </c:pt>
                <c:pt idx="135">
                  <c:v>895.0</c:v>
                </c:pt>
                <c:pt idx="136">
                  <c:v>4930.0</c:v>
                </c:pt>
                <c:pt idx="137">
                  <c:v>1560.0</c:v>
                </c:pt>
                <c:pt idx="138">
                  <c:v>2255.0</c:v>
                </c:pt>
                <c:pt idx="139">
                  <c:v>2495.0</c:v>
                </c:pt>
                <c:pt idx="140">
                  <c:v>1338.75</c:v>
                </c:pt>
                <c:pt idx="141">
                  <c:v>865.0</c:v>
                </c:pt>
                <c:pt idx="142">
                  <c:v>815.0</c:v>
                </c:pt>
                <c:pt idx="143">
                  <c:v>500.0</c:v>
                </c:pt>
                <c:pt idx="144">
                  <c:v>725.0</c:v>
                </c:pt>
                <c:pt idx="145">
                  <c:v>600.0</c:v>
                </c:pt>
                <c:pt idx="146">
                  <c:v>47.5</c:v>
                </c:pt>
                <c:pt idx="147">
                  <c:v>1910.0</c:v>
                </c:pt>
                <c:pt idx="148">
                  <c:v>595.0</c:v>
                </c:pt>
                <c:pt idx="149">
                  <c:v>1240.0</c:v>
                </c:pt>
                <c:pt idx="150">
                  <c:v>60.0</c:v>
                </c:pt>
                <c:pt idx="151">
                  <c:v>545.0</c:v>
                </c:pt>
                <c:pt idx="152">
                  <c:v>1812.5</c:v>
                </c:pt>
                <c:pt idx="153">
                  <c:v>1930.0</c:v>
                </c:pt>
                <c:pt idx="154">
                  <c:v>640.0</c:v>
                </c:pt>
                <c:pt idx="155">
                  <c:v>570.0</c:v>
                </c:pt>
                <c:pt idx="156">
                  <c:v>1093.75</c:v>
                </c:pt>
                <c:pt idx="157">
                  <c:v>1565.0</c:v>
                </c:pt>
                <c:pt idx="158">
                  <c:v>317.5</c:v>
                </c:pt>
                <c:pt idx="159">
                  <c:v>430.0</c:v>
                </c:pt>
                <c:pt idx="160">
                  <c:v>1005.0</c:v>
                </c:pt>
                <c:pt idx="161">
                  <c:v>240.0</c:v>
                </c:pt>
                <c:pt idx="162">
                  <c:v>162.5</c:v>
                </c:pt>
                <c:pt idx="163">
                  <c:v>988.75</c:v>
                </c:pt>
                <c:pt idx="164">
                  <c:v>130.0</c:v>
                </c:pt>
                <c:pt idx="165">
                  <c:v>510.0</c:v>
                </c:pt>
                <c:pt idx="166">
                  <c:v>1112.5</c:v>
                </c:pt>
                <c:pt idx="167">
                  <c:v>0.0</c:v>
                </c:pt>
                <c:pt idx="168">
                  <c:v>765.0</c:v>
                </c:pt>
                <c:pt idx="169">
                  <c:v>160.0</c:v>
                </c:pt>
                <c:pt idx="170">
                  <c:v>820.0</c:v>
                </c:pt>
                <c:pt idx="171">
                  <c:v>782.5</c:v>
                </c:pt>
                <c:pt idx="172">
                  <c:v>750.0</c:v>
                </c:pt>
                <c:pt idx="173">
                  <c:v>630.0</c:v>
                </c:pt>
                <c:pt idx="174">
                  <c:v>788.75</c:v>
                </c:pt>
                <c:pt idx="175">
                  <c:v>1290.0</c:v>
                </c:pt>
                <c:pt idx="176">
                  <c:v>548.75</c:v>
                </c:pt>
                <c:pt idx="177">
                  <c:v>120.0</c:v>
                </c:pt>
                <c:pt idx="178">
                  <c:v>360.0</c:v>
                </c:pt>
                <c:pt idx="179">
                  <c:v>185.0</c:v>
                </c:pt>
                <c:pt idx="180">
                  <c:v>3095.0</c:v>
                </c:pt>
                <c:pt idx="181">
                  <c:v>1110.0</c:v>
                </c:pt>
                <c:pt idx="182">
                  <c:v>1346.25</c:v>
                </c:pt>
                <c:pt idx="183">
                  <c:v>1095.0</c:v>
                </c:pt>
                <c:pt idx="184">
                  <c:v>260.0</c:v>
                </c:pt>
                <c:pt idx="185">
                  <c:v>960.0</c:v>
                </c:pt>
                <c:pt idx="186">
                  <c:v>878.75</c:v>
                </c:pt>
                <c:pt idx="187">
                  <c:v>180.0</c:v>
                </c:pt>
                <c:pt idx="188">
                  <c:v>1060.0</c:v>
                </c:pt>
                <c:pt idx="189">
                  <c:v>2728.75</c:v>
                </c:pt>
                <c:pt idx="190">
                  <c:v>200.0</c:v>
                </c:pt>
                <c:pt idx="191">
                  <c:v>1700.0</c:v>
                </c:pt>
                <c:pt idx="192">
                  <c:v>715.0</c:v>
                </c:pt>
                <c:pt idx="193">
                  <c:v>825.0</c:v>
                </c:pt>
                <c:pt idx="194">
                  <c:v>655.0</c:v>
                </c:pt>
                <c:pt idx="195">
                  <c:v>292.5</c:v>
                </c:pt>
                <c:pt idx="196">
                  <c:v>825.0</c:v>
                </c:pt>
                <c:pt idx="197">
                  <c:v>125.0</c:v>
                </c:pt>
                <c:pt idx="198">
                  <c:v>187.5</c:v>
                </c:pt>
                <c:pt idx="199">
                  <c:v>360.0</c:v>
                </c:pt>
                <c:pt idx="200">
                  <c:v>140.0</c:v>
                </c:pt>
                <c:pt idx="201">
                  <c:v>320.0</c:v>
                </c:pt>
                <c:pt idx="202">
                  <c:v>288.75</c:v>
                </c:pt>
                <c:pt idx="203">
                  <c:v>100.0</c:v>
                </c:pt>
                <c:pt idx="204">
                  <c:v>2457.5</c:v>
                </c:pt>
                <c:pt idx="205">
                  <c:v>120.0</c:v>
                </c:pt>
                <c:pt idx="206">
                  <c:v>15.0</c:v>
                </c:pt>
                <c:pt idx="207">
                  <c:v>45.0</c:v>
                </c:pt>
                <c:pt idx="208">
                  <c:v>527.5</c:v>
                </c:pt>
                <c:pt idx="209">
                  <c:v>20.0</c:v>
                </c:pt>
                <c:pt idx="210">
                  <c:v>210.0</c:v>
                </c:pt>
                <c:pt idx="211">
                  <c:v>335.0</c:v>
                </c:pt>
                <c:pt idx="212">
                  <c:v>315.0</c:v>
                </c:pt>
                <c:pt idx="213">
                  <c:v>895.0</c:v>
                </c:pt>
                <c:pt idx="214">
                  <c:v>1778.75</c:v>
                </c:pt>
                <c:pt idx="215">
                  <c:v>1201.25</c:v>
                </c:pt>
                <c:pt idx="216">
                  <c:v>740.0</c:v>
                </c:pt>
                <c:pt idx="217">
                  <c:v>1515.0</c:v>
                </c:pt>
                <c:pt idx="218">
                  <c:v>125.0</c:v>
                </c:pt>
                <c:pt idx="219">
                  <c:v>30.0</c:v>
                </c:pt>
                <c:pt idx="220">
                  <c:v>293.75</c:v>
                </c:pt>
                <c:pt idx="221">
                  <c:v>265.0</c:v>
                </c:pt>
                <c:pt idx="222">
                  <c:v>242.5</c:v>
                </c:pt>
                <c:pt idx="223">
                  <c:v>0.0</c:v>
                </c:pt>
                <c:pt idx="224">
                  <c:v>725.0</c:v>
                </c:pt>
                <c:pt idx="225">
                  <c:v>1080.0</c:v>
                </c:pt>
                <c:pt idx="226">
                  <c:v>548.75</c:v>
                </c:pt>
                <c:pt idx="227">
                  <c:v>295.0</c:v>
                </c:pt>
                <c:pt idx="228">
                  <c:v>1023.75</c:v>
                </c:pt>
                <c:pt idx="229">
                  <c:v>927.5</c:v>
                </c:pt>
                <c:pt idx="230">
                  <c:v>1683.75</c:v>
                </c:pt>
                <c:pt idx="231">
                  <c:v>1650.0</c:v>
                </c:pt>
                <c:pt idx="232">
                  <c:v>1275.0</c:v>
                </c:pt>
                <c:pt idx="233">
                  <c:v>1027.5</c:v>
                </c:pt>
                <c:pt idx="234">
                  <c:v>1100.0</c:v>
                </c:pt>
                <c:pt idx="235">
                  <c:v>770.0</c:v>
                </c:pt>
                <c:pt idx="236">
                  <c:v>720.0</c:v>
                </c:pt>
                <c:pt idx="237">
                  <c:v>1613.75</c:v>
                </c:pt>
                <c:pt idx="238">
                  <c:v>1385.0</c:v>
                </c:pt>
                <c:pt idx="239">
                  <c:v>455.0</c:v>
                </c:pt>
                <c:pt idx="240">
                  <c:v>738.75</c:v>
                </c:pt>
                <c:pt idx="241">
                  <c:v>800.0</c:v>
                </c:pt>
                <c:pt idx="242">
                  <c:v>1000.0</c:v>
                </c:pt>
                <c:pt idx="243">
                  <c:v>522.5</c:v>
                </c:pt>
                <c:pt idx="244">
                  <c:v>1068.75</c:v>
                </c:pt>
                <c:pt idx="245">
                  <c:v>778.75</c:v>
                </c:pt>
                <c:pt idx="246">
                  <c:v>1870.0</c:v>
                </c:pt>
                <c:pt idx="247">
                  <c:v>457.5</c:v>
                </c:pt>
                <c:pt idx="248">
                  <c:v>45.0</c:v>
                </c:pt>
                <c:pt idx="249">
                  <c:v>75.0</c:v>
                </c:pt>
                <c:pt idx="250">
                  <c:v>105.0</c:v>
                </c:pt>
                <c:pt idx="251">
                  <c:v>0.0</c:v>
                </c:pt>
                <c:pt idx="252">
                  <c:v>0.0</c:v>
                </c:pt>
                <c:pt idx="253">
                  <c:v>165.0</c:v>
                </c:pt>
                <c:pt idx="254">
                  <c:v>0.0</c:v>
                </c:pt>
                <c:pt idx="255">
                  <c:v>165.0</c:v>
                </c:pt>
                <c:pt idx="256">
                  <c:v>75.0</c:v>
                </c:pt>
                <c:pt idx="257">
                  <c:v>30.0</c:v>
                </c:pt>
                <c:pt idx="258">
                  <c:v>135.0</c:v>
                </c:pt>
                <c:pt idx="259">
                  <c:v>0.0</c:v>
                </c:pt>
                <c:pt idx="260">
                  <c:v>0.0</c:v>
                </c:pt>
                <c:pt idx="261">
                  <c:v>45.0</c:v>
                </c:pt>
                <c:pt idx="262">
                  <c:v>75.0</c:v>
                </c:pt>
                <c:pt idx="263">
                  <c:v>145.0</c:v>
                </c:pt>
                <c:pt idx="264">
                  <c:v>708.75</c:v>
                </c:pt>
                <c:pt idx="265">
                  <c:v>45.0</c:v>
                </c:pt>
                <c:pt idx="266">
                  <c:v>345.0</c:v>
                </c:pt>
                <c:pt idx="267">
                  <c:v>52.5</c:v>
                </c:pt>
                <c:pt idx="268">
                  <c:v>105.0</c:v>
                </c:pt>
                <c:pt idx="269">
                  <c:v>0.0</c:v>
                </c:pt>
                <c:pt idx="270">
                  <c:v>75.0</c:v>
                </c:pt>
                <c:pt idx="271">
                  <c:v>135.0</c:v>
                </c:pt>
                <c:pt idx="272">
                  <c:v>0.0</c:v>
                </c:pt>
                <c:pt idx="273">
                  <c:v>33.75</c:v>
                </c:pt>
                <c:pt idx="274">
                  <c:v>1360.0</c:v>
                </c:pt>
                <c:pt idx="275">
                  <c:v>535.0</c:v>
                </c:pt>
                <c:pt idx="276">
                  <c:v>985.0</c:v>
                </c:pt>
                <c:pt idx="277">
                  <c:v>2037.5</c:v>
                </c:pt>
                <c:pt idx="278">
                  <c:v>770.0</c:v>
                </c:pt>
                <c:pt idx="279">
                  <c:v>175.0</c:v>
                </c:pt>
                <c:pt idx="280">
                  <c:v>1225.0</c:v>
                </c:pt>
                <c:pt idx="281">
                  <c:v>937.5</c:v>
                </c:pt>
                <c:pt idx="282">
                  <c:v>1025.0</c:v>
                </c:pt>
                <c:pt idx="283">
                  <c:v>657.5</c:v>
                </c:pt>
                <c:pt idx="284">
                  <c:v>1467.5</c:v>
                </c:pt>
                <c:pt idx="285">
                  <c:v>1510.0</c:v>
                </c:pt>
                <c:pt idx="286">
                  <c:v>515.0</c:v>
                </c:pt>
                <c:pt idx="287">
                  <c:v>465.0</c:v>
                </c:pt>
                <c:pt idx="288">
                  <c:v>398.75</c:v>
                </c:pt>
                <c:pt idx="289">
                  <c:v>3646.25</c:v>
                </c:pt>
                <c:pt idx="290">
                  <c:v>980.0</c:v>
                </c:pt>
                <c:pt idx="291">
                  <c:v>1385.0</c:v>
                </c:pt>
                <c:pt idx="292">
                  <c:v>1195.0</c:v>
                </c:pt>
                <c:pt idx="293">
                  <c:v>1332.5</c:v>
                </c:pt>
                <c:pt idx="294">
                  <c:v>1282.5</c:v>
                </c:pt>
                <c:pt idx="295">
                  <c:v>470.0</c:v>
                </c:pt>
                <c:pt idx="296">
                  <c:v>1130.0</c:v>
                </c:pt>
                <c:pt idx="297">
                  <c:v>1440.0</c:v>
                </c:pt>
                <c:pt idx="298">
                  <c:v>985.0</c:v>
                </c:pt>
                <c:pt idx="299">
                  <c:v>450.0</c:v>
                </c:pt>
                <c:pt idx="300">
                  <c:v>1190.0</c:v>
                </c:pt>
                <c:pt idx="301">
                  <c:v>510.0</c:v>
                </c:pt>
                <c:pt idx="302">
                  <c:v>97.5</c:v>
                </c:pt>
                <c:pt idx="303">
                  <c:v>895.0</c:v>
                </c:pt>
                <c:pt idx="304">
                  <c:v>90.0</c:v>
                </c:pt>
                <c:pt idx="305">
                  <c:v>545.0</c:v>
                </c:pt>
                <c:pt idx="306">
                  <c:v>710.0</c:v>
                </c:pt>
                <c:pt idx="307">
                  <c:v>2172.5</c:v>
                </c:pt>
                <c:pt idx="308">
                  <c:v>757.5</c:v>
                </c:pt>
                <c:pt idx="309">
                  <c:v>60.0</c:v>
                </c:pt>
                <c:pt idx="310">
                  <c:v>1087.5</c:v>
                </c:pt>
                <c:pt idx="311">
                  <c:v>3142.5</c:v>
                </c:pt>
                <c:pt idx="312">
                  <c:v>195.0</c:v>
                </c:pt>
                <c:pt idx="313">
                  <c:v>1620.0</c:v>
                </c:pt>
                <c:pt idx="314">
                  <c:v>200.0</c:v>
                </c:pt>
                <c:pt idx="315">
                  <c:v>645.0</c:v>
                </c:pt>
                <c:pt idx="316">
                  <c:v>1585.0</c:v>
                </c:pt>
                <c:pt idx="317">
                  <c:v>1050.0</c:v>
                </c:pt>
                <c:pt idx="318">
                  <c:v>2890.0</c:v>
                </c:pt>
                <c:pt idx="319">
                  <c:v>1451.25</c:v>
                </c:pt>
                <c:pt idx="320">
                  <c:v>5100.0</c:v>
                </c:pt>
                <c:pt idx="321">
                  <c:v>45.0</c:v>
                </c:pt>
                <c:pt idx="322">
                  <c:v>332.5</c:v>
                </c:pt>
                <c:pt idx="323">
                  <c:v>542.5</c:v>
                </c:pt>
                <c:pt idx="324">
                  <c:v>795.0</c:v>
                </c:pt>
                <c:pt idx="325">
                  <c:v>125.0</c:v>
                </c:pt>
                <c:pt idx="326">
                  <c:v>210.0</c:v>
                </c:pt>
                <c:pt idx="327">
                  <c:v>2600.0</c:v>
                </c:pt>
                <c:pt idx="328">
                  <c:v>835.0</c:v>
                </c:pt>
                <c:pt idx="329">
                  <c:v>1605.0</c:v>
                </c:pt>
                <c:pt idx="330">
                  <c:v>405.0</c:v>
                </c:pt>
                <c:pt idx="331">
                  <c:v>1833.75</c:v>
                </c:pt>
                <c:pt idx="332">
                  <c:v>2705.0</c:v>
                </c:pt>
                <c:pt idx="333">
                  <c:v>2415.0</c:v>
                </c:pt>
                <c:pt idx="334">
                  <c:v>200.0</c:v>
                </c:pt>
                <c:pt idx="335">
                  <c:v>635.0</c:v>
                </c:pt>
                <c:pt idx="336">
                  <c:v>2035.0</c:v>
                </c:pt>
                <c:pt idx="337">
                  <c:v>345.0</c:v>
                </c:pt>
                <c:pt idx="338">
                  <c:v>0.0</c:v>
                </c:pt>
                <c:pt idx="339">
                  <c:v>737.5</c:v>
                </c:pt>
                <c:pt idx="340">
                  <c:v>85.0</c:v>
                </c:pt>
                <c:pt idx="341">
                  <c:v>633.75</c:v>
                </c:pt>
                <c:pt idx="342">
                  <c:v>990.0</c:v>
                </c:pt>
                <c:pt idx="343">
                  <c:v>627.5</c:v>
                </c:pt>
                <c:pt idx="344">
                  <c:v>22.5</c:v>
                </c:pt>
                <c:pt idx="345">
                  <c:v>352.5</c:v>
                </c:pt>
                <c:pt idx="346">
                  <c:v>241.25</c:v>
                </c:pt>
                <c:pt idx="347">
                  <c:v>242.5</c:v>
                </c:pt>
                <c:pt idx="348">
                  <c:v>540.0</c:v>
                </c:pt>
                <c:pt idx="349">
                  <c:v>30.0</c:v>
                </c:pt>
                <c:pt idx="350">
                  <c:v>365.0</c:v>
                </c:pt>
                <c:pt idx="351">
                  <c:v>127.5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7.5</c:v>
                </c:pt>
                <c:pt idx="356">
                  <c:v>375.0</c:v>
                </c:pt>
                <c:pt idx="357">
                  <c:v>120.0</c:v>
                </c:pt>
                <c:pt idx="358">
                  <c:v>285.0</c:v>
                </c:pt>
                <c:pt idx="359">
                  <c:v>100.0</c:v>
                </c:pt>
                <c:pt idx="360">
                  <c:v>0.0</c:v>
                </c:pt>
                <c:pt idx="361">
                  <c:v>60.0</c:v>
                </c:pt>
                <c:pt idx="362">
                  <c:v>75.0</c:v>
                </c:pt>
                <c:pt idx="363">
                  <c:v>120.0</c:v>
                </c:pt>
                <c:pt idx="364">
                  <c:v>60.0</c:v>
                </c:pt>
                <c:pt idx="365">
                  <c:v>0.0</c:v>
                </c:pt>
                <c:pt idx="366">
                  <c:v>105.0</c:v>
                </c:pt>
                <c:pt idx="367">
                  <c:v>395.0</c:v>
                </c:pt>
                <c:pt idx="368">
                  <c:v>1165.0</c:v>
                </c:pt>
                <c:pt idx="369">
                  <c:v>270.0</c:v>
                </c:pt>
                <c:pt idx="370">
                  <c:v>2470.0</c:v>
                </c:pt>
                <c:pt idx="371">
                  <c:v>50.0</c:v>
                </c:pt>
                <c:pt idx="372">
                  <c:v>220.0</c:v>
                </c:pt>
                <c:pt idx="373">
                  <c:v>1160.0</c:v>
                </c:pt>
                <c:pt idx="374">
                  <c:v>338.75</c:v>
                </c:pt>
                <c:pt idx="375">
                  <c:v>180.0</c:v>
                </c:pt>
                <c:pt idx="376">
                  <c:v>530.0</c:v>
                </c:pt>
                <c:pt idx="377">
                  <c:v>1260.0</c:v>
                </c:pt>
                <c:pt idx="378">
                  <c:v>198.75</c:v>
                </c:pt>
                <c:pt idx="379">
                  <c:v>80.0</c:v>
                </c:pt>
                <c:pt idx="380">
                  <c:v>600.0</c:v>
                </c:pt>
                <c:pt idx="381">
                  <c:v>375.0</c:v>
                </c:pt>
                <c:pt idx="382">
                  <c:v>675.0</c:v>
                </c:pt>
                <c:pt idx="383">
                  <c:v>405.0</c:v>
                </c:pt>
                <c:pt idx="384">
                  <c:v>120.0</c:v>
                </c:pt>
                <c:pt idx="385">
                  <c:v>40.0</c:v>
                </c:pt>
                <c:pt idx="386">
                  <c:v>2373.75</c:v>
                </c:pt>
                <c:pt idx="387">
                  <c:v>425.0</c:v>
                </c:pt>
                <c:pt idx="388">
                  <c:v>2393.75</c:v>
                </c:pt>
                <c:pt idx="389">
                  <c:v>10.0</c:v>
                </c:pt>
                <c:pt idx="390">
                  <c:v>2575.0</c:v>
                </c:pt>
                <c:pt idx="391">
                  <c:v>935.0</c:v>
                </c:pt>
                <c:pt idx="392">
                  <c:v>150.0</c:v>
                </c:pt>
                <c:pt idx="393">
                  <c:v>1110.0</c:v>
                </c:pt>
                <c:pt idx="394">
                  <c:v>196.25</c:v>
                </c:pt>
                <c:pt idx="395">
                  <c:v>180.0</c:v>
                </c:pt>
                <c:pt idx="396">
                  <c:v>648.75</c:v>
                </c:pt>
                <c:pt idx="397">
                  <c:v>1652.5</c:v>
                </c:pt>
                <c:pt idx="398">
                  <c:v>17.5</c:v>
                </c:pt>
                <c:pt idx="399">
                  <c:v>487.5</c:v>
                </c:pt>
                <c:pt idx="400">
                  <c:v>825.0</c:v>
                </c:pt>
                <c:pt idx="401">
                  <c:v>1415.0</c:v>
                </c:pt>
                <c:pt idx="402">
                  <c:v>6633.75</c:v>
                </c:pt>
                <c:pt idx="403">
                  <c:v>1175.0</c:v>
                </c:pt>
                <c:pt idx="404">
                  <c:v>1333.75</c:v>
                </c:pt>
                <c:pt idx="405">
                  <c:v>7.5</c:v>
                </c:pt>
                <c:pt idx="406">
                  <c:v>2525.0</c:v>
                </c:pt>
                <c:pt idx="407">
                  <c:v>1510.0</c:v>
                </c:pt>
                <c:pt idx="408">
                  <c:v>1098.75</c:v>
                </c:pt>
                <c:pt idx="409">
                  <c:v>905.0</c:v>
                </c:pt>
                <c:pt idx="410">
                  <c:v>897.5</c:v>
                </c:pt>
                <c:pt idx="411">
                  <c:v>843.75</c:v>
                </c:pt>
                <c:pt idx="412">
                  <c:v>660.0</c:v>
                </c:pt>
                <c:pt idx="413">
                  <c:v>1030.0</c:v>
                </c:pt>
                <c:pt idx="414">
                  <c:v>600.0</c:v>
                </c:pt>
                <c:pt idx="415">
                  <c:v>437.5</c:v>
                </c:pt>
                <c:pt idx="416">
                  <c:v>3005.0</c:v>
                </c:pt>
                <c:pt idx="417">
                  <c:v>935.0</c:v>
                </c:pt>
                <c:pt idx="418">
                  <c:v>1260.0</c:v>
                </c:pt>
                <c:pt idx="419">
                  <c:v>3980.0</c:v>
                </c:pt>
                <c:pt idx="420">
                  <c:v>970.0</c:v>
                </c:pt>
                <c:pt idx="421">
                  <c:v>1045.0</c:v>
                </c:pt>
                <c:pt idx="422">
                  <c:v>800.0</c:v>
                </c:pt>
                <c:pt idx="423">
                  <c:v>465.0</c:v>
                </c:pt>
                <c:pt idx="424">
                  <c:v>2550.0</c:v>
                </c:pt>
                <c:pt idx="425">
                  <c:v>1852.5</c:v>
                </c:pt>
                <c:pt idx="426">
                  <c:v>960.0</c:v>
                </c:pt>
                <c:pt idx="427">
                  <c:v>778.75</c:v>
                </c:pt>
                <c:pt idx="428">
                  <c:v>175.0</c:v>
                </c:pt>
                <c:pt idx="429">
                  <c:v>825.0</c:v>
                </c:pt>
                <c:pt idx="430">
                  <c:v>540.0</c:v>
                </c:pt>
                <c:pt idx="431">
                  <c:v>212.5</c:v>
                </c:pt>
                <c:pt idx="432">
                  <c:v>1997.5</c:v>
                </c:pt>
                <c:pt idx="433">
                  <c:v>585.0</c:v>
                </c:pt>
                <c:pt idx="434">
                  <c:v>510.0</c:v>
                </c:pt>
                <c:pt idx="435">
                  <c:v>197.5</c:v>
                </c:pt>
                <c:pt idx="436">
                  <c:v>2185.0</c:v>
                </c:pt>
                <c:pt idx="437">
                  <c:v>3262.5</c:v>
                </c:pt>
                <c:pt idx="438">
                  <c:v>400.0</c:v>
                </c:pt>
                <c:pt idx="439">
                  <c:v>307.5</c:v>
                </c:pt>
                <c:pt idx="440">
                  <c:v>585.0</c:v>
                </c:pt>
                <c:pt idx="441">
                  <c:v>1445.0</c:v>
                </c:pt>
                <c:pt idx="442">
                  <c:v>745.0</c:v>
                </c:pt>
                <c:pt idx="443">
                  <c:v>972.5</c:v>
                </c:pt>
                <c:pt idx="444">
                  <c:v>1290.0</c:v>
                </c:pt>
                <c:pt idx="445">
                  <c:v>1815.0</c:v>
                </c:pt>
                <c:pt idx="446">
                  <c:v>2020.0</c:v>
                </c:pt>
                <c:pt idx="447">
                  <c:v>4686.25</c:v>
                </c:pt>
                <c:pt idx="448">
                  <c:v>3745.0</c:v>
                </c:pt>
                <c:pt idx="449">
                  <c:v>835.0</c:v>
                </c:pt>
                <c:pt idx="450">
                  <c:v>330.0</c:v>
                </c:pt>
                <c:pt idx="451">
                  <c:v>2160.0</c:v>
                </c:pt>
                <c:pt idx="452">
                  <c:v>4610.0</c:v>
                </c:pt>
                <c:pt idx="453">
                  <c:v>1112.5</c:v>
                </c:pt>
                <c:pt idx="454">
                  <c:v>886.25</c:v>
                </c:pt>
                <c:pt idx="455">
                  <c:v>1850.0</c:v>
                </c:pt>
                <c:pt idx="456">
                  <c:v>1300.0</c:v>
                </c:pt>
                <c:pt idx="457">
                  <c:v>1912.5</c:v>
                </c:pt>
                <c:pt idx="458">
                  <c:v>165.0</c:v>
                </c:pt>
                <c:pt idx="459">
                  <c:v>376.25</c:v>
                </c:pt>
                <c:pt idx="460">
                  <c:v>635.0</c:v>
                </c:pt>
                <c:pt idx="461">
                  <c:v>3660.0</c:v>
                </c:pt>
                <c:pt idx="462">
                  <c:v>3917.5</c:v>
                </c:pt>
                <c:pt idx="463">
                  <c:v>955.0</c:v>
                </c:pt>
                <c:pt idx="464">
                  <c:v>1347.5</c:v>
                </c:pt>
                <c:pt idx="465">
                  <c:v>502.5</c:v>
                </c:pt>
                <c:pt idx="466">
                  <c:v>1093.75</c:v>
                </c:pt>
                <c:pt idx="467">
                  <c:v>465.0</c:v>
                </c:pt>
                <c:pt idx="468">
                  <c:v>482.5</c:v>
                </c:pt>
                <c:pt idx="469">
                  <c:v>3738.75</c:v>
                </c:pt>
                <c:pt idx="470">
                  <c:v>545.0</c:v>
                </c:pt>
                <c:pt idx="471">
                  <c:v>735.0</c:v>
                </c:pt>
                <c:pt idx="472">
                  <c:v>695.0</c:v>
                </c:pt>
                <c:pt idx="473">
                  <c:v>240.0</c:v>
                </c:pt>
                <c:pt idx="474">
                  <c:v>30.0</c:v>
                </c:pt>
                <c:pt idx="475">
                  <c:v>75.0</c:v>
                </c:pt>
                <c:pt idx="476">
                  <c:v>0.0</c:v>
                </c:pt>
                <c:pt idx="477">
                  <c:v>0.0</c:v>
                </c:pt>
                <c:pt idx="478">
                  <c:v>75.0</c:v>
                </c:pt>
                <c:pt idx="479">
                  <c:v>30.0</c:v>
                </c:pt>
                <c:pt idx="480">
                  <c:v>75.0</c:v>
                </c:pt>
                <c:pt idx="481">
                  <c:v>90.0</c:v>
                </c:pt>
                <c:pt idx="482">
                  <c:v>105.0</c:v>
                </c:pt>
                <c:pt idx="483">
                  <c:v>105.0</c:v>
                </c:pt>
                <c:pt idx="484">
                  <c:v>15.0</c:v>
                </c:pt>
                <c:pt idx="485">
                  <c:v>1213.75</c:v>
                </c:pt>
                <c:pt idx="486">
                  <c:v>466.25</c:v>
                </c:pt>
                <c:pt idx="487">
                  <c:v>285.0</c:v>
                </c:pt>
                <c:pt idx="488">
                  <c:v>462.5</c:v>
                </c:pt>
                <c:pt idx="489">
                  <c:v>577.5</c:v>
                </c:pt>
                <c:pt idx="490">
                  <c:v>180.0</c:v>
                </c:pt>
                <c:pt idx="491">
                  <c:v>570.0</c:v>
                </c:pt>
                <c:pt idx="492">
                  <c:v>1577.5</c:v>
                </c:pt>
                <c:pt idx="493">
                  <c:v>790.0</c:v>
                </c:pt>
                <c:pt idx="494">
                  <c:v>40.0</c:v>
                </c:pt>
                <c:pt idx="495">
                  <c:v>90.0</c:v>
                </c:pt>
                <c:pt idx="496">
                  <c:v>422.5</c:v>
                </c:pt>
                <c:pt idx="497">
                  <c:v>415.0</c:v>
                </c:pt>
                <c:pt idx="498">
                  <c:v>665.0</c:v>
                </c:pt>
                <c:pt idx="499">
                  <c:v>1373.75</c:v>
                </c:pt>
                <c:pt idx="500">
                  <c:v>183.75</c:v>
                </c:pt>
                <c:pt idx="501">
                  <c:v>665.0</c:v>
                </c:pt>
                <c:pt idx="502">
                  <c:v>920.0</c:v>
                </c:pt>
                <c:pt idx="503">
                  <c:v>1315.0</c:v>
                </c:pt>
                <c:pt idx="504">
                  <c:v>935.0</c:v>
                </c:pt>
                <c:pt idx="505">
                  <c:v>213.75</c:v>
                </c:pt>
                <c:pt idx="506">
                  <c:v>395.0</c:v>
                </c:pt>
                <c:pt idx="507">
                  <c:v>435.0</c:v>
                </c:pt>
                <c:pt idx="508">
                  <c:v>580.0</c:v>
                </c:pt>
                <c:pt idx="509">
                  <c:v>540.0</c:v>
                </c:pt>
                <c:pt idx="510">
                  <c:v>2200.0</c:v>
                </c:pt>
                <c:pt idx="511">
                  <c:v>800.0</c:v>
                </c:pt>
                <c:pt idx="512">
                  <c:v>135.0</c:v>
                </c:pt>
                <c:pt idx="513">
                  <c:v>1225.0</c:v>
                </c:pt>
                <c:pt idx="514">
                  <c:v>160.0</c:v>
                </c:pt>
                <c:pt idx="515">
                  <c:v>260.0</c:v>
                </c:pt>
                <c:pt idx="516">
                  <c:v>3083.75</c:v>
                </c:pt>
                <c:pt idx="517">
                  <c:v>465.0</c:v>
                </c:pt>
                <c:pt idx="518">
                  <c:v>1090.0</c:v>
                </c:pt>
                <c:pt idx="519">
                  <c:v>485.0</c:v>
                </c:pt>
                <c:pt idx="520">
                  <c:v>413.75</c:v>
                </c:pt>
                <c:pt idx="521">
                  <c:v>2155.0</c:v>
                </c:pt>
                <c:pt idx="522">
                  <c:v>300.0</c:v>
                </c:pt>
                <c:pt idx="523">
                  <c:v>597.5</c:v>
                </c:pt>
                <c:pt idx="524">
                  <c:v>1110.0</c:v>
                </c:pt>
                <c:pt idx="525">
                  <c:v>1640.0</c:v>
                </c:pt>
                <c:pt idx="526">
                  <c:v>708.75</c:v>
                </c:pt>
                <c:pt idx="527">
                  <c:v>715.0</c:v>
                </c:pt>
                <c:pt idx="528">
                  <c:v>510.0</c:v>
                </c:pt>
                <c:pt idx="529">
                  <c:v>355.0</c:v>
                </c:pt>
                <c:pt idx="530">
                  <c:v>595.0</c:v>
                </c:pt>
                <c:pt idx="531">
                  <c:v>4293.75</c:v>
                </c:pt>
                <c:pt idx="532">
                  <c:v>2763.75</c:v>
                </c:pt>
                <c:pt idx="533">
                  <c:v>575.0</c:v>
                </c:pt>
                <c:pt idx="534">
                  <c:v>1110.0</c:v>
                </c:pt>
                <c:pt idx="535">
                  <c:v>720.0</c:v>
                </c:pt>
                <c:pt idx="536">
                  <c:v>770.0</c:v>
                </c:pt>
                <c:pt idx="537">
                  <c:v>755.0</c:v>
                </c:pt>
                <c:pt idx="538">
                  <c:v>91.25</c:v>
                </c:pt>
                <c:pt idx="539">
                  <c:v>2630.0</c:v>
                </c:pt>
                <c:pt idx="540">
                  <c:v>965.0</c:v>
                </c:pt>
                <c:pt idx="541">
                  <c:v>280.0</c:v>
                </c:pt>
                <c:pt idx="542">
                  <c:v>2440.0</c:v>
                </c:pt>
                <c:pt idx="543">
                  <c:v>640.0</c:v>
                </c:pt>
                <c:pt idx="544">
                  <c:v>3360.0</c:v>
                </c:pt>
                <c:pt idx="545">
                  <c:v>1138.75</c:v>
                </c:pt>
                <c:pt idx="546">
                  <c:v>1895.0</c:v>
                </c:pt>
                <c:pt idx="547">
                  <c:v>1060.0</c:v>
                </c:pt>
                <c:pt idx="548">
                  <c:v>420.0</c:v>
                </c:pt>
                <c:pt idx="549">
                  <c:v>715.0</c:v>
                </c:pt>
                <c:pt idx="550">
                  <c:v>1445.0</c:v>
                </c:pt>
                <c:pt idx="551">
                  <c:v>845.0</c:v>
                </c:pt>
                <c:pt idx="552">
                  <c:v>210.0</c:v>
                </c:pt>
                <c:pt idx="553">
                  <c:v>75.0</c:v>
                </c:pt>
                <c:pt idx="554">
                  <c:v>195.0</c:v>
                </c:pt>
                <c:pt idx="555">
                  <c:v>120.0</c:v>
                </c:pt>
                <c:pt idx="556">
                  <c:v>0.0</c:v>
                </c:pt>
                <c:pt idx="557">
                  <c:v>75.0</c:v>
                </c:pt>
                <c:pt idx="558">
                  <c:v>330.0</c:v>
                </c:pt>
                <c:pt idx="559">
                  <c:v>0.0</c:v>
                </c:pt>
                <c:pt idx="560">
                  <c:v>0.0</c:v>
                </c:pt>
                <c:pt idx="561">
                  <c:v>240.0</c:v>
                </c:pt>
                <c:pt idx="562">
                  <c:v>78.75</c:v>
                </c:pt>
                <c:pt idx="563">
                  <c:v>45.0</c:v>
                </c:pt>
                <c:pt idx="564">
                  <c:v>240.0</c:v>
                </c:pt>
                <c:pt idx="565">
                  <c:v>0.0</c:v>
                </c:pt>
                <c:pt idx="566">
                  <c:v>1965.0</c:v>
                </c:pt>
                <c:pt idx="567">
                  <c:v>865.0</c:v>
                </c:pt>
                <c:pt idx="568">
                  <c:v>3675.0</c:v>
                </c:pt>
                <c:pt idx="569">
                  <c:v>5982.5</c:v>
                </c:pt>
                <c:pt idx="570">
                  <c:v>1691.25</c:v>
                </c:pt>
                <c:pt idx="571">
                  <c:v>1350.0</c:v>
                </c:pt>
                <c:pt idx="572">
                  <c:v>1280.0</c:v>
                </c:pt>
                <c:pt idx="573">
                  <c:v>1440.0</c:v>
                </c:pt>
                <c:pt idx="574">
                  <c:v>210.0</c:v>
                </c:pt>
                <c:pt idx="575">
                  <c:v>640.0</c:v>
                </c:pt>
                <c:pt idx="576">
                  <c:v>280.0</c:v>
                </c:pt>
                <c:pt idx="577">
                  <c:v>1210.0</c:v>
                </c:pt>
                <c:pt idx="578">
                  <c:v>2100.0</c:v>
                </c:pt>
                <c:pt idx="579">
                  <c:v>2097.5</c:v>
                </c:pt>
                <c:pt idx="580">
                  <c:v>1121.25</c:v>
                </c:pt>
                <c:pt idx="581">
                  <c:v>1370.0</c:v>
                </c:pt>
                <c:pt idx="582">
                  <c:v>1290.0</c:v>
                </c:pt>
                <c:pt idx="583">
                  <c:v>285.0</c:v>
                </c:pt>
                <c:pt idx="584">
                  <c:v>965.0</c:v>
                </c:pt>
                <c:pt idx="585">
                  <c:v>1245.0</c:v>
                </c:pt>
                <c:pt idx="586">
                  <c:v>2330.0</c:v>
                </c:pt>
                <c:pt idx="587">
                  <c:v>780.0</c:v>
                </c:pt>
                <c:pt idx="588">
                  <c:v>1030.0</c:v>
                </c:pt>
                <c:pt idx="589">
                  <c:v>275.0</c:v>
                </c:pt>
                <c:pt idx="590">
                  <c:v>1640.0</c:v>
                </c:pt>
                <c:pt idx="591">
                  <c:v>1550.0</c:v>
                </c:pt>
                <c:pt idx="592">
                  <c:v>448.75</c:v>
                </c:pt>
                <c:pt idx="593">
                  <c:v>560.0</c:v>
                </c:pt>
                <c:pt idx="594">
                  <c:v>730.0</c:v>
                </c:pt>
                <c:pt idx="595">
                  <c:v>593.75</c:v>
                </c:pt>
                <c:pt idx="596">
                  <c:v>550.0</c:v>
                </c:pt>
                <c:pt idx="597">
                  <c:v>310.0</c:v>
                </c:pt>
                <c:pt idx="598">
                  <c:v>695.0</c:v>
                </c:pt>
                <c:pt idx="599">
                  <c:v>390.0</c:v>
                </c:pt>
                <c:pt idx="600">
                  <c:v>237.5</c:v>
                </c:pt>
                <c:pt idx="601">
                  <c:v>773.75</c:v>
                </c:pt>
                <c:pt idx="602">
                  <c:v>15.0</c:v>
                </c:pt>
                <c:pt idx="603">
                  <c:v>443.75</c:v>
                </c:pt>
                <c:pt idx="604">
                  <c:v>365.0</c:v>
                </c:pt>
                <c:pt idx="605">
                  <c:v>1815.0</c:v>
                </c:pt>
                <c:pt idx="606">
                  <c:v>1777.5</c:v>
                </c:pt>
                <c:pt idx="607">
                  <c:v>1635.0</c:v>
                </c:pt>
                <c:pt idx="608">
                  <c:v>1300.0</c:v>
                </c:pt>
                <c:pt idx="609">
                  <c:v>875.0</c:v>
                </c:pt>
                <c:pt idx="610">
                  <c:v>2367.5</c:v>
                </c:pt>
                <c:pt idx="611">
                  <c:v>1267.5</c:v>
                </c:pt>
                <c:pt idx="612">
                  <c:v>462.5</c:v>
                </c:pt>
                <c:pt idx="613">
                  <c:v>255.0</c:v>
                </c:pt>
                <c:pt idx="614">
                  <c:v>155.0</c:v>
                </c:pt>
                <c:pt idx="615">
                  <c:v>1527.5</c:v>
                </c:pt>
                <c:pt idx="616">
                  <c:v>1232.5</c:v>
                </c:pt>
                <c:pt idx="617">
                  <c:v>680.0</c:v>
                </c:pt>
                <c:pt idx="618">
                  <c:v>60.0</c:v>
                </c:pt>
                <c:pt idx="619">
                  <c:v>933.75</c:v>
                </c:pt>
                <c:pt idx="620">
                  <c:v>435.0</c:v>
                </c:pt>
                <c:pt idx="621">
                  <c:v>1580.0</c:v>
                </c:pt>
                <c:pt idx="622">
                  <c:v>1750.0</c:v>
                </c:pt>
                <c:pt idx="623">
                  <c:v>1060.0</c:v>
                </c:pt>
                <c:pt idx="624">
                  <c:v>660.0</c:v>
                </c:pt>
                <c:pt idx="625">
                  <c:v>645.0</c:v>
                </c:pt>
                <c:pt idx="626">
                  <c:v>2270.0</c:v>
                </c:pt>
                <c:pt idx="627">
                  <c:v>1960.0</c:v>
                </c:pt>
                <c:pt idx="628">
                  <c:v>725.0</c:v>
                </c:pt>
                <c:pt idx="629">
                  <c:v>1480.0</c:v>
                </c:pt>
                <c:pt idx="630">
                  <c:v>1290.0</c:v>
                </c:pt>
                <c:pt idx="631">
                  <c:v>1800.0</c:v>
                </c:pt>
                <c:pt idx="632">
                  <c:v>468.75</c:v>
                </c:pt>
                <c:pt idx="633">
                  <c:v>1745.0</c:v>
                </c:pt>
                <c:pt idx="634">
                  <c:v>1295.0</c:v>
                </c:pt>
                <c:pt idx="635">
                  <c:v>1485.0</c:v>
                </c:pt>
                <c:pt idx="636">
                  <c:v>805.0</c:v>
                </c:pt>
                <c:pt idx="637">
                  <c:v>0.0</c:v>
                </c:pt>
                <c:pt idx="638">
                  <c:v>320.0</c:v>
                </c:pt>
                <c:pt idx="639">
                  <c:v>780.0</c:v>
                </c:pt>
                <c:pt idx="640">
                  <c:v>180.0</c:v>
                </c:pt>
                <c:pt idx="641">
                  <c:v>360.0</c:v>
                </c:pt>
                <c:pt idx="642">
                  <c:v>465.0</c:v>
                </c:pt>
                <c:pt idx="643">
                  <c:v>75.0</c:v>
                </c:pt>
                <c:pt idx="644">
                  <c:v>615.0</c:v>
                </c:pt>
                <c:pt idx="645">
                  <c:v>207.5</c:v>
                </c:pt>
                <c:pt idx="646">
                  <c:v>105.0</c:v>
                </c:pt>
                <c:pt idx="647">
                  <c:v>78.75</c:v>
                </c:pt>
                <c:pt idx="648">
                  <c:v>412.5</c:v>
                </c:pt>
                <c:pt idx="649">
                  <c:v>135.0</c:v>
                </c:pt>
                <c:pt idx="650">
                  <c:v>375.0</c:v>
                </c:pt>
                <c:pt idx="651">
                  <c:v>188.75</c:v>
                </c:pt>
                <c:pt idx="652">
                  <c:v>242.5</c:v>
                </c:pt>
                <c:pt idx="653">
                  <c:v>192.5</c:v>
                </c:pt>
                <c:pt idx="654">
                  <c:v>45.0</c:v>
                </c:pt>
                <c:pt idx="655">
                  <c:v>373.75</c:v>
                </c:pt>
                <c:pt idx="656">
                  <c:v>1360.0</c:v>
                </c:pt>
                <c:pt idx="657">
                  <c:v>710.0</c:v>
                </c:pt>
                <c:pt idx="658">
                  <c:v>2118.75</c:v>
                </c:pt>
                <c:pt idx="659">
                  <c:v>926.25</c:v>
                </c:pt>
                <c:pt idx="660">
                  <c:v>1010.0</c:v>
                </c:pt>
                <c:pt idx="661">
                  <c:v>250.0</c:v>
                </c:pt>
                <c:pt idx="662">
                  <c:v>375.0</c:v>
                </c:pt>
                <c:pt idx="663">
                  <c:v>355.0</c:v>
                </c:pt>
                <c:pt idx="664">
                  <c:v>1226.25</c:v>
                </c:pt>
                <c:pt idx="665">
                  <c:v>198.75</c:v>
                </c:pt>
                <c:pt idx="666">
                  <c:v>515.0</c:v>
                </c:pt>
                <c:pt idx="667">
                  <c:v>640.0</c:v>
                </c:pt>
                <c:pt idx="668">
                  <c:v>405.0</c:v>
                </c:pt>
                <c:pt idx="669">
                  <c:v>560.0</c:v>
                </c:pt>
                <c:pt idx="670">
                  <c:v>635.0</c:v>
                </c:pt>
                <c:pt idx="671">
                  <c:v>2795.0</c:v>
                </c:pt>
                <c:pt idx="672">
                  <c:v>635.0</c:v>
                </c:pt>
                <c:pt idx="673">
                  <c:v>290.0</c:v>
                </c:pt>
                <c:pt idx="674">
                  <c:v>2263.75</c:v>
                </c:pt>
                <c:pt idx="675">
                  <c:v>951.25</c:v>
                </c:pt>
                <c:pt idx="676">
                  <c:v>3538.75</c:v>
                </c:pt>
                <c:pt idx="677">
                  <c:v>2062.5</c:v>
                </c:pt>
                <c:pt idx="678">
                  <c:v>435.0</c:v>
                </c:pt>
                <c:pt idx="679">
                  <c:v>285.0</c:v>
                </c:pt>
                <c:pt idx="680">
                  <c:v>1682.5</c:v>
                </c:pt>
                <c:pt idx="681">
                  <c:v>710.0</c:v>
                </c:pt>
                <c:pt idx="682">
                  <c:v>1215.0</c:v>
                </c:pt>
                <c:pt idx="683">
                  <c:v>1702.5</c:v>
                </c:pt>
                <c:pt idx="684">
                  <c:v>4315.0</c:v>
                </c:pt>
                <c:pt idx="685">
                  <c:v>1267.5</c:v>
                </c:pt>
                <c:pt idx="686">
                  <c:v>1105.0</c:v>
                </c:pt>
                <c:pt idx="687">
                  <c:v>2047.5</c:v>
                </c:pt>
                <c:pt idx="688">
                  <c:v>900.0</c:v>
                </c:pt>
                <c:pt idx="689">
                  <c:v>33.75</c:v>
                </c:pt>
                <c:pt idx="690">
                  <c:v>803.75</c:v>
                </c:pt>
                <c:pt idx="691">
                  <c:v>138.75</c:v>
                </c:pt>
                <c:pt idx="692">
                  <c:v>187.5</c:v>
                </c:pt>
                <c:pt idx="693">
                  <c:v>123.75</c:v>
                </c:pt>
                <c:pt idx="694">
                  <c:v>260.0</c:v>
                </c:pt>
                <c:pt idx="695">
                  <c:v>700.0</c:v>
                </c:pt>
                <c:pt idx="696">
                  <c:v>45.0</c:v>
                </c:pt>
                <c:pt idx="697">
                  <c:v>255.0</c:v>
                </c:pt>
                <c:pt idx="698">
                  <c:v>75.0</c:v>
                </c:pt>
                <c:pt idx="699">
                  <c:v>30.0</c:v>
                </c:pt>
                <c:pt idx="700">
                  <c:v>63.75</c:v>
                </c:pt>
                <c:pt idx="701">
                  <c:v>713.75</c:v>
                </c:pt>
                <c:pt idx="702">
                  <c:v>255.0</c:v>
                </c:pt>
                <c:pt idx="703">
                  <c:v>247.5</c:v>
                </c:pt>
                <c:pt idx="704">
                  <c:v>525.0</c:v>
                </c:pt>
                <c:pt idx="705">
                  <c:v>400.0</c:v>
                </c:pt>
                <c:pt idx="706">
                  <c:v>45.0</c:v>
                </c:pt>
                <c:pt idx="707">
                  <c:v>1135.0</c:v>
                </c:pt>
                <c:pt idx="708">
                  <c:v>1732.5</c:v>
                </c:pt>
                <c:pt idx="709">
                  <c:v>692.5</c:v>
                </c:pt>
                <c:pt idx="710">
                  <c:v>860.0</c:v>
                </c:pt>
                <c:pt idx="711">
                  <c:v>1605.0</c:v>
                </c:pt>
                <c:pt idx="712">
                  <c:v>615.0</c:v>
                </c:pt>
                <c:pt idx="713">
                  <c:v>342.5</c:v>
                </c:pt>
                <c:pt idx="714">
                  <c:v>1515.0</c:v>
                </c:pt>
                <c:pt idx="715">
                  <c:v>255.0</c:v>
                </c:pt>
                <c:pt idx="716">
                  <c:v>420.0</c:v>
                </c:pt>
                <c:pt idx="717">
                  <c:v>540.0</c:v>
                </c:pt>
                <c:pt idx="718">
                  <c:v>5363.75</c:v>
                </c:pt>
                <c:pt idx="719">
                  <c:v>450.0</c:v>
                </c:pt>
                <c:pt idx="720">
                  <c:v>765.0</c:v>
                </c:pt>
                <c:pt idx="721">
                  <c:v>2140.0</c:v>
                </c:pt>
                <c:pt idx="722">
                  <c:v>1901.25</c:v>
                </c:pt>
                <c:pt idx="723">
                  <c:v>768.75</c:v>
                </c:pt>
                <c:pt idx="724">
                  <c:v>1547.5</c:v>
                </c:pt>
                <c:pt idx="725">
                  <c:v>825.0</c:v>
                </c:pt>
                <c:pt idx="726">
                  <c:v>0.0</c:v>
                </c:pt>
                <c:pt idx="727">
                  <c:v>270.0</c:v>
                </c:pt>
                <c:pt idx="728">
                  <c:v>90.0</c:v>
                </c:pt>
                <c:pt idx="729">
                  <c:v>90.0</c:v>
                </c:pt>
                <c:pt idx="730">
                  <c:v>0.0</c:v>
                </c:pt>
                <c:pt idx="731">
                  <c:v>225.0</c:v>
                </c:pt>
                <c:pt idx="732">
                  <c:v>0.0</c:v>
                </c:pt>
                <c:pt idx="733">
                  <c:v>300.0</c:v>
                </c:pt>
                <c:pt idx="734">
                  <c:v>195.0</c:v>
                </c:pt>
                <c:pt idx="735">
                  <c:v>270.0</c:v>
                </c:pt>
                <c:pt idx="736">
                  <c:v>60.0</c:v>
                </c:pt>
                <c:pt idx="737">
                  <c:v>300.0</c:v>
                </c:pt>
                <c:pt idx="738">
                  <c:v>180.0</c:v>
                </c:pt>
                <c:pt idx="739">
                  <c:v>1375.0</c:v>
                </c:pt>
                <c:pt idx="740">
                  <c:v>560.0</c:v>
                </c:pt>
                <c:pt idx="741">
                  <c:v>1630.0</c:v>
                </c:pt>
                <c:pt idx="742">
                  <c:v>935.0</c:v>
                </c:pt>
                <c:pt idx="743">
                  <c:v>410.0</c:v>
                </c:pt>
                <c:pt idx="744">
                  <c:v>120.0</c:v>
                </c:pt>
                <c:pt idx="745">
                  <c:v>802.5</c:v>
                </c:pt>
                <c:pt idx="746">
                  <c:v>750.0</c:v>
                </c:pt>
                <c:pt idx="747">
                  <c:v>590.0</c:v>
                </c:pt>
                <c:pt idx="748">
                  <c:v>775.0</c:v>
                </c:pt>
                <c:pt idx="749">
                  <c:v>500.0</c:v>
                </c:pt>
                <c:pt idx="750">
                  <c:v>1155.0</c:v>
                </c:pt>
                <c:pt idx="751">
                  <c:v>2887.5</c:v>
                </c:pt>
                <c:pt idx="752">
                  <c:v>1365.0</c:v>
                </c:pt>
                <c:pt idx="753">
                  <c:v>625.0</c:v>
                </c:pt>
                <c:pt idx="754">
                  <c:v>2045.0</c:v>
                </c:pt>
                <c:pt idx="755">
                  <c:v>860.0</c:v>
                </c:pt>
                <c:pt idx="756">
                  <c:v>1885.0</c:v>
                </c:pt>
                <c:pt idx="757">
                  <c:v>1160.0</c:v>
                </c:pt>
                <c:pt idx="758">
                  <c:v>1380.0</c:v>
                </c:pt>
                <c:pt idx="759">
                  <c:v>1980.0</c:v>
                </c:pt>
                <c:pt idx="760">
                  <c:v>2110.0</c:v>
                </c:pt>
                <c:pt idx="761">
                  <c:v>935.0</c:v>
                </c:pt>
                <c:pt idx="762">
                  <c:v>2280.0</c:v>
                </c:pt>
                <c:pt idx="763">
                  <c:v>995.0</c:v>
                </c:pt>
                <c:pt idx="764">
                  <c:v>815.0</c:v>
                </c:pt>
                <c:pt idx="765">
                  <c:v>960.0</c:v>
                </c:pt>
                <c:pt idx="766">
                  <c:v>3055.0</c:v>
                </c:pt>
                <c:pt idx="767">
                  <c:v>875.0</c:v>
                </c:pt>
                <c:pt idx="768">
                  <c:v>560.0</c:v>
                </c:pt>
                <c:pt idx="769">
                  <c:v>1195.0</c:v>
                </c:pt>
                <c:pt idx="770">
                  <c:v>2635.0</c:v>
                </c:pt>
                <c:pt idx="771">
                  <c:v>435.0</c:v>
                </c:pt>
                <c:pt idx="772">
                  <c:v>890.0</c:v>
                </c:pt>
                <c:pt idx="773">
                  <c:v>3710.0</c:v>
                </c:pt>
                <c:pt idx="774">
                  <c:v>165.0</c:v>
                </c:pt>
                <c:pt idx="775">
                  <c:v>990.0</c:v>
                </c:pt>
                <c:pt idx="776">
                  <c:v>325.0</c:v>
                </c:pt>
                <c:pt idx="777">
                  <c:v>185.0</c:v>
                </c:pt>
                <c:pt idx="778">
                  <c:v>2920.0</c:v>
                </c:pt>
                <c:pt idx="779">
                  <c:v>1050.0</c:v>
                </c:pt>
                <c:pt idx="780">
                  <c:v>445.0</c:v>
                </c:pt>
                <c:pt idx="781">
                  <c:v>655.0</c:v>
                </c:pt>
                <c:pt idx="782">
                  <c:v>830.0</c:v>
                </c:pt>
                <c:pt idx="783">
                  <c:v>2575.0</c:v>
                </c:pt>
                <c:pt idx="784">
                  <c:v>3680.0</c:v>
                </c:pt>
                <c:pt idx="785">
                  <c:v>100.0</c:v>
                </c:pt>
                <c:pt idx="786">
                  <c:v>1880.0</c:v>
                </c:pt>
                <c:pt idx="787">
                  <c:v>67.5</c:v>
                </c:pt>
                <c:pt idx="788">
                  <c:v>548.75</c:v>
                </c:pt>
                <c:pt idx="789">
                  <c:v>1210.0</c:v>
                </c:pt>
                <c:pt idx="790">
                  <c:v>3060.0</c:v>
                </c:pt>
                <c:pt idx="791">
                  <c:v>1615.0</c:v>
                </c:pt>
                <c:pt idx="792">
                  <c:v>700.0</c:v>
                </c:pt>
                <c:pt idx="793">
                  <c:v>395.0</c:v>
                </c:pt>
                <c:pt idx="794">
                  <c:v>622.5</c:v>
                </c:pt>
                <c:pt idx="795">
                  <c:v>3395.0</c:v>
                </c:pt>
                <c:pt idx="796">
                  <c:v>780.0</c:v>
                </c:pt>
                <c:pt idx="797">
                  <c:v>1020.0</c:v>
                </c:pt>
                <c:pt idx="798">
                  <c:v>300.0</c:v>
                </c:pt>
                <c:pt idx="799">
                  <c:v>205.0</c:v>
                </c:pt>
                <c:pt idx="800">
                  <c:v>260.0</c:v>
                </c:pt>
                <c:pt idx="801">
                  <c:v>15.0</c:v>
                </c:pt>
                <c:pt idx="802">
                  <c:v>3975.0</c:v>
                </c:pt>
                <c:pt idx="803">
                  <c:v>657.5</c:v>
                </c:pt>
                <c:pt idx="804">
                  <c:v>180.0</c:v>
                </c:pt>
                <c:pt idx="805">
                  <c:v>1515.0</c:v>
                </c:pt>
                <c:pt idx="806">
                  <c:v>323.75</c:v>
                </c:pt>
                <c:pt idx="807">
                  <c:v>50.0</c:v>
                </c:pt>
                <c:pt idx="808">
                  <c:v>1155.0</c:v>
                </c:pt>
                <c:pt idx="809">
                  <c:v>195.0</c:v>
                </c:pt>
                <c:pt idx="810">
                  <c:v>471.25</c:v>
                </c:pt>
                <c:pt idx="811">
                  <c:v>1222.5</c:v>
                </c:pt>
                <c:pt idx="812">
                  <c:v>0.0</c:v>
                </c:pt>
                <c:pt idx="813">
                  <c:v>2820.0</c:v>
                </c:pt>
                <c:pt idx="814">
                  <c:v>2195.0</c:v>
                </c:pt>
                <c:pt idx="815">
                  <c:v>397.5</c:v>
                </c:pt>
                <c:pt idx="816">
                  <c:v>815.0</c:v>
                </c:pt>
                <c:pt idx="817">
                  <c:v>877.5</c:v>
                </c:pt>
                <c:pt idx="818">
                  <c:v>292.5</c:v>
                </c:pt>
                <c:pt idx="819">
                  <c:v>240.0</c:v>
                </c:pt>
                <c:pt idx="820">
                  <c:v>1283.75</c:v>
                </c:pt>
                <c:pt idx="821">
                  <c:v>751.25</c:v>
                </c:pt>
                <c:pt idx="822">
                  <c:v>875.0</c:v>
                </c:pt>
                <c:pt idx="823">
                  <c:v>1270.0</c:v>
                </c:pt>
                <c:pt idx="824">
                  <c:v>467.5</c:v>
                </c:pt>
                <c:pt idx="825">
                  <c:v>1605.0</c:v>
                </c:pt>
                <c:pt idx="826">
                  <c:v>525.0</c:v>
                </c:pt>
                <c:pt idx="827">
                  <c:v>0.0</c:v>
                </c:pt>
                <c:pt idx="828">
                  <c:v>442.5</c:v>
                </c:pt>
                <c:pt idx="829">
                  <c:v>220.0</c:v>
                </c:pt>
                <c:pt idx="830">
                  <c:v>635.0</c:v>
                </c:pt>
                <c:pt idx="831">
                  <c:v>2048.75</c:v>
                </c:pt>
                <c:pt idx="832">
                  <c:v>741.25</c:v>
                </c:pt>
                <c:pt idx="833">
                  <c:v>687.5</c:v>
                </c:pt>
                <c:pt idx="834">
                  <c:v>890.0</c:v>
                </c:pt>
                <c:pt idx="835">
                  <c:v>1520.0</c:v>
                </c:pt>
                <c:pt idx="836">
                  <c:v>350.0</c:v>
                </c:pt>
                <c:pt idx="837">
                  <c:v>585.0</c:v>
                </c:pt>
                <c:pt idx="838">
                  <c:v>585.0</c:v>
                </c:pt>
                <c:pt idx="839">
                  <c:v>370.0</c:v>
                </c:pt>
                <c:pt idx="840">
                  <c:v>490.0</c:v>
                </c:pt>
                <c:pt idx="841">
                  <c:v>800.0</c:v>
                </c:pt>
                <c:pt idx="842">
                  <c:v>475.0</c:v>
                </c:pt>
                <c:pt idx="843">
                  <c:v>1035.0</c:v>
                </c:pt>
                <c:pt idx="844">
                  <c:v>900.0</c:v>
                </c:pt>
                <c:pt idx="845">
                  <c:v>180.0</c:v>
                </c:pt>
                <c:pt idx="846">
                  <c:v>1115.0</c:v>
                </c:pt>
                <c:pt idx="847">
                  <c:v>595.0</c:v>
                </c:pt>
                <c:pt idx="848">
                  <c:v>650.0</c:v>
                </c:pt>
                <c:pt idx="849">
                  <c:v>1960.0</c:v>
                </c:pt>
                <c:pt idx="850">
                  <c:v>1245.0</c:v>
                </c:pt>
                <c:pt idx="851">
                  <c:v>1190.0</c:v>
                </c:pt>
                <c:pt idx="852">
                  <c:v>3717.5</c:v>
                </c:pt>
                <c:pt idx="853">
                  <c:v>1200.0</c:v>
                </c:pt>
                <c:pt idx="854">
                  <c:v>2250.0</c:v>
                </c:pt>
                <c:pt idx="855">
                  <c:v>980.0</c:v>
                </c:pt>
                <c:pt idx="856">
                  <c:v>75.0</c:v>
                </c:pt>
                <c:pt idx="857">
                  <c:v>320.0</c:v>
                </c:pt>
                <c:pt idx="858">
                  <c:v>1780.0</c:v>
                </c:pt>
                <c:pt idx="859">
                  <c:v>810.0</c:v>
                </c:pt>
                <c:pt idx="860">
                  <c:v>750.0</c:v>
                </c:pt>
                <c:pt idx="861">
                  <c:v>900.0</c:v>
                </c:pt>
                <c:pt idx="862">
                  <c:v>0.0</c:v>
                </c:pt>
                <c:pt idx="863">
                  <c:v>60.0</c:v>
                </c:pt>
                <c:pt idx="864">
                  <c:v>30.0</c:v>
                </c:pt>
                <c:pt idx="865">
                  <c:v>3.75</c:v>
                </c:pt>
                <c:pt idx="866">
                  <c:v>315.0</c:v>
                </c:pt>
                <c:pt idx="867">
                  <c:v>168.75</c:v>
                </c:pt>
                <c:pt idx="868">
                  <c:v>45.0</c:v>
                </c:pt>
                <c:pt idx="869">
                  <c:v>0.0</c:v>
                </c:pt>
                <c:pt idx="870">
                  <c:v>213.75</c:v>
                </c:pt>
                <c:pt idx="871">
                  <c:v>30.0</c:v>
                </c:pt>
                <c:pt idx="872">
                  <c:v>0.0</c:v>
                </c:pt>
                <c:pt idx="873">
                  <c:v>282.5</c:v>
                </c:pt>
                <c:pt idx="874">
                  <c:v>183.75</c:v>
                </c:pt>
                <c:pt idx="875">
                  <c:v>0.0</c:v>
                </c:pt>
                <c:pt idx="876">
                  <c:v>1610.0</c:v>
                </c:pt>
                <c:pt idx="877">
                  <c:v>1095.0</c:v>
                </c:pt>
                <c:pt idx="878">
                  <c:v>1005.0</c:v>
                </c:pt>
                <c:pt idx="879">
                  <c:v>855.0</c:v>
                </c:pt>
                <c:pt idx="880">
                  <c:v>675.0</c:v>
                </c:pt>
                <c:pt idx="881">
                  <c:v>365.0</c:v>
                </c:pt>
                <c:pt idx="882">
                  <c:v>980.0</c:v>
                </c:pt>
                <c:pt idx="883">
                  <c:v>2127.5</c:v>
                </c:pt>
                <c:pt idx="884">
                  <c:v>1175.0</c:v>
                </c:pt>
                <c:pt idx="885">
                  <c:v>400.0</c:v>
                </c:pt>
                <c:pt idx="886">
                  <c:v>240.0</c:v>
                </c:pt>
                <c:pt idx="887">
                  <c:v>925.0</c:v>
                </c:pt>
                <c:pt idx="888">
                  <c:v>405.0</c:v>
                </c:pt>
                <c:pt idx="889">
                  <c:v>290.0</c:v>
                </c:pt>
                <c:pt idx="890">
                  <c:v>255.0</c:v>
                </c:pt>
                <c:pt idx="891">
                  <c:v>75.0</c:v>
                </c:pt>
                <c:pt idx="892">
                  <c:v>113.75</c:v>
                </c:pt>
                <c:pt idx="893">
                  <c:v>505.0</c:v>
                </c:pt>
                <c:pt idx="894">
                  <c:v>1945.0</c:v>
                </c:pt>
                <c:pt idx="895">
                  <c:v>860.0</c:v>
                </c:pt>
                <c:pt idx="896">
                  <c:v>1135.0</c:v>
                </c:pt>
                <c:pt idx="897">
                  <c:v>420.0</c:v>
                </c:pt>
                <c:pt idx="898">
                  <c:v>451.25</c:v>
                </c:pt>
                <c:pt idx="899">
                  <c:v>998.75</c:v>
                </c:pt>
                <c:pt idx="900">
                  <c:v>112.5</c:v>
                </c:pt>
                <c:pt idx="901">
                  <c:v>670.0</c:v>
                </c:pt>
                <c:pt idx="902">
                  <c:v>808.75</c:v>
                </c:pt>
                <c:pt idx="903">
                  <c:v>60.0</c:v>
                </c:pt>
                <c:pt idx="904">
                  <c:v>740.0</c:v>
                </c:pt>
                <c:pt idx="905">
                  <c:v>635.0</c:v>
                </c:pt>
                <c:pt idx="906">
                  <c:v>2085.0</c:v>
                </c:pt>
                <c:pt idx="907">
                  <c:v>135.0</c:v>
                </c:pt>
                <c:pt idx="908">
                  <c:v>1203.75</c:v>
                </c:pt>
                <c:pt idx="909">
                  <c:v>222.5</c:v>
                </c:pt>
                <c:pt idx="910">
                  <c:v>1745.0</c:v>
                </c:pt>
                <c:pt idx="911">
                  <c:v>1420.0</c:v>
                </c:pt>
                <c:pt idx="912">
                  <c:v>1065.0</c:v>
                </c:pt>
                <c:pt idx="913">
                  <c:v>2805.0</c:v>
                </c:pt>
                <c:pt idx="914">
                  <c:v>460.0</c:v>
                </c:pt>
                <c:pt idx="915">
                  <c:v>435.0</c:v>
                </c:pt>
                <c:pt idx="916">
                  <c:v>380.0</c:v>
                </c:pt>
                <c:pt idx="917">
                  <c:v>1520.0</c:v>
                </c:pt>
                <c:pt idx="918">
                  <c:v>1630.0</c:v>
                </c:pt>
                <c:pt idx="919">
                  <c:v>1605.0</c:v>
                </c:pt>
                <c:pt idx="920">
                  <c:v>1198.75</c:v>
                </c:pt>
                <c:pt idx="921">
                  <c:v>1250.0</c:v>
                </c:pt>
                <c:pt idx="922">
                  <c:v>3055.0</c:v>
                </c:pt>
                <c:pt idx="923">
                  <c:v>1290.0</c:v>
                </c:pt>
                <c:pt idx="924">
                  <c:v>2175.0</c:v>
                </c:pt>
                <c:pt idx="925">
                  <c:v>1570.0</c:v>
                </c:pt>
                <c:pt idx="926">
                  <c:v>1565.0</c:v>
                </c:pt>
                <c:pt idx="927">
                  <c:v>2650.0</c:v>
                </c:pt>
                <c:pt idx="928">
                  <c:v>1620.0</c:v>
                </c:pt>
                <c:pt idx="929">
                  <c:v>1885.0</c:v>
                </c:pt>
                <c:pt idx="930">
                  <c:v>587.5</c:v>
                </c:pt>
                <c:pt idx="931">
                  <c:v>137.5</c:v>
                </c:pt>
                <c:pt idx="932">
                  <c:v>1742.5</c:v>
                </c:pt>
                <c:pt idx="933">
                  <c:v>125.0</c:v>
                </c:pt>
                <c:pt idx="934">
                  <c:v>920.0</c:v>
                </c:pt>
                <c:pt idx="935">
                  <c:v>750.0</c:v>
                </c:pt>
                <c:pt idx="936">
                  <c:v>1920.0</c:v>
                </c:pt>
                <c:pt idx="937">
                  <c:v>455.0</c:v>
                </c:pt>
                <c:pt idx="938">
                  <c:v>550.0</c:v>
                </c:pt>
                <c:pt idx="939">
                  <c:v>810.0</c:v>
                </c:pt>
                <c:pt idx="940">
                  <c:v>475.0</c:v>
                </c:pt>
                <c:pt idx="941">
                  <c:v>690.0</c:v>
                </c:pt>
                <c:pt idx="942">
                  <c:v>405.0</c:v>
                </c:pt>
                <c:pt idx="943">
                  <c:v>495.0</c:v>
                </c:pt>
                <c:pt idx="944">
                  <c:v>930.0</c:v>
                </c:pt>
                <c:pt idx="945">
                  <c:v>670.0</c:v>
                </c:pt>
                <c:pt idx="946">
                  <c:v>535.0</c:v>
                </c:pt>
                <c:pt idx="947">
                  <c:v>105.0</c:v>
                </c:pt>
                <c:pt idx="948">
                  <c:v>90.0</c:v>
                </c:pt>
                <c:pt idx="949">
                  <c:v>105.0</c:v>
                </c:pt>
                <c:pt idx="950">
                  <c:v>270.0</c:v>
                </c:pt>
                <c:pt idx="951">
                  <c:v>75.0</c:v>
                </c:pt>
                <c:pt idx="952">
                  <c:v>148.75</c:v>
                </c:pt>
                <c:pt idx="953">
                  <c:v>0.0</c:v>
                </c:pt>
                <c:pt idx="954">
                  <c:v>0.0</c:v>
                </c:pt>
                <c:pt idx="955">
                  <c:v>483.75</c:v>
                </c:pt>
                <c:pt idx="956">
                  <c:v>277.5</c:v>
                </c:pt>
                <c:pt idx="957">
                  <c:v>0.0</c:v>
                </c:pt>
                <c:pt idx="958">
                  <c:v>220.0</c:v>
                </c:pt>
                <c:pt idx="959">
                  <c:v>0.0</c:v>
                </c:pt>
                <c:pt idx="960">
                  <c:v>225.0</c:v>
                </c:pt>
                <c:pt idx="961">
                  <c:v>108.75</c:v>
                </c:pt>
                <c:pt idx="962">
                  <c:v>401.25</c:v>
                </c:pt>
                <c:pt idx="963">
                  <c:v>175.0</c:v>
                </c:pt>
                <c:pt idx="964">
                  <c:v>867.5</c:v>
                </c:pt>
                <c:pt idx="965">
                  <c:v>468.75</c:v>
                </c:pt>
                <c:pt idx="966">
                  <c:v>800.0</c:v>
                </c:pt>
                <c:pt idx="967">
                  <c:v>110.0</c:v>
                </c:pt>
                <c:pt idx="968">
                  <c:v>20.0</c:v>
                </c:pt>
                <c:pt idx="969">
                  <c:v>257.5</c:v>
                </c:pt>
                <c:pt idx="970">
                  <c:v>3776.25</c:v>
                </c:pt>
                <c:pt idx="971">
                  <c:v>405.0</c:v>
                </c:pt>
                <c:pt idx="972">
                  <c:v>417.5</c:v>
                </c:pt>
                <c:pt idx="973">
                  <c:v>3985.0</c:v>
                </c:pt>
                <c:pt idx="974">
                  <c:v>135.0</c:v>
                </c:pt>
                <c:pt idx="975">
                  <c:v>1120.0</c:v>
                </c:pt>
                <c:pt idx="976">
                  <c:v>405.0</c:v>
                </c:pt>
                <c:pt idx="977">
                  <c:v>1085.0</c:v>
                </c:pt>
                <c:pt idx="978">
                  <c:v>915.0</c:v>
                </c:pt>
                <c:pt idx="979">
                  <c:v>1040.0</c:v>
                </c:pt>
                <c:pt idx="980">
                  <c:v>1345.0</c:v>
                </c:pt>
                <c:pt idx="981">
                  <c:v>770.0</c:v>
                </c:pt>
                <c:pt idx="982">
                  <c:v>0.0</c:v>
                </c:pt>
                <c:pt idx="983">
                  <c:v>615.0</c:v>
                </c:pt>
                <c:pt idx="984">
                  <c:v>87.5</c:v>
                </c:pt>
                <c:pt idx="985">
                  <c:v>190.0</c:v>
                </c:pt>
                <c:pt idx="986">
                  <c:v>105.0</c:v>
                </c:pt>
                <c:pt idx="987">
                  <c:v>1095.0</c:v>
                </c:pt>
                <c:pt idx="988">
                  <c:v>2427.5</c:v>
                </c:pt>
                <c:pt idx="989">
                  <c:v>813.75</c:v>
                </c:pt>
                <c:pt idx="990">
                  <c:v>245.0</c:v>
                </c:pt>
                <c:pt idx="991">
                  <c:v>120.0</c:v>
                </c:pt>
                <c:pt idx="992">
                  <c:v>120.0</c:v>
                </c:pt>
                <c:pt idx="993">
                  <c:v>317.5</c:v>
                </c:pt>
                <c:pt idx="994">
                  <c:v>210.0</c:v>
                </c:pt>
                <c:pt idx="995">
                  <c:v>112.5</c:v>
                </c:pt>
                <c:pt idx="996">
                  <c:v>93.75</c:v>
                </c:pt>
                <c:pt idx="997">
                  <c:v>375.0</c:v>
                </c:pt>
                <c:pt idx="998">
                  <c:v>210.0</c:v>
                </c:pt>
                <c:pt idx="999">
                  <c:v>7.5</c:v>
                </c:pt>
                <c:pt idx="1000">
                  <c:v>30.0</c:v>
                </c:pt>
                <c:pt idx="1001">
                  <c:v>7.5</c:v>
                </c:pt>
                <c:pt idx="1002">
                  <c:v>177.5</c:v>
                </c:pt>
                <c:pt idx="1003">
                  <c:v>465.0</c:v>
                </c:pt>
                <c:pt idx="1004">
                  <c:v>457.5</c:v>
                </c:pt>
                <c:pt idx="1005">
                  <c:v>127.5</c:v>
                </c:pt>
                <c:pt idx="1006">
                  <c:v>92.5</c:v>
                </c:pt>
                <c:pt idx="1007">
                  <c:v>1837.5</c:v>
                </c:pt>
                <c:pt idx="1008">
                  <c:v>977.5</c:v>
                </c:pt>
                <c:pt idx="1009">
                  <c:v>2555.0</c:v>
                </c:pt>
                <c:pt idx="1010">
                  <c:v>900.0</c:v>
                </c:pt>
                <c:pt idx="1011">
                  <c:v>357.5</c:v>
                </c:pt>
                <c:pt idx="1012">
                  <c:v>1002.5</c:v>
                </c:pt>
                <c:pt idx="1013">
                  <c:v>440.0</c:v>
                </c:pt>
                <c:pt idx="1014">
                  <c:v>375.0</c:v>
                </c:pt>
                <c:pt idx="1015">
                  <c:v>795.0</c:v>
                </c:pt>
                <c:pt idx="1016">
                  <c:v>183.75</c:v>
                </c:pt>
                <c:pt idx="1017">
                  <c:v>930.0</c:v>
                </c:pt>
                <c:pt idx="1018">
                  <c:v>1160.0</c:v>
                </c:pt>
                <c:pt idx="1019">
                  <c:v>675.0</c:v>
                </c:pt>
                <c:pt idx="1020">
                  <c:v>875.0</c:v>
                </c:pt>
                <c:pt idx="1021">
                  <c:v>2176.25</c:v>
                </c:pt>
                <c:pt idx="1022">
                  <c:v>3590.0</c:v>
                </c:pt>
                <c:pt idx="1023">
                  <c:v>135.0</c:v>
                </c:pt>
                <c:pt idx="1024">
                  <c:v>425.0</c:v>
                </c:pt>
                <c:pt idx="1025">
                  <c:v>220.0</c:v>
                </c:pt>
                <c:pt idx="1026">
                  <c:v>2061.25</c:v>
                </c:pt>
                <c:pt idx="1027">
                  <c:v>348.75</c:v>
                </c:pt>
                <c:pt idx="1028">
                  <c:v>15.0</c:v>
                </c:pt>
                <c:pt idx="1029">
                  <c:v>4797.5</c:v>
                </c:pt>
                <c:pt idx="1030">
                  <c:v>870.0</c:v>
                </c:pt>
                <c:pt idx="1031">
                  <c:v>1505.0</c:v>
                </c:pt>
                <c:pt idx="1032">
                  <c:v>5130.0</c:v>
                </c:pt>
                <c:pt idx="1033">
                  <c:v>4026.25</c:v>
                </c:pt>
                <c:pt idx="1034">
                  <c:v>2120.0</c:v>
                </c:pt>
                <c:pt idx="1035">
                  <c:v>345.0</c:v>
                </c:pt>
                <c:pt idx="1036">
                  <c:v>7568.75</c:v>
                </c:pt>
                <c:pt idx="1037">
                  <c:v>620.0</c:v>
                </c:pt>
                <c:pt idx="1038">
                  <c:v>415.0</c:v>
                </c:pt>
                <c:pt idx="1039">
                  <c:v>1702.5</c:v>
                </c:pt>
                <c:pt idx="1040">
                  <c:v>2045.0</c:v>
                </c:pt>
                <c:pt idx="1041">
                  <c:v>6427.5</c:v>
                </c:pt>
                <c:pt idx="1042">
                  <c:v>938.75</c:v>
                </c:pt>
                <c:pt idx="1043">
                  <c:v>2420.0</c:v>
                </c:pt>
                <c:pt idx="1044">
                  <c:v>600.0</c:v>
                </c:pt>
                <c:pt idx="1045">
                  <c:v>570.0</c:v>
                </c:pt>
                <c:pt idx="1046">
                  <c:v>1075.0</c:v>
                </c:pt>
                <c:pt idx="1047">
                  <c:v>125.0</c:v>
                </c:pt>
                <c:pt idx="1048">
                  <c:v>1080.0</c:v>
                </c:pt>
                <c:pt idx="1049">
                  <c:v>545.0</c:v>
                </c:pt>
                <c:pt idx="1050">
                  <c:v>1075.0</c:v>
                </c:pt>
                <c:pt idx="1051">
                  <c:v>770.0</c:v>
                </c:pt>
                <c:pt idx="1052">
                  <c:v>1363.75</c:v>
                </c:pt>
                <c:pt idx="1053">
                  <c:v>120.0</c:v>
                </c:pt>
                <c:pt idx="1054">
                  <c:v>3430.0</c:v>
                </c:pt>
                <c:pt idx="1055">
                  <c:v>0.0</c:v>
                </c:pt>
                <c:pt idx="1056">
                  <c:v>3995.0</c:v>
                </c:pt>
                <c:pt idx="1057">
                  <c:v>280.0</c:v>
                </c:pt>
                <c:pt idx="1058">
                  <c:v>20.0</c:v>
                </c:pt>
                <c:pt idx="1059">
                  <c:v>1466.25</c:v>
                </c:pt>
                <c:pt idx="1060">
                  <c:v>3900.0</c:v>
                </c:pt>
                <c:pt idx="1061">
                  <c:v>490.0</c:v>
                </c:pt>
                <c:pt idx="1062">
                  <c:v>282.5</c:v>
                </c:pt>
                <c:pt idx="1063">
                  <c:v>423.75</c:v>
                </c:pt>
                <c:pt idx="1064">
                  <c:v>1335.0</c:v>
                </c:pt>
                <c:pt idx="1065">
                  <c:v>1078.75</c:v>
                </c:pt>
                <c:pt idx="1066">
                  <c:v>391.25</c:v>
                </c:pt>
                <c:pt idx="1067">
                  <c:v>352.5</c:v>
                </c:pt>
                <c:pt idx="1068">
                  <c:v>160.0</c:v>
                </c:pt>
                <c:pt idx="1069">
                  <c:v>142.5</c:v>
                </c:pt>
                <c:pt idx="1070">
                  <c:v>540.0</c:v>
                </c:pt>
                <c:pt idx="1071">
                  <c:v>1230.0</c:v>
                </c:pt>
                <c:pt idx="1072">
                  <c:v>145.0</c:v>
                </c:pt>
                <c:pt idx="1073">
                  <c:v>1095.0</c:v>
                </c:pt>
                <c:pt idx="1074">
                  <c:v>298.75</c:v>
                </c:pt>
                <c:pt idx="1075">
                  <c:v>2640.0</c:v>
                </c:pt>
                <c:pt idx="1076">
                  <c:v>470.0</c:v>
                </c:pt>
                <c:pt idx="1077">
                  <c:v>345.0</c:v>
                </c:pt>
                <c:pt idx="1078">
                  <c:v>142.5</c:v>
                </c:pt>
                <c:pt idx="1079">
                  <c:v>111.25</c:v>
                </c:pt>
                <c:pt idx="1080">
                  <c:v>525.0</c:v>
                </c:pt>
                <c:pt idx="1081">
                  <c:v>322.5</c:v>
                </c:pt>
                <c:pt idx="1082">
                  <c:v>243.75</c:v>
                </c:pt>
                <c:pt idx="1083">
                  <c:v>496.25</c:v>
                </c:pt>
                <c:pt idx="1084">
                  <c:v>210.0</c:v>
                </c:pt>
                <c:pt idx="1085">
                  <c:v>1180.0</c:v>
                </c:pt>
                <c:pt idx="1086">
                  <c:v>2065.0</c:v>
                </c:pt>
                <c:pt idx="1087">
                  <c:v>135.0</c:v>
                </c:pt>
                <c:pt idx="1088">
                  <c:v>605.0</c:v>
                </c:pt>
                <c:pt idx="1089">
                  <c:v>1790.0</c:v>
                </c:pt>
                <c:pt idx="1090">
                  <c:v>1773.75</c:v>
                </c:pt>
                <c:pt idx="1091">
                  <c:v>255.0</c:v>
                </c:pt>
                <c:pt idx="1092">
                  <c:v>2397.5</c:v>
                </c:pt>
                <c:pt idx="1093">
                  <c:v>822.5</c:v>
                </c:pt>
                <c:pt idx="1094">
                  <c:v>2012.5</c:v>
                </c:pt>
                <c:pt idx="1095">
                  <c:v>523.75</c:v>
                </c:pt>
                <c:pt idx="1096">
                  <c:v>1980.0</c:v>
                </c:pt>
                <c:pt idx="1097">
                  <c:v>1890.0</c:v>
                </c:pt>
                <c:pt idx="1098">
                  <c:v>170.0</c:v>
                </c:pt>
                <c:pt idx="1099">
                  <c:v>0.0</c:v>
                </c:pt>
                <c:pt idx="1100">
                  <c:v>1793.75</c:v>
                </c:pt>
                <c:pt idx="1101">
                  <c:v>1480.0</c:v>
                </c:pt>
                <c:pt idx="1102">
                  <c:v>1180.0</c:v>
                </c:pt>
                <c:pt idx="1103">
                  <c:v>1827.5</c:v>
                </c:pt>
                <c:pt idx="1104">
                  <c:v>340.0</c:v>
                </c:pt>
                <c:pt idx="1105">
                  <c:v>1237.5</c:v>
                </c:pt>
                <c:pt idx="1106">
                  <c:v>733.75</c:v>
                </c:pt>
                <c:pt idx="1107">
                  <c:v>0.0</c:v>
                </c:pt>
                <c:pt idx="1108">
                  <c:v>250.0</c:v>
                </c:pt>
                <c:pt idx="1109">
                  <c:v>632.5</c:v>
                </c:pt>
                <c:pt idx="1110">
                  <c:v>980.0</c:v>
                </c:pt>
                <c:pt idx="1111">
                  <c:v>577.5</c:v>
                </c:pt>
                <c:pt idx="1112">
                  <c:v>880.0</c:v>
                </c:pt>
                <c:pt idx="1113">
                  <c:v>1410.0</c:v>
                </c:pt>
                <c:pt idx="1114">
                  <c:v>335.0</c:v>
                </c:pt>
                <c:pt idx="1115">
                  <c:v>727.5</c:v>
                </c:pt>
                <c:pt idx="1116">
                  <c:v>773.75</c:v>
                </c:pt>
                <c:pt idx="1117">
                  <c:v>175.0</c:v>
                </c:pt>
                <c:pt idx="1118">
                  <c:v>1060.0</c:v>
                </c:pt>
                <c:pt idx="1119">
                  <c:v>1330.0</c:v>
                </c:pt>
                <c:pt idx="1120">
                  <c:v>985.0</c:v>
                </c:pt>
                <c:pt idx="1121">
                  <c:v>1296.25</c:v>
                </c:pt>
                <c:pt idx="1122">
                  <c:v>2510.0</c:v>
                </c:pt>
                <c:pt idx="1123">
                  <c:v>1160.0</c:v>
                </c:pt>
                <c:pt idx="1124">
                  <c:v>803.75</c:v>
                </c:pt>
                <c:pt idx="1125">
                  <c:v>1615.0</c:v>
                </c:pt>
                <c:pt idx="1126">
                  <c:v>755.0</c:v>
                </c:pt>
                <c:pt idx="1127">
                  <c:v>1150.0</c:v>
                </c:pt>
                <c:pt idx="1128">
                  <c:v>815.0</c:v>
                </c:pt>
                <c:pt idx="1129">
                  <c:v>1050.0</c:v>
                </c:pt>
                <c:pt idx="1130">
                  <c:v>695.0</c:v>
                </c:pt>
                <c:pt idx="1131">
                  <c:v>523.75</c:v>
                </c:pt>
                <c:pt idx="1132">
                  <c:v>1185.0</c:v>
                </c:pt>
                <c:pt idx="1133">
                  <c:v>920.0</c:v>
                </c:pt>
                <c:pt idx="1134">
                  <c:v>825.0</c:v>
                </c:pt>
                <c:pt idx="1135">
                  <c:v>1100.0</c:v>
                </c:pt>
                <c:pt idx="1136">
                  <c:v>795.0</c:v>
                </c:pt>
                <c:pt idx="1137">
                  <c:v>420.0</c:v>
                </c:pt>
                <c:pt idx="1138">
                  <c:v>90.0</c:v>
                </c:pt>
                <c:pt idx="1139">
                  <c:v>195.0</c:v>
                </c:pt>
                <c:pt idx="1140">
                  <c:v>40.0</c:v>
                </c:pt>
                <c:pt idx="1141">
                  <c:v>185.0</c:v>
                </c:pt>
                <c:pt idx="1142">
                  <c:v>225.0</c:v>
                </c:pt>
                <c:pt idx="1143">
                  <c:v>273.75</c:v>
                </c:pt>
                <c:pt idx="1144">
                  <c:v>270.0</c:v>
                </c:pt>
                <c:pt idx="1145">
                  <c:v>675.0</c:v>
                </c:pt>
                <c:pt idx="1146">
                  <c:v>150.0</c:v>
                </c:pt>
                <c:pt idx="1147">
                  <c:v>695.0</c:v>
                </c:pt>
                <c:pt idx="1148">
                  <c:v>142.5</c:v>
                </c:pt>
                <c:pt idx="1149">
                  <c:v>512.5</c:v>
                </c:pt>
                <c:pt idx="1150">
                  <c:v>82.5</c:v>
                </c:pt>
                <c:pt idx="1151">
                  <c:v>243.75</c:v>
                </c:pt>
                <c:pt idx="1152">
                  <c:v>186.25</c:v>
                </c:pt>
                <c:pt idx="1153">
                  <c:v>277.5</c:v>
                </c:pt>
                <c:pt idx="1154">
                  <c:v>1033.75</c:v>
                </c:pt>
                <c:pt idx="1155">
                  <c:v>2130.0</c:v>
                </c:pt>
                <c:pt idx="1156">
                  <c:v>1081.25</c:v>
                </c:pt>
                <c:pt idx="1157">
                  <c:v>1345.0</c:v>
                </c:pt>
                <c:pt idx="1158">
                  <c:v>1120.0</c:v>
                </c:pt>
                <c:pt idx="1159">
                  <c:v>1545.0</c:v>
                </c:pt>
                <c:pt idx="1160">
                  <c:v>2060.0</c:v>
                </c:pt>
                <c:pt idx="1161">
                  <c:v>1340.0</c:v>
                </c:pt>
                <c:pt idx="1162">
                  <c:v>615.0</c:v>
                </c:pt>
                <c:pt idx="1163">
                  <c:v>1620.0</c:v>
                </c:pt>
                <c:pt idx="1164">
                  <c:v>640.0</c:v>
                </c:pt>
                <c:pt idx="1165">
                  <c:v>1540.0</c:v>
                </c:pt>
                <c:pt idx="1166">
                  <c:v>1070.0</c:v>
                </c:pt>
                <c:pt idx="1167">
                  <c:v>1572.5</c:v>
                </c:pt>
                <c:pt idx="1168">
                  <c:v>1330.0</c:v>
                </c:pt>
                <c:pt idx="1169">
                  <c:v>1495.0</c:v>
                </c:pt>
                <c:pt idx="1170">
                  <c:v>1028.75</c:v>
                </c:pt>
                <c:pt idx="1171">
                  <c:v>1900.0</c:v>
                </c:pt>
                <c:pt idx="1172">
                  <c:v>1785.0</c:v>
                </c:pt>
                <c:pt idx="1173">
                  <c:v>1355.0</c:v>
                </c:pt>
                <c:pt idx="1174">
                  <c:v>1340.0</c:v>
                </c:pt>
                <c:pt idx="1175">
                  <c:v>1780.0</c:v>
                </c:pt>
                <c:pt idx="1176">
                  <c:v>205.0</c:v>
                </c:pt>
                <c:pt idx="1177">
                  <c:v>1392.5</c:v>
                </c:pt>
                <c:pt idx="1178">
                  <c:v>1945.0</c:v>
                </c:pt>
                <c:pt idx="1179">
                  <c:v>347.5</c:v>
                </c:pt>
                <c:pt idx="1180">
                  <c:v>1570.0</c:v>
                </c:pt>
                <c:pt idx="1181">
                  <c:v>1912.5</c:v>
                </c:pt>
                <c:pt idx="1182">
                  <c:v>357.5</c:v>
                </c:pt>
                <c:pt idx="1183">
                  <c:v>62.5</c:v>
                </c:pt>
                <c:pt idx="1184">
                  <c:v>1145.0</c:v>
                </c:pt>
                <c:pt idx="1185">
                  <c:v>95.0</c:v>
                </c:pt>
                <c:pt idx="1186">
                  <c:v>453.75</c:v>
                </c:pt>
                <c:pt idx="1187">
                  <c:v>90.0</c:v>
                </c:pt>
                <c:pt idx="1188">
                  <c:v>0.0</c:v>
                </c:pt>
                <c:pt idx="1189">
                  <c:v>75.0</c:v>
                </c:pt>
                <c:pt idx="1190">
                  <c:v>45.0</c:v>
                </c:pt>
                <c:pt idx="1191">
                  <c:v>135.0</c:v>
                </c:pt>
                <c:pt idx="1192">
                  <c:v>150.0</c:v>
                </c:pt>
                <c:pt idx="1193">
                  <c:v>60.0</c:v>
                </c:pt>
                <c:pt idx="1194">
                  <c:v>75.0</c:v>
                </c:pt>
                <c:pt idx="1195">
                  <c:v>180.0</c:v>
                </c:pt>
                <c:pt idx="1196">
                  <c:v>210.0</c:v>
                </c:pt>
                <c:pt idx="1197">
                  <c:v>75.0</c:v>
                </c:pt>
                <c:pt idx="1198">
                  <c:v>270.0</c:v>
                </c:pt>
                <c:pt idx="1199">
                  <c:v>90.0</c:v>
                </c:pt>
                <c:pt idx="1200">
                  <c:v>105.0</c:v>
                </c:pt>
                <c:pt idx="1201">
                  <c:v>60.0</c:v>
                </c:pt>
              </c:numCache>
            </c:numRef>
          </c:yVal>
          <c:bubbleSize>
            <c:numRef>
              <c:f>'PI AREA  P75'!$AZ$3:$AZ$1204</c:f>
              <c:numCache>
                <c:formatCode>0.00</c:formatCode>
                <c:ptCount val="1202"/>
                <c:pt idx="0">
                  <c:v>0.00187801362498885</c:v>
                </c:pt>
                <c:pt idx="1">
                  <c:v>0.0647914700621153</c:v>
                </c:pt>
                <c:pt idx="2">
                  <c:v>0.00704255109370818</c:v>
                </c:pt>
                <c:pt idx="3">
                  <c:v>0.0704255109370818</c:v>
                </c:pt>
                <c:pt idx="4">
                  <c:v>0.00939006812494424</c:v>
                </c:pt>
                <c:pt idx="5">
                  <c:v>0.00845106131244982</c:v>
                </c:pt>
                <c:pt idx="6">
                  <c:v>0.0624439530308792</c:v>
                </c:pt>
                <c:pt idx="7">
                  <c:v>0.030987224812316</c:v>
                </c:pt>
                <c:pt idx="8">
                  <c:v>0.0</c:v>
                </c:pt>
                <c:pt idx="9">
                  <c:v>0.000939006812494424</c:v>
                </c:pt>
                <c:pt idx="10">
                  <c:v>0.0140851021874164</c:v>
                </c:pt>
                <c:pt idx="11">
                  <c:v>0.00962481982806785</c:v>
                </c:pt>
                <c:pt idx="12">
                  <c:v>0.00187801362498885</c:v>
                </c:pt>
                <c:pt idx="13">
                  <c:v>0.18028930799893</c:v>
                </c:pt>
                <c:pt idx="14">
                  <c:v>0.130052443530478</c:v>
                </c:pt>
                <c:pt idx="15">
                  <c:v>0.109159541952477</c:v>
                </c:pt>
                <c:pt idx="16">
                  <c:v>0.0471850923278448</c:v>
                </c:pt>
                <c:pt idx="17">
                  <c:v>0.0262921907498439</c:v>
                </c:pt>
                <c:pt idx="18">
                  <c:v>0.0</c:v>
                </c:pt>
                <c:pt idx="19">
                  <c:v>0.015493612406158</c:v>
                </c:pt>
                <c:pt idx="20">
                  <c:v>0.00316914799216868</c:v>
                </c:pt>
                <c:pt idx="21">
                  <c:v>0.137799249733557</c:v>
                </c:pt>
                <c:pt idx="22">
                  <c:v>0.00845106131244982</c:v>
                </c:pt>
                <c:pt idx="23">
                  <c:v>0.161039668342794</c:v>
                </c:pt>
                <c:pt idx="24">
                  <c:v>0.0269964458592147</c:v>
                </c:pt>
                <c:pt idx="25">
                  <c:v>0.121601382218028</c:v>
                </c:pt>
                <c:pt idx="26">
                  <c:v>0.0441333201872379</c:v>
                </c:pt>
                <c:pt idx="27">
                  <c:v>0.0488283542497101</c:v>
                </c:pt>
                <c:pt idx="28">
                  <c:v>0.00892056471869703</c:v>
                </c:pt>
                <c:pt idx="29">
                  <c:v>0.12300989243677</c:v>
                </c:pt>
                <c:pt idx="30">
                  <c:v>0.206581498748773</c:v>
                </c:pt>
                <c:pt idx="31">
                  <c:v>0.104699259593128</c:v>
                </c:pt>
                <c:pt idx="32">
                  <c:v>0.293439628904508</c:v>
                </c:pt>
                <c:pt idx="33">
                  <c:v>0.113150320905578</c:v>
                </c:pt>
                <c:pt idx="34">
                  <c:v>0.0901446539994647</c:v>
                </c:pt>
                <c:pt idx="35">
                  <c:v>0.360813367700983</c:v>
                </c:pt>
                <c:pt idx="36">
                  <c:v>0.18228469747548</c:v>
                </c:pt>
                <c:pt idx="37">
                  <c:v>0.132869463967961</c:v>
                </c:pt>
                <c:pt idx="38">
                  <c:v>0.00563404087496655</c:v>
                </c:pt>
                <c:pt idx="39">
                  <c:v>0.0305177214060688</c:v>
                </c:pt>
                <c:pt idx="40">
                  <c:v>0.0791113239526553</c:v>
                </c:pt>
                <c:pt idx="41">
                  <c:v>0.0328652384373049</c:v>
                </c:pt>
                <c:pt idx="42">
                  <c:v>0.110098548764971</c:v>
                </c:pt>
                <c:pt idx="43">
                  <c:v>0.0</c:v>
                </c:pt>
                <c:pt idx="44">
                  <c:v>0.046480837218474</c:v>
                </c:pt>
                <c:pt idx="45">
                  <c:v>0.0859191233432398</c:v>
                </c:pt>
                <c:pt idx="46">
                  <c:v>0.000352127554685409</c:v>
                </c:pt>
                <c:pt idx="47">
                  <c:v>0.0</c:v>
                </c:pt>
                <c:pt idx="48">
                  <c:v>0.0411989238981929</c:v>
                </c:pt>
                <c:pt idx="49">
                  <c:v>0.133104215671085</c:v>
                </c:pt>
                <c:pt idx="50">
                  <c:v>0.0455418304059796</c:v>
                </c:pt>
                <c:pt idx="51">
                  <c:v>0.0798155790620261</c:v>
                </c:pt>
                <c:pt idx="52">
                  <c:v>0.0455418304059796</c:v>
                </c:pt>
                <c:pt idx="53">
                  <c:v>0.0126765919686747</c:v>
                </c:pt>
                <c:pt idx="54">
                  <c:v>0.0600964359996432</c:v>
                </c:pt>
                <c:pt idx="55">
                  <c:v>0.0788765722495317</c:v>
                </c:pt>
                <c:pt idx="56">
                  <c:v>0.0300482179998216</c:v>
                </c:pt>
                <c:pt idx="57">
                  <c:v>0.111741810686837</c:v>
                </c:pt>
                <c:pt idx="58">
                  <c:v>0.0117375851561803</c:v>
                </c:pt>
                <c:pt idx="59">
                  <c:v>0.177002784155199</c:v>
                </c:pt>
                <c:pt idx="60">
                  <c:v>0.0563404087496655</c:v>
                </c:pt>
                <c:pt idx="61">
                  <c:v>0.119253865186792</c:v>
                </c:pt>
                <c:pt idx="62">
                  <c:v>0.0525843814996878</c:v>
                </c:pt>
                <c:pt idx="63">
                  <c:v>0.0582184223746543</c:v>
                </c:pt>
                <c:pt idx="64">
                  <c:v>0.0169021226248996</c:v>
                </c:pt>
                <c:pt idx="65">
                  <c:v>0.0711297660464527</c:v>
                </c:pt>
                <c:pt idx="66">
                  <c:v>0.00985957153119146</c:v>
                </c:pt>
                <c:pt idx="67">
                  <c:v>0.21679319783465</c:v>
                </c:pt>
                <c:pt idx="68">
                  <c:v>0.0802850824682733</c:v>
                </c:pt>
                <c:pt idx="69">
                  <c:v>0.220197097529943</c:v>
                </c:pt>
                <c:pt idx="70">
                  <c:v>0.0446028235934852</c:v>
                </c:pt>
                <c:pt idx="71">
                  <c:v>0.00985957153119146</c:v>
                </c:pt>
                <c:pt idx="72">
                  <c:v>0.0150241089999108</c:v>
                </c:pt>
                <c:pt idx="73">
                  <c:v>0.122657764882084</c:v>
                </c:pt>
                <c:pt idx="74">
                  <c:v>0.0140851021874164</c:v>
                </c:pt>
                <c:pt idx="75">
                  <c:v>0.300482179998216</c:v>
                </c:pt>
                <c:pt idx="76">
                  <c:v>0.520679277528158</c:v>
                </c:pt>
                <c:pt idx="77">
                  <c:v>0.0690170007183402</c:v>
                </c:pt>
                <c:pt idx="78">
                  <c:v>0.060800691109014</c:v>
                </c:pt>
                <c:pt idx="79">
                  <c:v>0.068547497312093</c:v>
                </c:pt>
                <c:pt idx="80">
                  <c:v>0.0967177016869257</c:v>
                </c:pt>
                <c:pt idx="81">
                  <c:v>0.133691094928894</c:v>
                </c:pt>
                <c:pt idx="82">
                  <c:v>0.0176063777342705</c:v>
                </c:pt>
                <c:pt idx="83">
                  <c:v>0.0228882910545516</c:v>
                </c:pt>
                <c:pt idx="84">
                  <c:v>0.152588607030344</c:v>
                </c:pt>
                <c:pt idx="85">
                  <c:v>0.0380297759060242</c:v>
                </c:pt>
                <c:pt idx="86">
                  <c:v>0.151180096811602</c:v>
                </c:pt>
                <c:pt idx="87">
                  <c:v>0.061974449624632</c:v>
                </c:pt>
                <c:pt idx="88">
                  <c:v>0.157166265241254</c:v>
                </c:pt>
                <c:pt idx="89">
                  <c:v>0.232873689498617</c:v>
                </c:pt>
                <c:pt idx="90">
                  <c:v>0.246489288279786</c:v>
                </c:pt>
                <c:pt idx="91">
                  <c:v>0.045307078702856</c:v>
                </c:pt>
                <c:pt idx="92">
                  <c:v>0.0410815480466311</c:v>
                </c:pt>
                <c:pt idx="93">
                  <c:v>0.194374410186346</c:v>
                </c:pt>
                <c:pt idx="94">
                  <c:v>0.0831021029057566</c:v>
                </c:pt>
                <c:pt idx="95">
                  <c:v>0.0126765919686747</c:v>
                </c:pt>
                <c:pt idx="96">
                  <c:v>0.0800503307651497</c:v>
                </c:pt>
                <c:pt idx="97">
                  <c:v>0.0323957350310576</c:v>
                </c:pt>
                <c:pt idx="98">
                  <c:v>0.0831021029057566</c:v>
                </c:pt>
                <c:pt idx="99">
                  <c:v>0.103173373522825</c:v>
                </c:pt>
                <c:pt idx="100">
                  <c:v>0.086388626749487</c:v>
                </c:pt>
                <c:pt idx="101">
                  <c:v>0.0136155987811692</c:v>
                </c:pt>
                <c:pt idx="102">
                  <c:v>0.111272307280589</c:v>
                </c:pt>
                <c:pt idx="103">
                  <c:v>0.101177984046274</c:v>
                </c:pt>
                <c:pt idx="104">
                  <c:v>0.0286397077810799</c:v>
                </c:pt>
                <c:pt idx="105">
                  <c:v>0.1262964162805</c:v>
                </c:pt>
                <c:pt idx="106">
                  <c:v>0.0849801165307454</c:v>
                </c:pt>
                <c:pt idx="107">
                  <c:v>0.00833368546088802</c:v>
                </c:pt>
                <c:pt idx="108">
                  <c:v>0.0112680817499331</c:v>
                </c:pt>
                <c:pt idx="109">
                  <c:v>0.0483588508434629</c:v>
                </c:pt>
                <c:pt idx="110">
                  <c:v>0.113385072608702</c:v>
                </c:pt>
                <c:pt idx="111">
                  <c:v>0.115497837936814</c:v>
                </c:pt>
                <c:pt idx="112">
                  <c:v>0.0485936025465865</c:v>
                </c:pt>
                <c:pt idx="113">
                  <c:v>0.000352127554685409</c:v>
                </c:pt>
                <c:pt idx="114">
                  <c:v>0.00845106131244982</c:v>
                </c:pt>
                <c:pt idx="115">
                  <c:v>0.0187801362498885</c:v>
                </c:pt>
                <c:pt idx="116">
                  <c:v>0.0</c:v>
                </c:pt>
                <c:pt idx="117">
                  <c:v>0.0370907690935298</c:v>
                </c:pt>
                <c:pt idx="118">
                  <c:v>0.101412735749398</c:v>
                </c:pt>
                <c:pt idx="119">
                  <c:v>0.015493612406158</c:v>
                </c:pt>
                <c:pt idx="120">
                  <c:v>0.0892056471869703</c:v>
                </c:pt>
                <c:pt idx="121">
                  <c:v>0.0643219666558681</c:v>
                </c:pt>
                <c:pt idx="122">
                  <c:v>0.0882666403744759</c:v>
                </c:pt>
                <c:pt idx="123">
                  <c:v>0.0793460756557789</c:v>
                </c:pt>
                <c:pt idx="124">
                  <c:v>0.0131460953749219</c:v>
                </c:pt>
                <c:pt idx="125">
                  <c:v>0.100473728936903</c:v>
                </c:pt>
                <c:pt idx="126">
                  <c:v>0.00704255109370818</c:v>
                </c:pt>
                <c:pt idx="127">
                  <c:v>0.115028334530567</c:v>
                </c:pt>
                <c:pt idx="128">
                  <c:v>0.10610776981187</c:v>
                </c:pt>
                <c:pt idx="129">
                  <c:v>0.0680779939058458</c:v>
                </c:pt>
                <c:pt idx="130">
                  <c:v>0.0745336657417449</c:v>
                </c:pt>
                <c:pt idx="131">
                  <c:v>0.0788765722495317</c:v>
                </c:pt>
                <c:pt idx="132">
                  <c:v>0.0274659492654619</c:v>
                </c:pt>
                <c:pt idx="133">
                  <c:v>0.0183106328436413</c:v>
                </c:pt>
                <c:pt idx="134">
                  <c:v>0.0633829598433737</c:v>
                </c:pt>
                <c:pt idx="135">
                  <c:v>0.084041109718251</c:v>
                </c:pt>
                <c:pt idx="136">
                  <c:v>0.462930358559751</c:v>
                </c:pt>
                <c:pt idx="137">
                  <c:v>0.14648506274913</c:v>
                </c:pt>
                <c:pt idx="138">
                  <c:v>0.211746036217493</c:v>
                </c:pt>
                <c:pt idx="139">
                  <c:v>0.234282199717359</c:v>
                </c:pt>
                <c:pt idx="140">
                  <c:v>0.125709537022691</c:v>
                </c:pt>
                <c:pt idx="141">
                  <c:v>0.0812240892807677</c:v>
                </c:pt>
                <c:pt idx="142">
                  <c:v>0.0765290552182956</c:v>
                </c:pt>
                <c:pt idx="143">
                  <c:v>0.0469503406247212</c:v>
                </c:pt>
                <c:pt idx="144">
                  <c:v>0.0680779939058458</c:v>
                </c:pt>
                <c:pt idx="145">
                  <c:v>0.0563404087496655</c:v>
                </c:pt>
                <c:pt idx="146">
                  <c:v>0.00446028235934852</c:v>
                </c:pt>
                <c:pt idx="147">
                  <c:v>0.179350301186435</c:v>
                </c:pt>
                <c:pt idx="148">
                  <c:v>0.0558709053434183</c:v>
                </c:pt>
                <c:pt idx="149">
                  <c:v>0.116436844749309</c:v>
                </c:pt>
                <c:pt idx="150">
                  <c:v>0.00563404087496655</c:v>
                </c:pt>
                <c:pt idx="151">
                  <c:v>0.0511758712809461</c:v>
                </c:pt>
                <c:pt idx="152">
                  <c:v>0.170194984764614</c:v>
                </c:pt>
                <c:pt idx="153">
                  <c:v>0.181228314811424</c:v>
                </c:pt>
                <c:pt idx="154">
                  <c:v>0.0600964359996432</c:v>
                </c:pt>
                <c:pt idx="155">
                  <c:v>0.0535233883121822</c:v>
                </c:pt>
                <c:pt idx="156">
                  <c:v>0.102703870116578</c:v>
                </c:pt>
                <c:pt idx="157">
                  <c:v>0.146954566155377</c:v>
                </c:pt>
                <c:pt idx="158">
                  <c:v>0.029813466296698</c:v>
                </c:pt>
                <c:pt idx="159">
                  <c:v>0.0403772929372602</c:v>
                </c:pt>
                <c:pt idx="160">
                  <c:v>0.0943701846556897</c:v>
                </c:pt>
                <c:pt idx="161">
                  <c:v>0.0225361634998662</c:v>
                </c:pt>
                <c:pt idx="162">
                  <c:v>0.0152588607030344</c:v>
                </c:pt>
                <c:pt idx="163">
                  <c:v>0.0928442985853862</c:v>
                </c:pt>
                <c:pt idx="164">
                  <c:v>0.0122070885624275</c:v>
                </c:pt>
                <c:pt idx="165">
                  <c:v>0.0478893474372156</c:v>
                </c:pt>
                <c:pt idx="166">
                  <c:v>0.104464507890005</c:v>
                </c:pt>
                <c:pt idx="167">
                  <c:v>0.0</c:v>
                </c:pt>
                <c:pt idx="168">
                  <c:v>0.0718340211558235</c:v>
                </c:pt>
                <c:pt idx="169">
                  <c:v>0.0150241089999108</c:v>
                </c:pt>
                <c:pt idx="170">
                  <c:v>0.0769985586245428</c:v>
                </c:pt>
                <c:pt idx="171">
                  <c:v>0.0734772830776887</c:v>
                </c:pt>
                <c:pt idx="172">
                  <c:v>0.0704255109370818</c:v>
                </c:pt>
                <c:pt idx="173">
                  <c:v>0.0591574291871487</c:v>
                </c:pt>
                <c:pt idx="174">
                  <c:v>0.0740641623354977</c:v>
                </c:pt>
                <c:pt idx="175">
                  <c:v>0.121131878811781</c:v>
                </c:pt>
                <c:pt idx="176">
                  <c:v>0.0515279988356315</c:v>
                </c:pt>
                <c:pt idx="177">
                  <c:v>0.0112680817499331</c:v>
                </c:pt>
                <c:pt idx="178">
                  <c:v>0.0338042452497993</c:v>
                </c:pt>
                <c:pt idx="179">
                  <c:v>0.0173716260311469</c:v>
                </c:pt>
                <c:pt idx="180">
                  <c:v>0.290622608467024</c:v>
                </c:pt>
                <c:pt idx="181">
                  <c:v>0.104229756186881</c:v>
                </c:pt>
                <c:pt idx="182">
                  <c:v>0.126413792132062</c:v>
                </c:pt>
                <c:pt idx="183">
                  <c:v>0.102821245968139</c:v>
                </c:pt>
                <c:pt idx="184">
                  <c:v>0.024414177124855</c:v>
                </c:pt>
                <c:pt idx="185">
                  <c:v>0.0901446539994647</c:v>
                </c:pt>
                <c:pt idx="186">
                  <c:v>0.0825152236479476</c:v>
                </c:pt>
                <c:pt idx="187">
                  <c:v>0.0169021226248996</c:v>
                </c:pt>
                <c:pt idx="188">
                  <c:v>0.099534722124409</c:v>
                </c:pt>
                <c:pt idx="189">
                  <c:v>0.256231483959416</c:v>
                </c:pt>
                <c:pt idx="190">
                  <c:v>0.0187801362498885</c:v>
                </c:pt>
                <c:pt idx="191">
                  <c:v>0.159631158124052</c:v>
                </c:pt>
                <c:pt idx="192">
                  <c:v>0.0671389870933514</c:v>
                </c:pt>
                <c:pt idx="193">
                  <c:v>0.07746806203079</c:v>
                </c:pt>
                <c:pt idx="194">
                  <c:v>0.0615049462183848</c:v>
                </c:pt>
                <c:pt idx="195">
                  <c:v>0.0274659492654619</c:v>
                </c:pt>
                <c:pt idx="196">
                  <c:v>0.07746806203079</c:v>
                </c:pt>
                <c:pt idx="197">
                  <c:v>0.0117375851561803</c:v>
                </c:pt>
                <c:pt idx="198">
                  <c:v>0.0176063777342705</c:v>
                </c:pt>
                <c:pt idx="199">
                  <c:v>0.0338042452497993</c:v>
                </c:pt>
                <c:pt idx="200">
                  <c:v>0.0131460953749219</c:v>
                </c:pt>
                <c:pt idx="201">
                  <c:v>0.0300482179998216</c:v>
                </c:pt>
                <c:pt idx="202">
                  <c:v>0.0271138217107765</c:v>
                </c:pt>
                <c:pt idx="203">
                  <c:v>0.00939006812494424</c:v>
                </c:pt>
                <c:pt idx="204">
                  <c:v>0.230760924170505</c:v>
                </c:pt>
                <c:pt idx="205">
                  <c:v>0.0112680817499331</c:v>
                </c:pt>
                <c:pt idx="206">
                  <c:v>0.00140851021874164</c:v>
                </c:pt>
                <c:pt idx="207">
                  <c:v>0.00422553065622491</c:v>
                </c:pt>
                <c:pt idx="208">
                  <c:v>0.0495326093590809</c:v>
                </c:pt>
                <c:pt idx="209">
                  <c:v>0.00187801362498885</c:v>
                </c:pt>
                <c:pt idx="210">
                  <c:v>0.0197191430623829</c:v>
                </c:pt>
                <c:pt idx="211">
                  <c:v>0.0314567282185632</c:v>
                </c:pt>
                <c:pt idx="212">
                  <c:v>0.0295787145935744</c:v>
                </c:pt>
                <c:pt idx="213">
                  <c:v>0.084041109718251</c:v>
                </c:pt>
                <c:pt idx="214">
                  <c:v>0.167025836772446</c:v>
                </c:pt>
                <c:pt idx="215">
                  <c:v>0.112798193350893</c:v>
                </c:pt>
                <c:pt idx="216">
                  <c:v>0.0694865041245874</c:v>
                </c:pt>
                <c:pt idx="217">
                  <c:v>0.142259532092905</c:v>
                </c:pt>
                <c:pt idx="218">
                  <c:v>0.0117375851561803</c:v>
                </c:pt>
                <c:pt idx="219">
                  <c:v>0.00281702043748327</c:v>
                </c:pt>
                <c:pt idx="220">
                  <c:v>0.0275833251170237</c:v>
                </c:pt>
                <c:pt idx="221">
                  <c:v>0.0248836805311022</c:v>
                </c:pt>
                <c:pt idx="222">
                  <c:v>0.0227709152029898</c:v>
                </c:pt>
                <c:pt idx="223">
                  <c:v>0.0</c:v>
                </c:pt>
                <c:pt idx="224">
                  <c:v>0.0680779939058458</c:v>
                </c:pt>
                <c:pt idx="225">
                  <c:v>0.101412735749398</c:v>
                </c:pt>
                <c:pt idx="226">
                  <c:v>0.0515279988356315</c:v>
                </c:pt>
                <c:pt idx="227">
                  <c:v>0.0277007009685855</c:v>
                </c:pt>
                <c:pt idx="228">
                  <c:v>0.0961308224291167</c:v>
                </c:pt>
                <c:pt idx="229">
                  <c:v>0.0870928818588579</c:v>
                </c:pt>
                <c:pt idx="230">
                  <c:v>0.158105272053749</c:v>
                </c:pt>
                <c:pt idx="231">
                  <c:v>0.15493612406158</c:v>
                </c:pt>
                <c:pt idx="232">
                  <c:v>0.119723368593039</c:v>
                </c:pt>
                <c:pt idx="233">
                  <c:v>0.0964829499838021</c:v>
                </c:pt>
                <c:pt idx="234">
                  <c:v>0.103290749374387</c:v>
                </c:pt>
                <c:pt idx="235">
                  <c:v>0.0723035245620707</c:v>
                </c:pt>
                <c:pt idx="236">
                  <c:v>0.0676084904995986</c:v>
                </c:pt>
                <c:pt idx="237">
                  <c:v>0.151532224366288</c:v>
                </c:pt>
                <c:pt idx="238">
                  <c:v>0.130052443530478</c:v>
                </c:pt>
                <c:pt idx="239">
                  <c:v>0.0427248099684963</c:v>
                </c:pt>
                <c:pt idx="240">
                  <c:v>0.0693691282730256</c:v>
                </c:pt>
                <c:pt idx="241">
                  <c:v>0.075120544999554</c:v>
                </c:pt>
                <c:pt idx="242">
                  <c:v>0.0939006812494424</c:v>
                </c:pt>
                <c:pt idx="243">
                  <c:v>0.0490631059528337</c:v>
                </c:pt>
                <c:pt idx="244">
                  <c:v>0.100356353085342</c:v>
                </c:pt>
                <c:pt idx="245">
                  <c:v>0.0731251555230033</c:v>
                </c:pt>
                <c:pt idx="246">
                  <c:v>0.175594273936457</c:v>
                </c:pt>
                <c:pt idx="247">
                  <c:v>0.0429595616716199</c:v>
                </c:pt>
                <c:pt idx="248">
                  <c:v>0.00422553065622491</c:v>
                </c:pt>
                <c:pt idx="249">
                  <c:v>0.00704255109370818</c:v>
                </c:pt>
                <c:pt idx="250">
                  <c:v>0.00985957153119146</c:v>
                </c:pt>
                <c:pt idx="251">
                  <c:v>0.0</c:v>
                </c:pt>
                <c:pt idx="252">
                  <c:v>0.0</c:v>
                </c:pt>
                <c:pt idx="253">
                  <c:v>0.015493612406158</c:v>
                </c:pt>
                <c:pt idx="254">
                  <c:v>0.0</c:v>
                </c:pt>
                <c:pt idx="255">
                  <c:v>0.015493612406158</c:v>
                </c:pt>
                <c:pt idx="256">
                  <c:v>0.00704255109370818</c:v>
                </c:pt>
                <c:pt idx="257">
                  <c:v>0.00281702043748327</c:v>
                </c:pt>
                <c:pt idx="258">
                  <c:v>0.0126765919686747</c:v>
                </c:pt>
                <c:pt idx="259">
                  <c:v>0.0</c:v>
                </c:pt>
                <c:pt idx="260">
                  <c:v>0.0</c:v>
                </c:pt>
                <c:pt idx="261">
                  <c:v>0.00422553065622491</c:v>
                </c:pt>
                <c:pt idx="262">
                  <c:v>0.00704255109370818</c:v>
                </c:pt>
                <c:pt idx="263">
                  <c:v>0.0136155987811692</c:v>
                </c:pt>
                <c:pt idx="264">
                  <c:v>0.0665521078355423</c:v>
                </c:pt>
                <c:pt idx="265">
                  <c:v>0.00422553065622491</c:v>
                </c:pt>
                <c:pt idx="266">
                  <c:v>0.0323957350310576</c:v>
                </c:pt>
                <c:pt idx="267">
                  <c:v>0.00492978576559573</c:v>
                </c:pt>
                <c:pt idx="268">
                  <c:v>0.00985957153119146</c:v>
                </c:pt>
                <c:pt idx="269">
                  <c:v>0.0</c:v>
                </c:pt>
                <c:pt idx="270">
                  <c:v>0.00704255109370818</c:v>
                </c:pt>
                <c:pt idx="271">
                  <c:v>0.0126765919686747</c:v>
                </c:pt>
                <c:pt idx="272">
                  <c:v>0.0</c:v>
                </c:pt>
                <c:pt idx="273">
                  <c:v>0.00316914799216868</c:v>
                </c:pt>
                <c:pt idx="274">
                  <c:v>0.127704926499242</c:v>
                </c:pt>
                <c:pt idx="275">
                  <c:v>0.0502368644684517</c:v>
                </c:pt>
                <c:pt idx="276">
                  <c:v>0.0924921710307008</c:v>
                </c:pt>
                <c:pt idx="277">
                  <c:v>0.191322638045739</c:v>
                </c:pt>
                <c:pt idx="278">
                  <c:v>0.0723035245620707</c:v>
                </c:pt>
                <c:pt idx="279">
                  <c:v>0.0164326192186524</c:v>
                </c:pt>
                <c:pt idx="280">
                  <c:v>0.115028334530567</c:v>
                </c:pt>
                <c:pt idx="281">
                  <c:v>0.0880318886713523</c:v>
                </c:pt>
                <c:pt idx="282">
                  <c:v>0.0962481982806785</c:v>
                </c:pt>
                <c:pt idx="283">
                  <c:v>0.0617396979215084</c:v>
                </c:pt>
                <c:pt idx="284">
                  <c:v>0.137799249733557</c:v>
                </c:pt>
                <c:pt idx="285">
                  <c:v>0.141790028686658</c:v>
                </c:pt>
                <c:pt idx="286">
                  <c:v>0.0483588508434629</c:v>
                </c:pt>
                <c:pt idx="287">
                  <c:v>0.0436638167809907</c:v>
                </c:pt>
                <c:pt idx="288">
                  <c:v>0.0374428966482152</c:v>
                </c:pt>
                <c:pt idx="289">
                  <c:v>0.34238535900578</c:v>
                </c:pt>
                <c:pt idx="290">
                  <c:v>0.0920226676244536</c:v>
                </c:pt>
                <c:pt idx="291">
                  <c:v>0.130052443530478</c:v>
                </c:pt>
                <c:pt idx="292">
                  <c:v>0.112211314093084</c:v>
                </c:pt>
                <c:pt idx="293">
                  <c:v>0.125122657764882</c:v>
                </c:pt>
                <c:pt idx="294">
                  <c:v>0.12042762370241</c:v>
                </c:pt>
                <c:pt idx="295">
                  <c:v>0.0441333201872379</c:v>
                </c:pt>
                <c:pt idx="296">
                  <c:v>0.10610776981187</c:v>
                </c:pt>
                <c:pt idx="297">
                  <c:v>0.135216980999197</c:v>
                </c:pt>
                <c:pt idx="298">
                  <c:v>0.0924921710307008</c:v>
                </c:pt>
                <c:pt idx="299">
                  <c:v>0.0422553065622491</c:v>
                </c:pt>
                <c:pt idx="300">
                  <c:v>0.111741810686837</c:v>
                </c:pt>
                <c:pt idx="301">
                  <c:v>0.0478893474372156</c:v>
                </c:pt>
                <c:pt idx="302">
                  <c:v>0.00915531642182064</c:v>
                </c:pt>
                <c:pt idx="303">
                  <c:v>0.084041109718251</c:v>
                </c:pt>
                <c:pt idx="304">
                  <c:v>0.00845106131244982</c:v>
                </c:pt>
                <c:pt idx="305">
                  <c:v>0.0511758712809461</c:v>
                </c:pt>
                <c:pt idx="306">
                  <c:v>0.0666694836871041</c:v>
                </c:pt>
                <c:pt idx="307">
                  <c:v>0.203999230014414</c:v>
                </c:pt>
                <c:pt idx="308">
                  <c:v>0.0711297660464527</c:v>
                </c:pt>
                <c:pt idx="309">
                  <c:v>0.00563404087496655</c:v>
                </c:pt>
                <c:pt idx="310">
                  <c:v>0.102116990858769</c:v>
                </c:pt>
                <c:pt idx="311">
                  <c:v>0.295082890826373</c:v>
                </c:pt>
                <c:pt idx="312">
                  <c:v>0.0183106328436413</c:v>
                </c:pt>
                <c:pt idx="313">
                  <c:v>0.152119103624097</c:v>
                </c:pt>
                <c:pt idx="314">
                  <c:v>0.0187801362498885</c:v>
                </c:pt>
                <c:pt idx="315">
                  <c:v>0.0605659394058904</c:v>
                </c:pt>
                <c:pt idx="316">
                  <c:v>0.148832579780366</c:v>
                </c:pt>
                <c:pt idx="317">
                  <c:v>0.0985957153119146</c:v>
                </c:pt>
                <c:pt idx="318">
                  <c:v>0.271372968810889</c:v>
                </c:pt>
                <c:pt idx="319">
                  <c:v>0.136273363663253</c:v>
                </c:pt>
                <c:pt idx="320">
                  <c:v>0.478893474372157</c:v>
                </c:pt>
                <c:pt idx="321">
                  <c:v>0.00422553065622491</c:v>
                </c:pt>
                <c:pt idx="322">
                  <c:v>0.0312219765154396</c:v>
                </c:pt>
                <c:pt idx="323">
                  <c:v>0.0509411195778225</c:v>
                </c:pt>
                <c:pt idx="324">
                  <c:v>0.0746510415933068</c:v>
                </c:pt>
                <c:pt idx="325">
                  <c:v>0.0117375851561803</c:v>
                </c:pt>
                <c:pt idx="326">
                  <c:v>0.0197191430623829</c:v>
                </c:pt>
                <c:pt idx="327">
                  <c:v>0.24414177124855</c:v>
                </c:pt>
                <c:pt idx="328">
                  <c:v>0.0784070688432844</c:v>
                </c:pt>
                <c:pt idx="329">
                  <c:v>0.150710593405355</c:v>
                </c:pt>
                <c:pt idx="330">
                  <c:v>0.0380297759060242</c:v>
                </c:pt>
                <c:pt idx="331">
                  <c:v>0.172190374241165</c:v>
                </c:pt>
                <c:pt idx="332">
                  <c:v>0.254001342779742</c:v>
                </c:pt>
                <c:pt idx="333">
                  <c:v>0.226770145217404</c:v>
                </c:pt>
                <c:pt idx="334">
                  <c:v>0.0187801362498885</c:v>
                </c:pt>
                <c:pt idx="335">
                  <c:v>0.059626932593396</c:v>
                </c:pt>
                <c:pt idx="336">
                  <c:v>0.191087886342615</c:v>
                </c:pt>
                <c:pt idx="337">
                  <c:v>0.0323957350310576</c:v>
                </c:pt>
                <c:pt idx="338">
                  <c:v>0.0</c:v>
                </c:pt>
                <c:pt idx="339">
                  <c:v>0.0692517524214638</c:v>
                </c:pt>
                <c:pt idx="340">
                  <c:v>0.00798155790620261</c:v>
                </c:pt>
                <c:pt idx="341">
                  <c:v>0.0595095567418341</c:v>
                </c:pt>
                <c:pt idx="342">
                  <c:v>0.092961674436948</c:v>
                </c:pt>
                <c:pt idx="343">
                  <c:v>0.0589226774840251</c:v>
                </c:pt>
                <c:pt idx="344">
                  <c:v>0.00211276532811246</c:v>
                </c:pt>
                <c:pt idx="345">
                  <c:v>0.0330999901404285</c:v>
                </c:pt>
                <c:pt idx="346">
                  <c:v>0.022653539351428</c:v>
                </c:pt>
                <c:pt idx="347">
                  <c:v>0.0227709152029898</c:v>
                </c:pt>
                <c:pt idx="348">
                  <c:v>0.0507063678746989</c:v>
                </c:pt>
                <c:pt idx="349">
                  <c:v>0.00281702043748327</c:v>
                </c:pt>
                <c:pt idx="350">
                  <c:v>0.0342737486560465</c:v>
                </c:pt>
                <c:pt idx="351">
                  <c:v>0.0119723368593039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0.000704255109370818</c:v>
                </c:pt>
                <c:pt idx="356">
                  <c:v>0.0352127554685409</c:v>
                </c:pt>
                <c:pt idx="357">
                  <c:v>0.0112680817499331</c:v>
                </c:pt>
                <c:pt idx="358">
                  <c:v>0.0267616941560911</c:v>
                </c:pt>
                <c:pt idx="359">
                  <c:v>0.00939006812494424</c:v>
                </c:pt>
                <c:pt idx="360">
                  <c:v>0.0</c:v>
                </c:pt>
                <c:pt idx="361">
                  <c:v>0.00563404087496655</c:v>
                </c:pt>
                <c:pt idx="362">
                  <c:v>0.00704255109370818</c:v>
                </c:pt>
                <c:pt idx="363">
                  <c:v>0.0112680817499331</c:v>
                </c:pt>
                <c:pt idx="364">
                  <c:v>0.00563404087496655</c:v>
                </c:pt>
                <c:pt idx="365">
                  <c:v>0.0</c:v>
                </c:pt>
                <c:pt idx="366">
                  <c:v>0.00985957153119146</c:v>
                </c:pt>
                <c:pt idx="367">
                  <c:v>0.0370907690935298</c:v>
                </c:pt>
                <c:pt idx="368">
                  <c:v>0.1093942936556</c:v>
                </c:pt>
                <c:pt idx="369">
                  <c:v>0.0253531839373495</c:v>
                </c:pt>
                <c:pt idx="370">
                  <c:v>0.231934682686123</c:v>
                </c:pt>
                <c:pt idx="371">
                  <c:v>0.00469503406247212</c:v>
                </c:pt>
                <c:pt idx="372">
                  <c:v>0.0206581498748773</c:v>
                </c:pt>
                <c:pt idx="373">
                  <c:v>0.108924790249353</c:v>
                </c:pt>
                <c:pt idx="374">
                  <c:v>0.0318088557732486</c:v>
                </c:pt>
                <c:pt idx="375">
                  <c:v>0.0169021226248996</c:v>
                </c:pt>
                <c:pt idx="376">
                  <c:v>0.0497673610622045</c:v>
                </c:pt>
                <c:pt idx="377">
                  <c:v>0.118314858374298</c:v>
                </c:pt>
                <c:pt idx="378">
                  <c:v>0.0186627603983267</c:v>
                </c:pt>
                <c:pt idx="379">
                  <c:v>0.0075120544999554</c:v>
                </c:pt>
                <c:pt idx="380">
                  <c:v>0.0563404087496655</c:v>
                </c:pt>
                <c:pt idx="381">
                  <c:v>0.0352127554685409</c:v>
                </c:pt>
                <c:pt idx="382">
                  <c:v>0.0633829598433737</c:v>
                </c:pt>
                <c:pt idx="383">
                  <c:v>0.0380297759060242</c:v>
                </c:pt>
                <c:pt idx="384">
                  <c:v>0.0112680817499331</c:v>
                </c:pt>
                <c:pt idx="385">
                  <c:v>0.0037560272499777</c:v>
                </c:pt>
                <c:pt idx="386">
                  <c:v>0.222896742115864</c:v>
                </c:pt>
                <c:pt idx="387">
                  <c:v>0.039907789531013</c:v>
                </c:pt>
                <c:pt idx="388">
                  <c:v>0.224774755740853</c:v>
                </c:pt>
                <c:pt idx="389">
                  <c:v>0.000939006812494424</c:v>
                </c:pt>
                <c:pt idx="390">
                  <c:v>0.241794254217314</c:v>
                </c:pt>
                <c:pt idx="391">
                  <c:v>0.0877971369682287</c:v>
                </c:pt>
                <c:pt idx="392">
                  <c:v>0.0140851021874164</c:v>
                </c:pt>
                <c:pt idx="393">
                  <c:v>0.104229756186881</c:v>
                </c:pt>
                <c:pt idx="394">
                  <c:v>0.0184280086952031</c:v>
                </c:pt>
                <c:pt idx="395">
                  <c:v>0.0169021226248996</c:v>
                </c:pt>
                <c:pt idx="396">
                  <c:v>0.0609180669605758</c:v>
                </c:pt>
                <c:pt idx="397">
                  <c:v>0.155170875764704</c:v>
                </c:pt>
                <c:pt idx="398">
                  <c:v>0.00164326192186524</c:v>
                </c:pt>
                <c:pt idx="399">
                  <c:v>0.0457765821091032</c:v>
                </c:pt>
                <c:pt idx="400">
                  <c:v>0.07746806203079</c:v>
                </c:pt>
                <c:pt idx="401">
                  <c:v>0.132869463967961</c:v>
                </c:pt>
                <c:pt idx="402">
                  <c:v>0.622913644238489</c:v>
                </c:pt>
                <c:pt idx="403">
                  <c:v>0.110333300468095</c:v>
                </c:pt>
                <c:pt idx="404">
                  <c:v>0.125240033616444</c:v>
                </c:pt>
                <c:pt idx="405">
                  <c:v>0.000704255109370818</c:v>
                </c:pt>
                <c:pt idx="406">
                  <c:v>0.237099220154842</c:v>
                </c:pt>
                <c:pt idx="407">
                  <c:v>0.141790028686658</c:v>
                </c:pt>
                <c:pt idx="408">
                  <c:v>0.103173373522825</c:v>
                </c:pt>
                <c:pt idx="409">
                  <c:v>0.0849801165307454</c:v>
                </c:pt>
                <c:pt idx="410">
                  <c:v>0.0842758614213746</c:v>
                </c:pt>
                <c:pt idx="411">
                  <c:v>0.0792286998042171</c:v>
                </c:pt>
                <c:pt idx="412">
                  <c:v>0.061974449624632</c:v>
                </c:pt>
                <c:pt idx="413">
                  <c:v>0.0967177016869257</c:v>
                </c:pt>
                <c:pt idx="414">
                  <c:v>0.0563404087496655</c:v>
                </c:pt>
                <c:pt idx="415">
                  <c:v>0.0410815480466311</c:v>
                </c:pt>
                <c:pt idx="416">
                  <c:v>0.282171547154575</c:v>
                </c:pt>
                <c:pt idx="417">
                  <c:v>0.0877971369682287</c:v>
                </c:pt>
                <c:pt idx="418">
                  <c:v>0.118314858374298</c:v>
                </c:pt>
                <c:pt idx="419">
                  <c:v>0.373724711372781</c:v>
                </c:pt>
                <c:pt idx="420">
                  <c:v>0.0910836608119592</c:v>
                </c:pt>
                <c:pt idx="421">
                  <c:v>0.0981262119056673</c:v>
                </c:pt>
                <c:pt idx="422">
                  <c:v>0.075120544999554</c:v>
                </c:pt>
                <c:pt idx="423">
                  <c:v>0.0436638167809907</c:v>
                </c:pt>
                <c:pt idx="424">
                  <c:v>0.239446737186078</c:v>
                </c:pt>
                <c:pt idx="425">
                  <c:v>0.173951012014592</c:v>
                </c:pt>
                <c:pt idx="426">
                  <c:v>0.0901446539994647</c:v>
                </c:pt>
                <c:pt idx="427">
                  <c:v>0.0731251555230033</c:v>
                </c:pt>
                <c:pt idx="428">
                  <c:v>0.0164326192186524</c:v>
                </c:pt>
                <c:pt idx="429">
                  <c:v>0.07746806203079</c:v>
                </c:pt>
                <c:pt idx="430">
                  <c:v>0.0507063678746989</c:v>
                </c:pt>
                <c:pt idx="431">
                  <c:v>0.0199538947655065</c:v>
                </c:pt>
                <c:pt idx="432">
                  <c:v>0.187566610795761</c:v>
                </c:pt>
                <c:pt idx="433">
                  <c:v>0.0549318985309238</c:v>
                </c:pt>
                <c:pt idx="434">
                  <c:v>0.0478893474372156</c:v>
                </c:pt>
                <c:pt idx="435">
                  <c:v>0.0185453845467649</c:v>
                </c:pt>
                <c:pt idx="436">
                  <c:v>0.205172988530032</c:v>
                </c:pt>
                <c:pt idx="437">
                  <c:v>0.306350972576306</c:v>
                </c:pt>
                <c:pt idx="438">
                  <c:v>0.037560272499777</c:v>
                </c:pt>
                <c:pt idx="439">
                  <c:v>0.0288744594842036</c:v>
                </c:pt>
                <c:pt idx="440">
                  <c:v>0.0549318985309238</c:v>
                </c:pt>
                <c:pt idx="441">
                  <c:v>0.135686484405444</c:v>
                </c:pt>
                <c:pt idx="442">
                  <c:v>0.0699560075308346</c:v>
                </c:pt>
                <c:pt idx="443">
                  <c:v>0.0913184125150828</c:v>
                </c:pt>
                <c:pt idx="444">
                  <c:v>0.121131878811781</c:v>
                </c:pt>
                <c:pt idx="445">
                  <c:v>0.170429736467738</c:v>
                </c:pt>
                <c:pt idx="446">
                  <c:v>0.189679376123874</c:v>
                </c:pt>
                <c:pt idx="447">
                  <c:v>0.4400420675052</c:v>
                </c:pt>
                <c:pt idx="448">
                  <c:v>0.351658051279162</c:v>
                </c:pt>
                <c:pt idx="449">
                  <c:v>0.0784070688432844</c:v>
                </c:pt>
                <c:pt idx="450">
                  <c:v>0.030987224812316</c:v>
                </c:pt>
                <c:pt idx="451">
                  <c:v>0.202825471498796</c:v>
                </c:pt>
                <c:pt idx="452">
                  <c:v>0.43288214055993</c:v>
                </c:pt>
                <c:pt idx="453">
                  <c:v>0.104464507890005</c:v>
                </c:pt>
                <c:pt idx="454">
                  <c:v>0.0832194787573184</c:v>
                </c:pt>
                <c:pt idx="455">
                  <c:v>0.173716260311469</c:v>
                </c:pt>
                <c:pt idx="456">
                  <c:v>0.122070885624275</c:v>
                </c:pt>
                <c:pt idx="457">
                  <c:v>0.179585052889559</c:v>
                </c:pt>
                <c:pt idx="458">
                  <c:v>0.015493612406158</c:v>
                </c:pt>
                <c:pt idx="459">
                  <c:v>0.0353301313201027</c:v>
                </c:pt>
                <c:pt idx="460">
                  <c:v>0.059626932593396</c:v>
                </c:pt>
                <c:pt idx="461">
                  <c:v>0.343676493372959</c:v>
                </c:pt>
                <c:pt idx="462">
                  <c:v>0.367855918794691</c:v>
                </c:pt>
                <c:pt idx="463">
                  <c:v>0.0896751505932175</c:v>
                </c:pt>
                <c:pt idx="464">
                  <c:v>0.126531167983624</c:v>
                </c:pt>
                <c:pt idx="465">
                  <c:v>0.0471850923278448</c:v>
                </c:pt>
                <c:pt idx="466">
                  <c:v>0.102703870116578</c:v>
                </c:pt>
                <c:pt idx="467">
                  <c:v>0.0436638167809907</c:v>
                </c:pt>
                <c:pt idx="468">
                  <c:v>0.045307078702856</c:v>
                </c:pt>
                <c:pt idx="469">
                  <c:v>0.351071172021353</c:v>
                </c:pt>
                <c:pt idx="470">
                  <c:v>0.0511758712809461</c:v>
                </c:pt>
                <c:pt idx="471">
                  <c:v>0.0690170007183402</c:v>
                </c:pt>
                <c:pt idx="472">
                  <c:v>0.0652609734683625</c:v>
                </c:pt>
                <c:pt idx="473">
                  <c:v>0.0225361634998662</c:v>
                </c:pt>
                <c:pt idx="474">
                  <c:v>0.00281702043748327</c:v>
                </c:pt>
                <c:pt idx="475">
                  <c:v>0.00704255109370818</c:v>
                </c:pt>
                <c:pt idx="476">
                  <c:v>0.0</c:v>
                </c:pt>
                <c:pt idx="477">
                  <c:v>0.0</c:v>
                </c:pt>
                <c:pt idx="478">
                  <c:v>0.00704255109370818</c:v>
                </c:pt>
                <c:pt idx="479">
                  <c:v>0.00281702043748327</c:v>
                </c:pt>
                <c:pt idx="480">
                  <c:v>0.00704255109370818</c:v>
                </c:pt>
                <c:pt idx="481">
                  <c:v>0.00845106131244982</c:v>
                </c:pt>
                <c:pt idx="482">
                  <c:v>0.00985957153119146</c:v>
                </c:pt>
                <c:pt idx="483">
                  <c:v>0.00985957153119146</c:v>
                </c:pt>
                <c:pt idx="484">
                  <c:v>0.00140851021874164</c:v>
                </c:pt>
                <c:pt idx="485">
                  <c:v>0.113971951866511</c:v>
                </c:pt>
                <c:pt idx="486">
                  <c:v>0.0437811926325525</c:v>
                </c:pt>
                <c:pt idx="487">
                  <c:v>0.0267616941560911</c:v>
                </c:pt>
                <c:pt idx="488">
                  <c:v>0.0434290650778671</c:v>
                </c:pt>
                <c:pt idx="489">
                  <c:v>0.054227643421553</c:v>
                </c:pt>
                <c:pt idx="490">
                  <c:v>0.0169021226248996</c:v>
                </c:pt>
                <c:pt idx="491">
                  <c:v>0.0535233883121822</c:v>
                </c:pt>
                <c:pt idx="492">
                  <c:v>0.148128324670995</c:v>
                </c:pt>
                <c:pt idx="493">
                  <c:v>0.0741815381870595</c:v>
                </c:pt>
                <c:pt idx="494">
                  <c:v>0.0037560272499777</c:v>
                </c:pt>
                <c:pt idx="495">
                  <c:v>0.00845106131244982</c:v>
                </c:pt>
                <c:pt idx="496">
                  <c:v>0.0396730378278894</c:v>
                </c:pt>
                <c:pt idx="497">
                  <c:v>0.0389687827185186</c:v>
                </c:pt>
                <c:pt idx="498">
                  <c:v>0.0624439530308792</c:v>
                </c:pt>
                <c:pt idx="499">
                  <c:v>0.128996060866422</c:v>
                </c:pt>
                <c:pt idx="500">
                  <c:v>0.0172542501795851</c:v>
                </c:pt>
                <c:pt idx="501">
                  <c:v>0.0624439530308792</c:v>
                </c:pt>
                <c:pt idx="502">
                  <c:v>0.086388626749487</c:v>
                </c:pt>
                <c:pt idx="503">
                  <c:v>0.123479395843017</c:v>
                </c:pt>
                <c:pt idx="504">
                  <c:v>0.0877971369682287</c:v>
                </c:pt>
                <c:pt idx="505">
                  <c:v>0.0200712706170683</c:v>
                </c:pt>
                <c:pt idx="506">
                  <c:v>0.0370907690935298</c:v>
                </c:pt>
                <c:pt idx="507">
                  <c:v>0.0408467963435075</c:v>
                </c:pt>
                <c:pt idx="508">
                  <c:v>0.0544623951246766</c:v>
                </c:pt>
                <c:pt idx="509">
                  <c:v>0.0507063678746989</c:v>
                </c:pt>
                <c:pt idx="510">
                  <c:v>0.206581498748773</c:v>
                </c:pt>
                <c:pt idx="511">
                  <c:v>0.075120544999554</c:v>
                </c:pt>
                <c:pt idx="512">
                  <c:v>0.0126765919686747</c:v>
                </c:pt>
                <c:pt idx="513">
                  <c:v>0.115028334530567</c:v>
                </c:pt>
                <c:pt idx="514">
                  <c:v>0.0150241089999108</c:v>
                </c:pt>
                <c:pt idx="515">
                  <c:v>0.024414177124855</c:v>
                </c:pt>
                <c:pt idx="516">
                  <c:v>0.289566225802968</c:v>
                </c:pt>
                <c:pt idx="517">
                  <c:v>0.0436638167809907</c:v>
                </c:pt>
                <c:pt idx="518">
                  <c:v>0.102351742561892</c:v>
                </c:pt>
                <c:pt idx="519">
                  <c:v>0.0455418304059796</c:v>
                </c:pt>
                <c:pt idx="520">
                  <c:v>0.0388514068669568</c:v>
                </c:pt>
                <c:pt idx="521">
                  <c:v>0.202355968092549</c:v>
                </c:pt>
                <c:pt idx="522">
                  <c:v>0.0281702043748327</c:v>
                </c:pt>
                <c:pt idx="523">
                  <c:v>0.0561056570465419</c:v>
                </c:pt>
                <c:pt idx="524">
                  <c:v>0.104229756186881</c:v>
                </c:pt>
                <c:pt idx="525">
                  <c:v>0.153997117249086</c:v>
                </c:pt>
                <c:pt idx="526">
                  <c:v>0.0665521078355423</c:v>
                </c:pt>
                <c:pt idx="527">
                  <c:v>0.0671389870933514</c:v>
                </c:pt>
                <c:pt idx="528">
                  <c:v>0.0478893474372156</c:v>
                </c:pt>
                <c:pt idx="529">
                  <c:v>0.0333347418435521</c:v>
                </c:pt>
                <c:pt idx="530">
                  <c:v>0.0558709053434183</c:v>
                </c:pt>
                <c:pt idx="531">
                  <c:v>0.403186050114794</c:v>
                </c:pt>
                <c:pt idx="532">
                  <c:v>0.259518007803147</c:v>
                </c:pt>
                <c:pt idx="533">
                  <c:v>0.0539928917184294</c:v>
                </c:pt>
                <c:pt idx="534">
                  <c:v>0.104229756186881</c:v>
                </c:pt>
                <c:pt idx="535">
                  <c:v>0.0676084904995986</c:v>
                </c:pt>
                <c:pt idx="536">
                  <c:v>0.0723035245620707</c:v>
                </c:pt>
                <c:pt idx="537">
                  <c:v>0.0708950143433291</c:v>
                </c:pt>
                <c:pt idx="538">
                  <c:v>0.00856843716401162</c:v>
                </c:pt>
                <c:pt idx="539">
                  <c:v>0.246958791686034</c:v>
                </c:pt>
                <c:pt idx="540">
                  <c:v>0.090614157405712</c:v>
                </c:pt>
                <c:pt idx="541">
                  <c:v>0.0262921907498439</c:v>
                </c:pt>
                <c:pt idx="542">
                  <c:v>0.22911766224864</c:v>
                </c:pt>
                <c:pt idx="543">
                  <c:v>0.0600964359996432</c:v>
                </c:pt>
                <c:pt idx="544">
                  <c:v>0.315506288998127</c:v>
                </c:pt>
                <c:pt idx="545">
                  <c:v>0.106929400772803</c:v>
                </c:pt>
                <c:pt idx="546">
                  <c:v>0.177941790967693</c:v>
                </c:pt>
                <c:pt idx="547">
                  <c:v>0.099534722124409</c:v>
                </c:pt>
                <c:pt idx="548">
                  <c:v>0.0394382861247658</c:v>
                </c:pt>
                <c:pt idx="549">
                  <c:v>0.0671389870933514</c:v>
                </c:pt>
                <c:pt idx="550">
                  <c:v>0.135686484405444</c:v>
                </c:pt>
                <c:pt idx="551">
                  <c:v>0.0793460756557789</c:v>
                </c:pt>
                <c:pt idx="552">
                  <c:v>0.0197191430623829</c:v>
                </c:pt>
                <c:pt idx="553">
                  <c:v>0.00704255109370818</c:v>
                </c:pt>
                <c:pt idx="554">
                  <c:v>0.0183106328436413</c:v>
                </c:pt>
                <c:pt idx="555">
                  <c:v>0.0112680817499331</c:v>
                </c:pt>
                <c:pt idx="556">
                  <c:v>0.0</c:v>
                </c:pt>
                <c:pt idx="557">
                  <c:v>0.00704255109370818</c:v>
                </c:pt>
                <c:pt idx="558">
                  <c:v>0.030987224812316</c:v>
                </c:pt>
                <c:pt idx="559">
                  <c:v>0.0</c:v>
                </c:pt>
                <c:pt idx="560">
                  <c:v>0.0</c:v>
                </c:pt>
                <c:pt idx="561">
                  <c:v>0.0225361634998662</c:v>
                </c:pt>
                <c:pt idx="562">
                  <c:v>0.00739467864839359</c:v>
                </c:pt>
                <c:pt idx="563">
                  <c:v>0.00422553065622491</c:v>
                </c:pt>
                <c:pt idx="564">
                  <c:v>0.0225361634998662</c:v>
                </c:pt>
                <c:pt idx="565">
                  <c:v>0.0</c:v>
                </c:pt>
                <c:pt idx="566">
                  <c:v>0.184514838655154</c:v>
                </c:pt>
                <c:pt idx="567">
                  <c:v>0.0812240892807677</c:v>
                </c:pt>
                <c:pt idx="568">
                  <c:v>0.345085003591701</c:v>
                </c:pt>
                <c:pt idx="569">
                  <c:v>0.56176082557479</c:v>
                </c:pt>
                <c:pt idx="570">
                  <c:v>0.15880952716312</c:v>
                </c:pt>
                <c:pt idx="571">
                  <c:v>0.126765919686747</c:v>
                </c:pt>
                <c:pt idx="572">
                  <c:v>0.120192871999286</c:v>
                </c:pt>
                <c:pt idx="573">
                  <c:v>0.135216980999197</c:v>
                </c:pt>
                <c:pt idx="574">
                  <c:v>0.0197191430623829</c:v>
                </c:pt>
                <c:pt idx="575">
                  <c:v>0.0600964359996432</c:v>
                </c:pt>
                <c:pt idx="576">
                  <c:v>0.0262921907498439</c:v>
                </c:pt>
                <c:pt idx="577">
                  <c:v>0.113619824311825</c:v>
                </c:pt>
                <c:pt idx="578">
                  <c:v>0.197191430623829</c:v>
                </c:pt>
                <c:pt idx="579">
                  <c:v>0.196956678920706</c:v>
                </c:pt>
                <c:pt idx="580">
                  <c:v>0.105286138850937</c:v>
                </c:pt>
                <c:pt idx="581">
                  <c:v>0.128643933311736</c:v>
                </c:pt>
                <c:pt idx="582">
                  <c:v>0.121131878811781</c:v>
                </c:pt>
                <c:pt idx="583">
                  <c:v>0.0267616941560911</c:v>
                </c:pt>
                <c:pt idx="584">
                  <c:v>0.090614157405712</c:v>
                </c:pt>
                <c:pt idx="585">
                  <c:v>0.116906348155556</c:v>
                </c:pt>
                <c:pt idx="586">
                  <c:v>0.218788587311201</c:v>
                </c:pt>
                <c:pt idx="587">
                  <c:v>0.0732425313745651</c:v>
                </c:pt>
                <c:pt idx="588">
                  <c:v>0.0967177016869257</c:v>
                </c:pt>
                <c:pt idx="589">
                  <c:v>0.0258226873435967</c:v>
                </c:pt>
                <c:pt idx="590">
                  <c:v>0.153997117249086</c:v>
                </c:pt>
                <c:pt idx="591">
                  <c:v>0.145546055936636</c:v>
                </c:pt>
                <c:pt idx="592">
                  <c:v>0.0421379307106873</c:v>
                </c:pt>
                <c:pt idx="593">
                  <c:v>0.0525843814996878</c:v>
                </c:pt>
                <c:pt idx="594">
                  <c:v>0.068547497312093</c:v>
                </c:pt>
                <c:pt idx="595">
                  <c:v>0.0557535294918565</c:v>
                </c:pt>
                <c:pt idx="596">
                  <c:v>0.0516453746871933</c:v>
                </c:pt>
                <c:pt idx="597">
                  <c:v>0.0291092111873272</c:v>
                </c:pt>
                <c:pt idx="598">
                  <c:v>0.0652609734683625</c:v>
                </c:pt>
                <c:pt idx="599">
                  <c:v>0.0366212656872825</c:v>
                </c:pt>
                <c:pt idx="600">
                  <c:v>0.0223014117967426</c:v>
                </c:pt>
                <c:pt idx="601">
                  <c:v>0.0726556521167561</c:v>
                </c:pt>
                <c:pt idx="602">
                  <c:v>0.00140851021874164</c:v>
                </c:pt>
                <c:pt idx="603">
                  <c:v>0.0416684273044401</c:v>
                </c:pt>
                <c:pt idx="604">
                  <c:v>0.0342737486560465</c:v>
                </c:pt>
                <c:pt idx="605">
                  <c:v>0.170429736467738</c:v>
                </c:pt>
                <c:pt idx="606">
                  <c:v>0.166908460920884</c:v>
                </c:pt>
                <c:pt idx="607">
                  <c:v>0.153527613842838</c:v>
                </c:pt>
                <c:pt idx="608">
                  <c:v>0.122070885624275</c:v>
                </c:pt>
                <c:pt idx="609">
                  <c:v>0.0821630960932622</c:v>
                </c:pt>
                <c:pt idx="610">
                  <c:v>0.222309862858055</c:v>
                </c:pt>
                <c:pt idx="611">
                  <c:v>0.119019113483668</c:v>
                </c:pt>
                <c:pt idx="612">
                  <c:v>0.0434290650778671</c:v>
                </c:pt>
                <c:pt idx="613">
                  <c:v>0.0239446737186078</c:v>
                </c:pt>
                <c:pt idx="614">
                  <c:v>0.0145546055936636</c:v>
                </c:pt>
                <c:pt idx="615">
                  <c:v>0.143433290608523</c:v>
                </c:pt>
                <c:pt idx="616">
                  <c:v>0.115732589639938</c:v>
                </c:pt>
                <c:pt idx="617">
                  <c:v>0.0638524632496209</c:v>
                </c:pt>
                <c:pt idx="618">
                  <c:v>0.00563404087496655</c:v>
                </c:pt>
                <c:pt idx="619">
                  <c:v>0.0876797611166669</c:v>
                </c:pt>
                <c:pt idx="620">
                  <c:v>0.0408467963435075</c:v>
                </c:pt>
                <c:pt idx="621">
                  <c:v>0.148363076374119</c:v>
                </c:pt>
                <c:pt idx="622">
                  <c:v>0.164326192186524</c:v>
                </c:pt>
                <c:pt idx="623">
                  <c:v>0.099534722124409</c:v>
                </c:pt>
                <c:pt idx="624">
                  <c:v>0.061974449624632</c:v>
                </c:pt>
                <c:pt idx="625">
                  <c:v>0.0605659394058904</c:v>
                </c:pt>
                <c:pt idx="626">
                  <c:v>0.213154546436234</c:v>
                </c:pt>
                <c:pt idx="627">
                  <c:v>0.184045335248907</c:v>
                </c:pt>
                <c:pt idx="628">
                  <c:v>0.0680779939058458</c:v>
                </c:pt>
                <c:pt idx="629">
                  <c:v>0.138973008249175</c:v>
                </c:pt>
                <c:pt idx="630">
                  <c:v>0.121131878811781</c:v>
                </c:pt>
                <c:pt idx="631">
                  <c:v>0.169021226248996</c:v>
                </c:pt>
                <c:pt idx="632">
                  <c:v>0.0440159443356761</c:v>
                </c:pt>
                <c:pt idx="633">
                  <c:v>0.163856688780277</c:v>
                </c:pt>
                <c:pt idx="634">
                  <c:v>0.121601382218028</c:v>
                </c:pt>
                <c:pt idx="635">
                  <c:v>0.139442511655422</c:v>
                </c:pt>
                <c:pt idx="636">
                  <c:v>0.0755900484058012</c:v>
                </c:pt>
                <c:pt idx="637">
                  <c:v>0.0</c:v>
                </c:pt>
                <c:pt idx="638">
                  <c:v>0.0300482179998216</c:v>
                </c:pt>
                <c:pt idx="639">
                  <c:v>0.0732425313745651</c:v>
                </c:pt>
                <c:pt idx="640">
                  <c:v>0.0169021226248996</c:v>
                </c:pt>
                <c:pt idx="641">
                  <c:v>0.0338042452497993</c:v>
                </c:pt>
                <c:pt idx="642">
                  <c:v>0.0436638167809907</c:v>
                </c:pt>
                <c:pt idx="643">
                  <c:v>0.00704255109370818</c:v>
                </c:pt>
                <c:pt idx="644">
                  <c:v>0.0577489189684071</c:v>
                </c:pt>
                <c:pt idx="645">
                  <c:v>0.0194843913592593</c:v>
                </c:pt>
                <c:pt idx="646">
                  <c:v>0.00985957153119146</c:v>
                </c:pt>
                <c:pt idx="647">
                  <c:v>0.00739467864839359</c:v>
                </c:pt>
                <c:pt idx="648">
                  <c:v>0.038734031015395</c:v>
                </c:pt>
                <c:pt idx="649">
                  <c:v>0.0126765919686747</c:v>
                </c:pt>
                <c:pt idx="650">
                  <c:v>0.0352127554685409</c:v>
                </c:pt>
                <c:pt idx="651">
                  <c:v>0.0177237535858323</c:v>
                </c:pt>
                <c:pt idx="652">
                  <c:v>0.0227709152029898</c:v>
                </c:pt>
                <c:pt idx="653">
                  <c:v>0.0180758811405177</c:v>
                </c:pt>
                <c:pt idx="654">
                  <c:v>0.00422553065622491</c:v>
                </c:pt>
                <c:pt idx="655">
                  <c:v>0.0350953796169791</c:v>
                </c:pt>
                <c:pt idx="656">
                  <c:v>0.127704926499242</c:v>
                </c:pt>
                <c:pt idx="657">
                  <c:v>0.0666694836871041</c:v>
                </c:pt>
                <c:pt idx="658">
                  <c:v>0.198952068397256</c:v>
                </c:pt>
                <c:pt idx="659">
                  <c:v>0.0869755060072961</c:v>
                </c:pt>
                <c:pt idx="660">
                  <c:v>0.0948396880619369</c:v>
                </c:pt>
                <c:pt idx="661">
                  <c:v>0.0234751703123606</c:v>
                </c:pt>
                <c:pt idx="662">
                  <c:v>0.0352127554685409</c:v>
                </c:pt>
                <c:pt idx="663">
                  <c:v>0.0333347418435521</c:v>
                </c:pt>
                <c:pt idx="664">
                  <c:v>0.115145710382129</c:v>
                </c:pt>
                <c:pt idx="665">
                  <c:v>0.0186627603983267</c:v>
                </c:pt>
                <c:pt idx="666">
                  <c:v>0.0483588508434629</c:v>
                </c:pt>
                <c:pt idx="667">
                  <c:v>0.0600964359996432</c:v>
                </c:pt>
                <c:pt idx="668">
                  <c:v>0.0380297759060242</c:v>
                </c:pt>
                <c:pt idx="669">
                  <c:v>0.0525843814996878</c:v>
                </c:pt>
                <c:pt idx="670">
                  <c:v>0.059626932593396</c:v>
                </c:pt>
                <c:pt idx="671">
                  <c:v>0.262452404092192</c:v>
                </c:pt>
                <c:pt idx="672">
                  <c:v>0.059626932593396</c:v>
                </c:pt>
                <c:pt idx="673">
                  <c:v>0.0272311975623383</c:v>
                </c:pt>
                <c:pt idx="674">
                  <c:v>0.212567667178425</c:v>
                </c:pt>
                <c:pt idx="675">
                  <c:v>0.0893230230385321</c:v>
                </c:pt>
                <c:pt idx="676">
                  <c:v>0.332291035771464</c:v>
                </c:pt>
                <c:pt idx="677">
                  <c:v>0.193670155076975</c:v>
                </c:pt>
                <c:pt idx="678">
                  <c:v>0.0408467963435075</c:v>
                </c:pt>
                <c:pt idx="679">
                  <c:v>0.0267616941560911</c:v>
                </c:pt>
                <c:pt idx="680">
                  <c:v>0.157987896202187</c:v>
                </c:pt>
                <c:pt idx="681">
                  <c:v>0.0666694836871041</c:v>
                </c:pt>
                <c:pt idx="682">
                  <c:v>0.114089327718073</c:v>
                </c:pt>
                <c:pt idx="683">
                  <c:v>0.159865909827176</c:v>
                </c:pt>
                <c:pt idx="684">
                  <c:v>0.405181439591344</c:v>
                </c:pt>
                <c:pt idx="685">
                  <c:v>0.119019113483668</c:v>
                </c:pt>
                <c:pt idx="686">
                  <c:v>0.103760252780634</c:v>
                </c:pt>
                <c:pt idx="687">
                  <c:v>0.192261644858233</c:v>
                </c:pt>
                <c:pt idx="688">
                  <c:v>0.0845106131244982</c:v>
                </c:pt>
                <c:pt idx="689">
                  <c:v>0.00316914799216868</c:v>
                </c:pt>
                <c:pt idx="690">
                  <c:v>0.0754726725542394</c:v>
                </c:pt>
                <c:pt idx="691">
                  <c:v>0.0130287195233601</c:v>
                </c:pt>
                <c:pt idx="692">
                  <c:v>0.0176063777342705</c:v>
                </c:pt>
                <c:pt idx="693">
                  <c:v>0.0116202093046185</c:v>
                </c:pt>
                <c:pt idx="694">
                  <c:v>0.024414177124855</c:v>
                </c:pt>
                <c:pt idx="695">
                  <c:v>0.0657304768746097</c:v>
                </c:pt>
                <c:pt idx="696">
                  <c:v>0.00422553065622491</c:v>
                </c:pt>
                <c:pt idx="697">
                  <c:v>0.0239446737186078</c:v>
                </c:pt>
                <c:pt idx="698">
                  <c:v>0.00704255109370818</c:v>
                </c:pt>
                <c:pt idx="699">
                  <c:v>0.00281702043748327</c:v>
                </c:pt>
                <c:pt idx="700">
                  <c:v>0.00598616842965196</c:v>
                </c:pt>
                <c:pt idx="701">
                  <c:v>0.0670216112417895</c:v>
                </c:pt>
                <c:pt idx="702">
                  <c:v>0.0239446737186078</c:v>
                </c:pt>
                <c:pt idx="703">
                  <c:v>0.023240418609237</c:v>
                </c:pt>
                <c:pt idx="704">
                  <c:v>0.0492978576559573</c:v>
                </c:pt>
                <c:pt idx="705">
                  <c:v>0.037560272499777</c:v>
                </c:pt>
                <c:pt idx="706">
                  <c:v>0.00422553065622491</c:v>
                </c:pt>
                <c:pt idx="707">
                  <c:v>0.106577273218117</c:v>
                </c:pt>
                <c:pt idx="708">
                  <c:v>0.162682930264659</c:v>
                </c:pt>
                <c:pt idx="709">
                  <c:v>0.0650262217652389</c:v>
                </c:pt>
                <c:pt idx="710">
                  <c:v>0.0807545858745205</c:v>
                </c:pt>
                <c:pt idx="711">
                  <c:v>0.150710593405355</c:v>
                </c:pt>
                <c:pt idx="712">
                  <c:v>0.0577489189684071</c:v>
                </c:pt>
                <c:pt idx="713">
                  <c:v>0.032160983327934</c:v>
                </c:pt>
                <c:pt idx="714">
                  <c:v>0.142259532092905</c:v>
                </c:pt>
                <c:pt idx="715">
                  <c:v>0.0239446737186078</c:v>
                </c:pt>
                <c:pt idx="716">
                  <c:v>0.0394382861247658</c:v>
                </c:pt>
                <c:pt idx="717">
                  <c:v>0.0507063678746989</c:v>
                </c:pt>
                <c:pt idx="718">
                  <c:v>0.503659779051697</c:v>
                </c:pt>
                <c:pt idx="719">
                  <c:v>0.0422553065622491</c:v>
                </c:pt>
                <c:pt idx="720">
                  <c:v>0.0718340211558235</c:v>
                </c:pt>
                <c:pt idx="721">
                  <c:v>0.200947457873807</c:v>
                </c:pt>
                <c:pt idx="722">
                  <c:v>0.178528670225502</c:v>
                </c:pt>
                <c:pt idx="723">
                  <c:v>0.0721861487105089</c:v>
                </c:pt>
                <c:pt idx="724">
                  <c:v>0.145311304233512</c:v>
                </c:pt>
                <c:pt idx="725">
                  <c:v>0.07746806203079</c:v>
                </c:pt>
                <c:pt idx="726">
                  <c:v>0.0</c:v>
                </c:pt>
                <c:pt idx="727">
                  <c:v>0.0253531839373495</c:v>
                </c:pt>
                <c:pt idx="728">
                  <c:v>0.00845106131244982</c:v>
                </c:pt>
                <c:pt idx="729">
                  <c:v>0.00845106131244982</c:v>
                </c:pt>
                <c:pt idx="730">
                  <c:v>0.0</c:v>
                </c:pt>
                <c:pt idx="731">
                  <c:v>0.0211276532811245</c:v>
                </c:pt>
                <c:pt idx="732">
                  <c:v>0.0</c:v>
                </c:pt>
                <c:pt idx="733">
                  <c:v>0.0281702043748327</c:v>
                </c:pt>
                <c:pt idx="734">
                  <c:v>0.0183106328436413</c:v>
                </c:pt>
                <c:pt idx="735">
                  <c:v>0.0253531839373495</c:v>
                </c:pt>
                <c:pt idx="736">
                  <c:v>0.00563404087496655</c:v>
                </c:pt>
                <c:pt idx="737">
                  <c:v>0.0281702043748327</c:v>
                </c:pt>
                <c:pt idx="738">
                  <c:v>0.0169021226248996</c:v>
                </c:pt>
                <c:pt idx="739">
                  <c:v>0.129113436717983</c:v>
                </c:pt>
                <c:pt idx="740">
                  <c:v>0.0525843814996878</c:v>
                </c:pt>
                <c:pt idx="741">
                  <c:v>0.153058110436591</c:v>
                </c:pt>
                <c:pt idx="742">
                  <c:v>0.0877971369682287</c:v>
                </c:pt>
                <c:pt idx="743">
                  <c:v>0.0384992793122714</c:v>
                </c:pt>
                <c:pt idx="744">
                  <c:v>0.0112680817499331</c:v>
                </c:pt>
                <c:pt idx="745">
                  <c:v>0.0753552967026776</c:v>
                </c:pt>
                <c:pt idx="746">
                  <c:v>0.0704255109370818</c:v>
                </c:pt>
                <c:pt idx="747">
                  <c:v>0.055401401937171</c:v>
                </c:pt>
                <c:pt idx="748">
                  <c:v>0.0727730279683179</c:v>
                </c:pt>
                <c:pt idx="749">
                  <c:v>0.0469503406247212</c:v>
                </c:pt>
                <c:pt idx="750">
                  <c:v>0.108455286843106</c:v>
                </c:pt>
                <c:pt idx="751">
                  <c:v>0.271138217107765</c:v>
                </c:pt>
                <c:pt idx="752">
                  <c:v>0.128174429905489</c:v>
                </c:pt>
                <c:pt idx="753">
                  <c:v>0.0586879257809015</c:v>
                </c:pt>
                <c:pt idx="754">
                  <c:v>0.19202689315511</c:v>
                </c:pt>
                <c:pt idx="755">
                  <c:v>0.0807545858745205</c:v>
                </c:pt>
                <c:pt idx="756">
                  <c:v>0.177002784155199</c:v>
                </c:pt>
                <c:pt idx="757">
                  <c:v>0.108924790249353</c:v>
                </c:pt>
                <c:pt idx="758">
                  <c:v>0.129582940124231</c:v>
                </c:pt>
                <c:pt idx="759">
                  <c:v>0.185923348873896</c:v>
                </c:pt>
                <c:pt idx="760">
                  <c:v>0.198130437436324</c:v>
                </c:pt>
                <c:pt idx="761">
                  <c:v>0.0877971369682287</c:v>
                </c:pt>
                <c:pt idx="762">
                  <c:v>0.214093553248729</c:v>
                </c:pt>
                <c:pt idx="763">
                  <c:v>0.0934311778431952</c:v>
                </c:pt>
                <c:pt idx="764">
                  <c:v>0.0765290552182956</c:v>
                </c:pt>
                <c:pt idx="765">
                  <c:v>0.0901446539994647</c:v>
                </c:pt>
                <c:pt idx="766">
                  <c:v>0.286866581217047</c:v>
                </c:pt>
                <c:pt idx="767">
                  <c:v>0.0821630960932622</c:v>
                </c:pt>
                <c:pt idx="768">
                  <c:v>0.0525843814996878</c:v>
                </c:pt>
                <c:pt idx="769">
                  <c:v>0.112211314093084</c:v>
                </c:pt>
                <c:pt idx="770">
                  <c:v>0.247428295092281</c:v>
                </c:pt>
                <c:pt idx="771">
                  <c:v>0.0408467963435075</c:v>
                </c:pt>
                <c:pt idx="772">
                  <c:v>0.0835716063120038</c:v>
                </c:pt>
                <c:pt idx="773">
                  <c:v>0.348371527435431</c:v>
                </c:pt>
                <c:pt idx="774">
                  <c:v>0.015493612406158</c:v>
                </c:pt>
                <c:pt idx="775">
                  <c:v>0.092961674436948</c:v>
                </c:pt>
                <c:pt idx="776">
                  <c:v>0.0305177214060688</c:v>
                </c:pt>
                <c:pt idx="777">
                  <c:v>0.0173716260311469</c:v>
                </c:pt>
                <c:pt idx="778">
                  <c:v>0.274189989248372</c:v>
                </c:pt>
                <c:pt idx="779">
                  <c:v>0.0985957153119146</c:v>
                </c:pt>
                <c:pt idx="780">
                  <c:v>0.0417858031560019</c:v>
                </c:pt>
                <c:pt idx="781">
                  <c:v>0.0615049462183848</c:v>
                </c:pt>
                <c:pt idx="782">
                  <c:v>0.0779375654370372</c:v>
                </c:pt>
                <c:pt idx="783">
                  <c:v>0.241794254217314</c:v>
                </c:pt>
                <c:pt idx="784">
                  <c:v>0.345554506997948</c:v>
                </c:pt>
                <c:pt idx="785">
                  <c:v>0.00939006812494424</c:v>
                </c:pt>
                <c:pt idx="786">
                  <c:v>0.176533280748952</c:v>
                </c:pt>
                <c:pt idx="787">
                  <c:v>0.00633829598433736</c:v>
                </c:pt>
                <c:pt idx="788">
                  <c:v>0.0515279988356315</c:v>
                </c:pt>
                <c:pt idx="789">
                  <c:v>0.113619824311825</c:v>
                </c:pt>
                <c:pt idx="790">
                  <c:v>0.287336084623294</c:v>
                </c:pt>
                <c:pt idx="791">
                  <c:v>0.15164960021785</c:v>
                </c:pt>
                <c:pt idx="792">
                  <c:v>0.0657304768746097</c:v>
                </c:pt>
                <c:pt idx="793">
                  <c:v>0.0370907690935298</c:v>
                </c:pt>
                <c:pt idx="794">
                  <c:v>0.0584531740777779</c:v>
                </c:pt>
                <c:pt idx="795">
                  <c:v>0.318792812841857</c:v>
                </c:pt>
                <c:pt idx="796">
                  <c:v>0.0732425313745651</c:v>
                </c:pt>
                <c:pt idx="797">
                  <c:v>0.0957786948744313</c:v>
                </c:pt>
                <c:pt idx="798">
                  <c:v>0.0281702043748327</c:v>
                </c:pt>
                <c:pt idx="799">
                  <c:v>0.0192496396561357</c:v>
                </c:pt>
                <c:pt idx="800">
                  <c:v>0.024414177124855</c:v>
                </c:pt>
                <c:pt idx="801">
                  <c:v>0.00140851021874164</c:v>
                </c:pt>
                <c:pt idx="802">
                  <c:v>0.373255207966534</c:v>
                </c:pt>
                <c:pt idx="803">
                  <c:v>0.0617396979215084</c:v>
                </c:pt>
                <c:pt idx="804">
                  <c:v>0.0169021226248996</c:v>
                </c:pt>
                <c:pt idx="805">
                  <c:v>0.142259532092905</c:v>
                </c:pt>
                <c:pt idx="806">
                  <c:v>0.030400345554507</c:v>
                </c:pt>
                <c:pt idx="807">
                  <c:v>0.00469503406247212</c:v>
                </c:pt>
                <c:pt idx="808">
                  <c:v>0.108455286843106</c:v>
                </c:pt>
                <c:pt idx="809">
                  <c:v>0.0183106328436413</c:v>
                </c:pt>
                <c:pt idx="810">
                  <c:v>0.0442506960387998</c:v>
                </c:pt>
                <c:pt idx="811">
                  <c:v>0.114793582827443</c:v>
                </c:pt>
                <c:pt idx="812">
                  <c:v>0.0</c:v>
                </c:pt>
                <c:pt idx="813">
                  <c:v>0.264799921123428</c:v>
                </c:pt>
                <c:pt idx="814">
                  <c:v>0.206111995342526</c:v>
                </c:pt>
                <c:pt idx="815">
                  <c:v>0.0373255207966534</c:v>
                </c:pt>
                <c:pt idx="816">
                  <c:v>0.0765290552182956</c:v>
                </c:pt>
                <c:pt idx="817">
                  <c:v>0.0823978477963858</c:v>
                </c:pt>
                <c:pt idx="818">
                  <c:v>0.0274659492654619</c:v>
                </c:pt>
                <c:pt idx="819">
                  <c:v>0.0225361634998662</c:v>
                </c:pt>
                <c:pt idx="820">
                  <c:v>0.120544999553972</c:v>
                </c:pt>
                <c:pt idx="821">
                  <c:v>0.0705428867886437</c:v>
                </c:pt>
                <c:pt idx="822">
                  <c:v>0.0821630960932622</c:v>
                </c:pt>
                <c:pt idx="823">
                  <c:v>0.119253865186792</c:v>
                </c:pt>
                <c:pt idx="824">
                  <c:v>0.0438985684841143</c:v>
                </c:pt>
                <c:pt idx="825">
                  <c:v>0.150710593405355</c:v>
                </c:pt>
                <c:pt idx="826">
                  <c:v>0.0492978576559573</c:v>
                </c:pt>
                <c:pt idx="827">
                  <c:v>0.0</c:v>
                </c:pt>
                <c:pt idx="828">
                  <c:v>0.0415510514528783</c:v>
                </c:pt>
                <c:pt idx="829">
                  <c:v>0.0206581498748773</c:v>
                </c:pt>
                <c:pt idx="830">
                  <c:v>0.059626932593396</c:v>
                </c:pt>
                <c:pt idx="831">
                  <c:v>0.192379020709795</c:v>
                </c:pt>
                <c:pt idx="832">
                  <c:v>0.0696038799761492</c:v>
                </c:pt>
                <c:pt idx="833">
                  <c:v>0.0645567183589917</c:v>
                </c:pt>
                <c:pt idx="834">
                  <c:v>0.0835716063120038</c:v>
                </c:pt>
                <c:pt idx="835">
                  <c:v>0.142729035499153</c:v>
                </c:pt>
                <c:pt idx="836">
                  <c:v>0.0328652384373049</c:v>
                </c:pt>
                <c:pt idx="837">
                  <c:v>0.0549318985309238</c:v>
                </c:pt>
                <c:pt idx="838">
                  <c:v>0.0549318985309238</c:v>
                </c:pt>
                <c:pt idx="839">
                  <c:v>0.0347432520622937</c:v>
                </c:pt>
                <c:pt idx="840">
                  <c:v>0.0460113338122268</c:v>
                </c:pt>
                <c:pt idx="841">
                  <c:v>0.075120544999554</c:v>
                </c:pt>
                <c:pt idx="842">
                  <c:v>0.0446028235934852</c:v>
                </c:pt>
                <c:pt idx="843">
                  <c:v>0.0971872050931729</c:v>
                </c:pt>
                <c:pt idx="844">
                  <c:v>0.0845106131244982</c:v>
                </c:pt>
                <c:pt idx="845">
                  <c:v>0.0169021226248996</c:v>
                </c:pt>
                <c:pt idx="846">
                  <c:v>0.104699259593128</c:v>
                </c:pt>
                <c:pt idx="847">
                  <c:v>0.0558709053434183</c:v>
                </c:pt>
                <c:pt idx="848">
                  <c:v>0.0610354428121376</c:v>
                </c:pt>
                <c:pt idx="849">
                  <c:v>0.184045335248907</c:v>
                </c:pt>
                <c:pt idx="850">
                  <c:v>0.116906348155556</c:v>
                </c:pt>
                <c:pt idx="851">
                  <c:v>0.111741810686837</c:v>
                </c:pt>
                <c:pt idx="852">
                  <c:v>0.349075782544802</c:v>
                </c:pt>
                <c:pt idx="853">
                  <c:v>0.112680817499331</c:v>
                </c:pt>
                <c:pt idx="854">
                  <c:v>0.211276532811246</c:v>
                </c:pt>
                <c:pt idx="855">
                  <c:v>0.0920226676244536</c:v>
                </c:pt>
                <c:pt idx="856">
                  <c:v>0.00704255109370818</c:v>
                </c:pt>
                <c:pt idx="857">
                  <c:v>0.0300482179998216</c:v>
                </c:pt>
                <c:pt idx="858">
                  <c:v>0.167143212624008</c:v>
                </c:pt>
                <c:pt idx="859">
                  <c:v>0.0760595518120484</c:v>
                </c:pt>
                <c:pt idx="860">
                  <c:v>0.0704255109370818</c:v>
                </c:pt>
                <c:pt idx="861">
                  <c:v>0.0845106131244982</c:v>
                </c:pt>
                <c:pt idx="862">
                  <c:v>0.0</c:v>
                </c:pt>
                <c:pt idx="863">
                  <c:v>0.00563404087496655</c:v>
                </c:pt>
                <c:pt idx="864">
                  <c:v>0.00281702043748327</c:v>
                </c:pt>
                <c:pt idx="865">
                  <c:v>0.000352127554685409</c:v>
                </c:pt>
                <c:pt idx="866">
                  <c:v>0.0295787145935744</c:v>
                </c:pt>
                <c:pt idx="867">
                  <c:v>0.0158457399608434</c:v>
                </c:pt>
                <c:pt idx="868">
                  <c:v>0.00422553065622491</c:v>
                </c:pt>
                <c:pt idx="869">
                  <c:v>0.0</c:v>
                </c:pt>
                <c:pt idx="870">
                  <c:v>0.0200712706170683</c:v>
                </c:pt>
                <c:pt idx="871">
                  <c:v>0.00281702043748327</c:v>
                </c:pt>
                <c:pt idx="872">
                  <c:v>0.0</c:v>
                </c:pt>
                <c:pt idx="873">
                  <c:v>0.0265269424529675</c:v>
                </c:pt>
                <c:pt idx="874">
                  <c:v>0.0172542501795851</c:v>
                </c:pt>
                <c:pt idx="875">
                  <c:v>0.0</c:v>
                </c:pt>
                <c:pt idx="876">
                  <c:v>0.151180096811602</c:v>
                </c:pt>
                <c:pt idx="877">
                  <c:v>0.102821245968139</c:v>
                </c:pt>
                <c:pt idx="878">
                  <c:v>0.0943701846556897</c:v>
                </c:pt>
                <c:pt idx="879">
                  <c:v>0.0802850824682733</c:v>
                </c:pt>
                <c:pt idx="880">
                  <c:v>0.0633829598433737</c:v>
                </c:pt>
                <c:pt idx="881">
                  <c:v>0.0342737486560465</c:v>
                </c:pt>
                <c:pt idx="882">
                  <c:v>0.0920226676244536</c:v>
                </c:pt>
                <c:pt idx="883">
                  <c:v>0.199773699358189</c:v>
                </c:pt>
                <c:pt idx="884">
                  <c:v>0.110333300468095</c:v>
                </c:pt>
                <c:pt idx="885">
                  <c:v>0.037560272499777</c:v>
                </c:pt>
                <c:pt idx="886">
                  <c:v>0.0225361634998662</c:v>
                </c:pt>
                <c:pt idx="887">
                  <c:v>0.0868581301557343</c:v>
                </c:pt>
                <c:pt idx="888">
                  <c:v>0.0380297759060242</c:v>
                </c:pt>
                <c:pt idx="889">
                  <c:v>0.0272311975623383</c:v>
                </c:pt>
                <c:pt idx="890">
                  <c:v>0.0239446737186078</c:v>
                </c:pt>
                <c:pt idx="891">
                  <c:v>0.00704255109370818</c:v>
                </c:pt>
                <c:pt idx="892">
                  <c:v>0.0106812024921241</c:v>
                </c:pt>
                <c:pt idx="893">
                  <c:v>0.0474198440309684</c:v>
                </c:pt>
                <c:pt idx="894">
                  <c:v>0.182636825030166</c:v>
                </c:pt>
                <c:pt idx="895">
                  <c:v>0.0807545858745205</c:v>
                </c:pt>
                <c:pt idx="896">
                  <c:v>0.106577273218117</c:v>
                </c:pt>
                <c:pt idx="897">
                  <c:v>0.0394382861247658</c:v>
                </c:pt>
                <c:pt idx="898">
                  <c:v>0.0423726824138109</c:v>
                </c:pt>
                <c:pt idx="899">
                  <c:v>0.0937833053978806</c:v>
                </c:pt>
                <c:pt idx="900">
                  <c:v>0.0105638266405623</c:v>
                </c:pt>
                <c:pt idx="901">
                  <c:v>0.0629134564371264</c:v>
                </c:pt>
                <c:pt idx="902">
                  <c:v>0.0759421759604866</c:v>
                </c:pt>
                <c:pt idx="903">
                  <c:v>0.00563404087496655</c:v>
                </c:pt>
                <c:pt idx="904">
                  <c:v>0.0694865041245874</c:v>
                </c:pt>
                <c:pt idx="905">
                  <c:v>0.059626932593396</c:v>
                </c:pt>
                <c:pt idx="906">
                  <c:v>0.195782920405088</c:v>
                </c:pt>
                <c:pt idx="907">
                  <c:v>0.0126765919686747</c:v>
                </c:pt>
                <c:pt idx="908">
                  <c:v>0.113032945054016</c:v>
                </c:pt>
                <c:pt idx="909">
                  <c:v>0.0208929015780009</c:v>
                </c:pt>
                <c:pt idx="910">
                  <c:v>0.163856688780277</c:v>
                </c:pt>
                <c:pt idx="911">
                  <c:v>0.133338967374208</c:v>
                </c:pt>
                <c:pt idx="912">
                  <c:v>0.100004225530656</c:v>
                </c:pt>
                <c:pt idx="913">
                  <c:v>0.263391410904686</c:v>
                </c:pt>
                <c:pt idx="914">
                  <c:v>0.0431943133747435</c:v>
                </c:pt>
                <c:pt idx="915">
                  <c:v>0.0408467963435075</c:v>
                </c:pt>
                <c:pt idx="916">
                  <c:v>0.0356822588747881</c:v>
                </c:pt>
                <c:pt idx="917">
                  <c:v>0.142729035499153</c:v>
                </c:pt>
                <c:pt idx="918">
                  <c:v>0.153058110436591</c:v>
                </c:pt>
                <c:pt idx="919">
                  <c:v>0.150710593405355</c:v>
                </c:pt>
                <c:pt idx="920">
                  <c:v>0.112563441647769</c:v>
                </c:pt>
                <c:pt idx="921">
                  <c:v>0.117375851561803</c:v>
                </c:pt>
                <c:pt idx="922">
                  <c:v>0.286866581217047</c:v>
                </c:pt>
                <c:pt idx="923">
                  <c:v>0.121131878811781</c:v>
                </c:pt>
                <c:pt idx="924">
                  <c:v>0.204233981717537</c:v>
                </c:pt>
                <c:pt idx="925">
                  <c:v>0.147424069561625</c:v>
                </c:pt>
                <c:pt idx="926">
                  <c:v>0.146954566155377</c:v>
                </c:pt>
                <c:pt idx="927">
                  <c:v>0.248836805311023</c:v>
                </c:pt>
                <c:pt idx="928">
                  <c:v>0.152119103624097</c:v>
                </c:pt>
                <c:pt idx="929">
                  <c:v>0.177002784155199</c:v>
                </c:pt>
                <c:pt idx="930">
                  <c:v>0.0551666502340474</c:v>
                </c:pt>
                <c:pt idx="931">
                  <c:v>0.0129113436717983</c:v>
                </c:pt>
                <c:pt idx="932">
                  <c:v>0.163621937077153</c:v>
                </c:pt>
                <c:pt idx="933">
                  <c:v>0.0117375851561803</c:v>
                </c:pt>
                <c:pt idx="934">
                  <c:v>0.086388626749487</c:v>
                </c:pt>
                <c:pt idx="935">
                  <c:v>0.0704255109370818</c:v>
                </c:pt>
                <c:pt idx="936">
                  <c:v>0.18028930799893</c:v>
                </c:pt>
                <c:pt idx="937">
                  <c:v>0.0427248099684963</c:v>
                </c:pt>
                <c:pt idx="938">
                  <c:v>0.0516453746871933</c:v>
                </c:pt>
                <c:pt idx="939">
                  <c:v>0.0760595518120484</c:v>
                </c:pt>
                <c:pt idx="940">
                  <c:v>0.0446028235934852</c:v>
                </c:pt>
                <c:pt idx="941">
                  <c:v>0.0647914700621153</c:v>
                </c:pt>
                <c:pt idx="942">
                  <c:v>0.0380297759060242</c:v>
                </c:pt>
                <c:pt idx="943">
                  <c:v>0.046480837218474</c:v>
                </c:pt>
                <c:pt idx="944">
                  <c:v>0.0873276335619815</c:v>
                </c:pt>
                <c:pt idx="945">
                  <c:v>0.0629134564371264</c:v>
                </c:pt>
                <c:pt idx="946">
                  <c:v>0.0502368644684517</c:v>
                </c:pt>
                <c:pt idx="947">
                  <c:v>0.00985957153119146</c:v>
                </c:pt>
                <c:pt idx="948">
                  <c:v>0.00845106131244982</c:v>
                </c:pt>
                <c:pt idx="949">
                  <c:v>0.00985957153119146</c:v>
                </c:pt>
                <c:pt idx="950">
                  <c:v>0.0253531839373495</c:v>
                </c:pt>
                <c:pt idx="951">
                  <c:v>0.00704255109370818</c:v>
                </c:pt>
                <c:pt idx="952">
                  <c:v>0.0139677263358546</c:v>
                </c:pt>
                <c:pt idx="953">
                  <c:v>0.0</c:v>
                </c:pt>
                <c:pt idx="954">
                  <c:v>0.0</c:v>
                </c:pt>
                <c:pt idx="955">
                  <c:v>0.0454244545544178</c:v>
                </c:pt>
                <c:pt idx="956">
                  <c:v>0.0260574390467203</c:v>
                </c:pt>
                <c:pt idx="957">
                  <c:v>0.0</c:v>
                </c:pt>
                <c:pt idx="958">
                  <c:v>0.0206581498748773</c:v>
                </c:pt>
                <c:pt idx="959">
                  <c:v>0.0</c:v>
                </c:pt>
                <c:pt idx="960">
                  <c:v>0.0211276532811245</c:v>
                </c:pt>
                <c:pt idx="961">
                  <c:v>0.0102116990858769</c:v>
                </c:pt>
                <c:pt idx="962">
                  <c:v>0.0376776483513388</c:v>
                </c:pt>
                <c:pt idx="963">
                  <c:v>0.0164326192186524</c:v>
                </c:pt>
                <c:pt idx="964">
                  <c:v>0.0814588409838913</c:v>
                </c:pt>
                <c:pt idx="965">
                  <c:v>0.0440159443356761</c:v>
                </c:pt>
                <c:pt idx="966">
                  <c:v>0.075120544999554</c:v>
                </c:pt>
                <c:pt idx="967">
                  <c:v>0.0103290749374387</c:v>
                </c:pt>
                <c:pt idx="968">
                  <c:v>0.00187801362498885</c:v>
                </c:pt>
                <c:pt idx="969">
                  <c:v>0.0241794254217314</c:v>
                </c:pt>
                <c:pt idx="970">
                  <c:v>0.354592447568207</c:v>
                </c:pt>
                <c:pt idx="971">
                  <c:v>0.0380297759060242</c:v>
                </c:pt>
                <c:pt idx="972">
                  <c:v>0.0392035344216422</c:v>
                </c:pt>
                <c:pt idx="973">
                  <c:v>0.374194214779028</c:v>
                </c:pt>
                <c:pt idx="974">
                  <c:v>0.0126765919686747</c:v>
                </c:pt>
                <c:pt idx="975">
                  <c:v>0.105168762999376</c:v>
                </c:pt>
                <c:pt idx="976">
                  <c:v>0.0380297759060242</c:v>
                </c:pt>
                <c:pt idx="977">
                  <c:v>0.101882239155645</c:v>
                </c:pt>
                <c:pt idx="978">
                  <c:v>0.0859191233432398</c:v>
                </c:pt>
                <c:pt idx="979">
                  <c:v>0.0976567084994201</c:v>
                </c:pt>
                <c:pt idx="980">
                  <c:v>0.1262964162805</c:v>
                </c:pt>
                <c:pt idx="981">
                  <c:v>0.0723035245620707</c:v>
                </c:pt>
                <c:pt idx="982">
                  <c:v>0.0</c:v>
                </c:pt>
                <c:pt idx="983">
                  <c:v>0.0577489189684071</c:v>
                </c:pt>
                <c:pt idx="984">
                  <c:v>0.00821630960932621</c:v>
                </c:pt>
                <c:pt idx="985">
                  <c:v>0.0178411294373941</c:v>
                </c:pt>
                <c:pt idx="986">
                  <c:v>0.00985957153119146</c:v>
                </c:pt>
                <c:pt idx="987">
                  <c:v>0.102821245968139</c:v>
                </c:pt>
                <c:pt idx="988">
                  <c:v>0.227943903733022</c:v>
                </c:pt>
                <c:pt idx="989">
                  <c:v>0.0764116793667338</c:v>
                </c:pt>
                <c:pt idx="990">
                  <c:v>0.0230056669061134</c:v>
                </c:pt>
                <c:pt idx="991">
                  <c:v>0.0112680817499331</c:v>
                </c:pt>
                <c:pt idx="992">
                  <c:v>0.0112680817499331</c:v>
                </c:pt>
                <c:pt idx="993">
                  <c:v>0.029813466296698</c:v>
                </c:pt>
                <c:pt idx="994">
                  <c:v>0.0197191430623829</c:v>
                </c:pt>
                <c:pt idx="995">
                  <c:v>0.0105638266405623</c:v>
                </c:pt>
                <c:pt idx="996">
                  <c:v>0.00880318886713523</c:v>
                </c:pt>
                <c:pt idx="997">
                  <c:v>0.0352127554685409</c:v>
                </c:pt>
                <c:pt idx="998">
                  <c:v>0.0197191430623829</c:v>
                </c:pt>
                <c:pt idx="999">
                  <c:v>0.000704255109370818</c:v>
                </c:pt>
                <c:pt idx="1000">
                  <c:v>0.00281702043748327</c:v>
                </c:pt>
                <c:pt idx="1001">
                  <c:v>0.000704255109370818</c:v>
                </c:pt>
                <c:pt idx="1002">
                  <c:v>0.016667370921776</c:v>
                </c:pt>
                <c:pt idx="1003">
                  <c:v>0.0436638167809907</c:v>
                </c:pt>
                <c:pt idx="1004">
                  <c:v>0.0429595616716199</c:v>
                </c:pt>
                <c:pt idx="1005">
                  <c:v>0.0119723368593039</c:v>
                </c:pt>
                <c:pt idx="1006">
                  <c:v>0.00868581301557343</c:v>
                </c:pt>
                <c:pt idx="1007">
                  <c:v>0.172542501795851</c:v>
                </c:pt>
                <c:pt idx="1008">
                  <c:v>0.09178791592133</c:v>
                </c:pt>
                <c:pt idx="1009">
                  <c:v>0.239916240592325</c:v>
                </c:pt>
                <c:pt idx="1010">
                  <c:v>0.0845106131244982</c:v>
                </c:pt>
                <c:pt idx="1011">
                  <c:v>0.0335694935466757</c:v>
                </c:pt>
                <c:pt idx="1012">
                  <c:v>0.094135432952566</c:v>
                </c:pt>
                <c:pt idx="1013">
                  <c:v>0.0413162997497547</c:v>
                </c:pt>
                <c:pt idx="1014">
                  <c:v>0.0352127554685409</c:v>
                </c:pt>
                <c:pt idx="1015">
                  <c:v>0.0746510415933068</c:v>
                </c:pt>
                <c:pt idx="1016">
                  <c:v>0.0172542501795851</c:v>
                </c:pt>
                <c:pt idx="1017">
                  <c:v>0.0873276335619815</c:v>
                </c:pt>
                <c:pt idx="1018">
                  <c:v>0.108924790249353</c:v>
                </c:pt>
                <c:pt idx="1019">
                  <c:v>0.0633829598433737</c:v>
                </c:pt>
                <c:pt idx="1020">
                  <c:v>0.0821630960932622</c:v>
                </c:pt>
                <c:pt idx="1021">
                  <c:v>0.204351357569099</c:v>
                </c:pt>
                <c:pt idx="1022">
                  <c:v>0.337103445685498</c:v>
                </c:pt>
                <c:pt idx="1023">
                  <c:v>0.0126765919686747</c:v>
                </c:pt>
                <c:pt idx="1024">
                  <c:v>0.039907789531013</c:v>
                </c:pt>
                <c:pt idx="1025">
                  <c:v>0.0206581498748773</c:v>
                </c:pt>
                <c:pt idx="1026">
                  <c:v>0.193552779225413</c:v>
                </c:pt>
                <c:pt idx="1027">
                  <c:v>0.0327478625857431</c:v>
                </c:pt>
                <c:pt idx="1028">
                  <c:v>0.00140851021874164</c:v>
                </c:pt>
                <c:pt idx="1029">
                  <c:v>0.4504885182942</c:v>
                </c:pt>
                <c:pt idx="1030">
                  <c:v>0.0816935926870149</c:v>
                </c:pt>
                <c:pt idx="1031">
                  <c:v>0.141320525280411</c:v>
                </c:pt>
                <c:pt idx="1032">
                  <c:v>0.48171049480964</c:v>
                </c:pt>
                <c:pt idx="1033">
                  <c:v>0.378067617880568</c:v>
                </c:pt>
                <c:pt idx="1034">
                  <c:v>0.199069444248818</c:v>
                </c:pt>
                <c:pt idx="1035">
                  <c:v>0.0323957350310576</c:v>
                </c:pt>
                <c:pt idx="1036">
                  <c:v>0.710710781206718</c:v>
                </c:pt>
                <c:pt idx="1037">
                  <c:v>0.0582184223746543</c:v>
                </c:pt>
                <c:pt idx="1038">
                  <c:v>0.0389687827185186</c:v>
                </c:pt>
                <c:pt idx="1039">
                  <c:v>0.159865909827176</c:v>
                </c:pt>
                <c:pt idx="1040">
                  <c:v>0.19202689315511</c:v>
                </c:pt>
                <c:pt idx="1041">
                  <c:v>0.603546628730791</c:v>
                </c:pt>
                <c:pt idx="1042">
                  <c:v>0.0881492645229141</c:v>
                </c:pt>
                <c:pt idx="1043">
                  <c:v>0.227239648623651</c:v>
                </c:pt>
                <c:pt idx="1044">
                  <c:v>0.0563404087496655</c:v>
                </c:pt>
                <c:pt idx="1045">
                  <c:v>0.0535233883121822</c:v>
                </c:pt>
                <c:pt idx="1046">
                  <c:v>0.100943232343151</c:v>
                </c:pt>
                <c:pt idx="1047">
                  <c:v>0.0117375851561803</c:v>
                </c:pt>
                <c:pt idx="1048">
                  <c:v>0.101412735749398</c:v>
                </c:pt>
                <c:pt idx="1049">
                  <c:v>0.0511758712809461</c:v>
                </c:pt>
                <c:pt idx="1050">
                  <c:v>0.100943232343151</c:v>
                </c:pt>
                <c:pt idx="1051">
                  <c:v>0.0723035245620707</c:v>
                </c:pt>
                <c:pt idx="1052">
                  <c:v>0.128057054053927</c:v>
                </c:pt>
                <c:pt idx="1053">
                  <c:v>0.0112680817499331</c:v>
                </c:pt>
                <c:pt idx="1054">
                  <c:v>0.322079336685588</c:v>
                </c:pt>
                <c:pt idx="1055">
                  <c:v>0.0</c:v>
                </c:pt>
                <c:pt idx="1056">
                  <c:v>0.375133221591523</c:v>
                </c:pt>
                <c:pt idx="1057">
                  <c:v>0.0262921907498439</c:v>
                </c:pt>
                <c:pt idx="1058">
                  <c:v>0.00187801362498885</c:v>
                </c:pt>
                <c:pt idx="1059">
                  <c:v>0.137681873881995</c:v>
                </c:pt>
                <c:pt idx="1060">
                  <c:v>0.366212656872826</c:v>
                </c:pt>
                <c:pt idx="1061">
                  <c:v>0.0460113338122268</c:v>
                </c:pt>
                <c:pt idx="1062">
                  <c:v>0.0265269424529675</c:v>
                </c:pt>
                <c:pt idx="1063">
                  <c:v>0.0397904136794512</c:v>
                </c:pt>
                <c:pt idx="1064">
                  <c:v>0.125357409468006</c:v>
                </c:pt>
                <c:pt idx="1065">
                  <c:v>0.101295359897836</c:v>
                </c:pt>
                <c:pt idx="1066">
                  <c:v>0.0367386415388444</c:v>
                </c:pt>
                <c:pt idx="1067">
                  <c:v>0.0330999901404285</c:v>
                </c:pt>
                <c:pt idx="1068">
                  <c:v>0.0150241089999108</c:v>
                </c:pt>
                <c:pt idx="1069">
                  <c:v>0.0133808470780455</c:v>
                </c:pt>
                <c:pt idx="1070">
                  <c:v>0.0507063678746989</c:v>
                </c:pt>
                <c:pt idx="1071">
                  <c:v>0.115497837936814</c:v>
                </c:pt>
                <c:pt idx="1072">
                  <c:v>0.0136155987811692</c:v>
                </c:pt>
                <c:pt idx="1073">
                  <c:v>0.102821245968139</c:v>
                </c:pt>
                <c:pt idx="1074">
                  <c:v>0.0280528285232709</c:v>
                </c:pt>
                <c:pt idx="1075">
                  <c:v>0.247897798498528</c:v>
                </c:pt>
                <c:pt idx="1076">
                  <c:v>0.0441333201872379</c:v>
                </c:pt>
                <c:pt idx="1077">
                  <c:v>0.0323957350310576</c:v>
                </c:pt>
                <c:pt idx="1078">
                  <c:v>0.0133808470780455</c:v>
                </c:pt>
                <c:pt idx="1079">
                  <c:v>0.0104464507890005</c:v>
                </c:pt>
                <c:pt idx="1080">
                  <c:v>0.0492978576559573</c:v>
                </c:pt>
                <c:pt idx="1081">
                  <c:v>0.0302829697029452</c:v>
                </c:pt>
                <c:pt idx="1082">
                  <c:v>0.0228882910545516</c:v>
                </c:pt>
                <c:pt idx="1083">
                  <c:v>0.0465982130700358</c:v>
                </c:pt>
                <c:pt idx="1084">
                  <c:v>0.0197191430623829</c:v>
                </c:pt>
                <c:pt idx="1085">
                  <c:v>0.110802803874342</c:v>
                </c:pt>
                <c:pt idx="1086">
                  <c:v>0.193904906780099</c:v>
                </c:pt>
                <c:pt idx="1087">
                  <c:v>0.0126765919686747</c:v>
                </c:pt>
                <c:pt idx="1088">
                  <c:v>0.0568099121559127</c:v>
                </c:pt>
                <c:pt idx="1089">
                  <c:v>0.168082219436502</c:v>
                </c:pt>
                <c:pt idx="1090">
                  <c:v>0.166556333366199</c:v>
                </c:pt>
                <c:pt idx="1091">
                  <c:v>0.0239446737186078</c:v>
                </c:pt>
                <c:pt idx="1092">
                  <c:v>0.225126883295538</c:v>
                </c:pt>
                <c:pt idx="1093">
                  <c:v>0.0772333103276664</c:v>
                </c:pt>
                <c:pt idx="1094">
                  <c:v>0.188975121014503</c:v>
                </c:pt>
                <c:pt idx="1095">
                  <c:v>0.0491804818043955</c:v>
                </c:pt>
                <c:pt idx="1096">
                  <c:v>0.185923348873896</c:v>
                </c:pt>
                <c:pt idx="1097">
                  <c:v>0.177472287561446</c:v>
                </c:pt>
                <c:pt idx="1098">
                  <c:v>0.0159631158124052</c:v>
                </c:pt>
                <c:pt idx="1099">
                  <c:v>0.0</c:v>
                </c:pt>
                <c:pt idx="1100">
                  <c:v>0.168434346991187</c:v>
                </c:pt>
                <c:pt idx="1101">
                  <c:v>0.138973008249175</c:v>
                </c:pt>
                <c:pt idx="1102">
                  <c:v>0.110802803874342</c:v>
                </c:pt>
                <c:pt idx="1103">
                  <c:v>0.171603494983356</c:v>
                </c:pt>
                <c:pt idx="1104">
                  <c:v>0.0319262316248104</c:v>
                </c:pt>
                <c:pt idx="1105">
                  <c:v>0.116202093046185</c:v>
                </c:pt>
                <c:pt idx="1106">
                  <c:v>0.0688996248667784</c:v>
                </c:pt>
                <c:pt idx="1107">
                  <c:v>0.0</c:v>
                </c:pt>
                <c:pt idx="1108">
                  <c:v>0.0234751703123606</c:v>
                </c:pt>
                <c:pt idx="1109">
                  <c:v>0.0593921808902724</c:v>
                </c:pt>
                <c:pt idx="1110">
                  <c:v>0.0920226676244536</c:v>
                </c:pt>
                <c:pt idx="1111">
                  <c:v>0.054227643421553</c:v>
                </c:pt>
                <c:pt idx="1112">
                  <c:v>0.0826325994995094</c:v>
                </c:pt>
                <c:pt idx="1113">
                  <c:v>0.132399960561714</c:v>
                </c:pt>
                <c:pt idx="1114">
                  <c:v>0.0314567282185632</c:v>
                </c:pt>
                <c:pt idx="1115">
                  <c:v>0.0683127456089694</c:v>
                </c:pt>
                <c:pt idx="1116">
                  <c:v>0.0726556521167561</c:v>
                </c:pt>
                <c:pt idx="1117">
                  <c:v>0.0164326192186524</c:v>
                </c:pt>
                <c:pt idx="1118">
                  <c:v>0.099534722124409</c:v>
                </c:pt>
                <c:pt idx="1119">
                  <c:v>0.124887906061758</c:v>
                </c:pt>
                <c:pt idx="1120">
                  <c:v>0.0924921710307008</c:v>
                </c:pt>
                <c:pt idx="1121">
                  <c:v>0.12171875806959</c:v>
                </c:pt>
                <c:pt idx="1122">
                  <c:v>0.235690709936101</c:v>
                </c:pt>
                <c:pt idx="1123">
                  <c:v>0.108924790249353</c:v>
                </c:pt>
                <c:pt idx="1124">
                  <c:v>0.0754726725542394</c:v>
                </c:pt>
                <c:pt idx="1125">
                  <c:v>0.15164960021785</c:v>
                </c:pt>
                <c:pt idx="1126">
                  <c:v>0.0708950143433291</c:v>
                </c:pt>
                <c:pt idx="1127">
                  <c:v>0.107985783436859</c:v>
                </c:pt>
                <c:pt idx="1128">
                  <c:v>0.0765290552182956</c:v>
                </c:pt>
                <c:pt idx="1129">
                  <c:v>0.0985957153119146</c:v>
                </c:pt>
                <c:pt idx="1130">
                  <c:v>0.0652609734683625</c:v>
                </c:pt>
                <c:pt idx="1131">
                  <c:v>0.0491804818043955</c:v>
                </c:pt>
                <c:pt idx="1132">
                  <c:v>0.111272307280589</c:v>
                </c:pt>
                <c:pt idx="1133">
                  <c:v>0.086388626749487</c:v>
                </c:pt>
                <c:pt idx="1134">
                  <c:v>0.07746806203079</c:v>
                </c:pt>
                <c:pt idx="1135">
                  <c:v>0.103290749374387</c:v>
                </c:pt>
                <c:pt idx="1136">
                  <c:v>0.0746510415933068</c:v>
                </c:pt>
                <c:pt idx="1137">
                  <c:v>0.0394382861247658</c:v>
                </c:pt>
                <c:pt idx="1138">
                  <c:v>0.00845106131244982</c:v>
                </c:pt>
                <c:pt idx="1139">
                  <c:v>0.0183106328436413</c:v>
                </c:pt>
                <c:pt idx="1140">
                  <c:v>0.0037560272499777</c:v>
                </c:pt>
                <c:pt idx="1141">
                  <c:v>0.0173716260311469</c:v>
                </c:pt>
                <c:pt idx="1142">
                  <c:v>0.0211276532811245</c:v>
                </c:pt>
                <c:pt idx="1143">
                  <c:v>0.0257053114920349</c:v>
                </c:pt>
                <c:pt idx="1144">
                  <c:v>0.0253531839373495</c:v>
                </c:pt>
                <c:pt idx="1145">
                  <c:v>0.0633829598433737</c:v>
                </c:pt>
                <c:pt idx="1146">
                  <c:v>0.0140851021874164</c:v>
                </c:pt>
                <c:pt idx="1147">
                  <c:v>0.0652609734683625</c:v>
                </c:pt>
                <c:pt idx="1148">
                  <c:v>0.0133808470780455</c:v>
                </c:pt>
                <c:pt idx="1149">
                  <c:v>0.0481240991403393</c:v>
                </c:pt>
                <c:pt idx="1150">
                  <c:v>0.007746806203079</c:v>
                </c:pt>
                <c:pt idx="1151">
                  <c:v>0.0228882910545516</c:v>
                </c:pt>
                <c:pt idx="1152">
                  <c:v>0.0174890018827087</c:v>
                </c:pt>
                <c:pt idx="1153">
                  <c:v>0.0260574390467203</c:v>
                </c:pt>
                <c:pt idx="1154">
                  <c:v>0.0970698292416111</c:v>
                </c:pt>
                <c:pt idx="1155">
                  <c:v>0.200008451061312</c:v>
                </c:pt>
                <c:pt idx="1156">
                  <c:v>0.10153011160096</c:v>
                </c:pt>
                <c:pt idx="1157">
                  <c:v>0.1262964162805</c:v>
                </c:pt>
                <c:pt idx="1158">
                  <c:v>0.105168762999376</c:v>
                </c:pt>
                <c:pt idx="1159">
                  <c:v>0.145076552530389</c:v>
                </c:pt>
                <c:pt idx="1160">
                  <c:v>0.193435403373851</c:v>
                </c:pt>
                <c:pt idx="1161">
                  <c:v>0.125826912874253</c:v>
                </c:pt>
                <c:pt idx="1162">
                  <c:v>0.0577489189684071</c:v>
                </c:pt>
                <c:pt idx="1163">
                  <c:v>0.152119103624097</c:v>
                </c:pt>
                <c:pt idx="1164">
                  <c:v>0.0600964359996432</c:v>
                </c:pt>
                <c:pt idx="1165">
                  <c:v>0.144607049124141</c:v>
                </c:pt>
                <c:pt idx="1166">
                  <c:v>0.100473728936903</c:v>
                </c:pt>
                <c:pt idx="1167">
                  <c:v>0.147658821264748</c:v>
                </c:pt>
                <c:pt idx="1168">
                  <c:v>0.124887906061758</c:v>
                </c:pt>
                <c:pt idx="1169">
                  <c:v>0.140381518467916</c:v>
                </c:pt>
                <c:pt idx="1170">
                  <c:v>0.0966003258353639</c:v>
                </c:pt>
                <c:pt idx="1171">
                  <c:v>0.178411294373941</c:v>
                </c:pt>
                <c:pt idx="1172">
                  <c:v>0.167612716030255</c:v>
                </c:pt>
                <c:pt idx="1173">
                  <c:v>0.127235423092995</c:v>
                </c:pt>
                <c:pt idx="1174">
                  <c:v>0.125826912874253</c:v>
                </c:pt>
                <c:pt idx="1175">
                  <c:v>0.167143212624008</c:v>
                </c:pt>
                <c:pt idx="1176">
                  <c:v>0.0192496396561357</c:v>
                </c:pt>
                <c:pt idx="1177">
                  <c:v>0.130756698639849</c:v>
                </c:pt>
                <c:pt idx="1178">
                  <c:v>0.182636825030166</c:v>
                </c:pt>
                <c:pt idx="1179">
                  <c:v>0.0326304867341813</c:v>
                </c:pt>
                <c:pt idx="1180">
                  <c:v>0.147424069561625</c:v>
                </c:pt>
                <c:pt idx="1181">
                  <c:v>0.179585052889559</c:v>
                </c:pt>
                <c:pt idx="1182">
                  <c:v>0.0335694935466757</c:v>
                </c:pt>
                <c:pt idx="1183">
                  <c:v>0.00586879257809015</c:v>
                </c:pt>
                <c:pt idx="1184">
                  <c:v>0.107516280030612</c:v>
                </c:pt>
                <c:pt idx="1185">
                  <c:v>0.00892056471869703</c:v>
                </c:pt>
                <c:pt idx="1186">
                  <c:v>0.0426074341169345</c:v>
                </c:pt>
                <c:pt idx="1187">
                  <c:v>0.00845106131244982</c:v>
                </c:pt>
                <c:pt idx="1188">
                  <c:v>0.0</c:v>
                </c:pt>
                <c:pt idx="1189">
                  <c:v>0.00704255109370818</c:v>
                </c:pt>
                <c:pt idx="1190">
                  <c:v>0.00422553065622491</c:v>
                </c:pt>
                <c:pt idx="1191">
                  <c:v>0.0126765919686747</c:v>
                </c:pt>
                <c:pt idx="1192">
                  <c:v>0.0140851021874164</c:v>
                </c:pt>
                <c:pt idx="1193">
                  <c:v>0.00563404087496655</c:v>
                </c:pt>
                <c:pt idx="1194">
                  <c:v>0.00704255109370818</c:v>
                </c:pt>
                <c:pt idx="1195">
                  <c:v>0.0169021226248996</c:v>
                </c:pt>
                <c:pt idx="1196">
                  <c:v>0.0197191430623829</c:v>
                </c:pt>
                <c:pt idx="1197">
                  <c:v>0.00704255109370818</c:v>
                </c:pt>
                <c:pt idx="1198">
                  <c:v>0.0253531839373495</c:v>
                </c:pt>
                <c:pt idx="1199">
                  <c:v>0.00845106131244982</c:v>
                </c:pt>
                <c:pt idx="1200">
                  <c:v>0.00985957153119146</c:v>
                </c:pt>
                <c:pt idx="1201">
                  <c:v>0.00563404087496655</c:v>
                </c:pt>
              </c:numCache>
            </c:numRef>
          </c:bubbleSize>
          <c:bubble3D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-1568980208"/>
        <c:axId val="-1568971488"/>
      </c:bubbleChart>
      <c:valAx>
        <c:axId val="-1568980208"/>
        <c:scaling>
          <c:orientation val="minMax"/>
          <c:min val="0.0"/>
        </c:scaling>
        <c:delete val="0"/>
        <c:axPos val="b"/>
        <c:numFmt formatCode="General" sourceLinked="1"/>
        <c:majorTickMark val="out"/>
        <c:minorTickMark val="none"/>
        <c:tickLblPos val="nextTo"/>
        <c:crossAx val="-1568971488"/>
        <c:crosses val="autoZero"/>
        <c:crossBetween val="midCat"/>
      </c:valAx>
      <c:valAx>
        <c:axId val="-1568971488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5689802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PERCENTIS</a:t>
            </a:r>
            <a:r>
              <a:rPr lang="en-US" sz="1600" baseline="0"/>
              <a:t> DA PRODUÇAO - PONTOS</a:t>
            </a:r>
            <a:endParaRPr lang="en-US" sz="16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rgbClr val="FF0000"/>
              </a:solidFill>
            </c:spPr>
          </c:dPt>
          <c:dLbls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 b="1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'PI AREA  P75'!$AN$1210:$AN$1226</c:f>
              <c:numCache>
                <c:formatCode>0%</c:formatCode>
                <c:ptCount val="17"/>
                <c:pt idx="0">
                  <c:v>0.9</c:v>
                </c:pt>
                <c:pt idx="1">
                  <c:v>0.85</c:v>
                </c:pt>
                <c:pt idx="2">
                  <c:v>0.8</c:v>
                </c:pt>
                <c:pt idx="3">
                  <c:v>0.75</c:v>
                </c:pt>
                <c:pt idx="4">
                  <c:v>0.7</c:v>
                </c:pt>
                <c:pt idx="5">
                  <c:v>0.65</c:v>
                </c:pt>
                <c:pt idx="6">
                  <c:v>0.6</c:v>
                </c:pt>
                <c:pt idx="7">
                  <c:v>0.55</c:v>
                </c:pt>
                <c:pt idx="8">
                  <c:v>0.5</c:v>
                </c:pt>
                <c:pt idx="9">
                  <c:v>0.45</c:v>
                </c:pt>
                <c:pt idx="10">
                  <c:v>0.4</c:v>
                </c:pt>
                <c:pt idx="11">
                  <c:v>0.35</c:v>
                </c:pt>
                <c:pt idx="12">
                  <c:v>0.299999999999999</c:v>
                </c:pt>
                <c:pt idx="13">
                  <c:v>0.249999999999999</c:v>
                </c:pt>
                <c:pt idx="14">
                  <c:v>0.199999999999999</c:v>
                </c:pt>
                <c:pt idx="15">
                  <c:v>0.149999999999999</c:v>
                </c:pt>
                <c:pt idx="16">
                  <c:v>0.099999999999999</c:v>
                </c:pt>
              </c:numCache>
            </c:numRef>
          </c:cat>
          <c:val>
            <c:numRef>
              <c:f>'PI AREA  P75'!$AO$1210:$AO$1226</c:f>
              <c:numCache>
                <c:formatCode>General</c:formatCode>
                <c:ptCount val="17"/>
                <c:pt idx="0">
                  <c:v>1978.500000000001</c:v>
                </c:pt>
                <c:pt idx="1">
                  <c:v>1620.0</c:v>
                </c:pt>
                <c:pt idx="2">
                  <c:v>1364.75</c:v>
                </c:pt>
                <c:pt idx="3">
                  <c:v>1204.6875</c:v>
                </c:pt>
                <c:pt idx="4">
                  <c:v>1079.625</c:v>
                </c:pt>
                <c:pt idx="5">
                  <c:v>935.0</c:v>
                </c:pt>
                <c:pt idx="6">
                  <c:v>825.0</c:v>
                </c:pt>
                <c:pt idx="7">
                  <c:v>739.4375000000001</c:v>
                </c:pt>
                <c:pt idx="8">
                  <c:v>640.0</c:v>
                </c:pt>
                <c:pt idx="9">
                  <c:v>541.1250000000001</c:v>
                </c:pt>
                <c:pt idx="10">
                  <c:v>462.5</c:v>
                </c:pt>
                <c:pt idx="11">
                  <c:v>375.4374999999999</c:v>
                </c:pt>
                <c:pt idx="12">
                  <c:v>292.875</c:v>
                </c:pt>
                <c:pt idx="13">
                  <c:v>223.125</c:v>
                </c:pt>
                <c:pt idx="14">
                  <c:v>175.0</c:v>
                </c:pt>
                <c:pt idx="15">
                  <c:v>120.0</c:v>
                </c:pt>
                <c:pt idx="16">
                  <c:v>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377565056"/>
        <c:axId val="-1377562736"/>
      </c:barChart>
      <c:catAx>
        <c:axId val="-1377565056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-1377562736"/>
        <c:crosses val="autoZero"/>
        <c:auto val="1"/>
        <c:lblAlgn val="ctr"/>
        <c:lblOffset val="100"/>
        <c:noMultiLvlLbl val="0"/>
      </c:catAx>
      <c:valAx>
        <c:axId val="-1377562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377565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% DE DOCENTES QUE ATINGEM PONTOS</a:t>
            </a:r>
          </a:p>
        </c:rich>
      </c:tx>
      <c:layout>
        <c:manualLayout>
          <c:xMode val="edge"/>
          <c:yMode val="edge"/>
          <c:x val="0.151474409448819"/>
          <c:y val="0.0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CONCEITO 3</c:v>
          </c:tx>
          <c:spPr>
            <a:solidFill>
              <a:schemeClr val="tx2">
                <a:lumMod val="20000"/>
                <a:lumOff val="8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 AREA  P75'!$L$1230:$L$1232</c:f>
              <c:strCache>
                <c:ptCount val="3"/>
                <c:pt idx="0">
                  <c:v>CONCEITO 3</c:v>
                </c:pt>
                <c:pt idx="1">
                  <c:v>CONCEITO 4</c:v>
                </c:pt>
                <c:pt idx="2">
                  <c:v>CONCEITO 5</c:v>
                </c:pt>
              </c:strCache>
            </c:strRef>
          </c:cat>
          <c:val>
            <c:numRef>
              <c:f>'PI AREA  P75'!$P$1230:$P$1230</c:f>
              <c:numCache>
                <c:formatCode>0.00</c:formatCode>
                <c:ptCount val="1"/>
                <c:pt idx="0">
                  <c:v>83.69384359400999</c:v>
                </c:pt>
              </c:numCache>
            </c:numRef>
          </c:val>
        </c:ser>
        <c:ser>
          <c:idx val="1"/>
          <c:order val="1"/>
          <c:tx>
            <c:v>CONCEITO 4</c:v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 AREA  P75'!$L$1230:$L$1232</c:f>
              <c:strCache>
                <c:ptCount val="3"/>
                <c:pt idx="0">
                  <c:v>CONCEITO 3</c:v>
                </c:pt>
                <c:pt idx="1">
                  <c:v>CONCEITO 4</c:v>
                </c:pt>
                <c:pt idx="2">
                  <c:v>CONCEITO 5</c:v>
                </c:pt>
              </c:strCache>
            </c:strRef>
          </c:cat>
          <c:val>
            <c:numRef>
              <c:f>'PI AREA  P75'!$P$1231:$P$1231</c:f>
              <c:numCache>
                <c:formatCode>0.00</c:formatCode>
                <c:ptCount val="1"/>
                <c:pt idx="0">
                  <c:v>70.71547420965058</c:v>
                </c:pt>
              </c:numCache>
            </c:numRef>
          </c:val>
        </c:ser>
        <c:ser>
          <c:idx val="2"/>
          <c:order val="2"/>
          <c:tx>
            <c:v>CONCEITO 5</c:v>
          </c:tx>
          <c:spPr>
            <a:solidFill>
              <a:srgbClr val="3366FF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 AREA  P75'!$L$1230:$L$1232</c:f>
              <c:strCache>
                <c:ptCount val="3"/>
                <c:pt idx="0">
                  <c:v>CONCEITO 3</c:v>
                </c:pt>
                <c:pt idx="1">
                  <c:v>CONCEITO 4</c:v>
                </c:pt>
                <c:pt idx="2">
                  <c:v>CONCEITO 5</c:v>
                </c:pt>
              </c:strCache>
            </c:strRef>
          </c:cat>
          <c:val>
            <c:numRef>
              <c:f>'PI AREA  P75'!$P$1232:$P$1232</c:f>
              <c:numCache>
                <c:formatCode>0.00</c:formatCode>
                <c:ptCount val="1"/>
                <c:pt idx="0">
                  <c:v>58.31946755407655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6"/>
        <c:overlap val="-100"/>
        <c:axId val="-1568992032"/>
        <c:axId val="-1568990400"/>
      </c:barChart>
      <c:catAx>
        <c:axId val="-1568992032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-1568990400"/>
        <c:crosses val="autoZero"/>
        <c:auto val="1"/>
        <c:lblAlgn val="ctr"/>
        <c:lblOffset val="100"/>
        <c:noMultiLvlLbl val="0"/>
      </c:catAx>
      <c:valAx>
        <c:axId val="-156899040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156899203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PROPORÇÃO DA PI - POR ESTRATO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A1</c:v>
          </c:tx>
          <c:invertIfNegative val="0"/>
          <c:val>
            <c:numRef>
              <c:f>'PI AREA  P75'!$N$1220</c:f>
              <c:numCache>
                <c:formatCode>0.0</c:formatCode>
                <c:ptCount val="1"/>
                <c:pt idx="0">
                  <c:v>18.78893944697235</c:v>
                </c:pt>
              </c:numCache>
            </c:numRef>
          </c:val>
        </c:ser>
        <c:ser>
          <c:idx val="1"/>
          <c:order val="1"/>
          <c:tx>
            <c:v>A2</c:v>
          </c:tx>
          <c:invertIfNegative val="0"/>
          <c:val>
            <c:numRef>
              <c:f>'PI AREA  P75'!$O$1220</c:f>
              <c:numCache>
                <c:formatCode>0.0</c:formatCode>
                <c:ptCount val="1"/>
                <c:pt idx="0">
                  <c:v>18.14490724536227</c:v>
                </c:pt>
              </c:numCache>
            </c:numRef>
          </c:val>
        </c:ser>
        <c:ser>
          <c:idx val="3"/>
          <c:order val="2"/>
          <c:tx>
            <c:v>B1</c:v>
          </c:tx>
          <c:invertIfNegative val="0"/>
          <c:val>
            <c:numRef>
              <c:f>'PI AREA  P75'!$P$1220</c:f>
              <c:numCache>
                <c:formatCode>0.0</c:formatCode>
                <c:ptCount val="1"/>
                <c:pt idx="0">
                  <c:v>27.2453622681134</c:v>
                </c:pt>
              </c:numCache>
            </c:numRef>
          </c:val>
        </c:ser>
        <c:ser>
          <c:idx val="5"/>
          <c:order val="3"/>
          <c:tx>
            <c:v>B2</c:v>
          </c:tx>
          <c:invertIfNegative val="0"/>
          <c:val>
            <c:numRef>
              <c:f>'PI AREA  P75'!$Q$1220</c:f>
              <c:numCache>
                <c:formatCode>0.0</c:formatCode>
                <c:ptCount val="1"/>
                <c:pt idx="0">
                  <c:v>17.31886594329716</c:v>
                </c:pt>
              </c:numCache>
            </c:numRef>
          </c:val>
        </c:ser>
        <c:ser>
          <c:idx val="7"/>
          <c:order val="4"/>
          <c:tx>
            <c:v>B3</c:v>
          </c:tx>
          <c:invertIfNegative val="0"/>
          <c:val>
            <c:numRef>
              <c:f>'PI AREA  P75'!$R$1220</c:f>
              <c:numCache>
                <c:formatCode>0.0</c:formatCode>
                <c:ptCount val="1"/>
                <c:pt idx="0">
                  <c:v>6.56632831641582</c:v>
                </c:pt>
              </c:numCache>
            </c:numRef>
          </c:val>
        </c:ser>
        <c:ser>
          <c:idx val="8"/>
          <c:order val="5"/>
          <c:tx>
            <c:v>B4</c:v>
          </c:tx>
          <c:invertIfNegative val="0"/>
          <c:val>
            <c:numRef>
              <c:f>'PI AREA  P75'!$S$1220</c:f>
              <c:numCache>
                <c:formatCode>0.0</c:formatCode>
                <c:ptCount val="1"/>
                <c:pt idx="0">
                  <c:v>7.574378718935947</c:v>
                </c:pt>
              </c:numCache>
            </c:numRef>
          </c:val>
        </c:ser>
        <c:ser>
          <c:idx val="9"/>
          <c:order val="6"/>
          <c:tx>
            <c:v>B5</c:v>
          </c:tx>
          <c:invertIfNegative val="0"/>
          <c:val>
            <c:numRef>
              <c:f>'PI AREA  P75'!$T$1220</c:f>
              <c:numCache>
                <c:formatCode>0.0</c:formatCode>
                <c:ptCount val="1"/>
                <c:pt idx="0">
                  <c:v>4.361218060903045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77131744"/>
        <c:axId val="-1377129968"/>
      </c:barChart>
      <c:catAx>
        <c:axId val="-1377131744"/>
        <c:scaling>
          <c:orientation val="minMax"/>
        </c:scaling>
        <c:delete val="1"/>
        <c:axPos val="b"/>
        <c:majorTickMark val="out"/>
        <c:minorTickMark val="none"/>
        <c:tickLblPos val="nextTo"/>
        <c:crossAx val="-1377129968"/>
        <c:crosses val="autoZero"/>
        <c:auto val="1"/>
        <c:lblAlgn val="ctr"/>
        <c:lblOffset val="100"/>
        <c:noMultiLvlLbl val="0"/>
      </c:catAx>
      <c:valAx>
        <c:axId val="-137712996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13771317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% DE DOCENTES COM PI NOS ESTRATOS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strRef>
              <c:f>'PI AREA  P75'!$N$1236:$T$1236</c:f>
              <c:strCache>
                <c:ptCount val="7"/>
                <c:pt idx="0">
                  <c:v>A1</c:v>
                </c:pt>
                <c:pt idx="1">
                  <c:v>A2</c:v>
                </c:pt>
                <c:pt idx="2">
                  <c:v>B1</c:v>
                </c:pt>
                <c:pt idx="3">
                  <c:v>B2</c:v>
                </c:pt>
                <c:pt idx="4">
                  <c:v>B3</c:v>
                </c:pt>
                <c:pt idx="5">
                  <c:v>B4</c:v>
                </c:pt>
                <c:pt idx="6">
                  <c:v>B5</c:v>
                </c:pt>
              </c:strCache>
            </c:strRef>
          </c:cat>
          <c:val>
            <c:numRef>
              <c:f>'PI AREA  P75'!$N$1238:$T$1238</c:f>
              <c:numCache>
                <c:formatCode>0.0</c:formatCode>
                <c:ptCount val="7"/>
                <c:pt idx="0">
                  <c:v>48.33610648918469</c:v>
                </c:pt>
                <c:pt idx="1">
                  <c:v>61.81364392678869</c:v>
                </c:pt>
                <c:pt idx="2">
                  <c:v>68.13643926788686</c:v>
                </c:pt>
                <c:pt idx="3">
                  <c:v>57.82029950083195</c:v>
                </c:pt>
                <c:pt idx="4">
                  <c:v>28.53577371048253</c:v>
                </c:pt>
                <c:pt idx="5">
                  <c:v>28.6189683860233</c:v>
                </c:pt>
                <c:pt idx="6">
                  <c:v>22.29617304492512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569581968"/>
        <c:axId val="-1569579648"/>
      </c:barChart>
      <c:catAx>
        <c:axId val="-1569581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569579648"/>
        <c:crosses val="autoZero"/>
        <c:auto val="1"/>
        <c:lblAlgn val="ctr"/>
        <c:lblOffset val="100"/>
        <c:noMultiLvlLbl val="0"/>
      </c:catAx>
      <c:valAx>
        <c:axId val="-156957964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-1569581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PRODUÇÃO INDIVIDUAL - NOTA 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val>
            <c:numRef>
              <c:f>'PI AREA  P75'!$AS$3:$AS$1204</c:f>
              <c:numCache>
                <c:formatCode>0</c:formatCode>
                <c:ptCount val="1202"/>
                <c:pt idx="0">
                  <c:v>-280.0</c:v>
                </c:pt>
                <c:pt idx="1">
                  <c:v>390.0</c:v>
                </c:pt>
                <c:pt idx="2">
                  <c:v>-225.0</c:v>
                </c:pt>
                <c:pt idx="3">
                  <c:v>450.0</c:v>
                </c:pt>
                <c:pt idx="4">
                  <c:v>-200.0</c:v>
                </c:pt>
                <c:pt idx="5">
                  <c:v>-210.0</c:v>
                </c:pt>
                <c:pt idx="6">
                  <c:v>365.0</c:v>
                </c:pt>
                <c:pt idx="7">
                  <c:v>30.0</c:v>
                </c:pt>
                <c:pt idx="8">
                  <c:v>-75.0</c:v>
                </c:pt>
                <c:pt idx="9">
                  <c:v>-290.0</c:v>
                </c:pt>
                <c:pt idx="10">
                  <c:v>-150.0</c:v>
                </c:pt>
                <c:pt idx="11">
                  <c:v>-197.5</c:v>
                </c:pt>
                <c:pt idx="12">
                  <c:v>-280.0</c:v>
                </c:pt>
                <c:pt idx="13">
                  <c:v>1620.0</c:v>
                </c:pt>
                <c:pt idx="14">
                  <c:v>1085.0</c:v>
                </c:pt>
                <c:pt idx="15">
                  <c:v>862.5</c:v>
                </c:pt>
                <c:pt idx="16">
                  <c:v>202.5</c:v>
                </c:pt>
                <c:pt idx="17">
                  <c:v>205.0</c:v>
                </c:pt>
                <c:pt idx="18">
                  <c:v>-75.0</c:v>
                </c:pt>
                <c:pt idx="19">
                  <c:v>90.0</c:v>
                </c:pt>
                <c:pt idx="20">
                  <c:v>-41.25</c:v>
                </c:pt>
                <c:pt idx="21">
                  <c:v>1167.5</c:v>
                </c:pt>
                <c:pt idx="22">
                  <c:v>15.0</c:v>
                </c:pt>
                <c:pt idx="23">
                  <c:v>1415.0</c:v>
                </c:pt>
                <c:pt idx="24">
                  <c:v>137.5</c:v>
                </c:pt>
                <c:pt idx="25">
                  <c:v>995.0</c:v>
                </c:pt>
                <c:pt idx="26">
                  <c:v>170.0</c:v>
                </c:pt>
                <c:pt idx="27">
                  <c:v>220.0</c:v>
                </c:pt>
                <c:pt idx="28">
                  <c:v>20.0</c:v>
                </c:pt>
                <c:pt idx="29">
                  <c:v>1010.0</c:v>
                </c:pt>
                <c:pt idx="30">
                  <c:v>1900.0</c:v>
                </c:pt>
                <c:pt idx="31">
                  <c:v>815.0</c:v>
                </c:pt>
                <c:pt idx="32">
                  <c:v>2825.0</c:v>
                </c:pt>
                <c:pt idx="33">
                  <c:v>905.0</c:v>
                </c:pt>
                <c:pt idx="34">
                  <c:v>660.0</c:v>
                </c:pt>
                <c:pt idx="35">
                  <c:v>3617.5</c:v>
                </c:pt>
                <c:pt idx="36">
                  <c:v>1641.25</c:v>
                </c:pt>
                <c:pt idx="37">
                  <c:v>1190.0</c:v>
                </c:pt>
                <c:pt idx="38">
                  <c:v>-240.0</c:v>
                </c:pt>
                <c:pt idx="39">
                  <c:v>25.0</c:v>
                </c:pt>
                <c:pt idx="40">
                  <c:v>542.5</c:v>
                </c:pt>
                <c:pt idx="41">
                  <c:v>200.0</c:v>
                </c:pt>
                <c:pt idx="42">
                  <c:v>872.5</c:v>
                </c:pt>
                <c:pt idx="43">
                  <c:v>-225.0</c:v>
                </c:pt>
                <c:pt idx="44">
                  <c:v>195.0</c:v>
                </c:pt>
                <c:pt idx="45">
                  <c:v>765.0</c:v>
                </c:pt>
                <c:pt idx="46">
                  <c:v>-221.25</c:v>
                </c:pt>
                <c:pt idx="47">
                  <c:v>-225.0</c:v>
                </c:pt>
                <c:pt idx="48">
                  <c:v>138.75</c:v>
                </c:pt>
                <c:pt idx="49">
                  <c:v>1117.5</c:v>
                </c:pt>
                <c:pt idx="50">
                  <c:v>185.0</c:v>
                </c:pt>
                <c:pt idx="51">
                  <c:v>550.0</c:v>
                </c:pt>
                <c:pt idx="52">
                  <c:v>185.0</c:v>
                </c:pt>
                <c:pt idx="53">
                  <c:v>60.0</c:v>
                </c:pt>
                <c:pt idx="54">
                  <c:v>340.0</c:v>
                </c:pt>
                <c:pt idx="55">
                  <c:v>540.0</c:v>
                </c:pt>
                <c:pt idx="56">
                  <c:v>245.0</c:v>
                </c:pt>
                <c:pt idx="57">
                  <c:v>890.0</c:v>
                </c:pt>
                <c:pt idx="58">
                  <c:v>50.0</c:v>
                </c:pt>
                <c:pt idx="59">
                  <c:v>1585.0</c:v>
                </c:pt>
                <c:pt idx="60">
                  <c:v>300.0</c:v>
                </c:pt>
                <c:pt idx="61">
                  <c:v>970.0</c:v>
                </c:pt>
                <c:pt idx="62">
                  <c:v>260.0</c:v>
                </c:pt>
                <c:pt idx="63">
                  <c:v>320.0</c:v>
                </c:pt>
                <c:pt idx="64">
                  <c:v>105.0</c:v>
                </c:pt>
                <c:pt idx="65">
                  <c:v>457.5</c:v>
                </c:pt>
                <c:pt idx="66">
                  <c:v>30.0</c:v>
                </c:pt>
                <c:pt idx="67">
                  <c:v>2008.75</c:v>
                </c:pt>
                <c:pt idx="68">
                  <c:v>555.0</c:v>
                </c:pt>
                <c:pt idx="69">
                  <c:v>2045.0</c:v>
                </c:pt>
                <c:pt idx="70">
                  <c:v>250.0</c:v>
                </c:pt>
                <c:pt idx="71">
                  <c:v>30.0</c:v>
                </c:pt>
                <c:pt idx="72">
                  <c:v>85.0</c:v>
                </c:pt>
                <c:pt idx="73">
                  <c:v>1006.25</c:v>
                </c:pt>
                <c:pt idx="74">
                  <c:v>0.0</c:v>
                </c:pt>
                <c:pt idx="75">
                  <c:v>2900.0</c:v>
                </c:pt>
                <c:pt idx="76">
                  <c:v>5245.0</c:v>
                </c:pt>
                <c:pt idx="77">
                  <c:v>510.0</c:v>
                </c:pt>
                <c:pt idx="78">
                  <c:v>347.5</c:v>
                </c:pt>
                <c:pt idx="79">
                  <c:v>430.0</c:v>
                </c:pt>
                <c:pt idx="80">
                  <c:v>730.0</c:v>
                </c:pt>
                <c:pt idx="81">
                  <c:v>1123.75</c:v>
                </c:pt>
                <c:pt idx="82">
                  <c:v>112.5</c:v>
                </c:pt>
                <c:pt idx="83">
                  <c:v>93.75</c:v>
                </c:pt>
                <c:pt idx="84">
                  <c:v>1325.0</c:v>
                </c:pt>
                <c:pt idx="85">
                  <c:v>330.0</c:v>
                </c:pt>
                <c:pt idx="86">
                  <c:v>1310.0</c:v>
                </c:pt>
                <c:pt idx="87">
                  <c:v>510.0</c:v>
                </c:pt>
                <c:pt idx="88">
                  <c:v>1373.75</c:v>
                </c:pt>
                <c:pt idx="89">
                  <c:v>2180.0</c:v>
                </c:pt>
                <c:pt idx="90">
                  <c:v>2325.0</c:v>
                </c:pt>
                <c:pt idx="91">
                  <c:v>182.5</c:v>
                </c:pt>
                <c:pt idx="92">
                  <c:v>287.5</c:v>
                </c:pt>
                <c:pt idx="93">
                  <c:v>1770.0</c:v>
                </c:pt>
                <c:pt idx="94">
                  <c:v>585.0</c:v>
                </c:pt>
                <c:pt idx="95">
                  <c:v>60.0</c:v>
                </c:pt>
                <c:pt idx="96">
                  <c:v>552.5</c:v>
                </c:pt>
                <c:pt idx="97">
                  <c:v>270.0</c:v>
                </c:pt>
                <c:pt idx="98">
                  <c:v>585.0</c:v>
                </c:pt>
                <c:pt idx="99">
                  <c:v>798.75</c:v>
                </c:pt>
                <c:pt idx="100">
                  <c:v>620.0</c:v>
                </c:pt>
                <c:pt idx="101">
                  <c:v>70.0</c:v>
                </c:pt>
                <c:pt idx="102">
                  <c:v>885.0</c:v>
                </c:pt>
                <c:pt idx="103">
                  <c:v>777.5</c:v>
                </c:pt>
                <c:pt idx="104">
                  <c:v>155.0</c:v>
                </c:pt>
                <c:pt idx="105">
                  <c:v>1045.0</c:v>
                </c:pt>
                <c:pt idx="106">
                  <c:v>605.0</c:v>
                </c:pt>
                <c:pt idx="107">
                  <c:v>13.75</c:v>
                </c:pt>
                <c:pt idx="108">
                  <c:v>45.0</c:v>
                </c:pt>
                <c:pt idx="109">
                  <c:v>215.0</c:v>
                </c:pt>
                <c:pt idx="110">
                  <c:v>907.5</c:v>
                </c:pt>
                <c:pt idx="111">
                  <c:v>930.0</c:v>
                </c:pt>
                <c:pt idx="112">
                  <c:v>217.5</c:v>
                </c:pt>
                <c:pt idx="113">
                  <c:v>-71.25</c:v>
                </c:pt>
                <c:pt idx="114">
                  <c:v>15.0</c:v>
                </c:pt>
                <c:pt idx="115">
                  <c:v>50.0</c:v>
                </c:pt>
                <c:pt idx="116">
                  <c:v>-75.0</c:v>
                </c:pt>
                <c:pt idx="117">
                  <c:v>95.0</c:v>
                </c:pt>
                <c:pt idx="118">
                  <c:v>780.0</c:v>
                </c:pt>
                <c:pt idx="119">
                  <c:v>-135.0</c:v>
                </c:pt>
                <c:pt idx="120">
                  <c:v>650.0</c:v>
                </c:pt>
                <c:pt idx="121">
                  <c:v>385.0</c:v>
                </c:pt>
                <c:pt idx="122">
                  <c:v>640.0</c:v>
                </c:pt>
                <c:pt idx="123">
                  <c:v>695.0</c:v>
                </c:pt>
                <c:pt idx="124">
                  <c:v>-85.0</c:v>
                </c:pt>
                <c:pt idx="125">
                  <c:v>770.0</c:v>
                </c:pt>
                <c:pt idx="126">
                  <c:v>0.0</c:v>
                </c:pt>
                <c:pt idx="127">
                  <c:v>925.0</c:v>
                </c:pt>
                <c:pt idx="128">
                  <c:v>830.0</c:v>
                </c:pt>
                <c:pt idx="129">
                  <c:v>425.0</c:v>
                </c:pt>
                <c:pt idx="130">
                  <c:v>493.75</c:v>
                </c:pt>
                <c:pt idx="131">
                  <c:v>540.0</c:v>
                </c:pt>
                <c:pt idx="132">
                  <c:v>142.5</c:v>
                </c:pt>
                <c:pt idx="133">
                  <c:v>120.0</c:v>
                </c:pt>
                <c:pt idx="134">
                  <c:v>375.0</c:v>
                </c:pt>
                <c:pt idx="135">
                  <c:v>595.0</c:v>
                </c:pt>
                <c:pt idx="136">
                  <c:v>4630.0</c:v>
                </c:pt>
                <c:pt idx="137">
                  <c:v>1260.0</c:v>
                </c:pt>
                <c:pt idx="138">
                  <c:v>1955.0</c:v>
                </c:pt>
                <c:pt idx="139">
                  <c:v>2345.0</c:v>
                </c:pt>
                <c:pt idx="140">
                  <c:v>1038.75</c:v>
                </c:pt>
                <c:pt idx="141">
                  <c:v>565.0</c:v>
                </c:pt>
                <c:pt idx="142">
                  <c:v>515.0</c:v>
                </c:pt>
                <c:pt idx="143">
                  <c:v>200.0</c:v>
                </c:pt>
                <c:pt idx="144">
                  <c:v>425.0</c:v>
                </c:pt>
                <c:pt idx="145">
                  <c:v>300.0</c:v>
                </c:pt>
                <c:pt idx="146">
                  <c:v>-102.5</c:v>
                </c:pt>
                <c:pt idx="147">
                  <c:v>1610.0</c:v>
                </c:pt>
                <c:pt idx="148">
                  <c:v>295.0</c:v>
                </c:pt>
                <c:pt idx="149">
                  <c:v>940.0</c:v>
                </c:pt>
                <c:pt idx="150">
                  <c:v>-15.0</c:v>
                </c:pt>
                <c:pt idx="151">
                  <c:v>245.0</c:v>
                </c:pt>
                <c:pt idx="152">
                  <c:v>1512.5</c:v>
                </c:pt>
                <c:pt idx="153">
                  <c:v>1630.0</c:v>
                </c:pt>
                <c:pt idx="154">
                  <c:v>340.0</c:v>
                </c:pt>
                <c:pt idx="155">
                  <c:v>270.0</c:v>
                </c:pt>
                <c:pt idx="156">
                  <c:v>793.75</c:v>
                </c:pt>
                <c:pt idx="157">
                  <c:v>1265.0</c:v>
                </c:pt>
                <c:pt idx="158">
                  <c:v>167.5</c:v>
                </c:pt>
                <c:pt idx="159">
                  <c:v>130.0</c:v>
                </c:pt>
                <c:pt idx="160">
                  <c:v>705.0</c:v>
                </c:pt>
                <c:pt idx="161">
                  <c:v>90.0</c:v>
                </c:pt>
                <c:pt idx="162">
                  <c:v>-62.5</c:v>
                </c:pt>
                <c:pt idx="163">
                  <c:v>688.75</c:v>
                </c:pt>
                <c:pt idx="164">
                  <c:v>-95.0</c:v>
                </c:pt>
                <c:pt idx="165">
                  <c:v>360.0</c:v>
                </c:pt>
                <c:pt idx="166">
                  <c:v>812.5</c:v>
                </c:pt>
                <c:pt idx="167">
                  <c:v>-75.0</c:v>
                </c:pt>
                <c:pt idx="168">
                  <c:v>465.0</c:v>
                </c:pt>
                <c:pt idx="169">
                  <c:v>85.0</c:v>
                </c:pt>
                <c:pt idx="170">
                  <c:v>520.0</c:v>
                </c:pt>
                <c:pt idx="171">
                  <c:v>557.5</c:v>
                </c:pt>
                <c:pt idx="172">
                  <c:v>450.0</c:v>
                </c:pt>
                <c:pt idx="173">
                  <c:v>480.0</c:v>
                </c:pt>
                <c:pt idx="174">
                  <c:v>563.75</c:v>
                </c:pt>
                <c:pt idx="175">
                  <c:v>990.0</c:v>
                </c:pt>
                <c:pt idx="176">
                  <c:v>248.75</c:v>
                </c:pt>
                <c:pt idx="177">
                  <c:v>45.0</c:v>
                </c:pt>
                <c:pt idx="178">
                  <c:v>210.0</c:v>
                </c:pt>
                <c:pt idx="179">
                  <c:v>35.0</c:v>
                </c:pt>
                <c:pt idx="180">
                  <c:v>2795.0</c:v>
                </c:pt>
                <c:pt idx="181">
                  <c:v>960.0</c:v>
                </c:pt>
                <c:pt idx="182">
                  <c:v>1046.25</c:v>
                </c:pt>
                <c:pt idx="183">
                  <c:v>795.0</c:v>
                </c:pt>
                <c:pt idx="184">
                  <c:v>-40.0</c:v>
                </c:pt>
                <c:pt idx="185">
                  <c:v>735.0</c:v>
                </c:pt>
                <c:pt idx="186">
                  <c:v>578.75</c:v>
                </c:pt>
                <c:pt idx="187">
                  <c:v>105.0</c:v>
                </c:pt>
                <c:pt idx="188">
                  <c:v>760.0</c:v>
                </c:pt>
                <c:pt idx="189">
                  <c:v>2428.75</c:v>
                </c:pt>
                <c:pt idx="190">
                  <c:v>125.0</c:v>
                </c:pt>
                <c:pt idx="191">
                  <c:v>1400.0</c:v>
                </c:pt>
                <c:pt idx="192">
                  <c:v>490.0</c:v>
                </c:pt>
                <c:pt idx="193">
                  <c:v>675.0</c:v>
                </c:pt>
                <c:pt idx="194">
                  <c:v>505.0</c:v>
                </c:pt>
                <c:pt idx="195">
                  <c:v>142.5</c:v>
                </c:pt>
                <c:pt idx="196">
                  <c:v>675.0</c:v>
                </c:pt>
                <c:pt idx="197">
                  <c:v>-25.0</c:v>
                </c:pt>
                <c:pt idx="198">
                  <c:v>37.5</c:v>
                </c:pt>
                <c:pt idx="199">
                  <c:v>285.0</c:v>
                </c:pt>
                <c:pt idx="200">
                  <c:v>-10.0</c:v>
                </c:pt>
                <c:pt idx="201">
                  <c:v>170.0</c:v>
                </c:pt>
                <c:pt idx="202">
                  <c:v>138.75</c:v>
                </c:pt>
                <c:pt idx="203">
                  <c:v>-50.0</c:v>
                </c:pt>
                <c:pt idx="204">
                  <c:v>2307.5</c:v>
                </c:pt>
                <c:pt idx="205">
                  <c:v>-30.0</c:v>
                </c:pt>
                <c:pt idx="206">
                  <c:v>-135.0</c:v>
                </c:pt>
                <c:pt idx="207">
                  <c:v>-105.0</c:v>
                </c:pt>
                <c:pt idx="208">
                  <c:v>377.5</c:v>
                </c:pt>
                <c:pt idx="209">
                  <c:v>-55.0</c:v>
                </c:pt>
                <c:pt idx="210">
                  <c:v>60.0</c:v>
                </c:pt>
                <c:pt idx="211">
                  <c:v>110.0</c:v>
                </c:pt>
                <c:pt idx="212">
                  <c:v>15.0</c:v>
                </c:pt>
                <c:pt idx="213">
                  <c:v>595.0</c:v>
                </c:pt>
                <c:pt idx="214">
                  <c:v>1478.75</c:v>
                </c:pt>
                <c:pt idx="215">
                  <c:v>901.25</c:v>
                </c:pt>
                <c:pt idx="216">
                  <c:v>440.0</c:v>
                </c:pt>
                <c:pt idx="217">
                  <c:v>1215.0</c:v>
                </c:pt>
                <c:pt idx="218">
                  <c:v>-25.0</c:v>
                </c:pt>
                <c:pt idx="219">
                  <c:v>-45.0</c:v>
                </c:pt>
                <c:pt idx="220">
                  <c:v>-6.25</c:v>
                </c:pt>
                <c:pt idx="221">
                  <c:v>-35.0</c:v>
                </c:pt>
                <c:pt idx="222">
                  <c:v>17.5</c:v>
                </c:pt>
                <c:pt idx="223">
                  <c:v>-150.0</c:v>
                </c:pt>
                <c:pt idx="224">
                  <c:v>425.0</c:v>
                </c:pt>
                <c:pt idx="225">
                  <c:v>780.0</c:v>
                </c:pt>
                <c:pt idx="226">
                  <c:v>248.75</c:v>
                </c:pt>
                <c:pt idx="227">
                  <c:v>145.0</c:v>
                </c:pt>
                <c:pt idx="228">
                  <c:v>723.75</c:v>
                </c:pt>
                <c:pt idx="229">
                  <c:v>627.5</c:v>
                </c:pt>
                <c:pt idx="230">
                  <c:v>1383.75</c:v>
                </c:pt>
                <c:pt idx="231">
                  <c:v>1350.0</c:v>
                </c:pt>
                <c:pt idx="232">
                  <c:v>975.0</c:v>
                </c:pt>
                <c:pt idx="233">
                  <c:v>727.5</c:v>
                </c:pt>
                <c:pt idx="234">
                  <c:v>800.0</c:v>
                </c:pt>
                <c:pt idx="235">
                  <c:v>470.0</c:v>
                </c:pt>
                <c:pt idx="236">
                  <c:v>420.0</c:v>
                </c:pt>
                <c:pt idx="237">
                  <c:v>1313.75</c:v>
                </c:pt>
                <c:pt idx="238">
                  <c:v>1085.0</c:v>
                </c:pt>
                <c:pt idx="239">
                  <c:v>155.0</c:v>
                </c:pt>
                <c:pt idx="240">
                  <c:v>513.75</c:v>
                </c:pt>
                <c:pt idx="241">
                  <c:v>500.0</c:v>
                </c:pt>
                <c:pt idx="242">
                  <c:v>700.0</c:v>
                </c:pt>
                <c:pt idx="243">
                  <c:v>222.5</c:v>
                </c:pt>
                <c:pt idx="244">
                  <c:v>843.75</c:v>
                </c:pt>
                <c:pt idx="245">
                  <c:v>553.75</c:v>
                </c:pt>
                <c:pt idx="246">
                  <c:v>1570.0</c:v>
                </c:pt>
                <c:pt idx="247">
                  <c:v>157.5</c:v>
                </c:pt>
                <c:pt idx="248">
                  <c:v>-30.0</c:v>
                </c:pt>
                <c:pt idx="249">
                  <c:v>0.0</c:v>
                </c:pt>
                <c:pt idx="250">
                  <c:v>30.0</c:v>
                </c:pt>
                <c:pt idx="251">
                  <c:v>-75.0</c:v>
                </c:pt>
                <c:pt idx="252">
                  <c:v>-75.0</c:v>
                </c:pt>
                <c:pt idx="253">
                  <c:v>90.0</c:v>
                </c:pt>
                <c:pt idx="254">
                  <c:v>-75.0</c:v>
                </c:pt>
                <c:pt idx="255">
                  <c:v>90.0</c:v>
                </c:pt>
                <c:pt idx="256">
                  <c:v>0.0</c:v>
                </c:pt>
                <c:pt idx="257">
                  <c:v>-45.0</c:v>
                </c:pt>
                <c:pt idx="258">
                  <c:v>60.0</c:v>
                </c:pt>
                <c:pt idx="259">
                  <c:v>-75.0</c:v>
                </c:pt>
                <c:pt idx="260">
                  <c:v>-75.0</c:v>
                </c:pt>
                <c:pt idx="261">
                  <c:v>-30.0</c:v>
                </c:pt>
                <c:pt idx="262">
                  <c:v>0.0</c:v>
                </c:pt>
                <c:pt idx="263">
                  <c:v>70.0</c:v>
                </c:pt>
                <c:pt idx="264">
                  <c:v>633.75</c:v>
                </c:pt>
                <c:pt idx="265">
                  <c:v>-30.0</c:v>
                </c:pt>
                <c:pt idx="266">
                  <c:v>270.0</c:v>
                </c:pt>
                <c:pt idx="267">
                  <c:v>-22.5</c:v>
                </c:pt>
                <c:pt idx="268">
                  <c:v>30.0</c:v>
                </c:pt>
                <c:pt idx="269">
                  <c:v>-75.0</c:v>
                </c:pt>
                <c:pt idx="270">
                  <c:v>0.0</c:v>
                </c:pt>
                <c:pt idx="271">
                  <c:v>60.0</c:v>
                </c:pt>
                <c:pt idx="272">
                  <c:v>-75.0</c:v>
                </c:pt>
                <c:pt idx="273">
                  <c:v>-41.25</c:v>
                </c:pt>
                <c:pt idx="274">
                  <c:v>1060.0</c:v>
                </c:pt>
                <c:pt idx="275">
                  <c:v>460.0</c:v>
                </c:pt>
                <c:pt idx="276">
                  <c:v>685.0</c:v>
                </c:pt>
                <c:pt idx="277">
                  <c:v>1737.5</c:v>
                </c:pt>
                <c:pt idx="278">
                  <c:v>470.0</c:v>
                </c:pt>
                <c:pt idx="279">
                  <c:v>100.0</c:v>
                </c:pt>
                <c:pt idx="280">
                  <c:v>1000.0</c:v>
                </c:pt>
                <c:pt idx="281">
                  <c:v>637.5</c:v>
                </c:pt>
                <c:pt idx="282">
                  <c:v>725.0</c:v>
                </c:pt>
                <c:pt idx="283">
                  <c:v>357.5</c:v>
                </c:pt>
                <c:pt idx="284">
                  <c:v>1167.5</c:v>
                </c:pt>
                <c:pt idx="285">
                  <c:v>1210.0</c:v>
                </c:pt>
                <c:pt idx="286">
                  <c:v>215.0</c:v>
                </c:pt>
                <c:pt idx="287">
                  <c:v>390.0</c:v>
                </c:pt>
                <c:pt idx="288">
                  <c:v>98.75</c:v>
                </c:pt>
                <c:pt idx="289">
                  <c:v>3421.25</c:v>
                </c:pt>
                <c:pt idx="290">
                  <c:v>680.0</c:v>
                </c:pt>
                <c:pt idx="291">
                  <c:v>1085.0</c:v>
                </c:pt>
                <c:pt idx="292">
                  <c:v>895.0</c:v>
                </c:pt>
                <c:pt idx="293">
                  <c:v>1032.5</c:v>
                </c:pt>
                <c:pt idx="294">
                  <c:v>982.5</c:v>
                </c:pt>
                <c:pt idx="295">
                  <c:v>320.0</c:v>
                </c:pt>
                <c:pt idx="296">
                  <c:v>830.0</c:v>
                </c:pt>
                <c:pt idx="297">
                  <c:v>1140.0</c:v>
                </c:pt>
                <c:pt idx="298">
                  <c:v>685.0</c:v>
                </c:pt>
                <c:pt idx="299">
                  <c:v>150.0</c:v>
                </c:pt>
                <c:pt idx="300">
                  <c:v>890.0</c:v>
                </c:pt>
                <c:pt idx="301">
                  <c:v>285.0</c:v>
                </c:pt>
                <c:pt idx="302">
                  <c:v>-127.5</c:v>
                </c:pt>
                <c:pt idx="303">
                  <c:v>595.0</c:v>
                </c:pt>
                <c:pt idx="304">
                  <c:v>-60.0</c:v>
                </c:pt>
                <c:pt idx="305">
                  <c:v>245.0</c:v>
                </c:pt>
                <c:pt idx="306">
                  <c:v>410.0</c:v>
                </c:pt>
                <c:pt idx="307">
                  <c:v>1872.5</c:v>
                </c:pt>
                <c:pt idx="308">
                  <c:v>457.5</c:v>
                </c:pt>
                <c:pt idx="309">
                  <c:v>-15.0</c:v>
                </c:pt>
                <c:pt idx="310">
                  <c:v>787.5</c:v>
                </c:pt>
                <c:pt idx="311">
                  <c:v>2842.5</c:v>
                </c:pt>
                <c:pt idx="312">
                  <c:v>45.0</c:v>
                </c:pt>
                <c:pt idx="313">
                  <c:v>1320.0</c:v>
                </c:pt>
                <c:pt idx="314">
                  <c:v>-25.0</c:v>
                </c:pt>
                <c:pt idx="315">
                  <c:v>420.0</c:v>
                </c:pt>
                <c:pt idx="316">
                  <c:v>1285.0</c:v>
                </c:pt>
                <c:pt idx="317">
                  <c:v>750.0</c:v>
                </c:pt>
                <c:pt idx="318">
                  <c:v>2590.0</c:v>
                </c:pt>
                <c:pt idx="319">
                  <c:v>1151.25</c:v>
                </c:pt>
                <c:pt idx="320">
                  <c:v>4800.0</c:v>
                </c:pt>
                <c:pt idx="321">
                  <c:v>-30.0</c:v>
                </c:pt>
                <c:pt idx="322">
                  <c:v>32.5</c:v>
                </c:pt>
                <c:pt idx="323">
                  <c:v>317.5</c:v>
                </c:pt>
                <c:pt idx="324">
                  <c:v>495.0</c:v>
                </c:pt>
                <c:pt idx="325">
                  <c:v>-100.0</c:v>
                </c:pt>
                <c:pt idx="326">
                  <c:v>135.0</c:v>
                </c:pt>
                <c:pt idx="327">
                  <c:v>2300.0</c:v>
                </c:pt>
                <c:pt idx="328">
                  <c:v>610.0</c:v>
                </c:pt>
                <c:pt idx="329">
                  <c:v>1305.0</c:v>
                </c:pt>
                <c:pt idx="330">
                  <c:v>330.0</c:v>
                </c:pt>
                <c:pt idx="331">
                  <c:v>1533.75</c:v>
                </c:pt>
                <c:pt idx="332">
                  <c:v>2405.0</c:v>
                </c:pt>
                <c:pt idx="333">
                  <c:v>2115.0</c:v>
                </c:pt>
                <c:pt idx="334">
                  <c:v>50.0</c:v>
                </c:pt>
                <c:pt idx="335">
                  <c:v>335.0</c:v>
                </c:pt>
                <c:pt idx="336">
                  <c:v>1735.0</c:v>
                </c:pt>
                <c:pt idx="337">
                  <c:v>45.0</c:v>
                </c:pt>
                <c:pt idx="338">
                  <c:v>-300.0</c:v>
                </c:pt>
                <c:pt idx="339">
                  <c:v>437.5</c:v>
                </c:pt>
                <c:pt idx="340">
                  <c:v>-215.0</c:v>
                </c:pt>
                <c:pt idx="341">
                  <c:v>333.75</c:v>
                </c:pt>
                <c:pt idx="342">
                  <c:v>690.0</c:v>
                </c:pt>
                <c:pt idx="343">
                  <c:v>327.5</c:v>
                </c:pt>
                <c:pt idx="344">
                  <c:v>-52.5</c:v>
                </c:pt>
                <c:pt idx="345">
                  <c:v>52.5</c:v>
                </c:pt>
                <c:pt idx="346">
                  <c:v>-58.75</c:v>
                </c:pt>
                <c:pt idx="347">
                  <c:v>92.5</c:v>
                </c:pt>
                <c:pt idx="348">
                  <c:v>240.0</c:v>
                </c:pt>
                <c:pt idx="349">
                  <c:v>-270.0</c:v>
                </c:pt>
                <c:pt idx="350">
                  <c:v>65.0</c:v>
                </c:pt>
                <c:pt idx="351">
                  <c:v>-172.5</c:v>
                </c:pt>
                <c:pt idx="352">
                  <c:v>-75.0</c:v>
                </c:pt>
                <c:pt idx="353">
                  <c:v>-75.0</c:v>
                </c:pt>
                <c:pt idx="354">
                  <c:v>-75.0</c:v>
                </c:pt>
                <c:pt idx="355">
                  <c:v>-67.5</c:v>
                </c:pt>
                <c:pt idx="356">
                  <c:v>300.0</c:v>
                </c:pt>
                <c:pt idx="357">
                  <c:v>45.0</c:v>
                </c:pt>
                <c:pt idx="358">
                  <c:v>210.0</c:v>
                </c:pt>
                <c:pt idx="359">
                  <c:v>25.0</c:v>
                </c:pt>
                <c:pt idx="360">
                  <c:v>-75.0</c:v>
                </c:pt>
                <c:pt idx="361">
                  <c:v>-15.0</c:v>
                </c:pt>
                <c:pt idx="362">
                  <c:v>0.0</c:v>
                </c:pt>
                <c:pt idx="363">
                  <c:v>45.0</c:v>
                </c:pt>
                <c:pt idx="364">
                  <c:v>-15.0</c:v>
                </c:pt>
                <c:pt idx="365">
                  <c:v>-75.0</c:v>
                </c:pt>
                <c:pt idx="366">
                  <c:v>-120.0</c:v>
                </c:pt>
                <c:pt idx="367">
                  <c:v>95.0</c:v>
                </c:pt>
                <c:pt idx="368">
                  <c:v>865.0</c:v>
                </c:pt>
                <c:pt idx="369">
                  <c:v>-30.0</c:v>
                </c:pt>
                <c:pt idx="370">
                  <c:v>2170.0</c:v>
                </c:pt>
                <c:pt idx="371">
                  <c:v>-175.0</c:v>
                </c:pt>
                <c:pt idx="372">
                  <c:v>-80.0</c:v>
                </c:pt>
                <c:pt idx="373">
                  <c:v>860.0</c:v>
                </c:pt>
                <c:pt idx="374">
                  <c:v>38.75</c:v>
                </c:pt>
                <c:pt idx="375">
                  <c:v>30.0</c:v>
                </c:pt>
                <c:pt idx="376">
                  <c:v>230.0</c:v>
                </c:pt>
                <c:pt idx="377">
                  <c:v>960.0</c:v>
                </c:pt>
                <c:pt idx="378">
                  <c:v>48.75</c:v>
                </c:pt>
                <c:pt idx="379">
                  <c:v>-145.0</c:v>
                </c:pt>
                <c:pt idx="380">
                  <c:v>300.0</c:v>
                </c:pt>
                <c:pt idx="381">
                  <c:v>225.0</c:v>
                </c:pt>
                <c:pt idx="382">
                  <c:v>375.0</c:v>
                </c:pt>
                <c:pt idx="383">
                  <c:v>255.0</c:v>
                </c:pt>
                <c:pt idx="384">
                  <c:v>45.0</c:v>
                </c:pt>
                <c:pt idx="385">
                  <c:v>-35.0</c:v>
                </c:pt>
                <c:pt idx="386">
                  <c:v>2073.75</c:v>
                </c:pt>
                <c:pt idx="387">
                  <c:v>125.0</c:v>
                </c:pt>
                <c:pt idx="388">
                  <c:v>2093.75</c:v>
                </c:pt>
                <c:pt idx="389">
                  <c:v>-65.0</c:v>
                </c:pt>
                <c:pt idx="390">
                  <c:v>2275.0</c:v>
                </c:pt>
                <c:pt idx="391">
                  <c:v>635.0</c:v>
                </c:pt>
                <c:pt idx="392">
                  <c:v>0.0</c:v>
                </c:pt>
                <c:pt idx="393">
                  <c:v>810.0</c:v>
                </c:pt>
                <c:pt idx="394">
                  <c:v>-28.75</c:v>
                </c:pt>
                <c:pt idx="395">
                  <c:v>30.0</c:v>
                </c:pt>
                <c:pt idx="396">
                  <c:v>348.75</c:v>
                </c:pt>
                <c:pt idx="397">
                  <c:v>1352.5</c:v>
                </c:pt>
                <c:pt idx="398">
                  <c:v>-132.5</c:v>
                </c:pt>
                <c:pt idx="399">
                  <c:v>187.5</c:v>
                </c:pt>
                <c:pt idx="400">
                  <c:v>525.0</c:v>
                </c:pt>
                <c:pt idx="401">
                  <c:v>1115.0</c:v>
                </c:pt>
                <c:pt idx="402">
                  <c:v>6333.75</c:v>
                </c:pt>
                <c:pt idx="403">
                  <c:v>950.0</c:v>
                </c:pt>
                <c:pt idx="404">
                  <c:v>1033.75</c:v>
                </c:pt>
                <c:pt idx="405">
                  <c:v>-142.5</c:v>
                </c:pt>
                <c:pt idx="406">
                  <c:v>2225.0</c:v>
                </c:pt>
                <c:pt idx="407">
                  <c:v>1210.0</c:v>
                </c:pt>
                <c:pt idx="408">
                  <c:v>798.75</c:v>
                </c:pt>
                <c:pt idx="409">
                  <c:v>605.0</c:v>
                </c:pt>
                <c:pt idx="410">
                  <c:v>597.5</c:v>
                </c:pt>
                <c:pt idx="411">
                  <c:v>543.75</c:v>
                </c:pt>
                <c:pt idx="412">
                  <c:v>435.0</c:v>
                </c:pt>
                <c:pt idx="413">
                  <c:v>730.0</c:v>
                </c:pt>
                <c:pt idx="414">
                  <c:v>300.0</c:v>
                </c:pt>
                <c:pt idx="415">
                  <c:v>287.5</c:v>
                </c:pt>
                <c:pt idx="416">
                  <c:v>2705.0</c:v>
                </c:pt>
                <c:pt idx="417">
                  <c:v>635.0</c:v>
                </c:pt>
                <c:pt idx="418">
                  <c:v>960.0</c:v>
                </c:pt>
                <c:pt idx="419">
                  <c:v>3680.0</c:v>
                </c:pt>
                <c:pt idx="420">
                  <c:v>670.0</c:v>
                </c:pt>
                <c:pt idx="421">
                  <c:v>745.0</c:v>
                </c:pt>
                <c:pt idx="422">
                  <c:v>500.0</c:v>
                </c:pt>
                <c:pt idx="423">
                  <c:v>240.0</c:v>
                </c:pt>
                <c:pt idx="424">
                  <c:v>2250.0</c:v>
                </c:pt>
                <c:pt idx="425">
                  <c:v>1552.5</c:v>
                </c:pt>
                <c:pt idx="426">
                  <c:v>660.0</c:v>
                </c:pt>
                <c:pt idx="427">
                  <c:v>478.75</c:v>
                </c:pt>
                <c:pt idx="428">
                  <c:v>100.0</c:v>
                </c:pt>
                <c:pt idx="429">
                  <c:v>525.0</c:v>
                </c:pt>
                <c:pt idx="430">
                  <c:v>240.0</c:v>
                </c:pt>
                <c:pt idx="431">
                  <c:v>137.5</c:v>
                </c:pt>
                <c:pt idx="432">
                  <c:v>1697.5</c:v>
                </c:pt>
                <c:pt idx="433">
                  <c:v>360.0</c:v>
                </c:pt>
                <c:pt idx="434">
                  <c:v>210.0</c:v>
                </c:pt>
                <c:pt idx="435">
                  <c:v>-102.5</c:v>
                </c:pt>
                <c:pt idx="436">
                  <c:v>1885.0</c:v>
                </c:pt>
                <c:pt idx="437">
                  <c:v>3037.5</c:v>
                </c:pt>
                <c:pt idx="438">
                  <c:v>100.0</c:v>
                </c:pt>
                <c:pt idx="439">
                  <c:v>7.5</c:v>
                </c:pt>
                <c:pt idx="440">
                  <c:v>285.0</c:v>
                </c:pt>
                <c:pt idx="441">
                  <c:v>1145.0</c:v>
                </c:pt>
                <c:pt idx="442">
                  <c:v>520.0</c:v>
                </c:pt>
                <c:pt idx="443">
                  <c:v>672.5</c:v>
                </c:pt>
                <c:pt idx="444">
                  <c:v>990.0</c:v>
                </c:pt>
                <c:pt idx="445">
                  <c:v>1515.0</c:v>
                </c:pt>
                <c:pt idx="446">
                  <c:v>1720.0</c:v>
                </c:pt>
                <c:pt idx="447">
                  <c:v>4386.25</c:v>
                </c:pt>
                <c:pt idx="448">
                  <c:v>3445.0</c:v>
                </c:pt>
                <c:pt idx="449">
                  <c:v>535.0</c:v>
                </c:pt>
                <c:pt idx="450">
                  <c:v>180.0</c:v>
                </c:pt>
                <c:pt idx="451">
                  <c:v>1860.0</c:v>
                </c:pt>
                <c:pt idx="452">
                  <c:v>4310.0</c:v>
                </c:pt>
                <c:pt idx="453">
                  <c:v>812.5</c:v>
                </c:pt>
                <c:pt idx="454">
                  <c:v>586.25</c:v>
                </c:pt>
                <c:pt idx="455">
                  <c:v>1550.0</c:v>
                </c:pt>
                <c:pt idx="456">
                  <c:v>1000.0</c:v>
                </c:pt>
                <c:pt idx="457">
                  <c:v>1612.5</c:v>
                </c:pt>
                <c:pt idx="458">
                  <c:v>-60.0</c:v>
                </c:pt>
                <c:pt idx="459">
                  <c:v>76.25</c:v>
                </c:pt>
                <c:pt idx="460">
                  <c:v>335.0</c:v>
                </c:pt>
                <c:pt idx="461">
                  <c:v>3360.0</c:v>
                </c:pt>
                <c:pt idx="462">
                  <c:v>3617.5</c:v>
                </c:pt>
                <c:pt idx="463">
                  <c:v>655.0</c:v>
                </c:pt>
                <c:pt idx="464">
                  <c:v>1047.5</c:v>
                </c:pt>
                <c:pt idx="465">
                  <c:v>202.5</c:v>
                </c:pt>
                <c:pt idx="466">
                  <c:v>793.75</c:v>
                </c:pt>
                <c:pt idx="467">
                  <c:v>165.0</c:v>
                </c:pt>
                <c:pt idx="468">
                  <c:v>182.5</c:v>
                </c:pt>
                <c:pt idx="469">
                  <c:v>3438.75</c:v>
                </c:pt>
                <c:pt idx="470">
                  <c:v>245.0</c:v>
                </c:pt>
                <c:pt idx="471">
                  <c:v>510.0</c:v>
                </c:pt>
                <c:pt idx="472">
                  <c:v>395.0</c:v>
                </c:pt>
                <c:pt idx="473">
                  <c:v>165.0</c:v>
                </c:pt>
                <c:pt idx="474">
                  <c:v>-45.0</c:v>
                </c:pt>
                <c:pt idx="475">
                  <c:v>0.0</c:v>
                </c:pt>
                <c:pt idx="476">
                  <c:v>-75.0</c:v>
                </c:pt>
                <c:pt idx="477">
                  <c:v>-75.0</c:v>
                </c:pt>
                <c:pt idx="478">
                  <c:v>0.0</c:v>
                </c:pt>
                <c:pt idx="479">
                  <c:v>-45.0</c:v>
                </c:pt>
                <c:pt idx="480">
                  <c:v>0.0</c:v>
                </c:pt>
                <c:pt idx="481">
                  <c:v>15.0</c:v>
                </c:pt>
                <c:pt idx="482">
                  <c:v>30.0</c:v>
                </c:pt>
                <c:pt idx="483">
                  <c:v>30.0</c:v>
                </c:pt>
                <c:pt idx="484">
                  <c:v>-60.0</c:v>
                </c:pt>
                <c:pt idx="485">
                  <c:v>913.75</c:v>
                </c:pt>
                <c:pt idx="486">
                  <c:v>166.25</c:v>
                </c:pt>
                <c:pt idx="487">
                  <c:v>-15.0</c:v>
                </c:pt>
                <c:pt idx="488">
                  <c:v>162.5</c:v>
                </c:pt>
                <c:pt idx="489">
                  <c:v>352.5</c:v>
                </c:pt>
                <c:pt idx="490">
                  <c:v>105.0</c:v>
                </c:pt>
                <c:pt idx="491">
                  <c:v>420.0</c:v>
                </c:pt>
                <c:pt idx="492">
                  <c:v>1277.5</c:v>
                </c:pt>
                <c:pt idx="493">
                  <c:v>490.0</c:v>
                </c:pt>
                <c:pt idx="494">
                  <c:v>-110.0</c:v>
                </c:pt>
                <c:pt idx="495">
                  <c:v>-60.0</c:v>
                </c:pt>
                <c:pt idx="496">
                  <c:v>122.5</c:v>
                </c:pt>
                <c:pt idx="497">
                  <c:v>115.0</c:v>
                </c:pt>
                <c:pt idx="498">
                  <c:v>365.0</c:v>
                </c:pt>
                <c:pt idx="499">
                  <c:v>1073.75</c:v>
                </c:pt>
                <c:pt idx="500">
                  <c:v>-116.25</c:v>
                </c:pt>
                <c:pt idx="501">
                  <c:v>365.0</c:v>
                </c:pt>
                <c:pt idx="502">
                  <c:v>620.0</c:v>
                </c:pt>
                <c:pt idx="503">
                  <c:v>1015.0</c:v>
                </c:pt>
                <c:pt idx="504">
                  <c:v>635.0</c:v>
                </c:pt>
                <c:pt idx="505">
                  <c:v>63.75</c:v>
                </c:pt>
                <c:pt idx="506">
                  <c:v>95.0</c:v>
                </c:pt>
                <c:pt idx="507">
                  <c:v>135.0</c:v>
                </c:pt>
                <c:pt idx="508">
                  <c:v>505.0</c:v>
                </c:pt>
                <c:pt idx="509">
                  <c:v>315.0</c:v>
                </c:pt>
                <c:pt idx="510">
                  <c:v>1900.0</c:v>
                </c:pt>
                <c:pt idx="511">
                  <c:v>500.0</c:v>
                </c:pt>
                <c:pt idx="512">
                  <c:v>-15.0</c:v>
                </c:pt>
                <c:pt idx="513">
                  <c:v>925.0</c:v>
                </c:pt>
                <c:pt idx="514">
                  <c:v>-65.0</c:v>
                </c:pt>
                <c:pt idx="515">
                  <c:v>35.0</c:v>
                </c:pt>
                <c:pt idx="516">
                  <c:v>2783.75</c:v>
                </c:pt>
                <c:pt idx="517">
                  <c:v>165.0</c:v>
                </c:pt>
                <c:pt idx="518">
                  <c:v>790.0</c:v>
                </c:pt>
                <c:pt idx="519">
                  <c:v>335.0</c:v>
                </c:pt>
                <c:pt idx="520">
                  <c:v>188.75</c:v>
                </c:pt>
                <c:pt idx="521">
                  <c:v>1855.0</c:v>
                </c:pt>
                <c:pt idx="522">
                  <c:v>150.0</c:v>
                </c:pt>
                <c:pt idx="523">
                  <c:v>297.5</c:v>
                </c:pt>
                <c:pt idx="524">
                  <c:v>810.0</c:v>
                </c:pt>
                <c:pt idx="525">
                  <c:v>1340.0</c:v>
                </c:pt>
                <c:pt idx="526">
                  <c:v>408.75</c:v>
                </c:pt>
                <c:pt idx="527">
                  <c:v>640.0</c:v>
                </c:pt>
                <c:pt idx="528">
                  <c:v>360.0</c:v>
                </c:pt>
                <c:pt idx="529">
                  <c:v>55.0</c:v>
                </c:pt>
                <c:pt idx="530">
                  <c:v>445.0</c:v>
                </c:pt>
                <c:pt idx="531">
                  <c:v>3993.75</c:v>
                </c:pt>
                <c:pt idx="532">
                  <c:v>2463.75</c:v>
                </c:pt>
                <c:pt idx="533">
                  <c:v>350.0</c:v>
                </c:pt>
                <c:pt idx="534">
                  <c:v>810.0</c:v>
                </c:pt>
                <c:pt idx="535">
                  <c:v>420.0</c:v>
                </c:pt>
                <c:pt idx="536">
                  <c:v>470.0</c:v>
                </c:pt>
                <c:pt idx="537">
                  <c:v>605.0</c:v>
                </c:pt>
                <c:pt idx="538">
                  <c:v>-58.75</c:v>
                </c:pt>
                <c:pt idx="539">
                  <c:v>2330.0</c:v>
                </c:pt>
                <c:pt idx="540">
                  <c:v>815.0</c:v>
                </c:pt>
                <c:pt idx="541">
                  <c:v>205.0</c:v>
                </c:pt>
                <c:pt idx="542">
                  <c:v>2140.0</c:v>
                </c:pt>
                <c:pt idx="543">
                  <c:v>340.0</c:v>
                </c:pt>
                <c:pt idx="544">
                  <c:v>3060.0</c:v>
                </c:pt>
                <c:pt idx="545">
                  <c:v>838.75</c:v>
                </c:pt>
                <c:pt idx="546">
                  <c:v>1745.0</c:v>
                </c:pt>
                <c:pt idx="547">
                  <c:v>910.0</c:v>
                </c:pt>
                <c:pt idx="548">
                  <c:v>195.0</c:v>
                </c:pt>
                <c:pt idx="549">
                  <c:v>490.0</c:v>
                </c:pt>
                <c:pt idx="550">
                  <c:v>1145.0</c:v>
                </c:pt>
                <c:pt idx="551">
                  <c:v>545.0</c:v>
                </c:pt>
                <c:pt idx="552">
                  <c:v>135.0</c:v>
                </c:pt>
                <c:pt idx="553">
                  <c:v>0.0</c:v>
                </c:pt>
                <c:pt idx="554">
                  <c:v>120.0</c:v>
                </c:pt>
                <c:pt idx="555">
                  <c:v>45.0</c:v>
                </c:pt>
                <c:pt idx="556">
                  <c:v>-75.0</c:v>
                </c:pt>
                <c:pt idx="557">
                  <c:v>0.0</c:v>
                </c:pt>
                <c:pt idx="558">
                  <c:v>255.0</c:v>
                </c:pt>
                <c:pt idx="559">
                  <c:v>-75.0</c:v>
                </c:pt>
                <c:pt idx="560">
                  <c:v>-75.0</c:v>
                </c:pt>
                <c:pt idx="561">
                  <c:v>165.0</c:v>
                </c:pt>
                <c:pt idx="562">
                  <c:v>3.75</c:v>
                </c:pt>
                <c:pt idx="563">
                  <c:v>-30.0</c:v>
                </c:pt>
                <c:pt idx="564">
                  <c:v>165.0</c:v>
                </c:pt>
                <c:pt idx="565">
                  <c:v>-75.0</c:v>
                </c:pt>
                <c:pt idx="566">
                  <c:v>1665.0</c:v>
                </c:pt>
                <c:pt idx="567">
                  <c:v>640.0</c:v>
                </c:pt>
                <c:pt idx="568">
                  <c:v>3375.0</c:v>
                </c:pt>
                <c:pt idx="569">
                  <c:v>5682.5</c:v>
                </c:pt>
                <c:pt idx="570">
                  <c:v>1466.25</c:v>
                </c:pt>
                <c:pt idx="571">
                  <c:v>1050.0</c:v>
                </c:pt>
                <c:pt idx="572">
                  <c:v>980.0</c:v>
                </c:pt>
                <c:pt idx="573">
                  <c:v>1140.0</c:v>
                </c:pt>
                <c:pt idx="574">
                  <c:v>-15.0</c:v>
                </c:pt>
                <c:pt idx="575">
                  <c:v>415.0</c:v>
                </c:pt>
                <c:pt idx="576">
                  <c:v>130.0</c:v>
                </c:pt>
                <c:pt idx="577">
                  <c:v>910.0</c:v>
                </c:pt>
                <c:pt idx="578">
                  <c:v>1800.0</c:v>
                </c:pt>
                <c:pt idx="579">
                  <c:v>1797.5</c:v>
                </c:pt>
                <c:pt idx="580">
                  <c:v>821.25</c:v>
                </c:pt>
                <c:pt idx="581">
                  <c:v>1145.0</c:v>
                </c:pt>
                <c:pt idx="582">
                  <c:v>1140.0</c:v>
                </c:pt>
                <c:pt idx="583">
                  <c:v>210.0</c:v>
                </c:pt>
                <c:pt idx="584">
                  <c:v>665.0</c:v>
                </c:pt>
                <c:pt idx="585">
                  <c:v>945.0</c:v>
                </c:pt>
                <c:pt idx="586">
                  <c:v>2030.0</c:v>
                </c:pt>
                <c:pt idx="587">
                  <c:v>480.0</c:v>
                </c:pt>
                <c:pt idx="588">
                  <c:v>730.0</c:v>
                </c:pt>
                <c:pt idx="589">
                  <c:v>125.0</c:v>
                </c:pt>
                <c:pt idx="590">
                  <c:v>1340.0</c:v>
                </c:pt>
                <c:pt idx="591">
                  <c:v>1250.0</c:v>
                </c:pt>
                <c:pt idx="592">
                  <c:v>298.75</c:v>
                </c:pt>
                <c:pt idx="593">
                  <c:v>260.0</c:v>
                </c:pt>
                <c:pt idx="594">
                  <c:v>430.0</c:v>
                </c:pt>
                <c:pt idx="595">
                  <c:v>293.75</c:v>
                </c:pt>
                <c:pt idx="596">
                  <c:v>250.0</c:v>
                </c:pt>
                <c:pt idx="597">
                  <c:v>235.0</c:v>
                </c:pt>
                <c:pt idx="598">
                  <c:v>395.0</c:v>
                </c:pt>
                <c:pt idx="599">
                  <c:v>240.0</c:v>
                </c:pt>
                <c:pt idx="600">
                  <c:v>87.5</c:v>
                </c:pt>
                <c:pt idx="601">
                  <c:v>473.75</c:v>
                </c:pt>
                <c:pt idx="602">
                  <c:v>-135.0</c:v>
                </c:pt>
                <c:pt idx="603">
                  <c:v>143.75</c:v>
                </c:pt>
                <c:pt idx="604">
                  <c:v>140.0</c:v>
                </c:pt>
                <c:pt idx="605">
                  <c:v>1515.0</c:v>
                </c:pt>
                <c:pt idx="606">
                  <c:v>1477.5</c:v>
                </c:pt>
                <c:pt idx="607">
                  <c:v>1335.0</c:v>
                </c:pt>
                <c:pt idx="608">
                  <c:v>1000.0</c:v>
                </c:pt>
                <c:pt idx="609">
                  <c:v>575.0</c:v>
                </c:pt>
                <c:pt idx="610">
                  <c:v>2067.5</c:v>
                </c:pt>
                <c:pt idx="611">
                  <c:v>967.5</c:v>
                </c:pt>
                <c:pt idx="612">
                  <c:v>237.5</c:v>
                </c:pt>
                <c:pt idx="613">
                  <c:v>180.0</c:v>
                </c:pt>
                <c:pt idx="614">
                  <c:v>-70.0</c:v>
                </c:pt>
                <c:pt idx="615">
                  <c:v>1227.5</c:v>
                </c:pt>
                <c:pt idx="616">
                  <c:v>932.5</c:v>
                </c:pt>
                <c:pt idx="617">
                  <c:v>380.0</c:v>
                </c:pt>
                <c:pt idx="618">
                  <c:v>-15.0</c:v>
                </c:pt>
                <c:pt idx="619">
                  <c:v>633.75</c:v>
                </c:pt>
                <c:pt idx="620">
                  <c:v>135.0</c:v>
                </c:pt>
                <c:pt idx="621">
                  <c:v>1280.0</c:v>
                </c:pt>
                <c:pt idx="622">
                  <c:v>1450.0</c:v>
                </c:pt>
                <c:pt idx="623">
                  <c:v>760.0</c:v>
                </c:pt>
                <c:pt idx="624">
                  <c:v>360.0</c:v>
                </c:pt>
                <c:pt idx="625">
                  <c:v>345.0</c:v>
                </c:pt>
                <c:pt idx="626">
                  <c:v>1970.0</c:v>
                </c:pt>
                <c:pt idx="627">
                  <c:v>1660.0</c:v>
                </c:pt>
                <c:pt idx="628">
                  <c:v>425.0</c:v>
                </c:pt>
                <c:pt idx="629">
                  <c:v>1180.0</c:v>
                </c:pt>
                <c:pt idx="630">
                  <c:v>990.0</c:v>
                </c:pt>
                <c:pt idx="631">
                  <c:v>1500.0</c:v>
                </c:pt>
                <c:pt idx="632">
                  <c:v>318.75</c:v>
                </c:pt>
                <c:pt idx="633">
                  <c:v>1445.0</c:v>
                </c:pt>
                <c:pt idx="634">
                  <c:v>995.0</c:v>
                </c:pt>
                <c:pt idx="635">
                  <c:v>1185.0</c:v>
                </c:pt>
                <c:pt idx="636">
                  <c:v>505.0</c:v>
                </c:pt>
                <c:pt idx="637">
                  <c:v>-75.0</c:v>
                </c:pt>
                <c:pt idx="638">
                  <c:v>20.0</c:v>
                </c:pt>
                <c:pt idx="639">
                  <c:v>630.0</c:v>
                </c:pt>
                <c:pt idx="640">
                  <c:v>30.0</c:v>
                </c:pt>
                <c:pt idx="641">
                  <c:v>210.0</c:v>
                </c:pt>
                <c:pt idx="642">
                  <c:v>315.0</c:v>
                </c:pt>
                <c:pt idx="643">
                  <c:v>-75.0</c:v>
                </c:pt>
                <c:pt idx="644">
                  <c:v>465.0</c:v>
                </c:pt>
                <c:pt idx="645">
                  <c:v>57.5</c:v>
                </c:pt>
                <c:pt idx="646">
                  <c:v>-45.0</c:v>
                </c:pt>
                <c:pt idx="647">
                  <c:v>-71.25</c:v>
                </c:pt>
                <c:pt idx="648">
                  <c:v>262.5</c:v>
                </c:pt>
                <c:pt idx="649">
                  <c:v>-15.0</c:v>
                </c:pt>
                <c:pt idx="650">
                  <c:v>225.0</c:v>
                </c:pt>
                <c:pt idx="651">
                  <c:v>38.75</c:v>
                </c:pt>
                <c:pt idx="652">
                  <c:v>92.5</c:v>
                </c:pt>
                <c:pt idx="653">
                  <c:v>-107.5</c:v>
                </c:pt>
                <c:pt idx="654">
                  <c:v>-30.0</c:v>
                </c:pt>
                <c:pt idx="655">
                  <c:v>73.75</c:v>
                </c:pt>
                <c:pt idx="656">
                  <c:v>1060.0</c:v>
                </c:pt>
                <c:pt idx="657">
                  <c:v>410.0</c:v>
                </c:pt>
                <c:pt idx="658">
                  <c:v>1818.75</c:v>
                </c:pt>
                <c:pt idx="659">
                  <c:v>626.25</c:v>
                </c:pt>
                <c:pt idx="660">
                  <c:v>860.0</c:v>
                </c:pt>
                <c:pt idx="661">
                  <c:v>-50.0</c:v>
                </c:pt>
                <c:pt idx="662">
                  <c:v>75.0</c:v>
                </c:pt>
                <c:pt idx="663">
                  <c:v>55.0</c:v>
                </c:pt>
                <c:pt idx="664">
                  <c:v>926.25</c:v>
                </c:pt>
                <c:pt idx="665">
                  <c:v>-101.25</c:v>
                </c:pt>
                <c:pt idx="666">
                  <c:v>215.0</c:v>
                </c:pt>
                <c:pt idx="667">
                  <c:v>340.0</c:v>
                </c:pt>
                <c:pt idx="668">
                  <c:v>330.0</c:v>
                </c:pt>
                <c:pt idx="669">
                  <c:v>335.0</c:v>
                </c:pt>
                <c:pt idx="670">
                  <c:v>335.0</c:v>
                </c:pt>
                <c:pt idx="671">
                  <c:v>2495.0</c:v>
                </c:pt>
                <c:pt idx="672">
                  <c:v>335.0</c:v>
                </c:pt>
                <c:pt idx="673">
                  <c:v>-10.0</c:v>
                </c:pt>
                <c:pt idx="674">
                  <c:v>1963.75</c:v>
                </c:pt>
                <c:pt idx="675">
                  <c:v>651.25</c:v>
                </c:pt>
                <c:pt idx="676">
                  <c:v>3238.75</c:v>
                </c:pt>
                <c:pt idx="677">
                  <c:v>1762.5</c:v>
                </c:pt>
                <c:pt idx="678">
                  <c:v>135.0</c:v>
                </c:pt>
                <c:pt idx="679">
                  <c:v>135.0</c:v>
                </c:pt>
                <c:pt idx="680">
                  <c:v>1382.5</c:v>
                </c:pt>
                <c:pt idx="681">
                  <c:v>410.0</c:v>
                </c:pt>
                <c:pt idx="682">
                  <c:v>915.0</c:v>
                </c:pt>
                <c:pt idx="683">
                  <c:v>1402.5</c:v>
                </c:pt>
                <c:pt idx="684">
                  <c:v>4015.0</c:v>
                </c:pt>
                <c:pt idx="685">
                  <c:v>967.5</c:v>
                </c:pt>
                <c:pt idx="686">
                  <c:v>805.0</c:v>
                </c:pt>
                <c:pt idx="687">
                  <c:v>1747.5</c:v>
                </c:pt>
                <c:pt idx="688">
                  <c:v>600.0</c:v>
                </c:pt>
                <c:pt idx="689">
                  <c:v>-116.25</c:v>
                </c:pt>
                <c:pt idx="690">
                  <c:v>653.75</c:v>
                </c:pt>
                <c:pt idx="691">
                  <c:v>-11.25</c:v>
                </c:pt>
                <c:pt idx="692">
                  <c:v>112.5</c:v>
                </c:pt>
                <c:pt idx="693">
                  <c:v>48.75</c:v>
                </c:pt>
                <c:pt idx="694">
                  <c:v>110.0</c:v>
                </c:pt>
                <c:pt idx="695">
                  <c:v>550.0</c:v>
                </c:pt>
                <c:pt idx="696">
                  <c:v>-105.0</c:v>
                </c:pt>
                <c:pt idx="697">
                  <c:v>105.0</c:v>
                </c:pt>
                <c:pt idx="698">
                  <c:v>0.0</c:v>
                </c:pt>
                <c:pt idx="699">
                  <c:v>-120.0</c:v>
                </c:pt>
                <c:pt idx="700">
                  <c:v>-86.25</c:v>
                </c:pt>
                <c:pt idx="701">
                  <c:v>563.75</c:v>
                </c:pt>
                <c:pt idx="702">
                  <c:v>180.0</c:v>
                </c:pt>
                <c:pt idx="703">
                  <c:v>-52.5</c:v>
                </c:pt>
                <c:pt idx="704">
                  <c:v>225.0</c:v>
                </c:pt>
                <c:pt idx="705">
                  <c:v>100.0</c:v>
                </c:pt>
                <c:pt idx="706">
                  <c:v>-180.0</c:v>
                </c:pt>
                <c:pt idx="707">
                  <c:v>835.0</c:v>
                </c:pt>
                <c:pt idx="708">
                  <c:v>1432.5</c:v>
                </c:pt>
                <c:pt idx="709">
                  <c:v>392.5</c:v>
                </c:pt>
                <c:pt idx="710">
                  <c:v>560.0</c:v>
                </c:pt>
                <c:pt idx="711">
                  <c:v>1305.0</c:v>
                </c:pt>
                <c:pt idx="712">
                  <c:v>315.0</c:v>
                </c:pt>
                <c:pt idx="713">
                  <c:v>42.5</c:v>
                </c:pt>
                <c:pt idx="714">
                  <c:v>1290.0</c:v>
                </c:pt>
                <c:pt idx="715">
                  <c:v>30.0</c:v>
                </c:pt>
                <c:pt idx="716">
                  <c:v>195.0</c:v>
                </c:pt>
                <c:pt idx="717">
                  <c:v>240.0</c:v>
                </c:pt>
                <c:pt idx="718">
                  <c:v>5063.75</c:v>
                </c:pt>
                <c:pt idx="719">
                  <c:v>225.0</c:v>
                </c:pt>
                <c:pt idx="720">
                  <c:v>540.0</c:v>
                </c:pt>
                <c:pt idx="721">
                  <c:v>1840.0</c:v>
                </c:pt>
                <c:pt idx="722">
                  <c:v>1601.25</c:v>
                </c:pt>
                <c:pt idx="723">
                  <c:v>468.75</c:v>
                </c:pt>
                <c:pt idx="724">
                  <c:v>1247.5</c:v>
                </c:pt>
                <c:pt idx="725">
                  <c:v>525.0</c:v>
                </c:pt>
                <c:pt idx="726">
                  <c:v>-75.0</c:v>
                </c:pt>
                <c:pt idx="727">
                  <c:v>195.0</c:v>
                </c:pt>
                <c:pt idx="728">
                  <c:v>15.0</c:v>
                </c:pt>
                <c:pt idx="729">
                  <c:v>15.0</c:v>
                </c:pt>
                <c:pt idx="730">
                  <c:v>-75.0</c:v>
                </c:pt>
                <c:pt idx="731">
                  <c:v>150.0</c:v>
                </c:pt>
                <c:pt idx="732">
                  <c:v>-75.0</c:v>
                </c:pt>
                <c:pt idx="733">
                  <c:v>225.0</c:v>
                </c:pt>
                <c:pt idx="734">
                  <c:v>120.0</c:v>
                </c:pt>
                <c:pt idx="735">
                  <c:v>195.0</c:v>
                </c:pt>
                <c:pt idx="736">
                  <c:v>-15.0</c:v>
                </c:pt>
                <c:pt idx="737">
                  <c:v>225.0</c:v>
                </c:pt>
                <c:pt idx="738">
                  <c:v>105.0</c:v>
                </c:pt>
                <c:pt idx="739">
                  <c:v>1075.0</c:v>
                </c:pt>
                <c:pt idx="740">
                  <c:v>335.0</c:v>
                </c:pt>
                <c:pt idx="741">
                  <c:v>1330.0</c:v>
                </c:pt>
                <c:pt idx="742">
                  <c:v>635.0</c:v>
                </c:pt>
                <c:pt idx="743">
                  <c:v>185.0</c:v>
                </c:pt>
                <c:pt idx="744">
                  <c:v>45.0</c:v>
                </c:pt>
                <c:pt idx="745">
                  <c:v>652.5</c:v>
                </c:pt>
                <c:pt idx="746">
                  <c:v>450.0</c:v>
                </c:pt>
                <c:pt idx="747">
                  <c:v>290.0</c:v>
                </c:pt>
                <c:pt idx="748">
                  <c:v>475.0</c:v>
                </c:pt>
                <c:pt idx="749">
                  <c:v>350.0</c:v>
                </c:pt>
                <c:pt idx="750">
                  <c:v>855.0</c:v>
                </c:pt>
                <c:pt idx="751">
                  <c:v>2587.5</c:v>
                </c:pt>
                <c:pt idx="752">
                  <c:v>1065.0</c:v>
                </c:pt>
                <c:pt idx="753">
                  <c:v>475.0</c:v>
                </c:pt>
                <c:pt idx="754">
                  <c:v>1745.0</c:v>
                </c:pt>
                <c:pt idx="755">
                  <c:v>560.0</c:v>
                </c:pt>
                <c:pt idx="756">
                  <c:v>1660.0</c:v>
                </c:pt>
                <c:pt idx="757">
                  <c:v>860.0</c:v>
                </c:pt>
                <c:pt idx="758">
                  <c:v>1080.0</c:v>
                </c:pt>
                <c:pt idx="759">
                  <c:v>1680.0</c:v>
                </c:pt>
                <c:pt idx="760">
                  <c:v>1960.0</c:v>
                </c:pt>
                <c:pt idx="761">
                  <c:v>635.0</c:v>
                </c:pt>
                <c:pt idx="762">
                  <c:v>1980.0</c:v>
                </c:pt>
                <c:pt idx="763">
                  <c:v>770.0</c:v>
                </c:pt>
                <c:pt idx="764">
                  <c:v>515.0</c:v>
                </c:pt>
                <c:pt idx="765">
                  <c:v>660.0</c:v>
                </c:pt>
                <c:pt idx="766">
                  <c:v>2755.0</c:v>
                </c:pt>
                <c:pt idx="767">
                  <c:v>725.0</c:v>
                </c:pt>
                <c:pt idx="768">
                  <c:v>260.0</c:v>
                </c:pt>
                <c:pt idx="769">
                  <c:v>970.0</c:v>
                </c:pt>
                <c:pt idx="770">
                  <c:v>2335.0</c:v>
                </c:pt>
                <c:pt idx="771">
                  <c:v>210.0</c:v>
                </c:pt>
                <c:pt idx="772">
                  <c:v>590.0</c:v>
                </c:pt>
                <c:pt idx="773">
                  <c:v>3410.0</c:v>
                </c:pt>
                <c:pt idx="774">
                  <c:v>15.0</c:v>
                </c:pt>
                <c:pt idx="775">
                  <c:v>690.0</c:v>
                </c:pt>
                <c:pt idx="776">
                  <c:v>250.0</c:v>
                </c:pt>
                <c:pt idx="777">
                  <c:v>-115.0</c:v>
                </c:pt>
                <c:pt idx="778">
                  <c:v>2620.0</c:v>
                </c:pt>
                <c:pt idx="779">
                  <c:v>750.0</c:v>
                </c:pt>
                <c:pt idx="780">
                  <c:v>145.0</c:v>
                </c:pt>
                <c:pt idx="781">
                  <c:v>430.0</c:v>
                </c:pt>
                <c:pt idx="782">
                  <c:v>530.0</c:v>
                </c:pt>
                <c:pt idx="783">
                  <c:v>2275.0</c:v>
                </c:pt>
                <c:pt idx="784">
                  <c:v>3380.0</c:v>
                </c:pt>
                <c:pt idx="785">
                  <c:v>-50.0</c:v>
                </c:pt>
                <c:pt idx="786">
                  <c:v>1580.0</c:v>
                </c:pt>
                <c:pt idx="787">
                  <c:v>-7.5</c:v>
                </c:pt>
                <c:pt idx="788">
                  <c:v>248.75</c:v>
                </c:pt>
                <c:pt idx="789">
                  <c:v>910.0</c:v>
                </c:pt>
                <c:pt idx="790">
                  <c:v>2760.0</c:v>
                </c:pt>
                <c:pt idx="791">
                  <c:v>1315.0</c:v>
                </c:pt>
                <c:pt idx="792">
                  <c:v>400.0</c:v>
                </c:pt>
                <c:pt idx="793">
                  <c:v>95.0</c:v>
                </c:pt>
                <c:pt idx="794">
                  <c:v>322.5</c:v>
                </c:pt>
                <c:pt idx="795">
                  <c:v>3095.0</c:v>
                </c:pt>
                <c:pt idx="796">
                  <c:v>555.0</c:v>
                </c:pt>
                <c:pt idx="797">
                  <c:v>945.0</c:v>
                </c:pt>
                <c:pt idx="798">
                  <c:v>225.0</c:v>
                </c:pt>
                <c:pt idx="799">
                  <c:v>55.0</c:v>
                </c:pt>
                <c:pt idx="800">
                  <c:v>-40.0</c:v>
                </c:pt>
                <c:pt idx="801">
                  <c:v>-285.0</c:v>
                </c:pt>
                <c:pt idx="802">
                  <c:v>3675.0</c:v>
                </c:pt>
                <c:pt idx="803">
                  <c:v>357.5</c:v>
                </c:pt>
                <c:pt idx="804">
                  <c:v>30.0</c:v>
                </c:pt>
                <c:pt idx="805">
                  <c:v>1290.0</c:v>
                </c:pt>
                <c:pt idx="806">
                  <c:v>173.75</c:v>
                </c:pt>
                <c:pt idx="807">
                  <c:v>-25.0</c:v>
                </c:pt>
                <c:pt idx="808">
                  <c:v>855.0</c:v>
                </c:pt>
                <c:pt idx="809">
                  <c:v>120.0</c:v>
                </c:pt>
                <c:pt idx="810">
                  <c:v>171.25</c:v>
                </c:pt>
                <c:pt idx="811">
                  <c:v>1072.5</c:v>
                </c:pt>
                <c:pt idx="812">
                  <c:v>-75.0</c:v>
                </c:pt>
                <c:pt idx="813">
                  <c:v>2520.0</c:v>
                </c:pt>
                <c:pt idx="814">
                  <c:v>1895.0</c:v>
                </c:pt>
                <c:pt idx="815">
                  <c:v>97.5</c:v>
                </c:pt>
                <c:pt idx="816">
                  <c:v>515.0</c:v>
                </c:pt>
                <c:pt idx="817">
                  <c:v>577.5</c:v>
                </c:pt>
                <c:pt idx="818">
                  <c:v>67.5</c:v>
                </c:pt>
                <c:pt idx="819">
                  <c:v>165.0</c:v>
                </c:pt>
                <c:pt idx="820">
                  <c:v>983.75</c:v>
                </c:pt>
                <c:pt idx="821">
                  <c:v>451.25</c:v>
                </c:pt>
                <c:pt idx="822">
                  <c:v>575.0</c:v>
                </c:pt>
                <c:pt idx="823">
                  <c:v>970.0</c:v>
                </c:pt>
                <c:pt idx="824">
                  <c:v>167.5</c:v>
                </c:pt>
                <c:pt idx="825">
                  <c:v>1305.0</c:v>
                </c:pt>
                <c:pt idx="826">
                  <c:v>225.0</c:v>
                </c:pt>
                <c:pt idx="827">
                  <c:v>-75.0</c:v>
                </c:pt>
                <c:pt idx="828">
                  <c:v>292.5</c:v>
                </c:pt>
                <c:pt idx="829">
                  <c:v>145.0</c:v>
                </c:pt>
                <c:pt idx="830">
                  <c:v>335.0</c:v>
                </c:pt>
                <c:pt idx="831">
                  <c:v>1748.75</c:v>
                </c:pt>
                <c:pt idx="832">
                  <c:v>441.25</c:v>
                </c:pt>
                <c:pt idx="833">
                  <c:v>387.5</c:v>
                </c:pt>
                <c:pt idx="834">
                  <c:v>590.0</c:v>
                </c:pt>
                <c:pt idx="835">
                  <c:v>1220.0</c:v>
                </c:pt>
                <c:pt idx="836">
                  <c:v>125.0</c:v>
                </c:pt>
                <c:pt idx="837">
                  <c:v>285.0</c:v>
                </c:pt>
                <c:pt idx="838">
                  <c:v>285.0</c:v>
                </c:pt>
                <c:pt idx="839">
                  <c:v>145.0</c:v>
                </c:pt>
                <c:pt idx="840">
                  <c:v>265.0</c:v>
                </c:pt>
                <c:pt idx="841">
                  <c:v>575.0</c:v>
                </c:pt>
                <c:pt idx="842">
                  <c:v>175.0</c:v>
                </c:pt>
                <c:pt idx="843">
                  <c:v>735.0</c:v>
                </c:pt>
                <c:pt idx="844">
                  <c:v>600.0</c:v>
                </c:pt>
                <c:pt idx="845">
                  <c:v>105.0</c:v>
                </c:pt>
                <c:pt idx="846">
                  <c:v>815.0</c:v>
                </c:pt>
                <c:pt idx="847">
                  <c:v>295.0</c:v>
                </c:pt>
                <c:pt idx="848">
                  <c:v>350.0</c:v>
                </c:pt>
                <c:pt idx="849">
                  <c:v>1660.0</c:v>
                </c:pt>
                <c:pt idx="850">
                  <c:v>945.0</c:v>
                </c:pt>
                <c:pt idx="851">
                  <c:v>890.0</c:v>
                </c:pt>
                <c:pt idx="852">
                  <c:v>3417.5</c:v>
                </c:pt>
                <c:pt idx="853">
                  <c:v>900.0</c:v>
                </c:pt>
                <c:pt idx="854">
                  <c:v>1950.0</c:v>
                </c:pt>
                <c:pt idx="855">
                  <c:v>680.0</c:v>
                </c:pt>
                <c:pt idx="856">
                  <c:v>0.0</c:v>
                </c:pt>
                <c:pt idx="857">
                  <c:v>20.0</c:v>
                </c:pt>
                <c:pt idx="858">
                  <c:v>1480.0</c:v>
                </c:pt>
                <c:pt idx="859">
                  <c:v>510.0</c:v>
                </c:pt>
                <c:pt idx="860">
                  <c:v>450.0</c:v>
                </c:pt>
                <c:pt idx="861">
                  <c:v>600.0</c:v>
                </c:pt>
                <c:pt idx="862">
                  <c:v>-75.0</c:v>
                </c:pt>
                <c:pt idx="863">
                  <c:v>-15.0</c:v>
                </c:pt>
                <c:pt idx="864">
                  <c:v>-45.0</c:v>
                </c:pt>
                <c:pt idx="865">
                  <c:v>-71.25</c:v>
                </c:pt>
                <c:pt idx="866">
                  <c:v>240.0</c:v>
                </c:pt>
                <c:pt idx="867">
                  <c:v>93.75</c:v>
                </c:pt>
                <c:pt idx="868">
                  <c:v>-30.0</c:v>
                </c:pt>
                <c:pt idx="869">
                  <c:v>-75.0</c:v>
                </c:pt>
                <c:pt idx="870">
                  <c:v>138.75</c:v>
                </c:pt>
                <c:pt idx="871">
                  <c:v>-45.0</c:v>
                </c:pt>
                <c:pt idx="872">
                  <c:v>-75.0</c:v>
                </c:pt>
                <c:pt idx="873">
                  <c:v>207.5</c:v>
                </c:pt>
                <c:pt idx="874">
                  <c:v>108.75</c:v>
                </c:pt>
                <c:pt idx="875">
                  <c:v>-75.0</c:v>
                </c:pt>
                <c:pt idx="876">
                  <c:v>1310.0</c:v>
                </c:pt>
                <c:pt idx="877">
                  <c:v>795.0</c:v>
                </c:pt>
                <c:pt idx="878">
                  <c:v>705.0</c:v>
                </c:pt>
                <c:pt idx="879">
                  <c:v>555.0</c:v>
                </c:pt>
                <c:pt idx="880">
                  <c:v>375.0</c:v>
                </c:pt>
                <c:pt idx="881">
                  <c:v>215.0</c:v>
                </c:pt>
                <c:pt idx="882">
                  <c:v>680.0</c:v>
                </c:pt>
                <c:pt idx="883">
                  <c:v>1827.5</c:v>
                </c:pt>
                <c:pt idx="884">
                  <c:v>875.0</c:v>
                </c:pt>
                <c:pt idx="885">
                  <c:v>100.0</c:v>
                </c:pt>
                <c:pt idx="886">
                  <c:v>15.0</c:v>
                </c:pt>
                <c:pt idx="887">
                  <c:v>625.0</c:v>
                </c:pt>
                <c:pt idx="888">
                  <c:v>105.0</c:v>
                </c:pt>
                <c:pt idx="889">
                  <c:v>65.0</c:v>
                </c:pt>
                <c:pt idx="890">
                  <c:v>-45.0</c:v>
                </c:pt>
                <c:pt idx="891">
                  <c:v>-225.0</c:v>
                </c:pt>
                <c:pt idx="892">
                  <c:v>-36.25</c:v>
                </c:pt>
                <c:pt idx="893">
                  <c:v>205.0</c:v>
                </c:pt>
                <c:pt idx="894">
                  <c:v>1645.0</c:v>
                </c:pt>
                <c:pt idx="895">
                  <c:v>560.0</c:v>
                </c:pt>
                <c:pt idx="896">
                  <c:v>835.0</c:v>
                </c:pt>
                <c:pt idx="897">
                  <c:v>120.0</c:v>
                </c:pt>
                <c:pt idx="898">
                  <c:v>151.25</c:v>
                </c:pt>
                <c:pt idx="899">
                  <c:v>698.75</c:v>
                </c:pt>
                <c:pt idx="900">
                  <c:v>-37.5</c:v>
                </c:pt>
                <c:pt idx="901">
                  <c:v>370.0</c:v>
                </c:pt>
                <c:pt idx="902">
                  <c:v>508.75</c:v>
                </c:pt>
                <c:pt idx="903">
                  <c:v>-15.0</c:v>
                </c:pt>
                <c:pt idx="904">
                  <c:v>440.0</c:v>
                </c:pt>
                <c:pt idx="905">
                  <c:v>560.0</c:v>
                </c:pt>
                <c:pt idx="906">
                  <c:v>1785.0</c:v>
                </c:pt>
                <c:pt idx="907">
                  <c:v>-165.0</c:v>
                </c:pt>
                <c:pt idx="908">
                  <c:v>903.75</c:v>
                </c:pt>
                <c:pt idx="909">
                  <c:v>-77.5</c:v>
                </c:pt>
                <c:pt idx="910">
                  <c:v>1445.0</c:v>
                </c:pt>
                <c:pt idx="911">
                  <c:v>1120.0</c:v>
                </c:pt>
                <c:pt idx="912">
                  <c:v>765.0</c:v>
                </c:pt>
                <c:pt idx="913">
                  <c:v>2505.0</c:v>
                </c:pt>
                <c:pt idx="914">
                  <c:v>310.0</c:v>
                </c:pt>
                <c:pt idx="915">
                  <c:v>285.0</c:v>
                </c:pt>
                <c:pt idx="916">
                  <c:v>230.0</c:v>
                </c:pt>
                <c:pt idx="917">
                  <c:v>1220.0</c:v>
                </c:pt>
                <c:pt idx="918">
                  <c:v>1330.0</c:v>
                </c:pt>
                <c:pt idx="919">
                  <c:v>1455.0</c:v>
                </c:pt>
                <c:pt idx="920">
                  <c:v>898.75</c:v>
                </c:pt>
                <c:pt idx="921">
                  <c:v>950.0</c:v>
                </c:pt>
                <c:pt idx="922">
                  <c:v>2755.0</c:v>
                </c:pt>
                <c:pt idx="923">
                  <c:v>1065.0</c:v>
                </c:pt>
                <c:pt idx="924">
                  <c:v>1875.0</c:v>
                </c:pt>
                <c:pt idx="925">
                  <c:v>1420.0</c:v>
                </c:pt>
                <c:pt idx="926">
                  <c:v>1265.0</c:v>
                </c:pt>
                <c:pt idx="927">
                  <c:v>2350.0</c:v>
                </c:pt>
                <c:pt idx="928">
                  <c:v>1320.0</c:v>
                </c:pt>
                <c:pt idx="929">
                  <c:v>1585.0</c:v>
                </c:pt>
                <c:pt idx="930">
                  <c:v>287.5</c:v>
                </c:pt>
                <c:pt idx="931">
                  <c:v>-12.5</c:v>
                </c:pt>
                <c:pt idx="932">
                  <c:v>1442.5</c:v>
                </c:pt>
                <c:pt idx="933">
                  <c:v>50.0</c:v>
                </c:pt>
                <c:pt idx="934">
                  <c:v>620.0</c:v>
                </c:pt>
                <c:pt idx="935">
                  <c:v>600.0</c:v>
                </c:pt>
                <c:pt idx="936">
                  <c:v>1620.0</c:v>
                </c:pt>
                <c:pt idx="937">
                  <c:v>155.0</c:v>
                </c:pt>
                <c:pt idx="938">
                  <c:v>250.0</c:v>
                </c:pt>
                <c:pt idx="939">
                  <c:v>510.0</c:v>
                </c:pt>
                <c:pt idx="940">
                  <c:v>325.0</c:v>
                </c:pt>
                <c:pt idx="941">
                  <c:v>390.0</c:v>
                </c:pt>
                <c:pt idx="942">
                  <c:v>255.0</c:v>
                </c:pt>
                <c:pt idx="943">
                  <c:v>345.0</c:v>
                </c:pt>
                <c:pt idx="944">
                  <c:v>630.0</c:v>
                </c:pt>
                <c:pt idx="945">
                  <c:v>370.0</c:v>
                </c:pt>
                <c:pt idx="946">
                  <c:v>310.0</c:v>
                </c:pt>
                <c:pt idx="947">
                  <c:v>-45.0</c:v>
                </c:pt>
                <c:pt idx="948">
                  <c:v>-60.0</c:v>
                </c:pt>
                <c:pt idx="949">
                  <c:v>-45.0</c:v>
                </c:pt>
                <c:pt idx="950">
                  <c:v>120.0</c:v>
                </c:pt>
                <c:pt idx="951">
                  <c:v>-75.0</c:v>
                </c:pt>
                <c:pt idx="952">
                  <c:v>-1.25</c:v>
                </c:pt>
                <c:pt idx="953">
                  <c:v>-75.0</c:v>
                </c:pt>
                <c:pt idx="954">
                  <c:v>-75.0</c:v>
                </c:pt>
                <c:pt idx="955">
                  <c:v>333.75</c:v>
                </c:pt>
                <c:pt idx="956">
                  <c:v>202.5</c:v>
                </c:pt>
                <c:pt idx="957">
                  <c:v>-75.0</c:v>
                </c:pt>
                <c:pt idx="958">
                  <c:v>70.0</c:v>
                </c:pt>
                <c:pt idx="959">
                  <c:v>-75.0</c:v>
                </c:pt>
                <c:pt idx="960">
                  <c:v>150.0</c:v>
                </c:pt>
                <c:pt idx="961">
                  <c:v>-41.25</c:v>
                </c:pt>
                <c:pt idx="962">
                  <c:v>251.25</c:v>
                </c:pt>
                <c:pt idx="963">
                  <c:v>100.0</c:v>
                </c:pt>
                <c:pt idx="964">
                  <c:v>567.5</c:v>
                </c:pt>
                <c:pt idx="965">
                  <c:v>168.75</c:v>
                </c:pt>
                <c:pt idx="966">
                  <c:v>500.0</c:v>
                </c:pt>
                <c:pt idx="967">
                  <c:v>-190.0</c:v>
                </c:pt>
                <c:pt idx="968">
                  <c:v>-280.0</c:v>
                </c:pt>
                <c:pt idx="969">
                  <c:v>-42.5</c:v>
                </c:pt>
                <c:pt idx="970">
                  <c:v>3476.25</c:v>
                </c:pt>
                <c:pt idx="971">
                  <c:v>105.0</c:v>
                </c:pt>
                <c:pt idx="972">
                  <c:v>117.5</c:v>
                </c:pt>
                <c:pt idx="973">
                  <c:v>3685.0</c:v>
                </c:pt>
                <c:pt idx="974">
                  <c:v>60.0</c:v>
                </c:pt>
                <c:pt idx="975">
                  <c:v>820.0</c:v>
                </c:pt>
                <c:pt idx="976">
                  <c:v>330.0</c:v>
                </c:pt>
                <c:pt idx="977">
                  <c:v>785.0</c:v>
                </c:pt>
                <c:pt idx="978">
                  <c:v>615.0</c:v>
                </c:pt>
                <c:pt idx="979">
                  <c:v>740.0</c:v>
                </c:pt>
                <c:pt idx="980">
                  <c:v>1045.0</c:v>
                </c:pt>
                <c:pt idx="981">
                  <c:v>470.0</c:v>
                </c:pt>
                <c:pt idx="982">
                  <c:v>-225.0</c:v>
                </c:pt>
                <c:pt idx="983">
                  <c:v>315.0</c:v>
                </c:pt>
                <c:pt idx="984">
                  <c:v>-212.5</c:v>
                </c:pt>
                <c:pt idx="985">
                  <c:v>115.0</c:v>
                </c:pt>
                <c:pt idx="986">
                  <c:v>-45.0</c:v>
                </c:pt>
                <c:pt idx="987">
                  <c:v>795.0</c:v>
                </c:pt>
                <c:pt idx="988">
                  <c:v>2127.5</c:v>
                </c:pt>
                <c:pt idx="989">
                  <c:v>513.75</c:v>
                </c:pt>
                <c:pt idx="990">
                  <c:v>95.0</c:v>
                </c:pt>
                <c:pt idx="991">
                  <c:v>45.0</c:v>
                </c:pt>
                <c:pt idx="992">
                  <c:v>-30.0</c:v>
                </c:pt>
                <c:pt idx="993">
                  <c:v>167.5</c:v>
                </c:pt>
                <c:pt idx="994">
                  <c:v>135.0</c:v>
                </c:pt>
                <c:pt idx="995">
                  <c:v>-37.5</c:v>
                </c:pt>
                <c:pt idx="996">
                  <c:v>-56.25</c:v>
                </c:pt>
                <c:pt idx="997">
                  <c:v>225.0</c:v>
                </c:pt>
                <c:pt idx="998">
                  <c:v>135.0</c:v>
                </c:pt>
                <c:pt idx="999">
                  <c:v>-142.5</c:v>
                </c:pt>
                <c:pt idx="1000">
                  <c:v>-120.0</c:v>
                </c:pt>
                <c:pt idx="1001">
                  <c:v>-142.5</c:v>
                </c:pt>
                <c:pt idx="1002">
                  <c:v>27.5</c:v>
                </c:pt>
                <c:pt idx="1003">
                  <c:v>390.0</c:v>
                </c:pt>
                <c:pt idx="1004">
                  <c:v>307.5</c:v>
                </c:pt>
                <c:pt idx="1005">
                  <c:v>-22.5</c:v>
                </c:pt>
                <c:pt idx="1006">
                  <c:v>-57.5</c:v>
                </c:pt>
                <c:pt idx="1007">
                  <c:v>1537.5</c:v>
                </c:pt>
                <c:pt idx="1008">
                  <c:v>827.5</c:v>
                </c:pt>
                <c:pt idx="1009">
                  <c:v>2255.0</c:v>
                </c:pt>
                <c:pt idx="1010">
                  <c:v>600.0</c:v>
                </c:pt>
                <c:pt idx="1011">
                  <c:v>57.5</c:v>
                </c:pt>
                <c:pt idx="1012">
                  <c:v>702.5</c:v>
                </c:pt>
                <c:pt idx="1013">
                  <c:v>140.0</c:v>
                </c:pt>
                <c:pt idx="1014">
                  <c:v>225.0</c:v>
                </c:pt>
                <c:pt idx="1015">
                  <c:v>495.0</c:v>
                </c:pt>
                <c:pt idx="1016">
                  <c:v>33.75</c:v>
                </c:pt>
                <c:pt idx="1017">
                  <c:v>630.0</c:v>
                </c:pt>
                <c:pt idx="1018">
                  <c:v>860.0</c:v>
                </c:pt>
                <c:pt idx="1019">
                  <c:v>375.0</c:v>
                </c:pt>
                <c:pt idx="1020">
                  <c:v>575.0</c:v>
                </c:pt>
                <c:pt idx="1021">
                  <c:v>1876.25</c:v>
                </c:pt>
                <c:pt idx="1022">
                  <c:v>3290.0</c:v>
                </c:pt>
                <c:pt idx="1023">
                  <c:v>-15.0</c:v>
                </c:pt>
                <c:pt idx="1024">
                  <c:v>125.0</c:v>
                </c:pt>
                <c:pt idx="1025">
                  <c:v>-80.0</c:v>
                </c:pt>
                <c:pt idx="1026">
                  <c:v>1761.25</c:v>
                </c:pt>
                <c:pt idx="1027">
                  <c:v>198.75</c:v>
                </c:pt>
                <c:pt idx="1028">
                  <c:v>-60.0</c:v>
                </c:pt>
                <c:pt idx="1029">
                  <c:v>4497.5</c:v>
                </c:pt>
                <c:pt idx="1030">
                  <c:v>570.0</c:v>
                </c:pt>
                <c:pt idx="1031">
                  <c:v>1355.0</c:v>
                </c:pt>
                <c:pt idx="1032">
                  <c:v>4830.0</c:v>
                </c:pt>
                <c:pt idx="1033">
                  <c:v>3726.25</c:v>
                </c:pt>
                <c:pt idx="1034">
                  <c:v>1820.0</c:v>
                </c:pt>
                <c:pt idx="1035">
                  <c:v>45.0</c:v>
                </c:pt>
                <c:pt idx="1036">
                  <c:v>7268.75</c:v>
                </c:pt>
                <c:pt idx="1037">
                  <c:v>320.0</c:v>
                </c:pt>
                <c:pt idx="1038">
                  <c:v>190.0</c:v>
                </c:pt>
                <c:pt idx="1039">
                  <c:v>1402.5</c:v>
                </c:pt>
                <c:pt idx="1040">
                  <c:v>1820.0</c:v>
                </c:pt>
                <c:pt idx="1041">
                  <c:v>6127.5</c:v>
                </c:pt>
                <c:pt idx="1042">
                  <c:v>638.75</c:v>
                </c:pt>
                <c:pt idx="1043">
                  <c:v>2120.0</c:v>
                </c:pt>
                <c:pt idx="1044">
                  <c:v>300.0</c:v>
                </c:pt>
                <c:pt idx="1045">
                  <c:v>270.0</c:v>
                </c:pt>
                <c:pt idx="1046">
                  <c:v>775.0</c:v>
                </c:pt>
                <c:pt idx="1047">
                  <c:v>-100.0</c:v>
                </c:pt>
                <c:pt idx="1048">
                  <c:v>855.0</c:v>
                </c:pt>
                <c:pt idx="1049">
                  <c:v>320.0</c:v>
                </c:pt>
                <c:pt idx="1050">
                  <c:v>775.0</c:v>
                </c:pt>
                <c:pt idx="1051">
                  <c:v>620.0</c:v>
                </c:pt>
                <c:pt idx="1052">
                  <c:v>1063.75</c:v>
                </c:pt>
                <c:pt idx="1053">
                  <c:v>-30.0</c:v>
                </c:pt>
                <c:pt idx="1054">
                  <c:v>3130.0</c:v>
                </c:pt>
                <c:pt idx="1055">
                  <c:v>-75.0</c:v>
                </c:pt>
                <c:pt idx="1056">
                  <c:v>3695.0</c:v>
                </c:pt>
                <c:pt idx="1057">
                  <c:v>130.0</c:v>
                </c:pt>
                <c:pt idx="1058">
                  <c:v>-55.0</c:v>
                </c:pt>
                <c:pt idx="1059">
                  <c:v>1166.25</c:v>
                </c:pt>
                <c:pt idx="1060">
                  <c:v>3600.0</c:v>
                </c:pt>
                <c:pt idx="1061">
                  <c:v>190.0</c:v>
                </c:pt>
                <c:pt idx="1062">
                  <c:v>207.5</c:v>
                </c:pt>
                <c:pt idx="1063">
                  <c:v>198.75</c:v>
                </c:pt>
                <c:pt idx="1064">
                  <c:v>1110.0</c:v>
                </c:pt>
                <c:pt idx="1065">
                  <c:v>853.75</c:v>
                </c:pt>
                <c:pt idx="1066">
                  <c:v>166.25</c:v>
                </c:pt>
                <c:pt idx="1067">
                  <c:v>127.5</c:v>
                </c:pt>
                <c:pt idx="1068">
                  <c:v>-65.0</c:v>
                </c:pt>
                <c:pt idx="1069">
                  <c:v>-82.5</c:v>
                </c:pt>
                <c:pt idx="1070">
                  <c:v>315.0</c:v>
                </c:pt>
                <c:pt idx="1071">
                  <c:v>1005.0</c:v>
                </c:pt>
                <c:pt idx="1072">
                  <c:v>-80.0</c:v>
                </c:pt>
                <c:pt idx="1073">
                  <c:v>870.0</c:v>
                </c:pt>
                <c:pt idx="1074">
                  <c:v>73.75</c:v>
                </c:pt>
                <c:pt idx="1075">
                  <c:v>2415.0</c:v>
                </c:pt>
                <c:pt idx="1076">
                  <c:v>245.0</c:v>
                </c:pt>
                <c:pt idx="1077">
                  <c:v>120.0</c:v>
                </c:pt>
                <c:pt idx="1078">
                  <c:v>67.5</c:v>
                </c:pt>
                <c:pt idx="1079">
                  <c:v>-113.75</c:v>
                </c:pt>
                <c:pt idx="1080">
                  <c:v>300.0</c:v>
                </c:pt>
                <c:pt idx="1081">
                  <c:v>97.5</c:v>
                </c:pt>
                <c:pt idx="1082">
                  <c:v>168.75</c:v>
                </c:pt>
                <c:pt idx="1083">
                  <c:v>271.25</c:v>
                </c:pt>
                <c:pt idx="1084">
                  <c:v>-15.0</c:v>
                </c:pt>
                <c:pt idx="1085">
                  <c:v>880.0</c:v>
                </c:pt>
                <c:pt idx="1086">
                  <c:v>1765.0</c:v>
                </c:pt>
                <c:pt idx="1087">
                  <c:v>-15.0</c:v>
                </c:pt>
                <c:pt idx="1088">
                  <c:v>380.0</c:v>
                </c:pt>
                <c:pt idx="1089">
                  <c:v>1490.0</c:v>
                </c:pt>
                <c:pt idx="1090">
                  <c:v>1548.75</c:v>
                </c:pt>
                <c:pt idx="1091">
                  <c:v>30.0</c:v>
                </c:pt>
                <c:pt idx="1092">
                  <c:v>2097.5</c:v>
                </c:pt>
                <c:pt idx="1093">
                  <c:v>522.5</c:v>
                </c:pt>
                <c:pt idx="1094">
                  <c:v>1712.5</c:v>
                </c:pt>
                <c:pt idx="1095">
                  <c:v>298.75</c:v>
                </c:pt>
                <c:pt idx="1096">
                  <c:v>1680.0</c:v>
                </c:pt>
                <c:pt idx="1097">
                  <c:v>1590.0</c:v>
                </c:pt>
                <c:pt idx="1098">
                  <c:v>-55.0</c:v>
                </c:pt>
                <c:pt idx="1099">
                  <c:v>-75.0</c:v>
                </c:pt>
                <c:pt idx="1100">
                  <c:v>1493.75</c:v>
                </c:pt>
                <c:pt idx="1101">
                  <c:v>1180.0</c:v>
                </c:pt>
                <c:pt idx="1102">
                  <c:v>880.0</c:v>
                </c:pt>
                <c:pt idx="1103">
                  <c:v>1527.5</c:v>
                </c:pt>
                <c:pt idx="1104">
                  <c:v>190.0</c:v>
                </c:pt>
                <c:pt idx="1105">
                  <c:v>937.5</c:v>
                </c:pt>
                <c:pt idx="1106">
                  <c:v>508.75</c:v>
                </c:pt>
                <c:pt idx="1107">
                  <c:v>-75.0</c:v>
                </c:pt>
                <c:pt idx="1108">
                  <c:v>25.0</c:v>
                </c:pt>
                <c:pt idx="1109">
                  <c:v>332.5</c:v>
                </c:pt>
                <c:pt idx="1110">
                  <c:v>680.0</c:v>
                </c:pt>
                <c:pt idx="1111">
                  <c:v>277.5</c:v>
                </c:pt>
                <c:pt idx="1112">
                  <c:v>655.0</c:v>
                </c:pt>
                <c:pt idx="1113">
                  <c:v>1110.0</c:v>
                </c:pt>
                <c:pt idx="1114">
                  <c:v>35.0</c:v>
                </c:pt>
                <c:pt idx="1115">
                  <c:v>427.5</c:v>
                </c:pt>
                <c:pt idx="1116">
                  <c:v>473.75</c:v>
                </c:pt>
                <c:pt idx="1117">
                  <c:v>100.0</c:v>
                </c:pt>
                <c:pt idx="1118">
                  <c:v>760.0</c:v>
                </c:pt>
                <c:pt idx="1119">
                  <c:v>1030.0</c:v>
                </c:pt>
                <c:pt idx="1120">
                  <c:v>685.0</c:v>
                </c:pt>
                <c:pt idx="1121">
                  <c:v>996.25</c:v>
                </c:pt>
                <c:pt idx="1122">
                  <c:v>2210.0</c:v>
                </c:pt>
                <c:pt idx="1123">
                  <c:v>935.0</c:v>
                </c:pt>
                <c:pt idx="1124">
                  <c:v>503.75</c:v>
                </c:pt>
                <c:pt idx="1125">
                  <c:v>1315.0</c:v>
                </c:pt>
                <c:pt idx="1126">
                  <c:v>455.0</c:v>
                </c:pt>
                <c:pt idx="1127">
                  <c:v>850.0</c:v>
                </c:pt>
                <c:pt idx="1128">
                  <c:v>740.0</c:v>
                </c:pt>
                <c:pt idx="1129">
                  <c:v>750.0</c:v>
                </c:pt>
                <c:pt idx="1130">
                  <c:v>395.0</c:v>
                </c:pt>
                <c:pt idx="1131">
                  <c:v>223.75</c:v>
                </c:pt>
                <c:pt idx="1132">
                  <c:v>885.0</c:v>
                </c:pt>
                <c:pt idx="1133">
                  <c:v>620.0</c:v>
                </c:pt>
                <c:pt idx="1134">
                  <c:v>525.0</c:v>
                </c:pt>
                <c:pt idx="1135">
                  <c:v>800.0</c:v>
                </c:pt>
                <c:pt idx="1136">
                  <c:v>495.0</c:v>
                </c:pt>
                <c:pt idx="1137">
                  <c:v>345.0</c:v>
                </c:pt>
                <c:pt idx="1138">
                  <c:v>15.0</c:v>
                </c:pt>
                <c:pt idx="1139">
                  <c:v>120.0</c:v>
                </c:pt>
                <c:pt idx="1140">
                  <c:v>-35.0</c:v>
                </c:pt>
                <c:pt idx="1141">
                  <c:v>110.0</c:v>
                </c:pt>
                <c:pt idx="1142">
                  <c:v>150.0</c:v>
                </c:pt>
                <c:pt idx="1143">
                  <c:v>198.75</c:v>
                </c:pt>
                <c:pt idx="1144">
                  <c:v>195.0</c:v>
                </c:pt>
                <c:pt idx="1145">
                  <c:v>600.0</c:v>
                </c:pt>
                <c:pt idx="1146">
                  <c:v>75.0</c:v>
                </c:pt>
                <c:pt idx="1147">
                  <c:v>620.0</c:v>
                </c:pt>
                <c:pt idx="1148">
                  <c:v>67.5</c:v>
                </c:pt>
                <c:pt idx="1149">
                  <c:v>437.5</c:v>
                </c:pt>
                <c:pt idx="1150">
                  <c:v>7.5</c:v>
                </c:pt>
                <c:pt idx="1151">
                  <c:v>168.75</c:v>
                </c:pt>
                <c:pt idx="1152">
                  <c:v>111.25</c:v>
                </c:pt>
                <c:pt idx="1153">
                  <c:v>202.5</c:v>
                </c:pt>
                <c:pt idx="1154">
                  <c:v>733.75</c:v>
                </c:pt>
                <c:pt idx="1155">
                  <c:v>1830.0</c:v>
                </c:pt>
                <c:pt idx="1156">
                  <c:v>781.25</c:v>
                </c:pt>
                <c:pt idx="1157">
                  <c:v>1045.0</c:v>
                </c:pt>
                <c:pt idx="1158">
                  <c:v>820.0</c:v>
                </c:pt>
                <c:pt idx="1159">
                  <c:v>1245.0</c:v>
                </c:pt>
                <c:pt idx="1160">
                  <c:v>1760.0</c:v>
                </c:pt>
                <c:pt idx="1161">
                  <c:v>1040.0</c:v>
                </c:pt>
                <c:pt idx="1162">
                  <c:v>315.0</c:v>
                </c:pt>
                <c:pt idx="1163">
                  <c:v>1320.0</c:v>
                </c:pt>
                <c:pt idx="1164">
                  <c:v>340.0</c:v>
                </c:pt>
                <c:pt idx="1165">
                  <c:v>1390.0</c:v>
                </c:pt>
                <c:pt idx="1166">
                  <c:v>770.0</c:v>
                </c:pt>
                <c:pt idx="1167">
                  <c:v>1272.5</c:v>
                </c:pt>
                <c:pt idx="1168">
                  <c:v>1030.0</c:v>
                </c:pt>
                <c:pt idx="1169">
                  <c:v>1195.0</c:v>
                </c:pt>
                <c:pt idx="1170">
                  <c:v>728.75</c:v>
                </c:pt>
                <c:pt idx="1171">
                  <c:v>1600.0</c:v>
                </c:pt>
                <c:pt idx="1172">
                  <c:v>1485.0</c:v>
                </c:pt>
                <c:pt idx="1173">
                  <c:v>1055.0</c:v>
                </c:pt>
                <c:pt idx="1174">
                  <c:v>1040.0</c:v>
                </c:pt>
                <c:pt idx="1175">
                  <c:v>1480.0</c:v>
                </c:pt>
                <c:pt idx="1176">
                  <c:v>130.0</c:v>
                </c:pt>
                <c:pt idx="1177">
                  <c:v>1092.5</c:v>
                </c:pt>
                <c:pt idx="1178">
                  <c:v>1645.0</c:v>
                </c:pt>
                <c:pt idx="1179">
                  <c:v>122.5</c:v>
                </c:pt>
                <c:pt idx="1180">
                  <c:v>1270.0</c:v>
                </c:pt>
                <c:pt idx="1181">
                  <c:v>1612.5</c:v>
                </c:pt>
                <c:pt idx="1182">
                  <c:v>132.5</c:v>
                </c:pt>
                <c:pt idx="1183">
                  <c:v>-12.5</c:v>
                </c:pt>
                <c:pt idx="1184">
                  <c:v>845.0</c:v>
                </c:pt>
                <c:pt idx="1185">
                  <c:v>-55.0</c:v>
                </c:pt>
                <c:pt idx="1186">
                  <c:v>228.75</c:v>
                </c:pt>
                <c:pt idx="1187">
                  <c:v>15.0</c:v>
                </c:pt>
                <c:pt idx="1188">
                  <c:v>-75.0</c:v>
                </c:pt>
                <c:pt idx="1189">
                  <c:v>0.0</c:v>
                </c:pt>
                <c:pt idx="1190">
                  <c:v>-30.0</c:v>
                </c:pt>
                <c:pt idx="1191">
                  <c:v>60.0</c:v>
                </c:pt>
                <c:pt idx="1192">
                  <c:v>75.0</c:v>
                </c:pt>
                <c:pt idx="1193">
                  <c:v>-15.0</c:v>
                </c:pt>
                <c:pt idx="1194">
                  <c:v>0.0</c:v>
                </c:pt>
                <c:pt idx="1195">
                  <c:v>105.0</c:v>
                </c:pt>
                <c:pt idx="1196">
                  <c:v>135.0</c:v>
                </c:pt>
                <c:pt idx="1197">
                  <c:v>0.0</c:v>
                </c:pt>
                <c:pt idx="1198">
                  <c:v>195.0</c:v>
                </c:pt>
                <c:pt idx="1199">
                  <c:v>15.0</c:v>
                </c:pt>
                <c:pt idx="1200">
                  <c:v>30.0</c:v>
                </c:pt>
                <c:pt idx="1201">
                  <c:v>-15.0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984516560"/>
        <c:axId val="-1569270704"/>
      </c:barChart>
      <c:catAx>
        <c:axId val="-984516560"/>
        <c:scaling>
          <c:orientation val="minMax"/>
        </c:scaling>
        <c:delete val="0"/>
        <c:axPos val="l"/>
        <c:majorTickMark val="out"/>
        <c:minorTickMark val="none"/>
        <c:tickLblPos val="nextTo"/>
        <c:crossAx val="-1569270704"/>
        <c:crosses val="autoZero"/>
        <c:auto val="1"/>
        <c:lblAlgn val="ctr"/>
        <c:lblOffset val="100"/>
        <c:noMultiLvlLbl val="0"/>
      </c:catAx>
      <c:valAx>
        <c:axId val="-1569270704"/>
        <c:scaling>
          <c:orientation val="minMax"/>
          <c:max val="250.0"/>
          <c:min val="-250.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-984516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PRODUÇÃO INDIVIDUAL - NOTA 4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val>
            <c:numRef>
              <c:f>'PI AREA  P75'!$AU$3:$AU$1204</c:f>
              <c:numCache>
                <c:formatCode>0</c:formatCode>
                <c:ptCount val="1202"/>
                <c:pt idx="0">
                  <c:v>-480.0</c:v>
                </c:pt>
                <c:pt idx="1">
                  <c:v>190.0</c:v>
                </c:pt>
                <c:pt idx="2">
                  <c:v>-425.0</c:v>
                </c:pt>
                <c:pt idx="3">
                  <c:v>250.0</c:v>
                </c:pt>
                <c:pt idx="4">
                  <c:v>-400.0</c:v>
                </c:pt>
                <c:pt idx="5">
                  <c:v>-410.0</c:v>
                </c:pt>
                <c:pt idx="6">
                  <c:v>165.0</c:v>
                </c:pt>
                <c:pt idx="7">
                  <c:v>-170.0</c:v>
                </c:pt>
                <c:pt idx="8">
                  <c:v>-125.0</c:v>
                </c:pt>
                <c:pt idx="9">
                  <c:v>-490.0</c:v>
                </c:pt>
                <c:pt idx="10">
                  <c:v>-350.0</c:v>
                </c:pt>
                <c:pt idx="11">
                  <c:v>-397.5</c:v>
                </c:pt>
                <c:pt idx="12">
                  <c:v>-480.0</c:v>
                </c:pt>
                <c:pt idx="13">
                  <c:v>1420.0</c:v>
                </c:pt>
                <c:pt idx="14">
                  <c:v>885.0</c:v>
                </c:pt>
                <c:pt idx="15">
                  <c:v>662.5</c:v>
                </c:pt>
                <c:pt idx="16">
                  <c:v>2.5</c:v>
                </c:pt>
                <c:pt idx="17">
                  <c:v>155.0</c:v>
                </c:pt>
                <c:pt idx="18">
                  <c:v>-125.0</c:v>
                </c:pt>
                <c:pt idx="19">
                  <c:v>40.0</c:v>
                </c:pt>
                <c:pt idx="20">
                  <c:v>-91.25</c:v>
                </c:pt>
                <c:pt idx="21">
                  <c:v>967.5</c:v>
                </c:pt>
                <c:pt idx="22">
                  <c:v>-35.0</c:v>
                </c:pt>
                <c:pt idx="23">
                  <c:v>1215.0</c:v>
                </c:pt>
                <c:pt idx="24">
                  <c:v>37.5</c:v>
                </c:pt>
                <c:pt idx="25">
                  <c:v>795.0</c:v>
                </c:pt>
                <c:pt idx="26">
                  <c:v>-30.0</c:v>
                </c:pt>
                <c:pt idx="27">
                  <c:v>20.0</c:v>
                </c:pt>
                <c:pt idx="28">
                  <c:v>-30.0</c:v>
                </c:pt>
                <c:pt idx="29">
                  <c:v>810.0</c:v>
                </c:pt>
                <c:pt idx="30">
                  <c:v>1700.0</c:v>
                </c:pt>
                <c:pt idx="31">
                  <c:v>615.0</c:v>
                </c:pt>
                <c:pt idx="32">
                  <c:v>2625.0</c:v>
                </c:pt>
                <c:pt idx="33">
                  <c:v>705.0</c:v>
                </c:pt>
                <c:pt idx="34">
                  <c:v>460.0</c:v>
                </c:pt>
                <c:pt idx="35">
                  <c:v>3467.5</c:v>
                </c:pt>
                <c:pt idx="36">
                  <c:v>1441.25</c:v>
                </c:pt>
                <c:pt idx="37">
                  <c:v>1040.0</c:v>
                </c:pt>
                <c:pt idx="38">
                  <c:v>-440.0</c:v>
                </c:pt>
                <c:pt idx="39">
                  <c:v>-175.0</c:v>
                </c:pt>
                <c:pt idx="40">
                  <c:v>342.5</c:v>
                </c:pt>
                <c:pt idx="41">
                  <c:v>100.0</c:v>
                </c:pt>
                <c:pt idx="42">
                  <c:v>672.5</c:v>
                </c:pt>
                <c:pt idx="43">
                  <c:v>-375.0</c:v>
                </c:pt>
                <c:pt idx="44">
                  <c:v>-5.0</c:v>
                </c:pt>
                <c:pt idx="45">
                  <c:v>665.0</c:v>
                </c:pt>
                <c:pt idx="46">
                  <c:v>-371.25</c:v>
                </c:pt>
                <c:pt idx="47">
                  <c:v>-375.0</c:v>
                </c:pt>
                <c:pt idx="48">
                  <c:v>-61.25</c:v>
                </c:pt>
                <c:pt idx="49">
                  <c:v>917.5</c:v>
                </c:pt>
                <c:pt idx="50">
                  <c:v>-15.0</c:v>
                </c:pt>
                <c:pt idx="51">
                  <c:v>350.0</c:v>
                </c:pt>
                <c:pt idx="52">
                  <c:v>-15.0</c:v>
                </c:pt>
                <c:pt idx="53">
                  <c:v>10.0</c:v>
                </c:pt>
                <c:pt idx="54">
                  <c:v>140.0</c:v>
                </c:pt>
                <c:pt idx="55">
                  <c:v>340.0</c:v>
                </c:pt>
                <c:pt idx="56">
                  <c:v>195.0</c:v>
                </c:pt>
                <c:pt idx="57">
                  <c:v>690.0</c:v>
                </c:pt>
                <c:pt idx="58">
                  <c:v>0.0</c:v>
                </c:pt>
                <c:pt idx="59">
                  <c:v>1385.0</c:v>
                </c:pt>
                <c:pt idx="60">
                  <c:v>100.0</c:v>
                </c:pt>
                <c:pt idx="61">
                  <c:v>770.0</c:v>
                </c:pt>
                <c:pt idx="62">
                  <c:v>60.0</c:v>
                </c:pt>
                <c:pt idx="63">
                  <c:v>120.0</c:v>
                </c:pt>
                <c:pt idx="64">
                  <c:v>55.0</c:v>
                </c:pt>
                <c:pt idx="65">
                  <c:v>257.5</c:v>
                </c:pt>
                <c:pt idx="66">
                  <c:v>-20.0</c:v>
                </c:pt>
                <c:pt idx="67">
                  <c:v>1808.75</c:v>
                </c:pt>
                <c:pt idx="68">
                  <c:v>355.0</c:v>
                </c:pt>
                <c:pt idx="69">
                  <c:v>1845.0</c:v>
                </c:pt>
                <c:pt idx="70">
                  <c:v>100.0</c:v>
                </c:pt>
                <c:pt idx="71">
                  <c:v>-20.0</c:v>
                </c:pt>
                <c:pt idx="72">
                  <c:v>35.0</c:v>
                </c:pt>
                <c:pt idx="73">
                  <c:v>806.25</c:v>
                </c:pt>
                <c:pt idx="74">
                  <c:v>-100.0</c:v>
                </c:pt>
                <c:pt idx="75">
                  <c:v>2700.0</c:v>
                </c:pt>
                <c:pt idx="76">
                  <c:v>5045.0</c:v>
                </c:pt>
                <c:pt idx="77">
                  <c:v>360.0</c:v>
                </c:pt>
                <c:pt idx="78">
                  <c:v>147.5</c:v>
                </c:pt>
                <c:pt idx="79">
                  <c:v>230.0</c:v>
                </c:pt>
                <c:pt idx="80">
                  <c:v>530.0</c:v>
                </c:pt>
                <c:pt idx="81">
                  <c:v>923.75</c:v>
                </c:pt>
                <c:pt idx="82">
                  <c:v>62.5</c:v>
                </c:pt>
                <c:pt idx="83">
                  <c:v>-6.25</c:v>
                </c:pt>
                <c:pt idx="84">
                  <c:v>1125.0</c:v>
                </c:pt>
                <c:pt idx="85">
                  <c:v>280.0</c:v>
                </c:pt>
                <c:pt idx="86">
                  <c:v>1110.0</c:v>
                </c:pt>
                <c:pt idx="87">
                  <c:v>410.0</c:v>
                </c:pt>
                <c:pt idx="88">
                  <c:v>1173.75</c:v>
                </c:pt>
                <c:pt idx="89">
                  <c:v>1980.0</c:v>
                </c:pt>
                <c:pt idx="90">
                  <c:v>2125.0</c:v>
                </c:pt>
                <c:pt idx="91">
                  <c:v>-17.5</c:v>
                </c:pt>
                <c:pt idx="92">
                  <c:v>187.5</c:v>
                </c:pt>
                <c:pt idx="93">
                  <c:v>1570.0</c:v>
                </c:pt>
                <c:pt idx="94">
                  <c:v>385.0</c:v>
                </c:pt>
                <c:pt idx="95">
                  <c:v>10.0</c:v>
                </c:pt>
                <c:pt idx="96">
                  <c:v>352.5</c:v>
                </c:pt>
                <c:pt idx="97">
                  <c:v>220.0</c:v>
                </c:pt>
                <c:pt idx="98">
                  <c:v>385.0</c:v>
                </c:pt>
                <c:pt idx="99">
                  <c:v>598.75</c:v>
                </c:pt>
                <c:pt idx="100">
                  <c:v>420.0</c:v>
                </c:pt>
                <c:pt idx="101">
                  <c:v>20.0</c:v>
                </c:pt>
                <c:pt idx="102">
                  <c:v>685.0</c:v>
                </c:pt>
                <c:pt idx="103">
                  <c:v>577.5</c:v>
                </c:pt>
                <c:pt idx="104">
                  <c:v>55.0</c:v>
                </c:pt>
                <c:pt idx="105">
                  <c:v>845.0</c:v>
                </c:pt>
                <c:pt idx="106">
                  <c:v>405.0</c:v>
                </c:pt>
                <c:pt idx="107">
                  <c:v>-36.25</c:v>
                </c:pt>
                <c:pt idx="108">
                  <c:v>-5.0</c:v>
                </c:pt>
                <c:pt idx="109">
                  <c:v>15.0</c:v>
                </c:pt>
                <c:pt idx="110">
                  <c:v>707.5</c:v>
                </c:pt>
                <c:pt idx="111">
                  <c:v>730.0</c:v>
                </c:pt>
                <c:pt idx="112">
                  <c:v>17.5</c:v>
                </c:pt>
                <c:pt idx="113">
                  <c:v>-121.25</c:v>
                </c:pt>
                <c:pt idx="114">
                  <c:v>-35.0</c:v>
                </c:pt>
                <c:pt idx="115">
                  <c:v>-50.0</c:v>
                </c:pt>
                <c:pt idx="116">
                  <c:v>-125.0</c:v>
                </c:pt>
                <c:pt idx="117">
                  <c:v>-105.0</c:v>
                </c:pt>
                <c:pt idx="118">
                  <c:v>580.0</c:v>
                </c:pt>
                <c:pt idx="119">
                  <c:v>-335.0</c:v>
                </c:pt>
                <c:pt idx="120">
                  <c:v>450.0</c:v>
                </c:pt>
                <c:pt idx="121">
                  <c:v>185.0</c:v>
                </c:pt>
                <c:pt idx="122">
                  <c:v>440.0</c:v>
                </c:pt>
                <c:pt idx="123">
                  <c:v>595.0</c:v>
                </c:pt>
                <c:pt idx="124">
                  <c:v>-235.0</c:v>
                </c:pt>
                <c:pt idx="125">
                  <c:v>570.0</c:v>
                </c:pt>
                <c:pt idx="126">
                  <c:v>-50.0</c:v>
                </c:pt>
                <c:pt idx="127">
                  <c:v>725.0</c:v>
                </c:pt>
                <c:pt idx="128">
                  <c:v>630.0</c:v>
                </c:pt>
                <c:pt idx="129">
                  <c:v>225.0</c:v>
                </c:pt>
                <c:pt idx="130">
                  <c:v>293.75</c:v>
                </c:pt>
                <c:pt idx="131">
                  <c:v>340.0</c:v>
                </c:pt>
                <c:pt idx="132">
                  <c:v>42.5</c:v>
                </c:pt>
                <c:pt idx="133">
                  <c:v>70.0</c:v>
                </c:pt>
                <c:pt idx="134">
                  <c:v>175.0</c:v>
                </c:pt>
                <c:pt idx="135">
                  <c:v>395.0</c:v>
                </c:pt>
                <c:pt idx="136">
                  <c:v>4430.0</c:v>
                </c:pt>
                <c:pt idx="137">
                  <c:v>1060.0</c:v>
                </c:pt>
                <c:pt idx="138">
                  <c:v>1755.0</c:v>
                </c:pt>
                <c:pt idx="139">
                  <c:v>2245.0</c:v>
                </c:pt>
                <c:pt idx="140">
                  <c:v>838.75</c:v>
                </c:pt>
                <c:pt idx="141">
                  <c:v>365.0</c:v>
                </c:pt>
                <c:pt idx="142">
                  <c:v>315.0</c:v>
                </c:pt>
                <c:pt idx="143">
                  <c:v>0.0</c:v>
                </c:pt>
                <c:pt idx="144">
                  <c:v>225.0</c:v>
                </c:pt>
                <c:pt idx="145">
                  <c:v>100.0</c:v>
                </c:pt>
                <c:pt idx="146">
                  <c:v>-202.5</c:v>
                </c:pt>
                <c:pt idx="147">
                  <c:v>1410.0</c:v>
                </c:pt>
                <c:pt idx="148">
                  <c:v>95.0</c:v>
                </c:pt>
                <c:pt idx="149">
                  <c:v>740.0</c:v>
                </c:pt>
                <c:pt idx="150">
                  <c:v>-65.0</c:v>
                </c:pt>
                <c:pt idx="151">
                  <c:v>45.0</c:v>
                </c:pt>
                <c:pt idx="152">
                  <c:v>1312.5</c:v>
                </c:pt>
                <c:pt idx="153">
                  <c:v>1430.0</c:v>
                </c:pt>
                <c:pt idx="154">
                  <c:v>140.0</c:v>
                </c:pt>
                <c:pt idx="155">
                  <c:v>70.0</c:v>
                </c:pt>
                <c:pt idx="156">
                  <c:v>593.75</c:v>
                </c:pt>
                <c:pt idx="157">
                  <c:v>1065.0</c:v>
                </c:pt>
                <c:pt idx="158">
                  <c:v>67.5</c:v>
                </c:pt>
                <c:pt idx="159">
                  <c:v>-70.0</c:v>
                </c:pt>
                <c:pt idx="160">
                  <c:v>505.0</c:v>
                </c:pt>
                <c:pt idx="161">
                  <c:v>-10.0</c:v>
                </c:pt>
                <c:pt idx="162">
                  <c:v>-212.5</c:v>
                </c:pt>
                <c:pt idx="163">
                  <c:v>488.75</c:v>
                </c:pt>
                <c:pt idx="164">
                  <c:v>-245.0</c:v>
                </c:pt>
                <c:pt idx="165">
                  <c:v>260.0</c:v>
                </c:pt>
                <c:pt idx="166">
                  <c:v>612.5</c:v>
                </c:pt>
                <c:pt idx="167">
                  <c:v>-125.0</c:v>
                </c:pt>
                <c:pt idx="168">
                  <c:v>265.0</c:v>
                </c:pt>
                <c:pt idx="169">
                  <c:v>35.0</c:v>
                </c:pt>
                <c:pt idx="170">
                  <c:v>320.0</c:v>
                </c:pt>
                <c:pt idx="171">
                  <c:v>407.5</c:v>
                </c:pt>
                <c:pt idx="172">
                  <c:v>250.0</c:v>
                </c:pt>
                <c:pt idx="173">
                  <c:v>380.0</c:v>
                </c:pt>
                <c:pt idx="174">
                  <c:v>413.75</c:v>
                </c:pt>
                <c:pt idx="175">
                  <c:v>790.0</c:v>
                </c:pt>
                <c:pt idx="176">
                  <c:v>48.75</c:v>
                </c:pt>
                <c:pt idx="177">
                  <c:v>-5.0</c:v>
                </c:pt>
                <c:pt idx="178">
                  <c:v>110.0</c:v>
                </c:pt>
                <c:pt idx="179">
                  <c:v>-65.0</c:v>
                </c:pt>
                <c:pt idx="180">
                  <c:v>2595.0</c:v>
                </c:pt>
                <c:pt idx="181">
                  <c:v>860.0</c:v>
                </c:pt>
                <c:pt idx="182">
                  <c:v>846.25</c:v>
                </c:pt>
                <c:pt idx="183">
                  <c:v>595.0</c:v>
                </c:pt>
                <c:pt idx="184">
                  <c:v>-240.0</c:v>
                </c:pt>
                <c:pt idx="185">
                  <c:v>585.0</c:v>
                </c:pt>
                <c:pt idx="186">
                  <c:v>378.75</c:v>
                </c:pt>
                <c:pt idx="187">
                  <c:v>55.0</c:v>
                </c:pt>
                <c:pt idx="188">
                  <c:v>560.0</c:v>
                </c:pt>
                <c:pt idx="189">
                  <c:v>2228.75</c:v>
                </c:pt>
                <c:pt idx="190">
                  <c:v>75.0</c:v>
                </c:pt>
                <c:pt idx="191">
                  <c:v>1200.0</c:v>
                </c:pt>
                <c:pt idx="192">
                  <c:v>340.0</c:v>
                </c:pt>
                <c:pt idx="193">
                  <c:v>575.0</c:v>
                </c:pt>
                <c:pt idx="194">
                  <c:v>405.0</c:v>
                </c:pt>
                <c:pt idx="195">
                  <c:v>42.5</c:v>
                </c:pt>
                <c:pt idx="196">
                  <c:v>575.0</c:v>
                </c:pt>
                <c:pt idx="197">
                  <c:v>-125.0</c:v>
                </c:pt>
                <c:pt idx="198">
                  <c:v>-62.5</c:v>
                </c:pt>
                <c:pt idx="199">
                  <c:v>235.0</c:v>
                </c:pt>
                <c:pt idx="200">
                  <c:v>-110.0</c:v>
                </c:pt>
                <c:pt idx="201">
                  <c:v>70.0</c:v>
                </c:pt>
                <c:pt idx="202">
                  <c:v>38.75</c:v>
                </c:pt>
                <c:pt idx="203">
                  <c:v>-150.0</c:v>
                </c:pt>
                <c:pt idx="204">
                  <c:v>2207.5</c:v>
                </c:pt>
                <c:pt idx="205">
                  <c:v>-130.0</c:v>
                </c:pt>
                <c:pt idx="206">
                  <c:v>-235.0</c:v>
                </c:pt>
                <c:pt idx="207">
                  <c:v>-205.0</c:v>
                </c:pt>
                <c:pt idx="208">
                  <c:v>277.5</c:v>
                </c:pt>
                <c:pt idx="209">
                  <c:v>-105.0</c:v>
                </c:pt>
                <c:pt idx="210">
                  <c:v>-40.0</c:v>
                </c:pt>
                <c:pt idx="211">
                  <c:v>-40.0</c:v>
                </c:pt>
                <c:pt idx="212">
                  <c:v>-185.0</c:v>
                </c:pt>
                <c:pt idx="213">
                  <c:v>395.0</c:v>
                </c:pt>
                <c:pt idx="214">
                  <c:v>1278.75</c:v>
                </c:pt>
                <c:pt idx="215">
                  <c:v>701.25</c:v>
                </c:pt>
                <c:pt idx="216">
                  <c:v>240.0</c:v>
                </c:pt>
                <c:pt idx="217">
                  <c:v>1015.0</c:v>
                </c:pt>
                <c:pt idx="218">
                  <c:v>-125.0</c:v>
                </c:pt>
                <c:pt idx="219">
                  <c:v>-95.0</c:v>
                </c:pt>
                <c:pt idx="220">
                  <c:v>-206.25</c:v>
                </c:pt>
                <c:pt idx="221">
                  <c:v>-235.0</c:v>
                </c:pt>
                <c:pt idx="222">
                  <c:v>-132.5</c:v>
                </c:pt>
                <c:pt idx="223">
                  <c:v>-250.0</c:v>
                </c:pt>
                <c:pt idx="224">
                  <c:v>225.0</c:v>
                </c:pt>
                <c:pt idx="225">
                  <c:v>580.0</c:v>
                </c:pt>
                <c:pt idx="226">
                  <c:v>48.75</c:v>
                </c:pt>
                <c:pt idx="227">
                  <c:v>45.0</c:v>
                </c:pt>
                <c:pt idx="228">
                  <c:v>523.75</c:v>
                </c:pt>
                <c:pt idx="229">
                  <c:v>427.5</c:v>
                </c:pt>
                <c:pt idx="230">
                  <c:v>1183.75</c:v>
                </c:pt>
                <c:pt idx="231">
                  <c:v>1150.0</c:v>
                </c:pt>
                <c:pt idx="232">
                  <c:v>775.0</c:v>
                </c:pt>
                <c:pt idx="233">
                  <c:v>527.5</c:v>
                </c:pt>
                <c:pt idx="234">
                  <c:v>600.0</c:v>
                </c:pt>
                <c:pt idx="235">
                  <c:v>270.0</c:v>
                </c:pt>
                <c:pt idx="236">
                  <c:v>220.0</c:v>
                </c:pt>
                <c:pt idx="237">
                  <c:v>1113.75</c:v>
                </c:pt>
                <c:pt idx="238">
                  <c:v>885.0</c:v>
                </c:pt>
                <c:pt idx="239">
                  <c:v>-45.0</c:v>
                </c:pt>
                <c:pt idx="240">
                  <c:v>363.75</c:v>
                </c:pt>
                <c:pt idx="241">
                  <c:v>300.0</c:v>
                </c:pt>
                <c:pt idx="242">
                  <c:v>500.0</c:v>
                </c:pt>
                <c:pt idx="243">
                  <c:v>22.5</c:v>
                </c:pt>
                <c:pt idx="244">
                  <c:v>693.75</c:v>
                </c:pt>
                <c:pt idx="245">
                  <c:v>403.75</c:v>
                </c:pt>
                <c:pt idx="246">
                  <c:v>1370.0</c:v>
                </c:pt>
                <c:pt idx="247">
                  <c:v>-42.5</c:v>
                </c:pt>
                <c:pt idx="248">
                  <c:v>-80.0</c:v>
                </c:pt>
                <c:pt idx="249">
                  <c:v>-50.0</c:v>
                </c:pt>
                <c:pt idx="250">
                  <c:v>-20.0</c:v>
                </c:pt>
                <c:pt idx="251">
                  <c:v>-125.0</c:v>
                </c:pt>
                <c:pt idx="252">
                  <c:v>-125.0</c:v>
                </c:pt>
                <c:pt idx="253">
                  <c:v>40.0</c:v>
                </c:pt>
                <c:pt idx="254">
                  <c:v>-125.0</c:v>
                </c:pt>
                <c:pt idx="255">
                  <c:v>40.0</c:v>
                </c:pt>
                <c:pt idx="256">
                  <c:v>-50.0</c:v>
                </c:pt>
                <c:pt idx="257">
                  <c:v>-95.0</c:v>
                </c:pt>
                <c:pt idx="258">
                  <c:v>10.0</c:v>
                </c:pt>
                <c:pt idx="259">
                  <c:v>-125.0</c:v>
                </c:pt>
                <c:pt idx="260">
                  <c:v>-125.0</c:v>
                </c:pt>
                <c:pt idx="261">
                  <c:v>-80.0</c:v>
                </c:pt>
                <c:pt idx="262">
                  <c:v>-50.0</c:v>
                </c:pt>
                <c:pt idx="263">
                  <c:v>20.0</c:v>
                </c:pt>
                <c:pt idx="264">
                  <c:v>583.75</c:v>
                </c:pt>
                <c:pt idx="265">
                  <c:v>-80.0</c:v>
                </c:pt>
                <c:pt idx="266">
                  <c:v>220.0</c:v>
                </c:pt>
                <c:pt idx="267">
                  <c:v>-72.5</c:v>
                </c:pt>
                <c:pt idx="268">
                  <c:v>-20.0</c:v>
                </c:pt>
                <c:pt idx="269">
                  <c:v>-125.0</c:v>
                </c:pt>
                <c:pt idx="270">
                  <c:v>-50.0</c:v>
                </c:pt>
                <c:pt idx="271">
                  <c:v>10.0</c:v>
                </c:pt>
                <c:pt idx="272">
                  <c:v>-125.0</c:v>
                </c:pt>
                <c:pt idx="273">
                  <c:v>-91.25</c:v>
                </c:pt>
                <c:pt idx="274">
                  <c:v>860.0</c:v>
                </c:pt>
                <c:pt idx="275">
                  <c:v>410.0</c:v>
                </c:pt>
                <c:pt idx="276">
                  <c:v>485.0</c:v>
                </c:pt>
                <c:pt idx="277">
                  <c:v>1537.5</c:v>
                </c:pt>
                <c:pt idx="278">
                  <c:v>270.0</c:v>
                </c:pt>
                <c:pt idx="279">
                  <c:v>50.0</c:v>
                </c:pt>
                <c:pt idx="280">
                  <c:v>850.0</c:v>
                </c:pt>
                <c:pt idx="281">
                  <c:v>437.5</c:v>
                </c:pt>
                <c:pt idx="282">
                  <c:v>525.0</c:v>
                </c:pt>
                <c:pt idx="283">
                  <c:v>157.5</c:v>
                </c:pt>
                <c:pt idx="284">
                  <c:v>967.5</c:v>
                </c:pt>
                <c:pt idx="285">
                  <c:v>1010.0</c:v>
                </c:pt>
                <c:pt idx="286">
                  <c:v>15.0</c:v>
                </c:pt>
                <c:pt idx="287">
                  <c:v>340.0</c:v>
                </c:pt>
                <c:pt idx="288">
                  <c:v>-101.25</c:v>
                </c:pt>
                <c:pt idx="289">
                  <c:v>3271.25</c:v>
                </c:pt>
                <c:pt idx="290">
                  <c:v>480.0</c:v>
                </c:pt>
                <c:pt idx="291">
                  <c:v>885.0</c:v>
                </c:pt>
                <c:pt idx="292">
                  <c:v>695.0</c:v>
                </c:pt>
                <c:pt idx="293">
                  <c:v>832.5</c:v>
                </c:pt>
                <c:pt idx="294">
                  <c:v>782.5</c:v>
                </c:pt>
                <c:pt idx="295">
                  <c:v>220.0</c:v>
                </c:pt>
                <c:pt idx="296">
                  <c:v>630.0</c:v>
                </c:pt>
                <c:pt idx="297">
                  <c:v>940.0</c:v>
                </c:pt>
                <c:pt idx="298">
                  <c:v>485.0</c:v>
                </c:pt>
                <c:pt idx="299">
                  <c:v>-50.0</c:v>
                </c:pt>
                <c:pt idx="300">
                  <c:v>690.0</c:v>
                </c:pt>
                <c:pt idx="301">
                  <c:v>135.0</c:v>
                </c:pt>
                <c:pt idx="302">
                  <c:v>-277.5</c:v>
                </c:pt>
                <c:pt idx="303">
                  <c:v>395.0</c:v>
                </c:pt>
                <c:pt idx="304">
                  <c:v>-160.0</c:v>
                </c:pt>
                <c:pt idx="305">
                  <c:v>45.0</c:v>
                </c:pt>
                <c:pt idx="306">
                  <c:v>210.0</c:v>
                </c:pt>
                <c:pt idx="307">
                  <c:v>1672.5</c:v>
                </c:pt>
                <c:pt idx="308">
                  <c:v>257.5</c:v>
                </c:pt>
                <c:pt idx="309">
                  <c:v>-65.0</c:v>
                </c:pt>
                <c:pt idx="310">
                  <c:v>587.5</c:v>
                </c:pt>
                <c:pt idx="311">
                  <c:v>2642.5</c:v>
                </c:pt>
                <c:pt idx="312">
                  <c:v>-55.0</c:v>
                </c:pt>
                <c:pt idx="313">
                  <c:v>1120.0</c:v>
                </c:pt>
                <c:pt idx="314">
                  <c:v>-175.0</c:v>
                </c:pt>
                <c:pt idx="315">
                  <c:v>270.0</c:v>
                </c:pt>
                <c:pt idx="316">
                  <c:v>1085.0</c:v>
                </c:pt>
                <c:pt idx="317">
                  <c:v>550.0</c:v>
                </c:pt>
                <c:pt idx="318">
                  <c:v>2390.0</c:v>
                </c:pt>
                <c:pt idx="319">
                  <c:v>951.25</c:v>
                </c:pt>
                <c:pt idx="320">
                  <c:v>4600.0</c:v>
                </c:pt>
                <c:pt idx="321">
                  <c:v>-80.0</c:v>
                </c:pt>
                <c:pt idx="322">
                  <c:v>-167.5</c:v>
                </c:pt>
                <c:pt idx="323">
                  <c:v>167.5</c:v>
                </c:pt>
                <c:pt idx="324">
                  <c:v>295.0</c:v>
                </c:pt>
                <c:pt idx="325">
                  <c:v>-250.0</c:v>
                </c:pt>
                <c:pt idx="326">
                  <c:v>85.0</c:v>
                </c:pt>
                <c:pt idx="327">
                  <c:v>2100.0</c:v>
                </c:pt>
                <c:pt idx="328">
                  <c:v>460.0</c:v>
                </c:pt>
                <c:pt idx="329">
                  <c:v>1105.0</c:v>
                </c:pt>
                <c:pt idx="330">
                  <c:v>280.0</c:v>
                </c:pt>
                <c:pt idx="331">
                  <c:v>1333.75</c:v>
                </c:pt>
                <c:pt idx="332">
                  <c:v>2205.0</c:v>
                </c:pt>
                <c:pt idx="333">
                  <c:v>1915.0</c:v>
                </c:pt>
                <c:pt idx="334">
                  <c:v>-50.0</c:v>
                </c:pt>
                <c:pt idx="335">
                  <c:v>135.0</c:v>
                </c:pt>
                <c:pt idx="336">
                  <c:v>1535.0</c:v>
                </c:pt>
                <c:pt idx="337">
                  <c:v>-155.0</c:v>
                </c:pt>
                <c:pt idx="338">
                  <c:v>-500.0</c:v>
                </c:pt>
                <c:pt idx="339">
                  <c:v>237.5</c:v>
                </c:pt>
                <c:pt idx="340">
                  <c:v>-415.0</c:v>
                </c:pt>
                <c:pt idx="341">
                  <c:v>133.75</c:v>
                </c:pt>
                <c:pt idx="342">
                  <c:v>490.0</c:v>
                </c:pt>
                <c:pt idx="343">
                  <c:v>127.5</c:v>
                </c:pt>
                <c:pt idx="344">
                  <c:v>-102.5</c:v>
                </c:pt>
                <c:pt idx="345">
                  <c:v>-147.5</c:v>
                </c:pt>
                <c:pt idx="346">
                  <c:v>-258.75</c:v>
                </c:pt>
                <c:pt idx="347">
                  <c:v>-7.5</c:v>
                </c:pt>
                <c:pt idx="348">
                  <c:v>40.0</c:v>
                </c:pt>
                <c:pt idx="349">
                  <c:v>-470.0</c:v>
                </c:pt>
                <c:pt idx="350">
                  <c:v>-135.0</c:v>
                </c:pt>
                <c:pt idx="351">
                  <c:v>-372.5</c:v>
                </c:pt>
                <c:pt idx="352">
                  <c:v>-125.0</c:v>
                </c:pt>
                <c:pt idx="353">
                  <c:v>-125.0</c:v>
                </c:pt>
                <c:pt idx="354">
                  <c:v>-125.0</c:v>
                </c:pt>
                <c:pt idx="355">
                  <c:v>-117.5</c:v>
                </c:pt>
                <c:pt idx="356">
                  <c:v>250.0</c:v>
                </c:pt>
                <c:pt idx="357">
                  <c:v>-5.0</c:v>
                </c:pt>
                <c:pt idx="358">
                  <c:v>160.0</c:v>
                </c:pt>
                <c:pt idx="359">
                  <c:v>-25.0</c:v>
                </c:pt>
                <c:pt idx="360">
                  <c:v>-125.0</c:v>
                </c:pt>
                <c:pt idx="361">
                  <c:v>-65.0</c:v>
                </c:pt>
                <c:pt idx="362">
                  <c:v>-50.0</c:v>
                </c:pt>
                <c:pt idx="363">
                  <c:v>-5.0</c:v>
                </c:pt>
                <c:pt idx="364">
                  <c:v>-65.0</c:v>
                </c:pt>
                <c:pt idx="365">
                  <c:v>-125.0</c:v>
                </c:pt>
                <c:pt idx="366">
                  <c:v>-270.0</c:v>
                </c:pt>
                <c:pt idx="367">
                  <c:v>-105.0</c:v>
                </c:pt>
                <c:pt idx="368">
                  <c:v>665.0</c:v>
                </c:pt>
                <c:pt idx="369">
                  <c:v>-230.0</c:v>
                </c:pt>
                <c:pt idx="370">
                  <c:v>1970.0</c:v>
                </c:pt>
                <c:pt idx="371">
                  <c:v>-325.0</c:v>
                </c:pt>
                <c:pt idx="372">
                  <c:v>-280.0</c:v>
                </c:pt>
                <c:pt idx="373">
                  <c:v>660.0</c:v>
                </c:pt>
                <c:pt idx="374">
                  <c:v>-161.25</c:v>
                </c:pt>
                <c:pt idx="375">
                  <c:v>-70.0</c:v>
                </c:pt>
                <c:pt idx="376">
                  <c:v>30.0</c:v>
                </c:pt>
                <c:pt idx="377">
                  <c:v>760.0</c:v>
                </c:pt>
                <c:pt idx="378">
                  <c:v>-51.25</c:v>
                </c:pt>
                <c:pt idx="379">
                  <c:v>-295.0</c:v>
                </c:pt>
                <c:pt idx="380">
                  <c:v>100.0</c:v>
                </c:pt>
                <c:pt idx="381">
                  <c:v>125.0</c:v>
                </c:pt>
                <c:pt idx="382">
                  <c:v>175.0</c:v>
                </c:pt>
                <c:pt idx="383">
                  <c:v>155.0</c:v>
                </c:pt>
                <c:pt idx="384">
                  <c:v>-5.0</c:v>
                </c:pt>
                <c:pt idx="385">
                  <c:v>-85.0</c:v>
                </c:pt>
                <c:pt idx="386">
                  <c:v>1873.75</c:v>
                </c:pt>
                <c:pt idx="387">
                  <c:v>-75.0</c:v>
                </c:pt>
                <c:pt idx="388">
                  <c:v>1893.75</c:v>
                </c:pt>
                <c:pt idx="389">
                  <c:v>-115.0</c:v>
                </c:pt>
                <c:pt idx="390">
                  <c:v>2075.0</c:v>
                </c:pt>
                <c:pt idx="391">
                  <c:v>435.0</c:v>
                </c:pt>
                <c:pt idx="392">
                  <c:v>-100.0</c:v>
                </c:pt>
                <c:pt idx="393">
                  <c:v>610.0</c:v>
                </c:pt>
                <c:pt idx="394">
                  <c:v>-178.75</c:v>
                </c:pt>
                <c:pt idx="395">
                  <c:v>-70.0</c:v>
                </c:pt>
                <c:pt idx="396">
                  <c:v>148.75</c:v>
                </c:pt>
                <c:pt idx="397">
                  <c:v>1152.5</c:v>
                </c:pt>
                <c:pt idx="398">
                  <c:v>-232.5</c:v>
                </c:pt>
                <c:pt idx="399">
                  <c:v>-12.5</c:v>
                </c:pt>
                <c:pt idx="400">
                  <c:v>325.0</c:v>
                </c:pt>
                <c:pt idx="401">
                  <c:v>915.0</c:v>
                </c:pt>
                <c:pt idx="402">
                  <c:v>6133.75</c:v>
                </c:pt>
                <c:pt idx="403">
                  <c:v>800.0</c:v>
                </c:pt>
                <c:pt idx="404">
                  <c:v>833.75</c:v>
                </c:pt>
                <c:pt idx="405">
                  <c:v>-242.5</c:v>
                </c:pt>
                <c:pt idx="406">
                  <c:v>2025.0</c:v>
                </c:pt>
                <c:pt idx="407">
                  <c:v>1010.0</c:v>
                </c:pt>
                <c:pt idx="408">
                  <c:v>598.75</c:v>
                </c:pt>
                <c:pt idx="409">
                  <c:v>405.0</c:v>
                </c:pt>
                <c:pt idx="410">
                  <c:v>397.5</c:v>
                </c:pt>
                <c:pt idx="411">
                  <c:v>343.75</c:v>
                </c:pt>
                <c:pt idx="412">
                  <c:v>285.0</c:v>
                </c:pt>
                <c:pt idx="413">
                  <c:v>530.0</c:v>
                </c:pt>
                <c:pt idx="414">
                  <c:v>100.0</c:v>
                </c:pt>
                <c:pt idx="415">
                  <c:v>187.5</c:v>
                </c:pt>
                <c:pt idx="416">
                  <c:v>2505.0</c:v>
                </c:pt>
                <c:pt idx="417">
                  <c:v>435.0</c:v>
                </c:pt>
                <c:pt idx="418">
                  <c:v>760.0</c:v>
                </c:pt>
                <c:pt idx="419">
                  <c:v>3480.0</c:v>
                </c:pt>
                <c:pt idx="420">
                  <c:v>470.0</c:v>
                </c:pt>
                <c:pt idx="421">
                  <c:v>545.0</c:v>
                </c:pt>
                <c:pt idx="422">
                  <c:v>300.0</c:v>
                </c:pt>
                <c:pt idx="423">
                  <c:v>90.0</c:v>
                </c:pt>
                <c:pt idx="424">
                  <c:v>2050.0</c:v>
                </c:pt>
                <c:pt idx="425">
                  <c:v>1352.5</c:v>
                </c:pt>
                <c:pt idx="426">
                  <c:v>460.0</c:v>
                </c:pt>
                <c:pt idx="427">
                  <c:v>278.75</c:v>
                </c:pt>
                <c:pt idx="428">
                  <c:v>50.0</c:v>
                </c:pt>
                <c:pt idx="429">
                  <c:v>325.0</c:v>
                </c:pt>
                <c:pt idx="430">
                  <c:v>40.0</c:v>
                </c:pt>
                <c:pt idx="431">
                  <c:v>87.5</c:v>
                </c:pt>
                <c:pt idx="432">
                  <c:v>1497.5</c:v>
                </c:pt>
                <c:pt idx="433">
                  <c:v>210.0</c:v>
                </c:pt>
                <c:pt idx="434">
                  <c:v>10.0</c:v>
                </c:pt>
                <c:pt idx="435">
                  <c:v>-302.5</c:v>
                </c:pt>
                <c:pt idx="436">
                  <c:v>1685.0</c:v>
                </c:pt>
                <c:pt idx="437">
                  <c:v>2887.5</c:v>
                </c:pt>
                <c:pt idx="438">
                  <c:v>-100.0</c:v>
                </c:pt>
                <c:pt idx="439">
                  <c:v>-192.5</c:v>
                </c:pt>
                <c:pt idx="440">
                  <c:v>85.0</c:v>
                </c:pt>
                <c:pt idx="441">
                  <c:v>945.0</c:v>
                </c:pt>
                <c:pt idx="442">
                  <c:v>370.0</c:v>
                </c:pt>
                <c:pt idx="443">
                  <c:v>472.5</c:v>
                </c:pt>
                <c:pt idx="444">
                  <c:v>790.0</c:v>
                </c:pt>
                <c:pt idx="445">
                  <c:v>1315.0</c:v>
                </c:pt>
                <c:pt idx="446">
                  <c:v>1520.0</c:v>
                </c:pt>
                <c:pt idx="447">
                  <c:v>4186.25</c:v>
                </c:pt>
                <c:pt idx="448">
                  <c:v>3245.0</c:v>
                </c:pt>
                <c:pt idx="449">
                  <c:v>335.0</c:v>
                </c:pt>
                <c:pt idx="450">
                  <c:v>80.0</c:v>
                </c:pt>
                <c:pt idx="451">
                  <c:v>1660.0</c:v>
                </c:pt>
                <c:pt idx="452">
                  <c:v>4110.0</c:v>
                </c:pt>
                <c:pt idx="453">
                  <c:v>612.5</c:v>
                </c:pt>
                <c:pt idx="454">
                  <c:v>386.25</c:v>
                </c:pt>
                <c:pt idx="455">
                  <c:v>1350.0</c:v>
                </c:pt>
                <c:pt idx="456">
                  <c:v>800.0</c:v>
                </c:pt>
                <c:pt idx="457">
                  <c:v>1412.5</c:v>
                </c:pt>
                <c:pt idx="458">
                  <c:v>-210.0</c:v>
                </c:pt>
                <c:pt idx="459">
                  <c:v>-123.75</c:v>
                </c:pt>
                <c:pt idx="460">
                  <c:v>135.0</c:v>
                </c:pt>
                <c:pt idx="461">
                  <c:v>3160.0</c:v>
                </c:pt>
                <c:pt idx="462">
                  <c:v>3417.5</c:v>
                </c:pt>
                <c:pt idx="463">
                  <c:v>455.0</c:v>
                </c:pt>
                <c:pt idx="464">
                  <c:v>847.5</c:v>
                </c:pt>
                <c:pt idx="465">
                  <c:v>2.5</c:v>
                </c:pt>
                <c:pt idx="466">
                  <c:v>593.75</c:v>
                </c:pt>
                <c:pt idx="467">
                  <c:v>-35.0</c:v>
                </c:pt>
                <c:pt idx="468">
                  <c:v>-17.5</c:v>
                </c:pt>
                <c:pt idx="469">
                  <c:v>3238.75</c:v>
                </c:pt>
                <c:pt idx="470">
                  <c:v>45.0</c:v>
                </c:pt>
                <c:pt idx="471">
                  <c:v>360.0</c:v>
                </c:pt>
                <c:pt idx="472">
                  <c:v>195.0</c:v>
                </c:pt>
                <c:pt idx="473">
                  <c:v>115.0</c:v>
                </c:pt>
                <c:pt idx="474">
                  <c:v>-95.0</c:v>
                </c:pt>
                <c:pt idx="475">
                  <c:v>-50.0</c:v>
                </c:pt>
                <c:pt idx="476">
                  <c:v>-125.0</c:v>
                </c:pt>
                <c:pt idx="477">
                  <c:v>-125.0</c:v>
                </c:pt>
                <c:pt idx="478">
                  <c:v>-50.0</c:v>
                </c:pt>
                <c:pt idx="479">
                  <c:v>-95.0</c:v>
                </c:pt>
                <c:pt idx="480">
                  <c:v>-50.0</c:v>
                </c:pt>
                <c:pt idx="481">
                  <c:v>-35.0</c:v>
                </c:pt>
                <c:pt idx="482">
                  <c:v>-20.0</c:v>
                </c:pt>
                <c:pt idx="483">
                  <c:v>-20.0</c:v>
                </c:pt>
                <c:pt idx="484">
                  <c:v>-110.0</c:v>
                </c:pt>
                <c:pt idx="485">
                  <c:v>713.75</c:v>
                </c:pt>
                <c:pt idx="486">
                  <c:v>-33.75</c:v>
                </c:pt>
                <c:pt idx="487">
                  <c:v>-215.0</c:v>
                </c:pt>
                <c:pt idx="488">
                  <c:v>-37.5</c:v>
                </c:pt>
                <c:pt idx="489">
                  <c:v>202.5</c:v>
                </c:pt>
                <c:pt idx="490">
                  <c:v>55.0</c:v>
                </c:pt>
                <c:pt idx="491">
                  <c:v>320.0</c:v>
                </c:pt>
                <c:pt idx="492">
                  <c:v>1077.5</c:v>
                </c:pt>
                <c:pt idx="493">
                  <c:v>290.0</c:v>
                </c:pt>
                <c:pt idx="494">
                  <c:v>-210.0</c:v>
                </c:pt>
                <c:pt idx="495">
                  <c:v>-160.0</c:v>
                </c:pt>
                <c:pt idx="496">
                  <c:v>-77.5</c:v>
                </c:pt>
                <c:pt idx="497">
                  <c:v>-85.0</c:v>
                </c:pt>
                <c:pt idx="498">
                  <c:v>165.0</c:v>
                </c:pt>
                <c:pt idx="499">
                  <c:v>873.75</c:v>
                </c:pt>
                <c:pt idx="500">
                  <c:v>-316.25</c:v>
                </c:pt>
                <c:pt idx="501">
                  <c:v>165.0</c:v>
                </c:pt>
                <c:pt idx="502">
                  <c:v>420.0</c:v>
                </c:pt>
                <c:pt idx="503">
                  <c:v>815.0</c:v>
                </c:pt>
                <c:pt idx="504">
                  <c:v>435.0</c:v>
                </c:pt>
                <c:pt idx="505">
                  <c:v>-36.25</c:v>
                </c:pt>
                <c:pt idx="506">
                  <c:v>-105.0</c:v>
                </c:pt>
                <c:pt idx="507">
                  <c:v>-65.0</c:v>
                </c:pt>
                <c:pt idx="508">
                  <c:v>455.0</c:v>
                </c:pt>
                <c:pt idx="509">
                  <c:v>165.0</c:v>
                </c:pt>
                <c:pt idx="510">
                  <c:v>1700.0</c:v>
                </c:pt>
                <c:pt idx="511">
                  <c:v>300.0</c:v>
                </c:pt>
                <c:pt idx="512">
                  <c:v>-115.0</c:v>
                </c:pt>
                <c:pt idx="513">
                  <c:v>725.0</c:v>
                </c:pt>
                <c:pt idx="514">
                  <c:v>-215.0</c:v>
                </c:pt>
                <c:pt idx="515">
                  <c:v>-115.0</c:v>
                </c:pt>
                <c:pt idx="516">
                  <c:v>2583.75</c:v>
                </c:pt>
                <c:pt idx="517">
                  <c:v>-35.0</c:v>
                </c:pt>
                <c:pt idx="518">
                  <c:v>590.0</c:v>
                </c:pt>
                <c:pt idx="519">
                  <c:v>235.0</c:v>
                </c:pt>
                <c:pt idx="520">
                  <c:v>38.75</c:v>
                </c:pt>
                <c:pt idx="521">
                  <c:v>1655.0</c:v>
                </c:pt>
                <c:pt idx="522">
                  <c:v>50.0</c:v>
                </c:pt>
                <c:pt idx="523">
                  <c:v>97.5</c:v>
                </c:pt>
                <c:pt idx="524">
                  <c:v>610.0</c:v>
                </c:pt>
                <c:pt idx="525">
                  <c:v>1140.0</c:v>
                </c:pt>
                <c:pt idx="526">
                  <c:v>208.75</c:v>
                </c:pt>
                <c:pt idx="527">
                  <c:v>590.0</c:v>
                </c:pt>
                <c:pt idx="528">
                  <c:v>260.0</c:v>
                </c:pt>
                <c:pt idx="529">
                  <c:v>-145.0</c:v>
                </c:pt>
                <c:pt idx="530">
                  <c:v>345.0</c:v>
                </c:pt>
                <c:pt idx="531">
                  <c:v>3793.75</c:v>
                </c:pt>
                <c:pt idx="532">
                  <c:v>2263.75</c:v>
                </c:pt>
                <c:pt idx="533">
                  <c:v>200.0</c:v>
                </c:pt>
                <c:pt idx="534">
                  <c:v>610.0</c:v>
                </c:pt>
                <c:pt idx="535">
                  <c:v>220.0</c:v>
                </c:pt>
                <c:pt idx="536">
                  <c:v>270.0</c:v>
                </c:pt>
                <c:pt idx="537">
                  <c:v>505.0</c:v>
                </c:pt>
                <c:pt idx="538">
                  <c:v>-158.75</c:v>
                </c:pt>
                <c:pt idx="539">
                  <c:v>2130.0</c:v>
                </c:pt>
                <c:pt idx="540">
                  <c:v>715.0</c:v>
                </c:pt>
                <c:pt idx="541">
                  <c:v>155.0</c:v>
                </c:pt>
                <c:pt idx="542">
                  <c:v>1940.0</c:v>
                </c:pt>
                <c:pt idx="543">
                  <c:v>140.0</c:v>
                </c:pt>
                <c:pt idx="544">
                  <c:v>2860.0</c:v>
                </c:pt>
                <c:pt idx="545">
                  <c:v>638.75</c:v>
                </c:pt>
                <c:pt idx="546">
                  <c:v>1645.0</c:v>
                </c:pt>
                <c:pt idx="547">
                  <c:v>810.0</c:v>
                </c:pt>
                <c:pt idx="548">
                  <c:v>45.0</c:v>
                </c:pt>
                <c:pt idx="549">
                  <c:v>340.0</c:v>
                </c:pt>
                <c:pt idx="550">
                  <c:v>945.0</c:v>
                </c:pt>
                <c:pt idx="551">
                  <c:v>345.0</c:v>
                </c:pt>
                <c:pt idx="552">
                  <c:v>85.0</c:v>
                </c:pt>
                <c:pt idx="553">
                  <c:v>-50.0</c:v>
                </c:pt>
                <c:pt idx="554">
                  <c:v>70.0</c:v>
                </c:pt>
                <c:pt idx="555">
                  <c:v>-5.0</c:v>
                </c:pt>
                <c:pt idx="556">
                  <c:v>-125.0</c:v>
                </c:pt>
                <c:pt idx="557">
                  <c:v>-50.0</c:v>
                </c:pt>
                <c:pt idx="558">
                  <c:v>205.0</c:v>
                </c:pt>
                <c:pt idx="559">
                  <c:v>-125.0</c:v>
                </c:pt>
                <c:pt idx="560">
                  <c:v>-125.0</c:v>
                </c:pt>
                <c:pt idx="561">
                  <c:v>115.0</c:v>
                </c:pt>
                <c:pt idx="562">
                  <c:v>-46.25</c:v>
                </c:pt>
                <c:pt idx="563">
                  <c:v>-80.0</c:v>
                </c:pt>
                <c:pt idx="564">
                  <c:v>115.0</c:v>
                </c:pt>
                <c:pt idx="565">
                  <c:v>-125.0</c:v>
                </c:pt>
                <c:pt idx="566">
                  <c:v>1465.0</c:v>
                </c:pt>
                <c:pt idx="567">
                  <c:v>490.0</c:v>
                </c:pt>
                <c:pt idx="568">
                  <c:v>3175.0</c:v>
                </c:pt>
                <c:pt idx="569">
                  <c:v>5482.5</c:v>
                </c:pt>
                <c:pt idx="570">
                  <c:v>1316.25</c:v>
                </c:pt>
                <c:pt idx="571">
                  <c:v>850.0</c:v>
                </c:pt>
                <c:pt idx="572">
                  <c:v>780.0</c:v>
                </c:pt>
                <c:pt idx="573">
                  <c:v>940.0</c:v>
                </c:pt>
                <c:pt idx="574">
                  <c:v>-165.0</c:v>
                </c:pt>
                <c:pt idx="575">
                  <c:v>265.0</c:v>
                </c:pt>
                <c:pt idx="576">
                  <c:v>30.0</c:v>
                </c:pt>
                <c:pt idx="577">
                  <c:v>710.0</c:v>
                </c:pt>
                <c:pt idx="578">
                  <c:v>1600.0</c:v>
                </c:pt>
                <c:pt idx="579">
                  <c:v>1597.5</c:v>
                </c:pt>
                <c:pt idx="580">
                  <c:v>621.25</c:v>
                </c:pt>
                <c:pt idx="581">
                  <c:v>995.0</c:v>
                </c:pt>
                <c:pt idx="582">
                  <c:v>1040.0</c:v>
                </c:pt>
                <c:pt idx="583">
                  <c:v>160.0</c:v>
                </c:pt>
                <c:pt idx="584">
                  <c:v>465.0</c:v>
                </c:pt>
                <c:pt idx="585">
                  <c:v>745.0</c:v>
                </c:pt>
                <c:pt idx="586">
                  <c:v>1830.0</c:v>
                </c:pt>
                <c:pt idx="587">
                  <c:v>280.0</c:v>
                </c:pt>
                <c:pt idx="588">
                  <c:v>530.0</c:v>
                </c:pt>
                <c:pt idx="589">
                  <c:v>25.0</c:v>
                </c:pt>
                <c:pt idx="590">
                  <c:v>1140.0</c:v>
                </c:pt>
                <c:pt idx="591">
                  <c:v>1050.0</c:v>
                </c:pt>
                <c:pt idx="592">
                  <c:v>198.75</c:v>
                </c:pt>
                <c:pt idx="593">
                  <c:v>60.0</c:v>
                </c:pt>
                <c:pt idx="594">
                  <c:v>230.0</c:v>
                </c:pt>
                <c:pt idx="595">
                  <c:v>93.75</c:v>
                </c:pt>
                <c:pt idx="596">
                  <c:v>50.0</c:v>
                </c:pt>
                <c:pt idx="597">
                  <c:v>185.0</c:v>
                </c:pt>
                <c:pt idx="598">
                  <c:v>195.0</c:v>
                </c:pt>
                <c:pt idx="599">
                  <c:v>140.0</c:v>
                </c:pt>
                <c:pt idx="600">
                  <c:v>-12.5</c:v>
                </c:pt>
                <c:pt idx="601">
                  <c:v>273.75</c:v>
                </c:pt>
                <c:pt idx="602">
                  <c:v>-235.0</c:v>
                </c:pt>
                <c:pt idx="603">
                  <c:v>-56.25</c:v>
                </c:pt>
                <c:pt idx="604">
                  <c:v>-10.0</c:v>
                </c:pt>
                <c:pt idx="605">
                  <c:v>1315.0</c:v>
                </c:pt>
                <c:pt idx="606">
                  <c:v>1277.5</c:v>
                </c:pt>
                <c:pt idx="607">
                  <c:v>1135.0</c:v>
                </c:pt>
                <c:pt idx="608">
                  <c:v>800.0</c:v>
                </c:pt>
                <c:pt idx="609">
                  <c:v>375.0</c:v>
                </c:pt>
                <c:pt idx="610">
                  <c:v>1867.5</c:v>
                </c:pt>
                <c:pt idx="611">
                  <c:v>767.5</c:v>
                </c:pt>
                <c:pt idx="612">
                  <c:v>87.5</c:v>
                </c:pt>
                <c:pt idx="613">
                  <c:v>130.0</c:v>
                </c:pt>
                <c:pt idx="614">
                  <c:v>-220.0</c:v>
                </c:pt>
                <c:pt idx="615">
                  <c:v>1027.5</c:v>
                </c:pt>
                <c:pt idx="616">
                  <c:v>732.5</c:v>
                </c:pt>
                <c:pt idx="617">
                  <c:v>180.0</c:v>
                </c:pt>
                <c:pt idx="618">
                  <c:v>-65.0</c:v>
                </c:pt>
                <c:pt idx="619">
                  <c:v>433.75</c:v>
                </c:pt>
                <c:pt idx="620">
                  <c:v>-65.0</c:v>
                </c:pt>
                <c:pt idx="621">
                  <c:v>1080.0</c:v>
                </c:pt>
                <c:pt idx="622">
                  <c:v>1250.0</c:v>
                </c:pt>
                <c:pt idx="623">
                  <c:v>560.0</c:v>
                </c:pt>
                <c:pt idx="624">
                  <c:v>160.0</c:v>
                </c:pt>
                <c:pt idx="625">
                  <c:v>145.0</c:v>
                </c:pt>
                <c:pt idx="626">
                  <c:v>1770.0</c:v>
                </c:pt>
                <c:pt idx="627">
                  <c:v>1460.0</c:v>
                </c:pt>
                <c:pt idx="628">
                  <c:v>225.0</c:v>
                </c:pt>
                <c:pt idx="629">
                  <c:v>980.0</c:v>
                </c:pt>
                <c:pt idx="630">
                  <c:v>790.0</c:v>
                </c:pt>
                <c:pt idx="631">
                  <c:v>1300.0</c:v>
                </c:pt>
                <c:pt idx="632">
                  <c:v>218.75</c:v>
                </c:pt>
                <c:pt idx="633">
                  <c:v>1245.0</c:v>
                </c:pt>
                <c:pt idx="634">
                  <c:v>795.0</c:v>
                </c:pt>
                <c:pt idx="635">
                  <c:v>985.0</c:v>
                </c:pt>
                <c:pt idx="636">
                  <c:v>305.0</c:v>
                </c:pt>
                <c:pt idx="637">
                  <c:v>-125.0</c:v>
                </c:pt>
                <c:pt idx="638">
                  <c:v>-180.0</c:v>
                </c:pt>
                <c:pt idx="639">
                  <c:v>530.0</c:v>
                </c:pt>
                <c:pt idx="640">
                  <c:v>-70.0</c:v>
                </c:pt>
                <c:pt idx="641">
                  <c:v>110.0</c:v>
                </c:pt>
                <c:pt idx="642">
                  <c:v>215.0</c:v>
                </c:pt>
                <c:pt idx="643">
                  <c:v>-175.0</c:v>
                </c:pt>
                <c:pt idx="644">
                  <c:v>365.0</c:v>
                </c:pt>
                <c:pt idx="645">
                  <c:v>-42.5</c:v>
                </c:pt>
                <c:pt idx="646">
                  <c:v>-145.0</c:v>
                </c:pt>
                <c:pt idx="647">
                  <c:v>-171.25</c:v>
                </c:pt>
                <c:pt idx="648">
                  <c:v>162.5</c:v>
                </c:pt>
                <c:pt idx="649">
                  <c:v>-115.0</c:v>
                </c:pt>
                <c:pt idx="650">
                  <c:v>125.0</c:v>
                </c:pt>
                <c:pt idx="651">
                  <c:v>-61.25</c:v>
                </c:pt>
                <c:pt idx="652">
                  <c:v>-7.5</c:v>
                </c:pt>
                <c:pt idx="653">
                  <c:v>-307.5</c:v>
                </c:pt>
                <c:pt idx="654">
                  <c:v>-80.0</c:v>
                </c:pt>
                <c:pt idx="655">
                  <c:v>-126.25</c:v>
                </c:pt>
                <c:pt idx="656">
                  <c:v>860.0</c:v>
                </c:pt>
                <c:pt idx="657">
                  <c:v>210.0</c:v>
                </c:pt>
                <c:pt idx="658">
                  <c:v>1618.75</c:v>
                </c:pt>
                <c:pt idx="659">
                  <c:v>426.25</c:v>
                </c:pt>
                <c:pt idx="660">
                  <c:v>760.0</c:v>
                </c:pt>
                <c:pt idx="661">
                  <c:v>-250.0</c:v>
                </c:pt>
                <c:pt idx="662">
                  <c:v>-125.0</c:v>
                </c:pt>
                <c:pt idx="663">
                  <c:v>-145.0</c:v>
                </c:pt>
                <c:pt idx="664">
                  <c:v>726.25</c:v>
                </c:pt>
                <c:pt idx="665">
                  <c:v>-301.25</c:v>
                </c:pt>
                <c:pt idx="666">
                  <c:v>15.0</c:v>
                </c:pt>
                <c:pt idx="667">
                  <c:v>140.0</c:v>
                </c:pt>
                <c:pt idx="668">
                  <c:v>280.0</c:v>
                </c:pt>
                <c:pt idx="669">
                  <c:v>185.0</c:v>
                </c:pt>
                <c:pt idx="670">
                  <c:v>135.0</c:v>
                </c:pt>
                <c:pt idx="671">
                  <c:v>2295.0</c:v>
                </c:pt>
                <c:pt idx="672">
                  <c:v>135.0</c:v>
                </c:pt>
                <c:pt idx="673">
                  <c:v>-210.0</c:v>
                </c:pt>
                <c:pt idx="674">
                  <c:v>1763.75</c:v>
                </c:pt>
                <c:pt idx="675">
                  <c:v>451.25</c:v>
                </c:pt>
                <c:pt idx="676">
                  <c:v>3038.75</c:v>
                </c:pt>
                <c:pt idx="677">
                  <c:v>1562.5</c:v>
                </c:pt>
                <c:pt idx="678">
                  <c:v>-65.0</c:v>
                </c:pt>
                <c:pt idx="679">
                  <c:v>35.0</c:v>
                </c:pt>
                <c:pt idx="680">
                  <c:v>1182.5</c:v>
                </c:pt>
                <c:pt idx="681">
                  <c:v>210.0</c:v>
                </c:pt>
                <c:pt idx="682">
                  <c:v>715.0</c:v>
                </c:pt>
                <c:pt idx="683">
                  <c:v>1202.5</c:v>
                </c:pt>
                <c:pt idx="684">
                  <c:v>3815.0</c:v>
                </c:pt>
                <c:pt idx="685">
                  <c:v>767.5</c:v>
                </c:pt>
                <c:pt idx="686">
                  <c:v>605.0</c:v>
                </c:pt>
                <c:pt idx="687">
                  <c:v>1547.5</c:v>
                </c:pt>
                <c:pt idx="688">
                  <c:v>400.0</c:v>
                </c:pt>
                <c:pt idx="689">
                  <c:v>-216.25</c:v>
                </c:pt>
                <c:pt idx="690">
                  <c:v>553.75</c:v>
                </c:pt>
                <c:pt idx="691">
                  <c:v>-111.25</c:v>
                </c:pt>
                <c:pt idx="692">
                  <c:v>62.5</c:v>
                </c:pt>
                <c:pt idx="693">
                  <c:v>-1.25</c:v>
                </c:pt>
                <c:pt idx="694">
                  <c:v>10.0</c:v>
                </c:pt>
                <c:pt idx="695">
                  <c:v>450.0</c:v>
                </c:pt>
                <c:pt idx="696">
                  <c:v>-205.0</c:v>
                </c:pt>
                <c:pt idx="697">
                  <c:v>5.0</c:v>
                </c:pt>
                <c:pt idx="698">
                  <c:v>-50.0</c:v>
                </c:pt>
                <c:pt idx="699">
                  <c:v>-220.0</c:v>
                </c:pt>
                <c:pt idx="700">
                  <c:v>-186.25</c:v>
                </c:pt>
                <c:pt idx="701">
                  <c:v>463.75</c:v>
                </c:pt>
                <c:pt idx="702">
                  <c:v>130.0</c:v>
                </c:pt>
                <c:pt idx="703">
                  <c:v>-252.5</c:v>
                </c:pt>
                <c:pt idx="704">
                  <c:v>25.0</c:v>
                </c:pt>
                <c:pt idx="705">
                  <c:v>-100.0</c:v>
                </c:pt>
                <c:pt idx="706">
                  <c:v>-330.0</c:v>
                </c:pt>
                <c:pt idx="707">
                  <c:v>635.0</c:v>
                </c:pt>
                <c:pt idx="708">
                  <c:v>1232.5</c:v>
                </c:pt>
                <c:pt idx="709">
                  <c:v>192.5</c:v>
                </c:pt>
                <c:pt idx="710">
                  <c:v>360.0</c:v>
                </c:pt>
                <c:pt idx="711">
                  <c:v>1105.0</c:v>
                </c:pt>
                <c:pt idx="712">
                  <c:v>115.0</c:v>
                </c:pt>
                <c:pt idx="713">
                  <c:v>-157.5</c:v>
                </c:pt>
                <c:pt idx="714">
                  <c:v>1140.0</c:v>
                </c:pt>
                <c:pt idx="715">
                  <c:v>-120.0</c:v>
                </c:pt>
                <c:pt idx="716">
                  <c:v>45.0</c:v>
                </c:pt>
                <c:pt idx="717">
                  <c:v>40.0</c:v>
                </c:pt>
                <c:pt idx="718">
                  <c:v>4863.75</c:v>
                </c:pt>
                <c:pt idx="719">
                  <c:v>75.0</c:v>
                </c:pt>
                <c:pt idx="720">
                  <c:v>390.0</c:v>
                </c:pt>
                <c:pt idx="721">
                  <c:v>1640.0</c:v>
                </c:pt>
                <c:pt idx="722">
                  <c:v>1401.25</c:v>
                </c:pt>
                <c:pt idx="723">
                  <c:v>268.75</c:v>
                </c:pt>
                <c:pt idx="724">
                  <c:v>1047.5</c:v>
                </c:pt>
                <c:pt idx="725">
                  <c:v>325.0</c:v>
                </c:pt>
                <c:pt idx="726">
                  <c:v>-125.0</c:v>
                </c:pt>
                <c:pt idx="727">
                  <c:v>145.0</c:v>
                </c:pt>
                <c:pt idx="728">
                  <c:v>-35.0</c:v>
                </c:pt>
                <c:pt idx="729">
                  <c:v>-35.0</c:v>
                </c:pt>
                <c:pt idx="730">
                  <c:v>-125.0</c:v>
                </c:pt>
                <c:pt idx="731">
                  <c:v>100.0</c:v>
                </c:pt>
                <c:pt idx="732">
                  <c:v>-125.0</c:v>
                </c:pt>
                <c:pt idx="733">
                  <c:v>175.0</c:v>
                </c:pt>
                <c:pt idx="734">
                  <c:v>70.0</c:v>
                </c:pt>
                <c:pt idx="735">
                  <c:v>145.0</c:v>
                </c:pt>
                <c:pt idx="736">
                  <c:v>-65.0</c:v>
                </c:pt>
                <c:pt idx="737">
                  <c:v>175.0</c:v>
                </c:pt>
                <c:pt idx="738">
                  <c:v>55.0</c:v>
                </c:pt>
                <c:pt idx="739">
                  <c:v>875.0</c:v>
                </c:pt>
                <c:pt idx="740">
                  <c:v>185.0</c:v>
                </c:pt>
                <c:pt idx="741">
                  <c:v>1130.0</c:v>
                </c:pt>
                <c:pt idx="742">
                  <c:v>435.0</c:v>
                </c:pt>
                <c:pt idx="743">
                  <c:v>35.0</c:v>
                </c:pt>
                <c:pt idx="744">
                  <c:v>-5.0</c:v>
                </c:pt>
                <c:pt idx="745">
                  <c:v>552.5</c:v>
                </c:pt>
                <c:pt idx="746">
                  <c:v>250.0</c:v>
                </c:pt>
                <c:pt idx="747">
                  <c:v>90.0</c:v>
                </c:pt>
                <c:pt idx="748">
                  <c:v>275.0</c:v>
                </c:pt>
                <c:pt idx="749">
                  <c:v>250.0</c:v>
                </c:pt>
                <c:pt idx="750">
                  <c:v>655.0</c:v>
                </c:pt>
                <c:pt idx="751">
                  <c:v>2387.5</c:v>
                </c:pt>
                <c:pt idx="752">
                  <c:v>865.0</c:v>
                </c:pt>
                <c:pt idx="753">
                  <c:v>375.0</c:v>
                </c:pt>
                <c:pt idx="754">
                  <c:v>1545.0</c:v>
                </c:pt>
                <c:pt idx="755">
                  <c:v>360.0</c:v>
                </c:pt>
                <c:pt idx="756">
                  <c:v>1510.0</c:v>
                </c:pt>
                <c:pt idx="757">
                  <c:v>660.0</c:v>
                </c:pt>
                <c:pt idx="758">
                  <c:v>880.0</c:v>
                </c:pt>
                <c:pt idx="759">
                  <c:v>1480.0</c:v>
                </c:pt>
                <c:pt idx="760">
                  <c:v>1860.0</c:v>
                </c:pt>
                <c:pt idx="761">
                  <c:v>435.0</c:v>
                </c:pt>
                <c:pt idx="762">
                  <c:v>1780.0</c:v>
                </c:pt>
                <c:pt idx="763">
                  <c:v>620.0</c:v>
                </c:pt>
                <c:pt idx="764">
                  <c:v>315.0</c:v>
                </c:pt>
                <c:pt idx="765">
                  <c:v>460.0</c:v>
                </c:pt>
                <c:pt idx="766">
                  <c:v>2555.0</c:v>
                </c:pt>
                <c:pt idx="767">
                  <c:v>625.0</c:v>
                </c:pt>
                <c:pt idx="768">
                  <c:v>60.0</c:v>
                </c:pt>
                <c:pt idx="769">
                  <c:v>820.0</c:v>
                </c:pt>
                <c:pt idx="770">
                  <c:v>2135.0</c:v>
                </c:pt>
                <c:pt idx="771">
                  <c:v>60.0</c:v>
                </c:pt>
                <c:pt idx="772">
                  <c:v>390.0</c:v>
                </c:pt>
                <c:pt idx="773">
                  <c:v>3210.0</c:v>
                </c:pt>
                <c:pt idx="774">
                  <c:v>-85.0</c:v>
                </c:pt>
                <c:pt idx="775">
                  <c:v>490.0</c:v>
                </c:pt>
                <c:pt idx="776">
                  <c:v>200.0</c:v>
                </c:pt>
                <c:pt idx="777">
                  <c:v>-315.0</c:v>
                </c:pt>
                <c:pt idx="778">
                  <c:v>2420.0</c:v>
                </c:pt>
                <c:pt idx="779">
                  <c:v>550.0</c:v>
                </c:pt>
                <c:pt idx="780">
                  <c:v>-55.0</c:v>
                </c:pt>
                <c:pt idx="781">
                  <c:v>280.0</c:v>
                </c:pt>
                <c:pt idx="782">
                  <c:v>330.0</c:v>
                </c:pt>
                <c:pt idx="783">
                  <c:v>2075.0</c:v>
                </c:pt>
                <c:pt idx="784">
                  <c:v>3180.0</c:v>
                </c:pt>
                <c:pt idx="785">
                  <c:v>-150.0</c:v>
                </c:pt>
                <c:pt idx="786">
                  <c:v>1380.0</c:v>
                </c:pt>
                <c:pt idx="787">
                  <c:v>-57.5</c:v>
                </c:pt>
                <c:pt idx="788">
                  <c:v>48.75</c:v>
                </c:pt>
                <c:pt idx="789">
                  <c:v>710.0</c:v>
                </c:pt>
                <c:pt idx="790">
                  <c:v>2560.0</c:v>
                </c:pt>
                <c:pt idx="791">
                  <c:v>1115.0</c:v>
                </c:pt>
                <c:pt idx="792">
                  <c:v>200.0</c:v>
                </c:pt>
                <c:pt idx="793">
                  <c:v>-105.0</c:v>
                </c:pt>
                <c:pt idx="794">
                  <c:v>122.5</c:v>
                </c:pt>
                <c:pt idx="795">
                  <c:v>2895.0</c:v>
                </c:pt>
                <c:pt idx="796">
                  <c:v>405.0</c:v>
                </c:pt>
                <c:pt idx="797">
                  <c:v>895.0</c:v>
                </c:pt>
                <c:pt idx="798">
                  <c:v>175.0</c:v>
                </c:pt>
                <c:pt idx="799">
                  <c:v>-45.0</c:v>
                </c:pt>
                <c:pt idx="800">
                  <c:v>-240.0</c:v>
                </c:pt>
                <c:pt idx="801">
                  <c:v>-485.0</c:v>
                </c:pt>
                <c:pt idx="802">
                  <c:v>3475.0</c:v>
                </c:pt>
                <c:pt idx="803">
                  <c:v>157.5</c:v>
                </c:pt>
                <c:pt idx="804">
                  <c:v>-70.0</c:v>
                </c:pt>
                <c:pt idx="805">
                  <c:v>1140.0</c:v>
                </c:pt>
                <c:pt idx="806">
                  <c:v>73.75</c:v>
                </c:pt>
                <c:pt idx="807">
                  <c:v>-75.0</c:v>
                </c:pt>
                <c:pt idx="808">
                  <c:v>655.0</c:v>
                </c:pt>
                <c:pt idx="809">
                  <c:v>70.0</c:v>
                </c:pt>
                <c:pt idx="810">
                  <c:v>-28.75</c:v>
                </c:pt>
                <c:pt idx="811">
                  <c:v>972.5</c:v>
                </c:pt>
                <c:pt idx="812">
                  <c:v>-125.0</c:v>
                </c:pt>
                <c:pt idx="813">
                  <c:v>2320.0</c:v>
                </c:pt>
                <c:pt idx="814">
                  <c:v>1695.0</c:v>
                </c:pt>
                <c:pt idx="815">
                  <c:v>-102.5</c:v>
                </c:pt>
                <c:pt idx="816">
                  <c:v>315.0</c:v>
                </c:pt>
                <c:pt idx="817">
                  <c:v>377.5</c:v>
                </c:pt>
                <c:pt idx="818">
                  <c:v>-82.5</c:v>
                </c:pt>
                <c:pt idx="819">
                  <c:v>115.0</c:v>
                </c:pt>
                <c:pt idx="820">
                  <c:v>783.75</c:v>
                </c:pt>
                <c:pt idx="821">
                  <c:v>251.25</c:v>
                </c:pt>
                <c:pt idx="822">
                  <c:v>375.0</c:v>
                </c:pt>
                <c:pt idx="823">
                  <c:v>770.0</c:v>
                </c:pt>
                <c:pt idx="824">
                  <c:v>-32.5</c:v>
                </c:pt>
                <c:pt idx="825">
                  <c:v>1105.0</c:v>
                </c:pt>
                <c:pt idx="826">
                  <c:v>25.0</c:v>
                </c:pt>
                <c:pt idx="827">
                  <c:v>-125.0</c:v>
                </c:pt>
                <c:pt idx="828">
                  <c:v>192.5</c:v>
                </c:pt>
                <c:pt idx="829">
                  <c:v>95.0</c:v>
                </c:pt>
                <c:pt idx="830">
                  <c:v>135.0</c:v>
                </c:pt>
                <c:pt idx="831">
                  <c:v>1548.75</c:v>
                </c:pt>
                <c:pt idx="832">
                  <c:v>241.25</c:v>
                </c:pt>
                <c:pt idx="833">
                  <c:v>187.5</c:v>
                </c:pt>
                <c:pt idx="834">
                  <c:v>390.0</c:v>
                </c:pt>
                <c:pt idx="835">
                  <c:v>1020.0</c:v>
                </c:pt>
                <c:pt idx="836">
                  <c:v>-25.0</c:v>
                </c:pt>
                <c:pt idx="837">
                  <c:v>85.0</c:v>
                </c:pt>
                <c:pt idx="838">
                  <c:v>85.0</c:v>
                </c:pt>
                <c:pt idx="839">
                  <c:v>-5.0</c:v>
                </c:pt>
                <c:pt idx="840">
                  <c:v>115.0</c:v>
                </c:pt>
                <c:pt idx="841">
                  <c:v>425.0</c:v>
                </c:pt>
                <c:pt idx="842">
                  <c:v>-25.0</c:v>
                </c:pt>
                <c:pt idx="843">
                  <c:v>535.0</c:v>
                </c:pt>
                <c:pt idx="844">
                  <c:v>400.0</c:v>
                </c:pt>
                <c:pt idx="845">
                  <c:v>55.0</c:v>
                </c:pt>
                <c:pt idx="846">
                  <c:v>615.0</c:v>
                </c:pt>
                <c:pt idx="847">
                  <c:v>95.0</c:v>
                </c:pt>
                <c:pt idx="848">
                  <c:v>150.0</c:v>
                </c:pt>
                <c:pt idx="849">
                  <c:v>1460.0</c:v>
                </c:pt>
                <c:pt idx="850">
                  <c:v>745.0</c:v>
                </c:pt>
                <c:pt idx="851">
                  <c:v>690.0</c:v>
                </c:pt>
                <c:pt idx="852">
                  <c:v>3217.5</c:v>
                </c:pt>
                <c:pt idx="853">
                  <c:v>700.0</c:v>
                </c:pt>
                <c:pt idx="854">
                  <c:v>1750.0</c:v>
                </c:pt>
                <c:pt idx="855">
                  <c:v>480.0</c:v>
                </c:pt>
                <c:pt idx="856">
                  <c:v>-50.0</c:v>
                </c:pt>
                <c:pt idx="857">
                  <c:v>-180.0</c:v>
                </c:pt>
                <c:pt idx="858">
                  <c:v>1280.0</c:v>
                </c:pt>
                <c:pt idx="859">
                  <c:v>310.0</c:v>
                </c:pt>
                <c:pt idx="860">
                  <c:v>250.0</c:v>
                </c:pt>
                <c:pt idx="861">
                  <c:v>400.0</c:v>
                </c:pt>
                <c:pt idx="862">
                  <c:v>-125.0</c:v>
                </c:pt>
                <c:pt idx="863">
                  <c:v>-65.0</c:v>
                </c:pt>
                <c:pt idx="864">
                  <c:v>-95.0</c:v>
                </c:pt>
                <c:pt idx="865">
                  <c:v>-121.25</c:v>
                </c:pt>
                <c:pt idx="866">
                  <c:v>190.0</c:v>
                </c:pt>
                <c:pt idx="867">
                  <c:v>43.75</c:v>
                </c:pt>
                <c:pt idx="868">
                  <c:v>-80.0</c:v>
                </c:pt>
                <c:pt idx="869">
                  <c:v>-125.0</c:v>
                </c:pt>
                <c:pt idx="870">
                  <c:v>88.75</c:v>
                </c:pt>
                <c:pt idx="871">
                  <c:v>-95.0</c:v>
                </c:pt>
                <c:pt idx="872">
                  <c:v>-125.0</c:v>
                </c:pt>
                <c:pt idx="873">
                  <c:v>157.5</c:v>
                </c:pt>
                <c:pt idx="874">
                  <c:v>58.75</c:v>
                </c:pt>
                <c:pt idx="875">
                  <c:v>-125.0</c:v>
                </c:pt>
                <c:pt idx="876">
                  <c:v>1110.0</c:v>
                </c:pt>
                <c:pt idx="877">
                  <c:v>595.0</c:v>
                </c:pt>
                <c:pt idx="878">
                  <c:v>505.0</c:v>
                </c:pt>
                <c:pt idx="879">
                  <c:v>355.0</c:v>
                </c:pt>
                <c:pt idx="880">
                  <c:v>175.0</c:v>
                </c:pt>
                <c:pt idx="881">
                  <c:v>115.0</c:v>
                </c:pt>
                <c:pt idx="882">
                  <c:v>480.0</c:v>
                </c:pt>
                <c:pt idx="883">
                  <c:v>1627.5</c:v>
                </c:pt>
                <c:pt idx="884">
                  <c:v>675.0</c:v>
                </c:pt>
                <c:pt idx="885">
                  <c:v>-100.0</c:v>
                </c:pt>
                <c:pt idx="886">
                  <c:v>-135.0</c:v>
                </c:pt>
                <c:pt idx="887">
                  <c:v>425.0</c:v>
                </c:pt>
                <c:pt idx="888">
                  <c:v>-95.0</c:v>
                </c:pt>
                <c:pt idx="889">
                  <c:v>-85.0</c:v>
                </c:pt>
                <c:pt idx="890">
                  <c:v>-245.0</c:v>
                </c:pt>
                <c:pt idx="891">
                  <c:v>-425.0</c:v>
                </c:pt>
                <c:pt idx="892">
                  <c:v>-136.25</c:v>
                </c:pt>
                <c:pt idx="893">
                  <c:v>5.0</c:v>
                </c:pt>
                <c:pt idx="894">
                  <c:v>1445.0</c:v>
                </c:pt>
                <c:pt idx="895">
                  <c:v>360.0</c:v>
                </c:pt>
                <c:pt idx="896">
                  <c:v>635.0</c:v>
                </c:pt>
                <c:pt idx="897">
                  <c:v>-80.0</c:v>
                </c:pt>
                <c:pt idx="898">
                  <c:v>-48.75</c:v>
                </c:pt>
                <c:pt idx="899">
                  <c:v>498.75</c:v>
                </c:pt>
                <c:pt idx="900">
                  <c:v>-137.5</c:v>
                </c:pt>
                <c:pt idx="901">
                  <c:v>170.0</c:v>
                </c:pt>
                <c:pt idx="902">
                  <c:v>308.75</c:v>
                </c:pt>
                <c:pt idx="903">
                  <c:v>-65.0</c:v>
                </c:pt>
                <c:pt idx="904">
                  <c:v>240.0</c:v>
                </c:pt>
                <c:pt idx="905">
                  <c:v>510.0</c:v>
                </c:pt>
                <c:pt idx="906">
                  <c:v>1585.0</c:v>
                </c:pt>
                <c:pt idx="907">
                  <c:v>-365.0</c:v>
                </c:pt>
                <c:pt idx="908">
                  <c:v>703.75</c:v>
                </c:pt>
                <c:pt idx="909">
                  <c:v>-277.5</c:v>
                </c:pt>
                <c:pt idx="910">
                  <c:v>1245.0</c:v>
                </c:pt>
                <c:pt idx="911">
                  <c:v>920.0</c:v>
                </c:pt>
                <c:pt idx="912">
                  <c:v>565.0</c:v>
                </c:pt>
                <c:pt idx="913">
                  <c:v>2305.0</c:v>
                </c:pt>
                <c:pt idx="914">
                  <c:v>210.0</c:v>
                </c:pt>
                <c:pt idx="915">
                  <c:v>185.0</c:v>
                </c:pt>
                <c:pt idx="916">
                  <c:v>130.0</c:v>
                </c:pt>
                <c:pt idx="917">
                  <c:v>1020.0</c:v>
                </c:pt>
                <c:pt idx="918">
                  <c:v>1130.0</c:v>
                </c:pt>
                <c:pt idx="919">
                  <c:v>1355.0</c:v>
                </c:pt>
                <c:pt idx="920">
                  <c:v>698.75</c:v>
                </c:pt>
                <c:pt idx="921">
                  <c:v>750.0</c:v>
                </c:pt>
                <c:pt idx="922">
                  <c:v>2555.0</c:v>
                </c:pt>
                <c:pt idx="923">
                  <c:v>915.0</c:v>
                </c:pt>
                <c:pt idx="924">
                  <c:v>1675.0</c:v>
                </c:pt>
                <c:pt idx="925">
                  <c:v>1320.0</c:v>
                </c:pt>
                <c:pt idx="926">
                  <c:v>1065.0</c:v>
                </c:pt>
                <c:pt idx="927">
                  <c:v>2150.0</c:v>
                </c:pt>
                <c:pt idx="928">
                  <c:v>1120.0</c:v>
                </c:pt>
                <c:pt idx="929">
                  <c:v>1385.0</c:v>
                </c:pt>
                <c:pt idx="930">
                  <c:v>87.5</c:v>
                </c:pt>
                <c:pt idx="931">
                  <c:v>-112.5</c:v>
                </c:pt>
                <c:pt idx="932">
                  <c:v>1242.5</c:v>
                </c:pt>
                <c:pt idx="933">
                  <c:v>0.0</c:v>
                </c:pt>
                <c:pt idx="934">
                  <c:v>420.0</c:v>
                </c:pt>
                <c:pt idx="935">
                  <c:v>500.0</c:v>
                </c:pt>
                <c:pt idx="936">
                  <c:v>1420.0</c:v>
                </c:pt>
                <c:pt idx="937">
                  <c:v>-45.0</c:v>
                </c:pt>
                <c:pt idx="938">
                  <c:v>50.0</c:v>
                </c:pt>
                <c:pt idx="939">
                  <c:v>310.0</c:v>
                </c:pt>
                <c:pt idx="940">
                  <c:v>225.0</c:v>
                </c:pt>
                <c:pt idx="941">
                  <c:v>190.0</c:v>
                </c:pt>
                <c:pt idx="942">
                  <c:v>155.0</c:v>
                </c:pt>
                <c:pt idx="943">
                  <c:v>245.0</c:v>
                </c:pt>
                <c:pt idx="944">
                  <c:v>430.0</c:v>
                </c:pt>
                <c:pt idx="945">
                  <c:v>170.0</c:v>
                </c:pt>
                <c:pt idx="946">
                  <c:v>160.0</c:v>
                </c:pt>
                <c:pt idx="947">
                  <c:v>-145.0</c:v>
                </c:pt>
                <c:pt idx="948">
                  <c:v>-160.0</c:v>
                </c:pt>
                <c:pt idx="949">
                  <c:v>-145.0</c:v>
                </c:pt>
                <c:pt idx="950">
                  <c:v>20.0</c:v>
                </c:pt>
                <c:pt idx="951">
                  <c:v>-175.0</c:v>
                </c:pt>
                <c:pt idx="952">
                  <c:v>-101.25</c:v>
                </c:pt>
                <c:pt idx="953">
                  <c:v>-125.0</c:v>
                </c:pt>
                <c:pt idx="954">
                  <c:v>-125.0</c:v>
                </c:pt>
                <c:pt idx="955">
                  <c:v>233.75</c:v>
                </c:pt>
                <c:pt idx="956">
                  <c:v>152.5</c:v>
                </c:pt>
                <c:pt idx="957">
                  <c:v>-125.0</c:v>
                </c:pt>
                <c:pt idx="958">
                  <c:v>-30.0</c:v>
                </c:pt>
                <c:pt idx="959">
                  <c:v>-125.0</c:v>
                </c:pt>
                <c:pt idx="960">
                  <c:v>100.0</c:v>
                </c:pt>
                <c:pt idx="961">
                  <c:v>-141.25</c:v>
                </c:pt>
                <c:pt idx="962">
                  <c:v>151.25</c:v>
                </c:pt>
                <c:pt idx="963">
                  <c:v>50.0</c:v>
                </c:pt>
                <c:pt idx="964">
                  <c:v>367.5</c:v>
                </c:pt>
                <c:pt idx="965">
                  <c:v>-31.25</c:v>
                </c:pt>
                <c:pt idx="966">
                  <c:v>300.0</c:v>
                </c:pt>
                <c:pt idx="967">
                  <c:v>-390.0</c:v>
                </c:pt>
                <c:pt idx="968">
                  <c:v>-480.0</c:v>
                </c:pt>
                <c:pt idx="969">
                  <c:v>-242.5</c:v>
                </c:pt>
                <c:pt idx="970">
                  <c:v>3276.25</c:v>
                </c:pt>
                <c:pt idx="971">
                  <c:v>-95.0</c:v>
                </c:pt>
                <c:pt idx="972">
                  <c:v>-82.5</c:v>
                </c:pt>
                <c:pt idx="973">
                  <c:v>3485.0</c:v>
                </c:pt>
                <c:pt idx="974">
                  <c:v>10.0</c:v>
                </c:pt>
                <c:pt idx="975">
                  <c:v>620.0</c:v>
                </c:pt>
                <c:pt idx="976">
                  <c:v>280.0</c:v>
                </c:pt>
                <c:pt idx="977">
                  <c:v>585.0</c:v>
                </c:pt>
                <c:pt idx="978">
                  <c:v>415.0</c:v>
                </c:pt>
                <c:pt idx="979">
                  <c:v>540.0</c:v>
                </c:pt>
                <c:pt idx="980">
                  <c:v>845.0</c:v>
                </c:pt>
                <c:pt idx="981">
                  <c:v>270.0</c:v>
                </c:pt>
                <c:pt idx="982">
                  <c:v>-375.0</c:v>
                </c:pt>
                <c:pt idx="983">
                  <c:v>115.0</c:v>
                </c:pt>
                <c:pt idx="984">
                  <c:v>-412.5</c:v>
                </c:pt>
                <c:pt idx="985">
                  <c:v>65.0</c:v>
                </c:pt>
                <c:pt idx="986">
                  <c:v>-145.0</c:v>
                </c:pt>
                <c:pt idx="987">
                  <c:v>595.0</c:v>
                </c:pt>
                <c:pt idx="988">
                  <c:v>1927.5</c:v>
                </c:pt>
                <c:pt idx="989">
                  <c:v>313.75</c:v>
                </c:pt>
                <c:pt idx="990">
                  <c:v>-5.0</c:v>
                </c:pt>
                <c:pt idx="991">
                  <c:v>-5.0</c:v>
                </c:pt>
                <c:pt idx="992">
                  <c:v>-130.0</c:v>
                </c:pt>
                <c:pt idx="993">
                  <c:v>67.5</c:v>
                </c:pt>
                <c:pt idx="994">
                  <c:v>85.0</c:v>
                </c:pt>
                <c:pt idx="995">
                  <c:v>-137.5</c:v>
                </c:pt>
                <c:pt idx="996">
                  <c:v>-156.25</c:v>
                </c:pt>
                <c:pt idx="997">
                  <c:v>125.0</c:v>
                </c:pt>
                <c:pt idx="998">
                  <c:v>85.0</c:v>
                </c:pt>
                <c:pt idx="999">
                  <c:v>-242.5</c:v>
                </c:pt>
                <c:pt idx="1000">
                  <c:v>-220.0</c:v>
                </c:pt>
                <c:pt idx="1001">
                  <c:v>-242.5</c:v>
                </c:pt>
                <c:pt idx="1002">
                  <c:v>-72.5</c:v>
                </c:pt>
                <c:pt idx="1003">
                  <c:v>340.0</c:v>
                </c:pt>
                <c:pt idx="1004">
                  <c:v>207.5</c:v>
                </c:pt>
                <c:pt idx="1005">
                  <c:v>-122.5</c:v>
                </c:pt>
                <c:pt idx="1006">
                  <c:v>-157.5</c:v>
                </c:pt>
                <c:pt idx="1007">
                  <c:v>1337.5</c:v>
                </c:pt>
                <c:pt idx="1008">
                  <c:v>727.5</c:v>
                </c:pt>
                <c:pt idx="1009">
                  <c:v>2055.0</c:v>
                </c:pt>
                <c:pt idx="1010">
                  <c:v>400.0</c:v>
                </c:pt>
                <c:pt idx="1011">
                  <c:v>-142.5</c:v>
                </c:pt>
                <c:pt idx="1012">
                  <c:v>502.5</c:v>
                </c:pt>
                <c:pt idx="1013">
                  <c:v>-60.0</c:v>
                </c:pt>
                <c:pt idx="1014">
                  <c:v>125.0</c:v>
                </c:pt>
                <c:pt idx="1015">
                  <c:v>295.0</c:v>
                </c:pt>
                <c:pt idx="1016">
                  <c:v>-66.25</c:v>
                </c:pt>
                <c:pt idx="1017">
                  <c:v>430.0</c:v>
                </c:pt>
                <c:pt idx="1018">
                  <c:v>660.0</c:v>
                </c:pt>
                <c:pt idx="1019">
                  <c:v>175.0</c:v>
                </c:pt>
                <c:pt idx="1020">
                  <c:v>375.0</c:v>
                </c:pt>
                <c:pt idx="1021">
                  <c:v>1676.25</c:v>
                </c:pt>
                <c:pt idx="1022">
                  <c:v>3090.0</c:v>
                </c:pt>
                <c:pt idx="1023">
                  <c:v>-115.0</c:v>
                </c:pt>
                <c:pt idx="1024">
                  <c:v>-75.0</c:v>
                </c:pt>
                <c:pt idx="1025">
                  <c:v>-280.0</c:v>
                </c:pt>
                <c:pt idx="1026">
                  <c:v>1561.25</c:v>
                </c:pt>
                <c:pt idx="1027">
                  <c:v>98.75</c:v>
                </c:pt>
                <c:pt idx="1028">
                  <c:v>-110.0</c:v>
                </c:pt>
                <c:pt idx="1029">
                  <c:v>4297.5</c:v>
                </c:pt>
                <c:pt idx="1030">
                  <c:v>370.0</c:v>
                </c:pt>
                <c:pt idx="1031">
                  <c:v>1255.0</c:v>
                </c:pt>
                <c:pt idx="1032">
                  <c:v>4630.0</c:v>
                </c:pt>
                <c:pt idx="1033">
                  <c:v>3526.25</c:v>
                </c:pt>
                <c:pt idx="1034">
                  <c:v>1620.0</c:v>
                </c:pt>
                <c:pt idx="1035">
                  <c:v>-155.0</c:v>
                </c:pt>
                <c:pt idx="1036">
                  <c:v>7068.75</c:v>
                </c:pt>
                <c:pt idx="1037">
                  <c:v>120.0</c:v>
                </c:pt>
                <c:pt idx="1038">
                  <c:v>40.0</c:v>
                </c:pt>
                <c:pt idx="1039">
                  <c:v>1202.5</c:v>
                </c:pt>
                <c:pt idx="1040">
                  <c:v>1670.0</c:v>
                </c:pt>
                <c:pt idx="1041">
                  <c:v>5927.5</c:v>
                </c:pt>
                <c:pt idx="1042">
                  <c:v>438.75</c:v>
                </c:pt>
                <c:pt idx="1043">
                  <c:v>1920.0</c:v>
                </c:pt>
                <c:pt idx="1044">
                  <c:v>100.0</c:v>
                </c:pt>
                <c:pt idx="1045">
                  <c:v>70.0</c:v>
                </c:pt>
                <c:pt idx="1046">
                  <c:v>575.0</c:v>
                </c:pt>
                <c:pt idx="1047">
                  <c:v>-250.0</c:v>
                </c:pt>
                <c:pt idx="1048">
                  <c:v>705.0</c:v>
                </c:pt>
                <c:pt idx="1049">
                  <c:v>170.0</c:v>
                </c:pt>
                <c:pt idx="1050">
                  <c:v>575.0</c:v>
                </c:pt>
                <c:pt idx="1051">
                  <c:v>520.0</c:v>
                </c:pt>
                <c:pt idx="1052">
                  <c:v>863.75</c:v>
                </c:pt>
                <c:pt idx="1053">
                  <c:v>-130.0</c:v>
                </c:pt>
                <c:pt idx="1054">
                  <c:v>2930.0</c:v>
                </c:pt>
                <c:pt idx="1055">
                  <c:v>-125.0</c:v>
                </c:pt>
                <c:pt idx="1056">
                  <c:v>3495.0</c:v>
                </c:pt>
                <c:pt idx="1057">
                  <c:v>30.0</c:v>
                </c:pt>
                <c:pt idx="1058">
                  <c:v>-105.0</c:v>
                </c:pt>
                <c:pt idx="1059">
                  <c:v>966.25</c:v>
                </c:pt>
                <c:pt idx="1060">
                  <c:v>3400.0</c:v>
                </c:pt>
                <c:pt idx="1061">
                  <c:v>-10.0</c:v>
                </c:pt>
                <c:pt idx="1062">
                  <c:v>157.5</c:v>
                </c:pt>
                <c:pt idx="1063">
                  <c:v>48.75</c:v>
                </c:pt>
                <c:pt idx="1064">
                  <c:v>960.0</c:v>
                </c:pt>
                <c:pt idx="1065">
                  <c:v>703.75</c:v>
                </c:pt>
                <c:pt idx="1066">
                  <c:v>16.25</c:v>
                </c:pt>
                <c:pt idx="1067">
                  <c:v>-22.5</c:v>
                </c:pt>
                <c:pt idx="1068">
                  <c:v>-215.0</c:v>
                </c:pt>
                <c:pt idx="1069">
                  <c:v>-232.5</c:v>
                </c:pt>
                <c:pt idx="1070">
                  <c:v>165.0</c:v>
                </c:pt>
                <c:pt idx="1071">
                  <c:v>855.0</c:v>
                </c:pt>
                <c:pt idx="1072">
                  <c:v>-230.0</c:v>
                </c:pt>
                <c:pt idx="1073">
                  <c:v>720.0</c:v>
                </c:pt>
                <c:pt idx="1074">
                  <c:v>-76.25</c:v>
                </c:pt>
                <c:pt idx="1075">
                  <c:v>2265.0</c:v>
                </c:pt>
                <c:pt idx="1076">
                  <c:v>95.0</c:v>
                </c:pt>
                <c:pt idx="1077">
                  <c:v>-30.0</c:v>
                </c:pt>
                <c:pt idx="1078">
                  <c:v>17.5</c:v>
                </c:pt>
                <c:pt idx="1079">
                  <c:v>-263.75</c:v>
                </c:pt>
                <c:pt idx="1080">
                  <c:v>150.0</c:v>
                </c:pt>
                <c:pt idx="1081">
                  <c:v>-52.5</c:v>
                </c:pt>
                <c:pt idx="1082">
                  <c:v>118.75</c:v>
                </c:pt>
                <c:pt idx="1083">
                  <c:v>121.25</c:v>
                </c:pt>
                <c:pt idx="1084">
                  <c:v>-165.0</c:v>
                </c:pt>
                <c:pt idx="1085">
                  <c:v>680.0</c:v>
                </c:pt>
                <c:pt idx="1086">
                  <c:v>1565.0</c:v>
                </c:pt>
                <c:pt idx="1087">
                  <c:v>-115.0</c:v>
                </c:pt>
                <c:pt idx="1088">
                  <c:v>230.0</c:v>
                </c:pt>
                <c:pt idx="1089">
                  <c:v>1290.0</c:v>
                </c:pt>
                <c:pt idx="1090">
                  <c:v>1398.75</c:v>
                </c:pt>
                <c:pt idx="1091">
                  <c:v>-120.0</c:v>
                </c:pt>
                <c:pt idx="1092">
                  <c:v>1897.5</c:v>
                </c:pt>
                <c:pt idx="1093">
                  <c:v>322.5</c:v>
                </c:pt>
                <c:pt idx="1094">
                  <c:v>1512.5</c:v>
                </c:pt>
                <c:pt idx="1095">
                  <c:v>148.75</c:v>
                </c:pt>
                <c:pt idx="1096">
                  <c:v>1480.0</c:v>
                </c:pt>
                <c:pt idx="1097">
                  <c:v>1390.0</c:v>
                </c:pt>
                <c:pt idx="1098">
                  <c:v>-205.0</c:v>
                </c:pt>
                <c:pt idx="1099">
                  <c:v>-125.0</c:v>
                </c:pt>
                <c:pt idx="1100">
                  <c:v>1293.75</c:v>
                </c:pt>
                <c:pt idx="1101">
                  <c:v>980.0</c:v>
                </c:pt>
                <c:pt idx="1102">
                  <c:v>680.0</c:v>
                </c:pt>
                <c:pt idx="1103">
                  <c:v>1327.5</c:v>
                </c:pt>
                <c:pt idx="1104">
                  <c:v>90.0</c:v>
                </c:pt>
                <c:pt idx="1105">
                  <c:v>737.5</c:v>
                </c:pt>
                <c:pt idx="1106">
                  <c:v>358.75</c:v>
                </c:pt>
                <c:pt idx="1107">
                  <c:v>-125.0</c:v>
                </c:pt>
                <c:pt idx="1108">
                  <c:v>-125.0</c:v>
                </c:pt>
                <c:pt idx="1109">
                  <c:v>132.5</c:v>
                </c:pt>
                <c:pt idx="1110">
                  <c:v>480.0</c:v>
                </c:pt>
                <c:pt idx="1111">
                  <c:v>77.5</c:v>
                </c:pt>
                <c:pt idx="1112">
                  <c:v>505.0</c:v>
                </c:pt>
                <c:pt idx="1113">
                  <c:v>910.0</c:v>
                </c:pt>
                <c:pt idx="1114">
                  <c:v>-165.0</c:v>
                </c:pt>
                <c:pt idx="1115">
                  <c:v>227.5</c:v>
                </c:pt>
                <c:pt idx="1116">
                  <c:v>273.75</c:v>
                </c:pt>
                <c:pt idx="1117">
                  <c:v>50.0</c:v>
                </c:pt>
                <c:pt idx="1118">
                  <c:v>560.0</c:v>
                </c:pt>
                <c:pt idx="1119">
                  <c:v>830.0</c:v>
                </c:pt>
                <c:pt idx="1120">
                  <c:v>485.0</c:v>
                </c:pt>
                <c:pt idx="1121">
                  <c:v>796.25</c:v>
                </c:pt>
                <c:pt idx="1122">
                  <c:v>2010.0</c:v>
                </c:pt>
                <c:pt idx="1123">
                  <c:v>785.0</c:v>
                </c:pt>
                <c:pt idx="1124">
                  <c:v>303.75</c:v>
                </c:pt>
                <c:pt idx="1125">
                  <c:v>1115.0</c:v>
                </c:pt>
                <c:pt idx="1126">
                  <c:v>255.0</c:v>
                </c:pt>
                <c:pt idx="1127">
                  <c:v>650.0</c:v>
                </c:pt>
                <c:pt idx="1128">
                  <c:v>690.0</c:v>
                </c:pt>
                <c:pt idx="1129">
                  <c:v>550.0</c:v>
                </c:pt>
                <c:pt idx="1130">
                  <c:v>195.0</c:v>
                </c:pt>
                <c:pt idx="1131">
                  <c:v>23.75</c:v>
                </c:pt>
                <c:pt idx="1132">
                  <c:v>685.0</c:v>
                </c:pt>
                <c:pt idx="1133">
                  <c:v>420.0</c:v>
                </c:pt>
                <c:pt idx="1134">
                  <c:v>325.0</c:v>
                </c:pt>
                <c:pt idx="1135">
                  <c:v>600.0</c:v>
                </c:pt>
                <c:pt idx="1136">
                  <c:v>295.0</c:v>
                </c:pt>
                <c:pt idx="1137">
                  <c:v>295.0</c:v>
                </c:pt>
                <c:pt idx="1138">
                  <c:v>-35.0</c:v>
                </c:pt>
                <c:pt idx="1139">
                  <c:v>70.0</c:v>
                </c:pt>
                <c:pt idx="1140">
                  <c:v>-85.0</c:v>
                </c:pt>
                <c:pt idx="1141">
                  <c:v>60.0</c:v>
                </c:pt>
                <c:pt idx="1142">
                  <c:v>100.0</c:v>
                </c:pt>
                <c:pt idx="1143">
                  <c:v>148.75</c:v>
                </c:pt>
                <c:pt idx="1144">
                  <c:v>145.0</c:v>
                </c:pt>
                <c:pt idx="1145">
                  <c:v>550.0</c:v>
                </c:pt>
                <c:pt idx="1146">
                  <c:v>25.0</c:v>
                </c:pt>
                <c:pt idx="1147">
                  <c:v>570.0</c:v>
                </c:pt>
                <c:pt idx="1148">
                  <c:v>17.5</c:v>
                </c:pt>
                <c:pt idx="1149">
                  <c:v>387.5</c:v>
                </c:pt>
                <c:pt idx="1150">
                  <c:v>-42.5</c:v>
                </c:pt>
                <c:pt idx="1151">
                  <c:v>118.75</c:v>
                </c:pt>
                <c:pt idx="1152">
                  <c:v>61.25</c:v>
                </c:pt>
                <c:pt idx="1153">
                  <c:v>152.5</c:v>
                </c:pt>
                <c:pt idx="1154">
                  <c:v>533.75</c:v>
                </c:pt>
                <c:pt idx="1155">
                  <c:v>1630.0</c:v>
                </c:pt>
                <c:pt idx="1156">
                  <c:v>581.25</c:v>
                </c:pt>
                <c:pt idx="1157">
                  <c:v>845.0</c:v>
                </c:pt>
                <c:pt idx="1158">
                  <c:v>620.0</c:v>
                </c:pt>
                <c:pt idx="1159">
                  <c:v>1045.0</c:v>
                </c:pt>
                <c:pt idx="1160">
                  <c:v>1560.0</c:v>
                </c:pt>
                <c:pt idx="1161">
                  <c:v>840.0</c:v>
                </c:pt>
                <c:pt idx="1162">
                  <c:v>115.0</c:v>
                </c:pt>
                <c:pt idx="1163">
                  <c:v>1120.0</c:v>
                </c:pt>
                <c:pt idx="1164">
                  <c:v>140.0</c:v>
                </c:pt>
                <c:pt idx="1165">
                  <c:v>1290.0</c:v>
                </c:pt>
                <c:pt idx="1166">
                  <c:v>570.0</c:v>
                </c:pt>
                <c:pt idx="1167">
                  <c:v>1072.5</c:v>
                </c:pt>
                <c:pt idx="1168">
                  <c:v>830.0</c:v>
                </c:pt>
                <c:pt idx="1169">
                  <c:v>995.0</c:v>
                </c:pt>
                <c:pt idx="1170">
                  <c:v>528.75</c:v>
                </c:pt>
                <c:pt idx="1171">
                  <c:v>1400.0</c:v>
                </c:pt>
                <c:pt idx="1172">
                  <c:v>1285.0</c:v>
                </c:pt>
                <c:pt idx="1173">
                  <c:v>855.0</c:v>
                </c:pt>
                <c:pt idx="1174">
                  <c:v>840.0</c:v>
                </c:pt>
                <c:pt idx="1175">
                  <c:v>1280.0</c:v>
                </c:pt>
                <c:pt idx="1176">
                  <c:v>80.0</c:v>
                </c:pt>
                <c:pt idx="1177">
                  <c:v>892.5</c:v>
                </c:pt>
                <c:pt idx="1178">
                  <c:v>1445.0</c:v>
                </c:pt>
                <c:pt idx="1179">
                  <c:v>-27.5</c:v>
                </c:pt>
                <c:pt idx="1180">
                  <c:v>1070.0</c:v>
                </c:pt>
                <c:pt idx="1181">
                  <c:v>1412.5</c:v>
                </c:pt>
                <c:pt idx="1182">
                  <c:v>-17.5</c:v>
                </c:pt>
                <c:pt idx="1183">
                  <c:v>-62.5</c:v>
                </c:pt>
                <c:pt idx="1184">
                  <c:v>645.0</c:v>
                </c:pt>
                <c:pt idx="1185">
                  <c:v>-155.0</c:v>
                </c:pt>
                <c:pt idx="1186">
                  <c:v>78.75</c:v>
                </c:pt>
                <c:pt idx="1187">
                  <c:v>-35.0</c:v>
                </c:pt>
                <c:pt idx="1188">
                  <c:v>-125.0</c:v>
                </c:pt>
                <c:pt idx="1189">
                  <c:v>-50.0</c:v>
                </c:pt>
                <c:pt idx="1190">
                  <c:v>-80.0</c:v>
                </c:pt>
                <c:pt idx="1191">
                  <c:v>10.0</c:v>
                </c:pt>
                <c:pt idx="1192">
                  <c:v>25.0</c:v>
                </c:pt>
                <c:pt idx="1193">
                  <c:v>-65.0</c:v>
                </c:pt>
                <c:pt idx="1194">
                  <c:v>-50.0</c:v>
                </c:pt>
                <c:pt idx="1195">
                  <c:v>55.0</c:v>
                </c:pt>
                <c:pt idx="1196">
                  <c:v>85.0</c:v>
                </c:pt>
                <c:pt idx="1197">
                  <c:v>-50.0</c:v>
                </c:pt>
                <c:pt idx="1198">
                  <c:v>145.0</c:v>
                </c:pt>
                <c:pt idx="1199">
                  <c:v>-35.0</c:v>
                </c:pt>
                <c:pt idx="1200">
                  <c:v>-20.0</c:v>
                </c:pt>
                <c:pt idx="1201">
                  <c:v>-65.0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376881136"/>
        <c:axId val="-1376878816"/>
      </c:barChart>
      <c:catAx>
        <c:axId val="-1376881136"/>
        <c:scaling>
          <c:orientation val="minMax"/>
        </c:scaling>
        <c:delete val="0"/>
        <c:axPos val="l"/>
        <c:majorTickMark val="out"/>
        <c:minorTickMark val="none"/>
        <c:tickLblPos val="nextTo"/>
        <c:crossAx val="-1376878816"/>
        <c:crosses val="autoZero"/>
        <c:auto val="1"/>
        <c:lblAlgn val="ctr"/>
        <c:lblOffset val="100"/>
        <c:noMultiLvlLbl val="0"/>
      </c:catAx>
      <c:valAx>
        <c:axId val="-1376878816"/>
        <c:scaling>
          <c:orientation val="minMax"/>
          <c:max val="350.0"/>
          <c:min val="-350.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-1376881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PRODUÇÃO INDIVIDUAL - NOTA 5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725971128608924"/>
          <c:y val="0.209958619829212"/>
          <c:w val="0.881277996500437"/>
          <c:h val="0.657375651547078"/>
        </c:manualLayout>
      </c:layout>
      <c:barChart>
        <c:barDir val="bar"/>
        <c:grouping val="clustered"/>
        <c:varyColors val="0"/>
        <c:ser>
          <c:idx val="0"/>
          <c:order val="0"/>
          <c:invertIfNegative val="0"/>
          <c:val>
            <c:numRef>
              <c:f>'PI AREA  P75'!$AW$3:$AW$1204</c:f>
              <c:numCache>
                <c:formatCode>0</c:formatCode>
                <c:ptCount val="1202"/>
                <c:pt idx="0">
                  <c:v>-680.0</c:v>
                </c:pt>
                <c:pt idx="1">
                  <c:v>-10.0</c:v>
                </c:pt>
                <c:pt idx="2">
                  <c:v>-625.0</c:v>
                </c:pt>
                <c:pt idx="3">
                  <c:v>50.0</c:v>
                </c:pt>
                <c:pt idx="4">
                  <c:v>-600.0</c:v>
                </c:pt>
                <c:pt idx="5">
                  <c:v>-610.0</c:v>
                </c:pt>
                <c:pt idx="6">
                  <c:v>-35.0</c:v>
                </c:pt>
                <c:pt idx="7">
                  <c:v>-370.0</c:v>
                </c:pt>
                <c:pt idx="8">
                  <c:v>-175.0</c:v>
                </c:pt>
                <c:pt idx="9">
                  <c:v>-690.0</c:v>
                </c:pt>
                <c:pt idx="10">
                  <c:v>-550.0</c:v>
                </c:pt>
                <c:pt idx="11">
                  <c:v>-597.5</c:v>
                </c:pt>
                <c:pt idx="12">
                  <c:v>-680.0</c:v>
                </c:pt>
                <c:pt idx="13">
                  <c:v>1220.0</c:v>
                </c:pt>
                <c:pt idx="14">
                  <c:v>685.0</c:v>
                </c:pt>
                <c:pt idx="15">
                  <c:v>462.5</c:v>
                </c:pt>
                <c:pt idx="16">
                  <c:v>-197.5</c:v>
                </c:pt>
                <c:pt idx="17">
                  <c:v>105.0</c:v>
                </c:pt>
                <c:pt idx="18">
                  <c:v>-175.0</c:v>
                </c:pt>
                <c:pt idx="19">
                  <c:v>-10.0</c:v>
                </c:pt>
                <c:pt idx="20">
                  <c:v>-141.25</c:v>
                </c:pt>
                <c:pt idx="21">
                  <c:v>767.5</c:v>
                </c:pt>
                <c:pt idx="22">
                  <c:v>-85.0</c:v>
                </c:pt>
                <c:pt idx="23">
                  <c:v>1015.0</c:v>
                </c:pt>
                <c:pt idx="24">
                  <c:v>-62.5</c:v>
                </c:pt>
                <c:pt idx="25">
                  <c:v>595.0</c:v>
                </c:pt>
                <c:pt idx="26">
                  <c:v>-230.0</c:v>
                </c:pt>
                <c:pt idx="27">
                  <c:v>-180.0</c:v>
                </c:pt>
                <c:pt idx="28">
                  <c:v>-80.0</c:v>
                </c:pt>
                <c:pt idx="29">
                  <c:v>610.0</c:v>
                </c:pt>
                <c:pt idx="30">
                  <c:v>1500.0</c:v>
                </c:pt>
                <c:pt idx="31">
                  <c:v>415.0</c:v>
                </c:pt>
                <c:pt idx="32">
                  <c:v>2425.0</c:v>
                </c:pt>
                <c:pt idx="33">
                  <c:v>505.0</c:v>
                </c:pt>
                <c:pt idx="34">
                  <c:v>260.0</c:v>
                </c:pt>
                <c:pt idx="35">
                  <c:v>3317.5</c:v>
                </c:pt>
                <c:pt idx="36">
                  <c:v>1241.25</c:v>
                </c:pt>
                <c:pt idx="37">
                  <c:v>890.0</c:v>
                </c:pt>
                <c:pt idx="38">
                  <c:v>-640.0</c:v>
                </c:pt>
                <c:pt idx="39">
                  <c:v>-375.0</c:v>
                </c:pt>
                <c:pt idx="40">
                  <c:v>142.5</c:v>
                </c:pt>
                <c:pt idx="41">
                  <c:v>0.0</c:v>
                </c:pt>
                <c:pt idx="42">
                  <c:v>472.5</c:v>
                </c:pt>
                <c:pt idx="43">
                  <c:v>-525.0</c:v>
                </c:pt>
                <c:pt idx="44">
                  <c:v>-205.0</c:v>
                </c:pt>
                <c:pt idx="45">
                  <c:v>565.0</c:v>
                </c:pt>
                <c:pt idx="46">
                  <c:v>-521.25</c:v>
                </c:pt>
                <c:pt idx="47">
                  <c:v>-525.0</c:v>
                </c:pt>
                <c:pt idx="48">
                  <c:v>-261.25</c:v>
                </c:pt>
                <c:pt idx="49">
                  <c:v>717.5</c:v>
                </c:pt>
                <c:pt idx="50">
                  <c:v>-215.0</c:v>
                </c:pt>
                <c:pt idx="51">
                  <c:v>150.0</c:v>
                </c:pt>
                <c:pt idx="52">
                  <c:v>-215.0</c:v>
                </c:pt>
                <c:pt idx="53">
                  <c:v>-40.0</c:v>
                </c:pt>
                <c:pt idx="54">
                  <c:v>-60.0</c:v>
                </c:pt>
                <c:pt idx="55">
                  <c:v>140.0</c:v>
                </c:pt>
                <c:pt idx="56">
                  <c:v>145.0</c:v>
                </c:pt>
                <c:pt idx="57">
                  <c:v>490.0</c:v>
                </c:pt>
                <c:pt idx="58">
                  <c:v>-50.0</c:v>
                </c:pt>
                <c:pt idx="59">
                  <c:v>1185.0</c:v>
                </c:pt>
                <c:pt idx="60">
                  <c:v>-100.0</c:v>
                </c:pt>
                <c:pt idx="61">
                  <c:v>570.0</c:v>
                </c:pt>
                <c:pt idx="62">
                  <c:v>-140.0</c:v>
                </c:pt>
                <c:pt idx="63">
                  <c:v>-80.0</c:v>
                </c:pt>
                <c:pt idx="64">
                  <c:v>5.0</c:v>
                </c:pt>
                <c:pt idx="65">
                  <c:v>57.5</c:v>
                </c:pt>
                <c:pt idx="66">
                  <c:v>-70.0</c:v>
                </c:pt>
                <c:pt idx="67">
                  <c:v>1608.75</c:v>
                </c:pt>
                <c:pt idx="68">
                  <c:v>155.0</c:v>
                </c:pt>
                <c:pt idx="69">
                  <c:v>1645.0</c:v>
                </c:pt>
                <c:pt idx="70">
                  <c:v>-50.0</c:v>
                </c:pt>
                <c:pt idx="71">
                  <c:v>-70.0</c:v>
                </c:pt>
                <c:pt idx="72">
                  <c:v>-15.0</c:v>
                </c:pt>
                <c:pt idx="73">
                  <c:v>606.25</c:v>
                </c:pt>
                <c:pt idx="74">
                  <c:v>-200.0</c:v>
                </c:pt>
                <c:pt idx="75">
                  <c:v>2500.0</c:v>
                </c:pt>
                <c:pt idx="76">
                  <c:v>4845.0</c:v>
                </c:pt>
                <c:pt idx="77">
                  <c:v>210.0</c:v>
                </c:pt>
                <c:pt idx="78">
                  <c:v>-52.5</c:v>
                </c:pt>
                <c:pt idx="79">
                  <c:v>30.0</c:v>
                </c:pt>
                <c:pt idx="80">
                  <c:v>330.0</c:v>
                </c:pt>
                <c:pt idx="81">
                  <c:v>723.75</c:v>
                </c:pt>
                <c:pt idx="82">
                  <c:v>12.5</c:v>
                </c:pt>
                <c:pt idx="83">
                  <c:v>-106.25</c:v>
                </c:pt>
                <c:pt idx="84">
                  <c:v>925.0</c:v>
                </c:pt>
                <c:pt idx="85">
                  <c:v>230.0</c:v>
                </c:pt>
                <c:pt idx="86">
                  <c:v>910.0</c:v>
                </c:pt>
                <c:pt idx="87">
                  <c:v>310.0</c:v>
                </c:pt>
                <c:pt idx="88">
                  <c:v>973.75</c:v>
                </c:pt>
                <c:pt idx="89">
                  <c:v>1780.0</c:v>
                </c:pt>
                <c:pt idx="90">
                  <c:v>1925.0</c:v>
                </c:pt>
                <c:pt idx="91">
                  <c:v>-217.5</c:v>
                </c:pt>
                <c:pt idx="92">
                  <c:v>87.5</c:v>
                </c:pt>
                <c:pt idx="93">
                  <c:v>1370.0</c:v>
                </c:pt>
                <c:pt idx="94">
                  <c:v>185.0</c:v>
                </c:pt>
                <c:pt idx="95">
                  <c:v>-40.0</c:v>
                </c:pt>
                <c:pt idx="96">
                  <c:v>152.5</c:v>
                </c:pt>
                <c:pt idx="97">
                  <c:v>170.0</c:v>
                </c:pt>
                <c:pt idx="98">
                  <c:v>185.0</c:v>
                </c:pt>
                <c:pt idx="99">
                  <c:v>398.75</c:v>
                </c:pt>
                <c:pt idx="100">
                  <c:v>220.0</c:v>
                </c:pt>
                <c:pt idx="101">
                  <c:v>-30.0</c:v>
                </c:pt>
                <c:pt idx="102">
                  <c:v>485.0</c:v>
                </c:pt>
                <c:pt idx="103">
                  <c:v>377.5</c:v>
                </c:pt>
                <c:pt idx="104">
                  <c:v>-45.0</c:v>
                </c:pt>
                <c:pt idx="105">
                  <c:v>645.0</c:v>
                </c:pt>
                <c:pt idx="106">
                  <c:v>205.0</c:v>
                </c:pt>
                <c:pt idx="107">
                  <c:v>-86.25</c:v>
                </c:pt>
                <c:pt idx="108">
                  <c:v>-55.0</c:v>
                </c:pt>
                <c:pt idx="109">
                  <c:v>-185.0</c:v>
                </c:pt>
                <c:pt idx="110">
                  <c:v>507.5</c:v>
                </c:pt>
                <c:pt idx="111">
                  <c:v>530.0</c:v>
                </c:pt>
                <c:pt idx="112">
                  <c:v>-182.5</c:v>
                </c:pt>
                <c:pt idx="113">
                  <c:v>-171.25</c:v>
                </c:pt>
                <c:pt idx="114">
                  <c:v>-85.0</c:v>
                </c:pt>
                <c:pt idx="115">
                  <c:v>-150.0</c:v>
                </c:pt>
                <c:pt idx="116">
                  <c:v>-175.0</c:v>
                </c:pt>
                <c:pt idx="117">
                  <c:v>-305.0</c:v>
                </c:pt>
                <c:pt idx="118">
                  <c:v>380.0</c:v>
                </c:pt>
                <c:pt idx="119">
                  <c:v>-535.0</c:v>
                </c:pt>
                <c:pt idx="120">
                  <c:v>250.0</c:v>
                </c:pt>
                <c:pt idx="121">
                  <c:v>-15.0</c:v>
                </c:pt>
                <c:pt idx="122">
                  <c:v>240.0</c:v>
                </c:pt>
                <c:pt idx="123">
                  <c:v>495.0</c:v>
                </c:pt>
                <c:pt idx="124">
                  <c:v>-385.0</c:v>
                </c:pt>
                <c:pt idx="125">
                  <c:v>370.0</c:v>
                </c:pt>
                <c:pt idx="126">
                  <c:v>-100.0</c:v>
                </c:pt>
                <c:pt idx="127">
                  <c:v>525.0</c:v>
                </c:pt>
                <c:pt idx="128">
                  <c:v>430.0</c:v>
                </c:pt>
                <c:pt idx="129">
                  <c:v>25.0</c:v>
                </c:pt>
                <c:pt idx="130">
                  <c:v>93.75</c:v>
                </c:pt>
                <c:pt idx="131">
                  <c:v>140.0</c:v>
                </c:pt>
                <c:pt idx="132">
                  <c:v>-57.5</c:v>
                </c:pt>
                <c:pt idx="133">
                  <c:v>20.0</c:v>
                </c:pt>
                <c:pt idx="134">
                  <c:v>-25.0</c:v>
                </c:pt>
                <c:pt idx="135">
                  <c:v>195.0</c:v>
                </c:pt>
                <c:pt idx="136">
                  <c:v>4230.0</c:v>
                </c:pt>
                <c:pt idx="137">
                  <c:v>860.0</c:v>
                </c:pt>
                <c:pt idx="138">
                  <c:v>1555.0</c:v>
                </c:pt>
                <c:pt idx="139">
                  <c:v>2145.0</c:v>
                </c:pt>
                <c:pt idx="140">
                  <c:v>638.75</c:v>
                </c:pt>
                <c:pt idx="141">
                  <c:v>165.0</c:v>
                </c:pt>
                <c:pt idx="142">
                  <c:v>115.0</c:v>
                </c:pt>
                <c:pt idx="143">
                  <c:v>-200.0</c:v>
                </c:pt>
                <c:pt idx="144">
                  <c:v>25.0</c:v>
                </c:pt>
                <c:pt idx="145">
                  <c:v>-100.0</c:v>
                </c:pt>
                <c:pt idx="146">
                  <c:v>-302.5</c:v>
                </c:pt>
                <c:pt idx="147">
                  <c:v>1210.0</c:v>
                </c:pt>
                <c:pt idx="148">
                  <c:v>-105.0</c:v>
                </c:pt>
                <c:pt idx="149">
                  <c:v>540.0</c:v>
                </c:pt>
                <c:pt idx="150">
                  <c:v>-115.0</c:v>
                </c:pt>
                <c:pt idx="151">
                  <c:v>-155.0</c:v>
                </c:pt>
                <c:pt idx="152">
                  <c:v>1112.5</c:v>
                </c:pt>
                <c:pt idx="153">
                  <c:v>1230.0</c:v>
                </c:pt>
                <c:pt idx="154">
                  <c:v>-60.0</c:v>
                </c:pt>
                <c:pt idx="155">
                  <c:v>-130.0</c:v>
                </c:pt>
                <c:pt idx="156">
                  <c:v>393.75</c:v>
                </c:pt>
                <c:pt idx="157">
                  <c:v>865.0</c:v>
                </c:pt>
                <c:pt idx="158">
                  <c:v>-32.5</c:v>
                </c:pt>
                <c:pt idx="159">
                  <c:v>-270.0</c:v>
                </c:pt>
                <c:pt idx="160">
                  <c:v>305.0</c:v>
                </c:pt>
                <c:pt idx="161">
                  <c:v>-110.0</c:v>
                </c:pt>
                <c:pt idx="162">
                  <c:v>-362.5</c:v>
                </c:pt>
                <c:pt idx="163">
                  <c:v>288.75</c:v>
                </c:pt>
                <c:pt idx="164">
                  <c:v>-395.0</c:v>
                </c:pt>
                <c:pt idx="165">
                  <c:v>160.0</c:v>
                </c:pt>
                <c:pt idx="166">
                  <c:v>412.5</c:v>
                </c:pt>
                <c:pt idx="167">
                  <c:v>-175.0</c:v>
                </c:pt>
                <c:pt idx="168">
                  <c:v>65.0</c:v>
                </c:pt>
                <c:pt idx="169">
                  <c:v>-15.0</c:v>
                </c:pt>
                <c:pt idx="170">
                  <c:v>120.0</c:v>
                </c:pt>
                <c:pt idx="171">
                  <c:v>257.5</c:v>
                </c:pt>
                <c:pt idx="172">
                  <c:v>50.0</c:v>
                </c:pt>
                <c:pt idx="173">
                  <c:v>280.0</c:v>
                </c:pt>
                <c:pt idx="174">
                  <c:v>263.75</c:v>
                </c:pt>
                <c:pt idx="175">
                  <c:v>590.0</c:v>
                </c:pt>
                <c:pt idx="176">
                  <c:v>-151.25</c:v>
                </c:pt>
                <c:pt idx="177">
                  <c:v>-55.0</c:v>
                </c:pt>
                <c:pt idx="178">
                  <c:v>10.0</c:v>
                </c:pt>
                <c:pt idx="179">
                  <c:v>-165.0</c:v>
                </c:pt>
                <c:pt idx="180">
                  <c:v>2395.0</c:v>
                </c:pt>
                <c:pt idx="181">
                  <c:v>760.0</c:v>
                </c:pt>
                <c:pt idx="182">
                  <c:v>646.25</c:v>
                </c:pt>
                <c:pt idx="183">
                  <c:v>395.0</c:v>
                </c:pt>
                <c:pt idx="184">
                  <c:v>-440.0</c:v>
                </c:pt>
                <c:pt idx="185">
                  <c:v>435.0</c:v>
                </c:pt>
                <c:pt idx="186">
                  <c:v>178.75</c:v>
                </c:pt>
                <c:pt idx="187">
                  <c:v>5.0</c:v>
                </c:pt>
                <c:pt idx="188">
                  <c:v>360.0</c:v>
                </c:pt>
                <c:pt idx="189">
                  <c:v>2028.75</c:v>
                </c:pt>
                <c:pt idx="190">
                  <c:v>25.0</c:v>
                </c:pt>
                <c:pt idx="191">
                  <c:v>1000.0</c:v>
                </c:pt>
                <c:pt idx="192">
                  <c:v>190.0</c:v>
                </c:pt>
                <c:pt idx="193">
                  <c:v>475.0</c:v>
                </c:pt>
                <c:pt idx="194">
                  <c:v>305.0</c:v>
                </c:pt>
                <c:pt idx="195">
                  <c:v>-57.5</c:v>
                </c:pt>
                <c:pt idx="196">
                  <c:v>475.0</c:v>
                </c:pt>
                <c:pt idx="197">
                  <c:v>-225.0</c:v>
                </c:pt>
                <c:pt idx="198">
                  <c:v>-162.5</c:v>
                </c:pt>
                <c:pt idx="199">
                  <c:v>185.0</c:v>
                </c:pt>
                <c:pt idx="200">
                  <c:v>-210.0</c:v>
                </c:pt>
                <c:pt idx="201">
                  <c:v>-30.0</c:v>
                </c:pt>
                <c:pt idx="202">
                  <c:v>-61.25</c:v>
                </c:pt>
                <c:pt idx="203">
                  <c:v>-250.0</c:v>
                </c:pt>
                <c:pt idx="204">
                  <c:v>2107.5</c:v>
                </c:pt>
                <c:pt idx="205">
                  <c:v>-230.0</c:v>
                </c:pt>
                <c:pt idx="206">
                  <c:v>-335.0</c:v>
                </c:pt>
                <c:pt idx="207">
                  <c:v>-305.0</c:v>
                </c:pt>
                <c:pt idx="208">
                  <c:v>177.5</c:v>
                </c:pt>
                <c:pt idx="209">
                  <c:v>-155.0</c:v>
                </c:pt>
                <c:pt idx="210">
                  <c:v>-140.0</c:v>
                </c:pt>
                <c:pt idx="211">
                  <c:v>-190.0</c:v>
                </c:pt>
                <c:pt idx="212">
                  <c:v>-385.0</c:v>
                </c:pt>
                <c:pt idx="213">
                  <c:v>195.0</c:v>
                </c:pt>
                <c:pt idx="214">
                  <c:v>1078.75</c:v>
                </c:pt>
                <c:pt idx="215">
                  <c:v>501.25</c:v>
                </c:pt>
                <c:pt idx="216">
                  <c:v>40.0</c:v>
                </c:pt>
                <c:pt idx="217">
                  <c:v>815.0</c:v>
                </c:pt>
                <c:pt idx="218">
                  <c:v>-225.0</c:v>
                </c:pt>
                <c:pt idx="219">
                  <c:v>-145.0</c:v>
                </c:pt>
                <c:pt idx="220">
                  <c:v>-406.25</c:v>
                </c:pt>
                <c:pt idx="221">
                  <c:v>-435.0</c:v>
                </c:pt>
                <c:pt idx="222">
                  <c:v>-282.5</c:v>
                </c:pt>
                <c:pt idx="223">
                  <c:v>-350.0</c:v>
                </c:pt>
                <c:pt idx="224">
                  <c:v>25.0</c:v>
                </c:pt>
                <c:pt idx="225">
                  <c:v>380.0</c:v>
                </c:pt>
                <c:pt idx="226">
                  <c:v>-151.25</c:v>
                </c:pt>
                <c:pt idx="227">
                  <c:v>-55.0</c:v>
                </c:pt>
                <c:pt idx="228">
                  <c:v>323.75</c:v>
                </c:pt>
                <c:pt idx="229">
                  <c:v>227.5</c:v>
                </c:pt>
                <c:pt idx="230">
                  <c:v>983.75</c:v>
                </c:pt>
                <c:pt idx="231">
                  <c:v>950.0</c:v>
                </c:pt>
                <c:pt idx="232">
                  <c:v>575.0</c:v>
                </c:pt>
                <c:pt idx="233">
                  <c:v>327.5</c:v>
                </c:pt>
                <c:pt idx="234">
                  <c:v>400.0</c:v>
                </c:pt>
                <c:pt idx="235">
                  <c:v>70.0</c:v>
                </c:pt>
                <c:pt idx="236">
                  <c:v>20.0</c:v>
                </c:pt>
                <c:pt idx="237">
                  <c:v>913.75</c:v>
                </c:pt>
                <c:pt idx="238">
                  <c:v>685.0</c:v>
                </c:pt>
                <c:pt idx="239">
                  <c:v>-245.0</c:v>
                </c:pt>
                <c:pt idx="240">
                  <c:v>213.75</c:v>
                </c:pt>
                <c:pt idx="241">
                  <c:v>100.0</c:v>
                </c:pt>
                <c:pt idx="242">
                  <c:v>300.0</c:v>
                </c:pt>
                <c:pt idx="243">
                  <c:v>-177.5</c:v>
                </c:pt>
                <c:pt idx="244">
                  <c:v>543.75</c:v>
                </c:pt>
                <c:pt idx="245">
                  <c:v>253.75</c:v>
                </c:pt>
                <c:pt idx="246">
                  <c:v>1170.0</c:v>
                </c:pt>
                <c:pt idx="247">
                  <c:v>-242.5</c:v>
                </c:pt>
                <c:pt idx="248">
                  <c:v>-130.0</c:v>
                </c:pt>
                <c:pt idx="249">
                  <c:v>-100.0</c:v>
                </c:pt>
                <c:pt idx="250">
                  <c:v>-70.0</c:v>
                </c:pt>
                <c:pt idx="251">
                  <c:v>-175.0</c:v>
                </c:pt>
                <c:pt idx="252">
                  <c:v>-175.0</c:v>
                </c:pt>
                <c:pt idx="253">
                  <c:v>-10.0</c:v>
                </c:pt>
                <c:pt idx="254">
                  <c:v>-175.0</c:v>
                </c:pt>
                <c:pt idx="255">
                  <c:v>-10.0</c:v>
                </c:pt>
                <c:pt idx="256">
                  <c:v>-100.0</c:v>
                </c:pt>
                <c:pt idx="257">
                  <c:v>-145.0</c:v>
                </c:pt>
                <c:pt idx="258">
                  <c:v>-40.0</c:v>
                </c:pt>
                <c:pt idx="259">
                  <c:v>-175.0</c:v>
                </c:pt>
                <c:pt idx="260">
                  <c:v>-175.0</c:v>
                </c:pt>
                <c:pt idx="261">
                  <c:v>-130.0</c:v>
                </c:pt>
                <c:pt idx="262">
                  <c:v>-100.0</c:v>
                </c:pt>
                <c:pt idx="263">
                  <c:v>-30.0</c:v>
                </c:pt>
                <c:pt idx="264">
                  <c:v>533.75</c:v>
                </c:pt>
                <c:pt idx="265">
                  <c:v>-130.0</c:v>
                </c:pt>
                <c:pt idx="266">
                  <c:v>170.0</c:v>
                </c:pt>
                <c:pt idx="267">
                  <c:v>-122.5</c:v>
                </c:pt>
                <c:pt idx="268">
                  <c:v>-70.0</c:v>
                </c:pt>
                <c:pt idx="269">
                  <c:v>-175.0</c:v>
                </c:pt>
                <c:pt idx="270">
                  <c:v>-100.0</c:v>
                </c:pt>
                <c:pt idx="271">
                  <c:v>-40.0</c:v>
                </c:pt>
                <c:pt idx="272">
                  <c:v>-175.0</c:v>
                </c:pt>
                <c:pt idx="273">
                  <c:v>-141.25</c:v>
                </c:pt>
                <c:pt idx="274">
                  <c:v>660.0</c:v>
                </c:pt>
                <c:pt idx="275">
                  <c:v>360.0</c:v>
                </c:pt>
                <c:pt idx="276">
                  <c:v>285.0</c:v>
                </c:pt>
                <c:pt idx="277">
                  <c:v>1337.5</c:v>
                </c:pt>
                <c:pt idx="278">
                  <c:v>70.0</c:v>
                </c:pt>
                <c:pt idx="279">
                  <c:v>0.0</c:v>
                </c:pt>
                <c:pt idx="280">
                  <c:v>700.0</c:v>
                </c:pt>
                <c:pt idx="281">
                  <c:v>237.5</c:v>
                </c:pt>
                <c:pt idx="282">
                  <c:v>325.0</c:v>
                </c:pt>
                <c:pt idx="283">
                  <c:v>-42.5</c:v>
                </c:pt>
                <c:pt idx="284">
                  <c:v>767.5</c:v>
                </c:pt>
                <c:pt idx="285">
                  <c:v>810.0</c:v>
                </c:pt>
                <c:pt idx="286">
                  <c:v>-185.0</c:v>
                </c:pt>
                <c:pt idx="287">
                  <c:v>290.0</c:v>
                </c:pt>
                <c:pt idx="288">
                  <c:v>-301.25</c:v>
                </c:pt>
                <c:pt idx="289">
                  <c:v>3121.25</c:v>
                </c:pt>
                <c:pt idx="290">
                  <c:v>280.0</c:v>
                </c:pt>
                <c:pt idx="291">
                  <c:v>685.0</c:v>
                </c:pt>
                <c:pt idx="292">
                  <c:v>495.0</c:v>
                </c:pt>
                <c:pt idx="293">
                  <c:v>632.5</c:v>
                </c:pt>
                <c:pt idx="294">
                  <c:v>582.5</c:v>
                </c:pt>
                <c:pt idx="295">
                  <c:v>120.0</c:v>
                </c:pt>
                <c:pt idx="296">
                  <c:v>430.0</c:v>
                </c:pt>
                <c:pt idx="297">
                  <c:v>740.0</c:v>
                </c:pt>
                <c:pt idx="298">
                  <c:v>285.0</c:v>
                </c:pt>
                <c:pt idx="299">
                  <c:v>-250.0</c:v>
                </c:pt>
                <c:pt idx="300">
                  <c:v>490.0</c:v>
                </c:pt>
                <c:pt idx="301">
                  <c:v>-15.0</c:v>
                </c:pt>
                <c:pt idx="302">
                  <c:v>-427.5</c:v>
                </c:pt>
                <c:pt idx="303">
                  <c:v>195.0</c:v>
                </c:pt>
                <c:pt idx="304">
                  <c:v>-260.0</c:v>
                </c:pt>
                <c:pt idx="305">
                  <c:v>-155.0</c:v>
                </c:pt>
                <c:pt idx="306">
                  <c:v>10.0</c:v>
                </c:pt>
                <c:pt idx="307">
                  <c:v>1472.5</c:v>
                </c:pt>
                <c:pt idx="308">
                  <c:v>57.5</c:v>
                </c:pt>
                <c:pt idx="309">
                  <c:v>-115.0</c:v>
                </c:pt>
                <c:pt idx="310">
                  <c:v>387.5</c:v>
                </c:pt>
                <c:pt idx="311">
                  <c:v>2442.5</c:v>
                </c:pt>
                <c:pt idx="312">
                  <c:v>-155.0</c:v>
                </c:pt>
                <c:pt idx="313">
                  <c:v>920.0</c:v>
                </c:pt>
                <c:pt idx="314">
                  <c:v>-325.0</c:v>
                </c:pt>
                <c:pt idx="315">
                  <c:v>120.0</c:v>
                </c:pt>
                <c:pt idx="316">
                  <c:v>885.0</c:v>
                </c:pt>
                <c:pt idx="317">
                  <c:v>350.0</c:v>
                </c:pt>
                <c:pt idx="318">
                  <c:v>2190.0</c:v>
                </c:pt>
                <c:pt idx="319">
                  <c:v>751.25</c:v>
                </c:pt>
                <c:pt idx="320">
                  <c:v>4400.0</c:v>
                </c:pt>
                <c:pt idx="321">
                  <c:v>-130.0</c:v>
                </c:pt>
                <c:pt idx="322">
                  <c:v>-367.5</c:v>
                </c:pt>
                <c:pt idx="323">
                  <c:v>17.5</c:v>
                </c:pt>
                <c:pt idx="324">
                  <c:v>95.0</c:v>
                </c:pt>
                <c:pt idx="325">
                  <c:v>-400.0</c:v>
                </c:pt>
                <c:pt idx="326">
                  <c:v>35.0</c:v>
                </c:pt>
                <c:pt idx="327">
                  <c:v>1900.0</c:v>
                </c:pt>
                <c:pt idx="328">
                  <c:v>310.0</c:v>
                </c:pt>
                <c:pt idx="329">
                  <c:v>905.0</c:v>
                </c:pt>
                <c:pt idx="330">
                  <c:v>230.0</c:v>
                </c:pt>
                <c:pt idx="331">
                  <c:v>1133.75</c:v>
                </c:pt>
                <c:pt idx="332">
                  <c:v>2005.0</c:v>
                </c:pt>
                <c:pt idx="333">
                  <c:v>1715.0</c:v>
                </c:pt>
                <c:pt idx="334">
                  <c:v>-150.0</c:v>
                </c:pt>
                <c:pt idx="335">
                  <c:v>-65.0</c:v>
                </c:pt>
                <c:pt idx="336">
                  <c:v>1335.0</c:v>
                </c:pt>
                <c:pt idx="337">
                  <c:v>-355.0</c:v>
                </c:pt>
                <c:pt idx="338">
                  <c:v>-700.0</c:v>
                </c:pt>
                <c:pt idx="339">
                  <c:v>37.5</c:v>
                </c:pt>
                <c:pt idx="340">
                  <c:v>-615.0</c:v>
                </c:pt>
                <c:pt idx="341">
                  <c:v>-66.25</c:v>
                </c:pt>
                <c:pt idx="342">
                  <c:v>290.0</c:v>
                </c:pt>
                <c:pt idx="343">
                  <c:v>-72.5</c:v>
                </c:pt>
                <c:pt idx="344">
                  <c:v>-152.5</c:v>
                </c:pt>
                <c:pt idx="345">
                  <c:v>-347.5</c:v>
                </c:pt>
                <c:pt idx="346">
                  <c:v>-458.75</c:v>
                </c:pt>
                <c:pt idx="347">
                  <c:v>-107.5</c:v>
                </c:pt>
                <c:pt idx="348">
                  <c:v>-160.0</c:v>
                </c:pt>
                <c:pt idx="349">
                  <c:v>-670.0</c:v>
                </c:pt>
                <c:pt idx="350">
                  <c:v>-335.0</c:v>
                </c:pt>
                <c:pt idx="351">
                  <c:v>-572.5</c:v>
                </c:pt>
                <c:pt idx="352">
                  <c:v>-175.0</c:v>
                </c:pt>
                <c:pt idx="353">
                  <c:v>-175.0</c:v>
                </c:pt>
                <c:pt idx="354">
                  <c:v>-175.0</c:v>
                </c:pt>
                <c:pt idx="355">
                  <c:v>-167.5</c:v>
                </c:pt>
                <c:pt idx="356">
                  <c:v>200.0</c:v>
                </c:pt>
                <c:pt idx="357">
                  <c:v>-55.0</c:v>
                </c:pt>
                <c:pt idx="358">
                  <c:v>110.0</c:v>
                </c:pt>
                <c:pt idx="359">
                  <c:v>-75.0</c:v>
                </c:pt>
                <c:pt idx="360">
                  <c:v>-175.0</c:v>
                </c:pt>
                <c:pt idx="361">
                  <c:v>-115.0</c:v>
                </c:pt>
                <c:pt idx="362">
                  <c:v>-100.0</c:v>
                </c:pt>
                <c:pt idx="363">
                  <c:v>-55.0</c:v>
                </c:pt>
                <c:pt idx="364">
                  <c:v>-115.0</c:v>
                </c:pt>
                <c:pt idx="365">
                  <c:v>-175.0</c:v>
                </c:pt>
                <c:pt idx="366">
                  <c:v>-420.0</c:v>
                </c:pt>
                <c:pt idx="367">
                  <c:v>-305.0</c:v>
                </c:pt>
                <c:pt idx="368">
                  <c:v>465.0</c:v>
                </c:pt>
                <c:pt idx="369">
                  <c:v>-430.0</c:v>
                </c:pt>
                <c:pt idx="370">
                  <c:v>1770.0</c:v>
                </c:pt>
                <c:pt idx="371">
                  <c:v>-475.0</c:v>
                </c:pt>
                <c:pt idx="372">
                  <c:v>-480.0</c:v>
                </c:pt>
                <c:pt idx="373">
                  <c:v>460.0</c:v>
                </c:pt>
                <c:pt idx="374">
                  <c:v>-361.25</c:v>
                </c:pt>
                <c:pt idx="375">
                  <c:v>-170.0</c:v>
                </c:pt>
                <c:pt idx="376">
                  <c:v>-170.0</c:v>
                </c:pt>
                <c:pt idx="377">
                  <c:v>560.0</c:v>
                </c:pt>
                <c:pt idx="378">
                  <c:v>-151.25</c:v>
                </c:pt>
                <c:pt idx="379">
                  <c:v>-445.0</c:v>
                </c:pt>
                <c:pt idx="380">
                  <c:v>-100.0</c:v>
                </c:pt>
                <c:pt idx="381">
                  <c:v>25.0</c:v>
                </c:pt>
                <c:pt idx="382">
                  <c:v>-25.0</c:v>
                </c:pt>
                <c:pt idx="383">
                  <c:v>55.0</c:v>
                </c:pt>
                <c:pt idx="384">
                  <c:v>-55.0</c:v>
                </c:pt>
                <c:pt idx="385">
                  <c:v>-135.0</c:v>
                </c:pt>
                <c:pt idx="386">
                  <c:v>1673.75</c:v>
                </c:pt>
                <c:pt idx="387">
                  <c:v>-275.0</c:v>
                </c:pt>
                <c:pt idx="388">
                  <c:v>1693.75</c:v>
                </c:pt>
                <c:pt idx="389">
                  <c:v>-165.0</c:v>
                </c:pt>
                <c:pt idx="390">
                  <c:v>1875.0</c:v>
                </c:pt>
                <c:pt idx="391">
                  <c:v>235.0</c:v>
                </c:pt>
                <c:pt idx="392">
                  <c:v>-200.0</c:v>
                </c:pt>
                <c:pt idx="393">
                  <c:v>410.0</c:v>
                </c:pt>
                <c:pt idx="394">
                  <c:v>-328.75</c:v>
                </c:pt>
                <c:pt idx="395">
                  <c:v>-170.0</c:v>
                </c:pt>
                <c:pt idx="396">
                  <c:v>-51.25</c:v>
                </c:pt>
                <c:pt idx="397">
                  <c:v>952.5</c:v>
                </c:pt>
                <c:pt idx="398">
                  <c:v>-332.5</c:v>
                </c:pt>
                <c:pt idx="399">
                  <c:v>-212.5</c:v>
                </c:pt>
                <c:pt idx="400">
                  <c:v>125.0</c:v>
                </c:pt>
                <c:pt idx="401">
                  <c:v>715.0</c:v>
                </c:pt>
                <c:pt idx="402">
                  <c:v>5933.75</c:v>
                </c:pt>
                <c:pt idx="403">
                  <c:v>650.0</c:v>
                </c:pt>
                <c:pt idx="404">
                  <c:v>633.75</c:v>
                </c:pt>
                <c:pt idx="405">
                  <c:v>-342.5</c:v>
                </c:pt>
                <c:pt idx="406">
                  <c:v>1825.0</c:v>
                </c:pt>
                <c:pt idx="407">
                  <c:v>810.0</c:v>
                </c:pt>
                <c:pt idx="408">
                  <c:v>398.75</c:v>
                </c:pt>
                <c:pt idx="409">
                  <c:v>205.0</c:v>
                </c:pt>
                <c:pt idx="410">
                  <c:v>197.5</c:v>
                </c:pt>
                <c:pt idx="411">
                  <c:v>143.75</c:v>
                </c:pt>
                <c:pt idx="412">
                  <c:v>135.0</c:v>
                </c:pt>
                <c:pt idx="413">
                  <c:v>330.0</c:v>
                </c:pt>
                <c:pt idx="414">
                  <c:v>-100.0</c:v>
                </c:pt>
                <c:pt idx="415">
                  <c:v>87.5</c:v>
                </c:pt>
                <c:pt idx="416">
                  <c:v>2305.0</c:v>
                </c:pt>
                <c:pt idx="417">
                  <c:v>235.0</c:v>
                </c:pt>
                <c:pt idx="418">
                  <c:v>560.0</c:v>
                </c:pt>
                <c:pt idx="419">
                  <c:v>3280.0</c:v>
                </c:pt>
                <c:pt idx="420">
                  <c:v>270.0</c:v>
                </c:pt>
                <c:pt idx="421">
                  <c:v>345.0</c:v>
                </c:pt>
                <c:pt idx="422">
                  <c:v>100.0</c:v>
                </c:pt>
                <c:pt idx="423">
                  <c:v>-60.0</c:v>
                </c:pt>
                <c:pt idx="424">
                  <c:v>1850.0</c:v>
                </c:pt>
                <c:pt idx="425">
                  <c:v>1152.5</c:v>
                </c:pt>
                <c:pt idx="426">
                  <c:v>260.0</c:v>
                </c:pt>
                <c:pt idx="427">
                  <c:v>78.75</c:v>
                </c:pt>
                <c:pt idx="428">
                  <c:v>0.0</c:v>
                </c:pt>
                <c:pt idx="429">
                  <c:v>125.0</c:v>
                </c:pt>
                <c:pt idx="430">
                  <c:v>-160.0</c:v>
                </c:pt>
                <c:pt idx="431">
                  <c:v>37.5</c:v>
                </c:pt>
                <c:pt idx="432">
                  <c:v>1297.5</c:v>
                </c:pt>
                <c:pt idx="433">
                  <c:v>60.0</c:v>
                </c:pt>
                <c:pt idx="434">
                  <c:v>-190.0</c:v>
                </c:pt>
                <c:pt idx="435">
                  <c:v>-502.5</c:v>
                </c:pt>
                <c:pt idx="436">
                  <c:v>1485.0</c:v>
                </c:pt>
                <c:pt idx="437">
                  <c:v>2737.5</c:v>
                </c:pt>
                <c:pt idx="438">
                  <c:v>-300.0</c:v>
                </c:pt>
                <c:pt idx="439">
                  <c:v>-392.5</c:v>
                </c:pt>
                <c:pt idx="440">
                  <c:v>-115.0</c:v>
                </c:pt>
                <c:pt idx="441">
                  <c:v>745.0</c:v>
                </c:pt>
                <c:pt idx="442">
                  <c:v>220.0</c:v>
                </c:pt>
                <c:pt idx="443">
                  <c:v>272.5</c:v>
                </c:pt>
                <c:pt idx="444">
                  <c:v>590.0</c:v>
                </c:pt>
                <c:pt idx="445">
                  <c:v>1115.0</c:v>
                </c:pt>
                <c:pt idx="446">
                  <c:v>1320.0</c:v>
                </c:pt>
                <c:pt idx="447">
                  <c:v>3986.25</c:v>
                </c:pt>
                <c:pt idx="448">
                  <c:v>3045.0</c:v>
                </c:pt>
                <c:pt idx="449">
                  <c:v>135.0</c:v>
                </c:pt>
                <c:pt idx="450">
                  <c:v>-20.0</c:v>
                </c:pt>
                <c:pt idx="451">
                  <c:v>1460.0</c:v>
                </c:pt>
                <c:pt idx="452">
                  <c:v>3910.0</c:v>
                </c:pt>
                <c:pt idx="453">
                  <c:v>412.5</c:v>
                </c:pt>
                <c:pt idx="454">
                  <c:v>186.25</c:v>
                </c:pt>
                <c:pt idx="455">
                  <c:v>1150.0</c:v>
                </c:pt>
                <c:pt idx="456">
                  <c:v>600.0</c:v>
                </c:pt>
                <c:pt idx="457">
                  <c:v>1212.5</c:v>
                </c:pt>
                <c:pt idx="458">
                  <c:v>-360.0</c:v>
                </c:pt>
                <c:pt idx="459">
                  <c:v>-323.75</c:v>
                </c:pt>
                <c:pt idx="460">
                  <c:v>-65.0</c:v>
                </c:pt>
                <c:pt idx="461">
                  <c:v>2960.0</c:v>
                </c:pt>
                <c:pt idx="462">
                  <c:v>3217.5</c:v>
                </c:pt>
                <c:pt idx="463">
                  <c:v>255.0</c:v>
                </c:pt>
                <c:pt idx="464">
                  <c:v>647.5</c:v>
                </c:pt>
                <c:pt idx="465">
                  <c:v>-197.5</c:v>
                </c:pt>
                <c:pt idx="466">
                  <c:v>393.75</c:v>
                </c:pt>
                <c:pt idx="467">
                  <c:v>-235.0</c:v>
                </c:pt>
                <c:pt idx="468">
                  <c:v>-217.5</c:v>
                </c:pt>
                <c:pt idx="469">
                  <c:v>3038.75</c:v>
                </c:pt>
                <c:pt idx="470">
                  <c:v>-155.0</c:v>
                </c:pt>
                <c:pt idx="471">
                  <c:v>210.0</c:v>
                </c:pt>
                <c:pt idx="472">
                  <c:v>-5.0</c:v>
                </c:pt>
                <c:pt idx="473">
                  <c:v>65.0</c:v>
                </c:pt>
                <c:pt idx="474">
                  <c:v>-145.0</c:v>
                </c:pt>
                <c:pt idx="475">
                  <c:v>-100.0</c:v>
                </c:pt>
                <c:pt idx="476">
                  <c:v>-175.0</c:v>
                </c:pt>
                <c:pt idx="477">
                  <c:v>-175.0</c:v>
                </c:pt>
                <c:pt idx="478">
                  <c:v>-100.0</c:v>
                </c:pt>
                <c:pt idx="479">
                  <c:v>-145.0</c:v>
                </c:pt>
                <c:pt idx="480">
                  <c:v>-100.0</c:v>
                </c:pt>
                <c:pt idx="481">
                  <c:v>-85.0</c:v>
                </c:pt>
                <c:pt idx="482">
                  <c:v>-70.0</c:v>
                </c:pt>
                <c:pt idx="483">
                  <c:v>-70.0</c:v>
                </c:pt>
                <c:pt idx="484">
                  <c:v>-160.0</c:v>
                </c:pt>
                <c:pt idx="485">
                  <c:v>513.75</c:v>
                </c:pt>
                <c:pt idx="486">
                  <c:v>-233.75</c:v>
                </c:pt>
                <c:pt idx="487">
                  <c:v>-415.0</c:v>
                </c:pt>
                <c:pt idx="488">
                  <c:v>-237.5</c:v>
                </c:pt>
                <c:pt idx="489">
                  <c:v>52.5</c:v>
                </c:pt>
                <c:pt idx="490">
                  <c:v>5.0</c:v>
                </c:pt>
                <c:pt idx="491">
                  <c:v>220.0</c:v>
                </c:pt>
                <c:pt idx="492">
                  <c:v>877.5</c:v>
                </c:pt>
                <c:pt idx="493">
                  <c:v>90.0</c:v>
                </c:pt>
                <c:pt idx="494">
                  <c:v>-310.0</c:v>
                </c:pt>
                <c:pt idx="495">
                  <c:v>-260.0</c:v>
                </c:pt>
                <c:pt idx="496">
                  <c:v>-277.5</c:v>
                </c:pt>
                <c:pt idx="497">
                  <c:v>-285.0</c:v>
                </c:pt>
                <c:pt idx="498">
                  <c:v>-35.0</c:v>
                </c:pt>
                <c:pt idx="499">
                  <c:v>673.75</c:v>
                </c:pt>
                <c:pt idx="500">
                  <c:v>-516.25</c:v>
                </c:pt>
                <c:pt idx="501">
                  <c:v>-35.0</c:v>
                </c:pt>
                <c:pt idx="502">
                  <c:v>220.0</c:v>
                </c:pt>
                <c:pt idx="503">
                  <c:v>615.0</c:v>
                </c:pt>
                <c:pt idx="504">
                  <c:v>235.0</c:v>
                </c:pt>
                <c:pt idx="505">
                  <c:v>-136.25</c:v>
                </c:pt>
                <c:pt idx="506">
                  <c:v>-305.0</c:v>
                </c:pt>
                <c:pt idx="507">
                  <c:v>-265.0</c:v>
                </c:pt>
                <c:pt idx="508">
                  <c:v>405.0</c:v>
                </c:pt>
                <c:pt idx="509">
                  <c:v>15.0</c:v>
                </c:pt>
                <c:pt idx="510">
                  <c:v>1500.0</c:v>
                </c:pt>
                <c:pt idx="511">
                  <c:v>100.0</c:v>
                </c:pt>
                <c:pt idx="512">
                  <c:v>-215.0</c:v>
                </c:pt>
                <c:pt idx="513">
                  <c:v>525.0</c:v>
                </c:pt>
                <c:pt idx="514">
                  <c:v>-365.0</c:v>
                </c:pt>
                <c:pt idx="515">
                  <c:v>-265.0</c:v>
                </c:pt>
                <c:pt idx="516">
                  <c:v>2383.75</c:v>
                </c:pt>
                <c:pt idx="517">
                  <c:v>-235.0</c:v>
                </c:pt>
                <c:pt idx="518">
                  <c:v>390.0</c:v>
                </c:pt>
                <c:pt idx="519">
                  <c:v>135.0</c:v>
                </c:pt>
                <c:pt idx="520">
                  <c:v>-111.25</c:v>
                </c:pt>
                <c:pt idx="521">
                  <c:v>1455.0</c:v>
                </c:pt>
                <c:pt idx="522">
                  <c:v>-50.0</c:v>
                </c:pt>
                <c:pt idx="523">
                  <c:v>-102.5</c:v>
                </c:pt>
                <c:pt idx="524">
                  <c:v>410.0</c:v>
                </c:pt>
                <c:pt idx="525">
                  <c:v>940.0</c:v>
                </c:pt>
                <c:pt idx="526">
                  <c:v>8.75</c:v>
                </c:pt>
                <c:pt idx="527">
                  <c:v>540.0</c:v>
                </c:pt>
                <c:pt idx="528">
                  <c:v>160.0</c:v>
                </c:pt>
                <c:pt idx="529">
                  <c:v>-345.0</c:v>
                </c:pt>
                <c:pt idx="530">
                  <c:v>245.0</c:v>
                </c:pt>
                <c:pt idx="531">
                  <c:v>3593.75</c:v>
                </c:pt>
                <c:pt idx="532">
                  <c:v>2063.75</c:v>
                </c:pt>
                <c:pt idx="533">
                  <c:v>50.0</c:v>
                </c:pt>
                <c:pt idx="534">
                  <c:v>410.0</c:v>
                </c:pt>
                <c:pt idx="535">
                  <c:v>20.0</c:v>
                </c:pt>
                <c:pt idx="536">
                  <c:v>70.0</c:v>
                </c:pt>
                <c:pt idx="537">
                  <c:v>405.0</c:v>
                </c:pt>
                <c:pt idx="538">
                  <c:v>-258.75</c:v>
                </c:pt>
                <c:pt idx="539">
                  <c:v>1930.0</c:v>
                </c:pt>
                <c:pt idx="540">
                  <c:v>615.0</c:v>
                </c:pt>
                <c:pt idx="541">
                  <c:v>105.0</c:v>
                </c:pt>
                <c:pt idx="542">
                  <c:v>1740.0</c:v>
                </c:pt>
                <c:pt idx="543">
                  <c:v>-60.0</c:v>
                </c:pt>
                <c:pt idx="544">
                  <c:v>2660.0</c:v>
                </c:pt>
                <c:pt idx="545">
                  <c:v>438.75</c:v>
                </c:pt>
                <c:pt idx="546">
                  <c:v>1545.0</c:v>
                </c:pt>
                <c:pt idx="547">
                  <c:v>710.0</c:v>
                </c:pt>
                <c:pt idx="548">
                  <c:v>-105.0</c:v>
                </c:pt>
                <c:pt idx="549">
                  <c:v>190.0</c:v>
                </c:pt>
                <c:pt idx="550">
                  <c:v>745.0</c:v>
                </c:pt>
                <c:pt idx="551">
                  <c:v>145.0</c:v>
                </c:pt>
                <c:pt idx="552">
                  <c:v>35.0</c:v>
                </c:pt>
                <c:pt idx="553">
                  <c:v>-100.0</c:v>
                </c:pt>
                <c:pt idx="554">
                  <c:v>20.0</c:v>
                </c:pt>
                <c:pt idx="555">
                  <c:v>-55.0</c:v>
                </c:pt>
                <c:pt idx="556">
                  <c:v>-175.0</c:v>
                </c:pt>
                <c:pt idx="557">
                  <c:v>-100.0</c:v>
                </c:pt>
                <c:pt idx="558">
                  <c:v>155.0</c:v>
                </c:pt>
                <c:pt idx="559">
                  <c:v>-175.0</c:v>
                </c:pt>
                <c:pt idx="560">
                  <c:v>-175.0</c:v>
                </c:pt>
                <c:pt idx="561">
                  <c:v>65.0</c:v>
                </c:pt>
                <c:pt idx="562">
                  <c:v>-96.25</c:v>
                </c:pt>
                <c:pt idx="563">
                  <c:v>-130.0</c:v>
                </c:pt>
                <c:pt idx="564">
                  <c:v>65.0</c:v>
                </c:pt>
                <c:pt idx="565">
                  <c:v>-175.0</c:v>
                </c:pt>
                <c:pt idx="566">
                  <c:v>1265.0</c:v>
                </c:pt>
                <c:pt idx="567">
                  <c:v>340.0</c:v>
                </c:pt>
                <c:pt idx="568">
                  <c:v>2975.0</c:v>
                </c:pt>
                <c:pt idx="569">
                  <c:v>5282.5</c:v>
                </c:pt>
                <c:pt idx="570">
                  <c:v>1166.25</c:v>
                </c:pt>
                <c:pt idx="571">
                  <c:v>650.0</c:v>
                </c:pt>
                <c:pt idx="572">
                  <c:v>580.0</c:v>
                </c:pt>
                <c:pt idx="573">
                  <c:v>740.0</c:v>
                </c:pt>
                <c:pt idx="574">
                  <c:v>-315.0</c:v>
                </c:pt>
                <c:pt idx="575">
                  <c:v>115.0</c:v>
                </c:pt>
                <c:pt idx="576">
                  <c:v>-70.0</c:v>
                </c:pt>
                <c:pt idx="577">
                  <c:v>510.0</c:v>
                </c:pt>
                <c:pt idx="578">
                  <c:v>1400.0</c:v>
                </c:pt>
                <c:pt idx="579">
                  <c:v>1397.5</c:v>
                </c:pt>
                <c:pt idx="580">
                  <c:v>421.25</c:v>
                </c:pt>
                <c:pt idx="581">
                  <c:v>845.0</c:v>
                </c:pt>
                <c:pt idx="582">
                  <c:v>940.0</c:v>
                </c:pt>
                <c:pt idx="583">
                  <c:v>110.0</c:v>
                </c:pt>
                <c:pt idx="584">
                  <c:v>265.0</c:v>
                </c:pt>
                <c:pt idx="585">
                  <c:v>545.0</c:v>
                </c:pt>
                <c:pt idx="586">
                  <c:v>1630.0</c:v>
                </c:pt>
                <c:pt idx="587">
                  <c:v>80.0</c:v>
                </c:pt>
                <c:pt idx="588">
                  <c:v>330.0</c:v>
                </c:pt>
                <c:pt idx="589">
                  <c:v>-75.0</c:v>
                </c:pt>
                <c:pt idx="590">
                  <c:v>940.0</c:v>
                </c:pt>
                <c:pt idx="591">
                  <c:v>850.0</c:v>
                </c:pt>
                <c:pt idx="592">
                  <c:v>98.75</c:v>
                </c:pt>
                <c:pt idx="593">
                  <c:v>-140.0</c:v>
                </c:pt>
                <c:pt idx="594">
                  <c:v>30.0</c:v>
                </c:pt>
                <c:pt idx="595">
                  <c:v>-106.25</c:v>
                </c:pt>
                <c:pt idx="596">
                  <c:v>-150.0</c:v>
                </c:pt>
                <c:pt idx="597">
                  <c:v>135.0</c:v>
                </c:pt>
                <c:pt idx="598">
                  <c:v>-5.0</c:v>
                </c:pt>
                <c:pt idx="599">
                  <c:v>40.0</c:v>
                </c:pt>
                <c:pt idx="600">
                  <c:v>-112.5</c:v>
                </c:pt>
                <c:pt idx="601">
                  <c:v>73.75</c:v>
                </c:pt>
                <c:pt idx="602">
                  <c:v>-335.0</c:v>
                </c:pt>
                <c:pt idx="603">
                  <c:v>-256.25</c:v>
                </c:pt>
                <c:pt idx="604">
                  <c:v>-160.0</c:v>
                </c:pt>
                <c:pt idx="605">
                  <c:v>1115.0</c:v>
                </c:pt>
                <c:pt idx="606">
                  <c:v>1077.5</c:v>
                </c:pt>
                <c:pt idx="607">
                  <c:v>935.0</c:v>
                </c:pt>
                <c:pt idx="608">
                  <c:v>600.0</c:v>
                </c:pt>
                <c:pt idx="609">
                  <c:v>175.0</c:v>
                </c:pt>
                <c:pt idx="610">
                  <c:v>1667.5</c:v>
                </c:pt>
                <c:pt idx="611">
                  <c:v>567.5</c:v>
                </c:pt>
                <c:pt idx="612">
                  <c:v>-62.5</c:v>
                </c:pt>
                <c:pt idx="613">
                  <c:v>80.0</c:v>
                </c:pt>
                <c:pt idx="614">
                  <c:v>-370.0</c:v>
                </c:pt>
                <c:pt idx="615">
                  <c:v>827.5</c:v>
                </c:pt>
                <c:pt idx="616">
                  <c:v>532.5</c:v>
                </c:pt>
                <c:pt idx="617">
                  <c:v>-20.0</c:v>
                </c:pt>
                <c:pt idx="618">
                  <c:v>-115.0</c:v>
                </c:pt>
                <c:pt idx="619">
                  <c:v>233.75</c:v>
                </c:pt>
                <c:pt idx="620">
                  <c:v>-265.0</c:v>
                </c:pt>
                <c:pt idx="621">
                  <c:v>880.0</c:v>
                </c:pt>
                <c:pt idx="622">
                  <c:v>1050.0</c:v>
                </c:pt>
                <c:pt idx="623">
                  <c:v>360.0</c:v>
                </c:pt>
                <c:pt idx="624">
                  <c:v>-40.0</c:v>
                </c:pt>
                <c:pt idx="625">
                  <c:v>-55.0</c:v>
                </c:pt>
                <c:pt idx="626">
                  <c:v>1570.0</c:v>
                </c:pt>
                <c:pt idx="627">
                  <c:v>1260.0</c:v>
                </c:pt>
                <c:pt idx="628">
                  <c:v>25.0</c:v>
                </c:pt>
                <c:pt idx="629">
                  <c:v>780.0</c:v>
                </c:pt>
                <c:pt idx="630">
                  <c:v>590.0</c:v>
                </c:pt>
                <c:pt idx="631">
                  <c:v>1100.0</c:v>
                </c:pt>
                <c:pt idx="632">
                  <c:v>118.75</c:v>
                </c:pt>
                <c:pt idx="633">
                  <c:v>1045.0</c:v>
                </c:pt>
                <c:pt idx="634">
                  <c:v>595.0</c:v>
                </c:pt>
                <c:pt idx="635">
                  <c:v>785.0</c:v>
                </c:pt>
                <c:pt idx="636">
                  <c:v>105.0</c:v>
                </c:pt>
                <c:pt idx="637">
                  <c:v>-175.0</c:v>
                </c:pt>
                <c:pt idx="638">
                  <c:v>-380.0</c:v>
                </c:pt>
                <c:pt idx="639">
                  <c:v>430.0</c:v>
                </c:pt>
                <c:pt idx="640">
                  <c:v>-170.0</c:v>
                </c:pt>
                <c:pt idx="641">
                  <c:v>10.0</c:v>
                </c:pt>
                <c:pt idx="642">
                  <c:v>115.0</c:v>
                </c:pt>
                <c:pt idx="643">
                  <c:v>-275.0</c:v>
                </c:pt>
                <c:pt idx="644">
                  <c:v>265.0</c:v>
                </c:pt>
                <c:pt idx="645">
                  <c:v>-142.5</c:v>
                </c:pt>
                <c:pt idx="646">
                  <c:v>-245.0</c:v>
                </c:pt>
                <c:pt idx="647">
                  <c:v>-271.25</c:v>
                </c:pt>
                <c:pt idx="648">
                  <c:v>62.5</c:v>
                </c:pt>
                <c:pt idx="649">
                  <c:v>-215.0</c:v>
                </c:pt>
                <c:pt idx="650">
                  <c:v>25.0</c:v>
                </c:pt>
                <c:pt idx="651">
                  <c:v>-161.25</c:v>
                </c:pt>
                <c:pt idx="652">
                  <c:v>-107.5</c:v>
                </c:pt>
                <c:pt idx="653">
                  <c:v>-507.5</c:v>
                </c:pt>
                <c:pt idx="654">
                  <c:v>-130.0</c:v>
                </c:pt>
                <c:pt idx="655">
                  <c:v>-326.25</c:v>
                </c:pt>
                <c:pt idx="656">
                  <c:v>660.0</c:v>
                </c:pt>
                <c:pt idx="657">
                  <c:v>10.0</c:v>
                </c:pt>
                <c:pt idx="658">
                  <c:v>1418.75</c:v>
                </c:pt>
                <c:pt idx="659">
                  <c:v>226.25</c:v>
                </c:pt>
                <c:pt idx="660">
                  <c:v>660.0</c:v>
                </c:pt>
                <c:pt idx="661">
                  <c:v>-450.0</c:v>
                </c:pt>
                <c:pt idx="662">
                  <c:v>-325.0</c:v>
                </c:pt>
                <c:pt idx="663">
                  <c:v>-345.0</c:v>
                </c:pt>
                <c:pt idx="664">
                  <c:v>526.25</c:v>
                </c:pt>
                <c:pt idx="665">
                  <c:v>-501.25</c:v>
                </c:pt>
                <c:pt idx="666">
                  <c:v>-185.0</c:v>
                </c:pt>
                <c:pt idx="667">
                  <c:v>-60.0</c:v>
                </c:pt>
                <c:pt idx="668">
                  <c:v>230.0</c:v>
                </c:pt>
                <c:pt idx="669">
                  <c:v>35.0</c:v>
                </c:pt>
                <c:pt idx="670">
                  <c:v>-65.0</c:v>
                </c:pt>
                <c:pt idx="671">
                  <c:v>2095.0</c:v>
                </c:pt>
                <c:pt idx="672">
                  <c:v>-65.0</c:v>
                </c:pt>
                <c:pt idx="673">
                  <c:v>-410.0</c:v>
                </c:pt>
                <c:pt idx="674">
                  <c:v>1563.75</c:v>
                </c:pt>
                <c:pt idx="675">
                  <c:v>251.25</c:v>
                </c:pt>
                <c:pt idx="676">
                  <c:v>2838.75</c:v>
                </c:pt>
                <c:pt idx="677">
                  <c:v>1362.5</c:v>
                </c:pt>
                <c:pt idx="678">
                  <c:v>-265.0</c:v>
                </c:pt>
                <c:pt idx="679">
                  <c:v>-65.0</c:v>
                </c:pt>
                <c:pt idx="680">
                  <c:v>982.5</c:v>
                </c:pt>
                <c:pt idx="681">
                  <c:v>10.0</c:v>
                </c:pt>
                <c:pt idx="682">
                  <c:v>515.0</c:v>
                </c:pt>
                <c:pt idx="683">
                  <c:v>1002.5</c:v>
                </c:pt>
                <c:pt idx="684">
                  <c:v>3615.0</c:v>
                </c:pt>
                <c:pt idx="685">
                  <c:v>567.5</c:v>
                </c:pt>
                <c:pt idx="686">
                  <c:v>405.0</c:v>
                </c:pt>
                <c:pt idx="687">
                  <c:v>1347.5</c:v>
                </c:pt>
                <c:pt idx="688">
                  <c:v>200.0</c:v>
                </c:pt>
                <c:pt idx="689">
                  <c:v>-316.25</c:v>
                </c:pt>
                <c:pt idx="690">
                  <c:v>453.75</c:v>
                </c:pt>
                <c:pt idx="691">
                  <c:v>-211.25</c:v>
                </c:pt>
                <c:pt idx="692">
                  <c:v>12.5</c:v>
                </c:pt>
                <c:pt idx="693">
                  <c:v>-51.25</c:v>
                </c:pt>
                <c:pt idx="694">
                  <c:v>-90.0</c:v>
                </c:pt>
                <c:pt idx="695">
                  <c:v>350.0</c:v>
                </c:pt>
                <c:pt idx="696">
                  <c:v>-305.0</c:v>
                </c:pt>
                <c:pt idx="697">
                  <c:v>-95.0</c:v>
                </c:pt>
                <c:pt idx="698">
                  <c:v>-100.0</c:v>
                </c:pt>
                <c:pt idx="699">
                  <c:v>-320.0</c:v>
                </c:pt>
                <c:pt idx="700">
                  <c:v>-286.25</c:v>
                </c:pt>
                <c:pt idx="701">
                  <c:v>363.75</c:v>
                </c:pt>
                <c:pt idx="702">
                  <c:v>80.0</c:v>
                </c:pt>
                <c:pt idx="703">
                  <c:v>-452.5</c:v>
                </c:pt>
                <c:pt idx="704">
                  <c:v>-175.0</c:v>
                </c:pt>
                <c:pt idx="705">
                  <c:v>-300.0</c:v>
                </c:pt>
                <c:pt idx="706">
                  <c:v>-480.0</c:v>
                </c:pt>
                <c:pt idx="707">
                  <c:v>435.0</c:v>
                </c:pt>
                <c:pt idx="708">
                  <c:v>1032.5</c:v>
                </c:pt>
                <c:pt idx="709">
                  <c:v>-7.5</c:v>
                </c:pt>
                <c:pt idx="710">
                  <c:v>160.0</c:v>
                </c:pt>
                <c:pt idx="711">
                  <c:v>905.0</c:v>
                </c:pt>
                <c:pt idx="712">
                  <c:v>-85.0</c:v>
                </c:pt>
                <c:pt idx="713">
                  <c:v>-357.5</c:v>
                </c:pt>
                <c:pt idx="714">
                  <c:v>990.0</c:v>
                </c:pt>
                <c:pt idx="715">
                  <c:v>-270.0</c:v>
                </c:pt>
                <c:pt idx="716">
                  <c:v>-105.0</c:v>
                </c:pt>
                <c:pt idx="717">
                  <c:v>-160.0</c:v>
                </c:pt>
                <c:pt idx="718">
                  <c:v>4663.75</c:v>
                </c:pt>
                <c:pt idx="719">
                  <c:v>-75.0</c:v>
                </c:pt>
                <c:pt idx="720">
                  <c:v>240.0</c:v>
                </c:pt>
                <c:pt idx="721">
                  <c:v>1440.0</c:v>
                </c:pt>
                <c:pt idx="722">
                  <c:v>1201.25</c:v>
                </c:pt>
                <c:pt idx="723">
                  <c:v>68.75</c:v>
                </c:pt>
                <c:pt idx="724">
                  <c:v>847.5</c:v>
                </c:pt>
                <c:pt idx="725">
                  <c:v>125.0</c:v>
                </c:pt>
                <c:pt idx="726">
                  <c:v>-175.0</c:v>
                </c:pt>
                <c:pt idx="727">
                  <c:v>95.0</c:v>
                </c:pt>
                <c:pt idx="728">
                  <c:v>-85.0</c:v>
                </c:pt>
                <c:pt idx="729">
                  <c:v>-85.0</c:v>
                </c:pt>
                <c:pt idx="730">
                  <c:v>-175.0</c:v>
                </c:pt>
                <c:pt idx="731">
                  <c:v>50.0</c:v>
                </c:pt>
                <c:pt idx="732">
                  <c:v>-175.0</c:v>
                </c:pt>
                <c:pt idx="733">
                  <c:v>125.0</c:v>
                </c:pt>
                <c:pt idx="734">
                  <c:v>20.0</c:v>
                </c:pt>
                <c:pt idx="735">
                  <c:v>95.0</c:v>
                </c:pt>
                <c:pt idx="736">
                  <c:v>-115.0</c:v>
                </c:pt>
                <c:pt idx="737">
                  <c:v>125.0</c:v>
                </c:pt>
                <c:pt idx="738">
                  <c:v>5.0</c:v>
                </c:pt>
                <c:pt idx="739">
                  <c:v>675.0</c:v>
                </c:pt>
                <c:pt idx="740">
                  <c:v>35.0</c:v>
                </c:pt>
                <c:pt idx="741">
                  <c:v>930.0</c:v>
                </c:pt>
                <c:pt idx="742">
                  <c:v>235.0</c:v>
                </c:pt>
                <c:pt idx="743">
                  <c:v>-115.0</c:v>
                </c:pt>
                <c:pt idx="744">
                  <c:v>-55.0</c:v>
                </c:pt>
                <c:pt idx="745">
                  <c:v>452.5</c:v>
                </c:pt>
                <c:pt idx="746">
                  <c:v>50.0</c:v>
                </c:pt>
                <c:pt idx="747">
                  <c:v>-110.0</c:v>
                </c:pt>
                <c:pt idx="748">
                  <c:v>75.0</c:v>
                </c:pt>
                <c:pt idx="749">
                  <c:v>150.0</c:v>
                </c:pt>
                <c:pt idx="750">
                  <c:v>455.0</c:v>
                </c:pt>
                <c:pt idx="751">
                  <c:v>2187.5</c:v>
                </c:pt>
                <c:pt idx="752">
                  <c:v>665.0</c:v>
                </c:pt>
                <c:pt idx="753">
                  <c:v>275.0</c:v>
                </c:pt>
                <c:pt idx="754">
                  <c:v>1345.0</c:v>
                </c:pt>
                <c:pt idx="755">
                  <c:v>160.0</c:v>
                </c:pt>
                <c:pt idx="756">
                  <c:v>1360.0</c:v>
                </c:pt>
                <c:pt idx="757">
                  <c:v>460.0</c:v>
                </c:pt>
                <c:pt idx="758">
                  <c:v>680.0</c:v>
                </c:pt>
                <c:pt idx="759">
                  <c:v>1280.0</c:v>
                </c:pt>
                <c:pt idx="760">
                  <c:v>1760.0</c:v>
                </c:pt>
                <c:pt idx="761">
                  <c:v>235.0</c:v>
                </c:pt>
                <c:pt idx="762">
                  <c:v>1580.0</c:v>
                </c:pt>
                <c:pt idx="763">
                  <c:v>470.0</c:v>
                </c:pt>
                <c:pt idx="764">
                  <c:v>115.0</c:v>
                </c:pt>
                <c:pt idx="765">
                  <c:v>260.0</c:v>
                </c:pt>
                <c:pt idx="766">
                  <c:v>2355.0</c:v>
                </c:pt>
                <c:pt idx="767">
                  <c:v>525.0</c:v>
                </c:pt>
                <c:pt idx="768">
                  <c:v>-140.0</c:v>
                </c:pt>
                <c:pt idx="769">
                  <c:v>670.0</c:v>
                </c:pt>
                <c:pt idx="770">
                  <c:v>1935.0</c:v>
                </c:pt>
                <c:pt idx="771">
                  <c:v>-90.0</c:v>
                </c:pt>
                <c:pt idx="772">
                  <c:v>190.0</c:v>
                </c:pt>
                <c:pt idx="773">
                  <c:v>3010.0</c:v>
                </c:pt>
                <c:pt idx="774">
                  <c:v>-185.0</c:v>
                </c:pt>
                <c:pt idx="775">
                  <c:v>290.0</c:v>
                </c:pt>
                <c:pt idx="776">
                  <c:v>150.0</c:v>
                </c:pt>
                <c:pt idx="777">
                  <c:v>-515.0</c:v>
                </c:pt>
                <c:pt idx="778">
                  <c:v>2220.0</c:v>
                </c:pt>
                <c:pt idx="779">
                  <c:v>350.0</c:v>
                </c:pt>
                <c:pt idx="780">
                  <c:v>-255.0</c:v>
                </c:pt>
                <c:pt idx="781">
                  <c:v>130.0</c:v>
                </c:pt>
                <c:pt idx="782">
                  <c:v>130.0</c:v>
                </c:pt>
                <c:pt idx="783">
                  <c:v>1875.0</c:v>
                </c:pt>
                <c:pt idx="784">
                  <c:v>2980.0</c:v>
                </c:pt>
                <c:pt idx="785">
                  <c:v>-250.0</c:v>
                </c:pt>
                <c:pt idx="786">
                  <c:v>1180.0</c:v>
                </c:pt>
                <c:pt idx="787">
                  <c:v>-107.5</c:v>
                </c:pt>
                <c:pt idx="788">
                  <c:v>-151.25</c:v>
                </c:pt>
                <c:pt idx="789">
                  <c:v>510.0</c:v>
                </c:pt>
                <c:pt idx="790">
                  <c:v>2360.0</c:v>
                </c:pt>
                <c:pt idx="791">
                  <c:v>915.0</c:v>
                </c:pt>
                <c:pt idx="792">
                  <c:v>0.0</c:v>
                </c:pt>
                <c:pt idx="793">
                  <c:v>-305.0</c:v>
                </c:pt>
                <c:pt idx="794">
                  <c:v>-77.5</c:v>
                </c:pt>
                <c:pt idx="795">
                  <c:v>2695.0</c:v>
                </c:pt>
                <c:pt idx="796">
                  <c:v>255.0</c:v>
                </c:pt>
                <c:pt idx="797">
                  <c:v>845.0</c:v>
                </c:pt>
                <c:pt idx="798">
                  <c:v>125.0</c:v>
                </c:pt>
                <c:pt idx="799">
                  <c:v>-145.0</c:v>
                </c:pt>
                <c:pt idx="800">
                  <c:v>-440.0</c:v>
                </c:pt>
                <c:pt idx="801">
                  <c:v>-685.0</c:v>
                </c:pt>
                <c:pt idx="802">
                  <c:v>3275.0</c:v>
                </c:pt>
                <c:pt idx="803">
                  <c:v>-42.5</c:v>
                </c:pt>
                <c:pt idx="804">
                  <c:v>-170.0</c:v>
                </c:pt>
                <c:pt idx="805">
                  <c:v>990.0</c:v>
                </c:pt>
                <c:pt idx="806">
                  <c:v>-26.25</c:v>
                </c:pt>
                <c:pt idx="807">
                  <c:v>-125.0</c:v>
                </c:pt>
                <c:pt idx="808">
                  <c:v>455.0</c:v>
                </c:pt>
                <c:pt idx="809">
                  <c:v>20.0</c:v>
                </c:pt>
                <c:pt idx="810">
                  <c:v>-228.75</c:v>
                </c:pt>
                <c:pt idx="811">
                  <c:v>872.5</c:v>
                </c:pt>
                <c:pt idx="812">
                  <c:v>-175.0</c:v>
                </c:pt>
                <c:pt idx="813">
                  <c:v>2120.0</c:v>
                </c:pt>
                <c:pt idx="814">
                  <c:v>1495.0</c:v>
                </c:pt>
                <c:pt idx="815">
                  <c:v>-302.5</c:v>
                </c:pt>
                <c:pt idx="816">
                  <c:v>115.0</c:v>
                </c:pt>
                <c:pt idx="817">
                  <c:v>177.5</c:v>
                </c:pt>
                <c:pt idx="818">
                  <c:v>-232.5</c:v>
                </c:pt>
                <c:pt idx="819">
                  <c:v>65.0</c:v>
                </c:pt>
                <c:pt idx="820">
                  <c:v>583.75</c:v>
                </c:pt>
                <c:pt idx="821">
                  <c:v>51.25</c:v>
                </c:pt>
                <c:pt idx="822">
                  <c:v>175.0</c:v>
                </c:pt>
                <c:pt idx="823">
                  <c:v>570.0</c:v>
                </c:pt>
                <c:pt idx="824">
                  <c:v>-232.5</c:v>
                </c:pt>
                <c:pt idx="825">
                  <c:v>905.0</c:v>
                </c:pt>
                <c:pt idx="826">
                  <c:v>-175.0</c:v>
                </c:pt>
                <c:pt idx="827">
                  <c:v>-175.0</c:v>
                </c:pt>
                <c:pt idx="828">
                  <c:v>92.5</c:v>
                </c:pt>
                <c:pt idx="829">
                  <c:v>45.0</c:v>
                </c:pt>
                <c:pt idx="830">
                  <c:v>-65.0</c:v>
                </c:pt>
                <c:pt idx="831">
                  <c:v>1348.75</c:v>
                </c:pt>
                <c:pt idx="832">
                  <c:v>41.25</c:v>
                </c:pt>
                <c:pt idx="833">
                  <c:v>-12.5</c:v>
                </c:pt>
                <c:pt idx="834">
                  <c:v>190.0</c:v>
                </c:pt>
                <c:pt idx="835">
                  <c:v>820.0</c:v>
                </c:pt>
                <c:pt idx="836">
                  <c:v>-175.0</c:v>
                </c:pt>
                <c:pt idx="837">
                  <c:v>-115.0</c:v>
                </c:pt>
                <c:pt idx="838">
                  <c:v>-115.0</c:v>
                </c:pt>
                <c:pt idx="839">
                  <c:v>-155.0</c:v>
                </c:pt>
                <c:pt idx="840">
                  <c:v>-35.0</c:v>
                </c:pt>
                <c:pt idx="841">
                  <c:v>275.0</c:v>
                </c:pt>
                <c:pt idx="842">
                  <c:v>-225.0</c:v>
                </c:pt>
                <c:pt idx="843">
                  <c:v>335.0</c:v>
                </c:pt>
                <c:pt idx="844">
                  <c:v>200.0</c:v>
                </c:pt>
                <c:pt idx="845">
                  <c:v>5.0</c:v>
                </c:pt>
                <c:pt idx="846">
                  <c:v>415.0</c:v>
                </c:pt>
                <c:pt idx="847">
                  <c:v>-105.0</c:v>
                </c:pt>
                <c:pt idx="848">
                  <c:v>-50.0</c:v>
                </c:pt>
                <c:pt idx="849">
                  <c:v>1260.0</c:v>
                </c:pt>
                <c:pt idx="850">
                  <c:v>545.0</c:v>
                </c:pt>
                <c:pt idx="851">
                  <c:v>490.0</c:v>
                </c:pt>
                <c:pt idx="852">
                  <c:v>3017.5</c:v>
                </c:pt>
                <c:pt idx="853">
                  <c:v>500.0</c:v>
                </c:pt>
                <c:pt idx="854">
                  <c:v>1550.0</c:v>
                </c:pt>
                <c:pt idx="855">
                  <c:v>280.0</c:v>
                </c:pt>
                <c:pt idx="856">
                  <c:v>-100.0</c:v>
                </c:pt>
                <c:pt idx="857">
                  <c:v>-380.0</c:v>
                </c:pt>
                <c:pt idx="858">
                  <c:v>1080.0</c:v>
                </c:pt>
                <c:pt idx="859">
                  <c:v>110.0</c:v>
                </c:pt>
                <c:pt idx="860">
                  <c:v>50.0</c:v>
                </c:pt>
                <c:pt idx="861">
                  <c:v>200.0</c:v>
                </c:pt>
                <c:pt idx="862">
                  <c:v>-175.0</c:v>
                </c:pt>
                <c:pt idx="863">
                  <c:v>-115.0</c:v>
                </c:pt>
                <c:pt idx="864">
                  <c:v>-145.0</c:v>
                </c:pt>
                <c:pt idx="865">
                  <c:v>-171.25</c:v>
                </c:pt>
                <c:pt idx="866">
                  <c:v>140.0</c:v>
                </c:pt>
                <c:pt idx="867">
                  <c:v>-6.25</c:v>
                </c:pt>
                <c:pt idx="868">
                  <c:v>-130.0</c:v>
                </c:pt>
                <c:pt idx="869">
                  <c:v>-175.0</c:v>
                </c:pt>
                <c:pt idx="870">
                  <c:v>38.75</c:v>
                </c:pt>
                <c:pt idx="871">
                  <c:v>-145.0</c:v>
                </c:pt>
                <c:pt idx="872">
                  <c:v>-175.0</c:v>
                </c:pt>
                <c:pt idx="873">
                  <c:v>107.5</c:v>
                </c:pt>
                <c:pt idx="874">
                  <c:v>8.75</c:v>
                </c:pt>
                <c:pt idx="875">
                  <c:v>-175.0</c:v>
                </c:pt>
                <c:pt idx="876">
                  <c:v>910.0</c:v>
                </c:pt>
                <c:pt idx="877">
                  <c:v>395.0</c:v>
                </c:pt>
                <c:pt idx="878">
                  <c:v>305.0</c:v>
                </c:pt>
                <c:pt idx="879">
                  <c:v>155.0</c:v>
                </c:pt>
                <c:pt idx="880">
                  <c:v>-25.0</c:v>
                </c:pt>
                <c:pt idx="881">
                  <c:v>15.0</c:v>
                </c:pt>
                <c:pt idx="882">
                  <c:v>280.0</c:v>
                </c:pt>
                <c:pt idx="883">
                  <c:v>1427.5</c:v>
                </c:pt>
                <c:pt idx="884">
                  <c:v>475.0</c:v>
                </c:pt>
                <c:pt idx="885">
                  <c:v>-300.0</c:v>
                </c:pt>
                <c:pt idx="886">
                  <c:v>-285.0</c:v>
                </c:pt>
                <c:pt idx="887">
                  <c:v>225.0</c:v>
                </c:pt>
                <c:pt idx="888">
                  <c:v>-295.0</c:v>
                </c:pt>
                <c:pt idx="889">
                  <c:v>-235.0</c:v>
                </c:pt>
                <c:pt idx="890">
                  <c:v>-445.0</c:v>
                </c:pt>
                <c:pt idx="891">
                  <c:v>-625.0</c:v>
                </c:pt>
                <c:pt idx="892">
                  <c:v>-236.25</c:v>
                </c:pt>
                <c:pt idx="893">
                  <c:v>-195.0</c:v>
                </c:pt>
                <c:pt idx="894">
                  <c:v>1245.0</c:v>
                </c:pt>
                <c:pt idx="895">
                  <c:v>160.0</c:v>
                </c:pt>
                <c:pt idx="896">
                  <c:v>435.0</c:v>
                </c:pt>
                <c:pt idx="897">
                  <c:v>-280.0</c:v>
                </c:pt>
                <c:pt idx="898">
                  <c:v>-248.75</c:v>
                </c:pt>
                <c:pt idx="899">
                  <c:v>298.75</c:v>
                </c:pt>
                <c:pt idx="900">
                  <c:v>-237.5</c:v>
                </c:pt>
                <c:pt idx="901">
                  <c:v>-30.0</c:v>
                </c:pt>
                <c:pt idx="902">
                  <c:v>108.75</c:v>
                </c:pt>
                <c:pt idx="903">
                  <c:v>-115.0</c:v>
                </c:pt>
                <c:pt idx="904">
                  <c:v>40.0</c:v>
                </c:pt>
                <c:pt idx="905">
                  <c:v>460.0</c:v>
                </c:pt>
                <c:pt idx="906">
                  <c:v>1385.0</c:v>
                </c:pt>
                <c:pt idx="907">
                  <c:v>-565.0</c:v>
                </c:pt>
                <c:pt idx="908">
                  <c:v>503.75</c:v>
                </c:pt>
                <c:pt idx="909">
                  <c:v>-477.5</c:v>
                </c:pt>
                <c:pt idx="910">
                  <c:v>1045.0</c:v>
                </c:pt>
                <c:pt idx="911">
                  <c:v>720.0</c:v>
                </c:pt>
                <c:pt idx="912">
                  <c:v>365.0</c:v>
                </c:pt>
                <c:pt idx="913">
                  <c:v>2105.0</c:v>
                </c:pt>
                <c:pt idx="914">
                  <c:v>110.0</c:v>
                </c:pt>
                <c:pt idx="915">
                  <c:v>85.0</c:v>
                </c:pt>
                <c:pt idx="916">
                  <c:v>30.0</c:v>
                </c:pt>
                <c:pt idx="917">
                  <c:v>820.0</c:v>
                </c:pt>
                <c:pt idx="918">
                  <c:v>930.0</c:v>
                </c:pt>
                <c:pt idx="919">
                  <c:v>1255.0</c:v>
                </c:pt>
                <c:pt idx="920">
                  <c:v>498.75</c:v>
                </c:pt>
                <c:pt idx="921">
                  <c:v>550.0</c:v>
                </c:pt>
                <c:pt idx="922">
                  <c:v>2355.0</c:v>
                </c:pt>
                <c:pt idx="923">
                  <c:v>765.0</c:v>
                </c:pt>
                <c:pt idx="924">
                  <c:v>1475.0</c:v>
                </c:pt>
                <c:pt idx="925">
                  <c:v>1220.0</c:v>
                </c:pt>
                <c:pt idx="926">
                  <c:v>865.0</c:v>
                </c:pt>
                <c:pt idx="927">
                  <c:v>1950.0</c:v>
                </c:pt>
                <c:pt idx="928">
                  <c:v>920.0</c:v>
                </c:pt>
                <c:pt idx="929">
                  <c:v>1185.0</c:v>
                </c:pt>
                <c:pt idx="930">
                  <c:v>-112.5</c:v>
                </c:pt>
                <c:pt idx="931">
                  <c:v>-212.5</c:v>
                </c:pt>
                <c:pt idx="932">
                  <c:v>1042.5</c:v>
                </c:pt>
                <c:pt idx="933">
                  <c:v>-50.0</c:v>
                </c:pt>
                <c:pt idx="934">
                  <c:v>220.0</c:v>
                </c:pt>
                <c:pt idx="935">
                  <c:v>400.0</c:v>
                </c:pt>
                <c:pt idx="936">
                  <c:v>1220.0</c:v>
                </c:pt>
                <c:pt idx="937">
                  <c:v>-245.0</c:v>
                </c:pt>
                <c:pt idx="938">
                  <c:v>-150.0</c:v>
                </c:pt>
                <c:pt idx="939">
                  <c:v>110.0</c:v>
                </c:pt>
                <c:pt idx="940">
                  <c:v>125.0</c:v>
                </c:pt>
                <c:pt idx="941">
                  <c:v>-10.0</c:v>
                </c:pt>
                <c:pt idx="942">
                  <c:v>55.0</c:v>
                </c:pt>
                <c:pt idx="943">
                  <c:v>145.0</c:v>
                </c:pt>
                <c:pt idx="944">
                  <c:v>230.0</c:v>
                </c:pt>
                <c:pt idx="945">
                  <c:v>-30.0</c:v>
                </c:pt>
                <c:pt idx="946">
                  <c:v>10.0</c:v>
                </c:pt>
                <c:pt idx="947">
                  <c:v>-245.0</c:v>
                </c:pt>
                <c:pt idx="948">
                  <c:v>-260.0</c:v>
                </c:pt>
                <c:pt idx="949">
                  <c:v>-245.0</c:v>
                </c:pt>
                <c:pt idx="950">
                  <c:v>-80.0</c:v>
                </c:pt>
                <c:pt idx="951">
                  <c:v>-275.0</c:v>
                </c:pt>
                <c:pt idx="952">
                  <c:v>-201.25</c:v>
                </c:pt>
                <c:pt idx="953">
                  <c:v>-175.0</c:v>
                </c:pt>
                <c:pt idx="954">
                  <c:v>-175.0</c:v>
                </c:pt>
                <c:pt idx="955">
                  <c:v>133.75</c:v>
                </c:pt>
                <c:pt idx="956">
                  <c:v>102.5</c:v>
                </c:pt>
                <c:pt idx="957">
                  <c:v>-175.0</c:v>
                </c:pt>
                <c:pt idx="958">
                  <c:v>-130.0</c:v>
                </c:pt>
                <c:pt idx="959">
                  <c:v>-175.0</c:v>
                </c:pt>
                <c:pt idx="960">
                  <c:v>50.0</c:v>
                </c:pt>
                <c:pt idx="961">
                  <c:v>-241.25</c:v>
                </c:pt>
                <c:pt idx="962">
                  <c:v>51.25</c:v>
                </c:pt>
                <c:pt idx="963">
                  <c:v>0.0</c:v>
                </c:pt>
                <c:pt idx="964">
                  <c:v>167.5</c:v>
                </c:pt>
                <c:pt idx="965">
                  <c:v>-231.25</c:v>
                </c:pt>
                <c:pt idx="966">
                  <c:v>100.0</c:v>
                </c:pt>
                <c:pt idx="967">
                  <c:v>-590.0</c:v>
                </c:pt>
                <c:pt idx="968">
                  <c:v>-680.0</c:v>
                </c:pt>
                <c:pt idx="969">
                  <c:v>-442.5</c:v>
                </c:pt>
                <c:pt idx="970">
                  <c:v>3076.25</c:v>
                </c:pt>
                <c:pt idx="971">
                  <c:v>-295.0</c:v>
                </c:pt>
                <c:pt idx="972">
                  <c:v>-282.5</c:v>
                </c:pt>
                <c:pt idx="973">
                  <c:v>3285.0</c:v>
                </c:pt>
                <c:pt idx="974">
                  <c:v>-40.0</c:v>
                </c:pt>
                <c:pt idx="975">
                  <c:v>420.0</c:v>
                </c:pt>
                <c:pt idx="976">
                  <c:v>230.0</c:v>
                </c:pt>
                <c:pt idx="977">
                  <c:v>385.0</c:v>
                </c:pt>
                <c:pt idx="978">
                  <c:v>215.0</c:v>
                </c:pt>
                <c:pt idx="979">
                  <c:v>340.0</c:v>
                </c:pt>
                <c:pt idx="980">
                  <c:v>645.0</c:v>
                </c:pt>
                <c:pt idx="981">
                  <c:v>70.0</c:v>
                </c:pt>
                <c:pt idx="982">
                  <c:v>-525.0</c:v>
                </c:pt>
                <c:pt idx="983">
                  <c:v>-85.0</c:v>
                </c:pt>
                <c:pt idx="984">
                  <c:v>-612.5</c:v>
                </c:pt>
                <c:pt idx="985">
                  <c:v>15.0</c:v>
                </c:pt>
                <c:pt idx="986">
                  <c:v>-245.0</c:v>
                </c:pt>
                <c:pt idx="987">
                  <c:v>395.0</c:v>
                </c:pt>
                <c:pt idx="988">
                  <c:v>1727.5</c:v>
                </c:pt>
                <c:pt idx="989">
                  <c:v>113.75</c:v>
                </c:pt>
                <c:pt idx="990">
                  <c:v>-105.0</c:v>
                </c:pt>
                <c:pt idx="991">
                  <c:v>-55.0</c:v>
                </c:pt>
                <c:pt idx="992">
                  <c:v>-230.0</c:v>
                </c:pt>
                <c:pt idx="993">
                  <c:v>-32.5</c:v>
                </c:pt>
                <c:pt idx="994">
                  <c:v>35.0</c:v>
                </c:pt>
                <c:pt idx="995">
                  <c:v>-237.5</c:v>
                </c:pt>
                <c:pt idx="996">
                  <c:v>-256.25</c:v>
                </c:pt>
                <c:pt idx="997">
                  <c:v>25.0</c:v>
                </c:pt>
                <c:pt idx="998">
                  <c:v>35.0</c:v>
                </c:pt>
                <c:pt idx="999">
                  <c:v>-342.5</c:v>
                </c:pt>
                <c:pt idx="1000">
                  <c:v>-320.0</c:v>
                </c:pt>
                <c:pt idx="1001">
                  <c:v>-342.5</c:v>
                </c:pt>
                <c:pt idx="1002">
                  <c:v>-172.5</c:v>
                </c:pt>
                <c:pt idx="1003">
                  <c:v>290.0</c:v>
                </c:pt>
                <c:pt idx="1004">
                  <c:v>107.5</c:v>
                </c:pt>
                <c:pt idx="1005">
                  <c:v>-222.5</c:v>
                </c:pt>
                <c:pt idx="1006">
                  <c:v>-257.5</c:v>
                </c:pt>
                <c:pt idx="1007">
                  <c:v>1137.5</c:v>
                </c:pt>
                <c:pt idx="1008">
                  <c:v>627.5</c:v>
                </c:pt>
                <c:pt idx="1009">
                  <c:v>1855.0</c:v>
                </c:pt>
                <c:pt idx="1010">
                  <c:v>200.0</c:v>
                </c:pt>
                <c:pt idx="1011">
                  <c:v>-342.5</c:v>
                </c:pt>
                <c:pt idx="1012">
                  <c:v>302.5</c:v>
                </c:pt>
                <c:pt idx="1013">
                  <c:v>-260.0</c:v>
                </c:pt>
                <c:pt idx="1014">
                  <c:v>25.0</c:v>
                </c:pt>
                <c:pt idx="1015">
                  <c:v>95.0</c:v>
                </c:pt>
                <c:pt idx="1016">
                  <c:v>-166.25</c:v>
                </c:pt>
                <c:pt idx="1017">
                  <c:v>230.0</c:v>
                </c:pt>
                <c:pt idx="1018">
                  <c:v>460.0</c:v>
                </c:pt>
                <c:pt idx="1019">
                  <c:v>-25.0</c:v>
                </c:pt>
                <c:pt idx="1020">
                  <c:v>175.0</c:v>
                </c:pt>
                <c:pt idx="1021">
                  <c:v>1476.25</c:v>
                </c:pt>
                <c:pt idx="1022">
                  <c:v>2890.0</c:v>
                </c:pt>
                <c:pt idx="1023">
                  <c:v>-215.0</c:v>
                </c:pt>
                <c:pt idx="1024">
                  <c:v>-275.0</c:v>
                </c:pt>
                <c:pt idx="1025">
                  <c:v>-480.0</c:v>
                </c:pt>
                <c:pt idx="1026">
                  <c:v>1361.25</c:v>
                </c:pt>
                <c:pt idx="1027">
                  <c:v>-1.25</c:v>
                </c:pt>
                <c:pt idx="1028">
                  <c:v>-160.0</c:v>
                </c:pt>
                <c:pt idx="1029">
                  <c:v>4097.5</c:v>
                </c:pt>
                <c:pt idx="1030">
                  <c:v>170.0</c:v>
                </c:pt>
                <c:pt idx="1031">
                  <c:v>1155.0</c:v>
                </c:pt>
                <c:pt idx="1032">
                  <c:v>4430.0</c:v>
                </c:pt>
                <c:pt idx="1033">
                  <c:v>3326.25</c:v>
                </c:pt>
                <c:pt idx="1034">
                  <c:v>1420.0</c:v>
                </c:pt>
                <c:pt idx="1035">
                  <c:v>-355.0</c:v>
                </c:pt>
                <c:pt idx="1036">
                  <c:v>6868.75</c:v>
                </c:pt>
                <c:pt idx="1037">
                  <c:v>-80.0</c:v>
                </c:pt>
                <c:pt idx="1038">
                  <c:v>-110.0</c:v>
                </c:pt>
                <c:pt idx="1039">
                  <c:v>1002.5</c:v>
                </c:pt>
                <c:pt idx="1040">
                  <c:v>1520.0</c:v>
                </c:pt>
                <c:pt idx="1041">
                  <c:v>5727.5</c:v>
                </c:pt>
                <c:pt idx="1042">
                  <c:v>238.75</c:v>
                </c:pt>
                <c:pt idx="1043">
                  <c:v>1720.0</c:v>
                </c:pt>
                <c:pt idx="1044">
                  <c:v>-100.0</c:v>
                </c:pt>
                <c:pt idx="1045">
                  <c:v>-130.0</c:v>
                </c:pt>
                <c:pt idx="1046">
                  <c:v>375.0</c:v>
                </c:pt>
                <c:pt idx="1047">
                  <c:v>-400.0</c:v>
                </c:pt>
                <c:pt idx="1048">
                  <c:v>555.0</c:v>
                </c:pt>
                <c:pt idx="1049">
                  <c:v>20.0</c:v>
                </c:pt>
                <c:pt idx="1050">
                  <c:v>375.0</c:v>
                </c:pt>
                <c:pt idx="1051">
                  <c:v>420.0</c:v>
                </c:pt>
                <c:pt idx="1052">
                  <c:v>663.75</c:v>
                </c:pt>
                <c:pt idx="1053">
                  <c:v>-230.0</c:v>
                </c:pt>
                <c:pt idx="1054">
                  <c:v>2730.0</c:v>
                </c:pt>
                <c:pt idx="1055">
                  <c:v>-175.0</c:v>
                </c:pt>
                <c:pt idx="1056">
                  <c:v>3295.0</c:v>
                </c:pt>
                <c:pt idx="1057">
                  <c:v>-70.0</c:v>
                </c:pt>
                <c:pt idx="1058">
                  <c:v>-155.0</c:v>
                </c:pt>
                <c:pt idx="1059">
                  <c:v>766.25</c:v>
                </c:pt>
                <c:pt idx="1060">
                  <c:v>3200.0</c:v>
                </c:pt>
                <c:pt idx="1061">
                  <c:v>-210.0</c:v>
                </c:pt>
                <c:pt idx="1062">
                  <c:v>107.5</c:v>
                </c:pt>
                <c:pt idx="1063">
                  <c:v>-101.25</c:v>
                </c:pt>
                <c:pt idx="1064">
                  <c:v>810.0</c:v>
                </c:pt>
                <c:pt idx="1065">
                  <c:v>553.75</c:v>
                </c:pt>
                <c:pt idx="1066">
                  <c:v>-133.75</c:v>
                </c:pt>
                <c:pt idx="1067">
                  <c:v>-172.5</c:v>
                </c:pt>
                <c:pt idx="1068">
                  <c:v>-365.0</c:v>
                </c:pt>
                <c:pt idx="1069">
                  <c:v>-382.5</c:v>
                </c:pt>
                <c:pt idx="1070">
                  <c:v>15.0</c:v>
                </c:pt>
                <c:pt idx="1071">
                  <c:v>705.0</c:v>
                </c:pt>
                <c:pt idx="1072">
                  <c:v>-380.0</c:v>
                </c:pt>
                <c:pt idx="1073">
                  <c:v>570.0</c:v>
                </c:pt>
                <c:pt idx="1074">
                  <c:v>-226.25</c:v>
                </c:pt>
                <c:pt idx="1075">
                  <c:v>2115.0</c:v>
                </c:pt>
                <c:pt idx="1076">
                  <c:v>-55.0</c:v>
                </c:pt>
                <c:pt idx="1077">
                  <c:v>-180.0</c:v>
                </c:pt>
                <c:pt idx="1078">
                  <c:v>-32.5</c:v>
                </c:pt>
                <c:pt idx="1079">
                  <c:v>-413.75</c:v>
                </c:pt>
                <c:pt idx="1080">
                  <c:v>0.0</c:v>
                </c:pt>
                <c:pt idx="1081">
                  <c:v>-202.5</c:v>
                </c:pt>
                <c:pt idx="1082">
                  <c:v>68.75</c:v>
                </c:pt>
                <c:pt idx="1083">
                  <c:v>-28.75</c:v>
                </c:pt>
                <c:pt idx="1084">
                  <c:v>-315.0</c:v>
                </c:pt>
                <c:pt idx="1085">
                  <c:v>480.0</c:v>
                </c:pt>
                <c:pt idx="1086">
                  <c:v>1365.0</c:v>
                </c:pt>
                <c:pt idx="1087">
                  <c:v>-215.0</c:v>
                </c:pt>
                <c:pt idx="1088">
                  <c:v>80.0</c:v>
                </c:pt>
                <c:pt idx="1089">
                  <c:v>1090.0</c:v>
                </c:pt>
                <c:pt idx="1090">
                  <c:v>1248.75</c:v>
                </c:pt>
                <c:pt idx="1091">
                  <c:v>-270.0</c:v>
                </c:pt>
                <c:pt idx="1092">
                  <c:v>1697.5</c:v>
                </c:pt>
                <c:pt idx="1093">
                  <c:v>122.5</c:v>
                </c:pt>
                <c:pt idx="1094">
                  <c:v>1312.5</c:v>
                </c:pt>
                <c:pt idx="1095">
                  <c:v>-1.25</c:v>
                </c:pt>
                <c:pt idx="1096">
                  <c:v>1280.0</c:v>
                </c:pt>
                <c:pt idx="1097">
                  <c:v>1190.0</c:v>
                </c:pt>
                <c:pt idx="1098">
                  <c:v>-355.0</c:v>
                </c:pt>
                <c:pt idx="1099">
                  <c:v>-175.0</c:v>
                </c:pt>
                <c:pt idx="1100">
                  <c:v>1093.75</c:v>
                </c:pt>
                <c:pt idx="1101">
                  <c:v>780.0</c:v>
                </c:pt>
                <c:pt idx="1102">
                  <c:v>480.0</c:v>
                </c:pt>
                <c:pt idx="1103">
                  <c:v>1127.5</c:v>
                </c:pt>
                <c:pt idx="1104">
                  <c:v>-10.0</c:v>
                </c:pt>
                <c:pt idx="1105">
                  <c:v>537.5</c:v>
                </c:pt>
                <c:pt idx="1106">
                  <c:v>208.75</c:v>
                </c:pt>
                <c:pt idx="1107">
                  <c:v>-175.0</c:v>
                </c:pt>
                <c:pt idx="1108">
                  <c:v>-275.0</c:v>
                </c:pt>
                <c:pt idx="1109">
                  <c:v>-67.5</c:v>
                </c:pt>
                <c:pt idx="1110">
                  <c:v>280.0</c:v>
                </c:pt>
                <c:pt idx="1111">
                  <c:v>-122.5</c:v>
                </c:pt>
                <c:pt idx="1112">
                  <c:v>355.0</c:v>
                </c:pt>
                <c:pt idx="1113">
                  <c:v>710.0</c:v>
                </c:pt>
                <c:pt idx="1114">
                  <c:v>-365.0</c:v>
                </c:pt>
                <c:pt idx="1115">
                  <c:v>27.5</c:v>
                </c:pt>
                <c:pt idx="1116">
                  <c:v>73.75</c:v>
                </c:pt>
                <c:pt idx="1117">
                  <c:v>0.0</c:v>
                </c:pt>
                <c:pt idx="1118">
                  <c:v>360.0</c:v>
                </c:pt>
                <c:pt idx="1119">
                  <c:v>630.0</c:v>
                </c:pt>
                <c:pt idx="1120">
                  <c:v>285.0</c:v>
                </c:pt>
                <c:pt idx="1121">
                  <c:v>596.25</c:v>
                </c:pt>
                <c:pt idx="1122">
                  <c:v>1810.0</c:v>
                </c:pt>
                <c:pt idx="1123">
                  <c:v>635.0</c:v>
                </c:pt>
                <c:pt idx="1124">
                  <c:v>103.75</c:v>
                </c:pt>
                <c:pt idx="1125">
                  <c:v>915.0</c:v>
                </c:pt>
                <c:pt idx="1126">
                  <c:v>55.0</c:v>
                </c:pt>
                <c:pt idx="1127">
                  <c:v>450.0</c:v>
                </c:pt>
                <c:pt idx="1128">
                  <c:v>640.0</c:v>
                </c:pt>
                <c:pt idx="1129">
                  <c:v>350.0</c:v>
                </c:pt>
                <c:pt idx="1130">
                  <c:v>-5.0</c:v>
                </c:pt>
                <c:pt idx="1131">
                  <c:v>-176.25</c:v>
                </c:pt>
                <c:pt idx="1132">
                  <c:v>485.0</c:v>
                </c:pt>
                <c:pt idx="1133">
                  <c:v>220.0</c:v>
                </c:pt>
                <c:pt idx="1134">
                  <c:v>125.0</c:v>
                </c:pt>
                <c:pt idx="1135">
                  <c:v>400.0</c:v>
                </c:pt>
                <c:pt idx="1136">
                  <c:v>95.0</c:v>
                </c:pt>
                <c:pt idx="1137">
                  <c:v>245.0</c:v>
                </c:pt>
                <c:pt idx="1138">
                  <c:v>-85.0</c:v>
                </c:pt>
                <c:pt idx="1139">
                  <c:v>20.0</c:v>
                </c:pt>
                <c:pt idx="1140">
                  <c:v>-135.0</c:v>
                </c:pt>
                <c:pt idx="1141">
                  <c:v>10.0</c:v>
                </c:pt>
                <c:pt idx="1142">
                  <c:v>50.0</c:v>
                </c:pt>
                <c:pt idx="1143">
                  <c:v>98.75</c:v>
                </c:pt>
                <c:pt idx="1144">
                  <c:v>95.0</c:v>
                </c:pt>
                <c:pt idx="1145">
                  <c:v>500.0</c:v>
                </c:pt>
                <c:pt idx="1146">
                  <c:v>-25.0</c:v>
                </c:pt>
                <c:pt idx="1147">
                  <c:v>520.0</c:v>
                </c:pt>
                <c:pt idx="1148">
                  <c:v>-32.5</c:v>
                </c:pt>
                <c:pt idx="1149">
                  <c:v>337.5</c:v>
                </c:pt>
                <c:pt idx="1150">
                  <c:v>-92.5</c:v>
                </c:pt>
                <c:pt idx="1151">
                  <c:v>68.75</c:v>
                </c:pt>
                <c:pt idx="1152">
                  <c:v>11.25</c:v>
                </c:pt>
                <c:pt idx="1153">
                  <c:v>102.5</c:v>
                </c:pt>
                <c:pt idx="1154">
                  <c:v>333.75</c:v>
                </c:pt>
                <c:pt idx="1155">
                  <c:v>1430.0</c:v>
                </c:pt>
                <c:pt idx="1156">
                  <c:v>381.25</c:v>
                </c:pt>
                <c:pt idx="1157">
                  <c:v>645.0</c:v>
                </c:pt>
                <c:pt idx="1158">
                  <c:v>420.0</c:v>
                </c:pt>
                <c:pt idx="1159">
                  <c:v>845.0</c:v>
                </c:pt>
                <c:pt idx="1160">
                  <c:v>1360.0</c:v>
                </c:pt>
                <c:pt idx="1161">
                  <c:v>640.0</c:v>
                </c:pt>
                <c:pt idx="1162">
                  <c:v>-85.0</c:v>
                </c:pt>
                <c:pt idx="1163">
                  <c:v>920.0</c:v>
                </c:pt>
                <c:pt idx="1164">
                  <c:v>-60.0</c:v>
                </c:pt>
                <c:pt idx="1165">
                  <c:v>1190.0</c:v>
                </c:pt>
                <c:pt idx="1166">
                  <c:v>370.0</c:v>
                </c:pt>
                <c:pt idx="1167">
                  <c:v>872.5</c:v>
                </c:pt>
                <c:pt idx="1168">
                  <c:v>630.0</c:v>
                </c:pt>
                <c:pt idx="1169">
                  <c:v>795.0</c:v>
                </c:pt>
                <c:pt idx="1170">
                  <c:v>328.75</c:v>
                </c:pt>
                <c:pt idx="1171">
                  <c:v>1200.0</c:v>
                </c:pt>
                <c:pt idx="1172">
                  <c:v>1085.0</c:v>
                </c:pt>
                <c:pt idx="1173">
                  <c:v>655.0</c:v>
                </c:pt>
                <c:pt idx="1174">
                  <c:v>640.0</c:v>
                </c:pt>
                <c:pt idx="1175">
                  <c:v>1080.0</c:v>
                </c:pt>
                <c:pt idx="1176">
                  <c:v>30.0</c:v>
                </c:pt>
                <c:pt idx="1177">
                  <c:v>692.5</c:v>
                </c:pt>
                <c:pt idx="1178">
                  <c:v>1245.0</c:v>
                </c:pt>
                <c:pt idx="1179">
                  <c:v>-177.5</c:v>
                </c:pt>
                <c:pt idx="1180">
                  <c:v>870.0</c:v>
                </c:pt>
                <c:pt idx="1181">
                  <c:v>1212.5</c:v>
                </c:pt>
                <c:pt idx="1182">
                  <c:v>-167.5</c:v>
                </c:pt>
                <c:pt idx="1183">
                  <c:v>-112.5</c:v>
                </c:pt>
                <c:pt idx="1184">
                  <c:v>445.0</c:v>
                </c:pt>
                <c:pt idx="1185">
                  <c:v>-255.0</c:v>
                </c:pt>
                <c:pt idx="1186">
                  <c:v>-71.25</c:v>
                </c:pt>
                <c:pt idx="1187">
                  <c:v>-85.0</c:v>
                </c:pt>
                <c:pt idx="1188">
                  <c:v>-175.0</c:v>
                </c:pt>
                <c:pt idx="1189">
                  <c:v>-100.0</c:v>
                </c:pt>
                <c:pt idx="1190">
                  <c:v>-130.0</c:v>
                </c:pt>
                <c:pt idx="1191">
                  <c:v>-40.0</c:v>
                </c:pt>
                <c:pt idx="1192">
                  <c:v>-25.0</c:v>
                </c:pt>
                <c:pt idx="1193">
                  <c:v>-115.0</c:v>
                </c:pt>
                <c:pt idx="1194">
                  <c:v>-100.0</c:v>
                </c:pt>
                <c:pt idx="1195">
                  <c:v>5.0</c:v>
                </c:pt>
                <c:pt idx="1196">
                  <c:v>35.0</c:v>
                </c:pt>
                <c:pt idx="1197">
                  <c:v>-100.0</c:v>
                </c:pt>
                <c:pt idx="1198">
                  <c:v>95.0</c:v>
                </c:pt>
                <c:pt idx="1199">
                  <c:v>-85.0</c:v>
                </c:pt>
                <c:pt idx="1200">
                  <c:v>-70.0</c:v>
                </c:pt>
                <c:pt idx="1201">
                  <c:v>-115.0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376859904"/>
        <c:axId val="-1569320432"/>
      </c:barChart>
      <c:catAx>
        <c:axId val="-1376859904"/>
        <c:scaling>
          <c:orientation val="minMax"/>
        </c:scaling>
        <c:delete val="0"/>
        <c:axPos val="l"/>
        <c:majorTickMark val="out"/>
        <c:minorTickMark val="none"/>
        <c:tickLblPos val="nextTo"/>
        <c:crossAx val="-1569320432"/>
        <c:crosses val="autoZero"/>
        <c:auto val="1"/>
        <c:lblAlgn val="ctr"/>
        <c:lblOffset val="100"/>
        <c:noMultiLvlLbl val="0"/>
      </c:catAx>
      <c:valAx>
        <c:axId val="-1569320432"/>
        <c:scaling>
          <c:orientation val="minMax"/>
          <c:max val="450.0"/>
          <c:min val="-450.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-13768599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Sheet1!$B$3:$B$64</c:f>
              <c:strCache>
                <c:ptCount val="62"/>
                <c:pt idx="0">
                  <c:v>UFJF_FT_32005016071P0</c:v>
                </c:pt>
                <c:pt idx="1">
                  <c:v>UFPE_EF_25001019156P0</c:v>
                </c:pt>
                <c:pt idx="2">
                  <c:v>UNIVASF_EF_25020013010P3</c:v>
                </c:pt>
                <c:pt idx="3">
                  <c:v>UFRN_CR_FT_23001011173P7</c:v>
                </c:pt>
                <c:pt idx="4">
                  <c:v>UFTM_FT_32012012170P1</c:v>
                </c:pt>
                <c:pt idx="5">
                  <c:v>UNIFAL_FT_32011016042P7</c:v>
                </c:pt>
                <c:pt idx="6">
                  <c:v>UFSC_FT_41001010160P7</c:v>
                </c:pt>
                <c:pt idx="7">
                  <c:v>UFMA_EF_20001010043P8</c:v>
                </c:pt>
                <c:pt idx="8">
                  <c:v>UFSM_FT_42002010157P5</c:v>
                </c:pt>
                <c:pt idx="9">
                  <c:v>USC_FT_33067015004P8</c:v>
                </c:pt>
                <c:pt idx="10">
                  <c:v>UNB_FT_53001010107P2</c:v>
                </c:pt>
                <c:pt idx="11">
                  <c:v>UFSM_FO_42002010017P9</c:v>
                </c:pt>
                <c:pt idx="12">
                  <c:v>FCMSCSP-TI_FO_33019010013P0</c:v>
                </c:pt>
                <c:pt idx="13">
                  <c:v>UTP_FO_40020010001P7</c:v>
                </c:pt>
                <c:pt idx="14">
                  <c:v>UFMT_EF_50001019035P0</c:v>
                </c:pt>
                <c:pt idx="15">
                  <c:v>USP/RP_EF_33002029053P1</c:v>
                </c:pt>
                <c:pt idx="16">
                  <c:v>UFVJM_FT_32010010041P8</c:v>
                </c:pt>
                <c:pt idx="17">
                  <c:v>UFSCAR_TO_33001014036P8</c:v>
                </c:pt>
                <c:pt idx="18">
                  <c:v>FUFSE_EF_27001016042P0</c:v>
                </c:pt>
                <c:pt idx="19">
                  <c:v>PUC/SP_FO_33005010024P9</c:v>
                </c:pt>
                <c:pt idx="20">
                  <c:v>UFMG_FO_32001010094P4</c:v>
                </c:pt>
                <c:pt idx="21">
                  <c:v>UERJ_EF_31004016066P8</c:v>
                </c:pt>
                <c:pt idx="22">
                  <c:v>UDESC_FT_41002016021P0</c:v>
                </c:pt>
                <c:pt idx="23">
                  <c:v>UNESP/MAR_FO_33004110045P7</c:v>
                </c:pt>
                <c:pt idx="24">
                  <c:v>UFRN_EF_23001011060P8</c:v>
                </c:pt>
                <c:pt idx="25">
                  <c:v>UNIFESP_FO_33009015026P3</c:v>
                </c:pt>
                <c:pt idx="26">
                  <c:v>UFTM_EF_32012012007P3</c:v>
                </c:pt>
                <c:pt idx="27">
                  <c:v>USP_EF_33002010241P7</c:v>
                </c:pt>
                <c:pt idx="28">
                  <c:v>USP/FOB_FO_33002053009P9</c:v>
                </c:pt>
                <c:pt idx="29">
                  <c:v>UFPE_FT_25001019072P1</c:v>
                </c:pt>
                <c:pt idx="30">
                  <c:v>UNIMEP_EF_33007012011P3</c:v>
                </c:pt>
                <c:pt idx="31">
                  <c:v>UDESC_EF_41002016004P8</c:v>
                </c:pt>
                <c:pt idx="32">
                  <c:v>UFSM_EF_42002010054P1</c:v>
                </c:pt>
                <c:pt idx="33">
                  <c:v>UNICAMP_EF_33003017046P6</c:v>
                </c:pt>
                <c:pt idx="34">
                  <c:v>UNISUAM_FT_31063012002P4</c:v>
                </c:pt>
                <c:pt idx="35">
                  <c:v>UFCSPA_FT_42015014008P7</c:v>
                </c:pt>
                <c:pt idx="36">
                  <c:v>UNOPAR_EF_40024016004P1</c:v>
                </c:pt>
                <c:pt idx="37">
                  <c:v>UEL_EF_40002012029P8</c:v>
                </c:pt>
                <c:pt idx="38">
                  <c:v>UEL_FT_40002012042P4</c:v>
                </c:pt>
                <c:pt idx="39">
                  <c:v>USJT_EF_33072019002P5</c:v>
                </c:pt>
                <c:pt idx="40">
                  <c:v>UFES_EF_30001013025P8</c:v>
                </c:pt>
                <c:pt idx="41">
                  <c:v>FESP/UPE_EF_25004018014P0</c:v>
                </c:pt>
                <c:pt idx="42">
                  <c:v>USP_FO_33002010194P9</c:v>
                </c:pt>
                <c:pt idx="43">
                  <c:v>UFRN_FT_23001011043P6</c:v>
                </c:pt>
                <c:pt idx="44">
                  <c:v>UNIVERSO_EF_31025013002P1</c:v>
                </c:pt>
                <c:pt idx="45">
                  <c:v>UFSC_EF_41001010039P3</c:v>
                </c:pt>
                <c:pt idx="46">
                  <c:v>UNESP/RC_EF_33004137062P0</c:v>
                </c:pt>
                <c:pt idx="47">
                  <c:v>UFPR_EF_40001016047P0</c:v>
                </c:pt>
                <c:pt idx="48">
                  <c:v>UFPEL_EF_42003016026P0</c:v>
                </c:pt>
                <c:pt idx="49">
                  <c:v>UCB_EF_53003012007P7</c:v>
                </c:pt>
                <c:pt idx="50">
                  <c:v>UNB_EF_53001010066P4</c:v>
                </c:pt>
                <c:pt idx="51">
                  <c:v>UFMG_EF_32001010040P2</c:v>
                </c:pt>
                <c:pt idx="52">
                  <c:v>UFRJ_EF_31001017131P5</c:v>
                </c:pt>
                <c:pt idx="53">
                  <c:v>UFV_EF_32002017034P9</c:v>
                </c:pt>
                <c:pt idx="54">
                  <c:v>UFRGS_EF_42001013051P2</c:v>
                </c:pt>
                <c:pt idx="55">
                  <c:v>UNICID_FT_33052018005P0</c:v>
                </c:pt>
                <c:pt idx="56">
                  <c:v>UNESP/PP_FT_33004129045P2</c:v>
                </c:pt>
                <c:pt idx="57">
                  <c:v>USP/RP_FT_33002029045P9</c:v>
                </c:pt>
                <c:pt idx="58">
                  <c:v>UFMG_FT_32001010062P6</c:v>
                </c:pt>
                <c:pt idx="59">
                  <c:v>UNINOVE_FT_33092010004P5</c:v>
                </c:pt>
                <c:pt idx="60">
                  <c:v>UFSCAR_FT_33001014016P7</c:v>
                </c:pt>
                <c:pt idx="61">
                  <c:v>USP_EF_33002010084P9</c:v>
                </c:pt>
              </c:strCache>
            </c:strRef>
          </c:cat>
          <c:val>
            <c:numRef>
              <c:f>Sheet1!$C$3:$C$64</c:f>
              <c:numCache>
                <c:formatCode>0.00</c:formatCode>
                <c:ptCount val="62"/>
                <c:pt idx="0">
                  <c:v>0.375</c:v>
                </c:pt>
                <c:pt idx="1">
                  <c:v>0.428571428571429</c:v>
                </c:pt>
                <c:pt idx="2">
                  <c:v>0.441176470588235</c:v>
                </c:pt>
                <c:pt idx="3">
                  <c:v>0.5</c:v>
                </c:pt>
                <c:pt idx="4">
                  <c:v>0.65</c:v>
                </c:pt>
                <c:pt idx="5">
                  <c:v>0.75</c:v>
                </c:pt>
                <c:pt idx="6">
                  <c:v>0.803571428571429</c:v>
                </c:pt>
                <c:pt idx="7">
                  <c:v>0.857142857142857</c:v>
                </c:pt>
                <c:pt idx="8">
                  <c:v>0.865384615384615</c:v>
                </c:pt>
                <c:pt idx="9">
                  <c:v>1.176470588235294</c:v>
                </c:pt>
                <c:pt idx="10">
                  <c:v>1.26923076923077</c:v>
                </c:pt>
                <c:pt idx="11">
                  <c:v>1.302631578947368</c:v>
                </c:pt>
                <c:pt idx="12">
                  <c:v>1.730769230769231</c:v>
                </c:pt>
                <c:pt idx="13">
                  <c:v>1.883333333333333</c:v>
                </c:pt>
                <c:pt idx="14">
                  <c:v>1.933333333333333</c:v>
                </c:pt>
                <c:pt idx="15">
                  <c:v>2.088235294117647</c:v>
                </c:pt>
                <c:pt idx="16">
                  <c:v>2.178571428571428</c:v>
                </c:pt>
                <c:pt idx="17">
                  <c:v>2.265625</c:v>
                </c:pt>
                <c:pt idx="18">
                  <c:v>2.53125</c:v>
                </c:pt>
                <c:pt idx="19">
                  <c:v>2.770833333333333</c:v>
                </c:pt>
                <c:pt idx="20">
                  <c:v>3.089285714285714</c:v>
                </c:pt>
                <c:pt idx="21">
                  <c:v>3.180555555555555</c:v>
                </c:pt>
                <c:pt idx="22">
                  <c:v>3.25</c:v>
                </c:pt>
                <c:pt idx="23">
                  <c:v>3.316666666666667</c:v>
                </c:pt>
                <c:pt idx="24">
                  <c:v>3.430555555555555</c:v>
                </c:pt>
                <c:pt idx="25">
                  <c:v>3.5</c:v>
                </c:pt>
                <c:pt idx="26">
                  <c:v>3.611111111111111</c:v>
                </c:pt>
                <c:pt idx="27">
                  <c:v>3.78409090909091</c:v>
                </c:pt>
                <c:pt idx="28">
                  <c:v>3.921052631578947</c:v>
                </c:pt>
                <c:pt idx="29">
                  <c:v>4.25</c:v>
                </c:pt>
                <c:pt idx="30">
                  <c:v>4.368421052631579</c:v>
                </c:pt>
                <c:pt idx="31">
                  <c:v>4.642857142857143</c:v>
                </c:pt>
                <c:pt idx="32">
                  <c:v>4.714285714285714</c:v>
                </c:pt>
                <c:pt idx="33">
                  <c:v>5.164634146341464</c:v>
                </c:pt>
                <c:pt idx="34">
                  <c:v>5.180555555555555</c:v>
                </c:pt>
                <c:pt idx="35">
                  <c:v>5.190476190476191</c:v>
                </c:pt>
                <c:pt idx="36">
                  <c:v>5.196428571428571</c:v>
                </c:pt>
                <c:pt idx="37">
                  <c:v>5.380681818181818</c:v>
                </c:pt>
                <c:pt idx="38">
                  <c:v>5.454545454545454</c:v>
                </c:pt>
                <c:pt idx="39">
                  <c:v>5.482142857142857</c:v>
                </c:pt>
                <c:pt idx="40">
                  <c:v>5.734375</c:v>
                </c:pt>
                <c:pt idx="41">
                  <c:v>6.02</c:v>
                </c:pt>
                <c:pt idx="42">
                  <c:v>6.46969696969697</c:v>
                </c:pt>
                <c:pt idx="43">
                  <c:v>6.472222222222222</c:v>
                </c:pt>
                <c:pt idx="44">
                  <c:v>6.520833333333333</c:v>
                </c:pt>
                <c:pt idx="45">
                  <c:v>6.782258064516128</c:v>
                </c:pt>
                <c:pt idx="46">
                  <c:v>7.375</c:v>
                </c:pt>
                <c:pt idx="47">
                  <c:v>7.425</c:v>
                </c:pt>
                <c:pt idx="48">
                  <c:v>7.964285714285714</c:v>
                </c:pt>
                <c:pt idx="49">
                  <c:v>8.083333333333333</c:v>
                </c:pt>
                <c:pt idx="50">
                  <c:v>8.271739130434783</c:v>
                </c:pt>
                <c:pt idx="51">
                  <c:v>8.428571428571429</c:v>
                </c:pt>
                <c:pt idx="52">
                  <c:v>8.833333333333333</c:v>
                </c:pt>
                <c:pt idx="53">
                  <c:v>8.97222222222222</c:v>
                </c:pt>
                <c:pt idx="54">
                  <c:v>9.517241379310345</c:v>
                </c:pt>
                <c:pt idx="55">
                  <c:v>10.58928571428571</c:v>
                </c:pt>
                <c:pt idx="56">
                  <c:v>10.63157894736842</c:v>
                </c:pt>
                <c:pt idx="57">
                  <c:v>10.73611111111111</c:v>
                </c:pt>
                <c:pt idx="58">
                  <c:v>10.91964285714286</c:v>
                </c:pt>
                <c:pt idx="59">
                  <c:v>12.73684210526316</c:v>
                </c:pt>
                <c:pt idx="60">
                  <c:v>13.2</c:v>
                </c:pt>
                <c:pt idx="61">
                  <c:v>13.47619047619048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569018880"/>
        <c:axId val="-1569016560"/>
      </c:barChart>
      <c:catAx>
        <c:axId val="-156901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69016560"/>
        <c:crosses val="autoZero"/>
        <c:auto val="1"/>
        <c:lblAlgn val="ctr"/>
        <c:lblOffset val="100"/>
        <c:noMultiLvlLbl val="0"/>
      </c:catAx>
      <c:valAx>
        <c:axId val="-156901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6901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Sheet1!$L$3:$L$64</c:f>
              <c:strCache>
                <c:ptCount val="62"/>
                <c:pt idx="0">
                  <c:v>UFJF_FT_32005016071P0</c:v>
                </c:pt>
                <c:pt idx="1">
                  <c:v>UFPE_EF_25001019156P0</c:v>
                </c:pt>
                <c:pt idx="2">
                  <c:v>UFRN_CR_FT_23001011173P7</c:v>
                </c:pt>
                <c:pt idx="3">
                  <c:v>UFSC_FT_41001010160P7</c:v>
                </c:pt>
                <c:pt idx="4">
                  <c:v>UFSM_FT_42002010157P5</c:v>
                </c:pt>
                <c:pt idx="5">
                  <c:v>UNB_FT_53001010107P2</c:v>
                </c:pt>
                <c:pt idx="6">
                  <c:v>UNIVASF_EF_25020013010P3</c:v>
                </c:pt>
                <c:pt idx="7">
                  <c:v>UFTM_FT_32012012170P1</c:v>
                </c:pt>
                <c:pt idx="8">
                  <c:v>UFSM_FO_42002010017P9</c:v>
                </c:pt>
                <c:pt idx="9">
                  <c:v>USC_FT_33067015004P8</c:v>
                </c:pt>
                <c:pt idx="10">
                  <c:v>UFMA_EF_20001010043P8</c:v>
                </c:pt>
                <c:pt idx="11">
                  <c:v>UNIFAL_FT_32011016042P7</c:v>
                </c:pt>
                <c:pt idx="12">
                  <c:v>UFSCAR_TO_33001014036P8</c:v>
                </c:pt>
                <c:pt idx="13">
                  <c:v>UFVJM_FT_32010010041P8</c:v>
                </c:pt>
                <c:pt idx="14">
                  <c:v>FCMSCSP-TI_FO_33019010013P0</c:v>
                </c:pt>
                <c:pt idx="15">
                  <c:v>USP/RP_EF_33002029053P1</c:v>
                </c:pt>
                <c:pt idx="16">
                  <c:v>UTP_FO_40020010001P7</c:v>
                </c:pt>
                <c:pt idx="17">
                  <c:v>UERJ_EF_31004016066P8</c:v>
                </c:pt>
                <c:pt idx="18">
                  <c:v>PUC/SP_FO_33005010024P9</c:v>
                </c:pt>
                <c:pt idx="19">
                  <c:v>UFMT_EF_50001019035P0</c:v>
                </c:pt>
                <c:pt idx="20">
                  <c:v>UFTM_EF_32012012007P3</c:v>
                </c:pt>
                <c:pt idx="21">
                  <c:v>UNIFESP_FO_33009015026P3</c:v>
                </c:pt>
                <c:pt idx="22">
                  <c:v>UNIVERSO_EF_31025013002P1</c:v>
                </c:pt>
                <c:pt idx="23">
                  <c:v>FUFSE_EF_27001016042P0</c:v>
                </c:pt>
                <c:pt idx="24">
                  <c:v>UNESP/MAR_FO_33004110045P7</c:v>
                </c:pt>
                <c:pt idx="25">
                  <c:v>USP_EF_33002010241P7</c:v>
                </c:pt>
                <c:pt idx="26">
                  <c:v>UFMG_FO_32001010094P4</c:v>
                </c:pt>
                <c:pt idx="27">
                  <c:v>UDESC_FT_41002016021P0</c:v>
                </c:pt>
                <c:pt idx="28">
                  <c:v>UFRN_EF_23001011060P8</c:v>
                </c:pt>
                <c:pt idx="29">
                  <c:v>UFPE_FT_25001019072P1</c:v>
                </c:pt>
                <c:pt idx="30">
                  <c:v>UNIMEP_EF_33007012011P3</c:v>
                </c:pt>
                <c:pt idx="31">
                  <c:v>UEL_EF_40002012029P8</c:v>
                </c:pt>
                <c:pt idx="32">
                  <c:v>UFSM_EF_42002010054P1</c:v>
                </c:pt>
                <c:pt idx="33">
                  <c:v>FESP/UPE_EF_25004018014P0</c:v>
                </c:pt>
                <c:pt idx="34">
                  <c:v>UFCSPA_FT_42015014008P7</c:v>
                </c:pt>
                <c:pt idx="35">
                  <c:v>UFPEL_EF_42003016026P0</c:v>
                </c:pt>
                <c:pt idx="36">
                  <c:v>UDESC_EF_41002016004P8</c:v>
                </c:pt>
                <c:pt idx="37">
                  <c:v>UNICAMP_EF_33003017046P6</c:v>
                </c:pt>
                <c:pt idx="38">
                  <c:v>UEL_FT_40002012042P4</c:v>
                </c:pt>
                <c:pt idx="39">
                  <c:v>USP_EF_33002010084P9</c:v>
                </c:pt>
                <c:pt idx="40">
                  <c:v>UNESP/RC_EF_33004137062P0</c:v>
                </c:pt>
                <c:pt idx="41">
                  <c:v>UCB_EF_53003012007P7</c:v>
                </c:pt>
                <c:pt idx="42">
                  <c:v>UNB_EF_53001010066P4</c:v>
                </c:pt>
                <c:pt idx="43">
                  <c:v>UFRN_FT_23001011043P6</c:v>
                </c:pt>
                <c:pt idx="44">
                  <c:v>USP/FOB_FO_33002053009P9</c:v>
                </c:pt>
                <c:pt idx="45">
                  <c:v>UFPR_EF_40001016047P0</c:v>
                </c:pt>
                <c:pt idx="46">
                  <c:v>UNISUAM_FT_31063012002P4</c:v>
                </c:pt>
                <c:pt idx="47">
                  <c:v>UFSC_EF_41001010039P3</c:v>
                </c:pt>
                <c:pt idx="48">
                  <c:v>UFMG_FT_32001010062P6</c:v>
                </c:pt>
                <c:pt idx="49">
                  <c:v>UNOPAR_EF_40024016004P1</c:v>
                </c:pt>
                <c:pt idx="50">
                  <c:v>USJT_EF_33072019002P5</c:v>
                </c:pt>
                <c:pt idx="51">
                  <c:v>UFRGS_EF_42001013051P2</c:v>
                </c:pt>
                <c:pt idx="52">
                  <c:v>USP_FO_33002010194P9</c:v>
                </c:pt>
                <c:pt idx="53">
                  <c:v>UFRJ_EF_31001017131P5</c:v>
                </c:pt>
                <c:pt idx="54">
                  <c:v>UFMG_EF_32001010040P2</c:v>
                </c:pt>
                <c:pt idx="55">
                  <c:v>UFES_EF_30001013025P8</c:v>
                </c:pt>
                <c:pt idx="56">
                  <c:v>UFSCAR_FT_33001014016P7</c:v>
                </c:pt>
                <c:pt idx="57">
                  <c:v>UFV_EF_32002017034P9</c:v>
                </c:pt>
                <c:pt idx="58">
                  <c:v>UNESP/PP_FT_33004129045P2</c:v>
                </c:pt>
                <c:pt idx="59">
                  <c:v>UNICID_FT_33052018005P0</c:v>
                </c:pt>
                <c:pt idx="60">
                  <c:v>USP/RP_FT_33002029045P9</c:v>
                </c:pt>
                <c:pt idx="61">
                  <c:v>UNINOVE_FT_33092010004P5</c:v>
                </c:pt>
              </c:strCache>
            </c:strRef>
          </c:cat>
          <c:val>
            <c:numRef>
              <c:f>Sheet1!$M$3:$M$64</c:f>
              <c:numCache>
                <c:formatCode>0.0%</c:formatCode>
                <c:ptCount val="6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0.0526315789473684</c:v>
                </c:pt>
                <c:pt idx="9">
                  <c:v>0.0588235294117647</c:v>
                </c:pt>
                <c:pt idx="10">
                  <c:v>0.0714285714285714</c:v>
                </c:pt>
                <c:pt idx="11">
                  <c:v>0.0714285714285714</c:v>
                </c:pt>
                <c:pt idx="12">
                  <c:v>0.1875</c:v>
                </c:pt>
                <c:pt idx="13">
                  <c:v>0.214285714285714</c:v>
                </c:pt>
                <c:pt idx="14">
                  <c:v>0.230769230769231</c:v>
                </c:pt>
                <c:pt idx="15">
                  <c:v>0.235294117647059</c:v>
                </c:pt>
                <c:pt idx="16">
                  <c:v>0.266666666666667</c:v>
                </c:pt>
                <c:pt idx="17">
                  <c:v>0.277777777777778</c:v>
                </c:pt>
                <c:pt idx="18">
                  <c:v>0.333333333333333</c:v>
                </c:pt>
                <c:pt idx="19">
                  <c:v>0.333333333333333</c:v>
                </c:pt>
                <c:pt idx="20">
                  <c:v>0.333333333333333</c:v>
                </c:pt>
                <c:pt idx="21">
                  <c:v>0.333333333333333</c:v>
                </c:pt>
                <c:pt idx="22">
                  <c:v>0.333333333333333</c:v>
                </c:pt>
                <c:pt idx="23">
                  <c:v>0.375</c:v>
                </c:pt>
                <c:pt idx="24">
                  <c:v>0.4</c:v>
                </c:pt>
                <c:pt idx="25">
                  <c:v>0.409090909090909</c:v>
                </c:pt>
                <c:pt idx="26">
                  <c:v>0.428571428571429</c:v>
                </c:pt>
                <c:pt idx="27">
                  <c:v>0.444444444444444</c:v>
                </c:pt>
                <c:pt idx="28">
                  <c:v>0.444444444444444</c:v>
                </c:pt>
                <c:pt idx="29">
                  <c:v>0.473684210526316</c:v>
                </c:pt>
                <c:pt idx="30">
                  <c:v>0.473684210526316</c:v>
                </c:pt>
                <c:pt idx="31">
                  <c:v>0.5</c:v>
                </c:pt>
                <c:pt idx="32">
                  <c:v>0.5</c:v>
                </c:pt>
                <c:pt idx="33">
                  <c:v>0.52</c:v>
                </c:pt>
                <c:pt idx="34">
                  <c:v>0.523809523809524</c:v>
                </c:pt>
                <c:pt idx="35">
                  <c:v>0.523809523809524</c:v>
                </c:pt>
                <c:pt idx="36">
                  <c:v>0.535714285714286</c:v>
                </c:pt>
                <c:pt idx="37">
                  <c:v>0.536585365853659</c:v>
                </c:pt>
                <c:pt idx="38">
                  <c:v>0.545454545454545</c:v>
                </c:pt>
                <c:pt idx="39">
                  <c:v>0.547619047619048</c:v>
                </c:pt>
                <c:pt idx="40">
                  <c:v>0.558823529411765</c:v>
                </c:pt>
                <c:pt idx="41">
                  <c:v>0.6</c:v>
                </c:pt>
                <c:pt idx="42">
                  <c:v>0.608695652173913</c:v>
                </c:pt>
                <c:pt idx="43">
                  <c:v>0.611111111111111</c:v>
                </c:pt>
                <c:pt idx="44">
                  <c:v>0.631578947368421</c:v>
                </c:pt>
                <c:pt idx="45">
                  <c:v>0.65</c:v>
                </c:pt>
                <c:pt idx="46">
                  <c:v>0.666666666666667</c:v>
                </c:pt>
                <c:pt idx="47">
                  <c:v>0.709677419354839</c:v>
                </c:pt>
                <c:pt idx="48">
                  <c:v>0.714285714285714</c:v>
                </c:pt>
                <c:pt idx="49">
                  <c:v>0.714285714285714</c:v>
                </c:pt>
                <c:pt idx="50">
                  <c:v>0.714285714285714</c:v>
                </c:pt>
                <c:pt idx="51">
                  <c:v>0.724137931034483</c:v>
                </c:pt>
                <c:pt idx="52">
                  <c:v>0.727272727272727</c:v>
                </c:pt>
                <c:pt idx="53">
                  <c:v>0.777777777777778</c:v>
                </c:pt>
                <c:pt idx="54">
                  <c:v>0.809523809523809</c:v>
                </c:pt>
                <c:pt idx="55">
                  <c:v>0.8125</c:v>
                </c:pt>
                <c:pt idx="56">
                  <c:v>0.84</c:v>
                </c:pt>
                <c:pt idx="57">
                  <c:v>0.888888888888889</c:v>
                </c:pt>
                <c:pt idx="58">
                  <c:v>0.894736842105263</c:v>
                </c:pt>
                <c:pt idx="59">
                  <c:v>0.928571428571429</c:v>
                </c:pt>
                <c:pt idx="60">
                  <c:v>0.944444444444444</c:v>
                </c:pt>
                <c:pt idx="6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33701344"/>
        <c:axId val="-1633699568"/>
      </c:barChart>
      <c:catAx>
        <c:axId val="-163370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33699568"/>
        <c:crosses val="autoZero"/>
        <c:auto val="1"/>
        <c:lblAlgn val="ctr"/>
        <c:lblOffset val="100"/>
        <c:noMultiLvlLbl val="0"/>
      </c:catAx>
      <c:valAx>
        <c:axId val="-163369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33701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PRODUÇÃO INDIVIDUAL - NOTA 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val>
            <c:numRef>
              <c:f>'PI-PPG'!$AS$3:$AS$67</c:f>
              <c:numCache>
                <c:formatCode>0</c:formatCode>
                <c:ptCount val="6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71114208"/>
        <c:axId val="-1571226944"/>
      </c:barChart>
      <c:catAx>
        <c:axId val="-1571114208"/>
        <c:scaling>
          <c:orientation val="minMax"/>
        </c:scaling>
        <c:delete val="0"/>
        <c:axPos val="l"/>
        <c:majorTickMark val="out"/>
        <c:minorTickMark val="none"/>
        <c:tickLblPos val="nextTo"/>
        <c:crossAx val="-1571226944"/>
        <c:crosses val="autoZero"/>
        <c:auto val="1"/>
        <c:lblAlgn val="ctr"/>
        <c:lblOffset val="100"/>
        <c:noMultiLvlLbl val="0"/>
      </c:catAx>
      <c:valAx>
        <c:axId val="-1571226944"/>
        <c:scaling>
          <c:orientation val="minMax"/>
          <c:max val="250.0"/>
          <c:min val="-250.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-157111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PRODUÇÃO INDIVIDUAL - NOTA 4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val>
            <c:numRef>
              <c:f>'PI-PPG'!$AU$3:$AU$67</c:f>
              <c:numCache>
                <c:formatCode>0</c:formatCode>
                <c:ptCount val="6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70978864"/>
        <c:axId val="-1009399824"/>
      </c:barChart>
      <c:catAx>
        <c:axId val="-1570978864"/>
        <c:scaling>
          <c:orientation val="minMax"/>
        </c:scaling>
        <c:delete val="0"/>
        <c:axPos val="l"/>
        <c:majorTickMark val="out"/>
        <c:minorTickMark val="none"/>
        <c:tickLblPos val="nextTo"/>
        <c:crossAx val="-1009399824"/>
        <c:crosses val="autoZero"/>
        <c:auto val="1"/>
        <c:lblAlgn val="ctr"/>
        <c:lblOffset val="100"/>
        <c:noMultiLvlLbl val="0"/>
      </c:catAx>
      <c:valAx>
        <c:axId val="-1009399824"/>
        <c:scaling>
          <c:orientation val="minMax"/>
          <c:max val="350.0"/>
          <c:min val="-350.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-1570978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PRODUÇÃO INDIVIDUAL - NOTA 5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725971128608924"/>
          <c:y val="0.209958619829212"/>
          <c:w val="0.881277996500437"/>
          <c:h val="0.657375651547078"/>
        </c:manualLayout>
      </c:layout>
      <c:barChart>
        <c:barDir val="bar"/>
        <c:grouping val="clustered"/>
        <c:varyColors val="0"/>
        <c:ser>
          <c:idx val="0"/>
          <c:order val="0"/>
          <c:invertIfNegative val="0"/>
          <c:val>
            <c:numRef>
              <c:f>'PI-PPG'!$AW$3:$AW$67</c:f>
              <c:numCache>
                <c:formatCode>0</c:formatCode>
                <c:ptCount val="6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71733328"/>
        <c:axId val="-1571731008"/>
      </c:barChart>
      <c:catAx>
        <c:axId val="-1571733328"/>
        <c:scaling>
          <c:orientation val="minMax"/>
        </c:scaling>
        <c:delete val="0"/>
        <c:axPos val="l"/>
        <c:majorTickMark val="out"/>
        <c:minorTickMark val="none"/>
        <c:tickLblPos val="nextTo"/>
        <c:crossAx val="-1571731008"/>
        <c:crosses val="autoZero"/>
        <c:auto val="1"/>
        <c:lblAlgn val="ctr"/>
        <c:lblOffset val="100"/>
        <c:noMultiLvlLbl val="0"/>
      </c:catAx>
      <c:valAx>
        <c:axId val="-1571731008"/>
        <c:scaling>
          <c:orientation val="minMax"/>
          <c:max val="450.0"/>
          <c:min val="-450.0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-15717333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PUBLICAÇOES EM PERIÓDICOS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49130633415"/>
          <c:y val="0.119989611246238"/>
          <c:w val="0.873577490526995"/>
          <c:h val="0.7064365750092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'COMPARACOES AVALIACOES'!$A$2</c:f>
              <c:strCache>
                <c:ptCount val="1"/>
                <c:pt idx="0">
                  <c:v>2007-2009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0"/>
          </c:trendline>
          <c:cat>
            <c:strRef>
              <c:f>'COMPARACOES AVALIACOES'!$B$1:$H$1</c:f>
              <c:strCache>
                <c:ptCount val="7"/>
                <c:pt idx="0">
                  <c:v>A1</c:v>
                </c:pt>
                <c:pt idx="1">
                  <c:v>A2</c:v>
                </c:pt>
                <c:pt idx="2">
                  <c:v>B1</c:v>
                </c:pt>
                <c:pt idx="3">
                  <c:v>B2</c:v>
                </c:pt>
                <c:pt idx="4">
                  <c:v>B3</c:v>
                </c:pt>
                <c:pt idx="5">
                  <c:v>B4</c:v>
                </c:pt>
                <c:pt idx="6">
                  <c:v>B5</c:v>
                </c:pt>
              </c:strCache>
            </c:strRef>
          </c:cat>
          <c:val>
            <c:numRef>
              <c:f>'COMPARACOES AVALIACOES'!$B$2:$H$2</c:f>
              <c:numCache>
                <c:formatCode>General</c:formatCode>
                <c:ptCount val="7"/>
                <c:pt idx="0">
                  <c:v>516.0</c:v>
                </c:pt>
                <c:pt idx="1">
                  <c:v>871.0</c:v>
                </c:pt>
                <c:pt idx="2">
                  <c:v>1557.0</c:v>
                </c:pt>
                <c:pt idx="3">
                  <c:v>566.0</c:v>
                </c:pt>
                <c:pt idx="4">
                  <c:v>181.0</c:v>
                </c:pt>
                <c:pt idx="5">
                  <c:v>328.0</c:v>
                </c:pt>
                <c:pt idx="6">
                  <c:v>146.0</c:v>
                </c:pt>
              </c:numCache>
            </c:numRef>
          </c:val>
        </c:ser>
        <c:ser>
          <c:idx val="1"/>
          <c:order val="1"/>
          <c:tx>
            <c:strRef>
              <c:f>'COMPARACOES AVALIACOES'!$A$3</c:f>
              <c:strCache>
                <c:ptCount val="1"/>
                <c:pt idx="0">
                  <c:v>2010-2012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0"/>
          </c:trendline>
          <c:cat>
            <c:strRef>
              <c:f>'COMPARACOES AVALIACOES'!$B$1:$H$1</c:f>
              <c:strCache>
                <c:ptCount val="7"/>
                <c:pt idx="0">
                  <c:v>A1</c:v>
                </c:pt>
                <c:pt idx="1">
                  <c:v>A2</c:v>
                </c:pt>
                <c:pt idx="2">
                  <c:v>B1</c:v>
                </c:pt>
                <c:pt idx="3">
                  <c:v>B2</c:v>
                </c:pt>
                <c:pt idx="4">
                  <c:v>B3</c:v>
                </c:pt>
                <c:pt idx="5">
                  <c:v>B4</c:v>
                </c:pt>
                <c:pt idx="6">
                  <c:v>B5</c:v>
                </c:pt>
              </c:strCache>
            </c:strRef>
          </c:cat>
          <c:val>
            <c:numRef>
              <c:f>'COMPARACOES AVALIACOES'!$B$3:$H$3</c:f>
              <c:numCache>
                <c:formatCode>General</c:formatCode>
                <c:ptCount val="7"/>
                <c:pt idx="0">
                  <c:v>759.0</c:v>
                </c:pt>
                <c:pt idx="1">
                  <c:v>1376.0</c:v>
                </c:pt>
                <c:pt idx="2">
                  <c:v>2447.0</c:v>
                </c:pt>
                <c:pt idx="3">
                  <c:v>899.0</c:v>
                </c:pt>
                <c:pt idx="4">
                  <c:v>286.0</c:v>
                </c:pt>
                <c:pt idx="5">
                  <c:v>660.0</c:v>
                </c:pt>
                <c:pt idx="6">
                  <c:v>243.0</c:v>
                </c:pt>
              </c:numCache>
            </c:numRef>
          </c:val>
        </c:ser>
        <c:ser>
          <c:idx val="2"/>
          <c:order val="2"/>
          <c:tx>
            <c:strRef>
              <c:f>'COMPARACOES AVALIACOES'!$A$4</c:f>
              <c:strCache>
                <c:ptCount val="1"/>
                <c:pt idx="0">
                  <c:v>2010-2016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0"/>
          </c:trendline>
          <c:cat>
            <c:strRef>
              <c:f>'COMPARACOES AVALIACOES'!$B$1:$H$1</c:f>
              <c:strCache>
                <c:ptCount val="7"/>
                <c:pt idx="0">
                  <c:v>A1</c:v>
                </c:pt>
                <c:pt idx="1">
                  <c:v>A2</c:v>
                </c:pt>
                <c:pt idx="2">
                  <c:v>B1</c:v>
                </c:pt>
                <c:pt idx="3">
                  <c:v>B2</c:v>
                </c:pt>
                <c:pt idx="4">
                  <c:v>B3</c:v>
                </c:pt>
                <c:pt idx="5">
                  <c:v>B4</c:v>
                </c:pt>
                <c:pt idx="6">
                  <c:v>B5</c:v>
                </c:pt>
              </c:strCache>
            </c:strRef>
          </c:cat>
          <c:val>
            <c:numRef>
              <c:f>'COMPARACOES AVALIACOES'!$B$4:$H$4</c:f>
              <c:numCache>
                <c:formatCode>General</c:formatCode>
                <c:ptCount val="7"/>
                <c:pt idx="0">
                  <c:v>2684.0</c:v>
                </c:pt>
                <c:pt idx="1">
                  <c:v>2592.0</c:v>
                </c:pt>
                <c:pt idx="2">
                  <c:v>3892.0</c:v>
                </c:pt>
                <c:pt idx="3">
                  <c:v>2474.0</c:v>
                </c:pt>
                <c:pt idx="4">
                  <c:v>938.0</c:v>
                </c:pt>
                <c:pt idx="5">
                  <c:v>1082.0</c:v>
                </c:pt>
                <c:pt idx="6">
                  <c:v>623.0</c:v>
                </c:pt>
              </c:numCache>
            </c:numRef>
          </c:val>
        </c:ser>
        <c:ser>
          <c:idx val="3"/>
          <c:order val="3"/>
          <c:tx>
            <c:strRef>
              <c:f>'COMPARACOES AVALIACOES'!$A$5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0"/>
          </c:trendline>
          <c:cat>
            <c:strRef>
              <c:f>'COMPARACOES AVALIACOES'!$B$1:$H$1</c:f>
              <c:strCache>
                <c:ptCount val="7"/>
                <c:pt idx="0">
                  <c:v>A1</c:v>
                </c:pt>
                <c:pt idx="1">
                  <c:v>A2</c:v>
                </c:pt>
                <c:pt idx="2">
                  <c:v>B1</c:v>
                </c:pt>
                <c:pt idx="3">
                  <c:v>B2</c:v>
                </c:pt>
                <c:pt idx="4">
                  <c:v>B3</c:v>
                </c:pt>
                <c:pt idx="5">
                  <c:v>B4</c:v>
                </c:pt>
                <c:pt idx="6">
                  <c:v>B5</c:v>
                </c:pt>
              </c:strCache>
            </c:strRef>
          </c:cat>
          <c:val>
            <c:numRef>
              <c:f>'COMPARACOES AVALIACOES'!$B$5:$H$5</c:f>
              <c:numCache>
                <c:formatCode>General</c:formatCode>
                <c:ptCount val="7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33740624"/>
        <c:axId val="-1633738848"/>
      </c:barChart>
      <c:catAx>
        <c:axId val="-163374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33738848"/>
        <c:crosses val="autoZero"/>
        <c:auto val="1"/>
        <c:lblAlgn val="ctr"/>
        <c:lblOffset val="100"/>
        <c:noMultiLvlLbl val="0"/>
      </c:catAx>
      <c:valAx>
        <c:axId val="-163373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NUMERO DE ITENS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337406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Comparação de Medianas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017448862959"/>
          <c:y val="0.0887549022588392"/>
          <c:w val="0.839065656104542"/>
          <c:h val="0.7663100051682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'GRAF MEDIANAS'!$A$4</c:f>
              <c:strCache>
                <c:ptCount val="1"/>
                <c:pt idx="0">
                  <c:v>2007-2009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'GRAF MEDIANAS'!$B$3:$E$3</c:f>
              <c:strCache>
                <c:ptCount val="4"/>
                <c:pt idx="0">
                  <c:v>FT</c:v>
                </c:pt>
                <c:pt idx="1">
                  <c:v>FO</c:v>
                </c:pt>
                <c:pt idx="2">
                  <c:v>EF</c:v>
                </c:pt>
                <c:pt idx="3">
                  <c:v>TO</c:v>
                </c:pt>
              </c:strCache>
            </c:strRef>
          </c:cat>
          <c:val>
            <c:numRef>
              <c:f>'GRAF MEDIANAS'!$B$4:$E$4</c:f>
              <c:numCache>
                <c:formatCode>General</c:formatCode>
                <c:ptCount val="4"/>
                <c:pt idx="0">
                  <c:v>330.0</c:v>
                </c:pt>
                <c:pt idx="1">
                  <c:v>300.0</c:v>
                </c:pt>
                <c:pt idx="2">
                  <c:v>286.0</c:v>
                </c:pt>
              </c:numCache>
            </c:numRef>
          </c:val>
        </c:ser>
        <c:ser>
          <c:idx val="1"/>
          <c:order val="1"/>
          <c:tx>
            <c:strRef>
              <c:f>'GRAF MEDIANAS'!$A$5</c:f>
              <c:strCache>
                <c:ptCount val="1"/>
                <c:pt idx="0">
                  <c:v>2010-2012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'GRAF MEDIANAS'!$B$3:$E$3</c:f>
              <c:strCache>
                <c:ptCount val="4"/>
                <c:pt idx="0">
                  <c:v>FT</c:v>
                </c:pt>
                <c:pt idx="1">
                  <c:v>FO</c:v>
                </c:pt>
                <c:pt idx="2">
                  <c:v>EF</c:v>
                </c:pt>
                <c:pt idx="3">
                  <c:v>TO</c:v>
                </c:pt>
              </c:strCache>
            </c:strRef>
          </c:cat>
          <c:val>
            <c:numRef>
              <c:f>'GRAF MEDIANAS'!$B$5:$E$5</c:f>
              <c:numCache>
                <c:formatCode>General</c:formatCode>
                <c:ptCount val="4"/>
                <c:pt idx="0">
                  <c:v>543.0</c:v>
                </c:pt>
                <c:pt idx="1">
                  <c:v>510.0</c:v>
                </c:pt>
                <c:pt idx="2">
                  <c:v>490.0</c:v>
                </c:pt>
                <c:pt idx="3">
                  <c:v>300.0</c:v>
                </c:pt>
              </c:numCache>
            </c:numRef>
          </c:val>
        </c:ser>
        <c:ser>
          <c:idx val="2"/>
          <c:order val="2"/>
          <c:tx>
            <c:strRef>
              <c:f>'GRAF MEDIANAS'!$A$6</c:f>
              <c:strCache>
                <c:ptCount val="1"/>
                <c:pt idx="0">
                  <c:v>2013-2016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'GRAF MEDIANAS'!$B$3:$E$3</c:f>
              <c:strCache>
                <c:ptCount val="4"/>
                <c:pt idx="0">
                  <c:v>FT</c:v>
                </c:pt>
                <c:pt idx="1">
                  <c:v>FO</c:v>
                </c:pt>
                <c:pt idx="2">
                  <c:v>EF</c:v>
                </c:pt>
                <c:pt idx="3">
                  <c:v>TO</c:v>
                </c:pt>
              </c:strCache>
            </c:strRef>
          </c:cat>
          <c:val>
            <c:numRef>
              <c:f>'GRAF MEDIANAS'!$B$6:$E$6</c:f>
              <c:numCache>
                <c:formatCode>General</c:formatCode>
                <c:ptCount val="4"/>
                <c:pt idx="0">
                  <c:v>457.0</c:v>
                </c:pt>
                <c:pt idx="1">
                  <c:v>802.0</c:v>
                </c:pt>
                <c:pt idx="2">
                  <c:v>658.0</c:v>
                </c:pt>
                <c:pt idx="3">
                  <c:v>555.0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33785248"/>
        <c:axId val="-1633805648"/>
      </c:barChart>
      <c:catAx>
        <c:axId val="-163378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33805648"/>
        <c:crosses val="autoZero"/>
        <c:auto val="1"/>
        <c:lblAlgn val="ctr"/>
        <c:lblOffset val="100"/>
        <c:noMultiLvlLbl val="0"/>
      </c:catAx>
      <c:valAx>
        <c:axId val="-16338056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600"/>
                  <a:t>Mediana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337852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PERCENTIS</a:t>
            </a:r>
            <a:r>
              <a:rPr lang="en-US" sz="1600" baseline="0"/>
              <a:t> DA PRODUÇAO - PONTOS</a:t>
            </a:r>
            <a:endParaRPr lang="en-US" sz="16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dPt>
            <c:idx val="4"/>
            <c:invertIfNegative val="0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</c:spPr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</c:dPt>
          <c:cat>
            <c:numRef>
              <c:f>'PI-PPG'!$AN$73:$AN$89</c:f>
              <c:numCache>
                <c:formatCode>0%</c:formatCode>
                <c:ptCount val="17"/>
                <c:pt idx="0">
                  <c:v>0.9</c:v>
                </c:pt>
                <c:pt idx="1">
                  <c:v>0.85</c:v>
                </c:pt>
                <c:pt idx="2">
                  <c:v>0.8</c:v>
                </c:pt>
                <c:pt idx="3">
                  <c:v>0.75</c:v>
                </c:pt>
                <c:pt idx="4">
                  <c:v>0.7</c:v>
                </c:pt>
                <c:pt idx="5">
                  <c:v>0.65</c:v>
                </c:pt>
                <c:pt idx="6">
                  <c:v>0.6</c:v>
                </c:pt>
                <c:pt idx="7">
                  <c:v>0.55</c:v>
                </c:pt>
                <c:pt idx="8">
                  <c:v>0.5</c:v>
                </c:pt>
                <c:pt idx="9">
                  <c:v>0.45</c:v>
                </c:pt>
                <c:pt idx="10">
                  <c:v>0.4</c:v>
                </c:pt>
                <c:pt idx="11">
                  <c:v>0.35</c:v>
                </c:pt>
                <c:pt idx="12">
                  <c:v>0.299999999999999</c:v>
                </c:pt>
                <c:pt idx="13">
                  <c:v>0.249999999999999</c:v>
                </c:pt>
                <c:pt idx="14">
                  <c:v>0.199999999999999</c:v>
                </c:pt>
                <c:pt idx="15">
                  <c:v>0.149999999999999</c:v>
                </c:pt>
                <c:pt idx="16">
                  <c:v>0.099999999999999</c:v>
                </c:pt>
              </c:numCache>
            </c:numRef>
          </c:cat>
          <c:val>
            <c:numRef>
              <c:f>'PI-PPG'!$AO$73:$AO$89</c:f>
              <c:numCache>
                <c:formatCode>General</c:formatCode>
                <c:ptCount val="1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70881536"/>
        <c:axId val="-1008749904"/>
      </c:barChart>
      <c:catAx>
        <c:axId val="-157088153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crossAx val="-1008749904"/>
        <c:crosses val="autoZero"/>
        <c:auto val="1"/>
        <c:lblAlgn val="ctr"/>
        <c:lblOffset val="100"/>
        <c:noMultiLvlLbl val="0"/>
      </c:catAx>
      <c:valAx>
        <c:axId val="-1008749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pt-BR" sz="1400"/>
                  <a:t>QUANTIDADE</a:t>
                </a:r>
                <a:r>
                  <a:rPr lang="pt-BR" sz="1400" baseline="0"/>
                  <a:t> DE PONTOS</a:t>
                </a:r>
                <a:endParaRPr lang="pt-BR" sz="1400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-1570881536"/>
        <c:crosses val="autoZero"/>
        <c:crossBetween val="between"/>
      </c:valAx>
      <c:dTable>
        <c:showHorzBorder val="1"/>
        <c:showVertBorder val="1"/>
        <c:showOutline val="1"/>
        <c:showKeys val="1"/>
        <c:txPr>
          <a:bodyPr/>
          <a:lstStyle/>
          <a:p>
            <a:pPr rtl="0">
              <a:defRPr b="1"/>
            </a:pPr>
            <a:endParaRPr lang="en-US"/>
          </a:p>
        </c:txPr>
      </c:dTable>
    </c:plotArea>
    <c:plotVisOnly val="1"/>
    <c:dispBlanksAs val="gap"/>
    <c:showDLblsOverMax val="0"/>
  </c:char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PRODUTOS</a:t>
            </a:r>
            <a:r>
              <a:rPr lang="pt-BR" b="1" baseline="0"/>
              <a:t> POR ESTRATO / DOCENTE PERMANENTE</a:t>
            </a:r>
            <a:endParaRPr lang="pt-BR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'PI-PPG'!$N$88:$T$88</c:f>
              <c:strCache>
                <c:ptCount val="7"/>
                <c:pt idx="0">
                  <c:v>A1</c:v>
                </c:pt>
                <c:pt idx="1">
                  <c:v>A2</c:v>
                </c:pt>
                <c:pt idx="2">
                  <c:v>B1</c:v>
                </c:pt>
                <c:pt idx="3">
                  <c:v>B2</c:v>
                </c:pt>
                <c:pt idx="4">
                  <c:v>B3</c:v>
                </c:pt>
                <c:pt idx="5">
                  <c:v>B4</c:v>
                </c:pt>
                <c:pt idx="6">
                  <c:v>B5</c:v>
                </c:pt>
              </c:strCache>
            </c:strRef>
          </c:cat>
          <c:val>
            <c:numRef>
              <c:f>'PI-PPG'!$N$89:$T$89</c:f>
              <c:numCache>
                <c:formatCode>0.00</c:formatCode>
                <c:ptCount val="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571026272"/>
        <c:axId val="-1571023952"/>
      </c:barChart>
      <c:catAx>
        <c:axId val="-157102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71023952"/>
        <c:crosses val="autoZero"/>
        <c:auto val="1"/>
        <c:lblAlgn val="ctr"/>
        <c:lblOffset val="100"/>
        <c:noMultiLvlLbl val="0"/>
      </c:catAx>
      <c:valAx>
        <c:axId val="-15710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400" b="1"/>
                  <a:t>PRODUTOS</a:t>
                </a:r>
                <a:r>
                  <a:rPr lang="pt-BR" sz="1400" b="1" baseline="0"/>
                  <a:t> / DOCENTE</a:t>
                </a:r>
                <a:endParaRPr lang="pt-BR" sz="1400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7102627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PROPORÇÃO DA PI - POR ESTRATO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A1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'PI-PPG'!$N$83</c:f>
              <c:numCache>
                <c:formatCode>0.0</c:formatCode>
                <c:ptCount val="1"/>
                <c:pt idx="0">
                  <c:v>0.0</c:v>
                </c:pt>
              </c:numCache>
            </c:numRef>
          </c:val>
        </c:ser>
        <c:ser>
          <c:idx val="1"/>
          <c:order val="1"/>
          <c:tx>
            <c:v>A2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'PI-PPG'!$O$83</c:f>
              <c:numCache>
                <c:formatCode>0.0</c:formatCode>
                <c:ptCount val="1"/>
                <c:pt idx="0">
                  <c:v>0.0</c:v>
                </c:pt>
              </c:numCache>
            </c:numRef>
          </c:val>
        </c:ser>
        <c:ser>
          <c:idx val="3"/>
          <c:order val="2"/>
          <c:tx>
            <c:v>B1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'PI-PPG'!$P$83</c:f>
              <c:numCache>
                <c:formatCode>0.0</c:formatCode>
                <c:ptCount val="1"/>
                <c:pt idx="0">
                  <c:v>0.0</c:v>
                </c:pt>
              </c:numCache>
            </c:numRef>
          </c:val>
        </c:ser>
        <c:ser>
          <c:idx val="5"/>
          <c:order val="3"/>
          <c:tx>
            <c:v>B2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'PI-PPG'!$Q$83</c:f>
              <c:numCache>
                <c:formatCode>0.0</c:formatCode>
                <c:ptCount val="1"/>
                <c:pt idx="0">
                  <c:v>0.0</c:v>
                </c:pt>
              </c:numCache>
            </c:numRef>
          </c:val>
        </c:ser>
        <c:ser>
          <c:idx val="7"/>
          <c:order val="4"/>
          <c:tx>
            <c:v>B3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'PI-PPG'!$R$83</c:f>
              <c:numCache>
                <c:formatCode>0.0</c:formatCode>
                <c:ptCount val="1"/>
                <c:pt idx="0">
                  <c:v>0.0</c:v>
                </c:pt>
              </c:numCache>
            </c:numRef>
          </c:val>
        </c:ser>
        <c:ser>
          <c:idx val="8"/>
          <c:order val="5"/>
          <c:tx>
            <c:v>B4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'PI-PPG'!$S$83</c:f>
              <c:numCache>
                <c:formatCode>0.0</c:formatCode>
                <c:ptCount val="1"/>
                <c:pt idx="0">
                  <c:v>0.0</c:v>
                </c:pt>
              </c:numCache>
            </c:numRef>
          </c:val>
        </c:ser>
        <c:ser>
          <c:idx val="9"/>
          <c:order val="6"/>
          <c:tx>
            <c:v>B5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'PI-PPG'!$T$83</c:f>
              <c:numCache>
                <c:formatCode>0.0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594338608"/>
        <c:axId val="-1594202032"/>
      </c:barChart>
      <c:catAx>
        <c:axId val="-1594338608"/>
        <c:scaling>
          <c:orientation val="minMax"/>
        </c:scaling>
        <c:delete val="1"/>
        <c:axPos val="b"/>
        <c:majorTickMark val="out"/>
        <c:minorTickMark val="none"/>
        <c:tickLblPos val="nextTo"/>
        <c:crossAx val="-1594202032"/>
        <c:crosses val="autoZero"/>
        <c:auto val="1"/>
        <c:lblAlgn val="ctr"/>
        <c:lblOffset val="100"/>
        <c:noMultiLvlLbl val="0"/>
      </c:catAx>
      <c:valAx>
        <c:axId val="-1594202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PROPORÇÃO DA PI POR ESTRATO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-159433860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1400" b="1"/>
          </a:pPr>
          <a:endParaRPr lang="en-US"/>
        </a:p>
      </c:txPr>
    </c:legend>
    <c:plotVisOnly val="1"/>
    <c:dispBlanksAs val="gap"/>
    <c:showDLblsOverMax val="0"/>
  </c:char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% DE DOCENTES QUE ATINGEM PONTOS</a:t>
            </a:r>
          </a:p>
        </c:rich>
      </c:tx>
      <c:layout>
        <c:manualLayout>
          <c:xMode val="edge"/>
          <c:yMode val="edge"/>
          <c:x val="0.395637373552507"/>
          <c:y val="0.0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CONCEITO 3</c:v>
          </c:tx>
          <c:spPr>
            <a:solidFill>
              <a:schemeClr val="tx2">
                <a:lumMod val="20000"/>
                <a:lumOff val="8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'PI-PPG'!$L$93:$L$95</c:f>
              <c:strCache>
                <c:ptCount val="3"/>
                <c:pt idx="0">
                  <c:v>CONCEITO 3</c:v>
                </c:pt>
                <c:pt idx="1">
                  <c:v>CONCEITO 4</c:v>
                </c:pt>
                <c:pt idx="2">
                  <c:v>CONCEITO 5</c:v>
                </c:pt>
              </c:strCache>
            </c:strRef>
          </c:cat>
          <c:val>
            <c:numRef>
              <c:f>'PI-PPG'!$P$93</c:f>
              <c:numCache>
                <c:formatCode>0.00</c:formatCode>
                <c:ptCount val="1"/>
                <c:pt idx="0">
                  <c:v>0.0</c:v>
                </c:pt>
              </c:numCache>
            </c:numRef>
          </c:val>
        </c:ser>
        <c:ser>
          <c:idx val="1"/>
          <c:order val="1"/>
          <c:tx>
            <c:v>CONCEITO 4</c:v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'PI-PPG'!$L$93:$L$95</c:f>
              <c:strCache>
                <c:ptCount val="3"/>
                <c:pt idx="0">
                  <c:v>CONCEITO 3</c:v>
                </c:pt>
                <c:pt idx="1">
                  <c:v>CONCEITO 4</c:v>
                </c:pt>
                <c:pt idx="2">
                  <c:v>CONCEITO 5</c:v>
                </c:pt>
              </c:strCache>
            </c:strRef>
          </c:cat>
          <c:val>
            <c:numRef>
              <c:f>'PI-PPG'!$P$94</c:f>
              <c:numCache>
                <c:formatCode>0.00</c:formatCode>
                <c:ptCount val="1"/>
                <c:pt idx="0">
                  <c:v>0.0</c:v>
                </c:pt>
              </c:numCache>
            </c:numRef>
          </c:val>
        </c:ser>
        <c:ser>
          <c:idx val="2"/>
          <c:order val="2"/>
          <c:tx>
            <c:v>CONCEITO 5</c:v>
          </c:tx>
          <c:spPr>
            <a:solidFill>
              <a:srgbClr val="3366FF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'PI-PPG'!$L$93:$L$95</c:f>
              <c:strCache>
                <c:ptCount val="3"/>
                <c:pt idx="0">
                  <c:v>CONCEITO 3</c:v>
                </c:pt>
                <c:pt idx="1">
                  <c:v>CONCEITO 4</c:v>
                </c:pt>
                <c:pt idx="2">
                  <c:v>CONCEITO 5</c:v>
                </c:pt>
              </c:strCache>
            </c:strRef>
          </c:cat>
          <c:val>
            <c:numRef>
              <c:f>'PI-PPG'!$P$95</c:f>
              <c:numCache>
                <c:formatCode>0.00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6"/>
        <c:overlap val="-100"/>
        <c:axId val="-1561638736"/>
        <c:axId val="-1562243168"/>
      </c:barChart>
      <c:catAx>
        <c:axId val="-1561638736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-1562243168"/>
        <c:crosses val="autoZero"/>
        <c:auto val="1"/>
        <c:lblAlgn val="ctr"/>
        <c:lblOffset val="100"/>
        <c:noMultiLvlLbl val="0"/>
      </c:catAx>
      <c:valAx>
        <c:axId val="-1562243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PERCENTUAL QUE ATINGE OS PONTOS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-156163873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gap"/>
    <c:showDLblsOverMax val="0"/>
  </c:char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% DE DOCENTES COM PI NOS ESTRATOS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972673679760582"/>
          <c:y val="0.091081799324833"/>
          <c:w val="0.885000124589392"/>
          <c:h val="0.743090742238793"/>
        </c:manualLayout>
      </c:layout>
      <c:barChart>
        <c:barDir val="col"/>
        <c:grouping val="stacked"/>
        <c:varyColors val="0"/>
        <c:ser>
          <c:idx val="0"/>
          <c:order val="0"/>
          <c:invertIfNegative val="0"/>
          <c:cat>
            <c:strRef>
              <c:f>'PI-PPG'!$N$99:$AF$99</c:f>
              <c:strCache>
                <c:ptCount val="19"/>
                <c:pt idx="0">
                  <c:v>A1</c:v>
                </c:pt>
                <c:pt idx="1">
                  <c:v>A2</c:v>
                </c:pt>
                <c:pt idx="2">
                  <c:v>B1</c:v>
                </c:pt>
                <c:pt idx="3">
                  <c:v>B2</c:v>
                </c:pt>
                <c:pt idx="4">
                  <c:v>B3</c:v>
                </c:pt>
                <c:pt idx="5">
                  <c:v>B4</c:v>
                </c:pt>
                <c:pt idx="6">
                  <c:v>B5</c:v>
                </c:pt>
                <c:pt idx="7">
                  <c:v>L4</c:v>
                </c:pt>
                <c:pt idx="8">
                  <c:v>L3</c:v>
                </c:pt>
                <c:pt idx="9">
                  <c:v>L2</c:v>
                </c:pt>
                <c:pt idx="10">
                  <c:v>LI</c:v>
                </c:pt>
                <c:pt idx="11">
                  <c:v>C4</c:v>
                </c:pt>
                <c:pt idx="12">
                  <c:v>C3</c:v>
                </c:pt>
                <c:pt idx="13">
                  <c:v>C2</c:v>
                </c:pt>
                <c:pt idx="14">
                  <c:v>C1</c:v>
                </c:pt>
                <c:pt idx="15">
                  <c:v>A1+A2</c:v>
                </c:pt>
                <c:pt idx="16">
                  <c:v>A1+A2+B1</c:v>
                </c:pt>
                <c:pt idx="17">
                  <c:v>L3+L4</c:v>
                </c:pt>
                <c:pt idx="18">
                  <c:v>C3+C4</c:v>
                </c:pt>
              </c:strCache>
            </c:strRef>
          </c:cat>
          <c:val>
            <c:numRef>
              <c:f>'PI-PPG'!$N$101:$AF$101</c:f>
              <c:numCache>
                <c:formatCode>0.0</c:formatCode>
                <c:ptCount val="1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953654224"/>
        <c:axId val="-953652176"/>
      </c:barChart>
      <c:catAx>
        <c:axId val="-9536542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200" b="1"/>
            </a:pPr>
            <a:endParaRPr lang="en-US"/>
          </a:p>
        </c:txPr>
        <c:crossAx val="-953652176"/>
        <c:crosses val="autoZero"/>
        <c:auto val="1"/>
        <c:lblAlgn val="ctr"/>
        <c:lblOffset val="100"/>
        <c:noMultiLvlLbl val="0"/>
      </c:catAx>
      <c:valAx>
        <c:axId val="-953652176"/>
        <c:scaling>
          <c:orientation val="minMax"/>
          <c:max val="100.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PERCENTUAL DE DOCENTES COM PI 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-953654224"/>
        <c:crosses val="autoZero"/>
        <c:crossBetween val="between"/>
        <c:majorUnit val="20.0"/>
      </c:valAx>
    </c:plotArea>
    <c:plotVisOnly val="1"/>
    <c:dispBlanksAs val="gap"/>
    <c:showDLblsOverMax val="0"/>
  </c:char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PRODUÇÃO INDIVIDUAL - PONTOS /DOCENTE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'PI-PPG'!$E$3:$E$67</c:f>
            </c:numRef>
          </c:xVal>
          <c:yVal>
            <c:numRef>
              <c:f>'PI-PPG'!$AR$3:$AR$67</c:f>
              <c:numCache>
                <c:formatCode>General</c:formatCode>
                <c:ptCount val="6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</c:numCache>
            </c:numRef>
          </c:yVal>
          <c:bubbleSize>
            <c:numRef>
              <c:f>'PI-PPG'!$AZ$3:$AZ$67</c:f>
              <c:numCache>
                <c:formatCode>0.00</c:formatCode>
                <c:ptCount val="6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</c:numCache>
            </c:numRef>
          </c:bubbleSize>
          <c:bubble3D val="1"/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bubbleScale val="100"/>
        <c:showNegBubbles val="0"/>
        <c:axId val="-1633848928"/>
        <c:axId val="-1633845536"/>
      </c:bubbleChart>
      <c:valAx>
        <c:axId val="-1633848928"/>
        <c:scaling>
          <c:orientation val="minMax"/>
          <c:min val="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ORDEM DOS DOCENTES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33845536"/>
        <c:crosses val="autoZero"/>
        <c:crossBetween val="midCat"/>
      </c:valAx>
      <c:valAx>
        <c:axId val="-1633845536"/>
        <c:scaling>
          <c:orientation val="minMax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800" b="1"/>
                  <a:t>PONTOS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3384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4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46" workbookViewId="0" zoomToFit="1"/>
  </sheetViews>
  <pageMargins left="0.7" right="0.7" top="0.75" bottom="0.75" header="0.3" footer="0.3"/>
  <pageSetup paperSize="9" orientation="landscap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4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46" workbookViewId="0" zoomToFit="1"/>
  </sheetViews>
  <pageMargins left="0.7" right="0.7" top="0.75" bottom="0.75" header="0.3" footer="0.3"/>
  <pageSetup paperSize="9" orientation="landscap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46" workbookViewId="0" zoomToFit="1"/>
  </sheetViews>
  <pageMargins left="0.7" right="0.7" top="0.75" bottom="0.75" header="0.3" footer="0.3"/>
  <pageSetup paperSize="9" orientation="landscap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46" workbookViewId="0" zoomToFit="1"/>
  </sheetViews>
  <pageMargins left="0.7" right="0.7" top="0.75" bottom="0.75" header="0.3" footer="0.3"/>
  <pageSetup paperSize="9" orientation="landscap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46" workbookViewId="0" zoomToFit="1"/>
  </sheetViews>
  <pageMargins left="0.7" right="0.7" top="0.75" bottom="0.75" header="0.3" footer="0.3"/>
  <pageSetup paperSize="9" orientation="landscape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4" Type="http://schemas.openxmlformats.org/officeDocument/2006/relationships/chart" Target="../charts/chart15.xml"/><Relationship Id="rId5" Type="http://schemas.openxmlformats.org/officeDocument/2006/relationships/chart" Target="../charts/chart16.xml"/><Relationship Id="rId6" Type="http://schemas.openxmlformats.org/officeDocument/2006/relationships/chart" Target="../charts/chart17.xml"/><Relationship Id="rId7" Type="http://schemas.openxmlformats.org/officeDocument/2006/relationships/chart" Target="../charts/chart18.xml"/><Relationship Id="rId8" Type="http://schemas.openxmlformats.org/officeDocument/2006/relationships/chart" Target="../charts/chart19.xml"/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6579</xdr:colOff>
      <xdr:row>22</xdr:row>
      <xdr:rowOff>109568</xdr:rowOff>
    </xdr:from>
    <xdr:to>
      <xdr:col>11</xdr:col>
      <xdr:colOff>81266</xdr:colOff>
      <xdr:row>32</xdr:row>
      <xdr:rowOff>159112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2079" y="4579968"/>
          <a:ext cx="8329687" cy="2081544"/>
        </a:xfrm>
        <a:prstGeom prst="rect">
          <a:avLst/>
        </a:prstGeom>
      </xdr:spPr>
    </xdr:pic>
    <xdr:clientData/>
  </xdr:twoCellAnchor>
  <xdr:twoCellAnchor>
    <xdr:from>
      <xdr:col>2</xdr:col>
      <xdr:colOff>184248</xdr:colOff>
      <xdr:row>16</xdr:row>
      <xdr:rowOff>118446</xdr:rowOff>
    </xdr:from>
    <xdr:to>
      <xdr:col>3</xdr:col>
      <xdr:colOff>434299</xdr:colOff>
      <xdr:row>24</xdr:row>
      <xdr:rowOff>98705</xdr:rowOff>
    </xdr:to>
    <xdr:sp macro="" textlink="">
      <xdr:nvSpPr>
        <xdr:cNvPr id="3" name="Balão de Seta para Baixo 2"/>
        <xdr:cNvSpPr/>
      </xdr:nvSpPr>
      <xdr:spPr>
        <a:xfrm>
          <a:off x="1835248" y="3369646"/>
          <a:ext cx="1075551" cy="1605859"/>
        </a:xfrm>
        <a:prstGeom prst="downArrowCallout">
          <a:avLst>
            <a:gd name="adj1" fmla="val 28681"/>
            <a:gd name="adj2" fmla="val 25000"/>
            <a:gd name="adj3" fmla="val 25000"/>
            <a:gd name="adj4" fmla="val 53548"/>
          </a:avLst>
        </a:prstGeom>
        <a:gradFill flip="none" rotWithShape="1">
          <a:gsLst>
            <a:gs pos="0">
              <a:schemeClr val="accent1">
                <a:lumMod val="40000"/>
                <a:lumOff val="60000"/>
                <a:alpha val="0"/>
              </a:schemeClr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16200000" scaled="1"/>
          <a:tileRect/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>
              <a:solidFill>
                <a:srgbClr val="FF0000"/>
              </a:solidFill>
            </a:rPr>
            <a:t>TOTAL DE ITENS</a:t>
          </a:r>
        </a:p>
      </xdr:txBody>
    </xdr:sp>
    <xdr:clientData/>
  </xdr:twoCellAnchor>
  <xdr:twoCellAnchor>
    <xdr:from>
      <xdr:col>2</xdr:col>
      <xdr:colOff>560379</xdr:colOff>
      <xdr:row>19</xdr:row>
      <xdr:rowOff>59222</xdr:rowOff>
    </xdr:from>
    <xdr:to>
      <xdr:col>3</xdr:col>
      <xdr:colOff>810430</xdr:colOff>
      <xdr:row>25</xdr:row>
      <xdr:rowOff>86595</xdr:rowOff>
    </xdr:to>
    <xdr:sp macro="" textlink="">
      <xdr:nvSpPr>
        <xdr:cNvPr id="4" name="Balão de Seta para Baixo 3"/>
        <xdr:cNvSpPr/>
      </xdr:nvSpPr>
      <xdr:spPr>
        <a:xfrm>
          <a:off x="2211379" y="3920022"/>
          <a:ext cx="1075551" cy="1246573"/>
        </a:xfrm>
        <a:prstGeom prst="downArrowCallout">
          <a:avLst>
            <a:gd name="adj1" fmla="val 28681"/>
            <a:gd name="adj2" fmla="val 25000"/>
            <a:gd name="adj3" fmla="val 25000"/>
            <a:gd name="adj4" fmla="val 53548"/>
          </a:avLst>
        </a:prstGeom>
        <a:gradFill flip="none" rotWithShape="1">
          <a:gsLst>
            <a:gs pos="0">
              <a:schemeClr val="accent1">
                <a:lumMod val="40000"/>
                <a:lumOff val="60000"/>
                <a:alpha val="0"/>
              </a:schemeClr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16200000" scaled="1"/>
          <a:tileRect/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>
              <a:solidFill>
                <a:srgbClr val="FF0000"/>
              </a:solidFill>
            </a:rPr>
            <a:t>TOTAL DE ITENS APÓS REMOVER CO-AUTORIAS</a:t>
          </a:r>
        </a:p>
      </xdr:txBody>
    </xdr:sp>
    <xdr:clientData/>
  </xdr:twoCellAnchor>
  <xdr:twoCellAnchor>
    <xdr:from>
      <xdr:col>3</xdr:col>
      <xdr:colOff>777529</xdr:colOff>
      <xdr:row>18</xdr:row>
      <xdr:rowOff>7634</xdr:rowOff>
    </xdr:from>
    <xdr:to>
      <xdr:col>5</xdr:col>
      <xdr:colOff>205042</xdr:colOff>
      <xdr:row>25</xdr:row>
      <xdr:rowOff>191882</xdr:rowOff>
    </xdr:to>
    <xdr:sp macro="" textlink="">
      <xdr:nvSpPr>
        <xdr:cNvPr id="5" name="Balão de Seta para Baixo 4"/>
        <xdr:cNvSpPr/>
      </xdr:nvSpPr>
      <xdr:spPr>
        <a:xfrm>
          <a:off x="3254029" y="3665234"/>
          <a:ext cx="1078513" cy="1606648"/>
        </a:xfrm>
        <a:prstGeom prst="downArrowCallout">
          <a:avLst>
            <a:gd name="adj1" fmla="val 28681"/>
            <a:gd name="adj2" fmla="val 25000"/>
            <a:gd name="adj3" fmla="val 25000"/>
            <a:gd name="adj4" fmla="val 53548"/>
          </a:avLst>
        </a:prstGeom>
        <a:gradFill flip="none" rotWithShape="1">
          <a:gsLst>
            <a:gs pos="0">
              <a:schemeClr val="accent1">
                <a:lumMod val="40000"/>
                <a:lumOff val="60000"/>
                <a:alpha val="0"/>
              </a:schemeClr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16200000" scaled="1"/>
          <a:tileRect/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>
              <a:solidFill>
                <a:srgbClr val="FF0000"/>
              </a:solidFill>
            </a:rPr>
            <a:t>PONTOS NOS ITENS</a:t>
          </a:r>
        </a:p>
      </xdr:txBody>
    </xdr:sp>
    <xdr:clientData/>
  </xdr:twoCellAnchor>
  <xdr:twoCellAnchor>
    <xdr:from>
      <xdr:col>1</xdr:col>
      <xdr:colOff>192934</xdr:colOff>
      <xdr:row>20</xdr:row>
      <xdr:rowOff>28427</xdr:rowOff>
    </xdr:from>
    <xdr:to>
      <xdr:col>2</xdr:col>
      <xdr:colOff>442985</xdr:colOff>
      <xdr:row>28</xdr:row>
      <xdr:rowOff>8686</xdr:rowOff>
    </xdr:to>
    <xdr:sp macro="" textlink="">
      <xdr:nvSpPr>
        <xdr:cNvPr id="6" name="Balão de Seta para Baixo 5"/>
        <xdr:cNvSpPr/>
      </xdr:nvSpPr>
      <xdr:spPr>
        <a:xfrm rot="19365375">
          <a:off x="1018434" y="4092427"/>
          <a:ext cx="1075551" cy="1605859"/>
        </a:xfrm>
        <a:prstGeom prst="downArrowCallout">
          <a:avLst>
            <a:gd name="adj1" fmla="val 28681"/>
            <a:gd name="adj2" fmla="val 25000"/>
            <a:gd name="adj3" fmla="val 25000"/>
            <a:gd name="adj4" fmla="val 53548"/>
          </a:avLst>
        </a:prstGeom>
        <a:gradFill flip="none" rotWithShape="1">
          <a:gsLst>
            <a:gs pos="0">
              <a:schemeClr val="accent1">
                <a:lumMod val="40000"/>
                <a:lumOff val="60000"/>
                <a:alpha val="0"/>
              </a:schemeClr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16200000" scaled="1"/>
          <a:tileRect/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>
              <a:solidFill>
                <a:srgbClr val="FF0000"/>
              </a:solidFill>
            </a:rPr>
            <a:t>MEDIA DE PTS DO PPG EM FUNÇÃO DO NUMERO DE DP</a:t>
          </a:r>
        </a:p>
      </xdr:txBody>
    </xdr:sp>
    <xdr:clientData/>
  </xdr:twoCellAnchor>
  <xdr:twoCellAnchor>
    <xdr:from>
      <xdr:col>1</xdr:col>
      <xdr:colOff>138187</xdr:colOff>
      <xdr:row>30</xdr:row>
      <xdr:rowOff>78966</xdr:rowOff>
    </xdr:from>
    <xdr:to>
      <xdr:col>2</xdr:col>
      <xdr:colOff>664611</xdr:colOff>
      <xdr:row>37</xdr:row>
      <xdr:rowOff>131608</xdr:rowOff>
    </xdr:to>
    <xdr:sp macro="" textlink="">
      <xdr:nvSpPr>
        <xdr:cNvPr id="7" name="Balão de Seta para Cima 6"/>
        <xdr:cNvSpPr/>
      </xdr:nvSpPr>
      <xdr:spPr>
        <a:xfrm rot="1994319">
          <a:off x="963687" y="6174966"/>
          <a:ext cx="1351924" cy="1475042"/>
        </a:xfrm>
        <a:prstGeom prst="upArrowCallout">
          <a:avLst>
            <a:gd name="adj1" fmla="val 25000"/>
            <a:gd name="adj2" fmla="val 25000"/>
            <a:gd name="adj3" fmla="val 25000"/>
            <a:gd name="adj4" fmla="val 51712"/>
          </a:avLst>
        </a:prstGeom>
        <a:gradFill flip="none" rotWithShape="1">
          <a:gsLst>
            <a:gs pos="0">
              <a:schemeClr val="accent1">
                <a:lumMod val="40000"/>
                <a:lumOff val="60000"/>
                <a:alpha val="0"/>
              </a:schemeClr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5400000" scaled="1"/>
          <a:tileRect/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pt-BR" sz="1050">
              <a:solidFill>
                <a:srgbClr val="FF0000"/>
              </a:solidFill>
              <a:latin typeface="+mn-lt"/>
              <a:ea typeface="+mn-ea"/>
              <a:cs typeface="+mn-cs"/>
            </a:rPr>
            <a:t>PROPORÇAO (%) EM RELAÇÃO AO VOLUME</a:t>
          </a:r>
        </a:p>
      </xdr:txBody>
    </xdr:sp>
    <xdr:clientData/>
  </xdr:twoCellAnchor>
  <xdr:twoCellAnchor>
    <xdr:from>
      <xdr:col>4</xdr:col>
      <xdr:colOff>145821</xdr:colOff>
      <xdr:row>31</xdr:row>
      <xdr:rowOff>158981</xdr:rowOff>
    </xdr:from>
    <xdr:to>
      <xdr:col>5</xdr:col>
      <xdr:colOff>672245</xdr:colOff>
      <xdr:row>39</xdr:row>
      <xdr:rowOff>7634</xdr:rowOff>
    </xdr:to>
    <xdr:sp macro="" textlink="">
      <xdr:nvSpPr>
        <xdr:cNvPr id="8" name="Balão de Seta para Cima 7"/>
        <xdr:cNvSpPr/>
      </xdr:nvSpPr>
      <xdr:spPr>
        <a:xfrm>
          <a:off x="3447821" y="6458181"/>
          <a:ext cx="1351924" cy="1474253"/>
        </a:xfrm>
        <a:prstGeom prst="upArrowCallout">
          <a:avLst>
            <a:gd name="adj1" fmla="val 25000"/>
            <a:gd name="adj2" fmla="val 25000"/>
            <a:gd name="adj3" fmla="val 25000"/>
            <a:gd name="adj4" fmla="val 51712"/>
          </a:avLst>
        </a:prstGeom>
        <a:gradFill flip="none" rotWithShape="1">
          <a:gsLst>
            <a:gs pos="0">
              <a:schemeClr val="accent1">
                <a:lumMod val="40000"/>
                <a:lumOff val="60000"/>
                <a:alpha val="0"/>
              </a:schemeClr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5400000" scaled="1"/>
          <a:tileRect/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pt-BR" sz="1050">
              <a:solidFill>
                <a:srgbClr val="FF0000"/>
              </a:solidFill>
              <a:latin typeface="+mn-lt"/>
              <a:ea typeface="+mn-ea"/>
              <a:cs typeface="+mn-cs"/>
            </a:rPr>
            <a:t>PROPORÇAO (%) EM RELAÇÃO AO VOLUME - AGRUPADA</a:t>
          </a:r>
        </a:p>
      </xdr:txBody>
    </xdr:sp>
    <xdr:clientData/>
  </xdr:twoCellAnchor>
  <xdr:twoCellAnchor>
    <xdr:from>
      <xdr:col>8</xdr:col>
      <xdr:colOff>357442</xdr:colOff>
      <xdr:row>16</xdr:row>
      <xdr:rowOff>41588</xdr:rowOff>
    </xdr:from>
    <xdr:to>
      <xdr:col>9</xdr:col>
      <xdr:colOff>607493</xdr:colOff>
      <xdr:row>24</xdr:row>
      <xdr:rowOff>21847</xdr:rowOff>
    </xdr:to>
    <xdr:sp macro="" textlink="">
      <xdr:nvSpPr>
        <xdr:cNvPr id="9" name="Balão de Seta para Baixo 8"/>
        <xdr:cNvSpPr/>
      </xdr:nvSpPr>
      <xdr:spPr>
        <a:xfrm>
          <a:off x="6961442" y="3292788"/>
          <a:ext cx="1075551" cy="1605859"/>
        </a:xfrm>
        <a:prstGeom prst="downArrowCallout">
          <a:avLst>
            <a:gd name="adj1" fmla="val 28681"/>
            <a:gd name="adj2" fmla="val 25000"/>
            <a:gd name="adj3" fmla="val 25000"/>
            <a:gd name="adj4" fmla="val 53548"/>
          </a:avLst>
        </a:prstGeom>
        <a:gradFill flip="none" rotWithShape="1">
          <a:gsLst>
            <a:gs pos="0">
              <a:schemeClr val="accent1">
                <a:lumMod val="40000"/>
                <a:lumOff val="60000"/>
                <a:alpha val="0"/>
              </a:schemeClr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16200000" scaled="1"/>
          <a:tileRect/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>
              <a:solidFill>
                <a:srgbClr val="FF0000"/>
              </a:solidFill>
            </a:rPr>
            <a:t>VOLUME DE PRODUTOS</a:t>
          </a:r>
        </a:p>
      </xdr:txBody>
    </xdr:sp>
    <xdr:clientData/>
  </xdr:twoCellAnchor>
  <xdr:twoCellAnchor>
    <xdr:from>
      <xdr:col>9</xdr:col>
      <xdr:colOff>792795</xdr:colOff>
      <xdr:row>15</xdr:row>
      <xdr:rowOff>62381</xdr:rowOff>
    </xdr:from>
    <xdr:to>
      <xdr:col>11</xdr:col>
      <xdr:colOff>220308</xdr:colOff>
      <xdr:row>23</xdr:row>
      <xdr:rowOff>42640</xdr:rowOff>
    </xdr:to>
    <xdr:sp macro="" textlink="">
      <xdr:nvSpPr>
        <xdr:cNvPr id="10" name="Balão de Seta para Baixo 9"/>
        <xdr:cNvSpPr/>
      </xdr:nvSpPr>
      <xdr:spPr>
        <a:xfrm>
          <a:off x="8222295" y="3110381"/>
          <a:ext cx="1078513" cy="1605859"/>
        </a:xfrm>
        <a:prstGeom prst="downArrowCallout">
          <a:avLst>
            <a:gd name="adj1" fmla="val 28681"/>
            <a:gd name="adj2" fmla="val 25000"/>
            <a:gd name="adj3" fmla="val 25000"/>
            <a:gd name="adj4" fmla="val 53548"/>
          </a:avLst>
        </a:prstGeom>
        <a:gradFill flip="none" rotWithShape="1">
          <a:gsLst>
            <a:gs pos="0">
              <a:schemeClr val="accent1">
                <a:lumMod val="40000"/>
                <a:lumOff val="60000"/>
                <a:alpha val="0"/>
              </a:schemeClr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16200000" scaled="1"/>
          <a:tileRect/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>
              <a:solidFill>
                <a:srgbClr val="FF0000"/>
              </a:solidFill>
            </a:rPr>
            <a:t>PERCENTIS</a:t>
          </a:r>
        </a:p>
      </xdr:txBody>
    </xdr:sp>
    <xdr:clientData/>
  </xdr:twoCellAnchor>
  <xdr:twoCellAnchor>
    <xdr:from>
      <xdr:col>8</xdr:col>
      <xdr:colOff>100810</xdr:colOff>
      <xdr:row>26</xdr:row>
      <xdr:rowOff>61329</xdr:rowOff>
    </xdr:from>
    <xdr:to>
      <xdr:col>9</xdr:col>
      <xdr:colOff>627234</xdr:colOff>
      <xdr:row>34</xdr:row>
      <xdr:rowOff>190828</xdr:rowOff>
    </xdr:to>
    <xdr:sp macro="" textlink="">
      <xdr:nvSpPr>
        <xdr:cNvPr id="11" name="Balão de Seta para Cima 10"/>
        <xdr:cNvSpPr/>
      </xdr:nvSpPr>
      <xdr:spPr>
        <a:xfrm>
          <a:off x="6704810" y="5344529"/>
          <a:ext cx="1351924" cy="1755099"/>
        </a:xfrm>
        <a:prstGeom prst="upArrowCallout">
          <a:avLst>
            <a:gd name="adj1" fmla="val 25000"/>
            <a:gd name="adj2" fmla="val 25000"/>
            <a:gd name="adj3" fmla="val 25000"/>
            <a:gd name="adj4" fmla="val 27268"/>
          </a:avLst>
        </a:prstGeom>
        <a:gradFill flip="none" rotWithShape="1">
          <a:gsLst>
            <a:gs pos="0">
              <a:schemeClr val="accent1">
                <a:lumMod val="40000"/>
                <a:lumOff val="60000"/>
                <a:alpha val="0"/>
              </a:schemeClr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5400000" scaled="1"/>
          <a:tileRect/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pt-BR" sz="1050">
              <a:solidFill>
                <a:srgbClr val="FF0000"/>
              </a:solidFill>
              <a:latin typeface="+mn-lt"/>
              <a:ea typeface="+mn-ea"/>
              <a:cs typeface="+mn-cs"/>
            </a:rPr>
            <a:t>QUANTIDADE DE LIVROS E CAPITULOS</a:t>
          </a:r>
        </a:p>
      </xdr:txBody>
    </xdr:sp>
    <xdr:clientData/>
  </xdr:twoCellAnchor>
  <xdr:twoCellAnchor>
    <xdr:from>
      <xdr:col>9</xdr:col>
      <xdr:colOff>534058</xdr:colOff>
      <xdr:row>28</xdr:row>
      <xdr:rowOff>47117</xdr:rowOff>
    </xdr:from>
    <xdr:to>
      <xdr:col>11</xdr:col>
      <xdr:colOff>237944</xdr:colOff>
      <xdr:row>35</xdr:row>
      <xdr:rowOff>99760</xdr:rowOff>
    </xdr:to>
    <xdr:sp macro="" textlink="">
      <xdr:nvSpPr>
        <xdr:cNvPr id="12" name="Balão de Seta para Cima 11"/>
        <xdr:cNvSpPr/>
      </xdr:nvSpPr>
      <xdr:spPr>
        <a:xfrm rot="20469751">
          <a:off x="7963558" y="5736717"/>
          <a:ext cx="1354886" cy="1475043"/>
        </a:xfrm>
        <a:prstGeom prst="upArrowCallout">
          <a:avLst>
            <a:gd name="adj1" fmla="val 25000"/>
            <a:gd name="adj2" fmla="val 25000"/>
            <a:gd name="adj3" fmla="val 25000"/>
            <a:gd name="adj4" fmla="val 51712"/>
          </a:avLst>
        </a:prstGeom>
        <a:gradFill flip="none" rotWithShape="1">
          <a:gsLst>
            <a:gs pos="0">
              <a:schemeClr val="accent1">
                <a:lumMod val="40000"/>
                <a:lumOff val="60000"/>
                <a:alpha val="0"/>
              </a:schemeClr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5400000" scaled="1"/>
          <a:tileRect/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pt-BR" sz="1050">
              <a:solidFill>
                <a:srgbClr val="FF0000"/>
              </a:solidFill>
              <a:latin typeface="+mn-lt"/>
              <a:ea typeface="+mn-ea"/>
              <a:cs typeface="+mn-cs"/>
            </a:rPr>
            <a:t>QUARTIS</a:t>
          </a:r>
          <a:r>
            <a:rPr lang="pt-BR" sz="1050" baseline="0">
              <a:solidFill>
                <a:srgbClr val="FF0000"/>
              </a:solidFill>
              <a:latin typeface="+mn-lt"/>
              <a:ea typeface="+mn-ea"/>
              <a:cs typeface="+mn-cs"/>
            </a:rPr>
            <a:t> E MEDIANA DE PONTOS DO PPG / DP</a:t>
          </a:r>
          <a:endParaRPr lang="pt-BR" sz="105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39482</xdr:colOff>
      <xdr:row>49</xdr:row>
      <xdr:rowOff>55788</xdr:rowOff>
    </xdr:from>
    <xdr:to>
      <xdr:col>9</xdr:col>
      <xdr:colOff>520898</xdr:colOff>
      <xdr:row>58</xdr:row>
      <xdr:rowOff>13225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982" y="10012588"/>
          <a:ext cx="7085416" cy="1786237"/>
        </a:xfrm>
        <a:prstGeom prst="rect">
          <a:avLst/>
        </a:prstGeom>
      </xdr:spPr>
    </xdr:pic>
    <xdr:clientData/>
  </xdr:twoCellAnchor>
  <xdr:twoCellAnchor>
    <xdr:from>
      <xdr:col>3</xdr:col>
      <xdr:colOff>561431</xdr:colOff>
      <xdr:row>42</xdr:row>
      <xdr:rowOff>140293</xdr:rowOff>
    </xdr:from>
    <xdr:to>
      <xdr:col>5</xdr:col>
      <xdr:colOff>85544</xdr:colOff>
      <xdr:row>50</xdr:row>
      <xdr:rowOff>120552</xdr:rowOff>
    </xdr:to>
    <xdr:sp macro="" textlink="">
      <xdr:nvSpPr>
        <xdr:cNvPr id="14" name="Balão de Seta para Baixo 13"/>
        <xdr:cNvSpPr/>
      </xdr:nvSpPr>
      <xdr:spPr>
        <a:xfrm>
          <a:off x="3037931" y="8674693"/>
          <a:ext cx="1175113" cy="1605859"/>
        </a:xfrm>
        <a:prstGeom prst="downArrowCallout">
          <a:avLst>
            <a:gd name="adj1" fmla="val 28681"/>
            <a:gd name="adj2" fmla="val 25000"/>
            <a:gd name="adj3" fmla="val 25000"/>
            <a:gd name="adj4" fmla="val 53548"/>
          </a:avLst>
        </a:prstGeom>
        <a:gradFill flip="none" rotWithShape="1">
          <a:gsLst>
            <a:gs pos="0">
              <a:schemeClr val="accent1">
                <a:lumMod val="40000"/>
                <a:lumOff val="60000"/>
                <a:alpha val="0"/>
              </a:schemeClr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16200000" scaled="1"/>
          <a:tileRect/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>
              <a:solidFill>
                <a:srgbClr val="FF0000"/>
              </a:solidFill>
            </a:rPr>
            <a:t>PERCENTUAL DE DPS QUE</a:t>
          </a:r>
          <a:r>
            <a:rPr lang="pt-BR" sz="1050" baseline="0">
              <a:solidFill>
                <a:srgbClr val="FF0000"/>
              </a:solidFill>
            </a:rPr>
            <a:t> ATINGEM NOTA 3, 4 E 5</a:t>
          </a:r>
          <a:endParaRPr lang="pt-BR" sz="105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207147</xdr:colOff>
      <xdr:row>42</xdr:row>
      <xdr:rowOff>128185</xdr:rowOff>
    </xdr:from>
    <xdr:to>
      <xdr:col>3</xdr:col>
      <xdr:colOff>553798</xdr:colOff>
      <xdr:row>50</xdr:row>
      <xdr:rowOff>108444</xdr:rowOff>
    </xdr:to>
    <xdr:sp macro="" textlink="">
      <xdr:nvSpPr>
        <xdr:cNvPr id="15" name="Balão de Seta para Baixo 14"/>
        <xdr:cNvSpPr/>
      </xdr:nvSpPr>
      <xdr:spPr>
        <a:xfrm>
          <a:off x="1858147" y="8662585"/>
          <a:ext cx="1172151" cy="1605859"/>
        </a:xfrm>
        <a:prstGeom prst="downArrowCallout">
          <a:avLst>
            <a:gd name="adj1" fmla="val 28681"/>
            <a:gd name="adj2" fmla="val 25000"/>
            <a:gd name="adj3" fmla="val 25000"/>
            <a:gd name="adj4" fmla="val 53548"/>
          </a:avLst>
        </a:prstGeom>
        <a:gradFill flip="none" rotWithShape="1">
          <a:gsLst>
            <a:gs pos="0">
              <a:schemeClr val="accent1">
                <a:lumMod val="40000"/>
                <a:lumOff val="60000"/>
                <a:alpha val="0"/>
              </a:schemeClr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16200000" scaled="1"/>
          <a:tileRect/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>
              <a:solidFill>
                <a:srgbClr val="FF0000"/>
              </a:solidFill>
            </a:rPr>
            <a:t>QUANTIDADE DE DPS QUE</a:t>
          </a:r>
          <a:r>
            <a:rPr lang="pt-BR" sz="1050" baseline="0">
              <a:solidFill>
                <a:srgbClr val="FF0000"/>
              </a:solidFill>
            </a:rPr>
            <a:t> ATINGEM NOTA 3, 4 E 5</a:t>
          </a:r>
          <a:endParaRPr lang="pt-BR" sz="105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259790</xdr:colOff>
      <xdr:row>42</xdr:row>
      <xdr:rowOff>200569</xdr:rowOff>
    </xdr:from>
    <xdr:to>
      <xdr:col>7</xdr:col>
      <xdr:colOff>606441</xdr:colOff>
      <xdr:row>50</xdr:row>
      <xdr:rowOff>180828</xdr:rowOff>
    </xdr:to>
    <xdr:sp macro="" textlink="">
      <xdr:nvSpPr>
        <xdr:cNvPr id="16" name="Balão de Seta para Baixo 15"/>
        <xdr:cNvSpPr/>
      </xdr:nvSpPr>
      <xdr:spPr>
        <a:xfrm>
          <a:off x="5212790" y="8734969"/>
          <a:ext cx="1172151" cy="1605859"/>
        </a:xfrm>
        <a:prstGeom prst="downArrowCallout">
          <a:avLst>
            <a:gd name="adj1" fmla="val 28681"/>
            <a:gd name="adj2" fmla="val 25000"/>
            <a:gd name="adj3" fmla="val 25000"/>
            <a:gd name="adj4" fmla="val 53548"/>
          </a:avLst>
        </a:prstGeom>
        <a:gradFill flip="none" rotWithShape="1">
          <a:gsLst>
            <a:gs pos="0">
              <a:schemeClr val="accent1">
                <a:lumMod val="40000"/>
                <a:lumOff val="60000"/>
                <a:alpha val="0"/>
              </a:schemeClr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16200000" scaled="1"/>
          <a:tileRect/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>
              <a:solidFill>
                <a:srgbClr val="FF0000"/>
              </a:solidFill>
            </a:rPr>
            <a:t>INFORME SE</a:t>
          </a:r>
          <a:r>
            <a:rPr lang="pt-BR" sz="1050" baseline="0">
              <a:solidFill>
                <a:srgbClr val="FF0000"/>
              </a:solidFill>
            </a:rPr>
            <a:t> O PERCENTUAL DESEJADO DE DPS FOI ATENDIDO</a:t>
          </a:r>
          <a:endParaRPr lang="pt-BR" sz="105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61330</xdr:colOff>
      <xdr:row>56</xdr:row>
      <xdr:rowOff>120553</xdr:rowOff>
    </xdr:from>
    <xdr:to>
      <xdr:col>3</xdr:col>
      <xdr:colOff>587754</xdr:colOff>
      <xdr:row>63</xdr:row>
      <xdr:rowOff>173196</xdr:rowOff>
    </xdr:to>
    <xdr:sp macro="" textlink="">
      <xdr:nvSpPr>
        <xdr:cNvPr id="17" name="Balão de Seta para Cima 16"/>
        <xdr:cNvSpPr/>
      </xdr:nvSpPr>
      <xdr:spPr>
        <a:xfrm>
          <a:off x="1712330" y="11499753"/>
          <a:ext cx="1351924" cy="1475043"/>
        </a:xfrm>
        <a:prstGeom prst="upArrowCallout">
          <a:avLst>
            <a:gd name="adj1" fmla="val 25000"/>
            <a:gd name="adj2" fmla="val 25000"/>
            <a:gd name="adj3" fmla="val 25000"/>
            <a:gd name="adj4" fmla="val 51712"/>
          </a:avLst>
        </a:prstGeom>
        <a:gradFill flip="none" rotWithShape="1">
          <a:gsLst>
            <a:gs pos="0">
              <a:schemeClr val="accent1">
                <a:lumMod val="40000"/>
                <a:lumOff val="60000"/>
                <a:alpha val="0"/>
              </a:schemeClr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5400000" scaled="1"/>
          <a:tileRect/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pt-BR" sz="1050">
              <a:solidFill>
                <a:srgbClr val="FF0000"/>
              </a:solidFill>
              <a:latin typeface="+mn-lt"/>
              <a:ea typeface="+mn-ea"/>
              <a:cs typeface="+mn-cs"/>
            </a:rPr>
            <a:t>QUANTIDADE DE DPS COM PRODUÇÃO NESSE ESTRATO; 18 DOCENTES TEM A1</a:t>
          </a:r>
        </a:p>
      </xdr:txBody>
    </xdr:sp>
    <xdr:clientData/>
  </xdr:twoCellAnchor>
  <xdr:twoCellAnchor>
    <xdr:from>
      <xdr:col>3</xdr:col>
      <xdr:colOff>634869</xdr:colOff>
      <xdr:row>57</xdr:row>
      <xdr:rowOff>101865</xdr:rowOff>
    </xdr:from>
    <xdr:to>
      <xdr:col>5</xdr:col>
      <xdr:colOff>338755</xdr:colOff>
      <xdr:row>64</xdr:row>
      <xdr:rowOff>154507</xdr:rowOff>
    </xdr:to>
    <xdr:sp macro="" textlink="">
      <xdr:nvSpPr>
        <xdr:cNvPr id="18" name="Balão de Seta para Cima 17"/>
        <xdr:cNvSpPr/>
      </xdr:nvSpPr>
      <xdr:spPr>
        <a:xfrm>
          <a:off x="3111369" y="11684265"/>
          <a:ext cx="1354886" cy="1475042"/>
        </a:xfrm>
        <a:prstGeom prst="upArrowCallout">
          <a:avLst>
            <a:gd name="adj1" fmla="val 25000"/>
            <a:gd name="adj2" fmla="val 25000"/>
            <a:gd name="adj3" fmla="val 25000"/>
            <a:gd name="adj4" fmla="val 51712"/>
          </a:avLst>
        </a:prstGeom>
        <a:gradFill flip="none" rotWithShape="1">
          <a:gsLst>
            <a:gs pos="0">
              <a:schemeClr val="accent1">
                <a:lumMod val="40000"/>
                <a:lumOff val="60000"/>
                <a:alpha val="0"/>
              </a:schemeClr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5400000" scaled="1"/>
          <a:tileRect/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pt-BR" sz="1050">
              <a:solidFill>
                <a:srgbClr val="FF0000"/>
              </a:solidFill>
              <a:latin typeface="+mn-lt"/>
              <a:ea typeface="+mn-ea"/>
              <a:cs typeface="+mn-cs"/>
            </a:rPr>
            <a:t>% DE DPS COM PRODUÇÃO NESSE ESTRATO; 58.3% TEM PRODUTOS EM B2</a:t>
          </a:r>
        </a:p>
      </xdr:txBody>
    </xdr:sp>
    <xdr:clientData/>
  </xdr:twoCellAnchor>
  <xdr:twoCellAnchor editAs="oneCell">
    <xdr:from>
      <xdr:col>0</xdr:col>
      <xdr:colOff>71215</xdr:colOff>
      <xdr:row>78</xdr:row>
      <xdr:rowOff>178036</xdr:rowOff>
    </xdr:from>
    <xdr:to>
      <xdr:col>15</xdr:col>
      <xdr:colOff>320465</xdr:colOff>
      <xdr:row>104</xdr:row>
      <xdr:rowOff>155803</xdr:rowOff>
    </xdr:to>
    <xdr:pic>
      <xdr:nvPicPr>
        <xdr:cNvPr id="19" name="Imagem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215" y="15916541"/>
          <a:ext cx="12711867" cy="5223935"/>
        </a:xfrm>
        <a:prstGeom prst="rect">
          <a:avLst/>
        </a:prstGeom>
      </xdr:spPr>
    </xdr:pic>
    <xdr:clientData/>
  </xdr:twoCellAnchor>
  <xdr:twoCellAnchor>
    <xdr:from>
      <xdr:col>4</xdr:col>
      <xdr:colOff>619425</xdr:colOff>
      <xdr:row>77</xdr:row>
      <xdr:rowOff>0</xdr:rowOff>
    </xdr:from>
    <xdr:to>
      <xdr:col>6</xdr:col>
      <xdr:colOff>593457</xdr:colOff>
      <xdr:row>87</xdr:row>
      <xdr:rowOff>27004</xdr:rowOff>
    </xdr:to>
    <xdr:sp macro="" textlink="">
      <xdr:nvSpPr>
        <xdr:cNvPr id="20" name="Balão de Seta para Baixo 19"/>
        <xdr:cNvSpPr/>
      </xdr:nvSpPr>
      <xdr:spPr>
        <a:xfrm>
          <a:off x="3942789" y="15536729"/>
          <a:ext cx="1635715" cy="2044761"/>
        </a:xfrm>
        <a:prstGeom prst="downArrowCallout">
          <a:avLst>
            <a:gd name="adj1" fmla="val 28681"/>
            <a:gd name="adj2" fmla="val 25000"/>
            <a:gd name="adj3" fmla="val 25000"/>
            <a:gd name="adj4" fmla="val 53548"/>
          </a:avLst>
        </a:prstGeom>
        <a:gradFill flip="none" rotWithShape="1">
          <a:gsLst>
            <a:gs pos="0">
              <a:schemeClr val="accent1">
                <a:lumMod val="40000"/>
                <a:lumOff val="60000"/>
                <a:alpha val="0"/>
              </a:schemeClr>
            </a:gs>
            <a:gs pos="100000">
              <a:schemeClr val="accent1">
                <a:tint val="50000"/>
                <a:shade val="100000"/>
                <a:satMod val="350000"/>
              </a:schemeClr>
            </a:gs>
          </a:gsLst>
          <a:lin ang="16200000" scaled="1"/>
          <a:tileRect/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50">
              <a:solidFill>
                <a:srgbClr val="FF0000"/>
              </a:solidFill>
            </a:rPr>
            <a:t>INFORME SE</a:t>
          </a:r>
          <a:r>
            <a:rPr lang="pt-BR" sz="1050" baseline="0">
              <a:solidFill>
                <a:srgbClr val="FF0000"/>
              </a:solidFill>
            </a:rPr>
            <a:t> O #GERAL QUE O PPG APARECE NA COLUNA B DA PLANILHA PI AREA</a:t>
          </a:r>
          <a:endParaRPr lang="pt-BR" sz="105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0</xdr:colOff>
      <xdr:row>1207</xdr:row>
      <xdr:rowOff>76200</xdr:rowOff>
    </xdr:from>
    <xdr:to>
      <xdr:col>61</xdr:col>
      <xdr:colOff>335280</xdr:colOff>
      <xdr:row>1221</xdr:row>
      <xdr:rowOff>177800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61</xdr:col>
      <xdr:colOff>436880</xdr:colOff>
      <xdr:row>1207</xdr:row>
      <xdr:rowOff>66040</xdr:rowOff>
    </xdr:from>
    <xdr:to>
      <xdr:col>69</xdr:col>
      <xdr:colOff>50800</xdr:colOff>
      <xdr:row>1221</xdr:row>
      <xdr:rowOff>167640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20320</xdr:colOff>
      <xdr:row>1221</xdr:row>
      <xdr:rowOff>187960</xdr:rowOff>
    </xdr:from>
    <xdr:to>
      <xdr:col>61</xdr:col>
      <xdr:colOff>355600</xdr:colOff>
      <xdr:row>1236</xdr:row>
      <xdr:rowOff>127000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20320</xdr:colOff>
      <xdr:row>1236</xdr:row>
      <xdr:rowOff>157480</xdr:rowOff>
    </xdr:from>
    <xdr:to>
      <xdr:col>61</xdr:col>
      <xdr:colOff>355600</xdr:colOff>
      <xdr:row>1254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61</xdr:col>
      <xdr:colOff>396240</xdr:colOff>
      <xdr:row>1236</xdr:row>
      <xdr:rowOff>157480</xdr:rowOff>
    </xdr:from>
    <xdr:to>
      <xdr:col>69</xdr:col>
      <xdr:colOff>10160</xdr:colOff>
      <xdr:row>1254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20320</xdr:colOff>
      <xdr:row>1257</xdr:row>
      <xdr:rowOff>5080</xdr:rowOff>
    </xdr:from>
    <xdr:to>
      <xdr:col>61</xdr:col>
      <xdr:colOff>355600</xdr:colOff>
      <xdr:row>1277</xdr:row>
      <xdr:rowOff>5080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61</xdr:col>
      <xdr:colOff>386080</xdr:colOff>
      <xdr:row>1257</xdr:row>
      <xdr:rowOff>15240</xdr:rowOff>
    </xdr:from>
    <xdr:to>
      <xdr:col>69</xdr:col>
      <xdr:colOff>0</xdr:colOff>
      <xdr:row>1277</xdr:row>
      <xdr:rowOff>15240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69</xdr:col>
      <xdr:colOff>40640</xdr:colOff>
      <xdr:row>1257</xdr:row>
      <xdr:rowOff>25400</xdr:rowOff>
    </xdr:from>
    <xdr:to>
      <xdr:col>76</xdr:col>
      <xdr:colOff>731520</xdr:colOff>
      <xdr:row>1277</xdr:row>
      <xdr:rowOff>25400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20320</xdr:colOff>
      <xdr:row>120</xdr:row>
      <xdr:rowOff>5080</xdr:rowOff>
    </xdr:from>
    <xdr:to>
      <xdr:col>61</xdr:col>
      <xdr:colOff>355600</xdr:colOff>
      <xdr:row>136</xdr:row>
      <xdr:rowOff>5080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61</xdr:col>
      <xdr:colOff>386080</xdr:colOff>
      <xdr:row>120</xdr:row>
      <xdr:rowOff>15240</xdr:rowOff>
    </xdr:from>
    <xdr:to>
      <xdr:col>69</xdr:col>
      <xdr:colOff>0</xdr:colOff>
      <xdr:row>136</xdr:row>
      <xdr:rowOff>15240</xdr:rowOff>
    </xdr:to>
    <xdr:graphicFrame macro="">
      <xdr:nvGraphicFramePr>
        <xdr:cNvPr id="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40640</xdr:colOff>
      <xdr:row>120</xdr:row>
      <xdr:rowOff>25400</xdr:rowOff>
    </xdr:from>
    <xdr:to>
      <xdr:col>76</xdr:col>
      <xdr:colOff>731520</xdr:colOff>
      <xdr:row>136</xdr:row>
      <xdr:rowOff>25400</xdr:rowOff>
    </xdr:to>
    <xdr:graphicFrame macro="">
      <xdr:nvGraphicFramePr>
        <xdr:cNvPr id="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0</xdr:colOff>
      <xdr:row>1207</xdr:row>
      <xdr:rowOff>76200</xdr:rowOff>
    </xdr:from>
    <xdr:to>
      <xdr:col>61</xdr:col>
      <xdr:colOff>335280</xdr:colOff>
      <xdr:row>1221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61</xdr:col>
      <xdr:colOff>436880</xdr:colOff>
      <xdr:row>1207</xdr:row>
      <xdr:rowOff>66040</xdr:rowOff>
    </xdr:from>
    <xdr:to>
      <xdr:col>69</xdr:col>
      <xdr:colOff>50800</xdr:colOff>
      <xdr:row>1221</xdr:row>
      <xdr:rowOff>167640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20320</xdr:colOff>
      <xdr:row>1221</xdr:row>
      <xdr:rowOff>187960</xdr:rowOff>
    </xdr:from>
    <xdr:to>
      <xdr:col>61</xdr:col>
      <xdr:colOff>355600</xdr:colOff>
      <xdr:row>1236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20320</xdr:colOff>
      <xdr:row>1236</xdr:row>
      <xdr:rowOff>157480</xdr:rowOff>
    </xdr:from>
    <xdr:to>
      <xdr:col>61</xdr:col>
      <xdr:colOff>355600</xdr:colOff>
      <xdr:row>1254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61</xdr:col>
      <xdr:colOff>396240</xdr:colOff>
      <xdr:row>1236</xdr:row>
      <xdr:rowOff>157480</xdr:rowOff>
    </xdr:from>
    <xdr:to>
      <xdr:col>69</xdr:col>
      <xdr:colOff>10160</xdr:colOff>
      <xdr:row>1254</xdr:row>
      <xdr:rowOff>76200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20320</xdr:colOff>
      <xdr:row>1257</xdr:row>
      <xdr:rowOff>5080</xdr:rowOff>
    </xdr:from>
    <xdr:to>
      <xdr:col>61</xdr:col>
      <xdr:colOff>355600</xdr:colOff>
      <xdr:row>1277</xdr:row>
      <xdr:rowOff>5080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61</xdr:col>
      <xdr:colOff>386080</xdr:colOff>
      <xdr:row>1257</xdr:row>
      <xdr:rowOff>15240</xdr:rowOff>
    </xdr:from>
    <xdr:to>
      <xdr:col>69</xdr:col>
      <xdr:colOff>0</xdr:colOff>
      <xdr:row>1277</xdr:row>
      <xdr:rowOff>15240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69</xdr:col>
      <xdr:colOff>40640</xdr:colOff>
      <xdr:row>1257</xdr:row>
      <xdr:rowOff>25400</xdr:rowOff>
    </xdr:from>
    <xdr:to>
      <xdr:col>79</xdr:col>
      <xdr:colOff>731520</xdr:colOff>
      <xdr:row>1277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</xdr:colOff>
      <xdr:row>1</xdr:row>
      <xdr:rowOff>19050</xdr:rowOff>
    </xdr:from>
    <xdr:to>
      <xdr:col>28</xdr:col>
      <xdr:colOff>12700</xdr:colOff>
      <xdr:row>29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19050</xdr:colOff>
      <xdr:row>31</xdr:row>
      <xdr:rowOff>107950</xdr:rowOff>
    </xdr:from>
    <xdr:to>
      <xdr:col>28</xdr:col>
      <xdr:colOff>25400</xdr:colOff>
      <xdr:row>58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20320</xdr:colOff>
      <xdr:row>120</xdr:row>
      <xdr:rowOff>5080</xdr:rowOff>
    </xdr:from>
    <xdr:to>
      <xdr:col>61</xdr:col>
      <xdr:colOff>355600</xdr:colOff>
      <xdr:row>136</xdr:row>
      <xdr:rowOff>5080</xdr:rowOff>
    </xdr:to>
    <xdr:graphicFrame macro="">
      <xdr:nvGraphicFramePr>
        <xdr:cNvPr id="7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61</xdr:col>
      <xdr:colOff>386080</xdr:colOff>
      <xdr:row>120</xdr:row>
      <xdr:rowOff>15240</xdr:rowOff>
    </xdr:from>
    <xdr:to>
      <xdr:col>69</xdr:col>
      <xdr:colOff>0</xdr:colOff>
      <xdr:row>136</xdr:row>
      <xdr:rowOff>15240</xdr:rowOff>
    </xdr:to>
    <xdr:graphicFrame macro="">
      <xdr:nvGraphicFramePr>
        <xdr:cNvPr id="8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40640</xdr:colOff>
      <xdr:row>120</xdr:row>
      <xdr:rowOff>25400</xdr:rowOff>
    </xdr:from>
    <xdr:to>
      <xdr:col>76</xdr:col>
      <xdr:colOff>731520</xdr:colOff>
      <xdr:row>136</xdr:row>
      <xdr:rowOff>25400</xdr:rowOff>
    </xdr:to>
    <xdr:graphicFrame macro="">
      <xdr:nvGraphicFramePr>
        <xdr:cNvPr id="9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1655" cy="606972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0.15911</cdr:x>
      <cdr:y>0.29752</cdr:y>
    </cdr:from>
    <cdr:to>
      <cdr:x>0.19395</cdr:x>
      <cdr:y>0.38418</cdr:y>
    </cdr:to>
    <cdr:sp macro="" textlink="">
      <cdr:nvSpPr>
        <cdr:cNvPr id="2" name="Up Arrow 1"/>
        <cdr:cNvSpPr/>
      </cdr:nvSpPr>
      <cdr:spPr>
        <a:xfrm xmlns:a="http://schemas.openxmlformats.org/drawingml/2006/main">
          <a:off x="1479997" y="1805858"/>
          <a:ext cx="324069" cy="526003"/>
        </a:xfrm>
        <a:prstGeom xmlns:a="http://schemas.openxmlformats.org/drawingml/2006/main" prst="upArrow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vert="vert270" wrap="square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US"/>
            <a:t>2.50</a:t>
          </a:r>
        </a:p>
      </cdr:txBody>
    </cdr:sp>
  </cdr:relSizeAnchor>
  <cdr:relSizeAnchor xmlns:cdr="http://schemas.openxmlformats.org/drawingml/2006/chartDrawing">
    <cdr:from>
      <cdr:x>0.23444</cdr:x>
      <cdr:y>0.30876</cdr:y>
    </cdr:from>
    <cdr:to>
      <cdr:x>0.25327</cdr:x>
      <cdr:y>0.3163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180897" y="1872419"/>
          <a:ext cx="175172" cy="45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0.28414</cdr:x>
      <cdr:y>0.31313</cdr:y>
    </cdr:from>
    <cdr:to>
      <cdr:x>0.31898</cdr:x>
      <cdr:y>0.39978</cdr:y>
    </cdr:to>
    <cdr:sp macro="" textlink="">
      <cdr:nvSpPr>
        <cdr:cNvPr id="4" name="Up Arrow 3"/>
        <cdr:cNvSpPr/>
      </cdr:nvSpPr>
      <cdr:spPr>
        <a:xfrm xmlns:a="http://schemas.openxmlformats.org/drawingml/2006/main">
          <a:off x="2642998" y="1900613"/>
          <a:ext cx="324070" cy="525941"/>
        </a:xfrm>
        <a:prstGeom xmlns:a="http://schemas.openxmlformats.org/drawingml/2006/main" prst="upArrow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="vert270" wrap="square" anchor="ctr"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0.60</a:t>
          </a:r>
        </a:p>
      </cdr:txBody>
    </cdr:sp>
  </cdr:relSizeAnchor>
  <cdr:relSizeAnchor xmlns:cdr="http://schemas.openxmlformats.org/drawingml/2006/chartDrawing">
    <cdr:from>
      <cdr:x>0.40842</cdr:x>
      <cdr:y>0.11382</cdr:y>
    </cdr:from>
    <cdr:to>
      <cdr:x>0.44326</cdr:x>
      <cdr:y>0.20047</cdr:y>
    </cdr:to>
    <cdr:sp macro="" textlink="">
      <cdr:nvSpPr>
        <cdr:cNvPr id="5" name="Up Arrow 4"/>
        <cdr:cNvSpPr/>
      </cdr:nvSpPr>
      <cdr:spPr>
        <a:xfrm xmlns:a="http://schemas.openxmlformats.org/drawingml/2006/main">
          <a:off x="3798992" y="690837"/>
          <a:ext cx="324070" cy="525942"/>
        </a:xfrm>
        <a:prstGeom xmlns:a="http://schemas.openxmlformats.org/drawingml/2006/main" prst="upArrow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="vert270" wrap="square" anchor="ctr"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0.45</a:t>
          </a:r>
        </a:p>
      </cdr:txBody>
    </cdr:sp>
  </cdr:relSizeAnchor>
  <cdr:relSizeAnchor xmlns:cdr="http://schemas.openxmlformats.org/drawingml/2006/chartDrawing">
    <cdr:from>
      <cdr:x>0.5327</cdr:x>
      <cdr:y>0.33913</cdr:y>
    </cdr:from>
    <cdr:to>
      <cdr:x>0.56753</cdr:x>
      <cdr:y>0.42579</cdr:y>
    </cdr:to>
    <cdr:sp macro="" textlink="">
      <cdr:nvSpPr>
        <cdr:cNvPr id="6" name="Up Arrow 5"/>
        <cdr:cNvSpPr/>
      </cdr:nvSpPr>
      <cdr:spPr>
        <a:xfrm xmlns:a="http://schemas.openxmlformats.org/drawingml/2006/main">
          <a:off x="4955032" y="2058407"/>
          <a:ext cx="323977" cy="526002"/>
        </a:xfrm>
        <a:prstGeom xmlns:a="http://schemas.openxmlformats.org/drawingml/2006/main" prst="upArrow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="vert270" wrap="square" anchor="ctr"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2.1</a:t>
          </a:r>
        </a:p>
      </cdr:txBody>
    </cdr:sp>
  </cdr:relSizeAnchor>
  <cdr:relSizeAnchor xmlns:cdr="http://schemas.openxmlformats.org/drawingml/2006/chartDrawing">
    <cdr:from>
      <cdr:x>0.6551</cdr:x>
      <cdr:y>0.57454</cdr:y>
    </cdr:from>
    <cdr:to>
      <cdr:x>0.68994</cdr:x>
      <cdr:y>0.6612</cdr:y>
    </cdr:to>
    <cdr:sp macro="" textlink="">
      <cdr:nvSpPr>
        <cdr:cNvPr id="7" name="Up Arrow 6"/>
        <cdr:cNvSpPr/>
      </cdr:nvSpPr>
      <cdr:spPr>
        <a:xfrm xmlns:a="http://schemas.openxmlformats.org/drawingml/2006/main">
          <a:off x="6093479" y="3487286"/>
          <a:ext cx="324070" cy="526003"/>
        </a:xfrm>
        <a:prstGeom xmlns:a="http://schemas.openxmlformats.org/drawingml/2006/main" prst="upArrow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="vert270" wrap="square" anchor="ctr"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2.6</a:t>
          </a:r>
        </a:p>
      </cdr:txBody>
    </cdr:sp>
  </cdr:relSizeAnchor>
  <cdr:relSizeAnchor xmlns:cdr="http://schemas.openxmlformats.org/drawingml/2006/chartDrawing">
    <cdr:from>
      <cdr:x>0.78126</cdr:x>
      <cdr:y>0.55865</cdr:y>
    </cdr:from>
    <cdr:to>
      <cdr:x>0.8161</cdr:x>
      <cdr:y>0.64531</cdr:y>
    </cdr:to>
    <cdr:sp macro="" textlink="">
      <cdr:nvSpPr>
        <cdr:cNvPr id="8" name="Up Arrow 7"/>
        <cdr:cNvSpPr/>
      </cdr:nvSpPr>
      <cdr:spPr>
        <a:xfrm xmlns:a="http://schemas.openxmlformats.org/drawingml/2006/main">
          <a:off x="7266991" y="3390845"/>
          <a:ext cx="324070" cy="526003"/>
        </a:xfrm>
        <a:prstGeom xmlns:a="http://schemas.openxmlformats.org/drawingml/2006/main" prst="upArrow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="vert270" wrap="square" anchor="ctr"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0.6</a:t>
          </a:r>
        </a:p>
      </cdr:txBody>
    </cdr:sp>
  </cdr:relSizeAnchor>
  <cdr:relSizeAnchor xmlns:cdr="http://schemas.openxmlformats.org/drawingml/2006/chartDrawing">
    <cdr:from>
      <cdr:x>0.90554</cdr:x>
      <cdr:y>0.62943</cdr:y>
    </cdr:from>
    <cdr:to>
      <cdr:x>0.94038</cdr:x>
      <cdr:y>0.71609</cdr:y>
    </cdr:to>
    <cdr:sp macro="" textlink="">
      <cdr:nvSpPr>
        <cdr:cNvPr id="9" name="Up Arrow 8"/>
        <cdr:cNvSpPr/>
      </cdr:nvSpPr>
      <cdr:spPr>
        <a:xfrm xmlns:a="http://schemas.openxmlformats.org/drawingml/2006/main">
          <a:off x="8423031" y="3820443"/>
          <a:ext cx="324070" cy="526002"/>
        </a:xfrm>
        <a:prstGeom xmlns:a="http://schemas.openxmlformats.org/drawingml/2006/main" prst="upArrow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="vert270" wrap="square" anchor="ctr"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1.28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584200</xdr:colOff>
      <xdr:row>0</xdr:row>
      <xdr:rowOff>139700</xdr:rowOff>
    </xdr:from>
    <xdr:to>
      <xdr:col>21</xdr:col>
      <xdr:colOff>152400</xdr:colOff>
      <xdr:row>33</xdr:row>
      <xdr:rowOff>12700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0.1855</cdr:x>
      <cdr:y>0.33591</cdr:y>
    </cdr:from>
    <cdr:to>
      <cdr:x>0.25069</cdr:x>
      <cdr:y>0.4112</cdr:y>
    </cdr:to>
    <cdr:sp macro="" textlink="">
      <cdr:nvSpPr>
        <cdr:cNvPr id="2" name="CaixaDeTexto 1"/>
        <cdr:cNvSpPr txBox="1"/>
      </cdr:nvSpPr>
      <cdr:spPr>
        <a:xfrm xmlns:a="http://schemas.openxmlformats.org/drawingml/2006/main">
          <a:off x="1757420" y="2209794"/>
          <a:ext cx="617623" cy="4953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pt-BR" sz="1800" b="1"/>
            <a:t>65%</a:t>
          </a:r>
        </a:p>
      </cdr:txBody>
    </cdr:sp>
  </cdr:relSizeAnchor>
  <cdr:relSizeAnchor xmlns:cdr="http://schemas.openxmlformats.org/drawingml/2006/chartDrawing">
    <cdr:from>
      <cdr:x>0.39432</cdr:x>
      <cdr:y>0.35521</cdr:y>
    </cdr:from>
    <cdr:to>
      <cdr:x>0.45976</cdr:x>
      <cdr:y>0.4305</cdr:y>
    </cdr:to>
    <cdr:sp macro="" textlink="">
      <cdr:nvSpPr>
        <cdr:cNvPr id="4" name="CaixaDeTexto 3"/>
        <cdr:cNvSpPr txBox="1"/>
      </cdr:nvSpPr>
      <cdr:spPr>
        <a:xfrm xmlns:a="http://schemas.openxmlformats.org/drawingml/2006/main">
          <a:off x="3735889" y="2336807"/>
          <a:ext cx="619992" cy="4953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t-BR" sz="1800" b="1"/>
            <a:t>70%</a:t>
          </a:r>
        </a:p>
      </cdr:txBody>
    </cdr:sp>
  </cdr:relSizeAnchor>
  <cdr:relSizeAnchor xmlns:cdr="http://schemas.openxmlformats.org/drawingml/2006/chartDrawing">
    <cdr:from>
      <cdr:x>0.60658</cdr:x>
      <cdr:y>0.38224</cdr:y>
    </cdr:from>
    <cdr:to>
      <cdr:x>0.67102</cdr:x>
      <cdr:y>0.45753</cdr:y>
    </cdr:to>
    <cdr:sp macro="" textlink="">
      <cdr:nvSpPr>
        <cdr:cNvPr id="6" name="CaixaDeTexto 5"/>
        <cdr:cNvSpPr txBox="1"/>
      </cdr:nvSpPr>
      <cdr:spPr>
        <a:xfrm xmlns:a="http://schemas.openxmlformats.org/drawingml/2006/main">
          <a:off x="5746869" y="2514587"/>
          <a:ext cx="610518" cy="4953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t-BR" sz="1800" b="1"/>
            <a:t>71%</a:t>
          </a:r>
        </a:p>
      </cdr:txBody>
    </cdr:sp>
  </cdr:relSizeAnchor>
  <cdr:relSizeAnchor xmlns:cdr="http://schemas.openxmlformats.org/drawingml/2006/chartDrawing">
    <cdr:from>
      <cdr:x>0.86193</cdr:x>
      <cdr:y>0.31467</cdr:y>
    </cdr:from>
    <cdr:to>
      <cdr:x>0.92761</cdr:x>
      <cdr:y>0.38996</cdr:y>
    </cdr:to>
    <cdr:sp macro="" textlink="">
      <cdr:nvSpPr>
        <cdr:cNvPr id="16" name="CaixaDeTexto 15"/>
        <cdr:cNvSpPr txBox="1"/>
      </cdr:nvSpPr>
      <cdr:spPr>
        <a:xfrm xmlns:a="http://schemas.openxmlformats.org/drawingml/2006/main">
          <a:off x="8166135" y="2070072"/>
          <a:ext cx="622265" cy="4953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t-BR" sz="1800" b="1"/>
            <a:t>85%</a:t>
          </a:r>
        </a:p>
      </cdr:txBody>
    </cdr:sp>
  </cdr:relSizeAnchor>
  <cdr:relSizeAnchor xmlns:cdr="http://schemas.openxmlformats.org/drawingml/2006/chartDrawing">
    <cdr:from>
      <cdr:x>0.24263</cdr:x>
      <cdr:y>0.4112</cdr:y>
    </cdr:from>
    <cdr:to>
      <cdr:x>0.30782</cdr:x>
      <cdr:y>0.48649</cdr:y>
    </cdr:to>
    <cdr:sp macro="" textlink="">
      <cdr:nvSpPr>
        <cdr:cNvPr id="17" name="CaixaDeTexto 1"/>
        <cdr:cNvSpPr txBox="1"/>
      </cdr:nvSpPr>
      <cdr:spPr>
        <a:xfrm xmlns:a="http://schemas.openxmlformats.org/drawingml/2006/main">
          <a:off x="2298700" y="2705100"/>
          <a:ext cx="617623" cy="4953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t-BR" sz="1800" b="1"/>
            <a:t>-16%</a:t>
          </a:r>
        </a:p>
      </cdr:txBody>
    </cdr:sp>
  </cdr:relSizeAnchor>
  <cdr:relSizeAnchor xmlns:cdr="http://schemas.openxmlformats.org/drawingml/2006/chartDrawing">
    <cdr:from>
      <cdr:x>0.44236</cdr:x>
      <cdr:y>0.1139</cdr:y>
    </cdr:from>
    <cdr:to>
      <cdr:x>0.50755</cdr:x>
      <cdr:y>0.18919</cdr:y>
    </cdr:to>
    <cdr:sp macro="" textlink="">
      <cdr:nvSpPr>
        <cdr:cNvPr id="18" name="CaixaDeTexto 1"/>
        <cdr:cNvSpPr txBox="1"/>
      </cdr:nvSpPr>
      <cdr:spPr>
        <a:xfrm xmlns:a="http://schemas.openxmlformats.org/drawingml/2006/main">
          <a:off x="4191000" y="749300"/>
          <a:ext cx="617623" cy="4953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t-BR" sz="1800" b="1"/>
            <a:t>57%</a:t>
          </a:r>
        </a:p>
      </cdr:txBody>
    </cdr:sp>
  </cdr:relSizeAnchor>
  <cdr:relSizeAnchor xmlns:cdr="http://schemas.openxmlformats.org/drawingml/2006/chartDrawing">
    <cdr:from>
      <cdr:x>0.65282</cdr:x>
      <cdr:y>0.22973</cdr:y>
    </cdr:from>
    <cdr:to>
      <cdr:x>0.71801</cdr:x>
      <cdr:y>0.30502</cdr:y>
    </cdr:to>
    <cdr:sp macro="" textlink="">
      <cdr:nvSpPr>
        <cdr:cNvPr id="19" name="CaixaDeTexto 1"/>
        <cdr:cNvSpPr txBox="1"/>
      </cdr:nvSpPr>
      <cdr:spPr>
        <a:xfrm xmlns:a="http://schemas.openxmlformats.org/drawingml/2006/main">
          <a:off x="6184900" y="1511300"/>
          <a:ext cx="617623" cy="4953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t-BR" sz="1800" b="1"/>
            <a:t>34%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71644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307534" cy="6071644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71644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71644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71644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71644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4" Type="http://schemas.openxmlformats.org/officeDocument/2006/relationships/comments" Target="../comments2.xml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4" Type="http://schemas.openxmlformats.org/officeDocument/2006/relationships/comments" Target="../comments4.xml"/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vmlDrawing" Target="../drawings/vmlDrawing5.vml"/><Relationship Id="rId3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2"/>
  <sheetViews>
    <sheetView zoomScale="107" workbookViewId="0">
      <selection activeCell="A73" sqref="A73"/>
    </sheetView>
  </sheetViews>
  <sheetFormatPr baseColWidth="10" defaultColWidth="11" defaultRowHeight="16" x14ac:dyDescent="0.2"/>
  <sheetData>
    <row r="2" spans="1:1" x14ac:dyDescent="0.2">
      <c r="A2" t="s">
        <v>110</v>
      </c>
    </row>
    <row r="3" spans="1:1" x14ac:dyDescent="0.2">
      <c r="A3" t="s">
        <v>221</v>
      </c>
    </row>
    <row r="4" spans="1:1" x14ac:dyDescent="0.2">
      <c r="A4" t="s">
        <v>222</v>
      </c>
    </row>
    <row r="5" spans="1:1" x14ac:dyDescent="0.2">
      <c r="A5" t="s">
        <v>224</v>
      </c>
    </row>
    <row r="8" spans="1:1" x14ac:dyDescent="0.2">
      <c r="A8" t="s">
        <v>223</v>
      </c>
    </row>
    <row r="10" spans="1:1" x14ac:dyDescent="0.2">
      <c r="A10" t="s">
        <v>113</v>
      </c>
    </row>
    <row r="11" spans="1:1" x14ac:dyDescent="0.2">
      <c r="A11" t="s">
        <v>114</v>
      </c>
    </row>
    <row r="12" spans="1:1" x14ac:dyDescent="0.2">
      <c r="A12" t="s">
        <v>115</v>
      </c>
    </row>
    <row r="13" spans="1:1" x14ac:dyDescent="0.2">
      <c r="A13" t="s">
        <v>116</v>
      </c>
    </row>
    <row r="14" spans="1:1" x14ac:dyDescent="0.2">
      <c r="A14" t="s">
        <v>117</v>
      </c>
    </row>
    <row r="15" spans="1:1" x14ac:dyDescent="0.2">
      <c r="A15" t="s">
        <v>111</v>
      </c>
    </row>
    <row r="17" spans="1:1" x14ac:dyDescent="0.2">
      <c r="A17" t="s">
        <v>112</v>
      </c>
    </row>
    <row r="67" spans="1:2" x14ac:dyDescent="0.2">
      <c r="A67" t="s">
        <v>218</v>
      </c>
    </row>
    <row r="69" spans="1:2" x14ac:dyDescent="0.2">
      <c r="A69" t="s">
        <v>220</v>
      </c>
    </row>
    <row r="70" spans="1:2" x14ac:dyDescent="0.2">
      <c r="B70" t="s">
        <v>219</v>
      </c>
    </row>
    <row r="71" spans="1:2" x14ac:dyDescent="0.2">
      <c r="A71" t="s">
        <v>225</v>
      </c>
    </row>
    <row r="72" spans="1:2" x14ac:dyDescent="0.2">
      <c r="A72" t="s">
        <v>226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F47"/>
  <sheetViews>
    <sheetView topLeftCell="A47" zoomScale="200" zoomScaleNormal="200" zoomScalePageLayoutView="200" workbookViewId="0">
      <selection activeCell="C13" sqref="C13"/>
    </sheetView>
  </sheetViews>
  <sheetFormatPr baseColWidth="10" defaultColWidth="11" defaultRowHeight="16" x14ac:dyDescent="0.2"/>
  <cols>
    <col min="2" max="2" width="29.1640625" customWidth="1"/>
    <col min="3" max="3" width="9.83203125" customWidth="1"/>
    <col min="4" max="4" width="8.6640625" customWidth="1"/>
    <col min="5" max="5" width="9" customWidth="1"/>
    <col min="6" max="6" width="9.33203125" customWidth="1"/>
    <col min="7" max="7" width="19.6640625" customWidth="1"/>
    <col min="8" max="8" width="5.6640625" customWidth="1"/>
  </cols>
  <sheetData>
    <row r="1" spans="2:6" x14ac:dyDescent="0.2">
      <c r="B1" s="283" t="s">
        <v>98</v>
      </c>
      <c r="C1" s="284"/>
      <c r="D1" s="284"/>
      <c r="E1" s="284"/>
      <c r="F1" s="284"/>
    </row>
    <row r="2" spans="2:6" ht="17" thickBot="1" x14ac:dyDescent="0.25"/>
    <row r="3" spans="2:6" ht="17" thickBot="1" x14ac:dyDescent="0.25">
      <c r="B3" s="281" t="s">
        <v>106</v>
      </c>
      <c r="C3" s="282"/>
    </row>
    <row r="4" spans="2:6" ht="17" thickBot="1" x14ac:dyDescent="0.25">
      <c r="B4" t="s">
        <v>71</v>
      </c>
      <c r="C4" s="59" t="s">
        <v>243</v>
      </c>
    </row>
    <row r="5" spans="2:6" ht="17" thickBot="1" x14ac:dyDescent="0.25">
      <c r="B5" t="s">
        <v>56</v>
      </c>
      <c r="C5" s="59" t="s">
        <v>243</v>
      </c>
    </row>
    <row r="6" spans="2:6" ht="17" thickBot="1" x14ac:dyDescent="0.25">
      <c r="B6" t="s">
        <v>72</v>
      </c>
      <c r="C6" s="59">
        <v>4</v>
      </c>
    </row>
    <row r="7" spans="2:6" ht="17" thickBot="1" x14ac:dyDescent="0.25">
      <c r="B7" t="s">
        <v>75</v>
      </c>
      <c r="C7" s="59">
        <v>2013</v>
      </c>
      <c r="D7" s="59">
        <v>2014</v>
      </c>
      <c r="E7" s="55">
        <v>2015</v>
      </c>
      <c r="F7" s="80">
        <v>2016</v>
      </c>
    </row>
    <row r="8" spans="2:6" ht="17" thickBot="1" x14ac:dyDescent="0.25">
      <c r="B8" t="s">
        <v>73</v>
      </c>
      <c r="C8" s="59" t="s">
        <v>59</v>
      </c>
    </row>
    <row r="9" spans="2:6" ht="17" thickBot="1" x14ac:dyDescent="0.25">
      <c r="B9" t="s">
        <v>74</v>
      </c>
      <c r="C9" s="59" t="s">
        <v>59</v>
      </c>
    </row>
    <row r="10" spans="2:6" ht="17" thickBot="1" x14ac:dyDescent="0.25"/>
    <row r="11" spans="2:6" ht="17" thickBot="1" x14ac:dyDescent="0.25">
      <c r="B11" s="281" t="s">
        <v>104</v>
      </c>
      <c r="C11" s="282"/>
    </row>
    <row r="12" spans="2:6" ht="17" thickBot="1" x14ac:dyDescent="0.25">
      <c r="B12" t="s">
        <v>76</v>
      </c>
      <c r="C12" s="59">
        <v>300</v>
      </c>
      <c r="D12">
        <v>400</v>
      </c>
    </row>
    <row r="13" spans="2:6" ht="17" thickBot="1" x14ac:dyDescent="0.25">
      <c r="B13" t="s">
        <v>77</v>
      </c>
      <c r="C13" s="59">
        <v>500</v>
      </c>
      <c r="D13">
        <v>600</v>
      </c>
    </row>
    <row r="14" spans="2:6" ht="17" thickBot="1" x14ac:dyDescent="0.25">
      <c r="B14" t="s">
        <v>78</v>
      </c>
      <c r="C14" s="59">
        <v>700</v>
      </c>
      <c r="D14">
        <v>800</v>
      </c>
    </row>
    <row r="15" spans="2:6" ht="17" thickBot="1" x14ac:dyDescent="0.25">
      <c r="B15" t="s">
        <v>255</v>
      </c>
      <c r="C15" s="60" t="s">
        <v>59</v>
      </c>
    </row>
    <row r="16" spans="2:6" ht="17" thickBot="1" x14ac:dyDescent="0.25">
      <c r="B16" t="s">
        <v>102</v>
      </c>
      <c r="C16" s="59">
        <v>4</v>
      </c>
    </row>
    <row r="17" spans="2:3" ht="17" thickBot="1" x14ac:dyDescent="0.25">
      <c r="B17" s="205" t="s">
        <v>256</v>
      </c>
      <c r="C17" s="60" t="s">
        <v>59</v>
      </c>
    </row>
    <row r="18" spans="2:3" ht="17" thickBot="1" x14ac:dyDescent="0.25">
      <c r="B18" t="s">
        <v>103</v>
      </c>
      <c r="C18" s="60">
        <v>4</v>
      </c>
    </row>
    <row r="19" spans="2:3" ht="17" thickBot="1" x14ac:dyDescent="0.25">
      <c r="B19" s="281" t="s">
        <v>105</v>
      </c>
      <c r="C19" s="282"/>
    </row>
    <row r="20" spans="2:3" ht="17" thickBot="1" x14ac:dyDescent="0.25">
      <c r="B20" t="s">
        <v>80</v>
      </c>
      <c r="C20" s="79">
        <v>100</v>
      </c>
    </row>
    <row r="21" spans="2:3" ht="17" thickBot="1" x14ac:dyDescent="0.25">
      <c r="B21" t="s">
        <v>81</v>
      </c>
      <c r="C21" s="59">
        <v>80</v>
      </c>
    </row>
    <row r="22" spans="2:3" ht="17" thickBot="1" x14ac:dyDescent="0.25">
      <c r="B22" t="s">
        <v>82</v>
      </c>
      <c r="C22" s="59">
        <v>60</v>
      </c>
    </row>
    <row r="23" spans="2:3" ht="17" thickBot="1" x14ac:dyDescent="0.25">
      <c r="B23" t="s">
        <v>83</v>
      </c>
      <c r="C23" s="59">
        <v>40</v>
      </c>
    </row>
    <row r="24" spans="2:3" ht="17" thickBot="1" x14ac:dyDescent="0.25">
      <c r="B24" t="s">
        <v>84</v>
      </c>
      <c r="C24" s="59">
        <v>20</v>
      </c>
    </row>
    <row r="25" spans="2:3" ht="17" thickBot="1" x14ac:dyDescent="0.25">
      <c r="B25" t="s">
        <v>85</v>
      </c>
      <c r="C25" s="59">
        <v>10</v>
      </c>
    </row>
    <row r="26" spans="2:3" ht="17" thickBot="1" x14ac:dyDescent="0.25">
      <c r="B26" t="s">
        <v>86</v>
      </c>
      <c r="C26" s="59">
        <v>5</v>
      </c>
    </row>
    <row r="27" spans="2:3" ht="17" thickBot="1" x14ac:dyDescent="0.25">
      <c r="B27" t="s">
        <v>87</v>
      </c>
      <c r="C27" s="59">
        <v>0</v>
      </c>
    </row>
    <row r="28" spans="2:3" ht="17" thickBot="1" x14ac:dyDescent="0.25"/>
    <row r="29" spans="2:3" ht="17" thickBot="1" x14ac:dyDescent="0.25">
      <c r="B29" t="s">
        <v>88</v>
      </c>
      <c r="C29" s="59">
        <v>200</v>
      </c>
    </row>
    <row r="30" spans="2:3" ht="17" thickBot="1" x14ac:dyDescent="0.25">
      <c r="B30" t="s">
        <v>89</v>
      </c>
      <c r="C30" s="59">
        <v>100</v>
      </c>
    </row>
    <row r="31" spans="2:3" ht="17" thickBot="1" x14ac:dyDescent="0.25">
      <c r="B31" t="s">
        <v>90</v>
      </c>
      <c r="C31" s="59">
        <v>50</v>
      </c>
    </row>
    <row r="32" spans="2:3" ht="17" thickBot="1" x14ac:dyDescent="0.25">
      <c r="B32" t="s">
        <v>91</v>
      </c>
      <c r="C32" s="59">
        <v>25</v>
      </c>
    </row>
    <row r="33" spans="2:3" ht="17" thickBot="1" x14ac:dyDescent="0.25">
      <c r="B33" t="s">
        <v>92</v>
      </c>
      <c r="C33" s="59">
        <v>100</v>
      </c>
    </row>
    <row r="34" spans="2:3" ht="17" thickBot="1" x14ac:dyDescent="0.25">
      <c r="B34" t="s">
        <v>93</v>
      </c>
      <c r="C34" s="59">
        <v>50</v>
      </c>
    </row>
    <row r="35" spans="2:3" ht="17" thickBot="1" x14ac:dyDescent="0.25">
      <c r="B35" t="s">
        <v>94</v>
      </c>
      <c r="C35" s="59">
        <v>25</v>
      </c>
    </row>
    <row r="36" spans="2:3" ht="17" thickBot="1" x14ac:dyDescent="0.25">
      <c r="B36" t="s">
        <v>95</v>
      </c>
      <c r="C36" s="59">
        <v>10</v>
      </c>
    </row>
    <row r="38" spans="2:3" ht="17" thickBot="1" x14ac:dyDescent="0.25"/>
    <row r="39" spans="2:3" ht="17" thickBot="1" x14ac:dyDescent="0.25">
      <c r="B39" t="s">
        <v>250</v>
      </c>
      <c r="C39" s="60" t="s">
        <v>279</v>
      </c>
    </row>
    <row r="40" spans="2:3" ht="17" thickBot="1" x14ac:dyDescent="0.25">
      <c r="B40" t="s">
        <v>245</v>
      </c>
      <c r="C40" s="59">
        <v>2</v>
      </c>
    </row>
    <row r="41" spans="2:3" ht="17" thickBot="1" x14ac:dyDescent="0.25">
      <c r="B41" t="s">
        <v>251</v>
      </c>
      <c r="C41" s="60" t="s">
        <v>279</v>
      </c>
    </row>
    <row r="42" spans="2:3" x14ac:dyDescent="0.2">
      <c r="B42" t="s">
        <v>249</v>
      </c>
      <c r="C42" s="60">
        <v>2</v>
      </c>
    </row>
    <row r="43" spans="2:3" ht="17" thickBot="1" x14ac:dyDescent="0.25"/>
    <row r="44" spans="2:3" ht="17" thickBot="1" x14ac:dyDescent="0.25">
      <c r="B44" t="s">
        <v>254</v>
      </c>
      <c r="C44" s="60" t="s">
        <v>59</v>
      </c>
    </row>
    <row r="45" spans="2:3" ht="17" thickBot="1" x14ac:dyDescent="0.25">
      <c r="B45" t="s">
        <v>246</v>
      </c>
      <c r="C45" s="59">
        <v>2</v>
      </c>
    </row>
    <row r="46" spans="2:3" ht="17" thickBot="1" x14ac:dyDescent="0.25">
      <c r="B46" t="s">
        <v>253</v>
      </c>
      <c r="C46" s="60" t="s">
        <v>279</v>
      </c>
    </row>
    <row r="47" spans="2:3" ht="17" thickBot="1" x14ac:dyDescent="0.25">
      <c r="B47" t="s">
        <v>252</v>
      </c>
      <c r="C47" s="59">
        <v>2</v>
      </c>
    </row>
  </sheetData>
  <mergeCells count="4">
    <mergeCell ref="B19:C19"/>
    <mergeCell ref="B11:C11"/>
    <mergeCell ref="B3:C3"/>
    <mergeCell ref="B1:F1"/>
  </mergeCells>
  <pageMargins left="0.75" right="0.75" top="1" bottom="1" header="0.5" footer="0.5"/>
  <pageSetup paperSize="9" orientation="portrait" horizontalDpi="4294967292" verticalDpi="4294967292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DT1334"/>
  <sheetViews>
    <sheetView zoomScale="90" zoomScaleNormal="90" zoomScalePageLayoutView="125" workbookViewId="0">
      <pane xSplit="5" ySplit="2" topLeftCell="BL3" activePane="bottomRight" state="frozen"/>
      <selection pane="topRight" activeCell="E1" sqref="E1"/>
      <selection pane="bottomLeft" activeCell="A3" sqref="A3"/>
      <selection pane="bottomRight" activeCell="AG9" sqref="AG9"/>
    </sheetView>
  </sheetViews>
  <sheetFormatPr baseColWidth="10" defaultColWidth="8.83203125" defaultRowHeight="16" x14ac:dyDescent="0.2"/>
  <cols>
    <col min="1" max="1" width="5.83203125" customWidth="1"/>
    <col min="2" max="2" width="8" customWidth="1"/>
    <col min="3" max="3" width="26.5" style="35" customWidth="1"/>
    <col min="4" max="4" width="6.5" customWidth="1"/>
    <col min="5" max="5" width="25.1640625" style="36" customWidth="1"/>
    <col min="6" max="6" width="6.33203125" customWidth="1"/>
    <col min="7" max="7" width="7.1640625" customWidth="1"/>
    <col min="8" max="8" width="6.6640625" customWidth="1"/>
    <col min="9" max="9" width="6" customWidth="1"/>
    <col min="10" max="10" width="6.33203125" customWidth="1"/>
    <col min="11" max="11" width="3" customWidth="1"/>
    <col min="12" max="12" width="2" customWidth="1"/>
    <col min="13" max="13" width="13.5" customWidth="1"/>
    <col min="14" max="14" width="8.33203125" customWidth="1"/>
    <col min="15" max="15" width="8.5" customWidth="1"/>
    <col min="16" max="16" width="8.1640625" customWidth="1"/>
    <col min="17" max="17" width="6.83203125" customWidth="1"/>
    <col min="18" max="19" width="8.1640625" customWidth="1"/>
    <col min="20" max="20" width="7.6640625" customWidth="1"/>
    <col min="21" max="21" width="8.1640625" customWidth="1"/>
    <col min="22" max="22" width="7.1640625" customWidth="1"/>
    <col min="23" max="24" width="8" customWidth="1"/>
    <col min="25" max="26" width="6.1640625" customWidth="1"/>
    <col min="27" max="27" width="6.83203125" customWidth="1"/>
    <col min="28" max="28" width="6.6640625" customWidth="1"/>
    <col min="29" max="31" width="8.33203125" customWidth="1"/>
    <col min="32" max="33" width="9.1640625" customWidth="1"/>
    <col min="34" max="34" width="3" customWidth="1"/>
    <col min="35" max="35" width="8.6640625" customWidth="1"/>
    <col min="36" max="36" width="4.33203125" customWidth="1"/>
    <col min="37" max="37" width="5" customWidth="1"/>
    <col min="38" max="40" width="6.83203125" customWidth="1"/>
    <col min="41" max="43" width="8.1640625" customWidth="1"/>
    <col min="44" max="44" width="7" customWidth="1"/>
    <col min="45" max="45" width="6.5" customWidth="1"/>
    <col min="46" max="46" width="5" bestFit="1" customWidth="1"/>
    <col min="47" max="47" width="5.83203125" customWidth="1"/>
    <col min="48" max="48" width="5" customWidth="1"/>
    <col min="49" max="49" width="7.5" customWidth="1"/>
    <col min="50" max="50" width="5.1640625" bestFit="1" customWidth="1"/>
    <col min="51" max="51" width="3.33203125" customWidth="1"/>
    <col min="52" max="54" width="7.83203125" customWidth="1"/>
    <col min="55" max="55" width="8.1640625" customWidth="1"/>
    <col min="56" max="56" width="1.83203125" style="148" customWidth="1"/>
    <col min="57" max="70" width="8.1640625" customWidth="1"/>
    <col min="71" max="71" width="7.33203125" customWidth="1"/>
    <col min="72" max="72" width="3.1640625" customWidth="1"/>
    <col min="73" max="73" width="4.1640625" customWidth="1"/>
    <col min="75" max="75" width="31" customWidth="1"/>
    <col min="76" max="76" width="10.5" customWidth="1"/>
    <col min="77" max="77" width="10" customWidth="1"/>
    <col min="78" max="78" width="9.83203125" customWidth="1"/>
    <col min="79" max="79" width="9.1640625" customWidth="1"/>
    <col min="80" max="80" width="13.1640625" customWidth="1"/>
    <col min="81" max="81" width="12.33203125" customWidth="1"/>
    <col min="82" max="82" width="15.33203125" customWidth="1"/>
    <col min="83" max="83" width="12.33203125" customWidth="1"/>
    <col min="84" max="84" width="11" customWidth="1"/>
    <col min="85" max="85" width="10.6640625" customWidth="1"/>
    <col min="95" max="102" width="12.5" customWidth="1"/>
    <col min="103" max="103" width="14.33203125" customWidth="1"/>
    <col min="104" max="104" width="13.1640625" customWidth="1"/>
    <col min="105" max="105" width="11.6640625" customWidth="1"/>
    <col min="106" max="106" width="12.5" customWidth="1"/>
    <col min="109" max="109" width="18.83203125" customWidth="1"/>
    <col min="110" max="110" width="17.5" customWidth="1"/>
    <col min="111" max="111" width="10.5" customWidth="1"/>
    <col min="224" max="224" width="10.5" bestFit="1" customWidth="1"/>
    <col min="225" max="225" width="4.33203125" bestFit="1" customWidth="1"/>
    <col min="226" max="226" width="41.5" bestFit="1" customWidth="1"/>
    <col min="227" max="241" width="5.5" customWidth="1"/>
    <col min="242" max="242" width="3.83203125" customWidth="1"/>
    <col min="243" max="243" width="5.5" customWidth="1"/>
    <col min="244" max="258" width="5.33203125" customWidth="1"/>
    <col min="259" max="274" width="5.5" customWidth="1"/>
    <col min="275" max="275" width="6" customWidth="1"/>
    <col min="276" max="276" width="8" customWidth="1"/>
    <col min="277" max="277" width="7.5" customWidth="1"/>
    <col min="278" max="278" width="10" customWidth="1"/>
    <col min="279" max="279" width="7.83203125" customWidth="1"/>
    <col min="280" max="280" width="6.83203125" customWidth="1"/>
    <col min="281" max="281" width="8.1640625" customWidth="1"/>
    <col min="282" max="283" width="5.33203125" customWidth="1"/>
    <col min="284" max="284" width="4.6640625" customWidth="1"/>
    <col min="285" max="285" width="4" customWidth="1"/>
    <col min="286" max="286" width="0" hidden="1" customWidth="1"/>
    <col min="287" max="290" width="5.1640625" customWidth="1"/>
    <col min="291" max="291" width="0" hidden="1" customWidth="1"/>
    <col min="292" max="292" width="5.1640625" customWidth="1"/>
    <col min="293" max="293" width="6" customWidth="1"/>
    <col min="294" max="294" width="6.83203125" customWidth="1"/>
    <col min="295" max="296" width="11.5" customWidth="1"/>
    <col min="297" max="297" width="8.5" customWidth="1"/>
    <col min="298" max="298" width="9" customWidth="1"/>
    <col min="299" max="299" width="8.33203125" customWidth="1"/>
    <col min="300" max="300" width="16.5" customWidth="1"/>
    <col min="301" max="301" width="6" customWidth="1"/>
    <col min="302" max="302" width="20.33203125" customWidth="1"/>
    <col min="303" max="303" width="5.1640625" bestFit="1" customWidth="1"/>
    <col min="304" max="304" width="20" customWidth="1"/>
    <col min="305" max="305" width="5.1640625" bestFit="1" customWidth="1"/>
    <col min="306" max="306" width="6.83203125" customWidth="1"/>
    <col min="307" max="307" width="14.6640625" customWidth="1"/>
    <col min="308" max="308" width="11" customWidth="1"/>
    <col min="309" max="318" width="8.1640625" customWidth="1"/>
    <col min="319" max="319" width="0" hidden="1" customWidth="1"/>
    <col min="320" max="323" width="8.1640625" customWidth="1"/>
    <col min="324" max="324" width="0" hidden="1" customWidth="1"/>
    <col min="480" max="480" width="10.5" bestFit="1" customWidth="1"/>
    <col min="481" max="481" width="4.33203125" bestFit="1" customWidth="1"/>
    <col min="482" max="482" width="41.5" bestFit="1" customWidth="1"/>
    <col min="483" max="497" width="5.5" customWidth="1"/>
    <col min="498" max="498" width="3.83203125" customWidth="1"/>
    <col min="499" max="499" width="5.5" customWidth="1"/>
    <col min="500" max="514" width="5.33203125" customWidth="1"/>
    <col min="515" max="530" width="5.5" customWidth="1"/>
    <col min="531" max="531" width="6" customWidth="1"/>
    <col min="532" max="532" width="8" customWidth="1"/>
    <col min="533" max="533" width="7.5" customWidth="1"/>
    <col min="534" max="534" width="10" customWidth="1"/>
    <col min="535" max="535" width="7.83203125" customWidth="1"/>
    <col min="536" max="536" width="6.83203125" customWidth="1"/>
    <col min="537" max="537" width="8.1640625" customWidth="1"/>
    <col min="538" max="539" width="5.33203125" customWidth="1"/>
    <col min="540" max="540" width="4.6640625" customWidth="1"/>
    <col min="541" max="541" width="4" customWidth="1"/>
    <col min="542" max="542" width="0" hidden="1" customWidth="1"/>
    <col min="543" max="546" width="5.1640625" customWidth="1"/>
    <col min="547" max="547" width="0" hidden="1" customWidth="1"/>
    <col min="548" max="548" width="5.1640625" customWidth="1"/>
    <col min="549" max="549" width="6" customWidth="1"/>
    <col min="550" max="550" width="6.83203125" customWidth="1"/>
    <col min="551" max="552" width="11.5" customWidth="1"/>
    <col min="553" max="553" width="8.5" customWidth="1"/>
    <col min="554" max="554" width="9" customWidth="1"/>
    <col min="555" max="555" width="8.33203125" customWidth="1"/>
    <col min="556" max="556" width="16.5" customWidth="1"/>
    <col min="557" max="557" width="6" customWidth="1"/>
    <col min="558" max="558" width="20.33203125" customWidth="1"/>
    <col min="559" max="559" width="5.1640625" bestFit="1" customWidth="1"/>
    <col min="560" max="560" width="20" customWidth="1"/>
    <col min="561" max="561" width="5.1640625" bestFit="1" customWidth="1"/>
    <col min="562" max="562" width="6.83203125" customWidth="1"/>
    <col min="563" max="563" width="14.6640625" customWidth="1"/>
    <col min="564" max="564" width="11" customWidth="1"/>
    <col min="565" max="574" width="8.1640625" customWidth="1"/>
    <col min="575" max="575" width="0" hidden="1" customWidth="1"/>
    <col min="576" max="579" width="8.1640625" customWidth="1"/>
    <col min="580" max="580" width="0" hidden="1" customWidth="1"/>
    <col min="736" max="736" width="10.5" bestFit="1" customWidth="1"/>
    <col min="737" max="737" width="4.33203125" bestFit="1" customWidth="1"/>
    <col min="738" max="738" width="41.5" bestFit="1" customWidth="1"/>
    <col min="739" max="753" width="5.5" customWidth="1"/>
    <col min="754" max="754" width="3.83203125" customWidth="1"/>
    <col min="755" max="755" width="5.5" customWidth="1"/>
    <col min="756" max="770" width="5.33203125" customWidth="1"/>
    <col min="771" max="786" width="5.5" customWidth="1"/>
    <col min="787" max="787" width="6" customWidth="1"/>
    <col min="788" max="788" width="8" customWidth="1"/>
    <col min="789" max="789" width="7.5" customWidth="1"/>
    <col min="790" max="790" width="10" customWidth="1"/>
    <col min="791" max="791" width="7.83203125" customWidth="1"/>
    <col min="792" max="792" width="6.83203125" customWidth="1"/>
    <col min="793" max="793" width="8.1640625" customWidth="1"/>
    <col min="794" max="795" width="5.33203125" customWidth="1"/>
    <col min="796" max="796" width="4.6640625" customWidth="1"/>
    <col min="797" max="797" width="4" customWidth="1"/>
    <col min="798" max="798" width="0" hidden="1" customWidth="1"/>
    <col min="799" max="802" width="5.1640625" customWidth="1"/>
    <col min="803" max="803" width="0" hidden="1" customWidth="1"/>
    <col min="804" max="804" width="5.1640625" customWidth="1"/>
    <col min="805" max="805" width="6" customWidth="1"/>
    <col min="806" max="806" width="6.83203125" customWidth="1"/>
    <col min="807" max="808" width="11.5" customWidth="1"/>
    <col min="809" max="809" width="8.5" customWidth="1"/>
    <col min="810" max="810" width="9" customWidth="1"/>
    <col min="811" max="811" width="8.33203125" customWidth="1"/>
    <col min="812" max="812" width="16.5" customWidth="1"/>
    <col min="813" max="813" width="6" customWidth="1"/>
    <col min="814" max="814" width="20.33203125" customWidth="1"/>
    <col min="815" max="815" width="5.1640625" bestFit="1" customWidth="1"/>
    <col min="816" max="816" width="20" customWidth="1"/>
    <col min="817" max="817" width="5.1640625" bestFit="1" customWidth="1"/>
    <col min="818" max="818" width="6.83203125" customWidth="1"/>
    <col min="819" max="819" width="14.6640625" customWidth="1"/>
    <col min="820" max="820" width="11" customWidth="1"/>
    <col min="821" max="830" width="8.1640625" customWidth="1"/>
    <col min="831" max="831" width="0" hidden="1" customWidth="1"/>
    <col min="832" max="835" width="8.1640625" customWidth="1"/>
    <col min="836" max="836" width="0" hidden="1" customWidth="1"/>
    <col min="992" max="992" width="10.5" bestFit="1" customWidth="1"/>
    <col min="993" max="993" width="4.33203125" bestFit="1" customWidth="1"/>
    <col min="994" max="994" width="41.5" bestFit="1" customWidth="1"/>
    <col min="995" max="1009" width="5.5" customWidth="1"/>
    <col min="1010" max="1010" width="3.83203125" customWidth="1"/>
    <col min="1011" max="1011" width="5.5" customWidth="1"/>
    <col min="1012" max="1026" width="5.33203125" customWidth="1"/>
    <col min="1027" max="1042" width="5.5" customWidth="1"/>
    <col min="1043" max="1043" width="6" customWidth="1"/>
    <col min="1044" max="1044" width="8" customWidth="1"/>
    <col min="1045" max="1045" width="7.5" customWidth="1"/>
    <col min="1046" max="1046" width="10" customWidth="1"/>
    <col min="1047" max="1047" width="7.83203125" customWidth="1"/>
    <col min="1048" max="1048" width="6.83203125" customWidth="1"/>
    <col min="1049" max="1049" width="8.1640625" customWidth="1"/>
    <col min="1050" max="1051" width="5.33203125" customWidth="1"/>
    <col min="1052" max="1052" width="4.6640625" customWidth="1"/>
    <col min="1053" max="1053" width="4" customWidth="1"/>
    <col min="1054" max="1054" width="0" hidden="1" customWidth="1"/>
    <col min="1055" max="1058" width="5.1640625" customWidth="1"/>
    <col min="1059" max="1059" width="0" hidden="1" customWidth="1"/>
    <col min="1060" max="1060" width="5.1640625" customWidth="1"/>
    <col min="1061" max="1061" width="6" customWidth="1"/>
    <col min="1062" max="1062" width="6.83203125" customWidth="1"/>
    <col min="1063" max="1064" width="11.5" customWidth="1"/>
    <col min="1065" max="1065" width="8.5" customWidth="1"/>
    <col min="1066" max="1066" width="9" customWidth="1"/>
    <col min="1067" max="1067" width="8.33203125" customWidth="1"/>
    <col min="1068" max="1068" width="16.5" customWidth="1"/>
    <col min="1069" max="1069" width="6" customWidth="1"/>
    <col min="1070" max="1070" width="20.33203125" customWidth="1"/>
    <col min="1071" max="1071" width="5.1640625" bestFit="1" customWidth="1"/>
    <col min="1072" max="1072" width="20" customWidth="1"/>
    <col min="1073" max="1073" width="5.1640625" bestFit="1" customWidth="1"/>
    <col min="1074" max="1074" width="6.83203125" customWidth="1"/>
    <col min="1075" max="1075" width="14.6640625" customWidth="1"/>
    <col min="1076" max="1076" width="11" customWidth="1"/>
    <col min="1077" max="1086" width="8.1640625" customWidth="1"/>
    <col min="1087" max="1087" width="0" hidden="1" customWidth="1"/>
    <col min="1088" max="1091" width="8.1640625" customWidth="1"/>
    <col min="1092" max="1092" width="0" hidden="1" customWidth="1"/>
    <col min="1248" max="1248" width="10.5" bestFit="1" customWidth="1"/>
    <col min="1249" max="1249" width="4.33203125" bestFit="1" customWidth="1"/>
    <col min="1250" max="1250" width="41.5" bestFit="1" customWidth="1"/>
    <col min="1251" max="1265" width="5.5" customWidth="1"/>
    <col min="1266" max="1266" width="3.83203125" customWidth="1"/>
    <col min="1267" max="1267" width="5.5" customWidth="1"/>
    <col min="1268" max="1282" width="5.33203125" customWidth="1"/>
    <col min="1283" max="1298" width="5.5" customWidth="1"/>
    <col min="1299" max="1299" width="6" customWidth="1"/>
    <col min="1300" max="1300" width="8" customWidth="1"/>
    <col min="1301" max="1301" width="7.5" customWidth="1"/>
    <col min="1302" max="1302" width="10" customWidth="1"/>
    <col min="1303" max="1303" width="7.83203125" customWidth="1"/>
    <col min="1304" max="1304" width="6.83203125" customWidth="1"/>
    <col min="1305" max="1305" width="8.1640625" customWidth="1"/>
    <col min="1306" max="1307" width="5.33203125" customWidth="1"/>
    <col min="1308" max="1308" width="4.6640625" customWidth="1"/>
    <col min="1309" max="1309" width="4" customWidth="1"/>
    <col min="1310" max="1310" width="0" hidden="1" customWidth="1"/>
    <col min="1311" max="1314" width="5.1640625" customWidth="1"/>
    <col min="1315" max="1315" width="0" hidden="1" customWidth="1"/>
    <col min="1316" max="1316" width="5.1640625" customWidth="1"/>
    <col min="1317" max="1317" width="6" customWidth="1"/>
    <col min="1318" max="1318" width="6.83203125" customWidth="1"/>
    <col min="1319" max="1320" width="11.5" customWidth="1"/>
    <col min="1321" max="1321" width="8.5" customWidth="1"/>
    <col min="1322" max="1322" width="9" customWidth="1"/>
    <col min="1323" max="1323" width="8.33203125" customWidth="1"/>
    <col min="1324" max="1324" width="16.5" customWidth="1"/>
    <col min="1325" max="1325" width="6" customWidth="1"/>
    <col min="1326" max="1326" width="20.33203125" customWidth="1"/>
    <col min="1327" max="1327" width="5.1640625" bestFit="1" customWidth="1"/>
    <col min="1328" max="1328" width="20" customWidth="1"/>
    <col min="1329" max="1329" width="5.1640625" bestFit="1" customWidth="1"/>
    <col min="1330" max="1330" width="6.83203125" customWidth="1"/>
    <col min="1331" max="1331" width="14.6640625" customWidth="1"/>
    <col min="1332" max="1332" width="11" customWidth="1"/>
    <col min="1333" max="1342" width="8.1640625" customWidth="1"/>
    <col min="1343" max="1343" width="0" hidden="1" customWidth="1"/>
    <col min="1344" max="1347" width="8.1640625" customWidth="1"/>
    <col min="1348" max="1348" width="0" hidden="1" customWidth="1"/>
    <col min="1504" max="1504" width="10.5" bestFit="1" customWidth="1"/>
    <col min="1505" max="1505" width="4.33203125" bestFit="1" customWidth="1"/>
    <col min="1506" max="1506" width="41.5" bestFit="1" customWidth="1"/>
    <col min="1507" max="1521" width="5.5" customWidth="1"/>
    <col min="1522" max="1522" width="3.83203125" customWidth="1"/>
    <col min="1523" max="1523" width="5.5" customWidth="1"/>
    <col min="1524" max="1538" width="5.33203125" customWidth="1"/>
    <col min="1539" max="1554" width="5.5" customWidth="1"/>
    <col min="1555" max="1555" width="6" customWidth="1"/>
    <col min="1556" max="1556" width="8" customWidth="1"/>
    <col min="1557" max="1557" width="7.5" customWidth="1"/>
    <col min="1558" max="1558" width="10" customWidth="1"/>
    <col min="1559" max="1559" width="7.83203125" customWidth="1"/>
    <col min="1560" max="1560" width="6.83203125" customWidth="1"/>
    <col min="1561" max="1561" width="8.1640625" customWidth="1"/>
    <col min="1562" max="1563" width="5.33203125" customWidth="1"/>
    <col min="1564" max="1564" width="4.6640625" customWidth="1"/>
    <col min="1565" max="1565" width="4" customWidth="1"/>
    <col min="1566" max="1566" width="0" hidden="1" customWidth="1"/>
    <col min="1567" max="1570" width="5.1640625" customWidth="1"/>
    <col min="1571" max="1571" width="0" hidden="1" customWidth="1"/>
    <col min="1572" max="1572" width="5.1640625" customWidth="1"/>
    <col min="1573" max="1573" width="6" customWidth="1"/>
    <col min="1574" max="1574" width="6.83203125" customWidth="1"/>
    <col min="1575" max="1576" width="11.5" customWidth="1"/>
    <col min="1577" max="1577" width="8.5" customWidth="1"/>
    <col min="1578" max="1578" width="9" customWidth="1"/>
    <col min="1579" max="1579" width="8.33203125" customWidth="1"/>
    <col min="1580" max="1580" width="16.5" customWidth="1"/>
    <col min="1581" max="1581" width="6" customWidth="1"/>
    <col min="1582" max="1582" width="20.33203125" customWidth="1"/>
    <col min="1583" max="1583" width="5.1640625" bestFit="1" customWidth="1"/>
    <col min="1584" max="1584" width="20" customWidth="1"/>
    <col min="1585" max="1585" width="5.1640625" bestFit="1" customWidth="1"/>
    <col min="1586" max="1586" width="6.83203125" customWidth="1"/>
    <col min="1587" max="1587" width="14.6640625" customWidth="1"/>
    <col min="1588" max="1588" width="11" customWidth="1"/>
    <col min="1589" max="1598" width="8.1640625" customWidth="1"/>
    <col min="1599" max="1599" width="0" hidden="1" customWidth="1"/>
    <col min="1600" max="1603" width="8.1640625" customWidth="1"/>
    <col min="1604" max="1604" width="0" hidden="1" customWidth="1"/>
    <col min="1760" max="1760" width="10.5" bestFit="1" customWidth="1"/>
    <col min="1761" max="1761" width="4.33203125" bestFit="1" customWidth="1"/>
    <col min="1762" max="1762" width="41.5" bestFit="1" customWidth="1"/>
    <col min="1763" max="1777" width="5.5" customWidth="1"/>
    <col min="1778" max="1778" width="3.83203125" customWidth="1"/>
    <col min="1779" max="1779" width="5.5" customWidth="1"/>
    <col min="1780" max="1794" width="5.33203125" customWidth="1"/>
    <col min="1795" max="1810" width="5.5" customWidth="1"/>
    <col min="1811" max="1811" width="6" customWidth="1"/>
    <col min="1812" max="1812" width="8" customWidth="1"/>
    <col min="1813" max="1813" width="7.5" customWidth="1"/>
    <col min="1814" max="1814" width="10" customWidth="1"/>
    <col min="1815" max="1815" width="7.83203125" customWidth="1"/>
    <col min="1816" max="1816" width="6.83203125" customWidth="1"/>
    <col min="1817" max="1817" width="8.1640625" customWidth="1"/>
    <col min="1818" max="1819" width="5.33203125" customWidth="1"/>
    <col min="1820" max="1820" width="4.6640625" customWidth="1"/>
    <col min="1821" max="1821" width="4" customWidth="1"/>
    <col min="1822" max="1822" width="0" hidden="1" customWidth="1"/>
    <col min="1823" max="1826" width="5.1640625" customWidth="1"/>
    <col min="1827" max="1827" width="0" hidden="1" customWidth="1"/>
    <col min="1828" max="1828" width="5.1640625" customWidth="1"/>
    <col min="1829" max="1829" width="6" customWidth="1"/>
    <col min="1830" max="1830" width="6.83203125" customWidth="1"/>
    <col min="1831" max="1832" width="11.5" customWidth="1"/>
    <col min="1833" max="1833" width="8.5" customWidth="1"/>
    <col min="1834" max="1834" width="9" customWidth="1"/>
    <col min="1835" max="1835" width="8.33203125" customWidth="1"/>
    <col min="1836" max="1836" width="16.5" customWidth="1"/>
    <col min="1837" max="1837" width="6" customWidth="1"/>
    <col min="1838" max="1838" width="20.33203125" customWidth="1"/>
    <col min="1839" max="1839" width="5.1640625" bestFit="1" customWidth="1"/>
    <col min="1840" max="1840" width="20" customWidth="1"/>
    <col min="1841" max="1841" width="5.1640625" bestFit="1" customWidth="1"/>
    <col min="1842" max="1842" width="6.83203125" customWidth="1"/>
    <col min="1843" max="1843" width="14.6640625" customWidth="1"/>
    <col min="1844" max="1844" width="11" customWidth="1"/>
    <col min="1845" max="1854" width="8.1640625" customWidth="1"/>
    <col min="1855" max="1855" width="0" hidden="1" customWidth="1"/>
    <col min="1856" max="1859" width="8.1640625" customWidth="1"/>
    <col min="1860" max="1860" width="0" hidden="1" customWidth="1"/>
    <col min="2016" max="2016" width="10.5" bestFit="1" customWidth="1"/>
    <col min="2017" max="2017" width="4.33203125" bestFit="1" customWidth="1"/>
    <col min="2018" max="2018" width="41.5" bestFit="1" customWidth="1"/>
    <col min="2019" max="2033" width="5.5" customWidth="1"/>
    <col min="2034" max="2034" width="3.83203125" customWidth="1"/>
    <col min="2035" max="2035" width="5.5" customWidth="1"/>
    <col min="2036" max="2050" width="5.33203125" customWidth="1"/>
    <col min="2051" max="2066" width="5.5" customWidth="1"/>
    <col min="2067" max="2067" width="6" customWidth="1"/>
    <col min="2068" max="2068" width="8" customWidth="1"/>
    <col min="2069" max="2069" width="7.5" customWidth="1"/>
    <col min="2070" max="2070" width="10" customWidth="1"/>
    <col min="2071" max="2071" width="7.83203125" customWidth="1"/>
    <col min="2072" max="2072" width="6.83203125" customWidth="1"/>
    <col min="2073" max="2073" width="8.1640625" customWidth="1"/>
    <col min="2074" max="2075" width="5.33203125" customWidth="1"/>
    <col min="2076" max="2076" width="4.6640625" customWidth="1"/>
    <col min="2077" max="2077" width="4" customWidth="1"/>
    <col min="2078" max="2078" width="0" hidden="1" customWidth="1"/>
    <col min="2079" max="2082" width="5.1640625" customWidth="1"/>
    <col min="2083" max="2083" width="0" hidden="1" customWidth="1"/>
    <col min="2084" max="2084" width="5.1640625" customWidth="1"/>
    <col min="2085" max="2085" width="6" customWidth="1"/>
    <col min="2086" max="2086" width="6.83203125" customWidth="1"/>
    <col min="2087" max="2088" width="11.5" customWidth="1"/>
    <col min="2089" max="2089" width="8.5" customWidth="1"/>
    <col min="2090" max="2090" width="9" customWidth="1"/>
    <col min="2091" max="2091" width="8.33203125" customWidth="1"/>
    <col min="2092" max="2092" width="16.5" customWidth="1"/>
    <col min="2093" max="2093" width="6" customWidth="1"/>
    <col min="2094" max="2094" width="20.33203125" customWidth="1"/>
    <col min="2095" max="2095" width="5.1640625" bestFit="1" customWidth="1"/>
    <col min="2096" max="2096" width="20" customWidth="1"/>
    <col min="2097" max="2097" width="5.1640625" bestFit="1" customWidth="1"/>
    <col min="2098" max="2098" width="6.83203125" customWidth="1"/>
    <col min="2099" max="2099" width="14.6640625" customWidth="1"/>
    <col min="2100" max="2100" width="11" customWidth="1"/>
    <col min="2101" max="2110" width="8.1640625" customWidth="1"/>
    <col min="2111" max="2111" width="0" hidden="1" customWidth="1"/>
    <col min="2112" max="2115" width="8.1640625" customWidth="1"/>
    <col min="2116" max="2116" width="0" hidden="1" customWidth="1"/>
    <col min="2272" max="2272" width="10.5" bestFit="1" customWidth="1"/>
    <col min="2273" max="2273" width="4.33203125" bestFit="1" customWidth="1"/>
    <col min="2274" max="2274" width="41.5" bestFit="1" customWidth="1"/>
    <col min="2275" max="2289" width="5.5" customWidth="1"/>
    <col min="2290" max="2290" width="3.83203125" customWidth="1"/>
    <col min="2291" max="2291" width="5.5" customWidth="1"/>
    <col min="2292" max="2306" width="5.33203125" customWidth="1"/>
    <col min="2307" max="2322" width="5.5" customWidth="1"/>
    <col min="2323" max="2323" width="6" customWidth="1"/>
    <col min="2324" max="2324" width="8" customWidth="1"/>
    <col min="2325" max="2325" width="7.5" customWidth="1"/>
    <col min="2326" max="2326" width="10" customWidth="1"/>
    <col min="2327" max="2327" width="7.83203125" customWidth="1"/>
    <col min="2328" max="2328" width="6.83203125" customWidth="1"/>
    <col min="2329" max="2329" width="8.1640625" customWidth="1"/>
    <col min="2330" max="2331" width="5.33203125" customWidth="1"/>
    <col min="2332" max="2332" width="4.6640625" customWidth="1"/>
    <col min="2333" max="2333" width="4" customWidth="1"/>
    <col min="2334" max="2334" width="0" hidden="1" customWidth="1"/>
    <col min="2335" max="2338" width="5.1640625" customWidth="1"/>
    <col min="2339" max="2339" width="0" hidden="1" customWidth="1"/>
    <col min="2340" max="2340" width="5.1640625" customWidth="1"/>
    <col min="2341" max="2341" width="6" customWidth="1"/>
    <col min="2342" max="2342" width="6.83203125" customWidth="1"/>
    <col min="2343" max="2344" width="11.5" customWidth="1"/>
    <col min="2345" max="2345" width="8.5" customWidth="1"/>
    <col min="2346" max="2346" width="9" customWidth="1"/>
    <col min="2347" max="2347" width="8.33203125" customWidth="1"/>
    <col min="2348" max="2348" width="16.5" customWidth="1"/>
    <col min="2349" max="2349" width="6" customWidth="1"/>
    <col min="2350" max="2350" width="20.33203125" customWidth="1"/>
    <col min="2351" max="2351" width="5.1640625" bestFit="1" customWidth="1"/>
    <col min="2352" max="2352" width="20" customWidth="1"/>
    <col min="2353" max="2353" width="5.1640625" bestFit="1" customWidth="1"/>
    <col min="2354" max="2354" width="6.83203125" customWidth="1"/>
    <col min="2355" max="2355" width="14.6640625" customWidth="1"/>
    <col min="2356" max="2356" width="11" customWidth="1"/>
    <col min="2357" max="2366" width="8.1640625" customWidth="1"/>
    <col min="2367" max="2367" width="0" hidden="1" customWidth="1"/>
    <col min="2368" max="2371" width="8.1640625" customWidth="1"/>
    <col min="2372" max="2372" width="0" hidden="1" customWidth="1"/>
    <col min="2528" max="2528" width="10.5" bestFit="1" customWidth="1"/>
    <col min="2529" max="2529" width="4.33203125" bestFit="1" customWidth="1"/>
    <col min="2530" max="2530" width="41.5" bestFit="1" customWidth="1"/>
    <col min="2531" max="2545" width="5.5" customWidth="1"/>
    <col min="2546" max="2546" width="3.83203125" customWidth="1"/>
    <col min="2547" max="2547" width="5.5" customWidth="1"/>
    <col min="2548" max="2562" width="5.33203125" customWidth="1"/>
    <col min="2563" max="2578" width="5.5" customWidth="1"/>
    <col min="2579" max="2579" width="6" customWidth="1"/>
    <col min="2580" max="2580" width="8" customWidth="1"/>
    <col min="2581" max="2581" width="7.5" customWidth="1"/>
    <col min="2582" max="2582" width="10" customWidth="1"/>
    <col min="2583" max="2583" width="7.83203125" customWidth="1"/>
    <col min="2584" max="2584" width="6.83203125" customWidth="1"/>
    <col min="2585" max="2585" width="8.1640625" customWidth="1"/>
    <col min="2586" max="2587" width="5.33203125" customWidth="1"/>
    <col min="2588" max="2588" width="4.6640625" customWidth="1"/>
    <col min="2589" max="2589" width="4" customWidth="1"/>
    <col min="2590" max="2590" width="0" hidden="1" customWidth="1"/>
    <col min="2591" max="2594" width="5.1640625" customWidth="1"/>
    <col min="2595" max="2595" width="0" hidden="1" customWidth="1"/>
    <col min="2596" max="2596" width="5.1640625" customWidth="1"/>
    <col min="2597" max="2597" width="6" customWidth="1"/>
    <col min="2598" max="2598" width="6.83203125" customWidth="1"/>
    <col min="2599" max="2600" width="11.5" customWidth="1"/>
    <col min="2601" max="2601" width="8.5" customWidth="1"/>
    <col min="2602" max="2602" width="9" customWidth="1"/>
    <col min="2603" max="2603" width="8.33203125" customWidth="1"/>
    <col min="2604" max="2604" width="16.5" customWidth="1"/>
    <col min="2605" max="2605" width="6" customWidth="1"/>
    <col min="2606" max="2606" width="20.33203125" customWidth="1"/>
    <col min="2607" max="2607" width="5.1640625" bestFit="1" customWidth="1"/>
    <col min="2608" max="2608" width="20" customWidth="1"/>
    <col min="2609" max="2609" width="5.1640625" bestFit="1" customWidth="1"/>
    <col min="2610" max="2610" width="6.83203125" customWidth="1"/>
    <col min="2611" max="2611" width="14.6640625" customWidth="1"/>
    <col min="2612" max="2612" width="11" customWidth="1"/>
    <col min="2613" max="2622" width="8.1640625" customWidth="1"/>
    <col min="2623" max="2623" width="0" hidden="1" customWidth="1"/>
    <col min="2624" max="2627" width="8.1640625" customWidth="1"/>
    <col min="2628" max="2628" width="0" hidden="1" customWidth="1"/>
    <col min="2784" max="2784" width="10.5" bestFit="1" customWidth="1"/>
    <col min="2785" max="2785" width="4.33203125" bestFit="1" customWidth="1"/>
    <col min="2786" max="2786" width="41.5" bestFit="1" customWidth="1"/>
    <col min="2787" max="2801" width="5.5" customWidth="1"/>
    <col min="2802" max="2802" width="3.83203125" customWidth="1"/>
    <col min="2803" max="2803" width="5.5" customWidth="1"/>
    <col min="2804" max="2818" width="5.33203125" customWidth="1"/>
    <col min="2819" max="2834" width="5.5" customWidth="1"/>
    <col min="2835" max="2835" width="6" customWidth="1"/>
    <col min="2836" max="2836" width="8" customWidth="1"/>
    <col min="2837" max="2837" width="7.5" customWidth="1"/>
    <col min="2838" max="2838" width="10" customWidth="1"/>
    <col min="2839" max="2839" width="7.83203125" customWidth="1"/>
    <col min="2840" max="2840" width="6.83203125" customWidth="1"/>
    <col min="2841" max="2841" width="8.1640625" customWidth="1"/>
    <col min="2842" max="2843" width="5.33203125" customWidth="1"/>
    <col min="2844" max="2844" width="4.6640625" customWidth="1"/>
    <col min="2845" max="2845" width="4" customWidth="1"/>
    <col min="2846" max="2846" width="0" hidden="1" customWidth="1"/>
    <col min="2847" max="2850" width="5.1640625" customWidth="1"/>
    <col min="2851" max="2851" width="0" hidden="1" customWidth="1"/>
    <col min="2852" max="2852" width="5.1640625" customWidth="1"/>
    <col min="2853" max="2853" width="6" customWidth="1"/>
    <col min="2854" max="2854" width="6.83203125" customWidth="1"/>
    <col min="2855" max="2856" width="11.5" customWidth="1"/>
    <col min="2857" max="2857" width="8.5" customWidth="1"/>
    <col min="2858" max="2858" width="9" customWidth="1"/>
    <col min="2859" max="2859" width="8.33203125" customWidth="1"/>
    <col min="2860" max="2860" width="16.5" customWidth="1"/>
    <col min="2861" max="2861" width="6" customWidth="1"/>
    <col min="2862" max="2862" width="20.33203125" customWidth="1"/>
    <col min="2863" max="2863" width="5.1640625" bestFit="1" customWidth="1"/>
    <col min="2864" max="2864" width="20" customWidth="1"/>
    <col min="2865" max="2865" width="5.1640625" bestFit="1" customWidth="1"/>
    <col min="2866" max="2866" width="6.83203125" customWidth="1"/>
    <col min="2867" max="2867" width="14.6640625" customWidth="1"/>
    <col min="2868" max="2868" width="11" customWidth="1"/>
    <col min="2869" max="2878" width="8.1640625" customWidth="1"/>
    <col min="2879" max="2879" width="0" hidden="1" customWidth="1"/>
    <col min="2880" max="2883" width="8.1640625" customWidth="1"/>
    <col min="2884" max="2884" width="0" hidden="1" customWidth="1"/>
    <col min="3040" max="3040" width="10.5" bestFit="1" customWidth="1"/>
    <col min="3041" max="3041" width="4.33203125" bestFit="1" customWidth="1"/>
    <col min="3042" max="3042" width="41.5" bestFit="1" customWidth="1"/>
    <col min="3043" max="3057" width="5.5" customWidth="1"/>
    <col min="3058" max="3058" width="3.83203125" customWidth="1"/>
    <col min="3059" max="3059" width="5.5" customWidth="1"/>
    <col min="3060" max="3074" width="5.33203125" customWidth="1"/>
    <col min="3075" max="3090" width="5.5" customWidth="1"/>
    <col min="3091" max="3091" width="6" customWidth="1"/>
    <col min="3092" max="3092" width="8" customWidth="1"/>
    <col min="3093" max="3093" width="7.5" customWidth="1"/>
    <col min="3094" max="3094" width="10" customWidth="1"/>
    <col min="3095" max="3095" width="7.83203125" customWidth="1"/>
    <col min="3096" max="3096" width="6.83203125" customWidth="1"/>
    <col min="3097" max="3097" width="8.1640625" customWidth="1"/>
    <col min="3098" max="3099" width="5.33203125" customWidth="1"/>
    <col min="3100" max="3100" width="4.6640625" customWidth="1"/>
    <col min="3101" max="3101" width="4" customWidth="1"/>
    <col min="3102" max="3102" width="0" hidden="1" customWidth="1"/>
    <col min="3103" max="3106" width="5.1640625" customWidth="1"/>
    <col min="3107" max="3107" width="0" hidden="1" customWidth="1"/>
    <col min="3108" max="3108" width="5.1640625" customWidth="1"/>
    <col min="3109" max="3109" width="6" customWidth="1"/>
    <col min="3110" max="3110" width="6.83203125" customWidth="1"/>
    <col min="3111" max="3112" width="11.5" customWidth="1"/>
    <col min="3113" max="3113" width="8.5" customWidth="1"/>
    <col min="3114" max="3114" width="9" customWidth="1"/>
    <col min="3115" max="3115" width="8.33203125" customWidth="1"/>
    <col min="3116" max="3116" width="16.5" customWidth="1"/>
    <col min="3117" max="3117" width="6" customWidth="1"/>
    <col min="3118" max="3118" width="20.33203125" customWidth="1"/>
    <col min="3119" max="3119" width="5.1640625" bestFit="1" customWidth="1"/>
    <col min="3120" max="3120" width="20" customWidth="1"/>
    <col min="3121" max="3121" width="5.1640625" bestFit="1" customWidth="1"/>
    <col min="3122" max="3122" width="6.83203125" customWidth="1"/>
    <col min="3123" max="3123" width="14.6640625" customWidth="1"/>
    <col min="3124" max="3124" width="11" customWidth="1"/>
    <col min="3125" max="3134" width="8.1640625" customWidth="1"/>
    <col min="3135" max="3135" width="0" hidden="1" customWidth="1"/>
    <col min="3136" max="3139" width="8.1640625" customWidth="1"/>
    <col min="3140" max="3140" width="0" hidden="1" customWidth="1"/>
    <col min="3296" max="3296" width="10.5" bestFit="1" customWidth="1"/>
    <col min="3297" max="3297" width="4.33203125" bestFit="1" customWidth="1"/>
    <col min="3298" max="3298" width="41.5" bestFit="1" customWidth="1"/>
    <col min="3299" max="3313" width="5.5" customWidth="1"/>
    <col min="3314" max="3314" width="3.83203125" customWidth="1"/>
    <col min="3315" max="3315" width="5.5" customWidth="1"/>
    <col min="3316" max="3330" width="5.33203125" customWidth="1"/>
    <col min="3331" max="3346" width="5.5" customWidth="1"/>
    <col min="3347" max="3347" width="6" customWidth="1"/>
    <col min="3348" max="3348" width="8" customWidth="1"/>
    <col min="3349" max="3349" width="7.5" customWidth="1"/>
    <col min="3350" max="3350" width="10" customWidth="1"/>
    <col min="3351" max="3351" width="7.83203125" customWidth="1"/>
    <col min="3352" max="3352" width="6.83203125" customWidth="1"/>
    <col min="3353" max="3353" width="8.1640625" customWidth="1"/>
    <col min="3354" max="3355" width="5.33203125" customWidth="1"/>
    <col min="3356" max="3356" width="4.6640625" customWidth="1"/>
    <col min="3357" max="3357" width="4" customWidth="1"/>
    <col min="3358" max="3358" width="0" hidden="1" customWidth="1"/>
    <col min="3359" max="3362" width="5.1640625" customWidth="1"/>
    <col min="3363" max="3363" width="0" hidden="1" customWidth="1"/>
    <col min="3364" max="3364" width="5.1640625" customWidth="1"/>
    <col min="3365" max="3365" width="6" customWidth="1"/>
    <col min="3366" max="3366" width="6.83203125" customWidth="1"/>
    <col min="3367" max="3368" width="11.5" customWidth="1"/>
    <col min="3369" max="3369" width="8.5" customWidth="1"/>
    <col min="3370" max="3370" width="9" customWidth="1"/>
    <col min="3371" max="3371" width="8.33203125" customWidth="1"/>
    <col min="3372" max="3372" width="16.5" customWidth="1"/>
    <col min="3373" max="3373" width="6" customWidth="1"/>
    <col min="3374" max="3374" width="20.33203125" customWidth="1"/>
    <col min="3375" max="3375" width="5.1640625" bestFit="1" customWidth="1"/>
    <col min="3376" max="3376" width="20" customWidth="1"/>
    <col min="3377" max="3377" width="5.1640625" bestFit="1" customWidth="1"/>
    <col min="3378" max="3378" width="6.83203125" customWidth="1"/>
    <col min="3379" max="3379" width="14.6640625" customWidth="1"/>
    <col min="3380" max="3380" width="11" customWidth="1"/>
    <col min="3381" max="3390" width="8.1640625" customWidth="1"/>
    <col min="3391" max="3391" width="0" hidden="1" customWidth="1"/>
    <col min="3392" max="3395" width="8.1640625" customWidth="1"/>
    <col min="3396" max="3396" width="0" hidden="1" customWidth="1"/>
    <col min="3552" max="3552" width="10.5" bestFit="1" customWidth="1"/>
    <col min="3553" max="3553" width="4.33203125" bestFit="1" customWidth="1"/>
    <col min="3554" max="3554" width="41.5" bestFit="1" customWidth="1"/>
    <col min="3555" max="3569" width="5.5" customWidth="1"/>
    <col min="3570" max="3570" width="3.83203125" customWidth="1"/>
    <col min="3571" max="3571" width="5.5" customWidth="1"/>
    <col min="3572" max="3586" width="5.33203125" customWidth="1"/>
    <col min="3587" max="3602" width="5.5" customWidth="1"/>
    <col min="3603" max="3603" width="6" customWidth="1"/>
    <col min="3604" max="3604" width="8" customWidth="1"/>
    <col min="3605" max="3605" width="7.5" customWidth="1"/>
    <col min="3606" max="3606" width="10" customWidth="1"/>
    <col min="3607" max="3607" width="7.83203125" customWidth="1"/>
    <col min="3608" max="3608" width="6.83203125" customWidth="1"/>
    <col min="3609" max="3609" width="8.1640625" customWidth="1"/>
    <col min="3610" max="3611" width="5.33203125" customWidth="1"/>
    <col min="3612" max="3612" width="4.6640625" customWidth="1"/>
    <col min="3613" max="3613" width="4" customWidth="1"/>
    <col min="3614" max="3614" width="0" hidden="1" customWidth="1"/>
    <col min="3615" max="3618" width="5.1640625" customWidth="1"/>
    <col min="3619" max="3619" width="0" hidden="1" customWidth="1"/>
    <col min="3620" max="3620" width="5.1640625" customWidth="1"/>
    <col min="3621" max="3621" width="6" customWidth="1"/>
    <col min="3622" max="3622" width="6.83203125" customWidth="1"/>
    <col min="3623" max="3624" width="11.5" customWidth="1"/>
    <col min="3625" max="3625" width="8.5" customWidth="1"/>
    <col min="3626" max="3626" width="9" customWidth="1"/>
    <col min="3627" max="3627" width="8.33203125" customWidth="1"/>
    <col min="3628" max="3628" width="16.5" customWidth="1"/>
    <col min="3629" max="3629" width="6" customWidth="1"/>
    <col min="3630" max="3630" width="20.33203125" customWidth="1"/>
    <col min="3631" max="3631" width="5.1640625" bestFit="1" customWidth="1"/>
    <col min="3632" max="3632" width="20" customWidth="1"/>
    <col min="3633" max="3633" width="5.1640625" bestFit="1" customWidth="1"/>
    <col min="3634" max="3634" width="6.83203125" customWidth="1"/>
    <col min="3635" max="3635" width="14.6640625" customWidth="1"/>
    <col min="3636" max="3636" width="11" customWidth="1"/>
    <col min="3637" max="3646" width="8.1640625" customWidth="1"/>
    <col min="3647" max="3647" width="0" hidden="1" customWidth="1"/>
    <col min="3648" max="3651" width="8.1640625" customWidth="1"/>
    <col min="3652" max="3652" width="0" hidden="1" customWidth="1"/>
    <col min="3808" max="3808" width="10.5" bestFit="1" customWidth="1"/>
    <col min="3809" max="3809" width="4.33203125" bestFit="1" customWidth="1"/>
    <col min="3810" max="3810" width="41.5" bestFit="1" customWidth="1"/>
    <col min="3811" max="3825" width="5.5" customWidth="1"/>
    <col min="3826" max="3826" width="3.83203125" customWidth="1"/>
    <col min="3827" max="3827" width="5.5" customWidth="1"/>
    <col min="3828" max="3842" width="5.33203125" customWidth="1"/>
    <col min="3843" max="3858" width="5.5" customWidth="1"/>
    <col min="3859" max="3859" width="6" customWidth="1"/>
    <col min="3860" max="3860" width="8" customWidth="1"/>
    <col min="3861" max="3861" width="7.5" customWidth="1"/>
    <col min="3862" max="3862" width="10" customWidth="1"/>
    <col min="3863" max="3863" width="7.83203125" customWidth="1"/>
    <col min="3864" max="3864" width="6.83203125" customWidth="1"/>
    <col min="3865" max="3865" width="8.1640625" customWidth="1"/>
    <col min="3866" max="3867" width="5.33203125" customWidth="1"/>
    <col min="3868" max="3868" width="4.6640625" customWidth="1"/>
    <col min="3869" max="3869" width="4" customWidth="1"/>
    <col min="3870" max="3870" width="0" hidden="1" customWidth="1"/>
    <col min="3871" max="3874" width="5.1640625" customWidth="1"/>
    <col min="3875" max="3875" width="0" hidden="1" customWidth="1"/>
    <col min="3876" max="3876" width="5.1640625" customWidth="1"/>
    <col min="3877" max="3877" width="6" customWidth="1"/>
    <col min="3878" max="3878" width="6.83203125" customWidth="1"/>
    <col min="3879" max="3880" width="11.5" customWidth="1"/>
    <col min="3881" max="3881" width="8.5" customWidth="1"/>
    <col min="3882" max="3882" width="9" customWidth="1"/>
    <col min="3883" max="3883" width="8.33203125" customWidth="1"/>
    <col min="3884" max="3884" width="16.5" customWidth="1"/>
    <col min="3885" max="3885" width="6" customWidth="1"/>
    <col min="3886" max="3886" width="20.33203125" customWidth="1"/>
    <col min="3887" max="3887" width="5.1640625" bestFit="1" customWidth="1"/>
    <col min="3888" max="3888" width="20" customWidth="1"/>
    <col min="3889" max="3889" width="5.1640625" bestFit="1" customWidth="1"/>
    <col min="3890" max="3890" width="6.83203125" customWidth="1"/>
    <col min="3891" max="3891" width="14.6640625" customWidth="1"/>
    <col min="3892" max="3892" width="11" customWidth="1"/>
    <col min="3893" max="3902" width="8.1640625" customWidth="1"/>
    <col min="3903" max="3903" width="0" hidden="1" customWidth="1"/>
    <col min="3904" max="3907" width="8.1640625" customWidth="1"/>
    <col min="3908" max="3908" width="0" hidden="1" customWidth="1"/>
    <col min="4064" max="4064" width="10.5" bestFit="1" customWidth="1"/>
    <col min="4065" max="4065" width="4.33203125" bestFit="1" customWidth="1"/>
    <col min="4066" max="4066" width="41.5" bestFit="1" customWidth="1"/>
    <col min="4067" max="4081" width="5.5" customWidth="1"/>
    <col min="4082" max="4082" width="3.83203125" customWidth="1"/>
    <col min="4083" max="4083" width="5.5" customWidth="1"/>
    <col min="4084" max="4098" width="5.33203125" customWidth="1"/>
    <col min="4099" max="4114" width="5.5" customWidth="1"/>
    <col min="4115" max="4115" width="6" customWidth="1"/>
    <col min="4116" max="4116" width="8" customWidth="1"/>
    <col min="4117" max="4117" width="7.5" customWidth="1"/>
    <col min="4118" max="4118" width="10" customWidth="1"/>
    <col min="4119" max="4119" width="7.83203125" customWidth="1"/>
    <col min="4120" max="4120" width="6.83203125" customWidth="1"/>
    <col min="4121" max="4121" width="8.1640625" customWidth="1"/>
    <col min="4122" max="4123" width="5.33203125" customWidth="1"/>
    <col min="4124" max="4124" width="4.6640625" customWidth="1"/>
    <col min="4125" max="4125" width="4" customWidth="1"/>
    <col min="4126" max="4126" width="0" hidden="1" customWidth="1"/>
    <col min="4127" max="4130" width="5.1640625" customWidth="1"/>
    <col min="4131" max="4131" width="0" hidden="1" customWidth="1"/>
    <col min="4132" max="4132" width="5.1640625" customWidth="1"/>
    <col min="4133" max="4133" width="6" customWidth="1"/>
    <col min="4134" max="4134" width="6.83203125" customWidth="1"/>
    <col min="4135" max="4136" width="11.5" customWidth="1"/>
    <col min="4137" max="4137" width="8.5" customWidth="1"/>
    <col min="4138" max="4138" width="9" customWidth="1"/>
    <col min="4139" max="4139" width="8.33203125" customWidth="1"/>
    <col min="4140" max="4140" width="16.5" customWidth="1"/>
    <col min="4141" max="4141" width="6" customWidth="1"/>
    <col min="4142" max="4142" width="20.33203125" customWidth="1"/>
    <col min="4143" max="4143" width="5.1640625" bestFit="1" customWidth="1"/>
    <col min="4144" max="4144" width="20" customWidth="1"/>
    <col min="4145" max="4145" width="5.1640625" bestFit="1" customWidth="1"/>
    <col min="4146" max="4146" width="6.83203125" customWidth="1"/>
    <col min="4147" max="4147" width="14.6640625" customWidth="1"/>
    <col min="4148" max="4148" width="11" customWidth="1"/>
    <col min="4149" max="4158" width="8.1640625" customWidth="1"/>
    <col min="4159" max="4159" width="0" hidden="1" customWidth="1"/>
    <col min="4160" max="4163" width="8.1640625" customWidth="1"/>
    <col min="4164" max="4164" width="0" hidden="1" customWidth="1"/>
    <col min="4320" max="4320" width="10.5" bestFit="1" customWidth="1"/>
    <col min="4321" max="4321" width="4.33203125" bestFit="1" customWidth="1"/>
    <col min="4322" max="4322" width="41.5" bestFit="1" customWidth="1"/>
    <col min="4323" max="4337" width="5.5" customWidth="1"/>
    <col min="4338" max="4338" width="3.83203125" customWidth="1"/>
    <col min="4339" max="4339" width="5.5" customWidth="1"/>
    <col min="4340" max="4354" width="5.33203125" customWidth="1"/>
    <col min="4355" max="4370" width="5.5" customWidth="1"/>
    <col min="4371" max="4371" width="6" customWidth="1"/>
    <col min="4372" max="4372" width="8" customWidth="1"/>
    <col min="4373" max="4373" width="7.5" customWidth="1"/>
    <col min="4374" max="4374" width="10" customWidth="1"/>
    <col min="4375" max="4375" width="7.83203125" customWidth="1"/>
    <col min="4376" max="4376" width="6.83203125" customWidth="1"/>
    <col min="4377" max="4377" width="8.1640625" customWidth="1"/>
    <col min="4378" max="4379" width="5.33203125" customWidth="1"/>
    <col min="4380" max="4380" width="4.6640625" customWidth="1"/>
    <col min="4381" max="4381" width="4" customWidth="1"/>
    <col min="4382" max="4382" width="0" hidden="1" customWidth="1"/>
    <col min="4383" max="4386" width="5.1640625" customWidth="1"/>
    <col min="4387" max="4387" width="0" hidden="1" customWidth="1"/>
    <col min="4388" max="4388" width="5.1640625" customWidth="1"/>
    <col min="4389" max="4389" width="6" customWidth="1"/>
    <col min="4390" max="4390" width="6.83203125" customWidth="1"/>
    <col min="4391" max="4392" width="11.5" customWidth="1"/>
    <col min="4393" max="4393" width="8.5" customWidth="1"/>
    <col min="4394" max="4394" width="9" customWidth="1"/>
    <col min="4395" max="4395" width="8.33203125" customWidth="1"/>
    <col min="4396" max="4396" width="16.5" customWidth="1"/>
    <col min="4397" max="4397" width="6" customWidth="1"/>
    <col min="4398" max="4398" width="20.33203125" customWidth="1"/>
    <col min="4399" max="4399" width="5.1640625" bestFit="1" customWidth="1"/>
    <col min="4400" max="4400" width="20" customWidth="1"/>
    <col min="4401" max="4401" width="5.1640625" bestFit="1" customWidth="1"/>
    <col min="4402" max="4402" width="6.83203125" customWidth="1"/>
    <col min="4403" max="4403" width="14.6640625" customWidth="1"/>
    <col min="4404" max="4404" width="11" customWidth="1"/>
    <col min="4405" max="4414" width="8.1640625" customWidth="1"/>
    <col min="4415" max="4415" width="0" hidden="1" customWidth="1"/>
    <col min="4416" max="4419" width="8.1640625" customWidth="1"/>
    <col min="4420" max="4420" width="0" hidden="1" customWidth="1"/>
    <col min="4576" max="4576" width="10.5" bestFit="1" customWidth="1"/>
    <col min="4577" max="4577" width="4.33203125" bestFit="1" customWidth="1"/>
    <col min="4578" max="4578" width="41.5" bestFit="1" customWidth="1"/>
    <col min="4579" max="4593" width="5.5" customWidth="1"/>
    <col min="4594" max="4594" width="3.83203125" customWidth="1"/>
    <col min="4595" max="4595" width="5.5" customWidth="1"/>
    <col min="4596" max="4610" width="5.33203125" customWidth="1"/>
    <col min="4611" max="4626" width="5.5" customWidth="1"/>
    <col min="4627" max="4627" width="6" customWidth="1"/>
    <col min="4628" max="4628" width="8" customWidth="1"/>
    <col min="4629" max="4629" width="7.5" customWidth="1"/>
    <col min="4630" max="4630" width="10" customWidth="1"/>
    <col min="4631" max="4631" width="7.83203125" customWidth="1"/>
    <col min="4632" max="4632" width="6.83203125" customWidth="1"/>
    <col min="4633" max="4633" width="8.1640625" customWidth="1"/>
    <col min="4634" max="4635" width="5.33203125" customWidth="1"/>
    <col min="4636" max="4636" width="4.6640625" customWidth="1"/>
    <col min="4637" max="4637" width="4" customWidth="1"/>
    <col min="4638" max="4638" width="0" hidden="1" customWidth="1"/>
    <col min="4639" max="4642" width="5.1640625" customWidth="1"/>
    <col min="4643" max="4643" width="0" hidden="1" customWidth="1"/>
    <col min="4644" max="4644" width="5.1640625" customWidth="1"/>
    <col min="4645" max="4645" width="6" customWidth="1"/>
    <col min="4646" max="4646" width="6.83203125" customWidth="1"/>
    <col min="4647" max="4648" width="11.5" customWidth="1"/>
    <col min="4649" max="4649" width="8.5" customWidth="1"/>
    <col min="4650" max="4650" width="9" customWidth="1"/>
    <col min="4651" max="4651" width="8.33203125" customWidth="1"/>
    <col min="4652" max="4652" width="16.5" customWidth="1"/>
    <col min="4653" max="4653" width="6" customWidth="1"/>
    <col min="4654" max="4654" width="20.33203125" customWidth="1"/>
    <col min="4655" max="4655" width="5.1640625" bestFit="1" customWidth="1"/>
    <col min="4656" max="4656" width="20" customWidth="1"/>
    <col min="4657" max="4657" width="5.1640625" bestFit="1" customWidth="1"/>
    <col min="4658" max="4658" width="6.83203125" customWidth="1"/>
    <col min="4659" max="4659" width="14.6640625" customWidth="1"/>
    <col min="4660" max="4660" width="11" customWidth="1"/>
    <col min="4661" max="4670" width="8.1640625" customWidth="1"/>
    <col min="4671" max="4671" width="0" hidden="1" customWidth="1"/>
    <col min="4672" max="4675" width="8.1640625" customWidth="1"/>
    <col min="4676" max="4676" width="0" hidden="1" customWidth="1"/>
    <col min="4832" max="4832" width="10.5" bestFit="1" customWidth="1"/>
    <col min="4833" max="4833" width="4.33203125" bestFit="1" customWidth="1"/>
    <col min="4834" max="4834" width="41.5" bestFit="1" customWidth="1"/>
    <col min="4835" max="4849" width="5.5" customWidth="1"/>
    <col min="4850" max="4850" width="3.83203125" customWidth="1"/>
    <col min="4851" max="4851" width="5.5" customWidth="1"/>
    <col min="4852" max="4866" width="5.33203125" customWidth="1"/>
    <col min="4867" max="4882" width="5.5" customWidth="1"/>
    <col min="4883" max="4883" width="6" customWidth="1"/>
    <col min="4884" max="4884" width="8" customWidth="1"/>
    <col min="4885" max="4885" width="7.5" customWidth="1"/>
    <col min="4886" max="4886" width="10" customWidth="1"/>
    <col min="4887" max="4887" width="7.83203125" customWidth="1"/>
    <col min="4888" max="4888" width="6.83203125" customWidth="1"/>
    <col min="4889" max="4889" width="8.1640625" customWidth="1"/>
    <col min="4890" max="4891" width="5.33203125" customWidth="1"/>
    <col min="4892" max="4892" width="4.6640625" customWidth="1"/>
    <col min="4893" max="4893" width="4" customWidth="1"/>
    <col min="4894" max="4894" width="0" hidden="1" customWidth="1"/>
    <col min="4895" max="4898" width="5.1640625" customWidth="1"/>
    <col min="4899" max="4899" width="0" hidden="1" customWidth="1"/>
    <col min="4900" max="4900" width="5.1640625" customWidth="1"/>
    <col min="4901" max="4901" width="6" customWidth="1"/>
    <col min="4902" max="4902" width="6.83203125" customWidth="1"/>
    <col min="4903" max="4904" width="11.5" customWidth="1"/>
    <col min="4905" max="4905" width="8.5" customWidth="1"/>
    <col min="4906" max="4906" width="9" customWidth="1"/>
    <col min="4907" max="4907" width="8.33203125" customWidth="1"/>
    <col min="4908" max="4908" width="16.5" customWidth="1"/>
    <col min="4909" max="4909" width="6" customWidth="1"/>
    <col min="4910" max="4910" width="20.33203125" customWidth="1"/>
    <col min="4911" max="4911" width="5.1640625" bestFit="1" customWidth="1"/>
    <col min="4912" max="4912" width="20" customWidth="1"/>
    <col min="4913" max="4913" width="5.1640625" bestFit="1" customWidth="1"/>
    <col min="4914" max="4914" width="6.83203125" customWidth="1"/>
    <col min="4915" max="4915" width="14.6640625" customWidth="1"/>
    <col min="4916" max="4916" width="11" customWidth="1"/>
    <col min="4917" max="4926" width="8.1640625" customWidth="1"/>
    <col min="4927" max="4927" width="0" hidden="1" customWidth="1"/>
    <col min="4928" max="4931" width="8.1640625" customWidth="1"/>
    <col min="4932" max="4932" width="0" hidden="1" customWidth="1"/>
    <col min="5088" max="5088" width="10.5" bestFit="1" customWidth="1"/>
    <col min="5089" max="5089" width="4.33203125" bestFit="1" customWidth="1"/>
    <col min="5090" max="5090" width="41.5" bestFit="1" customWidth="1"/>
    <col min="5091" max="5105" width="5.5" customWidth="1"/>
    <col min="5106" max="5106" width="3.83203125" customWidth="1"/>
    <col min="5107" max="5107" width="5.5" customWidth="1"/>
    <col min="5108" max="5122" width="5.33203125" customWidth="1"/>
    <col min="5123" max="5138" width="5.5" customWidth="1"/>
    <col min="5139" max="5139" width="6" customWidth="1"/>
    <col min="5140" max="5140" width="8" customWidth="1"/>
    <col min="5141" max="5141" width="7.5" customWidth="1"/>
    <col min="5142" max="5142" width="10" customWidth="1"/>
    <col min="5143" max="5143" width="7.83203125" customWidth="1"/>
    <col min="5144" max="5144" width="6.83203125" customWidth="1"/>
    <col min="5145" max="5145" width="8.1640625" customWidth="1"/>
    <col min="5146" max="5147" width="5.33203125" customWidth="1"/>
    <col min="5148" max="5148" width="4.6640625" customWidth="1"/>
    <col min="5149" max="5149" width="4" customWidth="1"/>
    <col min="5150" max="5150" width="0" hidden="1" customWidth="1"/>
    <col min="5151" max="5154" width="5.1640625" customWidth="1"/>
    <col min="5155" max="5155" width="0" hidden="1" customWidth="1"/>
    <col min="5156" max="5156" width="5.1640625" customWidth="1"/>
    <col min="5157" max="5157" width="6" customWidth="1"/>
    <col min="5158" max="5158" width="6.83203125" customWidth="1"/>
    <col min="5159" max="5160" width="11.5" customWidth="1"/>
    <col min="5161" max="5161" width="8.5" customWidth="1"/>
    <col min="5162" max="5162" width="9" customWidth="1"/>
    <col min="5163" max="5163" width="8.33203125" customWidth="1"/>
    <col min="5164" max="5164" width="16.5" customWidth="1"/>
    <col min="5165" max="5165" width="6" customWidth="1"/>
    <col min="5166" max="5166" width="20.33203125" customWidth="1"/>
    <col min="5167" max="5167" width="5.1640625" bestFit="1" customWidth="1"/>
    <col min="5168" max="5168" width="20" customWidth="1"/>
    <col min="5169" max="5169" width="5.1640625" bestFit="1" customWidth="1"/>
    <col min="5170" max="5170" width="6.83203125" customWidth="1"/>
    <col min="5171" max="5171" width="14.6640625" customWidth="1"/>
    <col min="5172" max="5172" width="11" customWidth="1"/>
    <col min="5173" max="5182" width="8.1640625" customWidth="1"/>
    <col min="5183" max="5183" width="0" hidden="1" customWidth="1"/>
    <col min="5184" max="5187" width="8.1640625" customWidth="1"/>
    <col min="5188" max="5188" width="0" hidden="1" customWidth="1"/>
    <col min="5344" max="5344" width="10.5" bestFit="1" customWidth="1"/>
    <col min="5345" max="5345" width="4.33203125" bestFit="1" customWidth="1"/>
    <col min="5346" max="5346" width="41.5" bestFit="1" customWidth="1"/>
    <col min="5347" max="5361" width="5.5" customWidth="1"/>
    <col min="5362" max="5362" width="3.83203125" customWidth="1"/>
    <col min="5363" max="5363" width="5.5" customWidth="1"/>
    <col min="5364" max="5378" width="5.33203125" customWidth="1"/>
    <col min="5379" max="5394" width="5.5" customWidth="1"/>
    <col min="5395" max="5395" width="6" customWidth="1"/>
    <col min="5396" max="5396" width="8" customWidth="1"/>
    <col min="5397" max="5397" width="7.5" customWidth="1"/>
    <col min="5398" max="5398" width="10" customWidth="1"/>
    <col min="5399" max="5399" width="7.83203125" customWidth="1"/>
    <col min="5400" max="5400" width="6.83203125" customWidth="1"/>
    <col min="5401" max="5401" width="8.1640625" customWidth="1"/>
    <col min="5402" max="5403" width="5.33203125" customWidth="1"/>
    <col min="5404" max="5404" width="4.6640625" customWidth="1"/>
    <col min="5405" max="5405" width="4" customWidth="1"/>
    <col min="5406" max="5406" width="0" hidden="1" customWidth="1"/>
    <col min="5407" max="5410" width="5.1640625" customWidth="1"/>
    <col min="5411" max="5411" width="0" hidden="1" customWidth="1"/>
    <col min="5412" max="5412" width="5.1640625" customWidth="1"/>
    <col min="5413" max="5413" width="6" customWidth="1"/>
    <col min="5414" max="5414" width="6.83203125" customWidth="1"/>
    <col min="5415" max="5416" width="11.5" customWidth="1"/>
    <col min="5417" max="5417" width="8.5" customWidth="1"/>
    <col min="5418" max="5418" width="9" customWidth="1"/>
    <col min="5419" max="5419" width="8.33203125" customWidth="1"/>
    <col min="5420" max="5420" width="16.5" customWidth="1"/>
    <col min="5421" max="5421" width="6" customWidth="1"/>
    <col min="5422" max="5422" width="20.33203125" customWidth="1"/>
    <col min="5423" max="5423" width="5.1640625" bestFit="1" customWidth="1"/>
    <col min="5424" max="5424" width="20" customWidth="1"/>
    <col min="5425" max="5425" width="5.1640625" bestFit="1" customWidth="1"/>
    <col min="5426" max="5426" width="6.83203125" customWidth="1"/>
    <col min="5427" max="5427" width="14.6640625" customWidth="1"/>
    <col min="5428" max="5428" width="11" customWidth="1"/>
    <col min="5429" max="5438" width="8.1640625" customWidth="1"/>
    <col min="5439" max="5439" width="0" hidden="1" customWidth="1"/>
    <col min="5440" max="5443" width="8.1640625" customWidth="1"/>
    <col min="5444" max="5444" width="0" hidden="1" customWidth="1"/>
    <col min="5600" max="5600" width="10.5" bestFit="1" customWidth="1"/>
    <col min="5601" max="5601" width="4.33203125" bestFit="1" customWidth="1"/>
    <col min="5602" max="5602" width="41.5" bestFit="1" customWidth="1"/>
    <col min="5603" max="5617" width="5.5" customWidth="1"/>
    <col min="5618" max="5618" width="3.83203125" customWidth="1"/>
    <col min="5619" max="5619" width="5.5" customWidth="1"/>
    <col min="5620" max="5634" width="5.33203125" customWidth="1"/>
    <col min="5635" max="5650" width="5.5" customWidth="1"/>
    <col min="5651" max="5651" width="6" customWidth="1"/>
    <col min="5652" max="5652" width="8" customWidth="1"/>
    <col min="5653" max="5653" width="7.5" customWidth="1"/>
    <col min="5654" max="5654" width="10" customWidth="1"/>
    <col min="5655" max="5655" width="7.83203125" customWidth="1"/>
    <col min="5656" max="5656" width="6.83203125" customWidth="1"/>
    <col min="5657" max="5657" width="8.1640625" customWidth="1"/>
    <col min="5658" max="5659" width="5.33203125" customWidth="1"/>
    <col min="5660" max="5660" width="4.6640625" customWidth="1"/>
    <col min="5661" max="5661" width="4" customWidth="1"/>
    <col min="5662" max="5662" width="0" hidden="1" customWidth="1"/>
    <col min="5663" max="5666" width="5.1640625" customWidth="1"/>
    <col min="5667" max="5667" width="0" hidden="1" customWidth="1"/>
    <col min="5668" max="5668" width="5.1640625" customWidth="1"/>
    <col min="5669" max="5669" width="6" customWidth="1"/>
    <col min="5670" max="5670" width="6.83203125" customWidth="1"/>
    <col min="5671" max="5672" width="11.5" customWidth="1"/>
    <col min="5673" max="5673" width="8.5" customWidth="1"/>
    <col min="5674" max="5674" width="9" customWidth="1"/>
    <col min="5675" max="5675" width="8.33203125" customWidth="1"/>
    <col min="5676" max="5676" width="16.5" customWidth="1"/>
    <col min="5677" max="5677" width="6" customWidth="1"/>
    <col min="5678" max="5678" width="20.33203125" customWidth="1"/>
    <col min="5679" max="5679" width="5.1640625" bestFit="1" customWidth="1"/>
    <col min="5680" max="5680" width="20" customWidth="1"/>
    <col min="5681" max="5681" width="5.1640625" bestFit="1" customWidth="1"/>
    <col min="5682" max="5682" width="6.83203125" customWidth="1"/>
    <col min="5683" max="5683" width="14.6640625" customWidth="1"/>
    <col min="5684" max="5684" width="11" customWidth="1"/>
    <col min="5685" max="5694" width="8.1640625" customWidth="1"/>
    <col min="5695" max="5695" width="0" hidden="1" customWidth="1"/>
    <col min="5696" max="5699" width="8.1640625" customWidth="1"/>
    <col min="5700" max="5700" width="0" hidden="1" customWidth="1"/>
    <col min="5856" max="5856" width="10.5" bestFit="1" customWidth="1"/>
    <col min="5857" max="5857" width="4.33203125" bestFit="1" customWidth="1"/>
    <col min="5858" max="5858" width="41.5" bestFit="1" customWidth="1"/>
    <col min="5859" max="5873" width="5.5" customWidth="1"/>
    <col min="5874" max="5874" width="3.83203125" customWidth="1"/>
    <col min="5875" max="5875" width="5.5" customWidth="1"/>
    <col min="5876" max="5890" width="5.33203125" customWidth="1"/>
    <col min="5891" max="5906" width="5.5" customWidth="1"/>
    <col min="5907" max="5907" width="6" customWidth="1"/>
    <col min="5908" max="5908" width="8" customWidth="1"/>
    <col min="5909" max="5909" width="7.5" customWidth="1"/>
    <col min="5910" max="5910" width="10" customWidth="1"/>
    <col min="5911" max="5911" width="7.83203125" customWidth="1"/>
    <col min="5912" max="5912" width="6.83203125" customWidth="1"/>
    <col min="5913" max="5913" width="8.1640625" customWidth="1"/>
    <col min="5914" max="5915" width="5.33203125" customWidth="1"/>
    <col min="5916" max="5916" width="4.6640625" customWidth="1"/>
    <col min="5917" max="5917" width="4" customWidth="1"/>
    <col min="5918" max="5918" width="0" hidden="1" customWidth="1"/>
    <col min="5919" max="5922" width="5.1640625" customWidth="1"/>
    <col min="5923" max="5923" width="0" hidden="1" customWidth="1"/>
    <col min="5924" max="5924" width="5.1640625" customWidth="1"/>
    <col min="5925" max="5925" width="6" customWidth="1"/>
    <col min="5926" max="5926" width="6.83203125" customWidth="1"/>
    <col min="5927" max="5928" width="11.5" customWidth="1"/>
    <col min="5929" max="5929" width="8.5" customWidth="1"/>
    <col min="5930" max="5930" width="9" customWidth="1"/>
    <col min="5931" max="5931" width="8.33203125" customWidth="1"/>
    <col min="5932" max="5932" width="16.5" customWidth="1"/>
    <col min="5933" max="5933" width="6" customWidth="1"/>
    <col min="5934" max="5934" width="20.33203125" customWidth="1"/>
    <col min="5935" max="5935" width="5.1640625" bestFit="1" customWidth="1"/>
    <col min="5936" max="5936" width="20" customWidth="1"/>
    <col min="5937" max="5937" width="5.1640625" bestFit="1" customWidth="1"/>
    <col min="5938" max="5938" width="6.83203125" customWidth="1"/>
    <col min="5939" max="5939" width="14.6640625" customWidth="1"/>
    <col min="5940" max="5940" width="11" customWidth="1"/>
    <col min="5941" max="5950" width="8.1640625" customWidth="1"/>
    <col min="5951" max="5951" width="0" hidden="1" customWidth="1"/>
    <col min="5952" max="5955" width="8.1640625" customWidth="1"/>
    <col min="5956" max="5956" width="0" hidden="1" customWidth="1"/>
    <col min="6112" max="6112" width="10.5" bestFit="1" customWidth="1"/>
    <col min="6113" max="6113" width="4.33203125" bestFit="1" customWidth="1"/>
    <col min="6114" max="6114" width="41.5" bestFit="1" customWidth="1"/>
    <col min="6115" max="6129" width="5.5" customWidth="1"/>
    <col min="6130" max="6130" width="3.83203125" customWidth="1"/>
    <col min="6131" max="6131" width="5.5" customWidth="1"/>
    <col min="6132" max="6146" width="5.33203125" customWidth="1"/>
    <col min="6147" max="6162" width="5.5" customWidth="1"/>
    <col min="6163" max="6163" width="6" customWidth="1"/>
    <col min="6164" max="6164" width="8" customWidth="1"/>
    <col min="6165" max="6165" width="7.5" customWidth="1"/>
    <col min="6166" max="6166" width="10" customWidth="1"/>
    <col min="6167" max="6167" width="7.83203125" customWidth="1"/>
    <col min="6168" max="6168" width="6.83203125" customWidth="1"/>
    <col min="6169" max="6169" width="8.1640625" customWidth="1"/>
    <col min="6170" max="6171" width="5.33203125" customWidth="1"/>
    <col min="6172" max="6172" width="4.6640625" customWidth="1"/>
    <col min="6173" max="6173" width="4" customWidth="1"/>
    <col min="6174" max="6174" width="0" hidden="1" customWidth="1"/>
    <col min="6175" max="6178" width="5.1640625" customWidth="1"/>
    <col min="6179" max="6179" width="0" hidden="1" customWidth="1"/>
    <col min="6180" max="6180" width="5.1640625" customWidth="1"/>
    <col min="6181" max="6181" width="6" customWidth="1"/>
    <col min="6182" max="6182" width="6.83203125" customWidth="1"/>
    <col min="6183" max="6184" width="11.5" customWidth="1"/>
    <col min="6185" max="6185" width="8.5" customWidth="1"/>
    <col min="6186" max="6186" width="9" customWidth="1"/>
    <col min="6187" max="6187" width="8.33203125" customWidth="1"/>
    <col min="6188" max="6188" width="16.5" customWidth="1"/>
    <col min="6189" max="6189" width="6" customWidth="1"/>
    <col min="6190" max="6190" width="20.33203125" customWidth="1"/>
    <col min="6191" max="6191" width="5.1640625" bestFit="1" customWidth="1"/>
    <col min="6192" max="6192" width="20" customWidth="1"/>
    <col min="6193" max="6193" width="5.1640625" bestFit="1" customWidth="1"/>
    <col min="6194" max="6194" width="6.83203125" customWidth="1"/>
    <col min="6195" max="6195" width="14.6640625" customWidth="1"/>
    <col min="6196" max="6196" width="11" customWidth="1"/>
    <col min="6197" max="6206" width="8.1640625" customWidth="1"/>
    <col min="6207" max="6207" width="0" hidden="1" customWidth="1"/>
    <col min="6208" max="6211" width="8.1640625" customWidth="1"/>
    <col min="6212" max="6212" width="0" hidden="1" customWidth="1"/>
    <col min="6368" max="6368" width="10.5" bestFit="1" customWidth="1"/>
    <col min="6369" max="6369" width="4.33203125" bestFit="1" customWidth="1"/>
    <col min="6370" max="6370" width="41.5" bestFit="1" customWidth="1"/>
    <col min="6371" max="6385" width="5.5" customWidth="1"/>
    <col min="6386" max="6386" width="3.83203125" customWidth="1"/>
    <col min="6387" max="6387" width="5.5" customWidth="1"/>
    <col min="6388" max="6402" width="5.33203125" customWidth="1"/>
    <col min="6403" max="6418" width="5.5" customWidth="1"/>
    <col min="6419" max="6419" width="6" customWidth="1"/>
    <col min="6420" max="6420" width="8" customWidth="1"/>
    <col min="6421" max="6421" width="7.5" customWidth="1"/>
    <col min="6422" max="6422" width="10" customWidth="1"/>
    <col min="6423" max="6423" width="7.83203125" customWidth="1"/>
    <col min="6424" max="6424" width="6.83203125" customWidth="1"/>
    <col min="6425" max="6425" width="8.1640625" customWidth="1"/>
    <col min="6426" max="6427" width="5.33203125" customWidth="1"/>
    <col min="6428" max="6428" width="4.6640625" customWidth="1"/>
    <col min="6429" max="6429" width="4" customWidth="1"/>
    <col min="6430" max="6430" width="0" hidden="1" customWidth="1"/>
    <col min="6431" max="6434" width="5.1640625" customWidth="1"/>
    <col min="6435" max="6435" width="0" hidden="1" customWidth="1"/>
    <col min="6436" max="6436" width="5.1640625" customWidth="1"/>
    <col min="6437" max="6437" width="6" customWidth="1"/>
    <col min="6438" max="6438" width="6.83203125" customWidth="1"/>
    <col min="6439" max="6440" width="11.5" customWidth="1"/>
    <col min="6441" max="6441" width="8.5" customWidth="1"/>
    <col min="6442" max="6442" width="9" customWidth="1"/>
    <col min="6443" max="6443" width="8.33203125" customWidth="1"/>
    <col min="6444" max="6444" width="16.5" customWidth="1"/>
    <col min="6445" max="6445" width="6" customWidth="1"/>
    <col min="6446" max="6446" width="20.33203125" customWidth="1"/>
    <col min="6447" max="6447" width="5.1640625" bestFit="1" customWidth="1"/>
    <col min="6448" max="6448" width="20" customWidth="1"/>
    <col min="6449" max="6449" width="5.1640625" bestFit="1" customWidth="1"/>
    <col min="6450" max="6450" width="6.83203125" customWidth="1"/>
    <col min="6451" max="6451" width="14.6640625" customWidth="1"/>
    <col min="6452" max="6452" width="11" customWidth="1"/>
    <col min="6453" max="6462" width="8.1640625" customWidth="1"/>
    <col min="6463" max="6463" width="0" hidden="1" customWidth="1"/>
    <col min="6464" max="6467" width="8.1640625" customWidth="1"/>
    <col min="6468" max="6468" width="0" hidden="1" customWidth="1"/>
    <col min="6624" max="6624" width="10.5" bestFit="1" customWidth="1"/>
    <col min="6625" max="6625" width="4.33203125" bestFit="1" customWidth="1"/>
    <col min="6626" max="6626" width="41.5" bestFit="1" customWidth="1"/>
    <col min="6627" max="6641" width="5.5" customWidth="1"/>
    <col min="6642" max="6642" width="3.83203125" customWidth="1"/>
    <col min="6643" max="6643" width="5.5" customWidth="1"/>
    <col min="6644" max="6658" width="5.33203125" customWidth="1"/>
    <col min="6659" max="6674" width="5.5" customWidth="1"/>
    <col min="6675" max="6675" width="6" customWidth="1"/>
    <col min="6676" max="6676" width="8" customWidth="1"/>
    <col min="6677" max="6677" width="7.5" customWidth="1"/>
    <col min="6678" max="6678" width="10" customWidth="1"/>
    <col min="6679" max="6679" width="7.83203125" customWidth="1"/>
    <col min="6680" max="6680" width="6.83203125" customWidth="1"/>
    <col min="6681" max="6681" width="8.1640625" customWidth="1"/>
    <col min="6682" max="6683" width="5.33203125" customWidth="1"/>
    <col min="6684" max="6684" width="4.6640625" customWidth="1"/>
    <col min="6685" max="6685" width="4" customWidth="1"/>
    <col min="6686" max="6686" width="0" hidden="1" customWidth="1"/>
    <col min="6687" max="6690" width="5.1640625" customWidth="1"/>
    <col min="6691" max="6691" width="0" hidden="1" customWidth="1"/>
    <col min="6692" max="6692" width="5.1640625" customWidth="1"/>
    <col min="6693" max="6693" width="6" customWidth="1"/>
    <col min="6694" max="6694" width="6.83203125" customWidth="1"/>
    <col min="6695" max="6696" width="11.5" customWidth="1"/>
    <col min="6697" max="6697" width="8.5" customWidth="1"/>
    <col min="6698" max="6698" width="9" customWidth="1"/>
    <col min="6699" max="6699" width="8.33203125" customWidth="1"/>
    <col min="6700" max="6700" width="16.5" customWidth="1"/>
    <col min="6701" max="6701" width="6" customWidth="1"/>
    <col min="6702" max="6702" width="20.33203125" customWidth="1"/>
    <col min="6703" max="6703" width="5.1640625" bestFit="1" customWidth="1"/>
    <col min="6704" max="6704" width="20" customWidth="1"/>
    <col min="6705" max="6705" width="5.1640625" bestFit="1" customWidth="1"/>
    <col min="6706" max="6706" width="6.83203125" customWidth="1"/>
    <col min="6707" max="6707" width="14.6640625" customWidth="1"/>
    <col min="6708" max="6708" width="11" customWidth="1"/>
    <col min="6709" max="6718" width="8.1640625" customWidth="1"/>
    <col min="6719" max="6719" width="0" hidden="1" customWidth="1"/>
    <col min="6720" max="6723" width="8.1640625" customWidth="1"/>
    <col min="6724" max="6724" width="0" hidden="1" customWidth="1"/>
    <col min="6880" max="6880" width="10.5" bestFit="1" customWidth="1"/>
    <col min="6881" max="6881" width="4.33203125" bestFit="1" customWidth="1"/>
    <col min="6882" max="6882" width="41.5" bestFit="1" customWidth="1"/>
    <col min="6883" max="6897" width="5.5" customWidth="1"/>
    <col min="6898" max="6898" width="3.83203125" customWidth="1"/>
    <col min="6899" max="6899" width="5.5" customWidth="1"/>
    <col min="6900" max="6914" width="5.33203125" customWidth="1"/>
    <col min="6915" max="6930" width="5.5" customWidth="1"/>
    <col min="6931" max="6931" width="6" customWidth="1"/>
    <col min="6932" max="6932" width="8" customWidth="1"/>
    <col min="6933" max="6933" width="7.5" customWidth="1"/>
    <col min="6934" max="6934" width="10" customWidth="1"/>
    <col min="6935" max="6935" width="7.83203125" customWidth="1"/>
    <col min="6936" max="6936" width="6.83203125" customWidth="1"/>
    <col min="6937" max="6937" width="8.1640625" customWidth="1"/>
    <col min="6938" max="6939" width="5.33203125" customWidth="1"/>
    <col min="6940" max="6940" width="4.6640625" customWidth="1"/>
    <col min="6941" max="6941" width="4" customWidth="1"/>
    <col min="6942" max="6942" width="0" hidden="1" customWidth="1"/>
    <col min="6943" max="6946" width="5.1640625" customWidth="1"/>
    <col min="6947" max="6947" width="0" hidden="1" customWidth="1"/>
    <col min="6948" max="6948" width="5.1640625" customWidth="1"/>
    <col min="6949" max="6949" width="6" customWidth="1"/>
    <col min="6950" max="6950" width="6.83203125" customWidth="1"/>
    <col min="6951" max="6952" width="11.5" customWidth="1"/>
    <col min="6953" max="6953" width="8.5" customWidth="1"/>
    <col min="6954" max="6954" width="9" customWidth="1"/>
    <col min="6955" max="6955" width="8.33203125" customWidth="1"/>
    <col min="6956" max="6956" width="16.5" customWidth="1"/>
    <col min="6957" max="6957" width="6" customWidth="1"/>
    <col min="6958" max="6958" width="20.33203125" customWidth="1"/>
    <col min="6959" max="6959" width="5.1640625" bestFit="1" customWidth="1"/>
    <col min="6960" max="6960" width="20" customWidth="1"/>
    <col min="6961" max="6961" width="5.1640625" bestFit="1" customWidth="1"/>
    <col min="6962" max="6962" width="6.83203125" customWidth="1"/>
    <col min="6963" max="6963" width="14.6640625" customWidth="1"/>
    <col min="6964" max="6964" width="11" customWidth="1"/>
    <col min="6965" max="6974" width="8.1640625" customWidth="1"/>
    <col min="6975" max="6975" width="0" hidden="1" customWidth="1"/>
    <col min="6976" max="6979" width="8.1640625" customWidth="1"/>
    <col min="6980" max="6980" width="0" hidden="1" customWidth="1"/>
    <col min="7136" max="7136" width="10.5" bestFit="1" customWidth="1"/>
    <col min="7137" max="7137" width="4.33203125" bestFit="1" customWidth="1"/>
    <col min="7138" max="7138" width="41.5" bestFit="1" customWidth="1"/>
    <col min="7139" max="7153" width="5.5" customWidth="1"/>
    <col min="7154" max="7154" width="3.83203125" customWidth="1"/>
    <col min="7155" max="7155" width="5.5" customWidth="1"/>
    <col min="7156" max="7170" width="5.33203125" customWidth="1"/>
    <col min="7171" max="7186" width="5.5" customWidth="1"/>
    <col min="7187" max="7187" width="6" customWidth="1"/>
    <col min="7188" max="7188" width="8" customWidth="1"/>
    <col min="7189" max="7189" width="7.5" customWidth="1"/>
    <col min="7190" max="7190" width="10" customWidth="1"/>
    <col min="7191" max="7191" width="7.83203125" customWidth="1"/>
    <col min="7192" max="7192" width="6.83203125" customWidth="1"/>
    <col min="7193" max="7193" width="8.1640625" customWidth="1"/>
    <col min="7194" max="7195" width="5.33203125" customWidth="1"/>
    <col min="7196" max="7196" width="4.6640625" customWidth="1"/>
    <col min="7197" max="7197" width="4" customWidth="1"/>
    <col min="7198" max="7198" width="0" hidden="1" customWidth="1"/>
    <col min="7199" max="7202" width="5.1640625" customWidth="1"/>
    <col min="7203" max="7203" width="0" hidden="1" customWidth="1"/>
    <col min="7204" max="7204" width="5.1640625" customWidth="1"/>
    <col min="7205" max="7205" width="6" customWidth="1"/>
    <col min="7206" max="7206" width="6.83203125" customWidth="1"/>
    <col min="7207" max="7208" width="11.5" customWidth="1"/>
    <col min="7209" max="7209" width="8.5" customWidth="1"/>
    <col min="7210" max="7210" width="9" customWidth="1"/>
    <col min="7211" max="7211" width="8.33203125" customWidth="1"/>
    <col min="7212" max="7212" width="16.5" customWidth="1"/>
    <col min="7213" max="7213" width="6" customWidth="1"/>
    <col min="7214" max="7214" width="20.33203125" customWidth="1"/>
    <col min="7215" max="7215" width="5.1640625" bestFit="1" customWidth="1"/>
    <col min="7216" max="7216" width="20" customWidth="1"/>
    <col min="7217" max="7217" width="5.1640625" bestFit="1" customWidth="1"/>
    <col min="7218" max="7218" width="6.83203125" customWidth="1"/>
    <col min="7219" max="7219" width="14.6640625" customWidth="1"/>
    <col min="7220" max="7220" width="11" customWidth="1"/>
    <col min="7221" max="7230" width="8.1640625" customWidth="1"/>
    <col min="7231" max="7231" width="0" hidden="1" customWidth="1"/>
    <col min="7232" max="7235" width="8.1640625" customWidth="1"/>
    <col min="7236" max="7236" width="0" hidden="1" customWidth="1"/>
    <col min="7392" max="7392" width="10.5" bestFit="1" customWidth="1"/>
    <col min="7393" max="7393" width="4.33203125" bestFit="1" customWidth="1"/>
    <col min="7394" max="7394" width="41.5" bestFit="1" customWidth="1"/>
    <col min="7395" max="7409" width="5.5" customWidth="1"/>
    <col min="7410" max="7410" width="3.83203125" customWidth="1"/>
    <col min="7411" max="7411" width="5.5" customWidth="1"/>
    <col min="7412" max="7426" width="5.33203125" customWidth="1"/>
    <col min="7427" max="7442" width="5.5" customWidth="1"/>
    <col min="7443" max="7443" width="6" customWidth="1"/>
    <col min="7444" max="7444" width="8" customWidth="1"/>
    <col min="7445" max="7445" width="7.5" customWidth="1"/>
    <col min="7446" max="7446" width="10" customWidth="1"/>
    <col min="7447" max="7447" width="7.83203125" customWidth="1"/>
    <col min="7448" max="7448" width="6.83203125" customWidth="1"/>
    <col min="7449" max="7449" width="8.1640625" customWidth="1"/>
    <col min="7450" max="7451" width="5.33203125" customWidth="1"/>
    <col min="7452" max="7452" width="4.6640625" customWidth="1"/>
    <col min="7453" max="7453" width="4" customWidth="1"/>
    <col min="7454" max="7454" width="0" hidden="1" customWidth="1"/>
    <col min="7455" max="7458" width="5.1640625" customWidth="1"/>
    <col min="7459" max="7459" width="0" hidden="1" customWidth="1"/>
    <col min="7460" max="7460" width="5.1640625" customWidth="1"/>
    <col min="7461" max="7461" width="6" customWidth="1"/>
    <col min="7462" max="7462" width="6.83203125" customWidth="1"/>
    <col min="7463" max="7464" width="11.5" customWidth="1"/>
    <col min="7465" max="7465" width="8.5" customWidth="1"/>
    <col min="7466" max="7466" width="9" customWidth="1"/>
    <col min="7467" max="7467" width="8.33203125" customWidth="1"/>
    <col min="7468" max="7468" width="16.5" customWidth="1"/>
    <col min="7469" max="7469" width="6" customWidth="1"/>
    <col min="7470" max="7470" width="20.33203125" customWidth="1"/>
    <col min="7471" max="7471" width="5.1640625" bestFit="1" customWidth="1"/>
    <col min="7472" max="7472" width="20" customWidth="1"/>
    <col min="7473" max="7473" width="5.1640625" bestFit="1" customWidth="1"/>
    <col min="7474" max="7474" width="6.83203125" customWidth="1"/>
    <col min="7475" max="7475" width="14.6640625" customWidth="1"/>
    <col min="7476" max="7476" width="11" customWidth="1"/>
    <col min="7477" max="7486" width="8.1640625" customWidth="1"/>
    <col min="7487" max="7487" width="0" hidden="1" customWidth="1"/>
    <col min="7488" max="7491" width="8.1640625" customWidth="1"/>
    <col min="7492" max="7492" width="0" hidden="1" customWidth="1"/>
    <col min="7648" max="7648" width="10.5" bestFit="1" customWidth="1"/>
    <col min="7649" max="7649" width="4.33203125" bestFit="1" customWidth="1"/>
    <col min="7650" max="7650" width="41.5" bestFit="1" customWidth="1"/>
    <col min="7651" max="7665" width="5.5" customWidth="1"/>
    <col min="7666" max="7666" width="3.83203125" customWidth="1"/>
    <col min="7667" max="7667" width="5.5" customWidth="1"/>
    <col min="7668" max="7682" width="5.33203125" customWidth="1"/>
    <col min="7683" max="7698" width="5.5" customWidth="1"/>
    <col min="7699" max="7699" width="6" customWidth="1"/>
    <col min="7700" max="7700" width="8" customWidth="1"/>
    <col min="7701" max="7701" width="7.5" customWidth="1"/>
    <col min="7702" max="7702" width="10" customWidth="1"/>
    <col min="7703" max="7703" width="7.83203125" customWidth="1"/>
    <col min="7704" max="7704" width="6.83203125" customWidth="1"/>
    <col min="7705" max="7705" width="8.1640625" customWidth="1"/>
    <col min="7706" max="7707" width="5.33203125" customWidth="1"/>
    <col min="7708" max="7708" width="4.6640625" customWidth="1"/>
    <col min="7709" max="7709" width="4" customWidth="1"/>
    <col min="7710" max="7710" width="0" hidden="1" customWidth="1"/>
    <col min="7711" max="7714" width="5.1640625" customWidth="1"/>
    <col min="7715" max="7715" width="0" hidden="1" customWidth="1"/>
    <col min="7716" max="7716" width="5.1640625" customWidth="1"/>
    <col min="7717" max="7717" width="6" customWidth="1"/>
    <col min="7718" max="7718" width="6.83203125" customWidth="1"/>
    <col min="7719" max="7720" width="11.5" customWidth="1"/>
    <col min="7721" max="7721" width="8.5" customWidth="1"/>
    <col min="7722" max="7722" width="9" customWidth="1"/>
    <col min="7723" max="7723" width="8.33203125" customWidth="1"/>
    <col min="7724" max="7724" width="16.5" customWidth="1"/>
    <col min="7725" max="7725" width="6" customWidth="1"/>
    <col min="7726" max="7726" width="20.33203125" customWidth="1"/>
    <col min="7727" max="7727" width="5.1640625" bestFit="1" customWidth="1"/>
    <col min="7728" max="7728" width="20" customWidth="1"/>
    <col min="7729" max="7729" width="5.1640625" bestFit="1" customWidth="1"/>
    <col min="7730" max="7730" width="6.83203125" customWidth="1"/>
    <col min="7731" max="7731" width="14.6640625" customWidth="1"/>
    <col min="7732" max="7732" width="11" customWidth="1"/>
    <col min="7733" max="7742" width="8.1640625" customWidth="1"/>
    <col min="7743" max="7743" width="0" hidden="1" customWidth="1"/>
    <col min="7744" max="7747" width="8.1640625" customWidth="1"/>
    <col min="7748" max="7748" width="0" hidden="1" customWidth="1"/>
    <col min="7904" max="7904" width="10.5" bestFit="1" customWidth="1"/>
    <col min="7905" max="7905" width="4.33203125" bestFit="1" customWidth="1"/>
    <col min="7906" max="7906" width="41.5" bestFit="1" customWidth="1"/>
    <col min="7907" max="7921" width="5.5" customWidth="1"/>
    <col min="7922" max="7922" width="3.83203125" customWidth="1"/>
    <col min="7923" max="7923" width="5.5" customWidth="1"/>
    <col min="7924" max="7938" width="5.33203125" customWidth="1"/>
    <col min="7939" max="7954" width="5.5" customWidth="1"/>
    <col min="7955" max="7955" width="6" customWidth="1"/>
    <col min="7956" max="7956" width="8" customWidth="1"/>
    <col min="7957" max="7957" width="7.5" customWidth="1"/>
    <col min="7958" max="7958" width="10" customWidth="1"/>
    <col min="7959" max="7959" width="7.83203125" customWidth="1"/>
    <col min="7960" max="7960" width="6.83203125" customWidth="1"/>
    <col min="7961" max="7961" width="8.1640625" customWidth="1"/>
    <col min="7962" max="7963" width="5.33203125" customWidth="1"/>
    <col min="7964" max="7964" width="4.6640625" customWidth="1"/>
    <col min="7965" max="7965" width="4" customWidth="1"/>
    <col min="7966" max="7966" width="0" hidden="1" customWidth="1"/>
    <col min="7967" max="7970" width="5.1640625" customWidth="1"/>
    <col min="7971" max="7971" width="0" hidden="1" customWidth="1"/>
    <col min="7972" max="7972" width="5.1640625" customWidth="1"/>
    <col min="7973" max="7973" width="6" customWidth="1"/>
    <col min="7974" max="7974" width="6.83203125" customWidth="1"/>
    <col min="7975" max="7976" width="11.5" customWidth="1"/>
    <col min="7977" max="7977" width="8.5" customWidth="1"/>
    <col min="7978" max="7978" width="9" customWidth="1"/>
    <col min="7979" max="7979" width="8.33203125" customWidth="1"/>
    <col min="7980" max="7980" width="16.5" customWidth="1"/>
    <col min="7981" max="7981" width="6" customWidth="1"/>
    <col min="7982" max="7982" width="20.33203125" customWidth="1"/>
    <col min="7983" max="7983" width="5.1640625" bestFit="1" customWidth="1"/>
    <col min="7984" max="7984" width="20" customWidth="1"/>
    <col min="7985" max="7985" width="5.1640625" bestFit="1" customWidth="1"/>
    <col min="7986" max="7986" width="6.83203125" customWidth="1"/>
    <col min="7987" max="7987" width="14.6640625" customWidth="1"/>
    <col min="7988" max="7988" width="11" customWidth="1"/>
    <col min="7989" max="7998" width="8.1640625" customWidth="1"/>
    <col min="7999" max="7999" width="0" hidden="1" customWidth="1"/>
    <col min="8000" max="8003" width="8.1640625" customWidth="1"/>
    <col min="8004" max="8004" width="0" hidden="1" customWidth="1"/>
    <col min="8160" max="8160" width="10.5" bestFit="1" customWidth="1"/>
    <col min="8161" max="8161" width="4.33203125" bestFit="1" customWidth="1"/>
    <col min="8162" max="8162" width="41.5" bestFit="1" customWidth="1"/>
    <col min="8163" max="8177" width="5.5" customWidth="1"/>
    <col min="8178" max="8178" width="3.83203125" customWidth="1"/>
    <col min="8179" max="8179" width="5.5" customWidth="1"/>
    <col min="8180" max="8194" width="5.33203125" customWidth="1"/>
    <col min="8195" max="8210" width="5.5" customWidth="1"/>
    <col min="8211" max="8211" width="6" customWidth="1"/>
    <col min="8212" max="8212" width="8" customWidth="1"/>
    <col min="8213" max="8213" width="7.5" customWidth="1"/>
    <col min="8214" max="8214" width="10" customWidth="1"/>
    <col min="8215" max="8215" width="7.83203125" customWidth="1"/>
    <col min="8216" max="8216" width="6.83203125" customWidth="1"/>
    <col min="8217" max="8217" width="8.1640625" customWidth="1"/>
    <col min="8218" max="8219" width="5.33203125" customWidth="1"/>
    <col min="8220" max="8220" width="4.6640625" customWidth="1"/>
    <col min="8221" max="8221" width="4" customWidth="1"/>
    <col min="8222" max="8222" width="0" hidden="1" customWidth="1"/>
    <col min="8223" max="8226" width="5.1640625" customWidth="1"/>
    <col min="8227" max="8227" width="0" hidden="1" customWidth="1"/>
    <col min="8228" max="8228" width="5.1640625" customWidth="1"/>
    <col min="8229" max="8229" width="6" customWidth="1"/>
    <col min="8230" max="8230" width="6.83203125" customWidth="1"/>
    <col min="8231" max="8232" width="11.5" customWidth="1"/>
    <col min="8233" max="8233" width="8.5" customWidth="1"/>
    <col min="8234" max="8234" width="9" customWidth="1"/>
    <col min="8235" max="8235" width="8.33203125" customWidth="1"/>
    <col min="8236" max="8236" width="16.5" customWidth="1"/>
    <col min="8237" max="8237" width="6" customWidth="1"/>
    <col min="8238" max="8238" width="20.33203125" customWidth="1"/>
    <col min="8239" max="8239" width="5.1640625" bestFit="1" customWidth="1"/>
    <col min="8240" max="8240" width="20" customWidth="1"/>
    <col min="8241" max="8241" width="5.1640625" bestFit="1" customWidth="1"/>
    <col min="8242" max="8242" width="6.83203125" customWidth="1"/>
    <col min="8243" max="8243" width="14.6640625" customWidth="1"/>
    <col min="8244" max="8244" width="11" customWidth="1"/>
    <col min="8245" max="8254" width="8.1640625" customWidth="1"/>
    <col min="8255" max="8255" width="0" hidden="1" customWidth="1"/>
    <col min="8256" max="8259" width="8.1640625" customWidth="1"/>
    <col min="8260" max="8260" width="0" hidden="1" customWidth="1"/>
    <col min="8416" max="8416" width="10.5" bestFit="1" customWidth="1"/>
    <col min="8417" max="8417" width="4.33203125" bestFit="1" customWidth="1"/>
    <col min="8418" max="8418" width="41.5" bestFit="1" customWidth="1"/>
    <col min="8419" max="8433" width="5.5" customWidth="1"/>
    <col min="8434" max="8434" width="3.83203125" customWidth="1"/>
    <col min="8435" max="8435" width="5.5" customWidth="1"/>
    <col min="8436" max="8450" width="5.33203125" customWidth="1"/>
    <col min="8451" max="8466" width="5.5" customWidth="1"/>
    <col min="8467" max="8467" width="6" customWidth="1"/>
    <col min="8468" max="8468" width="8" customWidth="1"/>
    <col min="8469" max="8469" width="7.5" customWidth="1"/>
    <col min="8470" max="8470" width="10" customWidth="1"/>
    <col min="8471" max="8471" width="7.83203125" customWidth="1"/>
    <col min="8472" max="8472" width="6.83203125" customWidth="1"/>
    <col min="8473" max="8473" width="8.1640625" customWidth="1"/>
    <col min="8474" max="8475" width="5.33203125" customWidth="1"/>
    <col min="8476" max="8476" width="4.6640625" customWidth="1"/>
    <col min="8477" max="8477" width="4" customWidth="1"/>
    <col min="8478" max="8478" width="0" hidden="1" customWidth="1"/>
    <col min="8479" max="8482" width="5.1640625" customWidth="1"/>
    <col min="8483" max="8483" width="0" hidden="1" customWidth="1"/>
    <col min="8484" max="8484" width="5.1640625" customWidth="1"/>
    <col min="8485" max="8485" width="6" customWidth="1"/>
    <col min="8486" max="8486" width="6.83203125" customWidth="1"/>
    <col min="8487" max="8488" width="11.5" customWidth="1"/>
    <col min="8489" max="8489" width="8.5" customWidth="1"/>
    <col min="8490" max="8490" width="9" customWidth="1"/>
    <col min="8491" max="8491" width="8.33203125" customWidth="1"/>
    <col min="8492" max="8492" width="16.5" customWidth="1"/>
    <col min="8493" max="8493" width="6" customWidth="1"/>
    <col min="8494" max="8494" width="20.33203125" customWidth="1"/>
    <col min="8495" max="8495" width="5.1640625" bestFit="1" customWidth="1"/>
    <col min="8496" max="8496" width="20" customWidth="1"/>
    <col min="8497" max="8497" width="5.1640625" bestFit="1" customWidth="1"/>
    <col min="8498" max="8498" width="6.83203125" customWidth="1"/>
    <col min="8499" max="8499" width="14.6640625" customWidth="1"/>
    <col min="8500" max="8500" width="11" customWidth="1"/>
    <col min="8501" max="8510" width="8.1640625" customWidth="1"/>
    <col min="8511" max="8511" width="0" hidden="1" customWidth="1"/>
    <col min="8512" max="8515" width="8.1640625" customWidth="1"/>
    <col min="8516" max="8516" width="0" hidden="1" customWidth="1"/>
    <col min="8672" max="8672" width="10.5" bestFit="1" customWidth="1"/>
    <col min="8673" max="8673" width="4.33203125" bestFit="1" customWidth="1"/>
    <col min="8674" max="8674" width="41.5" bestFit="1" customWidth="1"/>
    <col min="8675" max="8689" width="5.5" customWidth="1"/>
    <col min="8690" max="8690" width="3.83203125" customWidth="1"/>
    <col min="8691" max="8691" width="5.5" customWidth="1"/>
    <col min="8692" max="8706" width="5.33203125" customWidth="1"/>
    <col min="8707" max="8722" width="5.5" customWidth="1"/>
    <col min="8723" max="8723" width="6" customWidth="1"/>
    <col min="8724" max="8724" width="8" customWidth="1"/>
    <col min="8725" max="8725" width="7.5" customWidth="1"/>
    <col min="8726" max="8726" width="10" customWidth="1"/>
    <col min="8727" max="8727" width="7.83203125" customWidth="1"/>
    <col min="8728" max="8728" width="6.83203125" customWidth="1"/>
    <col min="8729" max="8729" width="8.1640625" customWidth="1"/>
    <col min="8730" max="8731" width="5.33203125" customWidth="1"/>
    <col min="8732" max="8732" width="4.6640625" customWidth="1"/>
    <col min="8733" max="8733" width="4" customWidth="1"/>
    <col min="8734" max="8734" width="0" hidden="1" customWidth="1"/>
    <col min="8735" max="8738" width="5.1640625" customWidth="1"/>
    <col min="8739" max="8739" width="0" hidden="1" customWidth="1"/>
    <col min="8740" max="8740" width="5.1640625" customWidth="1"/>
    <col min="8741" max="8741" width="6" customWidth="1"/>
    <col min="8742" max="8742" width="6.83203125" customWidth="1"/>
    <col min="8743" max="8744" width="11.5" customWidth="1"/>
    <col min="8745" max="8745" width="8.5" customWidth="1"/>
    <col min="8746" max="8746" width="9" customWidth="1"/>
    <col min="8747" max="8747" width="8.33203125" customWidth="1"/>
    <col min="8748" max="8748" width="16.5" customWidth="1"/>
    <col min="8749" max="8749" width="6" customWidth="1"/>
    <col min="8750" max="8750" width="20.33203125" customWidth="1"/>
    <col min="8751" max="8751" width="5.1640625" bestFit="1" customWidth="1"/>
    <col min="8752" max="8752" width="20" customWidth="1"/>
    <col min="8753" max="8753" width="5.1640625" bestFit="1" customWidth="1"/>
    <col min="8754" max="8754" width="6.83203125" customWidth="1"/>
    <col min="8755" max="8755" width="14.6640625" customWidth="1"/>
    <col min="8756" max="8756" width="11" customWidth="1"/>
    <col min="8757" max="8766" width="8.1640625" customWidth="1"/>
    <col min="8767" max="8767" width="0" hidden="1" customWidth="1"/>
    <col min="8768" max="8771" width="8.1640625" customWidth="1"/>
    <col min="8772" max="8772" width="0" hidden="1" customWidth="1"/>
    <col min="8928" max="8928" width="10.5" bestFit="1" customWidth="1"/>
    <col min="8929" max="8929" width="4.33203125" bestFit="1" customWidth="1"/>
    <col min="8930" max="8930" width="41.5" bestFit="1" customWidth="1"/>
    <col min="8931" max="8945" width="5.5" customWidth="1"/>
    <col min="8946" max="8946" width="3.83203125" customWidth="1"/>
    <col min="8947" max="8947" width="5.5" customWidth="1"/>
    <col min="8948" max="8962" width="5.33203125" customWidth="1"/>
    <col min="8963" max="8978" width="5.5" customWidth="1"/>
    <col min="8979" max="8979" width="6" customWidth="1"/>
    <col min="8980" max="8980" width="8" customWidth="1"/>
    <col min="8981" max="8981" width="7.5" customWidth="1"/>
    <col min="8982" max="8982" width="10" customWidth="1"/>
    <col min="8983" max="8983" width="7.83203125" customWidth="1"/>
    <col min="8984" max="8984" width="6.83203125" customWidth="1"/>
    <col min="8985" max="8985" width="8.1640625" customWidth="1"/>
    <col min="8986" max="8987" width="5.33203125" customWidth="1"/>
    <col min="8988" max="8988" width="4.6640625" customWidth="1"/>
    <col min="8989" max="8989" width="4" customWidth="1"/>
    <col min="8990" max="8990" width="0" hidden="1" customWidth="1"/>
    <col min="8991" max="8994" width="5.1640625" customWidth="1"/>
    <col min="8995" max="8995" width="0" hidden="1" customWidth="1"/>
    <col min="8996" max="8996" width="5.1640625" customWidth="1"/>
    <col min="8997" max="8997" width="6" customWidth="1"/>
    <col min="8998" max="8998" width="6.83203125" customWidth="1"/>
    <col min="8999" max="9000" width="11.5" customWidth="1"/>
    <col min="9001" max="9001" width="8.5" customWidth="1"/>
    <col min="9002" max="9002" width="9" customWidth="1"/>
    <col min="9003" max="9003" width="8.33203125" customWidth="1"/>
    <col min="9004" max="9004" width="16.5" customWidth="1"/>
    <col min="9005" max="9005" width="6" customWidth="1"/>
    <col min="9006" max="9006" width="20.33203125" customWidth="1"/>
    <col min="9007" max="9007" width="5.1640625" bestFit="1" customWidth="1"/>
    <col min="9008" max="9008" width="20" customWidth="1"/>
    <col min="9009" max="9009" width="5.1640625" bestFit="1" customWidth="1"/>
    <col min="9010" max="9010" width="6.83203125" customWidth="1"/>
    <col min="9011" max="9011" width="14.6640625" customWidth="1"/>
    <col min="9012" max="9012" width="11" customWidth="1"/>
    <col min="9013" max="9022" width="8.1640625" customWidth="1"/>
    <col min="9023" max="9023" width="0" hidden="1" customWidth="1"/>
    <col min="9024" max="9027" width="8.1640625" customWidth="1"/>
    <col min="9028" max="9028" width="0" hidden="1" customWidth="1"/>
    <col min="9184" max="9184" width="10.5" bestFit="1" customWidth="1"/>
    <col min="9185" max="9185" width="4.33203125" bestFit="1" customWidth="1"/>
    <col min="9186" max="9186" width="41.5" bestFit="1" customWidth="1"/>
    <col min="9187" max="9201" width="5.5" customWidth="1"/>
    <col min="9202" max="9202" width="3.83203125" customWidth="1"/>
    <col min="9203" max="9203" width="5.5" customWidth="1"/>
    <col min="9204" max="9218" width="5.33203125" customWidth="1"/>
    <col min="9219" max="9234" width="5.5" customWidth="1"/>
    <col min="9235" max="9235" width="6" customWidth="1"/>
    <col min="9236" max="9236" width="8" customWidth="1"/>
    <col min="9237" max="9237" width="7.5" customWidth="1"/>
    <col min="9238" max="9238" width="10" customWidth="1"/>
    <col min="9239" max="9239" width="7.83203125" customWidth="1"/>
    <col min="9240" max="9240" width="6.83203125" customWidth="1"/>
    <col min="9241" max="9241" width="8.1640625" customWidth="1"/>
    <col min="9242" max="9243" width="5.33203125" customWidth="1"/>
    <col min="9244" max="9244" width="4.6640625" customWidth="1"/>
    <col min="9245" max="9245" width="4" customWidth="1"/>
    <col min="9246" max="9246" width="0" hidden="1" customWidth="1"/>
    <col min="9247" max="9250" width="5.1640625" customWidth="1"/>
    <col min="9251" max="9251" width="0" hidden="1" customWidth="1"/>
    <col min="9252" max="9252" width="5.1640625" customWidth="1"/>
    <col min="9253" max="9253" width="6" customWidth="1"/>
    <col min="9254" max="9254" width="6.83203125" customWidth="1"/>
    <col min="9255" max="9256" width="11.5" customWidth="1"/>
    <col min="9257" max="9257" width="8.5" customWidth="1"/>
    <col min="9258" max="9258" width="9" customWidth="1"/>
    <col min="9259" max="9259" width="8.33203125" customWidth="1"/>
    <col min="9260" max="9260" width="16.5" customWidth="1"/>
    <col min="9261" max="9261" width="6" customWidth="1"/>
    <col min="9262" max="9262" width="20.33203125" customWidth="1"/>
    <col min="9263" max="9263" width="5.1640625" bestFit="1" customWidth="1"/>
    <col min="9264" max="9264" width="20" customWidth="1"/>
    <col min="9265" max="9265" width="5.1640625" bestFit="1" customWidth="1"/>
    <col min="9266" max="9266" width="6.83203125" customWidth="1"/>
    <col min="9267" max="9267" width="14.6640625" customWidth="1"/>
    <col min="9268" max="9268" width="11" customWidth="1"/>
    <col min="9269" max="9278" width="8.1640625" customWidth="1"/>
    <col min="9279" max="9279" width="0" hidden="1" customWidth="1"/>
    <col min="9280" max="9283" width="8.1640625" customWidth="1"/>
    <col min="9284" max="9284" width="0" hidden="1" customWidth="1"/>
    <col min="9440" max="9440" width="10.5" bestFit="1" customWidth="1"/>
    <col min="9441" max="9441" width="4.33203125" bestFit="1" customWidth="1"/>
    <col min="9442" max="9442" width="41.5" bestFit="1" customWidth="1"/>
    <col min="9443" max="9457" width="5.5" customWidth="1"/>
    <col min="9458" max="9458" width="3.83203125" customWidth="1"/>
    <col min="9459" max="9459" width="5.5" customWidth="1"/>
    <col min="9460" max="9474" width="5.33203125" customWidth="1"/>
    <col min="9475" max="9490" width="5.5" customWidth="1"/>
    <col min="9491" max="9491" width="6" customWidth="1"/>
    <col min="9492" max="9492" width="8" customWidth="1"/>
    <col min="9493" max="9493" width="7.5" customWidth="1"/>
    <col min="9494" max="9494" width="10" customWidth="1"/>
    <col min="9495" max="9495" width="7.83203125" customWidth="1"/>
    <col min="9496" max="9496" width="6.83203125" customWidth="1"/>
    <col min="9497" max="9497" width="8.1640625" customWidth="1"/>
    <col min="9498" max="9499" width="5.33203125" customWidth="1"/>
    <col min="9500" max="9500" width="4.6640625" customWidth="1"/>
    <col min="9501" max="9501" width="4" customWidth="1"/>
    <col min="9502" max="9502" width="0" hidden="1" customWidth="1"/>
    <col min="9503" max="9506" width="5.1640625" customWidth="1"/>
    <col min="9507" max="9507" width="0" hidden="1" customWidth="1"/>
    <col min="9508" max="9508" width="5.1640625" customWidth="1"/>
    <col min="9509" max="9509" width="6" customWidth="1"/>
    <col min="9510" max="9510" width="6.83203125" customWidth="1"/>
    <col min="9511" max="9512" width="11.5" customWidth="1"/>
    <col min="9513" max="9513" width="8.5" customWidth="1"/>
    <col min="9514" max="9514" width="9" customWidth="1"/>
    <col min="9515" max="9515" width="8.33203125" customWidth="1"/>
    <col min="9516" max="9516" width="16.5" customWidth="1"/>
    <col min="9517" max="9517" width="6" customWidth="1"/>
    <col min="9518" max="9518" width="20.33203125" customWidth="1"/>
    <col min="9519" max="9519" width="5.1640625" bestFit="1" customWidth="1"/>
    <col min="9520" max="9520" width="20" customWidth="1"/>
    <col min="9521" max="9521" width="5.1640625" bestFit="1" customWidth="1"/>
    <col min="9522" max="9522" width="6.83203125" customWidth="1"/>
    <col min="9523" max="9523" width="14.6640625" customWidth="1"/>
    <col min="9524" max="9524" width="11" customWidth="1"/>
    <col min="9525" max="9534" width="8.1640625" customWidth="1"/>
    <col min="9535" max="9535" width="0" hidden="1" customWidth="1"/>
    <col min="9536" max="9539" width="8.1640625" customWidth="1"/>
    <col min="9540" max="9540" width="0" hidden="1" customWidth="1"/>
    <col min="9696" max="9696" width="10.5" bestFit="1" customWidth="1"/>
    <col min="9697" max="9697" width="4.33203125" bestFit="1" customWidth="1"/>
    <col min="9698" max="9698" width="41.5" bestFit="1" customWidth="1"/>
    <col min="9699" max="9713" width="5.5" customWidth="1"/>
    <col min="9714" max="9714" width="3.83203125" customWidth="1"/>
    <col min="9715" max="9715" width="5.5" customWidth="1"/>
    <col min="9716" max="9730" width="5.33203125" customWidth="1"/>
    <col min="9731" max="9746" width="5.5" customWidth="1"/>
    <col min="9747" max="9747" width="6" customWidth="1"/>
    <col min="9748" max="9748" width="8" customWidth="1"/>
    <col min="9749" max="9749" width="7.5" customWidth="1"/>
    <col min="9750" max="9750" width="10" customWidth="1"/>
    <col min="9751" max="9751" width="7.83203125" customWidth="1"/>
    <col min="9752" max="9752" width="6.83203125" customWidth="1"/>
    <col min="9753" max="9753" width="8.1640625" customWidth="1"/>
    <col min="9754" max="9755" width="5.33203125" customWidth="1"/>
    <col min="9756" max="9756" width="4.6640625" customWidth="1"/>
    <col min="9757" max="9757" width="4" customWidth="1"/>
    <col min="9758" max="9758" width="0" hidden="1" customWidth="1"/>
    <col min="9759" max="9762" width="5.1640625" customWidth="1"/>
    <col min="9763" max="9763" width="0" hidden="1" customWidth="1"/>
    <col min="9764" max="9764" width="5.1640625" customWidth="1"/>
    <col min="9765" max="9765" width="6" customWidth="1"/>
    <col min="9766" max="9766" width="6.83203125" customWidth="1"/>
    <col min="9767" max="9768" width="11.5" customWidth="1"/>
    <col min="9769" max="9769" width="8.5" customWidth="1"/>
    <col min="9770" max="9770" width="9" customWidth="1"/>
    <col min="9771" max="9771" width="8.33203125" customWidth="1"/>
    <col min="9772" max="9772" width="16.5" customWidth="1"/>
    <col min="9773" max="9773" width="6" customWidth="1"/>
    <col min="9774" max="9774" width="20.33203125" customWidth="1"/>
    <col min="9775" max="9775" width="5.1640625" bestFit="1" customWidth="1"/>
    <col min="9776" max="9776" width="20" customWidth="1"/>
    <col min="9777" max="9777" width="5.1640625" bestFit="1" customWidth="1"/>
    <col min="9778" max="9778" width="6.83203125" customWidth="1"/>
    <col min="9779" max="9779" width="14.6640625" customWidth="1"/>
    <col min="9780" max="9780" width="11" customWidth="1"/>
    <col min="9781" max="9790" width="8.1640625" customWidth="1"/>
    <col min="9791" max="9791" width="0" hidden="1" customWidth="1"/>
    <col min="9792" max="9795" width="8.1640625" customWidth="1"/>
    <col min="9796" max="9796" width="0" hidden="1" customWidth="1"/>
    <col min="9952" max="9952" width="10.5" bestFit="1" customWidth="1"/>
    <col min="9953" max="9953" width="4.33203125" bestFit="1" customWidth="1"/>
    <col min="9954" max="9954" width="41.5" bestFit="1" customWidth="1"/>
    <col min="9955" max="9969" width="5.5" customWidth="1"/>
    <col min="9970" max="9970" width="3.83203125" customWidth="1"/>
    <col min="9971" max="9971" width="5.5" customWidth="1"/>
    <col min="9972" max="9986" width="5.33203125" customWidth="1"/>
    <col min="9987" max="10002" width="5.5" customWidth="1"/>
    <col min="10003" max="10003" width="6" customWidth="1"/>
    <col min="10004" max="10004" width="8" customWidth="1"/>
    <col min="10005" max="10005" width="7.5" customWidth="1"/>
    <col min="10006" max="10006" width="10" customWidth="1"/>
    <col min="10007" max="10007" width="7.83203125" customWidth="1"/>
    <col min="10008" max="10008" width="6.83203125" customWidth="1"/>
    <col min="10009" max="10009" width="8.1640625" customWidth="1"/>
    <col min="10010" max="10011" width="5.33203125" customWidth="1"/>
    <col min="10012" max="10012" width="4.6640625" customWidth="1"/>
    <col min="10013" max="10013" width="4" customWidth="1"/>
    <col min="10014" max="10014" width="0" hidden="1" customWidth="1"/>
    <col min="10015" max="10018" width="5.1640625" customWidth="1"/>
    <col min="10019" max="10019" width="0" hidden="1" customWidth="1"/>
    <col min="10020" max="10020" width="5.1640625" customWidth="1"/>
    <col min="10021" max="10021" width="6" customWidth="1"/>
    <col min="10022" max="10022" width="6.83203125" customWidth="1"/>
    <col min="10023" max="10024" width="11.5" customWidth="1"/>
    <col min="10025" max="10025" width="8.5" customWidth="1"/>
    <col min="10026" max="10026" width="9" customWidth="1"/>
    <col min="10027" max="10027" width="8.33203125" customWidth="1"/>
    <col min="10028" max="10028" width="16.5" customWidth="1"/>
    <col min="10029" max="10029" width="6" customWidth="1"/>
    <col min="10030" max="10030" width="20.33203125" customWidth="1"/>
    <col min="10031" max="10031" width="5.1640625" bestFit="1" customWidth="1"/>
    <col min="10032" max="10032" width="20" customWidth="1"/>
    <col min="10033" max="10033" width="5.1640625" bestFit="1" customWidth="1"/>
    <col min="10034" max="10034" width="6.83203125" customWidth="1"/>
    <col min="10035" max="10035" width="14.6640625" customWidth="1"/>
    <col min="10036" max="10036" width="11" customWidth="1"/>
    <col min="10037" max="10046" width="8.1640625" customWidth="1"/>
    <col min="10047" max="10047" width="0" hidden="1" customWidth="1"/>
    <col min="10048" max="10051" width="8.1640625" customWidth="1"/>
    <col min="10052" max="10052" width="0" hidden="1" customWidth="1"/>
    <col min="10208" max="10208" width="10.5" bestFit="1" customWidth="1"/>
    <col min="10209" max="10209" width="4.33203125" bestFit="1" customWidth="1"/>
    <col min="10210" max="10210" width="41.5" bestFit="1" customWidth="1"/>
    <col min="10211" max="10225" width="5.5" customWidth="1"/>
    <col min="10226" max="10226" width="3.83203125" customWidth="1"/>
    <col min="10227" max="10227" width="5.5" customWidth="1"/>
    <col min="10228" max="10242" width="5.33203125" customWidth="1"/>
    <col min="10243" max="10258" width="5.5" customWidth="1"/>
    <col min="10259" max="10259" width="6" customWidth="1"/>
    <col min="10260" max="10260" width="8" customWidth="1"/>
    <col min="10261" max="10261" width="7.5" customWidth="1"/>
    <col min="10262" max="10262" width="10" customWidth="1"/>
    <col min="10263" max="10263" width="7.83203125" customWidth="1"/>
    <col min="10264" max="10264" width="6.83203125" customWidth="1"/>
    <col min="10265" max="10265" width="8.1640625" customWidth="1"/>
    <col min="10266" max="10267" width="5.33203125" customWidth="1"/>
    <col min="10268" max="10268" width="4.6640625" customWidth="1"/>
    <col min="10269" max="10269" width="4" customWidth="1"/>
    <col min="10270" max="10270" width="0" hidden="1" customWidth="1"/>
    <col min="10271" max="10274" width="5.1640625" customWidth="1"/>
    <col min="10275" max="10275" width="0" hidden="1" customWidth="1"/>
    <col min="10276" max="10276" width="5.1640625" customWidth="1"/>
    <col min="10277" max="10277" width="6" customWidth="1"/>
    <col min="10278" max="10278" width="6.83203125" customWidth="1"/>
    <col min="10279" max="10280" width="11.5" customWidth="1"/>
    <col min="10281" max="10281" width="8.5" customWidth="1"/>
    <col min="10282" max="10282" width="9" customWidth="1"/>
    <col min="10283" max="10283" width="8.33203125" customWidth="1"/>
    <col min="10284" max="10284" width="16.5" customWidth="1"/>
    <col min="10285" max="10285" width="6" customWidth="1"/>
    <col min="10286" max="10286" width="20.33203125" customWidth="1"/>
    <col min="10287" max="10287" width="5.1640625" bestFit="1" customWidth="1"/>
    <col min="10288" max="10288" width="20" customWidth="1"/>
    <col min="10289" max="10289" width="5.1640625" bestFit="1" customWidth="1"/>
    <col min="10290" max="10290" width="6.83203125" customWidth="1"/>
    <col min="10291" max="10291" width="14.6640625" customWidth="1"/>
    <col min="10292" max="10292" width="11" customWidth="1"/>
    <col min="10293" max="10302" width="8.1640625" customWidth="1"/>
    <col min="10303" max="10303" width="0" hidden="1" customWidth="1"/>
    <col min="10304" max="10307" width="8.1640625" customWidth="1"/>
    <col min="10308" max="10308" width="0" hidden="1" customWidth="1"/>
    <col min="10464" max="10464" width="10.5" bestFit="1" customWidth="1"/>
    <col min="10465" max="10465" width="4.33203125" bestFit="1" customWidth="1"/>
    <col min="10466" max="10466" width="41.5" bestFit="1" customWidth="1"/>
    <col min="10467" max="10481" width="5.5" customWidth="1"/>
    <col min="10482" max="10482" width="3.83203125" customWidth="1"/>
    <col min="10483" max="10483" width="5.5" customWidth="1"/>
    <col min="10484" max="10498" width="5.33203125" customWidth="1"/>
    <col min="10499" max="10514" width="5.5" customWidth="1"/>
    <col min="10515" max="10515" width="6" customWidth="1"/>
    <col min="10516" max="10516" width="8" customWidth="1"/>
    <col min="10517" max="10517" width="7.5" customWidth="1"/>
    <col min="10518" max="10518" width="10" customWidth="1"/>
    <col min="10519" max="10519" width="7.83203125" customWidth="1"/>
    <col min="10520" max="10520" width="6.83203125" customWidth="1"/>
    <col min="10521" max="10521" width="8.1640625" customWidth="1"/>
    <col min="10522" max="10523" width="5.33203125" customWidth="1"/>
    <col min="10524" max="10524" width="4.6640625" customWidth="1"/>
    <col min="10525" max="10525" width="4" customWidth="1"/>
    <col min="10526" max="10526" width="0" hidden="1" customWidth="1"/>
    <col min="10527" max="10530" width="5.1640625" customWidth="1"/>
    <col min="10531" max="10531" width="0" hidden="1" customWidth="1"/>
    <col min="10532" max="10532" width="5.1640625" customWidth="1"/>
    <col min="10533" max="10533" width="6" customWidth="1"/>
    <col min="10534" max="10534" width="6.83203125" customWidth="1"/>
    <col min="10535" max="10536" width="11.5" customWidth="1"/>
    <col min="10537" max="10537" width="8.5" customWidth="1"/>
    <col min="10538" max="10538" width="9" customWidth="1"/>
    <col min="10539" max="10539" width="8.33203125" customWidth="1"/>
    <col min="10540" max="10540" width="16.5" customWidth="1"/>
    <col min="10541" max="10541" width="6" customWidth="1"/>
    <col min="10542" max="10542" width="20.33203125" customWidth="1"/>
    <col min="10543" max="10543" width="5.1640625" bestFit="1" customWidth="1"/>
    <col min="10544" max="10544" width="20" customWidth="1"/>
    <col min="10545" max="10545" width="5.1640625" bestFit="1" customWidth="1"/>
    <col min="10546" max="10546" width="6.83203125" customWidth="1"/>
    <col min="10547" max="10547" width="14.6640625" customWidth="1"/>
    <col min="10548" max="10548" width="11" customWidth="1"/>
    <col min="10549" max="10558" width="8.1640625" customWidth="1"/>
    <col min="10559" max="10559" width="0" hidden="1" customWidth="1"/>
    <col min="10560" max="10563" width="8.1640625" customWidth="1"/>
    <col min="10564" max="10564" width="0" hidden="1" customWidth="1"/>
    <col min="10720" max="10720" width="10.5" bestFit="1" customWidth="1"/>
    <col min="10721" max="10721" width="4.33203125" bestFit="1" customWidth="1"/>
    <col min="10722" max="10722" width="41.5" bestFit="1" customWidth="1"/>
    <col min="10723" max="10737" width="5.5" customWidth="1"/>
    <col min="10738" max="10738" width="3.83203125" customWidth="1"/>
    <col min="10739" max="10739" width="5.5" customWidth="1"/>
    <col min="10740" max="10754" width="5.33203125" customWidth="1"/>
    <col min="10755" max="10770" width="5.5" customWidth="1"/>
    <col min="10771" max="10771" width="6" customWidth="1"/>
    <col min="10772" max="10772" width="8" customWidth="1"/>
    <col min="10773" max="10773" width="7.5" customWidth="1"/>
    <col min="10774" max="10774" width="10" customWidth="1"/>
    <col min="10775" max="10775" width="7.83203125" customWidth="1"/>
    <col min="10776" max="10776" width="6.83203125" customWidth="1"/>
    <col min="10777" max="10777" width="8.1640625" customWidth="1"/>
    <col min="10778" max="10779" width="5.33203125" customWidth="1"/>
    <col min="10780" max="10780" width="4.6640625" customWidth="1"/>
    <col min="10781" max="10781" width="4" customWidth="1"/>
    <col min="10782" max="10782" width="0" hidden="1" customWidth="1"/>
    <col min="10783" max="10786" width="5.1640625" customWidth="1"/>
    <col min="10787" max="10787" width="0" hidden="1" customWidth="1"/>
    <col min="10788" max="10788" width="5.1640625" customWidth="1"/>
    <col min="10789" max="10789" width="6" customWidth="1"/>
    <col min="10790" max="10790" width="6.83203125" customWidth="1"/>
    <col min="10791" max="10792" width="11.5" customWidth="1"/>
    <col min="10793" max="10793" width="8.5" customWidth="1"/>
    <col min="10794" max="10794" width="9" customWidth="1"/>
    <col min="10795" max="10795" width="8.33203125" customWidth="1"/>
    <col min="10796" max="10796" width="16.5" customWidth="1"/>
    <col min="10797" max="10797" width="6" customWidth="1"/>
    <col min="10798" max="10798" width="20.33203125" customWidth="1"/>
    <col min="10799" max="10799" width="5.1640625" bestFit="1" customWidth="1"/>
    <col min="10800" max="10800" width="20" customWidth="1"/>
    <col min="10801" max="10801" width="5.1640625" bestFit="1" customWidth="1"/>
    <col min="10802" max="10802" width="6.83203125" customWidth="1"/>
    <col min="10803" max="10803" width="14.6640625" customWidth="1"/>
    <col min="10804" max="10804" width="11" customWidth="1"/>
    <col min="10805" max="10814" width="8.1640625" customWidth="1"/>
    <col min="10815" max="10815" width="0" hidden="1" customWidth="1"/>
    <col min="10816" max="10819" width="8.1640625" customWidth="1"/>
    <col min="10820" max="10820" width="0" hidden="1" customWidth="1"/>
    <col min="10976" max="10976" width="10.5" bestFit="1" customWidth="1"/>
    <col min="10977" max="10977" width="4.33203125" bestFit="1" customWidth="1"/>
    <col min="10978" max="10978" width="41.5" bestFit="1" customWidth="1"/>
    <col min="10979" max="10993" width="5.5" customWidth="1"/>
    <col min="10994" max="10994" width="3.83203125" customWidth="1"/>
    <col min="10995" max="10995" width="5.5" customWidth="1"/>
    <col min="10996" max="11010" width="5.33203125" customWidth="1"/>
    <col min="11011" max="11026" width="5.5" customWidth="1"/>
    <col min="11027" max="11027" width="6" customWidth="1"/>
    <col min="11028" max="11028" width="8" customWidth="1"/>
    <col min="11029" max="11029" width="7.5" customWidth="1"/>
    <col min="11030" max="11030" width="10" customWidth="1"/>
    <col min="11031" max="11031" width="7.83203125" customWidth="1"/>
    <col min="11032" max="11032" width="6.83203125" customWidth="1"/>
    <col min="11033" max="11033" width="8.1640625" customWidth="1"/>
    <col min="11034" max="11035" width="5.33203125" customWidth="1"/>
    <col min="11036" max="11036" width="4.6640625" customWidth="1"/>
    <col min="11037" max="11037" width="4" customWidth="1"/>
    <col min="11038" max="11038" width="0" hidden="1" customWidth="1"/>
    <col min="11039" max="11042" width="5.1640625" customWidth="1"/>
    <col min="11043" max="11043" width="0" hidden="1" customWidth="1"/>
    <col min="11044" max="11044" width="5.1640625" customWidth="1"/>
    <col min="11045" max="11045" width="6" customWidth="1"/>
    <col min="11046" max="11046" width="6.83203125" customWidth="1"/>
    <col min="11047" max="11048" width="11.5" customWidth="1"/>
    <col min="11049" max="11049" width="8.5" customWidth="1"/>
    <col min="11050" max="11050" width="9" customWidth="1"/>
    <col min="11051" max="11051" width="8.33203125" customWidth="1"/>
    <col min="11052" max="11052" width="16.5" customWidth="1"/>
    <col min="11053" max="11053" width="6" customWidth="1"/>
    <col min="11054" max="11054" width="20.33203125" customWidth="1"/>
    <col min="11055" max="11055" width="5.1640625" bestFit="1" customWidth="1"/>
    <col min="11056" max="11056" width="20" customWidth="1"/>
    <col min="11057" max="11057" width="5.1640625" bestFit="1" customWidth="1"/>
    <col min="11058" max="11058" width="6.83203125" customWidth="1"/>
    <col min="11059" max="11059" width="14.6640625" customWidth="1"/>
    <col min="11060" max="11060" width="11" customWidth="1"/>
    <col min="11061" max="11070" width="8.1640625" customWidth="1"/>
    <col min="11071" max="11071" width="0" hidden="1" customWidth="1"/>
    <col min="11072" max="11075" width="8.1640625" customWidth="1"/>
    <col min="11076" max="11076" width="0" hidden="1" customWidth="1"/>
    <col min="11232" max="11232" width="10.5" bestFit="1" customWidth="1"/>
    <col min="11233" max="11233" width="4.33203125" bestFit="1" customWidth="1"/>
    <col min="11234" max="11234" width="41.5" bestFit="1" customWidth="1"/>
    <col min="11235" max="11249" width="5.5" customWidth="1"/>
    <col min="11250" max="11250" width="3.83203125" customWidth="1"/>
    <col min="11251" max="11251" width="5.5" customWidth="1"/>
    <col min="11252" max="11266" width="5.33203125" customWidth="1"/>
    <col min="11267" max="11282" width="5.5" customWidth="1"/>
    <col min="11283" max="11283" width="6" customWidth="1"/>
    <col min="11284" max="11284" width="8" customWidth="1"/>
    <col min="11285" max="11285" width="7.5" customWidth="1"/>
    <col min="11286" max="11286" width="10" customWidth="1"/>
    <col min="11287" max="11287" width="7.83203125" customWidth="1"/>
    <col min="11288" max="11288" width="6.83203125" customWidth="1"/>
    <col min="11289" max="11289" width="8.1640625" customWidth="1"/>
    <col min="11290" max="11291" width="5.33203125" customWidth="1"/>
    <col min="11292" max="11292" width="4.6640625" customWidth="1"/>
    <col min="11293" max="11293" width="4" customWidth="1"/>
    <col min="11294" max="11294" width="0" hidden="1" customWidth="1"/>
    <col min="11295" max="11298" width="5.1640625" customWidth="1"/>
    <col min="11299" max="11299" width="0" hidden="1" customWidth="1"/>
    <col min="11300" max="11300" width="5.1640625" customWidth="1"/>
    <col min="11301" max="11301" width="6" customWidth="1"/>
    <col min="11302" max="11302" width="6.83203125" customWidth="1"/>
    <col min="11303" max="11304" width="11.5" customWidth="1"/>
    <col min="11305" max="11305" width="8.5" customWidth="1"/>
    <col min="11306" max="11306" width="9" customWidth="1"/>
    <col min="11307" max="11307" width="8.33203125" customWidth="1"/>
    <col min="11308" max="11308" width="16.5" customWidth="1"/>
    <col min="11309" max="11309" width="6" customWidth="1"/>
    <col min="11310" max="11310" width="20.33203125" customWidth="1"/>
    <col min="11311" max="11311" width="5.1640625" bestFit="1" customWidth="1"/>
    <col min="11312" max="11312" width="20" customWidth="1"/>
    <col min="11313" max="11313" width="5.1640625" bestFit="1" customWidth="1"/>
    <col min="11314" max="11314" width="6.83203125" customWidth="1"/>
    <col min="11315" max="11315" width="14.6640625" customWidth="1"/>
    <col min="11316" max="11316" width="11" customWidth="1"/>
    <col min="11317" max="11326" width="8.1640625" customWidth="1"/>
    <col min="11327" max="11327" width="0" hidden="1" customWidth="1"/>
    <col min="11328" max="11331" width="8.1640625" customWidth="1"/>
    <col min="11332" max="11332" width="0" hidden="1" customWidth="1"/>
    <col min="11488" max="11488" width="10.5" bestFit="1" customWidth="1"/>
    <col min="11489" max="11489" width="4.33203125" bestFit="1" customWidth="1"/>
    <col min="11490" max="11490" width="41.5" bestFit="1" customWidth="1"/>
    <col min="11491" max="11505" width="5.5" customWidth="1"/>
    <col min="11506" max="11506" width="3.83203125" customWidth="1"/>
    <col min="11507" max="11507" width="5.5" customWidth="1"/>
    <col min="11508" max="11522" width="5.33203125" customWidth="1"/>
    <col min="11523" max="11538" width="5.5" customWidth="1"/>
    <col min="11539" max="11539" width="6" customWidth="1"/>
    <col min="11540" max="11540" width="8" customWidth="1"/>
    <col min="11541" max="11541" width="7.5" customWidth="1"/>
    <col min="11542" max="11542" width="10" customWidth="1"/>
    <col min="11543" max="11543" width="7.83203125" customWidth="1"/>
    <col min="11544" max="11544" width="6.83203125" customWidth="1"/>
    <col min="11545" max="11545" width="8.1640625" customWidth="1"/>
    <col min="11546" max="11547" width="5.33203125" customWidth="1"/>
    <col min="11548" max="11548" width="4.6640625" customWidth="1"/>
    <col min="11549" max="11549" width="4" customWidth="1"/>
    <col min="11550" max="11550" width="0" hidden="1" customWidth="1"/>
    <col min="11551" max="11554" width="5.1640625" customWidth="1"/>
    <col min="11555" max="11555" width="0" hidden="1" customWidth="1"/>
    <col min="11556" max="11556" width="5.1640625" customWidth="1"/>
    <col min="11557" max="11557" width="6" customWidth="1"/>
    <col min="11558" max="11558" width="6.83203125" customWidth="1"/>
    <col min="11559" max="11560" width="11.5" customWidth="1"/>
    <col min="11561" max="11561" width="8.5" customWidth="1"/>
    <col min="11562" max="11562" width="9" customWidth="1"/>
    <col min="11563" max="11563" width="8.33203125" customWidth="1"/>
    <col min="11564" max="11564" width="16.5" customWidth="1"/>
    <col min="11565" max="11565" width="6" customWidth="1"/>
    <col min="11566" max="11566" width="20.33203125" customWidth="1"/>
    <col min="11567" max="11567" width="5.1640625" bestFit="1" customWidth="1"/>
    <col min="11568" max="11568" width="20" customWidth="1"/>
    <col min="11569" max="11569" width="5.1640625" bestFit="1" customWidth="1"/>
    <col min="11570" max="11570" width="6.83203125" customWidth="1"/>
    <col min="11571" max="11571" width="14.6640625" customWidth="1"/>
    <col min="11572" max="11572" width="11" customWidth="1"/>
    <col min="11573" max="11582" width="8.1640625" customWidth="1"/>
    <col min="11583" max="11583" width="0" hidden="1" customWidth="1"/>
    <col min="11584" max="11587" width="8.1640625" customWidth="1"/>
    <col min="11588" max="11588" width="0" hidden="1" customWidth="1"/>
    <col min="11744" max="11744" width="10.5" bestFit="1" customWidth="1"/>
    <col min="11745" max="11745" width="4.33203125" bestFit="1" customWidth="1"/>
    <col min="11746" max="11746" width="41.5" bestFit="1" customWidth="1"/>
    <col min="11747" max="11761" width="5.5" customWidth="1"/>
    <col min="11762" max="11762" width="3.83203125" customWidth="1"/>
    <col min="11763" max="11763" width="5.5" customWidth="1"/>
    <col min="11764" max="11778" width="5.33203125" customWidth="1"/>
    <col min="11779" max="11794" width="5.5" customWidth="1"/>
    <col min="11795" max="11795" width="6" customWidth="1"/>
    <col min="11796" max="11796" width="8" customWidth="1"/>
    <col min="11797" max="11797" width="7.5" customWidth="1"/>
    <col min="11798" max="11798" width="10" customWidth="1"/>
    <col min="11799" max="11799" width="7.83203125" customWidth="1"/>
    <col min="11800" max="11800" width="6.83203125" customWidth="1"/>
    <col min="11801" max="11801" width="8.1640625" customWidth="1"/>
    <col min="11802" max="11803" width="5.33203125" customWidth="1"/>
    <col min="11804" max="11804" width="4.6640625" customWidth="1"/>
    <col min="11805" max="11805" width="4" customWidth="1"/>
    <col min="11806" max="11806" width="0" hidden="1" customWidth="1"/>
    <col min="11807" max="11810" width="5.1640625" customWidth="1"/>
    <col min="11811" max="11811" width="0" hidden="1" customWidth="1"/>
    <col min="11812" max="11812" width="5.1640625" customWidth="1"/>
    <col min="11813" max="11813" width="6" customWidth="1"/>
    <col min="11814" max="11814" width="6.83203125" customWidth="1"/>
    <col min="11815" max="11816" width="11.5" customWidth="1"/>
    <col min="11817" max="11817" width="8.5" customWidth="1"/>
    <col min="11818" max="11818" width="9" customWidth="1"/>
    <col min="11819" max="11819" width="8.33203125" customWidth="1"/>
    <col min="11820" max="11820" width="16.5" customWidth="1"/>
    <col min="11821" max="11821" width="6" customWidth="1"/>
    <col min="11822" max="11822" width="20.33203125" customWidth="1"/>
    <col min="11823" max="11823" width="5.1640625" bestFit="1" customWidth="1"/>
    <col min="11824" max="11824" width="20" customWidth="1"/>
    <col min="11825" max="11825" width="5.1640625" bestFit="1" customWidth="1"/>
    <col min="11826" max="11826" width="6.83203125" customWidth="1"/>
    <col min="11827" max="11827" width="14.6640625" customWidth="1"/>
    <col min="11828" max="11828" width="11" customWidth="1"/>
    <col min="11829" max="11838" width="8.1640625" customWidth="1"/>
    <col min="11839" max="11839" width="0" hidden="1" customWidth="1"/>
    <col min="11840" max="11843" width="8.1640625" customWidth="1"/>
    <col min="11844" max="11844" width="0" hidden="1" customWidth="1"/>
    <col min="12000" max="12000" width="10.5" bestFit="1" customWidth="1"/>
    <col min="12001" max="12001" width="4.33203125" bestFit="1" customWidth="1"/>
    <col min="12002" max="12002" width="41.5" bestFit="1" customWidth="1"/>
    <col min="12003" max="12017" width="5.5" customWidth="1"/>
    <col min="12018" max="12018" width="3.83203125" customWidth="1"/>
    <col min="12019" max="12019" width="5.5" customWidth="1"/>
    <col min="12020" max="12034" width="5.33203125" customWidth="1"/>
    <col min="12035" max="12050" width="5.5" customWidth="1"/>
    <col min="12051" max="12051" width="6" customWidth="1"/>
    <col min="12052" max="12052" width="8" customWidth="1"/>
    <col min="12053" max="12053" width="7.5" customWidth="1"/>
    <col min="12054" max="12054" width="10" customWidth="1"/>
    <col min="12055" max="12055" width="7.83203125" customWidth="1"/>
    <col min="12056" max="12056" width="6.83203125" customWidth="1"/>
    <col min="12057" max="12057" width="8.1640625" customWidth="1"/>
    <col min="12058" max="12059" width="5.33203125" customWidth="1"/>
    <col min="12060" max="12060" width="4.6640625" customWidth="1"/>
    <col min="12061" max="12061" width="4" customWidth="1"/>
    <col min="12062" max="12062" width="0" hidden="1" customWidth="1"/>
    <col min="12063" max="12066" width="5.1640625" customWidth="1"/>
    <col min="12067" max="12067" width="0" hidden="1" customWidth="1"/>
    <col min="12068" max="12068" width="5.1640625" customWidth="1"/>
    <col min="12069" max="12069" width="6" customWidth="1"/>
    <col min="12070" max="12070" width="6.83203125" customWidth="1"/>
    <col min="12071" max="12072" width="11.5" customWidth="1"/>
    <col min="12073" max="12073" width="8.5" customWidth="1"/>
    <col min="12074" max="12074" width="9" customWidth="1"/>
    <col min="12075" max="12075" width="8.33203125" customWidth="1"/>
    <col min="12076" max="12076" width="16.5" customWidth="1"/>
    <col min="12077" max="12077" width="6" customWidth="1"/>
    <col min="12078" max="12078" width="20.33203125" customWidth="1"/>
    <col min="12079" max="12079" width="5.1640625" bestFit="1" customWidth="1"/>
    <col min="12080" max="12080" width="20" customWidth="1"/>
    <col min="12081" max="12081" width="5.1640625" bestFit="1" customWidth="1"/>
    <col min="12082" max="12082" width="6.83203125" customWidth="1"/>
    <col min="12083" max="12083" width="14.6640625" customWidth="1"/>
    <col min="12084" max="12084" width="11" customWidth="1"/>
    <col min="12085" max="12094" width="8.1640625" customWidth="1"/>
    <col min="12095" max="12095" width="0" hidden="1" customWidth="1"/>
    <col min="12096" max="12099" width="8.1640625" customWidth="1"/>
    <col min="12100" max="12100" width="0" hidden="1" customWidth="1"/>
    <col min="12256" max="12256" width="10.5" bestFit="1" customWidth="1"/>
    <col min="12257" max="12257" width="4.33203125" bestFit="1" customWidth="1"/>
    <col min="12258" max="12258" width="41.5" bestFit="1" customWidth="1"/>
    <col min="12259" max="12273" width="5.5" customWidth="1"/>
    <col min="12274" max="12274" width="3.83203125" customWidth="1"/>
    <col min="12275" max="12275" width="5.5" customWidth="1"/>
    <col min="12276" max="12290" width="5.33203125" customWidth="1"/>
    <col min="12291" max="12306" width="5.5" customWidth="1"/>
    <col min="12307" max="12307" width="6" customWidth="1"/>
    <col min="12308" max="12308" width="8" customWidth="1"/>
    <col min="12309" max="12309" width="7.5" customWidth="1"/>
    <col min="12310" max="12310" width="10" customWidth="1"/>
    <col min="12311" max="12311" width="7.83203125" customWidth="1"/>
    <col min="12312" max="12312" width="6.83203125" customWidth="1"/>
    <col min="12313" max="12313" width="8.1640625" customWidth="1"/>
    <col min="12314" max="12315" width="5.33203125" customWidth="1"/>
    <col min="12316" max="12316" width="4.6640625" customWidth="1"/>
    <col min="12317" max="12317" width="4" customWidth="1"/>
    <col min="12318" max="12318" width="0" hidden="1" customWidth="1"/>
    <col min="12319" max="12322" width="5.1640625" customWidth="1"/>
    <col min="12323" max="12323" width="0" hidden="1" customWidth="1"/>
    <col min="12324" max="12324" width="5.1640625" customWidth="1"/>
    <col min="12325" max="12325" width="6" customWidth="1"/>
    <col min="12326" max="12326" width="6.83203125" customWidth="1"/>
    <col min="12327" max="12328" width="11.5" customWidth="1"/>
    <col min="12329" max="12329" width="8.5" customWidth="1"/>
    <col min="12330" max="12330" width="9" customWidth="1"/>
    <col min="12331" max="12331" width="8.33203125" customWidth="1"/>
    <col min="12332" max="12332" width="16.5" customWidth="1"/>
    <col min="12333" max="12333" width="6" customWidth="1"/>
    <col min="12334" max="12334" width="20.33203125" customWidth="1"/>
    <col min="12335" max="12335" width="5.1640625" bestFit="1" customWidth="1"/>
    <col min="12336" max="12336" width="20" customWidth="1"/>
    <col min="12337" max="12337" width="5.1640625" bestFit="1" customWidth="1"/>
    <col min="12338" max="12338" width="6.83203125" customWidth="1"/>
    <col min="12339" max="12339" width="14.6640625" customWidth="1"/>
    <col min="12340" max="12340" width="11" customWidth="1"/>
    <col min="12341" max="12350" width="8.1640625" customWidth="1"/>
    <col min="12351" max="12351" width="0" hidden="1" customWidth="1"/>
    <col min="12352" max="12355" width="8.1640625" customWidth="1"/>
    <col min="12356" max="12356" width="0" hidden="1" customWidth="1"/>
    <col min="12512" max="12512" width="10.5" bestFit="1" customWidth="1"/>
    <col min="12513" max="12513" width="4.33203125" bestFit="1" customWidth="1"/>
    <col min="12514" max="12514" width="41.5" bestFit="1" customWidth="1"/>
    <col min="12515" max="12529" width="5.5" customWidth="1"/>
    <col min="12530" max="12530" width="3.83203125" customWidth="1"/>
    <col min="12531" max="12531" width="5.5" customWidth="1"/>
    <col min="12532" max="12546" width="5.33203125" customWidth="1"/>
    <col min="12547" max="12562" width="5.5" customWidth="1"/>
    <col min="12563" max="12563" width="6" customWidth="1"/>
    <col min="12564" max="12564" width="8" customWidth="1"/>
    <col min="12565" max="12565" width="7.5" customWidth="1"/>
    <col min="12566" max="12566" width="10" customWidth="1"/>
    <col min="12567" max="12567" width="7.83203125" customWidth="1"/>
    <col min="12568" max="12568" width="6.83203125" customWidth="1"/>
    <col min="12569" max="12569" width="8.1640625" customWidth="1"/>
    <col min="12570" max="12571" width="5.33203125" customWidth="1"/>
    <col min="12572" max="12572" width="4.6640625" customWidth="1"/>
    <col min="12573" max="12573" width="4" customWidth="1"/>
    <col min="12574" max="12574" width="0" hidden="1" customWidth="1"/>
    <col min="12575" max="12578" width="5.1640625" customWidth="1"/>
    <col min="12579" max="12579" width="0" hidden="1" customWidth="1"/>
    <col min="12580" max="12580" width="5.1640625" customWidth="1"/>
    <col min="12581" max="12581" width="6" customWidth="1"/>
    <col min="12582" max="12582" width="6.83203125" customWidth="1"/>
    <col min="12583" max="12584" width="11.5" customWidth="1"/>
    <col min="12585" max="12585" width="8.5" customWidth="1"/>
    <col min="12586" max="12586" width="9" customWidth="1"/>
    <col min="12587" max="12587" width="8.33203125" customWidth="1"/>
    <col min="12588" max="12588" width="16.5" customWidth="1"/>
    <col min="12589" max="12589" width="6" customWidth="1"/>
    <col min="12590" max="12590" width="20.33203125" customWidth="1"/>
    <col min="12591" max="12591" width="5.1640625" bestFit="1" customWidth="1"/>
    <col min="12592" max="12592" width="20" customWidth="1"/>
    <col min="12593" max="12593" width="5.1640625" bestFit="1" customWidth="1"/>
    <col min="12594" max="12594" width="6.83203125" customWidth="1"/>
    <col min="12595" max="12595" width="14.6640625" customWidth="1"/>
    <col min="12596" max="12596" width="11" customWidth="1"/>
    <col min="12597" max="12606" width="8.1640625" customWidth="1"/>
    <col min="12607" max="12607" width="0" hidden="1" customWidth="1"/>
    <col min="12608" max="12611" width="8.1640625" customWidth="1"/>
    <col min="12612" max="12612" width="0" hidden="1" customWidth="1"/>
    <col min="12768" max="12768" width="10.5" bestFit="1" customWidth="1"/>
    <col min="12769" max="12769" width="4.33203125" bestFit="1" customWidth="1"/>
    <col min="12770" max="12770" width="41.5" bestFit="1" customWidth="1"/>
    <col min="12771" max="12785" width="5.5" customWidth="1"/>
    <col min="12786" max="12786" width="3.83203125" customWidth="1"/>
    <col min="12787" max="12787" width="5.5" customWidth="1"/>
    <col min="12788" max="12802" width="5.33203125" customWidth="1"/>
    <col min="12803" max="12818" width="5.5" customWidth="1"/>
    <col min="12819" max="12819" width="6" customWidth="1"/>
    <col min="12820" max="12820" width="8" customWidth="1"/>
    <col min="12821" max="12821" width="7.5" customWidth="1"/>
    <col min="12822" max="12822" width="10" customWidth="1"/>
    <col min="12823" max="12823" width="7.83203125" customWidth="1"/>
    <col min="12824" max="12824" width="6.83203125" customWidth="1"/>
    <col min="12825" max="12825" width="8.1640625" customWidth="1"/>
    <col min="12826" max="12827" width="5.33203125" customWidth="1"/>
    <col min="12828" max="12828" width="4.6640625" customWidth="1"/>
    <col min="12829" max="12829" width="4" customWidth="1"/>
    <col min="12830" max="12830" width="0" hidden="1" customWidth="1"/>
    <col min="12831" max="12834" width="5.1640625" customWidth="1"/>
    <col min="12835" max="12835" width="0" hidden="1" customWidth="1"/>
    <col min="12836" max="12836" width="5.1640625" customWidth="1"/>
    <col min="12837" max="12837" width="6" customWidth="1"/>
    <col min="12838" max="12838" width="6.83203125" customWidth="1"/>
    <col min="12839" max="12840" width="11.5" customWidth="1"/>
    <col min="12841" max="12841" width="8.5" customWidth="1"/>
    <col min="12842" max="12842" width="9" customWidth="1"/>
    <col min="12843" max="12843" width="8.33203125" customWidth="1"/>
    <col min="12844" max="12844" width="16.5" customWidth="1"/>
    <col min="12845" max="12845" width="6" customWidth="1"/>
    <col min="12846" max="12846" width="20.33203125" customWidth="1"/>
    <col min="12847" max="12847" width="5.1640625" bestFit="1" customWidth="1"/>
    <col min="12848" max="12848" width="20" customWidth="1"/>
    <col min="12849" max="12849" width="5.1640625" bestFit="1" customWidth="1"/>
    <col min="12850" max="12850" width="6.83203125" customWidth="1"/>
    <col min="12851" max="12851" width="14.6640625" customWidth="1"/>
    <col min="12852" max="12852" width="11" customWidth="1"/>
    <col min="12853" max="12862" width="8.1640625" customWidth="1"/>
    <col min="12863" max="12863" width="0" hidden="1" customWidth="1"/>
    <col min="12864" max="12867" width="8.1640625" customWidth="1"/>
    <col min="12868" max="12868" width="0" hidden="1" customWidth="1"/>
    <col min="13024" max="13024" width="10.5" bestFit="1" customWidth="1"/>
    <col min="13025" max="13025" width="4.33203125" bestFit="1" customWidth="1"/>
    <col min="13026" max="13026" width="41.5" bestFit="1" customWidth="1"/>
    <col min="13027" max="13041" width="5.5" customWidth="1"/>
    <col min="13042" max="13042" width="3.83203125" customWidth="1"/>
    <col min="13043" max="13043" width="5.5" customWidth="1"/>
    <col min="13044" max="13058" width="5.33203125" customWidth="1"/>
    <col min="13059" max="13074" width="5.5" customWidth="1"/>
    <col min="13075" max="13075" width="6" customWidth="1"/>
    <col min="13076" max="13076" width="8" customWidth="1"/>
    <col min="13077" max="13077" width="7.5" customWidth="1"/>
    <col min="13078" max="13078" width="10" customWidth="1"/>
    <col min="13079" max="13079" width="7.83203125" customWidth="1"/>
    <col min="13080" max="13080" width="6.83203125" customWidth="1"/>
    <col min="13081" max="13081" width="8.1640625" customWidth="1"/>
    <col min="13082" max="13083" width="5.33203125" customWidth="1"/>
    <col min="13084" max="13084" width="4.6640625" customWidth="1"/>
    <col min="13085" max="13085" width="4" customWidth="1"/>
    <col min="13086" max="13086" width="0" hidden="1" customWidth="1"/>
    <col min="13087" max="13090" width="5.1640625" customWidth="1"/>
    <col min="13091" max="13091" width="0" hidden="1" customWidth="1"/>
    <col min="13092" max="13092" width="5.1640625" customWidth="1"/>
    <col min="13093" max="13093" width="6" customWidth="1"/>
    <col min="13094" max="13094" width="6.83203125" customWidth="1"/>
    <col min="13095" max="13096" width="11.5" customWidth="1"/>
    <col min="13097" max="13097" width="8.5" customWidth="1"/>
    <col min="13098" max="13098" width="9" customWidth="1"/>
    <col min="13099" max="13099" width="8.33203125" customWidth="1"/>
    <col min="13100" max="13100" width="16.5" customWidth="1"/>
    <col min="13101" max="13101" width="6" customWidth="1"/>
    <col min="13102" max="13102" width="20.33203125" customWidth="1"/>
    <col min="13103" max="13103" width="5.1640625" bestFit="1" customWidth="1"/>
    <col min="13104" max="13104" width="20" customWidth="1"/>
    <col min="13105" max="13105" width="5.1640625" bestFit="1" customWidth="1"/>
    <col min="13106" max="13106" width="6.83203125" customWidth="1"/>
    <col min="13107" max="13107" width="14.6640625" customWidth="1"/>
    <col min="13108" max="13108" width="11" customWidth="1"/>
    <col min="13109" max="13118" width="8.1640625" customWidth="1"/>
    <col min="13119" max="13119" width="0" hidden="1" customWidth="1"/>
    <col min="13120" max="13123" width="8.1640625" customWidth="1"/>
    <col min="13124" max="13124" width="0" hidden="1" customWidth="1"/>
    <col min="13280" max="13280" width="10.5" bestFit="1" customWidth="1"/>
    <col min="13281" max="13281" width="4.33203125" bestFit="1" customWidth="1"/>
    <col min="13282" max="13282" width="41.5" bestFit="1" customWidth="1"/>
    <col min="13283" max="13297" width="5.5" customWidth="1"/>
    <col min="13298" max="13298" width="3.83203125" customWidth="1"/>
    <col min="13299" max="13299" width="5.5" customWidth="1"/>
    <col min="13300" max="13314" width="5.33203125" customWidth="1"/>
    <col min="13315" max="13330" width="5.5" customWidth="1"/>
    <col min="13331" max="13331" width="6" customWidth="1"/>
    <col min="13332" max="13332" width="8" customWidth="1"/>
    <col min="13333" max="13333" width="7.5" customWidth="1"/>
    <col min="13334" max="13334" width="10" customWidth="1"/>
    <col min="13335" max="13335" width="7.83203125" customWidth="1"/>
    <col min="13336" max="13336" width="6.83203125" customWidth="1"/>
    <col min="13337" max="13337" width="8.1640625" customWidth="1"/>
    <col min="13338" max="13339" width="5.33203125" customWidth="1"/>
    <col min="13340" max="13340" width="4.6640625" customWidth="1"/>
    <col min="13341" max="13341" width="4" customWidth="1"/>
    <col min="13342" max="13342" width="0" hidden="1" customWidth="1"/>
    <col min="13343" max="13346" width="5.1640625" customWidth="1"/>
    <col min="13347" max="13347" width="0" hidden="1" customWidth="1"/>
    <col min="13348" max="13348" width="5.1640625" customWidth="1"/>
    <col min="13349" max="13349" width="6" customWidth="1"/>
    <col min="13350" max="13350" width="6.83203125" customWidth="1"/>
    <col min="13351" max="13352" width="11.5" customWidth="1"/>
    <col min="13353" max="13353" width="8.5" customWidth="1"/>
    <col min="13354" max="13354" width="9" customWidth="1"/>
    <col min="13355" max="13355" width="8.33203125" customWidth="1"/>
    <col min="13356" max="13356" width="16.5" customWidth="1"/>
    <col min="13357" max="13357" width="6" customWidth="1"/>
    <col min="13358" max="13358" width="20.33203125" customWidth="1"/>
    <col min="13359" max="13359" width="5.1640625" bestFit="1" customWidth="1"/>
    <col min="13360" max="13360" width="20" customWidth="1"/>
    <col min="13361" max="13361" width="5.1640625" bestFit="1" customWidth="1"/>
    <col min="13362" max="13362" width="6.83203125" customWidth="1"/>
    <col min="13363" max="13363" width="14.6640625" customWidth="1"/>
    <col min="13364" max="13364" width="11" customWidth="1"/>
    <col min="13365" max="13374" width="8.1640625" customWidth="1"/>
    <col min="13375" max="13375" width="0" hidden="1" customWidth="1"/>
    <col min="13376" max="13379" width="8.1640625" customWidth="1"/>
    <col min="13380" max="13380" width="0" hidden="1" customWidth="1"/>
    <col min="13536" max="13536" width="10.5" bestFit="1" customWidth="1"/>
    <col min="13537" max="13537" width="4.33203125" bestFit="1" customWidth="1"/>
    <col min="13538" max="13538" width="41.5" bestFit="1" customWidth="1"/>
    <col min="13539" max="13553" width="5.5" customWidth="1"/>
    <col min="13554" max="13554" width="3.83203125" customWidth="1"/>
    <col min="13555" max="13555" width="5.5" customWidth="1"/>
    <col min="13556" max="13570" width="5.33203125" customWidth="1"/>
    <col min="13571" max="13586" width="5.5" customWidth="1"/>
    <col min="13587" max="13587" width="6" customWidth="1"/>
    <col min="13588" max="13588" width="8" customWidth="1"/>
    <col min="13589" max="13589" width="7.5" customWidth="1"/>
    <col min="13590" max="13590" width="10" customWidth="1"/>
    <col min="13591" max="13591" width="7.83203125" customWidth="1"/>
    <col min="13592" max="13592" width="6.83203125" customWidth="1"/>
    <col min="13593" max="13593" width="8.1640625" customWidth="1"/>
    <col min="13594" max="13595" width="5.33203125" customWidth="1"/>
    <col min="13596" max="13596" width="4.6640625" customWidth="1"/>
    <col min="13597" max="13597" width="4" customWidth="1"/>
    <col min="13598" max="13598" width="0" hidden="1" customWidth="1"/>
    <col min="13599" max="13602" width="5.1640625" customWidth="1"/>
    <col min="13603" max="13603" width="0" hidden="1" customWidth="1"/>
    <col min="13604" max="13604" width="5.1640625" customWidth="1"/>
    <col min="13605" max="13605" width="6" customWidth="1"/>
    <col min="13606" max="13606" width="6.83203125" customWidth="1"/>
    <col min="13607" max="13608" width="11.5" customWidth="1"/>
    <col min="13609" max="13609" width="8.5" customWidth="1"/>
    <col min="13610" max="13610" width="9" customWidth="1"/>
    <col min="13611" max="13611" width="8.33203125" customWidth="1"/>
    <col min="13612" max="13612" width="16.5" customWidth="1"/>
    <col min="13613" max="13613" width="6" customWidth="1"/>
    <col min="13614" max="13614" width="20.33203125" customWidth="1"/>
    <col min="13615" max="13615" width="5.1640625" bestFit="1" customWidth="1"/>
    <col min="13616" max="13616" width="20" customWidth="1"/>
    <col min="13617" max="13617" width="5.1640625" bestFit="1" customWidth="1"/>
    <col min="13618" max="13618" width="6.83203125" customWidth="1"/>
    <col min="13619" max="13619" width="14.6640625" customWidth="1"/>
    <col min="13620" max="13620" width="11" customWidth="1"/>
    <col min="13621" max="13630" width="8.1640625" customWidth="1"/>
    <col min="13631" max="13631" width="0" hidden="1" customWidth="1"/>
    <col min="13632" max="13635" width="8.1640625" customWidth="1"/>
    <col min="13636" max="13636" width="0" hidden="1" customWidth="1"/>
    <col min="13792" max="13792" width="10.5" bestFit="1" customWidth="1"/>
    <col min="13793" max="13793" width="4.33203125" bestFit="1" customWidth="1"/>
    <col min="13794" max="13794" width="41.5" bestFit="1" customWidth="1"/>
    <col min="13795" max="13809" width="5.5" customWidth="1"/>
    <col min="13810" max="13810" width="3.83203125" customWidth="1"/>
    <col min="13811" max="13811" width="5.5" customWidth="1"/>
    <col min="13812" max="13826" width="5.33203125" customWidth="1"/>
    <col min="13827" max="13842" width="5.5" customWidth="1"/>
    <col min="13843" max="13843" width="6" customWidth="1"/>
    <col min="13844" max="13844" width="8" customWidth="1"/>
    <col min="13845" max="13845" width="7.5" customWidth="1"/>
    <col min="13846" max="13846" width="10" customWidth="1"/>
    <col min="13847" max="13847" width="7.83203125" customWidth="1"/>
    <col min="13848" max="13848" width="6.83203125" customWidth="1"/>
    <col min="13849" max="13849" width="8.1640625" customWidth="1"/>
    <col min="13850" max="13851" width="5.33203125" customWidth="1"/>
    <col min="13852" max="13852" width="4.6640625" customWidth="1"/>
    <col min="13853" max="13853" width="4" customWidth="1"/>
    <col min="13854" max="13854" width="0" hidden="1" customWidth="1"/>
    <col min="13855" max="13858" width="5.1640625" customWidth="1"/>
    <col min="13859" max="13859" width="0" hidden="1" customWidth="1"/>
    <col min="13860" max="13860" width="5.1640625" customWidth="1"/>
    <col min="13861" max="13861" width="6" customWidth="1"/>
    <col min="13862" max="13862" width="6.83203125" customWidth="1"/>
    <col min="13863" max="13864" width="11.5" customWidth="1"/>
    <col min="13865" max="13865" width="8.5" customWidth="1"/>
    <col min="13866" max="13866" width="9" customWidth="1"/>
    <col min="13867" max="13867" width="8.33203125" customWidth="1"/>
    <col min="13868" max="13868" width="16.5" customWidth="1"/>
    <col min="13869" max="13869" width="6" customWidth="1"/>
    <col min="13870" max="13870" width="20.33203125" customWidth="1"/>
    <col min="13871" max="13871" width="5.1640625" bestFit="1" customWidth="1"/>
    <col min="13872" max="13872" width="20" customWidth="1"/>
    <col min="13873" max="13873" width="5.1640625" bestFit="1" customWidth="1"/>
    <col min="13874" max="13874" width="6.83203125" customWidth="1"/>
    <col min="13875" max="13875" width="14.6640625" customWidth="1"/>
    <col min="13876" max="13876" width="11" customWidth="1"/>
    <col min="13877" max="13886" width="8.1640625" customWidth="1"/>
    <col min="13887" max="13887" width="0" hidden="1" customWidth="1"/>
    <col min="13888" max="13891" width="8.1640625" customWidth="1"/>
    <col min="13892" max="13892" width="0" hidden="1" customWidth="1"/>
    <col min="14048" max="14048" width="10.5" bestFit="1" customWidth="1"/>
    <col min="14049" max="14049" width="4.33203125" bestFit="1" customWidth="1"/>
    <col min="14050" max="14050" width="41.5" bestFit="1" customWidth="1"/>
    <col min="14051" max="14065" width="5.5" customWidth="1"/>
    <col min="14066" max="14066" width="3.83203125" customWidth="1"/>
    <col min="14067" max="14067" width="5.5" customWidth="1"/>
    <col min="14068" max="14082" width="5.33203125" customWidth="1"/>
    <col min="14083" max="14098" width="5.5" customWidth="1"/>
    <col min="14099" max="14099" width="6" customWidth="1"/>
    <col min="14100" max="14100" width="8" customWidth="1"/>
    <col min="14101" max="14101" width="7.5" customWidth="1"/>
    <col min="14102" max="14102" width="10" customWidth="1"/>
    <col min="14103" max="14103" width="7.83203125" customWidth="1"/>
    <col min="14104" max="14104" width="6.83203125" customWidth="1"/>
    <col min="14105" max="14105" width="8.1640625" customWidth="1"/>
    <col min="14106" max="14107" width="5.33203125" customWidth="1"/>
    <col min="14108" max="14108" width="4.6640625" customWidth="1"/>
    <col min="14109" max="14109" width="4" customWidth="1"/>
    <col min="14110" max="14110" width="0" hidden="1" customWidth="1"/>
    <col min="14111" max="14114" width="5.1640625" customWidth="1"/>
    <col min="14115" max="14115" width="0" hidden="1" customWidth="1"/>
    <col min="14116" max="14116" width="5.1640625" customWidth="1"/>
    <col min="14117" max="14117" width="6" customWidth="1"/>
    <col min="14118" max="14118" width="6.83203125" customWidth="1"/>
    <col min="14119" max="14120" width="11.5" customWidth="1"/>
    <col min="14121" max="14121" width="8.5" customWidth="1"/>
    <col min="14122" max="14122" width="9" customWidth="1"/>
    <col min="14123" max="14123" width="8.33203125" customWidth="1"/>
    <col min="14124" max="14124" width="16.5" customWidth="1"/>
    <col min="14125" max="14125" width="6" customWidth="1"/>
    <col min="14126" max="14126" width="20.33203125" customWidth="1"/>
    <col min="14127" max="14127" width="5.1640625" bestFit="1" customWidth="1"/>
    <col min="14128" max="14128" width="20" customWidth="1"/>
    <col min="14129" max="14129" width="5.1640625" bestFit="1" customWidth="1"/>
    <col min="14130" max="14130" width="6.83203125" customWidth="1"/>
    <col min="14131" max="14131" width="14.6640625" customWidth="1"/>
    <col min="14132" max="14132" width="11" customWidth="1"/>
    <col min="14133" max="14142" width="8.1640625" customWidth="1"/>
    <col min="14143" max="14143" width="0" hidden="1" customWidth="1"/>
    <col min="14144" max="14147" width="8.1640625" customWidth="1"/>
    <col min="14148" max="14148" width="0" hidden="1" customWidth="1"/>
    <col min="14304" max="14304" width="10.5" bestFit="1" customWidth="1"/>
    <col min="14305" max="14305" width="4.33203125" bestFit="1" customWidth="1"/>
    <col min="14306" max="14306" width="41.5" bestFit="1" customWidth="1"/>
    <col min="14307" max="14321" width="5.5" customWidth="1"/>
    <col min="14322" max="14322" width="3.83203125" customWidth="1"/>
    <col min="14323" max="14323" width="5.5" customWidth="1"/>
    <col min="14324" max="14338" width="5.33203125" customWidth="1"/>
    <col min="14339" max="14354" width="5.5" customWidth="1"/>
    <col min="14355" max="14355" width="6" customWidth="1"/>
    <col min="14356" max="14356" width="8" customWidth="1"/>
    <col min="14357" max="14357" width="7.5" customWidth="1"/>
    <col min="14358" max="14358" width="10" customWidth="1"/>
    <col min="14359" max="14359" width="7.83203125" customWidth="1"/>
    <col min="14360" max="14360" width="6.83203125" customWidth="1"/>
    <col min="14361" max="14361" width="8.1640625" customWidth="1"/>
    <col min="14362" max="14363" width="5.33203125" customWidth="1"/>
    <col min="14364" max="14364" width="4.6640625" customWidth="1"/>
    <col min="14365" max="14365" width="4" customWidth="1"/>
    <col min="14366" max="14366" width="0" hidden="1" customWidth="1"/>
    <col min="14367" max="14370" width="5.1640625" customWidth="1"/>
    <col min="14371" max="14371" width="0" hidden="1" customWidth="1"/>
    <col min="14372" max="14372" width="5.1640625" customWidth="1"/>
    <col min="14373" max="14373" width="6" customWidth="1"/>
    <col min="14374" max="14374" width="6.83203125" customWidth="1"/>
    <col min="14375" max="14376" width="11.5" customWidth="1"/>
    <col min="14377" max="14377" width="8.5" customWidth="1"/>
    <col min="14378" max="14378" width="9" customWidth="1"/>
    <col min="14379" max="14379" width="8.33203125" customWidth="1"/>
    <col min="14380" max="14380" width="16.5" customWidth="1"/>
    <col min="14381" max="14381" width="6" customWidth="1"/>
    <col min="14382" max="14382" width="20.33203125" customWidth="1"/>
    <col min="14383" max="14383" width="5.1640625" bestFit="1" customWidth="1"/>
    <col min="14384" max="14384" width="20" customWidth="1"/>
    <col min="14385" max="14385" width="5.1640625" bestFit="1" customWidth="1"/>
    <col min="14386" max="14386" width="6.83203125" customWidth="1"/>
    <col min="14387" max="14387" width="14.6640625" customWidth="1"/>
    <col min="14388" max="14388" width="11" customWidth="1"/>
    <col min="14389" max="14398" width="8.1640625" customWidth="1"/>
    <col min="14399" max="14399" width="0" hidden="1" customWidth="1"/>
    <col min="14400" max="14403" width="8.1640625" customWidth="1"/>
    <col min="14404" max="14404" width="0" hidden="1" customWidth="1"/>
    <col min="14560" max="14560" width="10.5" bestFit="1" customWidth="1"/>
    <col min="14561" max="14561" width="4.33203125" bestFit="1" customWidth="1"/>
    <col min="14562" max="14562" width="41.5" bestFit="1" customWidth="1"/>
    <col min="14563" max="14577" width="5.5" customWidth="1"/>
    <col min="14578" max="14578" width="3.83203125" customWidth="1"/>
    <col min="14579" max="14579" width="5.5" customWidth="1"/>
    <col min="14580" max="14594" width="5.33203125" customWidth="1"/>
    <col min="14595" max="14610" width="5.5" customWidth="1"/>
    <col min="14611" max="14611" width="6" customWidth="1"/>
    <col min="14612" max="14612" width="8" customWidth="1"/>
    <col min="14613" max="14613" width="7.5" customWidth="1"/>
    <col min="14614" max="14614" width="10" customWidth="1"/>
    <col min="14615" max="14615" width="7.83203125" customWidth="1"/>
    <col min="14616" max="14616" width="6.83203125" customWidth="1"/>
    <col min="14617" max="14617" width="8.1640625" customWidth="1"/>
    <col min="14618" max="14619" width="5.33203125" customWidth="1"/>
    <col min="14620" max="14620" width="4.6640625" customWidth="1"/>
    <col min="14621" max="14621" width="4" customWidth="1"/>
    <col min="14622" max="14622" width="0" hidden="1" customWidth="1"/>
    <col min="14623" max="14626" width="5.1640625" customWidth="1"/>
    <col min="14627" max="14627" width="0" hidden="1" customWidth="1"/>
    <col min="14628" max="14628" width="5.1640625" customWidth="1"/>
    <col min="14629" max="14629" width="6" customWidth="1"/>
    <col min="14630" max="14630" width="6.83203125" customWidth="1"/>
    <col min="14631" max="14632" width="11.5" customWidth="1"/>
    <col min="14633" max="14633" width="8.5" customWidth="1"/>
    <col min="14634" max="14634" width="9" customWidth="1"/>
    <col min="14635" max="14635" width="8.33203125" customWidth="1"/>
    <col min="14636" max="14636" width="16.5" customWidth="1"/>
    <col min="14637" max="14637" width="6" customWidth="1"/>
    <col min="14638" max="14638" width="20.33203125" customWidth="1"/>
    <col min="14639" max="14639" width="5.1640625" bestFit="1" customWidth="1"/>
    <col min="14640" max="14640" width="20" customWidth="1"/>
    <col min="14641" max="14641" width="5.1640625" bestFit="1" customWidth="1"/>
    <col min="14642" max="14642" width="6.83203125" customWidth="1"/>
    <col min="14643" max="14643" width="14.6640625" customWidth="1"/>
    <col min="14644" max="14644" width="11" customWidth="1"/>
    <col min="14645" max="14654" width="8.1640625" customWidth="1"/>
    <col min="14655" max="14655" width="0" hidden="1" customWidth="1"/>
    <col min="14656" max="14659" width="8.1640625" customWidth="1"/>
    <col min="14660" max="14660" width="0" hidden="1" customWidth="1"/>
    <col min="14816" max="14816" width="10.5" bestFit="1" customWidth="1"/>
    <col min="14817" max="14817" width="4.33203125" bestFit="1" customWidth="1"/>
    <col min="14818" max="14818" width="41.5" bestFit="1" customWidth="1"/>
    <col min="14819" max="14833" width="5.5" customWidth="1"/>
    <col min="14834" max="14834" width="3.83203125" customWidth="1"/>
    <col min="14835" max="14835" width="5.5" customWidth="1"/>
    <col min="14836" max="14850" width="5.33203125" customWidth="1"/>
    <col min="14851" max="14866" width="5.5" customWidth="1"/>
    <col min="14867" max="14867" width="6" customWidth="1"/>
    <col min="14868" max="14868" width="8" customWidth="1"/>
    <col min="14869" max="14869" width="7.5" customWidth="1"/>
    <col min="14870" max="14870" width="10" customWidth="1"/>
    <col min="14871" max="14871" width="7.83203125" customWidth="1"/>
    <col min="14872" max="14872" width="6.83203125" customWidth="1"/>
    <col min="14873" max="14873" width="8.1640625" customWidth="1"/>
    <col min="14874" max="14875" width="5.33203125" customWidth="1"/>
    <col min="14876" max="14876" width="4.6640625" customWidth="1"/>
    <col min="14877" max="14877" width="4" customWidth="1"/>
    <col min="14878" max="14878" width="0" hidden="1" customWidth="1"/>
    <col min="14879" max="14882" width="5.1640625" customWidth="1"/>
    <col min="14883" max="14883" width="0" hidden="1" customWidth="1"/>
    <col min="14884" max="14884" width="5.1640625" customWidth="1"/>
    <col min="14885" max="14885" width="6" customWidth="1"/>
    <col min="14886" max="14886" width="6.83203125" customWidth="1"/>
    <col min="14887" max="14888" width="11.5" customWidth="1"/>
    <col min="14889" max="14889" width="8.5" customWidth="1"/>
    <col min="14890" max="14890" width="9" customWidth="1"/>
    <col min="14891" max="14891" width="8.33203125" customWidth="1"/>
    <col min="14892" max="14892" width="16.5" customWidth="1"/>
    <col min="14893" max="14893" width="6" customWidth="1"/>
    <col min="14894" max="14894" width="20.33203125" customWidth="1"/>
    <col min="14895" max="14895" width="5.1640625" bestFit="1" customWidth="1"/>
    <col min="14896" max="14896" width="20" customWidth="1"/>
    <col min="14897" max="14897" width="5.1640625" bestFit="1" customWidth="1"/>
    <col min="14898" max="14898" width="6.83203125" customWidth="1"/>
    <col min="14899" max="14899" width="14.6640625" customWidth="1"/>
    <col min="14900" max="14900" width="11" customWidth="1"/>
    <col min="14901" max="14910" width="8.1640625" customWidth="1"/>
    <col min="14911" max="14911" width="0" hidden="1" customWidth="1"/>
    <col min="14912" max="14915" width="8.1640625" customWidth="1"/>
    <col min="14916" max="14916" width="0" hidden="1" customWidth="1"/>
    <col min="15072" max="15072" width="10.5" bestFit="1" customWidth="1"/>
    <col min="15073" max="15073" width="4.33203125" bestFit="1" customWidth="1"/>
    <col min="15074" max="15074" width="41.5" bestFit="1" customWidth="1"/>
    <col min="15075" max="15089" width="5.5" customWidth="1"/>
    <col min="15090" max="15090" width="3.83203125" customWidth="1"/>
    <col min="15091" max="15091" width="5.5" customWidth="1"/>
    <col min="15092" max="15106" width="5.33203125" customWidth="1"/>
    <col min="15107" max="15122" width="5.5" customWidth="1"/>
    <col min="15123" max="15123" width="6" customWidth="1"/>
    <col min="15124" max="15124" width="8" customWidth="1"/>
    <col min="15125" max="15125" width="7.5" customWidth="1"/>
    <col min="15126" max="15126" width="10" customWidth="1"/>
    <col min="15127" max="15127" width="7.83203125" customWidth="1"/>
    <col min="15128" max="15128" width="6.83203125" customWidth="1"/>
    <col min="15129" max="15129" width="8.1640625" customWidth="1"/>
    <col min="15130" max="15131" width="5.33203125" customWidth="1"/>
    <col min="15132" max="15132" width="4.6640625" customWidth="1"/>
    <col min="15133" max="15133" width="4" customWidth="1"/>
    <col min="15134" max="15134" width="0" hidden="1" customWidth="1"/>
    <col min="15135" max="15138" width="5.1640625" customWidth="1"/>
    <col min="15139" max="15139" width="0" hidden="1" customWidth="1"/>
    <col min="15140" max="15140" width="5.1640625" customWidth="1"/>
    <col min="15141" max="15141" width="6" customWidth="1"/>
    <col min="15142" max="15142" width="6.83203125" customWidth="1"/>
    <col min="15143" max="15144" width="11.5" customWidth="1"/>
    <col min="15145" max="15145" width="8.5" customWidth="1"/>
    <col min="15146" max="15146" width="9" customWidth="1"/>
    <col min="15147" max="15147" width="8.33203125" customWidth="1"/>
    <col min="15148" max="15148" width="16.5" customWidth="1"/>
    <col min="15149" max="15149" width="6" customWidth="1"/>
    <col min="15150" max="15150" width="20.33203125" customWidth="1"/>
    <col min="15151" max="15151" width="5.1640625" bestFit="1" customWidth="1"/>
    <col min="15152" max="15152" width="20" customWidth="1"/>
    <col min="15153" max="15153" width="5.1640625" bestFit="1" customWidth="1"/>
    <col min="15154" max="15154" width="6.83203125" customWidth="1"/>
    <col min="15155" max="15155" width="14.6640625" customWidth="1"/>
    <col min="15156" max="15156" width="11" customWidth="1"/>
    <col min="15157" max="15166" width="8.1640625" customWidth="1"/>
    <col min="15167" max="15167" width="0" hidden="1" customWidth="1"/>
    <col min="15168" max="15171" width="8.1640625" customWidth="1"/>
    <col min="15172" max="15172" width="0" hidden="1" customWidth="1"/>
    <col min="15328" max="15328" width="10.5" bestFit="1" customWidth="1"/>
    <col min="15329" max="15329" width="4.33203125" bestFit="1" customWidth="1"/>
    <col min="15330" max="15330" width="41.5" bestFit="1" customWidth="1"/>
    <col min="15331" max="15345" width="5.5" customWidth="1"/>
    <col min="15346" max="15346" width="3.83203125" customWidth="1"/>
    <col min="15347" max="15347" width="5.5" customWidth="1"/>
    <col min="15348" max="15362" width="5.33203125" customWidth="1"/>
    <col min="15363" max="15378" width="5.5" customWidth="1"/>
    <col min="15379" max="15379" width="6" customWidth="1"/>
    <col min="15380" max="15380" width="8" customWidth="1"/>
    <col min="15381" max="15381" width="7.5" customWidth="1"/>
    <col min="15382" max="15382" width="10" customWidth="1"/>
    <col min="15383" max="15383" width="7.83203125" customWidth="1"/>
    <col min="15384" max="15384" width="6.83203125" customWidth="1"/>
    <col min="15385" max="15385" width="8.1640625" customWidth="1"/>
    <col min="15386" max="15387" width="5.33203125" customWidth="1"/>
    <col min="15388" max="15388" width="4.6640625" customWidth="1"/>
    <col min="15389" max="15389" width="4" customWidth="1"/>
    <col min="15390" max="15390" width="0" hidden="1" customWidth="1"/>
    <col min="15391" max="15394" width="5.1640625" customWidth="1"/>
    <col min="15395" max="15395" width="0" hidden="1" customWidth="1"/>
    <col min="15396" max="15396" width="5.1640625" customWidth="1"/>
    <col min="15397" max="15397" width="6" customWidth="1"/>
    <col min="15398" max="15398" width="6.83203125" customWidth="1"/>
    <col min="15399" max="15400" width="11.5" customWidth="1"/>
    <col min="15401" max="15401" width="8.5" customWidth="1"/>
    <col min="15402" max="15402" width="9" customWidth="1"/>
    <col min="15403" max="15403" width="8.33203125" customWidth="1"/>
    <col min="15404" max="15404" width="16.5" customWidth="1"/>
    <col min="15405" max="15405" width="6" customWidth="1"/>
    <col min="15406" max="15406" width="20.33203125" customWidth="1"/>
    <col min="15407" max="15407" width="5.1640625" bestFit="1" customWidth="1"/>
    <col min="15408" max="15408" width="20" customWidth="1"/>
    <col min="15409" max="15409" width="5.1640625" bestFit="1" customWidth="1"/>
    <col min="15410" max="15410" width="6.83203125" customWidth="1"/>
    <col min="15411" max="15411" width="14.6640625" customWidth="1"/>
    <col min="15412" max="15412" width="11" customWidth="1"/>
    <col min="15413" max="15422" width="8.1640625" customWidth="1"/>
    <col min="15423" max="15423" width="0" hidden="1" customWidth="1"/>
    <col min="15424" max="15427" width="8.1640625" customWidth="1"/>
    <col min="15428" max="15428" width="0" hidden="1" customWidth="1"/>
    <col min="15584" max="15584" width="10.5" bestFit="1" customWidth="1"/>
    <col min="15585" max="15585" width="4.33203125" bestFit="1" customWidth="1"/>
    <col min="15586" max="15586" width="41.5" bestFit="1" customWidth="1"/>
    <col min="15587" max="15601" width="5.5" customWidth="1"/>
    <col min="15602" max="15602" width="3.83203125" customWidth="1"/>
    <col min="15603" max="15603" width="5.5" customWidth="1"/>
    <col min="15604" max="15618" width="5.33203125" customWidth="1"/>
    <col min="15619" max="15634" width="5.5" customWidth="1"/>
    <col min="15635" max="15635" width="6" customWidth="1"/>
    <col min="15636" max="15636" width="8" customWidth="1"/>
    <col min="15637" max="15637" width="7.5" customWidth="1"/>
    <col min="15638" max="15638" width="10" customWidth="1"/>
    <col min="15639" max="15639" width="7.83203125" customWidth="1"/>
    <col min="15640" max="15640" width="6.83203125" customWidth="1"/>
    <col min="15641" max="15641" width="8.1640625" customWidth="1"/>
    <col min="15642" max="15643" width="5.33203125" customWidth="1"/>
    <col min="15644" max="15644" width="4.6640625" customWidth="1"/>
    <col min="15645" max="15645" width="4" customWidth="1"/>
    <col min="15646" max="15646" width="0" hidden="1" customWidth="1"/>
    <col min="15647" max="15650" width="5.1640625" customWidth="1"/>
    <col min="15651" max="15651" width="0" hidden="1" customWidth="1"/>
    <col min="15652" max="15652" width="5.1640625" customWidth="1"/>
    <col min="15653" max="15653" width="6" customWidth="1"/>
    <col min="15654" max="15654" width="6.83203125" customWidth="1"/>
    <col min="15655" max="15656" width="11.5" customWidth="1"/>
    <col min="15657" max="15657" width="8.5" customWidth="1"/>
    <col min="15658" max="15658" width="9" customWidth="1"/>
    <col min="15659" max="15659" width="8.33203125" customWidth="1"/>
    <col min="15660" max="15660" width="16.5" customWidth="1"/>
    <col min="15661" max="15661" width="6" customWidth="1"/>
    <col min="15662" max="15662" width="20.33203125" customWidth="1"/>
    <col min="15663" max="15663" width="5.1640625" bestFit="1" customWidth="1"/>
    <col min="15664" max="15664" width="20" customWidth="1"/>
    <col min="15665" max="15665" width="5.1640625" bestFit="1" customWidth="1"/>
    <col min="15666" max="15666" width="6.83203125" customWidth="1"/>
    <col min="15667" max="15667" width="14.6640625" customWidth="1"/>
    <col min="15668" max="15668" width="11" customWidth="1"/>
    <col min="15669" max="15678" width="8.1640625" customWidth="1"/>
    <col min="15679" max="15679" width="0" hidden="1" customWidth="1"/>
    <col min="15680" max="15683" width="8.1640625" customWidth="1"/>
    <col min="15684" max="15684" width="0" hidden="1" customWidth="1"/>
    <col min="15840" max="15840" width="10.5" bestFit="1" customWidth="1"/>
    <col min="15841" max="15841" width="4.33203125" bestFit="1" customWidth="1"/>
    <col min="15842" max="15842" width="41.5" bestFit="1" customWidth="1"/>
    <col min="15843" max="15857" width="5.5" customWidth="1"/>
    <col min="15858" max="15858" width="3.83203125" customWidth="1"/>
    <col min="15859" max="15859" width="5.5" customWidth="1"/>
    <col min="15860" max="15874" width="5.33203125" customWidth="1"/>
    <col min="15875" max="15890" width="5.5" customWidth="1"/>
    <col min="15891" max="15891" width="6" customWidth="1"/>
    <col min="15892" max="15892" width="8" customWidth="1"/>
    <col min="15893" max="15893" width="7.5" customWidth="1"/>
    <col min="15894" max="15894" width="10" customWidth="1"/>
    <col min="15895" max="15895" width="7.83203125" customWidth="1"/>
    <col min="15896" max="15896" width="6.83203125" customWidth="1"/>
    <col min="15897" max="15897" width="8.1640625" customWidth="1"/>
    <col min="15898" max="15899" width="5.33203125" customWidth="1"/>
    <col min="15900" max="15900" width="4.6640625" customWidth="1"/>
    <col min="15901" max="15901" width="4" customWidth="1"/>
    <col min="15902" max="15902" width="0" hidden="1" customWidth="1"/>
    <col min="15903" max="15906" width="5.1640625" customWidth="1"/>
    <col min="15907" max="15907" width="0" hidden="1" customWidth="1"/>
    <col min="15908" max="15908" width="5.1640625" customWidth="1"/>
    <col min="15909" max="15909" width="6" customWidth="1"/>
    <col min="15910" max="15910" width="6.83203125" customWidth="1"/>
    <col min="15911" max="15912" width="11.5" customWidth="1"/>
    <col min="15913" max="15913" width="8.5" customWidth="1"/>
    <col min="15914" max="15914" width="9" customWidth="1"/>
    <col min="15915" max="15915" width="8.33203125" customWidth="1"/>
    <col min="15916" max="15916" width="16.5" customWidth="1"/>
    <col min="15917" max="15917" width="6" customWidth="1"/>
    <col min="15918" max="15918" width="20.33203125" customWidth="1"/>
    <col min="15919" max="15919" width="5.1640625" bestFit="1" customWidth="1"/>
    <col min="15920" max="15920" width="20" customWidth="1"/>
    <col min="15921" max="15921" width="5.1640625" bestFit="1" customWidth="1"/>
    <col min="15922" max="15922" width="6.83203125" customWidth="1"/>
    <col min="15923" max="15923" width="14.6640625" customWidth="1"/>
    <col min="15924" max="15924" width="11" customWidth="1"/>
    <col min="15925" max="15934" width="8.1640625" customWidth="1"/>
    <col min="15935" max="15935" width="0" hidden="1" customWidth="1"/>
    <col min="15936" max="15939" width="8.1640625" customWidth="1"/>
    <col min="15940" max="15940" width="0" hidden="1" customWidth="1"/>
    <col min="16096" max="16096" width="10.5" bestFit="1" customWidth="1"/>
    <col min="16097" max="16097" width="4.33203125" bestFit="1" customWidth="1"/>
    <col min="16098" max="16098" width="41.5" bestFit="1" customWidth="1"/>
    <col min="16099" max="16113" width="5.5" customWidth="1"/>
    <col min="16114" max="16114" width="3.83203125" customWidth="1"/>
    <col min="16115" max="16115" width="5.5" customWidth="1"/>
    <col min="16116" max="16130" width="5.33203125" customWidth="1"/>
    <col min="16131" max="16146" width="5.5" customWidth="1"/>
    <col min="16147" max="16147" width="6" customWidth="1"/>
    <col min="16148" max="16148" width="8" customWidth="1"/>
    <col min="16149" max="16149" width="7.5" customWidth="1"/>
    <col min="16150" max="16150" width="10" customWidth="1"/>
    <col min="16151" max="16151" width="7.83203125" customWidth="1"/>
    <col min="16152" max="16152" width="6.83203125" customWidth="1"/>
    <col min="16153" max="16153" width="8.1640625" customWidth="1"/>
    <col min="16154" max="16155" width="5.33203125" customWidth="1"/>
    <col min="16156" max="16156" width="4.6640625" customWidth="1"/>
    <col min="16157" max="16157" width="4" customWidth="1"/>
    <col min="16158" max="16158" width="0" hidden="1" customWidth="1"/>
    <col min="16159" max="16162" width="5.1640625" customWidth="1"/>
    <col min="16163" max="16163" width="0" hidden="1" customWidth="1"/>
    <col min="16164" max="16164" width="5.1640625" customWidth="1"/>
    <col min="16165" max="16165" width="6" customWidth="1"/>
    <col min="16166" max="16166" width="6.83203125" customWidth="1"/>
    <col min="16167" max="16168" width="11.5" customWidth="1"/>
    <col min="16169" max="16169" width="8.5" customWidth="1"/>
    <col min="16170" max="16170" width="9" customWidth="1"/>
    <col min="16171" max="16171" width="8.33203125" customWidth="1"/>
    <col min="16172" max="16172" width="16.5" customWidth="1"/>
    <col min="16173" max="16173" width="6" customWidth="1"/>
    <col min="16174" max="16174" width="20.33203125" customWidth="1"/>
    <col min="16175" max="16175" width="5.1640625" bestFit="1" customWidth="1"/>
    <col min="16176" max="16176" width="20" customWidth="1"/>
    <col min="16177" max="16177" width="5.1640625" bestFit="1" customWidth="1"/>
    <col min="16178" max="16178" width="6.83203125" customWidth="1"/>
    <col min="16179" max="16179" width="14.6640625" customWidth="1"/>
    <col min="16180" max="16180" width="11" customWidth="1"/>
    <col min="16181" max="16190" width="8.1640625" customWidth="1"/>
    <col min="16191" max="16191" width="0" hidden="1" customWidth="1"/>
    <col min="16192" max="16195" width="8.1640625" customWidth="1"/>
    <col min="16196" max="16196" width="0" hidden="1" customWidth="1"/>
  </cols>
  <sheetData>
    <row r="1" spans="1:124" ht="16" customHeight="1" thickBot="1" x14ac:dyDescent="0.25">
      <c r="F1" s="296" t="s">
        <v>108</v>
      </c>
      <c r="G1" s="297"/>
      <c r="H1" s="297"/>
      <c r="I1" s="298"/>
      <c r="K1" s="94"/>
      <c r="L1" s="94"/>
      <c r="M1" s="236"/>
      <c r="N1" s="294" t="s">
        <v>109</v>
      </c>
      <c r="O1" s="294"/>
      <c r="P1" s="294"/>
      <c r="Q1" s="294"/>
      <c r="R1" s="294"/>
      <c r="S1" s="294"/>
      <c r="T1" s="294"/>
      <c r="U1" s="294"/>
      <c r="V1" s="294"/>
      <c r="W1" s="294"/>
      <c r="X1" s="294"/>
      <c r="Y1" s="294"/>
      <c r="Z1" s="294"/>
      <c r="AA1" s="294"/>
      <c r="AB1" s="295"/>
      <c r="AC1" s="91"/>
      <c r="AD1" s="91"/>
      <c r="AE1" s="91"/>
      <c r="AF1" s="91"/>
      <c r="AG1" s="91"/>
      <c r="AI1" s="293" t="s">
        <v>55</v>
      </c>
      <c r="AJ1" s="294" t="s">
        <v>79</v>
      </c>
      <c r="AK1" s="294"/>
      <c r="AL1" s="294"/>
      <c r="AM1" s="294"/>
      <c r="AN1" s="294"/>
      <c r="AO1" s="294"/>
      <c r="AP1" s="294"/>
      <c r="AQ1" s="294"/>
      <c r="AR1" s="295"/>
      <c r="AS1" s="285" t="s">
        <v>48</v>
      </c>
      <c r="AT1" s="286"/>
      <c r="AU1" s="287" t="s">
        <v>49</v>
      </c>
      <c r="AV1" s="288"/>
      <c r="AW1" s="289" t="s">
        <v>50</v>
      </c>
      <c r="AX1" s="290"/>
      <c r="AZ1" s="67" t="s">
        <v>0</v>
      </c>
      <c r="BA1" s="67" t="s">
        <v>216</v>
      </c>
      <c r="BB1" s="67" t="s">
        <v>227</v>
      </c>
      <c r="BC1" s="67" t="s">
        <v>229</v>
      </c>
      <c r="BD1" s="147"/>
    </row>
    <row r="2" spans="1:124" ht="17" thickBot="1" x14ac:dyDescent="0.25">
      <c r="A2" t="s">
        <v>57</v>
      </c>
      <c r="B2" s="78" t="s">
        <v>200</v>
      </c>
      <c r="C2" s="193" t="s">
        <v>56</v>
      </c>
      <c r="D2" t="s">
        <v>201</v>
      </c>
      <c r="E2" s="194"/>
      <c r="F2" s="195">
        <f>CONFIGURACAO!$C$7</f>
        <v>2013</v>
      </c>
      <c r="G2" s="196">
        <f>CONFIGURACAO!$D$7</f>
        <v>2014</v>
      </c>
      <c r="H2" s="196">
        <f>CONFIGURACAO!$E$7</f>
        <v>2015</v>
      </c>
      <c r="I2" s="197">
        <f>CONFIGURACAO!$F$7</f>
        <v>2016</v>
      </c>
      <c r="J2" s="43"/>
      <c r="K2" s="94"/>
      <c r="L2" s="94"/>
      <c r="M2" s="95" t="s">
        <v>2</v>
      </c>
      <c r="N2" s="247" t="s">
        <v>3</v>
      </c>
      <c r="O2" s="198" t="s">
        <v>4</v>
      </c>
      <c r="P2" s="198" t="s">
        <v>5</v>
      </c>
      <c r="Q2" s="198" t="s">
        <v>6</v>
      </c>
      <c r="R2" s="198" t="s">
        <v>7</v>
      </c>
      <c r="S2" s="198" t="s">
        <v>8</v>
      </c>
      <c r="T2" s="198" t="s">
        <v>9</v>
      </c>
      <c r="U2" s="198" t="s">
        <v>10</v>
      </c>
      <c r="V2" s="198" t="s">
        <v>11</v>
      </c>
      <c r="W2" s="198" t="s">
        <v>12</v>
      </c>
      <c r="X2" s="198" t="s">
        <v>20</v>
      </c>
      <c r="Y2" s="198" t="s">
        <v>13</v>
      </c>
      <c r="Z2" s="199" t="s">
        <v>14</v>
      </c>
      <c r="AA2" s="198" t="s">
        <v>15</v>
      </c>
      <c r="AB2" s="248" t="s">
        <v>16</v>
      </c>
      <c r="AC2" s="120" t="s">
        <v>17</v>
      </c>
      <c r="AD2" s="121" t="s">
        <v>18</v>
      </c>
      <c r="AE2" s="238" t="s">
        <v>19</v>
      </c>
      <c r="AF2" s="237" t="s">
        <v>21</v>
      </c>
      <c r="AG2" s="91"/>
      <c r="AI2" s="69" t="s">
        <v>22</v>
      </c>
      <c r="AJ2" s="70" t="s">
        <v>8</v>
      </c>
      <c r="AK2" s="70" t="s">
        <v>9</v>
      </c>
      <c r="AL2" s="70" t="s">
        <v>34</v>
      </c>
      <c r="AM2" s="70" t="s">
        <v>12</v>
      </c>
      <c r="AN2" s="70" t="s">
        <v>244</v>
      </c>
      <c r="AO2" s="70" t="s">
        <v>23</v>
      </c>
      <c r="AP2" s="70" t="s">
        <v>15</v>
      </c>
      <c r="AQ2" s="70" t="s">
        <v>16</v>
      </c>
      <c r="AR2" s="71" t="s">
        <v>24</v>
      </c>
      <c r="AS2" s="303">
        <f>CONFIGURACAO!C12</f>
        <v>300</v>
      </c>
      <c r="AT2" s="304"/>
      <c r="AU2" s="305">
        <f>CONFIGURACAO!C13</f>
        <v>500</v>
      </c>
      <c r="AV2" s="306"/>
      <c r="AW2" s="307">
        <f>CONFIGURACAO!C14</f>
        <v>700</v>
      </c>
      <c r="AX2" s="308"/>
      <c r="AZ2" s="67" t="s">
        <v>25</v>
      </c>
      <c r="BA2" s="67" t="s">
        <v>217</v>
      </c>
      <c r="BB2" s="67" t="s">
        <v>228</v>
      </c>
      <c r="BC2" s="67" t="s">
        <v>230</v>
      </c>
      <c r="BD2" s="147"/>
      <c r="BE2" s="3" t="s">
        <v>3</v>
      </c>
      <c r="BF2" s="3" t="s">
        <v>4</v>
      </c>
      <c r="BG2" s="4" t="s">
        <v>5</v>
      </c>
      <c r="BH2" s="4" t="s">
        <v>6</v>
      </c>
      <c r="BI2" s="4" t="s">
        <v>7</v>
      </c>
      <c r="BJ2" s="4" t="s">
        <v>8</v>
      </c>
      <c r="BK2" s="4" t="s">
        <v>9</v>
      </c>
      <c r="BL2" s="8" t="s">
        <v>10</v>
      </c>
      <c r="BM2" s="8" t="s">
        <v>11</v>
      </c>
      <c r="BN2" s="8" t="s">
        <v>12</v>
      </c>
      <c r="BO2" s="8" t="s">
        <v>20</v>
      </c>
      <c r="BP2" s="8" t="s">
        <v>13</v>
      </c>
      <c r="BQ2" s="8" t="s">
        <v>14</v>
      </c>
      <c r="BR2" s="8" t="s">
        <v>15</v>
      </c>
      <c r="BS2" s="33" t="s">
        <v>16</v>
      </c>
      <c r="BT2" s="43"/>
    </row>
    <row r="3" spans="1:124" s="32" customFormat="1" ht="16" customHeight="1" x14ac:dyDescent="0.2">
      <c r="A3" s="124" t="str">
        <f>CONFIGURACAO!$C$4</f>
        <v>AREA 21</v>
      </c>
      <c r="B3" s="125">
        <v>1</v>
      </c>
      <c r="C3" s="249" t="s">
        <v>280</v>
      </c>
      <c r="D3" s="126">
        <v>1</v>
      </c>
      <c r="E3" s="250" t="s">
        <v>338</v>
      </c>
      <c r="F3" s="250">
        <v>1</v>
      </c>
      <c r="G3" s="250">
        <v>1</v>
      </c>
      <c r="H3" s="250">
        <v>1</v>
      </c>
      <c r="I3" s="250">
        <v>1</v>
      </c>
      <c r="J3" s="87"/>
      <c r="K3" s="94" t="s">
        <v>143</v>
      </c>
      <c r="L3" s="94"/>
      <c r="M3" s="154">
        <f>IF(SUM(F3:I3)&gt;0,SUM(F3:I3),"")</f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2</v>
      </c>
      <c r="AC3" s="139">
        <f t="shared" ref="AC3:AC66" si="0">IFERROR((N3+O3),"")</f>
        <v>0</v>
      </c>
      <c r="AD3" s="140">
        <f t="shared" ref="AD3:AD66" si="1">IFERROR(AC3+P3,"")</f>
        <v>0</v>
      </c>
      <c r="AE3" s="143">
        <f>IFERROR((U3+V3),"")</f>
        <v>0</v>
      </c>
      <c r="AF3" s="144">
        <f>IFERROR((Y3+Z3),"")</f>
        <v>0</v>
      </c>
      <c r="AG3" s="278"/>
      <c r="AI3" s="37">
        <f>IFERROR(IF(M3&gt;0,(N3*CONFIGURACAO!$C$20)+(O3*CONFIGURACAO!$C$21)+(P3*CONFIGURACAO!$C$22)+(Q3*CONFIGURACAO!$C$23)+(R3*CONFIGURACAO!$C$24),""),"")</f>
        <v>0</v>
      </c>
      <c r="AJ3" s="38">
        <f>IF(S3=0,0,IF(CONFIGURACAO!$C$15="SIM",(IF(S3&gt;CONFIGURACAO!$C$16,CONFIGURACAO!$C$16*CONFIGURACAO!$C$25,S3*CONFIGURACAO!$C$25)),'PI AREA  P100'!S3*CONFIGURACAO!$C$25))</f>
        <v>0</v>
      </c>
      <c r="AK3" s="38">
        <f>IF(T3=0,0,IF(CONFIGURACAO!$C$17="SIM",(IF(T3&gt;CONFIGURACAO!$C$18,CONFIGURACAO!$C$18*CONFIGURACAO!$C$26,T3*CONFIGURACAO!$C$26)),'PI AREA  P100'!T3*CONFIGURACAO!$C$26))</f>
        <v>0</v>
      </c>
      <c r="AL3" s="38">
        <f>IFERROR(IF(M3&gt;0,(U3*CONFIGURACAO!$C$29)+(V3*CONFIGURACAO!$C$30),""),"")</f>
        <v>0</v>
      </c>
      <c r="AM3" s="38">
        <f>IF(W3=0,0,IF(CONFIGURACAO!$C$41="SIM",(IF(W3&gt;CONFIGURACAO!$C$41,CONFIGURACAO!$C$41*CONFIGURACAO!$C$31,W3*CONFIGURACAO!$C$31)),'PI AREA  P100'!W3*CONFIGURACAO!$C$31))</f>
        <v>0</v>
      </c>
      <c r="AN3" s="38">
        <f>IF(X3=0,0,IF(CONFIGURACAO!$C$39="SIM",(IF(X3&gt;CONFIGURACAO!$C$40,CONFIGURACAO!$C$40*CONFIGURACAO!$C$32,X3*CONFIGURACAO!$C$32)),'PI AREA  P100'!X3*CONFIGURACAO!$C$32))</f>
        <v>0</v>
      </c>
      <c r="AO3" s="38">
        <f>IFERROR(IF(M3&gt;0,(Y3*CONFIGURACAO!$C$33)+(Z3*CONFIGURACAO!$C$34),""),"")</f>
        <v>0</v>
      </c>
      <c r="AP3" s="38">
        <f>IF(AA3=0,0,IF(CONFIGURACAO!$C$46="SIM",(IF(AA3&gt;CONFIGURACAO!$C$47,CONFIGURACAO!$C$47*CONFIGURACAO!$C$35,AA3*CONFIGURACAO!$C$35)),'PI AREA  P100'!AA3*CONFIGURACAO!$C$35))</f>
        <v>0</v>
      </c>
      <c r="AQ3" s="38">
        <f>IF(AB3=0,0,IF(CONFIGURACAO!$C$44="SIM",(IF(AB3&gt;CONFIGURACAO!$C$45,CONFIGURACAO!$C$45*CONFIGURACAO!$C$36,AB3*CONFIGURACAO!$C$36)),'PI AREA  P100'!AB3*CONFIGURACAO!$C$36))</f>
        <v>20</v>
      </c>
      <c r="AR3" s="38">
        <f>IF(OR(M3=1,M3=2,M3=3,M3=4),SUM(AI3:AQ3),"")</f>
        <v>20</v>
      </c>
      <c r="AS3" s="68">
        <f>IF(AR3="","",$AR3-(($AS$2/CONFIGURACAO!$C$6)*$M3))</f>
        <v>-280</v>
      </c>
      <c r="AT3" s="73" t="str">
        <f t="shared" ref="AT3:AT66" si="2">IF(M3="","",IF(AS3&gt;=0,3,"NAO"))</f>
        <v>NAO</v>
      </c>
      <c r="AU3" s="75">
        <f>IF(AR3="","",$AR3-(($AU$2/CONFIGURACAO!$C$6)*$M3))</f>
        <v>-480</v>
      </c>
      <c r="AV3" s="76" t="str">
        <f t="shared" ref="AV3:AV66" si="3">IF(M3=""," ",IF(AU3&gt;=0,4,"NAO"))</f>
        <v>NAO</v>
      </c>
      <c r="AW3" s="74">
        <f>IF(AR3="","",$AR3-(($AW$2/CONFIGURACAO!$C$6)*$M3))</f>
        <v>-680</v>
      </c>
      <c r="AX3" s="72" t="str">
        <f t="shared" ref="AX3:AX66" si="4">IF(M3="","",IF(AW3&gt;=0,5,"NAO"))</f>
        <v>NAO</v>
      </c>
      <c r="AZ3" s="39">
        <f t="shared" ref="AZ3:AZ66" si="5">IF(AR3="","",(AR3/(SUM($AR$3:$AR$1204))*100))</f>
        <v>1.6892890626979636E-3</v>
      </c>
      <c r="BA3" s="146">
        <f t="shared" ref="BA3:BA66" si="6">IF(M3="","",SUM(N3:T3,U3:X3,Y3:AB3))</f>
        <v>2</v>
      </c>
      <c r="BB3" s="146">
        <f t="shared" ref="BB3:BB66" si="7">IF(M3="","",RANK(BA3,$BA$3:$BA$1204))</f>
        <v>1033</v>
      </c>
      <c r="BC3" s="32">
        <f t="shared" ref="BC3:BC66" si="8">IF(M3="","",RANK(AR3,$AR$3:$AR$1204))</f>
        <v>1138</v>
      </c>
      <c r="BD3" s="148"/>
      <c r="BE3" s="40">
        <f t="shared" ref="BE3:BE66" si="9">IF($M3="","",IF(N3="","",(N3/N$1212*100)))</f>
        <v>0</v>
      </c>
      <c r="BF3" s="40">
        <f t="shared" ref="BF3:BF66" si="10">IF($M3="","",IF(O3="","",(O3/O$1212*100)))</f>
        <v>0</v>
      </c>
      <c r="BG3" s="40">
        <f t="shared" ref="BG3:BG66" si="11">IF($M3="","",IF(P3="","",(P3/P$1212*100)))</f>
        <v>0</v>
      </c>
      <c r="BH3" s="40">
        <f t="shared" ref="BH3:BH66" si="12">IF($M3="","",IF(Q3="","",(Q3/Q$1212*100)))</f>
        <v>0</v>
      </c>
      <c r="BI3" s="40">
        <f t="shared" ref="BI3:BI66" si="13">IF($M3="","",IF(R3="","",(R3/R$1212*100)))</f>
        <v>0</v>
      </c>
      <c r="BJ3" s="40">
        <f t="shared" ref="BJ3:BJ66" si="14">IF($M3="","",IF(S3="","",(S3/S$1212*100)))</f>
        <v>0</v>
      </c>
      <c r="BK3" s="40">
        <f t="shared" ref="BK3:BK66" si="15">IF($M3="","",IF(T3="","",(T3/T$1212*100)))</f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2</v>
      </c>
      <c r="BT3" s="42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</row>
    <row r="4" spans="1:124" s="32" customFormat="1" x14ac:dyDescent="0.2">
      <c r="A4" s="124" t="str">
        <f>CONFIGURACAO!$C$4</f>
        <v>AREA 21</v>
      </c>
      <c r="B4" s="125">
        <v>2</v>
      </c>
      <c r="C4" s="249" t="s">
        <v>280</v>
      </c>
      <c r="D4" s="126">
        <f t="shared" ref="D4:D67" si="16">IF(C3=C4,D3+1,1)</f>
        <v>2</v>
      </c>
      <c r="E4" s="250" t="s">
        <v>339</v>
      </c>
      <c r="F4" s="250">
        <v>1</v>
      </c>
      <c r="G4" s="250">
        <v>1</v>
      </c>
      <c r="H4" s="250">
        <v>1</v>
      </c>
      <c r="I4" s="250">
        <v>1</v>
      </c>
      <c r="J4" s="87"/>
      <c r="K4" s="94" t="s">
        <v>144</v>
      </c>
      <c r="L4" s="94"/>
      <c r="M4" s="154">
        <f t="shared" ref="M4:M67" si="17">IF(SUM(F4:I4)&gt;0,SUM(F4:I4),"")</f>
        <v>4</v>
      </c>
      <c r="N4">
        <v>0</v>
      </c>
      <c r="O4">
        <v>3</v>
      </c>
      <c r="P4">
        <v>4</v>
      </c>
      <c r="Q4">
        <v>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2</v>
      </c>
      <c r="AA4">
        <v>0</v>
      </c>
      <c r="AB4">
        <v>0</v>
      </c>
      <c r="AC4" s="139">
        <f t="shared" si="0"/>
        <v>3</v>
      </c>
      <c r="AD4" s="140">
        <f t="shared" si="1"/>
        <v>7</v>
      </c>
      <c r="AE4" s="141">
        <f t="shared" ref="AE4:AE67" si="18">IFERROR((U4+V4),"")</f>
        <v>0</v>
      </c>
      <c r="AF4" s="142">
        <f t="shared" ref="AF4:AF67" si="19">IFERROR((Y4+Z4),"")</f>
        <v>3</v>
      </c>
      <c r="AG4" s="278"/>
      <c r="AI4" s="37">
        <f>IFERROR(IF(M4&gt;0,(N4*CONFIGURACAO!$C$20)+(O4*CONFIGURACAO!$C$21)+(P4*CONFIGURACAO!$C$22)+(Q4*CONFIGURACAO!$C$23)+(R4*CONFIGURACAO!$C$24),""),"")</f>
        <v>560</v>
      </c>
      <c r="AJ4" s="38">
        <f>IF(S4=0,0,IF(CONFIGURACAO!$C$15="SIM",(IF(S4&gt;CONFIGURACAO!$C$16,CONFIGURACAO!$C$16*CONFIGURACAO!$C$25,S4*CONFIGURACAO!$C$25)),'PI AREA  P100'!S4*CONFIGURACAO!$C$25))</f>
        <v>0</v>
      </c>
      <c r="AK4" s="38">
        <f>IF(T4=0,0,IF(CONFIGURACAO!$C$17="SIM",(IF(T4&gt;CONFIGURACAO!$C$18,CONFIGURACAO!$C$18*CONFIGURACAO!$C$26,T4*CONFIGURACAO!$C$26)),'PI AREA  P100'!T4*CONFIGURACAO!$C$26))</f>
        <v>0</v>
      </c>
      <c r="AL4" s="38">
        <f>IFERROR(IF(M4&gt;0,(U4*CONFIGURACAO!$C$29)+(V4*CONFIGURACAO!$C$30),""),"")</f>
        <v>0</v>
      </c>
      <c r="AM4" s="38">
        <f>IF(W4=0,0,IF(CONFIGURACAO!$C$41="SIM",(IF(W4&gt;CONFIGURACAO!$C$41,CONFIGURACAO!$C$41*CONFIGURACAO!$C$31,W4*CONFIGURACAO!$C$31)),'PI AREA  P100'!W4*CONFIGURACAO!$C$31))</f>
        <v>0</v>
      </c>
      <c r="AN4" s="38">
        <f>IF(X4=0,0,IF(CONFIGURACAO!$C$39="SIM",(IF(X4&gt;CONFIGURACAO!$C$40,CONFIGURACAO!$C$40*CONFIGURACAO!$C$32,X4*CONFIGURACAO!$C$32)),'PI AREA  P100'!X4*CONFIGURACAO!$C$32))</f>
        <v>0</v>
      </c>
      <c r="AO4" s="38">
        <f>IFERROR(IF(M4&gt;0,(Y4*CONFIGURACAO!$C$33)+(Z4*CONFIGURACAO!$C$34),""),"")</f>
        <v>200</v>
      </c>
      <c r="AP4" s="38">
        <f>IF(AA4=0,0,IF(CONFIGURACAO!$C$46="SIM",(IF(AA4&gt;CONFIGURACAO!$C$47,CONFIGURACAO!$C$47*CONFIGURACAO!$C$35,AA4*CONFIGURACAO!$C$35)),'PI AREA  P100'!AA4*CONFIGURACAO!$C$35))</f>
        <v>0</v>
      </c>
      <c r="AQ4" s="38">
        <f>IF(AB4=0,0,IF(CONFIGURACAO!$C$44="SIM",(IF(AB4&gt;CONFIGURACAO!$C$45,CONFIGURACAO!$C$45*CONFIGURACAO!$C$36,AB4*CONFIGURACAO!$C$36)),'PI AREA  P100'!AB4*CONFIGURACAO!$C$36))</f>
        <v>0</v>
      </c>
      <c r="AR4" s="38">
        <f t="shared" ref="AR4:AR67" si="20">IF(OR(M4=1,M4=2,M4=3,M4=4),SUM(AI4:AQ4),"")</f>
        <v>760</v>
      </c>
      <c r="AS4" s="68">
        <f>IF(AR4="","",$AR4-(($AS$2/CONFIGURACAO!$C$6)*$M4))</f>
        <v>460</v>
      </c>
      <c r="AT4" s="73">
        <f t="shared" si="2"/>
        <v>3</v>
      </c>
      <c r="AU4" s="75">
        <f>IF(AR4="","",$AR4-(($AU$2/CONFIGURACAO!$C$6)*$M4))</f>
        <v>260</v>
      </c>
      <c r="AV4" s="76">
        <f t="shared" si="3"/>
        <v>4</v>
      </c>
      <c r="AW4" s="74">
        <f>IF(AR4="","",$AR4-(($AW$2/CONFIGURACAO!$C$6)*$M4))</f>
        <v>60</v>
      </c>
      <c r="AX4" s="72">
        <f t="shared" si="4"/>
        <v>5</v>
      </c>
      <c r="AZ4" s="39">
        <f t="shared" si="5"/>
        <v>6.4192984382522605E-2</v>
      </c>
      <c r="BA4" s="146">
        <f t="shared" si="6"/>
        <v>12</v>
      </c>
      <c r="BB4" s="146">
        <f t="shared" si="7"/>
        <v>629</v>
      </c>
      <c r="BC4" s="32">
        <f t="shared" si="8"/>
        <v>573</v>
      </c>
      <c r="BD4" s="148"/>
      <c r="BE4" s="40">
        <f t="shared" si="9"/>
        <v>0</v>
      </c>
      <c r="BF4" s="40">
        <f t="shared" si="10"/>
        <v>0.11574074074074073</v>
      </c>
      <c r="BG4" s="40">
        <f t="shared" si="11"/>
        <v>0.10277492291880781</v>
      </c>
      <c r="BH4" s="40">
        <f t="shared" si="12"/>
        <v>8.084074373484236E-2</v>
      </c>
      <c r="BI4" s="40">
        <f t="shared" si="13"/>
        <v>0</v>
      </c>
      <c r="BJ4" s="40">
        <f t="shared" si="14"/>
        <v>0</v>
      </c>
      <c r="BK4" s="40">
        <f t="shared" si="15"/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2</v>
      </c>
      <c r="BR4">
        <v>0</v>
      </c>
      <c r="BS4">
        <v>0</v>
      </c>
      <c r="BT4" s="42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</row>
    <row r="5" spans="1:124" s="32" customFormat="1" x14ac:dyDescent="0.2">
      <c r="A5" s="124" t="str">
        <f>CONFIGURACAO!$C$4</f>
        <v>AREA 21</v>
      </c>
      <c r="B5" s="125">
        <v>3</v>
      </c>
      <c r="C5" s="249" t="s">
        <v>280</v>
      </c>
      <c r="D5" s="126">
        <f t="shared" si="16"/>
        <v>3</v>
      </c>
      <c r="E5" s="250" t="s">
        <v>340</v>
      </c>
      <c r="F5" s="250">
        <v>1</v>
      </c>
      <c r="G5" s="250">
        <v>1</v>
      </c>
      <c r="H5" s="250">
        <v>1</v>
      </c>
      <c r="I5" s="250">
        <v>1</v>
      </c>
      <c r="J5" s="87"/>
      <c r="K5" s="94" t="s">
        <v>145</v>
      </c>
      <c r="L5" s="94"/>
      <c r="M5" s="154">
        <f t="shared" si="17"/>
        <v>4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s="139">
        <f t="shared" si="0"/>
        <v>0</v>
      </c>
      <c r="AD5" s="140">
        <f t="shared" si="1"/>
        <v>1</v>
      </c>
      <c r="AE5" s="141">
        <f t="shared" si="18"/>
        <v>0</v>
      </c>
      <c r="AF5" s="142">
        <f t="shared" si="19"/>
        <v>0</v>
      </c>
      <c r="AG5" s="278"/>
      <c r="AI5" s="37">
        <f>IFERROR(IF(M5&gt;0,(N5*CONFIGURACAO!$C$20)+(O5*CONFIGURACAO!$C$21)+(P5*CONFIGURACAO!$C$22)+(Q5*CONFIGURACAO!$C$23)+(R5*CONFIGURACAO!$C$24),""),"")</f>
        <v>100</v>
      </c>
      <c r="AJ5" s="38">
        <f>IF(S5=0,0,IF(CONFIGURACAO!$C$15="SIM",(IF(S5&gt;CONFIGURACAO!$C$16,CONFIGURACAO!$C$16*CONFIGURACAO!$C$25,S5*CONFIGURACAO!$C$25)),'PI AREA  P100'!S5*CONFIGURACAO!$C$25))</f>
        <v>0</v>
      </c>
      <c r="AK5" s="38">
        <f>IF(T5=0,0,IF(CONFIGURACAO!$C$17="SIM",(IF(T5&gt;CONFIGURACAO!$C$18,CONFIGURACAO!$C$18*CONFIGURACAO!$C$26,T5*CONFIGURACAO!$C$26)),'PI AREA  P100'!T5*CONFIGURACAO!$C$26))</f>
        <v>0</v>
      </c>
      <c r="AL5" s="38">
        <f>IFERROR(IF(M5&gt;0,(U5*CONFIGURACAO!$C$29)+(V5*CONFIGURACAO!$C$30),""),"")</f>
        <v>0</v>
      </c>
      <c r="AM5" s="38">
        <f>IF(W5=0,0,IF(CONFIGURACAO!$C$41="SIM",(IF(W5&gt;CONFIGURACAO!$C$41,CONFIGURACAO!$C$41*CONFIGURACAO!$C$31,W5*CONFIGURACAO!$C$31)),'PI AREA  P100'!W5*CONFIGURACAO!$C$31))</f>
        <v>0</v>
      </c>
      <c r="AN5" s="38">
        <f>IF(X5=0,0,IF(CONFIGURACAO!$C$39="SIM",(IF(X5&gt;CONFIGURACAO!$C$40,CONFIGURACAO!$C$40*CONFIGURACAO!$C$32,X5*CONFIGURACAO!$C$32)),'PI AREA  P100'!X5*CONFIGURACAO!$C$32))</f>
        <v>0</v>
      </c>
      <c r="AO5" s="38">
        <f>IFERROR(IF(M5&gt;0,(Y5*CONFIGURACAO!$C$33)+(Z5*CONFIGURACAO!$C$34),""),"")</f>
        <v>0</v>
      </c>
      <c r="AP5" s="38">
        <f>IF(AA5=0,0,IF(CONFIGURACAO!$C$46="SIM",(IF(AA5&gt;CONFIGURACAO!$C$47,CONFIGURACAO!$C$47*CONFIGURACAO!$C$35,AA5*CONFIGURACAO!$C$35)),'PI AREA  P100'!AA5*CONFIGURACAO!$C$35))</f>
        <v>0</v>
      </c>
      <c r="AQ5" s="38">
        <f>IF(AB5=0,0,IF(CONFIGURACAO!$C$44="SIM",(IF(AB5&gt;CONFIGURACAO!$C$45,CONFIGURACAO!$C$45*CONFIGURACAO!$C$36,AB5*CONFIGURACAO!$C$36)),'PI AREA  P100'!AB5*CONFIGURACAO!$C$36))</f>
        <v>0</v>
      </c>
      <c r="AR5" s="38">
        <f t="shared" si="20"/>
        <v>100</v>
      </c>
      <c r="AS5" s="68">
        <f>IF(AR5="","",$AR5-(($AS$2/CONFIGURACAO!$C$6)*$M5))</f>
        <v>-200</v>
      </c>
      <c r="AT5" s="73" t="str">
        <f t="shared" si="2"/>
        <v>NAO</v>
      </c>
      <c r="AU5" s="75">
        <f>IF(AR5="","",$AR5-(($AU$2/CONFIGURACAO!$C$6)*$M5))</f>
        <v>-400</v>
      </c>
      <c r="AV5" s="76" t="str">
        <f t="shared" si="3"/>
        <v>NAO</v>
      </c>
      <c r="AW5" s="74">
        <f>IF(AR5="","",$AR5-(($AW$2/CONFIGURACAO!$C$6)*$M5))</f>
        <v>-600</v>
      </c>
      <c r="AX5" s="72" t="str">
        <f t="shared" si="4"/>
        <v>NAO</v>
      </c>
      <c r="AZ5" s="39">
        <f t="shared" si="5"/>
        <v>8.4464453134898178E-3</v>
      </c>
      <c r="BA5" s="146">
        <f t="shared" si="6"/>
        <v>2</v>
      </c>
      <c r="BB5" s="146">
        <f t="shared" si="7"/>
        <v>1033</v>
      </c>
      <c r="BC5" s="32">
        <f t="shared" si="8"/>
        <v>1066</v>
      </c>
      <c r="BD5" s="148"/>
      <c r="BE5" s="40">
        <f t="shared" si="9"/>
        <v>0</v>
      </c>
      <c r="BF5" s="40">
        <f t="shared" si="10"/>
        <v>0</v>
      </c>
      <c r="BG5" s="40">
        <f t="shared" si="11"/>
        <v>2.5693730729701953E-2</v>
      </c>
      <c r="BH5" s="40">
        <f t="shared" si="12"/>
        <v>4.042037186742118E-2</v>
      </c>
      <c r="BI5" s="40">
        <f t="shared" si="13"/>
        <v>0</v>
      </c>
      <c r="BJ5" s="40">
        <f t="shared" si="14"/>
        <v>0</v>
      </c>
      <c r="BK5" s="40">
        <f t="shared" si="15"/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 s="42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</row>
    <row r="6" spans="1:124" s="32" customFormat="1" x14ac:dyDescent="0.2">
      <c r="A6" s="124" t="str">
        <f>CONFIGURACAO!$C$4</f>
        <v>AREA 21</v>
      </c>
      <c r="B6" s="125">
        <v>4</v>
      </c>
      <c r="C6" s="249" t="s">
        <v>280</v>
      </c>
      <c r="D6" s="126">
        <f t="shared" si="16"/>
        <v>4</v>
      </c>
      <c r="E6" s="250" t="s">
        <v>341</v>
      </c>
      <c r="F6" s="250">
        <v>1</v>
      </c>
      <c r="G6" s="250">
        <v>1</v>
      </c>
      <c r="H6" s="250">
        <v>1</v>
      </c>
      <c r="I6" s="250">
        <v>1</v>
      </c>
      <c r="J6" s="87"/>
      <c r="K6" s="94"/>
      <c r="L6" s="94"/>
      <c r="M6" s="154">
        <f t="shared" si="17"/>
        <v>4</v>
      </c>
      <c r="N6">
        <v>0</v>
      </c>
      <c r="O6">
        <v>1</v>
      </c>
      <c r="P6">
        <v>6</v>
      </c>
      <c r="Q6">
        <v>2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1</v>
      </c>
      <c r="Z6">
        <v>2</v>
      </c>
      <c r="AA6">
        <v>2</v>
      </c>
      <c r="AB6">
        <v>15</v>
      </c>
      <c r="AC6" s="139">
        <f t="shared" si="0"/>
        <v>1</v>
      </c>
      <c r="AD6" s="140">
        <f t="shared" si="1"/>
        <v>7</v>
      </c>
      <c r="AE6" s="141">
        <f t="shared" si="18"/>
        <v>0</v>
      </c>
      <c r="AF6" s="142">
        <f t="shared" si="19"/>
        <v>3</v>
      </c>
      <c r="AG6" s="278"/>
      <c r="AI6" s="37">
        <f>IFERROR(IF(M6&gt;0,(N6*CONFIGURACAO!$C$20)+(O6*CONFIGURACAO!$C$21)+(P6*CONFIGURACAO!$C$22)+(Q6*CONFIGURACAO!$C$23)+(R6*CONFIGURACAO!$C$24),""),"")</f>
        <v>520</v>
      </c>
      <c r="AJ6" s="38">
        <f>IF(S6=0,0,IF(CONFIGURACAO!$C$15="SIM",(IF(S6&gt;CONFIGURACAO!$C$16,CONFIGURACAO!$C$16*CONFIGURACAO!$C$25,S6*CONFIGURACAO!$C$25)),'PI AREA  P100'!S6*CONFIGURACAO!$C$25))</f>
        <v>0</v>
      </c>
      <c r="AK6" s="38">
        <f>IF(T6=0,0,IF(CONFIGURACAO!$C$17="SIM",(IF(T6&gt;CONFIGURACAO!$C$18,CONFIGURACAO!$C$18*CONFIGURACAO!$C$26,T6*CONFIGURACAO!$C$26)),'PI AREA  P100'!T6*CONFIGURACAO!$C$26))</f>
        <v>0</v>
      </c>
      <c r="AL6" s="38">
        <f>IFERROR(IF(M6&gt;0,(U6*CONFIGURACAO!$C$29)+(V6*CONFIGURACAO!$C$30),""),"")</f>
        <v>0</v>
      </c>
      <c r="AM6" s="38">
        <f>IF(W6=0,0,IF(CONFIGURACAO!$C$41="SIM",(IF(W6&gt;CONFIGURACAO!$C$41,CONFIGURACAO!$C$41*CONFIGURACAO!$C$31,W6*CONFIGURACAO!$C$31)),'PI AREA  P100'!W6*CONFIGURACAO!$C$31))</f>
        <v>50</v>
      </c>
      <c r="AN6" s="38">
        <f>IF(X6=0,0,IF(CONFIGURACAO!$C$39="SIM",(IF(X6&gt;CONFIGURACAO!$C$40,CONFIGURACAO!$C$40*CONFIGURACAO!$C$32,X6*CONFIGURACAO!$C$32)),'PI AREA  P100'!X6*CONFIGURACAO!$C$32))</f>
        <v>25</v>
      </c>
      <c r="AO6" s="38">
        <f>IFERROR(IF(M6&gt;0,(Y6*CONFIGURACAO!$C$33)+(Z6*CONFIGURACAO!$C$34),""),"")</f>
        <v>200</v>
      </c>
      <c r="AP6" s="38">
        <f>IF(AA6=0,0,IF(CONFIGURACAO!$C$46="SIM",(IF(AA6&gt;CONFIGURACAO!$C$47,CONFIGURACAO!$C$47*CONFIGURACAO!$C$35,AA6*CONFIGURACAO!$C$35)),'PI AREA  P100'!AA6*CONFIGURACAO!$C$35))</f>
        <v>50</v>
      </c>
      <c r="AQ6" s="38">
        <f>IF(AB6=0,0,IF(CONFIGURACAO!$C$44="SIM",(IF(AB6&gt;CONFIGURACAO!$C$45,CONFIGURACAO!$C$45*CONFIGURACAO!$C$36,AB6*CONFIGURACAO!$C$36)),'PI AREA  P100'!AB6*CONFIGURACAO!$C$36))</f>
        <v>20</v>
      </c>
      <c r="AR6" s="38">
        <f t="shared" si="20"/>
        <v>865</v>
      </c>
      <c r="AS6" s="68">
        <f>IF(AR6="","",$AR6-(($AS$2/CONFIGURACAO!$C$6)*$M6))</f>
        <v>565</v>
      </c>
      <c r="AT6" s="73">
        <f t="shared" si="2"/>
        <v>3</v>
      </c>
      <c r="AU6" s="75">
        <f>IF(AR6="","",$AR6-(($AU$2/CONFIGURACAO!$C$6)*$M6))</f>
        <v>365</v>
      </c>
      <c r="AV6" s="76">
        <f t="shared" si="3"/>
        <v>4</v>
      </c>
      <c r="AW6" s="74">
        <f>IF(AR6="","",$AR6-(($AW$2/CONFIGURACAO!$C$6)*$M6))</f>
        <v>165</v>
      </c>
      <c r="AX6" s="72">
        <f t="shared" si="4"/>
        <v>5</v>
      </c>
      <c r="AZ6" s="39">
        <f t="shared" si="5"/>
        <v>7.3061751961686919E-2</v>
      </c>
      <c r="BA6" s="146">
        <f t="shared" si="6"/>
        <v>31</v>
      </c>
      <c r="BB6" s="146">
        <f t="shared" si="7"/>
        <v>172</v>
      </c>
      <c r="BC6" s="32">
        <f t="shared" si="8"/>
        <v>512</v>
      </c>
      <c r="BD6" s="148"/>
      <c r="BE6" s="40">
        <f t="shared" si="9"/>
        <v>0</v>
      </c>
      <c r="BF6" s="40">
        <f t="shared" si="10"/>
        <v>3.8580246913580245E-2</v>
      </c>
      <c r="BG6" s="40">
        <f t="shared" si="11"/>
        <v>0.1541623843782117</v>
      </c>
      <c r="BH6" s="40">
        <f t="shared" si="12"/>
        <v>8.084074373484236E-2</v>
      </c>
      <c r="BI6" s="40">
        <f t="shared" si="13"/>
        <v>0</v>
      </c>
      <c r="BJ6" s="40">
        <f t="shared" si="14"/>
        <v>0</v>
      </c>
      <c r="BK6" s="40">
        <f t="shared" si="15"/>
        <v>0</v>
      </c>
      <c r="BL6">
        <v>0</v>
      </c>
      <c r="BM6">
        <v>0</v>
      </c>
      <c r="BN6">
        <v>1</v>
      </c>
      <c r="BO6">
        <v>1</v>
      </c>
      <c r="BP6">
        <v>1</v>
      </c>
      <c r="BQ6">
        <v>2</v>
      </c>
      <c r="BR6">
        <v>2</v>
      </c>
      <c r="BS6">
        <v>15</v>
      </c>
      <c r="BT6" s="42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</row>
    <row r="7" spans="1:124" s="32" customFormat="1" x14ac:dyDescent="0.2">
      <c r="A7" s="124" t="str">
        <f>CONFIGURACAO!$C$4</f>
        <v>AREA 21</v>
      </c>
      <c r="B7" s="125">
        <v>5</v>
      </c>
      <c r="C7" s="249" t="s">
        <v>280</v>
      </c>
      <c r="D7" s="126">
        <f t="shared" si="16"/>
        <v>5</v>
      </c>
      <c r="E7" s="250" t="s">
        <v>342</v>
      </c>
      <c r="F7" s="250">
        <v>1</v>
      </c>
      <c r="G7" s="250">
        <v>1</v>
      </c>
      <c r="H7" s="250">
        <v>1</v>
      </c>
      <c r="I7" s="250">
        <v>1</v>
      </c>
      <c r="J7" s="87"/>
      <c r="K7" s="94"/>
      <c r="L7" s="94"/>
      <c r="M7" s="154">
        <f t="shared" si="17"/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 s="139">
        <f t="shared" si="0"/>
        <v>0</v>
      </c>
      <c r="AD7" s="140">
        <f t="shared" si="1"/>
        <v>0</v>
      </c>
      <c r="AE7" s="141">
        <f t="shared" si="18"/>
        <v>0</v>
      </c>
      <c r="AF7" s="142">
        <f t="shared" si="19"/>
        <v>1</v>
      </c>
      <c r="AG7" s="278"/>
      <c r="AI7" s="37">
        <f>IFERROR(IF(M7&gt;0,(N7*CONFIGURACAO!$C$20)+(O7*CONFIGURACAO!$C$21)+(P7*CONFIGURACAO!$C$22)+(Q7*CONFIGURACAO!$C$23)+(R7*CONFIGURACAO!$C$24),""),"")</f>
        <v>0</v>
      </c>
      <c r="AJ7" s="38">
        <f>IF(S7=0,0,IF(CONFIGURACAO!$C$15="SIM",(IF(S7&gt;CONFIGURACAO!$C$16,CONFIGURACAO!$C$16*CONFIGURACAO!$C$25,S7*CONFIGURACAO!$C$25)),'PI AREA  P100'!S7*CONFIGURACAO!$C$25))</f>
        <v>0</v>
      </c>
      <c r="AK7" s="38">
        <f>IF(T7=0,0,IF(CONFIGURACAO!$C$17="SIM",(IF(T7&gt;CONFIGURACAO!$C$18,CONFIGURACAO!$C$18*CONFIGURACAO!$C$26,T7*CONFIGURACAO!$C$26)),'PI AREA  P100'!T7*CONFIGURACAO!$C$26))</f>
        <v>0</v>
      </c>
      <c r="AL7" s="38">
        <f>IFERROR(IF(M7&gt;0,(U7*CONFIGURACAO!$C$29)+(V7*CONFIGURACAO!$C$30),""),"")</f>
        <v>0</v>
      </c>
      <c r="AM7" s="38">
        <f>IF(W7=0,0,IF(CONFIGURACAO!$C$41="SIM",(IF(W7&gt;CONFIGURACAO!$C$41,CONFIGURACAO!$C$41*CONFIGURACAO!$C$31,W7*CONFIGURACAO!$C$31)),'PI AREA  P100'!W7*CONFIGURACAO!$C$31))</f>
        <v>0</v>
      </c>
      <c r="AN7" s="38">
        <f>IF(X7=0,0,IF(CONFIGURACAO!$C$39="SIM",(IF(X7&gt;CONFIGURACAO!$C$40,CONFIGURACAO!$C$40*CONFIGURACAO!$C$32,X7*CONFIGURACAO!$C$32)),'PI AREA  P100'!X7*CONFIGURACAO!$C$32))</f>
        <v>0</v>
      </c>
      <c r="AO7" s="38">
        <f>IFERROR(IF(M7&gt;0,(Y7*CONFIGURACAO!$C$33)+(Z7*CONFIGURACAO!$C$34),""),"")</f>
        <v>100</v>
      </c>
      <c r="AP7" s="38">
        <f>IF(AA7=0,0,IF(CONFIGURACAO!$C$46="SIM",(IF(AA7&gt;CONFIGURACAO!$C$47,CONFIGURACAO!$C$47*CONFIGURACAO!$C$35,AA7*CONFIGURACAO!$C$35)),'PI AREA  P100'!AA7*CONFIGURACAO!$C$35))</f>
        <v>0</v>
      </c>
      <c r="AQ7" s="38">
        <f>IF(AB7=0,0,IF(CONFIGURACAO!$C$44="SIM",(IF(AB7&gt;CONFIGURACAO!$C$45,CONFIGURACAO!$C$45*CONFIGURACAO!$C$36,AB7*CONFIGURACAO!$C$36)),'PI AREA  P100'!AB7*CONFIGURACAO!$C$36))</f>
        <v>0</v>
      </c>
      <c r="AR7" s="38">
        <f t="shared" si="20"/>
        <v>100</v>
      </c>
      <c r="AS7" s="68">
        <f>IF(AR7="","",$AR7-(($AS$2/CONFIGURACAO!$C$6)*$M7))</f>
        <v>-200</v>
      </c>
      <c r="AT7" s="73" t="str">
        <f t="shared" si="2"/>
        <v>NAO</v>
      </c>
      <c r="AU7" s="75">
        <f>IF(AR7="","",$AR7-(($AU$2/CONFIGURACAO!$C$6)*$M7))</f>
        <v>-400</v>
      </c>
      <c r="AV7" s="76" t="str">
        <f t="shared" si="3"/>
        <v>NAO</v>
      </c>
      <c r="AW7" s="74">
        <f>IF(AR7="","",$AR7-(($AW$2/CONFIGURACAO!$C$6)*$M7))</f>
        <v>-600</v>
      </c>
      <c r="AX7" s="72" t="str">
        <f t="shared" si="4"/>
        <v>NAO</v>
      </c>
      <c r="AZ7" s="39">
        <f t="shared" si="5"/>
        <v>8.4464453134898178E-3</v>
      </c>
      <c r="BA7" s="146">
        <f t="shared" si="6"/>
        <v>1</v>
      </c>
      <c r="BB7" s="146">
        <f t="shared" si="7"/>
        <v>1099</v>
      </c>
      <c r="BC7" s="32">
        <f t="shared" si="8"/>
        <v>1066</v>
      </c>
      <c r="BD7" s="148"/>
      <c r="BE7" s="40">
        <f t="shared" si="9"/>
        <v>0</v>
      </c>
      <c r="BF7" s="40">
        <f t="shared" si="10"/>
        <v>0</v>
      </c>
      <c r="BG7" s="40">
        <f t="shared" si="11"/>
        <v>0</v>
      </c>
      <c r="BH7" s="40">
        <f t="shared" si="12"/>
        <v>0</v>
      </c>
      <c r="BI7" s="40">
        <f t="shared" si="13"/>
        <v>0</v>
      </c>
      <c r="BJ7" s="40">
        <f t="shared" si="14"/>
        <v>0</v>
      </c>
      <c r="BK7" s="40">
        <f t="shared" si="15"/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 s="42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</row>
    <row r="8" spans="1:124" s="32" customFormat="1" x14ac:dyDescent="0.2">
      <c r="A8" s="124" t="str">
        <f>CONFIGURACAO!$C$4</f>
        <v>AREA 21</v>
      </c>
      <c r="B8" s="125">
        <v>6</v>
      </c>
      <c r="C8" s="249" t="s">
        <v>280</v>
      </c>
      <c r="D8" s="126">
        <f t="shared" si="16"/>
        <v>6</v>
      </c>
      <c r="E8" s="250" t="s">
        <v>343</v>
      </c>
      <c r="F8" s="250">
        <v>1</v>
      </c>
      <c r="G8" s="250">
        <v>1</v>
      </c>
      <c r="H8" s="250">
        <v>1</v>
      </c>
      <c r="I8" s="250">
        <v>1</v>
      </c>
      <c r="J8" s="87"/>
      <c r="K8" s="94"/>
      <c r="L8" s="94"/>
      <c r="M8" s="154">
        <f t="shared" si="17"/>
        <v>4</v>
      </c>
      <c r="N8">
        <v>0</v>
      </c>
      <c r="O8">
        <v>0</v>
      </c>
      <c r="P8">
        <v>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s="139">
        <f t="shared" si="0"/>
        <v>0</v>
      </c>
      <c r="AD8" s="140">
        <f t="shared" si="1"/>
        <v>2</v>
      </c>
      <c r="AE8" s="141">
        <f t="shared" si="18"/>
        <v>0</v>
      </c>
      <c r="AF8" s="142">
        <f t="shared" si="19"/>
        <v>0</v>
      </c>
      <c r="AG8" s="278"/>
      <c r="AI8" s="37">
        <f>IFERROR(IF(M8&gt;0,(N8*CONFIGURACAO!$C$20)+(O8*CONFIGURACAO!$C$21)+(P8*CONFIGURACAO!$C$22)+(Q8*CONFIGURACAO!$C$23)+(R8*CONFIGURACAO!$C$24),""),"")</f>
        <v>120</v>
      </c>
      <c r="AJ8" s="38">
        <f>IF(S8=0,0,IF(CONFIGURACAO!$C$15="SIM",(IF(S8&gt;CONFIGURACAO!$C$16,CONFIGURACAO!$C$16*CONFIGURACAO!$C$25,S8*CONFIGURACAO!$C$25)),'PI AREA  P100'!S8*CONFIGURACAO!$C$25))</f>
        <v>0</v>
      </c>
      <c r="AK8" s="38">
        <f>IF(T8=0,0,IF(CONFIGURACAO!$C$17="SIM",(IF(T8&gt;CONFIGURACAO!$C$18,CONFIGURACAO!$C$18*CONFIGURACAO!$C$26,T8*CONFIGURACAO!$C$26)),'PI AREA  P100'!T8*CONFIGURACAO!$C$26))</f>
        <v>0</v>
      </c>
      <c r="AL8" s="38">
        <f>IFERROR(IF(M8&gt;0,(U8*CONFIGURACAO!$C$29)+(V8*CONFIGURACAO!$C$30),""),"")</f>
        <v>0</v>
      </c>
      <c r="AM8" s="38">
        <f>IF(W8=0,0,IF(CONFIGURACAO!$C$41="SIM",(IF(W8&gt;CONFIGURACAO!$C$41,CONFIGURACAO!$C$41*CONFIGURACAO!$C$31,W8*CONFIGURACAO!$C$31)),'PI AREA  P100'!W8*CONFIGURACAO!$C$31))</f>
        <v>0</v>
      </c>
      <c r="AN8" s="38">
        <f>IF(X8=0,0,IF(CONFIGURACAO!$C$39="SIM",(IF(X8&gt;CONFIGURACAO!$C$40,CONFIGURACAO!$C$40*CONFIGURACAO!$C$32,X8*CONFIGURACAO!$C$32)),'PI AREA  P100'!X8*CONFIGURACAO!$C$32))</f>
        <v>0</v>
      </c>
      <c r="AO8" s="38">
        <f>IFERROR(IF(M8&gt;0,(Y8*CONFIGURACAO!$C$33)+(Z8*CONFIGURACAO!$C$34),""),"")</f>
        <v>0</v>
      </c>
      <c r="AP8" s="38">
        <f>IF(AA8=0,0,IF(CONFIGURACAO!$C$46="SIM",(IF(AA8&gt;CONFIGURACAO!$C$47,CONFIGURACAO!$C$47*CONFIGURACAO!$C$35,AA8*CONFIGURACAO!$C$35)),'PI AREA  P100'!AA8*CONFIGURACAO!$C$35))</f>
        <v>0</v>
      </c>
      <c r="AQ8" s="38">
        <f>IF(AB8=0,0,IF(CONFIGURACAO!$C$44="SIM",(IF(AB8&gt;CONFIGURACAO!$C$45,CONFIGURACAO!$C$45*CONFIGURACAO!$C$36,AB8*CONFIGURACAO!$C$36)),'PI AREA  P100'!AB8*CONFIGURACAO!$C$36))</f>
        <v>0</v>
      </c>
      <c r="AR8" s="38">
        <f t="shared" si="20"/>
        <v>120</v>
      </c>
      <c r="AS8" s="68">
        <f>IF(AR8="","",$AR8-(($AS$2/CONFIGURACAO!$C$6)*$M8))</f>
        <v>-180</v>
      </c>
      <c r="AT8" s="73" t="str">
        <f t="shared" si="2"/>
        <v>NAO</v>
      </c>
      <c r="AU8" s="75">
        <f>IF(AR8="","",$AR8-(($AU$2/CONFIGURACAO!$C$6)*$M8))</f>
        <v>-380</v>
      </c>
      <c r="AV8" s="76" t="str">
        <f t="shared" si="3"/>
        <v>NAO</v>
      </c>
      <c r="AW8" s="74">
        <f>IF(AR8="","",$AR8-(($AW$2/CONFIGURACAO!$C$6)*$M8))</f>
        <v>-580</v>
      </c>
      <c r="AX8" s="72" t="str">
        <f t="shared" si="4"/>
        <v>NAO</v>
      </c>
      <c r="AZ8" s="39">
        <f t="shared" si="5"/>
        <v>1.0135734376187781E-2</v>
      </c>
      <c r="BA8" s="146">
        <f t="shared" si="6"/>
        <v>2</v>
      </c>
      <c r="BB8" s="146">
        <f t="shared" si="7"/>
        <v>1033</v>
      </c>
      <c r="BC8" s="32">
        <f t="shared" si="8"/>
        <v>1039</v>
      </c>
      <c r="BD8" s="148"/>
      <c r="BE8" s="40">
        <f t="shared" si="9"/>
        <v>0</v>
      </c>
      <c r="BF8" s="40">
        <f t="shared" si="10"/>
        <v>0</v>
      </c>
      <c r="BG8" s="40">
        <f t="shared" si="11"/>
        <v>5.1387461459403906E-2</v>
      </c>
      <c r="BH8" s="40">
        <f t="shared" si="12"/>
        <v>0</v>
      </c>
      <c r="BI8" s="40">
        <f t="shared" si="13"/>
        <v>0</v>
      </c>
      <c r="BJ8" s="40">
        <f t="shared" si="14"/>
        <v>0</v>
      </c>
      <c r="BK8" s="40">
        <f t="shared" si="15"/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 s="42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</row>
    <row r="9" spans="1:124" s="32" customFormat="1" x14ac:dyDescent="0.2">
      <c r="A9" s="124" t="str">
        <f>CONFIGURACAO!$C$4</f>
        <v>AREA 21</v>
      </c>
      <c r="B9" s="125">
        <v>7</v>
      </c>
      <c r="C9" s="249" t="s">
        <v>280</v>
      </c>
      <c r="D9" s="126">
        <f t="shared" si="16"/>
        <v>7</v>
      </c>
      <c r="E9" s="250" t="s">
        <v>344</v>
      </c>
      <c r="F9" s="250">
        <v>1</v>
      </c>
      <c r="G9" s="250">
        <v>1</v>
      </c>
      <c r="H9" s="250">
        <v>1</v>
      </c>
      <c r="I9" s="250">
        <v>1</v>
      </c>
      <c r="J9" s="87"/>
      <c r="K9" s="94"/>
      <c r="L9" s="94"/>
      <c r="M9" s="154">
        <f t="shared" si="17"/>
        <v>4</v>
      </c>
      <c r="N9">
        <v>0</v>
      </c>
      <c r="O9">
        <v>2</v>
      </c>
      <c r="P9">
        <v>3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</v>
      </c>
      <c r="Z9">
        <v>2</v>
      </c>
      <c r="AA9">
        <v>0</v>
      </c>
      <c r="AB9">
        <v>0</v>
      </c>
      <c r="AC9" s="139">
        <f t="shared" si="0"/>
        <v>2</v>
      </c>
      <c r="AD9" s="140">
        <f t="shared" si="1"/>
        <v>5</v>
      </c>
      <c r="AE9" s="141">
        <f t="shared" si="18"/>
        <v>0</v>
      </c>
      <c r="AF9" s="142">
        <f t="shared" si="19"/>
        <v>4</v>
      </c>
      <c r="AG9" s="278"/>
      <c r="AI9" s="37">
        <f>IFERROR(IF(M9&gt;0,(N9*CONFIGURACAO!$C$20)+(O9*CONFIGURACAO!$C$21)+(P9*CONFIGURACAO!$C$22)+(Q9*CONFIGURACAO!$C$23)+(R9*CONFIGURACAO!$C$24),""),"")</f>
        <v>380</v>
      </c>
      <c r="AJ9" s="38">
        <f>IF(S9=0,0,IF(CONFIGURACAO!$C$15="SIM",(IF(S9&gt;CONFIGURACAO!$C$16,CONFIGURACAO!$C$16*CONFIGURACAO!$C$25,S9*CONFIGURACAO!$C$25)),'PI AREA  P100'!S9*CONFIGURACAO!$C$25))</f>
        <v>0</v>
      </c>
      <c r="AK9" s="38">
        <f>IF(T9=0,0,IF(CONFIGURACAO!$C$17="SIM",(IF(T9&gt;CONFIGURACAO!$C$18,CONFIGURACAO!$C$18*CONFIGURACAO!$C$26,T9*CONFIGURACAO!$C$26)),'PI AREA  P100'!T9*CONFIGURACAO!$C$26))</f>
        <v>0</v>
      </c>
      <c r="AL9" s="38">
        <f>IFERROR(IF(M9&gt;0,(U9*CONFIGURACAO!$C$29)+(V9*CONFIGURACAO!$C$30),""),"")</f>
        <v>0</v>
      </c>
      <c r="AM9" s="38">
        <f>IF(W9=0,0,IF(CONFIGURACAO!$C$41="SIM",(IF(W9&gt;CONFIGURACAO!$C$41,CONFIGURACAO!$C$41*CONFIGURACAO!$C$31,W9*CONFIGURACAO!$C$31)),'PI AREA  P100'!W9*CONFIGURACAO!$C$31))</f>
        <v>0</v>
      </c>
      <c r="AN9" s="38">
        <f>IF(X9=0,0,IF(CONFIGURACAO!$C$39="SIM",(IF(X9&gt;CONFIGURACAO!$C$40,CONFIGURACAO!$C$40*CONFIGURACAO!$C$32,X9*CONFIGURACAO!$C$32)),'PI AREA  P100'!X9*CONFIGURACAO!$C$32))</f>
        <v>0</v>
      </c>
      <c r="AO9" s="38">
        <f>IFERROR(IF(M9&gt;0,(Y9*CONFIGURACAO!$C$33)+(Z9*CONFIGURACAO!$C$34)+(AA9*CONFIGURACAO!$C$35)+(AB9*CONFIGURACAO!$C$36),""),"")</f>
        <v>300</v>
      </c>
      <c r="AP9" s="38">
        <f>IF(AA9=0,0,IF(CONFIGURACAO!$C$46="SIM",(IF(AA9&gt;CONFIGURACAO!$C$47,CONFIGURACAO!$C$47*CONFIGURACAO!$C$35,AA9*CONFIGURACAO!$C$35)),'PI AREA  P100'!AA9*CONFIGURACAO!$C$35))</f>
        <v>0</v>
      </c>
      <c r="AQ9" s="38">
        <f>IF(AB9=0,0,IF(CONFIGURACAO!$C$44="SIM",(IF(AB9&gt;CONFIGURACAO!$C$45,CONFIGURACAO!$C$45*CONFIGURACAO!$C$36,AB9*CONFIGURACAO!$C$36)),'PI AREA  P100'!AB9*CONFIGURACAO!$C$36))</f>
        <v>0</v>
      </c>
      <c r="AR9" s="38">
        <f t="shared" si="20"/>
        <v>680</v>
      </c>
      <c r="AS9" s="68">
        <f>IF(AR9="","",$AR9-(($AS$2/CONFIGURACAO!$C$6)*$M9))</f>
        <v>380</v>
      </c>
      <c r="AT9" s="73">
        <f t="shared" si="2"/>
        <v>3</v>
      </c>
      <c r="AU9" s="75">
        <f>IF(AR9="","",$AR9-(($AU$2/CONFIGURACAO!$C$6)*$M9))</f>
        <v>180</v>
      </c>
      <c r="AV9" s="76">
        <f t="shared" si="3"/>
        <v>4</v>
      </c>
      <c r="AW9" s="74">
        <f>IF(AR9="","",$AR9-(($AW$2/CONFIGURACAO!$C$6)*$M9))</f>
        <v>-20</v>
      </c>
      <c r="AX9" s="72" t="str">
        <f t="shared" si="4"/>
        <v>NAO</v>
      </c>
      <c r="AZ9" s="39">
        <f t="shared" si="5"/>
        <v>5.743582813173076E-2</v>
      </c>
      <c r="BA9" s="146">
        <f t="shared" si="6"/>
        <v>10</v>
      </c>
      <c r="BB9" s="146">
        <f t="shared" si="7"/>
        <v>694</v>
      </c>
      <c r="BC9" s="32">
        <f t="shared" si="8"/>
        <v>614</v>
      </c>
      <c r="BD9" s="148"/>
      <c r="BE9" s="40">
        <f t="shared" si="9"/>
        <v>0</v>
      </c>
      <c r="BF9" s="40">
        <f t="shared" si="10"/>
        <v>7.716049382716049E-2</v>
      </c>
      <c r="BG9" s="40">
        <f t="shared" si="11"/>
        <v>7.7081192189105849E-2</v>
      </c>
      <c r="BH9" s="40">
        <f t="shared" si="12"/>
        <v>4.042037186742118E-2</v>
      </c>
      <c r="BI9" s="40">
        <f t="shared" si="13"/>
        <v>0</v>
      </c>
      <c r="BJ9" s="40">
        <f t="shared" si="14"/>
        <v>0</v>
      </c>
      <c r="BK9" s="40">
        <f t="shared" si="15"/>
        <v>0</v>
      </c>
      <c r="BL9">
        <v>0</v>
      </c>
      <c r="BM9">
        <v>0</v>
      </c>
      <c r="BN9">
        <v>0</v>
      </c>
      <c r="BO9">
        <v>0</v>
      </c>
      <c r="BP9">
        <v>2</v>
      </c>
      <c r="BQ9">
        <v>2</v>
      </c>
      <c r="BR9">
        <v>0</v>
      </c>
      <c r="BS9">
        <v>0</v>
      </c>
      <c r="BT9" s="42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</row>
    <row r="10" spans="1:124" s="32" customFormat="1" x14ac:dyDescent="0.2">
      <c r="A10" s="124" t="str">
        <f>CONFIGURACAO!$C$4</f>
        <v>AREA 21</v>
      </c>
      <c r="B10" s="125">
        <v>8</v>
      </c>
      <c r="C10" s="249" t="s">
        <v>280</v>
      </c>
      <c r="D10" s="126">
        <f t="shared" si="16"/>
        <v>8</v>
      </c>
      <c r="E10" s="250" t="s">
        <v>345</v>
      </c>
      <c r="F10" s="250">
        <v>1</v>
      </c>
      <c r="G10" s="250">
        <v>1</v>
      </c>
      <c r="H10" s="250">
        <v>1</v>
      </c>
      <c r="I10" s="250">
        <v>1</v>
      </c>
      <c r="J10" s="87"/>
      <c r="K10" s="94"/>
      <c r="L10" s="94"/>
      <c r="M10" s="154">
        <f t="shared" si="17"/>
        <v>4</v>
      </c>
      <c r="N10">
        <v>0</v>
      </c>
      <c r="O10">
        <v>2</v>
      </c>
      <c r="P10">
        <v>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 s="139">
        <f t="shared" si="0"/>
        <v>2</v>
      </c>
      <c r="AD10" s="140">
        <f t="shared" si="1"/>
        <v>4</v>
      </c>
      <c r="AE10" s="141">
        <f t="shared" si="18"/>
        <v>0</v>
      </c>
      <c r="AF10" s="142">
        <f t="shared" si="19"/>
        <v>1</v>
      </c>
      <c r="AG10" s="278"/>
      <c r="AI10" s="37">
        <f>IFERROR(IF(M10&gt;0,(N10*CONFIGURACAO!$C$20)+(O10*CONFIGURACAO!$C$21)+(P10*CONFIGURACAO!$C$22)+(Q10*CONFIGURACAO!$C$23)+(R10*CONFIGURACAO!$C$24),""),"")</f>
        <v>280</v>
      </c>
      <c r="AJ10" s="38">
        <f>IF(S10=0,0,IF(CONFIGURACAO!$C$15="SIM",(IF(S10&gt;CONFIGURACAO!$C$16,CONFIGURACAO!$C$16*CONFIGURACAO!$C$25,S10*CONFIGURACAO!$C$25)),'PI AREA  P100'!S10*CONFIGURACAO!$C$25))</f>
        <v>0</v>
      </c>
      <c r="AK10" s="38">
        <f>IF(T10=0,0,IF(CONFIGURACAO!$C$17="SIM",(IF(T10&gt;CONFIGURACAO!$C$18,CONFIGURACAO!$C$18*CONFIGURACAO!$C$26,T10*CONFIGURACAO!$C$26)),'PI AREA  P100'!T10*CONFIGURACAO!$C$26))</f>
        <v>0</v>
      </c>
      <c r="AL10" s="38">
        <f>IFERROR(IF(M10&gt;0,(U10*CONFIGURACAO!$C$29)+(V10*CONFIGURACAO!$C$30),""),"")</f>
        <v>0</v>
      </c>
      <c r="AM10" s="38">
        <f>IF(W10=0,0,IF(CONFIGURACAO!$C$41="SIM",(IF(W10&gt;CONFIGURACAO!$C$41,CONFIGURACAO!$C$41*CONFIGURACAO!$C$31,W10*CONFIGURACAO!$C$31)),'PI AREA  P100'!W10*CONFIGURACAO!$C$31))</f>
        <v>0</v>
      </c>
      <c r="AN10" s="38">
        <f>IF(X10=0,0,IF(CONFIGURACAO!$C$39="SIM",(IF(X10&gt;CONFIGURACAO!$C$40,CONFIGURACAO!$C$40*CONFIGURACAO!$C$32,X10*CONFIGURACAO!$C$32)),'PI AREA  P100'!X10*CONFIGURACAO!$C$32))</f>
        <v>0</v>
      </c>
      <c r="AO10" s="38">
        <f>IFERROR(IF(M10&gt;0,(Y10*CONFIGURACAO!$C$33)+(Z10*CONFIGURACAO!$C$34)+(AA10*CONFIGURACAO!$C$35)+(AB10*CONFIGURACAO!$C$36),""),"")</f>
        <v>50</v>
      </c>
      <c r="AP10" s="38">
        <f>IF(AA10=0,0,IF(CONFIGURACAO!$C$46="SIM",(IF(AA10&gt;CONFIGURACAO!$C$47,CONFIGURACAO!$C$47*CONFIGURACAO!$C$35,AA10*CONFIGURACAO!$C$35)),'PI AREA  P100'!AA10*CONFIGURACAO!$C$35))</f>
        <v>0</v>
      </c>
      <c r="AQ10" s="38">
        <f>IF(AB10=0,0,IF(CONFIGURACAO!$C$44="SIM",(IF(AB10&gt;CONFIGURACAO!$C$45,CONFIGURACAO!$C$45*CONFIGURACAO!$C$36,AB10*CONFIGURACAO!$C$36)),'PI AREA  P100'!AB10*CONFIGURACAO!$C$36))</f>
        <v>0</v>
      </c>
      <c r="AR10" s="38">
        <f t="shared" si="20"/>
        <v>330</v>
      </c>
      <c r="AS10" s="68">
        <f>IF(AR10="","",$AR10-(($AS$2/CONFIGURACAO!$C$6)*$M10))</f>
        <v>30</v>
      </c>
      <c r="AT10" s="73">
        <f t="shared" si="2"/>
        <v>3</v>
      </c>
      <c r="AU10" s="75">
        <f>IF(AR10="","",$AR10-(($AU$2/CONFIGURACAO!$C$6)*$M10))</f>
        <v>-170</v>
      </c>
      <c r="AV10" s="76" t="str">
        <f t="shared" si="3"/>
        <v>NAO</v>
      </c>
      <c r="AW10" s="74">
        <f>IF(AR10="","",$AR10-(($AW$2/CONFIGURACAO!$C$6)*$M10))</f>
        <v>-370</v>
      </c>
      <c r="AX10" s="72" t="str">
        <f t="shared" si="4"/>
        <v>NAO</v>
      </c>
      <c r="AZ10" s="39">
        <f t="shared" si="5"/>
        <v>2.7873269534516399E-2</v>
      </c>
      <c r="BA10" s="146">
        <f t="shared" si="6"/>
        <v>5</v>
      </c>
      <c r="BB10" s="146">
        <f t="shared" si="7"/>
        <v>881</v>
      </c>
      <c r="BC10" s="32">
        <f t="shared" si="8"/>
        <v>853</v>
      </c>
      <c r="BD10" s="148"/>
      <c r="BE10" s="40">
        <f t="shared" si="9"/>
        <v>0</v>
      </c>
      <c r="BF10" s="40">
        <f t="shared" si="10"/>
        <v>7.716049382716049E-2</v>
      </c>
      <c r="BG10" s="40">
        <f t="shared" si="11"/>
        <v>5.1387461459403906E-2</v>
      </c>
      <c r="BH10" s="40">
        <f t="shared" si="12"/>
        <v>0</v>
      </c>
      <c r="BI10" s="40">
        <f t="shared" si="13"/>
        <v>0</v>
      </c>
      <c r="BJ10" s="40">
        <f t="shared" si="14"/>
        <v>0</v>
      </c>
      <c r="BK10" s="40">
        <f t="shared" si="15"/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 s="42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</row>
    <row r="11" spans="1:124" s="32" customFormat="1" x14ac:dyDescent="0.2">
      <c r="A11" s="124" t="str">
        <f>CONFIGURACAO!$C$4</f>
        <v>AREA 21</v>
      </c>
      <c r="B11" s="125">
        <v>9</v>
      </c>
      <c r="C11" s="249" t="s">
        <v>280</v>
      </c>
      <c r="D11" s="126">
        <f t="shared" si="16"/>
        <v>9</v>
      </c>
      <c r="E11" s="250" t="s">
        <v>346</v>
      </c>
      <c r="F11" s="250">
        <v>0</v>
      </c>
      <c r="G11" s="250">
        <v>0</v>
      </c>
      <c r="H11" s="250">
        <v>0</v>
      </c>
      <c r="I11" s="250">
        <v>1</v>
      </c>
      <c r="J11" s="87"/>
      <c r="K11" s="94"/>
      <c r="L11" s="94"/>
      <c r="M11" s="154">
        <f t="shared" si="17"/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 s="139">
        <f t="shared" si="0"/>
        <v>0</v>
      </c>
      <c r="AD11" s="140">
        <f t="shared" si="1"/>
        <v>0</v>
      </c>
      <c r="AE11" s="141">
        <f t="shared" si="18"/>
        <v>0</v>
      </c>
      <c r="AF11" s="142">
        <f t="shared" si="19"/>
        <v>0</v>
      </c>
      <c r="AG11" s="278"/>
      <c r="AI11" s="37">
        <f>IFERROR(IF(M11&gt;0,(N11*CONFIGURACAO!$C$20)+(O11*CONFIGURACAO!$C$21)+(P11*CONFIGURACAO!$C$22)+(Q11*CONFIGURACAO!$C$23)+(R11*CONFIGURACAO!$C$24),""),"")</f>
        <v>0</v>
      </c>
      <c r="AJ11" s="38">
        <f>IF(S11=0,0,IF(CONFIGURACAO!$C$15="SIM",(IF(S11&gt;CONFIGURACAO!$C$16,CONFIGURACAO!$C$16*CONFIGURACAO!$C$25,S11*CONFIGURACAO!$C$25)),'PI AREA  P100'!S11*CONFIGURACAO!$C$25))</f>
        <v>0</v>
      </c>
      <c r="AK11" s="38">
        <f>IF(T11=0,0,IF(CONFIGURACAO!$C$17="SIM",(IF(T11&gt;CONFIGURACAO!$C$18,CONFIGURACAO!$C$18*CONFIGURACAO!$C$26,T11*CONFIGURACAO!$C$26)),'PI AREA  P100'!T11*CONFIGURACAO!$C$26))</f>
        <v>0</v>
      </c>
      <c r="AL11" s="38">
        <f>IFERROR(IF(M11&gt;0,(U11*CONFIGURACAO!$C$29)+(V11*CONFIGURACAO!$C$30),""),"")</f>
        <v>0</v>
      </c>
      <c r="AM11" s="38">
        <f>IF(W11=0,0,IF(CONFIGURACAO!$C$41="SIM",(IF(W11&gt;CONFIGURACAO!$C$41,CONFIGURACAO!$C$41*CONFIGURACAO!$C$31,W11*CONFIGURACAO!$C$31)),'PI AREA  P100'!W11*CONFIGURACAO!$C$31))</f>
        <v>0</v>
      </c>
      <c r="AN11" s="38">
        <f>IF(X11=0,0,IF(CONFIGURACAO!$C$39="SIM",(IF(X11&gt;CONFIGURACAO!$C$40,CONFIGURACAO!$C$40*CONFIGURACAO!$C$32,X11*CONFIGURACAO!$C$32)),'PI AREA  P100'!X11*CONFIGURACAO!$C$32))</f>
        <v>0</v>
      </c>
      <c r="AO11" s="38">
        <f>IFERROR(IF(M11&gt;0,(Y11*CONFIGURACAO!$C$33)+(Z11*CONFIGURACAO!$C$34)+(AA11*CONFIGURACAO!$C$35)+(AB11*CONFIGURACAO!$C$36),""),"")</f>
        <v>0</v>
      </c>
      <c r="AP11" s="38">
        <f>IF(AA11=0,0,IF(CONFIGURACAO!$C$46="SIM",(IF(AA11&gt;CONFIGURACAO!$C$47,CONFIGURACAO!$C$47*CONFIGURACAO!$C$35,AA11*CONFIGURACAO!$C$35)),'PI AREA  P100'!AA11*CONFIGURACAO!$C$35))</f>
        <v>0</v>
      </c>
      <c r="AQ11" s="38">
        <f>IF(AB11=0,0,IF(CONFIGURACAO!$C$44="SIM",(IF(AB11&gt;CONFIGURACAO!$C$45,CONFIGURACAO!$C$45*CONFIGURACAO!$C$36,AB11*CONFIGURACAO!$C$36)),'PI AREA  P100'!AB11*CONFIGURACAO!$C$36))</f>
        <v>0</v>
      </c>
      <c r="AR11" s="38">
        <f t="shared" si="20"/>
        <v>0</v>
      </c>
      <c r="AS11" s="68">
        <f>IF(AR11="","",$AR11-(($AS$2/CONFIGURACAO!$C$6)*$M11))</f>
        <v>-75</v>
      </c>
      <c r="AT11" s="73" t="str">
        <f t="shared" si="2"/>
        <v>NAO</v>
      </c>
      <c r="AU11" s="75">
        <f>IF(AR11="","",$AR11-(($AU$2/CONFIGURACAO!$C$6)*$M11))</f>
        <v>-125</v>
      </c>
      <c r="AV11" s="76" t="str">
        <f t="shared" si="3"/>
        <v>NAO</v>
      </c>
      <c r="AW11" s="74">
        <f>IF(AR11="","",$AR11-(($AW$2/CONFIGURACAO!$C$6)*$M11))</f>
        <v>-175</v>
      </c>
      <c r="AX11" s="72" t="str">
        <f t="shared" si="4"/>
        <v>NAO</v>
      </c>
      <c r="AZ11" s="39">
        <f t="shared" si="5"/>
        <v>0</v>
      </c>
      <c r="BA11" s="146">
        <f t="shared" si="6"/>
        <v>0</v>
      </c>
      <c r="BB11" s="146">
        <f t="shared" si="7"/>
        <v>1158</v>
      </c>
      <c r="BC11" s="32">
        <f t="shared" si="8"/>
        <v>1158</v>
      </c>
      <c r="BD11" s="148"/>
      <c r="BE11" s="40">
        <f t="shared" si="9"/>
        <v>0</v>
      </c>
      <c r="BF11" s="40">
        <f t="shared" si="10"/>
        <v>0</v>
      </c>
      <c r="BG11" s="40">
        <f t="shared" si="11"/>
        <v>0</v>
      </c>
      <c r="BH11" s="40">
        <f t="shared" si="12"/>
        <v>0</v>
      </c>
      <c r="BI11" s="40">
        <f t="shared" si="13"/>
        <v>0</v>
      </c>
      <c r="BJ11" s="40">
        <f t="shared" si="14"/>
        <v>0</v>
      </c>
      <c r="BK11" s="40">
        <f t="shared" si="15"/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 s="42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</row>
    <row r="12" spans="1:124" s="32" customFormat="1" x14ac:dyDescent="0.2">
      <c r="A12" s="124" t="str">
        <f>CONFIGURACAO!$C$4</f>
        <v>AREA 21</v>
      </c>
      <c r="B12" s="125">
        <v>10</v>
      </c>
      <c r="C12" s="249" t="s">
        <v>280</v>
      </c>
      <c r="D12" s="126">
        <f t="shared" si="16"/>
        <v>10</v>
      </c>
      <c r="E12" s="250" t="s">
        <v>347</v>
      </c>
      <c r="F12" s="250">
        <v>1</v>
      </c>
      <c r="G12" s="250">
        <v>1</v>
      </c>
      <c r="H12" s="250">
        <v>1</v>
      </c>
      <c r="I12" s="250">
        <v>1</v>
      </c>
      <c r="J12" s="87"/>
      <c r="K12" s="94"/>
      <c r="L12" s="94"/>
      <c r="M12" s="154">
        <f t="shared" si="17"/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s="139">
        <f t="shared" si="0"/>
        <v>0</v>
      </c>
      <c r="AD12" s="140">
        <f t="shared" si="1"/>
        <v>0</v>
      </c>
      <c r="AE12" s="141">
        <f t="shared" si="18"/>
        <v>0</v>
      </c>
      <c r="AF12" s="142">
        <f t="shared" si="19"/>
        <v>0</v>
      </c>
      <c r="AG12" s="278"/>
      <c r="AI12" s="37">
        <f>IFERROR(IF(M12&gt;0,(N12*CONFIGURACAO!$C$20)+(O12*CONFIGURACAO!$C$21)+(P12*CONFIGURACAO!$C$22)+(Q12*CONFIGURACAO!$C$23)+(R12*CONFIGURACAO!$C$24),""),"")</f>
        <v>0</v>
      </c>
      <c r="AJ12" s="38">
        <f>IF(S12=0,0,IF(CONFIGURACAO!$C$15="SIM",(IF(S12&gt;CONFIGURACAO!$C$16,CONFIGURACAO!$C$16*CONFIGURACAO!$C$25,S12*CONFIGURACAO!$C$25)),'PI AREA  P100'!S12*CONFIGURACAO!$C$25))</f>
        <v>10</v>
      </c>
      <c r="AK12" s="38">
        <f>IF(T12=0,0,IF(CONFIGURACAO!$C$17="SIM",(IF(T12&gt;CONFIGURACAO!$C$18,CONFIGURACAO!$C$18*CONFIGURACAO!$C$26,T12*CONFIGURACAO!$C$26)),'PI AREA  P100'!T12*CONFIGURACAO!$C$26))</f>
        <v>0</v>
      </c>
      <c r="AL12" s="38">
        <f>IFERROR(IF(M12&gt;0,(U12*CONFIGURACAO!$C$29)+(V12*CONFIGURACAO!$C$30),""),"")</f>
        <v>0</v>
      </c>
      <c r="AM12" s="38">
        <f>IF(W12=0,0,IF(CONFIGURACAO!$C$41="SIM",(IF(W12&gt;CONFIGURACAO!$C$41,CONFIGURACAO!$C$41*CONFIGURACAO!$C$31,W12*CONFIGURACAO!$C$31)),'PI AREA  P100'!W12*CONFIGURACAO!$C$31))</f>
        <v>0</v>
      </c>
      <c r="AN12" s="38">
        <f>IF(X12=0,0,IF(CONFIGURACAO!$C$39="SIM",(IF(X12&gt;CONFIGURACAO!$C$40,CONFIGURACAO!$C$40*CONFIGURACAO!$C$32,X12*CONFIGURACAO!$C$32)),'PI AREA  P100'!X12*CONFIGURACAO!$C$32))</f>
        <v>0</v>
      </c>
      <c r="AO12" s="38">
        <f>IFERROR(IF(M12&gt;0,(Y12*CONFIGURACAO!$C$33)+(Z12*CONFIGURACAO!$C$34)+(AA12*CONFIGURACAO!$C$35)+(AB12*CONFIGURACAO!$C$36),""),"")</f>
        <v>0</v>
      </c>
      <c r="AP12" s="38">
        <f>IF(AA12=0,0,IF(CONFIGURACAO!$C$46="SIM",(IF(AA12&gt;CONFIGURACAO!$C$47,CONFIGURACAO!$C$47*CONFIGURACAO!$C$35,AA12*CONFIGURACAO!$C$35)),'PI AREA  P100'!AA12*CONFIGURACAO!$C$35))</f>
        <v>0</v>
      </c>
      <c r="AQ12" s="38">
        <f>IF(AB12=0,0,IF(CONFIGURACAO!$C$44="SIM",(IF(AB12&gt;CONFIGURACAO!$C$45,CONFIGURACAO!$C$45*CONFIGURACAO!$C$36,AB12*CONFIGURACAO!$C$36)),'PI AREA  P100'!AB12*CONFIGURACAO!$C$36))</f>
        <v>0</v>
      </c>
      <c r="AR12" s="38">
        <f t="shared" si="20"/>
        <v>10</v>
      </c>
      <c r="AS12" s="68">
        <f>IF(AR12="","",$AR12-(($AS$2/CONFIGURACAO!$C$6)*$M12))</f>
        <v>-290</v>
      </c>
      <c r="AT12" s="73" t="str">
        <f t="shared" si="2"/>
        <v>NAO</v>
      </c>
      <c r="AU12" s="75">
        <f>IF(AR12="","",$AR12-(($AU$2/CONFIGURACAO!$C$6)*$M12))</f>
        <v>-490</v>
      </c>
      <c r="AV12" s="76" t="str">
        <f t="shared" si="3"/>
        <v>NAO</v>
      </c>
      <c r="AW12" s="74">
        <f>IF(AR12="","",$AR12-(($AW$2/CONFIGURACAO!$C$6)*$M12))</f>
        <v>-690</v>
      </c>
      <c r="AX12" s="72" t="str">
        <f t="shared" si="4"/>
        <v>NAO</v>
      </c>
      <c r="AZ12" s="39">
        <f t="shared" si="5"/>
        <v>8.4464453134898182E-4</v>
      </c>
      <c r="BA12" s="146">
        <f t="shared" si="6"/>
        <v>1</v>
      </c>
      <c r="BB12" s="146">
        <f t="shared" si="7"/>
        <v>1099</v>
      </c>
      <c r="BC12" s="32">
        <f t="shared" si="8"/>
        <v>1149</v>
      </c>
      <c r="BD12" s="148"/>
      <c r="BE12" s="40">
        <f t="shared" si="9"/>
        <v>0</v>
      </c>
      <c r="BF12" s="40">
        <f t="shared" si="10"/>
        <v>0</v>
      </c>
      <c r="BG12" s="40">
        <f t="shared" si="11"/>
        <v>0</v>
      </c>
      <c r="BH12" s="40">
        <f t="shared" si="12"/>
        <v>0</v>
      </c>
      <c r="BI12" s="40">
        <f t="shared" si="13"/>
        <v>0</v>
      </c>
      <c r="BJ12" s="40">
        <f t="shared" si="14"/>
        <v>9.2421441774491686E-2</v>
      </c>
      <c r="BK12" s="40">
        <f t="shared" si="15"/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 s="4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</row>
    <row r="13" spans="1:124" s="32" customFormat="1" x14ac:dyDescent="0.2">
      <c r="A13" s="124" t="str">
        <f>CONFIGURACAO!$C$4</f>
        <v>AREA 21</v>
      </c>
      <c r="B13" s="125">
        <v>11</v>
      </c>
      <c r="C13" s="249" t="s">
        <v>280</v>
      </c>
      <c r="D13" s="126">
        <f t="shared" si="16"/>
        <v>11</v>
      </c>
      <c r="E13" s="250" t="s">
        <v>348</v>
      </c>
      <c r="F13" s="250">
        <v>1</v>
      </c>
      <c r="G13" s="250">
        <v>1</v>
      </c>
      <c r="H13" s="250">
        <v>1</v>
      </c>
      <c r="I13" s="250">
        <v>1</v>
      </c>
      <c r="J13" s="87"/>
      <c r="K13" s="94"/>
      <c r="L13" s="94"/>
      <c r="M13" s="154">
        <f t="shared" si="17"/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1</v>
      </c>
      <c r="AB13">
        <v>0</v>
      </c>
      <c r="AC13" s="139">
        <f t="shared" si="0"/>
        <v>0</v>
      </c>
      <c r="AD13" s="140">
        <f t="shared" si="1"/>
        <v>0</v>
      </c>
      <c r="AE13" s="141">
        <f t="shared" si="18"/>
        <v>0</v>
      </c>
      <c r="AF13" s="142">
        <f t="shared" si="19"/>
        <v>2</v>
      </c>
      <c r="AG13" s="278"/>
      <c r="AI13" s="37">
        <f>IFERROR(IF(M13&gt;0,(N13*CONFIGURACAO!$C$20)+(O13*CONFIGURACAO!$C$21)+(P13*CONFIGURACAO!$C$22)+(Q13*CONFIGURACAO!$C$23)+(R13*CONFIGURACAO!$C$24),""),"")</f>
        <v>0</v>
      </c>
      <c r="AJ13" s="38">
        <f>IF(S13=0,0,IF(CONFIGURACAO!$C$15="SIM",(IF(S13&gt;CONFIGURACAO!$C$16,CONFIGURACAO!$C$16*CONFIGURACAO!$C$25,S13*CONFIGURACAO!$C$25)),'PI AREA  P100'!S13*CONFIGURACAO!$C$25))</f>
        <v>0</v>
      </c>
      <c r="AK13" s="38">
        <f>IF(T13=0,0,IF(CONFIGURACAO!$C$17="SIM",(IF(T13&gt;CONFIGURACAO!$C$18,CONFIGURACAO!$C$18*CONFIGURACAO!$C$26,T13*CONFIGURACAO!$C$26)),'PI AREA  P100'!T13*CONFIGURACAO!$C$26))</f>
        <v>0</v>
      </c>
      <c r="AL13" s="38">
        <f>IFERROR(IF(M13&gt;0,(U13*CONFIGURACAO!$C$29)+(V13*CONFIGURACAO!$C$30),""),"")</f>
        <v>0</v>
      </c>
      <c r="AM13" s="38">
        <f>IF(W13=0,0,IF(CONFIGURACAO!$C$41="SIM",(IF(W13&gt;CONFIGURACAO!$C$41,CONFIGURACAO!$C$41*CONFIGURACAO!$C$31,W13*CONFIGURACAO!$C$31)),'PI AREA  P100'!W13*CONFIGURACAO!$C$31))</f>
        <v>0</v>
      </c>
      <c r="AN13" s="38">
        <f>IF(X13=0,0,IF(CONFIGURACAO!$C$39="SIM",(IF(X13&gt;CONFIGURACAO!$C$40,CONFIGURACAO!$C$40*CONFIGURACAO!$C$32,X13*CONFIGURACAO!$C$32)),'PI AREA  P100'!X13*CONFIGURACAO!$C$32))</f>
        <v>0</v>
      </c>
      <c r="AO13" s="38">
        <f>IFERROR(IF(M13&gt;0,(Y13*CONFIGURACAO!$C$33)+(Z13*CONFIGURACAO!$C$34)+(AA13*CONFIGURACAO!$C$35)+(AB13*CONFIGURACAO!$C$36),""),"")</f>
        <v>125</v>
      </c>
      <c r="AP13" s="38">
        <f>IF(AA13=0,0,IF(CONFIGURACAO!$C$46="SIM",(IF(AA13&gt;CONFIGURACAO!$C$47,CONFIGURACAO!$C$47*CONFIGURACAO!$C$35,AA13*CONFIGURACAO!$C$35)),'PI AREA  P100'!AA13*CONFIGURACAO!$C$35))</f>
        <v>25</v>
      </c>
      <c r="AQ13" s="38">
        <f>IF(AB13=0,0,IF(CONFIGURACAO!$C$44="SIM",(IF(AB13&gt;CONFIGURACAO!$C$45,CONFIGURACAO!$C$45*CONFIGURACAO!$C$36,AB13*CONFIGURACAO!$C$36)),'PI AREA  P100'!AB13*CONFIGURACAO!$C$36))</f>
        <v>0</v>
      </c>
      <c r="AR13" s="38">
        <f t="shared" si="20"/>
        <v>150</v>
      </c>
      <c r="AS13" s="68">
        <f>IF(AR13="","",$AR13-(($AS$2/CONFIGURACAO!$C$6)*$M13))</f>
        <v>-150</v>
      </c>
      <c r="AT13" s="73" t="str">
        <f t="shared" si="2"/>
        <v>NAO</v>
      </c>
      <c r="AU13" s="75">
        <f>IF(AR13="","",$AR13-(($AU$2/CONFIGURACAO!$C$6)*$M13))</f>
        <v>-350</v>
      </c>
      <c r="AV13" s="76" t="str">
        <f t="shared" si="3"/>
        <v>NAO</v>
      </c>
      <c r="AW13" s="74">
        <f>IF(AR13="","",$AR13-(($AW$2/CONFIGURACAO!$C$6)*$M13))</f>
        <v>-550</v>
      </c>
      <c r="AX13" s="72" t="str">
        <f t="shared" si="4"/>
        <v>NAO</v>
      </c>
      <c r="AZ13" s="39">
        <f t="shared" si="5"/>
        <v>1.2669667970234725E-2</v>
      </c>
      <c r="BA13" s="146">
        <f t="shared" si="6"/>
        <v>3</v>
      </c>
      <c r="BB13" s="146">
        <f t="shared" si="7"/>
        <v>968</v>
      </c>
      <c r="BC13" s="32">
        <f t="shared" si="8"/>
        <v>1015</v>
      </c>
      <c r="BD13" s="148"/>
      <c r="BE13" s="40">
        <f t="shared" si="9"/>
        <v>0</v>
      </c>
      <c r="BF13" s="40">
        <f t="shared" si="10"/>
        <v>0</v>
      </c>
      <c r="BG13" s="40">
        <f t="shared" si="11"/>
        <v>0</v>
      </c>
      <c r="BH13" s="40">
        <f t="shared" si="12"/>
        <v>0</v>
      </c>
      <c r="BI13" s="40">
        <f t="shared" si="13"/>
        <v>0</v>
      </c>
      <c r="BJ13" s="40">
        <f t="shared" si="14"/>
        <v>0</v>
      </c>
      <c r="BK13" s="40">
        <f t="shared" si="15"/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1</v>
      </c>
      <c r="BS13">
        <v>0</v>
      </c>
      <c r="BT13" s="42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</row>
    <row r="14" spans="1:124" s="32" customFormat="1" x14ac:dyDescent="0.2">
      <c r="A14" s="124" t="str">
        <f>CONFIGURACAO!$C$4</f>
        <v>AREA 21</v>
      </c>
      <c r="B14" s="125">
        <v>12</v>
      </c>
      <c r="C14" s="249" t="s">
        <v>280</v>
      </c>
      <c r="D14" s="126">
        <f t="shared" si="16"/>
        <v>12</v>
      </c>
      <c r="E14" s="250" t="s">
        <v>349</v>
      </c>
      <c r="F14" s="250">
        <v>1</v>
      </c>
      <c r="G14" s="250">
        <v>1</v>
      </c>
      <c r="H14" s="250">
        <v>1</v>
      </c>
      <c r="I14" s="250">
        <v>1</v>
      </c>
      <c r="J14" s="87"/>
      <c r="K14" s="94"/>
      <c r="L14" s="94"/>
      <c r="M14" s="154">
        <f t="shared" si="17"/>
        <v>4</v>
      </c>
      <c r="N14">
        <v>0</v>
      </c>
      <c r="O14">
        <v>0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 s="139">
        <f t="shared" si="0"/>
        <v>0</v>
      </c>
      <c r="AD14" s="140">
        <f t="shared" si="1"/>
        <v>1</v>
      </c>
      <c r="AE14" s="141">
        <f t="shared" si="18"/>
        <v>0</v>
      </c>
      <c r="AF14" s="142">
        <f t="shared" si="19"/>
        <v>1</v>
      </c>
      <c r="AG14" s="278"/>
      <c r="AI14" s="37">
        <f>IFERROR(IF(M14&gt;0,(N14*CONFIGURACAO!$C$20)+(O14*CONFIGURACAO!$C$21)+(P14*CONFIGURACAO!$C$22)+(Q14*CONFIGURACAO!$C$23)+(R14*CONFIGURACAO!$C$24),""),"")</f>
        <v>60</v>
      </c>
      <c r="AJ14" s="38">
        <f>IF(S14=0,0,IF(CONFIGURACAO!$C$15="SIM",(IF(S14&gt;CONFIGURACAO!$C$16,CONFIGURACAO!$C$16*CONFIGURACAO!$C$25,S14*CONFIGURACAO!$C$25)),'PI AREA  P100'!S14*CONFIGURACAO!$C$25))</f>
        <v>10</v>
      </c>
      <c r="AK14" s="38">
        <f>IF(T14=0,0,IF(CONFIGURACAO!$C$17="SIM",(IF(T14&gt;CONFIGURACAO!$C$18,CONFIGURACAO!$C$18*CONFIGURACAO!$C$26,T14*CONFIGURACAO!$C$26)),'PI AREA  P100'!T14*CONFIGURACAO!$C$26))</f>
        <v>0</v>
      </c>
      <c r="AL14" s="38">
        <f>IFERROR(IF(M14&gt;0,(U14*CONFIGURACAO!$C$29)+(V14*CONFIGURACAO!$C$30),""),"")</f>
        <v>0</v>
      </c>
      <c r="AM14" s="38">
        <f>IF(W14=0,0,IF(CONFIGURACAO!$C$41="SIM",(IF(W14&gt;CONFIGURACAO!$C$41,CONFIGURACAO!$C$41*CONFIGURACAO!$C$31,W14*CONFIGURACAO!$C$31)),'PI AREA  P100'!W14*CONFIGURACAO!$C$31))</f>
        <v>0</v>
      </c>
      <c r="AN14" s="38">
        <f>IF(X14=0,0,IF(CONFIGURACAO!$C$39="SIM",(IF(X14&gt;CONFIGURACAO!$C$40,CONFIGURACAO!$C$40*CONFIGURACAO!$C$32,X14*CONFIGURACAO!$C$32)),'PI AREA  P100'!X14*CONFIGURACAO!$C$32))</f>
        <v>0</v>
      </c>
      <c r="AO14" s="38">
        <f>IFERROR(IF(M14&gt;0,(Y14*CONFIGURACAO!$C$33)+(Z14*CONFIGURACAO!$C$34)+(AA14*CONFIGURACAO!$C$35)+(AB14*CONFIGURACAO!$C$36),""),"")</f>
        <v>50</v>
      </c>
      <c r="AP14" s="38">
        <f>IF(AA14=0,0,IF(CONFIGURACAO!$C$46="SIM",(IF(AA14&gt;CONFIGURACAO!$C$47,CONFIGURACAO!$C$47*CONFIGURACAO!$C$35,AA14*CONFIGURACAO!$C$35)),'PI AREA  P100'!AA14*CONFIGURACAO!$C$35))</f>
        <v>0</v>
      </c>
      <c r="AQ14" s="38">
        <f>IF(AB14=0,0,IF(CONFIGURACAO!$C$44="SIM",(IF(AB14&gt;CONFIGURACAO!$C$45,CONFIGURACAO!$C$45*CONFIGURACAO!$C$36,AB14*CONFIGURACAO!$C$36)),'PI AREA  P100'!AB14*CONFIGURACAO!$C$36))</f>
        <v>0</v>
      </c>
      <c r="AR14" s="38">
        <f t="shared" si="20"/>
        <v>120</v>
      </c>
      <c r="AS14" s="68">
        <f>IF(AR14="","",$AR14-(($AS$2/CONFIGURACAO!$C$6)*$M14))</f>
        <v>-180</v>
      </c>
      <c r="AT14" s="73" t="str">
        <f t="shared" si="2"/>
        <v>NAO</v>
      </c>
      <c r="AU14" s="75">
        <f>IF(AR14="","",$AR14-(($AU$2/CONFIGURACAO!$C$6)*$M14))</f>
        <v>-380</v>
      </c>
      <c r="AV14" s="76" t="str">
        <f t="shared" si="3"/>
        <v>NAO</v>
      </c>
      <c r="AW14" s="74">
        <f>IF(AR14="","",$AR14-(($AW$2/CONFIGURACAO!$C$6)*$M14))</f>
        <v>-580</v>
      </c>
      <c r="AX14" s="72" t="str">
        <f t="shared" si="4"/>
        <v>NAO</v>
      </c>
      <c r="AZ14" s="39">
        <f t="shared" si="5"/>
        <v>1.0135734376187781E-2</v>
      </c>
      <c r="BA14" s="146">
        <f t="shared" si="6"/>
        <v>3</v>
      </c>
      <c r="BB14" s="146">
        <f t="shared" si="7"/>
        <v>968</v>
      </c>
      <c r="BC14" s="32">
        <f t="shared" si="8"/>
        <v>1039</v>
      </c>
      <c r="BD14" s="148"/>
      <c r="BE14" s="40">
        <f t="shared" si="9"/>
        <v>0</v>
      </c>
      <c r="BF14" s="40">
        <f t="shared" si="10"/>
        <v>0</v>
      </c>
      <c r="BG14" s="40">
        <f t="shared" si="11"/>
        <v>2.5693730729701953E-2</v>
      </c>
      <c r="BH14" s="40">
        <f t="shared" si="12"/>
        <v>0</v>
      </c>
      <c r="BI14" s="40">
        <f t="shared" si="13"/>
        <v>0</v>
      </c>
      <c r="BJ14" s="40">
        <f t="shared" si="14"/>
        <v>9.2421441774491686E-2</v>
      </c>
      <c r="BK14" s="40">
        <f t="shared" si="15"/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 s="42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</row>
    <row r="15" spans="1:124" s="32" customFormat="1" x14ac:dyDescent="0.2">
      <c r="A15" s="124" t="str">
        <f>CONFIGURACAO!$C$4</f>
        <v>AREA 21</v>
      </c>
      <c r="B15" s="125">
        <v>13</v>
      </c>
      <c r="C15" s="249" t="s">
        <v>280</v>
      </c>
      <c r="D15" s="126">
        <f t="shared" si="16"/>
        <v>13</v>
      </c>
      <c r="E15" s="250" t="s">
        <v>350</v>
      </c>
      <c r="F15" s="250">
        <v>1</v>
      </c>
      <c r="G15" s="250">
        <v>1</v>
      </c>
      <c r="H15" s="250">
        <v>1</v>
      </c>
      <c r="I15" s="250">
        <v>1</v>
      </c>
      <c r="J15" s="87"/>
      <c r="K15" s="94"/>
      <c r="L15" s="94"/>
      <c r="M15" s="154">
        <f t="shared" si="17"/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 s="139">
        <f t="shared" si="0"/>
        <v>0</v>
      </c>
      <c r="AD15" s="140">
        <f t="shared" si="1"/>
        <v>0</v>
      </c>
      <c r="AE15" s="141">
        <f t="shared" si="18"/>
        <v>0</v>
      </c>
      <c r="AF15" s="142">
        <f t="shared" si="19"/>
        <v>0</v>
      </c>
      <c r="AG15" s="278"/>
      <c r="AI15" s="37">
        <f>IFERROR(IF(M15&gt;0,(N15*CONFIGURACAO!$C$20)+(O15*CONFIGURACAO!$C$21)+(P15*CONFIGURACAO!$C$22)+(Q15*CONFIGURACAO!$C$23)+(R15*CONFIGURACAO!$C$24),""),"")</f>
        <v>0</v>
      </c>
      <c r="AJ15" s="38">
        <f>IF(S15=0,0,IF(CONFIGURACAO!$C$15="SIM",(IF(S15&gt;CONFIGURACAO!$C$16,CONFIGURACAO!$C$16*CONFIGURACAO!$C$25,S15*CONFIGURACAO!$C$25)),'PI AREA  P100'!S15*CONFIGURACAO!$C$25))</f>
        <v>0</v>
      </c>
      <c r="AK15" s="38">
        <f>IF(T15=0,0,IF(CONFIGURACAO!$C$17="SIM",(IF(T15&gt;CONFIGURACAO!$C$18,CONFIGURACAO!$C$18*CONFIGURACAO!$C$26,T15*CONFIGURACAO!$C$26)),'PI AREA  P100'!T15*CONFIGURACAO!$C$26))</f>
        <v>0</v>
      </c>
      <c r="AL15" s="38">
        <f>IFERROR(IF(M15&gt;0,(U15*CONFIGURACAO!$C$29)+(V15*CONFIGURACAO!$C$30),""),"")</f>
        <v>0</v>
      </c>
      <c r="AM15" s="38">
        <f>IF(W15=0,0,IF(CONFIGURACAO!$C$41="SIM",(IF(W15&gt;CONFIGURACAO!$C$41,CONFIGURACAO!$C$41*CONFIGURACAO!$C$31,W15*CONFIGURACAO!$C$31)),'PI AREA  P100'!W15*CONFIGURACAO!$C$31))</f>
        <v>0</v>
      </c>
      <c r="AN15" s="38">
        <f>IF(X15=0,0,IF(CONFIGURACAO!$C$39="SIM",(IF(X15&gt;CONFIGURACAO!$C$40,CONFIGURACAO!$C$40*CONFIGURACAO!$C$32,X15*CONFIGURACAO!$C$32)),'PI AREA  P100'!X15*CONFIGURACAO!$C$32))</f>
        <v>0</v>
      </c>
      <c r="AO15" s="38">
        <f>IFERROR(IF(M15&gt;0,(Y15*CONFIGURACAO!$C$33)+(Z15*CONFIGURACAO!$C$34)+(AA15*CONFIGURACAO!$C$35)+(AB15*CONFIGURACAO!$C$36),""),"")</f>
        <v>10</v>
      </c>
      <c r="AP15" s="38">
        <f>IF(AA15=0,0,IF(CONFIGURACAO!$C$46="SIM",(IF(AA15&gt;CONFIGURACAO!$C$47,CONFIGURACAO!$C$47*CONFIGURACAO!$C$35,AA15*CONFIGURACAO!$C$35)),'PI AREA  P100'!AA15*CONFIGURACAO!$C$35))</f>
        <v>0</v>
      </c>
      <c r="AQ15" s="38">
        <f>IF(AB15=0,0,IF(CONFIGURACAO!$C$44="SIM",(IF(AB15&gt;CONFIGURACAO!$C$45,CONFIGURACAO!$C$45*CONFIGURACAO!$C$36,AB15*CONFIGURACAO!$C$36)),'PI AREA  P100'!AB15*CONFIGURACAO!$C$36))</f>
        <v>10</v>
      </c>
      <c r="AR15" s="38">
        <f t="shared" si="20"/>
        <v>20</v>
      </c>
      <c r="AS15" s="68">
        <f>IF(AR15="","",$AR15-(($AS$2/CONFIGURACAO!$C$6)*$M15))</f>
        <v>-280</v>
      </c>
      <c r="AT15" s="73" t="str">
        <f t="shared" si="2"/>
        <v>NAO</v>
      </c>
      <c r="AU15" s="75">
        <f>IF(AR15="","",$AR15-(($AU$2/CONFIGURACAO!$C$6)*$M15))</f>
        <v>-480</v>
      </c>
      <c r="AV15" s="76" t="str">
        <f t="shared" si="3"/>
        <v>NAO</v>
      </c>
      <c r="AW15" s="74">
        <f>IF(AR15="","",$AR15-(($AW$2/CONFIGURACAO!$C$6)*$M15))</f>
        <v>-680</v>
      </c>
      <c r="AX15" s="72" t="str">
        <f t="shared" si="4"/>
        <v>NAO</v>
      </c>
      <c r="AZ15" s="39">
        <f t="shared" si="5"/>
        <v>1.6892890626979636E-3</v>
      </c>
      <c r="BA15" s="146">
        <f t="shared" si="6"/>
        <v>1</v>
      </c>
      <c r="BB15" s="146">
        <f t="shared" si="7"/>
        <v>1099</v>
      </c>
      <c r="BC15" s="32">
        <f t="shared" si="8"/>
        <v>1138</v>
      </c>
      <c r="BD15" s="148"/>
      <c r="BE15" s="40">
        <f t="shared" si="9"/>
        <v>0</v>
      </c>
      <c r="BF15" s="40">
        <f t="shared" si="10"/>
        <v>0</v>
      </c>
      <c r="BG15" s="40">
        <f t="shared" si="11"/>
        <v>0</v>
      </c>
      <c r="BH15" s="40">
        <f t="shared" si="12"/>
        <v>0</v>
      </c>
      <c r="BI15" s="40">
        <f t="shared" si="13"/>
        <v>0</v>
      </c>
      <c r="BJ15" s="40">
        <f t="shared" si="14"/>
        <v>0</v>
      </c>
      <c r="BK15" s="40">
        <f t="shared" si="15"/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 s="42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</row>
    <row r="16" spans="1:124" s="32" customFormat="1" x14ac:dyDescent="0.2">
      <c r="A16" s="124" t="str">
        <f>CONFIGURACAO!$C$4</f>
        <v>AREA 21</v>
      </c>
      <c r="B16" s="125">
        <v>14</v>
      </c>
      <c r="C16" s="249" t="s">
        <v>281</v>
      </c>
      <c r="D16" s="126">
        <f t="shared" si="16"/>
        <v>1</v>
      </c>
      <c r="E16" s="250" t="s">
        <v>351</v>
      </c>
      <c r="F16" s="250">
        <v>1</v>
      </c>
      <c r="G16" s="250">
        <v>1</v>
      </c>
      <c r="H16" s="250">
        <v>1</v>
      </c>
      <c r="I16" s="250">
        <v>1</v>
      </c>
      <c r="J16" s="87"/>
      <c r="K16" s="94"/>
      <c r="L16" s="94"/>
      <c r="M16" s="154">
        <f t="shared" si="17"/>
        <v>4</v>
      </c>
      <c r="N16">
        <v>6</v>
      </c>
      <c r="O16">
        <v>11</v>
      </c>
      <c r="P16">
        <v>8</v>
      </c>
      <c r="Q16">
        <v>3</v>
      </c>
      <c r="R16">
        <v>7</v>
      </c>
      <c r="S16">
        <v>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s="139">
        <f t="shared" si="0"/>
        <v>17</v>
      </c>
      <c r="AD16" s="140">
        <f t="shared" si="1"/>
        <v>25</v>
      </c>
      <c r="AE16" s="141">
        <f t="shared" si="18"/>
        <v>0</v>
      </c>
      <c r="AF16" s="142">
        <f t="shared" si="19"/>
        <v>0</v>
      </c>
      <c r="AG16" s="278"/>
      <c r="AI16" s="37">
        <f>IFERROR(IF(M16&gt;0,(N16*CONFIGURACAO!$C$20)+(O16*CONFIGURACAO!$C$21)+(P16*CONFIGURACAO!$C$22)+(Q16*CONFIGURACAO!$C$23)+(R16*CONFIGURACAO!$C$24),""),"")</f>
        <v>2220</v>
      </c>
      <c r="AJ16" s="38">
        <f>IF(S16=0,0,IF(CONFIGURACAO!$C$15="SIM",(IF(S16&gt;CONFIGURACAO!$C$16,CONFIGURACAO!$C$16*CONFIGURACAO!$C$25,S16*CONFIGURACAO!$C$25)),'PI AREA  P100'!S16*CONFIGURACAO!$C$25))</f>
        <v>40</v>
      </c>
      <c r="AK16" s="38">
        <f>IF(T16=0,0,IF(CONFIGURACAO!$C$17="SIM",(IF(T16&gt;CONFIGURACAO!$C$18,CONFIGURACAO!$C$18*CONFIGURACAO!$C$26,T16*CONFIGURACAO!$C$26)),'PI AREA  P100'!T16*CONFIGURACAO!$C$26))</f>
        <v>0</v>
      </c>
      <c r="AL16" s="38">
        <f>IFERROR(IF(M16&gt;0,(U16*CONFIGURACAO!$C$29)+(V16*CONFIGURACAO!$C$30),""),"")</f>
        <v>0</v>
      </c>
      <c r="AM16" s="38">
        <f>IF(W16=0,0,IF(CONFIGURACAO!$C$41="SIM",(IF(W16&gt;CONFIGURACAO!$C$41,CONFIGURACAO!$C$41*CONFIGURACAO!$C$31,W16*CONFIGURACAO!$C$31)),'PI AREA  P100'!W16*CONFIGURACAO!$C$31))</f>
        <v>0</v>
      </c>
      <c r="AN16" s="38">
        <f>IF(X16=0,0,IF(CONFIGURACAO!$C$39="SIM",(IF(X16&gt;CONFIGURACAO!$C$40,CONFIGURACAO!$C$40*CONFIGURACAO!$C$32,X16*CONFIGURACAO!$C$32)),'PI AREA  P100'!X16*CONFIGURACAO!$C$32))</f>
        <v>0</v>
      </c>
      <c r="AO16" s="38">
        <f>IFERROR(IF(M16&gt;0,(Y16*CONFIGURACAO!$C$33)+(Z16*CONFIGURACAO!$C$34)+(AA16*CONFIGURACAO!$C$35)+(AB16*CONFIGURACAO!$C$36),""),"")</f>
        <v>0</v>
      </c>
      <c r="AP16" s="38">
        <f>IF(AA16=0,0,IF(CONFIGURACAO!$C$46="SIM",(IF(AA16&gt;CONFIGURACAO!$C$47,CONFIGURACAO!$C$47*CONFIGURACAO!$C$35,AA16*CONFIGURACAO!$C$35)),'PI AREA  P100'!AA16*CONFIGURACAO!$C$35))</f>
        <v>0</v>
      </c>
      <c r="AQ16" s="38">
        <f>IF(AB16=0,0,IF(CONFIGURACAO!$C$44="SIM",(IF(AB16&gt;CONFIGURACAO!$C$45,CONFIGURACAO!$C$45*CONFIGURACAO!$C$36,AB16*CONFIGURACAO!$C$36)),'PI AREA  P100'!AB16*CONFIGURACAO!$C$36))</f>
        <v>0</v>
      </c>
      <c r="AR16" s="38">
        <f t="shared" si="20"/>
        <v>2260</v>
      </c>
      <c r="AS16" s="68">
        <f>IF(AR16="","",$AR16-(($AS$2/CONFIGURACAO!$C$6)*$M16))</f>
        <v>1960</v>
      </c>
      <c r="AT16" s="73">
        <f t="shared" si="2"/>
        <v>3</v>
      </c>
      <c r="AU16" s="75">
        <f>IF(AR16="","",$AR16-(($AU$2/CONFIGURACAO!$C$6)*$M16))</f>
        <v>1760</v>
      </c>
      <c r="AV16" s="76">
        <f t="shared" si="3"/>
        <v>4</v>
      </c>
      <c r="AW16" s="74">
        <f>IF(AR16="","",$AR16-(($AW$2/CONFIGURACAO!$C$6)*$M16))</f>
        <v>1560</v>
      </c>
      <c r="AX16" s="72">
        <f t="shared" si="4"/>
        <v>5</v>
      </c>
      <c r="AZ16" s="39">
        <f t="shared" si="5"/>
        <v>0.19088966408486988</v>
      </c>
      <c r="BA16" s="146">
        <f t="shared" si="6"/>
        <v>40</v>
      </c>
      <c r="BB16" s="146">
        <f t="shared" si="7"/>
        <v>98</v>
      </c>
      <c r="BC16" s="32">
        <f t="shared" si="8"/>
        <v>106</v>
      </c>
      <c r="BD16" s="148"/>
      <c r="BE16" s="40">
        <f t="shared" si="9"/>
        <v>0.22354694485842028</v>
      </c>
      <c r="BF16" s="40">
        <f t="shared" si="10"/>
        <v>0.42438271604938271</v>
      </c>
      <c r="BG16" s="40">
        <f t="shared" si="11"/>
        <v>0.20554984583761562</v>
      </c>
      <c r="BH16" s="40">
        <f t="shared" si="12"/>
        <v>0.12126111560226355</v>
      </c>
      <c r="BI16" s="40">
        <f t="shared" si="13"/>
        <v>0.74626865671641784</v>
      </c>
      <c r="BJ16" s="40">
        <f t="shared" si="14"/>
        <v>0.46210720887245843</v>
      </c>
      <c r="BK16" s="40">
        <f t="shared" si="15"/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 s="42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</row>
    <row r="17" spans="1:124" s="32" customFormat="1" x14ac:dyDescent="0.2">
      <c r="A17" s="124" t="str">
        <f>CONFIGURACAO!$C$4</f>
        <v>AREA 21</v>
      </c>
      <c r="B17" s="125">
        <v>15</v>
      </c>
      <c r="C17" s="249" t="s">
        <v>281</v>
      </c>
      <c r="D17" s="126">
        <f t="shared" si="16"/>
        <v>2</v>
      </c>
      <c r="E17" s="250" t="s">
        <v>352</v>
      </c>
      <c r="F17" s="250">
        <v>1</v>
      </c>
      <c r="G17" s="250">
        <v>1</v>
      </c>
      <c r="H17" s="250">
        <v>1</v>
      </c>
      <c r="I17" s="250">
        <v>1</v>
      </c>
      <c r="J17" s="87"/>
      <c r="K17" s="94"/>
      <c r="L17" s="94"/>
      <c r="M17" s="154">
        <f t="shared" si="17"/>
        <v>4</v>
      </c>
      <c r="N17">
        <v>9</v>
      </c>
      <c r="O17">
        <v>3</v>
      </c>
      <c r="P17">
        <v>3</v>
      </c>
      <c r="Q17">
        <v>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s="139">
        <f t="shared" si="0"/>
        <v>12</v>
      </c>
      <c r="AD17" s="140">
        <f t="shared" si="1"/>
        <v>15</v>
      </c>
      <c r="AE17" s="141">
        <f t="shared" si="18"/>
        <v>0</v>
      </c>
      <c r="AF17" s="142">
        <f t="shared" si="19"/>
        <v>0</v>
      </c>
      <c r="AG17" s="278"/>
      <c r="AI17" s="37">
        <f>IFERROR(IF(M17&gt;0,(N17*CONFIGURACAO!$C$20)+(O17*CONFIGURACAO!$C$21)+(P17*CONFIGURACAO!$C$22)+(Q17*CONFIGURACAO!$C$23)+(R17*CONFIGURACAO!$C$24),""),"")</f>
        <v>1520</v>
      </c>
      <c r="AJ17" s="38">
        <f>IF(S17=0,0,IF(CONFIGURACAO!$C$15="SIM",(IF(S17&gt;CONFIGURACAO!$C$16,CONFIGURACAO!$C$16*CONFIGURACAO!$C$25,S17*CONFIGURACAO!$C$25)),'PI AREA  P100'!S17*CONFIGURACAO!$C$25))</f>
        <v>0</v>
      </c>
      <c r="AK17" s="38">
        <f>IF(T17=0,0,IF(CONFIGURACAO!$C$17="SIM",(IF(T17&gt;CONFIGURACAO!$C$18,CONFIGURACAO!$C$18*CONFIGURACAO!$C$26,T17*CONFIGURACAO!$C$26)),'PI AREA  P100'!T17*CONFIGURACAO!$C$26))</f>
        <v>0</v>
      </c>
      <c r="AL17" s="38">
        <f>IFERROR(IF(M17&gt;0,(U17*CONFIGURACAO!$C$29)+(V17*CONFIGURACAO!$C$30),""),"")</f>
        <v>0</v>
      </c>
      <c r="AM17" s="38">
        <f>IF(W17=0,0,IF(CONFIGURACAO!$C$41="SIM",(IF(W17&gt;CONFIGURACAO!$C$41,CONFIGURACAO!$C$41*CONFIGURACAO!$C$31,W17*CONFIGURACAO!$C$31)),'PI AREA  P100'!W17*CONFIGURACAO!$C$31))</f>
        <v>0</v>
      </c>
      <c r="AN17" s="38">
        <f>IF(X17=0,0,IF(CONFIGURACAO!$C$39="SIM",(IF(X17&gt;CONFIGURACAO!$C$40,CONFIGURACAO!$C$40*CONFIGURACAO!$C$32,X17*CONFIGURACAO!$C$32)),'PI AREA  P100'!X17*CONFIGURACAO!$C$32))</f>
        <v>0</v>
      </c>
      <c r="AO17" s="38">
        <f>IFERROR(IF(M17&gt;0,(Y17*CONFIGURACAO!$C$33)+(Z17*CONFIGURACAO!$C$34)+(AA17*CONFIGURACAO!$C$35)+(AB17*CONFIGURACAO!$C$36),""),"")</f>
        <v>0</v>
      </c>
      <c r="AP17" s="38">
        <f>IF(AA17=0,0,IF(CONFIGURACAO!$C$46="SIM",(IF(AA17&gt;CONFIGURACAO!$C$47,CONFIGURACAO!$C$47*CONFIGURACAO!$C$35,AA17*CONFIGURACAO!$C$35)),'PI AREA  P100'!AA17*CONFIGURACAO!$C$35))</f>
        <v>0</v>
      </c>
      <c r="AQ17" s="38">
        <f>IF(AB17=0,0,IF(CONFIGURACAO!$C$44="SIM",(IF(AB17&gt;CONFIGURACAO!$C$45,CONFIGURACAO!$C$45*CONFIGURACAO!$C$36,AB17*CONFIGURACAO!$C$36)),'PI AREA  P100'!AB17*CONFIGURACAO!$C$36))</f>
        <v>0</v>
      </c>
      <c r="AR17" s="38">
        <f t="shared" si="20"/>
        <v>1520</v>
      </c>
      <c r="AS17" s="68">
        <f>IF(AR17="","",$AR17-(($AS$2/CONFIGURACAO!$C$6)*$M17))</f>
        <v>1220</v>
      </c>
      <c r="AT17" s="73">
        <f t="shared" si="2"/>
        <v>3</v>
      </c>
      <c r="AU17" s="75">
        <f>IF(AR17="","",$AR17-(($AU$2/CONFIGURACAO!$C$6)*$M17))</f>
        <v>1020</v>
      </c>
      <c r="AV17" s="76">
        <f t="shared" si="3"/>
        <v>4</v>
      </c>
      <c r="AW17" s="74">
        <f>IF(AR17="","",$AR17-(($AW$2/CONFIGURACAO!$C$6)*$M17))</f>
        <v>820</v>
      </c>
      <c r="AX17" s="72">
        <f t="shared" si="4"/>
        <v>5</v>
      </c>
      <c r="AZ17" s="39">
        <f t="shared" si="5"/>
        <v>0.12838596876504521</v>
      </c>
      <c r="BA17" s="146">
        <f t="shared" si="6"/>
        <v>20</v>
      </c>
      <c r="BB17" s="146">
        <f t="shared" si="7"/>
        <v>375</v>
      </c>
      <c r="BC17" s="32">
        <f t="shared" si="8"/>
        <v>239</v>
      </c>
      <c r="BD17" s="148"/>
      <c r="BE17" s="40">
        <f t="shared" si="9"/>
        <v>0.3353204172876304</v>
      </c>
      <c r="BF17" s="40">
        <f t="shared" si="10"/>
        <v>0.11574074074074073</v>
      </c>
      <c r="BG17" s="40">
        <f t="shared" si="11"/>
        <v>7.7081192189105849E-2</v>
      </c>
      <c r="BH17" s="40">
        <f t="shared" si="12"/>
        <v>0.20210185933710592</v>
      </c>
      <c r="BI17" s="40">
        <f t="shared" si="13"/>
        <v>0</v>
      </c>
      <c r="BJ17" s="40">
        <f t="shared" si="14"/>
        <v>0</v>
      </c>
      <c r="BK17" s="40">
        <f t="shared" si="15"/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 s="42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</row>
    <row r="18" spans="1:124" s="32" customFormat="1" x14ac:dyDescent="0.2">
      <c r="A18" s="124" t="str">
        <f>CONFIGURACAO!$C$4</f>
        <v>AREA 21</v>
      </c>
      <c r="B18" s="125">
        <v>16</v>
      </c>
      <c r="C18" s="249" t="s">
        <v>281</v>
      </c>
      <c r="D18" s="126">
        <f t="shared" si="16"/>
        <v>3</v>
      </c>
      <c r="E18" s="250" t="s">
        <v>353</v>
      </c>
      <c r="F18" s="250">
        <v>1</v>
      </c>
      <c r="G18" s="250">
        <v>1</v>
      </c>
      <c r="H18" s="250">
        <v>1</v>
      </c>
      <c r="I18" s="250">
        <v>1</v>
      </c>
      <c r="J18" s="87"/>
      <c r="K18" s="94"/>
      <c r="L18" s="94"/>
      <c r="M18" s="154">
        <f t="shared" si="17"/>
        <v>4</v>
      </c>
      <c r="N18">
        <v>0</v>
      </c>
      <c r="O18">
        <v>1</v>
      </c>
      <c r="P18">
        <v>5</v>
      </c>
      <c r="Q18">
        <v>17</v>
      </c>
      <c r="R18">
        <v>3</v>
      </c>
      <c r="S18">
        <v>3</v>
      </c>
      <c r="T18">
        <v>1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 s="139">
        <f t="shared" si="0"/>
        <v>1</v>
      </c>
      <c r="AD18" s="140">
        <f t="shared" si="1"/>
        <v>6</v>
      </c>
      <c r="AE18" s="141">
        <f t="shared" si="18"/>
        <v>0</v>
      </c>
      <c r="AF18" s="142">
        <f t="shared" si="19"/>
        <v>0</v>
      </c>
      <c r="AG18" s="278"/>
      <c r="AI18" s="37">
        <f>IFERROR(IF(M18&gt;0,(N18*CONFIGURACAO!$C$20)+(O18*CONFIGURACAO!$C$21)+(P18*CONFIGURACAO!$C$22)+(Q18*CONFIGURACAO!$C$23)+(R18*CONFIGURACAO!$C$24),""),"")</f>
        <v>1120</v>
      </c>
      <c r="AJ18" s="38">
        <f>IF(S18=0,0,IF(CONFIGURACAO!$C$15="SIM",(IF(S18&gt;CONFIGURACAO!$C$16,CONFIGURACAO!$C$16*CONFIGURACAO!$C$25,S18*CONFIGURACAO!$C$25)),'PI AREA  P100'!S18*CONFIGURACAO!$C$25))</f>
        <v>30</v>
      </c>
      <c r="AK18" s="38">
        <f>IF(T18=0,0,IF(CONFIGURACAO!$C$17="SIM",(IF(T18&gt;CONFIGURACAO!$C$18,CONFIGURACAO!$C$18*CONFIGURACAO!$C$26,T18*CONFIGURACAO!$C$26)),'PI AREA  P100'!T18*CONFIGURACAO!$C$26))</f>
        <v>5</v>
      </c>
      <c r="AL18" s="38">
        <f>IFERROR(IF(M18&gt;0,(U18*CONFIGURACAO!$C$29)+(V18*CONFIGURACAO!$C$30),""),"")</f>
        <v>0</v>
      </c>
      <c r="AM18" s="38">
        <f>IF(W18=0,0,IF(CONFIGURACAO!$C$41="SIM",(IF(W18&gt;CONFIGURACAO!$C$41,CONFIGURACAO!$C$41*CONFIGURACAO!$C$31,W18*CONFIGURACAO!$C$31)),'PI AREA  P100'!W18*CONFIGURACAO!$C$31))</f>
        <v>0</v>
      </c>
      <c r="AN18" s="38">
        <f>IF(X18=0,0,IF(CONFIGURACAO!$C$39="SIM",(IF(X18&gt;CONFIGURACAO!$C$40,CONFIGURACAO!$C$40*CONFIGURACAO!$C$32,X18*CONFIGURACAO!$C$32)),'PI AREA  P100'!X18*CONFIGURACAO!$C$32))</f>
        <v>25</v>
      </c>
      <c r="AO18" s="38">
        <f>IFERROR(IF(M18&gt;0,(Y18*CONFIGURACAO!$C$33)+(Z18*CONFIGURACAO!$C$34)+(AA18*CONFIGURACAO!$C$35)+(AB18*CONFIGURACAO!$C$36),""),"")</f>
        <v>0</v>
      </c>
      <c r="AP18" s="38">
        <f>IF(AA18=0,0,IF(CONFIGURACAO!$C$46="SIM",(IF(AA18&gt;CONFIGURACAO!$C$47,CONFIGURACAO!$C$47*CONFIGURACAO!$C$35,AA18*CONFIGURACAO!$C$35)),'PI AREA  P100'!AA18*CONFIGURACAO!$C$35))</f>
        <v>0</v>
      </c>
      <c r="AQ18" s="38">
        <f>IF(AB18=0,0,IF(CONFIGURACAO!$C$44="SIM",(IF(AB18&gt;CONFIGURACAO!$C$45,CONFIGURACAO!$C$45*CONFIGURACAO!$C$36,AB18*CONFIGURACAO!$C$36)),'PI AREA  P100'!AB18*CONFIGURACAO!$C$36))</f>
        <v>0</v>
      </c>
      <c r="AR18" s="38">
        <f t="shared" si="20"/>
        <v>1180</v>
      </c>
      <c r="AS18" s="68">
        <f>IF(AR18="","",$AR18-(($AS$2/CONFIGURACAO!$C$6)*$M18))</f>
        <v>880</v>
      </c>
      <c r="AT18" s="73">
        <f t="shared" si="2"/>
        <v>3</v>
      </c>
      <c r="AU18" s="75">
        <f>IF(AR18="","",$AR18-(($AU$2/CONFIGURACAO!$C$6)*$M18))</f>
        <v>680</v>
      </c>
      <c r="AV18" s="76">
        <f t="shared" si="3"/>
        <v>4</v>
      </c>
      <c r="AW18" s="74">
        <f>IF(AR18="","",$AR18-(($AW$2/CONFIGURACAO!$C$6)*$M18))</f>
        <v>480</v>
      </c>
      <c r="AX18" s="72">
        <f t="shared" si="4"/>
        <v>5</v>
      </c>
      <c r="AZ18" s="39">
        <f t="shared" si="5"/>
        <v>9.9668054699179845E-2</v>
      </c>
      <c r="BA18" s="146">
        <f t="shared" si="6"/>
        <v>31</v>
      </c>
      <c r="BB18" s="146">
        <f t="shared" si="7"/>
        <v>172</v>
      </c>
      <c r="BC18" s="32">
        <f t="shared" si="8"/>
        <v>364</v>
      </c>
      <c r="BD18" s="148"/>
      <c r="BE18" s="40">
        <f t="shared" si="9"/>
        <v>0</v>
      </c>
      <c r="BF18" s="40">
        <f t="shared" si="10"/>
        <v>3.8580246913580245E-2</v>
      </c>
      <c r="BG18" s="40">
        <f t="shared" si="11"/>
        <v>0.12846865364850976</v>
      </c>
      <c r="BH18" s="40">
        <f t="shared" si="12"/>
        <v>0.68714632174616008</v>
      </c>
      <c r="BI18" s="40">
        <f t="shared" si="13"/>
        <v>0.31982942430703626</v>
      </c>
      <c r="BJ18" s="40">
        <f t="shared" si="14"/>
        <v>0.27726432532347506</v>
      </c>
      <c r="BK18" s="40">
        <f t="shared" si="15"/>
        <v>0.16051364365971107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 s="42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</row>
    <row r="19" spans="1:124" s="32" customFormat="1" x14ac:dyDescent="0.2">
      <c r="A19" s="124" t="str">
        <f>CONFIGURACAO!$C$4</f>
        <v>AREA 21</v>
      </c>
      <c r="B19" s="125">
        <v>17</v>
      </c>
      <c r="C19" s="249" t="s">
        <v>281</v>
      </c>
      <c r="D19" s="126">
        <f t="shared" si="16"/>
        <v>4</v>
      </c>
      <c r="E19" s="250" t="s">
        <v>354</v>
      </c>
      <c r="F19" s="250">
        <v>1</v>
      </c>
      <c r="G19" s="250">
        <v>1</v>
      </c>
      <c r="H19" s="250">
        <v>1</v>
      </c>
      <c r="I19" s="250">
        <v>1</v>
      </c>
      <c r="J19" s="87"/>
      <c r="K19" s="94"/>
      <c r="L19" s="94"/>
      <c r="M19" s="154">
        <f t="shared" si="17"/>
        <v>4</v>
      </c>
      <c r="N19">
        <v>1</v>
      </c>
      <c r="O19">
        <v>4</v>
      </c>
      <c r="P19">
        <v>2</v>
      </c>
      <c r="Q19">
        <v>3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 s="139">
        <f t="shared" si="0"/>
        <v>5</v>
      </c>
      <c r="AD19" s="140">
        <f t="shared" si="1"/>
        <v>7</v>
      </c>
      <c r="AE19" s="141">
        <f t="shared" si="18"/>
        <v>0</v>
      </c>
      <c r="AF19" s="142">
        <f t="shared" si="19"/>
        <v>0</v>
      </c>
      <c r="AG19" s="278"/>
      <c r="AI19" s="37">
        <f>IFERROR(IF(M19&gt;0,(N19*CONFIGURACAO!$C$20)+(O19*CONFIGURACAO!$C$21)+(P19*CONFIGURACAO!$C$22)+(Q19*CONFIGURACAO!$C$23)+(R19*CONFIGURACAO!$C$24),""),"")</f>
        <v>660</v>
      </c>
      <c r="AJ19" s="38">
        <f>IF(S19=0,0,IF(CONFIGURACAO!$C$15="SIM",(IF(S19&gt;CONFIGURACAO!$C$16,CONFIGURACAO!$C$16*CONFIGURACAO!$C$25,S19*CONFIGURACAO!$C$25)),'PI AREA  P100'!S19*CONFIGURACAO!$C$25))</f>
        <v>10</v>
      </c>
      <c r="AK19" s="38">
        <f>IF(T19=0,0,IF(CONFIGURACAO!$C$17="SIM",(IF(T19&gt;CONFIGURACAO!$C$18,CONFIGURACAO!$C$18*CONFIGURACAO!$C$26,T19*CONFIGURACAO!$C$26)),'PI AREA  P100'!T19*CONFIGURACAO!$C$26))</f>
        <v>0</v>
      </c>
      <c r="AL19" s="38">
        <f>IFERROR(IF(M19&gt;0,(U19*CONFIGURACAO!$C$29)+(V19*CONFIGURACAO!$C$30),""),"")</f>
        <v>0</v>
      </c>
      <c r="AM19" s="38">
        <f>IF(W19=0,0,IF(CONFIGURACAO!$C$41="SIM",(IF(W19&gt;CONFIGURACAO!$C$41,CONFIGURACAO!$C$41*CONFIGURACAO!$C$31,W19*CONFIGURACAO!$C$31)),'PI AREA  P100'!W19*CONFIGURACAO!$C$31))</f>
        <v>0</v>
      </c>
      <c r="AN19" s="38">
        <f>IF(X19=0,0,IF(CONFIGURACAO!$C$39="SIM",(IF(X19&gt;CONFIGURACAO!$C$40,CONFIGURACAO!$C$40*CONFIGURACAO!$C$32,X19*CONFIGURACAO!$C$32)),'PI AREA  P100'!X19*CONFIGURACAO!$C$32))</f>
        <v>0</v>
      </c>
      <c r="AO19" s="38">
        <f>IFERROR(IF(M19&gt;0,(Y19*CONFIGURACAO!$C$33)+(Z19*CONFIGURACAO!$C$34)+(AA19*CONFIGURACAO!$C$35)+(AB19*CONFIGURACAO!$C$36),""),"")</f>
        <v>0</v>
      </c>
      <c r="AP19" s="38">
        <f>IF(AA19=0,0,IF(CONFIGURACAO!$C$46="SIM",(IF(AA19&gt;CONFIGURACAO!$C$47,CONFIGURACAO!$C$47*CONFIGURACAO!$C$35,AA19*CONFIGURACAO!$C$35)),'PI AREA  P100'!AA19*CONFIGURACAO!$C$35))</f>
        <v>0</v>
      </c>
      <c r="AQ19" s="38">
        <f>IF(AB19=0,0,IF(CONFIGURACAO!$C$44="SIM",(IF(AB19&gt;CONFIGURACAO!$C$45,CONFIGURACAO!$C$45*CONFIGURACAO!$C$36,AB19*CONFIGURACAO!$C$36)),'PI AREA  P100'!AB19*CONFIGURACAO!$C$36))</f>
        <v>0</v>
      </c>
      <c r="AR19" s="38">
        <f t="shared" si="20"/>
        <v>670</v>
      </c>
      <c r="AS19" s="68">
        <f>IF(AR19="","",$AR19-(($AS$2/CONFIGURACAO!$C$6)*$M19))</f>
        <v>370</v>
      </c>
      <c r="AT19" s="73">
        <f t="shared" si="2"/>
        <v>3</v>
      </c>
      <c r="AU19" s="75">
        <f>IF(AR19="","",$AR19-(($AU$2/CONFIGURACAO!$C$6)*$M19))</f>
        <v>170</v>
      </c>
      <c r="AV19" s="76">
        <f t="shared" si="3"/>
        <v>4</v>
      </c>
      <c r="AW19" s="74">
        <f>IF(AR19="","",$AR19-(($AW$2/CONFIGURACAO!$C$6)*$M19))</f>
        <v>-30</v>
      </c>
      <c r="AX19" s="72" t="str">
        <f t="shared" si="4"/>
        <v>NAO</v>
      </c>
      <c r="AZ19" s="39">
        <f t="shared" si="5"/>
        <v>5.6591183600381782E-2</v>
      </c>
      <c r="BA19" s="146">
        <f t="shared" si="6"/>
        <v>11</v>
      </c>
      <c r="BB19" s="146">
        <f t="shared" si="7"/>
        <v>663</v>
      </c>
      <c r="BC19" s="32">
        <f t="shared" si="8"/>
        <v>620</v>
      </c>
      <c r="BD19" s="148"/>
      <c r="BE19" s="40">
        <f t="shared" si="9"/>
        <v>3.7257824143070044E-2</v>
      </c>
      <c r="BF19" s="40">
        <f t="shared" si="10"/>
        <v>0.15432098765432098</v>
      </c>
      <c r="BG19" s="40">
        <f t="shared" si="11"/>
        <v>5.1387461459403906E-2</v>
      </c>
      <c r="BH19" s="40">
        <f t="shared" si="12"/>
        <v>0.12126111560226355</v>
      </c>
      <c r="BI19" s="40">
        <f t="shared" si="13"/>
        <v>0</v>
      </c>
      <c r="BJ19" s="40">
        <f t="shared" si="14"/>
        <v>9.2421441774491686E-2</v>
      </c>
      <c r="BK19" s="40">
        <f t="shared" si="15"/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 s="42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</row>
    <row r="20" spans="1:124" s="32" customFormat="1" x14ac:dyDescent="0.2">
      <c r="A20" s="124" t="str">
        <f>CONFIGURACAO!$C$4</f>
        <v>AREA 21</v>
      </c>
      <c r="B20" s="125">
        <v>18</v>
      </c>
      <c r="C20" s="249" t="s">
        <v>281</v>
      </c>
      <c r="D20" s="126">
        <f t="shared" si="16"/>
        <v>5</v>
      </c>
      <c r="E20" s="250" t="s">
        <v>355</v>
      </c>
      <c r="F20" s="250">
        <v>1</v>
      </c>
      <c r="G20" s="250">
        <v>0</v>
      </c>
      <c r="H20" s="250">
        <v>0</v>
      </c>
      <c r="I20" s="250">
        <v>0</v>
      </c>
      <c r="J20" s="87"/>
      <c r="K20" s="94"/>
      <c r="L20" s="94"/>
      <c r="M20" s="154">
        <f t="shared" si="17"/>
        <v>1</v>
      </c>
      <c r="N20">
        <v>0</v>
      </c>
      <c r="O20">
        <v>0</v>
      </c>
      <c r="P20">
        <v>4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 s="139">
        <f t="shared" si="0"/>
        <v>0</v>
      </c>
      <c r="AD20" s="140">
        <f t="shared" si="1"/>
        <v>4</v>
      </c>
      <c r="AE20" s="141">
        <f t="shared" si="18"/>
        <v>0</v>
      </c>
      <c r="AF20" s="142">
        <f t="shared" si="19"/>
        <v>0</v>
      </c>
      <c r="AG20" s="278"/>
      <c r="AI20" s="37">
        <f>IFERROR(IF(M20&gt;0,(N20*CONFIGURACAO!$C$20)+(O20*CONFIGURACAO!$C$21)+(P20*CONFIGURACAO!$C$22)+(Q20*CONFIGURACAO!$C$23)+(R20*CONFIGURACAO!$C$24),""),"")</f>
        <v>280</v>
      </c>
      <c r="AJ20" s="38">
        <f>IF(S20=0,0,IF(CONFIGURACAO!$C$15="SIM",(IF(S20&gt;CONFIGURACAO!$C$16,CONFIGURACAO!$C$16*CONFIGURACAO!$C$25,S20*CONFIGURACAO!$C$25)),'PI AREA  P100'!S20*CONFIGURACAO!$C$25))</f>
        <v>0</v>
      </c>
      <c r="AK20" s="38">
        <f>IF(T20=0,0,IF(CONFIGURACAO!$C$17="SIM",(IF(T20&gt;CONFIGURACAO!$C$18,CONFIGURACAO!$C$18*CONFIGURACAO!$C$26,T20*CONFIGURACAO!$C$26)),'PI AREA  P100'!T20*CONFIGURACAO!$C$26))</f>
        <v>0</v>
      </c>
      <c r="AL20" s="38">
        <f>IFERROR(IF(M20&gt;0,(U20*CONFIGURACAO!$C$29)+(V20*CONFIGURACAO!$C$30),""),"")</f>
        <v>0</v>
      </c>
      <c r="AM20" s="38">
        <f>IF(W20=0,0,IF(CONFIGURACAO!$C$41="SIM",(IF(W20&gt;CONFIGURACAO!$C$41,CONFIGURACAO!$C$41*CONFIGURACAO!$C$31,W20*CONFIGURACAO!$C$31)),'PI AREA  P100'!W20*CONFIGURACAO!$C$31))</f>
        <v>0</v>
      </c>
      <c r="AN20" s="38">
        <f>IF(X20=0,0,IF(CONFIGURACAO!$C$39="SIM",(IF(X20&gt;CONFIGURACAO!$C$40,CONFIGURACAO!$C$40*CONFIGURACAO!$C$32,X20*CONFIGURACAO!$C$32)),'PI AREA  P100'!X20*CONFIGURACAO!$C$32))</f>
        <v>0</v>
      </c>
      <c r="AO20" s="38">
        <f>IFERROR(IF(M20&gt;0,(Y20*CONFIGURACAO!$C$33)+(Z20*CONFIGURACAO!$C$34)+(AA20*CONFIGURACAO!$C$35)+(AB20*CONFIGURACAO!$C$36),""),"")</f>
        <v>0</v>
      </c>
      <c r="AP20" s="38">
        <f>IF(AA20=0,0,IF(CONFIGURACAO!$C$46="SIM",(IF(AA20&gt;CONFIGURACAO!$C$47,CONFIGURACAO!$C$47*CONFIGURACAO!$C$35,AA20*CONFIGURACAO!$C$35)),'PI AREA  P100'!AA20*CONFIGURACAO!$C$35))</f>
        <v>0</v>
      </c>
      <c r="AQ20" s="38">
        <f>IF(AB20=0,0,IF(CONFIGURACAO!$C$44="SIM",(IF(AB20&gt;CONFIGURACAO!$C$45,CONFIGURACAO!$C$45*CONFIGURACAO!$C$36,AB20*CONFIGURACAO!$C$36)),'PI AREA  P100'!AB20*CONFIGURACAO!$C$36))</f>
        <v>0</v>
      </c>
      <c r="AR20" s="38">
        <f t="shared" si="20"/>
        <v>280</v>
      </c>
      <c r="AS20" s="68">
        <f>IF(AR20="","",$AR20-(($AS$2/CONFIGURACAO!$C$6)*$M20))</f>
        <v>205</v>
      </c>
      <c r="AT20" s="73">
        <f t="shared" si="2"/>
        <v>3</v>
      </c>
      <c r="AU20" s="75">
        <f>IF(AR20="","",$AR20-(($AU$2/CONFIGURACAO!$C$6)*$M20))</f>
        <v>155</v>
      </c>
      <c r="AV20" s="76">
        <f t="shared" si="3"/>
        <v>4</v>
      </c>
      <c r="AW20" s="74">
        <f>IF(AR20="","",$AR20-(($AW$2/CONFIGURACAO!$C$6)*$M20))</f>
        <v>105</v>
      </c>
      <c r="AX20" s="72">
        <f t="shared" si="4"/>
        <v>5</v>
      </c>
      <c r="AZ20" s="39">
        <f t="shared" si="5"/>
        <v>2.3650046877771488E-2</v>
      </c>
      <c r="BA20" s="146">
        <f t="shared" si="6"/>
        <v>5</v>
      </c>
      <c r="BB20" s="146">
        <f t="shared" si="7"/>
        <v>881</v>
      </c>
      <c r="BC20" s="32">
        <f t="shared" si="8"/>
        <v>891</v>
      </c>
      <c r="BD20" s="148"/>
      <c r="BE20" s="40">
        <f t="shared" si="9"/>
        <v>0</v>
      </c>
      <c r="BF20" s="40">
        <f t="shared" si="10"/>
        <v>0</v>
      </c>
      <c r="BG20" s="40">
        <f t="shared" si="11"/>
        <v>0.10277492291880781</v>
      </c>
      <c r="BH20" s="40">
        <f t="shared" si="12"/>
        <v>4.042037186742118E-2</v>
      </c>
      <c r="BI20" s="40">
        <f t="shared" si="13"/>
        <v>0</v>
      </c>
      <c r="BJ20" s="40">
        <f t="shared" si="14"/>
        <v>0</v>
      </c>
      <c r="BK20" s="40">
        <f t="shared" si="15"/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 s="42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</row>
    <row r="21" spans="1:124" s="32" customFormat="1" x14ac:dyDescent="0.2">
      <c r="A21" s="124" t="str">
        <f>CONFIGURACAO!$C$4</f>
        <v>AREA 21</v>
      </c>
      <c r="B21" s="125">
        <v>19</v>
      </c>
      <c r="C21" s="249" t="s">
        <v>281</v>
      </c>
      <c r="D21" s="126">
        <f t="shared" si="16"/>
        <v>6</v>
      </c>
      <c r="E21" s="250" t="s">
        <v>356</v>
      </c>
      <c r="F21" s="250">
        <v>0</v>
      </c>
      <c r="G21" s="250">
        <v>0</v>
      </c>
      <c r="H21" s="250">
        <v>0</v>
      </c>
      <c r="I21" s="250">
        <v>1</v>
      </c>
      <c r="J21" s="87"/>
      <c r="K21" s="94"/>
      <c r="L21" s="94"/>
      <c r="M21" s="154">
        <f t="shared" si="17"/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s="139">
        <f t="shared" si="0"/>
        <v>0</v>
      </c>
      <c r="AD21" s="140">
        <f t="shared" si="1"/>
        <v>0</v>
      </c>
      <c r="AE21" s="141">
        <f t="shared" si="18"/>
        <v>0</v>
      </c>
      <c r="AF21" s="142">
        <f t="shared" si="19"/>
        <v>0</v>
      </c>
      <c r="AG21" s="278"/>
      <c r="AI21" s="37">
        <f>IFERROR(IF(M21&gt;0,(N21*CONFIGURACAO!$C$20)+(O21*CONFIGURACAO!$C$21)+(P21*CONFIGURACAO!$C$22)+(Q21*CONFIGURACAO!$C$23)+(R21*CONFIGURACAO!$C$24),""),"")</f>
        <v>0</v>
      </c>
      <c r="AJ21" s="38">
        <f>IF(S21=0,0,IF(CONFIGURACAO!$C$15="SIM",(IF(S21&gt;CONFIGURACAO!$C$16,CONFIGURACAO!$C$16*CONFIGURACAO!$C$25,S21*CONFIGURACAO!$C$25)),'PI AREA  P100'!S21*CONFIGURACAO!$C$25))</f>
        <v>0</v>
      </c>
      <c r="AK21" s="38">
        <f>IF(T21=0,0,IF(CONFIGURACAO!$C$17="SIM",(IF(T21&gt;CONFIGURACAO!$C$18,CONFIGURACAO!$C$18*CONFIGURACAO!$C$26,T21*CONFIGURACAO!$C$26)),'PI AREA  P100'!T21*CONFIGURACAO!$C$26))</f>
        <v>0</v>
      </c>
      <c r="AL21" s="38">
        <f>IFERROR(IF(M21&gt;0,(U21*CONFIGURACAO!$C$29)+(V21*CONFIGURACAO!$C$30),""),"")</f>
        <v>0</v>
      </c>
      <c r="AM21" s="38">
        <f>IF(W21=0,0,IF(CONFIGURACAO!$C$41="SIM",(IF(W21&gt;CONFIGURACAO!$C$41,CONFIGURACAO!$C$41*CONFIGURACAO!$C$31,W21*CONFIGURACAO!$C$31)),'PI AREA  P100'!W21*CONFIGURACAO!$C$31))</f>
        <v>0</v>
      </c>
      <c r="AN21" s="38">
        <f>IF(X21=0,0,IF(CONFIGURACAO!$C$39="SIM",(IF(X21&gt;CONFIGURACAO!$C$40,CONFIGURACAO!$C$40*CONFIGURACAO!$C$32,X21*CONFIGURACAO!$C$32)),'PI AREA  P100'!X21*CONFIGURACAO!$C$32))</f>
        <v>0</v>
      </c>
      <c r="AO21" s="38">
        <f>IFERROR(IF(M21&gt;0,(Y21*CONFIGURACAO!$C$33)+(Z21*CONFIGURACAO!$C$34)+(AA21*CONFIGURACAO!$C$35)+(AB21*CONFIGURACAO!$C$36),""),"")</f>
        <v>0</v>
      </c>
      <c r="AP21" s="38">
        <f>IF(AA21=0,0,IF(CONFIGURACAO!$C$46="SIM",(IF(AA21&gt;CONFIGURACAO!$C$47,CONFIGURACAO!$C$47*CONFIGURACAO!$C$35,AA21*CONFIGURACAO!$C$35)),'PI AREA  P100'!AA21*CONFIGURACAO!$C$35))</f>
        <v>0</v>
      </c>
      <c r="AQ21" s="38">
        <f>IF(AB21=0,0,IF(CONFIGURACAO!$C$44="SIM",(IF(AB21&gt;CONFIGURACAO!$C$45,CONFIGURACAO!$C$45*CONFIGURACAO!$C$36,AB21*CONFIGURACAO!$C$36)),'PI AREA  P100'!AB21*CONFIGURACAO!$C$36))</f>
        <v>0</v>
      </c>
      <c r="AR21" s="38">
        <f t="shared" si="20"/>
        <v>0</v>
      </c>
      <c r="AS21" s="68">
        <f>IF(AR21="","",$AR21-(($AS$2/CONFIGURACAO!$C$6)*$M21))</f>
        <v>-75</v>
      </c>
      <c r="AT21" s="73" t="str">
        <f t="shared" si="2"/>
        <v>NAO</v>
      </c>
      <c r="AU21" s="75">
        <f>IF(AR21="","",$AR21-(($AU$2/CONFIGURACAO!$C$6)*$M21))</f>
        <v>-125</v>
      </c>
      <c r="AV21" s="76" t="str">
        <f t="shared" si="3"/>
        <v>NAO</v>
      </c>
      <c r="AW21" s="74">
        <f>IF(AR21="","",$AR21-(($AW$2/CONFIGURACAO!$C$6)*$M21))</f>
        <v>-175</v>
      </c>
      <c r="AX21" s="72" t="str">
        <f t="shared" si="4"/>
        <v>NAO</v>
      </c>
      <c r="AZ21" s="39">
        <f t="shared" si="5"/>
        <v>0</v>
      </c>
      <c r="BA21" s="146">
        <f t="shared" si="6"/>
        <v>0</v>
      </c>
      <c r="BB21" s="146">
        <f t="shared" si="7"/>
        <v>1158</v>
      </c>
      <c r="BC21" s="32">
        <f t="shared" si="8"/>
        <v>1158</v>
      </c>
      <c r="BD21" s="148"/>
      <c r="BE21" s="40">
        <f t="shared" si="9"/>
        <v>0</v>
      </c>
      <c r="BF21" s="40">
        <f t="shared" si="10"/>
        <v>0</v>
      </c>
      <c r="BG21" s="40">
        <f t="shared" si="11"/>
        <v>0</v>
      </c>
      <c r="BH21" s="40">
        <f t="shared" si="12"/>
        <v>0</v>
      </c>
      <c r="BI21" s="40">
        <f t="shared" si="13"/>
        <v>0</v>
      </c>
      <c r="BJ21" s="40">
        <f t="shared" si="14"/>
        <v>0</v>
      </c>
      <c r="BK21" s="40">
        <f t="shared" si="15"/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 s="42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</row>
    <row r="22" spans="1:124" s="32" customFormat="1" x14ac:dyDescent="0.2">
      <c r="A22" s="124" t="str">
        <f>CONFIGURACAO!$C$4</f>
        <v>AREA 21</v>
      </c>
      <c r="B22" s="125">
        <v>20</v>
      </c>
      <c r="C22" s="249" t="s">
        <v>281</v>
      </c>
      <c r="D22" s="126">
        <f t="shared" si="16"/>
        <v>7</v>
      </c>
      <c r="E22" s="250" t="s">
        <v>357</v>
      </c>
      <c r="F22" s="250">
        <v>0</v>
      </c>
      <c r="G22" s="250">
        <v>0</v>
      </c>
      <c r="H22" s="250">
        <v>0</v>
      </c>
      <c r="I22" s="250">
        <v>1</v>
      </c>
      <c r="J22" s="87"/>
      <c r="K22" s="94"/>
      <c r="L22" s="94"/>
      <c r="M22" s="154">
        <f t="shared" si="17"/>
        <v>1</v>
      </c>
      <c r="N22">
        <v>0</v>
      </c>
      <c r="O22">
        <v>0</v>
      </c>
      <c r="P22">
        <v>2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s="139">
        <f t="shared" si="0"/>
        <v>0</v>
      </c>
      <c r="AD22" s="140">
        <f t="shared" si="1"/>
        <v>2</v>
      </c>
      <c r="AE22" s="141">
        <f t="shared" si="18"/>
        <v>0</v>
      </c>
      <c r="AF22" s="142">
        <f t="shared" si="19"/>
        <v>0</v>
      </c>
      <c r="AG22" s="278"/>
      <c r="AI22" s="37">
        <f>IFERROR(IF(M22&gt;0,(N22*CONFIGURACAO!$C$20)+(O22*CONFIGURACAO!$C$21)+(P22*CONFIGURACAO!$C$22)+(Q22*CONFIGURACAO!$C$23)+(R22*CONFIGURACAO!$C$24),""),"")</f>
        <v>180</v>
      </c>
      <c r="AJ22" s="38">
        <f>IF(S22=0,0,IF(CONFIGURACAO!$C$15="SIM",(IF(S22&gt;CONFIGURACAO!$C$16,CONFIGURACAO!$C$16*CONFIGURACAO!$C$25,S22*CONFIGURACAO!$C$25)),'PI AREA  P100'!S22*CONFIGURACAO!$C$25))</f>
        <v>0</v>
      </c>
      <c r="AK22" s="38">
        <f>IF(T22=0,0,IF(CONFIGURACAO!$C$17="SIM",(IF(T22&gt;CONFIGURACAO!$C$18,CONFIGURACAO!$C$18*CONFIGURACAO!$C$26,T22*CONFIGURACAO!$C$26)),'PI AREA  P100'!T22*CONFIGURACAO!$C$26))</f>
        <v>0</v>
      </c>
      <c r="AL22" s="38">
        <f>IFERROR(IF(M22&gt;0,(U22*CONFIGURACAO!$C$29)+(V22*CONFIGURACAO!$C$30),""),"")</f>
        <v>0</v>
      </c>
      <c r="AM22" s="38">
        <f>IF(W22=0,0,IF(CONFIGURACAO!$C$41="SIM",(IF(W22&gt;CONFIGURACAO!$C$41,CONFIGURACAO!$C$41*CONFIGURACAO!$C$31,W22*CONFIGURACAO!$C$31)),'PI AREA  P100'!W22*CONFIGURACAO!$C$31))</f>
        <v>0</v>
      </c>
      <c r="AN22" s="38">
        <f>IF(X22=0,0,IF(CONFIGURACAO!$C$39="SIM",(IF(X22&gt;CONFIGURACAO!$C$40,CONFIGURACAO!$C$40*CONFIGURACAO!$C$32,X22*CONFIGURACAO!$C$32)),'PI AREA  P100'!X22*CONFIGURACAO!$C$32))</f>
        <v>0</v>
      </c>
      <c r="AO22" s="38">
        <f>IFERROR(IF(M22&gt;0,(Y22*CONFIGURACAO!$C$33)+(Z22*CONFIGURACAO!$C$34)+(AA22*CONFIGURACAO!$C$35)+(AB22*CONFIGURACAO!$C$36),""),"")</f>
        <v>0</v>
      </c>
      <c r="AP22" s="38">
        <f>IF(AA22=0,0,IF(CONFIGURACAO!$C$46="SIM",(IF(AA22&gt;CONFIGURACAO!$C$47,CONFIGURACAO!$C$47*CONFIGURACAO!$C$35,AA22*CONFIGURACAO!$C$35)),'PI AREA  P100'!AA22*CONFIGURACAO!$C$35))</f>
        <v>0</v>
      </c>
      <c r="AQ22" s="38">
        <f>IF(AB22=0,0,IF(CONFIGURACAO!$C$44="SIM",(IF(AB22&gt;CONFIGURACAO!$C$45,CONFIGURACAO!$C$45*CONFIGURACAO!$C$36,AB22*CONFIGURACAO!$C$36)),'PI AREA  P100'!AB22*CONFIGURACAO!$C$36))</f>
        <v>0</v>
      </c>
      <c r="AR22" s="38">
        <f t="shared" si="20"/>
        <v>180</v>
      </c>
      <c r="AS22" s="68">
        <f>IF(AR22="","",$AR22-(($AS$2/CONFIGURACAO!$C$6)*$M22))</f>
        <v>105</v>
      </c>
      <c r="AT22" s="73">
        <f t="shared" si="2"/>
        <v>3</v>
      </c>
      <c r="AU22" s="75">
        <f>IF(AR22="","",$AR22-(($AU$2/CONFIGURACAO!$C$6)*$M22))</f>
        <v>55</v>
      </c>
      <c r="AV22" s="76">
        <f t="shared" si="3"/>
        <v>4</v>
      </c>
      <c r="AW22" s="74">
        <f>IF(AR22="","",$AR22-(($AW$2/CONFIGURACAO!$C$6)*$M22))</f>
        <v>5</v>
      </c>
      <c r="AX22" s="72">
        <f t="shared" si="4"/>
        <v>5</v>
      </c>
      <c r="AZ22" s="39">
        <f t="shared" si="5"/>
        <v>1.5203601564281672E-2</v>
      </c>
      <c r="BA22" s="146">
        <f t="shared" si="6"/>
        <v>4</v>
      </c>
      <c r="BB22" s="146">
        <f t="shared" si="7"/>
        <v>923</v>
      </c>
      <c r="BC22" s="32">
        <f t="shared" si="8"/>
        <v>972</v>
      </c>
      <c r="BD22" s="148"/>
      <c r="BE22" s="40">
        <f t="shared" si="9"/>
        <v>0</v>
      </c>
      <c r="BF22" s="40">
        <f t="shared" si="10"/>
        <v>0</v>
      </c>
      <c r="BG22" s="40">
        <f t="shared" si="11"/>
        <v>5.1387461459403906E-2</v>
      </c>
      <c r="BH22" s="40">
        <f t="shared" si="12"/>
        <v>4.042037186742118E-2</v>
      </c>
      <c r="BI22" s="40">
        <f t="shared" si="13"/>
        <v>0.10660980810234541</v>
      </c>
      <c r="BJ22" s="40">
        <f t="shared" si="14"/>
        <v>0</v>
      </c>
      <c r="BK22" s="40">
        <f t="shared" si="15"/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 s="4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</row>
    <row r="23" spans="1:124" s="32" customFormat="1" x14ac:dyDescent="0.2">
      <c r="A23" s="124" t="str">
        <f>CONFIGURACAO!$C$4</f>
        <v>AREA 21</v>
      </c>
      <c r="B23" s="125">
        <v>21</v>
      </c>
      <c r="C23" s="249" t="s">
        <v>281</v>
      </c>
      <c r="D23" s="126">
        <f t="shared" si="16"/>
        <v>8</v>
      </c>
      <c r="E23" s="250" t="s">
        <v>358</v>
      </c>
      <c r="F23" s="250">
        <v>0</v>
      </c>
      <c r="G23" s="250">
        <v>0</v>
      </c>
      <c r="H23" s="250">
        <v>0</v>
      </c>
      <c r="I23" s="250">
        <v>1</v>
      </c>
      <c r="J23" s="87"/>
      <c r="K23" s="94"/>
      <c r="L23" s="94"/>
      <c r="M23" s="154">
        <f t="shared" si="17"/>
        <v>1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s="139">
        <f t="shared" si="0"/>
        <v>0</v>
      </c>
      <c r="AD23" s="140">
        <f t="shared" si="1"/>
        <v>0</v>
      </c>
      <c r="AE23" s="141">
        <f t="shared" si="18"/>
        <v>0</v>
      </c>
      <c r="AF23" s="142">
        <f t="shared" si="19"/>
        <v>0</v>
      </c>
      <c r="AG23" s="278"/>
      <c r="AI23" s="37">
        <f>IFERROR(IF(M23&gt;0,(N23*CONFIGURACAO!$C$20)+(O23*CONFIGURACAO!$C$21)+(P23*CONFIGURACAO!$C$22)+(Q23*CONFIGURACAO!$C$23)+(R23*CONFIGURACAO!$C$24),""),"")</f>
        <v>40</v>
      </c>
      <c r="AJ23" s="38">
        <f>IF(S23=0,0,IF(CONFIGURACAO!$C$15="SIM",(IF(S23&gt;CONFIGURACAO!$C$16,CONFIGURACAO!$C$16*CONFIGURACAO!$C$25,S23*CONFIGURACAO!$C$25)),'PI AREA  P100'!S23*CONFIGURACAO!$C$25))</f>
        <v>0</v>
      </c>
      <c r="AK23" s="38">
        <f>IF(T23=0,0,IF(CONFIGURACAO!$C$17="SIM",(IF(T23&gt;CONFIGURACAO!$C$18,CONFIGURACAO!$C$18*CONFIGURACAO!$C$26,T23*CONFIGURACAO!$C$26)),'PI AREA  P100'!T23*CONFIGURACAO!$C$26))</f>
        <v>5</v>
      </c>
      <c r="AL23" s="38">
        <f>IFERROR(IF(M23&gt;0,(U23*CONFIGURACAO!$C$29)+(V23*CONFIGURACAO!$C$30),""),"")</f>
        <v>0</v>
      </c>
      <c r="AM23" s="38">
        <f>IF(W23=0,0,IF(CONFIGURACAO!$C$41="SIM",(IF(W23&gt;CONFIGURACAO!$C$41,CONFIGURACAO!$C$41*CONFIGURACAO!$C$31,W23*CONFIGURACAO!$C$31)),'PI AREA  P100'!W23*CONFIGURACAO!$C$31))</f>
        <v>0</v>
      </c>
      <c r="AN23" s="38">
        <f>IF(X23=0,0,IF(CONFIGURACAO!$C$39="SIM",(IF(X23&gt;CONFIGURACAO!$C$40,CONFIGURACAO!$C$40*CONFIGURACAO!$C$32,X23*CONFIGURACAO!$C$32)),'PI AREA  P100'!X23*CONFIGURACAO!$C$32))</f>
        <v>0</v>
      </c>
      <c r="AO23" s="38">
        <f>IFERROR(IF(M23&gt;0,(Y23*CONFIGURACAO!$C$33)+(Z23*CONFIGURACAO!$C$34)+(AA23*CONFIGURACAO!$C$35)+(AB23*CONFIGURACAO!$C$36),""),"")</f>
        <v>0</v>
      </c>
      <c r="AP23" s="38">
        <f>IF(AA23=0,0,IF(CONFIGURACAO!$C$46="SIM",(IF(AA23&gt;CONFIGURACAO!$C$47,CONFIGURACAO!$C$47*CONFIGURACAO!$C$35,AA23*CONFIGURACAO!$C$35)),'PI AREA  P100'!AA23*CONFIGURACAO!$C$35))</f>
        <v>0</v>
      </c>
      <c r="AQ23" s="38">
        <f>IF(AB23=0,0,IF(CONFIGURACAO!$C$44="SIM",(IF(AB23&gt;CONFIGURACAO!$C$45,CONFIGURACAO!$C$45*CONFIGURACAO!$C$36,AB23*CONFIGURACAO!$C$36)),'PI AREA  P100'!AB23*CONFIGURACAO!$C$36))</f>
        <v>0</v>
      </c>
      <c r="AR23" s="38">
        <f t="shared" si="20"/>
        <v>45</v>
      </c>
      <c r="AS23" s="68">
        <f>IF(AR23="","",$AR23-(($AS$2/CONFIGURACAO!$C$6)*$M23))</f>
        <v>-30</v>
      </c>
      <c r="AT23" s="73" t="str">
        <f t="shared" si="2"/>
        <v>NAO</v>
      </c>
      <c r="AU23" s="75">
        <f>IF(AR23="","",$AR23-(($AU$2/CONFIGURACAO!$C$6)*$M23))</f>
        <v>-80</v>
      </c>
      <c r="AV23" s="76" t="str">
        <f t="shared" si="3"/>
        <v>NAO</v>
      </c>
      <c r="AW23" s="74">
        <f>IF(AR23="","",$AR23-(($AW$2/CONFIGURACAO!$C$6)*$M23))</f>
        <v>-130</v>
      </c>
      <c r="AX23" s="72" t="str">
        <f t="shared" si="4"/>
        <v>NAO</v>
      </c>
      <c r="AZ23" s="39">
        <f t="shared" si="5"/>
        <v>3.8009003910704181E-3</v>
      </c>
      <c r="BA23" s="146">
        <f t="shared" si="6"/>
        <v>2</v>
      </c>
      <c r="BB23" s="146">
        <f t="shared" si="7"/>
        <v>1033</v>
      </c>
      <c r="BC23" s="32">
        <f t="shared" si="8"/>
        <v>1122</v>
      </c>
      <c r="BD23" s="148"/>
      <c r="BE23" s="40">
        <f t="shared" si="9"/>
        <v>0</v>
      </c>
      <c r="BF23" s="40">
        <f t="shared" si="10"/>
        <v>0</v>
      </c>
      <c r="BG23" s="40">
        <f t="shared" si="11"/>
        <v>0</v>
      </c>
      <c r="BH23" s="40">
        <f t="shared" si="12"/>
        <v>4.042037186742118E-2</v>
      </c>
      <c r="BI23" s="40">
        <f t="shared" si="13"/>
        <v>0</v>
      </c>
      <c r="BJ23" s="40">
        <f t="shared" si="14"/>
        <v>0</v>
      </c>
      <c r="BK23" s="40">
        <f t="shared" si="15"/>
        <v>0.16051364365971107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 s="42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</row>
    <row r="24" spans="1:124" s="32" customFormat="1" x14ac:dyDescent="0.2">
      <c r="A24" s="124" t="str">
        <f>CONFIGURACAO!$C$4</f>
        <v>AREA 21</v>
      </c>
      <c r="B24" s="125">
        <v>22</v>
      </c>
      <c r="C24" s="249" t="s">
        <v>281</v>
      </c>
      <c r="D24" s="126">
        <f t="shared" si="16"/>
        <v>9</v>
      </c>
      <c r="E24" s="250" t="s">
        <v>359</v>
      </c>
      <c r="F24" s="250">
        <v>1</v>
      </c>
      <c r="G24" s="250">
        <v>1</v>
      </c>
      <c r="H24" s="250">
        <v>1</v>
      </c>
      <c r="I24" s="250">
        <v>1</v>
      </c>
      <c r="J24" s="87"/>
      <c r="K24" s="94"/>
      <c r="L24" s="94"/>
      <c r="M24" s="154">
        <f t="shared" si="17"/>
        <v>4</v>
      </c>
      <c r="N24">
        <v>0</v>
      </c>
      <c r="O24">
        <v>3</v>
      </c>
      <c r="P24">
        <v>3</v>
      </c>
      <c r="Q24">
        <v>10</v>
      </c>
      <c r="R24">
        <v>2</v>
      </c>
      <c r="S24">
        <v>3</v>
      </c>
      <c r="T24">
        <v>6</v>
      </c>
      <c r="U24">
        <v>0</v>
      </c>
      <c r="V24">
        <v>1</v>
      </c>
      <c r="W24">
        <v>5</v>
      </c>
      <c r="X24">
        <v>3</v>
      </c>
      <c r="Y24">
        <v>0</v>
      </c>
      <c r="Z24">
        <v>1</v>
      </c>
      <c r="AA24">
        <v>1</v>
      </c>
      <c r="AB24">
        <v>9</v>
      </c>
      <c r="AC24" s="139">
        <f t="shared" si="0"/>
        <v>3</v>
      </c>
      <c r="AD24" s="140">
        <f t="shared" si="1"/>
        <v>6</v>
      </c>
      <c r="AE24" s="141">
        <f t="shared" si="18"/>
        <v>1</v>
      </c>
      <c r="AF24" s="142">
        <f t="shared" si="19"/>
        <v>1</v>
      </c>
      <c r="AG24" s="278"/>
      <c r="AI24" s="37">
        <f>IFERROR(IF(M24&gt;0,(N24*CONFIGURACAO!$C$20)+(O24*CONFIGURACAO!$C$21)+(P24*CONFIGURACAO!$C$22)+(Q24*CONFIGURACAO!$C$23)+(R24*CONFIGURACAO!$C$24),""),"")</f>
        <v>860</v>
      </c>
      <c r="AJ24" s="38">
        <f>IF(S24=0,0,IF(CONFIGURACAO!$C$15="SIM",(IF(S24&gt;CONFIGURACAO!$C$16,CONFIGURACAO!$C$16*CONFIGURACAO!$C$25,S24*CONFIGURACAO!$C$25)),'PI AREA  P100'!S24*CONFIGURACAO!$C$25))</f>
        <v>30</v>
      </c>
      <c r="AK24" s="38">
        <f>IF(T24=0,0,IF(CONFIGURACAO!$C$17="SIM",(IF(T24&gt;CONFIGURACAO!$C$18,CONFIGURACAO!$C$18*CONFIGURACAO!$C$26,T24*CONFIGURACAO!$C$26)),'PI AREA  P100'!T24*CONFIGURACAO!$C$26))</f>
        <v>20</v>
      </c>
      <c r="AL24" s="38">
        <f>IFERROR(IF(M24&gt;0,(U24*CONFIGURACAO!$C$29)+(V24*CONFIGURACAO!$C$30),""),"")</f>
        <v>100</v>
      </c>
      <c r="AM24" s="38">
        <f>IF(W24=0,0,IF(CONFIGURACAO!$C$41="SIM",(IF(W24&gt;CONFIGURACAO!$C$41,CONFIGURACAO!$C$41*CONFIGURACAO!$C$31,W24*CONFIGURACAO!$C$31)),'PI AREA  P100'!W24*CONFIGURACAO!$C$31))</f>
        <v>250</v>
      </c>
      <c r="AN24" s="38">
        <f>IF(X24=0,0,IF(CONFIGURACAO!$C$39="SIM",(IF(X24&gt;CONFIGURACAO!$C$40,CONFIGURACAO!$C$40*CONFIGURACAO!$C$32,X24*CONFIGURACAO!$C$32)),'PI AREA  P100'!X24*CONFIGURACAO!$C$32))</f>
        <v>75</v>
      </c>
      <c r="AO24" s="38">
        <f>IFERROR(IF(M24&gt;0,(Y24*CONFIGURACAO!$C$33)+(Z24*CONFIGURACAO!$C$34)+(AA24*CONFIGURACAO!$C$35)+(AB24*CONFIGURACAO!$C$36),""),"")</f>
        <v>165</v>
      </c>
      <c r="AP24" s="38">
        <f>IF(AA24=0,0,IF(CONFIGURACAO!$C$46="SIM",(IF(AA24&gt;CONFIGURACAO!$C$47,CONFIGURACAO!$C$47*CONFIGURACAO!$C$35,AA24*CONFIGURACAO!$C$35)),'PI AREA  P100'!AA24*CONFIGURACAO!$C$35))</f>
        <v>25</v>
      </c>
      <c r="AQ24" s="38">
        <f>IF(AB24=0,0,IF(CONFIGURACAO!$C$44="SIM",(IF(AB24&gt;CONFIGURACAO!$C$45,CONFIGURACAO!$C$45*CONFIGURACAO!$C$36,AB24*CONFIGURACAO!$C$36)),'PI AREA  P100'!AB24*CONFIGURACAO!$C$36))</f>
        <v>20</v>
      </c>
      <c r="AR24" s="38">
        <f t="shared" si="20"/>
        <v>1545</v>
      </c>
      <c r="AS24" s="68">
        <f>IF(AR24="","",$AR24-(($AS$2/CONFIGURACAO!$C$6)*$M24))</f>
        <v>1245</v>
      </c>
      <c r="AT24" s="73">
        <f t="shared" si="2"/>
        <v>3</v>
      </c>
      <c r="AU24" s="75">
        <f>IF(AR24="","",$AR24-(($AU$2/CONFIGURACAO!$C$6)*$M24))</f>
        <v>1045</v>
      </c>
      <c r="AV24" s="76">
        <f t="shared" si="3"/>
        <v>4</v>
      </c>
      <c r="AW24" s="74">
        <f>IF(AR24="","",$AR24-(($AW$2/CONFIGURACAO!$C$6)*$M24))</f>
        <v>845</v>
      </c>
      <c r="AX24" s="72">
        <f t="shared" si="4"/>
        <v>5</v>
      </c>
      <c r="AZ24" s="39">
        <f t="shared" si="5"/>
        <v>0.13049758009341769</v>
      </c>
      <c r="BA24" s="146">
        <f t="shared" si="6"/>
        <v>47</v>
      </c>
      <c r="BB24" s="146">
        <f t="shared" si="7"/>
        <v>56</v>
      </c>
      <c r="BC24" s="32">
        <f t="shared" si="8"/>
        <v>230</v>
      </c>
      <c r="BD24" s="148"/>
      <c r="BE24" s="40">
        <f t="shared" si="9"/>
        <v>0</v>
      </c>
      <c r="BF24" s="40">
        <f t="shared" si="10"/>
        <v>0.11574074074074073</v>
      </c>
      <c r="BG24" s="40">
        <f t="shared" si="11"/>
        <v>7.7081192189105849E-2</v>
      </c>
      <c r="BH24" s="40">
        <f t="shared" si="12"/>
        <v>0.40420371867421184</v>
      </c>
      <c r="BI24" s="40">
        <f t="shared" si="13"/>
        <v>0.21321961620469082</v>
      </c>
      <c r="BJ24" s="40">
        <f t="shared" si="14"/>
        <v>0.27726432532347506</v>
      </c>
      <c r="BK24" s="40">
        <f t="shared" si="15"/>
        <v>0.96308186195826639</v>
      </c>
      <c r="BL24">
        <v>0</v>
      </c>
      <c r="BM24">
        <v>1</v>
      </c>
      <c r="BN24">
        <v>5</v>
      </c>
      <c r="BO24">
        <v>3</v>
      </c>
      <c r="BP24">
        <v>0</v>
      </c>
      <c r="BQ24">
        <v>1</v>
      </c>
      <c r="BR24">
        <v>1</v>
      </c>
      <c r="BS24">
        <v>9</v>
      </c>
      <c r="BT24" s="42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</row>
    <row r="25" spans="1:124" s="32" customFormat="1" x14ac:dyDescent="0.2">
      <c r="A25" s="124" t="str">
        <f>CONFIGURACAO!$C$4</f>
        <v>AREA 21</v>
      </c>
      <c r="B25" s="125">
        <v>23</v>
      </c>
      <c r="C25" s="249" t="s">
        <v>281</v>
      </c>
      <c r="D25" s="126">
        <f t="shared" si="16"/>
        <v>10</v>
      </c>
      <c r="E25" s="250" t="s">
        <v>360</v>
      </c>
      <c r="F25" s="250">
        <v>0</v>
      </c>
      <c r="G25" s="250">
        <v>0</v>
      </c>
      <c r="H25" s="250">
        <v>0</v>
      </c>
      <c r="I25" s="250">
        <v>1</v>
      </c>
      <c r="J25" s="87"/>
      <c r="K25" s="94"/>
      <c r="L25" s="94"/>
      <c r="M25" s="154">
        <f t="shared" si="17"/>
        <v>1</v>
      </c>
      <c r="N25">
        <v>0</v>
      </c>
      <c r="O25">
        <v>0</v>
      </c>
      <c r="P25">
        <v>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s="139">
        <f t="shared" si="0"/>
        <v>0</v>
      </c>
      <c r="AD25" s="140">
        <f t="shared" si="1"/>
        <v>2</v>
      </c>
      <c r="AE25" s="141">
        <f t="shared" si="18"/>
        <v>0</v>
      </c>
      <c r="AF25" s="142">
        <f t="shared" si="19"/>
        <v>0</v>
      </c>
      <c r="AG25" s="278"/>
      <c r="AI25" s="37">
        <f>IFERROR(IF(M25&gt;0,(N25*CONFIGURACAO!$C$20)+(O25*CONFIGURACAO!$C$21)+(P25*CONFIGURACAO!$C$22)+(Q25*CONFIGURACAO!$C$23)+(R25*CONFIGURACAO!$C$24),""),"")</f>
        <v>120</v>
      </c>
      <c r="AJ25" s="38">
        <f>IF(S25=0,0,IF(CONFIGURACAO!$C$15="SIM",(IF(S25&gt;CONFIGURACAO!$C$16,CONFIGURACAO!$C$16*CONFIGURACAO!$C$25,S25*CONFIGURACAO!$C$25)),'PI AREA  P100'!S25*CONFIGURACAO!$C$25))</f>
        <v>0</v>
      </c>
      <c r="AK25" s="38">
        <f>IF(T25=0,0,IF(CONFIGURACAO!$C$17="SIM",(IF(T25&gt;CONFIGURACAO!$C$18,CONFIGURACAO!$C$18*CONFIGURACAO!$C$26,T25*CONFIGURACAO!$C$26)),'PI AREA  P100'!T25*CONFIGURACAO!$C$26))</f>
        <v>0</v>
      </c>
      <c r="AL25" s="38">
        <f>IFERROR(IF(M25&gt;0,(U25*CONFIGURACAO!$C$29)+(V25*CONFIGURACAO!$C$30),""),"")</f>
        <v>0</v>
      </c>
      <c r="AM25" s="38">
        <f>IF(W25=0,0,IF(CONFIGURACAO!$C$41="SIM",(IF(W25&gt;CONFIGURACAO!$C$41,CONFIGURACAO!$C$41*CONFIGURACAO!$C$31,W25*CONFIGURACAO!$C$31)),'PI AREA  P100'!W25*CONFIGURACAO!$C$31))</f>
        <v>0</v>
      </c>
      <c r="AN25" s="38">
        <f>IF(X25=0,0,IF(CONFIGURACAO!$C$39="SIM",(IF(X25&gt;CONFIGURACAO!$C$40,CONFIGURACAO!$C$40*CONFIGURACAO!$C$32,X25*CONFIGURACAO!$C$32)),'PI AREA  P100'!X25*CONFIGURACAO!$C$32))</f>
        <v>0</v>
      </c>
      <c r="AO25" s="38">
        <f>IFERROR(IF(M25&gt;0,(Y25*CONFIGURACAO!$C$33)+(Z25*CONFIGURACAO!$C$34)+(AA25*CONFIGURACAO!$C$35)+(AB25*CONFIGURACAO!$C$36),""),"")</f>
        <v>0</v>
      </c>
      <c r="AP25" s="38">
        <f>IF(AA25=0,0,IF(CONFIGURACAO!$C$46="SIM",(IF(AA25&gt;CONFIGURACAO!$C$47,CONFIGURACAO!$C$47*CONFIGURACAO!$C$35,AA25*CONFIGURACAO!$C$35)),'PI AREA  P100'!AA25*CONFIGURACAO!$C$35))</f>
        <v>0</v>
      </c>
      <c r="AQ25" s="38">
        <f>IF(AB25=0,0,IF(CONFIGURACAO!$C$44="SIM",(IF(AB25&gt;CONFIGURACAO!$C$45,CONFIGURACAO!$C$45*CONFIGURACAO!$C$36,AB25*CONFIGURACAO!$C$36)),'PI AREA  P100'!AB25*CONFIGURACAO!$C$36))</f>
        <v>0</v>
      </c>
      <c r="AR25" s="38">
        <f t="shared" si="20"/>
        <v>120</v>
      </c>
      <c r="AS25" s="68">
        <f>IF(AR25="","",$AR25-(($AS$2/CONFIGURACAO!$C$6)*$M25))</f>
        <v>45</v>
      </c>
      <c r="AT25" s="73">
        <f t="shared" si="2"/>
        <v>3</v>
      </c>
      <c r="AU25" s="75">
        <f>IF(AR25="","",$AR25-(($AU$2/CONFIGURACAO!$C$6)*$M25))</f>
        <v>-5</v>
      </c>
      <c r="AV25" s="76" t="str">
        <f t="shared" si="3"/>
        <v>NAO</v>
      </c>
      <c r="AW25" s="74">
        <f>IF(AR25="","",$AR25-(($AW$2/CONFIGURACAO!$C$6)*$M25))</f>
        <v>-55</v>
      </c>
      <c r="AX25" s="72" t="str">
        <f t="shared" si="4"/>
        <v>NAO</v>
      </c>
      <c r="AZ25" s="39">
        <f t="shared" si="5"/>
        <v>1.0135734376187781E-2</v>
      </c>
      <c r="BA25" s="146">
        <f t="shared" si="6"/>
        <v>2</v>
      </c>
      <c r="BB25" s="146">
        <f t="shared" si="7"/>
        <v>1033</v>
      </c>
      <c r="BC25" s="32">
        <f t="shared" si="8"/>
        <v>1039</v>
      </c>
      <c r="BD25" s="148"/>
      <c r="BE25" s="40">
        <f t="shared" si="9"/>
        <v>0</v>
      </c>
      <c r="BF25" s="40">
        <f t="shared" si="10"/>
        <v>0</v>
      </c>
      <c r="BG25" s="40">
        <f t="shared" si="11"/>
        <v>5.1387461459403906E-2</v>
      </c>
      <c r="BH25" s="40">
        <f t="shared" si="12"/>
        <v>0</v>
      </c>
      <c r="BI25" s="40">
        <f t="shared" si="13"/>
        <v>0</v>
      </c>
      <c r="BJ25" s="40">
        <f t="shared" si="14"/>
        <v>0</v>
      </c>
      <c r="BK25" s="40">
        <f t="shared" si="15"/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 s="42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</row>
    <row r="26" spans="1:124" s="32" customFormat="1" x14ac:dyDescent="0.2">
      <c r="A26" s="124" t="str">
        <f>CONFIGURACAO!$C$4</f>
        <v>AREA 21</v>
      </c>
      <c r="B26" s="125">
        <v>24</v>
      </c>
      <c r="C26" s="249" t="s">
        <v>281</v>
      </c>
      <c r="D26" s="126">
        <f t="shared" si="16"/>
        <v>11</v>
      </c>
      <c r="E26" s="250" t="s">
        <v>361</v>
      </c>
      <c r="F26" s="250">
        <v>1</v>
      </c>
      <c r="G26" s="250">
        <v>1</v>
      </c>
      <c r="H26" s="250">
        <v>1</v>
      </c>
      <c r="I26" s="250">
        <v>1</v>
      </c>
      <c r="J26" s="87"/>
      <c r="K26" s="94"/>
      <c r="L26" s="94"/>
      <c r="M26" s="154">
        <f t="shared" si="17"/>
        <v>4</v>
      </c>
      <c r="N26">
        <v>5</v>
      </c>
      <c r="O26">
        <v>6</v>
      </c>
      <c r="P26">
        <v>10</v>
      </c>
      <c r="Q26">
        <v>10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s="139">
        <f t="shared" si="0"/>
        <v>11</v>
      </c>
      <c r="AD26" s="140">
        <f t="shared" si="1"/>
        <v>21</v>
      </c>
      <c r="AE26" s="141">
        <f t="shared" si="18"/>
        <v>0</v>
      </c>
      <c r="AF26" s="142">
        <f t="shared" si="19"/>
        <v>0</v>
      </c>
      <c r="AG26" s="278"/>
      <c r="AI26" s="37">
        <f>IFERROR(IF(M26&gt;0,(N26*CONFIGURACAO!$C$20)+(O26*CONFIGURACAO!$C$21)+(P26*CONFIGURACAO!$C$22)+(Q26*CONFIGURACAO!$C$23)+(R26*CONFIGURACAO!$C$24),""),"")</f>
        <v>2000</v>
      </c>
      <c r="AJ26" s="38">
        <f>IF(S26=0,0,IF(CONFIGURACAO!$C$15="SIM",(IF(S26&gt;CONFIGURACAO!$C$16,CONFIGURACAO!$C$16*CONFIGURACAO!$C$25,S26*CONFIGURACAO!$C$25)),'PI AREA  P100'!S26*CONFIGURACAO!$C$25))</f>
        <v>0</v>
      </c>
      <c r="AK26" s="38">
        <f>IF(T26=0,0,IF(CONFIGURACAO!$C$17="SIM",(IF(T26&gt;CONFIGURACAO!$C$18,CONFIGURACAO!$C$18*CONFIGURACAO!$C$26,T26*CONFIGURACAO!$C$26)),'PI AREA  P100'!T26*CONFIGURACAO!$C$26))</f>
        <v>0</v>
      </c>
      <c r="AL26" s="38">
        <f>IFERROR(IF(M26&gt;0,(U26*CONFIGURACAO!$C$29)+(V26*CONFIGURACAO!$C$30),""),"")</f>
        <v>0</v>
      </c>
      <c r="AM26" s="38">
        <f>IF(W26=0,0,IF(CONFIGURACAO!$C$41="SIM",(IF(W26&gt;CONFIGURACAO!$C$41,CONFIGURACAO!$C$41*CONFIGURACAO!$C$31,W26*CONFIGURACAO!$C$31)),'PI AREA  P100'!W26*CONFIGURACAO!$C$31))</f>
        <v>0</v>
      </c>
      <c r="AN26" s="38">
        <f>IF(X26=0,0,IF(CONFIGURACAO!$C$39="SIM",(IF(X26&gt;CONFIGURACAO!$C$40,CONFIGURACAO!$C$40*CONFIGURACAO!$C$32,X26*CONFIGURACAO!$C$32)),'PI AREA  P100'!X26*CONFIGURACAO!$C$32))</f>
        <v>0</v>
      </c>
      <c r="AO26" s="38">
        <f>IFERROR(IF(M26&gt;0,(Y26*CONFIGURACAO!$C$33)+(Z26*CONFIGURACAO!$C$34)+(AA26*CONFIGURACAO!$C$35)+(AB26*CONFIGURACAO!$C$36),""),"")</f>
        <v>0</v>
      </c>
      <c r="AP26" s="38">
        <f>IF(AA26=0,0,IF(CONFIGURACAO!$C$46="SIM",(IF(AA26&gt;CONFIGURACAO!$C$47,CONFIGURACAO!$C$47*CONFIGURACAO!$C$35,AA26*CONFIGURACAO!$C$35)),'PI AREA  P100'!AA26*CONFIGURACAO!$C$35))</f>
        <v>0</v>
      </c>
      <c r="AQ26" s="38">
        <f>IF(AB26=0,0,IF(CONFIGURACAO!$C$44="SIM",(IF(AB26&gt;CONFIGURACAO!$C$45,CONFIGURACAO!$C$45*CONFIGURACAO!$C$36,AB26*CONFIGURACAO!$C$36)),'PI AREA  P100'!AB26*CONFIGURACAO!$C$36))</f>
        <v>0</v>
      </c>
      <c r="AR26" s="38">
        <f t="shared" si="20"/>
        <v>2000</v>
      </c>
      <c r="AS26" s="68">
        <f>IF(AR26="","",$AR26-(($AS$2/CONFIGURACAO!$C$6)*$M26))</f>
        <v>1700</v>
      </c>
      <c r="AT26" s="73">
        <f t="shared" si="2"/>
        <v>3</v>
      </c>
      <c r="AU26" s="75">
        <f>IF(AR26="","",$AR26-(($AU$2/CONFIGURACAO!$C$6)*$M26))</f>
        <v>1500</v>
      </c>
      <c r="AV26" s="76">
        <f t="shared" si="3"/>
        <v>4</v>
      </c>
      <c r="AW26" s="74">
        <f>IF(AR26="","",$AR26-(($AW$2/CONFIGURACAO!$C$6)*$M26))</f>
        <v>1300</v>
      </c>
      <c r="AX26" s="72">
        <f t="shared" si="4"/>
        <v>5</v>
      </c>
      <c r="AZ26" s="39">
        <f t="shared" si="5"/>
        <v>0.16892890626979637</v>
      </c>
      <c r="BA26" s="146">
        <f t="shared" si="6"/>
        <v>32</v>
      </c>
      <c r="BB26" s="146">
        <f t="shared" si="7"/>
        <v>157</v>
      </c>
      <c r="BC26" s="32">
        <f t="shared" si="8"/>
        <v>147</v>
      </c>
      <c r="BD26" s="148"/>
      <c r="BE26" s="40">
        <f t="shared" si="9"/>
        <v>0.18628912071535023</v>
      </c>
      <c r="BF26" s="40">
        <f t="shared" si="10"/>
        <v>0.23148148148148145</v>
      </c>
      <c r="BG26" s="40">
        <f t="shared" si="11"/>
        <v>0.25693730729701952</v>
      </c>
      <c r="BH26" s="40">
        <f t="shared" si="12"/>
        <v>0.40420371867421184</v>
      </c>
      <c r="BI26" s="40">
        <f t="shared" si="13"/>
        <v>0.10660980810234541</v>
      </c>
      <c r="BJ26" s="40">
        <f t="shared" si="14"/>
        <v>0</v>
      </c>
      <c r="BK26" s="40">
        <f t="shared" si="15"/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 s="42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</row>
    <row r="27" spans="1:124" s="32" customFormat="1" x14ac:dyDescent="0.2">
      <c r="A27" s="124" t="str">
        <f>CONFIGURACAO!$C$4</f>
        <v>AREA 21</v>
      </c>
      <c r="B27" s="125">
        <v>25</v>
      </c>
      <c r="C27" s="249" t="s">
        <v>281</v>
      </c>
      <c r="D27" s="126">
        <f t="shared" si="16"/>
        <v>12</v>
      </c>
      <c r="E27" s="250" t="s">
        <v>362</v>
      </c>
      <c r="F27" s="250">
        <v>0</v>
      </c>
      <c r="G27" s="250">
        <v>0</v>
      </c>
      <c r="H27" s="250">
        <v>1</v>
      </c>
      <c r="I27" s="250">
        <v>1</v>
      </c>
      <c r="J27" s="87"/>
      <c r="K27" s="94"/>
      <c r="L27" s="94"/>
      <c r="M27" s="154">
        <f t="shared" si="17"/>
        <v>2</v>
      </c>
      <c r="N27">
        <v>0</v>
      </c>
      <c r="O27">
        <v>2</v>
      </c>
      <c r="P27">
        <v>0</v>
      </c>
      <c r="Q27">
        <v>3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s="139">
        <f t="shared" si="0"/>
        <v>2</v>
      </c>
      <c r="AD27" s="140">
        <f t="shared" si="1"/>
        <v>2</v>
      </c>
      <c r="AE27" s="141">
        <f t="shared" si="18"/>
        <v>0</v>
      </c>
      <c r="AF27" s="142">
        <f t="shared" si="19"/>
        <v>0</v>
      </c>
      <c r="AG27" s="278"/>
      <c r="AI27" s="37">
        <f>IFERROR(IF(M27&gt;0,(N27*CONFIGURACAO!$C$20)+(O27*CONFIGURACAO!$C$21)+(P27*CONFIGURACAO!$C$22)+(Q27*CONFIGURACAO!$C$23)+(R27*CONFIGURACAO!$C$24),""),"")</f>
        <v>280</v>
      </c>
      <c r="AJ27" s="38">
        <f>IF(S27=0,0,IF(CONFIGURACAO!$C$15="SIM",(IF(S27&gt;CONFIGURACAO!$C$16,CONFIGURACAO!$C$16*CONFIGURACAO!$C$25,S27*CONFIGURACAO!$C$25)),'PI AREA  P100'!S27*CONFIGURACAO!$C$25))</f>
        <v>10</v>
      </c>
      <c r="AK27" s="38">
        <f>IF(T27=0,0,IF(CONFIGURACAO!$C$17="SIM",(IF(T27&gt;CONFIGURACAO!$C$18,CONFIGURACAO!$C$18*CONFIGURACAO!$C$26,T27*CONFIGURACAO!$C$26)),'PI AREA  P100'!T27*CONFIGURACAO!$C$26))</f>
        <v>0</v>
      </c>
      <c r="AL27" s="38">
        <f>IFERROR(IF(M27&gt;0,(U27*CONFIGURACAO!$C$29)+(V27*CONFIGURACAO!$C$30),""),"")</f>
        <v>0</v>
      </c>
      <c r="AM27" s="38">
        <f>IF(W27=0,0,IF(CONFIGURACAO!$C$41="SIM",(IF(W27&gt;CONFIGURACAO!$C$41,CONFIGURACAO!$C$41*CONFIGURACAO!$C$31,W27*CONFIGURACAO!$C$31)),'PI AREA  P100'!W27*CONFIGURACAO!$C$31))</f>
        <v>0</v>
      </c>
      <c r="AN27" s="38">
        <f>IF(X27=0,0,IF(CONFIGURACAO!$C$39="SIM",(IF(X27&gt;CONFIGURACAO!$C$40,CONFIGURACAO!$C$40*CONFIGURACAO!$C$32,X27*CONFIGURACAO!$C$32)),'PI AREA  P100'!X27*CONFIGURACAO!$C$32))</f>
        <v>0</v>
      </c>
      <c r="AO27" s="38">
        <f>IFERROR(IF(M27&gt;0,(Y27*CONFIGURACAO!$C$33)+(Z27*CONFIGURACAO!$C$34)+(AA27*CONFIGURACAO!$C$35)+(AB27*CONFIGURACAO!$C$36),""),"")</f>
        <v>0</v>
      </c>
      <c r="AP27" s="38">
        <f>IF(AA27=0,0,IF(CONFIGURACAO!$C$46="SIM",(IF(AA27&gt;CONFIGURACAO!$C$47,CONFIGURACAO!$C$47*CONFIGURACAO!$C$35,AA27*CONFIGURACAO!$C$35)),'PI AREA  P100'!AA27*CONFIGURACAO!$C$35))</f>
        <v>0</v>
      </c>
      <c r="AQ27" s="38">
        <f>IF(AB27=0,0,IF(CONFIGURACAO!$C$44="SIM",(IF(AB27&gt;CONFIGURACAO!$C$45,CONFIGURACAO!$C$45*CONFIGURACAO!$C$36,AB27*CONFIGURACAO!$C$36)),'PI AREA  P100'!AB27*CONFIGURACAO!$C$36))</f>
        <v>0</v>
      </c>
      <c r="AR27" s="38">
        <f t="shared" si="20"/>
        <v>290</v>
      </c>
      <c r="AS27" s="68">
        <f>IF(AR27="","",$AR27-(($AS$2/CONFIGURACAO!$C$6)*$M27))</f>
        <v>140</v>
      </c>
      <c r="AT27" s="73">
        <f t="shared" si="2"/>
        <v>3</v>
      </c>
      <c r="AU27" s="75">
        <f>IF(AR27="","",$AR27-(($AU$2/CONFIGURACAO!$C$6)*$M27))</f>
        <v>40</v>
      </c>
      <c r="AV27" s="76">
        <f t="shared" si="3"/>
        <v>4</v>
      </c>
      <c r="AW27" s="74">
        <f>IF(AR27="","",$AR27-(($AW$2/CONFIGURACAO!$C$6)*$M27))</f>
        <v>-60</v>
      </c>
      <c r="AX27" s="72" t="str">
        <f t="shared" si="4"/>
        <v>NAO</v>
      </c>
      <c r="AZ27" s="39">
        <f t="shared" si="5"/>
        <v>2.4494691409120469E-2</v>
      </c>
      <c r="BA27" s="146">
        <f t="shared" si="6"/>
        <v>6</v>
      </c>
      <c r="BB27" s="146">
        <f t="shared" si="7"/>
        <v>836</v>
      </c>
      <c r="BC27" s="32">
        <f t="shared" si="8"/>
        <v>886</v>
      </c>
      <c r="BD27" s="148"/>
      <c r="BE27" s="40">
        <f t="shared" si="9"/>
        <v>0</v>
      </c>
      <c r="BF27" s="40">
        <f t="shared" si="10"/>
        <v>7.716049382716049E-2</v>
      </c>
      <c r="BG27" s="40">
        <f t="shared" si="11"/>
        <v>0</v>
      </c>
      <c r="BH27" s="40">
        <f t="shared" si="12"/>
        <v>0.12126111560226355</v>
      </c>
      <c r="BI27" s="40">
        <f t="shared" si="13"/>
        <v>0</v>
      </c>
      <c r="BJ27" s="40">
        <f t="shared" si="14"/>
        <v>9.2421441774491686E-2</v>
      </c>
      <c r="BK27" s="40">
        <f t="shared" si="15"/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 s="42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</row>
    <row r="28" spans="1:124" s="32" customFormat="1" x14ac:dyDescent="0.2">
      <c r="A28" s="124" t="str">
        <f>CONFIGURACAO!$C$4</f>
        <v>AREA 21</v>
      </c>
      <c r="B28" s="125">
        <v>26</v>
      </c>
      <c r="C28" s="249" t="s">
        <v>281</v>
      </c>
      <c r="D28" s="126">
        <f t="shared" si="16"/>
        <v>13</v>
      </c>
      <c r="E28" s="250" t="s">
        <v>363</v>
      </c>
      <c r="F28" s="250">
        <v>1</v>
      </c>
      <c r="G28" s="250">
        <v>1</v>
      </c>
      <c r="H28" s="250">
        <v>1</v>
      </c>
      <c r="I28" s="250">
        <v>1</v>
      </c>
      <c r="J28" s="87"/>
      <c r="K28" s="94"/>
      <c r="L28" s="94"/>
      <c r="M28" s="154">
        <f t="shared" si="17"/>
        <v>4</v>
      </c>
      <c r="N28">
        <v>1</v>
      </c>
      <c r="O28">
        <v>1</v>
      </c>
      <c r="P28">
        <v>13</v>
      </c>
      <c r="Q28">
        <v>8</v>
      </c>
      <c r="R28">
        <v>3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 s="139">
        <f t="shared" si="0"/>
        <v>2</v>
      </c>
      <c r="AD28" s="140">
        <f t="shared" si="1"/>
        <v>15</v>
      </c>
      <c r="AE28" s="141">
        <f t="shared" si="18"/>
        <v>0</v>
      </c>
      <c r="AF28" s="142">
        <f t="shared" si="19"/>
        <v>0</v>
      </c>
      <c r="AG28" s="278"/>
      <c r="AI28" s="37">
        <f>IFERROR(IF(M28&gt;0,(N28*CONFIGURACAO!$C$20)+(O28*CONFIGURACAO!$C$21)+(P28*CONFIGURACAO!$C$22)+(Q28*CONFIGURACAO!$C$23)+(R28*CONFIGURACAO!$C$24),""),"")</f>
        <v>1340</v>
      </c>
      <c r="AJ28" s="38">
        <f>IF(S28=0,0,IF(CONFIGURACAO!$C$15="SIM",(IF(S28&gt;CONFIGURACAO!$C$16,CONFIGURACAO!$C$16*CONFIGURACAO!$C$25,S28*CONFIGURACAO!$C$25)),'PI AREA  P100'!S28*CONFIGURACAO!$C$25))</f>
        <v>0</v>
      </c>
      <c r="AK28" s="38">
        <f>IF(T28=0,0,IF(CONFIGURACAO!$C$17="SIM",(IF(T28&gt;CONFIGURACAO!$C$18,CONFIGURACAO!$C$18*CONFIGURACAO!$C$26,T28*CONFIGURACAO!$C$26)),'PI AREA  P100'!T28*CONFIGURACAO!$C$26))</f>
        <v>0</v>
      </c>
      <c r="AL28" s="38">
        <f>IFERROR(IF(M28&gt;0,(U28*CONFIGURACAO!$C$29)+(V28*CONFIGURACAO!$C$30),""),"")</f>
        <v>0</v>
      </c>
      <c r="AM28" s="38">
        <f>IF(W28=0,0,IF(CONFIGURACAO!$C$41="SIM",(IF(W28&gt;CONFIGURACAO!$C$41,CONFIGURACAO!$C$41*CONFIGURACAO!$C$31,W28*CONFIGURACAO!$C$31)),'PI AREA  P100'!W28*CONFIGURACAO!$C$31))</f>
        <v>0</v>
      </c>
      <c r="AN28" s="38">
        <f>IF(X28=0,0,IF(CONFIGURACAO!$C$39="SIM",(IF(X28&gt;CONFIGURACAO!$C$40,CONFIGURACAO!$C$40*CONFIGURACAO!$C$32,X28*CONFIGURACAO!$C$32)),'PI AREA  P100'!X28*CONFIGURACAO!$C$32))</f>
        <v>0</v>
      </c>
      <c r="AO28" s="38">
        <f>IFERROR(IF(M28&gt;0,(Y28*CONFIGURACAO!$C$33)+(Z28*CONFIGURACAO!$C$34)+(AA28*CONFIGURACAO!$C$35)+(AB28*CONFIGURACAO!$C$36),""),"")</f>
        <v>0</v>
      </c>
      <c r="AP28" s="38">
        <f>IF(AA28=0,0,IF(CONFIGURACAO!$C$46="SIM",(IF(AA28&gt;CONFIGURACAO!$C$47,CONFIGURACAO!$C$47*CONFIGURACAO!$C$35,AA28*CONFIGURACAO!$C$35)),'PI AREA  P100'!AA28*CONFIGURACAO!$C$35))</f>
        <v>0</v>
      </c>
      <c r="AQ28" s="38">
        <f>IF(AB28=0,0,IF(CONFIGURACAO!$C$44="SIM",(IF(AB28&gt;CONFIGURACAO!$C$45,CONFIGURACAO!$C$45*CONFIGURACAO!$C$36,AB28*CONFIGURACAO!$C$36)),'PI AREA  P100'!AB28*CONFIGURACAO!$C$36))</f>
        <v>0</v>
      </c>
      <c r="AR28" s="38">
        <f t="shared" si="20"/>
        <v>1340</v>
      </c>
      <c r="AS28" s="68">
        <f>IF(AR28="","",$AR28-(($AS$2/CONFIGURACAO!$C$6)*$M28))</f>
        <v>1040</v>
      </c>
      <c r="AT28" s="73">
        <f t="shared" si="2"/>
        <v>3</v>
      </c>
      <c r="AU28" s="75">
        <f>IF(AR28="","",$AR28-(($AU$2/CONFIGURACAO!$C$6)*$M28))</f>
        <v>840</v>
      </c>
      <c r="AV28" s="76">
        <f t="shared" si="3"/>
        <v>4</v>
      </c>
      <c r="AW28" s="74">
        <f>IF(AR28="","",$AR28-(($AW$2/CONFIGURACAO!$C$6)*$M28))</f>
        <v>640</v>
      </c>
      <c r="AX28" s="72">
        <f t="shared" si="4"/>
        <v>5</v>
      </c>
      <c r="AZ28" s="39">
        <f t="shared" si="5"/>
        <v>0.11318236720076356</v>
      </c>
      <c r="BA28" s="146">
        <f t="shared" si="6"/>
        <v>26</v>
      </c>
      <c r="BB28" s="146">
        <f t="shared" si="7"/>
        <v>246</v>
      </c>
      <c r="BC28" s="32">
        <f t="shared" si="8"/>
        <v>291</v>
      </c>
      <c r="BD28" s="148"/>
      <c r="BE28" s="40">
        <f t="shared" si="9"/>
        <v>3.7257824143070044E-2</v>
      </c>
      <c r="BF28" s="40">
        <f t="shared" si="10"/>
        <v>3.8580246913580245E-2</v>
      </c>
      <c r="BG28" s="40">
        <f t="shared" si="11"/>
        <v>0.33401849948612539</v>
      </c>
      <c r="BH28" s="40">
        <f t="shared" si="12"/>
        <v>0.32336297493936944</v>
      </c>
      <c r="BI28" s="40">
        <f t="shared" si="13"/>
        <v>0.31982942430703626</v>
      </c>
      <c r="BJ28" s="40">
        <f t="shared" si="14"/>
        <v>0</v>
      </c>
      <c r="BK28" s="40">
        <f t="shared" si="15"/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 s="42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</row>
    <row r="29" spans="1:124" s="32" customFormat="1" x14ac:dyDescent="0.2">
      <c r="A29" s="124" t="str">
        <f>CONFIGURACAO!$C$4</f>
        <v>AREA 21</v>
      </c>
      <c r="B29" s="125">
        <v>27</v>
      </c>
      <c r="C29" s="249" t="s">
        <v>281</v>
      </c>
      <c r="D29" s="126">
        <f t="shared" si="16"/>
        <v>14</v>
      </c>
      <c r="E29" s="250" t="s">
        <v>364</v>
      </c>
      <c r="F29" s="250">
        <v>1</v>
      </c>
      <c r="G29" s="250">
        <v>1</v>
      </c>
      <c r="H29" s="250">
        <v>1</v>
      </c>
      <c r="I29" s="250">
        <v>1</v>
      </c>
      <c r="J29" s="87"/>
      <c r="K29" s="94"/>
      <c r="L29" s="94"/>
      <c r="M29" s="154">
        <f t="shared" si="17"/>
        <v>4</v>
      </c>
      <c r="N29">
        <v>0</v>
      </c>
      <c r="O29">
        <v>1</v>
      </c>
      <c r="P29">
        <v>1</v>
      </c>
      <c r="Q29">
        <v>4</v>
      </c>
      <c r="R29">
        <v>0</v>
      </c>
      <c r="S29">
        <v>0</v>
      </c>
      <c r="T29">
        <v>0</v>
      </c>
      <c r="U29">
        <v>0</v>
      </c>
      <c r="V29">
        <v>0</v>
      </c>
      <c r="W29">
        <v>2</v>
      </c>
      <c r="X29">
        <v>0</v>
      </c>
      <c r="Y29">
        <v>0</v>
      </c>
      <c r="Z29">
        <v>0</v>
      </c>
      <c r="AA29">
        <v>1</v>
      </c>
      <c r="AB29">
        <v>1</v>
      </c>
      <c r="AC29" s="139">
        <f t="shared" si="0"/>
        <v>1</v>
      </c>
      <c r="AD29" s="140">
        <f t="shared" si="1"/>
        <v>2</v>
      </c>
      <c r="AE29" s="141">
        <f t="shared" si="18"/>
        <v>0</v>
      </c>
      <c r="AF29" s="142">
        <f t="shared" si="19"/>
        <v>0</v>
      </c>
      <c r="AG29" s="278"/>
      <c r="AI29" s="37">
        <f>IFERROR(IF(M29&gt;0,(N29*CONFIGURACAO!$C$20)+(O29*CONFIGURACAO!$C$21)+(P29*CONFIGURACAO!$C$22)+(Q29*CONFIGURACAO!$C$23)+(R29*CONFIGURACAO!$C$24),""),"")</f>
        <v>300</v>
      </c>
      <c r="AJ29" s="38">
        <f>IF(S29=0,0,IF(CONFIGURACAO!$C$15="SIM",(IF(S29&gt;CONFIGURACAO!$C$16,CONFIGURACAO!$C$16*CONFIGURACAO!$C$25,S29*CONFIGURACAO!$C$25)),'PI AREA  P100'!S29*CONFIGURACAO!$C$25))</f>
        <v>0</v>
      </c>
      <c r="AK29" s="38">
        <f>IF(T29=0,0,IF(CONFIGURACAO!$C$17="SIM",(IF(T29&gt;CONFIGURACAO!$C$18,CONFIGURACAO!$C$18*CONFIGURACAO!$C$26,T29*CONFIGURACAO!$C$26)),'PI AREA  P100'!T29*CONFIGURACAO!$C$26))</f>
        <v>0</v>
      </c>
      <c r="AL29" s="38">
        <f>IFERROR(IF(M29&gt;0,(U29*CONFIGURACAO!$C$29)+(V29*CONFIGURACAO!$C$30),""),"")</f>
        <v>0</v>
      </c>
      <c r="AM29" s="38">
        <f>IF(W29=0,0,IF(CONFIGURACAO!$C$41="SIM",(IF(W29&gt;CONFIGURACAO!$C$41,CONFIGURACAO!$C$41*CONFIGURACAO!$C$31,W29*CONFIGURACAO!$C$31)),'PI AREA  P100'!W29*CONFIGURACAO!$C$31))</f>
        <v>100</v>
      </c>
      <c r="AN29" s="38">
        <f>IF(X29=0,0,IF(CONFIGURACAO!$C$39="SIM",(IF(X29&gt;CONFIGURACAO!$C$40,CONFIGURACAO!$C$40*CONFIGURACAO!$C$32,X29*CONFIGURACAO!$C$32)),'PI AREA  P100'!X29*CONFIGURACAO!$C$32))</f>
        <v>0</v>
      </c>
      <c r="AO29" s="38">
        <f>IFERROR(IF(M29&gt;0,(Y29*CONFIGURACAO!$C$33)+(Z29*CONFIGURACAO!$C$34)+(AA29*CONFIGURACAO!$C$35)+(AB29*CONFIGURACAO!$C$36),""),"")</f>
        <v>35</v>
      </c>
      <c r="AP29" s="38">
        <f>IF(AA29=0,0,IF(CONFIGURACAO!$C$46="SIM",(IF(AA29&gt;CONFIGURACAO!$C$47,CONFIGURACAO!$C$47*CONFIGURACAO!$C$35,AA29*CONFIGURACAO!$C$35)),'PI AREA  P100'!AA29*CONFIGURACAO!$C$35))</f>
        <v>25</v>
      </c>
      <c r="AQ29" s="38">
        <f>IF(AB29=0,0,IF(CONFIGURACAO!$C$44="SIM",(IF(AB29&gt;CONFIGURACAO!$C$45,CONFIGURACAO!$C$45*CONFIGURACAO!$C$36,AB29*CONFIGURACAO!$C$36)),'PI AREA  P100'!AB29*CONFIGURACAO!$C$36))</f>
        <v>10</v>
      </c>
      <c r="AR29" s="38">
        <f t="shared" si="20"/>
        <v>470</v>
      </c>
      <c r="AS29" s="68">
        <f>IF(AR29="","",$AR29-(($AS$2/CONFIGURACAO!$C$6)*$M29))</f>
        <v>170</v>
      </c>
      <c r="AT29" s="73">
        <f t="shared" si="2"/>
        <v>3</v>
      </c>
      <c r="AU29" s="75">
        <f>IF(AR29="","",$AR29-(($AU$2/CONFIGURACAO!$C$6)*$M29))</f>
        <v>-30</v>
      </c>
      <c r="AV29" s="76" t="str">
        <f t="shared" si="3"/>
        <v>NAO</v>
      </c>
      <c r="AW29" s="74">
        <f>IF(AR29="","",$AR29-(($AW$2/CONFIGURACAO!$C$6)*$M29))</f>
        <v>-230</v>
      </c>
      <c r="AX29" s="72" t="str">
        <f t="shared" si="4"/>
        <v>NAO</v>
      </c>
      <c r="AZ29" s="39">
        <f t="shared" si="5"/>
        <v>3.969829297340214E-2</v>
      </c>
      <c r="BA29" s="146">
        <f t="shared" si="6"/>
        <v>10</v>
      </c>
      <c r="BB29" s="146">
        <f t="shared" si="7"/>
        <v>694</v>
      </c>
      <c r="BC29" s="32">
        <f t="shared" si="8"/>
        <v>767</v>
      </c>
      <c r="BD29" s="148"/>
      <c r="BE29" s="40">
        <f t="shared" si="9"/>
        <v>0</v>
      </c>
      <c r="BF29" s="40">
        <f t="shared" si="10"/>
        <v>3.8580246913580245E-2</v>
      </c>
      <c r="BG29" s="40">
        <f t="shared" si="11"/>
        <v>2.5693730729701953E-2</v>
      </c>
      <c r="BH29" s="40">
        <f t="shared" si="12"/>
        <v>0.16168148746968472</v>
      </c>
      <c r="BI29" s="40">
        <f t="shared" si="13"/>
        <v>0</v>
      </c>
      <c r="BJ29" s="40">
        <f t="shared" si="14"/>
        <v>0</v>
      </c>
      <c r="BK29" s="40">
        <f t="shared" si="15"/>
        <v>0</v>
      </c>
      <c r="BL29">
        <v>0</v>
      </c>
      <c r="BM29">
        <v>0</v>
      </c>
      <c r="BN29">
        <v>2</v>
      </c>
      <c r="BO29">
        <v>0</v>
      </c>
      <c r="BP29">
        <v>0</v>
      </c>
      <c r="BQ29">
        <v>0</v>
      </c>
      <c r="BR29">
        <v>1</v>
      </c>
      <c r="BS29">
        <v>1</v>
      </c>
      <c r="BT29" s="42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</row>
    <row r="30" spans="1:124" s="32" customFormat="1" x14ac:dyDescent="0.2">
      <c r="A30" s="124" t="str">
        <f>CONFIGURACAO!$C$4</f>
        <v>AREA 21</v>
      </c>
      <c r="B30" s="125">
        <v>28</v>
      </c>
      <c r="C30" s="249" t="s">
        <v>281</v>
      </c>
      <c r="D30" s="126">
        <f t="shared" si="16"/>
        <v>15</v>
      </c>
      <c r="E30" s="250" t="s">
        <v>365</v>
      </c>
      <c r="F30" s="250">
        <v>1</v>
      </c>
      <c r="G30" s="250">
        <v>1</v>
      </c>
      <c r="H30" s="250">
        <v>1</v>
      </c>
      <c r="I30" s="250">
        <v>1</v>
      </c>
      <c r="J30" s="87"/>
      <c r="K30" s="94"/>
      <c r="L30" s="94"/>
      <c r="M30" s="154">
        <f t="shared" si="17"/>
        <v>4</v>
      </c>
      <c r="N30">
        <v>0</v>
      </c>
      <c r="O30">
        <v>1</v>
      </c>
      <c r="P30">
        <v>1</v>
      </c>
      <c r="Q30">
        <v>5</v>
      </c>
      <c r="R30">
        <v>1</v>
      </c>
      <c r="S30">
        <v>0</v>
      </c>
      <c r="T30">
        <v>0</v>
      </c>
      <c r="U30">
        <v>0</v>
      </c>
      <c r="V30">
        <v>0</v>
      </c>
      <c r="W30">
        <v>2</v>
      </c>
      <c r="X30">
        <v>0</v>
      </c>
      <c r="Y30">
        <v>0</v>
      </c>
      <c r="Z30">
        <v>0</v>
      </c>
      <c r="AA30">
        <v>1</v>
      </c>
      <c r="AB30">
        <v>1</v>
      </c>
      <c r="AC30" s="139">
        <f t="shared" si="0"/>
        <v>1</v>
      </c>
      <c r="AD30" s="140">
        <f t="shared" si="1"/>
        <v>2</v>
      </c>
      <c r="AE30" s="141">
        <f t="shared" si="18"/>
        <v>0</v>
      </c>
      <c r="AF30" s="142">
        <f t="shared" si="19"/>
        <v>0</v>
      </c>
      <c r="AG30" s="278"/>
      <c r="AI30" s="37">
        <f>IFERROR(IF(M30&gt;0,(N30*CONFIGURACAO!$C$20)+(O30*CONFIGURACAO!$C$21)+(P30*CONFIGURACAO!$C$22)+(Q30*CONFIGURACAO!$C$23)+(R30*CONFIGURACAO!$C$24),""),"")</f>
        <v>360</v>
      </c>
      <c r="AJ30" s="38">
        <f>IF(S30=0,0,IF(CONFIGURACAO!$C$15="SIM",(IF(S30&gt;CONFIGURACAO!$C$16,CONFIGURACAO!$C$16*CONFIGURACAO!$C$25,S30*CONFIGURACAO!$C$25)),'PI AREA  P100'!S30*CONFIGURACAO!$C$25))</f>
        <v>0</v>
      </c>
      <c r="AK30" s="38">
        <f>IF(T30=0,0,IF(CONFIGURACAO!$C$17="SIM",(IF(T30&gt;CONFIGURACAO!$C$18,CONFIGURACAO!$C$18*CONFIGURACAO!$C$26,T30*CONFIGURACAO!$C$26)),'PI AREA  P100'!T30*CONFIGURACAO!$C$26))</f>
        <v>0</v>
      </c>
      <c r="AL30" s="38">
        <f>IFERROR(IF(M30&gt;0,(U30*CONFIGURACAO!$C$29)+(V30*CONFIGURACAO!$C$30),""),"")</f>
        <v>0</v>
      </c>
      <c r="AM30" s="38">
        <f>IF(W30=0,0,IF(CONFIGURACAO!$C$41="SIM",(IF(W30&gt;CONFIGURACAO!$C$41,CONFIGURACAO!$C$41*CONFIGURACAO!$C$31,W30*CONFIGURACAO!$C$31)),'PI AREA  P100'!W30*CONFIGURACAO!$C$31))</f>
        <v>100</v>
      </c>
      <c r="AN30" s="38">
        <f>IF(X30=0,0,IF(CONFIGURACAO!$C$39="SIM",(IF(X30&gt;CONFIGURACAO!$C$40,CONFIGURACAO!$C$40*CONFIGURACAO!$C$32,X30*CONFIGURACAO!$C$32)),'PI AREA  P100'!X30*CONFIGURACAO!$C$32))</f>
        <v>0</v>
      </c>
      <c r="AO30" s="38">
        <f>IFERROR(IF(M30&gt;0,(Y30*CONFIGURACAO!$C$33)+(Z30*CONFIGURACAO!$C$34)+(AA30*CONFIGURACAO!$C$35)+(AB30*CONFIGURACAO!$C$36),""),"")</f>
        <v>35</v>
      </c>
      <c r="AP30" s="38">
        <f>IF(AA30=0,0,IF(CONFIGURACAO!$C$46="SIM",(IF(AA30&gt;CONFIGURACAO!$C$47,CONFIGURACAO!$C$47*CONFIGURACAO!$C$35,AA30*CONFIGURACAO!$C$35)),'PI AREA  P100'!AA30*CONFIGURACAO!$C$35))</f>
        <v>25</v>
      </c>
      <c r="AQ30" s="38">
        <f>IF(AB30=0,0,IF(CONFIGURACAO!$C$44="SIM",(IF(AB30&gt;CONFIGURACAO!$C$45,CONFIGURACAO!$C$45*CONFIGURACAO!$C$36,AB30*CONFIGURACAO!$C$36)),'PI AREA  P100'!AB30*CONFIGURACAO!$C$36))</f>
        <v>10</v>
      </c>
      <c r="AR30" s="38">
        <f t="shared" si="20"/>
        <v>530</v>
      </c>
      <c r="AS30" s="68">
        <f>IF(AR30="","",$AR30-(($AS$2/CONFIGURACAO!$C$6)*$M30))</f>
        <v>230</v>
      </c>
      <c r="AT30" s="73">
        <f t="shared" si="2"/>
        <v>3</v>
      </c>
      <c r="AU30" s="75">
        <f>IF(AR30="","",$AR30-(($AU$2/CONFIGURACAO!$C$6)*$M30))</f>
        <v>30</v>
      </c>
      <c r="AV30" s="76">
        <f t="shared" si="3"/>
        <v>4</v>
      </c>
      <c r="AW30" s="74">
        <f>IF(AR30="","",$AR30-(($AW$2/CONFIGURACAO!$C$6)*$M30))</f>
        <v>-170</v>
      </c>
      <c r="AX30" s="72" t="str">
        <f t="shared" si="4"/>
        <v>NAO</v>
      </c>
      <c r="AZ30" s="39">
        <f t="shared" si="5"/>
        <v>4.4766160161496038E-2</v>
      </c>
      <c r="BA30" s="146">
        <f t="shared" si="6"/>
        <v>12</v>
      </c>
      <c r="BB30" s="146">
        <f t="shared" si="7"/>
        <v>629</v>
      </c>
      <c r="BC30" s="32">
        <f t="shared" si="8"/>
        <v>719</v>
      </c>
      <c r="BD30" s="148"/>
      <c r="BE30" s="40">
        <f t="shared" si="9"/>
        <v>0</v>
      </c>
      <c r="BF30" s="40">
        <f t="shared" si="10"/>
        <v>3.8580246913580245E-2</v>
      </c>
      <c r="BG30" s="40">
        <f t="shared" si="11"/>
        <v>2.5693730729701953E-2</v>
      </c>
      <c r="BH30" s="40">
        <f t="shared" si="12"/>
        <v>0.20210185933710592</v>
      </c>
      <c r="BI30" s="40">
        <f t="shared" si="13"/>
        <v>0.10660980810234541</v>
      </c>
      <c r="BJ30" s="40">
        <f t="shared" si="14"/>
        <v>0</v>
      </c>
      <c r="BK30" s="40">
        <f t="shared" si="15"/>
        <v>0</v>
      </c>
      <c r="BL30">
        <v>0</v>
      </c>
      <c r="BM30">
        <v>0</v>
      </c>
      <c r="BN30">
        <v>2</v>
      </c>
      <c r="BO30">
        <v>0</v>
      </c>
      <c r="BP30">
        <v>0</v>
      </c>
      <c r="BQ30">
        <v>0</v>
      </c>
      <c r="BR30">
        <v>1</v>
      </c>
      <c r="BS30">
        <v>1</v>
      </c>
      <c r="BT30" s="42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</row>
    <row r="31" spans="1:124" s="32" customFormat="1" x14ac:dyDescent="0.2">
      <c r="A31" s="124" t="str">
        <f>CONFIGURACAO!$C$4</f>
        <v>AREA 21</v>
      </c>
      <c r="B31" s="125">
        <v>29</v>
      </c>
      <c r="C31" s="249" t="s">
        <v>281</v>
      </c>
      <c r="D31" s="126">
        <f t="shared" si="16"/>
        <v>16</v>
      </c>
      <c r="E31" s="250" t="s">
        <v>366</v>
      </c>
      <c r="F31" s="250">
        <v>0</v>
      </c>
      <c r="G31" s="250">
        <v>0</v>
      </c>
      <c r="H31" s="250">
        <v>0</v>
      </c>
      <c r="I31" s="250">
        <v>1</v>
      </c>
      <c r="J31" s="87"/>
      <c r="K31" s="94"/>
      <c r="L31" s="94"/>
      <c r="M31" s="154">
        <f t="shared" si="17"/>
        <v>1</v>
      </c>
      <c r="N31">
        <v>0</v>
      </c>
      <c r="O31">
        <v>1</v>
      </c>
      <c r="P31">
        <v>0</v>
      </c>
      <c r="Q31">
        <v>0</v>
      </c>
      <c r="R31">
        <v>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s="139">
        <f t="shared" si="0"/>
        <v>1</v>
      </c>
      <c r="AD31" s="140">
        <f t="shared" si="1"/>
        <v>1</v>
      </c>
      <c r="AE31" s="141">
        <f t="shared" si="18"/>
        <v>0</v>
      </c>
      <c r="AF31" s="142">
        <f t="shared" si="19"/>
        <v>0</v>
      </c>
      <c r="AG31" s="278"/>
      <c r="AI31" s="37">
        <f>IFERROR(IF(M31&gt;0,(N31*CONFIGURACAO!$C$20)+(O31*CONFIGURACAO!$C$21)+(P31*CONFIGURACAO!$C$22)+(Q31*CONFIGURACAO!$C$23)+(R31*CONFIGURACAO!$C$24),""),"")</f>
        <v>120</v>
      </c>
      <c r="AJ31" s="38">
        <f>IF(S31=0,0,IF(CONFIGURACAO!$C$15="SIM",(IF(S31&gt;CONFIGURACAO!$C$16,CONFIGURACAO!$C$16*CONFIGURACAO!$C$25,S31*CONFIGURACAO!$C$25)),'PI AREA  P100'!S31*CONFIGURACAO!$C$25))</f>
        <v>0</v>
      </c>
      <c r="AK31" s="38">
        <f>IF(T31=0,0,IF(CONFIGURACAO!$C$17="SIM",(IF(T31&gt;CONFIGURACAO!$C$18,CONFIGURACAO!$C$18*CONFIGURACAO!$C$26,T31*CONFIGURACAO!$C$26)),'PI AREA  P100'!T31*CONFIGURACAO!$C$26))</f>
        <v>0</v>
      </c>
      <c r="AL31" s="38">
        <f>IFERROR(IF(M31&gt;0,(U31*CONFIGURACAO!$C$29)+(V31*CONFIGURACAO!$C$30),""),"")</f>
        <v>0</v>
      </c>
      <c r="AM31" s="38">
        <f>IF(W31=0,0,IF(CONFIGURACAO!$C$41="SIM",(IF(W31&gt;CONFIGURACAO!$C$41,CONFIGURACAO!$C$41*CONFIGURACAO!$C$31,W31*CONFIGURACAO!$C$31)),'PI AREA  P100'!W31*CONFIGURACAO!$C$31))</f>
        <v>0</v>
      </c>
      <c r="AN31" s="38">
        <f>IF(X31=0,0,IF(CONFIGURACAO!$C$39="SIM",(IF(X31&gt;CONFIGURACAO!$C$40,CONFIGURACAO!$C$40*CONFIGURACAO!$C$32,X31*CONFIGURACAO!$C$32)),'PI AREA  P100'!X31*CONFIGURACAO!$C$32))</f>
        <v>0</v>
      </c>
      <c r="AO31" s="38">
        <f>IFERROR(IF(M31&gt;0,(Y31*CONFIGURACAO!$C$33)+(Z31*CONFIGURACAO!$C$34)+(AA31*CONFIGURACAO!$C$35)+(AB31*CONFIGURACAO!$C$36),""),"")</f>
        <v>0</v>
      </c>
      <c r="AP31" s="38">
        <f>IF(AA31=0,0,IF(CONFIGURACAO!$C$46="SIM",(IF(AA31&gt;CONFIGURACAO!$C$47,CONFIGURACAO!$C$47*CONFIGURACAO!$C$35,AA31*CONFIGURACAO!$C$35)),'PI AREA  P100'!AA31*CONFIGURACAO!$C$35))</f>
        <v>0</v>
      </c>
      <c r="AQ31" s="38">
        <f>IF(AB31=0,0,IF(CONFIGURACAO!$C$44="SIM",(IF(AB31&gt;CONFIGURACAO!$C$45,CONFIGURACAO!$C$45*CONFIGURACAO!$C$36,AB31*CONFIGURACAO!$C$36)),'PI AREA  P100'!AB31*CONFIGURACAO!$C$36))</f>
        <v>0</v>
      </c>
      <c r="AR31" s="38">
        <f t="shared" si="20"/>
        <v>120</v>
      </c>
      <c r="AS31" s="68">
        <f>IF(AR31="","",$AR31-(($AS$2/CONFIGURACAO!$C$6)*$M31))</f>
        <v>45</v>
      </c>
      <c r="AT31" s="73">
        <f t="shared" si="2"/>
        <v>3</v>
      </c>
      <c r="AU31" s="75">
        <f>IF(AR31="","",$AR31-(($AU$2/CONFIGURACAO!$C$6)*$M31))</f>
        <v>-5</v>
      </c>
      <c r="AV31" s="76" t="str">
        <f t="shared" si="3"/>
        <v>NAO</v>
      </c>
      <c r="AW31" s="74">
        <f>IF(AR31="","",$AR31-(($AW$2/CONFIGURACAO!$C$6)*$M31))</f>
        <v>-55</v>
      </c>
      <c r="AX31" s="72" t="str">
        <f t="shared" si="4"/>
        <v>NAO</v>
      </c>
      <c r="AZ31" s="39">
        <f t="shared" si="5"/>
        <v>1.0135734376187781E-2</v>
      </c>
      <c r="BA31" s="146">
        <f t="shared" si="6"/>
        <v>3</v>
      </c>
      <c r="BB31" s="146">
        <f t="shared" si="7"/>
        <v>968</v>
      </c>
      <c r="BC31" s="32">
        <f t="shared" si="8"/>
        <v>1039</v>
      </c>
      <c r="BD31" s="148"/>
      <c r="BE31" s="40">
        <f t="shared" si="9"/>
        <v>0</v>
      </c>
      <c r="BF31" s="40">
        <f t="shared" si="10"/>
        <v>3.8580246913580245E-2</v>
      </c>
      <c r="BG31" s="40">
        <f t="shared" si="11"/>
        <v>0</v>
      </c>
      <c r="BH31" s="40">
        <f t="shared" si="12"/>
        <v>0</v>
      </c>
      <c r="BI31" s="40">
        <f t="shared" si="13"/>
        <v>0.21321961620469082</v>
      </c>
      <c r="BJ31" s="40">
        <f t="shared" si="14"/>
        <v>0</v>
      </c>
      <c r="BK31" s="40">
        <f t="shared" si="15"/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 s="42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</row>
    <row r="32" spans="1:124" s="32" customFormat="1" x14ac:dyDescent="0.2">
      <c r="A32" s="124" t="str">
        <f>CONFIGURACAO!$C$4</f>
        <v>AREA 21</v>
      </c>
      <c r="B32" s="125">
        <v>30</v>
      </c>
      <c r="C32" s="249" t="s">
        <v>281</v>
      </c>
      <c r="D32" s="126">
        <f t="shared" si="16"/>
        <v>17</v>
      </c>
      <c r="E32" s="250" t="s">
        <v>367</v>
      </c>
      <c r="F32" s="250">
        <v>1</v>
      </c>
      <c r="G32" s="250">
        <v>1</v>
      </c>
      <c r="H32" s="250">
        <v>1</v>
      </c>
      <c r="I32" s="250">
        <v>1</v>
      </c>
      <c r="J32" s="87"/>
      <c r="K32" s="94"/>
      <c r="L32" s="94"/>
      <c r="M32" s="154">
        <f t="shared" si="17"/>
        <v>4</v>
      </c>
      <c r="N32">
        <v>9</v>
      </c>
      <c r="O32">
        <v>2</v>
      </c>
      <c r="P32">
        <v>3</v>
      </c>
      <c r="Q32">
        <v>4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 s="139">
        <f t="shared" si="0"/>
        <v>11</v>
      </c>
      <c r="AD32" s="140">
        <f t="shared" si="1"/>
        <v>14</v>
      </c>
      <c r="AE32" s="141">
        <f t="shared" si="18"/>
        <v>0</v>
      </c>
      <c r="AF32" s="142">
        <f t="shared" si="19"/>
        <v>0</v>
      </c>
      <c r="AG32" s="278"/>
      <c r="AI32" s="37">
        <f>IFERROR(IF(M32&gt;0,(N32*CONFIGURACAO!$C$20)+(O32*CONFIGURACAO!$C$21)+(P32*CONFIGURACAO!$C$22)+(Q32*CONFIGURACAO!$C$23)+(R32*CONFIGURACAO!$C$24),""),"")</f>
        <v>1420</v>
      </c>
      <c r="AJ32" s="38">
        <f>IF(S32=0,0,IF(CONFIGURACAO!$C$15="SIM",(IF(S32&gt;CONFIGURACAO!$C$16,CONFIGURACAO!$C$16*CONFIGURACAO!$C$25,S32*CONFIGURACAO!$C$25)),'PI AREA  P100'!S32*CONFIGURACAO!$C$25))</f>
        <v>0</v>
      </c>
      <c r="AK32" s="38">
        <f>IF(T32=0,0,IF(CONFIGURACAO!$C$17="SIM",(IF(T32&gt;CONFIGURACAO!$C$18,CONFIGURACAO!$C$18*CONFIGURACAO!$C$26,T32*CONFIGURACAO!$C$26)),'PI AREA  P100'!T32*CONFIGURACAO!$C$26))</f>
        <v>0</v>
      </c>
      <c r="AL32" s="38">
        <f>IFERROR(IF(M32&gt;0,(U32*CONFIGURACAO!$C$29)+(V32*CONFIGURACAO!$C$30),""),"")</f>
        <v>0</v>
      </c>
      <c r="AM32" s="38">
        <f>IF(W32=0,0,IF(CONFIGURACAO!$C$41="SIM",(IF(W32&gt;CONFIGURACAO!$C$41,CONFIGURACAO!$C$41*CONFIGURACAO!$C$31,W32*CONFIGURACAO!$C$31)),'PI AREA  P100'!W32*CONFIGURACAO!$C$31))</f>
        <v>0</v>
      </c>
      <c r="AN32" s="38">
        <f>IF(X32=0,0,IF(CONFIGURACAO!$C$39="SIM",(IF(X32&gt;CONFIGURACAO!$C$40,CONFIGURACAO!$C$40*CONFIGURACAO!$C$32,X32*CONFIGURACAO!$C$32)),'PI AREA  P100'!X32*CONFIGURACAO!$C$32))</f>
        <v>0</v>
      </c>
      <c r="AO32" s="38">
        <f>IFERROR(IF(M32&gt;0,(Y32*CONFIGURACAO!$C$33)+(Z32*CONFIGURACAO!$C$34)+(AA32*CONFIGURACAO!$C$35)+(AB32*CONFIGURACAO!$C$36),""),"")</f>
        <v>0</v>
      </c>
      <c r="AP32" s="38">
        <f>IF(AA32=0,0,IF(CONFIGURACAO!$C$46="SIM",(IF(AA32&gt;CONFIGURACAO!$C$47,CONFIGURACAO!$C$47*CONFIGURACAO!$C$35,AA32*CONFIGURACAO!$C$35)),'PI AREA  P100'!AA32*CONFIGURACAO!$C$35))</f>
        <v>0</v>
      </c>
      <c r="AQ32" s="38">
        <f>IF(AB32=0,0,IF(CONFIGURACAO!$C$44="SIM",(IF(AB32&gt;CONFIGURACAO!$C$45,CONFIGURACAO!$C$45*CONFIGURACAO!$C$36,AB32*CONFIGURACAO!$C$36)),'PI AREA  P100'!AB32*CONFIGURACAO!$C$36))</f>
        <v>0</v>
      </c>
      <c r="AR32" s="38">
        <f t="shared" si="20"/>
        <v>1420</v>
      </c>
      <c r="AS32" s="68">
        <f>IF(AR32="","",$AR32-(($AS$2/CONFIGURACAO!$C$6)*$M32))</f>
        <v>1120</v>
      </c>
      <c r="AT32" s="73">
        <f t="shared" si="2"/>
        <v>3</v>
      </c>
      <c r="AU32" s="75">
        <f>IF(AR32="","",$AR32-(($AU$2/CONFIGURACAO!$C$6)*$M32))</f>
        <v>920</v>
      </c>
      <c r="AV32" s="76">
        <f t="shared" si="3"/>
        <v>4</v>
      </c>
      <c r="AW32" s="74">
        <f>IF(AR32="","",$AR32-(($AW$2/CONFIGURACAO!$C$6)*$M32))</f>
        <v>720</v>
      </c>
      <c r="AX32" s="72">
        <f t="shared" si="4"/>
        <v>5</v>
      </c>
      <c r="AZ32" s="39">
        <f t="shared" si="5"/>
        <v>0.11993952345155541</v>
      </c>
      <c r="BA32" s="146">
        <f t="shared" si="6"/>
        <v>19</v>
      </c>
      <c r="BB32" s="146">
        <f t="shared" si="7"/>
        <v>398</v>
      </c>
      <c r="BC32" s="32">
        <f t="shared" si="8"/>
        <v>265</v>
      </c>
      <c r="BD32" s="148"/>
      <c r="BE32" s="40">
        <f t="shared" si="9"/>
        <v>0.3353204172876304</v>
      </c>
      <c r="BF32" s="40">
        <f t="shared" si="10"/>
        <v>7.716049382716049E-2</v>
      </c>
      <c r="BG32" s="40">
        <f t="shared" si="11"/>
        <v>7.7081192189105849E-2</v>
      </c>
      <c r="BH32" s="40">
        <f t="shared" si="12"/>
        <v>0.16168148746968472</v>
      </c>
      <c r="BI32" s="40">
        <f t="shared" si="13"/>
        <v>0.10660980810234541</v>
      </c>
      <c r="BJ32" s="40">
        <f t="shared" si="14"/>
        <v>0</v>
      </c>
      <c r="BK32" s="40">
        <f t="shared" si="15"/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 s="4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</row>
    <row r="33" spans="1:124" s="32" customFormat="1" x14ac:dyDescent="0.2">
      <c r="A33" s="124" t="str">
        <f>CONFIGURACAO!$C$4</f>
        <v>AREA 21</v>
      </c>
      <c r="B33" s="125">
        <v>31</v>
      </c>
      <c r="C33" s="249" t="s">
        <v>281</v>
      </c>
      <c r="D33" s="126">
        <f t="shared" si="16"/>
        <v>18</v>
      </c>
      <c r="E33" s="250" t="s">
        <v>368</v>
      </c>
      <c r="F33" s="250">
        <v>1</v>
      </c>
      <c r="G33" s="250">
        <v>1</v>
      </c>
      <c r="H33" s="250">
        <v>1</v>
      </c>
      <c r="I33" s="250">
        <v>1</v>
      </c>
      <c r="J33" s="87"/>
      <c r="K33" s="94"/>
      <c r="L33" s="94"/>
      <c r="M33" s="154">
        <f t="shared" si="17"/>
        <v>4</v>
      </c>
      <c r="N33">
        <v>5</v>
      </c>
      <c r="O33">
        <v>12</v>
      </c>
      <c r="P33">
        <v>8</v>
      </c>
      <c r="Q33">
        <v>4</v>
      </c>
      <c r="R33">
        <v>6</v>
      </c>
      <c r="S33">
        <v>2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s="139">
        <f t="shared" si="0"/>
        <v>17</v>
      </c>
      <c r="AD33" s="140">
        <f t="shared" si="1"/>
        <v>25</v>
      </c>
      <c r="AE33" s="141">
        <f t="shared" si="18"/>
        <v>0</v>
      </c>
      <c r="AF33" s="142">
        <f t="shared" si="19"/>
        <v>0</v>
      </c>
      <c r="AG33" s="278"/>
      <c r="AI33" s="37">
        <f>IFERROR(IF(M33&gt;0,(N33*CONFIGURACAO!$C$20)+(O33*CONFIGURACAO!$C$21)+(P33*CONFIGURACAO!$C$22)+(Q33*CONFIGURACAO!$C$23)+(R33*CONFIGURACAO!$C$24),""),"")</f>
        <v>2220</v>
      </c>
      <c r="AJ33" s="38">
        <f>IF(S33=0,0,IF(CONFIGURACAO!$C$15="SIM",(IF(S33&gt;CONFIGURACAO!$C$16,CONFIGURACAO!$C$16*CONFIGURACAO!$C$25,S33*CONFIGURACAO!$C$25)),'PI AREA  P100'!S33*CONFIGURACAO!$C$25))</f>
        <v>20</v>
      </c>
      <c r="AK33" s="38">
        <f>IF(T33=0,0,IF(CONFIGURACAO!$C$17="SIM",(IF(T33&gt;CONFIGURACAO!$C$18,CONFIGURACAO!$C$18*CONFIGURACAO!$C$26,T33*CONFIGURACAO!$C$26)),'PI AREA  P100'!T33*CONFIGURACAO!$C$26))</f>
        <v>5</v>
      </c>
      <c r="AL33" s="38">
        <f>IFERROR(IF(M33&gt;0,(U33*CONFIGURACAO!$C$29)+(V33*CONFIGURACAO!$C$30),""),"")</f>
        <v>0</v>
      </c>
      <c r="AM33" s="38">
        <f>IF(W33=0,0,IF(CONFIGURACAO!$C$41="SIM",(IF(W33&gt;CONFIGURACAO!$C$41,CONFIGURACAO!$C$41*CONFIGURACAO!$C$31,W33*CONFIGURACAO!$C$31)),'PI AREA  P100'!W33*CONFIGURACAO!$C$31))</f>
        <v>0</v>
      </c>
      <c r="AN33" s="38">
        <f>IF(X33=0,0,IF(CONFIGURACAO!$C$39="SIM",(IF(X33&gt;CONFIGURACAO!$C$40,CONFIGURACAO!$C$40*CONFIGURACAO!$C$32,X33*CONFIGURACAO!$C$32)),'PI AREA  P100'!X33*CONFIGURACAO!$C$32))</f>
        <v>0</v>
      </c>
      <c r="AO33" s="38">
        <f>IFERROR(IF(M33&gt;0,(Y33*CONFIGURACAO!$C$33)+(Z33*CONFIGURACAO!$C$34)+(AA33*CONFIGURACAO!$C$35)+(AB33*CONFIGURACAO!$C$36),""),"")</f>
        <v>0</v>
      </c>
      <c r="AP33" s="38">
        <f>IF(AA33=0,0,IF(CONFIGURACAO!$C$46="SIM",(IF(AA33&gt;CONFIGURACAO!$C$47,CONFIGURACAO!$C$47*CONFIGURACAO!$C$35,AA33*CONFIGURACAO!$C$35)),'PI AREA  P100'!AA33*CONFIGURACAO!$C$35))</f>
        <v>0</v>
      </c>
      <c r="AQ33" s="38">
        <f>IF(AB33=0,0,IF(CONFIGURACAO!$C$44="SIM",(IF(AB33&gt;CONFIGURACAO!$C$45,CONFIGURACAO!$C$45*CONFIGURACAO!$C$36,AB33*CONFIGURACAO!$C$36)),'PI AREA  P100'!AB33*CONFIGURACAO!$C$36))</f>
        <v>0</v>
      </c>
      <c r="AR33" s="38">
        <f t="shared" si="20"/>
        <v>2245</v>
      </c>
      <c r="AS33" s="68">
        <f>IF(AR33="","",$AR33-(($AS$2/CONFIGURACAO!$C$6)*$M33))</f>
        <v>1945</v>
      </c>
      <c r="AT33" s="73">
        <f t="shared" si="2"/>
        <v>3</v>
      </c>
      <c r="AU33" s="75">
        <f>IF(AR33="","",$AR33-(($AU$2/CONFIGURACAO!$C$6)*$M33))</f>
        <v>1745</v>
      </c>
      <c r="AV33" s="76">
        <f t="shared" si="3"/>
        <v>4</v>
      </c>
      <c r="AW33" s="74">
        <f>IF(AR33="","",$AR33-(($AW$2/CONFIGURACAO!$C$6)*$M33))</f>
        <v>1545</v>
      </c>
      <c r="AX33" s="72">
        <f t="shared" si="4"/>
        <v>5</v>
      </c>
      <c r="AZ33" s="39">
        <f t="shared" si="5"/>
        <v>0.18962269728784642</v>
      </c>
      <c r="BA33" s="146">
        <f t="shared" si="6"/>
        <v>38</v>
      </c>
      <c r="BB33" s="146">
        <f t="shared" si="7"/>
        <v>104</v>
      </c>
      <c r="BC33" s="32">
        <f t="shared" si="8"/>
        <v>109</v>
      </c>
      <c r="BD33" s="148"/>
      <c r="BE33" s="40">
        <f t="shared" si="9"/>
        <v>0.18628912071535023</v>
      </c>
      <c r="BF33" s="40">
        <f t="shared" si="10"/>
        <v>0.46296296296296291</v>
      </c>
      <c r="BG33" s="40">
        <f t="shared" si="11"/>
        <v>0.20554984583761562</v>
      </c>
      <c r="BH33" s="40">
        <f t="shared" si="12"/>
        <v>0.16168148746968472</v>
      </c>
      <c r="BI33" s="40">
        <f t="shared" si="13"/>
        <v>0.63965884861407252</v>
      </c>
      <c r="BJ33" s="40">
        <f t="shared" si="14"/>
        <v>0.18484288354898337</v>
      </c>
      <c r="BK33" s="40">
        <f t="shared" si="15"/>
        <v>0.16051364365971107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 s="42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</row>
    <row r="34" spans="1:124" s="32" customFormat="1" x14ac:dyDescent="0.2">
      <c r="A34" s="124" t="str">
        <f>CONFIGURACAO!$C$4</f>
        <v>AREA 21</v>
      </c>
      <c r="B34" s="125">
        <v>32</v>
      </c>
      <c r="C34" s="249" t="s">
        <v>281</v>
      </c>
      <c r="D34" s="126">
        <f t="shared" si="16"/>
        <v>19</v>
      </c>
      <c r="E34" s="250" t="s">
        <v>369</v>
      </c>
      <c r="F34" s="250">
        <v>1</v>
      </c>
      <c r="G34" s="250">
        <v>1</v>
      </c>
      <c r="H34" s="250">
        <v>1</v>
      </c>
      <c r="I34" s="250">
        <v>1</v>
      </c>
      <c r="J34" s="87"/>
      <c r="K34" s="94"/>
      <c r="L34" s="94"/>
      <c r="M34" s="154">
        <f t="shared" si="17"/>
        <v>4</v>
      </c>
      <c r="N34">
        <v>4</v>
      </c>
      <c r="O34">
        <v>3</v>
      </c>
      <c r="P34">
        <v>6</v>
      </c>
      <c r="Q34">
        <v>1</v>
      </c>
      <c r="R34">
        <v>2</v>
      </c>
      <c r="S34">
        <v>0</v>
      </c>
      <c r="T34">
        <v>1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1</v>
      </c>
      <c r="AB34">
        <v>3</v>
      </c>
      <c r="AC34" s="139">
        <f t="shared" si="0"/>
        <v>7</v>
      </c>
      <c r="AD34" s="140">
        <f t="shared" si="1"/>
        <v>13</v>
      </c>
      <c r="AE34" s="141">
        <f t="shared" si="18"/>
        <v>0</v>
      </c>
      <c r="AF34" s="142">
        <f t="shared" si="19"/>
        <v>0</v>
      </c>
      <c r="AG34" s="278"/>
      <c r="AI34" s="37">
        <f>IFERROR(IF(M34&gt;0,(N34*CONFIGURACAO!$C$20)+(O34*CONFIGURACAO!$C$21)+(P34*CONFIGURACAO!$C$22)+(Q34*CONFIGURACAO!$C$23)+(R34*CONFIGURACAO!$C$24),""),"")</f>
        <v>1080</v>
      </c>
      <c r="AJ34" s="38">
        <f>IF(S34=0,0,IF(CONFIGURACAO!$C$15="SIM",(IF(S34&gt;CONFIGURACAO!$C$16,CONFIGURACAO!$C$16*CONFIGURACAO!$C$25,S34*CONFIGURACAO!$C$25)),'PI AREA  P100'!S34*CONFIGURACAO!$C$25))</f>
        <v>0</v>
      </c>
      <c r="AK34" s="38">
        <f>IF(T34=0,0,IF(CONFIGURACAO!$C$17="SIM",(IF(T34&gt;CONFIGURACAO!$C$18,CONFIGURACAO!$C$18*CONFIGURACAO!$C$26,T34*CONFIGURACAO!$C$26)),'PI AREA  P100'!T34*CONFIGURACAO!$C$26))</f>
        <v>5</v>
      </c>
      <c r="AL34" s="38">
        <f>IFERROR(IF(M34&gt;0,(U34*CONFIGURACAO!$C$29)+(V34*CONFIGURACAO!$C$30),""),"")</f>
        <v>0</v>
      </c>
      <c r="AM34" s="38">
        <f>IF(W34=0,0,IF(CONFIGURACAO!$C$41="SIM",(IF(W34&gt;CONFIGURACAO!$C$41,CONFIGURACAO!$C$41*CONFIGURACAO!$C$31,W34*CONFIGURACAO!$C$31)),'PI AREA  P100'!W34*CONFIGURACAO!$C$31))</f>
        <v>0</v>
      </c>
      <c r="AN34" s="38">
        <f>IF(X34=0,0,IF(CONFIGURACAO!$C$39="SIM",(IF(X34&gt;CONFIGURACAO!$C$40,CONFIGURACAO!$C$40*CONFIGURACAO!$C$32,X34*CONFIGURACAO!$C$32)),'PI AREA  P100'!X34*CONFIGURACAO!$C$32))</f>
        <v>25</v>
      </c>
      <c r="AO34" s="38">
        <f>IFERROR(IF(M34&gt;0,(Y34*CONFIGURACAO!$C$33)+(Z34*CONFIGURACAO!$C$34)+(AA34*CONFIGURACAO!$C$35)+(AB34*CONFIGURACAO!$C$36),""),"")</f>
        <v>55</v>
      </c>
      <c r="AP34" s="38">
        <f>IF(AA34=0,0,IF(CONFIGURACAO!$C$46="SIM",(IF(AA34&gt;CONFIGURACAO!$C$47,CONFIGURACAO!$C$47*CONFIGURACAO!$C$35,AA34*CONFIGURACAO!$C$35)),'PI AREA  P100'!AA34*CONFIGURACAO!$C$35))</f>
        <v>25</v>
      </c>
      <c r="AQ34" s="38">
        <f>IF(AB34=0,0,IF(CONFIGURACAO!$C$44="SIM",(IF(AB34&gt;CONFIGURACAO!$C$45,CONFIGURACAO!$C$45*CONFIGURACAO!$C$36,AB34*CONFIGURACAO!$C$36)),'PI AREA  P100'!AB34*CONFIGURACAO!$C$36))</f>
        <v>20</v>
      </c>
      <c r="AR34" s="38">
        <f t="shared" si="20"/>
        <v>1210</v>
      </c>
      <c r="AS34" s="68">
        <f>IF(AR34="","",$AR34-(($AS$2/CONFIGURACAO!$C$6)*$M34))</f>
        <v>910</v>
      </c>
      <c r="AT34" s="73">
        <f t="shared" si="2"/>
        <v>3</v>
      </c>
      <c r="AU34" s="75">
        <f>IF(AR34="","",$AR34-(($AU$2/CONFIGURACAO!$C$6)*$M34))</f>
        <v>710</v>
      </c>
      <c r="AV34" s="76">
        <f t="shared" si="3"/>
        <v>4</v>
      </c>
      <c r="AW34" s="74">
        <f>IF(AR34="","",$AR34-(($AW$2/CONFIGURACAO!$C$6)*$M34))</f>
        <v>510</v>
      </c>
      <c r="AX34" s="72">
        <f t="shared" si="4"/>
        <v>5</v>
      </c>
      <c r="AZ34" s="39">
        <f t="shared" si="5"/>
        <v>0.1022019882932268</v>
      </c>
      <c r="BA34" s="146">
        <f t="shared" si="6"/>
        <v>22</v>
      </c>
      <c r="BB34" s="146">
        <f t="shared" si="7"/>
        <v>313</v>
      </c>
      <c r="BC34" s="32">
        <f t="shared" si="8"/>
        <v>348</v>
      </c>
      <c r="BD34" s="148"/>
      <c r="BE34" s="40">
        <f t="shared" si="9"/>
        <v>0.14903129657228018</v>
      </c>
      <c r="BF34" s="40">
        <f t="shared" si="10"/>
        <v>0.11574074074074073</v>
      </c>
      <c r="BG34" s="40">
        <f t="shared" si="11"/>
        <v>0.1541623843782117</v>
      </c>
      <c r="BH34" s="40">
        <f t="shared" si="12"/>
        <v>4.042037186742118E-2</v>
      </c>
      <c r="BI34" s="40">
        <f t="shared" si="13"/>
        <v>0.21321961620469082</v>
      </c>
      <c r="BJ34" s="40">
        <f t="shared" si="14"/>
        <v>0</v>
      </c>
      <c r="BK34" s="40">
        <f t="shared" si="15"/>
        <v>0.16051364365971107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1</v>
      </c>
      <c r="BS34">
        <v>3</v>
      </c>
      <c r="BT34" s="42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</row>
    <row r="35" spans="1:124" s="32" customFormat="1" x14ac:dyDescent="0.2">
      <c r="A35" s="124" t="str">
        <f>CONFIGURACAO!$C$4</f>
        <v>AREA 21</v>
      </c>
      <c r="B35" s="125">
        <v>33</v>
      </c>
      <c r="C35" s="249" t="s">
        <v>281</v>
      </c>
      <c r="D35" s="126">
        <f t="shared" si="16"/>
        <v>20</v>
      </c>
      <c r="E35" s="250" t="s">
        <v>370</v>
      </c>
      <c r="F35" s="250">
        <v>1</v>
      </c>
      <c r="G35" s="250">
        <v>1</v>
      </c>
      <c r="H35" s="250">
        <v>1</v>
      </c>
      <c r="I35" s="250">
        <v>1</v>
      </c>
      <c r="J35" s="87"/>
      <c r="K35" s="94"/>
      <c r="L35" s="94"/>
      <c r="M35" s="154">
        <f t="shared" si="17"/>
        <v>4</v>
      </c>
      <c r="N35">
        <v>12</v>
      </c>
      <c r="O35">
        <v>4</v>
      </c>
      <c r="P35">
        <v>19</v>
      </c>
      <c r="Q35">
        <v>18</v>
      </c>
      <c r="R35">
        <v>3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2</v>
      </c>
      <c r="AB35">
        <v>0</v>
      </c>
      <c r="AC35" s="139">
        <f t="shared" si="0"/>
        <v>16</v>
      </c>
      <c r="AD35" s="140">
        <f t="shared" si="1"/>
        <v>35</v>
      </c>
      <c r="AE35" s="141">
        <f t="shared" si="18"/>
        <v>0</v>
      </c>
      <c r="AF35" s="142">
        <f t="shared" si="19"/>
        <v>0</v>
      </c>
      <c r="AG35" s="278"/>
      <c r="AI35" s="37">
        <f>IFERROR(IF(M35&gt;0,(N35*CONFIGURACAO!$C$20)+(O35*CONFIGURACAO!$C$21)+(P35*CONFIGURACAO!$C$22)+(Q35*CONFIGURACAO!$C$23)+(R35*CONFIGURACAO!$C$24),""),"")</f>
        <v>3440</v>
      </c>
      <c r="AJ35" s="38">
        <f>IF(S35=0,0,IF(CONFIGURACAO!$C$15="SIM",(IF(S35&gt;CONFIGURACAO!$C$16,CONFIGURACAO!$C$16*CONFIGURACAO!$C$25,S35*CONFIGURACAO!$C$25)),'PI AREA  P100'!S35*CONFIGURACAO!$C$25))</f>
        <v>0</v>
      </c>
      <c r="AK35" s="38">
        <f>IF(T35=0,0,IF(CONFIGURACAO!$C$17="SIM",(IF(T35&gt;CONFIGURACAO!$C$18,CONFIGURACAO!$C$18*CONFIGURACAO!$C$26,T35*CONFIGURACAO!$C$26)),'PI AREA  P100'!T35*CONFIGURACAO!$C$26))</f>
        <v>0</v>
      </c>
      <c r="AL35" s="38">
        <f>IFERROR(IF(M35&gt;0,(U35*CONFIGURACAO!$C$29)+(V35*CONFIGURACAO!$C$30),""),"")</f>
        <v>0</v>
      </c>
      <c r="AM35" s="38">
        <f>IF(W35=0,0,IF(CONFIGURACAO!$C$41="SIM",(IF(W35&gt;CONFIGURACAO!$C$41,CONFIGURACAO!$C$41*CONFIGURACAO!$C$31,W35*CONFIGURACAO!$C$31)),'PI AREA  P100'!W35*CONFIGURACAO!$C$31))</f>
        <v>50</v>
      </c>
      <c r="AN35" s="38">
        <f>IF(X35=0,0,IF(CONFIGURACAO!$C$39="SIM",(IF(X35&gt;CONFIGURACAO!$C$40,CONFIGURACAO!$C$40*CONFIGURACAO!$C$32,X35*CONFIGURACAO!$C$32)),'PI AREA  P100'!X35*CONFIGURACAO!$C$32))</f>
        <v>0</v>
      </c>
      <c r="AO35" s="38">
        <f>IFERROR(IF(M35&gt;0,(Y35*CONFIGURACAO!$C$33)+(Z35*CONFIGURACAO!$C$34)+(AA35*CONFIGURACAO!$C$35)+(AB35*CONFIGURACAO!$C$36),""),"")</f>
        <v>50</v>
      </c>
      <c r="AP35" s="38">
        <f>IF(AA35=0,0,IF(CONFIGURACAO!$C$46="SIM",(IF(AA35&gt;CONFIGURACAO!$C$47,CONFIGURACAO!$C$47*CONFIGURACAO!$C$35,AA35*CONFIGURACAO!$C$35)),'PI AREA  P100'!AA35*CONFIGURACAO!$C$35))</f>
        <v>50</v>
      </c>
      <c r="AQ35" s="38">
        <f>IF(AB35=0,0,IF(CONFIGURACAO!$C$44="SIM",(IF(AB35&gt;CONFIGURACAO!$C$45,CONFIGURACAO!$C$45*CONFIGURACAO!$C$36,AB35*CONFIGURACAO!$C$36)),'PI AREA  P100'!AB35*CONFIGURACAO!$C$36))</f>
        <v>0</v>
      </c>
      <c r="AR35" s="38">
        <f t="shared" si="20"/>
        <v>3590</v>
      </c>
      <c r="AS35" s="68">
        <f>IF(AR35="","",$AR35-(($AS$2/CONFIGURACAO!$C$6)*$M35))</f>
        <v>3290</v>
      </c>
      <c r="AT35" s="73">
        <f t="shared" si="2"/>
        <v>3</v>
      </c>
      <c r="AU35" s="75">
        <f>IF(AR35="","",$AR35-(($AU$2/CONFIGURACAO!$C$6)*$M35))</f>
        <v>3090</v>
      </c>
      <c r="AV35" s="76">
        <f t="shared" si="3"/>
        <v>4</v>
      </c>
      <c r="AW35" s="74">
        <f>IF(AR35="","",$AR35-(($AW$2/CONFIGURACAO!$C$6)*$M35))</f>
        <v>2890</v>
      </c>
      <c r="AX35" s="72">
        <f t="shared" si="4"/>
        <v>5</v>
      </c>
      <c r="AZ35" s="39">
        <f t="shared" si="5"/>
        <v>0.30322738675428446</v>
      </c>
      <c r="BA35" s="146">
        <f t="shared" si="6"/>
        <v>59</v>
      </c>
      <c r="BB35" s="146">
        <f t="shared" si="7"/>
        <v>30</v>
      </c>
      <c r="BC35" s="32">
        <f t="shared" si="8"/>
        <v>37</v>
      </c>
      <c r="BD35" s="148"/>
      <c r="BE35" s="40">
        <f t="shared" si="9"/>
        <v>0.44709388971684055</v>
      </c>
      <c r="BF35" s="40">
        <f t="shared" si="10"/>
        <v>0.15432098765432098</v>
      </c>
      <c r="BG35" s="40">
        <f t="shared" si="11"/>
        <v>0.48818088386433711</v>
      </c>
      <c r="BH35" s="40">
        <f t="shared" si="12"/>
        <v>0.72756669361358117</v>
      </c>
      <c r="BI35" s="40">
        <f t="shared" si="13"/>
        <v>0.31982942430703626</v>
      </c>
      <c r="BJ35" s="40">
        <f t="shared" si="14"/>
        <v>0</v>
      </c>
      <c r="BK35" s="40">
        <f t="shared" si="15"/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2</v>
      </c>
      <c r="BS35">
        <v>0</v>
      </c>
      <c r="BT35" s="42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</row>
    <row r="36" spans="1:124" s="32" customFormat="1" x14ac:dyDescent="0.2">
      <c r="A36" s="124" t="str">
        <f>CONFIGURACAO!$C$4</f>
        <v>AREA 21</v>
      </c>
      <c r="B36" s="125">
        <v>34</v>
      </c>
      <c r="C36" s="249" t="s">
        <v>281</v>
      </c>
      <c r="D36" s="126">
        <f t="shared" si="16"/>
        <v>21</v>
      </c>
      <c r="E36" s="250" t="s">
        <v>371</v>
      </c>
      <c r="F36" s="250">
        <v>1</v>
      </c>
      <c r="G36" s="250">
        <v>1</v>
      </c>
      <c r="H36" s="250">
        <v>1</v>
      </c>
      <c r="I36" s="250">
        <v>1</v>
      </c>
      <c r="J36" s="87"/>
      <c r="K36" s="94"/>
      <c r="L36" s="94"/>
      <c r="M36" s="154">
        <f t="shared" si="17"/>
        <v>4</v>
      </c>
      <c r="N36">
        <v>0</v>
      </c>
      <c r="O36">
        <v>1</v>
      </c>
      <c r="P36">
        <v>2</v>
      </c>
      <c r="Q36">
        <v>10</v>
      </c>
      <c r="R36">
        <v>0</v>
      </c>
      <c r="S36">
        <v>6</v>
      </c>
      <c r="T36">
        <v>4</v>
      </c>
      <c r="U36">
        <v>0</v>
      </c>
      <c r="V36">
        <v>1</v>
      </c>
      <c r="W36">
        <v>2</v>
      </c>
      <c r="X36">
        <v>0</v>
      </c>
      <c r="Y36">
        <v>1</v>
      </c>
      <c r="Z36">
        <v>0</v>
      </c>
      <c r="AA36">
        <v>6</v>
      </c>
      <c r="AB36">
        <v>1</v>
      </c>
      <c r="AC36" s="139">
        <f t="shared" si="0"/>
        <v>1</v>
      </c>
      <c r="AD36" s="140">
        <f t="shared" si="1"/>
        <v>3</v>
      </c>
      <c r="AE36" s="141">
        <f t="shared" si="18"/>
        <v>1</v>
      </c>
      <c r="AF36" s="142">
        <f t="shared" si="19"/>
        <v>1</v>
      </c>
      <c r="AG36" s="278"/>
      <c r="AI36" s="37">
        <f>IFERROR(IF(M36&gt;0,(N36*CONFIGURACAO!$C$20)+(O36*CONFIGURACAO!$C$21)+(P36*CONFIGURACAO!$C$22)+(Q36*CONFIGURACAO!$C$23)+(R36*CONFIGURACAO!$C$24),""),"")</f>
        <v>600</v>
      </c>
      <c r="AJ36" s="38">
        <f>IF(S36=0,0,IF(CONFIGURACAO!$C$15="SIM",(IF(S36&gt;CONFIGURACAO!$C$16,CONFIGURACAO!$C$16*CONFIGURACAO!$C$25,S36*CONFIGURACAO!$C$25)),'PI AREA  P100'!S36*CONFIGURACAO!$C$25))</f>
        <v>40</v>
      </c>
      <c r="AK36" s="38">
        <f>IF(T36=0,0,IF(CONFIGURACAO!$C$17="SIM",(IF(T36&gt;CONFIGURACAO!$C$18,CONFIGURACAO!$C$18*CONFIGURACAO!$C$26,T36*CONFIGURACAO!$C$26)),'PI AREA  P100'!T36*CONFIGURACAO!$C$26))</f>
        <v>20</v>
      </c>
      <c r="AL36" s="38">
        <f>IFERROR(IF(M36&gt;0,(U36*CONFIGURACAO!$C$29)+(V36*CONFIGURACAO!$C$30),""),"")</f>
        <v>100</v>
      </c>
      <c r="AM36" s="38">
        <f>IF(W36=0,0,IF(CONFIGURACAO!$C$41="SIM",(IF(W36&gt;CONFIGURACAO!$C$41,CONFIGURACAO!$C$41*CONFIGURACAO!$C$31,W36*CONFIGURACAO!$C$31)),'PI AREA  P100'!W36*CONFIGURACAO!$C$31))</f>
        <v>100</v>
      </c>
      <c r="AN36" s="38">
        <f>IF(X36=0,0,IF(CONFIGURACAO!$C$39="SIM",(IF(X36&gt;CONFIGURACAO!$C$40,CONFIGURACAO!$C$40*CONFIGURACAO!$C$32,X36*CONFIGURACAO!$C$32)),'PI AREA  P100'!X36*CONFIGURACAO!$C$32))</f>
        <v>0</v>
      </c>
      <c r="AO36" s="38">
        <f>IFERROR(IF(M36&gt;0,(Y36*CONFIGURACAO!$C$33)+(Z36*CONFIGURACAO!$C$34)+(AA36*CONFIGURACAO!$C$35)+(AB36*CONFIGURACAO!$C$36),""),"")</f>
        <v>260</v>
      </c>
      <c r="AP36" s="38">
        <f>IF(AA36=0,0,IF(CONFIGURACAO!$C$46="SIM",(IF(AA36&gt;CONFIGURACAO!$C$47,CONFIGURACAO!$C$47*CONFIGURACAO!$C$35,AA36*CONFIGURACAO!$C$35)),'PI AREA  P100'!AA36*CONFIGURACAO!$C$35))</f>
        <v>150</v>
      </c>
      <c r="AQ36" s="38">
        <f>IF(AB36=0,0,IF(CONFIGURACAO!$C$44="SIM",(IF(AB36&gt;CONFIGURACAO!$C$45,CONFIGURACAO!$C$45*CONFIGURACAO!$C$36,AB36*CONFIGURACAO!$C$36)),'PI AREA  P100'!AB36*CONFIGURACAO!$C$36))</f>
        <v>10</v>
      </c>
      <c r="AR36" s="38">
        <f t="shared" si="20"/>
        <v>1280</v>
      </c>
      <c r="AS36" s="68">
        <f>IF(AR36="","",$AR36-(($AS$2/CONFIGURACAO!$C$6)*$M36))</f>
        <v>980</v>
      </c>
      <c r="AT36" s="73">
        <f t="shared" si="2"/>
        <v>3</v>
      </c>
      <c r="AU36" s="75">
        <f>IF(AR36="","",$AR36-(($AU$2/CONFIGURACAO!$C$6)*$M36))</f>
        <v>780</v>
      </c>
      <c r="AV36" s="76">
        <f t="shared" si="3"/>
        <v>4</v>
      </c>
      <c r="AW36" s="74">
        <f>IF(AR36="","",$AR36-(($AW$2/CONFIGURACAO!$C$6)*$M36))</f>
        <v>580</v>
      </c>
      <c r="AX36" s="72">
        <f t="shared" si="4"/>
        <v>5</v>
      </c>
      <c r="AZ36" s="39">
        <f t="shared" si="5"/>
        <v>0.10811450001266967</v>
      </c>
      <c r="BA36" s="146">
        <f t="shared" si="6"/>
        <v>34</v>
      </c>
      <c r="BB36" s="146">
        <f t="shared" si="7"/>
        <v>137</v>
      </c>
      <c r="BC36" s="32">
        <f t="shared" si="8"/>
        <v>319</v>
      </c>
      <c r="BD36" s="148"/>
      <c r="BE36" s="40">
        <f t="shared" si="9"/>
        <v>0</v>
      </c>
      <c r="BF36" s="40">
        <f t="shared" si="10"/>
        <v>3.8580246913580245E-2</v>
      </c>
      <c r="BG36" s="40">
        <f t="shared" si="11"/>
        <v>5.1387461459403906E-2</v>
      </c>
      <c r="BH36" s="40">
        <f t="shared" si="12"/>
        <v>0.40420371867421184</v>
      </c>
      <c r="BI36" s="40">
        <f t="shared" si="13"/>
        <v>0</v>
      </c>
      <c r="BJ36" s="40">
        <f t="shared" si="14"/>
        <v>0.55452865064695012</v>
      </c>
      <c r="BK36" s="40">
        <f t="shared" si="15"/>
        <v>0.6420545746388443</v>
      </c>
      <c r="BL36">
        <v>0</v>
      </c>
      <c r="BM36">
        <v>1</v>
      </c>
      <c r="BN36">
        <v>2</v>
      </c>
      <c r="BO36">
        <v>0</v>
      </c>
      <c r="BP36">
        <v>1</v>
      </c>
      <c r="BQ36">
        <v>0</v>
      </c>
      <c r="BR36">
        <v>6</v>
      </c>
      <c r="BS36">
        <v>1</v>
      </c>
      <c r="BT36" s="42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</row>
    <row r="37" spans="1:124" s="32" customFormat="1" x14ac:dyDescent="0.2">
      <c r="A37" s="124" t="str">
        <f>CONFIGURACAO!$C$4</f>
        <v>AREA 21</v>
      </c>
      <c r="B37" s="125">
        <v>35</v>
      </c>
      <c r="C37" s="249" t="s">
        <v>281</v>
      </c>
      <c r="D37" s="126">
        <f t="shared" si="16"/>
        <v>22</v>
      </c>
      <c r="E37" s="250" t="s">
        <v>372</v>
      </c>
      <c r="F37" s="250">
        <v>1</v>
      </c>
      <c r="G37" s="250">
        <v>1</v>
      </c>
      <c r="H37" s="250">
        <v>1</v>
      </c>
      <c r="I37" s="250">
        <v>1</v>
      </c>
      <c r="J37" s="87"/>
      <c r="K37" s="94"/>
      <c r="L37" s="94"/>
      <c r="M37" s="154">
        <f t="shared" si="17"/>
        <v>4</v>
      </c>
      <c r="N37">
        <v>1</v>
      </c>
      <c r="O37">
        <v>6</v>
      </c>
      <c r="P37">
        <v>1</v>
      </c>
      <c r="Q37">
        <v>7</v>
      </c>
      <c r="R37">
        <v>2</v>
      </c>
      <c r="S37">
        <v>0</v>
      </c>
      <c r="T37">
        <v>0</v>
      </c>
      <c r="U37">
        <v>0</v>
      </c>
      <c r="V37">
        <v>0</v>
      </c>
      <c r="W37">
        <v>3</v>
      </c>
      <c r="X37">
        <v>0</v>
      </c>
      <c r="Y37">
        <v>0</v>
      </c>
      <c r="Z37">
        <v>0</v>
      </c>
      <c r="AA37">
        <v>1</v>
      </c>
      <c r="AB37">
        <v>0</v>
      </c>
      <c r="AC37" s="139">
        <f t="shared" si="0"/>
        <v>7</v>
      </c>
      <c r="AD37" s="140">
        <f t="shared" si="1"/>
        <v>8</v>
      </c>
      <c r="AE37" s="141">
        <f t="shared" si="18"/>
        <v>0</v>
      </c>
      <c r="AF37" s="142">
        <f t="shared" si="19"/>
        <v>0</v>
      </c>
      <c r="AG37" s="278"/>
      <c r="AI37" s="37">
        <f>IFERROR(IF(M37&gt;0,(N37*CONFIGURACAO!$C$20)+(O37*CONFIGURACAO!$C$21)+(P37*CONFIGURACAO!$C$22)+(Q37*CONFIGURACAO!$C$23)+(R37*CONFIGURACAO!$C$24),""),"")</f>
        <v>960</v>
      </c>
      <c r="AJ37" s="38">
        <f>IF(S37=0,0,IF(CONFIGURACAO!$C$15="SIM",(IF(S37&gt;CONFIGURACAO!$C$16,CONFIGURACAO!$C$16*CONFIGURACAO!$C$25,S37*CONFIGURACAO!$C$25)),'PI AREA  P100'!S37*CONFIGURACAO!$C$25))</f>
        <v>0</v>
      </c>
      <c r="AK37" s="38">
        <f>IF(T37=0,0,IF(CONFIGURACAO!$C$17="SIM",(IF(T37&gt;CONFIGURACAO!$C$18,CONFIGURACAO!$C$18*CONFIGURACAO!$C$26,T37*CONFIGURACAO!$C$26)),'PI AREA  P100'!T37*CONFIGURACAO!$C$26))</f>
        <v>0</v>
      </c>
      <c r="AL37" s="38">
        <f>IFERROR(IF(M37&gt;0,(U37*CONFIGURACAO!$C$29)+(V37*CONFIGURACAO!$C$30),""),"")</f>
        <v>0</v>
      </c>
      <c r="AM37" s="38">
        <f>IF(W37=0,0,IF(CONFIGURACAO!$C$41="SIM",(IF(W37&gt;CONFIGURACAO!$C$41,CONFIGURACAO!$C$41*CONFIGURACAO!$C$31,W37*CONFIGURACAO!$C$31)),'PI AREA  P100'!W37*CONFIGURACAO!$C$31))</f>
        <v>150</v>
      </c>
      <c r="AN37" s="38">
        <f>IF(X37=0,0,IF(CONFIGURACAO!$C$39="SIM",(IF(X37&gt;CONFIGURACAO!$C$40,CONFIGURACAO!$C$40*CONFIGURACAO!$C$32,X37*CONFIGURACAO!$C$32)),'PI AREA  P100'!X37*CONFIGURACAO!$C$32))</f>
        <v>0</v>
      </c>
      <c r="AO37" s="38">
        <f>IFERROR(IF(M37&gt;0,(Y37*CONFIGURACAO!$C$33)+(Z37*CONFIGURACAO!$C$34)+(AA37*CONFIGURACAO!$C$35)+(AB37*CONFIGURACAO!$C$36),""),"")</f>
        <v>25</v>
      </c>
      <c r="AP37" s="38">
        <f>IF(AA37=0,0,IF(CONFIGURACAO!$C$46="SIM",(IF(AA37&gt;CONFIGURACAO!$C$47,CONFIGURACAO!$C$47*CONFIGURACAO!$C$35,AA37*CONFIGURACAO!$C$35)),'PI AREA  P100'!AA37*CONFIGURACAO!$C$35))</f>
        <v>25</v>
      </c>
      <c r="AQ37" s="38">
        <f>IF(AB37=0,0,IF(CONFIGURACAO!$C$44="SIM",(IF(AB37&gt;CONFIGURACAO!$C$45,CONFIGURACAO!$C$45*CONFIGURACAO!$C$36,AB37*CONFIGURACAO!$C$36)),'PI AREA  P100'!AB37*CONFIGURACAO!$C$36))</f>
        <v>0</v>
      </c>
      <c r="AR37" s="38">
        <f t="shared" si="20"/>
        <v>1160</v>
      </c>
      <c r="AS37" s="68">
        <f>IF(AR37="","",$AR37-(($AS$2/CONFIGURACAO!$C$6)*$M37))</f>
        <v>860</v>
      </c>
      <c r="AT37" s="73">
        <f t="shared" si="2"/>
        <v>3</v>
      </c>
      <c r="AU37" s="75">
        <f>IF(AR37="","",$AR37-(($AU$2/CONFIGURACAO!$C$6)*$M37))</f>
        <v>660</v>
      </c>
      <c r="AV37" s="76">
        <f t="shared" si="3"/>
        <v>4</v>
      </c>
      <c r="AW37" s="74">
        <f>IF(AR37="","",$AR37-(($AW$2/CONFIGURACAO!$C$6)*$M37))</f>
        <v>460</v>
      </c>
      <c r="AX37" s="72">
        <f t="shared" si="4"/>
        <v>5</v>
      </c>
      <c r="AZ37" s="39">
        <f t="shared" si="5"/>
        <v>9.7978765636481877E-2</v>
      </c>
      <c r="BA37" s="146">
        <f t="shared" si="6"/>
        <v>21</v>
      </c>
      <c r="BB37" s="146">
        <f t="shared" si="7"/>
        <v>343</v>
      </c>
      <c r="BC37" s="32">
        <f t="shared" si="8"/>
        <v>370</v>
      </c>
      <c r="BD37" s="148"/>
      <c r="BE37" s="40">
        <f t="shared" si="9"/>
        <v>3.7257824143070044E-2</v>
      </c>
      <c r="BF37" s="40">
        <f t="shared" si="10"/>
        <v>0.23148148148148145</v>
      </c>
      <c r="BG37" s="40">
        <f t="shared" si="11"/>
        <v>2.5693730729701953E-2</v>
      </c>
      <c r="BH37" s="40">
        <f t="shared" si="12"/>
        <v>0.28294260307194824</v>
      </c>
      <c r="BI37" s="40">
        <f t="shared" si="13"/>
        <v>0.21321961620469082</v>
      </c>
      <c r="BJ37" s="40">
        <f t="shared" si="14"/>
        <v>0</v>
      </c>
      <c r="BK37" s="40">
        <f t="shared" si="15"/>
        <v>0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1</v>
      </c>
      <c r="BS37">
        <v>0</v>
      </c>
      <c r="BT37" s="42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</row>
    <row r="38" spans="1:124" s="32" customFormat="1" x14ac:dyDescent="0.2">
      <c r="A38" s="124" t="str">
        <f>CONFIGURACAO!$C$4</f>
        <v>AREA 21</v>
      </c>
      <c r="B38" s="125">
        <v>36</v>
      </c>
      <c r="C38" s="249" t="s">
        <v>281</v>
      </c>
      <c r="D38" s="126">
        <f t="shared" si="16"/>
        <v>23</v>
      </c>
      <c r="E38" s="250" t="s">
        <v>373</v>
      </c>
      <c r="F38" s="250">
        <v>1</v>
      </c>
      <c r="G38" s="250">
        <v>1</v>
      </c>
      <c r="H38" s="250">
        <v>1</v>
      </c>
      <c r="I38" s="250">
        <v>0</v>
      </c>
      <c r="J38" s="87"/>
      <c r="K38" s="94"/>
      <c r="L38" s="94"/>
      <c r="M38" s="154">
        <f t="shared" si="17"/>
        <v>3</v>
      </c>
      <c r="N38">
        <v>19</v>
      </c>
      <c r="O38">
        <v>12</v>
      </c>
      <c r="P38">
        <v>9</v>
      </c>
      <c r="Q38">
        <v>15</v>
      </c>
      <c r="R38">
        <v>9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 s="139">
        <f t="shared" si="0"/>
        <v>31</v>
      </c>
      <c r="AD38" s="140">
        <f t="shared" si="1"/>
        <v>40</v>
      </c>
      <c r="AE38" s="141">
        <f t="shared" si="18"/>
        <v>0</v>
      </c>
      <c r="AF38" s="142">
        <f t="shared" si="19"/>
        <v>0</v>
      </c>
      <c r="AG38" s="278"/>
      <c r="AI38" s="37">
        <f>IFERROR(IF(M38&gt;0,(N38*CONFIGURACAO!$C$20)+(O38*CONFIGURACAO!$C$21)+(P38*CONFIGURACAO!$C$22)+(Q38*CONFIGURACAO!$C$23)+(R38*CONFIGURACAO!$C$24),""),"")</f>
        <v>4180</v>
      </c>
      <c r="AJ38" s="38">
        <f>IF(S38=0,0,IF(CONFIGURACAO!$C$15="SIM",(IF(S38&gt;CONFIGURACAO!$C$16,CONFIGURACAO!$C$16*CONFIGURACAO!$C$25,S38*CONFIGURACAO!$C$25)),'PI AREA  P100'!S38*CONFIGURACAO!$C$25))</f>
        <v>10</v>
      </c>
      <c r="AK38" s="38">
        <f>IF(T38=0,0,IF(CONFIGURACAO!$C$17="SIM",(IF(T38&gt;CONFIGURACAO!$C$18,CONFIGURACAO!$C$18*CONFIGURACAO!$C$26,T38*CONFIGURACAO!$C$26)),'PI AREA  P100'!T38*CONFIGURACAO!$C$26))</f>
        <v>0</v>
      </c>
      <c r="AL38" s="38">
        <f>IFERROR(IF(M38&gt;0,(U38*CONFIGURACAO!$C$29)+(V38*CONFIGURACAO!$C$30),""),"")</f>
        <v>0</v>
      </c>
      <c r="AM38" s="38">
        <f>IF(W38=0,0,IF(CONFIGURACAO!$C$41="SIM",(IF(W38&gt;CONFIGURACAO!$C$41,CONFIGURACAO!$C$41*CONFIGURACAO!$C$31,W38*CONFIGURACAO!$C$31)),'PI AREA  P100'!W38*CONFIGURACAO!$C$31))</f>
        <v>0</v>
      </c>
      <c r="AN38" s="38">
        <f>IF(X38=0,0,IF(CONFIGURACAO!$C$39="SIM",(IF(X38&gt;CONFIGURACAO!$C$40,CONFIGURACAO!$C$40*CONFIGURACAO!$C$32,X38*CONFIGURACAO!$C$32)),'PI AREA  P100'!X38*CONFIGURACAO!$C$32))</f>
        <v>0</v>
      </c>
      <c r="AO38" s="38">
        <f>IFERROR(IF(M38&gt;0,(Y38*CONFIGURACAO!$C$33)+(Z38*CONFIGURACAO!$C$34)+(AA38*CONFIGURACAO!$C$35)+(AB38*CONFIGURACAO!$C$36),""),"")</f>
        <v>0</v>
      </c>
      <c r="AP38" s="38">
        <f>IF(AA38=0,0,IF(CONFIGURACAO!$C$46="SIM",(IF(AA38&gt;CONFIGURACAO!$C$47,CONFIGURACAO!$C$47*CONFIGURACAO!$C$35,AA38*CONFIGURACAO!$C$35)),'PI AREA  P100'!AA38*CONFIGURACAO!$C$35))</f>
        <v>0</v>
      </c>
      <c r="AQ38" s="38">
        <f>IF(AB38=0,0,IF(CONFIGURACAO!$C$44="SIM",(IF(AB38&gt;CONFIGURACAO!$C$45,CONFIGURACAO!$C$45*CONFIGURACAO!$C$36,AB38*CONFIGURACAO!$C$36)),'PI AREA  P100'!AB38*CONFIGURACAO!$C$36))</f>
        <v>0</v>
      </c>
      <c r="AR38" s="38">
        <f t="shared" si="20"/>
        <v>4190</v>
      </c>
      <c r="AS38" s="68">
        <f>IF(AR38="","",$AR38-(($AS$2/CONFIGURACAO!$C$6)*$M38))</f>
        <v>3965</v>
      </c>
      <c r="AT38" s="73">
        <f t="shared" si="2"/>
        <v>3</v>
      </c>
      <c r="AU38" s="75">
        <f>IF(AR38="","",$AR38-(($AU$2/CONFIGURACAO!$C$6)*$M38))</f>
        <v>3815</v>
      </c>
      <c r="AV38" s="76">
        <f t="shared" si="3"/>
        <v>4</v>
      </c>
      <c r="AW38" s="74">
        <f>IF(AR38="","",$AR38-(($AW$2/CONFIGURACAO!$C$6)*$M38))</f>
        <v>3665</v>
      </c>
      <c r="AX38" s="72">
        <f t="shared" si="4"/>
        <v>5</v>
      </c>
      <c r="AZ38" s="39">
        <f t="shared" si="5"/>
        <v>0.3539060586352234</v>
      </c>
      <c r="BA38" s="146">
        <f t="shared" si="6"/>
        <v>65</v>
      </c>
      <c r="BB38" s="146">
        <f t="shared" si="7"/>
        <v>20</v>
      </c>
      <c r="BC38" s="32">
        <f t="shared" si="8"/>
        <v>24</v>
      </c>
      <c r="BD38" s="148"/>
      <c r="BE38" s="40">
        <f t="shared" si="9"/>
        <v>0.70789865871833091</v>
      </c>
      <c r="BF38" s="40">
        <f t="shared" si="10"/>
        <v>0.46296296296296291</v>
      </c>
      <c r="BG38" s="40">
        <f t="shared" si="11"/>
        <v>0.23124357656731759</v>
      </c>
      <c r="BH38" s="40">
        <f t="shared" si="12"/>
        <v>0.60630557801131768</v>
      </c>
      <c r="BI38" s="40">
        <f t="shared" si="13"/>
        <v>0.95948827292110883</v>
      </c>
      <c r="BJ38" s="40">
        <f t="shared" si="14"/>
        <v>9.2421441774491686E-2</v>
      </c>
      <c r="BK38" s="40">
        <f t="shared" si="15"/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 s="42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</row>
    <row r="39" spans="1:124" s="32" customFormat="1" x14ac:dyDescent="0.2">
      <c r="A39" s="124" t="str">
        <f>CONFIGURACAO!$C$4</f>
        <v>AREA 21</v>
      </c>
      <c r="B39" s="125">
        <v>37</v>
      </c>
      <c r="C39" s="249" t="s">
        <v>281</v>
      </c>
      <c r="D39" s="126">
        <f t="shared" si="16"/>
        <v>24</v>
      </c>
      <c r="E39" s="250" t="s">
        <v>374</v>
      </c>
      <c r="F39" s="250">
        <v>1</v>
      </c>
      <c r="G39" s="250">
        <v>1</v>
      </c>
      <c r="H39" s="250">
        <v>1</v>
      </c>
      <c r="I39" s="250">
        <v>1</v>
      </c>
      <c r="J39" s="87"/>
      <c r="K39" s="94"/>
      <c r="L39" s="94"/>
      <c r="M39" s="154">
        <f t="shared" si="17"/>
        <v>4</v>
      </c>
      <c r="N39">
        <v>5</v>
      </c>
      <c r="O39">
        <v>6</v>
      </c>
      <c r="P39">
        <v>10</v>
      </c>
      <c r="Q39">
        <v>12</v>
      </c>
      <c r="R39">
        <v>7</v>
      </c>
      <c r="S39">
        <v>1</v>
      </c>
      <c r="T39">
        <v>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 s="139">
        <f t="shared" si="0"/>
        <v>11</v>
      </c>
      <c r="AD39" s="140">
        <f t="shared" si="1"/>
        <v>21</v>
      </c>
      <c r="AE39" s="141">
        <f t="shared" si="18"/>
        <v>0</v>
      </c>
      <c r="AF39" s="142">
        <f t="shared" si="19"/>
        <v>0</v>
      </c>
      <c r="AG39" s="278"/>
      <c r="AI39" s="37">
        <f>IFERROR(IF(M39&gt;0,(N39*CONFIGURACAO!$C$20)+(O39*CONFIGURACAO!$C$21)+(P39*CONFIGURACAO!$C$22)+(Q39*CONFIGURACAO!$C$23)+(R39*CONFIGURACAO!$C$24),""),"")</f>
        <v>2200</v>
      </c>
      <c r="AJ39" s="38">
        <f>IF(S39=0,0,IF(CONFIGURACAO!$C$15="SIM",(IF(S39&gt;CONFIGURACAO!$C$16,CONFIGURACAO!$C$16*CONFIGURACAO!$C$25,S39*CONFIGURACAO!$C$25)),'PI AREA  P100'!S39*CONFIGURACAO!$C$25))</f>
        <v>10</v>
      </c>
      <c r="AK39" s="38">
        <f>IF(T39=0,0,IF(CONFIGURACAO!$C$17="SIM",(IF(T39&gt;CONFIGURACAO!$C$18,CONFIGURACAO!$C$18*CONFIGURACAO!$C$26,T39*CONFIGURACAO!$C$26)),'PI AREA  P100'!T39*CONFIGURACAO!$C$26))</f>
        <v>10</v>
      </c>
      <c r="AL39" s="38">
        <f>IFERROR(IF(M39&gt;0,(U39*CONFIGURACAO!$C$29)+(V39*CONFIGURACAO!$C$30),""),"")</f>
        <v>0</v>
      </c>
      <c r="AM39" s="38">
        <f>IF(W39=0,0,IF(CONFIGURACAO!$C$41="SIM",(IF(W39&gt;CONFIGURACAO!$C$41,CONFIGURACAO!$C$41*CONFIGURACAO!$C$31,W39*CONFIGURACAO!$C$31)),'PI AREA  P100'!W39*CONFIGURACAO!$C$31))</f>
        <v>0</v>
      </c>
      <c r="AN39" s="38">
        <f>IF(X39=0,0,IF(CONFIGURACAO!$C$39="SIM",(IF(X39&gt;CONFIGURACAO!$C$40,CONFIGURACAO!$C$40*CONFIGURACAO!$C$32,X39*CONFIGURACAO!$C$32)),'PI AREA  P100'!X39*CONFIGURACAO!$C$32))</f>
        <v>0</v>
      </c>
      <c r="AO39" s="38">
        <f>IFERROR(IF(M39&gt;0,(Y39*CONFIGURACAO!$C$33)+(Z39*CONFIGURACAO!$C$34)+(AA39*CONFIGURACAO!$C$35)+(AB39*CONFIGURACAO!$C$36),""),"")</f>
        <v>0</v>
      </c>
      <c r="AP39" s="38">
        <f>IF(AA39=0,0,IF(CONFIGURACAO!$C$46="SIM",(IF(AA39&gt;CONFIGURACAO!$C$47,CONFIGURACAO!$C$47*CONFIGURACAO!$C$35,AA39*CONFIGURACAO!$C$35)),'PI AREA  P100'!AA39*CONFIGURACAO!$C$35))</f>
        <v>0</v>
      </c>
      <c r="AQ39" s="38">
        <f>IF(AB39=0,0,IF(CONFIGURACAO!$C$44="SIM",(IF(AB39&gt;CONFIGURACAO!$C$45,CONFIGURACAO!$C$45*CONFIGURACAO!$C$36,AB39*CONFIGURACAO!$C$36)),'PI AREA  P100'!AB39*CONFIGURACAO!$C$36))</f>
        <v>0</v>
      </c>
      <c r="AR39" s="38">
        <f t="shared" si="20"/>
        <v>2220</v>
      </c>
      <c r="AS39" s="68">
        <f>IF(AR39="","",$AR39-(($AS$2/CONFIGURACAO!$C$6)*$M39))</f>
        <v>1920</v>
      </c>
      <c r="AT39" s="73">
        <f t="shared" si="2"/>
        <v>3</v>
      </c>
      <c r="AU39" s="75">
        <f>IF(AR39="","",$AR39-(($AU$2/CONFIGURACAO!$C$6)*$M39))</f>
        <v>1720</v>
      </c>
      <c r="AV39" s="76">
        <f t="shared" si="3"/>
        <v>4</v>
      </c>
      <c r="AW39" s="74">
        <f>IF(AR39="","",$AR39-(($AW$2/CONFIGURACAO!$C$6)*$M39))</f>
        <v>1520</v>
      </c>
      <c r="AX39" s="72">
        <f t="shared" si="4"/>
        <v>5</v>
      </c>
      <c r="AZ39" s="39">
        <f t="shared" si="5"/>
        <v>0.18751108595947394</v>
      </c>
      <c r="BA39" s="146">
        <f t="shared" si="6"/>
        <v>43</v>
      </c>
      <c r="BB39" s="146">
        <f t="shared" si="7"/>
        <v>74</v>
      </c>
      <c r="BC39" s="32">
        <f t="shared" si="8"/>
        <v>112</v>
      </c>
      <c r="BD39" s="148"/>
      <c r="BE39" s="40">
        <f t="shared" si="9"/>
        <v>0.18628912071535023</v>
      </c>
      <c r="BF39" s="40">
        <f t="shared" si="10"/>
        <v>0.23148148148148145</v>
      </c>
      <c r="BG39" s="40">
        <f t="shared" si="11"/>
        <v>0.25693730729701952</v>
      </c>
      <c r="BH39" s="40">
        <f t="shared" si="12"/>
        <v>0.48504446240905419</v>
      </c>
      <c r="BI39" s="40">
        <f t="shared" si="13"/>
        <v>0.74626865671641784</v>
      </c>
      <c r="BJ39" s="40">
        <f t="shared" si="14"/>
        <v>9.2421441774491686E-2</v>
      </c>
      <c r="BK39" s="40">
        <f t="shared" si="15"/>
        <v>0.32102728731942215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 s="42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</row>
    <row r="40" spans="1:124" s="32" customFormat="1" x14ac:dyDescent="0.2">
      <c r="A40" s="124" t="str">
        <f>CONFIGURACAO!$C$4</f>
        <v>AREA 21</v>
      </c>
      <c r="B40" s="125">
        <v>38</v>
      </c>
      <c r="C40" s="249" t="s">
        <v>281</v>
      </c>
      <c r="D40" s="126">
        <f t="shared" si="16"/>
        <v>25</v>
      </c>
      <c r="E40" s="250" t="s">
        <v>375</v>
      </c>
      <c r="F40" s="250">
        <v>1</v>
      </c>
      <c r="G40" s="250">
        <v>1</v>
      </c>
      <c r="H40" s="250">
        <v>1</v>
      </c>
      <c r="I40" s="250">
        <v>0</v>
      </c>
      <c r="J40" s="87"/>
      <c r="K40" s="94"/>
      <c r="L40" s="94"/>
      <c r="M40" s="154">
        <f t="shared" si="17"/>
        <v>3</v>
      </c>
      <c r="N40">
        <v>3</v>
      </c>
      <c r="O40">
        <v>6</v>
      </c>
      <c r="P40">
        <v>5</v>
      </c>
      <c r="Q40">
        <v>7</v>
      </c>
      <c r="R40">
        <v>7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s="139">
        <f t="shared" si="0"/>
        <v>9</v>
      </c>
      <c r="AD40" s="140">
        <f t="shared" si="1"/>
        <v>14</v>
      </c>
      <c r="AE40" s="141">
        <f t="shared" si="18"/>
        <v>0</v>
      </c>
      <c r="AF40" s="142">
        <f t="shared" si="19"/>
        <v>0</v>
      </c>
      <c r="AG40" s="278"/>
      <c r="AI40" s="37">
        <f>IFERROR(IF(M40&gt;0,(N40*CONFIGURACAO!$C$20)+(O40*CONFIGURACAO!$C$21)+(P40*CONFIGURACAO!$C$22)+(Q40*CONFIGURACAO!$C$23)+(R40*CONFIGURACAO!$C$24),""),"")</f>
        <v>1500</v>
      </c>
      <c r="AJ40" s="38">
        <f>IF(S40=0,0,IF(CONFIGURACAO!$C$15="SIM",(IF(S40&gt;CONFIGURACAO!$C$16,CONFIGURACAO!$C$16*CONFIGURACAO!$C$25,S40*CONFIGURACAO!$C$25)),'PI AREA  P100'!S40*CONFIGURACAO!$C$25))</f>
        <v>0</v>
      </c>
      <c r="AK40" s="38">
        <f>IF(T40=0,0,IF(CONFIGURACAO!$C$17="SIM",(IF(T40&gt;CONFIGURACAO!$C$18,CONFIGURACAO!$C$18*CONFIGURACAO!$C$26,T40*CONFIGURACAO!$C$26)),'PI AREA  P100'!T40*CONFIGURACAO!$C$26))</f>
        <v>5</v>
      </c>
      <c r="AL40" s="38">
        <f>IFERROR(IF(M40&gt;0,(U40*CONFIGURACAO!$C$29)+(V40*CONFIGURACAO!$C$30),""),"")</f>
        <v>0</v>
      </c>
      <c r="AM40" s="38">
        <f>IF(W40=0,0,IF(CONFIGURACAO!$C$41="SIM",(IF(W40&gt;CONFIGURACAO!$C$41,CONFIGURACAO!$C$41*CONFIGURACAO!$C$31,W40*CONFIGURACAO!$C$31)),'PI AREA  P100'!W40*CONFIGURACAO!$C$31))</f>
        <v>0</v>
      </c>
      <c r="AN40" s="38">
        <f>IF(X40=0,0,IF(CONFIGURACAO!$C$39="SIM",(IF(X40&gt;CONFIGURACAO!$C$40,CONFIGURACAO!$C$40*CONFIGURACAO!$C$32,X40*CONFIGURACAO!$C$32)),'PI AREA  P100'!X40*CONFIGURACAO!$C$32))</f>
        <v>0</v>
      </c>
      <c r="AO40" s="38">
        <f>IFERROR(IF(M40&gt;0,(Y40*CONFIGURACAO!$C$33)+(Z40*CONFIGURACAO!$C$34)+(AA40*CONFIGURACAO!$C$35)+(AB40*CONFIGURACAO!$C$36),""),"")</f>
        <v>0</v>
      </c>
      <c r="AP40" s="38">
        <f>IF(AA40=0,0,IF(CONFIGURACAO!$C$46="SIM",(IF(AA40&gt;CONFIGURACAO!$C$47,CONFIGURACAO!$C$47*CONFIGURACAO!$C$35,AA40*CONFIGURACAO!$C$35)),'PI AREA  P100'!AA40*CONFIGURACAO!$C$35))</f>
        <v>0</v>
      </c>
      <c r="AQ40" s="38">
        <f>IF(AB40=0,0,IF(CONFIGURACAO!$C$44="SIM",(IF(AB40&gt;CONFIGURACAO!$C$45,CONFIGURACAO!$C$45*CONFIGURACAO!$C$36,AB40*CONFIGURACAO!$C$36)),'PI AREA  P100'!AB40*CONFIGURACAO!$C$36))</f>
        <v>0</v>
      </c>
      <c r="AR40" s="38">
        <f t="shared" si="20"/>
        <v>1505</v>
      </c>
      <c r="AS40" s="68">
        <f>IF(AR40="","",$AR40-(($AS$2/CONFIGURACAO!$C$6)*$M40))</f>
        <v>1280</v>
      </c>
      <c r="AT40" s="73">
        <f t="shared" si="2"/>
        <v>3</v>
      </c>
      <c r="AU40" s="75">
        <f>IF(AR40="","",$AR40-(($AU$2/CONFIGURACAO!$C$6)*$M40))</f>
        <v>1130</v>
      </c>
      <c r="AV40" s="76">
        <f t="shared" si="3"/>
        <v>4</v>
      </c>
      <c r="AW40" s="74">
        <f>IF(AR40="","",$AR40-(($AW$2/CONFIGURACAO!$C$6)*$M40))</f>
        <v>980</v>
      </c>
      <c r="AX40" s="72">
        <f t="shared" si="4"/>
        <v>5</v>
      </c>
      <c r="AZ40" s="39">
        <f t="shared" si="5"/>
        <v>0.12711900196802176</v>
      </c>
      <c r="BA40" s="146">
        <f t="shared" si="6"/>
        <v>29</v>
      </c>
      <c r="BB40" s="146">
        <f t="shared" si="7"/>
        <v>197</v>
      </c>
      <c r="BC40" s="32">
        <f t="shared" si="8"/>
        <v>248</v>
      </c>
      <c r="BD40" s="148"/>
      <c r="BE40" s="40">
        <f t="shared" si="9"/>
        <v>0.11177347242921014</v>
      </c>
      <c r="BF40" s="40">
        <f t="shared" si="10"/>
        <v>0.23148148148148145</v>
      </c>
      <c r="BG40" s="40">
        <f t="shared" si="11"/>
        <v>0.12846865364850976</v>
      </c>
      <c r="BH40" s="40">
        <f t="shared" si="12"/>
        <v>0.28294260307194824</v>
      </c>
      <c r="BI40" s="40">
        <f t="shared" si="13"/>
        <v>0.74626865671641784</v>
      </c>
      <c r="BJ40" s="40">
        <f t="shared" si="14"/>
        <v>0</v>
      </c>
      <c r="BK40" s="40">
        <f t="shared" si="15"/>
        <v>0.16051364365971107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 s="42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</row>
    <row r="41" spans="1:124" s="32" customFormat="1" x14ac:dyDescent="0.2">
      <c r="A41" s="124" t="str">
        <f>CONFIGURACAO!$C$4</f>
        <v>AREA 21</v>
      </c>
      <c r="B41" s="125">
        <v>39</v>
      </c>
      <c r="C41" s="249" t="s">
        <v>282</v>
      </c>
      <c r="D41" s="126">
        <f t="shared" si="16"/>
        <v>1</v>
      </c>
      <c r="E41" s="250" t="s">
        <v>376</v>
      </c>
      <c r="F41" s="250">
        <v>1</v>
      </c>
      <c r="G41" s="250">
        <v>1</v>
      </c>
      <c r="H41" s="250">
        <v>1</v>
      </c>
      <c r="I41" s="250">
        <v>1</v>
      </c>
      <c r="J41" s="87"/>
      <c r="K41" s="94"/>
      <c r="L41" s="94"/>
      <c r="M41" s="154">
        <f t="shared" si="17"/>
        <v>4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s="139">
        <f t="shared" si="0"/>
        <v>0</v>
      </c>
      <c r="AD41" s="140">
        <f t="shared" si="1"/>
        <v>1</v>
      </c>
      <c r="AE41" s="141">
        <f t="shared" si="18"/>
        <v>0</v>
      </c>
      <c r="AF41" s="142">
        <f t="shared" si="19"/>
        <v>0</v>
      </c>
      <c r="AG41" s="278"/>
      <c r="AI41" s="37">
        <f>IFERROR(IF(M41&gt;0,(N41*CONFIGURACAO!$C$20)+(O41*CONFIGURACAO!$C$21)+(P41*CONFIGURACAO!$C$22)+(Q41*CONFIGURACAO!$C$23)+(R41*CONFIGURACAO!$C$24),""),"")</f>
        <v>60</v>
      </c>
      <c r="AJ41" s="38">
        <f>IF(S41=0,0,IF(CONFIGURACAO!$C$15="SIM",(IF(S41&gt;CONFIGURACAO!$C$16,CONFIGURACAO!$C$16*CONFIGURACAO!$C$25,S41*CONFIGURACAO!$C$25)),'PI AREA  P100'!S41*CONFIGURACAO!$C$25))</f>
        <v>0</v>
      </c>
      <c r="AK41" s="38">
        <f>IF(T41=0,0,IF(CONFIGURACAO!$C$17="SIM",(IF(T41&gt;CONFIGURACAO!$C$18,CONFIGURACAO!$C$18*CONFIGURACAO!$C$26,T41*CONFIGURACAO!$C$26)),'PI AREA  P100'!T41*CONFIGURACAO!$C$26))</f>
        <v>0</v>
      </c>
      <c r="AL41" s="38">
        <f>IFERROR(IF(M41&gt;0,(U41*CONFIGURACAO!$C$29)+(V41*CONFIGURACAO!$C$30),""),"")</f>
        <v>0</v>
      </c>
      <c r="AM41" s="38">
        <f>IF(W41=0,0,IF(CONFIGURACAO!$C$41="SIM",(IF(W41&gt;CONFIGURACAO!$C$41,CONFIGURACAO!$C$41*CONFIGURACAO!$C$31,W41*CONFIGURACAO!$C$31)),'PI AREA  P100'!W41*CONFIGURACAO!$C$31))</f>
        <v>0</v>
      </c>
      <c r="AN41" s="38">
        <f>IF(X41=0,0,IF(CONFIGURACAO!$C$39="SIM",(IF(X41&gt;CONFIGURACAO!$C$40,CONFIGURACAO!$C$40*CONFIGURACAO!$C$32,X41*CONFIGURACAO!$C$32)),'PI AREA  P100'!X41*CONFIGURACAO!$C$32))</f>
        <v>0</v>
      </c>
      <c r="AO41" s="38">
        <f>IFERROR(IF(M41&gt;0,(Y41*CONFIGURACAO!$C$33)+(Z41*CONFIGURACAO!$C$34)+(AA41*CONFIGURACAO!$C$35)+(AB41*CONFIGURACAO!$C$36),""),"")</f>
        <v>0</v>
      </c>
      <c r="AP41" s="38">
        <f>IF(AA41=0,0,IF(CONFIGURACAO!$C$46="SIM",(IF(AA41&gt;CONFIGURACAO!$C$47,CONFIGURACAO!$C$47*CONFIGURACAO!$C$35,AA41*CONFIGURACAO!$C$35)),'PI AREA  P100'!AA41*CONFIGURACAO!$C$35))</f>
        <v>0</v>
      </c>
      <c r="AQ41" s="38">
        <f>IF(AB41=0,0,IF(CONFIGURACAO!$C$44="SIM",(IF(AB41&gt;CONFIGURACAO!$C$45,CONFIGURACAO!$C$45*CONFIGURACAO!$C$36,AB41*CONFIGURACAO!$C$36)),'PI AREA  P100'!AB41*CONFIGURACAO!$C$36))</f>
        <v>0</v>
      </c>
      <c r="AR41" s="38">
        <f t="shared" si="20"/>
        <v>60</v>
      </c>
      <c r="AS41" s="68">
        <f>IF(AR41="","",$AR41-(($AS$2/CONFIGURACAO!$C$6)*$M41))</f>
        <v>-240</v>
      </c>
      <c r="AT41" s="73" t="str">
        <f t="shared" si="2"/>
        <v>NAO</v>
      </c>
      <c r="AU41" s="75">
        <f>IF(AR41="","",$AR41-(($AU$2/CONFIGURACAO!$C$6)*$M41))</f>
        <v>-440</v>
      </c>
      <c r="AV41" s="76" t="str">
        <f t="shared" si="3"/>
        <v>NAO</v>
      </c>
      <c r="AW41" s="74">
        <f>IF(AR41="","",$AR41-(($AW$2/CONFIGURACAO!$C$6)*$M41))</f>
        <v>-640</v>
      </c>
      <c r="AX41" s="72" t="str">
        <f t="shared" si="4"/>
        <v>NAO</v>
      </c>
      <c r="AZ41" s="39">
        <f t="shared" si="5"/>
        <v>5.0678671880938905E-3</v>
      </c>
      <c r="BA41" s="146">
        <f t="shared" si="6"/>
        <v>1</v>
      </c>
      <c r="BB41" s="146">
        <f t="shared" si="7"/>
        <v>1099</v>
      </c>
      <c r="BC41" s="32">
        <f t="shared" si="8"/>
        <v>1106</v>
      </c>
      <c r="BD41" s="148"/>
      <c r="BE41" s="40">
        <f t="shared" si="9"/>
        <v>0</v>
      </c>
      <c r="BF41" s="40">
        <f t="shared" si="10"/>
        <v>0</v>
      </c>
      <c r="BG41" s="40">
        <f t="shared" si="11"/>
        <v>2.5693730729701953E-2</v>
      </c>
      <c r="BH41" s="40">
        <f t="shared" si="12"/>
        <v>0</v>
      </c>
      <c r="BI41" s="40">
        <f t="shared" si="13"/>
        <v>0</v>
      </c>
      <c r="BJ41" s="40">
        <f t="shared" si="14"/>
        <v>0</v>
      </c>
      <c r="BK41" s="40">
        <f t="shared" si="15"/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 s="42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</row>
    <row r="42" spans="1:124" s="32" customFormat="1" x14ac:dyDescent="0.2">
      <c r="A42" s="124" t="str">
        <f>CONFIGURACAO!$C$4</f>
        <v>AREA 21</v>
      </c>
      <c r="B42" s="125">
        <v>40</v>
      </c>
      <c r="C42" s="249" t="s">
        <v>282</v>
      </c>
      <c r="D42" s="126">
        <f t="shared" si="16"/>
        <v>2</v>
      </c>
      <c r="E42" s="250" t="s">
        <v>377</v>
      </c>
      <c r="F42" s="250">
        <v>1</v>
      </c>
      <c r="G42" s="250">
        <v>1</v>
      </c>
      <c r="H42" s="250">
        <v>1</v>
      </c>
      <c r="I42" s="250">
        <v>1</v>
      </c>
      <c r="J42" s="87"/>
      <c r="K42" s="94"/>
      <c r="L42" s="94"/>
      <c r="M42" s="154">
        <f t="shared" si="17"/>
        <v>4</v>
      </c>
      <c r="N42">
        <v>0</v>
      </c>
      <c r="O42">
        <v>3</v>
      </c>
      <c r="P42">
        <v>1</v>
      </c>
      <c r="Q42">
        <v>1</v>
      </c>
      <c r="R42">
        <v>0</v>
      </c>
      <c r="S42">
        <v>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 s="139">
        <f t="shared" si="0"/>
        <v>3</v>
      </c>
      <c r="AD42" s="140">
        <f t="shared" si="1"/>
        <v>4</v>
      </c>
      <c r="AE42" s="141">
        <f t="shared" si="18"/>
        <v>0</v>
      </c>
      <c r="AF42" s="142">
        <f t="shared" si="19"/>
        <v>0</v>
      </c>
      <c r="AG42" s="278"/>
      <c r="AI42" s="37">
        <f>IFERROR(IF(M42&gt;0,(N42*CONFIGURACAO!$C$20)+(O42*CONFIGURACAO!$C$21)+(P42*CONFIGURACAO!$C$22)+(Q42*CONFIGURACAO!$C$23)+(R42*CONFIGURACAO!$C$24),""),"")</f>
        <v>340</v>
      </c>
      <c r="AJ42" s="38">
        <f>IF(S42=0,0,IF(CONFIGURACAO!$C$15="SIM",(IF(S42&gt;CONFIGURACAO!$C$16,CONFIGURACAO!$C$16*CONFIGURACAO!$C$25,S42*CONFIGURACAO!$C$25)),'PI AREA  P100'!S42*CONFIGURACAO!$C$25))</f>
        <v>10</v>
      </c>
      <c r="AK42" s="38">
        <f>IF(T42=0,0,IF(CONFIGURACAO!$C$17="SIM",(IF(T42&gt;CONFIGURACAO!$C$18,CONFIGURACAO!$C$18*CONFIGURACAO!$C$26,T42*CONFIGURACAO!$C$26)),'PI AREA  P100'!T42*CONFIGURACAO!$C$26))</f>
        <v>0</v>
      </c>
      <c r="AL42" s="38">
        <f>IFERROR(IF(M42&gt;0,(U42*CONFIGURACAO!$C$29)+(V42*CONFIGURACAO!$C$30),""),"")</f>
        <v>0</v>
      </c>
      <c r="AM42" s="38">
        <f>IF(W42=0,0,IF(CONFIGURACAO!$C$41="SIM",(IF(W42&gt;CONFIGURACAO!$C$41,CONFIGURACAO!$C$41*CONFIGURACAO!$C$31,W42*CONFIGURACAO!$C$31)),'PI AREA  P100'!W42*CONFIGURACAO!$C$31))</f>
        <v>50</v>
      </c>
      <c r="AN42" s="38">
        <f>IF(X42=0,0,IF(CONFIGURACAO!$C$39="SIM",(IF(X42&gt;CONFIGURACAO!$C$40,CONFIGURACAO!$C$40*CONFIGURACAO!$C$32,X42*CONFIGURACAO!$C$32)),'PI AREA  P100'!X42*CONFIGURACAO!$C$32))</f>
        <v>0</v>
      </c>
      <c r="AO42" s="38">
        <f>IFERROR(IF(M42&gt;0,(Y42*CONFIGURACAO!$C$33)+(Z42*CONFIGURACAO!$C$34)+(AA42*CONFIGURACAO!$C$35)+(AB42*CONFIGURACAO!$C$36),""),"")</f>
        <v>0</v>
      </c>
      <c r="AP42" s="38">
        <f>IF(AA42=0,0,IF(CONFIGURACAO!$C$46="SIM",(IF(AA42&gt;CONFIGURACAO!$C$47,CONFIGURACAO!$C$47*CONFIGURACAO!$C$35,AA42*CONFIGURACAO!$C$35)),'PI AREA  P100'!AA42*CONFIGURACAO!$C$35))</f>
        <v>0</v>
      </c>
      <c r="AQ42" s="38">
        <f>IF(AB42=0,0,IF(CONFIGURACAO!$C$44="SIM",(IF(AB42&gt;CONFIGURACAO!$C$45,CONFIGURACAO!$C$45*CONFIGURACAO!$C$36,AB42*CONFIGURACAO!$C$36)),'PI AREA  P100'!AB42*CONFIGURACAO!$C$36))</f>
        <v>0</v>
      </c>
      <c r="AR42" s="38">
        <f t="shared" si="20"/>
        <v>400</v>
      </c>
      <c r="AS42" s="68">
        <f>IF(AR42="","",$AR42-(($AS$2/CONFIGURACAO!$C$6)*$M42))</f>
        <v>100</v>
      </c>
      <c r="AT42" s="73">
        <f t="shared" si="2"/>
        <v>3</v>
      </c>
      <c r="AU42" s="75">
        <f>IF(AR42="","",$AR42-(($AU$2/CONFIGURACAO!$C$6)*$M42))</f>
        <v>-100</v>
      </c>
      <c r="AV42" s="76" t="str">
        <f t="shared" si="3"/>
        <v>NAO</v>
      </c>
      <c r="AW42" s="74">
        <f>IF(AR42="","",$AR42-(($AW$2/CONFIGURACAO!$C$6)*$M42))</f>
        <v>-300</v>
      </c>
      <c r="AX42" s="72" t="str">
        <f t="shared" si="4"/>
        <v>NAO</v>
      </c>
      <c r="AZ42" s="39">
        <f t="shared" si="5"/>
        <v>3.3785781253959271E-2</v>
      </c>
      <c r="BA42" s="146">
        <f t="shared" si="6"/>
        <v>7</v>
      </c>
      <c r="BB42" s="146">
        <f t="shared" si="7"/>
        <v>798</v>
      </c>
      <c r="BC42" s="32">
        <f t="shared" si="8"/>
        <v>807</v>
      </c>
      <c r="BD42" s="148"/>
      <c r="BE42" s="40">
        <f t="shared" si="9"/>
        <v>0</v>
      </c>
      <c r="BF42" s="40">
        <f t="shared" si="10"/>
        <v>0.11574074074074073</v>
      </c>
      <c r="BG42" s="40">
        <f t="shared" si="11"/>
        <v>2.5693730729701953E-2</v>
      </c>
      <c r="BH42" s="40">
        <f t="shared" si="12"/>
        <v>4.042037186742118E-2</v>
      </c>
      <c r="BI42" s="40">
        <f t="shared" si="13"/>
        <v>0</v>
      </c>
      <c r="BJ42" s="40">
        <f t="shared" si="14"/>
        <v>9.2421441774491686E-2</v>
      </c>
      <c r="BK42" s="40">
        <f t="shared" si="15"/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 s="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</row>
    <row r="43" spans="1:124" s="32" customFormat="1" x14ac:dyDescent="0.2">
      <c r="A43" s="124" t="str">
        <f>CONFIGURACAO!$C$4</f>
        <v>AREA 21</v>
      </c>
      <c r="B43" s="125">
        <v>41</v>
      </c>
      <c r="C43" s="249" t="s">
        <v>282</v>
      </c>
      <c r="D43" s="126">
        <f t="shared" si="16"/>
        <v>3</v>
      </c>
      <c r="E43" s="250" t="s">
        <v>378</v>
      </c>
      <c r="F43" s="250">
        <v>1</v>
      </c>
      <c r="G43" s="250">
        <v>1</v>
      </c>
      <c r="H43" s="250">
        <v>1</v>
      </c>
      <c r="I43" s="250">
        <v>1</v>
      </c>
      <c r="J43" s="87"/>
      <c r="K43" s="94"/>
      <c r="L43" s="94"/>
      <c r="M43" s="154">
        <f t="shared" si="17"/>
        <v>4</v>
      </c>
      <c r="N43">
        <v>4</v>
      </c>
      <c r="O43">
        <v>4</v>
      </c>
      <c r="P43">
        <v>2</v>
      </c>
      <c r="Q43">
        <v>1</v>
      </c>
      <c r="R43">
        <v>1</v>
      </c>
      <c r="S43">
        <v>3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 s="139">
        <f t="shared" si="0"/>
        <v>8</v>
      </c>
      <c r="AD43" s="140">
        <f t="shared" si="1"/>
        <v>10</v>
      </c>
      <c r="AE43" s="141">
        <f t="shared" si="18"/>
        <v>0</v>
      </c>
      <c r="AF43" s="142">
        <f t="shared" si="19"/>
        <v>0</v>
      </c>
      <c r="AG43" s="278"/>
      <c r="AI43" s="37">
        <f>IFERROR(IF(M43&gt;0,(N43*CONFIGURACAO!$C$20)+(O43*CONFIGURACAO!$C$21)+(P43*CONFIGURACAO!$C$22)+(Q43*CONFIGURACAO!$C$23)+(R43*CONFIGURACAO!$C$24),""),"")</f>
        <v>900</v>
      </c>
      <c r="AJ43" s="38">
        <f>IF(S43=0,0,IF(CONFIGURACAO!$C$15="SIM",(IF(S43&gt;CONFIGURACAO!$C$16,CONFIGURACAO!$C$16*CONFIGURACAO!$C$25,S43*CONFIGURACAO!$C$25)),'PI AREA  P100'!S43*CONFIGURACAO!$C$25))</f>
        <v>30</v>
      </c>
      <c r="AK43" s="38">
        <f>IF(T43=0,0,IF(CONFIGURACAO!$C$17="SIM",(IF(T43&gt;CONFIGURACAO!$C$18,CONFIGURACAO!$C$18*CONFIGURACAO!$C$26,T43*CONFIGURACAO!$C$26)),'PI AREA  P100'!T43*CONFIGURACAO!$C$26))</f>
        <v>0</v>
      </c>
      <c r="AL43" s="38">
        <f>IFERROR(IF(M43&gt;0,(U43*CONFIGURACAO!$C$29)+(V43*CONFIGURACAO!$C$30),""),"")</f>
        <v>0</v>
      </c>
      <c r="AM43" s="38">
        <f>IF(W43=0,0,IF(CONFIGURACAO!$C$41="SIM",(IF(W43&gt;CONFIGURACAO!$C$41,CONFIGURACAO!$C$41*CONFIGURACAO!$C$31,W43*CONFIGURACAO!$C$31)),'PI AREA  P100'!W43*CONFIGURACAO!$C$31))</f>
        <v>0</v>
      </c>
      <c r="AN43" s="38">
        <f>IF(X43=0,0,IF(CONFIGURACAO!$C$39="SIM",(IF(X43&gt;CONFIGURACAO!$C$40,CONFIGURACAO!$C$40*CONFIGURACAO!$C$32,X43*CONFIGURACAO!$C$32)),'PI AREA  P100'!X43*CONFIGURACAO!$C$32))</f>
        <v>0</v>
      </c>
      <c r="AO43" s="38">
        <f>IFERROR(IF(M43&gt;0,(Y43*CONFIGURACAO!$C$33)+(Z43*CONFIGURACAO!$C$34)+(AA43*CONFIGURACAO!$C$35)+(AB43*CONFIGURACAO!$C$36),""),"")</f>
        <v>0</v>
      </c>
      <c r="AP43" s="38">
        <f>IF(AA43=0,0,IF(CONFIGURACAO!$C$46="SIM",(IF(AA43&gt;CONFIGURACAO!$C$47,CONFIGURACAO!$C$47*CONFIGURACAO!$C$35,AA43*CONFIGURACAO!$C$35)),'PI AREA  P100'!AA43*CONFIGURACAO!$C$35))</f>
        <v>0</v>
      </c>
      <c r="AQ43" s="38">
        <f>IF(AB43=0,0,IF(CONFIGURACAO!$C$44="SIM",(IF(AB43&gt;CONFIGURACAO!$C$45,CONFIGURACAO!$C$45*CONFIGURACAO!$C$36,AB43*CONFIGURACAO!$C$36)),'PI AREA  P100'!AB43*CONFIGURACAO!$C$36))</f>
        <v>0</v>
      </c>
      <c r="AR43" s="38">
        <f t="shared" si="20"/>
        <v>930</v>
      </c>
      <c r="AS43" s="68">
        <f>IF(AR43="","",$AR43-(($AS$2/CONFIGURACAO!$C$6)*$M43))</f>
        <v>630</v>
      </c>
      <c r="AT43" s="73">
        <f t="shared" si="2"/>
        <v>3</v>
      </c>
      <c r="AU43" s="75">
        <f>IF(AR43="","",$AR43-(($AU$2/CONFIGURACAO!$C$6)*$M43))</f>
        <v>430</v>
      </c>
      <c r="AV43" s="76">
        <f t="shared" si="3"/>
        <v>4</v>
      </c>
      <c r="AW43" s="74">
        <f>IF(AR43="","",$AR43-(($AW$2/CONFIGURACAO!$C$6)*$M43))</f>
        <v>230</v>
      </c>
      <c r="AX43" s="72">
        <f t="shared" si="4"/>
        <v>5</v>
      </c>
      <c r="AZ43" s="39">
        <f t="shared" si="5"/>
        <v>7.8551941415455309E-2</v>
      </c>
      <c r="BA43" s="146">
        <f t="shared" si="6"/>
        <v>15</v>
      </c>
      <c r="BB43" s="146">
        <f t="shared" si="7"/>
        <v>522</v>
      </c>
      <c r="BC43" s="32">
        <f t="shared" si="8"/>
        <v>478</v>
      </c>
      <c r="BD43" s="148"/>
      <c r="BE43" s="40">
        <f t="shared" si="9"/>
        <v>0.14903129657228018</v>
      </c>
      <c r="BF43" s="40">
        <f t="shared" si="10"/>
        <v>0.15432098765432098</v>
      </c>
      <c r="BG43" s="40">
        <f t="shared" si="11"/>
        <v>5.1387461459403906E-2</v>
      </c>
      <c r="BH43" s="40">
        <f t="shared" si="12"/>
        <v>4.042037186742118E-2</v>
      </c>
      <c r="BI43" s="40">
        <f t="shared" si="13"/>
        <v>0.10660980810234541</v>
      </c>
      <c r="BJ43" s="40">
        <f t="shared" si="14"/>
        <v>0.27726432532347506</v>
      </c>
      <c r="BK43" s="40">
        <f t="shared" si="15"/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 s="42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</row>
    <row r="44" spans="1:124" s="32" customFormat="1" x14ac:dyDescent="0.2">
      <c r="A44" s="124" t="str">
        <f>CONFIGURACAO!$C$4</f>
        <v>AREA 21</v>
      </c>
      <c r="B44" s="125">
        <v>42</v>
      </c>
      <c r="C44" s="249" t="s">
        <v>282</v>
      </c>
      <c r="D44" s="126">
        <f t="shared" si="16"/>
        <v>4</v>
      </c>
      <c r="E44" s="250" t="s">
        <v>379</v>
      </c>
      <c r="F44" s="250">
        <v>1</v>
      </c>
      <c r="G44" s="250">
        <v>1</v>
      </c>
      <c r="H44" s="250">
        <v>0</v>
      </c>
      <c r="I44" s="250">
        <v>0</v>
      </c>
      <c r="J44" s="87"/>
      <c r="K44" s="94"/>
      <c r="L44" s="94"/>
      <c r="M44" s="154">
        <f t="shared" si="17"/>
        <v>2</v>
      </c>
      <c r="N44">
        <v>1</v>
      </c>
      <c r="O44">
        <v>2</v>
      </c>
      <c r="P44">
        <v>2</v>
      </c>
      <c r="Q44">
        <v>1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s="139">
        <f t="shared" si="0"/>
        <v>3</v>
      </c>
      <c r="AD44" s="140">
        <f t="shared" si="1"/>
        <v>5</v>
      </c>
      <c r="AE44" s="141">
        <f t="shared" si="18"/>
        <v>0</v>
      </c>
      <c r="AF44" s="142">
        <f t="shared" si="19"/>
        <v>0</v>
      </c>
      <c r="AG44" s="278"/>
      <c r="AI44" s="37">
        <f>IFERROR(IF(M44&gt;0,(N44*CONFIGURACAO!$C$20)+(O44*CONFIGURACAO!$C$21)+(P44*CONFIGURACAO!$C$22)+(Q44*CONFIGURACAO!$C$23)+(R44*CONFIGURACAO!$C$24),""),"")</f>
        <v>440</v>
      </c>
      <c r="AJ44" s="38">
        <f>IF(S44=0,0,IF(CONFIGURACAO!$C$15="SIM",(IF(S44&gt;CONFIGURACAO!$C$16,CONFIGURACAO!$C$16*CONFIGURACAO!$C$25,S44*CONFIGURACAO!$C$25)),'PI AREA  P100'!S44*CONFIGURACAO!$C$25))</f>
        <v>0</v>
      </c>
      <c r="AK44" s="38">
        <f>IF(T44=0,0,IF(CONFIGURACAO!$C$17="SIM",(IF(T44&gt;CONFIGURACAO!$C$18,CONFIGURACAO!$C$18*CONFIGURACAO!$C$26,T44*CONFIGURACAO!$C$26)),'PI AREA  P100'!T44*CONFIGURACAO!$C$26))</f>
        <v>0</v>
      </c>
      <c r="AL44" s="38">
        <f>IFERROR(IF(M44&gt;0,(U44*CONFIGURACAO!$C$29)+(V44*CONFIGURACAO!$C$30),""),"")</f>
        <v>0</v>
      </c>
      <c r="AM44" s="38">
        <f>IF(W44=0,0,IF(CONFIGURACAO!$C$41="SIM",(IF(W44&gt;CONFIGURACAO!$C$41,CONFIGURACAO!$C$41*CONFIGURACAO!$C$31,W44*CONFIGURACAO!$C$31)),'PI AREA  P100'!W44*CONFIGURACAO!$C$31))</f>
        <v>0</v>
      </c>
      <c r="AN44" s="38">
        <f>IF(X44=0,0,IF(CONFIGURACAO!$C$39="SIM",(IF(X44&gt;CONFIGURACAO!$C$40,CONFIGURACAO!$C$40*CONFIGURACAO!$C$32,X44*CONFIGURACAO!$C$32)),'PI AREA  P100'!X44*CONFIGURACAO!$C$32))</f>
        <v>0</v>
      </c>
      <c r="AO44" s="38">
        <f>IFERROR(IF(M44&gt;0,(Y44*CONFIGURACAO!$C$33)+(Z44*CONFIGURACAO!$C$34)+(AA44*CONFIGURACAO!$C$35)+(AB44*CONFIGURACAO!$C$36),""),"")</f>
        <v>0</v>
      </c>
      <c r="AP44" s="38">
        <f>IF(AA44=0,0,IF(CONFIGURACAO!$C$46="SIM",(IF(AA44&gt;CONFIGURACAO!$C$47,CONFIGURACAO!$C$47*CONFIGURACAO!$C$35,AA44*CONFIGURACAO!$C$35)),'PI AREA  P100'!AA44*CONFIGURACAO!$C$35))</f>
        <v>0</v>
      </c>
      <c r="AQ44" s="38">
        <f>IF(AB44=0,0,IF(CONFIGURACAO!$C$44="SIM",(IF(AB44&gt;CONFIGURACAO!$C$45,CONFIGURACAO!$C$45*CONFIGURACAO!$C$36,AB44*CONFIGURACAO!$C$36)),'PI AREA  P100'!AB44*CONFIGURACAO!$C$36))</f>
        <v>0</v>
      </c>
      <c r="AR44" s="38">
        <f t="shared" si="20"/>
        <v>440</v>
      </c>
      <c r="AS44" s="68">
        <f>IF(AR44="","",$AR44-(($AS$2/CONFIGURACAO!$C$6)*$M44))</f>
        <v>290</v>
      </c>
      <c r="AT44" s="73">
        <f t="shared" si="2"/>
        <v>3</v>
      </c>
      <c r="AU44" s="75">
        <f>IF(AR44="","",$AR44-(($AU$2/CONFIGURACAO!$C$6)*$M44))</f>
        <v>190</v>
      </c>
      <c r="AV44" s="76">
        <f t="shared" si="3"/>
        <v>4</v>
      </c>
      <c r="AW44" s="74">
        <f>IF(AR44="","",$AR44-(($AW$2/CONFIGURACAO!$C$6)*$M44))</f>
        <v>90</v>
      </c>
      <c r="AX44" s="72">
        <f t="shared" si="4"/>
        <v>5</v>
      </c>
      <c r="AZ44" s="39">
        <f t="shared" si="5"/>
        <v>3.7164359379355201E-2</v>
      </c>
      <c r="BA44" s="146">
        <f t="shared" si="6"/>
        <v>7</v>
      </c>
      <c r="BB44" s="146">
        <f t="shared" si="7"/>
        <v>798</v>
      </c>
      <c r="BC44" s="32">
        <f t="shared" si="8"/>
        <v>783</v>
      </c>
      <c r="BD44" s="148"/>
      <c r="BE44" s="40">
        <f t="shared" si="9"/>
        <v>3.7257824143070044E-2</v>
      </c>
      <c r="BF44" s="40">
        <f t="shared" si="10"/>
        <v>7.716049382716049E-2</v>
      </c>
      <c r="BG44" s="40">
        <f t="shared" si="11"/>
        <v>5.1387461459403906E-2</v>
      </c>
      <c r="BH44" s="40">
        <f t="shared" si="12"/>
        <v>4.042037186742118E-2</v>
      </c>
      <c r="BI44" s="40">
        <f t="shared" si="13"/>
        <v>0.10660980810234541</v>
      </c>
      <c r="BJ44" s="40">
        <f t="shared" si="14"/>
        <v>0</v>
      </c>
      <c r="BK44" s="40">
        <f t="shared" si="15"/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 s="42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</row>
    <row r="45" spans="1:124" s="32" customFormat="1" x14ac:dyDescent="0.2">
      <c r="A45" s="124" t="str">
        <f>CONFIGURACAO!$C$4</f>
        <v>AREA 21</v>
      </c>
      <c r="B45" s="125">
        <v>43</v>
      </c>
      <c r="C45" s="249" t="s">
        <v>282</v>
      </c>
      <c r="D45" s="126">
        <f t="shared" si="16"/>
        <v>5</v>
      </c>
      <c r="E45" s="250" t="s">
        <v>380</v>
      </c>
      <c r="F45" s="250">
        <v>1</v>
      </c>
      <c r="G45" s="250">
        <v>1</v>
      </c>
      <c r="H45" s="250">
        <v>1</v>
      </c>
      <c r="I45" s="250">
        <v>1</v>
      </c>
      <c r="J45" s="87"/>
      <c r="K45" s="94"/>
      <c r="L45" s="94"/>
      <c r="M45" s="154">
        <f t="shared" si="17"/>
        <v>4</v>
      </c>
      <c r="N45">
        <v>3</v>
      </c>
      <c r="O45">
        <v>3</v>
      </c>
      <c r="P45">
        <v>15</v>
      </c>
      <c r="Q45">
        <v>1</v>
      </c>
      <c r="R45">
        <v>0</v>
      </c>
      <c r="S45">
        <v>4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 s="139">
        <f t="shared" si="0"/>
        <v>6</v>
      </c>
      <c r="AD45" s="140">
        <f t="shared" si="1"/>
        <v>21</v>
      </c>
      <c r="AE45" s="141">
        <f t="shared" si="18"/>
        <v>0</v>
      </c>
      <c r="AF45" s="142">
        <f t="shared" si="19"/>
        <v>0</v>
      </c>
      <c r="AG45" s="278"/>
      <c r="AI45" s="37">
        <f>IFERROR(IF(M45&gt;0,(N45*CONFIGURACAO!$C$20)+(O45*CONFIGURACAO!$C$21)+(P45*CONFIGURACAO!$C$22)+(Q45*CONFIGURACAO!$C$23)+(R45*CONFIGURACAO!$C$24),""),"")</f>
        <v>1480</v>
      </c>
      <c r="AJ45" s="38">
        <f>IF(S45=0,0,IF(CONFIGURACAO!$C$15="SIM",(IF(S45&gt;CONFIGURACAO!$C$16,CONFIGURACAO!$C$16*CONFIGURACAO!$C$25,S45*CONFIGURACAO!$C$25)),'PI AREA  P100'!S45*CONFIGURACAO!$C$25))</f>
        <v>40</v>
      </c>
      <c r="AK45" s="38">
        <f>IF(T45=0,0,IF(CONFIGURACAO!$C$17="SIM",(IF(T45&gt;CONFIGURACAO!$C$18,CONFIGURACAO!$C$18*CONFIGURACAO!$C$26,T45*CONFIGURACAO!$C$26)),'PI AREA  P100'!T45*CONFIGURACAO!$C$26))</f>
        <v>0</v>
      </c>
      <c r="AL45" s="38">
        <f>IFERROR(IF(M45&gt;0,(U45*CONFIGURACAO!$C$29)+(V45*CONFIGURACAO!$C$30),""),"")</f>
        <v>0</v>
      </c>
      <c r="AM45" s="38">
        <f>IF(W45=0,0,IF(CONFIGURACAO!$C$41="SIM",(IF(W45&gt;CONFIGURACAO!$C$41,CONFIGURACAO!$C$41*CONFIGURACAO!$C$31,W45*CONFIGURACAO!$C$31)),'PI AREA  P100'!W45*CONFIGURACAO!$C$31))</f>
        <v>0</v>
      </c>
      <c r="AN45" s="38">
        <f>IF(X45=0,0,IF(CONFIGURACAO!$C$39="SIM",(IF(X45&gt;CONFIGURACAO!$C$40,CONFIGURACAO!$C$40*CONFIGURACAO!$C$32,X45*CONFIGURACAO!$C$32)),'PI AREA  P100'!X45*CONFIGURACAO!$C$32))</f>
        <v>0</v>
      </c>
      <c r="AO45" s="38">
        <f>IFERROR(IF(M45&gt;0,(Y45*CONFIGURACAO!$C$33)+(Z45*CONFIGURACAO!$C$34)+(AA45*CONFIGURACAO!$C$35)+(AB45*CONFIGURACAO!$C$36),""),"")</f>
        <v>0</v>
      </c>
      <c r="AP45" s="38">
        <f>IF(AA45=0,0,IF(CONFIGURACAO!$C$46="SIM",(IF(AA45&gt;CONFIGURACAO!$C$47,CONFIGURACAO!$C$47*CONFIGURACAO!$C$35,AA45*CONFIGURACAO!$C$35)),'PI AREA  P100'!AA45*CONFIGURACAO!$C$35))</f>
        <v>0</v>
      </c>
      <c r="AQ45" s="38">
        <f>IF(AB45=0,0,IF(CONFIGURACAO!$C$44="SIM",(IF(AB45&gt;CONFIGURACAO!$C$45,CONFIGURACAO!$C$45*CONFIGURACAO!$C$36,AB45*CONFIGURACAO!$C$36)),'PI AREA  P100'!AB45*CONFIGURACAO!$C$36))</f>
        <v>0</v>
      </c>
      <c r="AR45" s="38">
        <f t="shared" si="20"/>
        <v>1520</v>
      </c>
      <c r="AS45" s="68">
        <f>IF(AR45="","",$AR45-(($AS$2/CONFIGURACAO!$C$6)*$M45))</f>
        <v>1220</v>
      </c>
      <c r="AT45" s="73">
        <f t="shared" si="2"/>
        <v>3</v>
      </c>
      <c r="AU45" s="75">
        <f>IF(AR45="","",$AR45-(($AU$2/CONFIGURACAO!$C$6)*$M45))</f>
        <v>1020</v>
      </c>
      <c r="AV45" s="76">
        <f t="shared" si="3"/>
        <v>4</v>
      </c>
      <c r="AW45" s="74">
        <f>IF(AR45="","",$AR45-(($AW$2/CONFIGURACAO!$C$6)*$M45))</f>
        <v>820</v>
      </c>
      <c r="AX45" s="72">
        <f t="shared" si="4"/>
        <v>5</v>
      </c>
      <c r="AZ45" s="39">
        <f t="shared" si="5"/>
        <v>0.12838596876504521</v>
      </c>
      <c r="BA45" s="146">
        <f t="shared" si="6"/>
        <v>26</v>
      </c>
      <c r="BB45" s="146">
        <f t="shared" si="7"/>
        <v>246</v>
      </c>
      <c r="BC45" s="32">
        <f t="shared" si="8"/>
        <v>239</v>
      </c>
      <c r="BD45" s="148"/>
      <c r="BE45" s="40">
        <f t="shared" si="9"/>
        <v>0.11177347242921014</v>
      </c>
      <c r="BF45" s="40">
        <f t="shared" si="10"/>
        <v>0.11574074074074073</v>
      </c>
      <c r="BG45" s="40">
        <f t="shared" si="11"/>
        <v>0.38540596094552931</v>
      </c>
      <c r="BH45" s="40">
        <f t="shared" si="12"/>
        <v>4.042037186742118E-2</v>
      </c>
      <c r="BI45" s="40">
        <f t="shared" si="13"/>
        <v>0</v>
      </c>
      <c r="BJ45" s="40">
        <f t="shared" si="14"/>
        <v>0.36968576709796674</v>
      </c>
      <c r="BK45" s="40">
        <f t="shared" si="15"/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 s="42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</row>
    <row r="46" spans="1:124" s="32" customFormat="1" x14ac:dyDescent="0.2">
      <c r="A46" s="124" t="str">
        <f>CONFIGURACAO!$C$4</f>
        <v>AREA 21</v>
      </c>
      <c r="B46" s="125">
        <v>44</v>
      </c>
      <c r="C46" s="249" t="s">
        <v>282</v>
      </c>
      <c r="D46" s="126">
        <f t="shared" si="16"/>
        <v>6</v>
      </c>
      <c r="E46" s="250" t="s">
        <v>381</v>
      </c>
      <c r="F46" s="250">
        <v>1</v>
      </c>
      <c r="G46" s="250">
        <v>1</v>
      </c>
      <c r="H46" s="250">
        <v>1</v>
      </c>
      <c r="I46" s="250">
        <v>0</v>
      </c>
      <c r="J46" s="87"/>
      <c r="K46" s="94"/>
      <c r="L46" s="94"/>
      <c r="M46" s="154">
        <f t="shared" si="17"/>
        <v>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 s="139">
        <f t="shared" si="0"/>
        <v>0</v>
      </c>
      <c r="AD46" s="140">
        <f t="shared" si="1"/>
        <v>0</v>
      </c>
      <c r="AE46" s="141">
        <f t="shared" si="18"/>
        <v>0</v>
      </c>
      <c r="AF46" s="142">
        <f t="shared" si="19"/>
        <v>0</v>
      </c>
      <c r="AG46" s="278"/>
      <c r="AI46" s="37">
        <f>IFERROR(IF(M46&gt;0,(N46*CONFIGURACAO!$C$20)+(O46*CONFIGURACAO!$C$21)+(P46*CONFIGURACAO!$C$22)+(Q46*CONFIGURACAO!$C$23)+(R46*CONFIGURACAO!$C$24),""),"")</f>
        <v>0</v>
      </c>
      <c r="AJ46" s="38">
        <f>IF(S46=0,0,IF(CONFIGURACAO!$C$15="SIM",(IF(S46&gt;CONFIGURACAO!$C$16,CONFIGURACAO!$C$16*CONFIGURACAO!$C$25,S46*CONFIGURACAO!$C$25)),'PI AREA  P100'!S46*CONFIGURACAO!$C$25))</f>
        <v>0</v>
      </c>
      <c r="AK46" s="38">
        <f>IF(T46=0,0,IF(CONFIGURACAO!$C$17="SIM",(IF(T46&gt;CONFIGURACAO!$C$18,CONFIGURACAO!$C$18*CONFIGURACAO!$C$26,T46*CONFIGURACAO!$C$26)),'PI AREA  P100'!T46*CONFIGURACAO!$C$26))</f>
        <v>0</v>
      </c>
      <c r="AL46" s="38">
        <f>IFERROR(IF(M46&gt;0,(U46*CONFIGURACAO!$C$29)+(V46*CONFIGURACAO!$C$30),""),"")</f>
        <v>0</v>
      </c>
      <c r="AM46" s="38">
        <f>IF(W46=0,0,IF(CONFIGURACAO!$C$41="SIM",(IF(W46&gt;CONFIGURACAO!$C$41,CONFIGURACAO!$C$41*CONFIGURACAO!$C$31,W46*CONFIGURACAO!$C$31)),'PI AREA  P100'!W46*CONFIGURACAO!$C$31))</f>
        <v>0</v>
      </c>
      <c r="AN46" s="38">
        <f>IF(X46=0,0,IF(CONFIGURACAO!$C$39="SIM",(IF(X46&gt;CONFIGURACAO!$C$40,CONFIGURACAO!$C$40*CONFIGURACAO!$C$32,X46*CONFIGURACAO!$C$32)),'PI AREA  P100'!X46*CONFIGURACAO!$C$32))</f>
        <v>0</v>
      </c>
      <c r="AO46" s="38">
        <f>IFERROR(IF(M46&gt;0,(Y46*CONFIGURACAO!$C$33)+(Z46*CONFIGURACAO!$C$34)+(AA46*CONFIGURACAO!$C$35)+(AB46*CONFIGURACAO!$C$36),""),"")</f>
        <v>0</v>
      </c>
      <c r="AP46" s="38">
        <f>IF(AA46=0,0,IF(CONFIGURACAO!$C$46="SIM",(IF(AA46&gt;CONFIGURACAO!$C$47,CONFIGURACAO!$C$47*CONFIGURACAO!$C$35,AA46*CONFIGURACAO!$C$35)),'PI AREA  P100'!AA46*CONFIGURACAO!$C$35))</f>
        <v>0</v>
      </c>
      <c r="AQ46" s="38">
        <f>IF(AB46=0,0,IF(CONFIGURACAO!$C$44="SIM",(IF(AB46&gt;CONFIGURACAO!$C$45,CONFIGURACAO!$C$45*CONFIGURACAO!$C$36,AB46*CONFIGURACAO!$C$36)),'PI AREA  P100'!AB46*CONFIGURACAO!$C$36))</f>
        <v>0</v>
      </c>
      <c r="AR46" s="38">
        <f t="shared" si="20"/>
        <v>0</v>
      </c>
      <c r="AS46" s="68">
        <f>IF(AR46="","",$AR46-(($AS$2/CONFIGURACAO!$C$6)*$M46))</f>
        <v>-225</v>
      </c>
      <c r="AT46" s="73" t="str">
        <f t="shared" si="2"/>
        <v>NAO</v>
      </c>
      <c r="AU46" s="75">
        <f>IF(AR46="","",$AR46-(($AU$2/CONFIGURACAO!$C$6)*$M46))</f>
        <v>-375</v>
      </c>
      <c r="AV46" s="76" t="str">
        <f t="shared" si="3"/>
        <v>NAO</v>
      </c>
      <c r="AW46" s="74">
        <f>IF(AR46="","",$AR46-(($AW$2/CONFIGURACAO!$C$6)*$M46))</f>
        <v>-525</v>
      </c>
      <c r="AX46" s="72" t="str">
        <f t="shared" si="4"/>
        <v>NAO</v>
      </c>
      <c r="AZ46" s="39">
        <f t="shared" si="5"/>
        <v>0</v>
      </c>
      <c r="BA46" s="146">
        <f t="shared" si="6"/>
        <v>0</v>
      </c>
      <c r="BB46" s="146">
        <f t="shared" si="7"/>
        <v>1158</v>
      </c>
      <c r="BC46" s="32">
        <f t="shared" si="8"/>
        <v>1158</v>
      </c>
      <c r="BD46" s="148"/>
      <c r="BE46" s="40">
        <f t="shared" si="9"/>
        <v>0</v>
      </c>
      <c r="BF46" s="40">
        <f t="shared" si="10"/>
        <v>0</v>
      </c>
      <c r="BG46" s="40">
        <f t="shared" si="11"/>
        <v>0</v>
      </c>
      <c r="BH46" s="40">
        <f t="shared" si="12"/>
        <v>0</v>
      </c>
      <c r="BI46" s="40">
        <f t="shared" si="13"/>
        <v>0</v>
      </c>
      <c r="BJ46" s="40">
        <f t="shared" si="14"/>
        <v>0</v>
      </c>
      <c r="BK46" s="40">
        <f t="shared" si="15"/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 s="42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</row>
    <row r="47" spans="1:124" s="32" customFormat="1" x14ac:dyDescent="0.2">
      <c r="A47" s="124" t="str">
        <f>CONFIGURACAO!$C$4</f>
        <v>AREA 21</v>
      </c>
      <c r="B47" s="125">
        <v>45</v>
      </c>
      <c r="C47" s="249" t="s">
        <v>282</v>
      </c>
      <c r="D47" s="126">
        <f t="shared" si="16"/>
        <v>7</v>
      </c>
      <c r="E47" s="250" t="s">
        <v>382</v>
      </c>
      <c r="F47" s="250">
        <v>1</v>
      </c>
      <c r="G47" s="250">
        <v>1</v>
      </c>
      <c r="H47" s="250">
        <v>1</v>
      </c>
      <c r="I47" s="250">
        <v>1</v>
      </c>
      <c r="J47" s="87"/>
      <c r="K47" s="94"/>
      <c r="L47" s="94"/>
      <c r="M47" s="154">
        <f t="shared" si="17"/>
        <v>4</v>
      </c>
      <c r="N47">
        <v>1</v>
      </c>
      <c r="O47">
        <v>4</v>
      </c>
      <c r="P47">
        <v>1</v>
      </c>
      <c r="Q47">
        <v>0</v>
      </c>
      <c r="R47">
        <v>3</v>
      </c>
      <c r="S47">
        <v>2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 s="139">
        <f t="shared" si="0"/>
        <v>5</v>
      </c>
      <c r="AD47" s="140">
        <f t="shared" si="1"/>
        <v>6</v>
      </c>
      <c r="AE47" s="141">
        <f t="shared" si="18"/>
        <v>0</v>
      </c>
      <c r="AF47" s="142">
        <f t="shared" si="19"/>
        <v>0</v>
      </c>
      <c r="AG47" s="278"/>
      <c r="AI47" s="37">
        <f>IFERROR(IF(M47&gt;0,(N47*CONFIGURACAO!$C$20)+(O47*CONFIGURACAO!$C$21)+(P47*CONFIGURACAO!$C$22)+(Q47*CONFIGURACAO!$C$23)+(R47*CONFIGURACAO!$C$24),""),"")</f>
        <v>540</v>
      </c>
      <c r="AJ47" s="38">
        <f>IF(S47=0,0,IF(CONFIGURACAO!$C$15="SIM",(IF(S47&gt;CONFIGURACAO!$C$16,CONFIGURACAO!$C$16*CONFIGURACAO!$C$25,S47*CONFIGURACAO!$C$25)),'PI AREA  P100'!S47*CONFIGURACAO!$C$25))</f>
        <v>20</v>
      </c>
      <c r="AK47" s="38">
        <f>IF(T47=0,0,IF(CONFIGURACAO!$C$17="SIM",(IF(T47&gt;CONFIGURACAO!$C$18,CONFIGURACAO!$C$18*CONFIGURACAO!$C$26,T47*CONFIGURACAO!$C$26)),'PI AREA  P100'!T47*CONFIGURACAO!$C$26))</f>
        <v>0</v>
      </c>
      <c r="AL47" s="38">
        <f>IFERROR(IF(M47&gt;0,(U47*CONFIGURACAO!$C$29)+(V47*CONFIGURACAO!$C$30),""),"")</f>
        <v>0</v>
      </c>
      <c r="AM47" s="38">
        <f>IF(W47=0,0,IF(CONFIGURACAO!$C$41="SIM",(IF(W47&gt;CONFIGURACAO!$C$41,CONFIGURACAO!$C$41*CONFIGURACAO!$C$31,W47*CONFIGURACAO!$C$31)),'PI AREA  P100'!W47*CONFIGURACAO!$C$31))</f>
        <v>0</v>
      </c>
      <c r="AN47" s="38">
        <f>IF(X47=0,0,IF(CONFIGURACAO!$C$39="SIM",(IF(X47&gt;CONFIGURACAO!$C$40,CONFIGURACAO!$C$40*CONFIGURACAO!$C$32,X47*CONFIGURACAO!$C$32)),'PI AREA  P100'!X47*CONFIGURACAO!$C$32))</f>
        <v>0</v>
      </c>
      <c r="AO47" s="38">
        <f>IFERROR(IF(M47&gt;0,(Y47*CONFIGURACAO!$C$33)+(Z47*CONFIGURACAO!$C$34)+(AA47*CONFIGURACAO!$C$35)+(AB47*CONFIGURACAO!$C$36),""),"")</f>
        <v>0</v>
      </c>
      <c r="AP47" s="38">
        <f>IF(AA47=0,0,IF(CONFIGURACAO!$C$46="SIM",(IF(AA47&gt;CONFIGURACAO!$C$47,CONFIGURACAO!$C$47*CONFIGURACAO!$C$35,AA47*CONFIGURACAO!$C$35)),'PI AREA  P100'!AA47*CONFIGURACAO!$C$35))</f>
        <v>0</v>
      </c>
      <c r="AQ47" s="38">
        <f>IF(AB47=0,0,IF(CONFIGURACAO!$C$44="SIM",(IF(AB47&gt;CONFIGURACAO!$C$45,CONFIGURACAO!$C$45*CONFIGURACAO!$C$36,AB47*CONFIGURACAO!$C$36)),'PI AREA  P100'!AB47*CONFIGURACAO!$C$36))</f>
        <v>0</v>
      </c>
      <c r="AR47" s="38">
        <f t="shared" si="20"/>
        <v>560</v>
      </c>
      <c r="AS47" s="68">
        <f>IF(AR47="","",$AR47-(($AS$2/CONFIGURACAO!$C$6)*$M47))</f>
        <v>260</v>
      </c>
      <c r="AT47" s="73">
        <f t="shared" si="2"/>
        <v>3</v>
      </c>
      <c r="AU47" s="75">
        <f>IF(AR47="","",$AR47-(($AU$2/CONFIGURACAO!$C$6)*$M47))</f>
        <v>60</v>
      </c>
      <c r="AV47" s="76">
        <f t="shared" si="3"/>
        <v>4</v>
      </c>
      <c r="AW47" s="74">
        <f>IF(AR47="","",$AR47-(($AW$2/CONFIGURACAO!$C$6)*$M47))</f>
        <v>-140</v>
      </c>
      <c r="AX47" s="72" t="str">
        <f t="shared" si="4"/>
        <v>NAO</v>
      </c>
      <c r="AZ47" s="39">
        <f t="shared" si="5"/>
        <v>4.7300093755542977E-2</v>
      </c>
      <c r="BA47" s="146">
        <f t="shared" si="6"/>
        <v>11</v>
      </c>
      <c r="BB47" s="146">
        <f t="shared" si="7"/>
        <v>663</v>
      </c>
      <c r="BC47" s="32">
        <f t="shared" si="8"/>
        <v>694</v>
      </c>
      <c r="BD47" s="148"/>
      <c r="BE47" s="40">
        <f t="shared" si="9"/>
        <v>3.7257824143070044E-2</v>
      </c>
      <c r="BF47" s="40">
        <f t="shared" si="10"/>
        <v>0.15432098765432098</v>
      </c>
      <c r="BG47" s="40">
        <f t="shared" si="11"/>
        <v>2.5693730729701953E-2</v>
      </c>
      <c r="BH47" s="40">
        <f t="shared" si="12"/>
        <v>0</v>
      </c>
      <c r="BI47" s="40">
        <f t="shared" si="13"/>
        <v>0.31982942430703626</v>
      </c>
      <c r="BJ47" s="40">
        <f t="shared" si="14"/>
        <v>0.18484288354898337</v>
      </c>
      <c r="BK47" s="40">
        <f t="shared" si="15"/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 s="42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</row>
    <row r="48" spans="1:124" s="32" customFormat="1" x14ac:dyDescent="0.2">
      <c r="A48" s="124" t="str">
        <f>CONFIGURACAO!$C$4</f>
        <v>AREA 21</v>
      </c>
      <c r="B48" s="125">
        <v>46</v>
      </c>
      <c r="C48" s="249" t="s">
        <v>282</v>
      </c>
      <c r="D48" s="126">
        <f t="shared" si="16"/>
        <v>8</v>
      </c>
      <c r="E48" s="250" t="s">
        <v>383</v>
      </c>
      <c r="F48" s="250">
        <v>0</v>
      </c>
      <c r="G48" s="250">
        <v>0</v>
      </c>
      <c r="H48" s="250">
        <v>1</v>
      </c>
      <c r="I48" s="250">
        <v>1</v>
      </c>
      <c r="J48" s="87"/>
      <c r="K48" s="94"/>
      <c r="L48" s="94"/>
      <c r="M48" s="154">
        <f t="shared" si="17"/>
        <v>2</v>
      </c>
      <c r="N48">
        <v>1</v>
      </c>
      <c r="O48">
        <v>1</v>
      </c>
      <c r="P48">
        <v>16</v>
      </c>
      <c r="Q48">
        <v>0</v>
      </c>
      <c r="R48">
        <v>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s="139">
        <f t="shared" si="0"/>
        <v>2</v>
      </c>
      <c r="AD48" s="140">
        <f t="shared" si="1"/>
        <v>18</v>
      </c>
      <c r="AE48" s="141">
        <f t="shared" si="18"/>
        <v>0</v>
      </c>
      <c r="AF48" s="142">
        <f t="shared" si="19"/>
        <v>0</v>
      </c>
      <c r="AG48" s="278"/>
      <c r="AI48" s="37">
        <f>IFERROR(IF(M48&gt;0,(N48*CONFIGURACAO!$C$20)+(O48*CONFIGURACAO!$C$21)+(P48*CONFIGURACAO!$C$22)+(Q48*CONFIGURACAO!$C$23)+(R48*CONFIGURACAO!$C$24),""),"")</f>
        <v>1200</v>
      </c>
      <c r="AJ48" s="38">
        <f>IF(S48=0,0,IF(CONFIGURACAO!$C$15="SIM",(IF(S48&gt;CONFIGURACAO!$C$16,CONFIGURACAO!$C$16*CONFIGURACAO!$C$25,S48*CONFIGURACAO!$C$25)),'PI AREA  P100'!S48*CONFIGURACAO!$C$25))</f>
        <v>0</v>
      </c>
      <c r="AK48" s="38">
        <f>IF(T48=0,0,IF(CONFIGURACAO!$C$17="SIM",(IF(T48&gt;CONFIGURACAO!$C$18,CONFIGURACAO!$C$18*CONFIGURACAO!$C$26,T48*CONFIGURACAO!$C$26)),'PI AREA  P100'!T48*CONFIGURACAO!$C$26))</f>
        <v>0</v>
      </c>
      <c r="AL48" s="38">
        <f>IFERROR(IF(M48&gt;0,(U48*CONFIGURACAO!$C$29)+(V48*CONFIGURACAO!$C$30),""),"")</f>
        <v>0</v>
      </c>
      <c r="AM48" s="38">
        <f>IF(W48=0,0,IF(CONFIGURACAO!$C$41="SIM",(IF(W48&gt;CONFIGURACAO!$C$41,CONFIGURACAO!$C$41*CONFIGURACAO!$C$31,W48*CONFIGURACAO!$C$31)),'PI AREA  P100'!W48*CONFIGURACAO!$C$31))</f>
        <v>0</v>
      </c>
      <c r="AN48" s="38">
        <f>IF(X48=0,0,IF(CONFIGURACAO!$C$39="SIM",(IF(X48&gt;CONFIGURACAO!$C$40,CONFIGURACAO!$C$40*CONFIGURACAO!$C$32,X48*CONFIGURACAO!$C$32)),'PI AREA  P100'!X48*CONFIGURACAO!$C$32))</f>
        <v>0</v>
      </c>
      <c r="AO48" s="38">
        <f>IFERROR(IF(M48&gt;0,(Y48*CONFIGURACAO!$C$33)+(Z48*CONFIGURACAO!$C$34)+(AA48*CONFIGURACAO!$C$35)+(AB48*CONFIGURACAO!$C$36),""),"")</f>
        <v>0</v>
      </c>
      <c r="AP48" s="38">
        <f>IF(AA48=0,0,IF(CONFIGURACAO!$C$46="SIM",(IF(AA48&gt;CONFIGURACAO!$C$47,CONFIGURACAO!$C$47*CONFIGURACAO!$C$35,AA48*CONFIGURACAO!$C$35)),'PI AREA  P100'!AA48*CONFIGURACAO!$C$35))</f>
        <v>0</v>
      </c>
      <c r="AQ48" s="38">
        <f>IF(AB48=0,0,IF(CONFIGURACAO!$C$44="SIM",(IF(AB48&gt;CONFIGURACAO!$C$45,CONFIGURACAO!$C$45*CONFIGURACAO!$C$36,AB48*CONFIGURACAO!$C$36)),'PI AREA  P100'!AB48*CONFIGURACAO!$C$36))</f>
        <v>0</v>
      </c>
      <c r="AR48" s="38">
        <f t="shared" si="20"/>
        <v>1200</v>
      </c>
      <c r="AS48" s="68">
        <f>IF(AR48="","",$AR48-(($AS$2/CONFIGURACAO!$C$6)*$M48))</f>
        <v>1050</v>
      </c>
      <c r="AT48" s="73">
        <f t="shared" si="2"/>
        <v>3</v>
      </c>
      <c r="AU48" s="75">
        <f>IF(AR48="","",$AR48-(($AU$2/CONFIGURACAO!$C$6)*$M48))</f>
        <v>950</v>
      </c>
      <c r="AV48" s="76">
        <f t="shared" si="3"/>
        <v>4</v>
      </c>
      <c r="AW48" s="74">
        <f>IF(AR48="","",$AR48-(($AW$2/CONFIGURACAO!$C$6)*$M48))</f>
        <v>850</v>
      </c>
      <c r="AX48" s="72">
        <f t="shared" si="4"/>
        <v>5</v>
      </c>
      <c r="AZ48" s="39">
        <f t="shared" si="5"/>
        <v>0.1013573437618778</v>
      </c>
      <c r="BA48" s="146">
        <f t="shared" si="6"/>
        <v>21</v>
      </c>
      <c r="BB48" s="146">
        <f t="shared" si="7"/>
        <v>343</v>
      </c>
      <c r="BC48" s="32">
        <f t="shared" si="8"/>
        <v>353</v>
      </c>
      <c r="BD48" s="148"/>
      <c r="BE48" s="40">
        <f t="shared" si="9"/>
        <v>3.7257824143070044E-2</v>
      </c>
      <c r="BF48" s="40">
        <f t="shared" si="10"/>
        <v>3.8580246913580245E-2</v>
      </c>
      <c r="BG48" s="40">
        <f t="shared" si="11"/>
        <v>0.41109969167523125</v>
      </c>
      <c r="BH48" s="40">
        <f t="shared" si="12"/>
        <v>0</v>
      </c>
      <c r="BI48" s="40">
        <f t="shared" si="13"/>
        <v>0.31982942430703626</v>
      </c>
      <c r="BJ48" s="40">
        <f t="shared" si="14"/>
        <v>0</v>
      </c>
      <c r="BK48" s="40">
        <f t="shared" si="15"/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 s="42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</row>
    <row r="49" spans="1:124" s="32" customFormat="1" x14ac:dyDescent="0.2">
      <c r="A49" s="124" t="str">
        <f>CONFIGURACAO!$C$4</f>
        <v>AREA 21</v>
      </c>
      <c r="B49" s="125">
        <v>47</v>
      </c>
      <c r="C49" s="249" t="s">
        <v>282</v>
      </c>
      <c r="D49" s="126">
        <f t="shared" si="16"/>
        <v>9</v>
      </c>
      <c r="E49" s="250" t="s">
        <v>384</v>
      </c>
      <c r="F49" s="250">
        <v>1</v>
      </c>
      <c r="G49" s="250">
        <v>1</v>
      </c>
      <c r="H49" s="250">
        <v>1</v>
      </c>
      <c r="I49" s="250">
        <v>0</v>
      </c>
      <c r="J49" s="87"/>
      <c r="K49" s="94"/>
      <c r="L49" s="94"/>
      <c r="M49" s="154">
        <f t="shared" si="17"/>
        <v>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s="139">
        <f t="shared" si="0"/>
        <v>0</v>
      </c>
      <c r="AD49" s="140">
        <f t="shared" si="1"/>
        <v>0</v>
      </c>
      <c r="AE49" s="141">
        <f t="shared" si="18"/>
        <v>0</v>
      </c>
      <c r="AF49" s="142">
        <f t="shared" si="19"/>
        <v>0</v>
      </c>
      <c r="AG49" s="278"/>
      <c r="AI49" s="37">
        <f>IFERROR(IF(M49&gt;0,(N49*CONFIGURACAO!$C$20)+(O49*CONFIGURACAO!$C$21)+(P49*CONFIGURACAO!$C$22)+(Q49*CONFIGURACAO!$C$23)+(R49*CONFIGURACAO!$C$24),""),"")</f>
        <v>0</v>
      </c>
      <c r="AJ49" s="38">
        <f>IF(S49=0,0,IF(CONFIGURACAO!$C$15="SIM",(IF(S49&gt;CONFIGURACAO!$C$16,CONFIGURACAO!$C$16*CONFIGURACAO!$C$25,S49*CONFIGURACAO!$C$25)),'PI AREA  P100'!S49*CONFIGURACAO!$C$25))</f>
        <v>0</v>
      </c>
      <c r="AK49" s="38">
        <f>IF(T49=0,0,IF(CONFIGURACAO!$C$17="SIM",(IF(T49&gt;CONFIGURACAO!$C$18,CONFIGURACAO!$C$18*CONFIGURACAO!$C$26,T49*CONFIGURACAO!$C$26)),'PI AREA  P100'!T49*CONFIGURACAO!$C$26))</f>
        <v>5</v>
      </c>
      <c r="AL49" s="38">
        <f>IFERROR(IF(M49&gt;0,(U49*CONFIGURACAO!$C$29)+(V49*CONFIGURACAO!$C$30),""),"")</f>
        <v>0</v>
      </c>
      <c r="AM49" s="38">
        <f>IF(W49=0,0,IF(CONFIGURACAO!$C$41="SIM",(IF(W49&gt;CONFIGURACAO!$C$41,CONFIGURACAO!$C$41*CONFIGURACAO!$C$31,W49*CONFIGURACAO!$C$31)),'PI AREA  P100'!W49*CONFIGURACAO!$C$31))</f>
        <v>0</v>
      </c>
      <c r="AN49" s="38">
        <f>IF(X49=0,0,IF(CONFIGURACAO!$C$39="SIM",(IF(X49&gt;CONFIGURACAO!$C$40,CONFIGURACAO!$C$40*CONFIGURACAO!$C$32,X49*CONFIGURACAO!$C$32)),'PI AREA  P100'!X49*CONFIGURACAO!$C$32))</f>
        <v>0</v>
      </c>
      <c r="AO49" s="38">
        <f>IFERROR(IF(M49&gt;0,(Y49*CONFIGURACAO!$C$33)+(Z49*CONFIGURACAO!$C$34)+(AA49*CONFIGURACAO!$C$35)+(AB49*CONFIGURACAO!$C$36),""),"")</f>
        <v>0</v>
      </c>
      <c r="AP49" s="38">
        <f>IF(AA49=0,0,IF(CONFIGURACAO!$C$46="SIM",(IF(AA49&gt;CONFIGURACAO!$C$47,CONFIGURACAO!$C$47*CONFIGURACAO!$C$35,AA49*CONFIGURACAO!$C$35)),'PI AREA  P100'!AA49*CONFIGURACAO!$C$35))</f>
        <v>0</v>
      </c>
      <c r="AQ49" s="38">
        <f>IF(AB49=0,0,IF(CONFIGURACAO!$C$44="SIM",(IF(AB49&gt;CONFIGURACAO!$C$45,CONFIGURACAO!$C$45*CONFIGURACAO!$C$36,AB49*CONFIGURACAO!$C$36)),'PI AREA  P100'!AB49*CONFIGURACAO!$C$36))</f>
        <v>0</v>
      </c>
      <c r="AR49" s="38">
        <f t="shared" si="20"/>
        <v>5</v>
      </c>
      <c r="AS49" s="68">
        <f>IF(AR49="","",$AR49-(($AS$2/CONFIGURACAO!$C$6)*$M49))</f>
        <v>-220</v>
      </c>
      <c r="AT49" s="73" t="str">
        <f t="shared" si="2"/>
        <v>NAO</v>
      </c>
      <c r="AU49" s="75">
        <f>IF(AR49="","",$AR49-(($AU$2/CONFIGURACAO!$C$6)*$M49))</f>
        <v>-370</v>
      </c>
      <c r="AV49" s="76" t="str">
        <f t="shared" si="3"/>
        <v>NAO</v>
      </c>
      <c r="AW49" s="74">
        <f>IF(AR49="","",$AR49-(($AW$2/CONFIGURACAO!$C$6)*$M49))</f>
        <v>-520</v>
      </c>
      <c r="AX49" s="72" t="str">
        <f t="shared" si="4"/>
        <v>NAO</v>
      </c>
      <c r="AZ49" s="39">
        <f t="shared" si="5"/>
        <v>4.2232226567449091E-4</v>
      </c>
      <c r="BA49" s="146">
        <f t="shared" si="6"/>
        <v>1</v>
      </c>
      <c r="BB49" s="146">
        <f t="shared" si="7"/>
        <v>1099</v>
      </c>
      <c r="BC49" s="32">
        <f t="shared" si="8"/>
        <v>1155</v>
      </c>
      <c r="BD49" s="148"/>
      <c r="BE49" s="40">
        <f t="shared" si="9"/>
        <v>0</v>
      </c>
      <c r="BF49" s="40">
        <f t="shared" si="10"/>
        <v>0</v>
      </c>
      <c r="BG49" s="40">
        <f t="shared" si="11"/>
        <v>0</v>
      </c>
      <c r="BH49" s="40">
        <f t="shared" si="12"/>
        <v>0</v>
      </c>
      <c r="BI49" s="40">
        <f t="shared" si="13"/>
        <v>0</v>
      </c>
      <c r="BJ49" s="40">
        <f t="shared" si="14"/>
        <v>0</v>
      </c>
      <c r="BK49" s="40">
        <f t="shared" si="15"/>
        <v>0.16051364365971107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 s="42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</row>
    <row r="50" spans="1:124" s="32" customFormat="1" x14ac:dyDescent="0.2">
      <c r="A50" s="124" t="str">
        <f>CONFIGURACAO!$C$4</f>
        <v>AREA 21</v>
      </c>
      <c r="B50" s="125">
        <v>48</v>
      </c>
      <c r="C50" s="249" t="s">
        <v>282</v>
      </c>
      <c r="D50" s="126">
        <f t="shared" si="16"/>
        <v>10</v>
      </c>
      <c r="E50" s="250" t="s">
        <v>385</v>
      </c>
      <c r="F50" s="250">
        <v>1</v>
      </c>
      <c r="G50" s="250">
        <v>1</v>
      </c>
      <c r="H50" s="250">
        <v>1</v>
      </c>
      <c r="I50" s="250">
        <v>0</v>
      </c>
      <c r="J50" s="87"/>
      <c r="K50" s="94"/>
      <c r="L50" s="94"/>
      <c r="M50" s="154">
        <f t="shared" si="17"/>
        <v>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s="139">
        <f t="shared" si="0"/>
        <v>0</v>
      </c>
      <c r="AD50" s="140">
        <f t="shared" si="1"/>
        <v>0</v>
      </c>
      <c r="AE50" s="141">
        <f t="shared" si="18"/>
        <v>0</v>
      </c>
      <c r="AF50" s="142">
        <f t="shared" si="19"/>
        <v>0</v>
      </c>
      <c r="AG50" s="278"/>
      <c r="AI50" s="37">
        <f>IFERROR(IF(M50&gt;0,(N50*CONFIGURACAO!$C$20)+(O50*CONFIGURACAO!$C$21)+(P50*CONFIGURACAO!$C$22)+(Q50*CONFIGURACAO!$C$23)+(R50*CONFIGURACAO!$C$24),""),"")</f>
        <v>0</v>
      </c>
      <c r="AJ50" s="38">
        <f>IF(S50=0,0,IF(CONFIGURACAO!$C$15="SIM",(IF(S50&gt;CONFIGURACAO!$C$16,CONFIGURACAO!$C$16*CONFIGURACAO!$C$25,S50*CONFIGURACAO!$C$25)),'PI AREA  P100'!S50*CONFIGURACAO!$C$25))</f>
        <v>0</v>
      </c>
      <c r="AK50" s="38">
        <f>IF(T50=0,0,IF(CONFIGURACAO!$C$17="SIM",(IF(T50&gt;CONFIGURACAO!$C$18,CONFIGURACAO!$C$18*CONFIGURACAO!$C$26,T50*CONFIGURACAO!$C$26)),'PI AREA  P100'!T50*CONFIGURACAO!$C$26))</f>
        <v>0</v>
      </c>
      <c r="AL50" s="38">
        <f>IFERROR(IF(M50&gt;0,(U50*CONFIGURACAO!$C$29)+(V50*CONFIGURACAO!$C$30),""),"")</f>
        <v>0</v>
      </c>
      <c r="AM50" s="38">
        <f>IF(W50=0,0,IF(CONFIGURACAO!$C$41="SIM",(IF(W50&gt;CONFIGURACAO!$C$41,CONFIGURACAO!$C$41*CONFIGURACAO!$C$31,W50*CONFIGURACAO!$C$31)),'PI AREA  P100'!W50*CONFIGURACAO!$C$31))</f>
        <v>0</v>
      </c>
      <c r="AN50" s="38">
        <f>IF(X50=0,0,IF(CONFIGURACAO!$C$39="SIM",(IF(X50&gt;CONFIGURACAO!$C$40,CONFIGURACAO!$C$40*CONFIGURACAO!$C$32,X50*CONFIGURACAO!$C$32)),'PI AREA  P100'!X50*CONFIGURACAO!$C$32))</f>
        <v>0</v>
      </c>
      <c r="AO50" s="38">
        <f>IFERROR(IF(M50&gt;0,(Y50*CONFIGURACAO!$C$33)+(Z50*CONFIGURACAO!$C$34)+(AA50*CONFIGURACAO!$C$35)+(AB50*CONFIGURACAO!$C$36),""),"")</f>
        <v>0</v>
      </c>
      <c r="AP50" s="38">
        <f>IF(AA50=0,0,IF(CONFIGURACAO!$C$46="SIM",(IF(AA50&gt;CONFIGURACAO!$C$47,CONFIGURACAO!$C$47*CONFIGURACAO!$C$35,AA50*CONFIGURACAO!$C$35)),'PI AREA  P100'!AA50*CONFIGURACAO!$C$35))</f>
        <v>0</v>
      </c>
      <c r="AQ50" s="38">
        <f>IF(AB50=0,0,IF(CONFIGURACAO!$C$44="SIM",(IF(AB50&gt;CONFIGURACAO!$C$45,CONFIGURACAO!$C$45*CONFIGURACAO!$C$36,AB50*CONFIGURACAO!$C$36)),'PI AREA  P100'!AB50*CONFIGURACAO!$C$36))</f>
        <v>0</v>
      </c>
      <c r="AR50" s="38">
        <f t="shared" si="20"/>
        <v>0</v>
      </c>
      <c r="AS50" s="68">
        <f>IF(AR50="","",$AR50-(($AS$2/CONFIGURACAO!$C$6)*$M50))</f>
        <v>-225</v>
      </c>
      <c r="AT50" s="73" t="str">
        <f t="shared" si="2"/>
        <v>NAO</v>
      </c>
      <c r="AU50" s="75">
        <f>IF(AR50="","",$AR50-(($AU$2/CONFIGURACAO!$C$6)*$M50))</f>
        <v>-375</v>
      </c>
      <c r="AV50" s="76" t="str">
        <f t="shared" si="3"/>
        <v>NAO</v>
      </c>
      <c r="AW50" s="74">
        <f>IF(AR50="","",$AR50-(($AW$2/CONFIGURACAO!$C$6)*$M50))</f>
        <v>-525</v>
      </c>
      <c r="AX50" s="72" t="str">
        <f t="shared" si="4"/>
        <v>NAO</v>
      </c>
      <c r="AZ50" s="39">
        <f t="shared" si="5"/>
        <v>0</v>
      </c>
      <c r="BA50" s="146">
        <f t="shared" si="6"/>
        <v>0</v>
      </c>
      <c r="BB50" s="146">
        <f t="shared" si="7"/>
        <v>1158</v>
      </c>
      <c r="BC50" s="32">
        <f t="shared" si="8"/>
        <v>1158</v>
      </c>
      <c r="BD50" s="148"/>
      <c r="BE50" s="40">
        <f t="shared" si="9"/>
        <v>0</v>
      </c>
      <c r="BF50" s="40">
        <f t="shared" si="10"/>
        <v>0</v>
      </c>
      <c r="BG50" s="40">
        <f t="shared" si="11"/>
        <v>0</v>
      </c>
      <c r="BH50" s="40">
        <f t="shared" si="12"/>
        <v>0</v>
      </c>
      <c r="BI50" s="40">
        <f t="shared" si="13"/>
        <v>0</v>
      </c>
      <c r="BJ50" s="40">
        <f t="shared" si="14"/>
        <v>0</v>
      </c>
      <c r="BK50" s="40">
        <f t="shared" si="15"/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 s="42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</row>
    <row r="51" spans="1:124" s="32" customFormat="1" x14ac:dyDescent="0.2">
      <c r="A51" s="124" t="str">
        <f>CONFIGURACAO!$C$4</f>
        <v>AREA 21</v>
      </c>
      <c r="B51" s="125">
        <v>49</v>
      </c>
      <c r="C51" s="249" t="s">
        <v>282</v>
      </c>
      <c r="D51" s="126">
        <f t="shared" si="16"/>
        <v>11</v>
      </c>
      <c r="E51" s="250" t="s">
        <v>386</v>
      </c>
      <c r="F51" s="250">
        <v>1</v>
      </c>
      <c r="G51" s="250">
        <v>1</v>
      </c>
      <c r="H51" s="250">
        <v>1</v>
      </c>
      <c r="I51" s="250">
        <v>1</v>
      </c>
      <c r="J51" s="87"/>
      <c r="K51" s="94"/>
      <c r="L51" s="94"/>
      <c r="M51" s="154">
        <f t="shared" si="17"/>
        <v>4</v>
      </c>
      <c r="N51">
        <v>0</v>
      </c>
      <c r="O51">
        <v>1</v>
      </c>
      <c r="P51">
        <v>4</v>
      </c>
      <c r="Q51">
        <v>3</v>
      </c>
      <c r="R51">
        <v>0</v>
      </c>
      <c r="S51">
        <v>0</v>
      </c>
      <c r="T51">
        <v>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3</v>
      </c>
      <c r="AC51" s="139">
        <f t="shared" si="0"/>
        <v>1</v>
      </c>
      <c r="AD51" s="140">
        <f t="shared" si="1"/>
        <v>5</v>
      </c>
      <c r="AE51" s="141">
        <f t="shared" si="18"/>
        <v>0</v>
      </c>
      <c r="AF51" s="142">
        <f t="shared" si="19"/>
        <v>0</v>
      </c>
      <c r="AG51" s="278"/>
      <c r="AI51" s="37">
        <f>IFERROR(IF(M51&gt;0,(N51*CONFIGURACAO!$C$20)+(O51*CONFIGURACAO!$C$21)+(P51*CONFIGURACAO!$C$22)+(Q51*CONFIGURACAO!$C$23)+(R51*CONFIGURACAO!$C$24),""),"")</f>
        <v>440</v>
      </c>
      <c r="AJ51" s="38">
        <f>IF(S51=0,0,IF(CONFIGURACAO!$C$15="SIM",(IF(S51&gt;CONFIGURACAO!$C$16,CONFIGURACAO!$C$16*CONFIGURACAO!$C$25,S51*CONFIGURACAO!$C$25)),'PI AREA  P100'!S51*CONFIGURACAO!$C$25))</f>
        <v>0</v>
      </c>
      <c r="AK51" s="38">
        <f>IF(T51=0,0,IF(CONFIGURACAO!$C$17="SIM",(IF(T51&gt;CONFIGURACAO!$C$18,CONFIGURACAO!$C$18*CONFIGURACAO!$C$26,T51*CONFIGURACAO!$C$26)),'PI AREA  P100'!T51*CONFIGURACAO!$C$26))</f>
        <v>10</v>
      </c>
      <c r="AL51" s="38">
        <f>IFERROR(IF(M51&gt;0,(U51*CONFIGURACAO!$C$29)+(V51*CONFIGURACAO!$C$30),""),"")</f>
        <v>0</v>
      </c>
      <c r="AM51" s="38">
        <f>IF(W51=0,0,IF(CONFIGURACAO!$C$41="SIM",(IF(W51&gt;CONFIGURACAO!$C$41,CONFIGURACAO!$C$41*CONFIGURACAO!$C$31,W51*CONFIGURACAO!$C$31)),'PI AREA  P100'!W51*CONFIGURACAO!$C$31))</f>
        <v>0</v>
      </c>
      <c r="AN51" s="38">
        <f>IF(X51=0,0,IF(CONFIGURACAO!$C$39="SIM",(IF(X51&gt;CONFIGURACAO!$C$40,CONFIGURACAO!$C$40*CONFIGURACAO!$C$32,X51*CONFIGURACAO!$C$32)),'PI AREA  P100'!X51*CONFIGURACAO!$C$32))</f>
        <v>0</v>
      </c>
      <c r="AO51" s="38">
        <f>IFERROR(IF(M51&gt;0,(Y51*CONFIGURACAO!$C$33)+(Z51*CONFIGURACAO!$C$34)+(AA51*CONFIGURACAO!$C$35)+(AB51*CONFIGURACAO!$C$36),""),"")</f>
        <v>30</v>
      </c>
      <c r="AP51" s="38">
        <f>IF(AA51=0,0,IF(CONFIGURACAO!$C$46="SIM",(IF(AA51&gt;CONFIGURACAO!$C$47,CONFIGURACAO!$C$47*CONFIGURACAO!$C$35,AA51*CONFIGURACAO!$C$35)),'PI AREA  P100'!AA51*CONFIGURACAO!$C$35))</f>
        <v>0</v>
      </c>
      <c r="AQ51" s="38">
        <f>IF(AB51=0,0,IF(CONFIGURACAO!$C$44="SIM",(IF(AB51&gt;CONFIGURACAO!$C$45,CONFIGURACAO!$C$45*CONFIGURACAO!$C$36,AB51*CONFIGURACAO!$C$36)),'PI AREA  P100'!AB51*CONFIGURACAO!$C$36))</f>
        <v>20</v>
      </c>
      <c r="AR51" s="38">
        <f t="shared" si="20"/>
        <v>500</v>
      </c>
      <c r="AS51" s="68">
        <f>IF(AR51="","",$AR51-(($AS$2/CONFIGURACAO!$C$6)*$M51))</f>
        <v>200</v>
      </c>
      <c r="AT51" s="73">
        <f t="shared" si="2"/>
        <v>3</v>
      </c>
      <c r="AU51" s="75">
        <f>IF(AR51="","",$AR51-(($AU$2/CONFIGURACAO!$C$6)*$M51))</f>
        <v>0</v>
      </c>
      <c r="AV51" s="76">
        <f t="shared" si="3"/>
        <v>4</v>
      </c>
      <c r="AW51" s="74">
        <f>IF(AR51="","",$AR51-(($AW$2/CONFIGURACAO!$C$6)*$M51))</f>
        <v>-200</v>
      </c>
      <c r="AX51" s="72" t="str">
        <f t="shared" si="4"/>
        <v>NAO</v>
      </c>
      <c r="AZ51" s="39">
        <f t="shared" si="5"/>
        <v>4.2232226567449092E-2</v>
      </c>
      <c r="BA51" s="146">
        <f t="shared" si="6"/>
        <v>13</v>
      </c>
      <c r="BB51" s="146">
        <f t="shared" si="7"/>
        <v>588</v>
      </c>
      <c r="BC51" s="32">
        <f t="shared" si="8"/>
        <v>738</v>
      </c>
      <c r="BD51" s="148"/>
      <c r="BE51" s="40">
        <f t="shared" si="9"/>
        <v>0</v>
      </c>
      <c r="BF51" s="40">
        <f t="shared" si="10"/>
        <v>3.8580246913580245E-2</v>
      </c>
      <c r="BG51" s="40">
        <f t="shared" si="11"/>
        <v>0.10277492291880781</v>
      </c>
      <c r="BH51" s="40">
        <f t="shared" si="12"/>
        <v>0.12126111560226355</v>
      </c>
      <c r="BI51" s="40">
        <f t="shared" si="13"/>
        <v>0</v>
      </c>
      <c r="BJ51" s="40">
        <f t="shared" si="14"/>
        <v>0</v>
      </c>
      <c r="BK51" s="40">
        <f t="shared" si="15"/>
        <v>0.32102728731942215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3</v>
      </c>
      <c r="BT51" s="42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</row>
    <row r="52" spans="1:124" s="32" customFormat="1" x14ac:dyDescent="0.2">
      <c r="A52" s="124" t="str">
        <f>CONFIGURACAO!$C$4</f>
        <v>AREA 21</v>
      </c>
      <c r="B52" s="125">
        <v>50</v>
      </c>
      <c r="C52" s="249" t="s">
        <v>282</v>
      </c>
      <c r="D52" s="126">
        <f t="shared" si="16"/>
        <v>12</v>
      </c>
      <c r="E52" s="250" t="s">
        <v>387</v>
      </c>
      <c r="F52" s="250">
        <v>1</v>
      </c>
      <c r="G52" s="250">
        <v>1</v>
      </c>
      <c r="H52" s="250">
        <v>1</v>
      </c>
      <c r="I52" s="250">
        <v>1</v>
      </c>
      <c r="J52" s="87"/>
      <c r="K52" s="94"/>
      <c r="L52" s="94"/>
      <c r="M52" s="154">
        <f t="shared" si="17"/>
        <v>4</v>
      </c>
      <c r="N52">
        <v>3</v>
      </c>
      <c r="O52">
        <v>5</v>
      </c>
      <c r="P52">
        <v>15</v>
      </c>
      <c r="Q52">
        <v>3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s="139">
        <f t="shared" si="0"/>
        <v>8</v>
      </c>
      <c r="AD52" s="140">
        <f t="shared" si="1"/>
        <v>23</v>
      </c>
      <c r="AE52" s="141">
        <f t="shared" si="18"/>
        <v>0</v>
      </c>
      <c r="AF52" s="142">
        <f t="shared" si="19"/>
        <v>0</v>
      </c>
      <c r="AG52" s="278"/>
      <c r="AI52" s="37">
        <f>IFERROR(IF(M52&gt;0,(N52*CONFIGURACAO!$C$20)+(O52*CONFIGURACAO!$C$21)+(P52*CONFIGURACAO!$C$22)+(Q52*CONFIGURACAO!$C$23)+(R52*CONFIGURACAO!$C$24),""),"")</f>
        <v>1720</v>
      </c>
      <c r="AJ52" s="38">
        <f>IF(S52=0,0,IF(CONFIGURACAO!$C$15="SIM",(IF(S52&gt;CONFIGURACAO!$C$16,CONFIGURACAO!$C$16*CONFIGURACAO!$C$25,S52*CONFIGURACAO!$C$25)),'PI AREA  P100'!S52*CONFIGURACAO!$C$25))</f>
        <v>10</v>
      </c>
      <c r="AK52" s="38">
        <f>IF(T52=0,0,IF(CONFIGURACAO!$C$17="SIM",(IF(T52&gt;CONFIGURACAO!$C$18,CONFIGURACAO!$C$18*CONFIGURACAO!$C$26,T52*CONFIGURACAO!$C$26)),'PI AREA  P100'!T52*CONFIGURACAO!$C$26))</f>
        <v>0</v>
      </c>
      <c r="AL52" s="38">
        <f>IFERROR(IF(M52&gt;0,(U52*CONFIGURACAO!$C$29)+(V52*CONFIGURACAO!$C$30),""),"")</f>
        <v>0</v>
      </c>
      <c r="AM52" s="38">
        <f>IF(W52=0,0,IF(CONFIGURACAO!$C$41="SIM",(IF(W52&gt;CONFIGURACAO!$C$41,CONFIGURACAO!$C$41*CONFIGURACAO!$C$31,W52*CONFIGURACAO!$C$31)),'PI AREA  P100'!W52*CONFIGURACAO!$C$31))</f>
        <v>0</v>
      </c>
      <c r="AN52" s="38">
        <f>IF(X52=0,0,IF(CONFIGURACAO!$C$39="SIM",(IF(X52&gt;CONFIGURACAO!$C$40,CONFIGURACAO!$C$40*CONFIGURACAO!$C$32,X52*CONFIGURACAO!$C$32)),'PI AREA  P100'!X52*CONFIGURACAO!$C$32))</f>
        <v>0</v>
      </c>
      <c r="AO52" s="38">
        <f>IFERROR(IF(M52&gt;0,(Y52*CONFIGURACAO!$C$33)+(Z52*CONFIGURACAO!$C$34)+(AA52*CONFIGURACAO!$C$35)+(AB52*CONFIGURACAO!$C$36),""),"")</f>
        <v>0</v>
      </c>
      <c r="AP52" s="38">
        <f>IF(AA52=0,0,IF(CONFIGURACAO!$C$46="SIM",(IF(AA52&gt;CONFIGURACAO!$C$47,CONFIGURACAO!$C$47*CONFIGURACAO!$C$35,AA52*CONFIGURACAO!$C$35)),'PI AREA  P100'!AA52*CONFIGURACAO!$C$35))</f>
        <v>0</v>
      </c>
      <c r="AQ52" s="38">
        <f>IF(AB52=0,0,IF(CONFIGURACAO!$C$44="SIM",(IF(AB52&gt;CONFIGURACAO!$C$45,CONFIGURACAO!$C$45*CONFIGURACAO!$C$36,AB52*CONFIGURACAO!$C$36)),'PI AREA  P100'!AB52*CONFIGURACAO!$C$36))</f>
        <v>0</v>
      </c>
      <c r="AR52" s="38">
        <f t="shared" si="20"/>
        <v>1730</v>
      </c>
      <c r="AS52" s="68">
        <f>IF(AR52="","",$AR52-(($AS$2/CONFIGURACAO!$C$6)*$M52))</f>
        <v>1430</v>
      </c>
      <c r="AT52" s="73">
        <f t="shared" si="2"/>
        <v>3</v>
      </c>
      <c r="AU52" s="75">
        <f>IF(AR52="","",$AR52-(($AU$2/CONFIGURACAO!$C$6)*$M52))</f>
        <v>1230</v>
      </c>
      <c r="AV52" s="76">
        <f t="shared" si="3"/>
        <v>4</v>
      </c>
      <c r="AW52" s="74">
        <f>IF(AR52="","",$AR52-(($AW$2/CONFIGURACAO!$C$6)*$M52))</f>
        <v>1030</v>
      </c>
      <c r="AX52" s="72">
        <f t="shared" si="4"/>
        <v>5</v>
      </c>
      <c r="AZ52" s="39">
        <f t="shared" si="5"/>
        <v>0.14612350392337384</v>
      </c>
      <c r="BA52" s="146">
        <f t="shared" si="6"/>
        <v>27</v>
      </c>
      <c r="BB52" s="146">
        <f t="shared" si="7"/>
        <v>229</v>
      </c>
      <c r="BC52" s="32">
        <f t="shared" si="8"/>
        <v>192</v>
      </c>
      <c r="BD52" s="148"/>
      <c r="BE52" s="40">
        <f t="shared" si="9"/>
        <v>0.11177347242921014</v>
      </c>
      <c r="BF52" s="40">
        <f t="shared" si="10"/>
        <v>0.19290123456790123</v>
      </c>
      <c r="BG52" s="40">
        <f t="shared" si="11"/>
        <v>0.38540596094552931</v>
      </c>
      <c r="BH52" s="40">
        <f t="shared" si="12"/>
        <v>0.12126111560226355</v>
      </c>
      <c r="BI52" s="40">
        <f t="shared" si="13"/>
        <v>0</v>
      </c>
      <c r="BJ52" s="40">
        <f t="shared" si="14"/>
        <v>9.2421441774491686E-2</v>
      </c>
      <c r="BK52" s="40">
        <f t="shared" si="15"/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 s="4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</row>
    <row r="53" spans="1:124" s="32" customFormat="1" x14ac:dyDescent="0.2">
      <c r="A53" s="124" t="str">
        <f>CONFIGURACAO!$C$4</f>
        <v>AREA 21</v>
      </c>
      <c r="B53" s="125">
        <v>51</v>
      </c>
      <c r="C53" s="249" t="s">
        <v>282</v>
      </c>
      <c r="D53" s="126">
        <f t="shared" si="16"/>
        <v>13</v>
      </c>
      <c r="E53" s="250" t="s">
        <v>388</v>
      </c>
      <c r="F53" s="250">
        <v>1</v>
      </c>
      <c r="G53" s="250">
        <v>1</v>
      </c>
      <c r="H53" s="250">
        <v>1</v>
      </c>
      <c r="I53" s="250">
        <v>1</v>
      </c>
      <c r="J53" s="87"/>
      <c r="K53" s="94"/>
      <c r="L53" s="94"/>
      <c r="M53" s="154">
        <f t="shared" si="17"/>
        <v>4</v>
      </c>
      <c r="N53">
        <v>0</v>
      </c>
      <c r="O53">
        <v>2</v>
      </c>
      <c r="P53">
        <v>4</v>
      </c>
      <c r="Q53">
        <v>1</v>
      </c>
      <c r="R53">
        <v>4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s="139">
        <f t="shared" si="0"/>
        <v>2</v>
      </c>
      <c r="AD53" s="140">
        <f t="shared" si="1"/>
        <v>6</v>
      </c>
      <c r="AE53" s="141">
        <f t="shared" si="18"/>
        <v>0</v>
      </c>
      <c r="AF53" s="142">
        <f t="shared" si="19"/>
        <v>0</v>
      </c>
      <c r="AG53" s="278"/>
      <c r="AI53" s="37">
        <f>IFERROR(IF(M53&gt;0,(N53*CONFIGURACAO!$C$20)+(O53*CONFIGURACAO!$C$21)+(P53*CONFIGURACAO!$C$22)+(Q53*CONFIGURACAO!$C$23)+(R53*CONFIGURACAO!$C$24),""),"")</f>
        <v>520</v>
      </c>
      <c r="AJ53" s="38">
        <f>IF(S53=0,0,IF(CONFIGURACAO!$C$15="SIM",(IF(S53&gt;CONFIGURACAO!$C$16,CONFIGURACAO!$C$16*CONFIGURACAO!$C$25,S53*CONFIGURACAO!$C$25)),'PI AREA  P100'!S53*CONFIGURACAO!$C$25))</f>
        <v>10</v>
      </c>
      <c r="AK53" s="38">
        <f>IF(T53=0,0,IF(CONFIGURACAO!$C$17="SIM",(IF(T53&gt;CONFIGURACAO!$C$18,CONFIGURACAO!$C$18*CONFIGURACAO!$C$26,T53*CONFIGURACAO!$C$26)),'PI AREA  P100'!T53*CONFIGURACAO!$C$26))</f>
        <v>0</v>
      </c>
      <c r="AL53" s="38">
        <f>IFERROR(IF(M53&gt;0,(U53*CONFIGURACAO!$C$29)+(V53*CONFIGURACAO!$C$30),""),"")</f>
        <v>0</v>
      </c>
      <c r="AM53" s="38">
        <f>IF(W53=0,0,IF(CONFIGURACAO!$C$41="SIM",(IF(W53&gt;CONFIGURACAO!$C$41,CONFIGURACAO!$C$41*CONFIGURACAO!$C$31,W53*CONFIGURACAO!$C$31)),'PI AREA  P100'!W53*CONFIGURACAO!$C$31))</f>
        <v>0</v>
      </c>
      <c r="AN53" s="38">
        <f>IF(X53=0,0,IF(CONFIGURACAO!$C$39="SIM",(IF(X53&gt;CONFIGURACAO!$C$40,CONFIGURACAO!$C$40*CONFIGURACAO!$C$32,X53*CONFIGURACAO!$C$32)),'PI AREA  P100'!X53*CONFIGURACAO!$C$32))</f>
        <v>0</v>
      </c>
      <c r="AO53" s="38">
        <f>IFERROR(IF(M53&gt;0,(Y53*CONFIGURACAO!$C$33)+(Z53*CONFIGURACAO!$C$34)+(AA53*CONFIGURACAO!$C$35)+(AB53*CONFIGURACAO!$C$36),""),"")</f>
        <v>0</v>
      </c>
      <c r="AP53" s="38">
        <f>IF(AA53=0,0,IF(CONFIGURACAO!$C$46="SIM",(IF(AA53&gt;CONFIGURACAO!$C$47,CONFIGURACAO!$C$47*CONFIGURACAO!$C$35,AA53*CONFIGURACAO!$C$35)),'PI AREA  P100'!AA53*CONFIGURACAO!$C$35))</f>
        <v>0</v>
      </c>
      <c r="AQ53" s="38">
        <f>IF(AB53=0,0,IF(CONFIGURACAO!$C$44="SIM",(IF(AB53&gt;CONFIGURACAO!$C$45,CONFIGURACAO!$C$45*CONFIGURACAO!$C$36,AB53*CONFIGURACAO!$C$36)),'PI AREA  P100'!AB53*CONFIGURACAO!$C$36))</f>
        <v>0</v>
      </c>
      <c r="AR53" s="38">
        <f t="shared" si="20"/>
        <v>530</v>
      </c>
      <c r="AS53" s="68">
        <f>IF(AR53="","",$AR53-(($AS$2/CONFIGURACAO!$C$6)*$M53))</f>
        <v>230</v>
      </c>
      <c r="AT53" s="73">
        <f t="shared" si="2"/>
        <v>3</v>
      </c>
      <c r="AU53" s="75">
        <f>IF(AR53="","",$AR53-(($AU$2/CONFIGURACAO!$C$6)*$M53))</f>
        <v>30</v>
      </c>
      <c r="AV53" s="76">
        <f t="shared" si="3"/>
        <v>4</v>
      </c>
      <c r="AW53" s="74">
        <f>IF(AR53="","",$AR53-(($AW$2/CONFIGURACAO!$C$6)*$M53))</f>
        <v>-170</v>
      </c>
      <c r="AX53" s="72" t="str">
        <f t="shared" si="4"/>
        <v>NAO</v>
      </c>
      <c r="AZ53" s="39">
        <f t="shared" si="5"/>
        <v>4.4766160161496038E-2</v>
      </c>
      <c r="BA53" s="146">
        <f t="shared" si="6"/>
        <v>12</v>
      </c>
      <c r="BB53" s="146">
        <f t="shared" si="7"/>
        <v>629</v>
      </c>
      <c r="BC53" s="32">
        <f t="shared" si="8"/>
        <v>719</v>
      </c>
      <c r="BD53" s="148"/>
      <c r="BE53" s="40">
        <f t="shared" si="9"/>
        <v>0</v>
      </c>
      <c r="BF53" s="40">
        <f t="shared" si="10"/>
        <v>7.716049382716049E-2</v>
      </c>
      <c r="BG53" s="40">
        <f t="shared" si="11"/>
        <v>0.10277492291880781</v>
      </c>
      <c r="BH53" s="40">
        <f t="shared" si="12"/>
        <v>4.042037186742118E-2</v>
      </c>
      <c r="BI53" s="40">
        <f t="shared" si="13"/>
        <v>0.42643923240938164</v>
      </c>
      <c r="BJ53" s="40">
        <f t="shared" si="14"/>
        <v>9.2421441774491686E-2</v>
      </c>
      <c r="BK53" s="40">
        <f t="shared" si="15"/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 s="42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</row>
    <row r="54" spans="1:124" s="32" customFormat="1" x14ac:dyDescent="0.2">
      <c r="A54" s="124" t="str">
        <f>CONFIGURACAO!$C$4</f>
        <v>AREA 21</v>
      </c>
      <c r="B54" s="125">
        <v>52</v>
      </c>
      <c r="C54" s="249" t="s">
        <v>282</v>
      </c>
      <c r="D54" s="126">
        <f t="shared" si="16"/>
        <v>14</v>
      </c>
      <c r="E54" s="250" t="s">
        <v>389</v>
      </c>
      <c r="F54" s="250">
        <v>1</v>
      </c>
      <c r="G54" s="250">
        <v>1</v>
      </c>
      <c r="H54" s="250">
        <v>1</v>
      </c>
      <c r="I54" s="250">
        <v>1</v>
      </c>
      <c r="J54" s="87"/>
      <c r="K54" s="94"/>
      <c r="L54" s="94"/>
      <c r="M54" s="154">
        <f t="shared" si="17"/>
        <v>4</v>
      </c>
      <c r="N54">
        <v>2</v>
      </c>
      <c r="O54">
        <v>3</v>
      </c>
      <c r="P54">
        <v>8</v>
      </c>
      <c r="Q54">
        <v>1</v>
      </c>
      <c r="R54">
        <v>3</v>
      </c>
      <c r="S54">
        <v>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s="139">
        <f t="shared" si="0"/>
        <v>5</v>
      </c>
      <c r="AD54" s="140">
        <f t="shared" si="1"/>
        <v>13</v>
      </c>
      <c r="AE54" s="141">
        <f t="shared" si="18"/>
        <v>0</v>
      </c>
      <c r="AF54" s="142">
        <f t="shared" si="19"/>
        <v>0</v>
      </c>
      <c r="AG54" s="278"/>
      <c r="AI54" s="37">
        <f>IFERROR(IF(M54&gt;0,(N54*CONFIGURACAO!$C$20)+(O54*CONFIGURACAO!$C$21)+(P54*CONFIGURACAO!$C$22)+(Q54*CONFIGURACAO!$C$23)+(R54*CONFIGURACAO!$C$24),""),"")</f>
        <v>1020</v>
      </c>
      <c r="AJ54" s="38">
        <f>IF(S54=0,0,IF(CONFIGURACAO!$C$15="SIM",(IF(S54&gt;CONFIGURACAO!$C$16,CONFIGURACAO!$C$16*CONFIGURACAO!$C$25,S54*CONFIGURACAO!$C$25)),'PI AREA  P100'!S54*CONFIGURACAO!$C$25))</f>
        <v>20</v>
      </c>
      <c r="AK54" s="38">
        <f>IF(T54=0,0,IF(CONFIGURACAO!$C$17="SIM",(IF(T54&gt;CONFIGURACAO!$C$18,CONFIGURACAO!$C$18*CONFIGURACAO!$C$26,T54*CONFIGURACAO!$C$26)),'PI AREA  P100'!T54*CONFIGURACAO!$C$26))</f>
        <v>0</v>
      </c>
      <c r="AL54" s="38">
        <f>IFERROR(IF(M54&gt;0,(U54*CONFIGURACAO!$C$29)+(V54*CONFIGURACAO!$C$30),""),"")</f>
        <v>0</v>
      </c>
      <c r="AM54" s="38">
        <f>IF(W54=0,0,IF(CONFIGURACAO!$C$41="SIM",(IF(W54&gt;CONFIGURACAO!$C$41,CONFIGURACAO!$C$41*CONFIGURACAO!$C$31,W54*CONFIGURACAO!$C$31)),'PI AREA  P100'!W54*CONFIGURACAO!$C$31))</f>
        <v>0</v>
      </c>
      <c r="AN54" s="38">
        <f>IF(X54=0,0,IF(CONFIGURACAO!$C$39="SIM",(IF(X54&gt;CONFIGURACAO!$C$40,CONFIGURACAO!$C$40*CONFIGURACAO!$C$32,X54*CONFIGURACAO!$C$32)),'PI AREA  P100'!X54*CONFIGURACAO!$C$32))</f>
        <v>0</v>
      </c>
      <c r="AO54" s="38">
        <f>IFERROR(IF(M54&gt;0,(Y54*CONFIGURACAO!$C$33)+(Z54*CONFIGURACAO!$C$34)+(AA54*CONFIGURACAO!$C$35)+(AB54*CONFIGURACAO!$C$36),""),"")</f>
        <v>0</v>
      </c>
      <c r="AP54" s="38">
        <f>IF(AA54=0,0,IF(CONFIGURACAO!$C$46="SIM",(IF(AA54&gt;CONFIGURACAO!$C$47,CONFIGURACAO!$C$47*CONFIGURACAO!$C$35,AA54*CONFIGURACAO!$C$35)),'PI AREA  P100'!AA54*CONFIGURACAO!$C$35))</f>
        <v>0</v>
      </c>
      <c r="AQ54" s="38">
        <f>IF(AB54=0,0,IF(CONFIGURACAO!$C$44="SIM",(IF(AB54&gt;CONFIGURACAO!$C$45,CONFIGURACAO!$C$45*CONFIGURACAO!$C$36,AB54*CONFIGURACAO!$C$36)),'PI AREA  P100'!AB54*CONFIGURACAO!$C$36))</f>
        <v>0</v>
      </c>
      <c r="AR54" s="38">
        <f t="shared" si="20"/>
        <v>1040</v>
      </c>
      <c r="AS54" s="68">
        <f>IF(AR54="","",$AR54-(($AS$2/CONFIGURACAO!$C$6)*$M54))</f>
        <v>740</v>
      </c>
      <c r="AT54" s="73">
        <f t="shared" si="2"/>
        <v>3</v>
      </c>
      <c r="AU54" s="75">
        <f>IF(AR54="","",$AR54-(($AU$2/CONFIGURACAO!$C$6)*$M54))</f>
        <v>540</v>
      </c>
      <c r="AV54" s="76">
        <f t="shared" si="3"/>
        <v>4</v>
      </c>
      <c r="AW54" s="74">
        <f>IF(AR54="","",$AR54-(($AW$2/CONFIGURACAO!$C$6)*$M54))</f>
        <v>340</v>
      </c>
      <c r="AX54" s="72">
        <f t="shared" si="4"/>
        <v>5</v>
      </c>
      <c r="AZ54" s="39">
        <f t="shared" si="5"/>
        <v>8.7843031260294108E-2</v>
      </c>
      <c r="BA54" s="146">
        <f t="shared" si="6"/>
        <v>19</v>
      </c>
      <c r="BB54" s="146">
        <f t="shared" si="7"/>
        <v>398</v>
      </c>
      <c r="BC54" s="32">
        <f t="shared" si="8"/>
        <v>420</v>
      </c>
      <c r="BD54" s="148"/>
      <c r="BE54" s="40">
        <f t="shared" si="9"/>
        <v>7.4515648286140088E-2</v>
      </c>
      <c r="BF54" s="40">
        <f t="shared" si="10"/>
        <v>0.11574074074074073</v>
      </c>
      <c r="BG54" s="40">
        <f t="shared" si="11"/>
        <v>0.20554984583761562</v>
      </c>
      <c r="BH54" s="40">
        <f t="shared" si="12"/>
        <v>4.042037186742118E-2</v>
      </c>
      <c r="BI54" s="40">
        <f t="shared" si="13"/>
        <v>0.31982942430703626</v>
      </c>
      <c r="BJ54" s="40">
        <f t="shared" si="14"/>
        <v>0.18484288354898337</v>
      </c>
      <c r="BK54" s="40">
        <f t="shared" si="15"/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 s="42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</row>
    <row r="55" spans="1:124" s="32" customFormat="1" x14ac:dyDescent="0.2">
      <c r="A55" s="124" t="str">
        <f>CONFIGURACAO!$C$4</f>
        <v>AREA 21</v>
      </c>
      <c r="B55" s="125">
        <v>53</v>
      </c>
      <c r="C55" s="249" t="s">
        <v>282</v>
      </c>
      <c r="D55" s="126">
        <f t="shared" si="16"/>
        <v>15</v>
      </c>
      <c r="E55" s="250" t="s">
        <v>390</v>
      </c>
      <c r="F55" s="250">
        <v>1</v>
      </c>
      <c r="G55" s="250">
        <v>1</v>
      </c>
      <c r="H55" s="250">
        <v>1</v>
      </c>
      <c r="I55" s="250">
        <v>1</v>
      </c>
      <c r="J55" s="87"/>
      <c r="K55" s="94"/>
      <c r="L55" s="94"/>
      <c r="M55" s="154">
        <f t="shared" si="17"/>
        <v>4</v>
      </c>
      <c r="N55">
        <v>3</v>
      </c>
      <c r="O55">
        <v>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s="139">
        <f t="shared" si="0"/>
        <v>6</v>
      </c>
      <c r="AD55" s="140">
        <f t="shared" si="1"/>
        <v>7</v>
      </c>
      <c r="AE55" s="141">
        <f t="shared" si="18"/>
        <v>0</v>
      </c>
      <c r="AF55" s="142">
        <f t="shared" si="19"/>
        <v>0</v>
      </c>
      <c r="AG55" s="278"/>
      <c r="AI55" s="37">
        <f>IFERROR(IF(M55&gt;0,(N55*CONFIGURACAO!$C$20)+(O55*CONFIGURACAO!$C$21)+(P55*CONFIGURACAO!$C$22)+(Q55*CONFIGURACAO!$C$23)+(R55*CONFIGURACAO!$C$24),""),"")</f>
        <v>600</v>
      </c>
      <c r="AJ55" s="38">
        <f>IF(S55=0,0,IF(CONFIGURACAO!$C$15="SIM",(IF(S55&gt;CONFIGURACAO!$C$16,CONFIGURACAO!$C$16*CONFIGURACAO!$C$25,S55*CONFIGURACAO!$C$25)),'PI AREA  P100'!S55*CONFIGURACAO!$C$25))</f>
        <v>0</v>
      </c>
      <c r="AK55" s="38">
        <f>IF(T55=0,0,IF(CONFIGURACAO!$C$17="SIM",(IF(T55&gt;CONFIGURACAO!$C$18,CONFIGURACAO!$C$18*CONFIGURACAO!$C$26,T55*CONFIGURACAO!$C$26)),'PI AREA  P100'!T55*CONFIGURACAO!$C$26))</f>
        <v>0</v>
      </c>
      <c r="AL55" s="38">
        <f>IFERROR(IF(M55&gt;0,(U55*CONFIGURACAO!$C$29)+(V55*CONFIGURACAO!$C$30),""),"")</f>
        <v>0</v>
      </c>
      <c r="AM55" s="38">
        <f>IF(W55=0,0,IF(CONFIGURACAO!$C$41="SIM",(IF(W55&gt;CONFIGURACAO!$C$41,CONFIGURACAO!$C$41*CONFIGURACAO!$C$31,W55*CONFIGURACAO!$C$31)),'PI AREA  P100'!W55*CONFIGURACAO!$C$31))</f>
        <v>0</v>
      </c>
      <c r="AN55" s="38">
        <f>IF(X55=0,0,IF(CONFIGURACAO!$C$39="SIM",(IF(X55&gt;CONFIGURACAO!$C$40,CONFIGURACAO!$C$40*CONFIGURACAO!$C$32,X55*CONFIGURACAO!$C$32)),'PI AREA  P100'!X55*CONFIGURACAO!$C$32))</f>
        <v>0</v>
      </c>
      <c r="AO55" s="38">
        <f>IFERROR(IF(M55&gt;0,(Y55*CONFIGURACAO!$C$33)+(Z55*CONFIGURACAO!$C$34)+(AA55*CONFIGURACAO!$C$35)+(AB55*CONFIGURACAO!$C$36),""),"")</f>
        <v>0</v>
      </c>
      <c r="AP55" s="38">
        <f>IF(AA55=0,0,IF(CONFIGURACAO!$C$46="SIM",(IF(AA55&gt;CONFIGURACAO!$C$47,CONFIGURACAO!$C$47*CONFIGURACAO!$C$35,AA55*CONFIGURACAO!$C$35)),'PI AREA  P100'!AA55*CONFIGURACAO!$C$35))</f>
        <v>0</v>
      </c>
      <c r="AQ55" s="38">
        <f>IF(AB55=0,0,IF(CONFIGURACAO!$C$44="SIM",(IF(AB55&gt;CONFIGURACAO!$C$45,CONFIGURACAO!$C$45*CONFIGURACAO!$C$36,AB55*CONFIGURACAO!$C$36)),'PI AREA  P100'!AB55*CONFIGURACAO!$C$36))</f>
        <v>0</v>
      </c>
      <c r="AR55" s="38">
        <f t="shared" si="20"/>
        <v>600</v>
      </c>
      <c r="AS55" s="68">
        <f>IF(AR55="","",$AR55-(($AS$2/CONFIGURACAO!$C$6)*$M55))</f>
        <v>300</v>
      </c>
      <c r="AT55" s="73">
        <f t="shared" si="2"/>
        <v>3</v>
      </c>
      <c r="AU55" s="75">
        <f>IF(AR55="","",$AR55-(($AU$2/CONFIGURACAO!$C$6)*$M55))</f>
        <v>100</v>
      </c>
      <c r="AV55" s="76">
        <f t="shared" si="3"/>
        <v>4</v>
      </c>
      <c r="AW55" s="74">
        <f>IF(AR55="","",$AR55-(($AW$2/CONFIGURACAO!$C$6)*$M55))</f>
        <v>-100</v>
      </c>
      <c r="AX55" s="72" t="str">
        <f t="shared" si="4"/>
        <v>NAO</v>
      </c>
      <c r="AZ55" s="39">
        <f t="shared" si="5"/>
        <v>5.06786718809389E-2</v>
      </c>
      <c r="BA55" s="146">
        <f t="shared" si="6"/>
        <v>7</v>
      </c>
      <c r="BB55" s="146">
        <f t="shared" si="7"/>
        <v>798</v>
      </c>
      <c r="BC55" s="32">
        <f t="shared" si="8"/>
        <v>666</v>
      </c>
      <c r="BD55" s="148"/>
      <c r="BE55" s="40">
        <f t="shared" si="9"/>
        <v>0.11177347242921014</v>
      </c>
      <c r="BF55" s="40">
        <f t="shared" si="10"/>
        <v>0.11574074074074073</v>
      </c>
      <c r="BG55" s="40">
        <f t="shared" si="11"/>
        <v>2.5693730729701953E-2</v>
      </c>
      <c r="BH55" s="40">
        <f t="shared" si="12"/>
        <v>0</v>
      </c>
      <c r="BI55" s="40">
        <f t="shared" si="13"/>
        <v>0</v>
      </c>
      <c r="BJ55" s="40">
        <f t="shared" si="14"/>
        <v>0</v>
      </c>
      <c r="BK55" s="40">
        <f t="shared" si="15"/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 s="42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</row>
    <row r="56" spans="1:124" s="32" customFormat="1" x14ac:dyDescent="0.2">
      <c r="A56" s="124" t="str">
        <f>CONFIGURACAO!$C$4</f>
        <v>AREA 21</v>
      </c>
      <c r="B56" s="125">
        <v>54</v>
      </c>
      <c r="C56" s="249" t="s">
        <v>282</v>
      </c>
      <c r="D56" s="126">
        <f t="shared" si="16"/>
        <v>16</v>
      </c>
      <c r="E56" s="250" t="s">
        <v>391</v>
      </c>
      <c r="F56" s="250">
        <v>0</v>
      </c>
      <c r="G56" s="250">
        <v>1</v>
      </c>
      <c r="H56" s="250">
        <v>0</v>
      </c>
      <c r="I56" s="250">
        <v>0</v>
      </c>
      <c r="J56" s="87"/>
      <c r="K56" s="94"/>
      <c r="L56" s="94"/>
      <c r="M56" s="154">
        <f t="shared" si="17"/>
        <v>1</v>
      </c>
      <c r="N56">
        <v>0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s="139">
        <f t="shared" si="0"/>
        <v>1</v>
      </c>
      <c r="AD56" s="140">
        <f t="shared" si="1"/>
        <v>2</v>
      </c>
      <c r="AE56" s="141">
        <f t="shared" si="18"/>
        <v>0</v>
      </c>
      <c r="AF56" s="142">
        <f t="shared" si="19"/>
        <v>0</v>
      </c>
      <c r="AG56" s="278"/>
      <c r="AI56" s="37">
        <f>IFERROR(IF(M56&gt;0,(N56*CONFIGURACAO!$C$20)+(O56*CONFIGURACAO!$C$21)+(P56*CONFIGURACAO!$C$22)+(Q56*CONFIGURACAO!$C$23)+(R56*CONFIGURACAO!$C$24),""),"")</f>
        <v>180</v>
      </c>
      <c r="AJ56" s="38">
        <f>IF(S56=0,0,IF(CONFIGURACAO!$C$15="SIM",(IF(S56&gt;CONFIGURACAO!$C$16,CONFIGURACAO!$C$16*CONFIGURACAO!$C$25,S56*CONFIGURACAO!$C$25)),'PI AREA  P100'!S56*CONFIGURACAO!$C$25))</f>
        <v>0</v>
      </c>
      <c r="AK56" s="38">
        <f>IF(T56=0,0,IF(CONFIGURACAO!$C$17="SIM",(IF(T56&gt;CONFIGURACAO!$C$18,CONFIGURACAO!$C$18*CONFIGURACAO!$C$26,T56*CONFIGURACAO!$C$26)),'PI AREA  P100'!T56*CONFIGURACAO!$C$26))</f>
        <v>0</v>
      </c>
      <c r="AL56" s="38">
        <f>IFERROR(IF(M56&gt;0,(U56*CONFIGURACAO!$C$29)+(V56*CONFIGURACAO!$C$30),""),"")</f>
        <v>0</v>
      </c>
      <c r="AM56" s="38">
        <f>IF(W56=0,0,IF(CONFIGURACAO!$C$41="SIM",(IF(W56&gt;CONFIGURACAO!$C$41,CONFIGURACAO!$C$41*CONFIGURACAO!$C$31,W56*CONFIGURACAO!$C$31)),'PI AREA  P100'!W56*CONFIGURACAO!$C$31))</f>
        <v>0</v>
      </c>
      <c r="AN56" s="38">
        <f>IF(X56=0,0,IF(CONFIGURACAO!$C$39="SIM",(IF(X56&gt;CONFIGURACAO!$C$40,CONFIGURACAO!$C$40*CONFIGURACAO!$C$32,X56*CONFIGURACAO!$C$32)),'PI AREA  P100'!X56*CONFIGURACAO!$C$32))</f>
        <v>0</v>
      </c>
      <c r="AO56" s="38">
        <f>IFERROR(IF(M56&gt;0,(Y56*CONFIGURACAO!$C$33)+(Z56*CONFIGURACAO!$C$34)+(AA56*CONFIGURACAO!$C$35)+(AB56*CONFIGURACAO!$C$36),""),"")</f>
        <v>0</v>
      </c>
      <c r="AP56" s="38">
        <f>IF(AA56=0,0,IF(CONFIGURACAO!$C$46="SIM",(IF(AA56&gt;CONFIGURACAO!$C$47,CONFIGURACAO!$C$47*CONFIGURACAO!$C$35,AA56*CONFIGURACAO!$C$35)),'PI AREA  P100'!AA56*CONFIGURACAO!$C$35))</f>
        <v>0</v>
      </c>
      <c r="AQ56" s="38">
        <f>IF(AB56=0,0,IF(CONFIGURACAO!$C$44="SIM",(IF(AB56&gt;CONFIGURACAO!$C$45,CONFIGURACAO!$C$45*CONFIGURACAO!$C$36,AB56*CONFIGURACAO!$C$36)),'PI AREA  P100'!AB56*CONFIGURACAO!$C$36))</f>
        <v>0</v>
      </c>
      <c r="AR56" s="38">
        <f t="shared" si="20"/>
        <v>180</v>
      </c>
      <c r="AS56" s="68">
        <f>IF(AR56="","",$AR56-(($AS$2/CONFIGURACAO!$C$6)*$M56))</f>
        <v>105</v>
      </c>
      <c r="AT56" s="73">
        <f t="shared" si="2"/>
        <v>3</v>
      </c>
      <c r="AU56" s="75">
        <f>IF(AR56="","",$AR56-(($AU$2/CONFIGURACAO!$C$6)*$M56))</f>
        <v>55</v>
      </c>
      <c r="AV56" s="76">
        <f t="shared" si="3"/>
        <v>4</v>
      </c>
      <c r="AW56" s="74">
        <f>IF(AR56="","",$AR56-(($AW$2/CONFIGURACAO!$C$6)*$M56))</f>
        <v>5</v>
      </c>
      <c r="AX56" s="72">
        <f t="shared" si="4"/>
        <v>5</v>
      </c>
      <c r="AZ56" s="39">
        <f t="shared" si="5"/>
        <v>1.5203601564281672E-2</v>
      </c>
      <c r="BA56" s="146">
        <f t="shared" si="6"/>
        <v>3</v>
      </c>
      <c r="BB56" s="146">
        <f t="shared" si="7"/>
        <v>968</v>
      </c>
      <c r="BC56" s="32">
        <f t="shared" si="8"/>
        <v>972</v>
      </c>
      <c r="BD56" s="148"/>
      <c r="BE56" s="40">
        <f t="shared" si="9"/>
        <v>0</v>
      </c>
      <c r="BF56" s="40">
        <f t="shared" si="10"/>
        <v>3.8580246913580245E-2</v>
      </c>
      <c r="BG56" s="40">
        <f t="shared" si="11"/>
        <v>2.5693730729701953E-2</v>
      </c>
      <c r="BH56" s="40">
        <f t="shared" si="12"/>
        <v>4.042037186742118E-2</v>
      </c>
      <c r="BI56" s="40">
        <f t="shared" si="13"/>
        <v>0</v>
      </c>
      <c r="BJ56" s="40">
        <f t="shared" si="14"/>
        <v>0</v>
      </c>
      <c r="BK56" s="40">
        <f t="shared" si="15"/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 s="42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</row>
    <row r="57" spans="1:124" s="32" customFormat="1" x14ac:dyDescent="0.2">
      <c r="A57" s="124" t="str">
        <f>CONFIGURACAO!$C$4</f>
        <v>AREA 21</v>
      </c>
      <c r="B57" s="125">
        <v>55</v>
      </c>
      <c r="C57" s="249" t="s">
        <v>283</v>
      </c>
      <c r="D57" s="126">
        <f t="shared" si="16"/>
        <v>1</v>
      </c>
      <c r="E57" s="250" t="s">
        <v>392</v>
      </c>
      <c r="F57" s="250">
        <v>1</v>
      </c>
      <c r="G57" s="250">
        <v>1</v>
      </c>
      <c r="H57" s="250">
        <v>1</v>
      </c>
      <c r="I57" s="250">
        <v>1</v>
      </c>
      <c r="J57" s="235"/>
      <c r="K57" s="94"/>
      <c r="L57" s="94"/>
      <c r="M57" s="154">
        <f t="shared" si="17"/>
        <v>4</v>
      </c>
      <c r="N57">
        <v>0</v>
      </c>
      <c r="O57">
        <v>1</v>
      </c>
      <c r="P57">
        <v>0</v>
      </c>
      <c r="Q57">
        <v>2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2</v>
      </c>
      <c r="Z57">
        <v>2</v>
      </c>
      <c r="AA57">
        <v>0</v>
      </c>
      <c r="AB57">
        <v>0</v>
      </c>
      <c r="AC57" s="139">
        <f t="shared" si="0"/>
        <v>1</v>
      </c>
      <c r="AD57" s="140">
        <f t="shared" si="1"/>
        <v>1</v>
      </c>
      <c r="AE57" s="141">
        <f t="shared" si="18"/>
        <v>1</v>
      </c>
      <c r="AF57" s="142">
        <f t="shared" si="19"/>
        <v>4</v>
      </c>
      <c r="AG57" s="278"/>
      <c r="AI57" s="37">
        <f>IFERROR(IF(M57&gt;0,(N57*CONFIGURACAO!$C$20)+(O57*CONFIGURACAO!$C$21)+(P57*CONFIGURACAO!$C$22)+(Q57*CONFIGURACAO!$C$23)+(R57*CONFIGURACAO!$C$24),""),"")</f>
        <v>160</v>
      </c>
      <c r="AJ57" s="38">
        <f>IF(S57=0,0,IF(CONFIGURACAO!$C$15="SIM",(IF(S57&gt;CONFIGURACAO!$C$16,CONFIGURACAO!$C$16*CONFIGURACAO!$C$25,S57*CONFIGURACAO!$C$25)),'PI AREA  P100'!S57*CONFIGURACAO!$C$25))</f>
        <v>0</v>
      </c>
      <c r="AK57" s="38">
        <f>IF(T57=0,0,IF(CONFIGURACAO!$C$17="SIM",(IF(T57&gt;CONFIGURACAO!$C$18,CONFIGURACAO!$C$18*CONFIGURACAO!$C$26,T57*CONFIGURACAO!$C$26)),'PI AREA  P100'!T57*CONFIGURACAO!$C$26))</f>
        <v>0</v>
      </c>
      <c r="AL57" s="38">
        <f>IFERROR(IF(M57&gt;0,(U57*CONFIGURACAO!$C$29)+(V57*CONFIGURACAO!$C$30),""),"")</f>
        <v>200</v>
      </c>
      <c r="AM57" s="38">
        <f>IF(W57=0,0,IF(CONFIGURACAO!$C$41="SIM",(IF(W57&gt;CONFIGURACAO!$C$41,CONFIGURACAO!$C$41*CONFIGURACAO!$C$31,W57*CONFIGURACAO!$C$31)),'PI AREA  P100'!W57*CONFIGURACAO!$C$31))</f>
        <v>0</v>
      </c>
      <c r="AN57" s="38">
        <f>IF(X57=0,0,IF(CONFIGURACAO!$C$39="SIM",(IF(X57&gt;CONFIGURACAO!$C$40,CONFIGURACAO!$C$40*CONFIGURACAO!$C$32,X57*CONFIGURACAO!$C$32)),'PI AREA  P100'!X57*CONFIGURACAO!$C$32))</f>
        <v>0</v>
      </c>
      <c r="AO57" s="38">
        <f>IFERROR(IF(M57&gt;0,(Y57*CONFIGURACAO!$C$33)+(Z57*CONFIGURACAO!$C$34)+(AA57*CONFIGURACAO!$C$35)+(AB57*CONFIGURACAO!$C$36),""),"")</f>
        <v>300</v>
      </c>
      <c r="AP57" s="38">
        <f>IF(AA57=0,0,IF(CONFIGURACAO!$C$46="SIM",(IF(AA57&gt;CONFIGURACAO!$C$47,CONFIGURACAO!$C$47*CONFIGURACAO!$C$35,AA57*CONFIGURACAO!$C$35)),'PI AREA  P100'!AA57*CONFIGURACAO!$C$35))</f>
        <v>0</v>
      </c>
      <c r="AQ57" s="38">
        <f>IF(AB57=0,0,IF(CONFIGURACAO!$C$44="SIM",(IF(AB57&gt;CONFIGURACAO!$C$45,CONFIGURACAO!$C$45*CONFIGURACAO!$C$36,AB57*CONFIGURACAO!$C$36)),'PI AREA  P100'!AB57*CONFIGURACAO!$C$36))</f>
        <v>0</v>
      </c>
      <c r="AR57" s="38">
        <f t="shared" si="20"/>
        <v>660</v>
      </c>
      <c r="AS57" s="68">
        <f>IF(AR57="","",$AR57-(($AS$2/CONFIGURACAO!$C$6)*$M57))</f>
        <v>360</v>
      </c>
      <c r="AT57" s="73">
        <f t="shared" si="2"/>
        <v>3</v>
      </c>
      <c r="AU57" s="75">
        <f>IF(AR57="","",$AR57-(($AU$2/CONFIGURACAO!$C$6)*$M57))</f>
        <v>160</v>
      </c>
      <c r="AV57" s="76">
        <f t="shared" si="3"/>
        <v>4</v>
      </c>
      <c r="AW57" s="74">
        <f>IF(AR57="","",$AR57-(($AW$2/CONFIGURACAO!$C$6)*$M57))</f>
        <v>-40</v>
      </c>
      <c r="AX57" s="72" t="str">
        <f t="shared" si="4"/>
        <v>NAO</v>
      </c>
      <c r="AZ57" s="39">
        <f t="shared" si="5"/>
        <v>5.5746539069032798E-2</v>
      </c>
      <c r="BA57" s="146">
        <f t="shared" si="6"/>
        <v>8</v>
      </c>
      <c r="BB57" s="146">
        <f t="shared" si="7"/>
        <v>763</v>
      </c>
      <c r="BC57" s="32">
        <f t="shared" si="8"/>
        <v>627</v>
      </c>
      <c r="BD57" s="148"/>
      <c r="BE57" s="40">
        <f t="shared" si="9"/>
        <v>0</v>
      </c>
      <c r="BF57" s="40">
        <f t="shared" si="10"/>
        <v>3.8580246913580245E-2</v>
      </c>
      <c r="BG57" s="40">
        <f t="shared" si="11"/>
        <v>0</v>
      </c>
      <c r="BH57" s="40">
        <f t="shared" si="12"/>
        <v>8.084074373484236E-2</v>
      </c>
      <c r="BI57" s="40">
        <f t="shared" si="13"/>
        <v>0</v>
      </c>
      <c r="BJ57" s="40">
        <f t="shared" si="14"/>
        <v>0</v>
      </c>
      <c r="BK57" s="40">
        <f t="shared" si="15"/>
        <v>0</v>
      </c>
      <c r="BL57">
        <v>1</v>
      </c>
      <c r="BM57">
        <v>0</v>
      </c>
      <c r="BN57">
        <v>0</v>
      </c>
      <c r="BO57">
        <v>0</v>
      </c>
      <c r="BP57">
        <v>2</v>
      </c>
      <c r="BQ57">
        <v>2</v>
      </c>
      <c r="BR57">
        <v>0</v>
      </c>
      <c r="BS57">
        <v>0</v>
      </c>
      <c r="BT57" s="42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</row>
    <row r="58" spans="1:124" s="32" customFormat="1" x14ac:dyDescent="0.2">
      <c r="A58" s="124" t="str">
        <f>CONFIGURACAO!$C$4</f>
        <v>AREA 21</v>
      </c>
      <c r="B58" s="125">
        <v>56</v>
      </c>
      <c r="C58" s="249" t="s">
        <v>283</v>
      </c>
      <c r="D58" s="126">
        <f t="shared" si="16"/>
        <v>2</v>
      </c>
      <c r="E58" s="250" t="s">
        <v>393</v>
      </c>
      <c r="F58" s="250">
        <v>1</v>
      </c>
      <c r="G58" s="250">
        <v>1</v>
      </c>
      <c r="H58" s="250">
        <v>1</v>
      </c>
      <c r="I58" s="250">
        <v>1</v>
      </c>
      <c r="J58" s="235"/>
      <c r="K58" s="94"/>
      <c r="L58" s="94"/>
      <c r="M58" s="154">
        <f t="shared" si="17"/>
        <v>4</v>
      </c>
      <c r="N58">
        <v>0</v>
      </c>
      <c r="O58">
        <v>1</v>
      </c>
      <c r="P58">
        <v>4</v>
      </c>
      <c r="Q58">
        <v>8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1</v>
      </c>
      <c r="AB58">
        <v>0</v>
      </c>
      <c r="AC58" s="139">
        <f t="shared" si="0"/>
        <v>1</v>
      </c>
      <c r="AD58" s="140">
        <f t="shared" si="1"/>
        <v>5</v>
      </c>
      <c r="AE58" s="141">
        <f t="shared" si="18"/>
        <v>0</v>
      </c>
      <c r="AF58" s="142">
        <f t="shared" si="19"/>
        <v>2</v>
      </c>
      <c r="AG58" s="278"/>
      <c r="AI58" s="37">
        <f>IFERROR(IF(M58&gt;0,(N58*CONFIGURACAO!$C$20)+(O58*CONFIGURACAO!$C$21)+(P58*CONFIGURACAO!$C$22)+(Q58*CONFIGURACAO!$C$23)+(R58*CONFIGURACAO!$C$24),""),"")</f>
        <v>640</v>
      </c>
      <c r="AJ58" s="38">
        <f>IF(S58=0,0,IF(CONFIGURACAO!$C$15="SIM",(IF(S58&gt;CONFIGURACAO!$C$16,CONFIGURACAO!$C$16*CONFIGURACAO!$C$25,S58*CONFIGURACAO!$C$25)),'PI AREA  P100'!S58*CONFIGURACAO!$C$25))</f>
        <v>0</v>
      </c>
      <c r="AK58" s="38">
        <f>IF(T58=0,0,IF(CONFIGURACAO!$C$17="SIM",(IF(T58&gt;CONFIGURACAO!$C$18,CONFIGURACAO!$C$18*CONFIGURACAO!$C$26,T58*CONFIGURACAO!$C$26)),'PI AREA  P100'!T58*CONFIGURACAO!$C$26))</f>
        <v>0</v>
      </c>
      <c r="AL58" s="38">
        <f>IFERROR(IF(M58&gt;0,(U58*CONFIGURACAO!$C$29)+(V58*CONFIGURACAO!$C$30),""),"")</f>
        <v>0</v>
      </c>
      <c r="AM58" s="38">
        <f>IF(W58=0,0,IF(CONFIGURACAO!$C$41="SIM",(IF(W58&gt;CONFIGURACAO!$C$41,CONFIGURACAO!$C$41*CONFIGURACAO!$C$31,W58*CONFIGURACAO!$C$31)),'PI AREA  P100'!W58*CONFIGURACAO!$C$31))</f>
        <v>0</v>
      </c>
      <c r="AN58" s="38">
        <f>IF(X58=0,0,IF(CONFIGURACAO!$C$39="SIM",(IF(X58&gt;CONFIGURACAO!$C$40,CONFIGURACAO!$C$40*CONFIGURACAO!$C$32,X58*CONFIGURACAO!$C$32)),'PI AREA  P100'!X58*CONFIGURACAO!$C$32))</f>
        <v>0</v>
      </c>
      <c r="AO58" s="38">
        <f>IFERROR(IF(M58&gt;0,(Y58*CONFIGURACAO!$C$33)+(Z58*CONFIGURACAO!$C$34)+(AA58*CONFIGURACAO!$C$35)+(AB58*CONFIGURACAO!$C$36),""),"")</f>
        <v>175</v>
      </c>
      <c r="AP58" s="38">
        <f>IF(AA58=0,0,IF(CONFIGURACAO!$C$46="SIM",(IF(AA58&gt;CONFIGURACAO!$C$47,CONFIGURACAO!$C$47*CONFIGURACAO!$C$35,AA58*CONFIGURACAO!$C$35)),'PI AREA  P100'!AA58*CONFIGURACAO!$C$35))</f>
        <v>25</v>
      </c>
      <c r="AQ58" s="38">
        <f>IF(AB58=0,0,IF(CONFIGURACAO!$C$44="SIM",(IF(AB58&gt;CONFIGURACAO!$C$45,CONFIGURACAO!$C$45*CONFIGURACAO!$C$36,AB58*CONFIGURACAO!$C$36)),'PI AREA  P100'!AB58*CONFIGURACAO!$C$36))</f>
        <v>0</v>
      </c>
      <c r="AR58" s="38">
        <f t="shared" si="20"/>
        <v>840</v>
      </c>
      <c r="AS58" s="68">
        <f>IF(AR58="","",$AR58-(($AS$2/CONFIGURACAO!$C$6)*$M58))</f>
        <v>540</v>
      </c>
      <c r="AT58" s="73">
        <f t="shared" si="2"/>
        <v>3</v>
      </c>
      <c r="AU58" s="75">
        <f>IF(AR58="","",$AR58-(($AU$2/CONFIGURACAO!$C$6)*$M58))</f>
        <v>340</v>
      </c>
      <c r="AV58" s="76">
        <f t="shared" si="3"/>
        <v>4</v>
      </c>
      <c r="AW58" s="74">
        <f>IF(AR58="","",$AR58-(($AW$2/CONFIGURACAO!$C$6)*$M58))</f>
        <v>140</v>
      </c>
      <c r="AX58" s="72">
        <f t="shared" si="4"/>
        <v>5</v>
      </c>
      <c r="AZ58" s="39">
        <f t="shared" si="5"/>
        <v>7.0950140633314479E-2</v>
      </c>
      <c r="BA58" s="146">
        <f t="shared" si="6"/>
        <v>16</v>
      </c>
      <c r="BB58" s="146">
        <f t="shared" si="7"/>
        <v>488</v>
      </c>
      <c r="BC58" s="32">
        <f t="shared" si="8"/>
        <v>535</v>
      </c>
      <c r="BD58" s="148"/>
      <c r="BE58" s="40">
        <f t="shared" si="9"/>
        <v>0</v>
      </c>
      <c r="BF58" s="40">
        <f t="shared" si="10"/>
        <v>3.8580246913580245E-2</v>
      </c>
      <c r="BG58" s="40">
        <f t="shared" si="11"/>
        <v>0.10277492291880781</v>
      </c>
      <c r="BH58" s="40">
        <f t="shared" si="12"/>
        <v>0.32336297493936944</v>
      </c>
      <c r="BI58" s="40">
        <f t="shared" si="13"/>
        <v>0</v>
      </c>
      <c r="BJ58" s="40">
        <f t="shared" si="14"/>
        <v>0</v>
      </c>
      <c r="BK58" s="40">
        <f t="shared" si="15"/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1</v>
      </c>
      <c r="BR58">
        <v>1</v>
      </c>
      <c r="BS58">
        <v>0</v>
      </c>
      <c r="BT58" s="42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</row>
    <row r="59" spans="1:124" s="32" customFormat="1" x14ac:dyDescent="0.2">
      <c r="A59" s="124" t="str">
        <f>CONFIGURACAO!$C$4</f>
        <v>AREA 21</v>
      </c>
      <c r="B59" s="125">
        <v>57</v>
      </c>
      <c r="C59" s="249" t="s">
        <v>283</v>
      </c>
      <c r="D59" s="126">
        <f t="shared" si="16"/>
        <v>3</v>
      </c>
      <c r="E59" s="250" t="s">
        <v>394</v>
      </c>
      <c r="F59" s="250">
        <v>0</v>
      </c>
      <c r="G59" s="250">
        <v>0</v>
      </c>
      <c r="H59" s="250">
        <v>0</v>
      </c>
      <c r="I59" s="250">
        <v>1</v>
      </c>
      <c r="J59" s="235"/>
      <c r="K59" s="94"/>
      <c r="L59" s="94"/>
      <c r="M59" s="154">
        <f t="shared" si="17"/>
        <v>1</v>
      </c>
      <c r="N59">
        <v>0</v>
      </c>
      <c r="O59">
        <v>0</v>
      </c>
      <c r="P59">
        <v>2</v>
      </c>
      <c r="Q59">
        <v>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s="139">
        <f t="shared" si="0"/>
        <v>0</v>
      </c>
      <c r="AD59" s="140">
        <f t="shared" si="1"/>
        <v>2</v>
      </c>
      <c r="AE59" s="141">
        <f t="shared" si="18"/>
        <v>0</v>
      </c>
      <c r="AF59" s="142">
        <f t="shared" si="19"/>
        <v>0</v>
      </c>
      <c r="AG59" s="278"/>
      <c r="AI59" s="37">
        <f>IFERROR(IF(M59&gt;0,(N59*CONFIGURACAO!$C$20)+(O59*CONFIGURACAO!$C$21)+(P59*CONFIGURACAO!$C$22)+(Q59*CONFIGURACAO!$C$23)+(R59*CONFIGURACAO!$C$24),""),"")</f>
        <v>320</v>
      </c>
      <c r="AJ59" s="38">
        <f>IF(S59=0,0,IF(CONFIGURACAO!$C$15="SIM",(IF(S59&gt;CONFIGURACAO!$C$16,CONFIGURACAO!$C$16*CONFIGURACAO!$C$25,S59*CONFIGURACAO!$C$25)),'PI AREA  P100'!S59*CONFIGURACAO!$C$25))</f>
        <v>0</v>
      </c>
      <c r="AK59" s="38">
        <f>IF(T59=0,0,IF(CONFIGURACAO!$C$17="SIM",(IF(T59&gt;CONFIGURACAO!$C$18,CONFIGURACAO!$C$18*CONFIGURACAO!$C$26,T59*CONFIGURACAO!$C$26)),'PI AREA  P100'!T59*CONFIGURACAO!$C$26))</f>
        <v>0</v>
      </c>
      <c r="AL59" s="38">
        <f>IFERROR(IF(M59&gt;0,(U59*CONFIGURACAO!$C$29)+(V59*CONFIGURACAO!$C$30),""),"")</f>
        <v>0</v>
      </c>
      <c r="AM59" s="38">
        <f>IF(W59=0,0,IF(CONFIGURACAO!$C$41="SIM",(IF(W59&gt;CONFIGURACAO!$C$41,CONFIGURACAO!$C$41*CONFIGURACAO!$C$31,W59*CONFIGURACAO!$C$31)),'PI AREA  P100'!W59*CONFIGURACAO!$C$31))</f>
        <v>0</v>
      </c>
      <c r="AN59" s="38">
        <f>IF(X59=0,0,IF(CONFIGURACAO!$C$39="SIM",(IF(X59&gt;CONFIGURACAO!$C$40,CONFIGURACAO!$C$40*CONFIGURACAO!$C$32,X59*CONFIGURACAO!$C$32)),'PI AREA  P100'!X59*CONFIGURACAO!$C$32))</f>
        <v>0</v>
      </c>
      <c r="AO59" s="38">
        <f>IFERROR(IF(M59&gt;0,(Y59*CONFIGURACAO!$C$33)+(Z59*CONFIGURACAO!$C$34)+(AA59*CONFIGURACAO!$C$35)+(AB59*CONFIGURACAO!$C$36),""),"")</f>
        <v>0</v>
      </c>
      <c r="AP59" s="38">
        <f>IF(AA59=0,0,IF(CONFIGURACAO!$C$46="SIM",(IF(AA59&gt;CONFIGURACAO!$C$47,CONFIGURACAO!$C$47*CONFIGURACAO!$C$35,AA59*CONFIGURACAO!$C$35)),'PI AREA  P100'!AA59*CONFIGURACAO!$C$35))</f>
        <v>0</v>
      </c>
      <c r="AQ59" s="38">
        <f>IF(AB59=0,0,IF(CONFIGURACAO!$C$44="SIM",(IF(AB59&gt;CONFIGURACAO!$C$45,CONFIGURACAO!$C$45*CONFIGURACAO!$C$36,AB59*CONFIGURACAO!$C$36)),'PI AREA  P100'!AB59*CONFIGURACAO!$C$36))</f>
        <v>0</v>
      </c>
      <c r="AR59" s="38">
        <f t="shared" si="20"/>
        <v>320</v>
      </c>
      <c r="AS59" s="68">
        <f>IF(AR59="","",$AR59-(($AS$2/CONFIGURACAO!$C$6)*$M59))</f>
        <v>245</v>
      </c>
      <c r="AT59" s="73">
        <f t="shared" si="2"/>
        <v>3</v>
      </c>
      <c r="AU59" s="75">
        <f>IF(AR59="","",$AR59-(($AU$2/CONFIGURACAO!$C$6)*$M59))</f>
        <v>195</v>
      </c>
      <c r="AV59" s="76">
        <f t="shared" si="3"/>
        <v>4</v>
      </c>
      <c r="AW59" s="74">
        <f>IF(AR59="","",$AR59-(($AW$2/CONFIGURACAO!$C$6)*$M59))</f>
        <v>145</v>
      </c>
      <c r="AX59" s="72">
        <f t="shared" si="4"/>
        <v>5</v>
      </c>
      <c r="AZ59" s="39">
        <f t="shared" si="5"/>
        <v>2.7028625003167418E-2</v>
      </c>
      <c r="BA59" s="146">
        <f t="shared" si="6"/>
        <v>7</v>
      </c>
      <c r="BB59" s="146">
        <f t="shared" si="7"/>
        <v>798</v>
      </c>
      <c r="BC59" s="32">
        <f t="shared" si="8"/>
        <v>862</v>
      </c>
      <c r="BD59" s="148"/>
      <c r="BE59" s="40">
        <f t="shared" si="9"/>
        <v>0</v>
      </c>
      <c r="BF59" s="40">
        <f t="shared" si="10"/>
        <v>0</v>
      </c>
      <c r="BG59" s="40">
        <f t="shared" si="11"/>
        <v>5.1387461459403906E-2</v>
      </c>
      <c r="BH59" s="40">
        <f t="shared" si="12"/>
        <v>0.20210185933710592</v>
      </c>
      <c r="BI59" s="40">
        <f t="shared" si="13"/>
        <v>0</v>
      </c>
      <c r="BJ59" s="40">
        <f t="shared" si="14"/>
        <v>0</v>
      </c>
      <c r="BK59" s="40">
        <f t="shared" si="15"/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 s="42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</row>
    <row r="60" spans="1:124" s="32" customFormat="1" x14ac:dyDescent="0.2">
      <c r="A60" s="124" t="str">
        <f>CONFIGURACAO!$C$4</f>
        <v>AREA 21</v>
      </c>
      <c r="B60" s="125">
        <v>58</v>
      </c>
      <c r="C60" s="249" t="s">
        <v>283</v>
      </c>
      <c r="D60" s="126">
        <f t="shared" si="16"/>
        <v>4</v>
      </c>
      <c r="E60" s="250" t="s">
        <v>395</v>
      </c>
      <c r="F60" s="250">
        <v>1</v>
      </c>
      <c r="G60" s="250">
        <v>1</v>
      </c>
      <c r="H60" s="250">
        <v>1</v>
      </c>
      <c r="I60" s="250">
        <v>1</v>
      </c>
      <c r="J60" s="235"/>
      <c r="K60" s="94"/>
      <c r="L60" s="94"/>
      <c r="M60" s="154">
        <f t="shared" si="17"/>
        <v>4</v>
      </c>
      <c r="N60">
        <v>0</v>
      </c>
      <c r="O60">
        <v>2</v>
      </c>
      <c r="P60">
        <v>7</v>
      </c>
      <c r="Q60">
        <v>4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2</v>
      </c>
      <c r="Z60">
        <v>1</v>
      </c>
      <c r="AA60">
        <v>0</v>
      </c>
      <c r="AB60">
        <v>0</v>
      </c>
      <c r="AC60" s="139">
        <f t="shared" si="0"/>
        <v>2</v>
      </c>
      <c r="AD60" s="140">
        <f t="shared" si="1"/>
        <v>9</v>
      </c>
      <c r="AE60" s="141">
        <f t="shared" si="18"/>
        <v>1</v>
      </c>
      <c r="AF60" s="142">
        <f t="shared" si="19"/>
        <v>3</v>
      </c>
      <c r="AG60" s="278"/>
      <c r="AI60" s="37">
        <f>IFERROR(IF(M60&gt;0,(N60*CONFIGURACAO!$C$20)+(O60*CONFIGURACAO!$C$21)+(P60*CONFIGURACAO!$C$22)+(Q60*CONFIGURACAO!$C$23)+(R60*CONFIGURACAO!$C$24),""),"")</f>
        <v>740</v>
      </c>
      <c r="AJ60" s="38">
        <f>IF(S60=0,0,IF(CONFIGURACAO!$C$15="SIM",(IF(S60&gt;CONFIGURACAO!$C$16,CONFIGURACAO!$C$16*CONFIGURACAO!$C$25,S60*CONFIGURACAO!$C$25)),'PI AREA  P100'!S60*CONFIGURACAO!$C$25))</f>
        <v>0</v>
      </c>
      <c r="AK60" s="38">
        <f>IF(T60=0,0,IF(CONFIGURACAO!$C$17="SIM",(IF(T60&gt;CONFIGURACAO!$C$18,CONFIGURACAO!$C$18*CONFIGURACAO!$C$26,T60*CONFIGURACAO!$C$26)),'PI AREA  P100'!T60*CONFIGURACAO!$C$26))</f>
        <v>0</v>
      </c>
      <c r="AL60" s="38">
        <f>IFERROR(IF(M60&gt;0,(U60*CONFIGURACAO!$C$29)+(V60*CONFIGURACAO!$C$30),""),"")</f>
        <v>200</v>
      </c>
      <c r="AM60" s="38">
        <f>IF(W60=0,0,IF(CONFIGURACAO!$C$41="SIM",(IF(W60&gt;CONFIGURACAO!$C$41,CONFIGURACAO!$C$41*CONFIGURACAO!$C$31,W60*CONFIGURACAO!$C$31)),'PI AREA  P100'!W60*CONFIGURACAO!$C$31))</f>
        <v>0</v>
      </c>
      <c r="AN60" s="38">
        <f>IF(X60=0,0,IF(CONFIGURACAO!$C$39="SIM",(IF(X60&gt;CONFIGURACAO!$C$40,CONFIGURACAO!$C$40*CONFIGURACAO!$C$32,X60*CONFIGURACAO!$C$32)),'PI AREA  P100'!X60*CONFIGURACAO!$C$32))</f>
        <v>0</v>
      </c>
      <c r="AO60" s="38">
        <f>IFERROR(IF(M60&gt;0,(Y60*CONFIGURACAO!$C$33)+(Z60*CONFIGURACAO!$C$34)+(AA60*CONFIGURACAO!$C$35)+(AB60*CONFIGURACAO!$C$36),""),"")</f>
        <v>250</v>
      </c>
      <c r="AP60" s="38">
        <f>IF(AA60=0,0,IF(CONFIGURACAO!$C$46="SIM",(IF(AA60&gt;CONFIGURACAO!$C$47,CONFIGURACAO!$C$47*CONFIGURACAO!$C$35,AA60*CONFIGURACAO!$C$35)),'PI AREA  P100'!AA60*CONFIGURACAO!$C$35))</f>
        <v>0</v>
      </c>
      <c r="AQ60" s="38">
        <f>IF(AB60=0,0,IF(CONFIGURACAO!$C$44="SIM",(IF(AB60&gt;CONFIGURACAO!$C$45,CONFIGURACAO!$C$45*CONFIGURACAO!$C$36,AB60*CONFIGURACAO!$C$36)),'PI AREA  P100'!AB60*CONFIGURACAO!$C$36))</f>
        <v>0</v>
      </c>
      <c r="AR60" s="38">
        <f t="shared" si="20"/>
        <v>1190</v>
      </c>
      <c r="AS60" s="68">
        <f>IF(AR60="","",$AR60-(($AS$2/CONFIGURACAO!$C$6)*$M60))</f>
        <v>890</v>
      </c>
      <c r="AT60" s="73">
        <f t="shared" si="2"/>
        <v>3</v>
      </c>
      <c r="AU60" s="75">
        <f>IF(AR60="","",$AR60-(($AU$2/CONFIGURACAO!$C$6)*$M60))</f>
        <v>690</v>
      </c>
      <c r="AV60" s="76">
        <f t="shared" si="3"/>
        <v>4</v>
      </c>
      <c r="AW60" s="74">
        <f>IF(AR60="","",$AR60-(($AW$2/CONFIGURACAO!$C$6)*$M60))</f>
        <v>490</v>
      </c>
      <c r="AX60" s="72">
        <f t="shared" si="4"/>
        <v>5</v>
      </c>
      <c r="AZ60" s="39">
        <f t="shared" si="5"/>
        <v>0.10051269923052883</v>
      </c>
      <c r="BA60" s="146">
        <f t="shared" si="6"/>
        <v>17</v>
      </c>
      <c r="BB60" s="146">
        <f t="shared" si="7"/>
        <v>454</v>
      </c>
      <c r="BC60" s="32">
        <f t="shared" si="8"/>
        <v>358</v>
      </c>
      <c r="BD60" s="148"/>
      <c r="BE60" s="40">
        <f t="shared" si="9"/>
        <v>0</v>
      </c>
      <c r="BF60" s="40">
        <f t="shared" si="10"/>
        <v>7.716049382716049E-2</v>
      </c>
      <c r="BG60" s="40">
        <f t="shared" si="11"/>
        <v>0.17985611510791369</v>
      </c>
      <c r="BH60" s="40">
        <f t="shared" si="12"/>
        <v>0.16168148746968472</v>
      </c>
      <c r="BI60" s="40">
        <f t="shared" si="13"/>
        <v>0</v>
      </c>
      <c r="BJ60" s="40">
        <f t="shared" si="14"/>
        <v>0</v>
      </c>
      <c r="BK60" s="40">
        <f t="shared" si="15"/>
        <v>0</v>
      </c>
      <c r="BL60">
        <v>1</v>
      </c>
      <c r="BM60">
        <v>0</v>
      </c>
      <c r="BN60">
        <v>0</v>
      </c>
      <c r="BO60">
        <v>0</v>
      </c>
      <c r="BP60">
        <v>2</v>
      </c>
      <c r="BQ60">
        <v>1</v>
      </c>
      <c r="BR60">
        <v>0</v>
      </c>
      <c r="BS60">
        <v>0</v>
      </c>
      <c r="BT60" s="42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</row>
    <row r="61" spans="1:124" s="32" customFormat="1" x14ac:dyDescent="0.2">
      <c r="A61" s="124" t="str">
        <f>CONFIGURACAO!$C$4</f>
        <v>AREA 21</v>
      </c>
      <c r="B61" s="125">
        <v>59</v>
      </c>
      <c r="C61" s="249" t="s">
        <v>283</v>
      </c>
      <c r="D61" s="126">
        <f t="shared" si="16"/>
        <v>5</v>
      </c>
      <c r="E61" s="250" t="s">
        <v>396</v>
      </c>
      <c r="F61" s="250">
        <v>0</v>
      </c>
      <c r="G61" s="250">
        <v>0</v>
      </c>
      <c r="H61" s="250">
        <v>0</v>
      </c>
      <c r="I61" s="250">
        <v>1</v>
      </c>
      <c r="J61" s="235"/>
      <c r="K61" s="94"/>
      <c r="L61" s="94"/>
      <c r="M61" s="154">
        <f t="shared" si="17"/>
        <v>1</v>
      </c>
      <c r="N61">
        <v>0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 s="139">
        <f t="shared" si="0"/>
        <v>0</v>
      </c>
      <c r="AD61" s="140">
        <f t="shared" si="1"/>
        <v>1</v>
      </c>
      <c r="AE61" s="141">
        <f t="shared" si="18"/>
        <v>0</v>
      </c>
      <c r="AF61" s="142">
        <f t="shared" si="19"/>
        <v>1</v>
      </c>
      <c r="AG61" s="278"/>
      <c r="AI61" s="37">
        <f>IFERROR(IF(M61&gt;0,(N61*CONFIGURACAO!$C$20)+(O61*CONFIGURACAO!$C$21)+(P61*CONFIGURACAO!$C$22)+(Q61*CONFIGURACAO!$C$23)+(R61*CONFIGURACAO!$C$24),""),"")</f>
        <v>100</v>
      </c>
      <c r="AJ61" s="38">
        <f>IF(S61=0,0,IF(CONFIGURACAO!$C$15="SIM",(IF(S61&gt;CONFIGURACAO!$C$16,CONFIGURACAO!$C$16*CONFIGURACAO!$C$25,S61*CONFIGURACAO!$C$25)),'PI AREA  P100'!S61*CONFIGURACAO!$C$25))</f>
        <v>0</v>
      </c>
      <c r="AK61" s="38">
        <f>IF(T61=0,0,IF(CONFIGURACAO!$C$17="SIM",(IF(T61&gt;CONFIGURACAO!$C$18,CONFIGURACAO!$C$18*CONFIGURACAO!$C$26,T61*CONFIGURACAO!$C$26)),'PI AREA  P100'!T61*CONFIGURACAO!$C$26))</f>
        <v>0</v>
      </c>
      <c r="AL61" s="38">
        <f>IFERROR(IF(M61&gt;0,(U61*CONFIGURACAO!$C$29)+(V61*CONFIGURACAO!$C$30),""),"")</f>
        <v>0</v>
      </c>
      <c r="AM61" s="38">
        <f>IF(W61=0,0,IF(CONFIGURACAO!$C$41="SIM",(IF(W61&gt;CONFIGURACAO!$C$41,CONFIGURACAO!$C$41*CONFIGURACAO!$C$31,W61*CONFIGURACAO!$C$31)),'PI AREA  P100'!W61*CONFIGURACAO!$C$31))</f>
        <v>0</v>
      </c>
      <c r="AN61" s="38">
        <f>IF(X61=0,0,IF(CONFIGURACAO!$C$39="SIM",(IF(X61&gt;CONFIGURACAO!$C$40,CONFIGURACAO!$C$40*CONFIGURACAO!$C$32,X61*CONFIGURACAO!$C$32)),'PI AREA  P100'!X61*CONFIGURACAO!$C$32))</f>
        <v>0</v>
      </c>
      <c r="AO61" s="38">
        <f>IFERROR(IF(M61&gt;0,(Y61*CONFIGURACAO!$C$33)+(Z61*CONFIGURACAO!$C$34)+(AA61*CONFIGURACAO!$C$35)+(AB61*CONFIGURACAO!$C$36),""),"")</f>
        <v>50</v>
      </c>
      <c r="AP61" s="38">
        <f>IF(AA61=0,0,IF(CONFIGURACAO!$C$46="SIM",(IF(AA61&gt;CONFIGURACAO!$C$47,CONFIGURACAO!$C$47*CONFIGURACAO!$C$35,AA61*CONFIGURACAO!$C$35)),'PI AREA  P100'!AA61*CONFIGURACAO!$C$35))</f>
        <v>0</v>
      </c>
      <c r="AQ61" s="38">
        <f>IF(AB61=0,0,IF(CONFIGURACAO!$C$44="SIM",(IF(AB61&gt;CONFIGURACAO!$C$45,CONFIGURACAO!$C$45*CONFIGURACAO!$C$36,AB61*CONFIGURACAO!$C$36)),'PI AREA  P100'!AB61*CONFIGURACAO!$C$36))</f>
        <v>0</v>
      </c>
      <c r="AR61" s="38">
        <f t="shared" si="20"/>
        <v>150</v>
      </c>
      <c r="AS61" s="68">
        <f>IF(AR61="","",$AR61-(($AS$2/CONFIGURACAO!$C$6)*$M61))</f>
        <v>75</v>
      </c>
      <c r="AT61" s="73">
        <f t="shared" si="2"/>
        <v>3</v>
      </c>
      <c r="AU61" s="75">
        <f>IF(AR61="","",$AR61-(($AU$2/CONFIGURACAO!$C$6)*$M61))</f>
        <v>25</v>
      </c>
      <c r="AV61" s="76">
        <f t="shared" si="3"/>
        <v>4</v>
      </c>
      <c r="AW61" s="74">
        <f>IF(AR61="","",$AR61-(($AW$2/CONFIGURACAO!$C$6)*$M61))</f>
        <v>-25</v>
      </c>
      <c r="AX61" s="72" t="str">
        <f t="shared" si="4"/>
        <v>NAO</v>
      </c>
      <c r="AZ61" s="39">
        <f t="shared" si="5"/>
        <v>1.2669667970234725E-2</v>
      </c>
      <c r="BA61" s="146">
        <f t="shared" si="6"/>
        <v>3</v>
      </c>
      <c r="BB61" s="146">
        <f t="shared" si="7"/>
        <v>968</v>
      </c>
      <c r="BC61" s="32">
        <f t="shared" si="8"/>
        <v>1015</v>
      </c>
      <c r="BD61" s="148"/>
      <c r="BE61" s="40">
        <f t="shared" si="9"/>
        <v>0</v>
      </c>
      <c r="BF61" s="40">
        <f t="shared" si="10"/>
        <v>0</v>
      </c>
      <c r="BG61" s="40">
        <f t="shared" si="11"/>
        <v>2.5693730729701953E-2</v>
      </c>
      <c r="BH61" s="40">
        <f t="shared" si="12"/>
        <v>4.042037186742118E-2</v>
      </c>
      <c r="BI61" s="40">
        <f t="shared" si="13"/>
        <v>0</v>
      </c>
      <c r="BJ61" s="40">
        <f t="shared" si="14"/>
        <v>0</v>
      </c>
      <c r="BK61" s="40">
        <f t="shared" si="15"/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 s="42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</row>
    <row r="62" spans="1:124" s="32" customFormat="1" x14ac:dyDescent="0.2">
      <c r="A62" s="124" t="str">
        <f>CONFIGURACAO!$C$4</f>
        <v>AREA 21</v>
      </c>
      <c r="B62" s="125">
        <v>60</v>
      </c>
      <c r="C62" s="249" t="s">
        <v>283</v>
      </c>
      <c r="D62" s="126">
        <f t="shared" si="16"/>
        <v>6</v>
      </c>
      <c r="E62" s="250" t="s">
        <v>397</v>
      </c>
      <c r="F62" s="250">
        <v>1</v>
      </c>
      <c r="G62" s="250">
        <v>1</v>
      </c>
      <c r="H62" s="250">
        <v>1</v>
      </c>
      <c r="I62" s="250">
        <v>1</v>
      </c>
      <c r="J62" s="235"/>
      <c r="K62" s="94"/>
      <c r="L62" s="94"/>
      <c r="M62" s="154">
        <f t="shared" si="17"/>
        <v>4</v>
      </c>
      <c r="N62">
        <v>1</v>
      </c>
      <c r="O62">
        <v>3</v>
      </c>
      <c r="P62">
        <v>15</v>
      </c>
      <c r="Q62">
        <v>10</v>
      </c>
      <c r="R62">
        <v>4</v>
      </c>
      <c r="S62">
        <v>1</v>
      </c>
      <c r="T62">
        <v>0</v>
      </c>
      <c r="U62">
        <v>0</v>
      </c>
      <c r="V62">
        <v>0</v>
      </c>
      <c r="W62">
        <v>1</v>
      </c>
      <c r="X62">
        <v>0</v>
      </c>
      <c r="Y62">
        <v>1</v>
      </c>
      <c r="Z62">
        <v>0</v>
      </c>
      <c r="AA62">
        <v>2</v>
      </c>
      <c r="AB62">
        <v>0</v>
      </c>
      <c r="AC62" s="139">
        <f t="shared" si="0"/>
        <v>4</v>
      </c>
      <c r="AD62" s="140">
        <f t="shared" si="1"/>
        <v>19</v>
      </c>
      <c r="AE62" s="141">
        <f t="shared" si="18"/>
        <v>0</v>
      </c>
      <c r="AF62" s="142">
        <f t="shared" si="19"/>
        <v>1</v>
      </c>
      <c r="AG62" s="278"/>
      <c r="AI62" s="37">
        <f>IFERROR(IF(M62&gt;0,(N62*CONFIGURACAO!$C$20)+(O62*CONFIGURACAO!$C$21)+(P62*CONFIGURACAO!$C$22)+(Q62*CONFIGURACAO!$C$23)+(R62*CONFIGURACAO!$C$24),""),"")</f>
        <v>1720</v>
      </c>
      <c r="AJ62" s="38">
        <f>IF(S62=0,0,IF(CONFIGURACAO!$C$15="SIM",(IF(S62&gt;CONFIGURACAO!$C$16,CONFIGURACAO!$C$16*CONFIGURACAO!$C$25,S62*CONFIGURACAO!$C$25)),'PI AREA  P100'!S62*CONFIGURACAO!$C$25))</f>
        <v>10</v>
      </c>
      <c r="AK62" s="38">
        <f>IF(T62=0,0,IF(CONFIGURACAO!$C$17="SIM",(IF(T62&gt;CONFIGURACAO!$C$18,CONFIGURACAO!$C$18*CONFIGURACAO!$C$26,T62*CONFIGURACAO!$C$26)),'PI AREA  P100'!T62*CONFIGURACAO!$C$26))</f>
        <v>0</v>
      </c>
      <c r="AL62" s="38">
        <f>IFERROR(IF(M62&gt;0,(U62*CONFIGURACAO!$C$29)+(V62*CONFIGURACAO!$C$30),""),"")</f>
        <v>0</v>
      </c>
      <c r="AM62" s="38">
        <f>IF(W62=0,0,IF(CONFIGURACAO!$C$41="SIM",(IF(W62&gt;CONFIGURACAO!$C$41,CONFIGURACAO!$C$41*CONFIGURACAO!$C$31,W62*CONFIGURACAO!$C$31)),'PI AREA  P100'!W62*CONFIGURACAO!$C$31))</f>
        <v>50</v>
      </c>
      <c r="AN62" s="38">
        <f>IF(X62=0,0,IF(CONFIGURACAO!$C$39="SIM",(IF(X62&gt;CONFIGURACAO!$C$40,CONFIGURACAO!$C$40*CONFIGURACAO!$C$32,X62*CONFIGURACAO!$C$32)),'PI AREA  P100'!X62*CONFIGURACAO!$C$32))</f>
        <v>0</v>
      </c>
      <c r="AO62" s="38">
        <f>IFERROR(IF(M62&gt;0,(Y62*CONFIGURACAO!$C$33)+(Z62*CONFIGURACAO!$C$34)+(AA62*CONFIGURACAO!$C$35)+(AB62*CONFIGURACAO!$C$36),""),"")</f>
        <v>150</v>
      </c>
      <c r="AP62" s="38">
        <f>IF(AA62=0,0,IF(CONFIGURACAO!$C$46="SIM",(IF(AA62&gt;CONFIGURACAO!$C$47,CONFIGURACAO!$C$47*CONFIGURACAO!$C$35,AA62*CONFIGURACAO!$C$35)),'PI AREA  P100'!AA62*CONFIGURACAO!$C$35))</f>
        <v>50</v>
      </c>
      <c r="AQ62" s="38">
        <f>IF(AB62=0,0,IF(CONFIGURACAO!$C$44="SIM",(IF(AB62&gt;CONFIGURACAO!$C$45,CONFIGURACAO!$C$45*CONFIGURACAO!$C$36,AB62*CONFIGURACAO!$C$36)),'PI AREA  P100'!AB62*CONFIGURACAO!$C$36))</f>
        <v>0</v>
      </c>
      <c r="AR62" s="38">
        <f t="shared" si="20"/>
        <v>1980</v>
      </c>
      <c r="AS62" s="68">
        <f>IF(AR62="","",$AR62-(($AS$2/CONFIGURACAO!$C$6)*$M62))</f>
        <v>1680</v>
      </c>
      <c r="AT62" s="73">
        <f t="shared" si="2"/>
        <v>3</v>
      </c>
      <c r="AU62" s="75">
        <f>IF(AR62="","",$AR62-(($AU$2/CONFIGURACAO!$C$6)*$M62))</f>
        <v>1480</v>
      </c>
      <c r="AV62" s="76">
        <f t="shared" si="3"/>
        <v>4</v>
      </c>
      <c r="AW62" s="74">
        <f>IF(AR62="","",$AR62-(($AW$2/CONFIGURACAO!$C$6)*$M62))</f>
        <v>1280</v>
      </c>
      <c r="AX62" s="72">
        <f t="shared" si="4"/>
        <v>5</v>
      </c>
      <c r="AZ62" s="39">
        <f t="shared" si="5"/>
        <v>0.1672396172070984</v>
      </c>
      <c r="BA62" s="146">
        <f t="shared" si="6"/>
        <v>38</v>
      </c>
      <c r="BB62" s="146">
        <f t="shared" si="7"/>
        <v>104</v>
      </c>
      <c r="BC62" s="32">
        <f t="shared" si="8"/>
        <v>150</v>
      </c>
      <c r="BD62" s="148"/>
      <c r="BE62" s="40">
        <f t="shared" si="9"/>
        <v>3.7257824143070044E-2</v>
      </c>
      <c r="BF62" s="40">
        <f t="shared" si="10"/>
        <v>0.11574074074074073</v>
      </c>
      <c r="BG62" s="40">
        <f t="shared" si="11"/>
        <v>0.38540596094552931</v>
      </c>
      <c r="BH62" s="40">
        <f t="shared" si="12"/>
        <v>0.40420371867421184</v>
      </c>
      <c r="BI62" s="40">
        <f t="shared" si="13"/>
        <v>0.42643923240938164</v>
      </c>
      <c r="BJ62" s="40">
        <f t="shared" si="14"/>
        <v>9.2421441774491686E-2</v>
      </c>
      <c r="BK62" s="40">
        <f t="shared" si="15"/>
        <v>0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2</v>
      </c>
      <c r="BS62">
        <v>0</v>
      </c>
      <c r="BT62" s="4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</row>
    <row r="63" spans="1:124" s="32" customFormat="1" x14ac:dyDescent="0.2">
      <c r="A63" s="124" t="str">
        <f>CONFIGURACAO!$C$4</f>
        <v>AREA 21</v>
      </c>
      <c r="B63" s="125">
        <v>61</v>
      </c>
      <c r="C63" s="249" t="s">
        <v>283</v>
      </c>
      <c r="D63" s="126">
        <f t="shared" si="16"/>
        <v>7</v>
      </c>
      <c r="E63" s="250" t="s">
        <v>398</v>
      </c>
      <c r="F63" s="250">
        <v>1</v>
      </c>
      <c r="G63" s="250">
        <v>1</v>
      </c>
      <c r="H63" s="250">
        <v>1</v>
      </c>
      <c r="I63" s="250">
        <v>1</v>
      </c>
      <c r="J63" s="235"/>
      <c r="K63" s="94"/>
      <c r="L63" s="94"/>
      <c r="M63" s="154">
        <f t="shared" si="17"/>
        <v>4</v>
      </c>
      <c r="N63">
        <v>0</v>
      </c>
      <c r="O63">
        <v>0</v>
      </c>
      <c r="P63">
        <v>2</v>
      </c>
      <c r="Q63">
        <v>3</v>
      </c>
      <c r="R63">
        <v>0</v>
      </c>
      <c r="S63">
        <v>1</v>
      </c>
      <c r="T63">
        <v>0</v>
      </c>
      <c r="U63">
        <v>0</v>
      </c>
      <c r="V63">
        <v>0</v>
      </c>
      <c r="W63">
        <v>1</v>
      </c>
      <c r="X63">
        <v>2</v>
      </c>
      <c r="Y63">
        <v>1</v>
      </c>
      <c r="Z63">
        <v>0</v>
      </c>
      <c r="AA63">
        <v>2</v>
      </c>
      <c r="AB63">
        <v>3</v>
      </c>
      <c r="AC63" s="139">
        <f t="shared" si="0"/>
        <v>0</v>
      </c>
      <c r="AD63" s="140">
        <f t="shared" si="1"/>
        <v>2</v>
      </c>
      <c r="AE63" s="141">
        <f t="shared" si="18"/>
        <v>0</v>
      </c>
      <c r="AF63" s="142">
        <f t="shared" si="19"/>
        <v>1</v>
      </c>
      <c r="AG63" s="278"/>
      <c r="AI63" s="37">
        <f>IFERROR(IF(M63&gt;0,(N63*CONFIGURACAO!$C$20)+(O63*CONFIGURACAO!$C$21)+(P63*CONFIGURACAO!$C$22)+(Q63*CONFIGURACAO!$C$23)+(R63*CONFIGURACAO!$C$24),""),"")</f>
        <v>240</v>
      </c>
      <c r="AJ63" s="38">
        <f>IF(S63=0,0,IF(CONFIGURACAO!$C$15="SIM",(IF(S63&gt;CONFIGURACAO!$C$16,CONFIGURACAO!$C$16*CONFIGURACAO!$C$25,S63*CONFIGURACAO!$C$25)),'PI AREA  P100'!S63*CONFIGURACAO!$C$25))</f>
        <v>10</v>
      </c>
      <c r="AK63" s="38">
        <f>IF(T63=0,0,IF(CONFIGURACAO!$C$17="SIM",(IF(T63&gt;CONFIGURACAO!$C$18,CONFIGURACAO!$C$18*CONFIGURACAO!$C$26,T63*CONFIGURACAO!$C$26)),'PI AREA  P100'!T63*CONFIGURACAO!$C$26))</f>
        <v>0</v>
      </c>
      <c r="AL63" s="38">
        <f>IFERROR(IF(M63&gt;0,(U63*CONFIGURACAO!$C$29)+(V63*CONFIGURACAO!$C$30),""),"")</f>
        <v>0</v>
      </c>
      <c r="AM63" s="38">
        <f>IF(W63=0,0,IF(CONFIGURACAO!$C$41="SIM",(IF(W63&gt;CONFIGURACAO!$C$41,CONFIGURACAO!$C$41*CONFIGURACAO!$C$31,W63*CONFIGURACAO!$C$31)),'PI AREA  P100'!W63*CONFIGURACAO!$C$31))</f>
        <v>50</v>
      </c>
      <c r="AN63" s="38">
        <f>IF(X63=0,0,IF(CONFIGURACAO!$C$39="SIM",(IF(X63&gt;CONFIGURACAO!$C$40,CONFIGURACAO!$C$40*CONFIGURACAO!$C$32,X63*CONFIGURACAO!$C$32)),'PI AREA  P100'!X63*CONFIGURACAO!$C$32))</f>
        <v>50</v>
      </c>
      <c r="AO63" s="38">
        <f>IFERROR(IF(M63&gt;0,(Y63*CONFIGURACAO!$C$33)+(Z63*CONFIGURACAO!$C$34)+(AA63*CONFIGURACAO!$C$35)+(AB63*CONFIGURACAO!$C$36),""),"")</f>
        <v>180</v>
      </c>
      <c r="AP63" s="38">
        <f>IF(AA63=0,0,IF(CONFIGURACAO!$C$46="SIM",(IF(AA63&gt;CONFIGURACAO!$C$47,CONFIGURACAO!$C$47*CONFIGURACAO!$C$35,AA63*CONFIGURACAO!$C$35)),'PI AREA  P100'!AA63*CONFIGURACAO!$C$35))</f>
        <v>50</v>
      </c>
      <c r="AQ63" s="38">
        <f>IF(AB63=0,0,IF(CONFIGURACAO!$C$44="SIM",(IF(AB63&gt;CONFIGURACAO!$C$45,CONFIGURACAO!$C$45*CONFIGURACAO!$C$36,AB63*CONFIGURACAO!$C$36)),'PI AREA  P100'!AB63*CONFIGURACAO!$C$36))</f>
        <v>20</v>
      </c>
      <c r="AR63" s="38">
        <f t="shared" si="20"/>
        <v>600</v>
      </c>
      <c r="AS63" s="68">
        <f>IF(AR63="","",$AR63-(($AS$2/CONFIGURACAO!$C$6)*$M63))</f>
        <v>300</v>
      </c>
      <c r="AT63" s="73">
        <f t="shared" si="2"/>
        <v>3</v>
      </c>
      <c r="AU63" s="75">
        <f>IF(AR63="","",$AR63-(($AU$2/CONFIGURACAO!$C$6)*$M63))</f>
        <v>100</v>
      </c>
      <c r="AV63" s="76">
        <f t="shared" si="3"/>
        <v>4</v>
      </c>
      <c r="AW63" s="74">
        <f>IF(AR63="","",$AR63-(($AW$2/CONFIGURACAO!$C$6)*$M63))</f>
        <v>-100</v>
      </c>
      <c r="AX63" s="72" t="str">
        <f t="shared" si="4"/>
        <v>NAO</v>
      </c>
      <c r="AZ63" s="39">
        <f t="shared" si="5"/>
        <v>5.06786718809389E-2</v>
      </c>
      <c r="BA63" s="146">
        <f t="shared" si="6"/>
        <v>15</v>
      </c>
      <c r="BB63" s="146">
        <f t="shared" si="7"/>
        <v>522</v>
      </c>
      <c r="BC63" s="32">
        <f t="shared" si="8"/>
        <v>666</v>
      </c>
      <c r="BD63" s="148"/>
      <c r="BE63" s="40">
        <f t="shared" si="9"/>
        <v>0</v>
      </c>
      <c r="BF63" s="40">
        <f t="shared" si="10"/>
        <v>0</v>
      </c>
      <c r="BG63" s="40">
        <f t="shared" si="11"/>
        <v>5.1387461459403906E-2</v>
      </c>
      <c r="BH63" s="40">
        <f t="shared" si="12"/>
        <v>0.12126111560226355</v>
      </c>
      <c r="BI63" s="40">
        <f t="shared" si="13"/>
        <v>0</v>
      </c>
      <c r="BJ63" s="40">
        <f t="shared" si="14"/>
        <v>9.2421441774491686E-2</v>
      </c>
      <c r="BK63" s="40">
        <f t="shared" si="15"/>
        <v>0</v>
      </c>
      <c r="BL63">
        <v>0</v>
      </c>
      <c r="BM63">
        <v>0</v>
      </c>
      <c r="BN63">
        <v>1</v>
      </c>
      <c r="BO63">
        <v>2</v>
      </c>
      <c r="BP63">
        <v>1</v>
      </c>
      <c r="BQ63">
        <v>0</v>
      </c>
      <c r="BR63">
        <v>2</v>
      </c>
      <c r="BS63">
        <v>3</v>
      </c>
      <c r="BT63" s="42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</row>
    <row r="64" spans="1:124" s="32" customFormat="1" x14ac:dyDescent="0.2">
      <c r="A64" s="124" t="str">
        <f>CONFIGURACAO!$C$4</f>
        <v>AREA 21</v>
      </c>
      <c r="B64" s="125">
        <v>62</v>
      </c>
      <c r="C64" s="249" t="s">
        <v>283</v>
      </c>
      <c r="D64" s="126">
        <f t="shared" si="16"/>
        <v>8</v>
      </c>
      <c r="E64" s="250" t="s">
        <v>399</v>
      </c>
      <c r="F64" s="250">
        <v>1</v>
      </c>
      <c r="G64" s="250">
        <v>1</v>
      </c>
      <c r="H64" s="250">
        <v>1</v>
      </c>
      <c r="I64" s="250">
        <v>1</v>
      </c>
      <c r="J64" s="235"/>
      <c r="K64" s="94"/>
      <c r="L64" s="94"/>
      <c r="M64" s="154">
        <f t="shared" si="17"/>
        <v>4</v>
      </c>
      <c r="N64">
        <v>0</v>
      </c>
      <c r="O64">
        <v>1</v>
      </c>
      <c r="P64">
        <v>9</v>
      </c>
      <c r="Q64">
        <v>13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1</v>
      </c>
      <c r="AC64" s="139">
        <f t="shared" si="0"/>
        <v>1</v>
      </c>
      <c r="AD64" s="140">
        <f t="shared" si="1"/>
        <v>10</v>
      </c>
      <c r="AE64" s="141">
        <f t="shared" si="18"/>
        <v>0</v>
      </c>
      <c r="AF64" s="142">
        <f t="shared" si="19"/>
        <v>1</v>
      </c>
      <c r="AG64" s="278"/>
      <c r="AI64" s="37">
        <f>IFERROR(IF(M64&gt;0,(N64*CONFIGURACAO!$C$20)+(O64*CONFIGURACAO!$C$21)+(P64*CONFIGURACAO!$C$22)+(Q64*CONFIGURACAO!$C$23)+(R64*CONFIGURACAO!$C$24),""),"")</f>
        <v>1140</v>
      </c>
      <c r="AJ64" s="38">
        <f>IF(S64=0,0,IF(CONFIGURACAO!$C$15="SIM",(IF(S64&gt;CONFIGURACAO!$C$16,CONFIGURACAO!$C$16*CONFIGURACAO!$C$25,S64*CONFIGURACAO!$C$25)),'PI AREA  P100'!S64*CONFIGURACAO!$C$25))</f>
        <v>10</v>
      </c>
      <c r="AK64" s="38">
        <f>IF(T64=0,0,IF(CONFIGURACAO!$C$17="SIM",(IF(T64&gt;CONFIGURACAO!$C$18,CONFIGURACAO!$C$18*CONFIGURACAO!$C$26,T64*CONFIGURACAO!$C$26)),'PI AREA  P100'!T64*CONFIGURACAO!$C$26))</f>
        <v>0</v>
      </c>
      <c r="AL64" s="38">
        <f>IFERROR(IF(M64&gt;0,(U64*CONFIGURACAO!$C$29)+(V64*CONFIGURACAO!$C$30),""),"")</f>
        <v>0</v>
      </c>
      <c r="AM64" s="38">
        <f>IF(W64=0,0,IF(CONFIGURACAO!$C$41="SIM",(IF(W64&gt;CONFIGURACAO!$C$41,CONFIGURACAO!$C$41*CONFIGURACAO!$C$31,W64*CONFIGURACAO!$C$31)),'PI AREA  P100'!W64*CONFIGURACAO!$C$31))</f>
        <v>0</v>
      </c>
      <c r="AN64" s="38">
        <f>IF(X64=0,0,IF(CONFIGURACAO!$C$39="SIM",(IF(X64&gt;CONFIGURACAO!$C$40,CONFIGURACAO!$C$40*CONFIGURACAO!$C$32,X64*CONFIGURACAO!$C$32)),'PI AREA  P100'!X64*CONFIGURACAO!$C$32))</f>
        <v>0</v>
      </c>
      <c r="AO64" s="38">
        <f>IFERROR(IF(M64&gt;0,(Y64*CONFIGURACAO!$C$33)+(Z64*CONFIGURACAO!$C$34)+(AA64*CONFIGURACAO!$C$35)+(AB64*CONFIGURACAO!$C$36),""),"")</f>
        <v>110</v>
      </c>
      <c r="AP64" s="38">
        <f>IF(AA64=0,0,IF(CONFIGURACAO!$C$46="SIM",(IF(AA64&gt;CONFIGURACAO!$C$47,CONFIGURACAO!$C$47*CONFIGURACAO!$C$35,AA64*CONFIGURACAO!$C$35)),'PI AREA  P100'!AA64*CONFIGURACAO!$C$35))</f>
        <v>0</v>
      </c>
      <c r="AQ64" s="38">
        <f>IF(AB64=0,0,IF(CONFIGURACAO!$C$44="SIM",(IF(AB64&gt;CONFIGURACAO!$C$45,CONFIGURACAO!$C$45*CONFIGURACAO!$C$36,AB64*CONFIGURACAO!$C$36)),'PI AREA  P100'!AB64*CONFIGURACAO!$C$36))</f>
        <v>10</v>
      </c>
      <c r="AR64" s="38">
        <f t="shared" si="20"/>
        <v>1270</v>
      </c>
      <c r="AS64" s="68">
        <f>IF(AR64="","",$AR64-(($AS$2/CONFIGURACAO!$C$6)*$M64))</f>
        <v>970</v>
      </c>
      <c r="AT64" s="73">
        <f t="shared" si="2"/>
        <v>3</v>
      </c>
      <c r="AU64" s="75">
        <f>IF(AR64="","",$AR64-(($AU$2/CONFIGURACAO!$C$6)*$M64))</f>
        <v>770</v>
      </c>
      <c r="AV64" s="76">
        <f t="shared" si="3"/>
        <v>4</v>
      </c>
      <c r="AW64" s="74">
        <f>IF(AR64="","",$AR64-(($AW$2/CONFIGURACAO!$C$6)*$M64))</f>
        <v>570</v>
      </c>
      <c r="AX64" s="72">
        <f t="shared" si="4"/>
        <v>5</v>
      </c>
      <c r="AZ64" s="39">
        <f t="shared" si="5"/>
        <v>0.10726985548132069</v>
      </c>
      <c r="BA64" s="146">
        <f t="shared" si="6"/>
        <v>26</v>
      </c>
      <c r="BB64" s="146">
        <f t="shared" si="7"/>
        <v>246</v>
      </c>
      <c r="BC64" s="32">
        <f t="shared" si="8"/>
        <v>324</v>
      </c>
      <c r="BD64" s="148"/>
      <c r="BE64" s="40">
        <f t="shared" si="9"/>
        <v>0</v>
      </c>
      <c r="BF64" s="40">
        <f t="shared" si="10"/>
        <v>3.8580246913580245E-2</v>
      </c>
      <c r="BG64" s="40">
        <f t="shared" si="11"/>
        <v>0.23124357656731759</v>
      </c>
      <c r="BH64" s="40">
        <f t="shared" si="12"/>
        <v>0.52546483427647539</v>
      </c>
      <c r="BI64" s="40">
        <f t="shared" si="13"/>
        <v>0</v>
      </c>
      <c r="BJ64" s="40">
        <f t="shared" si="14"/>
        <v>9.2421441774491686E-2</v>
      </c>
      <c r="BK64" s="40">
        <f t="shared" si="15"/>
        <v>0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1</v>
      </c>
      <c r="BT64" s="42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</row>
    <row r="65" spans="1:124" s="32" customFormat="1" x14ac:dyDescent="0.2">
      <c r="A65" s="124" t="str">
        <f>CONFIGURACAO!$C$4</f>
        <v>AREA 21</v>
      </c>
      <c r="B65" s="125">
        <v>63</v>
      </c>
      <c r="C65" s="249" t="s">
        <v>283</v>
      </c>
      <c r="D65" s="126">
        <f t="shared" si="16"/>
        <v>9</v>
      </c>
      <c r="E65" s="250" t="s">
        <v>400</v>
      </c>
      <c r="F65" s="250">
        <v>1</v>
      </c>
      <c r="G65" s="250">
        <v>1</v>
      </c>
      <c r="H65" s="250">
        <v>1</v>
      </c>
      <c r="I65" s="250">
        <v>1</v>
      </c>
      <c r="J65" s="235"/>
      <c r="K65" s="94"/>
      <c r="L65" s="94"/>
      <c r="M65" s="154">
        <f t="shared" si="17"/>
        <v>4</v>
      </c>
      <c r="N65">
        <v>0</v>
      </c>
      <c r="O65">
        <v>1</v>
      </c>
      <c r="P65">
        <v>2</v>
      </c>
      <c r="Q65">
        <v>3</v>
      </c>
      <c r="R65">
        <v>3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1</v>
      </c>
      <c r="Z65">
        <v>0</v>
      </c>
      <c r="AA65">
        <v>1</v>
      </c>
      <c r="AB65">
        <v>0</v>
      </c>
      <c r="AC65" s="139">
        <f t="shared" si="0"/>
        <v>1</v>
      </c>
      <c r="AD65" s="140">
        <f t="shared" si="1"/>
        <v>3</v>
      </c>
      <c r="AE65" s="141">
        <f t="shared" si="18"/>
        <v>0</v>
      </c>
      <c r="AF65" s="142">
        <f t="shared" si="19"/>
        <v>1</v>
      </c>
      <c r="AG65" s="278"/>
      <c r="AI65" s="37">
        <f>IFERROR(IF(M65&gt;0,(N65*CONFIGURACAO!$C$20)+(O65*CONFIGURACAO!$C$21)+(P65*CONFIGURACAO!$C$22)+(Q65*CONFIGURACAO!$C$23)+(R65*CONFIGURACAO!$C$24),""),"")</f>
        <v>380</v>
      </c>
      <c r="AJ65" s="38">
        <f>IF(S65=0,0,IF(CONFIGURACAO!$C$15="SIM",(IF(S65&gt;CONFIGURACAO!$C$16,CONFIGURACAO!$C$16*CONFIGURACAO!$C$25,S65*CONFIGURACAO!$C$25)),'PI AREA  P100'!S65*CONFIGURACAO!$C$25))</f>
        <v>0</v>
      </c>
      <c r="AK65" s="38">
        <f>IF(T65=0,0,IF(CONFIGURACAO!$C$17="SIM",(IF(T65&gt;CONFIGURACAO!$C$18,CONFIGURACAO!$C$18*CONFIGURACAO!$C$26,T65*CONFIGURACAO!$C$26)),'PI AREA  P100'!T65*CONFIGURACAO!$C$26))</f>
        <v>0</v>
      </c>
      <c r="AL65" s="38">
        <f>IFERROR(IF(M65&gt;0,(U65*CONFIGURACAO!$C$29)+(V65*CONFIGURACAO!$C$30),""),"")</f>
        <v>0</v>
      </c>
      <c r="AM65" s="38">
        <f>IF(W65=0,0,IF(CONFIGURACAO!$C$41="SIM",(IF(W65&gt;CONFIGURACAO!$C$41,CONFIGURACAO!$C$41*CONFIGURACAO!$C$31,W65*CONFIGURACAO!$C$31)),'PI AREA  P100'!W65*CONFIGURACAO!$C$31))</f>
        <v>50</v>
      </c>
      <c r="AN65" s="38">
        <f>IF(X65=0,0,IF(CONFIGURACAO!$C$39="SIM",(IF(X65&gt;CONFIGURACAO!$C$40,CONFIGURACAO!$C$40*CONFIGURACAO!$C$32,X65*CONFIGURACAO!$C$32)),'PI AREA  P100'!X65*CONFIGURACAO!$C$32))</f>
        <v>0</v>
      </c>
      <c r="AO65" s="38">
        <f>IFERROR(IF(M65&gt;0,(Y65*CONFIGURACAO!$C$33)+(Z65*CONFIGURACAO!$C$34)+(AA65*CONFIGURACAO!$C$35)+(AB65*CONFIGURACAO!$C$36),""),"")</f>
        <v>125</v>
      </c>
      <c r="AP65" s="38">
        <f>IF(AA65=0,0,IF(CONFIGURACAO!$C$46="SIM",(IF(AA65&gt;CONFIGURACAO!$C$47,CONFIGURACAO!$C$47*CONFIGURACAO!$C$35,AA65*CONFIGURACAO!$C$35)),'PI AREA  P100'!AA65*CONFIGURACAO!$C$35))</f>
        <v>25</v>
      </c>
      <c r="AQ65" s="38">
        <f>IF(AB65=0,0,IF(CONFIGURACAO!$C$44="SIM",(IF(AB65&gt;CONFIGURACAO!$C$45,CONFIGURACAO!$C$45*CONFIGURACAO!$C$36,AB65*CONFIGURACAO!$C$36)),'PI AREA  P100'!AB65*CONFIGURACAO!$C$36))</f>
        <v>0</v>
      </c>
      <c r="AR65" s="38">
        <f t="shared" si="20"/>
        <v>580</v>
      </c>
      <c r="AS65" s="68">
        <f>IF(AR65="","",$AR65-(($AS$2/CONFIGURACAO!$C$6)*$M65))</f>
        <v>280</v>
      </c>
      <c r="AT65" s="73">
        <f t="shared" si="2"/>
        <v>3</v>
      </c>
      <c r="AU65" s="75">
        <f>IF(AR65="","",$AR65-(($AU$2/CONFIGURACAO!$C$6)*$M65))</f>
        <v>80</v>
      </c>
      <c r="AV65" s="76">
        <f t="shared" si="3"/>
        <v>4</v>
      </c>
      <c r="AW65" s="74">
        <f>IF(AR65="","",$AR65-(($AW$2/CONFIGURACAO!$C$6)*$M65))</f>
        <v>-120</v>
      </c>
      <c r="AX65" s="72" t="str">
        <f t="shared" si="4"/>
        <v>NAO</v>
      </c>
      <c r="AZ65" s="39">
        <f t="shared" si="5"/>
        <v>4.8989382818240938E-2</v>
      </c>
      <c r="BA65" s="146">
        <f t="shared" si="6"/>
        <v>12</v>
      </c>
      <c r="BB65" s="146">
        <f t="shared" si="7"/>
        <v>629</v>
      </c>
      <c r="BC65" s="32">
        <f t="shared" si="8"/>
        <v>680</v>
      </c>
      <c r="BD65" s="148"/>
      <c r="BE65" s="40">
        <f t="shared" si="9"/>
        <v>0</v>
      </c>
      <c r="BF65" s="40">
        <f t="shared" si="10"/>
        <v>3.8580246913580245E-2</v>
      </c>
      <c r="BG65" s="40">
        <f t="shared" si="11"/>
        <v>5.1387461459403906E-2</v>
      </c>
      <c r="BH65" s="40">
        <f t="shared" si="12"/>
        <v>0.12126111560226355</v>
      </c>
      <c r="BI65" s="40">
        <f t="shared" si="13"/>
        <v>0.31982942430703626</v>
      </c>
      <c r="BJ65" s="40">
        <f t="shared" si="14"/>
        <v>0</v>
      </c>
      <c r="BK65" s="40">
        <f t="shared" si="15"/>
        <v>0</v>
      </c>
      <c r="BL65">
        <v>0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 s="42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</row>
    <row r="66" spans="1:124" s="32" customFormat="1" x14ac:dyDescent="0.2">
      <c r="A66" s="124" t="str">
        <f>CONFIGURACAO!$C$4</f>
        <v>AREA 21</v>
      </c>
      <c r="B66" s="125">
        <v>64</v>
      </c>
      <c r="C66" s="249" t="s">
        <v>283</v>
      </c>
      <c r="D66" s="126">
        <f t="shared" si="16"/>
        <v>10</v>
      </c>
      <c r="E66" s="250" t="s">
        <v>401</v>
      </c>
      <c r="F66" s="250">
        <v>1</v>
      </c>
      <c r="G66" s="250">
        <v>1</v>
      </c>
      <c r="H66" s="250">
        <v>1</v>
      </c>
      <c r="I66" s="250">
        <v>1</v>
      </c>
      <c r="J66" s="235"/>
      <c r="K66" s="94"/>
      <c r="L66" s="94"/>
      <c r="M66" s="154">
        <f t="shared" si="17"/>
        <v>4</v>
      </c>
      <c r="N66">
        <v>0</v>
      </c>
      <c r="O66">
        <v>2</v>
      </c>
      <c r="P66">
        <v>7</v>
      </c>
      <c r="Q66">
        <v>1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 s="139">
        <f t="shared" si="0"/>
        <v>2</v>
      </c>
      <c r="AD66" s="140">
        <f t="shared" si="1"/>
        <v>9</v>
      </c>
      <c r="AE66" s="141">
        <f t="shared" si="18"/>
        <v>0</v>
      </c>
      <c r="AF66" s="142">
        <f t="shared" si="19"/>
        <v>0</v>
      </c>
      <c r="AG66" s="278"/>
      <c r="AI66" s="37">
        <f>IFERROR(IF(M66&gt;0,(N66*CONFIGURACAO!$C$20)+(O66*CONFIGURACAO!$C$21)+(P66*CONFIGURACAO!$C$22)+(Q66*CONFIGURACAO!$C$23)+(R66*CONFIGURACAO!$C$24),""),"")</f>
        <v>640</v>
      </c>
      <c r="AJ66" s="38">
        <f>IF(S66=0,0,IF(CONFIGURACAO!$C$15="SIM",(IF(S66&gt;CONFIGURACAO!$C$16,CONFIGURACAO!$C$16*CONFIGURACAO!$C$25,S66*CONFIGURACAO!$C$25)),'PI AREA  P100'!S66*CONFIGURACAO!$C$25))</f>
        <v>0</v>
      </c>
      <c r="AK66" s="38">
        <f>IF(T66=0,0,IF(CONFIGURACAO!$C$17="SIM",(IF(T66&gt;CONFIGURACAO!$C$18,CONFIGURACAO!$C$18*CONFIGURACAO!$C$26,T66*CONFIGURACAO!$C$26)),'PI AREA  P100'!T66*CONFIGURACAO!$C$26))</f>
        <v>0</v>
      </c>
      <c r="AL66" s="38">
        <f>IFERROR(IF(M66&gt;0,(U66*CONFIGURACAO!$C$29)+(V66*CONFIGURACAO!$C$30),""),"")</f>
        <v>0</v>
      </c>
      <c r="AM66" s="38">
        <f>IF(W66=0,0,IF(CONFIGURACAO!$C$41="SIM",(IF(W66&gt;CONFIGURACAO!$C$41,CONFIGURACAO!$C$41*CONFIGURACAO!$C$31,W66*CONFIGURACAO!$C$31)),'PI AREA  P100'!W66*CONFIGURACAO!$C$31))</f>
        <v>0</v>
      </c>
      <c r="AN66" s="38">
        <f>IF(X66=0,0,IF(CONFIGURACAO!$C$39="SIM",(IF(X66&gt;CONFIGURACAO!$C$40,CONFIGURACAO!$C$40*CONFIGURACAO!$C$32,X66*CONFIGURACAO!$C$32)),'PI AREA  P100'!X66*CONFIGURACAO!$C$32))</f>
        <v>0</v>
      </c>
      <c r="AO66" s="38">
        <f>IFERROR(IF(M66&gt;0,(Y66*CONFIGURACAO!$C$33)+(Z66*CONFIGURACAO!$C$34)+(AA66*CONFIGURACAO!$C$35)+(AB66*CONFIGURACAO!$C$36),""),"")</f>
        <v>0</v>
      </c>
      <c r="AP66" s="38">
        <f>IF(AA66=0,0,IF(CONFIGURACAO!$C$46="SIM",(IF(AA66&gt;CONFIGURACAO!$C$47,CONFIGURACAO!$C$47*CONFIGURACAO!$C$35,AA66*CONFIGURACAO!$C$35)),'PI AREA  P100'!AA66*CONFIGURACAO!$C$35))</f>
        <v>0</v>
      </c>
      <c r="AQ66" s="38">
        <f>IF(AB66=0,0,IF(CONFIGURACAO!$C$44="SIM",(IF(AB66&gt;CONFIGURACAO!$C$45,CONFIGURACAO!$C$45*CONFIGURACAO!$C$36,AB66*CONFIGURACAO!$C$36)),'PI AREA  P100'!AB66*CONFIGURACAO!$C$36))</f>
        <v>0</v>
      </c>
      <c r="AR66" s="38">
        <f t="shared" si="20"/>
        <v>640</v>
      </c>
      <c r="AS66" s="68">
        <f>IF(AR66="","",$AR66-(($AS$2/CONFIGURACAO!$C$6)*$M66))</f>
        <v>340</v>
      </c>
      <c r="AT66" s="73">
        <f t="shared" si="2"/>
        <v>3</v>
      </c>
      <c r="AU66" s="75">
        <f>IF(AR66="","",$AR66-(($AU$2/CONFIGURACAO!$C$6)*$M66))</f>
        <v>140</v>
      </c>
      <c r="AV66" s="76">
        <f t="shared" si="3"/>
        <v>4</v>
      </c>
      <c r="AW66" s="74">
        <f>IF(AR66="","",$AR66-(($AW$2/CONFIGURACAO!$C$6)*$M66))</f>
        <v>-60</v>
      </c>
      <c r="AX66" s="72" t="str">
        <f t="shared" si="4"/>
        <v>NAO</v>
      </c>
      <c r="AZ66" s="39">
        <f t="shared" si="5"/>
        <v>5.4057250006334837E-2</v>
      </c>
      <c r="BA66" s="146">
        <f t="shared" si="6"/>
        <v>11</v>
      </c>
      <c r="BB66" s="146">
        <f t="shared" si="7"/>
        <v>663</v>
      </c>
      <c r="BC66" s="32">
        <f t="shared" si="8"/>
        <v>640</v>
      </c>
      <c r="BD66" s="148"/>
      <c r="BE66" s="40">
        <f t="shared" si="9"/>
        <v>0</v>
      </c>
      <c r="BF66" s="40">
        <f t="shared" si="10"/>
        <v>7.716049382716049E-2</v>
      </c>
      <c r="BG66" s="40">
        <f t="shared" si="11"/>
        <v>0.17985611510791369</v>
      </c>
      <c r="BH66" s="40">
        <f t="shared" si="12"/>
        <v>4.042037186742118E-2</v>
      </c>
      <c r="BI66" s="40">
        <f t="shared" si="13"/>
        <v>0.10660980810234541</v>
      </c>
      <c r="BJ66" s="40">
        <f t="shared" si="14"/>
        <v>0</v>
      </c>
      <c r="BK66" s="40">
        <f t="shared" si="15"/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 s="42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</row>
    <row r="67" spans="1:124" s="32" customFormat="1" x14ac:dyDescent="0.2">
      <c r="A67" s="124" t="str">
        <f>CONFIGURACAO!$C$4</f>
        <v>AREA 21</v>
      </c>
      <c r="B67" s="125">
        <v>65</v>
      </c>
      <c r="C67" s="249" t="s">
        <v>283</v>
      </c>
      <c r="D67" s="126">
        <f t="shared" si="16"/>
        <v>11</v>
      </c>
      <c r="E67" s="250" t="s">
        <v>402</v>
      </c>
      <c r="F67" s="250">
        <v>0</v>
      </c>
      <c r="G67" s="250">
        <v>0</v>
      </c>
      <c r="H67" s="250">
        <v>0</v>
      </c>
      <c r="I67" s="250">
        <v>1</v>
      </c>
      <c r="J67" s="235"/>
      <c r="K67" s="94"/>
      <c r="L67" s="94"/>
      <c r="M67" s="154">
        <f t="shared" si="17"/>
        <v>1</v>
      </c>
      <c r="N67">
        <v>0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s="139">
        <f t="shared" ref="AC67:AC130" si="21">IFERROR((N67+O67),"")</f>
        <v>1</v>
      </c>
      <c r="AD67" s="140">
        <f t="shared" ref="AD67:AD130" si="22">IFERROR(AC67+P67,"")</f>
        <v>2</v>
      </c>
      <c r="AE67" s="141">
        <f t="shared" si="18"/>
        <v>0</v>
      </c>
      <c r="AF67" s="142">
        <f t="shared" si="19"/>
        <v>0</v>
      </c>
      <c r="AG67" s="278"/>
      <c r="AI67" s="37">
        <f>IFERROR(IF(M67&gt;0,(N67*CONFIGURACAO!$C$20)+(O67*CONFIGURACAO!$C$21)+(P67*CONFIGURACAO!$C$22)+(Q67*CONFIGURACAO!$C$23)+(R67*CONFIGURACAO!$C$24),""),"")</f>
        <v>180</v>
      </c>
      <c r="AJ67" s="38">
        <f>IF(S67=0,0,IF(CONFIGURACAO!$C$15="SIM",(IF(S67&gt;CONFIGURACAO!$C$16,CONFIGURACAO!$C$16*CONFIGURACAO!$C$25,S67*CONFIGURACAO!$C$25)),'PI AREA  P100'!S67*CONFIGURACAO!$C$25))</f>
        <v>0</v>
      </c>
      <c r="AK67" s="38">
        <f>IF(T67=0,0,IF(CONFIGURACAO!$C$17="SIM",(IF(T67&gt;CONFIGURACAO!$C$18,CONFIGURACAO!$C$18*CONFIGURACAO!$C$26,T67*CONFIGURACAO!$C$26)),'PI AREA  P100'!T67*CONFIGURACAO!$C$26))</f>
        <v>0</v>
      </c>
      <c r="AL67" s="38">
        <f>IFERROR(IF(M67&gt;0,(U67*CONFIGURACAO!$C$29)+(V67*CONFIGURACAO!$C$30),""),"")</f>
        <v>0</v>
      </c>
      <c r="AM67" s="38">
        <f>IF(W67=0,0,IF(CONFIGURACAO!$C$41="SIM",(IF(W67&gt;CONFIGURACAO!$C$41,CONFIGURACAO!$C$41*CONFIGURACAO!$C$31,W67*CONFIGURACAO!$C$31)),'PI AREA  P100'!W67*CONFIGURACAO!$C$31))</f>
        <v>0</v>
      </c>
      <c r="AN67" s="38">
        <f>IF(X67=0,0,IF(CONFIGURACAO!$C$39="SIM",(IF(X67&gt;CONFIGURACAO!$C$40,CONFIGURACAO!$C$40*CONFIGURACAO!$C$32,X67*CONFIGURACAO!$C$32)),'PI AREA  P100'!X67*CONFIGURACAO!$C$32))</f>
        <v>0</v>
      </c>
      <c r="AO67" s="38">
        <f>IFERROR(IF(M67&gt;0,(Y67*CONFIGURACAO!$C$33)+(Z67*CONFIGURACAO!$C$34)+(AA67*CONFIGURACAO!$C$35)+(AB67*CONFIGURACAO!$C$36),""),"")</f>
        <v>0</v>
      </c>
      <c r="AP67" s="38">
        <f>IF(AA67=0,0,IF(CONFIGURACAO!$C$46="SIM",(IF(AA67&gt;CONFIGURACAO!$C$47,CONFIGURACAO!$C$47*CONFIGURACAO!$C$35,AA67*CONFIGURACAO!$C$35)),'PI AREA  P100'!AA67*CONFIGURACAO!$C$35))</f>
        <v>0</v>
      </c>
      <c r="AQ67" s="38">
        <f>IF(AB67=0,0,IF(CONFIGURACAO!$C$44="SIM",(IF(AB67&gt;CONFIGURACAO!$C$45,CONFIGURACAO!$C$45*CONFIGURACAO!$C$36,AB67*CONFIGURACAO!$C$36)),'PI AREA  P100'!AB67*CONFIGURACAO!$C$36))</f>
        <v>0</v>
      </c>
      <c r="AR67" s="38">
        <f t="shared" si="20"/>
        <v>180</v>
      </c>
      <c r="AS67" s="68">
        <f>IF(AR67="","",$AR67-(($AS$2/CONFIGURACAO!$C$6)*$M67))</f>
        <v>105</v>
      </c>
      <c r="AT67" s="73">
        <f t="shared" ref="AT67:AT130" si="23">IF(M67="","",IF(AS67&gt;=0,3,"NAO"))</f>
        <v>3</v>
      </c>
      <c r="AU67" s="75">
        <f>IF(AR67="","",$AR67-(($AU$2/CONFIGURACAO!$C$6)*$M67))</f>
        <v>55</v>
      </c>
      <c r="AV67" s="76">
        <f t="shared" ref="AV67:AV130" si="24">IF(M67=""," ",IF(AU67&gt;=0,4,"NAO"))</f>
        <v>4</v>
      </c>
      <c r="AW67" s="74">
        <f>IF(AR67="","",$AR67-(($AW$2/CONFIGURACAO!$C$6)*$M67))</f>
        <v>5</v>
      </c>
      <c r="AX67" s="72">
        <f t="shared" ref="AX67:AX130" si="25">IF(M67="","",IF(AW67&gt;=0,5,"NAO"))</f>
        <v>5</v>
      </c>
      <c r="AZ67" s="39">
        <f t="shared" ref="AZ67:AZ130" si="26">IF(AR67="","",(AR67/(SUM($AR$3:$AR$1204))*100))</f>
        <v>1.5203601564281672E-2</v>
      </c>
      <c r="BA67" s="146">
        <f t="shared" ref="BA67:BA130" si="27">IF(M67="","",SUM(N67:T67,U67:X67,Y67:AB67))</f>
        <v>3</v>
      </c>
      <c r="BB67" s="146">
        <f t="shared" ref="BB67:BB130" si="28">IF(M67="","",RANK(BA67,$BA$3:$BA$1204))</f>
        <v>968</v>
      </c>
      <c r="BC67" s="32">
        <f t="shared" ref="BC67:BC130" si="29">IF(M67="","",RANK(AR67,$AR$3:$AR$1204))</f>
        <v>972</v>
      </c>
      <c r="BD67" s="148"/>
      <c r="BE67" s="40">
        <f t="shared" ref="BE67:BE130" si="30">IF($M67="","",IF(N67="","",(N67/N$1212*100)))</f>
        <v>0</v>
      </c>
      <c r="BF67" s="40">
        <f t="shared" ref="BF67:BF130" si="31">IF($M67="","",IF(O67="","",(O67/O$1212*100)))</f>
        <v>3.8580246913580245E-2</v>
      </c>
      <c r="BG67" s="40">
        <f t="shared" ref="BG67:BG130" si="32">IF($M67="","",IF(P67="","",(P67/P$1212*100)))</f>
        <v>2.5693730729701953E-2</v>
      </c>
      <c r="BH67" s="40">
        <f t="shared" ref="BH67:BH130" si="33">IF($M67="","",IF(Q67="","",(Q67/Q$1212*100)))</f>
        <v>4.042037186742118E-2</v>
      </c>
      <c r="BI67" s="40">
        <f t="shared" ref="BI67:BI130" si="34">IF($M67="","",IF(R67="","",(R67/R$1212*100)))</f>
        <v>0</v>
      </c>
      <c r="BJ67" s="40">
        <f t="shared" ref="BJ67:BJ130" si="35">IF($M67="","",IF(S67="","",(S67/S$1212*100)))</f>
        <v>0</v>
      </c>
      <c r="BK67" s="40">
        <f t="shared" ref="BK67:BK130" si="36">IF($M67="","",IF(T67="","",(T67/T$1212*100)))</f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 s="42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</row>
    <row r="68" spans="1:124" s="32" customFormat="1" x14ac:dyDescent="0.2">
      <c r="A68" s="124" t="str">
        <f>CONFIGURACAO!$C$4</f>
        <v>AREA 21</v>
      </c>
      <c r="B68" s="125">
        <v>66</v>
      </c>
      <c r="C68" s="249" t="s">
        <v>283</v>
      </c>
      <c r="D68" s="126">
        <f t="shared" ref="D68:D131" si="37">IF(C67=C68,D67+1,1)</f>
        <v>12</v>
      </c>
      <c r="E68" s="250" t="s">
        <v>403</v>
      </c>
      <c r="F68" s="250">
        <v>1</v>
      </c>
      <c r="G68" s="250">
        <v>1</v>
      </c>
      <c r="H68" s="250">
        <v>1</v>
      </c>
      <c r="I68" s="250">
        <v>1</v>
      </c>
      <c r="J68" s="235"/>
      <c r="K68" s="94"/>
      <c r="L68" s="94"/>
      <c r="M68" s="154">
        <f t="shared" ref="M68:M131" si="38">IF(SUM(F68:I68)&gt;0,SUM(F68:I68),"")</f>
        <v>4</v>
      </c>
      <c r="N68">
        <v>0</v>
      </c>
      <c r="O68">
        <v>1</v>
      </c>
      <c r="P68">
        <v>5</v>
      </c>
      <c r="Q68">
        <v>4</v>
      </c>
      <c r="R68">
        <v>2</v>
      </c>
      <c r="S68">
        <v>1</v>
      </c>
      <c r="T68">
        <v>3</v>
      </c>
      <c r="U68">
        <v>0</v>
      </c>
      <c r="V68">
        <v>0</v>
      </c>
      <c r="W68">
        <v>0</v>
      </c>
      <c r="X68">
        <v>0</v>
      </c>
      <c r="Y68">
        <v>1</v>
      </c>
      <c r="Z68">
        <v>3</v>
      </c>
      <c r="AA68">
        <v>0</v>
      </c>
      <c r="AB68">
        <v>0</v>
      </c>
      <c r="AC68" s="139">
        <f t="shared" si="21"/>
        <v>1</v>
      </c>
      <c r="AD68" s="140">
        <f t="shared" si="22"/>
        <v>6</v>
      </c>
      <c r="AE68" s="141">
        <f t="shared" ref="AE68:AE131" si="39">IFERROR((U68+V68),"")</f>
        <v>0</v>
      </c>
      <c r="AF68" s="142">
        <f t="shared" ref="AF68:AF131" si="40">IFERROR((Y68+Z68),"")</f>
        <v>4</v>
      </c>
      <c r="AG68" s="278"/>
      <c r="AI68" s="37">
        <f>IFERROR(IF(M68&gt;0,(N68*CONFIGURACAO!$C$20)+(O68*CONFIGURACAO!$C$21)+(P68*CONFIGURACAO!$C$22)+(Q68*CONFIGURACAO!$C$23)+(R68*CONFIGURACAO!$C$24),""),"")</f>
        <v>580</v>
      </c>
      <c r="AJ68" s="38">
        <f>IF(S68=0,0,IF(CONFIGURACAO!$C$15="SIM",(IF(S68&gt;CONFIGURACAO!$C$16,CONFIGURACAO!$C$16*CONFIGURACAO!$C$25,S68*CONFIGURACAO!$C$25)),'PI AREA  P100'!S68*CONFIGURACAO!$C$25))</f>
        <v>10</v>
      </c>
      <c r="AK68" s="38">
        <f>IF(T68=0,0,IF(CONFIGURACAO!$C$17="SIM",(IF(T68&gt;CONFIGURACAO!$C$18,CONFIGURACAO!$C$18*CONFIGURACAO!$C$26,T68*CONFIGURACAO!$C$26)),'PI AREA  P100'!T68*CONFIGURACAO!$C$26))</f>
        <v>15</v>
      </c>
      <c r="AL68" s="38">
        <f>IFERROR(IF(M68&gt;0,(U68*CONFIGURACAO!$C$29)+(V68*CONFIGURACAO!$C$30),""),"")</f>
        <v>0</v>
      </c>
      <c r="AM68" s="38">
        <f>IF(W68=0,0,IF(CONFIGURACAO!$C$41="SIM",(IF(W68&gt;CONFIGURACAO!$C$41,CONFIGURACAO!$C$41*CONFIGURACAO!$C$31,W68*CONFIGURACAO!$C$31)),'PI AREA  P100'!W68*CONFIGURACAO!$C$31))</f>
        <v>0</v>
      </c>
      <c r="AN68" s="38">
        <f>IF(X68=0,0,IF(CONFIGURACAO!$C$39="SIM",(IF(X68&gt;CONFIGURACAO!$C$40,CONFIGURACAO!$C$40*CONFIGURACAO!$C$32,X68*CONFIGURACAO!$C$32)),'PI AREA  P100'!X68*CONFIGURACAO!$C$32))</f>
        <v>0</v>
      </c>
      <c r="AO68" s="38">
        <f>IFERROR(IF(M68&gt;0,(Y68*CONFIGURACAO!$C$33)+(Z68*CONFIGURACAO!$C$34)+(AA68*CONFIGURACAO!$C$35)+(AB68*CONFIGURACAO!$C$36),""),"")</f>
        <v>250</v>
      </c>
      <c r="AP68" s="38">
        <f>IF(AA68=0,0,IF(CONFIGURACAO!$C$46="SIM",(IF(AA68&gt;CONFIGURACAO!$C$47,CONFIGURACAO!$C$47*CONFIGURACAO!$C$35,AA68*CONFIGURACAO!$C$35)),'PI AREA  P100'!AA68*CONFIGURACAO!$C$35))</f>
        <v>0</v>
      </c>
      <c r="AQ68" s="38">
        <f>IF(AB68=0,0,IF(CONFIGURACAO!$C$44="SIM",(IF(AB68&gt;CONFIGURACAO!$C$45,CONFIGURACAO!$C$45*CONFIGURACAO!$C$36,AB68*CONFIGURACAO!$C$36)),'PI AREA  P100'!AB68*CONFIGURACAO!$C$36))</f>
        <v>0</v>
      </c>
      <c r="AR68" s="38">
        <f t="shared" ref="AR68:AR131" si="41">IF(OR(M68=1,M68=2,M68=3,M68=4),SUM(AI68:AQ68),"")</f>
        <v>855</v>
      </c>
      <c r="AS68" s="68">
        <f>IF(AR68="","",$AR68-(($AS$2/CONFIGURACAO!$C$6)*$M68))</f>
        <v>555</v>
      </c>
      <c r="AT68" s="73">
        <f t="shared" si="23"/>
        <v>3</v>
      </c>
      <c r="AU68" s="75">
        <f>IF(AR68="","",$AR68-(($AU$2/CONFIGURACAO!$C$6)*$M68))</f>
        <v>355</v>
      </c>
      <c r="AV68" s="76">
        <f t="shared" si="24"/>
        <v>4</v>
      </c>
      <c r="AW68" s="74">
        <f>IF(AR68="","",$AR68-(($AW$2/CONFIGURACAO!$C$6)*$M68))</f>
        <v>155</v>
      </c>
      <c r="AX68" s="72">
        <f t="shared" si="25"/>
        <v>5</v>
      </c>
      <c r="AZ68" s="39">
        <f t="shared" si="26"/>
        <v>7.2217107430337935E-2</v>
      </c>
      <c r="BA68" s="146">
        <f t="shared" si="27"/>
        <v>20</v>
      </c>
      <c r="BB68" s="146">
        <f t="shared" si="28"/>
        <v>375</v>
      </c>
      <c r="BC68" s="32">
        <f t="shared" si="29"/>
        <v>527</v>
      </c>
      <c r="BD68" s="148"/>
      <c r="BE68" s="40">
        <f t="shared" si="30"/>
        <v>0</v>
      </c>
      <c r="BF68" s="40">
        <f t="shared" si="31"/>
        <v>3.8580246913580245E-2</v>
      </c>
      <c r="BG68" s="40">
        <f t="shared" si="32"/>
        <v>0.12846865364850976</v>
      </c>
      <c r="BH68" s="40">
        <f t="shared" si="33"/>
        <v>0.16168148746968472</v>
      </c>
      <c r="BI68" s="40">
        <f t="shared" si="34"/>
        <v>0.21321961620469082</v>
      </c>
      <c r="BJ68" s="40">
        <f t="shared" si="35"/>
        <v>9.2421441774491686E-2</v>
      </c>
      <c r="BK68" s="40">
        <f t="shared" si="36"/>
        <v>0.4815409309791332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3</v>
      </c>
      <c r="BR68">
        <v>0</v>
      </c>
      <c r="BS68">
        <v>0</v>
      </c>
      <c r="BT68" s="42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</row>
    <row r="69" spans="1:124" s="32" customFormat="1" x14ac:dyDescent="0.2">
      <c r="A69" s="124" t="str">
        <f>CONFIGURACAO!$C$4</f>
        <v>AREA 21</v>
      </c>
      <c r="B69" s="125">
        <v>67</v>
      </c>
      <c r="C69" s="249" t="s">
        <v>284</v>
      </c>
      <c r="D69" s="126">
        <f t="shared" si="37"/>
        <v>1</v>
      </c>
      <c r="E69" s="250" t="s">
        <v>404</v>
      </c>
      <c r="F69" s="250">
        <v>0</v>
      </c>
      <c r="G69" s="250">
        <v>0</v>
      </c>
      <c r="H69" s="250">
        <v>0</v>
      </c>
      <c r="I69" s="250">
        <v>1</v>
      </c>
      <c r="J69" s="87"/>
      <c r="K69" s="94"/>
      <c r="L69" s="94"/>
      <c r="M69" s="154">
        <f t="shared" si="38"/>
        <v>1</v>
      </c>
      <c r="N69">
        <v>0</v>
      </c>
      <c r="O69">
        <v>0</v>
      </c>
      <c r="P69">
        <v>1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s="139">
        <f t="shared" si="21"/>
        <v>0</v>
      </c>
      <c r="AD69" s="140">
        <f t="shared" si="22"/>
        <v>1</v>
      </c>
      <c r="AE69" s="141">
        <f t="shared" si="39"/>
        <v>0</v>
      </c>
      <c r="AF69" s="142">
        <f t="shared" si="40"/>
        <v>0</v>
      </c>
      <c r="AG69" s="278"/>
      <c r="AI69" s="37">
        <f>IFERROR(IF(M69&gt;0,(N69*CONFIGURACAO!$C$20)+(O69*CONFIGURACAO!$C$21)+(P69*CONFIGURACAO!$C$22)+(Q69*CONFIGURACAO!$C$23)+(R69*CONFIGURACAO!$C$24),""),"")</f>
        <v>120</v>
      </c>
      <c r="AJ69" s="38">
        <f>IF(S69=0,0,IF(CONFIGURACAO!$C$15="SIM",(IF(S69&gt;CONFIGURACAO!$C$16,CONFIGURACAO!$C$16*CONFIGURACAO!$C$25,S69*CONFIGURACAO!$C$25)),'PI AREA  P100'!S69*CONFIGURACAO!$C$25))</f>
        <v>0</v>
      </c>
      <c r="AK69" s="38">
        <f>IF(T69=0,0,IF(CONFIGURACAO!$C$17="SIM",(IF(T69&gt;CONFIGURACAO!$C$18,CONFIGURACAO!$C$18*CONFIGURACAO!$C$26,T69*CONFIGURACAO!$C$26)),'PI AREA  P100'!T69*CONFIGURACAO!$C$26))</f>
        <v>0</v>
      </c>
      <c r="AL69" s="38">
        <f>IFERROR(IF(M69&gt;0,(U69*CONFIGURACAO!$C$29)+(V69*CONFIGURACAO!$C$30),""),"")</f>
        <v>0</v>
      </c>
      <c r="AM69" s="38">
        <f>IF(W69=0,0,IF(CONFIGURACAO!$C$41="SIM",(IF(W69&gt;CONFIGURACAO!$C$41,CONFIGURACAO!$C$41*CONFIGURACAO!$C$31,W69*CONFIGURACAO!$C$31)),'PI AREA  P100'!W69*CONFIGURACAO!$C$31))</f>
        <v>0</v>
      </c>
      <c r="AN69" s="38">
        <f>IF(X69=0,0,IF(CONFIGURACAO!$C$39="SIM",(IF(X69&gt;CONFIGURACAO!$C$40,CONFIGURACAO!$C$40*CONFIGURACAO!$C$32,X69*CONFIGURACAO!$C$32)),'PI AREA  P100'!X69*CONFIGURACAO!$C$32))</f>
        <v>0</v>
      </c>
      <c r="AO69" s="38">
        <f>IFERROR(IF(M69&gt;0,(Y69*CONFIGURACAO!$C$33)+(Z69*CONFIGURACAO!$C$34)+(AA69*CONFIGURACAO!$C$35)+(AB69*CONFIGURACAO!$C$36),""),"")</f>
        <v>0</v>
      </c>
      <c r="AP69" s="38">
        <f>IF(AA69=0,0,IF(CONFIGURACAO!$C$46="SIM",(IF(AA69&gt;CONFIGURACAO!$C$47,CONFIGURACAO!$C$47*CONFIGURACAO!$C$35,AA69*CONFIGURACAO!$C$35)),'PI AREA  P100'!AA69*CONFIGURACAO!$C$35))</f>
        <v>0</v>
      </c>
      <c r="AQ69" s="38">
        <f>IF(AB69=0,0,IF(CONFIGURACAO!$C$44="SIM",(IF(AB69&gt;CONFIGURACAO!$C$45,CONFIGURACAO!$C$45*CONFIGURACAO!$C$36,AB69*CONFIGURACAO!$C$36)),'PI AREA  P100'!AB69*CONFIGURACAO!$C$36))</f>
        <v>0</v>
      </c>
      <c r="AR69" s="38">
        <f t="shared" si="41"/>
        <v>120</v>
      </c>
      <c r="AS69" s="68">
        <f>IF(AR69="","",$AR69-(($AS$2/CONFIGURACAO!$C$6)*$M69))</f>
        <v>45</v>
      </c>
      <c r="AT69" s="73">
        <f t="shared" si="23"/>
        <v>3</v>
      </c>
      <c r="AU69" s="75">
        <f>IF(AR69="","",$AR69-(($AU$2/CONFIGURACAO!$C$6)*$M69))</f>
        <v>-5</v>
      </c>
      <c r="AV69" s="76" t="str">
        <f t="shared" si="24"/>
        <v>NAO</v>
      </c>
      <c r="AW69" s="74">
        <f>IF(AR69="","",$AR69-(($AW$2/CONFIGURACAO!$C$6)*$M69))</f>
        <v>-55</v>
      </c>
      <c r="AX69" s="72" t="str">
        <f t="shared" si="25"/>
        <v>NAO</v>
      </c>
      <c r="AZ69" s="39">
        <f t="shared" si="26"/>
        <v>1.0135734376187781E-2</v>
      </c>
      <c r="BA69" s="146">
        <f t="shared" si="27"/>
        <v>3</v>
      </c>
      <c r="BB69" s="146">
        <f t="shared" si="28"/>
        <v>968</v>
      </c>
      <c r="BC69" s="32">
        <f t="shared" si="29"/>
        <v>1039</v>
      </c>
      <c r="BD69" s="148"/>
      <c r="BE69" s="40">
        <f t="shared" si="30"/>
        <v>0</v>
      </c>
      <c r="BF69" s="40">
        <f t="shared" si="31"/>
        <v>0</v>
      </c>
      <c r="BG69" s="40">
        <f t="shared" si="32"/>
        <v>2.5693730729701953E-2</v>
      </c>
      <c r="BH69" s="40">
        <f t="shared" si="33"/>
        <v>4.042037186742118E-2</v>
      </c>
      <c r="BI69" s="40">
        <f t="shared" si="34"/>
        <v>0.10660980810234541</v>
      </c>
      <c r="BJ69" s="40">
        <f t="shared" si="35"/>
        <v>0</v>
      </c>
      <c r="BK69" s="40">
        <f t="shared" si="36"/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 s="42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</row>
    <row r="70" spans="1:124" s="32" customFormat="1" x14ac:dyDescent="0.2">
      <c r="A70" s="124" t="str">
        <f>CONFIGURACAO!$C$4</f>
        <v>AREA 21</v>
      </c>
      <c r="B70" s="125">
        <v>68</v>
      </c>
      <c r="C70" s="249" t="s">
        <v>284</v>
      </c>
      <c r="D70" s="126">
        <f t="shared" si="37"/>
        <v>2</v>
      </c>
      <c r="E70" s="250" t="s">
        <v>405</v>
      </c>
      <c r="F70" s="250">
        <v>1</v>
      </c>
      <c r="G70" s="250">
        <v>1</v>
      </c>
      <c r="H70" s="250">
        <v>1</v>
      </c>
      <c r="I70" s="250">
        <v>1</v>
      </c>
      <c r="J70" s="87"/>
      <c r="K70" s="94"/>
      <c r="L70" s="94"/>
      <c r="M70" s="154">
        <f t="shared" si="38"/>
        <v>4</v>
      </c>
      <c r="N70">
        <v>5</v>
      </c>
      <c r="O70">
        <v>5</v>
      </c>
      <c r="P70">
        <v>15</v>
      </c>
      <c r="Q70">
        <v>12</v>
      </c>
      <c r="R70">
        <v>4</v>
      </c>
      <c r="S70">
        <v>2</v>
      </c>
      <c r="T70">
        <v>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 s="139">
        <f t="shared" si="21"/>
        <v>10</v>
      </c>
      <c r="AD70" s="140">
        <f t="shared" si="22"/>
        <v>25</v>
      </c>
      <c r="AE70" s="141">
        <f t="shared" si="39"/>
        <v>0</v>
      </c>
      <c r="AF70" s="142">
        <f t="shared" si="40"/>
        <v>0</v>
      </c>
      <c r="AG70" s="278"/>
      <c r="AI70" s="37">
        <f>IFERROR(IF(M70&gt;0,(N70*CONFIGURACAO!$C$20)+(O70*CONFIGURACAO!$C$21)+(P70*CONFIGURACAO!$C$22)+(Q70*CONFIGURACAO!$C$23)+(R70*CONFIGURACAO!$C$24),""),"")</f>
        <v>2360</v>
      </c>
      <c r="AJ70" s="38">
        <f>IF(S70=0,0,IF(CONFIGURACAO!$C$15="SIM",(IF(S70&gt;CONFIGURACAO!$C$16,CONFIGURACAO!$C$16*CONFIGURACAO!$C$25,S70*CONFIGURACAO!$C$25)),'PI AREA  P100'!S70*CONFIGURACAO!$C$25))</f>
        <v>20</v>
      </c>
      <c r="AK70" s="38">
        <f>IF(T70=0,0,IF(CONFIGURACAO!$C$17="SIM",(IF(T70&gt;CONFIGURACAO!$C$18,CONFIGURACAO!$C$18*CONFIGURACAO!$C$26,T70*CONFIGURACAO!$C$26)),'PI AREA  P100'!T70*CONFIGURACAO!$C$26))</f>
        <v>15</v>
      </c>
      <c r="AL70" s="38">
        <f>IFERROR(IF(M70&gt;0,(U70*CONFIGURACAO!$C$29)+(V70*CONFIGURACAO!$C$30),""),"")</f>
        <v>0</v>
      </c>
      <c r="AM70" s="38">
        <f>IF(W70=0,0,IF(CONFIGURACAO!$C$41="SIM",(IF(W70&gt;CONFIGURACAO!$C$41,CONFIGURACAO!$C$41*CONFIGURACAO!$C$31,W70*CONFIGURACAO!$C$31)),'PI AREA  P100'!W70*CONFIGURACAO!$C$31))</f>
        <v>0</v>
      </c>
      <c r="AN70" s="38">
        <f>IF(X70=0,0,IF(CONFIGURACAO!$C$39="SIM",(IF(X70&gt;CONFIGURACAO!$C$40,CONFIGURACAO!$C$40*CONFIGURACAO!$C$32,X70*CONFIGURACAO!$C$32)),'PI AREA  P100'!X70*CONFIGURACAO!$C$32))</f>
        <v>0</v>
      </c>
      <c r="AO70" s="38">
        <f>IFERROR(IF(M70&gt;0,(Y70*CONFIGURACAO!$C$33)+(Z70*CONFIGURACAO!$C$34)+(AA70*CONFIGURACAO!$C$35)+(AB70*CONFIGURACAO!$C$36),""),"")</f>
        <v>0</v>
      </c>
      <c r="AP70" s="38">
        <f>IF(AA70=0,0,IF(CONFIGURACAO!$C$46="SIM",(IF(AA70&gt;CONFIGURACAO!$C$47,CONFIGURACAO!$C$47*CONFIGURACAO!$C$35,AA70*CONFIGURACAO!$C$35)),'PI AREA  P100'!AA70*CONFIGURACAO!$C$35))</f>
        <v>0</v>
      </c>
      <c r="AQ70" s="38">
        <f>IF(AB70=0,0,IF(CONFIGURACAO!$C$44="SIM",(IF(AB70&gt;CONFIGURACAO!$C$45,CONFIGURACAO!$C$45*CONFIGURACAO!$C$36,AB70*CONFIGURACAO!$C$36)),'PI AREA  P100'!AB70*CONFIGURACAO!$C$36))</f>
        <v>0</v>
      </c>
      <c r="AR70" s="38">
        <f t="shared" si="41"/>
        <v>2395</v>
      </c>
      <c r="AS70" s="68">
        <f>IF(AR70="","",$AR70-(($AS$2/CONFIGURACAO!$C$6)*$M70))</f>
        <v>2095</v>
      </c>
      <c r="AT70" s="73">
        <f t="shared" si="23"/>
        <v>3</v>
      </c>
      <c r="AU70" s="75">
        <f>IF(AR70="","",$AR70-(($AU$2/CONFIGURACAO!$C$6)*$M70))</f>
        <v>1895</v>
      </c>
      <c r="AV70" s="76">
        <f t="shared" si="24"/>
        <v>4</v>
      </c>
      <c r="AW70" s="74">
        <f>IF(AR70="","",$AR70-(($AW$2/CONFIGURACAO!$C$6)*$M70))</f>
        <v>1695</v>
      </c>
      <c r="AX70" s="72">
        <f t="shared" si="25"/>
        <v>5</v>
      </c>
      <c r="AZ70" s="39">
        <f t="shared" si="26"/>
        <v>0.20229236525808111</v>
      </c>
      <c r="BA70" s="146">
        <f t="shared" si="27"/>
        <v>46</v>
      </c>
      <c r="BB70" s="146">
        <f t="shared" si="28"/>
        <v>63</v>
      </c>
      <c r="BC70" s="32">
        <f t="shared" si="29"/>
        <v>93</v>
      </c>
      <c r="BD70" s="148"/>
      <c r="BE70" s="40">
        <f t="shared" si="30"/>
        <v>0.18628912071535023</v>
      </c>
      <c r="BF70" s="40">
        <f t="shared" si="31"/>
        <v>0.19290123456790123</v>
      </c>
      <c r="BG70" s="40">
        <f t="shared" si="32"/>
        <v>0.38540596094552931</v>
      </c>
      <c r="BH70" s="40">
        <f t="shared" si="33"/>
        <v>0.48504446240905419</v>
      </c>
      <c r="BI70" s="40">
        <f t="shared" si="34"/>
        <v>0.42643923240938164</v>
      </c>
      <c r="BJ70" s="40">
        <f t="shared" si="35"/>
        <v>0.18484288354898337</v>
      </c>
      <c r="BK70" s="40">
        <f t="shared" si="36"/>
        <v>0.4815409309791332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 s="42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</row>
    <row r="71" spans="1:124" s="32" customFormat="1" x14ac:dyDescent="0.2">
      <c r="A71" s="124" t="str">
        <f>CONFIGURACAO!$C$4</f>
        <v>AREA 21</v>
      </c>
      <c r="B71" s="125">
        <v>69</v>
      </c>
      <c r="C71" s="249" t="s">
        <v>284</v>
      </c>
      <c r="D71" s="126">
        <f t="shared" si="37"/>
        <v>3</v>
      </c>
      <c r="E71" s="250" t="s">
        <v>406</v>
      </c>
      <c r="F71" s="250">
        <v>1</v>
      </c>
      <c r="G71" s="250">
        <v>1</v>
      </c>
      <c r="H71" s="250">
        <v>1</v>
      </c>
      <c r="I71" s="250">
        <v>1</v>
      </c>
      <c r="J71" s="87"/>
      <c r="K71" s="94"/>
      <c r="L71" s="94"/>
      <c r="M71" s="154">
        <f t="shared" si="38"/>
        <v>4</v>
      </c>
      <c r="N71">
        <v>6</v>
      </c>
      <c r="O71">
        <v>0</v>
      </c>
      <c r="P71">
        <v>5</v>
      </c>
      <c r="Q71">
        <v>1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s="139">
        <f t="shared" si="21"/>
        <v>6</v>
      </c>
      <c r="AD71" s="140">
        <f t="shared" si="22"/>
        <v>11</v>
      </c>
      <c r="AE71" s="141">
        <f t="shared" si="39"/>
        <v>0</v>
      </c>
      <c r="AF71" s="142">
        <f t="shared" si="40"/>
        <v>0</v>
      </c>
      <c r="AG71" s="278"/>
      <c r="AI71" s="37">
        <f>IFERROR(IF(M71&gt;0,(N71*CONFIGURACAO!$C$20)+(O71*CONFIGURACAO!$C$21)+(P71*CONFIGURACAO!$C$22)+(Q71*CONFIGURACAO!$C$23)+(R71*CONFIGURACAO!$C$24),""),"")</f>
        <v>940</v>
      </c>
      <c r="AJ71" s="38">
        <f>IF(S71=0,0,IF(CONFIGURACAO!$C$15="SIM",(IF(S71&gt;CONFIGURACAO!$C$16,CONFIGURACAO!$C$16*CONFIGURACAO!$C$25,S71*CONFIGURACAO!$C$25)),'PI AREA  P100'!S71*CONFIGURACAO!$C$25))</f>
        <v>10</v>
      </c>
      <c r="AK71" s="38">
        <f>IF(T71=0,0,IF(CONFIGURACAO!$C$17="SIM",(IF(T71&gt;CONFIGURACAO!$C$18,CONFIGURACAO!$C$18*CONFIGURACAO!$C$26,T71*CONFIGURACAO!$C$26)),'PI AREA  P100'!T71*CONFIGURACAO!$C$26))</f>
        <v>0</v>
      </c>
      <c r="AL71" s="38">
        <f>IFERROR(IF(M71&gt;0,(U71*CONFIGURACAO!$C$29)+(V71*CONFIGURACAO!$C$30),""),"")</f>
        <v>0</v>
      </c>
      <c r="AM71" s="38">
        <f>IF(W71=0,0,IF(CONFIGURACAO!$C$41="SIM",(IF(W71&gt;CONFIGURACAO!$C$41,CONFIGURACAO!$C$41*CONFIGURACAO!$C$31,W71*CONFIGURACAO!$C$31)),'PI AREA  P100'!W71*CONFIGURACAO!$C$31))</f>
        <v>0</v>
      </c>
      <c r="AN71" s="38">
        <f>IF(X71=0,0,IF(CONFIGURACAO!$C$39="SIM",(IF(X71&gt;CONFIGURACAO!$C$40,CONFIGURACAO!$C$40*CONFIGURACAO!$C$32,X71*CONFIGURACAO!$C$32)),'PI AREA  P100'!X71*CONFIGURACAO!$C$32))</f>
        <v>0</v>
      </c>
      <c r="AO71" s="38">
        <f>IFERROR(IF(M71&gt;0,(Y71*CONFIGURACAO!$C$33)+(Z71*CONFIGURACAO!$C$34)+(AA71*CONFIGURACAO!$C$35)+(AB71*CONFIGURACAO!$C$36),""),"")</f>
        <v>0</v>
      </c>
      <c r="AP71" s="38">
        <f>IF(AA71=0,0,IF(CONFIGURACAO!$C$46="SIM",(IF(AA71&gt;CONFIGURACAO!$C$47,CONFIGURACAO!$C$47*CONFIGURACAO!$C$35,AA71*CONFIGURACAO!$C$35)),'PI AREA  P100'!AA71*CONFIGURACAO!$C$35))</f>
        <v>0</v>
      </c>
      <c r="AQ71" s="38">
        <f>IF(AB71=0,0,IF(CONFIGURACAO!$C$44="SIM",(IF(AB71&gt;CONFIGURACAO!$C$45,CONFIGURACAO!$C$45*CONFIGURACAO!$C$36,AB71*CONFIGURACAO!$C$36)),'PI AREA  P100'!AB71*CONFIGURACAO!$C$36))</f>
        <v>0</v>
      </c>
      <c r="AR71" s="38">
        <f t="shared" si="41"/>
        <v>950</v>
      </c>
      <c r="AS71" s="68">
        <f>IF(AR71="","",$AR71-(($AS$2/CONFIGURACAO!$C$6)*$M71))</f>
        <v>650</v>
      </c>
      <c r="AT71" s="73">
        <f t="shared" si="23"/>
        <v>3</v>
      </c>
      <c r="AU71" s="75">
        <f>IF(AR71="","",$AR71-(($AU$2/CONFIGURACAO!$C$6)*$M71))</f>
        <v>450</v>
      </c>
      <c r="AV71" s="76">
        <f t="shared" si="24"/>
        <v>4</v>
      </c>
      <c r="AW71" s="74">
        <f>IF(AR71="","",$AR71-(($AW$2/CONFIGURACAO!$C$6)*$M71))</f>
        <v>250</v>
      </c>
      <c r="AX71" s="72">
        <f t="shared" si="25"/>
        <v>5</v>
      </c>
      <c r="AZ71" s="39">
        <f t="shared" si="26"/>
        <v>8.0241230478153264E-2</v>
      </c>
      <c r="BA71" s="146">
        <f t="shared" si="27"/>
        <v>13</v>
      </c>
      <c r="BB71" s="146">
        <f t="shared" si="28"/>
        <v>588</v>
      </c>
      <c r="BC71" s="32">
        <f t="shared" si="29"/>
        <v>465</v>
      </c>
      <c r="BD71" s="148"/>
      <c r="BE71" s="40">
        <f t="shared" si="30"/>
        <v>0.22354694485842028</v>
      </c>
      <c r="BF71" s="40">
        <f t="shared" si="31"/>
        <v>0</v>
      </c>
      <c r="BG71" s="40">
        <f t="shared" si="32"/>
        <v>0.12846865364850976</v>
      </c>
      <c r="BH71" s="40">
        <f t="shared" si="33"/>
        <v>4.042037186742118E-2</v>
      </c>
      <c r="BI71" s="40">
        <f t="shared" si="34"/>
        <v>0</v>
      </c>
      <c r="BJ71" s="40">
        <f t="shared" si="35"/>
        <v>9.2421441774491686E-2</v>
      </c>
      <c r="BK71" s="40">
        <f t="shared" si="36"/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 s="42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</row>
    <row r="72" spans="1:124" s="32" customFormat="1" x14ac:dyDescent="0.2">
      <c r="A72" s="124" t="str">
        <f>CONFIGURACAO!$C$4</f>
        <v>AREA 21</v>
      </c>
      <c r="B72" s="125">
        <v>70</v>
      </c>
      <c r="C72" s="249" t="s">
        <v>284</v>
      </c>
      <c r="D72" s="126">
        <f t="shared" si="37"/>
        <v>4</v>
      </c>
      <c r="E72" s="250" t="s">
        <v>407</v>
      </c>
      <c r="F72" s="250">
        <v>1</v>
      </c>
      <c r="G72" s="250">
        <v>1</v>
      </c>
      <c r="H72" s="250">
        <v>1</v>
      </c>
      <c r="I72" s="250">
        <v>1</v>
      </c>
      <c r="J72" s="87"/>
      <c r="K72" s="94"/>
      <c r="L72" s="94"/>
      <c r="M72" s="154">
        <f t="shared" si="38"/>
        <v>4</v>
      </c>
      <c r="N72">
        <v>21</v>
      </c>
      <c r="O72">
        <v>3</v>
      </c>
      <c r="P72">
        <v>6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s="139">
        <f t="shared" si="21"/>
        <v>24</v>
      </c>
      <c r="AD72" s="140">
        <f t="shared" si="22"/>
        <v>30</v>
      </c>
      <c r="AE72" s="141">
        <f t="shared" si="39"/>
        <v>0</v>
      </c>
      <c r="AF72" s="142">
        <f t="shared" si="40"/>
        <v>0</v>
      </c>
      <c r="AG72" s="278"/>
      <c r="AI72" s="37">
        <f>IFERROR(IF(M72&gt;0,(N72*CONFIGURACAO!$C$20)+(O72*CONFIGURACAO!$C$21)+(P72*CONFIGURACAO!$C$22)+(Q72*CONFIGURACAO!$C$23)+(R72*CONFIGURACAO!$C$24),""),"")</f>
        <v>2700</v>
      </c>
      <c r="AJ72" s="38">
        <f>IF(S72=0,0,IF(CONFIGURACAO!$C$15="SIM",(IF(S72&gt;CONFIGURACAO!$C$16,CONFIGURACAO!$C$16*CONFIGURACAO!$C$25,S72*CONFIGURACAO!$C$25)),'PI AREA  P100'!S72*CONFIGURACAO!$C$25))</f>
        <v>10</v>
      </c>
      <c r="AK72" s="38">
        <f>IF(T72=0,0,IF(CONFIGURACAO!$C$17="SIM",(IF(T72&gt;CONFIGURACAO!$C$18,CONFIGURACAO!$C$18*CONFIGURACAO!$C$26,T72*CONFIGURACAO!$C$26)),'PI AREA  P100'!T72*CONFIGURACAO!$C$26))</f>
        <v>0</v>
      </c>
      <c r="AL72" s="38">
        <f>IFERROR(IF(M72&gt;0,(U72*CONFIGURACAO!$C$29)+(V72*CONFIGURACAO!$C$30),""),"")</f>
        <v>0</v>
      </c>
      <c r="AM72" s="38">
        <f>IF(W72=0,0,IF(CONFIGURACAO!$C$41="SIM",(IF(W72&gt;CONFIGURACAO!$C$41,CONFIGURACAO!$C$41*CONFIGURACAO!$C$31,W72*CONFIGURACAO!$C$31)),'PI AREA  P100'!W72*CONFIGURACAO!$C$31))</f>
        <v>0</v>
      </c>
      <c r="AN72" s="38">
        <f>IF(X72=0,0,IF(CONFIGURACAO!$C$39="SIM",(IF(X72&gt;CONFIGURACAO!$C$40,CONFIGURACAO!$C$40*CONFIGURACAO!$C$32,X72*CONFIGURACAO!$C$32)),'PI AREA  P100'!X72*CONFIGURACAO!$C$32))</f>
        <v>0</v>
      </c>
      <c r="AO72" s="38">
        <f>IFERROR(IF(M72&gt;0,(Y72*CONFIGURACAO!$C$33)+(Z72*CONFIGURACAO!$C$34)+(AA72*CONFIGURACAO!$C$35)+(AB72*CONFIGURACAO!$C$36),""),"")</f>
        <v>0</v>
      </c>
      <c r="AP72" s="38">
        <f>IF(AA72=0,0,IF(CONFIGURACAO!$C$46="SIM",(IF(AA72&gt;CONFIGURACAO!$C$47,CONFIGURACAO!$C$47*CONFIGURACAO!$C$35,AA72*CONFIGURACAO!$C$35)),'PI AREA  P100'!AA72*CONFIGURACAO!$C$35))</f>
        <v>0</v>
      </c>
      <c r="AQ72" s="38">
        <f>IF(AB72=0,0,IF(CONFIGURACAO!$C$44="SIM",(IF(AB72&gt;CONFIGURACAO!$C$45,CONFIGURACAO!$C$45*CONFIGURACAO!$C$36,AB72*CONFIGURACAO!$C$36)),'PI AREA  P100'!AB72*CONFIGURACAO!$C$36))</f>
        <v>0</v>
      </c>
      <c r="AR72" s="38">
        <f t="shared" si="41"/>
        <v>2710</v>
      </c>
      <c r="AS72" s="68">
        <f>IF(AR72="","",$AR72-(($AS$2/CONFIGURACAO!$C$6)*$M72))</f>
        <v>2410</v>
      </c>
      <c r="AT72" s="73">
        <f t="shared" si="23"/>
        <v>3</v>
      </c>
      <c r="AU72" s="75">
        <f>IF(AR72="","",$AR72-(($AU$2/CONFIGURACAO!$C$6)*$M72))</f>
        <v>2210</v>
      </c>
      <c r="AV72" s="76">
        <f t="shared" si="24"/>
        <v>4</v>
      </c>
      <c r="AW72" s="74">
        <f>IF(AR72="","",$AR72-(($AW$2/CONFIGURACAO!$C$6)*$M72))</f>
        <v>2010</v>
      </c>
      <c r="AX72" s="72">
        <f t="shared" si="25"/>
        <v>5</v>
      </c>
      <c r="AZ72" s="39">
        <f t="shared" si="26"/>
        <v>0.22889866799557407</v>
      </c>
      <c r="BA72" s="146">
        <f t="shared" si="27"/>
        <v>31</v>
      </c>
      <c r="BB72" s="146">
        <f t="shared" si="28"/>
        <v>172</v>
      </c>
      <c r="BC72" s="32">
        <f t="shared" si="29"/>
        <v>70</v>
      </c>
      <c r="BD72" s="148"/>
      <c r="BE72" s="40">
        <f t="shared" si="30"/>
        <v>0.78241430700447101</v>
      </c>
      <c r="BF72" s="40">
        <f t="shared" si="31"/>
        <v>0.11574074074074073</v>
      </c>
      <c r="BG72" s="40">
        <f t="shared" si="32"/>
        <v>0.1541623843782117</v>
      </c>
      <c r="BH72" s="40">
        <f t="shared" si="33"/>
        <v>0</v>
      </c>
      <c r="BI72" s="40">
        <f t="shared" si="34"/>
        <v>0</v>
      </c>
      <c r="BJ72" s="40">
        <f t="shared" si="35"/>
        <v>9.2421441774491686E-2</v>
      </c>
      <c r="BK72" s="40">
        <f t="shared" si="36"/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 s="4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</row>
    <row r="73" spans="1:124" s="32" customFormat="1" x14ac:dyDescent="0.2">
      <c r="A73" s="124" t="str">
        <f>CONFIGURACAO!$C$4</f>
        <v>AREA 21</v>
      </c>
      <c r="B73" s="125">
        <v>71</v>
      </c>
      <c r="C73" s="249" t="s">
        <v>284</v>
      </c>
      <c r="D73" s="126">
        <f t="shared" si="37"/>
        <v>5</v>
      </c>
      <c r="E73" s="250" t="s">
        <v>408</v>
      </c>
      <c r="F73" s="250">
        <v>1</v>
      </c>
      <c r="G73" s="250">
        <v>1</v>
      </c>
      <c r="H73" s="250">
        <v>1</v>
      </c>
      <c r="I73" s="250">
        <v>0</v>
      </c>
      <c r="J73" s="87"/>
      <c r="K73" s="94"/>
      <c r="L73" s="94"/>
      <c r="M73" s="154">
        <f t="shared" si="38"/>
        <v>3</v>
      </c>
      <c r="N73">
        <v>3</v>
      </c>
      <c r="O73">
        <v>2</v>
      </c>
      <c r="P73">
        <v>2</v>
      </c>
      <c r="Q73">
        <v>0</v>
      </c>
      <c r="R73">
        <v>0</v>
      </c>
      <c r="S73">
        <v>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s="139">
        <f t="shared" si="21"/>
        <v>5</v>
      </c>
      <c r="AD73" s="140">
        <f t="shared" si="22"/>
        <v>7</v>
      </c>
      <c r="AE73" s="141">
        <f t="shared" si="39"/>
        <v>0</v>
      </c>
      <c r="AF73" s="142">
        <f t="shared" si="40"/>
        <v>0</v>
      </c>
      <c r="AG73" s="278"/>
      <c r="AI73" s="37">
        <f>IFERROR(IF(M73&gt;0,(N73*CONFIGURACAO!$C$20)+(O73*CONFIGURACAO!$C$21)+(P73*CONFIGURACAO!$C$22)+(Q73*CONFIGURACAO!$C$23)+(R73*CONFIGURACAO!$C$24),""),"")</f>
        <v>580</v>
      </c>
      <c r="AJ73" s="38">
        <f>IF(S73=0,0,IF(CONFIGURACAO!$C$15="SIM",(IF(S73&gt;CONFIGURACAO!$C$16,CONFIGURACAO!$C$16*CONFIGURACAO!$C$25,S73*CONFIGURACAO!$C$25)),'PI AREA  P100'!S73*CONFIGURACAO!$C$25))</f>
        <v>30</v>
      </c>
      <c r="AK73" s="38">
        <f>IF(T73=0,0,IF(CONFIGURACAO!$C$17="SIM",(IF(T73&gt;CONFIGURACAO!$C$18,CONFIGURACAO!$C$18*CONFIGURACAO!$C$26,T73*CONFIGURACAO!$C$26)),'PI AREA  P100'!T73*CONFIGURACAO!$C$26))</f>
        <v>0</v>
      </c>
      <c r="AL73" s="38">
        <f>IFERROR(IF(M73&gt;0,(U73*CONFIGURACAO!$C$29)+(V73*CONFIGURACAO!$C$30),""),"")</f>
        <v>0</v>
      </c>
      <c r="AM73" s="38">
        <f>IF(W73=0,0,IF(CONFIGURACAO!$C$41="SIM",(IF(W73&gt;CONFIGURACAO!$C$41,CONFIGURACAO!$C$41*CONFIGURACAO!$C$31,W73*CONFIGURACAO!$C$31)),'PI AREA  P100'!W73*CONFIGURACAO!$C$31))</f>
        <v>0</v>
      </c>
      <c r="AN73" s="38">
        <f>IF(X73=0,0,IF(CONFIGURACAO!$C$39="SIM",(IF(X73&gt;CONFIGURACAO!$C$40,CONFIGURACAO!$C$40*CONFIGURACAO!$C$32,X73*CONFIGURACAO!$C$32)),'PI AREA  P100'!X73*CONFIGURACAO!$C$32))</f>
        <v>0</v>
      </c>
      <c r="AO73" s="38">
        <f>IFERROR(IF(M73&gt;0,(Y73*CONFIGURACAO!$C$33)+(Z73*CONFIGURACAO!$C$34)+(AA73*CONFIGURACAO!$C$35)+(AB73*CONFIGURACAO!$C$36),""),"")</f>
        <v>0</v>
      </c>
      <c r="AP73" s="38">
        <f>IF(AA73=0,0,IF(CONFIGURACAO!$C$46="SIM",(IF(AA73&gt;CONFIGURACAO!$C$47,CONFIGURACAO!$C$47*CONFIGURACAO!$C$35,AA73*CONFIGURACAO!$C$35)),'PI AREA  P100'!AA73*CONFIGURACAO!$C$35))</f>
        <v>0</v>
      </c>
      <c r="AQ73" s="38">
        <f>IF(AB73=0,0,IF(CONFIGURACAO!$C$44="SIM",(IF(AB73&gt;CONFIGURACAO!$C$45,CONFIGURACAO!$C$45*CONFIGURACAO!$C$36,AB73*CONFIGURACAO!$C$36)),'PI AREA  P100'!AB73*CONFIGURACAO!$C$36))</f>
        <v>0</v>
      </c>
      <c r="AR73" s="38">
        <f t="shared" si="41"/>
        <v>610</v>
      </c>
      <c r="AS73" s="68">
        <f>IF(AR73="","",$AR73-(($AS$2/CONFIGURACAO!$C$6)*$M73))</f>
        <v>385</v>
      </c>
      <c r="AT73" s="73">
        <f t="shared" si="23"/>
        <v>3</v>
      </c>
      <c r="AU73" s="75">
        <f>IF(AR73="","",$AR73-(($AU$2/CONFIGURACAO!$C$6)*$M73))</f>
        <v>235</v>
      </c>
      <c r="AV73" s="76">
        <f t="shared" si="24"/>
        <v>4</v>
      </c>
      <c r="AW73" s="74">
        <f>IF(AR73="","",$AR73-(($AW$2/CONFIGURACAO!$C$6)*$M73))</f>
        <v>85</v>
      </c>
      <c r="AX73" s="72">
        <f t="shared" si="25"/>
        <v>5</v>
      </c>
      <c r="AZ73" s="39">
        <f t="shared" si="26"/>
        <v>5.1523316412287884E-2</v>
      </c>
      <c r="BA73" s="146">
        <f t="shared" si="27"/>
        <v>10</v>
      </c>
      <c r="BB73" s="146">
        <f t="shared" si="28"/>
        <v>694</v>
      </c>
      <c r="BC73" s="32">
        <f t="shared" si="29"/>
        <v>662</v>
      </c>
      <c r="BD73" s="148"/>
      <c r="BE73" s="40">
        <f t="shared" si="30"/>
        <v>0.11177347242921014</v>
      </c>
      <c r="BF73" s="40">
        <f t="shared" si="31"/>
        <v>7.716049382716049E-2</v>
      </c>
      <c r="BG73" s="40">
        <f t="shared" si="32"/>
        <v>5.1387461459403906E-2</v>
      </c>
      <c r="BH73" s="40">
        <f t="shared" si="33"/>
        <v>0</v>
      </c>
      <c r="BI73" s="40">
        <f t="shared" si="34"/>
        <v>0</v>
      </c>
      <c r="BJ73" s="40">
        <f t="shared" si="35"/>
        <v>0.27726432532347506</v>
      </c>
      <c r="BK73" s="40">
        <f t="shared" si="36"/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 s="42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</row>
    <row r="74" spans="1:124" s="32" customFormat="1" x14ac:dyDescent="0.2">
      <c r="A74" s="124" t="str">
        <f>CONFIGURACAO!$C$4</f>
        <v>AREA 21</v>
      </c>
      <c r="B74" s="125">
        <v>72</v>
      </c>
      <c r="C74" s="249" t="s">
        <v>284</v>
      </c>
      <c r="D74" s="126">
        <f t="shared" si="37"/>
        <v>6</v>
      </c>
      <c r="E74" s="250" t="s">
        <v>409</v>
      </c>
      <c r="F74" s="250">
        <v>0</v>
      </c>
      <c r="G74" s="250">
        <v>0</v>
      </c>
      <c r="H74" s="250">
        <v>0</v>
      </c>
      <c r="I74" s="250">
        <v>1</v>
      </c>
      <c r="J74" s="87"/>
      <c r="K74" s="94"/>
      <c r="L74" s="94"/>
      <c r="M74" s="154">
        <f t="shared" si="38"/>
        <v>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s="139">
        <f t="shared" si="21"/>
        <v>1</v>
      </c>
      <c r="AD74" s="140">
        <f t="shared" si="22"/>
        <v>2</v>
      </c>
      <c r="AE74" s="141">
        <f t="shared" si="39"/>
        <v>0</v>
      </c>
      <c r="AF74" s="142">
        <f t="shared" si="40"/>
        <v>0</v>
      </c>
      <c r="AG74" s="278"/>
      <c r="AI74" s="37">
        <f>IFERROR(IF(M74&gt;0,(N74*CONFIGURACAO!$C$20)+(O74*CONFIGURACAO!$C$21)+(P74*CONFIGURACAO!$C$22)+(Q74*CONFIGURACAO!$C$23)+(R74*CONFIGURACAO!$C$24),""),"")</f>
        <v>140</v>
      </c>
      <c r="AJ74" s="38">
        <f>IF(S74=0,0,IF(CONFIGURACAO!$C$15="SIM",(IF(S74&gt;CONFIGURACAO!$C$16,CONFIGURACAO!$C$16*CONFIGURACAO!$C$25,S74*CONFIGURACAO!$C$25)),'PI AREA  P100'!S74*CONFIGURACAO!$C$25))</f>
        <v>0</v>
      </c>
      <c r="AK74" s="38">
        <f>IF(T74=0,0,IF(CONFIGURACAO!$C$17="SIM",(IF(T74&gt;CONFIGURACAO!$C$18,CONFIGURACAO!$C$18*CONFIGURACAO!$C$26,T74*CONFIGURACAO!$C$26)),'PI AREA  P100'!T74*CONFIGURACAO!$C$26))</f>
        <v>0</v>
      </c>
      <c r="AL74" s="38">
        <f>IFERROR(IF(M74&gt;0,(U74*CONFIGURACAO!$C$29)+(V74*CONFIGURACAO!$C$30),""),"")</f>
        <v>0</v>
      </c>
      <c r="AM74" s="38">
        <f>IF(W74=0,0,IF(CONFIGURACAO!$C$41="SIM",(IF(W74&gt;CONFIGURACAO!$C$41,CONFIGURACAO!$C$41*CONFIGURACAO!$C$31,W74*CONFIGURACAO!$C$31)),'PI AREA  P100'!W74*CONFIGURACAO!$C$31))</f>
        <v>0</v>
      </c>
      <c r="AN74" s="38">
        <f>IF(X74=0,0,IF(CONFIGURACAO!$C$39="SIM",(IF(X74&gt;CONFIGURACAO!$C$40,CONFIGURACAO!$C$40*CONFIGURACAO!$C$32,X74*CONFIGURACAO!$C$32)),'PI AREA  P100'!X74*CONFIGURACAO!$C$32))</f>
        <v>0</v>
      </c>
      <c r="AO74" s="38">
        <f>IFERROR(IF(M74&gt;0,(Y74*CONFIGURACAO!$C$33)+(Z74*CONFIGURACAO!$C$34)+(AA74*CONFIGURACAO!$C$35)+(AB74*CONFIGURACAO!$C$36),""),"")</f>
        <v>0</v>
      </c>
      <c r="AP74" s="38">
        <f>IF(AA74=0,0,IF(CONFIGURACAO!$C$46="SIM",(IF(AA74&gt;CONFIGURACAO!$C$47,CONFIGURACAO!$C$47*CONFIGURACAO!$C$35,AA74*CONFIGURACAO!$C$35)),'PI AREA  P100'!AA74*CONFIGURACAO!$C$35))</f>
        <v>0</v>
      </c>
      <c r="AQ74" s="38">
        <f>IF(AB74=0,0,IF(CONFIGURACAO!$C$44="SIM",(IF(AB74&gt;CONFIGURACAO!$C$45,CONFIGURACAO!$C$45*CONFIGURACAO!$C$36,AB74*CONFIGURACAO!$C$36)),'PI AREA  P100'!AB74*CONFIGURACAO!$C$36))</f>
        <v>0</v>
      </c>
      <c r="AR74" s="38">
        <f t="shared" si="41"/>
        <v>140</v>
      </c>
      <c r="AS74" s="68">
        <f>IF(AR74="","",$AR74-(($AS$2/CONFIGURACAO!$C$6)*$M74))</f>
        <v>65</v>
      </c>
      <c r="AT74" s="73">
        <f t="shared" si="23"/>
        <v>3</v>
      </c>
      <c r="AU74" s="75">
        <f>IF(AR74="","",$AR74-(($AU$2/CONFIGURACAO!$C$6)*$M74))</f>
        <v>15</v>
      </c>
      <c r="AV74" s="76">
        <f t="shared" si="24"/>
        <v>4</v>
      </c>
      <c r="AW74" s="74">
        <f>IF(AR74="","",$AR74-(($AW$2/CONFIGURACAO!$C$6)*$M74))</f>
        <v>-35</v>
      </c>
      <c r="AX74" s="72" t="str">
        <f t="shared" si="25"/>
        <v>NAO</v>
      </c>
      <c r="AZ74" s="39">
        <f t="shared" si="26"/>
        <v>1.1825023438885744E-2</v>
      </c>
      <c r="BA74" s="146">
        <f t="shared" si="27"/>
        <v>2</v>
      </c>
      <c r="BB74" s="146">
        <f t="shared" si="28"/>
        <v>1033</v>
      </c>
      <c r="BC74" s="32">
        <f t="shared" si="29"/>
        <v>1020</v>
      </c>
      <c r="BD74" s="148"/>
      <c r="BE74" s="40">
        <f t="shared" si="30"/>
        <v>0</v>
      </c>
      <c r="BF74" s="40">
        <f t="shared" si="31"/>
        <v>3.8580246913580245E-2</v>
      </c>
      <c r="BG74" s="40">
        <f t="shared" si="32"/>
        <v>2.5693730729701953E-2</v>
      </c>
      <c r="BH74" s="40">
        <f t="shared" si="33"/>
        <v>0</v>
      </c>
      <c r="BI74" s="40">
        <f t="shared" si="34"/>
        <v>0</v>
      </c>
      <c r="BJ74" s="40">
        <f t="shared" si="35"/>
        <v>0</v>
      </c>
      <c r="BK74" s="40">
        <f t="shared" si="36"/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 s="42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</row>
    <row r="75" spans="1:124" s="32" customFormat="1" x14ac:dyDescent="0.2">
      <c r="A75" s="124" t="str">
        <f>CONFIGURACAO!$C$4</f>
        <v>AREA 21</v>
      </c>
      <c r="B75" s="125">
        <v>73</v>
      </c>
      <c r="C75" s="249" t="s">
        <v>284</v>
      </c>
      <c r="D75" s="126">
        <f t="shared" si="37"/>
        <v>7</v>
      </c>
      <c r="E75" s="250" t="s">
        <v>410</v>
      </c>
      <c r="F75" s="250">
        <v>1</v>
      </c>
      <c r="G75" s="250">
        <v>0</v>
      </c>
      <c r="H75" s="250">
        <v>0</v>
      </c>
      <c r="I75" s="250">
        <v>0</v>
      </c>
      <c r="J75" s="87"/>
      <c r="K75" s="94"/>
      <c r="L75" s="94"/>
      <c r="M75" s="154">
        <f t="shared" si="38"/>
        <v>1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s="139">
        <f t="shared" si="21"/>
        <v>1</v>
      </c>
      <c r="AD75" s="140">
        <f t="shared" si="22"/>
        <v>2</v>
      </c>
      <c r="AE75" s="141">
        <f t="shared" si="39"/>
        <v>0</v>
      </c>
      <c r="AF75" s="142">
        <f t="shared" si="40"/>
        <v>0</v>
      </c>
      <c r="AG75" s="278"/>
      <c r="AI75" s="37">
        <f>IFERROR(IF(M75&gt;0,(N75*CONFIGURACAO!$C$20)+(O75*CONFIGURACAO!$C$21)+(P75*CONFIGURACAO!$C$22)+(Q75*CONFIGURACAO!$C$23)+(R75*CONFIGURACAO!$C$24),""),"")</f>
        <v>160</v>
      </c>
      <c r="AJ75" s="38">
        <f>IF(S75=0,0,IF(CONFIGURACAO!$C$15="SIM",(IF(S75&gt;CONFIGURACAO!$C$16,CONFIGURACAO!$C$16*CONFIGURACAO!$C$25,S75*CONFIGURACAO!$C$25)),'PI AREA  P100'!S75*CONFIGURACAO!$C$25))</f>
        <v>0</v>
      </c>
      <c r="AK75" s="38">
        <f>IF(T75=0,0,IF(CONFIGURACAO!$C$17="SIM",(IF(T75&gt;CONFIGURACAO!$C$18,CONFIGURACAO!$C$18*CONFIGURACAO!$C$26,T75*CONFIGURACAO!$C$26)),'PI AREA  P100'!T75*CONFIGURACAO!$C$26))</f>
        <v>0</v>
      </c>
      <c r="AL75" s="38">
        <f>IFERROR(IF(M75&gt;0,(U75*CONFIGURACAO!$C$29)+(V75*CONFIGURACAO!$C$30),""),"")</f>
        <v>0</v>
      </c>
      <c r="AM75" s="38">
        <f>IF(W75=0,0,IF(CONFIGURACAO!$C$41="SIM",(IF(W75&gt;CONFIGURACAO!$C$41,CONFIGURACAO!$C$41*CONFIGURACAO!$C$31,W75*CONFIGURACAO!$C$31)),'PI AREA  P100'!W75*CONFIGURACAO!$C$31))</f>
        <v>0</v>
      </c>
      <c r="AN75" s="38">
        <f>IF(X75=0,0,IF(CONFIGURACAO!$C$39="SIM",(IF(X75&gt;CONFIGURACAO!$C$40,CONFIGURACAO!$C$40*CONFIGURACAO!$C$32,X75*CONFIGURACAO!$C$32)),'PI AREA  P100'!X75*CONFIGURACAO!$C$32))</f>
        <v>0</v>
      </c>
      <c r="AO75" s="38">
        <f>IFERROR(IF(M75&gt;0,(Y75*CONFIGURACAO!$C$33)+(Z75*CONFIGURACAO!$C$34)+(AA75*CONFIGURACAO!$C$35)+(AB75*CONFIGURACAO!$C$36),""),"")</f>
        <v>0</v>
      </c>
      <c r="AP75" s="38">
        <f>IF(AA75=0,0,IF(CONFIGURACAO!$C$46="SIM",(IF(AA75&gt;CONFIGURACAO!$C$47,CONFIGURACAO!$C$47*CONFIGURACAO!$C$35,AA75*CONFIGURACAO!$C$35)),'PI AREA  P100'!AA75*CONFIGURACAO!$C$35))</f>
        <v>0</v>
      </c>
      <c r="AQ75" s="38">
        <f>IF(AB75=0,0,IF(CONFIGURACAO!$C$44="SIM",(IF(AB75&gt;CONFIGURACAO!$C$45,CONFIGURACAO!$C$45*CONFIGURACAO!$C$36,AB75*CONFIGURACAO!$C$36)),'PI AREA  P100'!AB75*CONFIGURACAO!$C$36))</f>
        <v>0</v>
      </c>
      <c r="AR75" s="38">
        <f t="shared" si="41"/>
        <v>160</v>
      </c>
      <c r="AS75" s="68">
        <f>IF(AR75="","",$AR75-(($AS$2/CONFIGURACAO!$C$6)*$M75))</f>
        <v>85</v>
      </c>
      <c r="AT75" s="73">
        <f t="shared" si="23"/>
        <v>3</v>
      </c>
      <c r="AU75" s="75">
        <f>IF(AR75="","",$AR75-(($AU$2/CONFIGURACAO!$C$6)*$M75))</f>
        <v>35</v>
      </c>
      <c r="AV75" s="76">
        <f t="shared" si="24"/>
        <v>4</v>
      </c>
      <c r="AW75" s="74">
        <f>IF(AR75="","",$AR75-(($AW$2/CONFIGURACAO!$C$6)*$M75))</f>
        <v>-15</v>
      </c>
      <c r="AX75" s="72" t="str">
        <f t="shared" si="25"/>
        <v>NAO</v>
      </c>
      <c r="AZ75" s="39">
        <f t="shared" si="26"/>
        <v>1.3514312501583709E-2</v>
      </c>
      <c r="BA75" s="146">
        <f t="shared" si="27"/>
        <v>2</v>
      </c>
      <c r="BB75" s="146">
        <f t="shared" si="28"/>
        <v>1033</v>
      </c>
      <c r="BC75" s="32">
        <f t="shared" si="29"/>
        <v>999</v>
      </c>
      <c r="BD75" s="148"/>
      <c r="BE75" s="40">
        <f t="shared" si="30"/>
        <v>3.7257824143070044E-2</v>
      </c>
      <c r="BF75" s="40">
        <f t="shared" si="31"/>
        <v>0</v>
      </c>
      <c r="BG75" s="40">
        <f t="shared" si="32"/>
        <v>2.5693730729701953E-2</v>
      </c>
      <c r="BH75" s="40">
        <f t="shared" si="33"/>
        <v>0</v>
      </c>
      <c r="BI75" s="40">
        <f t="shared" si="34"/>
        <v>0</v>
      </c>
      <c r="BJ75" s="40">
        <f t="shared" si="35"/>
        <v>0</v>
      </c>
      <c r="BK75" s="40">
        <f t="shared" si="36"/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 s="42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</row>
    <row r="76" spans="1:124" s="32" customFormat="1" x14ac:dyDescent="0.2">
      <c r="A76" s="124" t="str">
        <f>CONFIGURACAO!$C$4</f>
        <v>AREA 21</v>
      </c>
      <c r="B76" s="125">
        <v>74</v>
      </c>
      <c r="C76" s="249" t="s">
        <v>284</v>
      </c>
      <c r="D76" s="126">
        <f t="shared" si="37"/>
        <v>8</v>
      </c>
      <c r="E76" s="250" t="s">
        <v>411</v>
      </c>
      <c r="F76" s="250">
        <v>1</v>
      </c>
      <c r="G76" s="250">
        <v>1</v>
      </c>
      <c r="H76" s="250">
        <v>1</v>
      </c>
      <c r="I76" s="250">
        <v>1</v>
      </c>
      <c r="J76" s="87"/>
      <c r="K76" s="94"/>
      <c r="L76" s="94"/>
      <c r="M76" s="154">
        <f t="shared" si="38"/>
        <v>4</v>
      </c>
      <c r="N76">
        <v>2</v>
      </c>
      <c r="O76">
        <v>3</v>
      </c>
      <c r="P76">
        <v>3</v>
      </c>
      <c r="Q76">
        <v>12</v>
      </c>
      <c r="R76">
        <v>9</v>
      </c>
      <c r="S76">
        <v>7</v>
      </c>
      <c r="T76">
        <v>3</v>
      </c>
      <c r="U76">
        <v>0</v>
      </c>
      <c r="V76">
        <v>0</v>
      </c>
      <c r="W76">
        <v>1</v>
      </c>
      <c r="X76">
        <v>3</v>
      </c>
      <c r="Y76">
        <v>0</v>
      </c>
      <c r="Z76">
        <v>0</v>
      </c>
      <c r="AA76">
        <v>0</v>
      </c>
      <c r="AB76">
        <v>0</v>
      </c>
      <c r="AC76" s="139">
        <f t="shared" si="21"/>
        <v>5</v>
      </c>
      <c r="AD76" s="140">
        <f t="shared" si="22"/>
        <v>8</v>
      </c>
      <c r="AE76" s="141">
        <f t="shared" si="39"/>
        <v>0</v>
      </c>
      <c r="AF76" s="142">
        <f t="shared" si="40"/>
        <v>0</v>
      </c>
      <c r="AG76" s="278"/>
      <c r="AI76" s="37">
        <f>IFERROR(IF(M76&gt;0,(N76*CONFIGURACAO!$C$20)+(O76*CONFIGURACAO!$C$21)+(P76*CONFIGURACAO!$C$22)+(Q76*CONFIGURACAO!$C$23)+(R76*CONFIGURACAO!$C$24),""),"")</f>
        <v>1280</v>
      </c>
      <c r="AJ76" s="38">
        <f>IF(S76=0,0,IF(CONFIGURACAO!$C$15="SIM",(IF(S76&gt;CONFIGURACAO!$C$16,CONFIGURACAO!$C$16*CONFIGURACAO!$C$25,S76*CONFIGURACAO!$C$25)),'PI AREA  P100'!S76*CONFIGURACAO!$C$25))</f>
        <v>40</v>
      </c>
      <c r="AK76" s="38">
        <f>IF(T76=0,0,IF(CONFIGURACAO!$C$17="SIM",(IF(T76&gt;CONFIGURACAO!$C$18,CONFIGURACAO!$C$18*CONFIGURACAO!$C$26,T76*CONFIGURACAO!$C$26)),'PI AREA  P100'!T76*CONFIGURACAO!$C$26))</f>
        <v>15</v>
      </c>
      <c r="AL76" s="38">
        <f>IFERROR(IF(M76&gt;0,(U76*CONFIGURACAO!$C$29)+(V76*CONFIGURACAO!$C$30),""),"")</f>
        <v>0</v>
      </c>
      <c r="AM76" s="38">
        <f>IF(W76=0,0,IF(CONFIGURACAO!$C$41="SIM",(IF(W76&gt;CONFIGURACAO!$C$41,CONFIGURACAO!$C$41*CONFIGURACAO!$C$31,W76*CONFIGURACAO!$C$31)),'PI AREA  P100'!W76*CONFIGURACAO!$C$31))</f>
        <v>50</v>
      </c>
      <c r="AN76" s="38">
        <f>IF(X76=0,0,IF(CONFIGURACAO!$C$39="SIM",(IF(X76&gt;CONFIGURACAO!$C$40,CONFIGURACAO!$C$40*CONFIGURACAO!$C$32,X76*CONFIGURACAO!$C$32)),'PI AREA  P100'!X76*CONFIGURACAO!$C$32))</f>
        <v>75</v>
      </c>
      <c r="AO76" s="38">
        <f>IFERROR(IF(M76&gt;0,(Y76*CONFIGURACAO!$C$33)+(Z76*CONFIGURACAO!$C$34)+(AA76*CONFIGURACAO!$C$35)+(AB76*CONFIGURACAO!$C$36),""),"")</f>
        <v>0</v>
      </c>
      <c r="AP76" s="38">
        <f>IF(AA76=0,0,IF(CONFIGURACAO!$C$46="SIM",(IF(AA76&gt;CONFIGURACAO!$C$47,CONFIGURACAO!$C$47*CONFIGURACAO!$C$35,AA76*CONFIGURACAO!$C$35)),'PI AREA  P100'!AA76*CONFIGURACAO!$C$35))</f>
        <v>0</v>
      </c>
      <c r="AQ76" s="38">
        <f>IF(AB76=0,0,IF(CONFIGURACAO!$C$44="SIM",(IF(AB76&gt;CONFIGURACAO!$C$45,CONFIGURACAO!$C$45*CONFIGURACAO!$C$36,AB76*CONFIGURACAO!$C$36)),'PI AREA  P100'!AB76*CONFIGURACAO!$C$36))</f>
        <v>0</v>
      </c>
      <c r="AR76" s="38">
        <f t="shared" si="41"/>
        <v>1460</v>
      </c>
      <c r="AS76" s="68">
        <f>IF(AR76="","",$AR76-(($AS$2/CONFIGURACAO!$C$6)*$M76))</f>
        <v>1160</v>
      </c>
      <c r="AT76" s="73">
        <f t="shared" si="23"/>
        <v>3</v>
      </c>
      <c r="AU76" s="75">
        <f>IF(AR76="","",$AR76-(($AU$2/CONFIGURACAO!$C$6)*$M76))</f>
        <v>960</v>
      </c>
      <c r="AV76" s="76">
        <f t="shared" si="24"/>
        <v>4</v>
      </c>
      <c r="AW76" s="74">
        <f>IF(AR76="","",$AR76-(($AW$2/CONFIGURACAO!$C$6)*$M76))</f>
        <v>760</v>
      </c>
      <c r="AX76" s="72">
        <f t="shared" si="25"/>
        <v>5</v>
      </c>
      <c r="AZ76" s="39">
        <f t="shared" si="26"/>
        <v>0.12331810157695133</v>
      </c>
      <c r="BA76" s="146">
        <f t="shared" si="27"/>
        <v>43</v>
      </c>
      <c r="BB76" s="146">
        <f t="shared" si="28"/>
        <v>74</v>
      </c>
      <c r="BC76" s="32">
        <f t="shared" si="29"/>
        <v>257</v>
      </c>
      <c r="BD76" s="148"/>
      <c r="BE76" s="40">
        <f t="shared" si="30"/>
        <v>7.4515648286140088E-2</v>
      </c>
      <c r="BF76" s="40">
        <f t="shared" si="31"/>
        <v>0.11574074074074073</v>
      </c>
      <c r="BG76" s="40">
        <f t="shared" si="32"/>
        <v>7.7081192189105849E-2</v>
      </c>
      <c r="BH76" s="40">
        <f t="shared" si="33"/>
        <v>0.48504446240905419</v>
      </c>
      <c r="BI76" s="40">
        <f t="shared" si="34"/>
        <v>0.95948827292110883</v>
      </c>
      <c r="BJ76" s="40">
        <f t="shared" si="35"/>
        <v>0.64695009242144186</v>
      </c>
      <c r="BK76" s="40">
        <f t="shared" si="36"/>
        <v>0.4815409309791332</v>
      </c>
      <c r="BL76">
        <v>0</v>
      </c>
      <c r="BM76">
        <v>0</v>
      </c>
      <c r="BN76">
        <v>1</v>
      </c>
      <c r="BO76">
        <v>3</v>
      </c>
      <c r="BP76">
        <v>0</v>
      </c>
      <c r="BQ76">
        <v>0</v>
      </c>
      <c r="BR76">
        <v>0</v>
      </c>
      <c r="BS76">
        <v>0</v>
      </c>
      <c r="BT76" s="42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</row>
    <row r="77" spans="1:124" s="32" customFormat="1" x14ac:dyDescent="0.2">
      <c r="A77" s="124" t="str">
        <f>CONFIGURACAO!$C$4</f>
        <v>AREA 21</v>
      </c>
      <c r="B77" s="125">
        <v>75</v>
      </c>
      <c r="C77" s="249" t="s">
        <v>284</v>
      </c>
      <c r="D77" s="126">
        <f t="shared" si="37"/>
        <v>9</v>
      </c>
      <c r="E77" s="250" t="s">
        <v>412</v>
      </c>
      <c r="F77" s="250">
        <v>0</v>
      </c>
      <c r="G77" s="250">
        <v>0</v>
      </c>
      <c r="H77" s="250">
        <v>1</v>
      </c>
      <c r="I77" s="250">
        <v>1</v>
      </c>
      <c r="J77" s="87"/>
      <c r="K77" s="94"/>
      <c r="L77" s="94"/>
      <c r="M77" s="154">
        <f t="shared" si="38"/>
        <v>2</v>
      </c>
      <c r="N77">
        <v>0</v>
      </c>
      <c r="O77">
        <v>0</v>
      </c>
      <c r="P77">
        <v>1</v>
      </c>
      <c r="Q77">
        <v>2</v>
      </c>
      <c r="R77">
        <v>1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s="139">
        <f t="shared" si="21"/>
        <v>0</v>
      </c>
      <c r="AD77" s="140">
        <f t="shared" si="22"/>
        <v>1</v>
      </c>
      <c r="AE77" s="141">
        <f t="shared" si="39"/>
        <v>0</v>
      </c>
      <c r="AF77" s="142">
        <f t="shared" si="40"/>
        <v>0</v>
      </c>
      <c r="AG77" s="278"/>
      <c r="AI77" s="37">
        <f>IFERROR(IF(M77&gt;0,(N77*CONFIGURACAO!$C$20)+(O77*CONFIGURACAO!$C$21)+(P77*CONFIGURACAO!$C$22)+(Q77*CONFIGURACAO!$C$23)+(R77*CONFIGURACAO!$C$24),""),"")</f>
        <v>160</v>
      </c>
      <c r="AJ77" s="38">
        <f>IF(S77=0,0,IF(CONFIGURACAO!$C$15="SIM",(IF(S77&gt;CONFIGURACAO!$C$16,CONFIGURACAO!$C$16*CONFIGURACAO!$C$25,S77*CONFIGURACAO!$C$25)),'PI AREA  P100'!S77*CONFIGURACAO!$C$25))</f>
        <v>0</v>
      </c>
      <c r="AK77" s="38">
        <f>IF(T77=0,0,IF(CONFIGURACAO!$C$17="SIM",(IF(T77&gt;CONFIGURACAO!$C$18,CONFIGURACAO!$C$18*CONFIGURACAO!$C$26,T77*CONFIGURACAO!$C$26)),'PI AREA  P100'!T77*CONFIGURACAO!$C$26))</f>
        <v>10</v>
      </c>
      <c r="AL77" s="38">
        <f>IFERROR(IF(M77&gt;0,(U77*CONFIGURACAO!$C$29)+(V77*CONFIGURACAO!$C$30),""),"")</f>
        <v>0</v>
      </c>
      <c r="AM77" s="38">
        <f>IF(W77=0,0,IF(CONFIGURACAO!$C$41="SIM",(IF(W77&gt;CONFIGURACAO!$C$41,CONFIGURACAO!$C$41*CONFIGURACAO!$C$31,W77*CONFIGURACAO!$C$31)),'PI AREA  P100'!W77*CONFIGURACAO!$C$31))</f>
        <v>0</v>
      </c>
      <c r="AN77" s="38">
        <f>IF(X77=0,0,IF(CONFIGURACAO!$C$39="SIM",(IF(X77&gt;CONFIGURACAO!$C$40,CONFIGURACAO!$C$40*CONFIGURACAO!$C$32,X77*CONFIGURACAO!$C$32)),'PI AREA  P100'!X77*CONFIGURACAO!$C$32))</f>
        <v>0</v>
      </c>
      <c r="AO77" s="38">
        <f>IFERROR(IF(M77&gt;0,(Y77*CONFIGURACAO!$C$33)+(Z77*CONFIGURACAO!$C$34)+(AA77*CONFIGURACAO!$C$35)+(AB77*CONFIGURACAO!$C$36),""),"")</f>
        <v>0</v>
      </c>
      <c r="AP77" s="38">
        <f>IF(AA77=0,0,IF(CONFIGURACAO!$C$46="SIM",(IF(AA77&gt;CONFIGURACAO!$C$47,CONFIGURACAO!$C$47*CONFIGURACAO!$C$35,AA77*CONFIGURACAO!$C$35)),'PI AREA  P100'!AA77*CONFIGURACAO!$C$35))</f>
        <v>0</v>
      </c>
      <c r="AQ77" s="38">
        <f>IF(AB77=0,0,IF(CONFIGURACAO!$C$44="SIM",(IF(AB77&gt;CONFIGURACAO!$C$45,CONFIGURACAO!$C$45*CONFIGURACAO!$C$36,AB77*CONFIGURACAO!$C$36)),'PI AREA  P100'!AB77*CONFIGURACAO!$C$36))</f>
        <v>0</v>
      </c>
      <c r="AR77" s="38">
        <f t="shared" si="41"/>
        <v>170</v>
      </c>
      <c r="AS77" s="68">
        <f>IF(AR77="","",$AR77-(($AS$2/CONFIGURACAO!$C$6)*$M77))</f>
        <v>20</v>
      </c>
      <c r="AT77" s="73">
        <f t="shared" si="23"/>
        <v>3</v>
      </c>
      <c r="AU77" s="75">
        <f>IF(AR77="","",$AR77-(($AU$2/CONFIGURACAO!$C$6)*$M77))</f>
        <v>-80</v>
      </c>
      <c r="AV77" s="76" t="str">
        <f t="shared" si="24"/>
        <v>NAO</v>
      </c>
      <c r="AW77" s="74">
        <f>IF(AR77="","",$AR77-(($AW$2/CONFIGURACAO!$C$6)*$M77))</f>
        <v>-180</v>
      </c>
      <c r="AX77" s="72" t="str">
        <f t="shared" si="25"/>
        <v>NAO</v>
      </c>
      <c r="AZ77" s="39">
        <f t="shared" si="26"/>
        <v>1.435895703293269E-2</v>
      </c>
      <c r="BA77" s="146">
        <f t="shared" si="27"/>
        <v>6</v>
      </c>
      <c r="BB77" s="146">
        <f t="shared" si="28"/>
        <v>836</v>
      </c>
      <c r="BC77" s="32">
        <f t="shared" si="29"/>
        <v>993</v>
      </c>
      <c r="BD77" s="148"/>
      <c r="BE77" s="40">
        <f t="shared" si="30"/>
        <v>0</v>
      </c>
      <c r="BF77" s="40">
        <f t="shared" si="31"/>
        <v>0</v>
      </c>
      <c r="BG77" s="40">
        <f t="shared" si="32"/>
        <v>2.5693730729701953E-2</v>
      </c>
      <c r="BH77" s="40">
        <f t="shared" si="33"/>
        <v>8.084074373484236E-2</v>
      </c>
      <c r="BI77" s="40">
        <f t="shared" si="34"/>
        <v>0.10660980810234541</v>
      </c>
      <c r="BJ77" s="40">
        <f t="shared" si="35"/>
        <v>0</v>
      </c>
      <c r="BK77" s="40">
        <f t="shared" si="36"/>
        <v>0.32102728731942215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 s="42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</row>
    <row r="78" spans="1:124" s="32" customFormat="1" x14ac:dyDescent="0.2">
      <c r="A78" s="124" t="str">
        <f>CONFIGURACAO!$C$4</f>
        <v>AREA 21</v>
      </c>
      <c r="B78" s="125">
        <v>76</v>
      </c>
      <c r="C78" s="249" t="s">
        <v>284</v>
      </c>
      <c r="D78" s="126">
        <f t="shared" si="37"/>
        <v>10</v>
      </c>
      <c r="E78" s="250" t="s">
        <v>413</v>
      </c>
      <c r="F78" s="250">
        <v>1</v>
      </c>
      <c r="G78" s="250">
        <v>1</v>
      </c>
      <c r="H78" s="250">
        <v>1</v>
      </c>
      <c r="I78" s="250">
        <v>1</v>
      </c>
      <c r="J78" s="87"/>
      <c r="K78" s="94"/>
      <c r="L78" s="94"/>
      <c r="M78" s="154">
        <f t="shared" si="38"/>
        <v>4</v>
      </c>
      <c r="N78">
        <v>11</v>
      </c>
      <c r="O78">
        <v>13</v>
      </c>
      <c r="P78">
        <v>20</v>
      </c>
      <c r="Q78">
        <v>4</v>
      </c>
      <c r="R78">
        <v>2</v>
      </c>
      <c r="S78">
        <v>1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 s="139">
        <f t="shared" si="21"/>
        <v>24</v>
      </c>
      <c r="AD78" s="140">
        <f t="shared" si="22"/>
        <v>44</v>
      </c>
      <c r="AE78" s="141">
        <f t="shared" si="39"/>
        <v>0</v>
      </c>
      <c r="AF78" s="142">
        <f t="shared" si="40"/>
        <v>0</v>
      </c>
      <c r="AG78" s="278"/>
      <c r="AI78" s="37">
        <f>IFERROR(IF(M78&gt;0,(N78*CONFIGURACAO!$C$20)+(O78*CONFIGURACAO!$C$21)+(P78*CONFIGURACAO!$C$22)+(Q78*CONFIGURACAO!$C$23)+(R78*CONFIGURACAO!$C$24),""),"")</f>
        <v>3540</v>
      </c>
      <c r="AJ78" s="38">
        <f>IF(S78=0,0,IF(CONFIGURACAO!$C$15="SIM",(IF(S78&gt;CONFIGURACAO!$C$16,CONFIGURACAO!$C$16*CONFIGURACAO!$C$25,S78*CONFIGURACAO!$C$25)),'PI AREA  P100'!S78*CONFIGURACAO!$C$25))</f>
        <v>10</v>
      </c>
      <c r="AK78" s="38">
        <f>IF(T78=0,0,IF(CONFIGURACAO!$C$17="SIM",(IF(T78&gt;CONFIGURACAO!$C$18,CONFIGURACAO!$C$18*CONFIGURACAO!$C$26,T78*CONFIGURACAO!$C$26)),'PI AREA  P100'!T78*CONFIGURACAO!$C$26))</f>
        <v>20</v>
      </c>
      <c r="AL78" s="38">
        <f>IFERROR(IF(M78&gt;0,(U78*CONFIGURACAO!$C$29)+(V78*CONFIGURACAO!$C$30),""),"")</f>
        <v>0</v>
      </c>
      <c r="AM78" s="38">
        <f>IF(W78=0,0,IF(CONFIGURACAO!$C$41="SIM",(IF(W78&gt;CONFIGURACAO!$C$41,CONFIGURACAO!$C$41*CONFIGURACAO!$C$31,W78*CONFIGURACAO!$C$31)),'PI AREA  P100'!W78*CONFIGURACAO!$C$31))</f>
        <v>0</v>
      </c>
      <c r="AN78" s="38">
        <f>IF(X78=0,0,IF(CONFIGURACAO!$C$39="SIM",(IF(X78&gt;CONFIGURACAO!$C$40,CONFIGURACAO!$C$40*CONFIGURACAO!$C$32,X78*CONFIGURACAO!$C$32)),'PI AREA  P100'!X78*CONFIGURACAO!$C$32))</f>
        <v>0</v>
      </c>
      <c r="AO78" s="38">
        <f>IFERROR(IF(M78&gt;0,(Y78*CONFIGURACAO!$C$33)+(Z78*CONFIGURACAO!$C$34)+(AA78*CONFIGURACAO!$C$35)+(AB78*CONFIGURACAO!$C$36),""),"")</f>
        <v>0</v>
      </c>
      <c r="AP78" s="38">
        <f>IF(AA78=0,0,IF(CONFIGURACAO!$C$46="SIM",(IF(AA78&gt;CONFIGURACAO!$C$47,CONFIGURACAO!$C$47*CONFIGURACAO!$C$35,AA78*CONFIGURACAO!$C$35)),'PI AREA  P100'!AA78*CONFIGURACAO!$C$35))</f>
        <v>0</v>
      </c>
      <c r="AQ78" s="38">
        <f>IF(AB78=0,0,IF(CONFIGURACAO!$C$44="SIM",(IF(AB78&gt;CONFIGURACAO!$C$45,CONFIGURACAO!$C$45*CONFIGURACAO!$C$36,AB78*CONFIGURACAO!$C$36)),'PI AREA  P100'!AB78*CONFIGURACAO!$C$36))</f>
        <v>0</v>
      </c>
      <c r="AR78" s="38">
        <f t="shared" si="41"/>
        <v>3570</v>
      </c>
      <c r="AS78" s="68">
        <f>IF(AR78="","",$AR78-(($AS$2/CONFIGURACAO!$C$6)*$M78))</f>
        <v>3270</v>
      </c>
      <c r="AT78" s="73">
        <f t="shared" si="23"/>
        <v>3</v>
      </c>
      <c r="AU78" s="75">
        <f>IF(AR78="","",$AR78-(($AU$2/CONFIGURACAO!$C$6)*$M78))</f>
        <v>3070</v>
      </c>
      <c r="AV78" s="76">
        <f t="shared" si="24"/>
        <v>4</v>
      </c>
      <c r="AW78" s="74">
        <f>IF(AR78="","",$AR78-(($AW$2/CONFIGURACAO!$C$6)*$M78))</f>
        <v>2870</v>
      </c>
      <c r="AX78" s="72">
        <f t="shared" si="25"/>
        <v>5</v>
      </c>
      <c r="AZ78" s="39">
        <f t="shared" si="26"/>
        <v>0.30153809769158646</v>
      </c>
      <c r="BA78" s="146">
        <f t="shared" si="27"/>
        <v>56</v>
      </c>
      <c r="BB78" s="146">
        <f t="shared" si="28"/>
        <v>39</v>
      </c>
      <c r="BC78" s="32">
        <f t="shared" si="29"/>
        <v>38</v>
      </c>
      <c r="BD78" s="148"/>
      <c r="BE78" s="40">
        <f t="shared" si="30"/>
        <v>0.4098360655737705</v>
      </c>
      <c r="BF78" s="40">
        <f t="shared" si="31"/>
        <v>0.50154320987654322</v>
      </c>
      <c r="BG78" s="40">
        <f t="shared" si="32"/>
        <v>0.51387461459403905</v>
      </c>
      <c r="BH78" s="40">
        <f t="shared" si="33"/>
        <v>0.16168148746968472</v>
      </c>
      <c r="BI78" s="40">
        <f t="shared" si="34"/>
        <v>0.21321961620469082</v>
      </c>
      <c r="BJ78" s="40">
        <f t="shared" si="35"/>
        <v>9.2421441774491686E-2</v>
      </c>
      <c r="BK78" s="40">
        <f t="shared" si="36"/>
        <v>0.80256821829855529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 s="42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</row>
    <row r="79" spans="1:124" s="32" customFormat="1" x14ac:dyDescent="0.2">
      <c r="A79" s="124" t="str">
        <f>CONFIGURACAO!$C$4</f>
        <v>AREA 21</v>
      </c>
      <c r="B79" s="125">
        <v>77</v>
      </c>
      <c r="C79" s="249" t="s">
        <v>284</v>
      </c>
      <c r="D79" s="126">
        <f t="shared" si="37"/>
        <v>11</v>
      </c>
      <c r="E79" s="250" t="s">
        <v>414</v>
      </c>
      <c r="F79" s="250">
        <v>1</v>
      </c>
      <c r="G79" s="250">
        <v>1</v>
      </c>
      <c r="H79" s="250">
        <v>1</v>
      </c>
      <c r="I79" s="250">
        <v>1</v>
      </c>
      <c r="J79" s="87"/>
      <c r="K79" s="94"/>
      <c r="L79" s="94"/>
      <c r="M79" s="154">
        <f t="shared" si="38"/>
        <v>4</v>
      </c>
      <c r="N79">
        <v>37</v>
      </c>
      <c r="O79">
        <v>9</v>
      </c>
      <c r="P79">
        <v>11</v>
      </c>
      <c r="Q79">
        <v>19</v>
      </c>
      <c r="R79">
        <v>9</v>
      </c>
      <c r="S79">
        <v>3</v>
      </c>
      <c r="T79">
        <v>5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 s="139">
        <f t="shared" si="21"/>
        <v>46</v>
      </c>
      <c r="AD79" s="140">
        <f t="shared" si="22"/>
        <v>57</v>
      </c>
      <c r="AE79" s="141">
        <f t="shared" si="39"/>
        <v>0</v>
      </c>
      <c r="AF79" s="142">
        <f t="shared" si="40"/>
        <v>0</v>
      </c>
      <c r="AG79" s="278"/>
      <c r="AI79" s="37">
        <f>IFERROR(IF(M79&gt;0,(N79*CONFIGURACAO!$C$20)+(O79*CONFIGURACAO!$C$21)+(P79*CONFIGURACAO!$C$22)+(Q79*CONFIGURACAO!$C$23)+(R79*CONFIGURACAO!$C$24),""),"")</f>
        <v>6020</v>
      </c>
      <c r="AJ79" s="38">
        <f>IF(S79=0,0,IF(CONFIGURACAO!$C$15="SIM",(IF(S79&gt;CONFIGURACAO!$C$16,CONFIGURACAO!$C$16*CONFIGURACAO!$C$25,S79*CONFIGURACAO!$C$25)),'PI AREA  P100'!S79*CONFIGURACAO!$C$25))</f>
        <v>30</v>
      </c>
      <c r="AK79" s="38">
        <f>IF(T79=0,0,IF(CONFIGURACAO!$C$17="SIM",(IF(T79&gt;CONFIGURACAO!$C$18,CONFIGURACAO!$C$18*CONFIGURACAO!$C$26,T79*CONFIGURACAO!$C$26)),'PI AREA  P100'!T79*CONFIGURACAO!$C$26))</f>
        <v>20</v>
      </c>
      <c r="AL79" s="38">
        <f>IFERROR(IF(M79&gt;0,(U79*CONFIGURACAO!$C$29)+(V79*CONFIGURACAO!$C$30),""),"")</f>
        <v>0</v>
      </c>
      <c r="AM79" s="38">
        <f>IF(W79=0,0,IF(CONFIGURACAO!$C$41="SIM",(IF(W79&gt;CONFIGURACAO!$C$41,CONFIGURACAO!$C$41*CONFIGURACAO!$C$31,W79*CONFIGURACAO!$C$31)),'PI AREA  P100'!W79*CONFIGURACAO!$C$31))</f>
        <v>0</v>
      </c>
      <c r="AN79" s="38">
        <f>IF(X79=0,0,IF(CONFIGURACAO!$C$39="SIM",(IF(X79&gt;CONFIGURACAO!$C$40,CONFIGURACAO!$C$40*CONFIGURACAO!$C$32,X79*CONFIGURACAO!$C$32)),'PI AREA  P100'!X79*CONFIGURACAO!$C$32))</f>
        <v>0</v>
      </c>
      <c r="AO79" s="38">
        <f>IFERROR(IF(M79&gt;0,(Y79*CONFIGURACAO!$C$33)+(Z79*CONFIGURACAO!$C$34)+(AA79*CONFIGURACAO!$C$35)+(AB79*CONFIGURACAO!$C$36),""),"")</f>
        <v>10</v>
      </c>
      <c r="AP79" s="38">
        <f>IF(AA79=0,0,IF(CONFIGURACAO!$C$46="SIM",(IF(AA79&gt;CONFIGURACAO!$C$47,CONFIGURACAO!$C$47*CONFIGURACAO!$C$35,AA79*CONFIGURACAO!$C$35)),'PI AREA  P100'!AA79*CONFIGURACAO!$C$35))</f>
        <v>0</v>
      </c>
      <c r="AQ79" s="38">
        <f>IF(AB79=0,0,IF(CONFIGURACAO!$C$44="SIM",(IF(AB79&gt;CONFIGURACAO!$C$45,CONFIGURACAO!$C$45*CONFIGURACAO!$C$36,AB79*CONFIGURACAO!$C$36)),'PI AREA  P100'!AB79*CONFIGURACAO!$C$36))</f>
        <v>10</v>
      </c>
      <c r="AR79" s="38">
        <f t="shared" si="41"/>
        <v>6090</v>
      </c>
      <c r="AS79" s="68">
        <f>IF(AR79="","",$AR79-(($AS$2/CONFIGURACAO!$C$6)*$M79))</f>
        <v>5790</v>
      </c>
      <c r="AT79" s="73">
        <f t="shared" si="23"/>
        <v>3</v>
      </c>
      <c r="AU79" s="75">
        <f>IF(AR79="","",$AR79-(($AU$2/CONFIGURACAO!$C$6)*$M79))</f>
        <v>5590</v>
      </c>
      <c r="AV79" s="76">
        <f t="shared" si="24"/>
        <v>4</v>
      </c>
      <c r="AW79" s="74">
        <f>IF(AR79="","",$AR79-(($AW$2/CONFIGURACAO!$C$6)*$M79))</f>
        <v>5390</v>
      </c>
      <c r="AX79" s="72">
        <f t="shared" si="25"/>
        <v>5</v>
      </c>
      <c r="AZ79" s="39">
        <f t="shared" si="26"/>
        <v>0.51438851959152987</v>
      </c>
      <c r="BA79" s="146">
        <f t="shared" si="27"/>
        <v>94</v>
      </c>
      <c r="BB79" s="146">
        <f t="shared" si="28"/>
        <v>4</v>
      </c>
      <c r="BC79" s="32">
        <f t="shared" si="29"/>
        <v>6</v>
      </c>
      <c r="BD79" s="148"/>
      <c r="BE79" s="40">
        <f t="shared" si="30"/>
        <v>1.3785394932935917</v>
      </c>
      <c r="BF79" s="40">
        <f t="shared" si="31"/>
        <v>0.34722222222222221</v>
      </c>
      <c r="BG79" s="40">
        <f t="shared" si="32"/>
        <v>0.28263103802672146</v>
      </c>
      <c r="BH79" s="40">
        <f t="shared" si="33"/>
        <v>0.76798706548100237</v>
      </c>
      <c r="BI79" s="40">
        <f t="shared" si="34"/>
        <v>0.95948827292110883</v>
      </c>
      <c r="BJ79" s="40">
        <f t="shared" si="35"/>
        <v>0.27726432532347506</v>
      </c>
      <c r="BK79" s="40">
        <f t="shared" si="36"/>
        <v>0.80256821829855529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</v>
      </c>
      <c r="BT79" s="42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</row>
    <row r="80" spans="1:124" s="32" customFormat="1" x14ac:dyDescent="0.2">
      <c r="A80" s="124" t="str">
        <f>CONFIGURACAO!$C$4</f>
        <v>AREA 21</v>
      </c>
      <c r="B80" s="125">
        <v>78</v>
      </c>
      <c r="C80" s="249" t="s">
        <v>284</v>
      </c>
      <c r="D80" s="126">
        <f t="shared" si="37"/>
        <v>12</v>
      </c>
      <c r="E80" s="250" t="s">
        <v>415</v>
      </c>
      <c r="F80" s="250">
        <v>0</v>
      </c>
      <c r="G80" s="250">
        <v>1</v>
      </c>
      <c r="H80" s="250">
        <v>1</v>
      </c>
      <c r="I80" s="250">
        <v>1</v>
      </c>
      <c r="J80" s="87"/>
      <c r="K80" s="94"/>
      <c r="L80" s="94"/>
      <c r="M80" s="154">
        <f t="shared" si="38"/>
        <v>3</v>
      </c>
      <c r="N80">
        <v>3</v>
      </c>
      <c r="O80">
        <v>1</v>
      </c>
      <c r="P80">
        <v>5</v>
      </c>
      <c r="Q80">
        <v>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 s="139">
        <f t="shared" si="21"/>
        <v>4</v>
      </c>
      <c r="AD80" s="140">
        <f t="shared" si="22"/>
        <v>9</v>
      </c>
      <c r="AE80" s="141">
        <f t="shared" si="39"/>
        <v>0</v>
      </c>
      <c r="AF80" s="142">
        <f t="shared" si="40"/>
        <v>0</v>
      </c>
      <c r="AG80" s="278"/>
      <c r="AI80" s="37">
        <f>IFERROR(IF(M80&gt;0,(N80*CONFIGURACAO!$C$20)+(O80*CONFIGURACAO!$C$21)+(P80*CONFIGURACAO!$C$22)+(Q80*CONFIGURACAO!$C$23)+(R80*CONFIGURACAO!$C$24),""),"")</f>
        <v>760</v>
      </c>
      <c r="AJ80" s="38">
        <f>IF(S80=0,0,IF(CONFIGURACAO!$C$15="SIM",(IF(S80&gt;CONFIGURACAO!$C$16,CONFIGURACAO!$C$16*CONFIGURACAO!$C$25,S80*CONFIGURACAO!$C$25)),'PI AREA  P100'!S80*CONFIGURACAO!$C$25))</f>
        <v>0</v>
      </c>
      <c r="AK80" s="38">
        <f>IF(T80=0,0,IF(CONFIGURACAO!$C$17="SIM",(IF(T80&gt;CONFIGURACAO!$C$18,CONFIGURACAO!$C$18*CONFIGURACAO!$C$26,T80*CONFIGURACAO!$C$26)),'PI AREA  P100'!T80*CONFIGURACAO!$C$26))</f>
        <v>0</v>
      </c>
      <c r="AL80" s="38">
        <f>IFERROR(IF(M80&gt;0,(U80*CONFIGURACAO!$C$29)+(V80*CONFIGURACAO!$C$30),""),"")</f>
        <v>0</v>
      </c>
      <c r="AM80" s="38">
        <f>IF(W80=0,0,IF(CONFIGURACAO!$C$41="SIM",(IF(W80&gt;CONFIGURACAO!$C$41,CONFIGURACAO!$C$41*CONFIGURACAO!$C$31,W80*CONFIGURACAO!$C$31)),'PI AREA  P100'!W80*CONFIGURACAO!$C$31))</f>
        <v>0</v>
      </c>
      <c r="AN80" s="38">
        <f>IF(X80=0,0,IF(CONFIGURACAO!$C$39="SIM",(IF(X80&gt;CONFIGURACAO!$C$40,CONFIGURACAO!$C$40*CONFIGURACAO!$C$32,X80*CONFIGURACAO!$C$32)),'PI AREA  P100'!X80*CONFIGURACAO!$C$32))</f>
        <v>0</v>
      </c>
      <c r="AO80" s="38">
        <f>IFERROR(IF(M80&gt;0,(Y80*CONFIGURACAO!$C$33)+(Z80*CONFIGURACAO!$C$34)+(AA80*CONFIGURACAO!$C$35)+(AB80*CONFIGURACAO!$C$36),""),"")</f>
        <v>10</v>
      </c>
      <c r="AP80" s="38">
        <f>IF(AA80=0,0,IF(CONFIGURACAO!$C$46="SIM",(IF(AA80&gt;CONFIGURACAO!$C$47,CONFIGURACAO!$C$47*CONFIGURACAO!$C$35,AA80*CONFIGURACAO!$C$35)),'PI AREA  P100'!AA80*CONFIGURACAO!$C$35))</f>
        <v>0</v>
      </c>
      <c r="AQ80" s="38">
        <f>IF(AB80=0,0,IF(CONFIGURACAO!$C$44="SIM",(IF(AB80&gt;CONFIGURACAO!$C$45,CONFIGURACAO!$C$45*CONFIGURACAO!$C$36,AB80*CONFIGURACAO!$C$36)),'PI AREA  P100'!AB80*CONFIGURACAO!$C$36))</f>
        <v>10</v>
      </c>
      <c r="AR80" s="38">
        <f t="shared" si="41"/>
        <v>780</v>
      </c>
      <c r="AS80" s="68">
        <f>IF(AR80="","",$AR80-(($AS$2/CONFIGURACAO!$C$6)*$M80))</f>
        <v>555</v>
      </c>
      <c r="AT80" s="73">
        <f t="shared" si="23"/>
        <v>3</v>
      </c>
      <c r="AU80" s="75">
        <f>IF(AR80="","",$AR80-(($AU$2/CONFIGURACAO!$C$6)*$M80))</f>
        <v>405</v>
      </c>
      <c r="AV80" s="76">
        <f t="shared" si="24"/>
        <v>4</v>
      </c>
      <c r="AW80" s="74">
        <f>IF(AR80="","",$AR80-(($AW$2/CONFIGURACAO!$C$6)*$M80))</f>
        <v>255</v>
      </c>
      <c r="AX80" s="72">
        <f t="shared" si="25"/>
        <v>5</v>
      </c>
      <c r="AZ80" s="39">
        <f t="shared" si="26"/>
        <v>6.5882273445220574E-2</v>
      </c>
      <c r="BA80" s="146">
        <f t="shared" si="27"/>
        <v>12</v>
      </c>
      <c r="BB80" s="146">
        <f t="shared" si="28"/>
        <v>629</v>
      </c>
      <c r="BC80" s="32">
        <f t="shared" si="29"/>
        <v>563</v>
      </c>
      <c r="BD80" s="148"/>
      <c r="BE80" s="40">
        <f t="shared" si="30"/>
        <v>0.11177347242921014</v>
      </c>
      <c r="BF80" s="40">
        <f t="shared" si="31"/>
        <v>3.8580246913580245E-2</v>
      </c>
      <c r="BG80" s="40">
        <f t="shared" si="32"/>
        <v>0.12846865364850976</v>
      </c>
      <c r="BH80" s="40">
        <f t="shared" si="33"/>
        <v>8.084074373484236E-2</v>
      </c>
      <c r="BI80" s="40">
        <f t="shared" si="34"/>
        <v>0</v>
      </c>
      <c r="BJ80" s="40">
        <f t="shared" si="35"/>
        <v>0</v>
      </c>
      <c r="BK80" s="40">
        <f t="shared" si="36"/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</v>
      </c>
      <c r="BT80" s="42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</row>
    <row r="81" spans="1:124" s="32" customFormat="1" x14ac:dyDescent="0.2">
      <c r="A81" s="124" t="str">
        <f>CONFIGURACAO!$C$4</f>
        <v>AREA 21</v>
      </c>
      <c r="B81" s="125">
        <v>79</v>
      </c>
      <c r="C81" s="249" t="s">
        <v>284</v>
      </c>
      <c r="D81" s="126">
        <f t="shared" si="37"/>
        <v>13</v>
      </c>
      <c r="E81" s="250" t="s">
        <v>416</v>
      </c>
      <c r="F81" s="250">
        <v>1</v>
      </c>
      <c r="G81" s="250">
        <v>1</v>
      </c>
      <c r="H81" s="250">
        <v>1</v>
      </c>
      <c r="I81" s="250">
        <v>1</v>
      </c>
      <c r="J81" s="87"/>
      <c r="K81" s="94"/>
      <c r="L81" s="94"/>
      <c r="M81" s="154">
        <f t="shared" si="38"/>
        <v>4</v>
      </c>
      <c r="N81">
        <v>1</v>
      </c>
      <c r="O81">
        <v>1</v>
      </c>
      <c r="P81">
        <v>3</v>
      </c>
      <c r="Q81">
        <v>4</v>
      </c>
      <c r="R81">
        <v>0</v>
      </c>
      <c r="S81">
        <v>3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2</v>
      </c>
      <c r="AC81" s="139">
        <f t="shared" si="21"/>
        <v>2</v>
      </c>
      <c r="AD81" s="140">
        <f t="shared" si="22"/>
        <v>5</v>
      </c>
      <c r="AE81" s="141">
        <f t="shared" si="39"/>
        <v>0</v>
      </c>
      <c r="AF81" s="142">
        <f t="shared" si="40"/>
        <v>0</v>
      </c>
      <c r="AG81" s="278"/>
      <c r="AI81" s="37">
        <f>IFERROR(IF(M81&gt;0,(N81*CONFIGURACAO!$C$20)+(O81*CONFIGURACAO!$C$21)+(P81*CONFIGURACAO!$C$22)+(Q81*CONFIGURACAO!$C$23)+(R81*CONFIGURACAO!$C$24),""),"")</f>
        <v>520</v>
      </c>
      <c r="AJ81" s="38">
        <f>IF(S81=0,0,IF(CONFIGURACAO!$C$15="SIM",(IF(S81&gt;CONFIGURACAO!$C$16,CONFIGURACAO!$C$16*CONFIGURACAO!$C$25,S81*CONFIGURACAO!$C$25)),'PI AREA  P100'!S81*CONFIGURACAO!$C$25))</f>
        <v>30</v>
      </c>
      <c r="AK81" s="38">
        <f>IF(T81=0,0,IF(CONFIGURACAO!$C$17="SIM",(IF(T81&gt;CONFIGURACAO!$C$18,CONFIGURACAO!$C$18*CONFIGURACAO!$C$26,T81*CONFIGURACAO!$C$26)),'PI AREA  P100'!T81*CONFIGURACAO!$C$26))</f>
        <v>5</v>
      </c>
      <c r="AL81" s="38">
        <f>IFERROR(IF(M81&gt;0,(U81*CONFIGURACAO!$C$29)+(V81*CONFIGURACAO!$C$30),""),"")</f>
        <v>0</v>
      </c>
      <c r="AM81" s="38">
        <f>IF(W81=0,0,IF(CONFIGURACAO!$C$41="SIM",(IF(W81&gt;CONFIGURACAO!$C$41,CONFIGURACAO!$C$41*CONFIGURACAO!$C$31,W81*CONFIGURACAO!$C$31)),'PI AREA  P100'!W81*CONFIGURACAO!$C$31))</f>
        <v>0</v>
      </c>
      <c r="AN81" s="38">
        <f>IF(X81=0,0,IF(CONFIGURACAO!$C$39="SIM",(IF(X81&gt;CONFIGURACAO!$C$40,CONFIGURACAO!$C$40*CONFIGURACAO!$C$32,X81*CONFIGURACAO!$C$32)),'PI AREA  P100'!X81*CONFIGURACAO!$C$32))</f>
        <v>25</v>
      </c>
      <c r="AO81" s="38">
        <f>IFERROR(IF(M81&gt;0,(Y81*CONFIGURACAO!$C$33)+(Z81*CONFIGURACAO!$C$34)+(AA81*CONFIGURACAO!$C$35)+(AB81*CONFIGURACAO!$C$36),""),"")</f>
        <v>45</v>
      </c>
      <c r="AP81" s="38">
        <f>IF(AA81=0,0,IF(CONFIGURACAO!$C$46="SIM",(IF(AA81&gt;CONFIGURACAO!$C$47,CONFIGURACAO!$C$47*CONFIGURACAO!$C$35,AA81*CONFIGURACAO!$C$35)),'PI AREA  P100'!AA81*CONFIGURACAO!$C$35))</f>
        <v>25</v>
      </c>
      <c r="AQ81" s="38">
        <f>IF(AB81=0,0,IF(CONFIGURACAO!$C$44="SIM",(IF(AB81&gt;CONFIGURACAO!$C$45,CONFIGURACAO!$C$45*CONFIGURACAO!$C$36,AB81*CONFIGURACAO!$C$36)),'PI AREA  P100'!AB81*CONFIGURACAO!$C$36))</f>
        <v>20</v>
      </c>
      <c r="AR81" s="38">
        <f t="shared" si="41"/>
        <v>670</v>
      </c>
      <c r="AS81" s="68">
        <f>IF(AR81="","",$AR81-(($AS$2/CONFIGURACAO!$C$6)*$M81))</f>
        <v>370</v>
      </c>
      <c r="AT81" s="73">
        <f t="shared" si="23"/>
        <v>3</v>
      </c>
      <c r="AU81" s="75">
        <f>IF(AR81="","",$AR81-(($AU$2/CONFIGURACAO!$C$6)*$M81))</f>
        <v>170</v>
      </c>
      <c r="AV81" s="76">
        <f t="shared" si="24"/>
        <v>4</v>
      </c>
      <c r="AW81" s="74">
        <f>IF(AR81="","",$AR81-(($AW$2/CONFIGURACAO!$C$6)*$M81))</f>
        <v>-30</v>
      </c>
      <c r="AX81" s="72" t="str">
        <f t="shared" si="25"/>
        <v>NAO</v>
      </c>
      <c r="AZ81" s="39">
        <f t="shared" si="26"/>
        <v>5.6591183600381782E-2</v>
      </c>
      <c r="BA81" s="146">
        <f t="shared" si="27"/>
        <v>17</v>
      </c>
      <c r="BB81" s="146">
        <f t="shared" si="28"/>
        <v>454</v>
      </c>
      <c r="BC81" s="32">
        <f t="shared" si="29"/>
        <v>620</v>
      </c>
      <c r="BD81" s="148"/>
      <c r="BE81" s="40">
        <f t="shared" si="30"/>
        <v>3.7257824143070044E-2</v>
      </c>
      <c r="BF81" s="40">
        <f t="shared" si="31"/>
        <v>3.8580246913580245E-2</v>
      </c>
      <c r="BG81" s="40">
        <f t="shared" si="32"/>
        <v>7.7081192189105849E-2</v>
      </c>
      <c r="BH81" s="40">
        <f t="shared" si="33"/>
        <v>0.16168148746968472</v>
      </c>
      <c r="BI81" s="40">
        <f t="shared" si="34"/>
        <v>0</v>
      </c>
      <c r="BJ81" s="40">
        <f t="shared" si="35"/>
        <v>0.27726432532347506</v>
      </c>
      <c r="BK81" s="40">
        <f t="shared" si="36"/>
        <v>0.16051364365971107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1</v>
      </c>
      <c r="BS81">
        <v>2</v>
      </c>
      <c r="BT81" s="42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</row>
    <row r="82" spans="1:124" s="32" customFormat="1" x14ac:dyDescent="0.2">
      <c r="A82" s="124" t="str">
        <f>CONFIGURACAO!$C$4</f>
        <v>AREA 21</v>
      </c>
      <c r="B82" s="125">
        <v>80</v>
      </c>
      <c r="C82" s="249" t="s">
        <v>284</v>
      </c>
      <c r="D82" s="126">
        <f t="shared" si="37"/>
        <v>14</v>
      </c>
      <c r="E82" s="250" t="s">
        <v>417</v>
      </c>
      <c r="F82" s="250">
        <v>1</v>
      </c>
      <c r="G82" s="250">
        <v>1</v>
      </c>
      <c r="H82" s="250">
        <v>1</v>
      </c>
      <c r="I82" s="250">
        <v>1</v>
      </c>
      <c r="J82" s="87"/>
      <c r="K82" s="94"/>
      <c r="L82" s="94"/>
      <c r="M82" s="154">
        <f t="shared" si="38"/>
        <v>4</v>
      </c>
      <c r="N82">
        <v>4</v>
      </c>
      <c r="O82">
        <v>4</v>
      </c>
      <c r="P82">
        <v>1</v>
      </c>
      <c r="Q82">
        <v>2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 s="139">
        <f t="shared" si="21"/>
        <v>8</v>
      </c>
      <c r="AD82" s="140">
        <f t="shared" si="22"/>
        <v>9</v>
      </c>
      <c r="AE82" s="141">
        <f t="shared" si="39"/>
        <v>0</v>
      </c>
      <c r="AF82" s="142">
        <f t="shared" si="40"/>
        <v>0</v>
      </c>
      <c r="AG82" s="278"/>
      <c r="AI82" s="37">
        <f>IFERROR(IF(M82&gt;0,(N82*CONFIGURACAO!$C$20)+(O82*CONFIGURACAO!$C$21)+(P82*CONFIGURACAO!$C$22)+(Q82*CONFIGURACAO!$C$23)+(R82*CONFIGURACAO!$C$24),""),"")</f>
        <v>880</v>
      </c>
      <c r="AJ82" s="38">
        <f>IF(S82=0,0,IF(CONFIGURACAO!$C$15="SIM",(IF(S82&gt;CONFIGURACAO!$C$16,CONFIGURACAO!$C$16*CONFIGURACAO!$C$25,S82*CONFIGURACAO!$C$25)),'PI AREA  P100'!S82*CONFIGURACAO!$C$25))</f>
        <v>0</v>
      </c>
      <c r="AK82" s="38">
        <f>IF(T82=0,0,IF(CONFIGURACAO!$C$17="SIM",(IF(T82&gt;CONFIGURACAO!$C$18,CONFIGURACAO!$C$18*CONFIGURACAO!$C$26,T82*CONFIGURACAO!$C$26)),'PI AREA  P100'!T82*CONFIGURACAO!$C$26))</f>
        <v>0</v>
      </c>
      <c r="AL82" s="38">
        <f>IFERROR(IF(M82&gt;0,(U82*CONFIGURACAO!$C$29)+(V82*CONFIGURACAO!$C$30),""),"")</f>
        <v>0</v>
      </c>
      <c r="AM82" s="38">
        <f>IF(W82=0,0,IF(CONFIGURACAO!$C$41="SIM",(IF(W82&gt;CONFIGURACAO!$C$41,CONFIGURACAO!$C$41*CONFIGURACAO!$C$31,W82*CONFIGURACAO!$C$31)),'PI AREA  P100'!W82*CONFIGURACAO!$C$31))</f>
        <v>0</v>
      </c>
      <c r="AN82" s="38">
        <f>IF(X82=0,0,IF(CONFIGURACAO!$C$39="SIM",(IF(X82&gt;CONFIGURACAO!$C$40,CONFIGURACAO!$C$40*CONFIGURACAO!$C$32,X82*CONFIGURACAO!$C$32)),'PI AREA  P100'!X82*CONFIGURACAO!$C$32))</f>
        <v>0</v>
      </c>
      <c r="AO82" s="38">
        <f>IFERROR(IF(M82&gt;0,(Y82*CONFIGURACAO!$C$33)+(Z82*CONFIGURACAO!$C$34)+(AA82*CONFIGURACAO!$C$35)+(AB82*CONFIGURACAO!$C$36),""),"")</f>
        <v>0</v>
      </c>
      <c r="AP82" s="38">
        <f>IF(AA82=0,0,IF(CONFIGURACAO!$C$46="SIM",(IF(AA82&gt;CONFIGURACAO!$C$47,CONFIGURACAO!$C$47*CONFIGURACAO!$C$35,AA82*CONFIGURACAO!$C$35)),'PI AREA  P100'!AA82*CONFIGURACAO!$C$35))</f>
        <v>0</v>
      </c>
      <c r="AQ82" s="38">
        <f>IF(AB82=0,0,IF(CONFIGURACAO!$C$44="SIM",(IF(AB82&gt;CONFIGURACAO!$C$45,CONFIGURACAO!$C$45*CONFIGURACAO!$C$36,AB82*CONFIGURACAO!$C$36)),'PI AREA  P100'!AB82*CONFIGURACAO!$C$36))</f>
        <v>0</v>
      </c>
      <c r="AR82" s="38">
        <f t="shared" si="41"/>
        <v>880</v>
      </c>
      <c r="AS82" s="68">
        <f>IF(AR82="","",$AR82-(($AS$2/CONFIGURACAO!$C$6)*$M82))</f>
        <v>580</v>
      </c>
      <c r="AT82" s="73">
        <f t="shared" si="23"/>
        <v>3</v>
      </c>
      <c r="AU82" s="75">
        <f>IF(AR82="","",$AR82-(($AU$2/CONFIGURACAO!$C$6)*$M82))</f>
        <v>380</v>
      </c>
      <c r="AV82" s="76">
        <f t="shared" si="24"/>
        <v>4</v>
      </c>
      <c r="AW82" s="74">
        <f>IF(AR82="","",$AR82-(($AW$2/CONFIGURACAO!$C$6)*$M82))</f>
        <v>180</v>
      </c>
      <c r="AX82" s="72">
        <f t="shared" si="25"/>
        <v>5</v>
      </c>
      <c r="AZ82" s="39">
        <f t="shared" si="26"/>
        <v>7.4328718758710402E-2</v>
      </c>
      <c r="BA82" s="146">
        <f t="shared" si="27"/>
        <v>12</v>
      </c>
      <c r="BB82" s="146">
        <f t="shared" si="28"/>
        <v>629</v>
      </c>
      <c r="BC82" s="32">
        <f t="shared" si="29"/>
        <v>505</v>
      </c>
      <c r="BD82" s="148"/>
      <c r="BE82" s="40">
        <f t="shared" si="30"/>
        <v>0.14903129657228018</v>
      </c>
      <c r="BF82" s="40">
        <f t="shared" si="31"/>
        <v>0.15432098765432098</v>
      </c>
      <c r="BG82" s="40">
        <f t="shared" si="32"/>
        <v>2.5693730729701953E-2</v>
      </c>
      <c r="BH82" s="40">
        <f t="shared" si="33"/>
        <v>8.084074373484236E-2</v>
      </c>
      <c r="BI82" s="40">
        <f t="shared" si="34"/>
        <v>0.10660980810234541</v>
      </c>
      <c r="BJ82" s="40">
        <f t="shared" si="35"/>
        <v>0</v>
      </c>
      <c r="BK82" s="40">
        <f t="shared" si="36"/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 s="4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</row>
    <row r="83" spans="1:124" s="32" customFormat="1" x14ac:dyDescent="0.2">
      <c r="A83" s="124" t="str">
        <f>CONFIGURACAO!$C$4</f>
        <v>AREA 21</v>
      </c>
      <c r="B83" s="125">
        <v>81</v>
      </c>
      <c r="C83" s="249" t="s">
        <v>284</v>
      </c>
      <c r="D83" s="126">
        <f t="shared" si="37"/>
        <v>15</v>
      </c>
      <c r="E83" s="250" t="s">
        <v>418</v>
      </c>
      <c r="F83" s="250">
        <v>1</v>
      </c>
      <c r="G83" s="250">
        <v>1</v>
      </c>
      <c r="H83" s="250">
        <v>1</v>
      </c>
      <c r="I83" s="250">
        <v>1</v>
      </c>
      <c r="J83" s="87"/>
      <c r="K83" s="94"/>
      <c r="L83" s="94"/>
      <c r="M83" s="154">
        <f t="shared" si="38"/>
        <v>4</v>
      </c>
      <c r="N83">
        <v>0</v>
      </c>
      <c r="O83">
        <v>2</v>
      </c>
      <c r="P83">
        <v>4</v>
      </c>
      <c r="Q83">
        <v>14</v>
      </c>
      <c r="R83">
        <v>1</v>
      </c>
      <c r="S83">
        <v>0</v>
      </c>
      <c r="T83">
        <v>1</v>
      </c>
      <c r="U83">
        <v>0</v>
      </c>
      <c r="V83">
        <v>0</v>
      </c>
      <c r="W83">
        <v>0</v>
      </c>
      <c r="X83">
        <v>4</v>
      </c>
      <c r="Y83">
        <v>0</v>
      </c>
      <c r="Z83">
        <v>0</v>
      </c>
      <c r="AA83">
        <v>0</v>
      </c>
      <c r="AB83">
        <v>1</v>
      </c>
      <c r="AC83" s="139">
        <f t="shared" si="21"/>
        <v>2</v>
      </c>
      <c r="AD83" s="140">
        <f t="shared" si="22"/>
        <v>6</v>
      </c>
      <c r="AE83" s="141">
        <f t="shared" si="39"/>
        <v>0</v>
      </c>
      <c r="AF83" s="142">
        <f t="shared" si="40"/>
        <v>0</v>
      </c>
      <c r="AG83" s="278"/>
      <c r="AI83" s="37">
        <f>IFERROR(IF(M83&gt;0,(N83*CONFIGURACAO!$C$20)+(O83*CONFIGURACAO!$C$21)+(P83*CONFIGURACAO!$C$22)+(Q83*CONFIGURACAO!$C$23)+(R83*CONFIGURACAO!$C$24),""),"")</f>
        <v>980</v>
      </c>
      <c r="AJ83" s="38">
        <f>IF(S83=0,0,IF(CONFIGURACAO!$C$15="SIM",(IF(S83&gt;CONFIGURACAO!$C$16,CONFIGURACAO!$C$16*CONFIGURACAO!$C$25,S83*CONFIGURACAO!$C$25)),'PI AREA  P100'!S83*CONFIGURACAO!$C$25))</f>
        <v>0</v>
      </c>
      <c r="AK83" s="38">
        <f>IF(T83=0,0,IF(CONFIGURACAO!$C$17="SIM",(IF(T83&gt;CONFIGURACAO!$C$18,CONFIGURACAO!$C$18*CONFIGURACAO!$C$26,T83*CONFIGURACAO!$C$26)),'PI AREA  P100'!T83*CONFIGURACAO!$C$26))</f>
        <v>5</v>
      </c>
      <c r="AL83" s="38">
        <f>IFERROR(IF(M83&gt;0,(U83*CONFIGURACAO!$C$29)+(V83*CONFIGURACAO!$C$30),""),"")</f>
        <v>0</v>
      </c>
      <c r="AM83" s="38">
        <f>IF(W83=0,0,IF(CONFIGURACAO!$C$41="SIM",(IF(W83&gt;CONFIGURACAO!$C$41,CONFIGURACAO!$C$41*CONFIGURACAO!$C$31,W83*CONFIGURACAO!$C$31)),'PI AREA  P100'!W83*CONFIGURACAO!$C$31))</f>
        <v>0</v>
      </c>
      <c r="AN83" s="38">
        <f>IF(X83=0,0,IF(CONFIGURACAO!$C$39="SIM",(IF(X83&gt;CONFIGURACAO!$C$40,CONFIGURACAO!$C$40*CONFIGURACAO!$C$32,X83*CONFIGURACAO!$C$32)),'PI AREA  P100'!X83*CONFIGURACAO!$C$32))</f>
        <v>100</v>
      </c>
      <c r="AO83" s="38">
        <f>IFERROR(IF(M83&gt;0,(Y83*CONFIGURACAO!$C$33)+(Z83*CONFIGURACAO!$C$34)+(AA83*CONFIGURACAO!$C$35)+(AB83*CONFIGURACAO!$C$36),""),"")</f>
        <v>10</v>
      </c>
      <c r="AP83" s="38">
        <f>IF(AA83=0,0,IF(CONFIGURACAO!$C$46="SIM",(IF(AA83&gt;CONFIGURACAO!$C$47,CONFIGURACAO!$C$47*CONFIGURACAO!$C$35,AA83*CONFIGURACAO!$C$35)),'PI AREA  P100'!AA83*CONFIGURACAO!$C$35))</f>
        <v>0</v>
      </c>
      <c r="AQ83" s="38">
        <f>IF(AB83=0,0,IF(CONFIGURACAO!$C$44="SIM",(IF(AB83&gt;CONFIGURACAO!$C$45,CONFIGURACAO!$C$45*CONFIGURACAO!$C$36,AB83*CONFIGURACAO!$C$36)),'PI AREA  P100'!AB83*CONFIGURACAO!$C$36))</f>
        <v>10</v>
      </c>
      <c r="AR83" s="38">
        <f t="shared" si="41"/>
        <v>1105</v>
      </c>
      <c r="AS83" s="68">
        <f>IF(AR83="","",$AR83-(($AS$2/CONFIGURACAO!$C$6)*$M83))</f>
        <v>805</v>
      </c>
      <c r="AT83" s="73">
        <f t="shared" si="23"/>
        <v>3</v>
      </c>
      <c r="AU83" s="75">
        <f>IF(AR83="","",$AR83-(($AU$2/CONFIGURACAO!$C$6)*$M83))</f>
        <v>605</v>
      </c>
      <c r="AV83" s="76">
        <f t="shared" si="24"/>
        <v>4</v>
      </c>
      <c r="AW83" s="74">
        <f>IF(AR83="","",$AR83-(($AW$2/CONFIGURACAO!$C$6)*$M83))</f>
        <v>405</v>
      </c>
      <c r="AX83" s="72">
        <f t="shared" si="25"/>
        <v>5</v>
      </c>
      <c r="AZ83" s="39">
        <f t="shared" si="26"/>
        <v>9.3333220714062484E-2</v>
      </c>
      <c r="BA83" s="146">
        <f t="shared" si="27"/>
        <v>27</v>
      </c>
      <c r="BB83" s="146">
        <f t="shared" si="28"/>
        <v>229</v>
      </c>
      <c r="BC83" s="32">
        <f t="shared" si="29"/>
        <v>394</v>
      </c>
      <c r="BD83" s="148"/>
      <c r="BE83" s="40">
        <f t="shared" si="30"/>
        <v>0</v>
      </c>
      <c r="BF83" s="40">
        <f t="shared" si="31"/>
        <v>7.716049382716049E-2</v>
      </c>
      <c r="BG83" s="40">
        <f t="shared" si="32"/>
        <v>0.10277492291880781</v>
      </c>
      <c r="BH83" s="40">
        <f t="shared" si="33"/>
        <v>0.56588520614389648</v>
      </c>
      <c r="BI83" s="40">
        <f t="shared" si="34"/>
        <v>0.10660980810234541</v>
      </c>
      <c r="BJ83" s="40">
        <f t="shared" si="35"/>
        <v>0</v>
      </c>
      <c r="BK83" s="40">
        <f t="shared" si="36"/>
        <v>0.16051364365971107</v>
      </c>
      <c r="BL83">
        <v>0</v>
      </c>
      <c r="BM83">
        <v>0</v>
      </c>
      <c r="BN83">
        <v>0</v>
      </c>
      <c r="BO83">
        <v>4</v>
      </c>
      <c r="BP83">
        <v>0</v>
      </c>
      <c r="BQ83">
        <v>0</v>
      </c>
      <c r="BR83">
        <v>0</v>
      </c>
      <c r="BS83">
        <v>1</v>
      </c>
      <c r="BT83" s="42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</row>
    <row r="84" spans="1:124" s="32" customFormat="1" x14ac:dyDescent="0.2">
      <c r="A84" s="124" t="str">
        <f>CONFIGURACAO!$C$4</f>
        <v>AREA 21</v>
      </c>
      <c r="B84" s="125">
        <v>82</v>
      </c>
      <c r="C84" s="252" t="s">
        <v>1525</v>
      </c>
      <c r="D84" s="126">
        <f t="shared" si="37"/>
        <v>1</v>
      </c>
      <c r="E84" s="250" t="s">
        <v>419</v>
      </c>
      <c r="F84" s="250">
        <v>1</v>
      </c>
      <c r="G84" s="250">
        <v>1</v>
      </c>
      <c r="H84" s="250">
        <v>1</v>
      </c>
      <c r="I84" s="250">
        <v>1</v>
      </c>
      <c r="J84" s="87"/>
      <c r="K84" s="94"/>
      <c r="L84" s="94"/>
      <c r="M84" s="154">
        <f t="shared" si="38"/>
        <v>4</v>
      </c>
      <c r="N84">
        <v>0</v>
      </c>
      <c r="O84">
        <v>4</v>
      </c>
      <c r="P84">
        <v>10</v>
      </c>
      <c r="Q84">
        <v>10</v>
      </c>
      <c r="R84">
        <v>7</v>
      </c>
      <c r="S84">
        <v>7</v>
      </c>
      <c r="T84">
        <v>4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 s="139">
        <f t="shared" si="21"/>
        <v>4</v>
      </c>
      <c r="AD84" s="140">
        <f t="shared" si="22"/>
        <v>14</v>
      </c>
      <c r="AE84" s="141">
        <f t="shared" si="39"/>
        <v>0</v>
      </c>
      <c r="AF84" s="142">
        <f t="shared" si="40"/>
        <v>0</v>
      </c>
      <c r="AG84" s="278"/>
      <c r="AI84" s="37">
        <f>IFERROR(IF(M84&gt;0,(N84*CONFIGURACAO!$C$20)+(O84*CONFIGURACAO!$C$21)+(P84*CONFIGURACAO!$C$22)+(Q84*CONFIGURACAO!$C$23)+(R84*CONFIGURACAO!$C$24),""),"")</f>
        <v>1460</v>
      </c>
      <c r="AJ84" s="38">
        <f>IF(S84=0,0,IF(CONFIGURACAO!$C$15="SIM",(IF(S84&gt;CONFIGURACAO!$C$16,CONFIGURACAO!$C$16*CONFIGURACAO!$C$25,S84*CONFIGURACAO!$C$25)),'PI AREA  P100'!S84*CONFIGURACAO!$C$25))</f>
        <v>40</v>
      </c>
      <c r="AK84" s="38">
        <f>IF(T84=0,0,IF(CONFIGURACAO!$C$17="SIM",(IF(T84&gt;CONFIGURACAO!$C$18,CONFIGURACAO!$C$18*CONFIGURACAO!$C$26,T84*CONFIGURACAO!$C$26)),'PI AREA  P100'!T84*CONFIGURACAO!$C$26))</f>
        <v>20</v>
      </c>
      <c r="AL84" s="38">
        <f>IFERROR(IF(M84&gt;0,(U84*CONFIGURACAO!$C$29)+(V84*CONFIGURACAO!$C$30),""),"")</f>
        <v>0</v>
      </c>
      <c r="AM84" s="38">
        <f>IF(W84=0,0,IF(CONFIGURACAO!$C$41="SIM",(IF(W84&gt;CONFIGURACAO!$C$41,CONFIGURACAO!$C$41*CONFIGURACAO!$C$31,W84*CONFIGURACAO!$C$31)),'PI AREA  P100'!W84*CONFIGURACAO!$C$31))</f>
        <v>0</v>
      </c>
      <c r="AN84" s="38">
        <f>IF(X84=0,0,IF(CONFIGURACAO!$C$39="SIM",(IF(X84&gt;CONFIGURACAO!$C$40,CONFIGURACAO!$C$40*CONFIGURACAO!$C$32,X84*CONFIGURACAO!$C$32)),'PI AREA  P100'!X84*CONFIGURACAO!$C$32))</f>
        <v>0</v>
      </c>
      <c r="AO84" s="38">
        <f>IFERROR(IF(M84&gt;0,(Y84*CONFIGURACAO!$C$33)+(Z84*CONFIGURACAO!$C$34)+(AA84*CONFIGURACAO!$C$35)+(AB84*CONFIGURACAO!$C$36),""),"")</f>
        <v>0</v>
      </c>
      <c r="AP84" s="38">
        <f>IF(AA84=0,0,IF(CONFIGURACAO!$C$46="SIM",(IF(AA84&gt;CONFIGURACAO!$C$47,CONFIGURACAO!$C$47*CONFIGURACAO!$C$35,AA84*CONFIGURACAO!$C$35)),'PI AREA  P100'!AA84*CONFIGURACAO!$C$35))</f>
        <v>0</v>
      </c>
      <c r="AQ84" s="38">
        <f>IF(AB84=0,0,IF(CONFIGURACAO!$C$44="SIM",(IF(AB84&gt;CONFIGURACAO!$C$45,CONFIGURACAO!$C$45*CONFIGURACAO!$C$36,AB84*CONFIGURACAO!$C$36)),'PI AREA  P100'!AB84*CONFIGURACAO!$C$36))</f>
        <v>0</v>
      </c>
      <c r="AR84" s="38">
        <f t="shared" si="41"/>
        <v>1520</v>
      </c>
      <c r="AS84" s="68">
        <f>IF(AR84="","",$AR84-(($AS$2/CONFIGURACAO!$C$6)*$M84))</f>
        <v>1220</v>
      </c>
      <c r="AT84" s="73">
        <f t="shared" si="23"/>
        <v>3</v>
      </c>
      <c r="AU84" s="75">
        <f>IF(AR84="","",$AR84-(($AU$2/CONFIGURACAO!$C$6)*$M84))</f>
        <v>1020</v>
      </c>
      <c r="AV84" s="76">
        <f t="shared" si="24"/>
        <v>4</v>
      </c>
      <c r="AW84" s="74">
        <f>IF(AR84="","",$AR84-(($AW$2/CONFIGURACAO!$C$6)*$M84))</f>
        <v>820</v>
      </c>
      <c r="AX84" s="72">
        <f t="shared" si="25"/>
        <v>5</v>
      </c>
      <c r="AZ84" s="39">
        <f t="shared" si="26"/>
        <v>0.12838596876504521</v>
      </c>
      <c r="BA84" s="146">
        <f t="shared" si="27"/>
        <v>42</v>
      </c>
      <c r="BB84" s="146">
        <f t="shared" si="28"/>
        <v>86</v>
      </c>
      <c r="BC84" s="32">
        <f t="shared" si="29"/>
        <v>239</v>
      </c>
      <c r="BD84" s="148"/>
      <c r="BE84" s="40">
        <f t="shared" si="30"/>
        <v>0</v>
      </c>
      <c r="BF84" s="40">
        <f t="shared" si="31"/>
        <v>0.15432098765432098</v>
      </c>
      <c r="BG84" s="40">
        <f t="shared" si="32"/>
        <v>0.25693730729701952</v>
      </c>
      <c r="BH84" s="40">
        <f t="shared" si="33"/>
        <v>0.40420371867421184</v>
      </c>
      <c r="BI84" s="40">
        <f t="shared" si="34"/>
        <v>0.74626865671641784</v>
      </c>
      <c r="BJ84" s="40">
        <f t="shared" si="35"/>
        <v>0.64695009242144186</v>
      </c>
      <c r="BK84" s="40">
        <f t="shared" si="36"/>
        <v>0.6420545746388443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 s="42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</row>
    <row r="85" spans="1:124" s="32" customFormat="1" x14ac:dyDescent="0.2">
      <c r="A85" s="124" t="str">
        <f>CONFIGURACAO!$C$4</f>
        <v>AREA 21</v>
      </c>
      <c r="B85" s="125">
        <v>83</v>
      </c>
      <c r="C85" s="252" t="s">
        <v>1525</v>
      </c>
      <c r="D85" s="126">
        <f t="shared" si="37"/>
        <v>2</v>
      </c>
      <c r="E85" s="250" t="s">
        <v>420</v>
      </c>
      <c r="F85" s="250">
        <v>0</v>
      </c>
      <c r="G85" s="250">
        <v>0</v>
      </c>
      <c r="H85" s="250">
        <v>0</v>
      </c>
      <c r="I85" s="250">
        <v>1</v>
      </c>
      <c r="J85" s="87"/>
      <c r="K85" s="94"/>
      <c r="L85" s="94"/>
      <c r="M85" s="154">
        <f t="shared" si="38"/>
        <v>1</v>
      </c>
      <c r="N85">
        <v>0</v>
      </c>
      <c r="O85">
        <v>1</v>
      </c>
      <c r="P85">
        <v>0</v>
      </c>
      <c r="Q85">
        <v>4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s="139">
        <f t="shared" si="21"/>
        <v>1</v>
      </c>
      <c r="AD85" s="140">
        <f t="shared" si="22"/>
        <v>1</v>
      </c>
      <c r="AE85" s="141">
        <f t="shared" si="39"/>
        <v>0</v>
      </c>
      <c r="AF85" s="142">
        <f t="shared" si="40"/>
        <v>0</v>
      </c>
      <c r="AG85" s="278"/>
      <c r="AI85" s="37">
        <f>IFERROR(IF(M85&gt;0,(N85*CONFIGURACAO!$C$20)+(O85*CONFIGURACAO!$C$21)+(P85*CONFIGURACAO!$C$22)+(Q85*CONFIGURACAO!$C$23)+(R85*CONFIGURACAO!$C$24),""),"")</f>
        <v>240</v>
      </c>
      <c r="AJ85" s="38">
        <f>IF(S85=0,0,IF(CONFIGURACAO!$C$15="SIM",(IF(S85&gt;CONFIGURACAO!$C$16,CONFIGURACAO!$C$16*CONFIGURACAO!$C$25,S85*CONFIGURACAO!$C$25)),'PI AREA  P100'!S85*CONFIGURACAO!$C$25))</f>
        <v>10</v>
      </c>
      <c r="AK85" s="38">
        <f>IF(T85=0,0,IF(CONFIGURACAO!$C$17="SIM",(IF(T85&gt;CONFIGURACAO!$C$18,CONFIGURACAO!$C$18*CONFIGURACAO!$C$26,T85*CONFIGURACAO!$C$26)),'PI AREA  P100'!T85*CONFIGURACAO!$C$26))</f>
        <v>0</v>
      </c>
      <c r="AL85" s="38">
        <f>IFERROR(IF(M85&gt;0,(U85*CONFIGURACAO!$C$29)+(V85*CONFIGURACAO!$C$30),""),"")</f>
        <v>0</v>
      </c>
      <c r="AM85" s="38">
        <f>IF(W85=0,0,IF(CONFIGURACAO!$C$41="SIM",(IF(W85&gt;CONFIGURACAO!$C$41,CONFIGURACAO!$C$41*CONFIGURACAO!$C$31,W85*CONFIGURACAO!$C$31)),'PI AREA  P100'!W85*CONFIGURACAO!$C$31))</f>
        <v>0</v>
      </c>
      <c r="AN85" s="38">
        <f>IF(X85=0,0,IF(CONFIGURACAO!$C$39="SIM",(IF(X85&gt;CONFIGURACAO!$C$40,CONFIGURACAO!$C$40*CONFIGURACAO!$C$32,X85*CONFIGURACAO!$C$32)),'PI AREA  P100'!X85*CONFIGURACAO!$C$32))</f>
        <v>0</v>
      </c>
      <c r="AO85" s="38">
        <f>IFERROR(IF(M85&gt;0,(Y85*CONFIGURACAO!$C$33)+(Z85*CONFIGURACAO!$C$34)+(AA85*CONFIGURACAO!$C$35)+(AB85*CONFIGURACAO!$C$36),""),"")</f>
        <v>0</v>
      </c>
      <c r="AP85" s="38">
        <f>IF(AA85=0,0,IF(CONFIGURACAO!$C$46="SIM",(IF(AA85&gt;CONFIGURACAO!$C$47,CONFIGURACAO!$C$47*CONFIGURACAO!$C$35,AA85*CONFIGURACAO!$C$35)),'PI AREA  P100'!AA85*CONFIGURACAO!$C$35))</f>
        <v>0</v>
      </c>
      <c r="AQ85" s="38">
        <f>IF(AB85=0,0,IF(CONFIGURACAO!$C$44="SIM",(IF(AB85&gt;CONFIGURACAO!$C$45,CONFIGURACAO!$C$45*CONFIGURACAO!$C$36,AB85*CONFIGURACAO!$C$36)),'PI AREA  P100'!AB85*CONFIGURACAO!$C$36))</f>
        <v>0</v>
      </c>
      <c r="AR85" s="38">
        <f t="shared" si="41"/>
        <v>250</v>
      </c>
      <c r="AS85" s="68">
        <f>IF(AR85="","",$AR85-(($AS$2/CONFIGURACAO!$C$6)*$M85))</f>
        <v>175</v>
      </c>
      <c r="AT85" s="73">
        <f t="shared" si="23"/>
        <v>3</v>
      </c>
      <c r="AU85" s="75">
        <f>IF(AR85="","",$AR85-(($AU$2/CONFIGURACAO!$C$6)*$M85))</f>
        <v>125</v>
      </c>
      <c r="AV85" s="76">
        <f t="shared" si="24"/>
        <v>4</v>
      </c>
      <c r="AW85" s="74">
        <f>IF(AR85="","",$AR85-(($AW$2/CONFIGURACAO!$C$6)*$M85))</f>
        <v>75</v>
      </c>
      <c r="AX85" s="72">
        <f t="shared" si="25"/>
        <v>5</v>
      </c>
      <c r="AZ85" s="39">
        <f t="shared" si="26"/>
        <v>2.1116113283724546E-2</v>
      </c>
      <c r="BA85" s="146">
        <f t="shared" si="27"/>
        <v>6</v>
      </c>
      <c r="BB85" s="146">
        <f t="shared" si="28"/>
        <v>836</v>
      </c>
      <c r="BC85" s="32">
        <f t="shared" si="29"/>
        <v>917</v>
      </c>
      <c r="BD85" s="148"/>
      <c r="BE85" s="40">
        <f t="shared" si="30"/>
        <v>0</v>
      </c>
      <c r="BF85" s="40">
        <f t="shared" si="31"/>
        <v>3.8580246913580245E-2</v>
      </c>
      <c r="BG85" s="40">
        <f t="shared" si="32"/>
        <v>0</v>
      </c>
      <c r="BH85" s="40">
        <f t="shared" si="33"/>
        <v>0.16168148746968472</v>
      </c>
      <c r="BI85" s="40">
        <f t="shared" si="34"/>
        <v>0</v>
      </c>
      <c r="BJ85" s="40">
        <f t="shared" si="35"/>
        <v>9.2421441774491686E-2</v>
      </c>
      <c r="BK85" s="40">
        <f t="shared" si="36"/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s="42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</row>
    <row r="86" spans="1:124" s="32" customFormat="1" x14ac:dyDescent="0.2">
      <c r="A86" s="124" t="str">
        <f>CONFIGURACAO!$C$4</f>
        <v>AREA 21</v>
      </c>
      <c r="B86" s="125">
        <v>84</v>
      </c>
      <c r="C86" s="252" t="s">
        <v>1525</v>
      </c>
      <c r="D86" s="126">
        <f t="shared" si="37"/>
        <v>3</v>
      </c>
      <c r="E86" s="250" t="s">
        <v>421</v>
      </c>
      <c r="F86" s="250">
        <v>0</v>
      </c>
      <c r="G86" s="250">
        <v>0</v>
      </c>
      <c r="H86" s="250">
        <v>1</v>
      </c>
      <c r="I86" s="250">
        <v>1</v>
      </c>
      <c r="J86" s="87"/>
      <c r="K86" s="94"/>
      <c r="L86" s="94"/>
      <c r="M86" s="154">
        <f t="shared" si="38"/>
        <v>2</v>
      </c>
      <c r="N86">
        <v>0</v>
      </c>
      <c r="O86">
        <v>0</v>
      </c>
      <c r="P86">
        <v>4</v>
      </c>
      <c r="Q86">
        <v>2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s="139">
        <f t="shared" si="21"/>
        <v>0</v>
      </c>
      <c r="AD86" s="140">
        <f t="shared" si="22"/>
        <v>4</v>
      </c>
      <c r="AE86" s="141">
        <f t="shared" si="39"/>
        <v>0</v>
      </c>
      <c r="AF86" s="142">
        <f t="shared" si="40"/>
        <v>0</v>
      </c>
      <c r="AG86" s="278"/>
      <c r="AI86" s="37">
        <f>IFERROR(IF(M86&gt;0,(N86*CONFIGURACAO!$C$20)+(O86*CONFIGURACAO!$C$21)+(P86*CONFIGURACAO!$C$22)+(Q86*CONFIGURACAO!$C$23)+(R86*CONFIGURACAO!$C$24),""),"")</f>
        <v>320</v>
      </c>
      <c r="AJ86" s="38">
        <f>IF(S86=0,0,IF(CONFIGURACAO!$C$15="SIM",(IF(S86&gt;CONFIGURACAO!$C$16,CONFIGURACAO!$C$16*CONFIGURACAO!$C$25,S86*CONFIGURACAO!$C$25)),'PI AREA  P100'!S86*CONFIGURACAO!$C$25))</f>
        <v>0</v>
      </c>
      <c r="AK86" s="38">
        <f>IF(T86=0,0,IF(CONFIGURACAO!$C$17="SIM",(IF(T86&gt;CONFIGURACAO!$C$18,CONFIGURACAO!$C$18*CONFIGURACAO!$C$26,T86*CONFIGURACAO!$C$26)),'PI AREA  P100'!T86*CONFIGURACAO!$C$26))</f>
        <v>5</v>
      </c>
      <c r="AL86" s="38">
        <f>IFERROR(IF(M86&gt;0,(U86*CONFIGURACAO!$C$29)+(V86*CONFIGURACAO!$C$30),""),"")</f>
        <v>0</v>
      </c>
      <c r="AM86" s="38">
        <f>IF(W86=0,0,IF(CONFIGURACAO!$C$41="SIM",(IF(W86&gt;CONFIGURACAO!$C$41,CONFIGURACAO!$C$41*CONFIGURACAO!$C$31,W86*CONFIGURACAO!$C$31)),'PI AREA  P100'!W86*CONFIGURACAO!$C$31))</f>
        <v>0</v>
      </c>
      <c r="AN86" s="38">
        <f>IF(X86=0,0,IF(CONFIGURACAO!$C$39="SIM",(IF(X86&gt;CONFIGURACAO!$C$40,CONFIGURACAO!$C$40*CONFIGURACAO!$C$32,X86*CONFIGURACAO!$C$32)),'PI AREA  P100'!X86*CONFIGURACAO!$C$32))</f>
        <v>0</v>
      </c>
      <c r="AO86" s="38">
        <f>IFERROR(IF(M86&gt;0,(Y86*CONFIGURACAO!$C$33)+(Z86*CONFIGURACAO!$C$34)+(AA86*CONFIGURACAO!$C$35)+(AB86*CONFIGURACAO!$C$36),""),"")</f>
        <v>0</v>
      </c>
      <c r="AP86" s="38">
        <f>IF(AA86=0,0,IF(CONFIGURACAO!$C$46="SIM",(IF(AA86&gt;CONFIGURACAO!$C$47,CONFIGURACAO!$C$47*CONFIGURACAO!$C$35,AA86*CONFIGURACAO!$C$35)),'PI AREA  P100'!AA86*CONFIGURACAO!$C$35))</f>
        <v>0</v>
      </c>
      <c r="AQ86" s="38">
        <f>IF(AB86=0,0,IF(CONFIGURACAO!$C$44="SIM",(IF(AB86&gt;CONFIGURACAO!$C$45,CONFIGURACAO!$C$45*CONFIGURACAO!$C$36,AB86*CONFIGURACAO!$C$36)),'PI AREA  P100'!AB86*CONFIGURACAO!$C$36))</f>
        <v>0</v>
      </c>
      <c r="AR86" s="38">
        <f t="shared" si="41"/>
        <v>325</v>
      </c>
      <c r="AS86" s="68">
        <f>IF(AR86="","",$AR86-(($AS$2/CONFIGURACAO!$C$6)*$M86))</f>
        <v>175</v>
      </c>
      <c r="AT86" s="73">
        <f t="shared" si="23"/>
        <v>3</v>
      </c>
      <c r="AU86" s="75">
        <f>IF(AR86="","",$AR86-(($AU$2/CONFIGURACAO!$C$6)*$M86))</f>
        <v>75</v>
      </c>
      <c r="AV86" s="76">
        <f t="shared" si="24"/>
        <v>4</v>
      </c>
      <c r="AW86" s="74">
        <f>IF(AR86="","",$AR86-(($AW$2/CONFIGURACAO!$C$6)*$M86))</f>
        <v>-25</v>
      </c>
      <c r="AX86" s="72" t="str">
        <f t="shared" si="25"/>
        <v>NAO</v>
      </c>
      <c r="AZ86" s="39">
        <f t="shared" si="26"/>
        <v>2.745094726884191E-2</v>
      </c>
      <c r="BA86" s="146">
        <f t="shared" si="27"/>
        <v>7</v>
      </c>
      <c r="BB86" s="146">
        <f t="shared" si="28"/>
        <v>798</v>
      </c>
      <c r="BC86" s="32">
        <f t="shared" si="29"/>
        <v>857</v>
      </c>
      <c r="BD86" s="148"/>
      <c r="BE86" s="40">
        <f t="shared" si="30"/>
        <v>0</v>
      </c>
      <c r="BF86" s="40">
        <f t="shared" si="31"/>
        <v>0</v>
      </c>
      <c r="BG86" s="40">
        <f t="shared" si="32"/>
        <v>0.10277492291880781</v>
      </c>
      <c r="BH86" s="40">
        <f t="shared" si="33"/>
        <v>8.084074373484236E-2</v>
      </c>
      <c r="BI86" s="40">
        <f t="shared" si="34"/>
        <v>0</v>
      </c>
      <c r="BJ86" s="40">
        <f t="shared" si="35"/>
        <v>0</v>
      </c>
      <c r="BK86" s="40">
        <f t="shared" si="36"/>
        <v>0.16051364365971107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 s="42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</row>
    <row r="87" spans="1:124" s="32" customFormat="1" x14ac:dyDescent="0.2">
      <c r="A87" s="124" t="str">
        <f>CONFIGURACAO!$C$4</f>
        <v>AREA 21</v>
      </c>
      <c r="B87" s="125">
        <v>85</v>
      </c>
      <c r="C87" s="252" t="s">
        <v>1525</v>
      </c>
      <c r="D87" s="126">
        <f t="shared" si="37"/>
        <v>4</v>
      </c>
      <c r="E87" s="250" t="s">
        <v>422</v>
      </c>
      <c r="F87" s="250">
        <v>1</v>
      </c>
      <c r="G87" s="250">
        <v>1</v>
      </c>
      <c r="H87" s="250">
        <v>1</v>
      </c>
      <c r="I87" s="250">
        <v>1</v>
      </c>
      <c r="J87" s="87"/>
      <c r="K87" s="94"/>
      <c r="L87" s="94"/>
      <c r="M87" s="154">
        <f t="shared" si="38"/>
        <v>4</v>
      </c>
      <c r="N87">
        <v>2</v>
      </c>
      <c r="O87">
        <v>6</v>
      </c>
      <c r="P87">
        <v>8</v>
      </c>
      <c r="Q87">
        <v>10</v>
      </c>
      <c r="R87">
        <v>5</v>
      </c>
      <c r="S87">
        <v>15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s="139">
        <f t="shared" si="21"/>
        <v>8</v>
      </c>
      <c r="AD87" s="140">
        <f t="shared" si="22"/>
        <v>16</v>
      </c>
      <c r="AE87" s="141">
        <f t="shared" si="39"/>
        <v>0</v>
      </c>
      <c r="AF87" s="142">
        <f t="shared" si="40"/>
        <v>0</v>
      </c>
      <c r="AG87" s="278"/>
      <c r="AI87" s="37">
        <f>IFERROR(IF(M87&gt;0,(N87*CONFIGURACAO!$C$20)+(O87*CONFIGURACAO!$C$21)+(P87*CONFIGURACAO!$C$22)+(Q87*CONFIGURACAO!$C$23)+(R87*CONFIGURACAO!$C$24),""),"")</f>
        <v>1660</v>
      </c>
      <c r="AJ87" s="38">
        <f>IF(S87=0,0,IF(CONFIGURACAO!$C$15="SIM",(IF(S87&gt;CONFIGURACAO!$C$16,CONFIGURACAO!$C$16*CONFIGURACAO!$C$25,S87*CONFIGURACAO!$C$25)),'PI AREA  P100'!S87*CONFIGURACAO!$C$25))</f>
        <v>40</v>
      </c>
      <c r="AK87" s="38">
        <f>IF(T87=0,0,IF(CONFIGURACAO!$C$17="SIM",(IF(T87&gt;CONFIGURACAO!$C$18,CONFIGURACAO!$C$18*CONFIGURACAO!$C$26,T87*CONFIGURACAO!$C$26)),'PI AREA  P100'!T87*CONFIGURACAO!$C$26))</f>
        <v>5</v>
      </c>
      <c r="AL87" s="38">
        <f>IFERROR(IF(M87&gt;0,(U87*CONFIGURACAO!$C$29)+(V87*CONFIGURACAO!$C$30),""),"")</f>
        <v>0</v>
      </c>
      <c r="AM87" s="38">
        <f>IF(W87=0,0,IF(CONFIGURACAO!$C$41="SIM",(IF(W87&gt;CONFIGURACAO!$C$41,CONFIGURACAO!$C$41*CONFIGURACAO!$C$31,W87*CONFIGURACAO!$C$31)),'PI AREA  P100'!W87*CONFIGURACAO!$C$31))</f>
        <v>0</v>
      </c>
      <c r="AN87" s="38">
        <f>IF(X87=0,0,IF(CONFIGURACAO!$C$39="SIM",(IF(X87&gt;CONFIGURACAO!$C$40,CONFIGURACAO!$C$40*CONFIGURACAO!$C$32,X87*CONFIGURACAO!$C$32)),'PI AREA  P100'!X87*CONFIGURACAO!$C$32))</f>
        <v>0</v>
      </c>
      <c r="AO87" s="38">
        <f>IFERROR(IF(M87&gt;0,(Y87*CONFIGURACAO!$C$33)+(Z87*CONFIGURACAO!$C$34)+(AA87*CONFIGURACAO!$C$35)+(AB87*CONFIGURACAO!$C$36),""),"")</f>
        <v>0</v>
      </c>
      <c r="AP87" s="38">
        <f>IF(AA87=0,0,IF(CONFIGURACAO!$C$46="SIM",(IF(AA87&gt;CONFIGURACAO!$C$47,CONFIGURACAO!$C$47*CONFIGURACAO!$C$35,AA87*CONFIGURACAO!$C$35)),'PI AREA  P100'!AA87*CONFIGURACAO!$C$35))</f>
        <v>0</v>
      </c>
      <c r="AQ87" s="38">
        <f>IF(AB87=0,0,IF(CONFIGURACAO!$C$44="SIM",(IF(AB87&gt;CONFIGURACAO!$C$45,CONFIGURACAO!$C$45*CONFIGURACAO!$C$36,AB87*CONFIGURACAO!$C$36)),'PI AREA  P100'!AB87*CONFIGURACAO!$C$36))</f>
        <v>0</v>
      </c>
      <c r="AR87" s="38">
        <f t="shared" si="41"/>
        <v>1705</v>
      </c>
      <c r="AS87" s="68">
        <f>IF(AR87="","",$AR87-(($AS$2/CONFIGURACAO!$C$6)*$M87))</f>
        <v>1405</v>
      </c>
      <c r="AT87" s="73">
        <f t="shared" si="23"/>
        <v>3</v>
      </c>
      <c r="AU87" s="75">
        <f>IF(AR87="","",$AR87-(($AU$2/CONFIGURACAO!$C$6)*$M87))</f>
        <v>1205</v>
      </c>
      <c r="AV87" s="76">
        <f t="shared" si="24"/>
        <v>4</v>
      </c>
      <c r="AW87" s="74">
        <f>IF(AR87="","",$AR87-(($AW$2/CONFIGURACAO!$C$6)*$M87))</f>
        <v>1005</v>
      </c>
      <c r="AX87" s="72">
        <f t="shared" si="25"/>
        <v>5</v>
      </c>
      <c r="AZ87" s="39">
        <f t="shared" si="26"/>
        <v>0.14401189259500138</v>
      </c>
      <c r="BA87" s="146">
        <f t="shared" si="27"/>
        <v>47</v>
      </c>
      <c r="BB87" s="146">
        <f t="shared" si="28"/>
        <v>56</v>
      </c>
      <c r="BC87" s="32">
        <f t="shared" si="29"/>
        <v>201</v>
      </c>
      <c r="BD87" s="148"/>
      <c r="BE87" s="40">
        <f t="shared" si="30"/>
        <v>7.4515648286140088E-2</v>
      </c>
      <c r="BF87" s="40">
        <f t="shared" si="31"/>
        <v>0.23148148148148145</v>
      </c>
      <c r="BG87" s="40">
        <f t="shared" si="32"/>
        <v>0.20554984583761562</v>
      </c>
      <c r="BH87" s="40">
        <f t="shared" si="33"/>
        <v>0.40420371867421184</v>
      </c>
      <c r="BI87" s="40">
        <f t="shared" si="34"/>
        <v>0.53304904051172708</v>
      </c>
      <c r="BJ87" s="40">
        <f t="shared" si="35"/>
        <v>1.3863216266173752</v>
      </c>
      <c r="BK87" s="40">
        <f t="shared" si="36"/>
        <v>0.16051364365971107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 s="42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</row>
    <row r="88" spans="1:124" s="32" customFormat="1" x14ac:dyDescent="0.2">
      <c r="A88" s="124" t="str">
        <f>CONFIGURACAO!$C$4</f>
        <v>AREA 21</v>
      </c>
      <c r="B88" s="125">
        <v>86</v>
      </c>
      <c r="C88" s="252" t="s">
        <v>1525</v>
      </c>
      <c r="D88" s="126">
        <f t="shared" si="37"/>
        <v>5</v>
      </c>
      <c r="E88" s="250" t="s">
        <v>423</v>
      </c>
      <c r="F88" s="250">
        <v>0</v>
      </c>
      <c r="G88" s="250">
        <v>0</v>
      </c>
      <c r="H88" s="250">
        <v>0</v>
      </c>
      <c r="I88" s="250">
        <v>1</v>
      </c>
      <c r="J88" s="87"/>
      <c r="K88" s="94"/>
      <c r="L88" s="94"/>
      <c r="M88" s="154">
        <f t="shared" si="38"/>
        <v>1</v>
      </c>
      <c r="N88">
        <v>1</v>
      </c>
      <c r="O88">
        <v>4</v>
      </c>
      <c r="P88">
        <v>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 s="139">
        <f t="shared" si="21"/>
        <v>5</v>
      </c>
      <c r="AD88" s="140">
        <f t="shared" si="22"/>
        <v>7</v>
      </c>
      <c r="AE88" s="141">
        <f t="shared" si="39"/>
        <v>0</v>
      </c>
      <c r="AF88" s="142">
        <f t="shared" si="40"/>
        <v>0</v>
      </c>
      <c r="AG88" s="278"/>
      <c r="AI88" s="37">
        <f>IFERROR(IF(M88&gt;0,(N88*CONFIGURACAO!$C$20)+(O88*CONFIGURACAO!$C$21)+(P88*CONFIGURACAO!$C$22)+(Q88*CONFIGURACAO!$C$23)+(R88*CONFIGURACAO!$C$24),""),"")</f>
        <v>540</v>
      </c>
      <c r="AJ88" s="38">
        <f>IF(S88=0,0,IF(CONFIGURACAO!$C$15="SIM",(IF(S88&gt;CONFIGURACAO!$C$16,CONFIGURACAO!$C$16*CONFIGURACAO!$C$25,S88*CONFIGURACAO!$C$25)),'PI AREA  P100'!S88*CONFIGURACAO!$C$25))</f>
        <v>0</v>
      </c>
      <c r="AK88" s="38">
        <f>IF(T88=0,0,IF(CONFIGURACAO!$C$17="SIM",(IF(T88&gt;CONFIGURACAO!$C$18,CONFIGURACAO!$C$18*CONFIGURACAO!$C$26,T88*CONFIGURACAO!$C$26)),'PI AREA  P100'!T88*CONFIGURACAO!$C$26))</f>
        <v>0</v>
      </c>
      <c r="AL88" s="38">
        <f>IFERROR(IF(M88&gt;0,(U88*CONFIGURACAO!$C$29)+(V88*CONFIGURACAO!$C$30),""),"")</f>
        <v>0</v>
      </c>
      <c r="AM88" s="38">
        <f>IF(W88=0,0,IF(CONFIGURACAO!$C$41="SIM",(IF(W88&gt;CONFIGURACAO!$C$41,CONFIGURACAO!$C$41*CONFIGURACAO!$C$31,W88*CONFIGURACAO!$C$31)),'PI AREA  P100'!W88*CONFIGURACAO!$C$31))</f>
        <v>0</v>
      </c>
      <c r="AN88" s="38">
        <f>IF(X88=0,0,IF(CONFIGURACAO!$C$39="SIM",(IF(X88&gt;CONFIGURACAO!$C$40,CONFIGURACAO!$C$40*CONFIGURACAO!$C$32,X88*CONFIGURACAO!$C$32)),'PI AREA  P100'!X88*CONFIGURACAO!$C$32))</f>
        <v>0</v>
      </c>
      <c r="AO88" s="38">
        <f>IFERROR(IF(M88&gt;0,(Y88*CONFIGURACAO!$C$33)+(Z88*CONFIGURACAO!$C$34)+(AA88*CONFIGURACAO!$C$35)+(AB88*CONFIGURACAO!$C$36),""),"")</f>
        <v>0</v>
      </c>
      <c r="AP88" s="38">
        <f>IF(AA88=0,0,IF(CONFIGURACAO!$C$46="SIM",(IF(AA88&gt;CONFIGURACAO!$C$47,CONFIGURACAO!$C$47*CONFIGURACAO!$C$35,AA88*CONFIGURACAO!$C$35)),'PI AREA  P100'!AA88*CONFIGURACAO!$C$35))</f>
        <v>0</v>
      </c>
      <c r="AQ88" s="38">
        <f>IF(AB88=0,0,IF(CONFIGURACAO!$C$44="SIM",(IF(AB88&gt;CONFIGURACAO!$C$45,CONFIGURACAO!$C$45*CONFIGURACAO!$C$36,AB88*CONFIGURACAO!$C$36)),'PI AREA  P100'!AB88*CONFIGURACAO!$C$36))</f>
        <v>0</v>
      </c>
      <c r="AR88" s="38">
        <f t="shared" si="41"/>
        <v>540</v>
      </c>
      <c r="AS88" s="68">
        <f>IF(AR88="","",$AR88-(($AS$2/CONFIGURACAO!$C$6)*$M88))</f>
        <v>465</v>
      </c>
      <c r="AT88" s="73">
        <f t="shared" si="23"/>
        <v>3</v>
      </c>
      <c r="AU88" s="75">
        <f>IF(AR88="","",$AR88-(($AU$2/CONFIGURACAO!$C$6)*$M88))</f>
        <v>415</v>
      </c>
      <c r="AV88" s="76">
        <f t="shared" si="24"/>
        <v>4</v>
      </c>
      <c r="AW88" s="74">
        <f>IF(AR88="","",$AR88-(($AW$2/CONFIGURACAO!$C$6)*$M88))</f>
        <v>365</v>
      </c>
      <c r="AX88" s="72">
        <f t="shared" si="25"/>
        <v>5</v>
      </c>
      <c r="AZ88" s="39">
        <f t="shared" si="26"/>
        <v>4.5610804692845015E-2</v>
      </c>
      <c r="BA88" s="146">
        <f t="shared" si="27"/>
        <v>7</v>
      </c>
      <c r="BB88" s="146">
        <f t="shared" si="28"/>
        <v>798</v>
      </c>
      <c r="BC88" s="32">
        <f t="shared" si="29"/>
        <v>705</v>
      </c>
      <c r="BD88" s="148"/>
      <c r="BE88" s="40">
        <f t="shared" si="30"/>
        <v>3.7257824143070044E-2</v>
      </c>
      <c r="BF88" s="40">
        <f t="shared" si="31"/>
        <v>0.15432098765432098</v>
      </c>
      <c r="BG88" s="40">
        <f t="shared" si="32"/>
        <v>5.1387461459403906E-2</v>
      </c>
      <c r="BH88" s="40">
        <f t="shared" si="33"/>
        <v>0</v>
      </c>
      <c r="BI88" s="40">
        <f t="shared" si="34"/>
        <v>0</v>
      </c>
      <c r="BJ88" s="40">
        <f t="shared" si="35"/>
        <v>0</v>
      </c>
      <c r="BK88" s="40">
        <f t="shared" si="36"/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 s="42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</row>
    <row r="89" spans="1:124" s="32" customFormat="1" x14ac:dyDescent="0.2">
      <c r="A89" s="124" t="str">
        <f>CONFIGURACAO!$C$4</f>
        <v>AREA 21</v>
      </c>
      <c r="B89" s="125">
        <v>87</v>
      </c>
      <c r="C89" s="252" t="s">
        <v>1525</v>
      </c>
      <c r="D89" s="126">
        <f t="shared" si="37"/>
        <v>6</v>
      </c>
      <c r="E89" s="250" t="s">
        <v>424</v>
      </c>
      <c r="F89" s="250">
        <v>1</v>
      </c>
      <c r="G89" s="250">
        <v>1</v>
      </c>
      <c r="H89" s="250">
        <v>1</v>
      </c>
      <c r="I89" s="250">
        <v>1</v>
      </c>
      <c r="J89" s="87"/>
      <c r="K89" s="94"/>
      <c r="L89" s="94"/>
      <c r="M89" s="154">
        <f t="shared" si="38"/>
        <v>4</v>
      </c>
      <c r="N89">
        <v>1</v>
      </c>
      <c r="O89">
        <v>6</v>
      </c>
      <c r="P89">
        <v>10</v>
      </c>
      <c r="Q89">
        <v>13</v>
      </c>
      <c r="R89">
        <v>4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 s="139">
        <f t="shared" si="21"/>
        <v>7</v>
      </c>
      <c r="AD89" s="140">
        <f t="shared" si="22"/>
        <v>17</v>
      </c>
      <c r="AE89" s="141">
        <f t="shared" si="39"/>
        <v>0</v>
      </c>
      <c r="AF89" s="142">
        <f t="shared" si="40"/>
        <v>0</v>
      </c>
      <c r="AG89" s="278"/>
      <c r="AI89" s="37">
        <f>IFERROR(IF(M89&gt;0,(N89*CONFIGURACAO!$C$20)+(O89*CONFIGURACAO!$C$21)+(P89*CONFIGURACAO!$C$22)+(Q89*CONFIGURACAO!$C$23)+(R89*CONFIGURACAO!$C$24),""),"")</f>
        <v>1780</v>
      </c>
      <c r="AJ89" s="38">
        <f>IF(S89=0,0,IF(CONFIGURACAO!$C$15="SIM",(IF(S89&gt;CONFIGURACAO!$C$16,CONFIGURACAO!$C$16*CONFIGURACAO!$C$25,S89*CONFIGURACAO!$C$25)),'PI AREA  P100'!S89*CONFIGURACAO!$C$25))</f>
        <v>10</v>
      </c>
      <c r="AK89" s="38">
        <f>IF(T89=0,0,IF(CONFIGURACAO!$C$17="SIM",(IF(T89&gt;CONFIGURACAO!$C$18,CONFIGURACAO!$C$18*CONFIGURACAO!$C$26,T89*CONFIGURACAO!$C$26)),'PI AREA  P100'!T89*CONFIGURACAO!$C$26))</f>
        <v>0</v>
      </c>
      <c r="AL89" s="38">
        <f>IFERROR(IF(M89&gt;0,(U89*CONFIGURACAO!$C$29)+(V89*CONFIGURACAO!$C$30),""),"")</f>
        <v>0</v>
      </c>
      <c r="AM89" s="38">
        <f>IF(W89=0,0,IF(CONFIGURACAO!$C$41="SIM",(IF(W89&gt;CONFIGURACAO!$C$41,CONFIGURACAO!$C$41*CONFIGURACAO!$C$31,W89*CONFIGURACAO!$C$31)),'PI AREA  P100'!W89*CONFIGURACAO!$C$31))</f>
        <v>0</v>
      </c>
      <c r="AN89" s="38">
        <f>IF(X89=0,0,IF(CONFIGURACAO!$C$39="SIM",(IF(X89&gt;CONFIGURACAO!$C$40,CONFIGURACAO!$C$40*CONFIGURACAO!$C$32,X89*CONFIGURACAO!$C$32)),'PI AREA  P100'!X89*CONFIGURACAO!$C$32))</f>
        <v>0</v>
      </c>
      <c r="AO89" s="38">
        <f>IFERROR(IF(M89&gt;0,(Y89*CONFIGURACAO!$C$33)+(Z89*CONFIGURACAO!$C$34)+(AA89*CONFIGURACAO!$C$35)+(AB89*CONFIGURACAO!$C$36),""),"")</f>
        <v>0</v>
      </c>
      <c r="AP89" s="38">
        <f>IF(AA89=0,0,IF(CONFIGURACAO!$C$46="SIM",(IF(AA89&gt;CONFIGURACAO!$C$47,CONFIGURACAO!$C$47*CONFIGURACAO!$C$35,AA89*CONFIGURACAO!$C$35)),'PI AREA  P100'!AA89*CONFIGURACAO!$C$35))</f>
        <v>0</v>
      </c>
      <c r="AQ89" s="38">
        <f>IF(AB89=0,0,IF(CONFIGURACAO!$C$44="SIM",(IF(AB89&gt;CONFIGURACAO!$C$45,CONFIGURACAO!$C$45*CONFIGURACAO!$C$36,AB89*CONFIGURACAO!$C$36)),'PI AREA  P100'!AB89*CONFIGURACAO!$C$36))</f>
        <v>0</v>
      </c>
      <c r="AR89" s="38">
        <f t="shared" si="41"/>
        <v>1790</v>
      </c>
      <c r="AS89" s="68">
        <f>IF(AR89="","",$AR89-(($AS$2/CONFIGURACAO!$C$6)*$M89))</f>
        <v>1490</v>
      </c>
      <c r="AT89" s="73">
        <f t="shared" si="23"/>
        <v>3</v>
      </c>
      <c r="AU89" s="75">
        <f>IF(AR89="","",$AR89-(($AU$2/CONFIGURACAO!$C$6)*$M89))</f>
        <v>1290</v>
      </c>
      <c r="AV89" s="76">
        <f t="shared" si="24"/>
        <v>4</v>
      </c>
      <c r="AW89" s="74">
        <f>IF(AR89="","",$AR89-(($AW$2/CONFIGURACAO!$C$6)*$M89))</f>
        <v>1090</v>
      </c>
      <c r="AX89" s="72">
        <f t="shared" si="25"/>
        <v>5</v>
      </c>
      <c r="AZ89" s="39">
        <f t="shared" si="26"/>
        <v>0.15119137111146774</v>
      </c>
      <c r="BA89" s="146">
        <f t="shared" si="27"/>
        <v>35</v>
      </c>
      <c r="BB89" s="146">
        <f t="shared" si="28"/>
        <v>130</v>
      </c>
      <c r="BC89" s="32">
        <f t="shared" si="29"/>
        <v>183</v>
      </c>
      <c r="BD89" s="148"/>
      <c r="BE89" s="40">
        <f t="shared" si="30"/>
        <v>3.7257824143070044E-2</v>
      </c>
      <c r="BF89" s="40">
        <f t="shared" si="31"/>
        <v>0.23148148148148145</v>
      </c>
      <c r="BG89" s="40">
        <f t="shared" si="32"/>
        <v>0.25693730729701952</v>
      </c>
      <c r="BH89" s="40">
        <f t="shared" si="33"/>
        <v>0.52546483427647539</v>
      </c>
      <c r="BI89" s="40">
        <f t="shared" si="34"/>
        <v>0.42643923240938164</v>
      </c>
      <c r="BJ89" s="40">
        <f t="shared" si="35"/>
        <v>9.2421441774491686E-2</v>
      </c>
      <c r="BK89" s="40">
        <f t="shared" si="36"/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 s="42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</row>
    <row r="90" spans="1:124" s="32" customFormat="1" x14ac:dyDescent="0.2">
      <c r="A90" s="124" t="str">
        <f>CONFIGURACAO!$C$4</f>
        <v>AREA 21</v>
      </c>
      <c r="B90" s="125">
        <v>88</v>
      </c>
      <c r="C90" s="252" t="s">
        <v>1525</v>
      </c>
      <c r="D90" s="126">
        <f t="shared" si="37"/>
        <v>7</v>
      </c>
      <c r="E90" s="250" t="s">
        <v>425</v>
      </c>
      <c r="F90" s="250">
        <v>0</v>
      </c>
      <c r="G90" s="250">
        <v>0</v>
      </c>
      <c r="H90" s="250">
        <v>1</v>
      </c>
      <c r="I90" s="250">
        <v>1</v>
      </c>
      <c r="J90" s="87"/>
      <c r="K90" s="94"/>
      <c r="L90" s="94"/>
      <c r="M90" s="154">
        <f t="shared" si="38"/>
        <v>2</v>
      </c>
      <c r="N90">
        <v>5</v>
      </c>
      <c r="O90">
        <v>0</v>
      </c>
      <c r="P90">
        <v>2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 s="139">
        <f t="shared" si="21"/>
        <v>5</v>
      </c>
      <c r="AD90" s="140">
        <f t="shared" si="22"/>
        <v>7</v>
      </c>
      <c r="AE90" s="141">
        <f t="shared" si="39"/>
        <v>0</v>
      </c>
      <c r="AF90" s="142">
        <f t="shared" si="40"/>
        <v>0</v>
      </c>
      <c r="AG90" s="278"/>
      <c r="AI90" s="37">
        <f>IFERROR(IF(M90&gt;0,(N90*CONFIGURACAO!$C$20)+(O90*CONFIGURACAO!$C$21)+(P90*CONFIGURACAO!$C$22)+(Q90*CONFIGURACAO!$C$23)+(R90*CONFIGURACAO!$C$24),""),"")</f>
        <v>660</v>
      </c>
      <c r="AJ90" s="38">
        <f>IF(S90=0,0,IF(CONFIGURACAO!$C$15="SIM",(IF(S90&gt;CONFIGURACAO!$C$16,CONFIGURACAO!$C$16*CONFIGURACAO!$C$25,S90*CONFIGURACAO!$C$25)),'PI AREA  P100'!S90*CONFIGURACAO!$C$25))</f>
        <v>0</v>
      </c>
      <c r="AK90" s="38">
        <f>IF(T90=0,0,IF(CONFIGURACAO!$C$17="SIM",(IF(T90&gt;CONFIGURACAO!$C$18,CONFIGURACAO!$C$18*CONFIGURACAO!$C$26,T90*CONFIGURACAO!$C$26)),'PI AREA  P100'!T90*CONFIGURACAO!$C$26))</f>
        <v>0</v>
      </c>
      <c r="AL90" s="38">
        <f>IFERROR(IF(M90&gt;0,(U90*CONFIGURACAO!$C$29)+(V90*CONFIGURACAO!$C$30),""),"")</f>
        <v>0</v>
      </c>
      <c r="AM90" s="38">
        <f>IF(W90=0,0,IF(CONFIGURACAO!$C$41="SIM",(IF(W90&gt;CONFIGURACAO!$C$41,CONFIGURACAO!$C$41*CONFIGURACAO!$C$31,W90*CONFIGURACAO!$C$31)),'PI AREA  P100'!W90*CONFIGURACAO!$C$31))</f>
        <v>0</v>
      </c>
      <c r="AN90" s="38">
        <f>IF(X90=0,0,IF(CONFIGURACAO!$C$39="SIM",(IF(X90&gt;CONFIGURACAO!$C$40,CONFIGURACAO!$C$40*CONFIGURACAO!$C$32,X90*CONFIGURACAO!$C$32)),'PI AREA  P100'!X90*CONFIGURACAO!$C$32))</f>
        <v>0</v>
      </c>
      <c r="AO90" s="38">
        <f>IFERROR(IF(M90&gt;0,(Y90*CONFIGURACAO!$C$33)+(Z90*CONFIGURACAO!$C$34)+(AA90*CONFIGURACAO!$C$35)+(AB90*CONFIGURACAO!$C$36),""),"")</f>
        <v>0</v>
      </c>
      <c r="AP90" s="38">
        <f>IF(AA90=0,0,IF(CONFIGURACAO!$C$46="SIM",(IF(AA90&gt;CONFIGURACAO!$C$47,CONFIGURACAO!$C$47*CONFIGURACAO!$C$35,AA90*CONFIGURACAO!$C$35)),'PI AREA  P100'!AA90*CONFIGURACAO!$C$35))</f>
        <v>0</v>
      </c>
      <c r="AQ90" s="38">
        <f>IF(AB90=0,0,IF(CONFIGURACAO!$C$44="SIM",(IF(AB90&gt;CONFIGURACAO!$C$45,CONFIGURACAO!$C$45*CONFIGURACAO!$C$36,AB90*CONFIGURACAO!$C$36)),'PI AREA  P100'!AB90*CONFIGURACAO!$C$36))</f>
        <v>0</v>
      </c>
      <c r="AR90" s="38">
        <f t="shared" si="41"/>
        <v>660</v>
      </c>
      <c r="AS90" s="68">
        <f>IF(AR90="","",$AR90-(($AS$2/CONFIGURACAO!$C$6)*$M90))</f>
        <v>510</v>
      </c>
      <c r="AT90" s="73">
        <f t="shared" si="23"/>
        <v>3</v>
      </c>
      <c r="AU90" s="75">
        <f>IF(AR90="","",$AR90-(($AU$2/CONFIGURACAO!$C$6)*$M90))</f>
        <v>410</v>
      </c>
      <c r="AV90" s="76">
        <f t="shared" si="24"/>
        <v>4</v>
      </c>
      <c r="AW90" s="74">
        <f>IF(AR90="","",$AR90-(($AW$2/CONFIGURACAO!$C$6)*$M90))</f>
        <v>310</v>
      </c>
      <c r="AX90" s="72">
        <f t="shared" si="25"/>
        <v>5</v>
      </c>
      <c r="AZ90" s="39">
        <f t="shared" si="26"/>
        <v>5.5746539069032798E-2</v>
      </c>
      <c r="BA90" s="146">
        <f t="shared" si="27"/>
        <v>8</v>
      </c>
      <c r="BB90" s="146">
        <f t="shared" si="28"/>
        <v>763</v>
      </c>
      <c r="BC90" s="32">
        <f t="shared" si="29"/>
        <v>627</v>
      </c>
      <c r="BD90" s="148"/>
      <c r="BE90" s="40">
        <f t="shared" si="30"/>
        <v>0.18628912071535023</v>
      </c>
      <c r="BF90" s="40">
        <f t="shared" si="31"/>
        <v>0</v>
      </c>
      <c r="BG90" s="40">
        <f t="shared" si="32"/>
        <v>5.1387461459403906E-2</v>
      </c>
      <c r="BH90" s="40">
        <f t="shared" si="33"/>
        <v>4.042037186742118E-2</v>
      </c>
      <c r="BI90" s="40">
        <f t="shared" si="34"/>
        <v>0</v>
      </c>
      <c r="BJ90" s="40">
        <f t="shared" si="35"/>
        <v>0</v>
      </c>
      <c r="BK90" s="40">
        <f t="shared" si="36"/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 s="42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</row>
    <row r="91" spans="1:124" s="32" customFormat="1" x14ac:dyDescent="0.2">
      <c r="A91" s="124" t="str">
        <f>CONFIGURACAO!$C$4</f>
        <v>AREA 21</v>
      </c>
      <c r="B91" s="125">
        <v>89</v>
      </c>
      <c r="C91" s="252" t="s">
        <v>1525</v>
      </c>
      <c r="D91" s="126">
        <f t="shared" si="37"/>
        <v>8</v>
      </c>
      <c r="E91" s="250" t="s">
        <v>426</v>
      </c>
      <c r="F91" s="250">
        <v>1</v>
      </c>
      <c r="G91" s="250">
        <v>1</v>
      </c>
      <c r="H91" s="250">
        <v>1</v>
      </c>
      <c r="I91" s="250">
        <v>1</v>
      </c>
      <c r="J91" s="87"/>
      <c r="K91" s="94"/>
      <c r="L91" s="94"/>
      <c r="M91" s="154">
        <f t="shared" si="38"/>
        <v>4</v>
      </c>
      <c r="N91">
        <v>2</v>
      </c>
      <c r="O91">
        <v>4</v>
      </c>
      <c r="P91">
        <v>4</v>
      </c>
      <c r="Q91">
        <v>22</v>
      </c>
      <c r="R91">
        <v>5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s="139">
        <f t="shared" si="21"/>
        <v>6</v>
      </c>
      <c r="AD91" s="140">
        <f t="shared" si="22"/>
        <v>10</v>
      </c>
      <c r="AE91" s="141">
        <f t="shared" si="39"/>
        <v>0</v>
      </c>
      <c r="AF91" s="142">
        <f t="shared" si="40"/>
        <v>0</v>
      </c>
      <c r="AG91" s="278"/>
      <c r="AI91" s="37">
        <f>IFERROR(IF(M91&gt;0,(N91*CONFIGURACAO!$C$20)+(O91*CONFIGURACAO!$C$21)+(P91*CONFIGURACAO!$C$22)+(Q91*CONFIGURACAO!$C$23)+(R91*CONFIGURACAO!$C$24),""),"")</f>
        <v>1740</v>
      </c>
      <c r="AJ91" s="38">
        <f>IF(S91=0,0,IF(CONFIGURACAO!$C$15="SIM",(IF(S91&gt;CONFIGURACAO!$C$16,CONFIGURACAO!$C$16*CONFIGURACAO!$C$25,S91*CONFIGURACAO!$C$25)),'PI AREA  P100'!S91*CONFIGURACAO!$C$25))</f>
        <v>20</v>
      </c>
      <c r="AK91" s="38">
        <f>IF(T91=0,0,IF(CONFIGURACAO!$C$17="SIM",(IF(T91&gt;CONFIGURACAO!$C$18,CONFIGURACAO!$C$18*CONFIGURACAO!$C$26,T91*CONFIGURACAO!$C$26)),'PI AREA  P100'!T91*CONFIGURACAO!$C$26))</f>
        <v>10</v>
      </c>
      <c r="AL91" s="38">
        <f>IFERROR(IF(M91&gt;0,(U91*CONFIGURACAO!$C$29)+(V91*CONFIGURACAO!$C$30),""),"")</f>
        <v>0</v>
      </c>
      <c r="AM91" s="38">
        <f>IF(W91=0,0,IF(CONFIGURACAO!$C$41="SIM",(IF(W91&gt;CONFIGURACAO!$C$41,CONFIGURACAO!$C$41*CONFIGURACAO!$C$31,W91*CONFIGURACAO!$C$31)),'PI AREA  P100'!W91*CONFIGURACAO!$C$31))</f>
        <v>0</v>
      </c>
      <c r="AN91" s="38">
        <f>IF(X91=0,0,IF(CONFIGURACAO!$C$39="SIM",(IF(X91&gt;CONFIGURACAO!$C$40,CONFIGURACAO!$C$40*CONFIGURACAO!$C$32,X91*CONFIGURACAO!$C$32)),'PI AREA  P100'!X91*CONFIGURACAO!$C$32))</f>
        <v>0</v>
      </c>
      <c r="AO91" s="38">
        <f>IFERROR(IF(M91&gt;0,(Y91*CONFIGURACAO!$C$33)+(Z91*CONFIGURACAO!$C$34)+(AA91*CONFIGURACAO!$C$35)+(AB91*CONFIGURACAO!$C$36),""),"")</f>
        <v>0</v>
      </c>
      <c r="AP91" s="38">
        <f>IF(AA91=0,0,IF(CONFIGURACAO!$C$46="SIM",(IF(AA91&gt;CONFIGURACAO!$C$47,CONFIGURACAO!$C$47*CONFIGURACAO!$C$35,AA91*CONFIGURACAO!$C$35)),'PI AREA  P100'!AA91*CONFIGURACAO!$C$35))</f>
        <v>0</v>
      </c>
      <c r="AQ91" s="38">
        <f>IF(AB91=0,0,IF(CONFIGURACAO!$C$44="SIM",(IF(AB91&gt;CONFIGURACAO!$C$45,CONFIGURACAO!$C$45*CONFIGURACAO!$C$36,AB91*CONFIGURACAO!$C$36)),'PI AREA  P100'!AB91*CONFIGURACAO!$C$36))</f>
        <v>0</v>
      </c>
      <c r="AR91" s="38">
        <f t="shared" si="41"/>
        <v>1770</v>
      </c>
      <c r="AS91" s="68">
        <f>IF(AR91="","",$AR91-(($AS$2/CONFIGURACAO!$C$6)*$M91))</f>
        <v>1470</v>
      </c>
      <c r="AT91" s="73">
        <f t="shared" si="23"/>
        <v>3</v>
      </c>
      <c r="AU91" s="75">
        <f>IF(AR91="","",$AR91-(($AU$2/CONFIGURACAO!$C$6)*$M91))</f>
        <v>1270</v>
      </c>
      <c r="AV91" s="76">
        <f t="shared" si="24"/>
        <v>4</v>
      </c>
      <c r="AW91" s="74">
        <f>IF(AR91="","",$AR91-(($AW$2/CONFIGURACAO!$C$6)*$M91))</f>
        <v>1070</v>
      </c>
      <c r="AX91" s="72">
        <f t="shared" si="25"/>
        <v>5</v>
      </c>
      <c r="AZ91" s="39">
        <f t="shared" si="26"/>
        <v>0.14950208204876977</v>
      </c>
      <c r="BA91" s="146">
        <f t="shared" si="27"/>
        <v>41</v>
      </c>
      <c r="BB91" s="146">
        <f t="shared" si="28"/>
        <v>91</v>
      </c>
      <c r="BC91" s="32">
        <f t="shared" si="29"/>
        <v>186</v>
      </c>
      <c r="BD91" s="148"/>
      <c r="BE91" s="40">
        <f t="shared" si="30"/>
        <v>7.4515648286140088E-2</v>
      </c>
      <c r="BF91" s="40">
        <f t="shared" si="31"/>
        <v>0.15432098765432098</v>
      </c>
      <c r="BG91" s="40">
        <f t="shared" si="32"/>
        <v>0.10277492291880781</v>
      </c>
      <c r="BH91" s="40">
        <f t="shared" si="33"/>
        <v>0.88924818108326609</v>
      </c>
      <c r="BI91" s="40">
        <f t="shared" si="34"/>
        <v>0.53304904051172708</v>
      </c>
      <c r="BJ91" s="40">
        <f t="shared" si="35"/>
        <v>0.18484288354898337</v>
      </c>
      <c r="BK91" s="40">
        <f t="shared" si="36"/>
        <v>0.32102728731942215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 s="42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</row>
    <row r="92" spans="1:124" s="32" customFormat="1" x14ac:dyDescent="0.2">
      <c r="A92" s="124" t="str">
        <f>CONFIGURACAO!$C$4</f>
        <v>AREA 21</v>
      </c>
      <c r="B92" s="125">
        <v>90</v>
      </c>
      <c r="C92" s="252" t="s">
        <v>1525</v>
      </c>
      <c r="D92" s="126">
        <f t="shared" si="37"/>
        <v>9</v>
      </c>
      <c r="E92" s="250" t="s">
        <v>427</v>
      </c>
      <c r="F92" s="250">
        <v>1</v>
      </c>
      <c r="G92" s="250">
        <v>1</v>
      </c>
      <c r="H92" s="250">
        <v>1</v>
      </c>
      <c r="I92" s="250">
        <v>1</v>
      </c>
      <c r="J92" s="87"/>
      <c r="K92" s="94"/>
      <c r="L92" s="94"/>
      <c r="M92" s="154">
        <f t="shared" si="38"/>
        <v>4</v>
      </c>
      <c r="N92">
        <v>18</v>
      </c>
      <c r="O92">
        <v>4</v>
      </c>
      <c r="P92">
        <v>8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 s="139">
        <f t="shared" si="21"/>
        <v>22</v>
      </c>
      <c r="AD92" s="140">
        <f t="shared" si="22"/>
        <v>30</v>
      </c>
      <c r="AE92" s="141">
        <f t="shared" si="39"/>
        <v>0</v>
      </c>
      <c r="AF92" s="142">
        <f t="shared" si="40"/>
        <v>0</v>
      </c>
      <c r="AG92" s="278"/>
      <c r="AI92" s="37">
        <f>IFERROR(IF(M92&gt;0,(N92*CONFIGURACAO!$C$20)+(O92*CONFIGURACAO!$C$21)+(P92*CONFIGURACAO!$C$22)+(Q92*CONFIGURACAO!$C$23)+(R92*CONFIGURACAO!$C$24),""),"")</f>
        <v>2600</v>
      </c>
      <c r="AJ92" s="38">
        <f>IF(S92=0,0,IF(CONFIGURACAO!$C$15="SIM",(IF(S92&gt;CONFIGURACAO!$C$16,CONFIGURACAO!$C$16*CONFIGURACAO!$C$25,S92*CONFIGURACAO!$C$25)),'PI AREA  P100'!S92*CONFIGURACAO!$C$25))</f>
        <v>0</v>
      </c>
      <c r="AK92" s="38">
        <f>IF(T92=0,0,IF(CONFIGURACAO!$C$17="SIM",(IF(T92&gt;CONFIGURACAO!$C$18,CONFIGURACAO!$C$18*CONFIGURACAO!$C$26,T92*CONFIGURACAO!$C$26)),'PI AREA  P100'!T92*CONFIGURACAO!$C$26))</f>
        <v>0</v>
      </c>
      <c r="AL92" s="38">
        <f>IFERROR(IF(M92&gt;0,(U92*CONFIGURACAO!$C$29)+(V92*CONFIGURACAO!$C$30),""),"")</f>
        <v>0</v>
      </c>
      <c r="AM92" s="38">
        <f>IF(W92=0,0,IF(CONFIGURACAO!$C$41="SIM",(IF(W92&gt;CONFIGURACAO!$C$41,CONFIGURACAO!$C$41*CONFIGURACAO!$C$31,W92*CONFIGURACAO!$C$31)),'PI AREA  P100'!W92*CONFIGURACAO!$C$31))</f>
        <v>0</v>
      </c>
      <c r="AN92" s="38">
        <f>IF(X92=0,0,IF(CONFIGURACAO!$C$39="SIM",(IF(X92&gt;CONFIGURACAO!$C$40,CONFIGURACAO!$C$40*CONFIGURACAO!$C$32,X92*CONFIGURACAO!$C$32)),'PI AREA  P100'!X92*CONFIGURACAO!$C$32))</f>
        <v>0</v>
      </c>
      <c r="AO92" s="38">
        <f>IFERROR(IF(M92&gt;0,(Y92*CONFIGURACAO!$C$33)+(Z92*CONFIGURACAO!$C$34)+(AA92*CONFIGURACAO!$C$35)+(AB92*CONFIGURACAO!$C$36),""),"")</f>
        <v>0</v>
      </c>
      <c r="AP92" s="38">
        <f>IF(AA92=0,0,IF(CONFIGURACAO!$C$46="SIM",(IF(AA92&gt;CONFIGURACAO!$C$47,CONFIGURACAO!$C$47*CONFIGURACAO!$C$35,AA92*CONFIGURACAO!$C$35)),'PI AREA  P100'!AA92*CONFIGURACAO!$C$35))</f>
        <v>0</v>
      </c>
      <c r="AQ92" s="38">
        <f>IF(AB92=0,0,IF(CONFIGURACAO!$C$44="SIM",(IF(AB92&gt;CONFIGURACAO!$C$45,CONFIGURACAO!$C$45*CONFIGURACAO!$C$36,AB92*CONFIGURACAO!$C$36)),'PI AREA  P100'!AB92*CONFIGURACAO!$C$36))</f>
        <v>0</v>
      </c>
      <c r="AR92" s="38">
        <f t="shared" si="41"/>
        <v>2600</v>
      </c>
      <c r="AS92" s="68">
        <f>IF(AR92="","",$AR92-(($AS$2/CONFIGURACAO!$C$6)*$M92))</f>
        <v>2300</v>
      </c>
      <c r="AT92" s="73">
        <f t="shared" si="23"/>
        <v>3</v>
      </c>
      <c r="AU92" s="75">
        <f>IF(AR92="","",$AR92-(($AU$2/CONFIGURACAO!$C$6)*$M92))</f>
        <v>2100</v>
      </c>
      <c r="AV92" s="76">
        <f t="shared" si="24"/>
        <v>4</v>
      </c>
      <c r="AW92" s="74">
        <f>IF(AR92="","",$AR92-(($AW$2/CONFIGURACAO!$C$6)*$M92))</f>
        <v>1900</v>
      </c>
      <c r="AX92" s="72">
        <f t="shared" si="25"/>
        <v>5</v>
      </c>
      <c r="AZ92" s="39">
        <f t="shared" si="26"/>
        <v>0.21960757815073528</v>
      </c>
      <c r="BA92" s="146">
        <f t="shared" si="27"/>
        <v>30</v>
      </c>
      <c r="BB92" s="146">
        <f t="shared" si="28"/>
        <v>185</v>
      </c>
      <c r="BC92" s="32">
        <f t="shared" si="29"/>
        <v>78</v>
      </c>
      <c r="BD92" s="148"/>
      <c r="BE92" s="40">
        <f t="shared" si="30"/>
        <v>0.6706408345752608</v>
      </c>
      <c r="BF92" s="40">
        <f t="shared" si="31"/>
        <v>0.15432098765432098</v>
      </c>
      <c r="BG92" s="40">
        <f t="shared" si="32"/>
        <v>0.20554984583761562</v>
      </c>
      <c r="BH92" s="40">
        <f t="shared" si="33"/>
        <v>0</v>
      </c>
      <c r="BI92" s="40">
        <f t="shared" si="34"/>
        <v>0</v>
      </c>
      <c r="BJ92" s="40">
        <f t="shared" si="35"/>
        <v>0</v>
      </c>
      <c r="BK92" s="40">
        <f t="shared" si="36"/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 s="4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</row>
    <row r="93" spans="1:124" s="32" customFormat="1" x14ac:dyDescent="0.2">
      <c r="A93" s="124" t="str">
        <f>CONFIGURACAO!$C$4</f>
        <v>AREA 21</v>
      </c>
      <c r="B93" s="125">
        <v>91</v>
      </c>
      <c r="C93" s="252" t="s">
        <v>1525</v>
      </c>
      <c r="D93" s="126">
        <f t="shared" si="37"/>
        <v>10</v>
      </c>
      <c r="E93" s="250" t="s">
        <v>428</v>
      </c>
      <c r="F93" s="250">
        <v>1</v>
      </c>
      <c r="G93" s="250">
        <v>1</v>
      </c>
      <c r="H93" s="250">
        <v>1</v>
      </c>
      <c r="I93" s="250">
        <v>1</v>
      </c>
      <c r="J93" s="87"/>
      <c r="K93" s="94"/>
      <c r="L93" s="94"/>
      <c r="M93" s="154">
        <f t="shared" si="38"/>
        <v>4</v>
      </c>
      <c r="N93">
        <v>2</v>
      </c>
      <c r="O93">
        <v>9</v>
      </c>
      <c r="P93">
        <v>14</v>
      </c>
      <c r="Q93">
        <v>18</v>
      </c>
      <c r="R93">
        <v>9</v>
      </c>
      <c r="S93">
        <v>5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 s="139">
        <f t="shared" si="21"/>
        <v>11</v>
      </c>
      <c r="AD93" s="140">
        <f t="shared" si="22"/>
        <v>25</v>
      </c>
      <c r="AE93" s="141">
        <f t="shared" si="39"/>
        <v>0</v>
      </c>
      <c r="AF93" s="142">
        <f t="shared" si="40"/>
        <v>0</v>
      </c>
      <c r="AG93" s="278"/>
      <c r="AI93" s="37">
        <f>IFERROR(IF(M93&gt;0,(N93*CONFIGURACAO!$C$20)+(O93*CONFIGURACAO!$C$21)+(P93*CONFIGURACAO!$C$22)+(Q93*CONFIGURACAO!$C$23)+(R93*CONFIGURACAO!$C$24),""),"")</f>
        <v>2660</v>
      </c>
      <c r="AJ93" s="38">
        <f>IF(S93=0,0,IF(CONFIGURACAO!$C$15="SIM",(IF(S93&gt;CONFIGURACAO!$C$16,CONFIGURACAO!$C$16*CONFIGURACAO!$C$25,S93*CONFIGURACAO!$C$25)),'PI AREA  P100'!S93*CONFIGURACAO!$C$25))</f>
        <v>40</v>
      </c>
      <c r="AK93" s="38">
        <f>IF(T93=0,0,IF(CONFIGURACAO!$C$17="SIM",(IF(T93&gt;CONFIGURACAO!$C$18,CONFIGURACAO!$C$18*CONFIGURACAO!$C$26,T93*CONFIGURACAO!$C$26)),'PI AREA  P100'!T93*CONFIGURACAO!$C$26))</f>
        <v>15</v>
      </c>
      <c r="AL93" s="38">
        <f>IFERROR(IF(M93&gt;0,(U93*CONFIGURACAO!$C$29)+(V93*CONFIGURACAO!$C$30),""),"")</f>
        <v>0</v>
      </c>
      <c r="AM93" s="38">
        <f>IF(W93=0,0,IF(CONFIGURACAO!$C$41="SIM",(IF(W93&gt;CONFIGURACAO!$C$41,CONFIGURACAO!$C$41*CONFIGURACAO!$C$31,W93*CONFIGURACAO!$C$31)),'PI AREA  P100'!W93*CONFIGURACAO!$C$31))</f>
        <v>0</v>
      </c>
      <c r="AN93" s="38">
        <f>IF(X93=0,0,IF(CONFIGURACAO!$C$39="SIM",(IF(X93&gt;CONFIGURACAO!$C$40,CONFIGURACAO!$C$40*CONFIGURACAO!$C$32,X93*CONFIGURACAO!$C$32)),'PI AREA  P100'!X93*CONFIGURACAO!$C$32))</f>
        <v>0</v>
      </c>
      <c r="AO93" s="38">
        <f>IFERROR(IF(M93&gt;0,(Y93*CONFIGURACAO!$C$33)+(Z93*CONFIGURACAO!$C$34)+(AA93*CONFIGURACAO!$C$35)+(AB93*CONFIGURACAO!$C$36),""),"")</f>
        <v>0</v>
      </c>
      <c r="AP93" s="38">
        <f>IF(AA93=0,0,IF(CONFIGURACAO!$C$46="SIM",(IF(AA93&gt;CONFIGURACAO!$C$47,CONFIGURACAO!$C$47*CONFIGURACAO!$C$35,AA93*CONFIGURACAO!$C$35)),'PI AREA  P100'!AA93*CONFIGURACAO!$C$35))</f>
        <v>0</v>
      </c>
      <c r="AQ93" s="38">
        <f>IF(AB93=0,0,IF(CONFIGURACAO!$C$44="SIM",(IF(AB93&gt;CONFIGURACAO!$C$45,CONFIGURACAO!$C$45*CONFIGURACAO!$C$36,AB93*CONFIGURACAO!$C$36)),'PI AREA  P100'!AB93*CONFIGURACAO!$C$36))</f>
        <v>0</v>
      </c>
      <c r="AR93" s="38">
        <f t="shared" si="41"/>
        <v>2715</v>
      </c>
      <c r="AS93" s="68">
        <f>IF(AR93="","",$AR93-(($AS$2/CONFIGURACAO!$C$6)*$M93))</f>
        <v>2415</v>
      </c>
      <c r="AT93" s="73">
        <f t="shared" si="23"/>
        <v>3</v>
      </c>
      <c r="AU93" s="75">
        <f>IF(AR93="","",$AR93-(($AU$2/CONFIGURACAO!$C$6)*$M93))</f>
        <v>2215</v>
      </c>
      <c r="AV93" s="76">
        <f t="shared" si="24"/>
        <v>4</v>
      </c>
      <c r="AW93" s="74">
        <f>IF(AR93="","",$AR93-(($AW$2/CONFIGURACAO!$C$6)*$M93))</f>
        <v>2015</v>
      </c>
      <c r="AX93" s="72">
        <f t="shared" si="25"/>
        <v>5</v>
      </c>
      <c r="AZ93" s="39">
        <f t="shared" si="26"/>
        <v>0.22932099026124858</v>
      </c>
      <c r="BA93" s="146">
        <f t="shared" si="27"/>
        <v>60</v>
      </c>
      <c r="BB93" s="146">
        <f t="shared" si="28"/>
        <v>26</v>
      </c>
      <c r="BC93" s="32">
        <f t="shared" si="29"/>
        <v>69</v>
      </c>
      <c r="BD93" s="148"/>
      <c r="BE93" s="40">
        <f t="shared" si="30"/>
        <v>7.4515648286140088E-2</v>
      </c>
      <c r="BF93" s="40">
        <f t="shared" si="31"/>
        <v>0.34722222222222221</v>
      </c>
      <c r="BG93" s="40">
        <f t="shared" si="32"/>
        <v>0.35971223021582738</v>
      </c>
      <c r="BH93" s="40">
        <f t="shared" si="33"/>
        <v>0.72756669361358117</v>
      </c>
      <c r="BI93" s="40">
        <f t="shared" si="34"/>
        <v>0.95948827292110883</v>
      </c>
      <c r="BJ93" s="40">
        <f t="shared" si="35"/>
        <v>0.46210720887245843</v>
      </c>
      <c r="BK93" s="40">
        <f t="shared" si="36"/>
        <v>0.4815409309791332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 s="42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</row>
    <row r="94" spans="1:124" s="32" customFormat="1" x14ac:dyDescent="0.2">
      <c r="A94" s="124" t="str">
        <f>CONFIGURACAO!$C$4</f>
        <v>AREA 21</v>
      </c>
      <c r="B94" s="125">
        <v>92</v>
      </c>
      <c r="C94" s="252" t="s">
        <v>1525</v>
      </c>
      <c r="D94" s="126">
        <f t="shared" si="37"/>
        <v>11</v>
      </c>
      <c r="E94" s="250" t="s">
        <v>429</v>
      </c>
      <c r="F94" s="250">
        <v>1</v>
      </c>
      <c r="G94" s="250">
        <v>1</v>
      </c>
      <c r="H94" s="250">
        <v>1</v>
      </c>
      <c r="I94" s="250">
        <v>1</v>
      </c>
      <c r="J94" s="87"/>
      <c r="K94" s="94"/>
      <c r="L94" s="94"/>
      <c r="M94" s="154">
        <f t="shared" si="38"/>
        <v>4</v>
      </c>
      <c r="N94">
        <v>0</v>
      </c>
      <c r="O94">
        <v>1</v>
      </c>
      <c r="P94">
        <v>3</v>
      </c>
      <c r="Q94">
        <v>4</v>
      </c>
      <c r="R94">
        <v>2</v>
      </c>
      <c r="S94">
        <v>2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 s="139">
        <f t="shared" si="21"/>
        <v>1</v>
      </c>
      <c r="AD94" s="140">
        <f t="shared" si="22"/>
        <v>4</v>
      </c>
      <c r="AE94" s="141">
        <f t="shared" si="39"/>
        <v>0</v>
      </c>
      <c r="AF94" s="142">
        <f t="shared" si="40"/>
        <v>0</v>
      </c>
      <c r="AG94" s="278"/>
      <c r="AI94" s="37">
        <f>IFERROR(IF(M94&gt;0,(N94*CONFIGURACAO!$C$20)+(O94*CONFIGURACAO!$C$21)+(P94*CONFIGURACAO!$C$22)+(Q94*CONFIGURACAO!$C$23)+(R94*CONFIGURACAO!$C$24),""),"")</f>
        <v>460</v>
      </c>
      <c r="AJ94" s="38">
        <f>IF(S94=0,0,IF(CONFIGURACAO!$C$15="SIM",(IF(S94&gt;CONFIGURACAO!$C$16,CONFIGURACAO!$C$16*CONFIGURACAO!$C$25,S94*CONFIGURACAO!$C$25)),'PI AREA  P100'!S94*CONFIGURACAO!$C$25))</f>
        <v>20</v>
      </c>
      <c r="AK94" s="38">
        <f>IF(T94=0,0,IF(CONFIGURACAO!$C$17="SIM",(IF(T94&gt;CONFIGURACAO!$C$18,CONFIGURACAO!$C$18*CONFIGURACAO!$C$26,T94*CONFIGURACAO!$C$26)),'PI AREA  P100'!T94*CONFIGURACAO!$C$26))</f>
        <v>0</v>
      </c>
      <c r="AL94" s="38">
        <f>IFERROR(IF(M94&gt;0,(U94*CONFIGURACAO!$C$29)+(V94*CONFIGURACAO!$C$30),""),"")</f>
        <v>0</v>
      </c>
      <c r="AM94" s="38">
        <f>IF(W94=0,0,IF(CONFIGURACAO!$C$41="SIM",(IF(W94&gt;CONFIGURACAO!$C$41,CONFIGURACAO!$C$41*CONFIGURACAO!$C$31,W94*CONFIGURACAO!$C$31)),'PI AREA  P100'!W94*CONFIGURACAO!$C$31))</f>
        <v>0</v>
      </c>
      <c r="AN94" s="38">
        <f>IF(X94=0,0,IF(CONFIGURACAO!$C$39="SIM",(IF(X94&gt;CONFIGURACAO!$C$40,CONFIGURACAO!$C$40*CONFIGURACAO!$C$32,X94*CONFIGURACAO!$C$32)),'PI AREA  P100'!X94*CONFIGURACAO!$C$32))</f>
        <v>0</v>
      </c>
      <c r="AO94" s="38">
        <f>IFERROR(IF(M94&gt;0,(Y94*CONFIGURACAO!$C$33)+(Z94*CONFIGURACAO!$C$34)+(AA94*CONFIGURACAO!$C$35)+(AB94*CONFIGURACAO!$C$36),""),"")</f>
        <v>10</v>
      </c>
      <c r="AP94" s="38">
        <f>IF(AA94=0,0,IF(CONFIGURACAO!$C$46="SIM",(IF(AA94&gt;CONFIGURACAO!$C$47,CONFIGURACAO!$C$47*CONFIGURACAO!$C$35,AA94*CONFIGURACAO!$C$35)),'PI AREA  P100'!AA94*CONFIGURACAO!$C$35))</f>
        <v>0</v>
      </c>
      <c r="AQ94" s="38">
        <f>IF(AB94=0,0,IF(CONFIGURACAO!$C$44="SIM",(IF(AB94&gt;CONFIGURACAO!$C$45,CONFIGURACAO!$C$45*CONFIGURACAO!$C$36,AB94*CONFIGURACAO!$C$36)),'PI AREA  P100'!AB94*CONFIGURACAO!$C$36))</f>
        <v>10</v>
      </c>
      <c r="AR94" s="38">
        <f t="shared" si="41"/>
        <v>500</v>
      </c>
      <c r="AS94" s="68">
        <f>IF(AR94="","",$AR94-(($AS$2/CONFIGURACAO!$C$6)*$M94))</f>
        <v>200</v>
      </c>
      <c r="AT94" s="73">
        <f t="shared" si="23"/>
        <v>3</v>
      </c>
      <c r="AU94" s="75">
        <f>IF(AR94="","",$AR94-(($AU$2/CONFIGURACAO!$C$6)*$M94))</f>
        <v>0</v>
      </c>
      <c r="AV94" s="76">
        <f t="shared" si="24"/>
        <v>4</v>
      </c>
      <c r="AW94" s="74">
        <f>IF(AR94="","",$AR94-(($AW$2/CONFIGURACAO!$C$6)*$M94))</f>
        <v>-200</v>
      </c>
      <c r="AX94" s="72" t="str">
        <f t="shared" si="25"/>
        <v>NAO</v>
      </c>
      <c r="AZ94" s="39">
        <f t="shared" si="26"/>
        <v>4.2232226567449092E-2</v>
      </c>
      <c r="BA94" s="146">
        <f t="shared" si="27"/>
        <v>13</v>
      </c>
      <c r="BB94" s="146">
        <f t="shared" si="28"/>
        <v>588</v>
      </c>
      <c r="BC94" s="32">
        <f t="shared" si="29"/>
        <v>738</v>
      </c>
      <c r="BD94" s="148"/>
      <c r="BE94" s="40">
        <f t="shared" si="30"/>
        <v>0</v>
      </c>
      <c r="BF94" s="40">
        <f t="shared" si="31"/>
        <v>3.8580246913580245E-2</v>
      </c>
      <c r="BG94" s="40">
        <f t="shared" si="32"/>
        <v>7.7081192189105849E-2</v>
      </c>
      <c r="BH94" s="40">
        <f t="shared" si="33"/>
        <v>0.16168148746968472</v>
      </c>
      <c r="BI94" s="40">
        <f t="shared" si="34"/>
        <v>0.21321961620469082</v>
      </c>
      <c r="BJ94" s="40">
        <f t="shared" si="35"/>
        <v>0.18484288354898337</v>
      </c>
      <c r="BK94" s="40">
        <f t="shared" si="36"/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1</v>
      </c>
      <c r="BT94" s="42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</row>
    <row r="95" spans="1:124" s="32" customFormat="1" x14ac:dyDescent="0.2">
      <c r="A95" s="124" t="str">
        <f>CONFIGURACAO!$C$4</f>
        <v>AREA 21</v>
      </c>
      <c r="B95" s="125">
        <v>93</v>
      </c>
      <c r="C95" s="252" t="s">
        <v>1525</v>
      </c>
      <c r="D95" s="126">
        <f t="shared" si="37"/>
        <v>12</v>
      </c>
      <c r="E95" s="250" t="s">
        <v>430</v>
      </c>
      <c r="F95" s="250">
        <v>0</v>
      </c>
      <c r="G95" s="250">
        <v>0</v>
      </c>
      <c r="H95" s="250">
        <v>1</v>
      </c>
      <c r="I95" s="250">
        <v>1</v>
      </c>
      <c r="J95" s="87"/>
      <c r="K95" s="94"/>
      <c r="L95" s="94"/>
      <c r="M95" s="154">
        <f t="shared" si="38"/>
        <v>2</v>
      </c>
      <c r="N95">
        <v>0</v>
      </c>
      <c r="O95">
        <v>1</v>
      </c>
      <c r="P95">
        <v>2</v>
      </c>
      <c r="Q95">
        <v>3</v>
      </c>
      <c r="R95">
        <v>0</v>
      </c>
      <c r="S95">
        <v>3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1</v>
      </c>
      <c r="AA95">
        <v>1</v>
      </c>
      <c r="AB95">
        <v>3</v>
      </c>
      <c r="AC95" s="139">
        <f t="shared" si="21"/>
        <v>1</v>
      </c>
      <c r="AD95" s="140">
        <f t="shared" si="22"/>
        <v>3</v>
      </c>
      <c r="AE95" s="141">
        <f t="shared" si="39"/>
        <v>0</v>
      </c>
      <c r="AF95" s="142">
        <f t="shared" si="40"/>
        <v>1</v>
      </c>
      <c r="AG95" s="278"/>
      <c r="AI95" s="37">
        <f>IFERROR(IF(M95&gt;0,(N95*CONFIGURACAO!$C$20)+(O95*CONFIGURACAO!$C$21)+(P95*CONFIGURACAO!$C$22)+(Q95*CONFIGURACAO!$C$23)+(R95*CONFIGURACAO!$C$24),""),"")</f>
        <v>320</v>
      </c>
      <c r="AJ95" s="38">
        <f>IF(S95=0,0,IF(CONFIGURACAO!$C$15="SIM",(IF(S95&gt;CONFIGURACAO!$C$16,CONFIGURACAO!$C$16*CONFIGURACAO!$C$25,S95*CONFIGURACAO!$C$25)),'PI AREA  P100'!S95*CONFIGURACAO!$C$25))</f>
        <v>30</v>
      </c>
      <c r="AK95" s="38">
        <f>IF(T95=0,0,IF(CONFIGURACAO!$C$17="SIM",(IF(T95&gt;CONFIGURACAO!$C$18,CONFIGURACAO!$C$18*CONFIGURACAO!$C$26,T95*CONFIGURACAO!$C$26)),'PI AREA  P100'!T95*CONFIGURACAO!$C$26))</f>
        <v>0</v>
      </c>
      <c r="AL95" s="38">
        <f>IFERROR(IF(M95&gt;0,(U95*CONFIGURACAO!$C$29)+(V95*CONFIGURACAO!$C$30),""),"")</f>
        <v>0</v>
      </c>
      <c r="AM95" s="38">
        <f>IF(W95=0,0,IF(CONFIGURACAO!$C$41="SIM",(IF(W95&gt;CONFIGURACAO!$C$41,CONFIGURACAO!$C$41*CONFIGURACAO!$C$31,W95*CONFIGURACAO!$C$31)),'PI AREA  P100'!W95*CONFIGURACAO!$C$31))</f>
        <v>0</v>
      </c>
      <c r="AN95" s="38">
        <f>IF(X95=0,0,IF(CONFIGURACAO!$C$39="SIM",(IF(X95&gt;CONFIGURACAO!$C$40,CONFIGURACAO!$C$40*CONFIGURACAO!$C$32,X95*CONFIGURACAO!$C$32)),'PI AREA  P100'!X95*CONFIGURACAO!$C$32))</f>
        <v>25</v>
      </c>
      <c r="AO95" s="38">
        <f>IFERROR(IF(M95&gt;0,(Y95*CONFIGURACAO!$C$33)+(Z95*CONFIGURACAO!$C$34)+(AA95*CONFIGURACAO!$C$35)+(AB95*CONFIGURACAO!$C$36),""),"")</f>
        <v>105</v>
      </c>
      <c r="AP95" s="38">
        <f>IF(AA95=0,0,IF(CONFIGURACAO!$C$46="SIM",(IF(AA95&gt;CONFIGURACAO!$C$47,CONFIGURACAO!$C$47*CONFIGURACAO!$C$35,AA95*CONFIGURACAO!$C$35)),'PI AREA  P100'!AA95*CONFIGURACAO!$C$35))</f>
        <v>25</v>
      </c>
      <c r="AQ95" s="38">
        <f>IF(AB95=0,0,IF(CONFIGURACAO!$C$44="SIM",(IF(AB95&gt;CONFIGURACAO!$C$45,CONFIGURACAO!$C$45*CONFIGURACAO!$C$36,AB95*CONFIGURACAO!$C$36)),'PI AREA  P100'!AB95*CONFIGURACAO!$C$36))</f>
        <v>20</v>
      </c>
      <c r="AR95" s="38">
        <f t="shared" si="41"/>
        <v>525</v>
      </c>
      <c r="AS95" s="68">
        <f>IF(AR95="","",$AR95-(($AS$2/CONFIGURACAO!$C$6)*$M95))</f>
        <v>375</v>
      </c>
      <c r="AT95" s="73">
        <f t="shared" si="23"/>
        <v>3</v>
      </c>
      <c r="AU95" s="75">
        <f>IF(AR95="","",$AR95-(($AU$2/CONFIGURACAO!$C$6)*$M95))</f>
        <v>275</v>
      </c>
      <c r="AV95" s="76">
        <f t="shared" si="24"/>
        <v>4</v>
      </c>
      <c r="AW95" s="74">
        <f>IF(AR95="","",$AR95-(($AW$2/CONFIGURACAO!$C$6)*$M95))</f>
        <v>175</v>
      </c>
      <c r="AX95" s="72">
        <f t="shared" si="25"/>
        <v>5</v>
      </c>
      <c r="AZ95" s="39">
        <f t="shared" si="26"/>
        <v>4.4343837895821546E-2</v>
      </c>
      <c r="BA95" s="146">
        <f t="shared" si="27"/>
        <v>15</v>
      </c>
      <c r="BB95" s="146">
        <f t="shared" si="28"/>
        <v>522</v>
      </c>
      <c r="BC95" s="32">
        <f t="shared" si="29"/>
        <v>725</v>
      </c>
      <c r="BD95" s="148"/>
      <c r="BE95" s="40">
        <f t="shared" si="30"/>
        <v>0</v>
      </c>
      <c r="BF95" s="40">
        <f t="shared" si="31"/>
        <v>3.8580246913580245E-2</v>
      </c>
      <c r="BG95" s="40">
        <f t="shared" si="32"/>
        <v>5.1387461459403906E-2</v>
      </c>
      <c r="BH95" s="40">
        <f t="shared" si="33"/>
        <v>0.12126111560226355</v>
      </c>
      <c r="BI95" s="40">
        <f t="shared" si="34"/>
        <v>0</v>
      </c>
      <c r="BJ95" s="40">
        <f t="shared" si="35"/>
        <v>0.27726432532347506</v>
      </c>
      <c r="BK95" s="40">
        <f t="shared" si="36"/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1</v>
      </c>
      <c r="BR95">
        <v>1</v>
      </c>
      <c r="BS95">
        <v>3</v>
      </c>
      <c r="BT95" s="42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</row>
    <row r="96" spans="1:124" s="32" customFormat="1" x14ac:dyDescent="0.2">
      <c r="A96" s="124" t="str">
        <f>CONFIGURACAO!$C$4</f>
        <v>AREA 21</v>
      </c>
      <c r="B96" s="125">
        <v>94</v>
      </c>
      <c r="C96" s="252" t="s">
        <v>1525</v>
      </c>
      <c r="D96" s="126">
        <f t="shared" si="37"/>
        <v>13</v>
      </c>
      <c r="E96" s="250" t="s">
        <v>431</v>
      </c>
      <c r="F96" s="250">
        <v>1</v>
      </c>
      <c r="G96" s="250">
        <v>1</v>
      </c>
      <c r="H96" s="250">
        <v>1</v>
      </c>
      <c r="I96" s="250">
        <v>1</v>
      </c>
      <c r="J96" s="87"/>
      <c r="K96" s="94"/>
      <c r="L96" s="94"/>
      <c r="M96" s="154">
        <f t="shared" si="38"/>
        <v>4</v>
      </c>
      <c r="N96">
        <v>1</v>
      </c>
      <c r="O96">
        <v>8</v>
      </c>
      <c r="P96">
        <v>11</v>
      </c>
      <c r="Q96">
        <v>12</v>
      </c>
      <c r="R96">
        <v>12</v>
      </c>
      <c r="S96">
        <v>5</v>
      </c>
      <c r="T96">
        <v>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 s="139">
        <f t="shared" si="21"/>
        <v>9</v>
      </c>
      <c r="AD96" s="140">
        <f t="shared" si="22"/>
        <v>20</v>
      </c>
      <c r="AE96" s="141">
        <f t="shared" si="39"/>
        <v>0</v>
      </c>
      <c r="AF96" s="142">
        <f t="shared" si="40"/>
        <v>0</v>
      </c>
      <c r="AG96" s="278"/>
      <c r="AI96" s="37">
        <f>IFERROR(IF(M96&gt;0,(N96*CONFIGURACAO!$C$20)+(O96*CONFIGURACAO!$C$21)+(P96*CONFIGURACAO!$C$22)+(Q96*CONFIGURACAO!$C$23)+(R96*CONFIGURACAO!$C$24),""),"")</f>
        <v>2120</v>
      </c>
      <c r="AJ96" s="38">
        <f>IF(S96=0,0,IF(CONFIGURACAO!$C$15="SIM",(IF(S96&gt;CONFIGURACAO!$C$16,CONFIGURACAO!$C$16*CONFIGURACAO!$C$25,S96*CONFIGURACAO!$C$25)),'PI AREA  P100'!S96*CONFIGURACAO!$C$25))</f>
        <v>40</v>
      </c>
      <c r="AK96" s="38">
        <f>IF(T96=0,0,IF(CONFIGURACAO!$C$17="SIM",(IF(T96&gt;CONFIGURACAO!$C$18,CONFIGURACAO!$C$18*CONFIGURACAO!$C$26,T96*CONFIGURACAO!$C$26)),'PI AREA  P100'!T96*CONFIGURACAO!$C$26))</f>
        <v>20</v>
      </c>
      <c r="AL96" s="38">
        <f>IFERROR(IF(M96&gt;0,(U96*CONFIGURACAO!$C$29)+(V96*CONFIGURACAO!$C$30),""),"")</f>
        <v>0</v>
      </c>
      <c r="AM96" s="38">
        <f>IF(W96=0,0,IF(CONFIGURACAO!$C$41="SIM",(IF(W96&gt;CONFIGURACAO!$C$41,CONFIGURACAO!$C$41*CONFIGURACAO!$C$31,W96*CONFIGURACAO!$C$31)),'PI AREA  P100'!W96*CONFIGURACAO!$C$31))</f>
        <v>0</v>
      </c>
      <c r="AN96" s="38">
        <f>IF(X96=0,0,IF(CONFIGURACAO!$C$39="SIM",(IF(X96&gt;CONFIGURACAO!$C$40,CONFIGURACAO!$C$40*CONFIGURACAO!$C$32,X96*CONFIGURACAO!$C$32)),'PI AREA  P100'!X96*CONFIGURACAO!$C$32))</f>
        <v>0</v>
      </c>
      <c r="AO96" s="38">
        <f>IFERROR(IF(M96&gt;0,(Y96*CONFIGURACAO!$C$33)+(Z96*CONFIGURACAO!$C$34)+(AA96*CONFIGURACAO!$C$35)+(AB96*CONFIGURACAO!$C$36),""),"")</f>
        <v>0</v>
      </c>
      <c r="AP96" s="38">
        <f>IF(AA96=0,0,IF(CONFIGURACAO!$C$46="SIM",(IF(AA96&gt;CONFIGURACAO!$C$47,CONFIGURACAO!$C$47*CONFIGURACAO!$C$35,AA96*CONFIGURACAO!$C$35)),'PI AREA  P100'!AA96*CONFIGURACAO!$C$35))</f>
        <v>0</v>
      </c>
      <c r="AQ96" s="38">
        <f>IF(AB96=0,0,IF(CONFIGURACAO!$C$44="SIM",(IF(AB96&gt;CONFIGURACAO!$C$45,CONFIGURACAO!$C$45*CONFIGURACAO!$C$36,AB96*CONFIGURACAO!$C$36)),'PI AREA  P100'!AB96*CONFIGURACAO!$C$36))</f>
        <v>0</v>
      </c>
      <c r="AR96" s="38">
        <f t="shared" si="41"/>
        <v>2180</v>
      </c>
      <c r="AS96" s="68">
        <f>IF(AR96="","",$AR96-(($AS$2/CONFIGURACAO!$C$6)*$M96))</f>
        <v>1880</v>
      </c>
      <c r="AT96" s="73">
        <f t="shared" si="23"/>
        <v>3</v>
      </c>
      <c r="AU96" s="75">
        <f>IF(AR96="","",$AR96-(($AU$2/CONFIGURACAO!$C$6)*$M96))</f>
        <v>1680</v>
      </c>
      <c r="AV96" s="76">
        <f t="shared" si="24"/>
        <v>4</v>
      </c>
      <c r="AW96" s="74">
        <f>IF(AR96="","",$AR96-(($AW$2/CONFIGURACAO!$C$6)*$M96))</f>
        <v>1480</v>
      </c>
      <c r="AX96" s="72">
        <f t="shared" si="25"/>
        <v>5</v>
      </c>
      <c r="AZ96" s="39">
        <f t="shared" si="26"/>
        <v>0.18413250783407803</v>
      </c>
      <c r="BA96" s="146">
        <f t="shared" si="27"/>
        <v>57</v>
      </c>
      <c r="BB96" s="146">
        <f t="shared" si="28"/>
        <v>37</v>
      </c>
      <c r="BC96" s="32">
        <f t="shared" si="29"/>
        <v>120</v>
      </c>
      <c r="BD96" s="148"/>
      <c r="BE96" s="40">
        <f t="shared" si="30"/>
        <v>3.7257824143070044E-2</v>
      </c>
      <c r="BF96" s="40">
        <f t="shared" si="31"/>
        <v>0.30864197530864196</v>
      </c>
      <c r="BG96" s="40">
        <f t="shared" si="32"/>
        <v>0.28263103802672146</v>
      </c>
      <c r="BH96" s="40">
        <f t="shared" si="33"/>
        <v>0.48504446240905419</v>
      </c>
      <c r="BI96" s="40">
        <f t="shared" si="34"/>
        <v>1.279317697228145</v>
      </c>
      <c r="BJ96" s="40">
        <f t="shared" si="35"/>
        <v>0.46210720887245843</v>
      </c>
      <c r="BK96" s="40">
        <f t="shared" si="36"/>
        <v>1.2841091492776886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 s="42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</row>
    <row r="97" spans="1:124" s="32" customFormat="1" x14ac:dyDescent="0.2">
      <c r="A97" s="124" t="str">
        <f>CONFIGURACAO!$C$4</f>
        <v>AREA 21</v>
      </c>
      <c r="B97" s="125">
        <v>95</v>
      </c>
      <c r="C97" s="252" t="s">
        <v>1525</v>
      </c>
      <c r="D97" s="126">
        <f t="shared" si="37"/>
        <v>14</v>
      </c>
      <c r="E97" s="250" t="s">
        <v>432</v>
      </c>
      <c r="F97" s="250">
        <v>1</v>
      </c>
      <c r="G97" s="250">
        <v>1</v>
      </c>
      <c r="H97" s="250">
        <v>1</v>
      </c>
      <c r="I97" s="250">
        <v>1</v>
      </c>
      <c r="J97" s="87"/>
      <c r="K97" s="94"/>
      <c r="L97" s="94"/>
      <c r="M97" s="154">
        <f t="shared" si="38"/>
        <v>4</v>
      </c>
      <c r="N97">
        <v>6</v>
      </c>
      <c r="O97">
        <v>1</v>
      </c>
      <c r="P97">
        <v>3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 s="139">
        <f t="shared" si="21"/>
        <v>7</v>
      </c>
      <c r="AD97" s="140">
        <f t="shared" si="22"/>
        <v>10</v>
      </c>
      <c r="AE97" s="141">
        <f t="shared" si="39"/>
        <v>0</v>
      </c>
      <c r="AF97" s="142">
        <f t="shared" si="40"/>
        <v>0</v>
      </c>
      <c r="AG97" s="278"/>
      <c r="AI97" s="37">
        <f>IFERROR(IF(M97&gt;0,(N97*CONFIGURACAO!$C$20)+(O97*CONFIGURACAO!$C$21)+(P97*CONFIGURACAO!$C$22)+(Q97*CONFIGURACAO!$C$23)+(R97*CONFIGURACAO!$C$24),""),"")</f>
        <v>900</v>
      </c>
      <c r="AJ97" s="38">
        <f>IF(S97=0,0,IF(CONFIGURACAO!$C$15="SIM",(IF(S97&gt;CONFIGURACAO!$C$16,CONFIGURACAO!$C$16*CONFIGURACAO!$C$25,S97*CONFIGURACAO!$C$25)),'PI AREA  P100'!S97*CONFIGURACAO!$C$25))</f>
        <v>10</v>
      </c>
      <c r="AK97" s="38">
        <f>IF(T97=0,0,IF(CONFIGURACAO!$C$17="SIM",(IF(T97&gt;CONFIGURACAO!$C$18,CONFIGURACAO!$C$18*CONFIGURACAO!$C$26,T97*CONFIGURACAO!$C$26)),'PI AREA  P100'!T97*CONFIGURACAO!$C$26))</f>
        <v>0</v>
      </c>
      <c r="AL97" s="38">
        <f>IFERROR(IF(M97&gt;0,(U97*CONFIGURACAO!$C$29)+(V97*CONFIGURACAO!$C$30),""),"")</f>
        <v>0</v>
      </c>
      <c r="AM97" s="38">
        <f>IF(W97=0,0,IF(CONFIGURACAO!$C$41="SIM",(IF(W97&gt;CONFIGURACAO!$C$41,CONFIGURACAO!$C$41*CONFIGURACAO!$C$31,W97*CONFIGURACAO!$C$31)),'PI AREA  P100'!W97*CONFIGURACAO!$C$31))</f>
        <v>0</v>
      </c>
      <c r="AN97" s="38">
        <f>IF(X97=0,0,IF(CONFIGURACAO!$C$39="SIM",(IF(X97&gt;CONFIGURACAO!$C$40,CONFIGURACAO!$C$40*CONFIGURACAO!$C$32,X97*CONFIGURACAO!$C$32)),'PI AREA  P100'!X97*CONFIGURACAO!$C$32))</f>
        <v>0</v>
      </c>
      <c r="AO97" s="38">
        <f>IFERROR(IF(M97&gt;0,(Y97*CONFIGURACAO!$C$33)+(Z97*CONFIGURACAO!$C$34)+(AA97*CONFIGURACAO!$C$35)+(AB97*CONFIGURACAO!$C$36),""),"")</f>
        <v>0</v>
      </c>
      <c r="AP97" s="38">
        <f>IF(AA97=0,0,IF(CONFIGURACAO!$C$46="SIM",(IF(AA97&gt;CONFIGURACAO!$C$47,CONFIGURACAO!$C$47*CONFIGURACAO!$C$35,AA97*CONFIGURACAO!$C$35)),'PI AREA  P100'!AA97*CONFIGURACAO!$C$35))</f>
        <v>0</v>
      </c>
      <c r="AQ97" s="38">
        <f>IF(AB97=0,0,IF(CONFIGURACAO!$C$44="SIM",(IF(AB97&gt;CONFIGURACAO!$C$45,CONFIGURACAO!$C$45*CONFIGURACAO!$C$36,AB97*CONFIGURACAO!$C$36)),'PI AREA  P100'!AB97*CONFIGURACAO!$C$36))</f>
        <v>0</v>
      </c>
      <c r="AR97" s="38">
        <f t="shared" si="41"/>
        <v>910</v>
      </c>
      <c r="AS97" s="68">
        <f>IF(AR97="","",$AR97-(($AS$2/CONFIGURACAO!$C$6)*$M97))</f>
        <v>610</v>
      </c>
      <c r="AT97" s="73">
        <f t="shared" si="23"/>
        <v>3</v>
      </c>
      <c r="AU97" s="75">
        <f>IF(AR97="","",$AR97-(($AU$2/CONFIGURACAO!$C$6)*$M97))</f>
        <v>410</v>
      </c>
      <c r="AV97" s="76">
        <f t="shared" si="24"/>
        <v>4</v>
      </c>
      <c r="AW97" s="74">
        <f>IF(AR97="","",$AR97-(($AW$2/CONFIGURACAO!$C$6)*$M97))</f>
        <v>210</v>
      </c>
      <c r="AX97" s="72">
        <f t="shared" si="25"/>
        <v>5</v>
      </c>
      <c r="AZ97" s="39">
        <f t="shared" si="26"/>
        <v>7.6862652352757341E-2</v>
      </c>
      <c r="BA97" s="146">
        <f t="shared" si="27"/>
        <v>12</v>
      </c>
      <c r="BB97" s="146">
        <f t="shared" si="28"/>
        <v>629</v>
      </c>
      <c r="BC97" s="32">
        <f t="shared" si="29"/>
        <v>488</v>
      </c>
      <c r="BD97" s="148"/>
      <c r="BE97" s="40">
        <f t="shared" si="30"/>
        <v>0.22354694485842028</v>
      </c>
      <c r="BF97" s="40">
        <f t="shared" si="31"/>
        <v>3.8580246913580245E-2</v>
      </c>
      <c r="BG97" s="40">
        <f t="shared" si="32"/>
        <v>7.7081192189105849E-2</v>
      </c>
      <c r="BH97" s="40">
        <f t="shared" si="33"/>
        <v>4.042037186742118E-2</v>
      </c>
      <c r="BI97" s="40">
        <f t="shared" si="34"/>
        <v>0</v>
      </c>
      <c r="BJ97" s="40">
        <f t="shared" si="35"/>
        <v>9.2421441774491686E-2</v>
      </c>
      <c r="BK97" s="40">
        <f t="shared" si="36"/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 s="42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</row>
    <row r="98" spans="1:124" s="32" customFormat="1" x14ac:dyDescent="0.2">
      <c r="A98" s="124" t="str">
        <f>CONFIGURACAO!$C$4</f>
        <v>AREA 21</v>
      </c>
      <c r="B98" s="125">
        <v>96</v>
      </c>
      <c r="C98" s="252" t="s">
        <v>1525</v>
      </c>
      <c r="D98" s="126">
        <f t="shared" si="37"/>
        <v>15</v>
      </c>
      <c r="E98" s="250" t="s">
        <v>433</v>
      </c>
      <c r="F98" s="250">
        <v>0</v>
      </c>
      <c r="G98" s="250">
        <v>0</v>
      </c>
      <c r="H98" s="250">
        <v>0</v>
      </c>
      <c r="I98" s="250">
        <v>1</v>
      </c>
      <c r="J98" s="87"/>
      <c r="K98" s="94"/>
      <c r="L98" s="94"/>
      <c r="M98" s="154">
        <f t="shared" si="38"/>
        <v>1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 s="139">
        <f t="shared" si="21"/>
        <v>2</v>
      </c>
      <c r="AD98" s="140">
        <f t="shared" si="22"/>
        <v>2</v>
      </c>
      <c r="AE98" s="141">
        <f t="shared" si="39"/>
        <v>0</v>
      </c>
      <c r="AF98" s="142">
        <f t="shared" si="40"/>
        <v>0</v>
      </c>
      <c r="AG98" s="278"/>
      <c r="AI98" s="37">
        <f>IFERROR(IF(M98&gt;0,(N98*CONFIGURACAO!$C$20)+(O98*CONFIGURACAO!$C$21)+(P98*CONFIGURACAO!$C$22)+(Q98*CONFIGURACAO!$C$23)+(R98*CONFIGURACAO!$C$24),""),"")</f>
        <v>180</v>
      </c>
      <c r="AJ98" s="38">
        <f>IF(S98=0,0,IF(CONFIGURACAO!$C$15="SIM",(IF(S98&gt;CONFIGURACAO!$C$16,CONFIGURACAO!$C$16*CONFIGURACAO!$C$25,S98*CONFIGURACAO!$C$25)),'PI AREA  P100'!S98*CONFIGURACAO!$C$25))</f>
        <v>0</v>
      </c>
      <c r="AK98" s="38">
        <f>IF(T98=0,0,IF(CONFIGURACAO!$C$17="SIM",(IF(T98&gt;CONFIGURACAO!$C$18,CONFIGURACAO!$C$18*CONFIGURACAO!$C$26,T98*CONFIGURACAO!$C$26)),'PI AREA  P100'!T98*CONFIGURACAO!$C$26))</f>
        <v>0</v>
      </c>
      <c r="AL98" s="38">
        <f>IFERROR(IF(M98&gt;0,(U98*CONFIGURACAO!$C$29)+(V98*CONFIGURACAO!$C$30),""),"")</f>
        <v>0</v>
      </c>
      <c r="AM98" s="38">
        <f>IF(W98=0,0,IF(CONFIGURACAO!$C$41="SIM",(IF(W98&gt;CONFIGURACAO!$C$41,CONFIGURACAO!$C$41*CONFIGURACAO!$C$31,W98*CONFIGURACAO!$C$31)),'PI AREA  P100'!W98*CONFIGURACAO!$C$31))</f>
        <v>0</v>
      </c>
      <c r="AN98" s="38">
        <f>IF(X98=0,0,IF(CONFIGURACAO!$C$39="SIM",(IF(X98&gt;CONFIGURACAO!$C$40,CONFIGURACAO!$C$40*CONFIGURACAO!$C$32,X98*CONFIGURACAO!$C$32)),'PI AREA  P100'!X98*CONFIGURACAO!$C$32))</f>
        <v>0</v>
      </c>
      <c r="AO98" s="38">
        <f>IFERROR(IF(M98&gt;0,(Y98*CONFIGURACAO!$C$33)+(Z98*CONFIGURACAO!$C$34)+(AA98*CONFIGURACAO!$C$35)+(AB98*CONFIGURACAO!$C$36),""),"")</f>
        <v>0</v>
      </c>
      <c r="AP98" s="38">
        <f>IF(AA98=0,0,IF(CONFIGURACAO!$C$46="SIM",(IF(AA98&gt;CONFIGURACAO!$C$47,CONFIGURACAO!$C$47*CONFIGURACAO!$C$35,AA98*CONFIGURACAO!$C$35)),'PI AREA  P100'!AA98*CONFIGURACAO!$C$35))</f>
        <v>0</v>
      </c>
      <c r="AQ98" s="38">
        <f>IF(AB98=0,0,IF(CONFIGURACAO!$C$44="SIM",(IF(AB98&gt;CONFIGURACAO!$C$45,CONFIGURACAO!$C$45*CONFIGURACAO!$C$36,AB98*CONFIGURACAO!$C$36)),'PI AREA  P100'!AB98*CONFIGURACAO!$C$36))</f>
        <v>0</v>
      </c>
      <c r="AR98" s="38">
        <f t="shared" si="41"/>
        <v>180</v>
      </c>
      <c r="AS98" s="68">
        <f>IF(AR98="","",$AR98-(($AS$2/CONFIGURACAO!$C$6)*$M98))</f>
        <v>105</v>
      </c>
      <c r="AT98" s="73">
        <f t="shared" si="23"/>
        <v>3</v>
      </c>
      <c r="AU98" s="75">
        <f>IF(AR98="","",$AR98-(($AU$2/CONFIGURACAO!$C$6)*$M98))</f>
        <v>55</v>
      </c>
      <c r="AV98" s="76">
        <f t="shared" si="24"/>
        <v>4</v>
      </c>
      <c r="AW98" s="74">
        <f>IF(AR98="","",$AR98-(($AW$2/CONFIGURACAO!$C$6)*$M98))</f>
        <v>5</v>
      </c>
      <c r="AX98" s="72">
        <f t="shared" si="25"/>
        <v>5</v>
      </c>
      <c r="AZ98" s="39">
        <f t="shared" si="26"/>
        <v>1.5203601564281672E-2</v>
      </c>
      <c r="BA98" s="146">
        <f t="shared" si="27"/>
        <v>2</v>
      </c>
      <c r="BB98" s="146">
        <f t="shared" si="28"/>
        <v>1033</v>
      </c>
      <c r="BC98" s="32">
        <f t="shared" si="29"/>
        <v>972</v>
      </c>
      <c r="BD98" s="148"/>
      <c r="BE98" s="40">
        <f t="shared" si="30"/>
        <v>3.7257824143070044E-2</v>
      </c>
      <c r="BF98" s="40">
        <f t="shared" si="31"/>
        <v>3.8580246913580245E-2</v>
      </c>
      <c r="BG98" s="40">
        <f t="shared" si="32"/>
        <v>0</v>
      </c>
      <c r="BH98" s="40">
        <f t="shared" si="33"/>
        <v>0</v>
      </c>
      <c r="BI98" s="40">
        <f t="shared" si="34"/>
        <v>0</v>
      </c>
      <c r="BJ98" s="40">
        <f t="shared" si="35"/>
        <v>0</v>
      </c>
      <c r="BK98" s="40">
        <f t="shared" si="36"/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 s="42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</row>
    <row r="99" spans="1:124" s="32" customFormat="1" x14ac:dyDescent="0.2">
      <c r="A99" s="124" t="str">
        <f>CONFIGURACAO!$C$4</f>
        <v>AREA 21</v>
      </c>
      <c r="B99" s="125">
        <v>97</v>
      </c>
      <c r="C99" s="252" t="s">
        <v>1525</v>
      </c>
      <c r="D99" s="126">
        <f t="shared" si="37"/>
        <v>16</v>
      </c>
      <c r="E99" s="250" t="s">
        <v>434</v>
      </c>
      <c r="F99" s="250">
        <v>1</v>
      </c>
      <c r="G99" s="250">
        <v>1</v>
      </c>
      <c r="H99" s="250">
        <v>1</v>
      </c>
      <c r="I99" s="250">
        <v>1</v>
      </c>
      <c r="J99" s="87"/>
      <c r="K99" s="94"/>
      <c r="L99" s="94"/>
      <c r="M99" s="154">
        <f t="shared" si="38"/>
        <v>4</v>
      </c>
      <c r="N99">
        <v>2</v>
      </c>
      <c r="O99">
        <v>4</v>
      </c>
      <c r="P99">
        <v>1</v>
      </c>
      <c r="Q99">
        <v>5</v>
      </c>
      <c r="R99">
        <v>5</v>
      </c>
      <c r="S99">
        <v>1</v>
      </c>
      <c r="T99">
        <v>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 s="139">
        <f t="shared" si="21"/>
        <v>6</v>
      </c>
      <c r="AD99" s="140">
        <f t="shared" si="22"/>
        <v>7</v>
      </c>
      <c r="AE99" s="141">
        <f t="shared" si="39"/>
        <v>0</v>
      </c>
      <c r="AF99" s="142">
        <f t="shared" si="40"/>
        <v>0</v>
      </c>
      <c r="AG99" s="278"/>
      <c r="AI99" s="37">
        <f>IFERROR(IF(M99&gt;0,(N99*CONFIGURACAO!$C$20)+(O99*CONFIGURACAO!$C$21)+(P99*CONFIGURACAO!$C$22)+(Q99*CONFIGURACAO!$C$23)+(R99*CONFIGURACAO!$C$24),""),"")</f>
        <v>880</v>
      </c>
      <c r="AJ99" s="38">
        <f>IF(S99=0,0,IF(CONFIGURACAO!$C$15="SIM",(IF(S99&gt;CONFIGURACAO!$C$16,CONFIGURACAO!$C$16*CONFIGURACAO!$C$25,S99*CONFIGURACAO!$C$25)),'PI AREA  P100'!S99*CONFIGURACAO!$C$25))</f>
        <v>10</v>
      </c>
      <c r="AK99" s="38">
        <f>IF(T99=0,0,IF(CONFIGURACAO!$C$17="SIM",(IF(T99&gt;CONFIGURACAO!$C$18,CONFIGURACAO!$C$18*CONFIGURACAO!$C$26,T99*CONFIGURACAO!$C$26)),'PI AREA  P100'!T99*CONFIGURACAO!$C$26))</f>
        <v>10</v>
      </c>
      <c r="AL99" s="38">
        <f>IFERROR(IF(M99&gt;0,(U99*CONFIGURACAO!$C$29)+(V99*CONFIGURACAO!$C$30),""),"")</f>
        <v>0</v>
      </c>
      <c r="AM99" s="38">
        <f>IF(W99=0,0,IF(CONFIGURACAO!$C$41="SIM",(IF(W99&gt;CONFIGURACAO!$C$41,CONFIGURACAO!$C$41*CONFIGURACAO!$C$31,W99*CONFIGURACAO!$C$31)),'PI AREA  P100'!W99*CONFIGURACAO!$C$31))</f>
        <v>0</v>
      </c>
      <c r="AN99" s="38">
        <f>IF(X99=0,0,IF(CONFIGURACAO!$C$39="SIM",(IF(X99&gt;CONFIGURACAO!$C$40,CONFIGURACAO!$C$40*CONFIGURACAO!$C$32,X99*CONFIGURACAO!$C$32)),'PI AREA  P100'!X99*CONFIGURACAO!$C$32))</f>
        <v>0</v>
      </c>
      <c r="AO99" s="38">
        <f>IFERROR(IF(M99&gt;0,(Y99*CONFIGURACAO!$C$33)+(Z99*CONFIGURACAO!$C$34)+(AA99*CONFIGURACAO!$C$35)+(AB99*CONFIGURACAO!$C$36),""),"")</f>
        <v>0</v>
      </c>
      <c r="AP99" s="38">
        <f>IF(AA99=0,0,IF(CONFIGURACAO!$C$46="SIM",(IF(AA99&gt;CONFIGURACAO!$C$47,CONFIGURACAO!$C$47*CONFIGURACAO!$C$35,AA99*CONFIGURACAO!$C$35)),'PI AREA  P100'!AA99*CONFIGURACAO!$C$35))</f>
        <v>0</v>
      </c>
      <c r="AQ99" s="38">
        <f>IF(AB99=0,0,IF(CONFIGURACAO!$C$44="SIM",(IF(AB99&gt;CONFIGURACAO!$C$45,CONFIGURACAO!$C$45*CONFIGURACAO!$C$36,AB99*CONFIGURACAO!$C$36)),'PI AREA  P100'!AB99*CONFIGURACAO!$C$36))</f>
        <v>0</v>
      </c>
      <c r="AR99" s="38">
        <f t="shared" si="41"/>
        <v>900</v>
      </c>
      <c r="AS99" s="68">
        <f>IF(AR99="","",$AR99-(($AS$2/CONFIGURACAO!$C$6)*$M99))</f>
        <v>600</v>
      </c>
      <c r="AT99" s="73">
        <f t="shared" si="23"/>
        <v>3</v>
      </c>
      <c r="AU99" s="75">
        <f>IF(AR99="","",$AR99-(($AU$2/CONFIGURACAO!$C$6)*$M99))</f>
        <v>400</v>
      </c>
      <c r="AV99" s="76">
        <f t="shared" si="24"/>
        <v>4</v>
      </c>
      <c r="AW99" s="74">
        <f>IF(AR99="","",$AR99-(($AW$2/CONFIGURACAO!$C$6)*$M99))</f>
        <v>200</v>
      </c>
      <c r="AX99" s="72">
        <f t="shared" si="25"/>
        <v>5</v>
      </c>
      <c r="AZ99" s="39">
        <f t="shared" si="26"/>
        <v>7.6018007821408357E-2</v>
      </c>
      <c r="BA99" s="146">
        <f t="shared" si="27"/>
        <v>20</v>
      </c>
      <c r="BB99" s="146">
        <f t="shared" si="28"/>
        <v>375</v>
      </c>
      <c r="BC99" s="32">
        <f t="shared" si="29"/>
        <v>496</v>
      </c>
      <c r="BD99" s="148"/>
      <c r="BE99" s="40">
        <f t="shared" si="30"/>
        <v>7.4515648286140088E-2</v>
      </c>
      <c r="BF99" s="40">
        <f t="shared" si="31"/>
        <v>0.15432098765432098</v>
      </c>
      <c r="BG99" s="40">
        <f t="shared" si="32"/>
        <v>2.5693730729701953E-2</v>
      </c>
      <c r="BH99" s="40">
        <f t="shared" si="33"/>
        <v>0.20210185933710592</v>
      </c>
      <c r="BI99" s="40">
        <f t="shared" si="34"/>
        <v>0.53304904051172708</v>
      </c>
      <c r="BJ99" s="40">
        <f t="shared" si="35"/>
        <v>9.2421441774491686E-2</v>
      </c>
      <c r="BK99" s="40">
        <f t="shared" si="36"/>
        <v>0.32102728731942215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 s="42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</row>
    <row r="100" spans="1:124" s="32" customFormat="1" x14ac:dyDescent="0.2">
      <c r="A100" s="124" t="str">
        <f>CONFIGURACAO!$C$4</f>
        <v>AREA 21</v>
      </c>
      <c r="B100" s="125">
        <v>98</v>
      </c>
      <c r="C100" s="252" t="s">
        <v>1525</v>
      </c>
      <c r="D100" s="126">
        <f t="shared" si="37"/>
        <v>17</v>
      </c>
      <c r="E100" s="250" t="s">
        <v>435</v>
      </c>
      <c r="F100" s="250">
        <v>1</v>
      </c>
      <c r="G100" s="250">
        <v>0</v>
      </c>
      <c r="H100" s="250">
        <v>0</v>
      </c>
      <c r="I100" s="250">
        <v>0</v>
      </c>
      <c r="J100" s="87"/>
      <c r="K100" s="94"/>
      <c r="L100" s="94"/>
      <c r="M100" s="154">
        <f t="shared" si="38"/>
        <v>1</v>
      </c>
      <c r="N100">
        <v>1</v>
      </c>
      <c r="O100">
        <v>1</v>
      </c>
      <c r="P100">
        <v>3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s="139">
        <f t="shared" si="21"/>
        <v>2</v>
      </c>
      <c r="AD100" s="140">
        <f t="shared" si="22"/>
        <v>5</v>
      </c>
      <c r="AE100" s="141">
        <f t="shared" si="39"/>
        <v>0</v>
      </c>
      <c r="AF100" s="142">
        <f t="shared" si="40"/>
        <v>0</v>
      </c>
      <c r="AG100" s="278"/>
      <c r="AI100" s="37">
        <f>IFERROR(IF(M100&gt;0,(N100*CONFIGURACAO!$C$20)+(O100*CONFIGURACAO!$C$21)+(P100*CONFIGURACAO!$C$22)+(Q100*CONFIGURACAO!$C$23)+(R100*CONFIGURACAO!$C$24),""),"")</f>
        <v>400</v>
      </c>
      <c r="AJ100" s="38">
        <f>IF(S100=0,0,IF(CONFIGURACAO!$C$15="SIM",(IF(S100&gt;CONFIGURACAO!$C$16,CONFIGURACAO!$C$16*CONFIGURACAO!$C$25,S100*CONFIGURACAO!$C$25)),'PI AREA  P100'!S100*CONFIGURACAO!$C$25))</f>
        <v>0</v>
      </c>
      <c r="AK100" s="38">
        <f>IF(T100=0,0,IF(CONFIGURACAO!$C$17="SIM",(IF(T100&gt;CONFIGURACAO!$C$18,CONFIGURACAO!$C$18*CONFIGURACAO!$C$26,T100*CONFIGURACAO!$C$26)),'PI AREA  P100'!T100*CONFIGURACAO!$C$26))</f>
        <v>0</v>
      </c>
      <c r="AL100" s="38">
        <f>IFERROR(IF(M100&gt;0,(U100*CONFIGURACAO!$C$29)+(V100*CONFIGURACAO!$C$30),""),"")</f>
        <v>0</v>
      </c>
      <c r="AM100" s="38">
        <f>IF(W100=0,0,IF(CONFIGURACAO!$C$41="SIM",(IF(W100&gt;CONFIGURACAO!$C$41,CONFIGURACAO!$C$41*CONFIGURACAO!$C$31,W100*CONFIGURACAO!$C$31)),'PI AREA  P100'!W100*CONFIGURACAO!$C$31))</f>
        <v>0</v>
      </c>
      <c r="AN100" s="38">
        <f>IF(X100=0,0,IF(CONFIGURACAO!$C$39="SIM",(IF(X100&gt;CONFIGURACAO!$C$40,CONFIGURACAO!$C$40*CONFIGURACAO!$C$32,X100*CONFIGURACAO!$C$32)),'PI AREA  P100'!X100*CONFIGURACAO!$C$32))</f>
        <v>0</v>
      </c>
      <c r="AO100" s="38">
        <f>IFERROR(IF(M100&gt;0,(Y100*CONFIGURACAO!$C$33)+(Z100*CONFIGURACAO!$C$34)+(AA100*CONFIGURACAO!$C$35)+(AB100*CONFIGURACAO!$C$36),""),"")</f>
        <v>0</v>
      </c>
      <c r="AP100" s="38">
        <f>IF(AA100=0,0,IF(CONFIGURACAO!$C$46="SIM",(IF(AA100&gt;CONFIGURACAO!$C$47,CONFIGURACAO!$C$47*CONFIGURACAO!$C$35,AA100*CONFIGURACAO!$C$35)),'PI AREA  P100'!AA100*CONFIGURACAO!$C$35))</f>
        <v>0</v>
      </c>
      <c r="AQ100" s="38">
        <f>IF(AB100=0,0,IF(CONFIGURACAO!$C$44="SIM",(IF(AB100&gt;CONFIGURACAO!$C$45,CONFIGURACAO!$C$45*CONFIGURACAO!$C$36,AB100*CONFIGURACAO!$C$36)),'PI AREA  P100'!AB100*CONFIGURACAO!$C$36))</f>
        <v>0</v>
      </c>
      <c r="AR100" s="38">
        <f t="shared" si="41"/>
        <v>400</v>
      </c>
      <c r="AS100" s="68">
        <f>IF(AR100="","",$AR100-(($AS$2/CONFIGURACAO!$C$6)*$M100))</f>
        <v>325</v>
      </c>
      <c r="AT100" s="73">
        <f t="shared" si="23"/>
        <v>3</v>
      </c>
      <c r="AU100" s="75">
        <f>IF(AR100="","",$AR100-(($AU$2/CONFIGURACAO!$C$6)*$M100))</f>
        <v>275</v>
      </c>
      <c r="AV100" s="76">
        <f t="shared" si="24"/>
        <v>4</v>
      </c>
      <c r="AW100" s="74">
        <f>IF(AR100="","",$AR100-(($AW$2/CONFIGURACAO!$C$6)*$M100))</f>
        <v>225</v>
      </c>
      <c r="AX100" s="72">
        <f t="shared" si="25"/>
        <v>5</v>
      </c>
      <c r="AZ100" s="39">
        <f t="shared" si="26"/>
        <v>3.3785781253959271E-2</v>
      </c>
      <c r="BA100" s="146">
        <f t="shared" si="27"/>
        <v>6</v>
      </c>
      <c r="BB100" s="146">
        <f t="shared" si="28"/>
        <v>836</v>
      </c>
      <c r="BC100" s="32">
        <f t="shared" si="29"/>
        <v>807</v>
      </c>
      <c r="BD100" s="148"/>
      <c r="BE100" s="40">
        <f t="shared" si="30"/>
        <v>3.7257824143070044E-2</v>
      </c>
      <c r="BF100" s="40">
        <f t="shared" si="31"/>
        <v>3.8580246913580245E-2</v>
      </c>
      <c r="BG100" s="40">
        <f t="shared" si="32"/>
        <v>7.7081192189105849E-2</v>
      </c>
      <c r="BH100" s="40">
        <f t="shared" si="33"/>
        <v>4.042037186742118E-2</v>
      </c>
      <c r="BI100" s="40">
        <f t="shared" si="34"/>
        <v>0</v>
      </c>
      <c r="BJ100" s="40">
        <f t="shared" si="35"/>
        <v>0</v>
      </c>
      <c r="BK100" s="40">
        <f t="shared" si="36"/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 s="42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</row>
    <row r="101" spans="1:124" s="32" customFormat="1" x14ac:dyDescent="0.2">
      <c r="A101" s="124" t="str">
        <f>CONFIGURACAO!$C$4</f>
        <v>AREA 21</v>
      </c>
      <c r="B101" s="125">
        <v>99</v>
      </c>
      <c r="C101" s="252" t="s">
        <v>1525</v>
      </c>
      <c r="D101" s="126">
        <f t="shared" si="37"/>
        <v>18</v>
      </c>
      <c r="E101" s="250" t="s">
        <v>436</v>
      </c>
      <c r="F101" s="250">
        <v>1</v>
      </c>
      <c r="G101" s="250">
        <v>1</v>
      </c>
      <c r="H101" s="250">
        <v>1</v>
      </c>
      <c r="I101" s="250">
        <v>1</v>
      </c>
      <c r="J101" s="87"/>
      <c r="K101" s="94"/>
      <c r="L101" s="94"/>
      <c r="M101" s="154">
        <f t="shared" si="38"/>
        <v>4</v>
      </c>
      <c r="N101">
        <v>0</v>
      </c>
      <c r="O101">
        <v>3</v>
      </c>
      <c r="P101">
        <v>6</v>
      </c>
      <c r="Q101">
        <v>5</v>
      </c>
      <c r="R101">
        <v>6</v>
      </c>
      <c r="S101">
        <v>0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 s="139">
        <f t="shared" si="21"/>
        <v>3</v>
      </c>
      <c r="AD101" s="140">
        <f t="shared" si="22"/>
        <v>9</v>
      </c>
      <c r="AE101" s="141">
        <f t="shared" si="39"/>
        <v>0</v>
      </c>
      <c r="AF101" s="142">
        <f t="shared" si="40"/>
        <v>0</v>
      </c>
      <c r="AG101" s="278"/>
      <c r="AI101" s="37">
        <f>IFERROR(IF(M101&gt;0,(N101*CONFIGURACAO!$C$20)+(O101*CONFIGURACAO!$C$21)+(P101*CONFIGURACAO!$C$22)+(Q101*CONFIGURACAO!$C$23)+(R101*CONFIGURACAO!$C$24),""),"")</f>
        <v>920</v>
      </c>
      <c r="AJ101" s="38">
        <f>IF(S101=0,0,IF(CONFIGURACAO!$C$15="SIM",(IF(S101&gt;CONFIGURACAO!$C$16,CONFIGURACAO!$C$16*CONFIGURACAO!$C$25,S101*CONFIGURACAO!$C$25)),'PI AREA  P100'!S101*CONFIGURACAO!$C$25))</f>
        <v>0</v>
      </c>
      <c r="AK101" s="38">
        <f>IF(T101=0,0,IF(CONFIGURACAO!$C$17="SIM",(IF(T101&gt;CONFIGURACAO!$C$18,CONFIGURACAO!$C$18*CONFIGURACAO!$C$26,T101*CONFIGURACAO!$C$26)),'PI AREA  P100'!T101*CONFIGURACAO!$C$26))</f>
        <v>10</v>
      </c>
      <c r="AL101" s="38">
        <f>IFERROR(IF(M101&gt;0,(U101*CONFIGURACAO!$C$29)+(V101*CONFIGURACAO!$C$30),""),"")</f>
        <v>0</v>
      </c>
      <c r="AM101" s="38">
        <f>IF(W101=0,0,IF(CONFIGURACAO!$C$41="SIM",(IF(W101&gt;CONFIGURACAO!$C$41,CONFIGURACAO!$C$41*CONFIGURACAO!$C$31,W101*CONFIGURACAO!$C$31)),'PI AREA  P100'!W101*CONFIGURACAO!$C$31))</f>
        <v>0</v>
      </c>
      <c r="AN101" s="38">
        <f>IF(X101=0,0,IF(CONFIGURACAO!$C$39="SIM",(IF(X101&gt;CONFIGURACAO!$C$40,CONFIGURACAO!$C$40*CONFIGURACAO!$C$32,X101*CONFIGURACAO!$C$32)),'PI AREA  P100'!X101*CONFIGURACAO!$C$32))</f>
        <v>0</v>
      </c>
      <c r="AO101" s="38">
        <f>IFERROR(IF(M101&gt;0,(Y101*CONFIGURACAO!$C$33)+(Z101*CONFIGURACAO!$C$34)+(AA101*CONFIGURACAO!$C$35)+(AB101*CONFIGURACAO!$C$36),""),"")</f>
        <v>0</v>
      </c>
      <c r="AP101" s="38">
        <f>IF(AA101=0,0,IF(CONFIGURACAO!$C$46="SIM",(IF(AA101&gt;CONFIGURACAO!$C$47,CONFIGURACAO!$C$47*CONFIGURACAO!$C$35,AA101*CONFIGURACAO!$C$35)),'PI AREA  P100'!AA101*CONFIGURACAO!$C$35))</f>
        <v>0</v>
      </c>
      <c r="AQ101" s="38">
        <f>IF(AB101=0,0,IF(CONFIGURACAO!$C$44="SIM",(IF(AB101&gt;CONFIGURACAO!$C$45,CONFIGURACAO!$C$45*CONFIGURACAO!$C$36,AB101*CONFIGURACAO!$C$36)),'PI AREA  P100'!AB101*CONFIGURACAO!$C$36))</f>
        <v>0</v>
      </c>
      <c r="AR101" s="38">
        <f t="shared" si="41"/>
        <v>930</v>
      </c>
      <c r="AS101" s="68">
        <f>IF(AR101="","",$AR101-(($AS$2/CONFIGURACAO!$C$6)*$M101))</f>
        <v>630</v>
      </c>
      <c r="AT101" s="73">
        <f t="shared" si="23"/>
        <v>3</v>
      </c>
      <c r="AU101" s="75">
        <f>IF(AR101="","",$AR101-(($AU$2/CONFIGURACAO!$C$6)*$M101))</f>
        <v>430</v>
      </c>
      <c r="AV101" s="76">
        <f t="shared" si="24"/>
        <v>4</v>
      </c>
      <c r="AW101" s="74">
        <f>IF(AR101="","",$AR101-(($AW$2/CONFIGURACAO!$C$6)*$M101))</f>
        <v>230</v>
      </c>
      <c r="AX101" s="72">
        <f t="shared" si="25"/>
        <v>5</v>
      </c>
      <c r="AZ101" s="39">
        <f t="shared" si="26"/>
        <v>7.8551941415455309E-2</v>
      </c>
      <c r="BA101" s="146">
        <f t="shared" si="27"/>
        <v>22</v>
      </c>
      <c r="BB101" s="146">
        <f t="shared" si="28"/>
        <v>313</v>
      </c>
      <c r="BC101" s="32">
        <f t="shared" si="29"/>
        <v>478</v>
      </c>
      <c r="BD101" s="148"/>
      <c r="BE101" s="40">
        <f t="shared" si="30"/>
        <v>0</v>
      </c>
      <c r="BF101" s="40">
        <f t="shared" si="31"/>
        <v>0.11574074074074073</v>
      </c>
      <c r="BG101" s="40">
        <f t="shared" si="32"/>
        <v>0.1541623843782117</v>
      </c>
      <c r="BH101" s="40">
        <f t="shared" si="33"/>
        <v>0.20210185933710592</v>
      </c>
      <c r="BI101" s="40">
        <f t="shared" si="34"/>
        <v>0.63965884861407252</v>
      </c>
      <c r="BJ101" s="40">
        <f t="shared" si="35"/>
        <v>0</v>
      </c>
      <c r="BK101" s="40">
        <f t="shared" si="36"/>
        <v>0.32102728731942215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 s="42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</row>
    <row r="102" spans="1:124" s="32" customFormat="1" x14ac:dyDescent="0.2">
      <c r="A102" s="124" t="str">
        <f>CONFIGURACAO!$C$4</f>
        <v>AREA 21</v>
      </c>
      <c r="B102" s="125">
        <v>100</v>
      </c>
      <c r="C102" s="252" t="s">
        <v>1525</v>
      </c>
      <c r="D102" s="126">
        <f t="shared" si="37"/>
        <v>19</v>
      </c>
      <c r="E102" s="250" t="s">
        <v>437</v>
      </c>
      <c r="F102" s="250">
        <v>1</v>
      </c>
      <c r="G102" s="250">
        <v>1</v>
      </c>
      <c r="H102" s="250">
        <v>1</v>
      </c>
      <c r="I102" s="250">
        <v>1</v>
      </c>
      <c r="J102" s="87"/>
      <c r="K102" s="94"/>
      <c r="L102" s="94"/>
      <c r="M102" s="154">
        <f t="shared" si="38"/>
        <v>4</v>
      </c>
      <c r="N102">
        <v>0</v>
      </c>
      <c r="O102">
        <v>2</v>
      </c>
      <c r="P102">
        <v>10</v>
      </c>
      <c r="Q102">
        <v>7</v>
      </c>
      <c r="R102">
        <v>3</v>
      </c>
      <c r="S102">
        <v>2</v>
      </c>
      <c r="T102">
        <v>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 s="139">
        <f t="shared" si="21"/>
        <v>2</v>
      </c>
      <c r="AD102" s="140">
        <f t="shared" si="22"/>
        <v>12</v>
      </c>
      <c r="AE102" s="141">
        <f t="shared" si="39"/>
        <v>0</v>
      </c>
      <c r="AF102" s="142">
        <f t="shared" si="40"/>
        <v>0</v>
      </c>
      <c r="AG102" s="278"/>
      <c r="AI102" s="37">
        <f>IFERROR(IF(M102&gt;0,(N102*CONFIGURACAO!$C$20)+(O102*CONFIGURACAO!$C$21)+(P102*CONFIGURACAO!$C$22)+(Q102*CONFIGURACAO!$C$23)+(R102*CONFIGURACAO!$C$24),""),"")</f>
        <v>1100</v>
      </c>
      <c r="AJ102" s="38">
        <f>IF(S102=0,0,IF(CONFIGURACAO!$C$15="SIM",(IF(S102&gt;CONFIGURACAO!$C$16,CONFIGURACAO!$C$16*CONFIGURACAO!$C$25,S102*CONFIGURACAO!$C$25)),'PI AREA  P100'!S102*CONFIGURACAO!$C$25))</f>
        <v>20</v>
      </c>
      <c r="AK102" s="38">
        <f>IF(T102=0,0,IF(CONFIGURACAO!$C$17="SIM",(IF(T102&gt;CONFIGURACAO!$C$18,CONFIGURACAO!$C$18*CONFIGURACAO!$C$26,T102*CONFIGURACAO!$C$26)),'PI AREA  P100'!T102*CONFIGURACAO!$C$26))</f>
        <v>15</v>
      </c>
      <c r="AL102" s="38">
        <f>IFERROR(IF(M102&gt;0,(U102*CONFIGURACAO!$C$29)+(V102*CONFIGURACAO!$C$30),""),"")</f>
        <v>0</v>
      </c>
      <c r="AM102" s="38">
        <f>IF(W102=0,0,IF(CONFIGURACAO!$C$41="SIM",(IF(W102&gt;CONFIGURACAO!$C$41,CONFIGURACAO!$C$41*CONFIGURACAO!$C$31,W102*CONFIGURACAO!$C$31)),'PI AREA  P100'!W102*CONFIGURACAO!$C$31))</f>
        <v>0</v>
      </c>
      <c r="AN102" s="38">
        <f>IF(X102=0,0,IF(CONFIGURACAO!$C$39="SIM",(IF(X102&gt;CONFIGURACAO!$C$40,CONFIGURACAO!$C$40*CONFIGURACAO!$C$32,X102*CONFIGURACAO!$C$32)),'PI AREA  P100'!X102*CONFIGURACAO!$C$32))</f>
        <v>0</v>
      </c>
      <c r="AO102" s="38">
        <f>IFERROR(IF(M102&gt;0,(Y102*CONFIGURACAO!$C$33)+(Z102*CONFIGURACAO!$C$34)+(AA102*CONFIGURACAO!$C$35)+(AB102*CONFIGURACAO!$C$36),""),"")</f>
        <v>0</v>
      </c>
      <c r="AP102" s="38">
        <f>IF(AA102=0,0,IF(CONFIGURACAO!$C$46="SIM",(IF(AA102&gt;CONFIGURACAO!$C$47,CONFIGURACAO!$C$47*CONFIGURACAO!$C$35,AA102*CONFIGURACAO!$C$35)),'PI AREA  P100'!AA102*CONFIGURACAO!$C$35))</f>
        <v>0</v>
      </c>
      <c r="AQ102" s="38">
        <f>IF(AB102=0,0,IF(CONFIGURACAO!$C$44="SIM",(IF(AB102&gt;CONFIGURACAO!$C$45,CONFIGURACAO!$C$45*CONFIGURACAO!$C$36,AB102*CONFIGURACAO!$C$36)),'PI AREA  P100'!AB102*CONFIGURACAO!$C$36))</f>
        <v>0</v>
      </c>
      <c r="AR102" s="38">
        <f t="shared" si="41"/>
        <v>1135</v>
      </c>
      <c r="AS102" s="68">
        <f>IF(AR102="","",$AR102-(($AS$2/CONFIGURACAO!$C$6)*$M102))</f>
        <v>835</v>
      </c>
      <c r="AT102" s="73">
        <f t="shared" si="23"/>
        <v>3</v>
      </c>
      <c r="AU102" s="75">
        <f>IF(AR102="","",$AR102-(($AU$2/CONFIGURACAO!$C$6)*$M102))</f>
        <v>635</v>
      </c>
      <c r="AV102" s="76">
        <f t="shared" si="24"/>
        <v>4</v>
      </c>
      <c r="AW102" s="74">
        <f>IF(AR102="","",$AR102-(($AW$2/CONFIGURACAO!$C$6)*$M102))</f>
        <v>435</v>
      </c>
      <c r="AX102" s="72">
        <f t="shared" si="25"/>
        <v>5</v>
      </c>
      <c r="AZ102" s="39">
        <f t="shared" si="26"/>
        <v>9.5867154308109437E-2</v>
      </c>
      <c r="BA102" s="146">
        <f t="shared" si="27"/>
        <v>27</v>
      </c>
      <c r="BB102" s="146">
        <f t="shared" si="28"/>
        <v>229</v>
      </c>
      <c r="BC102" s="32">
        <f t="shared" si="29"/>
        <v>382</v>
      </c>
      <c r="BD102" s="148"/>
      <c r="BE102" s="40">
        <f t="shared" si="30"/>
        <v>0</v>
      </c>
      <c r="BF102" s="40">
        <f t="shared" si="31"/>
        <v>7.716049382716049E-2</v>
      </c>
      <c r="BG102" s="40">
        <f t="shared" si="32"/>
        <v>0.25693730729701952</v>
      </c>
      <c r="BH102" s="40">
        <f t="shared" si="33"/>
        <v>0.28294260307194824</v>
      </c>
      <c r="BI102" s="40">
        <f t="shared" si="34"/>
        <v>0.31982942430703626</v>
      </c>
      <c r="BJ102" s="40">
        <f t="shared" si="35"/>
        <v>0.18484288354898337</v>
      </c>
      <c r="BK102" s="40">
        <f t="shared" si="36"/>
        <v>0.4815409309791332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 s="4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</row>
    <row r="103" spans="1:124" s="32" customFormat="1" x14ac:dyDescent="0.2">
      <c r="A103" s="124" t="str">
        <f>CONFIGURACAO!$C$4</f>
        <v>AREA 21</v>
      </c>
      <c r="B103" s="125">
        <v>101</v>
      </c>
      <c r="C103" s="252" t="s">
        <v>1525</v>
      </c>
      <c r="D103" s="126">
        <f t="shared" si="37"/>
        <v>20</v>
      </c>
      <c r="E103" s="250" t="s">
        <v>438</v>
      </c>
      <c r="F103" s="250">
        <v>1</v>
      </c>
      <c r="G103" s="250">
        <v>1</v>
      </c>
      <c r="H103" s="250">
        <v>1</v>
      </c>
      <c r="I103" s="250">
        <v>1</v>
      </c>
      <c r="J103" s="87"/>
      <c r="K103" s="94"/>
      <c r="L103" s="94"/>
      <c r="M103" s="154">
        <f t="shared" si="38"/>
        <v>4</v>
      </c>
      <c r="N103">
        <v>3</v>
      </c>
      <c r="O103">
        <v>1</v>
      </c>
      <c r="P103">
        <v>2</v>
      </c>
      <c r="Q103">
        <v>8</v>
      </c>
      <c r="R103">
        <v>5</v>
      </c>
      <c r="S103">
        <v>2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 s="139">
        <f t="shared" si="21"/>
        <v>4</v>
      </c>
      <c r="AD103" s="140">
        <f t="shared" si="22"/>
        <v>6</v>
      </c>
      <c r="AE103" s="141">
        <f t="shared" si="39"/>
        <v>0</v>
      </c>
      <c r="AF103" s="142">
        <f t="shared" si="40"/>
        <v>0</v>
      </c>
      <c r="AG103" s="278"/>
      <c r="AI103" s="37">
        <f>IFERROR(IF(M103&gt;0,(N103*CONFIGURACAO!$C$20)+(O103*CONFIGURACAO!$C$21)+(P103*CONFIGURACAO!$C$22)+(Q103*CONFIGURACAO!$C$23)+(R103*CONFIGURACAO!$C$24),""),"")</f>
        <v>920</v>
      </c>
      <c r="AJ103" s="38">
        <f>IF(S103=0,0,IF(CONFIGURACAO!$C$15="SIM",(IF(S103&gt;CONFIGURACAO!$C$16,CONFIGURACAO!$C$16*CONFIGURACAO!$C$25,S103*CONFIGURACAO!$C$25)),'PI AREA  P100'!S103*CONFIGURACAO!$C$25))</f>
        <v>20</v>
      </c>
      <c r="AK103" s="38">
        <f>IF(T103=0,0,IF(CONFIGURACAO!$C$17="SIM",(IF(T103&gt;CONFIGURACAO!$C$18,CONFIGURACAO!$C$18*CONFIGURACAO!$C$26,T103*CONFIGURACAO!$C$26)),'PI AREA  P100'!T103*CONFIGURACAO!$C$26))</f>
        <v>5</v>
      </c>
      <c r="AL103" s="38">
        <f>IFERROR(IF(M103&gt;0,(U103*CONFIGURACAO!$C$29)+(V103*CONFIGURACAO!$C$30),""),"")</f>
        <v>0</v>
      </c>
      <c r="AM103" s="38">
        <f>IF(W103=0,0,IF(CONFIGURACAO!$C$41="SIM",(IF(W103&gt;CONFIGURACAO!$C$41,CONFIGURACAO!$C$41*CONFIGURACAO!$C$31,W103*CONFIGURACAO!$C$31)),'PI AREA  P100'!W103*CONFIGURACAO!$C$31))</f>
        <v>0</v>
      </c>
      <c r="AN103" s="38">
        <f>IF(X103=0,0,IF(CONFIGURACAO!$C$39="SIM",(IF(X103&gt;CONFIGURACAO!$C$40,CONFIGURACAO!$C$40*CONFIGURACAO!$C$32,X103*CONFIGURACAO!$C$32)),'PI AREA  P100'!X103*CONFIGURACAO!$C$32))</f>
        <v>0</v>
      </c>
      <c r="AO103" s="38">
        <f>IFERROR(IF(M103&gt;0,(Y103*CONFIGURACAO!$C$33)+(Z103*CONFIGURACAO!$C$34)+(AA103*CONFIGURACAO!$C$35)+(AB103*CONFIGURACAO!$C$36),""),"")</f>
        <v>0</v>
      </c>
      <c r="AP103" s="38">
        <f>IF(AA103=0,0,IF(CONFIGURACAO!$C$46="SIM",(IF(AA103&gt;CONFIGURACAO!$C$47,CONFIGURACAO!$C$47*CONFIGURACAO!$C$35,AA103*CONFIGURACAO!$C$35)),'PI AREA  P100'!AA103*CONFIGURACAO!$C$35))</f>
        <v>0</v>
      </c>
      <c r="AQ103" s="38">
        <f>IF(AB103=0,0,IF(CONFIGURACAO!$C$44="SIM",(IF(AB103&gt;CONFIGURACAO!$C$45,CONFIGURACAO!$C$45*CONFIGURACAO!$C$36,AB103*CONFIGURACAO!$C$36)),'PI AREA  P100'!AB103*CONFIGURACAO!$C$36))</f>
        <v>0</v>
      </c>
      <c r="AR103" s="38">
        <f t="shared" si="41"/>
        <v>945</v>
      </c>
      <c r="AS103" s="68">
        <f>IF(AR103="","",$AR103-(($AS$2/CONFIGURACAO!$C$6)*$M103))</f>
        <v>645</v>
      </c>
      <c r="AT103" s="73">
        <f t="shared" si="23"/>
        <v>3</v>
      </c>
      <c r="AU103" s="75">
        <f>IF(AR103="","",$AR103-(($AU$2/CONFIGURACAO!$C$6)*$M103))</f>
        <v>445</v>
      </c>
      <c r="AV103" s="76">
        <f t="shared" si="24"/>
        <v>4</v>
      </c>
      <c r="AW103" s="74">
        <f>IF(AR103="","",$AR103-(($AW$2/CONFIGURACAO!$C$6)*$M103))</f>
        <v>245</v>
      </c>
      <c r="AX103" s="72">
        <f t="shared" si="25"/>
        <v>5</v>
      </c>
      <c r="AZ103" s="39">
        <f t="shared" si="26"/>
        <v>7.9818908212478779E-2</v>
      </c>
      <c r="BA103" s="146">
        <f t="shared" si="27"/>
        <v>22</v>
      </c>
      <c r="BB103" s="146">
        <f t="shared" si="28"/>
        <v>313</v>
      </c>
      <c r="BC103" s="32">
        <f t="shared" si="29"/>
        <v>467</v>
      </c>
      <c r="BD103" s="148"/>
      <c r="BE103" s="40">
        <f t="shared" si="30"/>
        <v>0.11177347242921014</v>
      </c>
      <c r="BF103" s="40">
        <f t="shared" si="31"/>
        <v>3.8580246913580245E-2</v>
      </c>
      <c r="BG103" s="40">
        <f t="shared" si="32"/>
        <v>5.1387461459403906E-2</v>
      </c>
      <c r="BH103" s="40">
        <f t="shared" si="33"/>
        <v>0.32336297493936944</v>
      </c>
      <c r="BI103" s="40">
        <f t="shared" si="34"/>
        <v>0.53304904051172708</v>
      </c>
      <c r="BJ103" s="40">
        <f t="shared" si="35"/>
        <v>0.18484288354898337</v>
      </c>
      <c r="BK103" s="40">
        <f t="shared" si="36"/>
        <v>0.16051364365971107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 s="42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</row>
    <row r="104" spans="1:124" s="32" customFormat="1" x14ac:dyDescent="0.2">
      <c r="A104" s="124" t="str">
        <f>CONFIGURACAO!$C$4</f>
        <v>AREA 21</v>
      </c>
      <c r="B104" s="125">
        <v>102</v>
      </c>
      <c r="C104" s="252" t="s">
        <v>1525</v>
      </c>
      <c r="D104" s="126">
        <f t="shared" si="37"/>
        <v>21</v>
      </c>
      <c r="E104" s="250" t="s">
        <v>439</v>
      </c>
      <c r="F104" s="250">
        <v>1</v>
      </c>
      <c r="G104" s="250">
        <v>0</v>
      </c>
      <c r="H104" s="250">
        <v>0</v>
      </c>
      <c r="I104" s="250">
        <v>0</v>
      </c>
      <c r="J104" s="87"/>
      <c r="K104" s="94"/>
      <c r="L104" s="94"/>
      <c r="M104" s="154">
        <f t="shared" si="38"/>
        <v>1</v>
      </c>
      <c r="N104">
        <v>0</v>
      </c>
      <c r="O104">
        <v>0</v>
      </c>
      <c r="P104">
        <v>2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 s="139">
        <f t="shared" si="21"/>
        <v>0</v>
      </c>
      <c r="AD104" s="140">
        <f t="shared" si="22"/>
        <v>2</v>
      </c>
      <c r="AE104" s="141">
        <f t="shared" si="39"/>
        <v>0</v>
      </c>
      <c r="AF104" s="142">
        <f t="shared" si="40"/>
        <v>0</v>
      </c>
      <c r="AG104" s="278"/>
      <c r="AI104" s="37">
        <f>IFERROR(IF(M104&gt;0,(N104*CONFIGURACAO!$C$20)+(O104*CONFIGURACAO!$C$21)+(P104*CONFIGURACAO!$C$22)+(Q104*CONFIGURACAO!$C$23)+(R104*CONFIGURACAO!$C$24),""),"")</f>
        <v>160</v>
      </c>
      <c r="AJ104" s="38">
        <f>IF(S104=0,0,IF(CONFIGURACAO!$C$15="SIM",(IF(S104&gt;CONFIGURACAO!$C$16,CONFIGURACAO!$C$16*CONFIGURACAO!$C$25,S104*CONFIGURACAO!$C$25)),'PI AREA  P100'!S104*CONFIGURACAO!$C$25))</f>
        <v>0</v>
      </c>
      <c r="AK104" s="38">
        <f>IF(T104=0,0,IF(CONFIGURACAO!$C$17="SIM",(IF(T104&gt;CONFIGURACAO!$C$18,CONFIGURACAO!$C$18*CONFIGURACAO!$C$26,T104*CONFIGURACAO!$C$26)),'PI AREA  P100'!T104*CONFIGURACAO!$C$26))</f>
        <v>0</v>
      </c>
      <c r="AL104" s="38">
        <f>IFERROR(IF(M104&gt;0,(U104*CONFIGURACAO!$C$29)+(V104*CONFIGURACAO!$C$30),""),"")</f>
        <v>0</v>
      </c>
      <c r="AM104" s="38">
        <f>IF(W104=0,0,IF(CONFIGURACAO!$C$41="SIM",(IF(W104&gt;CONFIGURACAO!$C$41,CONFIGURACAO!$C$41*CONFIGURACAO!$C$31,W104*CONFIGURACAO!$C$31)),'PI AREA  P100'!W104*CONFIGURACAO!$C$31))</f>
        <v>0</v>
      </c>
      <c r="AN104" s="38">
        <f>IF(X104=0,0,IF(CONFIGURACAO!$C$39="SIM",(IF(X104&gt;CONFIGURACAO!$C$40,CONFIGURACAO!$C$40*CONFIGURACAO!$C$32,X104*CONFIGURACAO!$C$32)),'PI AREA  P100'!X104*CONFIGURACAO!$C$32))</f>
        <v>0</v>
      </c>
      <c r="AO104" s="38">
        <f>IFERROR(IF(M104&gt;0,(Y104*CONFIGURACAO!$C$33)+(Z104*CONFIGURACAO!$C$34)+(AA104*CONFIGURACAO!$C$35)+(AB104*CONFIGURACAO!$C$36),""),"")</f>
        <v>0</v>
      </c>
      <c r="AP104" s="38">
        <f>IF(AA104=0,0,IF(CONFIGURACAO!$C$46="SIM",(IF(AA104&gt;CONFIGURACAO!$C$47,CONFIGURACAO!$C$47*CONFIGURACAO!$C$35,AA104*CONFIGURACAO!$C$35)),'PI AREA  P100'!AA104*CONFIGURACAO!$C$35))</f>
        <v>0</v>
      </c>
      <c r="AQ104" s="38">
        <f>IF(AB104=0,0,IF(CONFIGURACAO!$C$44="SIM",(IF(AB104&gt;CONFIGURACAO!$C$45,CONFIGURACAO!$C$45*CONFIGURACAO!$C$36,AB104*CONFIGURACAO!$C$36)),'PI AREA  P100'!AB104*CONFIGURACAO!$C$36))</f>
        <v>0</v>
      </c>
      <c r="AR104" s="38">
        <f t="shared" si="41"/>
        <v>160</v>
      </c>
      <c r="AS104" s="68">
        <f>IF(AR104="","",$AR104-(($AS$2/CONFIGURACAO!$C$6)*$M104))</f>
        <v>85</v>
      </c>
      <c r="AT104" s="73">
        <f t="shared" si="23"/>
        <v>3</v>
      </c>
      <c r="AU104" s="75">
        <f>IF(AR104="","",$AR104-(($AU$2/CONFIGURACAO!$C$6)*$M104))</f>
        <v>35</v>
      </c>
      <c r="AV104" s="76">
        <f t="shared" si="24"/>
        <v>4</v>
      </c>
      <c r="AW104" s="74">
        <f>IF(AR104="","",$AR104-(($AW$2/CONFIGURACAO!$C$6)*$M104))</f>
        <v>-15</v>
      </c>
      <c r="AX104" s="72" t="str">
        <f t="shared" si="25"/>
        <v>NAO</v>
      </c>
      <c r="AZ104" s="39">
        <f t="shared" si="26"/>
        <v>1.3514312501583709E-2</v>
      </c>
      <c r="BA104" s="146">
        <f t="shared" si="27"/>
        <v>3</v>
      </c>
      <c r="BB104" s="146">
        <f t="shared" si="28"/>
        <v>968</v>
      </c>
      <c r="BC104" s="32">
        <f t="shared" si="29"/>
        <v>999</v>
      </c>
      <c r="BD104" s="148"/>
      <c r="BE104" s="40">
        <f t="shared" si="30"/>
        <v>0</v>
      </c>
      <c r="BF104" s="40">
        <f t="shared" si="31"/>
        <v>0</v>
      </c>
      <c r="BG104" s="40">
        <f t="shared" si="32"/>
        <v>5.1387461459403906E-2</v>
      </c>
      <c r="BH104" s="40">
        <f t="shared" si="33"/>
        <v>4.042037186742118E-2</v>
      </c>
      <c r="BI104" s="40">
        <f t="shared" si="34"/>
        <v>0</v>
      </c>
      <c r="BJ104" s="40">
        <f t="shared" si="35"/>
        <v>0</v>
      </c>
      <c r="BK104" s="40">
        <f t="shared" si="36"/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 s="42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</row>
    <row r="105" spans="1:124" s="32" customFormat="1" x14ac:dyDescent="0.2">
      <c r="A105" s="124" t="str">
        <f>CONFIGURACAO!$C$4</f>
        <v>AREA 21</v>
      </c>
      <c r="B105" s="125">
        <v>103</v>
      </c>
      <c r="C105" s="252" t="s">
        <v>1525</v>
      </c>
      <c r="D105" s="126">
        <f t="shared" si="37"/>
        <v>22</v>
      </c>
      <c r="E105" s="250" t="s">
        <v>440</v>
      </c>
      <c r="F105" s="250">
        <v>1</v>
      </c>
      <c r="G105" s="250">
        <v>1</v>
      </c>
      <c r="H105" s="250">
        <v>1</v>
      </c>
      <c r="I105" s="250">
        <v>1</v>
      </c>
      <c r="J105" s="87"/>
      <c r="K105" s="94"/>
      <c r="L105" s="94"/>
      <c r="M105" s="154">
        <f t="shared" si="38"/>
        <v>4</v>
      </c>
      <c r="N105">
        <v>4</v>
      </c>
      <c r="O105">
        <v>7</v>
      </c>
      <c r="P105">
        <v>4</v>
      </c>
      <c r="Q105">
        <v>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 s="139">
        <f t="shared" si="21"/>
        <v>11</v>
      </c>
      <c r="AD105" s="140">
        <f t="shared" si="22"/>
        <v>15</v>
      </c>
      <c r="AE105" s="141">
        <f t="shared" si="39"/>
        <v>0</v>
      </c>
      <c r="AF105" s="142">
        <f t="shared" si="40"/>
        <v>0</v>
      </c>
      <c r="AG105" s="278"/>
      <c r="AI105" s="37">
        <f>IFERROR(IF(M105&gt;0,(N105*CONFIGURACAO!$C$20)+(O105*CONFIGURACAO!$C$21)+(P105*CONFIGURACAO!$C$22)+(Q105*CONFIGURACAO!$C$23)+(R105*CONFIGURACAO!$C$24),""),"")</f>
        <v>1360</v>
      </c>
      <c r="AJ105" s="38">
        <f>IF(S105=0,0,IF(CONFIGURACAO!$C$15="SIM",(IF(S105&gt;CONFIGURACAO!$C$16,CONFIGURACAO!$C$16*CONFIGURACAO!$C$25,S105*CONFIGURACAO!$C$25)),'PI AREA  P100'!S105*CONFIGURACAO!$C$25))</f>
        <v>0</v>
      </c>
      <c r="AK105" s="38">
        <f>IF(T105=0,0,IF(CONFIGURACAO!$C$17="SIM",(IF(T105&gt;CONFIGURACAO!$C$18,CONFIGURACAO!$C$18*CONFIGURACAO!$C$26,T105*CONFIGURACAO!$C$26)),'PI AREA  P100'!T105*CONFIGURACAO!$C$26))</f>
        <v>0</v>
      </c>
      <c r="AL105" s="38">
        <f>IFERROR(IF(M105&gt;0,(U105*CONFIGURACAO!$C$29)+(V105*CONFIGURACAO!$C$30),""),"")</f>
        <v>0</v>
      </c>
      <c r="AM105" s="38">
        <f>IF(W105=0,0,IF(CONFIGURACAO!$C$41="SIM",(IF(W105&gt;CONFIGURACAO!$C$41,CONFIGURACAO!$C$41*CONFIGURACAO!$C$31,W105*CONFIGURACAO!$C$31)),'PI AREA  P100'!W105*CONFIGURACAO!$C$31))</f>
        <v>0</v>
      </c>
      <c r="AN105" s="38">
        <f>IF(X105=0,0,IF(CONFIGURACAO!$C$39="SIM",(IF(X105&gt;CONFIGURACAO!$C$40,CONFIGURACAO!$C$40*CONFIGURACAO!$C$32,X105*CONFIGURACAO!$C$32)),'PI AREA  P100'!X105*CONFIGURACAO!$C$32))</f>
        <v>0</v>
      </c>
      <c r="AO105" s="38">
        <f>IFERROR(IF(M105&gt;0,(Y105*CONFIGURACAO!$C$33)+(Z105*CONFIGURACAO!$C$34)+(AA105*CONFIGURACAO!$C$35)+(AB105*CONFIGURACAO!$C$36),""),"")</f>
        <v>0</v>
      </c>
      <c r="AP105" s="38">
        <f>IF(AA105=0,0,IF(CONFIGURACAO!$C$46="SIM",(IF(AA105&gt;CONFIGURACAO!$C$47,CONFIGURACAO!$C$47*CONFIGURACAO!$C$35,AA105*CONFIGURACAO!$C$35)),'PI AREA  P100'!AA105*CONFIGURACAO!$C$35))</f>
        <v>0</v>
      </c>
      <c r="AQ105" s="38">
        <f>IF(AB105=0,0,IF(CONFIGURACAO!$C$44="SIM",(IF(AB105&gt;CONFIGURACAO!$C$45,CONFIGURACAO!$C$45*CONFIGURACAO!$C$36,AB105*CONFIGURACAO!$C$36)),'PI AREA  P100'!AB105*CONFIGURACAO!$C$36))</f>
        <v>0</v>
      </c>
      <c r="AR105" s="38">
        <f t="shared" si="41"/>
        <v>1360</v>
      </c>
      <c r="AS105" s="68">
        <f>IF(AR105="","",$AR105-(($AS$2/CONFIGURACAO!$C$6)*$M105))</f>
        <v>1060</v>
      </c>
      <c r="AT105" s="73">
        <f t="shared" si="23"/>
        <v>3</v>
      </c>
      <c r="AU105" s="75">
        <f>IF(AR105="","",$AR105-(($AU$2/CONFIGURACAO!$C$6)*$M105))</f>
        <v>860</v>
      </c>
      <c r="AV105" s="76">
        <f t="shared" si="24"/>
        <v>4</v>
      </c>
      <c r="AW105" s="74">
        <f>IF(AR105="","",$AR105-(($AW$2/CONFIGURACAO!$C$6)*$M105))</f>
        <v>660</v>
      </c>
      <c r="AX105" s="72">
        <f t="shared" si="25"/>
        <v>5</v>
      </c>
      <c r="AZ105" s="39">
        <f t="shared" si="26"/>
        <v>0.11487165626346152</v>
      </c>
      <c r="BA105" s="146">
        <f t="shared" si="27"/>
        <v>19</v>
      </c>
      <c r="BB105" s="146">
        <f t="shared" si="28"/>
        <v>398</v>
      </c>
      <c r="BC105" s="32">
        <f t="shared" si="29"/>
        <v>285</v>
      </c>
      <c r="BD105" s="148"/>
      <c r="BE105" s="40">
        <f t="shared" si="30"/>
        <v>0.14903129657228018</v>
      </c>
      <c r="BF105" s="40">
        <f t="shared" si="31"/>
        <v>0.27006172839506171</v>
      </c>
      <c r="BG105" s="40">
        <f t="shared" si="32"/>
        <v>0.10277492291880781</v>
      </c>
      <c r="BH105" s="40">
        <f t="shared" si="33"/>
        <v>0.16168148746968472</v>
      </c>
      <c r="BI105" s="40">
        <f t="shared" si="34"/>
        <v>0</v>
      </c>
      <c r="BJ105" s="40">
        <f t="shared" si="35"/>
        <v>0</v>
      </c>
      <c r="BK105" s="40">
        <f t="shared" si="36"/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 s="42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</row>
    <row r="106" spans="1:124" s="32" customFormat="1" x14ac:dyDescent="0.2">
      <c r="A106" s="124" t="str">
        <f>CONFIGURACAO!$C$4</f>
        <v>AREA 21</v>
      </c>
      <c r="B106" s="125">
        <v>104</v>
      </c>
      <c r="C106" s="252" t="s">
        <v>1525</v>
      </c>
      <c r="D106" s="126">
        <f t="shared" si="37"/>
        <v>23</v>
      </c>
      <c r="E106" s="250" t="s">
        <v>441</v>
      </c>
      <c r="F106" s="250">
        <v>1</v>
      </c>
      <c r="G106" s="250">
        <v>1</v>
      </c>
      <c r="H106" s="250">
        <v>1</v>
      </c>
      <c r="I106" s="250">
        <v>1</v>
      </c>
      <c r="J106" s="87"/>
      <c r="K106" s="94"/>
      <c r="L106" s="94"/>
      <c r="M106" s="154">
        <f t="shared" si="38"/>
        <v>4</v>
      </c>
      <c r="N106">
        <v>0</v>
      </c>
      <c r="O106">
        <v>4</v>
      </c>
      <c r="P106">
        <v>7</v>
      </c>
      <c r="Q106">
        <v>6</v>
      </c>
      <c r="R106">
        <v>6</v>
      </c>
      <c r="S106">
        <v>1</v>
      </c>
      <c r="T106">
        <v>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s="139">
        <f t="shared" si="21"/>
        <v>4</v>
      </c>
      <c r="AD106" s="140">
        <f t="shared" si="22"/>
        <v>11</v>
      </c>
      <c r="AE106" s="141">
        <f t="shared" si="39"/>
        <v>0</v>
      </c>
      <c r="AF106" s="142">
        <f t="shared" si="40"/>
        <v>0</v>
      </c>
      <c r="AG106" s="278"/>
      <c r="AI106" s="37">
        <f>IFERROR(IF(M106&gt;0,(N106*CONFIGURACAO!$C$20)+(O106*CONFIGURACAO!$C$21)+(P106*CONFIGURACAO!$C$22)+(Q106*CONFIGURACAO!$C$23)+(R106*CONFIGURACAO!$C$24),""),"")</f>
        <v>1100</v>
      </c>
      <c r="AJ106" s="38">
        <f>IF(S106=0,0,IF(CONFIGURACAO!$C$15="SIM",(IF(S106&gt;CONFIGURACAO!$C$16,CONFIGURACAO!$C$16*CONFIGURACAO!$C$25,S106*CONFIGURACAO!$C$25)),'PI AREA  P100'!S106*CONFIGURACAO!$C$25))</f>
        <v>10</v>
      </c>
      <c r="AK106" s="38">
        <f>IF(T106=0,0,IF(CONFIGURACAO!$C$17="SIM",(IF(T106&gt;CONFIGURACAO!$C$18,CONFIGURACAO!$C$18*CONFIGURACAO!$C$26,T106*CONFIGURACAO!$C$26)),'PI AREA  P100'!T106*CONFIGURACAO!$C$26))</f>
        <v>15</v>
      </c>
      <c r="AL106" s="38">
        <f>IFERROR(IF(M106&gt;0,(U106*CONFIGURACAO!$C$29)+(V106*CONFIGURACAO!$C$30),""),"")</f>
        <v>0</v>
      </c>
      <c r="AM106" s="38">
        <f>IF(W106=0,0,IF(CONFIGURACAO!$C$41="SIM",(IF(W106&gt;CONFIGURACAO!$C$41,CONFIGURACAO!$C$41*CONFIGURACAO!$C$31,W106*CONFIGURACAO!$C$31)),'PI AREA  P100'!W106*CONFIGURACAO!$C$31))</f>
        <v>0</v>
      </c>
      <c r="AN106" s="38">
        <f>IF(X106=0,0,IF(CONFIGURACAO!$C$39="SIM",(IF(X106&gt;CONFIGURACAO!$C$40,CONFIGURACAO!$C$40*CONFIGURACAO!$C$32,X106*CONFIGURACAO!$C$32)),'PI AREA  P100'!X106*CONFIGURACAO!$C$32))</f>
        <v>0</v>
      </c>
      <c r="AO106" s="38">
        <f>IFERROR(IF(M106&gt;0,(Y106*CONFIGURACAO!$C$33)+(Z106*CONFIGURACAO!$C$34)+(AA106*CONFIGURACAO!$C$35)+(AB106*CONFIGURACAO!$C$36),""),"")</f>
        <v>0</v>
      </c>
      <c r="AP106" s="38">
        <f>IF(AA106=0,0,IF(CONFIGURACAO!$C$46="SIM",(IF(AA106&gt;CONFIGURACAO!$C$47,CONFIGURACAO!$C$47*CONFIGURACAO!$C$35,AA106*CONFIGURACAO!$C$35)),'PI AREA  P100'!AA106*CONFIGURACAO!$C$35))</f>
        <v>0</v>
      </c>
      <c r="AQ106" s="38">
        <f>IF(AB106=0,0,IF(CONFIGURACAO!$C$44="SIM",(IF(AB106&gt;CONFIGURACAO!$C$45,CONFIGURACAO!$C$45*CONFIGURACAO!$C$36,AB106*CONFIGURACAO!$C$36)),'PI AREA  P100'!AB106*CONFIGURACAO!$C$36))</f>
        <v>0</v>
      </c>
      <c r="AR106" s="38">
        <f t="shared" si="41"/>
        <v>1125</v>
      </c>
      <c r="AS106" s="68">
        <f>IF(AR106="","",$AR106-(($AS$2/CONFIGURACAO!$C$6)*$M106))</f>
        <v>825</v>
      </c>
      <c r="AT106" s="73">
        <f t="shared" si="23"/>
        <v>3</v>
      </c>
      <c r="AU106" s="75">
        <f>IF(AR106="","",$AR106-(($AU$2/CONFIGURACAO!$C$6)*$M106))</f>
        <v>625</v>
      </c>
      <c r="AV106" s="76">
        <f t="shared" si="24"/>
        <v>4</v>
      </c>
      <c r="AW106" s="74">
        <f>IF(AR106="","",$AR106-(($AW$2/CONFIGURACAO!$C$6)*$M106))</f>
        <v>425</v>
      </c>
      <c r="AX106" s="72">
        <f t="shared" si="25"/>
        <v>5</v>
      </c>
      <c r="AZ106" s="39">
        <f t="shared" si="26"/>
        <v>9.5022509776760453E-2</v>
      </c>
      <c r="BA106" s="146">
        <f t="shared" si="27"/>
        <v>27</v>
      </c>
      <c r="BB106" s="146">
        <f t="shared" si="28"/>
        <v>229</v>
      </c>
      <c r="BC106" s="32">
        <f t="shared" si="29"/>
        <v>387</v>
      </c>
      <c r="BD106" s="148"/>
      <c r="BE106" s="40">
        <f t="shared" si="30"/>
        <v>0</v>
      </c>
      <c r="BF106" s="40">
        <f t="shared" si="31"/>
        <v>0.15432098765432098</v>
      </c>
      <c r="BG106" s="40">
        <f t="shared" si="32"/>
        <v>0.17985611510791369</v>
      </c>
      <c r="BH106" s="40">
        <f t="shared" si="33"/>
        <v>0.24252223120452709</v>
      </c>
      <c r="BI106" s="40">
        <f t="shared" si="34"/>
        <v>0.63965884861407252</v>
      </c>
      <c r="BJ106" s="40">
        <f t="shared" si="35"/>
        <v>9.2421441774491686E-2</v>
      </c>
      <c r="BK106" s="40">
        <f t="shared" si="36"/>
        <v>0.4815409309791332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 s="42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</row>
    <row r="107" spans="1:124" s="32" customFormat="1" x14ac:dyDescent="0.2">
      <c r="A107" s="124" t="str">
        <f>CONFIGURACAO!$C$4</f>
        <v>AREA 21</v>
      </c>
      <c r="B107" s="125">
        <v>105</v>
      </c>
      <c r="C107" s="252" t="s">
        <v>1525</v>
      </c>
      <c r="D107" s="126">
        <f t="shared" si="37"/>
        <v>24</v>
      </c>
      <c r="E107" s="250" t="s">
        <v>442</v>
      </c>
      <c r="F107" s="250">
        <v>1</v>
      </c>
      <c r="G107" s="250">
        <v>0</v>
      </c>
      <c r="H107" s="250">
        <v>0</v>
      </c>
      <c r="I107" s="250">
        <v>1</v>
      </c>
      <c r="J107" s="87"/>
      <c r="K107" s="94"/>
      <c r="L107" s="94"/>
      <c r="M107" s="154">
        <f t="shared" si="38"/>
        <v>2</v>
      </c>
      <c r="N107">
        <v>2</v>
      </c>
      <c r="O107">
        <v>0</v>
      </c>
      <c r="P107">
        <v>2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s="139">
        <f t="shared" si="21"/>
        <v>2</v>
      </c>
      <c r="AD107" s="140">
        <f t="shared" si="22"/>
        <v>4</v>
      </c>
      <c r="AE107" s="141">
        <f t="shared" si="39"/>
        <v>0</v>
      </c>
      <c r="AF107" s="142">
        <f t="shared" si="40"/>
        <v>0</v>
      </c>
      <c r="AG107" s="278"/>
      <c r="AI107" s="37">
        <f>IFERROR(IF(M107&gt;0,(N107*CONFIGURACAO!$C$20)+(O107*CONFIGURACAO!$C$21)+(P107*CONFIGURACAO!$C$22)+(Q107*CONFIGURACAO!$C$23)+(R107*CONFIGURACAO!$C$24),""),"")</f>
        <v>320</v>
      </c>
      <c r="AJ107" s="38">
        <f>IF(S107=0,0,IF(CONFIGURACAO!$C$15="SIM",(IF(S107&gt;CONFIGURACAO!$C$16,CONFIGURACAO!$C$16*CONFIGURACAO!$C$25,S107*CONFIGURACAO!$C$25)),'PI AREA  P100'!S107*CONFIGURACAO!$C$25))</f>
        <v>10</v>
      </c>
      <c r="AK107" s="38">
        <f>IF(T107=0,0,IF(CONFIGURACAO!$C$17="SIM",(IF(T107&gt;CONFIGURACAO!$C$18,CONFIGURACAO!$C$18*CONFIGURACAO!$C$26,T107*CONFIGURACAO!$C$26)),'PI AREA  P100'!T107*CONFIGURACAO!$C$26))</f>
        <v>0</v>
      </c>
      <c r="AL107" s="38">
        <f>IFERROR(IF(M107&gt;0,(U107*CONFIGURACAO!$C$29)+(V107*CONFIGURACAO!$C$30),""),"")</f>
        <v>0</v>
      </c>
      <c r="AM107" s="38">
        <f>IF(W107=0,0,IF(CONFIGURACAO!$C$41="SIM",(IF(W107&gt;CONFIGURACAO!$C$41,CONFIGURACAO!$C$41*CONFIGURACAO!$C$31,W107*CONFIGURACAO!$C$31)),'PI AREA  P100'!W107*CONFIGURACAO!$C$31))</f>
        <v>0</v>
      </c>
      <c r="AN107" s="38">
        <f>IF(X107=0,0,IF(CONFIGURACAO!$C$39="SIM",(IF(X107&gt;CONFIGURACAO!$C$40,CONFIGURACAO!$C$40*CONFIGURACAO!$C$32,X107*CONFIGURACAO!$C$32)),'PI AREA  P100'!X107*CONFIGURACAO!$C$32))</f>
        <v>0</v>
      </c>
      <c r="AO107" s="38">
        <f>IFERROR(IF(M107&gt;0,(Y107*CONFIGURACAO!$C$33)+(Z107*CONFIGURACAO!$C$34)+(AA107*CONFIGURACAO!$C$35)+(AB107*CONFIGURACAO!$C$36),""),"")</f>
        <v>0</v>
      </c>
      <c r="AP107" s="38">
        <f>IF(AA107=0,0,IF(CONFIGURACAO!$C$46="SIM",(IF(AA107&gt;CONFIGURACAO!$C$47,CONFIGURACAO!$C$47*CONFIGURACAO!$C$35,AA107*CONFIGURACAO!$C$35)),'PI AREA  P100'!AA107*CONFIGURACAO!$C$35))</f>
        <v>0</v>
      </c>
      <c r="AQ107" s="38">
        <f>IF(AB107=0,0,IF(CONFIGURACAO!$C$44="SIM",(IF(AB107&gt;CONFIGURACAO!$C$45,CONFIGURACAO!$C$45*CONFIGURACAO!$C$36,AB107*CONFIGURACAO!$C$36)),'PI AREA  P100'!AB107*CONFIGURACAO!$C$36))</f>
        <v>0</v>
      </c>
      <c r="AR107" s="38">
        <f t="shared" si="41"/>
        <v>330</v>
      </c>
      <c r="AS107" s="68">
        <f>IF(AR107="","",$AR107-(($AS$2/CONFIGURACAO!$C$6)*$M107))</f>
        <v>180</v>
      </c>
      <c r="AT107" s="73">
        <f t="shared" si="23"/>
        <v>3</v>
      </c>
      <c r="AU107" s="75">
        <f>IF(AR107="","",$AR107-(($AU$2/CONFIGURACAO!$C$6)*$M107))</f>
        <v>80</v>
      </c>
      <c r="AV107" s="76">
        <f t="shared" si="24"/>
        <v>4</v>
      </c>
      <c r="AW107" s="74">
        <f>IF(AR107="","",$AR107-(($AW$2/CONFIGURACAO!$C$6)*$M107))</f>
        <v>-20</v>
      </c>
      <c r="AX107" s="72" t="str">
        <f t="shared" si="25"/>
        <v>NAO</v>
      </c>
      <c r="AZ107" s="39">
        <f t="shared" si="26"/>
        <v>2.7873269534516399E-2</v>
      </c>
      <c r="BA107" s="146">
        <f t="shared" si="27"/>
        <v>5</v>
      </c>
      <c r="BB107" s="146">
        <f t="shared" si="28"/>
        <v>881</v>
      </c>
      <c r="BC107" s="32">
        <f t="shared" si="29"/>
        <v>853</v>
      </c>
      <c r="BD107" s="148"/>
      <c r="BE107" s="40">
        <f t="shared" si="30"/>
        <v>7.4515648286140088E-2</v>
      </c>
      <c r="BF107" s="40">
        <f t="shared" si="31"/>
        <v>0</v>
      </c>
      <c r="BG107" s="40">
        <f t="shared" si="32"/>
        <v>5.1387461459403906E-2</v>
      </c>
      <c r="BH107" s="40">
        <f t="shared" si="33"/>
        <v>0</v>
      </c>
      <c r="BI107" s="40">
        <f t="shared" si="34"/>
        <v>0</v>
      </c>
      <c r="BJ107" s="40">
        <f t="shared" si="35"/>
        <v>9.2421441774491686E-2</v>
      </c>
      <c r="BK107" s="40">
        <f t="shared" si="36"/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 s="42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</row>
    <row r="108" spans="1:124" s="32" customFormat="1" x14ac:dyDescent="0.2">
      <c r="A108" s="124" t="str">
        <f>CONFIGURACAO!$C$4</f>
        <v>AREA 21</v>
      </c>
      <c r="B108" s="125">
        <v>106</v>
      </c>
      <c r="C108" s="252" t="s">
        <v>1525</v>
      </c>
      <c r="D108" s="126">
        <f t="shared" si="37"/>
        <v>25</v>
      </c>
      <c r="E108" s="250" t="s">
        <v>443</v>
      </c>
      <c r="F108" s="250">
        <v>1</v>
      </c>
      <c r="G108" s="250">
        <v>1</v>
      </c>
      <c r="H108" s="250">
        <v>1</v>
      </c>
      <c r="I108" s="250">
        <v>1</v>
      </c>
      <c r="J108" s="87"/>
      <c r="K108" s="94"/>
      <c r="L108" s="94"/>
      <c r="M108" s="154">
        <f t="shared" si="38"/>
        <v>4</v>
      </c>
      <c r="N108">
        <v>0</v>
      </c>
      <c r="O108">
        <v>14</v>
      </c>
      <c r="P108">
        <v>1</v>
      </c>
      <c r="Q108">
        <v>2</v>
      </c>
      <c r="R108">
        <v>6</v>
      </c>
      <c r="S108">
        <v>2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s="139">
        <f t="shared" si="21"/>
        <v>14</v>
      </c>
      <c r="AD108" s="140">
        <f t="shared" si="22"/>
        <v>15</v>
      </c>
      <c r="AE108" s="141">
        <f t="shared" si="39"/>
        <v>0</v>
      </c>
      <c r="AF108" s="142">
        <f t="shared" si="40"/>
        <v>0</v>
      </c>
      <c r="AG108" s="278"/>
      <c r="AI108" s="37">
        <f>IFERROR(IF(M108&gt;0,(N108*CONFIGURACAO!$C$20)+(O108*CONFIGURACAO!$C$21)+(P108*CONFIGURACAO!$C$22)+(Q108*CONFIGURACAO!$C$23)+(R108*CONFIGURACAO!$C$24),""),"")</f>
        <v>1380</v>
      </c>
      <c r="AJ108" s="38">
        <f>IF(S108=0,0,IF(CONFIGURACAO!$C$15="SIM",(IF(S108&gt;CONFIGURACAO!$C$16,CONFIGURACAO!$C$16*CONFIGURACAO!$C$25,S108*CONFIGURACAO!$C$25)),'PI AREA  P100'!S108*CONFIGURACAO!$C$25))</f>
        <v>20</v>
      </c>
      <c r="AK108" s="38">
        <f>IF(T108=0,0,IF(CONFIGURACAO!$C$17="SIM",(IF(T108&gt;CONFIGURACAO!$C$18,CONFIGURACAO!$C$18*CONFIGURACAO!$C$26,T108*CONFIGURACAO!$C$26)),'PI AREA  P100'!T108*CONFIGURACAO!$C$26))</f>
        <v>20</v>
      </c>
      <c r="AL108" s="38">
        <f>IFERROR(IF(M108&gt;0,(U108*CONFIGURACAO!$C$29)+(V108*CONFIGURACAO!$C$30),""),"")</f>
        <v>0</v>
      </c>
      <c r="AM108" s="38">
        <f>IF(W108=0,0,IF(CONFIGURACAO!$C$41="SIM",(IF(W108&gt;CONFIGURACAO!$C$41,CONFIGURACAO!$C$41*CONFIGURACAO!$C$31,W108*CONFIGURACAO!$C$31)),'PI AREA  P100'!W108*CONFIGURACAO!$C$31))</f>
        <v>0</v>
      </c>
      <c r="AN108" s="38">
        <f>IF(X108=0,0,IF(CONFIGURACAO!$C$39="SIM",(IF(X108&gt;CONFIGURACAO!$C$40,CONFIGURACAO!$C$40*CONFIGURACAO!$C$32,X108*CONFIGURACAO!$C$32)),'PI AREA  P100'!X108*CONFIGURACAO!$C$32))</f>
        <v>0</v>
      </c>
      <c r="AO108" s="38">
        <f>IFERROR(IF(M108&gt;0,(Y108*CONFIGURACAO!$C$33)+(Z108*CONFIGURACAO!$C$34)+(AA108*CONFIGURACAO!$C$35)+(AB108*CONFIGURACAO!$C$36),""),"")</f>
        <v>0</v>
      </c>
      <c r="AP108" s="38">
        <f>IF(AA108=0,0,IF(CONFIGURACAO!$C$46="SIM",(IF(AA108&gt;CONFIGURACAO!$C$47,CONFIGURACAO!$C$47*CONFIGURACAO!$C$35,AA108*CONFIGURACAO!$C$35)),'PI AREA  P100'!AA108*CONFIGURACAO!$C$35))</f>
        <v>0</v>
      </c>
      <c r="AQ108" s="38">
        <f>IF(AB108=0,0,IF(CONFIGURACAO!$C$44="SIM",(IF(AB108&gt;CONFIGURACAO!$C$45,CONFIGURACAO!$C$45*CONFIGURACAO!$C$36,AB108*CONFIGURACAO!$C$36)),'PI AREA  P100'!AB108*CONFIGURACAO!$C$36))</f>
        <v>0</v>
      </c>
      <c r="AR108" s="38">
        <f t="shared" si="41"/>
        <v>1420</v>
      </c>
      <c r="AS108" s="68">
        <f>IF(AR108="","",$AR108-(($AS$2/CONFIGURACAO!$C$6)*$M108))</f>
        <v>1120</v>
      </c>
      <c r="AT108" s="73">
        <f t="shared" si="23"/>
        <v>3</v>
      </c>
      <c r="AU108" s="75">
        <f>IF(AR108="","",$AR108-(($AU$2/CONFIGURACAO!$C$6)*$M108))</f>
        <v>920</v>
      </c>
      <c r="AV108" s="76">
        <f t="shared" si="24"/>
        <v>4</v>
      </c>
      <c r="AW108" s="74">
        <f>IF(AR108="","",$AR108-(($AW$2/CONFIGURACAO!$C$6)*$M108))</f>
        <v>720</v>
      </c>
      <c r="AX108" s="72">
        <f t="shared" si="25"/>
        <v>5</v>
      </c>
      <c r="AZ108" s="39">
        <f t="shared" si="26"/>
        <v>0.11993952345155541</v>
      </c>
      <c r="BA108" s="146">
        <f t="shared" si="27"/>
        <v>32</v>
      </c>
      <c r="BB108" s="146">
        <f t="shared" si="28"/>
        <v>157</v>
      </c>
      <c r="BC108" s="32">
        <f t="shared" si="29"/>
        <v>265</v>
      </c>
      <c r="BD108" s="148"/>
      <c r="BE108" s="40">
        <f t="shared" si="30"/>
        <v>0</v>
      </c>
      <c r="BF108" s="40">
        <f t="shared" si="31"/>
        <v>0.54012345679012341</v>
      </c>
      <c r="BG108" s="40">
        <f t="shared" si="32"/>
        <v>2.5693730729701953E-2</v>
      </c>
      <c r="BH108" s="40">
        <f t="shared" si="33"/>
        <v>8.084074373484236E-2</v>
      </c>
      <c r="BI108" s="40">
        <f t="shared" si="34"/>
        <v>0.63965884861407252</v>
      </c>
      <c r="BJ108" s="40">
        <f t="shared" si="35"/>
        <v>0.18484288354898337</v>
      </c>
      <c r="BK108" s="40">
        <f t="shared" si="36"/>
        <v>1.1235955056179776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 s="42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</row>
    <row r="109" spans="1:124" s="32" customFormat="1" x14ac:dyDescent="0.2">
      <c r="A109" s="124" t="str">
        <f>CONFIGURACAO!$C$4</f>
        <v>AREA 21</v>
      </c>
      <c r="B109" s="125">
        <v>107</v>
      </c>
      <c r="C109" s="252" t="s">
        <v>1525</v>
      </c>
      <c r="D109" s="126">
        <f t="shared" si="37"/>
        <v>26</v>
      </c>
      <c r="E109" s="250" t="s">
        <v>444</v>
      </c>
      <c r="F109" s="250">
        <v>1</v>
      </c>
      <c r="G109" s="250">
        <v>1</v>
      </c>
      <c r="H109" s="250">
        <v>1</v>
      </c>
      <c r="I109" s="250">
        <v>1</v>
      </c>
      <c r="J109" s="87"/>
      <c r="K109" s="94"/>
      <c r="L109" s="94"/>
      <c r="M109" s="154">
        <f t="shared" si="38"/>
        <v>4</v>
      </c>
      <c r="N109">
        <v>0</v>
      </c>
      <c r="O109">
        <v>1</v>
      </c>
      <c r="P109">
        <v>5</v>
      </c>
      <c r="Q109">
        <v>11</v>
      </c>
      <c r="R109">
        <v>4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s="139">
        <f t="shared" si="21"/>
        <v>1</v>
      </c>
      <c r="AD109" s="140">
        <f t="shared" si="22"/>
        <v>6</v>
      </c>
      <c r="AE109" s="141">
        <f t="shared" si="39"/>
        <v>0</v>
      </c>
      <c r="AF109" s="142">
        <f t="shared" si="40"/>
        <v>0</v>
      </c>
      <c r="AG109" s="278"/>
      <c r="AI109" s="37">
        <f>IFERROR(IF(M109&gt;0,(N109*CONFIGURACAO!$C$20)+(O109*CONFIGURACAO!$C$21)+(P109*CONFIGURACAO!$C$22)+(Q109*CONFIGURACAO!$C$23)+(R109*CONFIGURACAO!$C$24),""),"")</f>
        <v>900</v>
      </c>
      <c r="AJ109" s="38">
        <f>IF(S109=0,0,IF(CONFIGURACAO!$C$15="SIM",(IF(S109&gt;CONFIGURACAO!$C$16,CONFIGURACAO!$C$16*CONFIGURACAO!$C$25,S109*CONFIGURACAO!$C$25)),'PI AREA  P100'!S109*CONFIGURACAO!$C$25))</f>
        <v>0</v>
      </c>
      <c r="AK109" s="38">
        <f>IF(T109=0,0,IF(CONFIGURACAO!$C$17="SIM",(IF(T109&gt;CONFIGURACAO!$C$18,CONFIGURACAO!$C$18*CONFIGURACAO!$C$26,T109*CONFIGURACAO!$C$26)),'PI AREA  P100'!T109*CONFIGURACAO!$C$26))</f>
        <v>5</v>
      </c>
      <c r="AL109" s="38">
        <f>IFERROR(IF(M109&gt;0,(U109*CONFIGURACAO!$C$29)+(V109*CONFIGURACAO!$C$30),""),"")</f>
        <v>0</v>
      </c>
      <c r="AM109" s="38">
        <f>IF(W109=0,0,IF(CONFIGURACAO!$C$41="SIM",(IF(W109&gt;CONFIGURACAO!$C$41,CONFIGURACAO!$C$41*CONFIGURACAO!$C$31,W109*CONFIGURACAO!$C$31)),'PI AREA  P100'!W109*CONFIGURACAO!$C$31))</f>
        <v>0</v>
      </c>
      <c r="AN109" s="38">
        <f>IF(X109=0,0,IF(CONFIGURACAO!$C$39="SIM",(IF(X109&gt;CONFIGURACAO!$C$40,CONFIGURACAO!$C$40*CONFIGURACAO!$C$32,X109*CONFIGURACAO!$C$32)),'PI AREA  P100'!X109*CONFIGURACAO!$C$32))</f>
        <v>0</v>
      </c>
      <c r="AO109" s="38">
        <f>IFERROR(IF(M109&gt;0,(Y109*CONFIGURACAO!$C$33)+(Z109*CONFIGURACAO!$C$34)+(AA109*CONFIGURACAO!$C$35)+(AB109*CONFIGURACAO!$C$36),""),"")</f>
        <v>0</v>
      </c>
      <c r="AP109" s="38">
        <f>IF(AA109=0,0,IF(CONFIGURACAO!$C$46="SIM",(IF(AA109&gt;CONFIGURACAO!$C$47,CONFIGURACAO!$C$47*CONFIGURACAO!$C$35,AA109*CONFIGURACAO!$C$35)),'PI AREA  P100'!AA109*CONFIGURACAO!$C$35))</f>
        <v>0</v>
      </c>
      <c r="AQ109" s="38">
        <f>IF(AB109=0,0,IF(CONFIGURACAO!$C$44="SIM",(IF(AB109&gt;CONFIGURACAO!$C$45,CONFIGURACAO!$C$45*CONFIGURACAO!$C$36,AB109*CONFIGURACAO!$C$36)),'PI AREA  P100'!AB109*CONFIGURACAO!$C$36))</f>
        <v>0</v>
      </c>
      <c r="AR109" s="38">
        <f t="shared" si="41"/>
        <v>905</v>
      </c>
      <c r="AS109" s="68">
        <f>IF(AR109="","",$AR109-(($AS$2/CONFIGURACAO!$C$6)*$M109))</f>
        <v>605</v>
      </c>
      <c r="AT109" s="73">
        <f t="shared" si="23"/>
        <v>3</v>
      </c>
      <c r="AU109" s="75">
        <f>IF(AR109="","",$AR109-(($AU$2/CONFIGURACAO!$C$6)*$M109))</f>
        <v>405</v>
      </c>
      <c r="AV109" s="76">
        <f t="shared" si="24"/>
        <v>4</v>
      </c>
      <c r="AW109" s="74">
        <f>IF(AR109="","",$AR109-(($AW$2/CONFIGURACAO!$C$6)*$M109))</f>
        <v>205</v>
      </c>
      <c r="AX109" s="72">
        <f t="shared" si="25"/>
        <v>5</v>
      </c>
      <c r="AZ109" s="39">
        <f t="shared" si="26"/>
        <v>7.6440330087082856E-2</v>
      </c>
      <c r="BA109" s="146">
        <f t="shared" si="27"/>
        <v>22</v>
      </c>
      <c r="BB109" s="146">
        <f t="shared" si="28"/>
        <v>313</v>
      </c>
      <c r="BC109" s="32">
        <f t="shared" si="29"/>
        <v>491</v>
      </c>
      <c r="BD109" s="148"/>
      <c r="BE109" s="40">
        <f t="shared" si="30"/>
        <v>0</v>
      </c>
      <c r="BF109" s="40">
        <f t="shared" si="31"/>
        <v>3.8580246913580245E-2</v>
      </c>
      <c r="BG109" s="40">
        <f t="shared" si="32"/>
        <v>0.12846865364850976</v>
      </c>
      <c r="BH109" s="40">
        <f t="shared" si="33"/>
        <v>0.44462409054163304</v>
      </c>
      <c r="BI109" s="40">
        <f t="shared" si="34"/>
        <v>0.42643923240938164</v>
      </c>
      <c r="BJ109" s="40">
        <f t="shared" si="35"/>
        <v>0</v>
      </c>
      <c r="BK109" s="40">
        <f t="shared" si="36"/>
        <v>0.16051364365971107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 s="42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</row>
    <row r="110" spans="1:124" s="32" customFormat="1" x14ac:dyDescent="0.2">
      <c r="A110" s="124" t="str">
        <f>CONFIGURACAO!$C$4</f>
        <v>AREA 21</v>
      </c>
      <c r="B110" s="125">
        <v>108</v>
      </c>
      <c r="C110" s="252" t="s">
        <v>1525</v>
      </c>
      <c r="D110" s="126">
        <f t="shared" si="37"/>
        <v>27</v>
      </c>
      <c r="E110" s="250" t="s">
        <v>445</v>
      </c>
      <c r="F110" s="250">
        <v>0</v>
      </c>
      <c r="G110" s="250">
        <v>0</v>
      </c>
      <c r="H110" s="250">
        <v>0</v>
      </c>
      <c r="I110" s="250">
        <v>1</v>
      </c>
      <c r="J110" s="87"/>
      <c r="K110" s="94"/>
      <c r="L110" s="94"/>
      <c r="M110" s="154">
        <f t="shared" si="38"/>
        <v>1</v>
      </c>
      <c r="N110">
        <v>0</v>
      </c>
      <c r="O110">
        <v>0</v>
      </c>
      <c r="P110">
        <v>0</v>
      </c>
      <c r="Q110">
        <v>2</v>
      </c>
      <c r="R110">
        <v>0</v>
      </c>
      <c r="S110">
        <v>2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s="139">
        <f t="shared" si="21"/>
        <v>0</v>
      </c>
      <c r="AD110" s="140">
        <f t="shared" si="22"/>
        <v>0</v>
      </c>
      <c r="AE110" s="141">
        <f t="shared" si="39"/>
        <v>0</v>
      </c>
      <c r="AF110" s="142">
        <f t="shared" si="40"/>
        <v>0</v>
      </c>
      <c r="AG110" s="278"/>
      <c r="AI110" s="37">
        <f>IFERROR(IF(M110&gt;0,(N110*CONFIGURACAO!$C$20)+(O110*CONFIGURACAO!$C$21)+(P110*CONFIGURACAO!$C$22)+(Q110*CONFIGURACAO!$C$23)+(R110*CONFIGURACAO!$C$24),""),"")</f>
        <v>80</v>
      </c>
      <c r="AJ110" s="38">
        <f>IF(S110=0,0,IF(CONFIGURACAO!$C$15="SIM",(IF(S110&gt;CONFIGURACAO!$C$16,CONFIGURACAO!$C$16*CONFIGURACAO!$C$25,S110*CONFIGURACAO!$C$25)),'PI AREA  P100'!S110*CONFIGURACAO!$C$25))</f>
        <v>20</v>
      </c>
      <c r="AK110" s="38">
        <f>IF(T110=0,0,IF(CONFIGURACAO!$C$17="SIM",(IF(T110&gt;CONFIGURACAO!$C$18,CONFIGURACAO!$C$18*CONFIGURACAO!$C$26,T110*CONFIGURACAO!$C$26)),'PI AREA  P100'!T110*CONFIGURACAO!$C$26))</f>
        <v>5</v>
      </c>
      <c r="AL110" s="38">
        <f>IFERROR(IF(M110&gt;0,(U110*CONFIGURACAO!$C$29)+(V110*CONFIGURACAO!$C$30),""),"")</f>
        <v>0</v>
      </c>
      <c r="AM110" s="38">
        <f>IF(W110=0,0,IF(CONFIGURACAO!$C$41="SIM",(IF(W110&gt;CONFIGURACAO!$C$41,CONFIGURACAO!$C$41*CONFIGURACAO!$C$31,W110*CONFIGURACAO!$C$31)),'PI AREA  P100'!W110*CONFIGURACAO!$C$31))</f>
        <v>0</v>
      </c>
      <c r="AN110" s="38">
        <f>IF(X110=0,0,IF(CONFIGURACAO!$C$39="SIM",(IF(X110&gt;CONFIGURACAO!$C$40,CONFIGURACAO!$C$40*CONFIGURACAO!$C$32,X110*CONFIGURACAO!$C$32)),'PI AREA  P100'!X110*CONFIGURACAO!$C$32))</f>
        <v>0</v>
      </c>
      <c r="AO110" s="38">
        <f>IFERROR(IF(M110&gt;0,(Y110*CONFIGURACAO!$C$33)+(Z110*CONFIGURACAO!$C$34)+(AA110*CONFIGURACAO!$C$35)+(AB110*CONFIGURACAO!$C$36),""),"")</f>
        <v>0</v>
      </c>
      <c r="AP110" s="38">
        <f>IF(AA110=0,0,IF(CONFIGURACAO!$C$46="SIM",(IF(AA110&gt;CONFIGURACAO!$C$47,CONFIGURACAO!$C$47*CONFIGURACAO!$C$35,AA110*CONFIGURACAO!$C$35)),'PI AREA  P100'!AA110*CONFIGURACAO!$C$35))</f>
        <v>0</v>
      </c>
      <c r="AQ110" s="38">
        <f>IF(AB110=0,0,IF(CONFIGURACAO!$C$44="SIM",(IF(AB110&gt;CONFIGURACAO!$C$45,CONFIGURACAO!$C$45*CONFIGURACAO!$C$36,AB110*CONFIGURACAO!$C$36)),'PI AREA  P100'!AB110*CONFIGURACAO!$C$36))</f>
        <v>0</v>
      </c>
      <c r="AR110" s="38">
        <f t="shared" si="41"/>
        <v>105</v>
      </c>
      <c r="AS110" s="68">
        <f>IF(AR110="","",$AR110-(($AS$2/CONFIGURACAO!$C$6)*$M110))</f>
        <v>30</v>
      </c>
      <c r="AT110" s="73">
        <f t="shared" si="23"/>
        <v>3</v>
      </c>
      <c r="AU110" s="75">
        <f>IF(AR110="","",$AR110-(($AU$2/CONFIGURACAO!$C$6)*$M110))</f>
        <v>-20</v>
      </c>
      <c r="AV110" s="76" t="str">
        <f t="shared" si="24"/>
        <v>NAO</v>
      </c>
      <c r="AW110" s="74">
        <f>IF(AR110="","",$AR110-(($AW$2/CONFIGURACAO!$C$6)*$M110))</f>
        <v>-70</v>
      </c>
      <c r="AX110" s="72" t="str">
        <f t="shared" si="25"/>
        <v>NAO</v>
      </c>
      <c r="AZ110" s="39">
        <f t="shared" si="26"/>
        <v>8.8687675791643099E-3</v>
      </c>
      <c r="BA110" s="146">
        <f t="shared" si="27"/>
        <v>5</v>
      </c>
      <c r="BB110" s="146">
        <f t="shared" si="28"/>
        <v>881</v>
      </c>
      <c r="BC110" s="32">
        <f t="shared" si="29"/>
        <v>1061</v>
      </c>
      <c r="BD110" s="148"/>
      <c r="BE110" s="40">
        <f t="shared" si="30"/>
        <v>0</v>
      </c>
      <c r="BF110" s="40">
        <f t="shared" si="31"/>
        <v>0</v>
      </c>
      <c r="BG110" s="40">
        <f t="shared" si="32"/>
        <v>0</v>
      </c>
      <c r="BH110" s="40">
        <f t="shared" si="33"/>
        <v>8.084074373484236E-2</v>
      </c>
      <c r="BI110" s="40">
        <f t="shared" si="34"/>
        <v>0</v>
      </c>
      <c r="BJ110" s="40">
        <f t="shared" si="35"/>
        <v>0.18484288354898337</v>
      </c>
      <c r="BK110" s="40">
        <f t="shared" si="36"/>
        <v>0.16051364365971107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 s="42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</row>
    <row r="111" spans="1:124" s="32" customFormat="1" x14ac:dyDescent="0.2">
      <c r="A111" s="124" t="str">
        <f>CONFIGURACAO!$C$4</f>
        <v>AREA 21</v>
      </c>
      <c r="B111" s="125">
        <v>109</v>
      </c>
      <c r="C111" s="252" t="s">
        <v>1525</v>
      </c>
      <c r="D111" s="126">
        <f t="shared" si="37"/>
        <v>28</v>
      </c>
      <c r="E111" s="250" t="s">
        <v>446</v>
      </c>
      <c r="F111" s="250">
        <v>0</v>
      </c>
      <c r="G111" s="250">
        <v>0</v>
      </c>
      <c r="H111" s="250">
        <v>0</v>
      </c>
      <c r="I111" s="250">
        <v>1</v>
      </c>
      <c r="J111" s="87"/>
      <c r="K111" s="94"/>
      <c r="L111" s="94"/>
      <c r="M111" s="154">
        <f t="shared" si="38"/>
        <v>1</v>
      </c>
      <c r="N111">
        <v>1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s="139">
        <f t="shared" si="21"/>
        <v>1</v>
      </c>
      <c r="AD111" s="140">
        <f t="shared" si="22"/>
        <v>2</v>
      </c>
      <c r="AE111" s="141">
        <f t="shared" si="39"/>
        <v>0</v>
      </c>
      <c r="AF111" s="142">
        <f t="shared" si="40"/>
        <v>0</v>
      </c>
      <c r="AG111" s="278"/>
      <c r="AI111" s="37">
        <f>IFERROR(IF(M111&gt;0,(N111*CONFIGURACAO!$C$20)+(O111*CONFIGURACAO!$C$21)+(P111*CONFIGURACAO!$C$22)+(Q111*CONFIGURACAO!$C$23)+(R111*CONFIGURACAO!$C$24),""),"")</f>
        <v>160</v>
      </c>
      <c r="AJ111" s="38">
        <f>IF(S111=0,0,IF(CONFIGURACAO!$C$15="SIM",(IF(S111&gt;CONFIGURACAO!$C$16,CONFIGURACAO!$C$16*CONFIGURACAO!$C$25,S111*CONFIGURACAO!$C$25)),'PI AREA  P100'!S111*CONFIGURACAO!$C$25))</f>
        <v>0</v>
      </c>
      <c r="AK111" s="38">
        <f>IF(T111=0,0,IF(CONFIGURACAO!$C$17="SIM",(IF(T111&gt;CONFIGURACAO!$C$18,CONFIGURACAO!$C$18*CONFIGURACAO!$C$26,T111*CONFIGURACAO!$C$26)),'PI AREA  P100'!T111*CONFIGURACAO!$C$26))</f>
        <v>0</v>
      </c>
      <c r="AL111" s="38">
        <f>IFERROR(IF(M111&gt;0,(U111*CONFIGURACAO!$C$29)+(V111*CONFIGURACAO!$C$30),""),"")</f>
        <v>0</v>
      </c>
      <c r="AM111" s="38">
        <f>IF(W111=0,0,IF(CONFIGURACAO!$C$41="SIM",(IF(W111&gt;CONFIGURACAO!$C$41,CONFIGURACAO!$C$41*CONFIGURACAO!$C$31,W111*CONFIGURACAO!$C$31)),'PI AREA  P100'!W111*CONFIGURACAO!$C$31))</f>
        <v>0</v>
      </c>
      <c r="AN111" s="38">
        <f>IF(X111=0,0,IF(CONFIGURACAO!$C$39="SIM",(IF(X111&gt;CONFIGURACAO!$C$40,CONFIGURACAO!$C$40*CONFIGURACAO!$C$32,X111*CONFIGURACAO!$C$32)),'PI AREA  P100'!X111*CONFIGURACAO!$C$32))</f>
        <v>0</v>
      </c>
      <c r="AO111" s="38">
        <f>IFERROR(IF(M111&gt;0,(Y111*CONFIGURACAO!$C$33)+(Z111*CONFIGURACAO!$C$34)+(AA111*CONFIGURACAO!$C$35)+(AB111*CONFIGURACAO!$C$36),""),"")</f>
        <v>0</v>
      </c>
      <c r="AP111" s="38">
        <f>IF(AA111=0,0,IF(CONFIGURACAO!$C$46="SIM",(IF(AA111&gt;CONFIGURACAO!$C$47,CONFIGURACAO!$C$47*CONFIGURACAO!$C$35,AA111*CONFIGURACAO!$C$35)),'PI AREA  P100'!AA111*CONFIGURACAO!$C$35))</f>
        <v>0</v>
      </c>
      <c r="AQ111" s="38">
        <f>IF(AB111=0,0,IF(CONFIGURACAO!$C$44="SIM",(IF(AB111&gt;CONFIGURACAO!$C$45,CONFIGURACAO!$C$45*CONFIGURACAO!$C$36,AB111*CONFIGURACAO!$C$36)),'PI AREA  P100'!AB111*CONFIGURACAO!$C$36))</f>
        <v>0</v>
      </c>
      <c r="AR111" s="38">
        <f t="shared" si="41"/>
        <v>160</v>
      </c>
      <c r="AS111" s="68">
        <f>IF(AR111="","",$AR111-(($AS$2/CONFIGURACAO!$C$6)*$M111))</f>
        <v>85</v>
      </c>
      <c r="AT111" s="73">
        <f t="shared" si="23"/>
        <v>3</v>
      </c>
      <c r="AU111" s="75">
        <f>IF(AR111="","",$AR111-(($AU$2/CONFIGURACAO!$C$6)*$M111))</f>
        <v>35</v>
      </c>
      <c r="AV111" s="76">
        <f t="shared" si="24"/>
        <v>4</v>
      </c>
      <c r="AW111" s="74">
        <f>IF(AR111="","",$AR111-(($AW$2/CONFIGURACAO!$C$6)*$M111))</f>
        <v>-15</v>
      </c>
      <c r="AX111" s="72" t="str">
        <f t="shared" si="25"/>
        <v>NAO</v>
      </c>
      <c r="AZ111" s="39">
        <f t="shared" si="26"/>
        <v>1.3514312501583709E-2</v>
      </c>
      <c r="BA111" s="146">
        <f t="shared" si="27"/>
        <v>2</v>
      </c>
      <c r="BB111" s="146">
        <f t="shared" si="28"/>
        <v>1033</v>
      </c>
      <c r="BC111" s="32">
        <f t="shared" si="29"/>
        <v>999</v>
      </c>
      <c r="BD111" s="148"/>
      <c r="BE111" s="40">
        <f t="shared" si="30"/>
        <v>3.7257824143070044E-2</v>
      </c>
      <c r="BF111" s="40">
        <f t="shared" si="31"/>
        <v>0</v>
      </c>
      <c r="BG111" s="40">
        <f t="shared" si="32"/>
        <v>2.5693730729701953E-2</v>
      </c>
      <c r="BH111" s="40">
        <f t="shared" si="33"/>
        <v>0</v>
      </c>
      <c r="BI111" s="40">
        <f t="shared" si="34"/>
        <v>0</v>
      </c>
      <c r="BJ111" s="40">
        <f t="shared" si="35"/>
        <v>0</v>
      </c>
      <c r="BK111" s="40">
        <f t="shared" si="36"/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 s="42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</row>
    <row r="112" spans="1:124" s="32" customFormat="1" x14ac:dyDescent="0.2">
      <c r="A112" s="124" t="str">
        <f>CONFIGURACAO!$C$4</f>
        <v>AREA 21</v>
      </c>
      <c r="B112" s="125">
        <v>110</v>
      </c>
      <c r="C112" s="249" t="s">
        <v>285</v>
      </c>
      <c r="D112" s="126">
        <f t="shared" si="37"/>
        <v>1</v>
      </c>
      <c r="E112" s="250" t="s">
        <v>447</v>
      </c>
      <c r="F112" s="250">
        <v>1</v>
      </c>
      <c r="G112" s="250">
        <v>1</v>
      </c>
      <c r="H112" s="250">
        <v>1</v>
      </c>
      <c r="I112" s="250">
        <v>1</v>
      </c>
      <c r="J112" s="87"/>
      <c r="K112" s="94"/>
      <c r="L112" s="94"/>
      <c r="M112" s="154">
        <f t="shared" si="38"/>
        <v>4</v>
      </c>
      <c r="N112">
        <v>4</v>
      </c>
      <c r="O112">
        <v>0</v>
      </c>
      <c r="P112">
        <v>2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s="139">
        <f t="shared" si="21"/>
        <v>4</v>
      </c>
      <c r="AD112" s="140">
        <f t="shared" si="22"/>
        <v>6</v>
      </c>
      <c r="AE112" s="141">
        <f t="shared" si="39"/>
        <v>0</v>
      </c>
      <c r="AF112" s="142">
        <f t="shared" si="40"/>
        <v>0</v>
      </c>
      <c r="AG112" s="278"/>
      <c r="AI112" s="37">
        <f>IFERROR(IF(M112&gt;0,(N112*CONFIGURACAO!$C$20)+(O112*CONFIGURACAO!$C$21)+(P112*CONFIGURACAO!$C$22)+(Q112*CONFIGURACAO!$C$23)+(R112*CONFIGURACAO!$C$24),""),"")</f>
        <v>540</v>
      </c>
      <c r="AJ112" s="38">
        <f>IF(S112=0,0,IF(CONFIGURACAO!$C$15="SIM",(IF(S112&gt;CONFIGURACAO!$C$16,CONFIGURACAO!$C$16*CONFIGURACAO!$C$25,S112*CONFIGURACAO!$C$25)),'PI AREA  P100'!S112*CONFIGURACAO!$C$25))</f>
        <v>0</v>
      </c>
      <c r="AK112" s="38">
        <f>IF(T112=0,0,IF(CONFIGURACAO!$C$17="SIM",(IF(T112&gt;CONFIGURACAO!$C$18,CONFIGURACAO!$C$18*CONFIGURACAO!$C$26,T112*CONFIGURACAO!$C$26)),'PI AREA  P100'!T112*CONFIGURACAO!$C$26))</f>
        <v>0</v>
      </c>
      <c r="AL112" s="38">
        <f>IFERROR(IF(M112&gt;0,(U112*CONFIGURACAO!$C$29)+(V112*CONFIGURACAO!$C$30),""),"")</f>
        <v>0</v>
      </c>
      <c r="AM112" s="38">
        <f>IF(W112=0,0,IF(CONFIGURACAO!$C$41="SIM",(IF(W112&gt;CONFIGURACAO!$C$41,CONFIGURACAO!$C$41*CONFIGURACAO!$C$31,W112*CONFIGURACAO!$C$31)),'PI AREA  P100'!W112*CONFIGURACAO!$C$31))</f>
        <v>0</v>
      </c>
      <c r="AN112" s="38">
        <f>IF(X112=0,0,IF(CONFIGURACAO!$C$39="SIM",(IF(X112&gt;CONFIGURACAO!$C$40,CONFIGURACAO!$C$40*CONFIGURACAO!$C$32,X112*CONFIGURACAO!$C$32)),'PI AREA  P100'!X112*CONFIGURACAO!$C$32))</f>
        <v>0</v>
      </c>
      <c r="AO112" s="38">
        <f>IFERROR(IF(M112&gt;0,(Y112*CONFIGURACAO!$C$33)+(Z112*CONFIGURACAO!$C$34)+(AA112*CONFIGURACAO!$C$35)+(AB112*CONFIGURACAO!$C$36),""),"")</f>
        <v>0</v>
      </c>
      <c r="AP112" s="38">
        <f>IF(AA112=0,0,IF(CONFIGURACAO!$C$46="SIM",(IF(AA112&gt;CONFIGURACAO!$C$47,CONFIGURACAO!$C$47*CONFIGURACAO!$C$35,AA112*CONFIGURACAO!$C$35)),'PI AREA  P100'!AA112*CONFIGURACAO!$C$35))</f>
        <v>0</v>
      </c>
      <c r="AQ112" s="38">
        <f>IF(AB112=0,0,IF(CONFIGURACAO!$C$44="SIM",(IF(AB112&gt;CONFIGURACAO!$C$45,CONFIGURACAO!$C$45*CONFIGURACAO!$C$36,AB112*CONFIGURACAO!$C$36)),'PI AREA  P100'!AB112*CONFIGURACAO!$C$36))</f>
        <v>0</v>
      </c>
      <c r="AR112" s="38">
        <f t="shared" si="41"/>
        <v>540</v>
      </c>
      <c r="AS112" s="68">
        <f>IF(AR112="","",$AR112-(($AS$2/CONFIGURACAO!$C$6)*$M112))</f>
        <v>240</v>
      </c>
      <c r="AT112" s="73">
        <f t="shared" si="23"/>
        <v>3</v>
      </c>
      <c r="AU112" s="75">
        <f>IF(AR112="","",$AR112-(($AU$2/CONFIGURACAO!$C$6)*$M112))</f>
        <v>40</v>
      </c>
      <c r="AV112" s="76">
        <f t="shared" si="24"/>
        <v>4</v>
      </c>
      <c r="AW112" s="74">
        <f>IF(AR112="","",$AR112-(($AW$2/CONFIGURACAO!$C$6)*$M112))</f>
        <v>-160</v>
      </c>
      <c r="AX112" s="72" t="str">
        <f t="shared" si="25"/>
        <v>NAO</v>
      </c>
      <c r="AZ112" s="39">
        <f t="shared" si="26"/>
        <v>4.5610804692845015E-2</v>
      </c>
      <c r="BA112" s="146">
        <f t="shared" si="27"/>
        <v>7</v>
      </c>
      <c r="BB112" s="146">
        <f t="shared" si="28"/>
        <v>798</v>
      </c>
      <c r="BC112" s="32">
        <f t="shared" si="29"/>
        <v>705</v>
      </c>
      <c r="BD112" s="148"/>
      <c r="BE112" s="40">
        <f t="shared" si="30"/>
        <v>0.14903129657228018</v>
      </c>
      <c r="BF112" s="40">
        <f t="shared" si="31"/>
        <v>0</v>
      </c>
      <c r="BG112" s="40">
        <f t="shared" si="32"/>
        <v>5.1387461459403906E-2</v>
      </c>
      <c r="BH112" s="40">
        <f t="shared" si="33"/>
        <v>0</v>
      </c>
      <c r="BI112" s="40">
        <f t="shared" si="34"/>
        <v>0.10660980810234541</v>
      </c>
      <c r="BJ112" s="40">
        <f t="shared" si="35"/>
        <v>0</v>
      </c>
      <c r="BK112" s="40">
        <f t="shared" si="36"/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 s="4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</row>
    <row r="113" spans="1:124" s="32" customFormat="1" x14ac:dyDescent="0.2">
      <c r="A113" s="124" t="str">
        <f>CONFIGURACAO!$C$4</f>
        <v>AREA 21</v>
      </c>
      <c r="B113" s="125">
        <v>111</v>
      </c>
      <c r="C113" s="249" t="s">
        <v>285</v>
      </c>
      <c r="D113" s="126">
        <f t="shared" si="37"/>
        <v>2</v>
      </c>
      <c r="E113" s="250" t="s">
        <v>448</v>
      </c>
      <c r="F113" s="250">
        <v>1</v>
      </c>
      <c r="G113" s="250">
        <v>1</v>
      </c>
      <c r="H113" s="250">
        <v>1</v>
      </c>
      <c r="I113" s="250">
        <v>1</v>
      </c>
      <c r="J113" s="87"/>
      <c r="K113" s="94"/>
      <c r="L113" s="94"/>
      <c r="M113" s="154">
        <f t="shared" si="38"/>
        <v>4</v>
      </c>
      <c r="N113">
        <v>4</v>
      </c>
      <c r="O113">
        <v>4</v>
      </c>
      <c r="P113">
        <v>6</v>
      </c>
      <c r="Q113">
        <v>3</v>
      </c>
      <c r="R113">
        <v>2</v>
      </c>
      <c r="S113">
        <v>1</v>
      </c>
      <c r="T113">
        <v>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s="139">
        <f t="shared" si="21"/>
        <v>8</v>
      </c>
      <c r="AD113" s="140">
        <f t="shared" si="22"/>
        <v>14</v>
      </c>
      <c r="AE113" s="141">
        <f t="shared" si="39"/>
        <v>0</v>
      </c>
      <c r="AF113" s="142">
        <f t="shared" si="40"/>
        <v>0</v>
      </c>
      <c r="AG113" s="278"/>
      <c r="AI113" s="37">
        <f>IFERROR(IF(M113&gt;0,(N113*CONFIGURACAO!$C$20)+(O113*CONFIGURACAO!$C$21)+(P113*CONFIGURACAO!$C$22)+(Q113*CONFIGURACAO!$C$23)+(R113*CONFIGURACAO!$C$24),""),"")</f>
        <v>1240</v>
      </c>
      <c r="AJ113" s="38">
        <f>IF(S113=0,0,IF(CONFIGURACAO!$C$15="SIM",(IF(S113&gt;CONFIGURACAO!$C$16,CONFIGURACAO!$C$16*CONFIGURACAO!$C$25,S113*CONFIGURACAO!$C$25)),'PI AREA  P100'!S113*CONFIGURACAO!$C$25))</f>
        <v>10</v>
      </c>
      <c r="AK113" s="38">
        <f>IF(T113=0,0,IF(CONFIGURACAO!$C$17="SIM",(IF(T113&gt;CONFIGURACAO!$C$18,CONFIGURACAO!$C$18*CONFIGURACAO!$C$26,T113*CONFIGURACAO!$C$26)),'PI AREA  P100'!T113*CONFIGURACAO!$C$26))</f>
        <v>10</v>
      </c>
      <c r="AL113" s="38">
        <f>IFERROR(IF(M113&gt;0,(U113*CONFIGURACAO!$C$29)+(V113*CONFIGURACAO!$C$30),""),"")</f>
        <v>0</v>
      </c>
      <c r="AM113" s="38">
        <f>IF(W113=0,0,IF(CONFIGURACAO!$C$41="SIM",(IF(W113&gt;CONFIGURACAO!$C$41,CONFIGURACAO!$C$41*CONFIGURACAO!$C$31,W113*CONFIGURACAO!$C$31)),'PI AREA  P100'!W113*CONFIGURACAO!$C$31))</f>
        <v>0</v>
      </c>
      <c r="AN113" s="38">
        <f>IF(X113=0,0,IF(CONFIGURACAO!$C$39="SIM",(IF(X113&gt;CONFIGURACAO!$C$40,CONFIGURACAO!$C$40*CONFIGURACAO!$C$32,X113*CONFIGURACAO!$C$32)),'PI AREA  P100'!X113*CONFIGURACAO!$C$32))</f>
        <v>0</v>
      </c>
      <c r="AO113" s="38">
        <f>IFERROR(IF(M113&gt;0,(Y113*CONFIGURACAO!$C$33)+(Z113*CONFIGURACAO!$C$34)+(AA113*CONFIGURACAO!$C$35)+(AB113*CONFIGURACAO!$C$36),""),"")</f>
        <v>0</v>
      </c>
      <c r="AP113" s="38">
        <f>IF(AA113=0,0,IF(CONFIGURACAO!$C$46="SIM",(IF(AA113&gt;CONFIGURACAO!$C$47,CONFIGURACAO!$C$47*CONFIGURACAO!$C$35,AA113*CONFIGURACAO!$C$35)),'PI AREA  P100'!AA113*CONFIGURACAO!$C$35))</f>
        <v>0</v>
      </c>
      <c r="AQ113" s="38">
        <f>IF(AB113=0,0,IF(CONFIGURACAO!$C$44="SIM",(IF(AB113&gt;CONFIGURACAO!$C$45,CONFIGURACAO!$C$45*CONFIGURACAO!$C$36,AB113*CONFIGURACAO!$C$36)),'PI AREA  P100'!AB113*CONFIGURACAO!$C$36))</f>
        <v>0</v>
      </c>
      <c r="AR113" s="38">
        <f t="shared" si="41"/>
        <v>1260</v>
      </c>
      <c r="AS113" s="68">
        <f>IF(AR113="","",$AR113-(($AS$2/CONFIGURACAO!$C$6)*$M113))</f>
        <v>960</v>
      </c>
      <c r="AT113" s="73">
        <f t="shared" si="23"/>
        <v>3</v>
      </c>
      <c r="AU113" s="75">
        <f>IF(AR113="","",$AR113-(($AU$2/CONFIGURACAO!$C$6)*$M113))</f>
        <v>760</v>
      </c>
      <c r="AV113" s="76">
        <f t="shared" si="24"/>
        <v>4</v>
      </c>
      <c r="AW113" s="74">
        <f>IF(AR113="","",$AR113-(($AW$2/CONFIGURACAO!$C$6)*$M113))</f>
        <v>560</v>
      </c>
      <c r="AX113" s="72">
        <f t="shared" si="25"/>
        <v>5</v>
      </c>
      <c r="AZ113" s="39">
        <f t="shared" si="26"/>
        <v>0.10642521094997172</v>
      </c>
      <c r="BA113" s="146">
        <f t="shared" si="27"/>
        <v>22</v>
      </c>
      <c r="BB113" s="146">
        <f t="shared" si="28"/>
        <v>313</v>
      </c>
      <c r="BC113" s="32">
        <f t="shared" si="29"/>
        <v>325</v>
      </c>
      <c r="BD113" s="148"/>
      <c r="BE113" s="40">
        <f t="shared" si="30"/>
        <v>0.14903129657228018</v>
      </c>
      <c r="BF113" s="40">
        <f t="shared" si="31"/>
        <v>0.15432098765432098</v>
      </c>
      <c r="BG113" s="40">
        <f t="shared" si="32"/>
        <v>0.1541623843782117</v>
      </c>
      <c r="BH113" s="40">
        <f t="shared" si="33"/>
        <v>0.12126111560226355</v>
      </c>
      <c r="BI113" s="40">
        <f t="shared" si="34"/>
        <v>0.21321961620469082</v>
      </c>
      <c r="BJ113" s="40">
        <f t="shared" si="35"/>
        <v>9.2421441774491686E-2</v>
      </c>
      <c r="BK113" s="40">
        <f t="shared" si="36"/>
        <v>0.32102728731942215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 s="42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</row>
    <row r="114" spans="1:124" s="32" customFormat="1" x14ac:dyDescent="0.2">
      <c r="A114" s="124" t="str">
        <f>CONFIGURACAO!$C$4</f>
        <v>AREA 21</v>
      </c>
      <c r="B114" s="125">
        <v>112</v>
      </c>
      <c r="C114" s="249" t="s">
        <v>285</v>
      </c>
      <c r="D114" s="126">
        <f t="shared" si="37"/>
        <v>3</v>
      </c>
      <c r="E114" s="250" t="s">
        <v>449</v>
      </c>
      <c r="F114" s="250">
        <v>1</v>
      </c>
      <c r="G114" s="250">
        <v>1</v>
      </c>
      <c r="H114" s="250">
        <v>1</v>
      </c>
      <c r="I114" s="250">
        <v>1</v>
      </c>
      <c r="J114" s="87"/>
      <c r="K114" s="94"/>
      <c r="L114" s="94"/>
      <c r="M114" s="154">
        <f t="shared" si="38"/>
        <v>4</v>
      </c>
      <c r="N114">
        <v>3</v>
      </c>
      <c r="O114">
        <v>3</v>
      </c>
      <c r="P114">
        <v>4</v>
      </c>
      <c r="Q114">
        <v>11</v>
      </c>
      <c r="R114">
        <v>6</v>
      </c>
      <c r="S114">
        <v>13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s="139">
        <f t="shared" si="21"/>
        <v>6</v>
      </c>
      <c r="AD114" s="140">
        <f t="shared" si="22"/>
        <v>10</v>
      </c>
      <c r="AE114" s="141">
        <f t="shared" si="39"/>
        <v>0</v>
      </c>
      <c r="AF114" s="142">
        <f t="shared" si="40"/>
        <v>0</v>
      </c>
      <c r="AG114" s="278"/>
      <c r="AI114" s="37">
        <f>IFERROR(IF(M114&gt;0,(N114*CONFIGURACAO!$C$20)+(O114*CONFIGURACAO!$C$21)+(P114*CONFIGURACAO!$C$22)+(Q114*CONFIGURACAO!$C$23)+(R114*CONFIGURACAO!$C$24),""),"")</f>
        <v>1340</v>
      </c>
      <c r="AJ114" s="38">
        <f>IF(S114=0,0,IF(CONFIGURACAO!$C$15="SIM",(IF(S114&gt;CONFIGURACAO!$C$16,CONFIGURACAO!$C$16*CONFIGURACAO!$C$25,S114*CONFIGURACAO!$C$25)),'PI AREA  P100'!S114*CONFIGURACAO!$C$25))</f>
        <v>40</v>
      </c>
      <c r="AK114" s="38">
        <f>IF(T114=0,0,IF(CONFIGURACAO!$C$17="SIM",(IF(T114&gt;CONFIGURACAO!$C$18,CONFIGURACAO!$C$18*CONFIGURACAO!$C$26,T114*CONFIGURACAO!$C$26)),'PI AREA  P100'!T114*CONFIGURACAO!$C$26))</f>
        <v>0</v>
      </c>
      <c r="AL114" s="38">
        <f>IFERROR(IF(M114&gt;0,(U114*CONFIGURACAO!$C$29)+(V114*CONFIGURACAO!$C$30),""),"")</f>
        <v>0</v>
      </c>
      <c r="AM114" s="38">
        <f>IF(W114=0,0,IF(CONFIGURACAO!$C$41="SIM",(IF(W114&gt;CONFIGURACAO!$C$41,CONFIGURACAO!$C$41*CONFIGURACAO!$C$31,W114*CONFIGURACAO!$C$31)),'PI AREA  P100'!W114*CONFIGURACAO!$C$31))</f>
        <v>0</v>
      </c>
      <c r="AN114" s="38">
        <f>IF(X114=0,0,IF(CONFIGURACAO!$C$39="SIM",(IF(X114&gt;CONFIGURACAO!$C$40,CONFIGURACAO!$C$40*CONFIGURACAO!$C$32,X114*CONFIGURACAO!$C$32)),'PI AREA  P100'!X114*CONFIGURACAO!$C$32))</f>
        <v>0</v>
      </c>
      <c r="AO114" s="38">
        <f>IFERROR(IF(M114&gt;0,(Y114*CONFIGURACAO!$C$33)+(Z114*CONFIGURACAO!$C$34)+(AA114*CONFIGURACAO!$C$35)+(AB114*CONFIGURACAO!$C$36),""),"")</f>
        <v>0</v>
      </c>
      <c r="AP114" s="38">
        <f>IF(AA114=0,0,IF(CONFIGURACAO!$C$46="SIM",(IF(AA114&gt;CONFIGURACAO!$C$47,CONFIGURACAO!$C$47*CONFIGURACAO!$C$35,AA114*CONFIGURACAO!$C$35)),'PI AREA  P100'!AA114*CONFIGURACAO!$C$35))</f>
        <v>0</v>
      </c>
      <c r="AQ114" s="38">
        <f>IF(AB114=0,0,IF(CONFIGURACAO!$C$44="SIM",(IF(AB114&gt;CONFIGURACAO!$C$45,CONFIGURACAO!$C$45*CONFIGURACAO!$C$36,AB114*CONFIGURACAO!$C$36)),'PI AREA  P100'!AB114*CONFIGURACAO!$C$36))</f>
        <v>0</v>
      </c>
      <c r="AR114" s="38">
        <f t="shared" si="41"/>
        <v>1380</v>
      </c>
      <c r="AS114" s="68">
        <f>IF(AR114="","",$AR114-(($AS$2/CONFIGURACAO!$C$6)*$M114))</f>
        <v>1080</v>
      </c>
      <c r="AT114" s="73">
        <f t="shared" si="23"/>
        <v>3</v>
      </c>
      <c r="AU114" s="75">
        <f>IF(AR114="","",$AR114-(($AU$2/CONFIGURACAO!$C$6)*$M114))</f>
        <v>880</v>
      </c>
      <c r="AV114" s="76">
        <f t="shared" si="24"/>
        <v>4</v>
      </c>
      <c r="AW114" s="74">
        <f>IF(AR114="","",$AR114-(($AW$2/CONFIGURACAO!$C$6)*$M114))</f>
        <v>680</v>
      </c>
      <c r="AX114" s="72">
        <f t="shared" si="25"/>
        <v>5</v>
      </c>
      <c r="AZ114" s="39">
        <f t="shared" si="26"/>
        <v>0.11656094532615949</v>
      </c>
      <c r="BA114" s="146">
        <f t="shared" si="27"/>
        <v>40</v>
      </c>
      <c r="BB114" s="146">
        <f t="shared" si="28"/>
        <v>98</v>
      </c>
      <c r="BC114" s="32">
        <f t="shared" si="29"/>
        <v>276</v>
      </c>
      <c r="BD114" s="148"/>
      <c r="BE114" s="40">
        <f t="shared" si="30"/>
        <v>0.11177347242921014</v>
      </c>
      <c r="BF114" s="40">
        <f t="shared" si="31"/>
        <v>0.11574074074074073</v>
      </c>
      <c r="BG114" s="40">
        <f t="shared" si="32"/>
        <v>0.10277492291880781</v>
      </c>
      <c r="BH114" s="40">
        <f t="shared" si="33"/>
        <v>0.44462409054163304</v>
      </c>
      <c r="BI114" s="40">
        <f t="shared" si="34"/>
        <v>0.63965884861407252</v>
      </c>
      <c r="BJ114" s="40">
        <f t="shared" si="35"/>
        <v>1.2014787430683918</v>
      </c>
      <c r="BK114" s="40">
        <f t="shared" si="36"/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 s="42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</row>
    <row r="115" spans="1:124" s="32" customFormat="1" x14ac:dyDescent="0.2">
      <c r="A115" s="124" t="str">
        <f>CONFIGURACAO!$C$4</f>
        <v>AREA 21</v>
      </c>
      <c r="B115" s="125">
        <v>113</v>
      </c>
      <c r="C115" s="249" t="s">
        <v>285</v>
      </c>
      <c r="D115" s="126">
        <f t="shared" si="37"/>
        <v>4</v>
      </c>
      <c r="E115" s="250" t="s">
        <v>450</v>
      </c>
      <c r="F115" s="250">
        <v>1</v>
      </c>
      <c r="G115" s="250">
        <v>1</v>
      </c>
      <c r="H115" s="250">
        <v>1</v>
      </c>
      <c r="I115" s="250">
        <v>1</v>
      </c>
      <c r="J115" s="87"/>
      <c r="K115" s="94"/>
      <c r="L115" s="94"/>
      <c r="M115" s="154">
        <f t="shared" si="38"/>
        <v>4</v>
      </c>
      <c r="N115">
        <v>3</v>
      </c>
      <c r="O115">
        <v>1</v>
      </c>
      <c r="P115">
        <v>1</v>
      </c>
      <c r="Q115">
        <v>2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139">
        <f t="shared" si="21"/>
        <v>4</v>
      </c>
      <c r="AD115" s="140">
        <f t="shared" si="22"/>
        <v>5</v>
      </c>
      <c r="AE115" s="141">
        <f t="shared" si="39"/>
        <v>0</v>
      </c>
      <c r="AF115" s="142">
        <f t="shared" si="40"/>
        <v>0</v>
      </c>
      <c r="AG115" s="278"/>
      <c r="AI115" s="37">
        <f>IFERROR(IF(M115&gt;0,(N115*CONFIGURACAO!$C$20)+(O115*CONFIGURACAO!$C$21)+(P115*CONFIGURACAO!$C$22)+(Q115*CONFIGURACAO!$C$23)+(R115*CONFIGURACAO!$C$24),""),"")</f>
        <v>520</v>
      </c>
      <c r="AJ115" s="38">
        <f>IF(S115=0,0,IF(CONFIGURACAO!$C$15="SIM",(IF(S115&gt;CONFIGURACAO!$C$16,CONFIGURACAO!$C$16*CONFIGURACAO!$C$25,S115*CONFIGURACAO!$C$25)),'PI AREA  P100'!S115*CONFIGURACAO!$C$25))</f>
        <v>10</v>
      </c>
      <c r="AK115" s="38">
        <f>IF(T115=0,0,IF(CONFIGURACAO!$C$17="SIM",(IF(T115&gt;CONFIGURACAO!$C$18,CONFIGURACAO!$C$18*CONFIGURACAO!$C$26,T115*CONFIGURACAO!$C$26)),'PI AREA  P100'!T115*CONFIGURACAO!$C$26))</f>
        <v>0</v>
      </c>
      <c r="AL115" s="38">
        <f>IFERROR(IF(M115&gt;0,(U115*CONFIGURACAO!$C$29)+(V115*CONFIGURACAO!$C$30),""),"")</f>
        <v>0</v>
      </c>
      <c r="AM115" s="38">
        <f>IF(W115=0,0,IF(CONFIGURACAO!$C$41="SIM",(IF(W115&gt;CONFIGURACAO!$C$41,CONFIGURACAO!$C$41*CONFIGURACAO!$C$31,W115*CONFIGURACAO!$C$31)),'PI AREA  P100'!W115*CONFIGURACAO!$C$31))</f>
        <v>0</v>
      </c>
      <c r="AN115" s="38">
        <f>IF(X115=0,0,IF(CONFIGURACAO!$C$39="SIM",(IF(X115&gt;CONFIGURACAO!$C$40,CONFIGURACAO!$C$40*CONFIGURACAO!$C$32,X115*CONFIGURACAO!$C$32)),'PI AREA  P100'!X115*CONFIGURACAO!$C$32))</f>
        <v>0</v>
      </c>
      <c r="AO115" s="38">
        <f>IFERROR(IF(M115&gt;0,(Y115*CONFIGURACAO!$C$33)+(Z115*CONFIGURACAO!$C$34)+(AA115*CONFIGURACAO!$C$35)+(AB115*CONFIGURACAO!$C$36),""),"")</f>
        <v>0</v>
      </c>
      <c r="AP115" s="38">
        <f>IF(AA115=0,0,IF(CONFIGURACAO!$C$46="SIM",(IF(AA115&gt;CONFIGURACAO!$C$47,CONFIGURACAO!$C$47*CONFIGURACAO!$C$35,AA115*CONFIGURACAO!$C$35)),'PI AREA  P100'!AA115*CONFIGURACAO!$C$35))</f>
        <v>0</v>
      </c>
      <c r="AQ115" s="38">
        <f>IF(AB115=0,0,IF(CONFIGURACAO!$C$44="SIM",(IF(AB115&gt;CONFIGURACAO!$C$45,CONFIGURACAO!$C$45*CONFIGURACAO!$C$36,AB115*CONFIGURACAO!$C$36)),'PI AREA  P100'!AB115*CONFIGURACAO!$C$36))</f>
        <v>0</v>
      </c>
      <c r="AR115" s="38">
        <f t="shared" si="41"/>
        <v>530</v>
      </c>
      <c r="AS115" s="68">
        <f>IF(AR115="","",$AR115-(($AS$2/CONFIGURACAO!$C$6)*$M115))</f>
        <v>230</v>
      </c>
      <c r="AT115" s="73">
        <f t="shared" si="23"/>
        <v>3</v>
      </c>
      <c r="AU115" s="75">
        <f>IF(AR115="","",$AR115-(($AU$2/CONFIGURACAO!$C$6)*$M115))</f>
        <v>30</v>
      </c>
      <c r="AV115" s="76">
        <f t="shared" si="24"/>
        <v>4</v>
      </c>
      <c r="AW115" s="74">
        <f>IF(AR115="","",$AR115-(($AW$2/CONFIGURACAO!$C$6)*$M115))</f>
        <v>-170</v>
      </c>
      <c r="AX115" s="72" t="str">
        <f t="shared" si="25"/>
        <v>NAO</v>
      </c>
      <c r="AZ115" s="39">
        <f t="shared" si="26"/>
        <v>4.4766160161496038E-2</v>
      </c>
      <c r="BA115" s="146">
        <f t="shared" si="27"/>
        <v>8</v>
      </c>
      <c r="BB115" s="146">
        <f t="shared" si="28"/>
        <v>763</v>
      </c>
      <c r="BC115" s="32">
        <f t="shared" si="29"/>
        <v>719</v>
      </c>
      <c r="BD115" s="148"/>
      <c r="BE115" s="40">
        <f t="shared" si="30"/>
        <v>0.11177347242921014</v>
      </c>
      <c r="BF115" s="40">
        <f t="shared" si="31"/>
        <v>3.8580246913580245E-2</v>
      </c>
      <c r="BG115" s="40">
        <f t="shared" si="32"/>
        <v>2.5693730729701953E-2</v>
      </c>
      <c r="BH115" s="40">
        <f t="shared" si="33"/>
        <v>8.084074373484236E-2</v>
      </c>
      <c r="BI115" s="40">
        <f t="shared" si="34"/>
        <v>0</v>
      </c>
      <c r="BJ115" s="40">
        <f t="shared" si="35"/>
        <v>9.2421441774491686E-2</v>
      </c>
      <c r="BK115" s="40">
        <f t="shared" si="36"/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 s="42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</row>
    <row r="116" spans="1:124" s="32" customFormat="1" x14ac:dyDescent="0.2">
      <c r="A116" s="124" t="str">
        <f>CONFIGURACAO!$C$4</f>
        <v>AREA 21</v>
      </c>
      <c r="B116" s="125">
        <v>114</v>
      </c>
      <c r="C116" s="249" t="s">
        <v>285</v>
      </c>
      <c r="D116" s="126">
        <f t="shared" si="37"/>
        <v>5</v>
      </c>
      <c r="E116" s="250" t="s">
        <v>451</v>
      </c>
      <c r="F116" s="250">
        <v>1</v>
      </c>
      <c r="G116" s="250">
        <v>0</v>
      </c>
      <c r="H116" s="250">
        <v>0</v>
      </c>
      <c r="I116" s="250">
        <v>0</v>
      </c>
      <c r="J116" s="87"/>
      <c r="K116" s="94"/>
      <c r="L116" s="94"/>
      <c r="M116" s="154">
        <f t="shared" si="38"/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139">
        <f t="shared" si="21"/>
        <v>0</v>
      </c>
      <c r="AD116" s="140">
        <f t="shared" si="22"/>
        <v>0</v>
      </c>
      <c r="AE116" s="141">
        <f t="shared" si="39"/>
        <v>0</v>
      </c>
      <c r="AF116" s="142">
        <f t="shared" si="40"/>
        <v>0</v>
      </c>
      <c r="AG116" s="278"/>
      <c r="AI116" s="37">
        <f>IFERROR(IF(M116&gt;0,(N116*CONFIGURACAO!$C$20)+(O116*CONFIGURACAO!$C$21)+(P116*CONFIGURACAO!$C$22)+(Q116*CONFIGURACAO!$C$23)+(R116*CONFIGURACAO!$C$24),""),"")</f>
        <v>0</v>
      </c>
      <c r="AJ116" s="38">
        <f>IF(S116=0,0,IF(CONFIGURACAO!$C$15="SIM",(IF(S116&gt;CONFIGURACAO!$C$16,CONFIGURACAO!$C$16*CONFIGURACAO!$C$25,S116*CONFIGURACAO!$C$25)),'PI AREA  P100'!S116*CONFIGURACAO!$C$25))</f>
        <v>0</v>
      </c>
      <c r="AK116" s="38">
        <f>IF(T116=0,0,IF(CONFIGURACAO!$C$17="SIM",(IF(T116&gt;CONFIGURACAO!$C$18,CONFIGURACAO!$C$18*CONFIGURACAO!$C$26,T116*CONFIGURACAO!$C$26)),'PI AREA  P100'!T116*CONFIGURACAO!$C$26))</f>
        <v>5</v>
      </c>
      <c r="AL116" s="38">
        <f>IFERROR(IF(M116&gt;0,(U116*CONFIGURACAO!$C$29)+(V116*CONFIGURACAO!$C$30),""),"")</f>
        <v>0</v>
      </c>
      <c r="AM116" s="38">
        <f>IF(W116=0,0,IF(CONFIGURACAO!$C$41="SIM",(IF(W116&gt;CONFIGURACAO!$C$41,CONFIGURACAO!$C$41*CONFIGURACAO!$C$31,W116*CONFIGURACAO!$C$31)),'PI AREA  P100'!W116*CONFIGURACAO!$C$31))</f>
        <v>0</v>
      </c>
      <c r="AN116" s="38">
        <f>IF(X116=0,0,IF(CONFIGURACAO!$C$39="SIM",(IF(X116&gt;CONFIGURACAO!$C$40,CONFIGURACAO!$C$40*CONFIGURACAO!$C$32,X116*CONFIGURACAO!$C$32)),'PI AREA  P100'!X116*CONFIGURACAO!$C$32))</f>
        <v>0</v>
      </c>
      <c r="AO116" s="38">
        <f>IFERROR(IF(M116&gt;0,(Y116*CONFIGURACAO!$C$33)+(Z116*CONFIGURACAO!$C$34)+(AA116*CONFIGURACAO!$C$35)+(AB116*CONFIGURACAO!$C$36),""),"")</f>
        <v>0</v>
      </c>
      <c r="AP116" s="38">
        <f>IF(AA116=0,0,IF(CONFIGURACAO!$C$46="SIM",(IF(AA116&gt;CONFIGURACAO!$C$47,CONFIGURACAO!$C$47*CONFIGURACAO!$C$35,AA116*CONFIGURACAO!$C$35)),'PI AREA  P100'!AA116*CONFIGURACAO!$C$35))</f>
        <v>0</v>
      </c>
      <c r="AQ116" s="38">
        <f>IF(AB116=0,0,IF(CONFIGURACAO!$C$44="SIM",(IF(AB116&gt;CONFIGURACAO!$C$45,CONFIGURACAO!$C$45*CONFIGURACAO!$C$36,AB116*CONFIGURACAO!$C$36)),'PI AREA  P100'!AB116*CONFIGURACAO!$C$36))</f>
        <v>0</v>
      </c>
      <c r="AR116" s="38">
        <f t="shared" si="41"/>
        <v>5</v>
      </c>
      <c r="AS116" s="68">
        <f>IF(AR116="","",$AR116-(($AS$2/CONFIGURACAO!$C$6)*$M116))</f>
        <v>-70</v>
      </c>
      <c r="AT116" s="73" t="str">
        <f t="shared" si="23"/>
        <v>NAO</v>
      </c>
      <c r="AU116" s="75">
        <f>IF(AR116="","",$AR116-(($AU$2/CONFIGURACAO!$C$6)*$M116))</f>
        <v>-120</v>
      </c>
      <c r="AV116" s="76" t="str">
        <f t="shared" si="24"/>
        <v>NAO</v>
      </c>
      <c r="AW116" s="74">
        <f>IF(AR116="","",$AR116-(($AW$2/CONFIGURACAO!$C$6)*$M116))</f>
        <v>-170</v>
      </c>
      <c r="AX116" s="72" t="str">
        <f t="shared" si="25"/>
        <v>NAO</v>
      </c>
      <c r="AZ116" s="39">
        <f t="shared" si="26"/>
        <v>4.2232226567449091E-4</v>
      </c>
      <c r="BA116" s="146">
        <f t="shared" si="27"/>
        <v>1</v>
      </c>
      <c r="BB116" s="146">
        <f t="shared" si="28"/>
        <v>1099</v>
      </c>
      <c r="BC116" s="32">
        <f t="shared" si="29"/>
        <v>1155</v>
      </c>
      <c r="BD116" s="148"/>
      <c r="BE116" s="40">
        <f t="shared" si="30"/>
        <v>0</v>
      </c>
      <c r="BF116" s="40">
        <f t="shared" si="31"/>
        <v>0</v>
      </c>
      <c r="BG116" s="40">
        <f t="shared" si="32"/>
        <v>0</v>
      </c>
      <c r="BH116" s="40">
        <f t="shared" si="33"/>
        <v>0</v>
      </c>
      <c r="BI116" s="40">
        <f t="shared" si="34"/>
        <v>0</v>
      </c>
      <c r="BJ116" s="40">
        <f t="shared" si="35"/>
        <v>0</v>
      </c>
      <c r="BK116" s="40">
        <f t="shared" si="36"/>
        <v>0.16051364365971107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 s="42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</row>
    <row r="117" spans="1:124" s="32" customFormat="1" x14ac:dyDescent="0.2">
      <c r="A117" s="124" t="str">
        <f>CONFIGURACAO!$C$4</f>
        <v>AREA 21</v>
      </c>
      <c r="B117" s="125">
        <v>115</v>
      </c>
      <c r="C117" s="249" t="s">
        <v>285</v>
      </c>
      <c r="D117" s="126">
        <f t="shared" si="37"/>
        <v>6</v>
      </c>
      <c r="E117" s="250" t="s">
        <v>452</v>
      </c>
      <c r="F117" s="250">
        <v>0</v>
      </c>
      <c r="G117" s="250">
        <v>0</v>
      </c>
      <c r="H117" s="250">
        <v>0</v>
      </c>
      <c r="I117" s="250">
        <v>1</v>
      </c>
      <c r="J117" s="87"/>
      <c r="K117" s="94"/>
      <c r="L117" s="94"/>
      <c r="M117" s="154">
        <f t="shared" si="38"/>
        <v>1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s="139">
        <f t="shared" si="21"/>
        <v>1</v>
      </c>
      <c r="AD117" s="140">
        <f t="shared" si="22"/>
        <v>1</v>
      </c>
      <c r="AE117" s="141">
        <f t="shared" si="39"/>
        <v>0</v>
      </c>
      <c r="AF117" s="142">
        <f t="shared" si="40"/>
        <v>0</v>
      </c>
      <c r="AG117" s="278"/>
      <c r="AI117" s="37">
        <f>IFERROR(IF(M117&gt;0,(N117*CONFIGURACAO!$C$20)+(O117*CONFIGURACAO!$C$21)+(P117*CONFIGURACAO!$C$22)+(Q117*CONFIGURACAO!$C$23)+(R117*CONFIGURACAO!$C$24),""),"")</f>
        <v>120</v>
      </c>
      <c r="AJ117" s="38">
        <f>IF(S117=0,0,IF(CONFIGURACAO!$C$15="SIM",(IF(S117&gt;CONFIGURACAO!$C$16,CONFIGURACAO!$C$16*CONFIGURACAO!$C$25,S117*CONFIGURACAO!$C$25)),'PI AREA  P100'!S117*CONFIGURACAO!$C$25))</f>
        <v>0</v>
      </c>
      <c r="AK117" s="38">
        <f>IF(T117=0,0,IF(CONFIGURACAO!$C$17="SIM",(IF(T117&gt;CONFIGURACAO!$C$18,CONFIGURACAO!$C$18*CONFIGURACAO!$C$26,T117*CONFIGURACAO!$C$26)),'PI AREA  P100'!T117*CONFIGURACAO!$C$26))</f>
        <v>0</v>
      </c>
      <c r="AL117" s="38">
        <f>IFERROR(IF(M117&gt;0,(U117*CONFIGURACAO!$C$29)+(V117*CONFIGURACAO!$C$30),""),"")</f>
        <v>0</v>
      </c>
      <c r="AM117" s="38">
        <f>IF(W117=0,0,IF(CONFIGURACAO!$C$41="SIM",(IF(W117&gt;CONFIGURACAO!$C$41,CONFIGURACAO!$C$41*CONFIGURACAO!$C$31,W117*CONFIGURACAO!$C$31)),'PI AREA  P100'!W117*CONFIGURACAO!$C$31))</f>
        <v>0</v>
      </c>
      <c r="AN117" s="38">
        <f>IF(X117=0,0,IF(CONFIGURACAO!$C$39="SIM",(IF(X117&gt;CONFIGURACAO!$C$40,CONFIGURACAO!$C$40*CONFIGURACAO!$C$32,X117*CONFIGURACAO!$C$32)),'PI AREA  P100'!X117*CONFIGURACAO!$C$32))</f>
        <v>0</v>
      </c>
      <c r="AO117" s="38">
        <f>IFERROR(IF(M117&gt;0,(Y117*CONFIGURACAO!$C$33)+(Z117*CONFIGURACAO!$C$34)+(AA117*CONFIGURACAO!$C$35)+(AB117*CONFIGURACAO!$C$36),""),"")</f>
        <v>0</v>
      </c>
      <c r="AP117" s="38">
        <f>IF(AA117=0,0,IF(CONFIGURACAO!$C$46="SIM",(IF(AA117&gt;CONFIGURACAO!$C$47,CONFIGURACAO!$C$47*CONFIGURACAO!$C$35,AA117*CONFIGURACAO!$C$35)),'PI AREA  P100'!AA117*CONFIGURACAO!$C$35))</f>
        <v>0</v>
      </c>
      <c r="AQ117" s="38">
        <f>IF(AB117=0,0,IF(CONFIGURACAO!$C$44="SIM",(IF(AB117&gt;CONFIGURACAO!$C$45,CONFIGURACAO!$C$45*CONFIGURACAO!$C$36,AB117*CONFIGURACAO!$C$36)),'PI AREA  P100'!AB117*CONFIGURACAO!$C$36))</f>
        <v>0</v>
      </c>
      <c r="AR117" s="38">
        <f t="shared" si="41"/>
        <v>120</v>
      </c>
      <c r="AS117" s="68">
        <f>IF(AR117="","",$AR117-(($AS$2/CONFIGURACAO!$C$6)*$M117))</f>
        <v>45</v>
      </c>
      <c r="AT117" s="73">
        <f t="shared" si="23"/>
        <v>3</v>
      </c>
      <c r="AU117" s="75">
        <f>IF(AR117="","",$AR117-(($AU$2/CONFIGURACAO!$C$6)*$M117))</f>
        <v>-5</v>
      </c>
      <c r="AV117" s="76" t="str">
        <f t="shared" si="24"/>
        <v>NAO</v>
      </c>
      <c r="AW117" s="74">
        <f>IF(AR117="","",$AR117-(($AW$2/CONFIGURACAO!$C$6)*$M117))</f>
        <v>-55</v>
      </c>
      <c r="AX117" s="72" t="str">
        <f t="shared" si="25"/>
        <v>NAO</v>
      </c>
      <c r="AZ117" s="39">
        <f t="shared" si="26"/>
        <v>1.0135734376187781E-2</v>
      </c>
      <c r="BA117" s="146">
        <f t="shared" si="27"/>
        <v>2</v>
      </c>
      <c r="BB117" s="146">
        <f t="shared" si="28"/>
        <v>1033</v>
      </c>
      <c r="BC117" s="32">
        <f t="shared" si="29"/>
        <v>1039</v>
      </c>
      <c r="BD117" s="148"/>
      <c r="BE117" s="40">
        <f t="shared" si="30"/>
        <v>3.7257824143070044E-2</v>
      </c>
      <c r="BF117" s="40">
        <f t="shared" si="31"/>
        <v>0</v>
      </c>
      <c r="BG117" s="40">
        <f t="shared" si="32"/>
        <v>0</v>
      </c>
      <c r="BH117" s="40">
        <f t="shared" si="33"/>
        <v>0</v>
      </c>
      <c r="BI117" s="40">
        <f t="shared" si="34"/>
        <v>0.10660980810234541</v>
      </c>
      <c r="BJ117" s="40">
        <f t="shared" si="35"/>
        <v>0</v>
      </c>
      <c r="BK117" s="40">
        <f t="shared" si="36"/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 s="42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</row>
    <row r="118" spans="1:124" s="32" customFormat="1" x14ac:dyDescent="0.2">
      <c r="A118" s="124" t="str">
        <f>CONFIGURACAO!$C$4</f>
        <v>AREA 21</v>
      </c>
      <c r="B118" s="125">
        <v>116</v>
      </c>
      <c r="C118" s="249" t="s">
        <v>285</v>
      </c>
      <c r="D118" s="126">
        <f t="shared" si="37"/>
        <v>7</v>
      </c>
      <c r="E118" s="250" t="s">
        <v>453</v>
      </c>
      <c r="F118" s="250">
        <v>0</v>
      </c>
      <c r="G118" s="250">
        <v>0</v>
      </c>
      <c r="H118" s="250">
        <v>1</v>
      </c>
      <c r="I118" s="250">
        <v>1</v>
      </c>
      <c r="J118" s="87"/>
      <c r="K118" s="94"/>
      <c r="L118" s="94"/>
      <c r="M118" s="154">
        <f t="shared" si="38"/>
        <v>2</v>
      </c>
      <c r="N118">
        <v>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s="139">
        <f t="shared" si="21"/>
        <v>2</v>
      </c>
      <c r="AD118" s="140">
        <f t="shared" si="22"/>
        <v>2</v>
      </c>
      <c r="AE118" s="141">
        <f t="shared" si="39"/>
        <v>0</v>
      </c>
      <c r="AF118" s="142">
        <f t="shared" si="40"/>
        <v>0</v>
      </c>
      <c r="AG118" s="278"/>
      <c r="AI118" s="37">
        <f>IFERROR(IF(M118&gt;0,(N118*CONFIGURACAO!$C$20)+(O118*CONFIGURACAO!$C$21)+(P118*CONFIGURACAO!$C$22)+(Q118*CONFIGURACAO!$C$23)+(R118*CONFIGURACAO!$C$24),""),"")</f>
        <v>200</v>
      </c>
      <c r="AJ118" s="38">
        <f>IF(S118=0,0,IF(CONFIGURACAO!$C$15="SIM",(IF(S118&gt;CONFIGURACAO!$C$16,CONFIGURACAO!$C$16*CONFIGURACAO!$C$25,S118*CONFIGURACAO!$C$25)),'PI AREA  P100'!S118*CONFIGURACAO!$C$25))</f>
        <v>0</v>
      </c>
      <c r="AK118" s="38">
        <f>IF(T118=0,0,IF(CONFIGURACAO!$C$17="SIM",(IF(T118&gt;CONFIGURACAO!$C$18,CONFIGURACAO!$C$18*CONFIGURACAO!$C$26,T118*CONFIGURACAO!$C$26)),'PI AREA  P100'!T118*CONFIGURACAO!$C$26))</f>
        <v>0</v>
      </c>
      <c r="AL118" s="38">
        <f>IFERROR(IF(M118&gt;0,(U118*CONFIGURACAO!$C$29)+(V118*CONFIGURACAO!$C$30),""),"")</f>
        <v>0</v>
      </c>
      <c r="AM118" s="38">
        <f>IF(W118=0,0,IF(CONFIGURACAO!$C$41="SIM",(IF(W118&gt;CONFIGURACAO!$C$41,CONFIGURACAO!$C$41*CONFIGURACAO!$C$31,W118*CONFIGURACAO!$C$31)),'PI AREA  P100'!W118*CONFIGURACAO!$C$31))</f>
        <v>0</v>
      </c>
      <c r="AN118" s="38">
        <f>IF(X118=0,0,IF(CONFIGURACAO!$C$39="SIM",(IF(X118&gt;CONFIGURACAO!$C$40,CONFIGURACAO!$C$40*CONFIGURACAO!$C$32,X118*CONFIGURACAO!$C$32)),'PI AREA  P100'!X118*CONFIGURACAO!$C$32))</f>
        <v>0</v>
      </c>
      <c r="AO118" s="38">
        <f>IFERROR(IF(M118&gt;0,(Y118*CONFIGURACAO!$C$33)+(Z118*CONFIGURACAO!$C$34)+(AA118*CONFIGURACAO!$C$35)+(AB118*CONFIGURACAO!$C$36),""),"")</f>
        <v>0</v>
      </c>
      <c r="AP118" s="38">
        <f>IF(AA118=0,0,IF(CONFIGURACAO!$C$46="SIM",(IF(AA118&gt;CONFIGURACAO!$C$47,CONFIGURACAO!$C$47*CONFIGURACAO!$C$35,AA118*CONFIGURACAO!$C$35)),'PI AREA  P100'!AA118*CONFIGURACAO!$C$35))</f>
        <v>0</v>
      </c>
      <c r="AQ118" s="38">
        <f>IF(AB118=0,0,IF(CONFIGURACAO!$C$44="SIM",(IF(AB118&gt;CONFIGURACAO!$C$45,CONFIGURACAO!$C$45*CONFIGURACAO!$C$36,AB118*CONFIGURACAO!$C$36)),'PI AREA  P100'!AB118*CONFIGURACAO!$C$36))</f>
        <v>0</v>
      </c>
      <c r="AR118" s="38">
        <f t="shared" si="41"/>
        <v>200</v>
      </c>
      <c r="AS118" s="68">
        <f>IF(AR118="","",$AR118-(($AS$2/CONFIGURACAO!$C$6)*$M118))</f>
        <v>50</v>
      </c>
      <c r="AT118" s="73">
        <f t="shared" si="23"/>
        <v>3</v>
      </c>
      <c r="AU118" s="75">
        <f>IF(AR118="","",$AR118-(($AU$2/CONFIGURACAO!$C$6)*$M118))</f>
        <v>-50</v>
      </c>
      <c r="AV118" s="76" t="str">
        <f t="shared" si="24"/>
        <v>NAO</v>
      </c>
      <c r="AW118" s="74">
        <f>IF(AR118="","",$AR118-(($AW$2/CONFIGURACAO!$C$6)*$M118))</f>
        <v>-150</v>
      </c>
      <c r="AX118" s="72" t="str">
        <f t="shared" si="25"/>
        <v>NAO</v>
      </c>
      <c r="AZ118" s="39">
        <f t="shared" si="26"/>
        <v>1.6892890626979636E-2</v>
      </c>
      <c r="BA118" s="146">
        <f t="shared" si="27"/>
        <v>2</v>
      </c>
      <c r="BB118" s="146">
        <f t="shared" si="28"/>
        <v>1033</v>
      </c>
      <c r="BC118" s="32">
        <f t="shared" si="29"/>
        <v>953</v>
      </c>
      <c r="BD118" s="148"/>
      <c r="BE118" s="40">
        <f t="shared" si="30"/>
        <v>7.4515648286140088E-2</v>
      </c>
      <c r="BF118" s="40">
        <f t="shared" si="31"/>
        <v>0</v>
      </c>
      <c r="BG118" s="40">
        <f t="shared" si="32"/>
        <v>0</v>
      </c>
      <c r="BH118" s="40">
        <f t="shared" si="33"/>
        <v>0</v>
      </c>
      <c r="BI118" s="40">
        <f t="shared" si="34"/>
        <v>0</v>
      </c>
      <c r="BJ118" s="40">
        <f t="shared" si="35"/>
        <v>0</v>
      </c>
      <c r="BK118" s="40">
        <f t="shared" si="36"/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 s="42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</row>
    <row r="119" spans="1:124" s="32" customFormat="1" x14ac:dyDescent="0.2">
      <c r="A119" s="124" t="str">
        <f>CONFIGURACAO!$C$4</f>
        <v>AREA 21</v>
      </c>
      <c r="B119" s="125">
        <v>117</v>
      </c>
      <c r="C119" s="249" t="s">
        <v>285</v>
      </c>
      <c r="D119" s="126">
        <f t="shared" si="37"/>
        <v>8</v>
      </c>
      <c r="E119" s="250" t="s">
        <v>454</v>
      </c>
      <c r="F119" s="250">
        <v>1</v>
      </c>
      <c r="G119" s="250">
        <v>0</v>
      </c>
      <c r="H119" s="250">
        <v>0</v>
      </c>
      <c r="I119" s="250">
        <v>0</v>
      </c>
      <c r="J119" s="87"/>
      <c r="K119" s="94"/>
      <c r="L119" s="94"/>
      <c r="M119" s="154">
        <f t="shared" si="38"/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139">
        <f t="shared" si="21"/>
        <v>0</v>
      </c>
      <c r="AD119" s="140">
        <f t="shared" si="22"/>
        <v>0</v>
      </c>
      <c r="AE119" s="141">
        <f t="shared" si="39"/>
        <v>0</v>
      </c>
      <c r="AF119" s="142">
        <f t="shared" si="40"/>
        <v>0</v>
      </c>
      <c r="AG119" s="278"/>
      <c r="AI119" s="37">
        <f>IFERROR(IF(M119&gt;0,(N119*CONFIGURACAO!$C$20)+(O119*CONFIGURACAO!$C$21)+(P119*CONFIGURACAO!$C$22)+(Q119*CONFIGURACAO!$C$23)+(R119*CONFIGURACAO!$C$24),""),"")</f>
        <v>0</v>
      </c>
      <c r="AJ119" s="38">
        <f>IF(S119=0,0,IF(CONFIGURACAO!$C$15="SIM",(IF(S119&gt;CONFIGURACAO!$C$16,CONFIGURACAO!$C$16*CONFIGURACAO!$C$25,S119*CONFIGURACAO!$C$25)),'PI AREA  P100'!S119*CONFIGURACAO!$C$25))</f>
        <v>0</v>
      </c>
      <c r="AK119" s="38">
        <f>IF(T119=0,0,IF(CONFIGURACAO!$C$17="SIM",(IF(T119&gt;CONFIGURACAO!$C$18,CONFIGURACAO!$C$18*CONFIGURACAO!$C$26,T119*CONFIGURACAO!$C$26)),'PI AREA  P100'!T119*CONFIGURACAO!$C$26))</f>
        <v>0</v>
      </c>
      <c r="AL119" s="38">
        <f>IFERROR(IF(M119&gt;0,(U119*CONFIGURACAO!$C$29)+(V119*CONFIGURACAO!$C$30),""),"")</f>
        <v>0</v>
      </c>
      <c r="AM119" s="38">
        <f>IF(W119=0,0,IF(CONFIGURACAO!$C$41="SIM",(IF(W119&gt;CONFIGURACAO!$C$41,CONFIGURACAO!$C$41*CONFIGURACAO!$C$31,W119*CONFIGURACAO!$C$31)),'PI AREA  P100'!W119*CONFIGURACAO!$C$31))</f>
        <v>0</v>
      </c>
      <c r="AN119" s="38">
        <f>IF(X119=0,0,IF(CONFIGURACAO!$C$39="SIM",(IF(X119&gt;CONFIGURACAO!$C$40,CONFIGURACAO!$C$40*CONFIGURACAO!$C$32,X119*CONFIGURACAO!$C$32)),'PI AREA  P100'!X119*CONFIGURACAO!$C$32))</f>
        <v>0</v>
      </c>
      <c r="AO119" s="38">
        <f>IFERROR(IF(M119&gt;0,(Y119*CONFIGURACAO!$C$33)+(Z119*CONFIGURACAO!$C$34)+(AA119*CONFIGURACAO!$C$35)+(AB119*CONFIGURACAO!$C$36),""),"")</f>
        <v>0</v>
      </c>
      <c r="AP119" s="38">
        <f>IF(AA119=0,0,IF(CONFIGURACAO!$C$46="SIM",(IF(AA119&gt;CONFIGURACAO!$C$47,CONFIGURACAO!$C$47*CONFIGURACAO!$C$35,AA119*CONFIGURACAO!$C$35)),'PI AREA  P100'!AA119*CONFIGURACAO!$C$35))</f>
        <v>0</v>
      </c>
      <c r="AQ119" s="38">
        <f>IF(AB119=0,0,IF(CONFIGURACAO!$C$44="SIM",(IF(AB119&gt;CONFIGURACAO!$C$45,CONFIGURACAO!$C$45*CONFIGURACAO!$C$36,AB119*CONFIGURACAO!$C$36)),'PI AREA  P100'!AB119*CONFIGURACAO!$C$36))</f>
        <v>0</v>
      </c>
      <c r="AR119" s="38">
        <f t="shared" si="41"/>
        <v>0</v>
      </c>
      <c r="AS119" s="68">
        <f>IF(AR119="","",$AR119-(($AS$2/CONFIGURACAO!$C$6)*$M119))</f>
        <v>-75</v>
      </c>
      <c r="AT119" s="73" t="str">
        <f t="shared" si="23"/>
        <v>NAO</v>
      </c>
      <c r="AU119" s="75">
        <f>IF(AR119="","",$AR119-(($AU$2/CONFIGURACAO!$C$6)*$M119))</f>
        <v>-125</v>
      </c>
      <c r="AV119" s="76" t="str">
        <f t="shared" si="24"/>
        <v>NAO</v>
      </c>
      <c r="AW119" s="74">
        <f>IF(AR119="","",$AR119-(($AW$2/CONFIGURACAO!$C$6)*$M119))</f>
        <v>-175</v>
      </c>
      <c r="AX119" s="72" t="str">
        <f t="shared" si="25"/>
        <v>NAO</v>
      </c>
      <c r="AZ119" s="39">
        <f t="shared" si="26"/>
        <v>0</v>
      </c>
      <c r="BA119" s="146">
        <f t="shared" si="27"/>
        <v>0</v>
      </c>
      <c r="BB119" s="146">
        <f t="shared" si="28"/>
        <v>1158</v>
      </c>
      <c r="BC119" s="32">
        <f t="shared" si="29"/>
        <v>1158</v>
      </c>
      <c r="BD119" s="148"/>
      <c r="BE119" s="40">
        <f t="shared" si="30"/>
        <v>0</v>
      </c>
      <c r="BF119" s="40">
        <f t="shared" si="31"/>
        <v>0</v>
      </c>
      <c r="BG119" s="40">
        <f t="shared" si="32"/>
        <v>0</v>
      </c>
      <c r="BH119" s="40">
        <f t="shared" si="33"/>
        <v>0</v>
      </c>
      <c r="BI119" s="40">
        <f t="shared" si="34"/>
        <v>0</v>
      </c>
      <c r="BJ119" s="40">
        <f t="shared" si="35"/>
        <v>0</v>
      </c>
      <c r="BK119" s="40">
        <f t="shared" si="36"/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 s="42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</row>
    <row r="120" spans="1:124" s="32" customFormat="1" x14ac:dyDescent="0.2">
      <c r="A120" s="124" t="str">
        <f>CONFIGURACAO!$C$4</f>
        <v>AREA 21</v>
      </c>
      <c r="B120" s="125">
        <v>118</v>
      </c>
      <c r="C120" s="249" t="s">
        <v>285</v>
      </c>
      <c r="D120" s="126">
        <f t="shared" si="37"/>
        <v>9</v>
      </c>
      <c r="E120" s="250" t="s">
        <v>455</v>
      </c>
      <c r="F120" s="250">
        <v>1</v>
      </c>
      <c r="G120" s="250">
        <v>1</v>
      </c>
      <c r="H120" s="250">
        <v>1</v>
      </c>
      <c r="I120" s="250">
        <v>1</v>
      </c>
      <c r="J120" s="87"/>
      <c r="K120" s="94"/>
      <c r="L120" s="94"/>
      <c r="M120" s="154">
        <f t="shared" si="38"/>
        <v>4</v>
      </c>
      <c r="N120">
        <v>1</v>
      </c>
      <c r="O120">
        <v>1</v>
      </c>
      <c r="P120">
        <v>2</v>
      </c>
      <c r="Q120">
        <v>2</v>
      </c>
      <c r="R120">
        <v>1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139">
        <f t="shared" si="21"/>
        <v>2</v>
      </c>
      <c r="AD120" s="140">
        <f t="shared" si="22"/>
        <v>4</v>
      </c>
      <c r="AE120" s="141">
        <f t="shared" si="39"/>
        <v>0</v>
      </c>
      <c r="AF120" s="142">
        <f t="shared" si="40"/>
        <v>0</v>
      </c>
      <c r="AG120" s="278"/>
      <c r="AI120" s="37">
        <f>IFERROR(IF(M120&gt;0,(N120*CONFIGURACAO!$C$20)+(O120*CONFIGURACAO!$C$21)+(P120*CONFIGURACAO!$C$22)+(Q120*CONFIGURACAO!$C$23)+(R120*CONFIGURACAO!$C$24),""),"")</f>
        <v>400</v>
      </c>
      <c r="AJ120" s="38">
        <f>IF(S120=0,0,IF(CONFIGURACAO!$C$15="SIM",(IF(S120&gt;CONFIGURACAO!$C$16,CONFIGURACAO!$C$16*CONFIGURACAO!$C$25,S120*CONFIGURACAO!$C$25)),'PI AREA  P100'!S120*CONFIGURACAO!$C$25))</f>
        <v>20</v>
      </c>
      <c r="AK120" s="38">
        <f>IF(T120=0,0,IF(CONFIGURACAO!$C$17="SIM",(IF(T120&gt;CONFIGURACAO!$C$18,CONFIGURACAO!$C$18*CONFIGURACAO!$C$26,T120*CONFIGURACAO!$C$26)),'PI AREA  P100'!T120*CONFIGURACAO!$C$26))</f>
        <v>0</v>
      </c>
      <c r="AL120" s="38">
        <f>IFERROR(IF(M120&gt;0,(U120*CONFIGURACAO!$C$29)+(V120*CONFIGURACAO!$C$30),""),"")</f>
        <v>0</v>
      </c>
      <c r="AM120" s="38">
        <f>IF(W120=0,0,IF(CONFIGURACAO!$C$41="SIM",(IF(W120&gt;CONFIGURACAO!$C$41,CONFIGURACAO!$C$41*CONFIGURACAO!$C$31,W120*CONFIGURACAO!$C$31)),'PI AREA  P100'!W120*CONFIGURACAO!$C$31))</f>
        <v>0</v>
      </c>
      <c r="AN120" s="38">
        <f>IF(X120=0,0,IF(CONFIGURACAO!$C$39="SIM",(IF(X120&gt;CONFIGURACAO!$C$40,CONFIGURACAO!$C$40*CONFIGURACAO!$C$32,X120*CONFIGURACAO!$C$32)),'PI AREA  P100'!X120*CONFIGURACAO!$C$32))</f>
        <v>0</v>
      </c>
      <c r="AO120" s="38">
        <f>IFERROR(IF(M120&gt;0,(Y120*CONFIGURACAO!$C$33)+(Z120*CONFIGURACAO!$C$34)+(AA120*CONFIGURACAO!$C$35)+(AB120*CONFIGURACAO!$C$36),""),"")</f>
        <v>0</v>
      </c>
      <c r="AP120" s="38">
        <f>IF(AA120=0,0,IF(CONFIGURACAO!$C$46="SIM",(IF(AA120&gt;CONFIGURACAO!$C$47,CONFIGURACAO!$C$47*CONFIGURACAO!$C$35,AA120*CONFIGURACAO!$C$35)),'PI AREA  P100'!AA120*CONFIGURACAO!$C$35))</f>
        <v>0</v>
      </c>
      <c r="AQ120" s="38">
        <f>IF(AB120=0,0,IF(CONFIGURACAO!$C$44="SIM",(IF(AB120&gt;CONFIGURACAO!$C$45,CONFIGURACAO!$C$45*CONFIGURACAO!$C$36,AB120*CONFIGURACAO!$C$36)),'PI AREA  P100'!AB120*CONFIGURACAO!$C$36))</f>
        <v>0</v>
      </c>
      <c r="AR120" s="38">
        <f t="shared" si="41"/>
        <v>420</v>
      </c>
      <c r="AS120" s="68">
        <f>IF(AR120="","",$AR120-(($AS$2/CONFIGURACAO!$C$6)*$M120))</f>
        <v>120</v>
      </c>
      <c r="AT120" s="73">
        <f t="shared" si="23"/>
        <v>3</v>
      </c>
      <c r="AU120" s="75">
        <f>IF(AR120="","",$AR120-(($AU$2/CONFIGURACAO!$C$6)*$M120))</f>
        <v>-80</v>
      </c>
      <c r="AV120" s="76" t="str">
        <f t="shared" si="24"/>
        <v>NAO</v>
      </c>
      <c r="AW120" s="74">
        <f>IF(AR120="","",$AR120-(($AW$2/CONFIGURACAO!$C$6)*$M120))</f>
        <v>-280</v>
      </c>
      <c r="AX120" s="72" t="str">
        <f t="shared" si="25"/>
        <v>NAO</v>
      </c>
      <c r="AZ120" s="39">
        <f t="shared" si="26"/>
        <v>3.547507031665724E-2</v>
      </c>
      <c r="BA120" s="146">
        <f t="shared" si="27"/>
        <v>9</v>
      </c>
      <c r="BB120" s="146">
        <f t="shared" si="28"/>
        <v>734</v>
      </c>
      <c r="BC120" s="32">
        <f t="shared" si="29"/>
        <v>794</v>
      </c>
      <c r="BD120" s="148"/>
      <c r="BE120" s="40">
        <f t="shared" si="30"/>
        <v>3.7257824143070044E-2</v>
      </c>
      <c r="BF120" s="40">
        <f t="shared" si="31"/>
        <v>3.8580246913580245E-2</v>
      </c>
      <c r="BG120" s="40">
        <f t="shared" si="32"/>
        <v>5.1387461459403906E-2</v>
      </c>
      <c r="BH120" s="40">
        <f t="shared" si="33"/>
        <v>8.084074373484236E-2</v>
      </c>
      <c r="BI120" s="40">
        <f t="shared" si="34"/>
        <v>0.10660980810234541</v>
      </c>
      <c r="BJ120" s="40">
        <f t="shared" si="35"/>
        <v>0.18484288354898337</v>
      </c>
      <c r="BK120" s="40">
        <f t="shared" si="36"/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 s="42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</row>
    <row r="121" spans="1:124" s="32" customFormat="1" x14ac:dyDescent="0.2">
      <c r="A121" s="124" t="str">
        <f>CONFIGURACAO!$C$4</f>
        <v>AREA 21</v>
      </c>
      <c r="B121" s="125">
        <v>119</v>
      </c>
      <c r="C121" s="249" t="s">
        <v>285</v>
      </c>
      <c r="D121" s="126">
        <f t="shared" si="37"/>
        <v>10</v>
      </c>
      <c r="E121" s="250" t="s">
        <v>456</v>
      </c>
      <c r="F121" s="250">
        <v>1</v>
      </c>
      <c r="G121" s="250">
        <v>1</v>
      </c>
      <c r="H121" s="250">
        <v>1</v>
      </c>
      <c r="I121" s="250">
        <v>1</v>
      </c>
      <c r="J121" s="87"/>
      <c r="K121" s="94"/>
      <c r="L121" s="94"/>
      <c r="M121" s="154">
        <f t="shared" si="38"/>
        <v>4</v>
      </c>
      <c r="N121">
        <v>0</v>
      </c>
      <c r="O121">
        <v>3</v>
      </c>
      <c r="P121">
        <v>7</v>
      </c>
      <c r="Q121">
        <v>11</v>
      </c>
      <c r="R121">
        <v>5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139">
        <f t="shared" si="21"/>
        <v>3</v>
      </c>
      <c r="AD121" s="140">
        <f t="shared" si="22"/>
        <v>10</v>
      </c>
      <c r="AE121" s="141">
        <f t="shared" si="39"/>
        <v>0</v>
      </c>
      <c r="AF121" s="142">
        <f t="shared" si="40"/>
        <v>0</v>
      </c>
      <c r="AG121" s="278"/>
      <c r="AI121" s="37">
        <f>IFERROR(IF(M121&gt;0,(N121*CONFIGURACAO!$C$20)+(O121*CONFIGURACAO!$C$21)+(P121*CONFIGURACAO!$C$22)+(Q121*CONFIGURACAO!$C$23)+(R121*CONFIGURACAO!$C$24),""),"")</f>
        <v>1200</v>
      </c>
      <c r="AJ121" s="38">
        <f>IF(S121=0,0,IF(CONFIGURACAO!$C$15="SIM",(IF(S121&gt;CONFIGURACAO!$C$16,CONFIGURACAO!$C$16*CONFIGURACAO!$C$25,S121*CONFIGURACAO!$C$25)),'PI AREA  P100'!S121*CONFIGURACAO!$C$25))</f>
        <v>10</v>
      </c>
      <c r="AK121" s="38">
        <f>IF(T121=0,0,IF(CONFIGURACAO!$C$17="SIM",(IF(T121&gt;CONFIGURACAO!$C$18,CONFIGURACAO!$C$18*CONFIGURACAO!$C$26,T121*CONFIGURACAO!$C$26)),'PI AREA  P100'!T121*CONFIGURACAO!$C$26))</f>
        <v>0</v>
      </c>
      <c r="AL121" s="38">
        <f>IFERROR(IF(M121&gt;0,(U121*CONFIGURACAO!$C$29)+(V121*CONFIGURACAO!$C$30),""),"")</f>
        <v>0</v>
      </c>
      <c r="AM121" s="38">
        <f>IF(W121=0,0,IF(CONFIGURACAO!$C$41="SIM",(IF(W121&gt;CONFIGURACAO!$C$41,CONFIGURACAO!$C$41*CONFIGURACAO!$C$31,W121*CONFIGURACAO!$C$31)),'PI AREA  P100'!W121*CONFIGURACAO!$C$31))</f>
        <v>0</v>
      </c>
      <c r="AN121" s="38">
        <f>IF(X121=0,0,IF(CONFIGURACAO!$C$39="SIM",(IF(X121&gt;CONFIGURACAO!$C$40,CONFIGURACAO!$C$40*CONFIGURACAO!$C$32,X121*CONFIGURACAO!$C$32)),'PI AREA  P100'!X121*CONFIGURACAO!$C$32))</f>
        <v>0</v>
      </c>
      <c r="AO121" s="38">
        <f>IFERROR(IF(M121&gt;0,(Y121*CONFIGURACAO!$C$33)+(Z121*CONFIGURACAO!$C$34)+(AA121*CONFIGURACAO!$C$35)+(AB121*CONFIGURACAO!$C$36),""),"")</f>
        <v>0</v>
      </c>
      <c r="AP121" s="38">
        <f>IF(AA121=0,0,IF(CONFIGURACAO!$C$46="SIM",(IF(AA121&gt;CONFIGURACAO!$C$47,CONFIGURACAO!$C$47*CONFIGURACAO!$C$35,AA121*CONFIGURACAO!$C$35)),'PI AREA  P100'!AA121*CONFIGURACAO!$C$35))</f>
        <v>0</v>
      </c>
      <c r="AQ121" s="38">
        <f>IF(AB121=0,0,IF(CONFIGURACAO!$C$44="SIM",(IF(AB121&gt;CONFIGURACAO!$C$45,CONFIGURACAO!$C$45*CONFIGURACAO!$C$36,AB121*CONFIGURACAO!$C$36)),'PI AREA  P100'!AB121*CONFIGURACAO!$C$36))</f>
        <v>0</v>
      </c>
      <c r="AR121" s="38">
        <f t="shared" si="41"/>
        <v>1210</v>
      </c>
      <c r="AS121" s="68">
        <f>IF(AR121="","",$AR121-(($AS$2/CONFIGURACAO!$C$6)*$M121))</f>
        <v>910</v>
      </c>
      <c r="AT121" s="73">
        <f t="shared" si="23"/>
        <v>3</v>
      </c>
      <c r="AU121" s="75">
        <f>IF(AR121="","",$AR121-(($AU$2/CONFIGURACAO!$C$6)*$M121))</f>
        <v>710</v>
      </c>
      <c r="AV121" s="76">
        <f t="shared" si="24"/>
        <v>4</v>
      </c>
      <c r="AW121" s="74">
        <f>IF(AR121="","",$AR121-(($AW$2/CONFIGURACAO!$C$6)*$M121))</f>
        <v>510</v>
      </c>
      <c r="AX121" s="72">
        <f t="shared" si="25"/>
        <v>5</v>
      </c>
      <c r="AZ121" s="39">
        <f t="shared" si="26"/>
        <v>0.1022019882932268</v>
      </c>
      <c r="BA121" s="146">
        <f t="shared" si="27"/>
        <v>27</v>
      </c>
      <c r="BB121" s="146">
        <f t="shared" si="28"/>
        <v>229</v>
      </c>
      <c r="BC121" s="32">
        <f t="shared" si="29"/>
        <v>348</v>
      </c>
      <c r="BD121" s="148"/>
      <c r="BE121" s="40">
        <f t="shared" si="30"/>
        <v>0</v>
      </c>
      <c r="BF121" s="40">
        <f t="shared" si="31"/>
        <v>0.11574074074074073</v>
      </c>
      <c r="BG121" s="40">
        <f t="shared" si="32"/>
        <v>0.17985611510791369</v>
      </c>
      <c r="BH121" s="40">
        <f t="shared" si="33"/>
        <v>0.44462409054163304</v>
      </c>
      <c r="BI121" s="40">
        <f t="shared" si="34"/>
        <v>0.53304904051172708</v>
      </c>
      <c r="BJ121" s="40">
        <f t="shared" si="35"/>
        <v>9.2421441774491686E-2</v>
      </c>
      <c r="BK121" s="40">
        <f t="shared" si="36"/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 s="42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</row>
    <row r="122" spans="1:124" s="32" customFormat="1" x14ac:dyDescent="0.2">
      <c r="A122" s="124" t="str">
        <f>CONFIGURACAO!$C$4</f>
        <v>AREA 21</v>
      </c>
      <c r="B122" s="125">
        <v>120</v>
      </c>
      <c r="C122" s="249" t="s">
        <v>285</v>
      </c>
      <c r="D122" s="126">
        <f t="shared" si="37"/>
        <v>11</v>
      </c>
      <c r="E122" s="250" t="s">
        <v>457</v>
      </c>
      <c r="F122" s="250">
        <v>1</v>
      </c>
      <c r="G122" s="250">
        <v>1</v>
      </c>
      <c r="H122" s="250">
        <v>1</v>
      </c>
      <c r="I122" s="250">
        <v>1</v>
      </c>
      <c r="J122" s="87"/>
      <c r="K122" s="94"/>
      <c r="L122" s="94"/>
      <c r="M122" s="154">
        <f t="shared" si="38"/>
        <v>4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139">
        <f t="shared" si="21"/>
        <v>2</v>
      </c>
      <c r="AD122" s="140">
        <f t="shared" si="22"/>
        <v>2</v>
      </c>
      <c r="AE122" s="141">
        <f t="shared" si="39"/>
        <v>0</v>
      </c>
      <c r="AF122" s="142">
        <f t="shared" si="40"/>
        <v>0</v>
      </c>
      <c r="AG122" s="278"/>
      <c r="AI122" s="37">
        <f>IFERROR(IF(M122&gt;0,(N122*CONFIGURACAO!$C$20)+(O122*CONFIGURACAO!$C$21)+(P122*CONFIGURACAO!$C$22)+(Q122*CONFIGURACAO!$C$23)+(R122*CONFIGURACAO!$C$24),""),"")</f>
        <v>220</v>
      </c>
      <c r="AJ122" s="38">
        <f>IF(S122=0,0,IF(CONFIGURACAO!$C$15="SIM",(IF(S122&gt;CONFIGURACAO!$C$16,CONFIGURACAO!$C$16*CONFIGURACAO!$C$25,S122*CONFIGURACAO!$C$25)),'PI AREA  P100'!S122*CONFIGURACAO!$C$25))</f>
        <v>0</v>
      </c>
      <c r="AK122" s="38">
        <f>IF(T122=0,0,IF(CONFIGURACAO!$C$17="SIM",(IF(T122&gt;CONFIGURACAO!$C$18,CONFIGURACAO!$C$18*CONFIGURACAO!$C$26,T122*CONFIGURACAO!$C$26)),'PI AREA  P100'!T122*CONFIGURACAO!$C$26))</f>
        <v>0</v>
      </c>
      <c r="AL122" s="38">
        <f>IFERROR(IF(M122&gt;0,(U122*CONFIGURACAO!$C$29)+(V122*CONFIGURACAO!$C$30),""),"")</f>
        <v>0</v>
      </c>
      <c r="AM122" s="38">
        <f>IF(W122=0,0,IF(CONFIGURACAO!$C$41="SIM",(IF(W122&gt;CONFIGURACAO!$C$41,CONFIGURACAO!$C$41*CONFIGURACAO!$C$31,W122*CONFIGURACAO!$C$31)),'PI AREA  P100'!W122*CONFIGURACAO!$C$31))</f>
        <v>0</v>
      </c>
      <c r="AN122" s="38">
        <f>IF(X122=0,0,IF(CONFIGURACAO!$C$39="SIM",(IF(X122&gt;CONFIGURACAO!$C$40,CONFIGURACAO!$C$40*CONFIGURACAO!$C$32,X122*CONFIGURACAO!$C$32)),'PI AREA  P100'!X122*CONFIGURACAO!$C$32))</f>
        <v>0</v>
      </c>
      <c r="AO122" s="38">
        <f>IFERROR(IF(M122&gt;0,(Y122*CONFIGURACAO!$C$33)+(Z122*CONFIGURACAO!$C$34)+(AA122*CONFIGURACAO!$C$35)+(AB122*CONFIGURACAO!$C$36),""),"")</f>
        <v>0</v>
      </c>
      <c r="AP122" s="38">
        <f>IF(AA122=0,0,IF(CONFIGURACAO!$C$46="SIM",(IF(AA122&gt;CONFIGURACAO!$C$47,CONFIGURACAO!$C$47*CONFIGURACAO!$C$35,AA122*CONFIGURACAO!$C$35)),'PI AREA  P100'!AA122*CONFIGURACAO!$C$35))</f>
        <v>0</v>
      </c>
      <c r="AQ122" s="38">
        <f>IF(AB122=0,0,IF(CONFIGURACAO!$C$44="SIM",(IF(AB122&gt;CONFIGURACAO!$C$45,CONFIGURACAO!$C$45*CONFIGURACAO!$C$36,AB122*CONFIGURACAO!$C$36)),'PI AREA  P100'!AB122*CONFIGURACAO!$C$36))</f>
        <v>0</v>
      </c>
      <c r="AR122" s="38">
        <f t="shared" si="41"/>
        <v>220</v>
      </c>
      <c r="AS122" s="68">
        <f>IF(AR122="","",$AR122-(($AS$2/CONFIGURACAO!$C$6)*$M122))</f>
        <v>-80</v>
      </c>
      <c r="AT122" s="73" t="str">
        <f t="shared" si="23"/>
        <v>NAO</v>
      </c>
      <c r="AU122" s="75">
        <f>IF(AR122="","",$AR122-(($AU$2/CONFIGURACAO!$C$6)*$M122))</f>
        <v>-280</v>
      </c>
      <c r="AV122" s="76" t="str">
        <f t="shared" si="24"/>
        <v>NAO</v>
      </c>
      <c r="AW122" s="74">
        <f>IF(AR122="","",$AR122-(($AW$2/CONFIGURACAO!$C$6)*$M122))</f>
        <v>-480</v>
      </c>
      <c r="AX122" s="72" t="str">
        <f t="shared" si="25"/>
        <v>NAO</v>
      </c>
      <c r="AZ122" s="39">
        <f t="shared" si="26"/>
        <v>1.8582179689677601E-2</v>
      </c>
      <c r="BA122" s="146">
        <f t="shared" si="27"/>
        <v>3</v>
      </c>
      <c r="BB122" s="146">
        <f t="shared" si="28"/>
        <v>968</v>
      </c>
      <c r="BC122" s="32">
        <f t="shared" si="29"/>
        <v>936</v>
      </c>
      <c r="BD122" s="148"/>
      <c r="BE122" s="40">
        <f t="shared" si="30"/>
        <v>3.7257824143070044E-2</v>
      </c>
      <c r="BF122" s="40">
        <f t="shared" si="31"/>
        <v>3.8580246913580245E-2</v>
      </c>
      <c r="BG122" s="40">
        <f t="shared" si="32"/>
        <v>0</v>
      </c>
      <c r="BH122" s="40">
        <f t="shared" si="33"/>
        <v>4.042037186742118E-2</v>
      </c>
      <c r="BI122" s="40">
        <f t="shared" si="34"/>
        <v>0</v>
      </c>
      <c r="BJ122" s="40">
        <f t="shared" si="35"/>
        <v>0</v>
      </c>
      <c r="BK122" s="40">
        <f t="shared" si="36"/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 s="4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</row>
    <row r="123" spans="1:124" s="32" customFormat="1" x14ac:dyDescent="0.2">
      <c r="A123" s="124" t="str">
        <f>CONFIGURACAO!$C$4</f>
        <v>AREA 21</v>
      </c>
      <c r="B123" s="125">
        <v>121</v>
      </c>
      <c r="C123" s="249" t="s">
        <v>285</v>
      </c>
      <c r="D123" s="126">
        <f t="shared" si="37"/>
        <v>12</v>
      </c>
      <c r="E123" s="250" t="s">
        <v>458</v>
      </c>
      <c r="F123" s="250">
        <v>1</v>
      </c>
      <c r="G123" s="250">
        <v>1</v>
      </c>
      <c r="H123" s="250">
        <v>1</v>
      </c>
      <c r="I123" s="250">
        <v>1</v>
      </c>
      <c r="J123" s="87"/>
      <c r="K123" s="94"/>
      <c r="L123" s="94"/>
      <c r="M123" s="154">
        <f t="shared" si="38"/>
        <v>4</v>
      </c>
      <c r="N123">
        <v>3</v>
      </c>
      <c r="O123">
        <v>1</v>
      </c>
      <c r="P123">
        <v>6</v>
      </c>
      <c r="Q123">
        <v>5</v>
      </c>
      <c r="R123">
        <v>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139">
        <f t="shared" si="21"/>
        <v>4</v>
      </c>
      <c r="AD123" s="140">
        <f t="shared" si="22"/>
        <v>10</v>
      </c>
      <c r="AE123" s="141">
        <f t="shared" si="39"/>
        <v>0</v>
      </c>
      <c r="AF123" s="142">
        <f t="shared" si="40"/>
        <v>0</v>
      </c>
      <c r="AG123" s="278"/>
      <c r="AI123" s="37">
        <f>IFERROR(IF(M123&gt;0,(N123*CONFIGURACAO!$C$20)+(O123*CONFIGURACAO!$C$21)+(P123*CONFIGURACAO!$C$22)+(Q123*CONFIGURACAO!$C$23)+(R123*CONFIGURACAO!$C$24),""),"")</f>
        <v>980</v>
      </c>
      <c r="AJ123" s="38">
        <f>IF(S123=0,0,IF(CONFIGURACAO!$C$15="SIM",(IF(S123&gt;CONFIGURACAO!$C$16,CONFIGURACAO!$C$16*CONFIGURACAO!$C$25,S123*CONFIGURACAO!$C$25)),'PI AREA  P100'!S123*CONFIGURACAO!$C$25))</f>
        <v>0</v>
      </c>
      <c r="AK123" s="38">
        <f>IF(T123=0,0,IF(CONFIGURACAO!$C$17="SIM",(IF(T123&gt;CONFIGURACAO!$C$18,CONFIGURACAO!$C$18*CONFIGURACAO!$C$26,T123*CONFIGURACAO!$C$26)),'PI AREA  P100'!T123*CONFIGURACAO!$C$26))</f>
        <v>0</v>
      </c>
      <c r="AL123" s="38">
        <f>IFERROR(IF(M123&gt;0,(U123*CONFIGURACAO!$C$29)+(V123*CONFIGURACAO!$C$30),""),"")</f>
        <v>0</v>
      </c>
      <c r="AM123" s="38">
        <f>IF(W123=0,0,IF(CONFIGURACAO!$C$41="SIM",(IF(W123&gt;CONFIGURACAO!$C$41,CONFIGURACAO!$C$41*CONFIGURACAO!$C$31,W123*CONFIGURACAO!$C$31)),'PI AREA  P100'!W123*CONFIGURACAO!$C$31))</f>
        <v>0</v>
      </c>
      <c r="AN123" s="38">
        <f>IF(X123=0,0,IF(CONFIGURACAO!$C$39="SIM",(IF(X123&gt;CONFIGURACAO!$C$40,CONFIGURACAO!$C$40*CONFIGURACAO!$C$32,X123*CONFIGURACAO!$C$32)),'PI AREA  P100'!X123*CONFIGURACAO!$C$32))</f>
        <v>0</v>
      </c>
      <c r="AO123" s="38">
        <f>IFERROR(IF(M123&gt;0,(Y123*CONFIGURACAO!$C$33)+(Z123*CONFIGURACAO!$C$34)+(AA123*CONFIGURACAO!$C$35)+(AB123*CONFIGURACAO!$C$36),""),"")</f>
        <v>0</v>
      </c>
      <c r="AP123" s="38">
        <f>IF(AA123=0,0,IF(CONFIGURACAO!$C$46="SIM",(IF(AA123&gt;CONFIGURACAO!$C$47,CONFIGURACAO!$C$47*CONFIGURACAO!$C$35,AA123*CONFIGURACAO!$C$35)),'PI AREA  P100'!AA123*CONFIGURACAO!$C$35))</f>
        <v>0</v>
      </c>
      <c r="AQ123" s="38">
        <f>IF(AB123=0,0,IF(CONFIGURACAO!$C$44="SIM",(IF(AB123&gt;CONFIGURACAO!$C$45,CONFIGURACAO!$C$45*CONFIGURACAO!$C$36,AB123*CONFIGURACAO!$C$36)),'PI AREA  P100'!AB123*CONFIGURACAO!$C$36))</f>
        <v>0</v>
      </c>
      <c r="AR123" s="38">
        <f t="shared" si="41"/>
        <v>980</v>
      </c>
      <c r="AS123" s="68">
        <f>IF(AR123="","",$AR123-(($AS$2/CONFIGURACAO!$C$6)*$M123))</f>
        <v>680</v>
      </c>
      <c r="AT123" s="73">
        <f t="shared" si="23"/>
        <v>3</v>
      </c>
      <c r="AU123" s="75">
        <f>IF(AR123="","",$AR123-(($AU$2/CONFIGURACAO!$C$6)*$M123))</f>
        <v>480</v>
      </c>
      <c r="AV123" s="76">
        <f t="shared" si="24"/>
        <v>4</v>
      </c>
      <c r="AW123" s="74">
        <f>IF(AR123="","",$AR123-(($AW$2/CONFIGURACAO!$C$6)*$M123))</f>
        <v>280</v>
      </c>
      <c r="AX123" s="72">
        <f t="shared" si="25"/>
        <v>5</v>
      </c>
      <c r="AZ123" s="39">
        <f t="shared" si="26"/>
        <v>8.2775164072200216E-2</v>
      </c>
      <c r="BA123" s="146">
        <f t="shared" si="27"/>
        <v>17</v>
      </c>
      <c r="BB123" s="146">
        <f t="shared" si="28"/>
        <v>454</v>
      </c>
      <c r="BC123" s="32">
        <f t="shared" si="29"/>
        <v>441</v>
      </c>
      <c r="BD123" s="148"/>
      <c r="BE123" s="40">
        <f t="shared" si="30"/>
        <v>0.11177347242921014</v>
      </c>
      <c r="BF123" s="40">
        <f t="shared" si="31"/>
        <v>3.8580246913580245E-2</v>
      </c>
      <c r="BG123" s="40">
        <f t="shared" si="32"/>
        <v>0.1541623843782117</v>
      </c>
      <c r="BH123" s="40">
        <f t="shared" si="33"/>
        <v>0.20210185933710592</v>
      </c>
      <c r="BI123" s="40">
        <f t="shared" si="34"/>
        <v>0.21321961620469082</v>
      </c>
      <c r="BJ123" s="40">
        <f t="shared" si="35"/>
        <v>0</v>
      </c>
      <c r="BK123" s="40">
        <f t="shared" si="36"/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 s="42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</row>
    <row r="124" spans="1:124" s="32" customFormat="1" x14ac:dyDescent="0.2">
      <c r="A124" s="124" t="str">
        <f>CONFIGURACAO!$C$4</f>
        <v>AREA 21</v>
      </c>
      <c r="B124" s="125">
        <v>122</v>
      </c>
      <c r="C124" s="249" t="s">
        <v>285</v>
      </c>
      <c r="D124" s="126">
        <f t="shared" si="37"/>
        <v>13</v>
      </c>
      <c r="E124" s="250" t="s">
        <v>459</v>
      </c>
      <c r="F124" s="250">
        <v>1</v>
      </c>
      <c r="G124" s="250">
        <v>1</v>
      </c>
      <c r="H124" s="250">
        <v>1</v>
      </c>
      <c r="I124" s="250">
        <v>1</v>
      </c>
      <c r="J124" s="87"/>
      <c r="K124" s="94"/>
      <c r="L124" s="94"/>
      <c r="M124" s="154">
        <f t="shared" si="38"/>
        <v>4</v>
      </c>
      <c r="N124">
        <v>3</v>
      </c>
      <c r="O124">
        <v>3</v>
      </c>
      <c r="P124">
        <v>4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139">
        <f t="shared" si="21"/>
        <v>6</v>
      </c>
      <c r="AD124" s="140">
        <f t="shared" si="22"/>
        <v>10</v>
      </c>
      <c r="AE124" s="141">
        <f t="shared" si="39"/>
        <v>0</v>
      </c>
      <c r="AF124" s="142">
        <f t="shared" si="40"/>
        <v>0</v>
      </c>
      <c r="AG124" s="278"/>
      <c r="AI124" s="37">
        <f>IFERROR(IF(M124&gt;0,(N124*CONFIGURACAO!$C$20)+(O124*CONFIGURACAO!$C$21)+(P124*CONFIGURACAO!$C$22)+(Q124*CONFIGURACAO!$C$23)+(R124*CONFIGURACAO!$C$24),""),"")</f>
        <v>800</v>
      </c>
      <c r="AJ124" s="38">
        <f>IF(S124=0,0,IF(CONFIGURACAO!$C$15="SIM",(IF(S124&gt;CONFIGURACAO!$C$16,CONFIGURACAO!$C$16*CONFIGURACAO!$C$25,S124*CONFIGURACAO!$C$25)),'PI AREA  P100'!S124*CONFIGURACAO!$C$25))</f>
        <v>0</v>
      </c>
      <c r="AK124" s="38">
        <f>IF(T124=0,0,IF(CONFIGURACAO!$C$17="SIM",(IF(T124&gt;CONFIGURACAO!$C$18,CONFIGURACAO!$C$18*CONFIGURACAO!$C$26,T124*CONFIGURACAO!$C$26)),'PI AREA  P100'!T124*CONFIGURACAO!$C$26))</f>
        <v>0</v>
      </c>
      <c r="AL124" s="38">
        <f>IFERROR(IF(M124&gt;0,(U124*CONFIGURACAO!$C$29)+(V124*CONFIGURACAO!$C$30),""),"")</f>
        <v>0</v>
      </c>
      <c r="AM124" s="38">
        <f>IF(W124=0,0,IF(CONFIGURACAO!$C$41="SIM",(IF(W124&gt;CONFIGURACAO!$C$41,CONFIGURACAO!$C$41*CONFIGURACAO!$C$31,W124*CONFIGURACAO!$C$31)),'PI AREA  P100'!W124*CONFIGURACAO!$C$31))</f>
        <v>0</v>
      </c>
      <c r="AN124" s="38">
        <f>IF(X124=0,0,IF(CONFIGURACAO!$C$39="SIM",(IF(X124&gt;CONFIGURACAO!$C$40,CONFIGURACAO!$C$40*CONFIGURACAO!$C$32,X124*CONFIGURACAO!$C$32)),'PI AREA  P100'!X124*CONFIGURACAO!$C$32))</f>
        <v>0</v>
      </c>
      <c r="AO124" s="38">
        <f>IFERROR(IF(M124&gt;0,(Y124*CONFIGURACAO!$C$33)+(Z124*CONFIGURACAO!$C$34)+(AA124*CONFIGURACAO!$C$35)+(AB124*CONFIGURACAO!$C$36),""),"")</f>
        <v>0</v>
      </c>
      <c r="AP124" s="38">
        <f>IF(AA124=0,0,IF(CONFIGURACAO!$C$46="SIM",(IF(AA124&gt;CONFIGURACAO!$C$47,CONFIGURACAO!$C$47*CONFIGURACAO!$C$35,AA124*CONFIGURACAO!$C$35)),'PI AREA  P100'!AA124*CONFIGURACAO!$C$35))</f>
        <v>0</v>
      </c>
      <c r="AQ124" s="38">
        <f>IF(AB124=0,0,IF(CONFIGURACAO!$C$44="SIM",(IF(AB124&gt;CONFIGURACAO!$C$45,CONFIGURACAO!$C$45*CONFIGURACAO!$C$36,AB124*CONFIGURACAO!$C$36)),'PI AREA  P100'!AB124*CONFIGURACAO!$C$36))</f>
        <v>0</v>
      </c>
      <c r="AR124" s="38">
        <f t="shared" si="41"/>
        <v>800</v>
      </c>
      <c r="AS124" s="68">
        <f>IF(AR124="","",$AR124-(($AS$2/CONFIGURACAO!$C$6)*$M124))</f>
        <v>500</v>
      </c>
      <c r="AT124" s="73">
        <f t="shared" si="23"/>
        <v>3</v>
      </c>
      <c r="AU124" s="75">
        <f>IF(AR124="","",$AR124-(($AU$2/CONFIGURACAO!$C$6)*$M124))</f>
        <v>300</v>
      </c>
      <c r="AV124" s="76">
        <f t="shared" si="24"/>
        <v>4</v>
      </c>
      <c r="AW124" s="74">
        <f>IF(AR124="","",$AR124-(($AW$2/CONFIGURACAO!$C$6)*$M124))</f>
        <v>100</v>
      </c>
      <c r="AX124" s="72">
        <f t="shared" si="25"/>
        <v>5</v>
      </c>
      <c r="AZ124" s="39">
        <f t="shared" si="26"/>
        <v>6.7571562507918542E-2</v>
      </c>
      <c r="BA124" s="146">
        <f t="shared" si="27"/>
        <v>11</v>
      </c>
      <c r="BB124" s="146">
        <f t="shared" si="28"/>
        <v>663</v>
      </c>
      <c r="BC124" s="32">
        <f t="shared" si="29"/>
        <v>553</v>
      </c>
      <c r="BD124" s="148"/>
      <c r="BE124" s="40">
        <f t="shared" si="30"/>
        <v>0.11177347242921014</v>
      </c>
      <c r="BF124" s="40">
        <f t="shared" si="31"/>
        <v>0.11574074074074073</v>
      </c>
      <c r="BG124" s="40">
        <f t="shared" si="32"/>
        <v>0.10277492291880781</v>
      </c>
      <c r="BH124" s="40">
        <f t="shared" si="33"/>
        <v>0</v>
      </c>
      <c r="BI124" s="40">
        <f t="shared" si="34"/>
        <v>0.10660980810234541</v>
      </c>
      <c r="BJ124" s="40">
        <f t="shared" si="35"/>
        <v>0</v>
      </c>
      <c r="BK124" s="40">
        <f t="shared" si="36"/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 s="42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</row>
    <row r="125" spans="1:124" s="32" customFormat="1" x14ac:dyDescent="0.2">
      <c r="A125" s="124" t="str">
        <f>CONFIGURACAO!$C$4</f>
        <v>AREA 21</v>
      </c>
      <c r="B125" s="125">
        <v>123</v>
      </c>
      <c r="C125" s="249" t="s">
        <v>285</v>
      </c>
      <c r="D125" s="126">
        <f t="shared" si="37"/>
        <v>14</v>
      </c>
      <c r="E125" s="250" t="s">
        <v>460</v>
      </c>
      <c r="F125" s="250">
        <v>1</v>
      </c>
      <c r="G125" s="250">
        <v>1</v>
      </c>
      <c r="H125" s="250">
        <v>1</v>
      </c>
      <c r="I125" s="250">
        <v>1</v>
      </c>
      <c r="J125" s="87"/>
      <c r="K125" s="94"/>
      <c r="L125" s="94"/>
      <c r="M125" s="154">
        <f t="shared" si="38"/>
        <v>4</v>
      </c>
      <c r="N125">
        <v>1</v>
      </c>
      <c r="O125">
        <v>2</v>
      </c>
      <c r="P125">
        <v>10</v>
      </c>
      <c r="Q125">
        <v>5</v>
      </c>
      <c r="R125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139">
        <f t="shared" si="21"/>
        <v>3</v>
      </c>
      <c r="AD125" s="140">
        <f t="shared" si="22"/>
        <v>13</v>
      </c>
      <c r="AE125" s="141">
        <f t="shared" si="39"/>
        <v>0</v>
      </c>
      <c r="AF125" s="142">
        <f t="shared" si="40"/>
        <v>0</v>
      </c>
      <c r="AG125" s="278"/>
      <c r="AI125" s="37">
        <f>IFERROR(IF(M125&gt;0,(N125*CONFIGURACAO!$C$20)+(O125*CONFIGURACAO!$C$21)+(P125*CONFIGURACAO!$C$22)+(Q125*CONFIGURACAO!$C$23)+(R125*CONFIGURACAO!$C$24),""),"")</f>
        <v>1060</v>
      </c>
      <c r="AJ125" s="38">
        <f>IF(S125=0,0,IF(CONFIGURACAO!$C$15="SIM",(IF(S125&gt;CONFIGURACAO!$C$16,CONFIGURACAO!$C$16*CONFIGURACAO!$C$25,S125*CONFIGURACAO!$C$25)),'PI AREA  P100'!S125*CONFIGURACAO!$C$25))</f>
        <v>10</v>
      </c>
      <c r="AK125" s="38">
        <f>IF(T125=0,0,IF(CONFIGURACAO!$C$17="SIM",(IF(T125&gt;CONFIGURACAO!$C$18,CONFIGURACAO!$C$18*CONFIGURACAO!$C$26,T125*CONFIGURACAO!$C$26)),'PI AREA  P100'!T125*CONFIGURACAO!$C$26))</f>
        <v>5</v>
      </c>
      <c r="AL125" s="38">
        <f>IFERROR(IF(M125&gt;0,(U125*CONFIGURACAO!$C$29)+(V125*CONFIGURACAO!$C$30),""),"")</f>
        <v>0</v>
      </c>
      <c r="AM125" s="38">
        <f>IF(W125=0,0,IF(CONFIGURACAO!$C$41="SIM",(IF(W125&gt;CONFIGURACAO!$C$41,CONFIGURACAO!$C$41*CONFIGURACAO!$C$31,W125*CONFIGURACAO!$C$31)),'PI AREA  P100'!W125*CONFIGURACAO!$C$31))</f>
        <v>0</v>
      </c>
      <c r="AN125" s="38">
        <f>IF(X125=0,0,IF(CONFIGURACAO!$C$39="SIM",(IF(X125&gt;CONFIGURACAO!$C$40,CONFIGURACAO!$C$40*CONFIGURACAO!$C$32,X125*CONFIGURACAO!$C$32)),'PI AREA  P100'!X125*CONFIGURACAO!$C$32))</f>
        <v>0</v>
      </c>
      <c r="AO125" s="38">
        <f>IFERROR(IF(M125&gt;0,(Y125*CONFIGURACAO!$C$33)+(Z125*CONFIGURACAO!$C$34)+(AA125*CONFIGURACAO!$C$35)+(AB125*CONFIGURACAO!$C$36),""),"")</f>
        <v>0</v>
      </c>
      <c r="AP125" s="38">
        <f>IF(AA125=0,0,IF(CONFIGURACAO!$C$46="SIM",(IF(AA125&gt;CONFIGURACAO!$C$47,CONFIGURACAO!$C$47*CONFIGURACAO!$C$35,AA125*CONFIGURACAO!$C$35)),'PI AREA  P100'!AA125*CONFIGURACAO!$C$35))</f>
        <v>0</v>
      </c>
      <c r="AQ125" s="38">
        <f>IF(AB125=0,0,IF(CONFIGURACAO!$C$44="SIM",(IF(AB125&gt;CONFIGURACAO!$C$45,CONFIGURACAO!$C$45*CONFIGURACAO!$C$36,AB125*CONFIGURACAO!$C$36)),'PI AREA  P100'!AB125*CONFIGURACAO!$C$36))</f>
        <v>0</v>
      </c>
      <c r="AR125" s="38">
        <f t="shared" si="41"/>
        <v>1075</v>
      </c>
      <c r="AS125" s="68">
        <f>IF(AR125="","",$AR125-(($AS$2/CONFIGURACAO!$C$6)*$M125))</f>
        <v>775</v>
      </c>
      <c r="AT125" s="73">
        <f t="shared" si="23"/>
        <v>3</v>
      </c>
      <c r="AU125" s="75">
        <f>IF(AR125="","",$AR125-(($AU$2/CONFIGURACAO!$C$6)*$M125))</f>
        <v>575</v>
      </c>
      <c r="AV125" s="76">
        <f t="shared" si="24"/>
        <v>4</v>
      </c>
      <c r="AW125" s="74">
        <f>IF(AR125="","",$AR125-(($AW$2/CONFIGURACAO!$C$6)*$M125))</f>
        <v>375</v>
      </c>
      <c r="AX125" s="72">
        <f t="shared" si="25"/>
        <v>5</v>
      </c>
      <c r="AZ125" s="39">
        <f t="shared" si="26"/>
        <v>9.0799287120015545E-2</v>
      </c>
      <c r="BA125" s="146">
        <f t="shared" si="27"/>
        <v>20</v>
      </c>
      <c r="BB125" s="146">
        <f t="shared" si="28"/>
        <v>375</v>
      </c>
      <c r="BC125" s="32">
        <f t="shared" si="29"/>
        <v>408</v>
      </c>
      <c r="BD125" s="148"/>
      <c r="BE125" s="40">
        <f t="shared" si="30"/>
        <v>3.7257824143070044E-2</v>
      </c>
      <c r="BF125" s="40">
        <f t="shared" si="31"/>
        <v>7.716049382716049E-2</v>
      </c>
      <c r="BG125" s="40">
        <f t="shared" si="32"/>
        <v>0.25693730729701952</v>
      </c>
      <c r="BH125" s="40">
        <f t="shared" si="33"/>
        <v>0.20210185933710592</v>
      </c>
      <c r="BI125" s="40">
        <f t="shared" si="34"/>
        <v>0</v>
      </c>
      <c r="BJ125" s="40">
        <f t="shared" si="35"/>
        <v>9.2421441774491686E-2</v>
      </c>
      <c r="BK125" s="40">
        <f t="shared" si="36"/>
        <v>0.16051364365971107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 s="42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</row>
    <row r="126" spans="1:124" s="32" customFormat="1" x14ac:dyDescent="0.2">
      <c r="A126" s="124" t="str">
        <f>CONFIGURACAO!$C$4</f>
        <v>AREA 21</v>
      </c>
      <c r="B126" s="125">
        <v>124</v>
      </c>
      <c r="C126" s="249" t="s">
        <v>285</v>
      </c>
      <c r="D126" s="126">
        <f t="shared" si="37"/>
        <v>15</v>
      </c>
      <c r="E126" s="250" t="s">
        <v>461</v>
      </c>
      <c r="F126" s="250">
        <v>1</v>
      </c>
      <c r="G126" s="250">
        <v>1</v>
      </c>
      <c r="H126" s="250">
        <v>0</v>
      </c>
      <c r="I126" s="250">
        <v>0</v>
      </c>
      <c r="J126" s="87"/>
      <c r="K126" s="94"/>
      <c r="L126" s="94"/>
      <c r="M126" s="154">
        <f t="shared" si="38"/>
        <v>2</v>
      </c>
      <c r="N126">
        <v>5</v>
      </c>
      <c r="O126">
        <v>4</v>
      </c>
      <c r="P126">
        <v>0</v>
      </c>
      <c r="Q126">
        <v>2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s="139">
        <f t="shared" si="21"/>
        <v>9</v>
      </c>
      <c r="AD126" s="140">
        <f t="shared" si="22"/>
        <v>9</v>
      </c>
      <c r="AE126" s="141">
        <f t="shared" si="39"/>
        <v>0</v>
      </c>
      <c r="AF126" s="142">
        <f t="shared" si="40"/>
        <v>0</v>
      </c>
      <c r="AG126" s="278"/>
      <c r="AI126" s="37">
        <f>IFERROR(IF(M126&gt;0,(N126*CONFIGURACAO!$C$20)+(O126*CONFIGURACAO!$C$21)+(P126*CONFIGURACAO!$C$22)+(Q126*CONFIGURACAO!$C$23)+(R126*CONFIGURACAO!$C$24),""),"")</f>
        <v>900</v>
      </c>
      <c r="AJ126" s="38">
        <f>IF(S126=0,0,IF(CONFIGURACAO!$C$15="SIM",(IF(S126&gt;CONFIGURACAO!$C$16,CONFIGURACAO!$C$16*CONFIGURACAO!$C$25,S126*CONFIGURACAO!$C$25)),'PI AREA  P100'!S126*CONFIGURACAO!$C$25))</f>
        <v>0</v>
      </c>
      <c r="AK126" s="38">
        <f>IF(T126=0,0,IF(CONFIGURACAO!$C$17="SIM",(IF(T126&gt;CONFIGURACAO!$C$18,CONFIGURACAO!$C$18*CONFIGURACAO!$C$26,T126*CONFIGURACAO!$C$26)),'PI AREA  P100'!T126*CONFIGURACAO!$C$26))</f>
        <v>5</v>
      </c>
      <c r="AL126" s="38">
        <f>IFERROR(IF(M126&gt;0,(U126*CONFIGURACAO!$C$29)+(V126*CONFIGURACAO!$C$30),""),"")</f>
        <v>0</v>
      </c>
      <c r="AM126" s="38">
        <f>IF(W126=0,0,IF(CONFIGURACAO!$C$41="SIM",(IF(W126&gt;CONFIGURACAO!$C$41,CONFIGURACAO!$C$41*CONFIGURACAO!$C$31,W126*CONFIGURACAO!$C$31)),'PI AREA  P100'!W126*CONFIGURACAO!$C$31))</f>
        <v>0</v>
      </c>
      <c r="AN126" s="38">
        <f>IF(X126=0,0,IF(CONFIGURACAO!$C$39="SIM",(IF(X126&gt;CONFIGURACAO!$C$40,CONFIGURACAO!$C$40*CONFIGURACAO!$C$32,X126*CONFIGURACAO!$C$32)),'PI AREA  P100'!X126*CONFIGURACAO!$C$32))</f>
        <v>0</v>
      </c>
      <c r="AO126" s="38">
        <f>IFERROR(IF(M126&gt;0,(Y126*CONFIGURACAO!$C$33)+(Z126*CONFIGURACAO!$C$34)+(AA126*CONFIGURACAO!$C$35)+(AB126*CONFIGURACAO!$C$36),""),"")</f>
        <v>0</v>
      </c>
      <c r="AP126" s="38">
        <f>IF(AA126=0,0,IF(CONFIGURACAO!$C$46="SIM",(IF(AA126&gt;CONFIGURACAO!$C$47,CONFIGURACAO!$C$47*CONFIGURACAO!$C$35,AA126*CONFIGURACAO!$C$35)),'PI AREA  P100'!AA126*CONFIGURACAO!$C$35))</f>
        <v>0</v>
      </c>
      <c r="AQ126" s="38">
        <f>IF(AB126=0,0,IF(CONFIGURACAO!$C$44="SIM",(IF(AB126&gt;CONFIGURACAO!$C$45,CONFIGURACAO!$C$45*CONFIGURACAO!$C$36,AB126*CONFIGURACAO!$C$36)),'PI AREA  P100'!AB126*CONFIGURACAO!$C$36))</f>
        <v>0</v>
      </c>
      <c r="AR126" s="38">
        <f t="shared" si="41"/>
        <v>905</v>
      </c>
      <c r="AS126" s="68">
        <f>IF(AR126="","",$AR126-(($AS$2/CONFIGURACAO!$C$6)*$M126))</f>
        <v>755</v>
      </c>
      <c r="AT126" s="73">
        <f t="shared" si="23"/>
        <v>3</v>
      </c>
      <c r="AU126" s="75">
        <f>IF(AR126="","",$AR126-(($AU$2/CONFIGURACAO!$C$6)*$M126))</f>
        <v>655</v>
      </c>
      <c r="AV126" s="76">
        <f t="shared" si="24"/>
        <v>4</v>
      </c>
      <c r="AW126" s="74">
        <f>IF(AR126="","",$AR126-(($AW$2/CONFIGURACAO!$C$6)*$M126))</f>
        <v>555</v>
      </c>
      <c r="AX126" s="72">
        <f t="shared" si="25"/>
        <v>5</v>
      </c>
      <c r="AZ126" s="39">
        <f t="shared" si="26"/>
        <v>7.6440330087082856E-2</v>
      </c>
      <c r="BA126" s="146">
        <f t="shared" si="27"/>
        <v>12</v>
      </c>
      <c r="BB126" s="146">
        <f t="shared" si="28"/>
        <v>629</v>
      </c>
      <c r="BC126" s="32">
        <f t="shared" si="29"/>
        <v>491</v>
      </c>
      <c r="BD126" s="148"/>
      <c r="BE126" s="40">
        <f t="shared" si="30"/>
        <v>0.18628912071535023</v>
      </c>
      <c r="BF126" s="40">
        <f t="shared" si="31"/>
        <v>0.15432098765432098</v>
      </c>
      <c r="BG126" s="40">
        <f t="shared" si="32"/>
        <v>0</v>
      </c>
      <c r="BH126" s="40">
        <f t="shared" si="33"/>
        <v>8.084074373484236E-2</v>
      </c>
      <c r="BI126" s="40">
        <f t="shared" si="34"/>
        <v>0</v>
      </c>
      <c r="BJ126" s="40">
        <f t="shared" si="35"/>
        <v>0</v>
      </c>
      <c r="BK126" s="40">
        <f t="shared" si="36"/>
        <v>0.16051364365971107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 s="42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</row>
    <row r="127" spans="1:124" s="32" customFormat="1" x14ac:dyDescent="0.2">
      <c r="A127" s="124" t="str">
        <f>CONFIGURACAO!$C$4</f>
        <v>AREA 21</v>
      </c>
      <c r="B127" s="125">
        <v>125</v>
      </c>
      <c r="C127" s="249" t="s">
        <v>285</v>
      </c>
      <c r="D127" s="126">
        <f t="shared" si="37"/>
        <v>16</v>
      </c>
      <c r="E127" s="250" t="s">
        <v>462</v>
      </c>
      <c r="F127" s="250">
        <v>1</v>
      </c>
      <c r="G127" s="250">
        <v>1</v>
      </c>
      <c r="H127" s="250">
        <v>1</v>
      </c>
      <c r="I127" s="250">
        <v>0</v>
      </c>
      <c r="J127" s="87"/>
      <c r="K127" s="94"/>
      <c r="L127" s="94"/>
      <c r="M127" s="154">
        <f t="shared" si="38"/>
        <v>3</v>
      </c>
      <c r="N127">
        <v>1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s="139">
        <f t="shared" si="21"/>
        <v>1</v>
      </c>
      <c r="AD127" s="140">
        <f t="shared" si="22"/>
        <v>2</v>
      </c>
      <c r="AE127" s="141">
        <f t="shared" si="39"/>
        <v>0</v>
      </c>
      <c r="AF127" s="142">
        <f t="shared" si="40"/>
        <v>0</v>
      </c>
      <c r="AG127" s="278"/>
      <c r="AI127" s="37">
        <f>IFERROR(IF(M127&gt;0,(N127*CONFIGURACAO!$C$20)+(O127*CONFIGURACAO!$C$21)+(P127*CONFIGURACAO!$C$22)+(Q127*CONFIGURACAO!$C$23)+(R127*CONFIGURACAO!$C$24),""),"")</f>
        <v>160</v>
      </c>
      <c r="AJ127" s="38">
        <f>IF(S127=0,0,IF(CONFIGURACAO!$C$15="SIM",(IF(S127&gt;CONFIGURACAO!$C$16,CONFIGURACAO!$C$16*CONFIGURACAO!$C$25,S127*CONFIGURACAO!$C$25)),'PI AREA  P100'!S127*CONFIGURACAO!$C$25))</f>
        <v>0</v>
      </c>
      <c r="AK127" s="38">
        <f>IF(T127=0,0,IF(CONFIGURACAO!$C$17="SIM",(IF(T127&gt;CONFIGURACAO!$C$18,CONFIGURACAO!$C$18*CONFIGURACAO!$C$26,T127*CONFIGURACAO!$C$26)),'PI AREA  P100'!T127*CONFIGURACAO!$C$26))</f>
        <v>5</v>
      </c>
      <c r="AL127" s="38">
        <f>IFERROR(IF(M127&gt;0,(U127*CONFIGURACAO!$C$29)+(V127*CONFIGURACAO!$C$30),""),"")</f>
        <v>0</v>
      </c>
      <c r="AM127" s="38">
        <f>IF(W127=0,0,IF(CONFIGURACAO!$C$41="SIM",(IF(W127&gt;CONFIGURACAO!$C$41,CONFIGURACAO!$C$41*CONFIGURACAO!$C$31,W127*CONFIGURACAO!$C$31)),'PI AREA  P100'!W127*CONFIGURACAO!$C$31))</f>
        <v>0</v>
      </c>
      <c r="AN127" s="38">
        <f>IF(X127=0,0,IF(CONFIGURACAO!$C$39="SIM",(IF(X127&gt;CONFIGURACAO!$C$40,CONFIGURACAO!$C$40*CONFIGURACAO!$C$32,X127*CONFIGURACAO!$C$32)),'PI AREA  P100'!X127*CONFIGURACAO!$C$32))</f>
        <v>0</v>
      </c>
      <c r="AO127" s="38">
        <f>IFERROR(IF(M127&gt;0,(Y127*CONFIGURACAO!$C$33)+(Z127*CONFIGURACAO!$C$34)+(AA127*CONFIGURACAO!$C$35)+(AB127*CONFIGURACAO!$C$36),""),"")</f>
        <v>0</v>
      </c>
      <c r="AP127" s="38">
        <f>IF(AA127=0,0,IF(CONFIGURACAO!$C$46="SIM",(IF(AA127&gt;CONFIGURACAO!$C$47,CONFIGURACAO!$C$47*CONFIGURACAO!$C$35,AA127*CONFIGURACAO!$C$35)),'PI AREA  P100'!AA127*CONFIGURACAO!$C$35))</f>
        <v>0</v>
      </c>
      <c r="AQ127" s="38">
        <f>IF(AB127=0,0,IF(CONFIGURACAO!$C$44="SIM",(IF(AB127&gt;CONFIGURACAO!$C$45,CONFIGURACAO!$C$45*CONFIGURACAO!$C$36,AB127*CONFIGURACAO!$C$36)),'PI AREA  P100'!AB127*CONFIGURACAO!$C$36))</f>
        <v>0</v>
      </c>
      <c r="AR127" s="38">
        <f t="shared" si="41"/>
        <v>165</v>
      </c>
      <c r="AS127" s="68">
        <f>IF(AR127="","",$AR127-(($AS$2/CONFIGURACAO!$C$6)*$M127))</f>
        <v>-60</v>
      </c>
      <c r="AT127" s="73" t="str">
        <f t="shared" si="23"/>
        <v>NAO</v>
      </c>
      <c r="AU127" s="75">
        <f>IF(AR127="","",$AR127-(($AU$2/CONFIGURACAO!$C$6)*$M127))</f>
        <v>-210</v>
      </c>
      <c r="AV127" s="76" t="str">
        <f t="shared" si="24"/>
        <v>NAO</v>
      </c>
      <c r="AW127" s="74">
        <f>IF(AR127="","",$AR127-(($AW$2/CONFIGURACAO!$C$6)*$M127))</f>
        <v>-360</v>
      </c>
      <c r="AX127" s="72" t="str">
        <f t="shared" si="25"/>
        <v>NAO</v>
      </c>
      <c r="AZ127" s="39">
        <f t="shared" si="26"/>
        <v>1.39366347672582E-2</v>
      </c>
      <c r="BA127" s="146">
        <f t="shared" si="27"/>
        <v>3</v>
      </c>
      <c r="BB127" s="146">
        <f t="shared" si="28"/>
        <v>968</v>
      </c>
      <c r="BC127" s="32">
        <f t="shared" si="29"/>
        <v>996</v>
      </c>
      <c r="BD127" s="148"/>
      <c r="BE127" s="40">
        <f t="shared" si="30"/>
        <v>3.7257824143070044E-2</v>
      </c>
      <c r="BF127" s="40">
        <f t="shared" si="31"/>
        <v>0</v>
      </c>
      <c r="BG127" s="40">
        <f t="shared" si="32"/>
        <v>2.5693730729701953E-2</v>
      </c>
      <c r="BH127" s="40">
        <f t="shared" si="33"/>
        <v>0</v>
      </c>
      <c r="BI127" s="40">
        <f t="shared" si="34"/>
        <v>0</v>
      </c>
      <c r="BJ127" s="40">
        <f t="shared" si="35"/>
        <v>0</v>
      </c>
      <c r="BK127" s="40">
        <f t="shared" si="36"/>
        <v>0.16051364365971107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 s="42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</row>
    <row r="128" spans="1:124" s="32" customFormat="1" x14ac:dyDescent="0.2">
      <c r="A128" s="124" t="str">
        <f>CONFIGURACAO!$C$4</f>
        <v>AREA 21</v>
      </c>
      <c r="B128" s="125">
        <v>126</v>
      </c>
      <c r="C128" s="249" t="s">
        <v>285</v>
      </c>
      <c r="D128" s="126">
        <f t="shared" si="37"/>
        <v>17</v>
      </c>
      <c r="E128" s="250" t="s">
        <v>463</v>
      </c>
      <c r="F128" s="250">
        <v>1</v>
      </c>
      <c r="G128" s="250">
        <v>1</v>
      </c>
      <c r="H128" s="250">
        <v>1</v>
      </c>
      <c r="I128" s="250">
        <v>1</v>
      </c>
      <c r="J128" s="87"/>
      <c r="K128" s="94"/>
      <c r="L128" s="94"/>
      <c r="M128" s="154">
        <f t="shared" si="38"/>
        <v>4</v>
      </c>
      <c r="N128">
        <v>4</v>
      </c>
      <c r="O128">
        <v>7</v>
      </c>
      <c r="P128">
        <v>4</v>
      </c>
      <c r="Q128">
        <v>4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 s="139">
        <f t="shared" si="21"/>
        <v>11</v>
      </c>
      <c r="AD128" s="140">
        <f t="shared" si="22"/>
        <v>15</v>
      </c>
      <c r="AE128" s="141">
        <f t="shared" si="39"/>
        <v>0</v>
      </c>
      <c r="AF128" s="142">
        <f t="shared" si="40"/>
        <v>0</v>
      </c>
      <c r="AG128" s="278"/>
      <c r="AI128" s="37">
        <f>IFERROR(IF(M128&gt;0,(N128*CONFIGURACAO!$C$20)+(O128*CONFIGURACAO!$C$21)+(P128*CONFIGURACAO!$C$22)+(Q128*CONFIGURACAO!$C$23)+(R128*CONFIGURACAO!$C$24),""),"")</f>
        <v>1360</v>
      </c>
      <c r="AJ128" s="38">
        <f>IF(S128=0,0,IF(CONFIGURACAO!$C$15="SIM",(IF(S128&gt;CONFIGURACAO!$C$16,CONFIGURACAO!$C$16*CONFIGURACAO!$C$25,S128*CONFIGURACAO!$C$25)),'PI AREA  P100'!S128*CONFIGURACAO!$C$25))</f>
        <v>0</v>
      </c>
      <c r="AK128" s="38">
        <f>IF(T128=0,0,IF(CONFIGURACAO!$C$17="SIM",(IF(T128&gt;CONFIGURACAO!$C$18,CONFIGURACAO!$C$18*CONFIGURACAO!$C$26,T128*CONFIGURACAO!$C$26)),'PI AREA  P100'!T128*CONFIGURACAO!$C$26))</f>
        <v>0</v>
      </c>
      <c r="AL128" s="38">
        <f>IFERROR(IF(M128&gt;0,(U128*CONFIGURACAO!$C$29)+(V128*CONFIGURACAO!$C$30),""),"")</f>
        <v>0</v>
      </c>
      <c r="AM128" s="38">
        <f>IF(W128=0,0,IF(CONFIGURACAO!$C$41="SIM",(IF(W128&gt;CONFIGURACAO!$C$41,CONFIGURACAO!$C$41*CONFIGURACAO!$C$31,W128*CONFIGURACAO!$C$31)),'PI AREA  P100'!W128*CONFIGURACAO!$C$31))</f>
        <v>0</v>
      </c>
      <c r="AN128" s="38">
        <f>IF(X128=0,0,IF(CONFIGURACAO!$C$39="SIM",(IF(X128&gt;CONFIGURACAO!$C$40,CONFIGURACAO!$C$40*CONFIGURACAO!$C$32,X128*CONFIGURACAO!$C$32)),'PI AREA  P100'!X128*CONFIGURACAO!$C$32))</f>
        <v>0</v>
      </c>
      <c r="AO128" s="38">
        <f>IFERROR(IF(M128&gt;0,(Y128*CONFIGURACAO!$C$33)+(Z128*CONFIGURACAO!$C$34)+(AA128*CONFIGURACAO!$C$35)+(AB128*CONFIGURACAO!$C$36),""),"")</f>
        <v>0</v>
      </c>
      <c r="AP128" s="38">
        <f>IF(AA128=0,0,IF(CONFIGURACAO!$C$46="SIM",(IF(AA128&gt;CONFIGURACAO!$C$47,CONFIGURACAO!$C$47*CONFIGURACAO!$C$35,AA128*CONFIGURACAO!$C$35)),'PI AREA  P100'!AA128*CONFIGURACAO!$C$35))</f>
        <v>0</v>
      </c>
      <c r="AQ128" s="38">
        <f>IF(AB128=0,0,IF(CONFIGURACAO!$C$44="SIM",(IF(AB128&gt;CONFIGURACAO!$C$45,CONFIGURACAO!$C$45*CONFIGURACAO!$C$36,AB128*CONFIGURACAO!$C$36)),'PI AREA  P100'!AB128*CONFIGURACAO!$C$36))</f>
        <v>0</v>
      </c>
      <c r="AR128" s="38">
        <f t="shared" si="41"/>
        <v>1360</v>
      </c>
      <c r="AS128" s="68">
        <f>IF(AR128="","",$AR128-(($AS$2/CONFIGURACAO!$C$6)*$M128))</f>
        <v>1060</v>
      </c>
      <c r="AT128" s="73">
        <f t="shared" si="23"/>
        <v>3</v>
      </c>
      <c r="AU128" s="75">
        <f>IF(AR128="","",$AR128-(($AU$2/CONFIGURACAO!$C$6)*$M128))</f>
        <v>860</v>
      </c>
      <c r="AV128" s="76">
        <f t="shared" si="24"/>
        <v>4</v>
      </c>
      <c r="AW128" s="74">
        <f>IF(AR128="","",$AR128-(($AW$2/CONFIGURACAO!$C$6)*$M128))</f>
        <v>660</v>
      </c>
      <c r="AX128" s="72">
        <f t="shared" si="25"/>
        <v>5</v>
      </c>
      <c r="AZ128" s="39">
        <f t="shared" si="26"/>
        <v>0.11487165626346152</v>
      </c>
      <c r="BA128" s="146">
        <f t="shared" si="27"/>
        <v>19</v>
      </c>
      <c r="BB128" s="146">
        <f t="shared" si="28"/>
        <v>398</v>
      </c>
      <c r="BC128" s="32">
        <f t="shared" si="29"/>
        <v>285</v>
      </c>
      <c r="BD128" s="148"/>
      <c r="BE128" s="40">
        <f t="shared" si="30"/>
        <v>0.14903129657228018</v>
      </c>
      <c r="BF128" s="40">
        <f t="shared" si="31"/>
        <v>0.27006172839506171</v>
      </c>
      <c r="BG128" s="40">
        <f t="shared" si="32"/>
        <v>0.10277492291880781</v>
      </c>
      <c r="BH128" s="40">
        <f t="shared" si="33"/>
        <v>0.16168148746968472</v>
      </c>
      <c r="BI128" s="40">
        <f t="shared" si="34"/>
        <v>0</v>
      </c>
      <c r="BJ128" s="40">
        <f t="shared" si="35"/>
        <v>0</v>
      </c>
      <c r="BK128" s="40">
        <f t="shared" si="36"/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 s="42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</row>
    <row r="129" spans="1:124" s="32" customFormat="1" x14ac:dyDescent="0.2">
      <c r="A129" s="124" t="str">
        <f>CONFIGURACAO!$C$4</f>
        <v>AREA 21</v>
      </c>
      <c r="B129" s="125">
        <v>127</v>
      </c>
      <c r="C129" s="249" t="s">
        <v>285</v>
      </c>
      <c r="D129" s="126">
        <f t="shared" si="37"/>
        <v>18</v>
      </c>
      <c r="E129" s="250" t="s">
        <v>464</v>
      </c>
      <c r="F129" s="250">
        <v>1</v>
      </c>
      <c r="G129" s="250">
        <v>0</v>
      </c>
      <c r="H129" s="250">
        <v>0</v>
      </c>
      <c r="I129" s="250">
        <v>0</v>
      </c>
      <c r="J129" s="87"/>
      <c r="K129" s="94"/>
      <c r="L129" s="94"/>
      <c r="M129" s="154">
        <f t="shared" si="38"/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s="139">
        <f t="shared" si="21"/>
        <v>1</v>
      </c>
      <c r="AD129" s="140">
        <f t="shared" si="22"/>
        <v>1</v>
      </c>
      <c r="AE129" s="141">
        <f t="shared" si="39"/>
        <v>0</v>
      </c>
      <c r="AF129" s="142">
        <f t="shared" si="40"/>
        <v>0</v>
      </c>
      <c r="AG129" s="278"/>
      <c r="AI129" s="37">
        <f>IFERROR(IF(M129&gt;0,(N129*CONFIGURACAO!$C$20)+(O129*CONFIGURACAO!$C$21)+(P129*CONFIGURACAO!$C$22)+(Q129*CONFIGURACAO!$C$23)+(R129*CONFIGURACAO!$C$24),""),"")</f>
        <v>100</v>
      </c>
      <c r="AJ129" s="38">
        <f>IF(S129=0,0,IF(CONFIGURACAO!$C$15="SIM",(IF(S129&gt;CONFIGURACAO!$C$16,CONFIGURACAO!$C$16*CONFIGURACAO!$C$25,S129*CONFIGURACAO!$C$25)),'PI AREA  P100'!S129*CONFIGURACAO!$C$25))</f>
        <v>0</v>
      </c>
      <c r="AK129" s="38">
        <f>IF(T129=0,0,IF(CONFIGURACAO!$C$17="SIM",(IF(T129&gt;CONFIGURACAO!$C$18,CONFIGURACAO!$C$18*CONFIGURACAO!$C$26,T129*CONFIGURACAO!$C$26)),'PI AREA  P100'!T129*CONFIGURACAO!$C$26))</f>
        <v>0</v>
      </c>
      <c r="AL129" s="38">
        <f>IFERROR(IF(M129&gt;0,(U129*CONFIGURACAO!$C$29)+(V129*CONFIGURACAO!$C$30),""),"")</f>
        <v>0</v>
      </c>
      <c r="AM129" s="38">
        <f>IF(W129=0,0,IF(CONFIGURACAO!$C$41="SIM",(IF(W129&gt;CONFIGURACAO!$C$41,CONFIGURACAO!$C$41*CONFIGURACAO!$C$31,W129*CONFIGURACAO!$C$31)),'PI AREA  P100'!W129*CONFIGURACAO!$C$31))</f>
        <v>0</v>
      </c>
      <c r="AN129" s="38">
        <f>IF(X129=0,0,IF(CONFIGURACAO!$C$39="SIM",(IF(X129&gt;CONFIGURACAO!$C$40,CONFIGURACAO!$C$40*CONFIGURACAO!$C$32,X129*CONFIGURACAO!$C$32)),'PI AREA  P100'!X129*CONFIGURACAO!$C$32))</f>
        <v>0</v>
      </c>
      <c r="AO129" s="38">
        <f>IFERROR(IF(M129&gt;0,(Y129*CONFIGURACAO!$C$33)+(Z129*CONFIGURACAO!$C$34)+(AA129*CONFIGURACAO!$C$35)+(AB129*CONFIGURACAO!$C$36),""),"")</f>
        <v>0</v>
      </c>
      <c r="AP129" s="38">
        <f>IF(AA129=0,0,IF(CONFIGURACAO!$C$46="SIM",(IF(AA129&gt;CONFIGURACAO!$C$47,CONFIGURACAO!$C$47*CONFIGURACAO!$C$35,AA129*CONFIGURACAO!$C$35)),'PI AREA  P100'!AA129*CONFIGURACAO!$C$35))</f>
        <v>0</v>
      </c>
      <c r="AQ129" s="38">
        <f>IF(AB129=0,0,IF(CONFIGURACAO!$C$44="SIM",(IF(AB129&gt;CONFIGURACAO!$C$45,CONFIGURACAO!$C$45*CONFIGURACAO!$C$36,AB129*CONFIGURACAO!$C$36)),'PI AREA  P100'!AB129*CONFIGURACAO!$C$36))</f>
        <v>0</v>
      </c>
      <c r="AR129" s="38">
        <f t="shared" si="41"/>
        <v>100</v>
      </c>
      <c r="AS129" s="68">
        <f>IF(AR129="","",$AR129-(($AS$2/CONFIGURACAO!$C$6)*$M129))</f>
        <v>25</v>
      </c>
      <c r="AT129" s="73">
        <f t="shared" si="23"/>
        <v>3</v>
      </c>
      <c r="AU129" s="75">
        <f>IF(AR129="","",$AR129-(($AU$2/CONFIGURACAO!$C$6)*$M129))</f>
        <v>-25</v>
      </c>
      <c r="AV129" s="76" t="str">
        <f t="shared" si="24"/>
        <v>NAO</v>
      </c>
      <c r="AW129" s="74">
        <f>IF(AR129="","",$AR129-(($AW$2/CONFIGURACAO!$C$6)*$M129))</f>
        <v>-75</v>
      </c>
      <c r="AX129" s="72" t="str">
        <f t="shared" si="25"/>
        <v>NAO</v>
      </c>
      <c r="AZ129" s="39">
        <f t="shared" si="26"/>
        <v>8.4464453134898178E-3</v>
      </c>
      <c r="BA129" s="146">
        <f t="shared" si="27"/>
        <v>1</v>
      </c>
      <c r="BB129" s="146">
        <f t="shared" si="28"/>
        <v>1099</v>
      </c>
      <c r="BC129" s="32">
        <f t="shared" si="29"/>
        <v>1066</v>
      </c>
      <c r="BD129" s="148"/>
      <c r="BE129" s="40">
        <f t="shared" si="30"/>
        <v>3.7257824143070044E-2</v>
      </c>
      <c r="BF129" s="40">
        <f t="shared" si="31"/>
        <v>0</v>
      </c>
      <c r="BG129" s="40">
        <f t="shared" si="32"/>
        <v>0</v>
      </c>
      <c r="BH129" s="40">
        <f t="shared" si="33"/>
        <v>0</v>
      </c>
      <c r="BI129" s="40">
        <f t="shared" si="34"/>
        <v>0</v>
      </c>
      <c r="BJ129" s="40">
        <f t="shared" si="35"/>
        <v>0</v>
      </c>
      <c r="BK129" s="40">
        <f t="shared" si="36"/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 s="42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</row>
    <row r="130" spans="1:124" s="32" customFormat="1" x14ac:dyDescent="0.2">
      <c r="A130" s="124" t="str">
        <f>CONFIGURACAO!$C$4</f>
        <v>AREA 21</v>
      </c>
      <c r="B130" s="125">
        <v>128</v>
      </c>
      <c r="C130" s="249" t="s">
        <v>286</v>
      </c>
      <c r="D130" s="126">
        <f t="shared" si="37"/>
        <v>1</v>
      </c>
      <c r="E130" s="250" t="s">
        <v>465</v>
      </c>
      <c r="F130" s="250">
        <v>1</v>
      </c>
      <c r="G130" s="250">
        <v>1</v>
      </c>
      <c r="H130" s="250">
        <v>1</v>
      </c>
      <c r="I130" s="250">
        <v>1</v>
      </c>
      <c r="J130" s="87"/>
      <c r="K130" s="94"/>
      <c r="L130" s="94"/>
      <c r="M130" s="154">
        <f t="shared" si="38"/>
        <v>4</v>
      </c>
      <c r="N130">
        <v>4</v>
      </c>
      <c r="O130">
        <v>6</v>
      </c>
      <c r="P130">
        <v>4</v>
      </c>
      <c r="Q130">
        <v>3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s="139">
        <f t="shared" si="21"/>
        <v>10</v>
      </c>
      <c r="AD130" s="140">
        <f t="shared" si="22"/>
        <v>14</v>
      </c>
      <c r="AE130" s="141">
        <f t="shared" si="39"/>
        <v>0</v>
      </c>
      <c r="AF130" s="142">
        <f t="shared" si="40"/>
        <v>0</v>
      </c>
      <c r="AG130" s="278"/>
      <c r="AI130" s="37">
        <f>IFERROR(IF(M130&gt;0,(N130*CONFIGURACAO!$C$20)+(O130*CONFIGURACAO!$C$21)+(P130*CONFIGURACAO!$C$22)+(Q130*CONFIGURACAO!$C$23)+(R130*CONFIGURACAO!$C$24),""),"")</f>
        <v>1240</v>
      </c>
      <c r="AJ130" s="38">
        <f>IF(S130=0,0,IF(CONFIGURACAO!$C$15="SIM",(IF(S130&gt;CONFIGURACAO!$C$16,CONFIGURACAO!$C$16*CONFIGURACAO!$C$25,S130*CONFIGURACAO!$C$25)),'PI AREA  P100'!S130*CONFIGURACAO!$C$25))</f>
        <v>10</v>
      </c>
      <c r="AK130" s="38">
        <f>IF(T130=0,0,IF(CONFIGURACAO!$C$17="SIM",(IF(T130&gt;CONFIGURACAO!$C$18,CONFIGURACAO!$C$18*CONFIGURACAO!$C$26,T130*CONFIGURACAO!$C$26)),'PI AREA  P100'!T130*CONFIGURACAO!$C$26))</f>
        <v>0</v>
      </c>
      <c r="AL130" s="38">
        <f>IFERROR(IF(M130&gt;0,(U130*CONFIGURACAO!$C$29)+(V130*CONFIGURACAO!$C$30),""),"")</f>
        <v>0</v>
      </c>
      <c r="AM130" s="38">
        <f>IF(W130=0,0,IF(CONFIGURACAO!$C$41="SIM",(IF(W130&gt;CONFIGURACAO!$C$41,CONFIGURACAO!$C$41*CONFIGURACAO!$C$31,W130*CONFIGURACAO!$C$31)),'PI AREA  P100'!W130*CONFIGURACAO!$C$31))</f>
        <v>0</v>
      </c>
      <c r="AN130" s="38">
        <f>IF(X130=0,0,IF(CONFIGURACAO!$C$39="SIM",(IF(X130&gt;CONFIGURACAO!$C$40,CONFIGURACAO!$C$40*CONFIGURACAO!$C$32,X130*CONFIGURACAO!$C$32)),'PI AREA  P100'!X130*CONFIGURACAO!$C$32))</f>
        <v>0</v>
      </c>
      <c r="AO130" s="38">
        <f>IFERROR(IF(M130&gt;0,(Y130*CONFIGURACAO!$C$33)+(Z130*CONFIGURACAO!$C$34)+(AA130*CONFIGURACAO!$C$35)+(AB130*CONFIGURACAO!$C$36),""),"")</f>
        <v>0</v>
      </c>
      <c r="AP130" s="38">
        <f>IF(AA130=0,0,IF(CONFIGURACAO!$C$46="SIM",(IF(AA130&gt;CONFIGURACAO!$C$47,CONFIGURACAO!$C$47*CONFIGURACAO!$C$35,AA130*CONFIGURACAO!$C$35)),'PI AREA  P100'!AA130*CONFIGURACAO!$C$35))</f>
        <v>0</v>
      </c>
      <c r="AQ130" s="38">
        <f>IF(AB130=0,0,IF(CONFIGURACAO!$C$44="SIM",(IF(AB130&gt;CONFIGURACAO!$C$45,CONFIGURACAO!$C$45*CONFIGURACAO!$C$36,AB130*CONFIGURACAO!$C$36)),'PI AREA  P100'!AB130*CONFIGURACAO!$C$36))</f>
        <v>0</v>
      </c>
      <c r="AR130" s="38">
        <f t="shared" si="41"/>
        <v>1250</v>
      </c>
      <c r="AS130" s="68">
        <f>IF(AR130="","",$AR130-(($AS$2/CONFIGURACAO!$C$6)*$M130))</f>
        <v>950</v>
      </c>
      <c r="AT130" s="73">
        <f t="shared" si="23"/>
        <v>3</v>
      </c>
      <c r="AU130" s="75">
        <f>IF(AR130="","",$AR130-(($AU$2/CONFIGURACAO!$C$6)*$M130))</f>
        <v>750</v>
      </c>
      <c r="AV130" s="76">
        <f t="shared" si="24"/>
        <v>4</v>
      </c>
      <c r="AW130" s="74">
        <f>IF(AR130="","",$AR130-(($AW$2/CONFIGURACAO!$C$6)*$M130))</f>
        <v>550</v>
      </c>
      <c r="AX130" s="72">
        <f t="shared" si="25"/>
        <v>5</v>
      </c>
      <c r="AZ130" s="39">
        <f t="shared" si="26"/>
        <v>0.10558056641862272</v>
      </c>
      <c r="BA130" s="146">
        <f t="shared" si="27"/>
        <v>18</v>
      </c>
      <c r="BB130" s="146">
        <f t="shared" si="28"/>
        <v>426</v>
      </c>
      <c r="BC130" s="32">
        <f t="shared" si="29"/>
        <v>333</v>
      </c>
      <c r="BD130" s="148"/>
      <c r="BE130" s="40">
        <f t="shared" si="30"/>
        <v>0.14903129657228018</v>
      </c>
      <c r="BF130" s="40">
        <f t="shared" si="31"/>
        <v>0.23148148148148145</v>
      </c>
      <c r="BG130" s="40">
        <f t="shared" si="32"/>
        <v>0.10277492291880781</v>
      </c>
      <c r="BH130" s="40">
        <f t="shared" si="33"/>
        <v>0.12126111560226355</v>
      </c>
      <c r="BI130" s="40">
        <f t="shared" si="34"/>
        <v>0</v>
      </c>
      <c r="BJ130" s="40">
        <f t="shared" si="35"/>
        <v>9.2421441774491686E-2</v>
      </c>
      <c r="BK130" s="40">
        <f t="shared" si="36"/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 s="42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</row>
    <row r="131" spans="1:124" s="32" customFormat="1" x14ac:dyDescent="0.2">
      <c r="A131" s="124" t="str">
        <f>CONFIGURACAO!$C$4</f>
        <v>AREA 21</v>
      </c>
      <c r="B131" s="125">
        <v>129</v>
      </c>
      <c r="C131" s="249" t="s">
        <v>286</v>
      </c>
      <c r="D131" s="126">
        <f t="shared" si="37"/>
        <v>2</v>
      </c>
      <c r="E131" s="250" t="s">
        <v>466</v>
      </c>
      <c r="F131" s="250">
        <v>1</v>
      </c>
      <c r="G131" s="250">
        <v>1</v>
      </c>
      <c r="H131" s="250">
        <v>1</v>
      </c>
      <c r="I131" s="250">
        <v>1</v>
      </c>
      <c r="J131" s="87"/>
      <c r="K131" s="94"/>
      <c r="L131" s="94"/>
      <c r="M131" s="154">
        <f t="shared" si="38"/>
        <v>4</v>
      </c>
      <c r="N131">
        <v>0</v>
      </c>
      <c r="O131">
        <v>3</v>
      </c>
      <c r="P131">
        <v>8</v>
      </c>
      <c r="Q131">
        <v>8</v>
      </c>
      <c r="R131">
        <v>1</v>
      </c>
      <c r="S131">
        <v>5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3</v>
      </c>
      <c r="AC131" s="139">
        <f t="shared" ref="AC131:AC194" si="42">IFERROR((N131+O131),"")</f>
        <v>3</v>
      </c>
      <c r="AD131" s="140">
        <f t="shared" ref="AD131:AD194" si="43">IFERROR(AC131+P131,"")</f>
        <v>11</v>
      </c>
      <c r="AE131" s="141">
        <f t="shared" si="39"/>
        <v>1</v>
      </c>
      <c r="AF131" s="142">
        <f t="shared" si="40"/>
        <v>0</v>
      </c>
      <c r="AG131" s="278"/>
      <c r="AI131" s="37">
        <f>IFERROR(IF(M131&gt;0,(N131*CONFIGURACAO!$C$20)+(O131*CONFIGURACAO!$C$21)+(P131*CONFIGURACAO!$C$22)+(Q131*CONFIGURACAO!$C$23)+(R131*CONFIGURACAO!$C$24),""),"")</f>
        <v>1060</v>
      </c>
      <c r="AJ131" s="38">
        <f>IF(S131=0,0,IF(CONFIGURACAO!$C$15="SIM",(IF(S131&gt;CONFIGURACAO!$C$16,CONFIGURACAO!$C$16*CONFIGURACAO!$C$25,S131*CONFIGURACAO!$C$25)),'PI AREA  P100'!S131*CONFIGURACAO!$C$25))</f>
        <v>40</v>
      </c>
      <c r="AK131" s="38">
        <f>IF(T131=0,0,IF(CONFIGURACAO!$C$17="SIM",(IF(T131&gt;CONFIGURACAO!$C$18,CONFIGURACAO!$C$18*CONFIGURACAO!$C$26,T131*CONFIGURACAO!$C$26)),'PI AREA  P100'!T131*CONFIGURACAO!$C$26))</f>
        <v>0</v>
      </c>
      <c r="AL131" s="38">
        <f>IFERROR(IF(M131&gt;0,(U131*CONFIGURACAO!$C$29)+(V131*CONFIGURACAO!$C$30),""),"")</f>
        <v>100</v>
      </c>
      <c r="AM131" s="38">
        <f>IF(W131=0,0,IF(CONFIGURACAO!$C$41="SIM",(IF(W131&gt;CONFIGURACAO!$C$41,CONFIGURACAO!$C$41*CONFIGURACAO!$C$31,W131*CONFIGURACAO!$C$31)),'PI AREA  P100'!W131*CONFIGURACAO!$C$31))</f>
        <v>0</v>
      </c>
      <c r="AN131" s="38">
        <f>IF(X131=0,0,IF(CONFIGURACAO!$C$39="SIM",(IF(X131&gt;CONFIGURACAO!$C$40,CONFIGURACAO!$C$40*CONFIGURACAO!$C$32,X131*CONFIGURACAO!$C$32)),'PI AREA  P100'!X131*CONFIGURACAO!$C$32))</f>
        <v>0</v>
      </c>
      <c r="AO131" s="38">
        <f>IFERROR(IF(M131&gt;0,(Y131*CONFIGURACAO!$C$33)+(Z131*CONFIGURACAO!$C$34)+(AA131*CONFIGURACAO!$C$35)+(AB131*CONFIGURACAO!$C$36),""),"")</f>
        <v>30</v>
      </c>
      <c r="AP131" s="38">
        <f>IF(AA131=0,0,IF(CONFIGURACAO!$C$46="SIM",(IF(AA131&gt;CONFIGURACAO!$C$47,CONFIGURACAO!$C$47*CONFIGURACAO!$C$35,AA131*CONFIGURACAO!$C$35)),'PI AREA  P100'!AA131*CONFIGURACAO!$C$35))</f>
        <v>0</v>
      </c>
      <c r="AQ131" s="38">
        <f>IF(AB131=0,0,IF(CONFIGURACAO!$C$44="SIM",(IF(AB131&gt;CONFIGURACAO!$C$45,CONFIGURACAO!$C$45*CONFIGURACAO!$C$36,AB131*CONFIGURACAO!$C$36)),'PI AREA  P100'!AB131*CONFIGURACAO!$C$36))</f>
        <v>20</v>
      </c>
      <c r="AR131" s="38">
        <f t="shared" si="41"/>
        <v>1250</v>
      </c>
      <c r="AS131" s="68">
        <f>IF(AR131="","",$AR131-(($AS$2/CONFIGURACAO!$C$6)*$M131))</f>
        <v>950</v>
      </c>
      <c r="AT131" s="73">
        <f t="shared" ref="AT131:AT194" si="44">IF(M131="","",IF(AS131&gt;=0,3,"NAO"))</f>
        <v>3</v>
      </c>
      <c r="AU131" s="75">
        <f>IF(AR131="","",$AR131-(($AU$2/CONFIGURACAO!$C$6)*$M131))</f>
        <v>750</v>
      </c>
      <c r="AV131" s="76">
        <f t="shared" ref="AV131:AV194" si="45">IF(M131=""," ",IF(AU131&gt;=0,4,"NAO"))</f>
        <v>4</v>
      </c>
      <c r="AW131" s="74">
        <f>IF(AR131="","",$AR131-(($AW$2/CONFIGURACAO!$C$6)*$M131))</f>
        <v>550</v>
      </c>
      <c r="AX131" s="72">
        <f t="shared" ref="AX131:AX194" si="46">IF(M131="","",IF(AW131&gt;=0,5,"NAO"))</f>
        <v>5</v>
      </c>
      <c r="AZ131" s="39">
        <f t="shared" ref="AZ131:AZ194" si="47">IF(AR131="","",(AR131/(SUM($AR$3:$AR$1204))*100))</f>
        <v>0.10558056641862272</v>
      </c>
      <c r="BA131" s="146">
        <f t="shared" ref="BA131:BA194" si="48">IF(M131="","",SUM(N131:T131,U131:X131,Y131:AB131))</f>
        <v>29</v>
      </c>
      <c r="BB131" s="146">
        <f t="shared" ref="BB131:BB194" si="49">IF(M131="","",RANK(BA131,$BA$3:$BA$1204))</f>
        <v>197</v>
      </c>
      <c r="BC131" s="32">
        <f t="shared" ref="BC131:BC194" si="50">IF(M131="","",RANK(AR131,$AR$3:$AR$1204))</f>
        <v>333</v>
      </c>
      <c r="BD131" s="148"/>
      <c r="BE131" s="40">
        <f t="shared" ref="BE131:BE194" si="51">IF($M131="","",IF(N131="","",(N131/N$1212*100)))</f>
        <v>0</v>
      </c>
      <c r="BF131" s="40">
        <f t="shared" ref="BF131:BF194" si="52">IF($M131="","",IF(O131="","",(O131/O$1212*100)))</f>
        <v>0.11574074074074073</v>
      </c>
      <c r="BG131" s="40">
        <f t="shared" ref="BG131:BG194" si="53">IF($M131="","",IF(P131="","",(P131/P$1212*100)))</f>
        <v>0.20554984583761562</v>
      </c>
      <c r="BH131" s="40">
        <f t="shared" ref="BH131:BH194" si="54">IF($M131="","",IF(Q131="","",(Q131/Q$1212*100)))</f>
        <v>0.32336297493936944</v>
      </c>
      <c r="BI131" s="40">
        <f t="shared" ref="BI131:BI194" si="55">IF($M131="","",IF(R131="","",(R131/R$1212*100)))</f>
        <v>0.10660980810234541</v>
      </c>
      <c r="BJ131" s="40">
        <f t="shared" ref="BJ131:BJ194" si="56">IF($M131="","",IF(S131="","",(S131/S$1212*100)))</f>
        <v>0.46210720887245843</v>
      </c>
      <c r="BK131" s="40">
        <f t="shared" ref="BK131:BK194" si="57">IF($M131="","",IF(T131="","",(T131/T$1212*100)))</f>
        <v>0</v>
      </c>
      <c r="BL131">
        <v>0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3</v>
      </c>
      <c r="BT131" s="42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</row>
    <row r="132" spans="1:124" s="32" customFormat="1" x14ac:dyDescent="0.2">
      <c r="A132" s="124" t="str">
        <f>CONFIGURACAO!$C$4</f>
        <v>AREA 21</v>
      </c>
      <c r="B132" s="125">
        <v>130</v>
      </c>
      <c r="C132" s="249" t="s">
        <v>286</v>
      </c>
      <c r="D132" s="126">
        <f t="shared" ref="D132:D195" si="58">IF(C131=C132,D131+1,1)</f>
        <v>3</v>
      </c>
      <c r="E132" s="250" t="s">
        <v>467</v>
      </c>
      <c r="F132" s="250">
        <v>1</v>
      </c>
      <c r="G132" s="250">
        <v>1</v>
      </c>
      <c r="H132" s="250">
        <v>1</v>
      </c>
      <c r="I132" s="250">
        <v>1</v>
      </c>
      <c r="J132" s="87"/>
      <c r="K132" s="94"/>
      <c r="L132" s="94"/>
      <c r="M132" s="154">
        <f t="shared" ref="M132:M195" si="59">IF(SUM(F132:I132)&gt;0,SUM(F132:I132),"")</f>
        <v>4</v>
      </c>
      <c r="N132">
        <v>2</v>
      </c>
      <c r="O132">
        <v>0</v>
      </c>
      <c r="P132">
        <v>8</v>
      </c>
      <c r="Q132">
        <v>1</v>
      </c>
      <c r="R132">
        <v>1</v>
      </c>
      <c r="S132">
        <v>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s="139">
        <f t="shared" si="42"/>
        <v>2</v>
      </c>
      <c r="AD132" s="140">
        <f t="shared" si="43"/>
        <v>10</v>
      </c>
      <c r="AE132" s="141">
        <f t="shared" ref="AE132:AE195" si="60">IFERROR((U132+V132),"")</f>
        <v>0</v>
      </c>
      <c r="AF132" s="142">
        <f t="shared" ref="AF132:AF195" si="61">IFERROR((Y132+Z132),"")</f>
        <v>0</v>
      </c>
      <c r="AG132" s="278"/>
      <c r="AI132" s="37">
        <f>IFERROR(IF(M132&gt;0,(N132*CONFIGURACAO!$C$20)+(O132*CONFIGURACAO!$C$21)+(P132*CONFIGURACAO!$C$22)+(Q132*CONFIGURACAO!$C$23)+(R132*CONFIGURACAO!$C$24),""),"")</f>
        <v>740</v>
      </c>
      <c r="AJ132" s="38">
        <f>IF(S132=0,0,IF(CONFIGURACAO!$C$15="SIM",(IF(S132&gt;CONFIGURACAO!$C$16,CONFIGURACAO!$C$16*CONFIGURACAO!$C$25,S132*CONFIGURACAO!$C$25)),'PI AREA  P100'!S132*CONFIGURACAO!$C$25))</f>
        <v>30</v>
      </c>
      <c r="AK132" s="38">
        <f>IF(T132=0,0,IF(CONFIGURACAO!$C$17="SIM",(IF(T132&gt;CONFIGURACAO!$C$18,CONFIGURACAO!$C$18*CONFIGURACAO!$C$26,T132*CONFIGURACAO!$C$26)),'PI AREA  P100'!T132*CONFIGURACAO!$C$26))</f>
        <v>0</v>
      </c>
      <c r="AL132" s="38">
        <f>IFERROR(IF(M132&gt;0,(U132*CONFIGURACAO!$C$29)+(V132*CONFIGURACAO!$C$30),""),"")</f>
        <v>0</v>
      </c>
      <c r="AM132" s="38">
        <f>IF(W132=0,0,IF(CONFIGURACAO!$C$41="SIM",(IF(W132&gt;CONFIGURACAO!$C$41,CONFIGURACAO!$C$41*CONFIGURACAO!$C$31,W132*CONFIGURACAO!$C$31)),'PI AREA  P100'!W132*CONFIGURACAO!$C$31))</f>
        <v>0</v>
      </c>
      <c r="AN132" s="38">
        <f>IF(X132=0,0,IF(CONFIGURACAO!$C$39="SIM",(IF(X132&gt;CONFIGURACAO!$C$40,CONFIGURACAO!$C$40*CONFIGURACAO!$C$32,X132*CONFIGURACAO!$C$32)),'PI AREA  P100'!X132*CONFIGURACAO!$C$32))</f>
        <v>0</v>
      </c>
      <c r="AO132" s="38">
        <f>IFERROR(IF(M132&gt;0,(Y132*CONFIGURACAO!$C$33)+(Z132*CONFIGURACAO!$C$34)+(AA132*CONFIGURACAO!$C$35)+(AB132*CONFIGURACAO!$C$36),""),"")</f>
        <v>0</v>
      </c>
      <c r="AP132" s="38">
        <f>IF(AA132=0,0,IF(CONFIGURACAO!$C$46="SIM",(IF(AA132&gt;CONFIGURACAO!$C$47,CONFIGURACAO!$C$47*CONFIGURACAO!$C$35,AA132*CONFIGURACAO!$C$35)),'PI AREA  P100'!AA132*CONFIGURACAO!$C$35))</f>
        <v>0</v>
      </c>
      <c r="AQ132" s="38">
        <f>IF(AB132=0,0,IF(CONFIGURACAO!$C$44="SIM",(IF(AB132&gt;CONFIGURACAO!$C$45,CONFIGURACAO!$C$45*CONFIGURACAO!$C$36,AB132*CONFIGURACAO!$C$36)),'PI AREA  P100'!AB132*CONFIGURACAO!$C$36))</f>
        <v>0</v>
      </c>
      <c r="AR132" s="38">
        <f t="shared" ref="AR132:AR195" si="62">IF(OR(M132=1,M132=2,M132=3,M132=4),SUM(AI132:AQ132),"")</f>
        <v>770</v>
      </c>
      <c r="AS132" s="68">
        <f>IF(AR132="","",$AR132-(($AS$2/CONFIGURACAO!$C$6)*$M132))</f>
        <v>470</v>
      </c>
      <c r="AT132" s="73">
        <f t="shared" si="44"/>
        <v>3</v>
      </c>
      <c r="AU132" s="75">
        <f>IF(AR132="","",$AR132-(($AU$2/CONFIGURACAO!$C$6)*$M132))</f>
        <v>270</v>
      </c>
      <c r="AV132" s="76">
        <f t="shared" si="45"/>
        <v>4</v>
      </c>
      <c r="AW132" s="74">
        <f>IF(AR132="","",$AR132-(($AW$2/CONFIGURACAO!$C$6)*$M132))</f>
        <v>70</v>
      </c>
      <c r="AX132" s="72">
        <f t="shared" si="46"/>
        <v>5</v>
      </c>
      <c r="AZ132" s="39">
        <f t="shared" si="47"/>
        <v>6.503762891387159E-2</v>
      </c>
      <c r="BA132" s="146">
        <f t="shared" si="48"/>
        <v>15</v>
      </c>
      <c r="BB132" s="146">
        <f t="shared" si="49"/>
        <v>522</v>
      </c>
      <c r="BC132" s="32">
        <f t="shared" si="50"/>
        <v>569</v>
      </c>
      <c r="BD132" s="148"/>
      <c r="BE132" s="40">
        <f t="shared" si="51"/>
        <v>7.4515648286140088E-2</v>
      </c>
      <c r="BF132" s="40">
        <f t="shared" si="52"/>
        <v>0</v>
      </c>
      <c r="BG132" s="40">
        <f t="shared" si="53"/>
        <v>0.20554984583761562</v>
      </c>
      <c r="BH132" s="40">
        <f t="shared" si="54"/>
        <v>4.042037186742118E-2</v>
      </c>
      <c r="BI132" s="40">
        <f t="shared" si="55"/>
        <v>0.10660980810234541</v>
      </c>
      <c r="BJ132" s="40">
        <f t="shared" si="56"/>
        <v>0.27726432532347506</v>
      </c>
      <c r="BK132" s="40">
        <f t="shared" si="57"/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 s="4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</row>
    <row r="133" spans="1:124" s="32" customFormat="1" x14ac:dyDescent="0.2">
      <c r="A133" s="124" t="str">
        <f>CONFIGURACAO!$C$4</f>
        <v>AREA 21</v>
      </c>
      <c r="B133" s="125">
        <v>131</v>
      </c>
      <c r="C133" s="249" t="s">
        <v>286</v>
      </c>
      <c r="D133" s="126">
        <f t="shared" si="58"/>
        <v>4</v>
      </c>
      <c r="E133" s="250" t="s">
        <v>468</v>
      </c>
      <c r="F133" s="250">
        <v>1</v>
      </c>
      <c r="G133" s="250">
        <v>1</v>
      </c>
      <c r="H133" s="250">
        <v>1</v>
      </c>
      <c r="I133" s="250">
        <v>1</v>
      </c>
      <c r="J133" s="87"/>
      <c r="K133" s="94"/>
      <c r="L133" s="94"/>
      <c r="M133" s="154">
        <f t="shared" si="59"/>
        <v>4</v>
      </c>
      <c r="N133">
        <v>0</v>
      </c>
      <c r="O133">
        <v>2</v>
      </c>
      <c r="P133">
        <v>7</v>
      </c>
      <c r="Q133">
        <v>5</v>
      </c>
      <c r="R133">
        <v>2</v>
      </c>
      <c r="S133">
        <v>2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s="139">
        <f t="shared" si="42"/>
        <v>2</v>
      </c>
      <c r="AD133" s="140">
        <f t="shared" si="43"/>
        <v>9</v>
      </c>
      <c r="AE133" s="141">
        <f t="shared" si="60"/>
        <v>0</v>
      </c>
      <c r="AF133" s="142">
        <f t="shared" si="61"/>
        <v>0</v>
      </c>
      <c r="AG133" s="278"/>
      <c r="AI133" s="37">
        <f>IFERROR(IF(M133&gt;0,(N133*CONFIGURACAO!$C$20)+(O133*CONFIGURACAO!$C$21)+(P133*CONFIGURACAO!$C$22)+(Q133*CONFIGURACAO!$C$23)+(R133*CONFIGURACAO!$C$24),""),"")</f>
        <v>820</v>
      </c>
      <c r="AJ133" s="38">
        <f>IF(S133=0,0,IF(CONFIGURACAO!$C$15="SIM",(IF(S133&gt;CONFIGURACAO!$C$16,CONFIGURACAO!$C$16*CONFIGURACAO!$C$25,S133*CONFIGURACAO!$C$25)),'PI AREA  P100'!S133*CONFIGURACAO!$C$25))</f>
        <v>20</v>
      </c>
      <c r="AK133" s="38">
        <f>IF(T133=0,0,IF(CONFIGURACAO!$C$17="SIM",(IF(T133&gt;CONFIGURACAO!$C$18,CONFIGURACAO!$C$18*CONFIGURACAO!$C$26,T133*CONFIGURACAO!$C$26)),'PI AREA  P100'!T133*CONFIGURACAO!$C$26))</f>
        <v>15</v>
      </c>
      <c r="AL133" s="38">
        <f>IFERROR(IF(M133&gt;0,(U133*CONFIGURACAO!$C$29)+(V133*CONFIGURACAO!$C$30),""),"")</f>
        <v>0</v>
      </c>
      <c r="AM133" s="38">
        <f>IF(W133=0,0,IF(CONFIGURACAO!$C$41="SIM",(IF(W133&gt;CONFIGURACAO!$C$41,CONFIGURACAO!$C$41*CONFIGURACAO!$C$31,W133*CONFIGURACAO!$C$31)),'PI AREA  P100'!W133*CONFIGURACAO!$C$31))</f>
        <v>0</v>
      </c>
      <c r="AN133" s="38">
        <f>IF(X133=0,0,IF(CONFIGURACAO!$C$39="SIM",(IF(X133&gt;CONFIGURACAO!$C$40,CONFIGURACAO!$C$40*CONFIGURACAO!$C$32,X133*CONFIGURACAO!$C$32)),'PI AREA  P100'!X133*CONFIGURACAO!$C$32))</f>
        <v>0</v>
      </c>
      <c r="AO133" s="38">
        <f>IFERROR(IF(M133&gt;0,(Y133*CONFIGURACAO!$C$33)+(Z133*CONFIGURACAO!$C$34)+(AA133*CONFIGURACAO!$C$35)+(AB133*CONFIGURACAO!$C$36),""),"")</f>
        <v>0</v>
      </c>
      <c r="AP133" s="38">
        <f>IF(AA133=0,0,IF(CONFIGURACAO!$C$46="SIM",(IF(AA133&gt;CONFIGURACAO!$C$47,CONFIGURACAO!$C$47*CONFIGURACAO!$C$35,AA133*CONFIGURACAO!$C$35)),'PI AREA  P100'!AA133*CONFIGURACAO!$C$35))</f>
        <v>0</v>
      </c>
      <c r="AQ133" s="38">
        <f>IF(AB133=0,0,IF(CONFIGURACAO!$C$44="SIM",(IF(AB133&gt;CONFIGURACAO!$C$45,CONFIGURACAO!$C$45*CONFIGURACAO!$C$36,AB133*CONFIGURACAO!$C$36)),'PI AREA  P100'!AB133*CONFIGURACAO!$C$36))</f>
        <v>0</v>
      </c>
      <c r="AR133" s="38">
        <f t="shared" si="62"/>
        <v>855</v>
      </c>
      <c r="AS133" s="68">
        <f>IF(AR133="","",$AR133-(($AS$2/CONFIGURACAO!$C$6)*$M133))</f>
        <v>555</v>
      </c>
      <c r="AT133" s="73">
        <f t="shared" si="44"/>
        <v>3</v>
      </c>
      <c r="AU133" s="75">
        <f>IF(AR133="","",$AR133-(($AU$2/CONFIGURACAO!$C$6)*$M133))</f>
        <v>355</v>
      </c>
      <c r="AV133" s="76">
        <f t="shared" si="45"/>
        <v>4</v>
      </c>
      <c r="AW133" s="74">
        <f>IF(AR133="","",$AR133-(($AW$2/CONFIGURACAO!$C$6)*$M133))</f>
        <v>155</v>
      </c>
      <c r="AX133" s="72">
        <f t="shared" si="46"/>
        <v>5</v>
      </c>
      <c r="AZ133" s="39">
        <f t="shared" si="47"/>
        <v>7.2217107430337935E-2</v>
      </c>
      <c r="BA133" s="146">
        <f t="shared" si="48"/>
        <v>21</v>
      </c>
      <c r="BB133" s="146">
        <f t="shared" si="49"/>
        <v>343</v>
      </c>
      <c r="BC133" s="32">
        <f t="shared" si="50"/>
        <v>527</v>
      </c>
      <c r="BD133" s="148"/>
      <c r="BE133" s="40">
        <f t="shared" si="51"/>
        <v>0</v>
      </c>
      <c r="BF133" s="40">
        <f t="shared" si="52"/>
        <v>7.716049382716049E-2</v>
      </c>
      <c r="BG133" s="40">
        <f t="shared" si="53"/>
        <v>0.17985611510791369</v>
      </c>
      <c r="BH133" s="40">
        <f t="shared" si="54"/>
        <v>0.20210185933710592</v>
      </c>
      <c r="BI133" s="40">
        <f t="shared" si="55"/>
        <v>0.21321961620469082</v>
      </c>
      <c r="BJ133" s="40">
        <f t="shared" si="56"/>
        <v>0.18484288354898337</v>
      </c>
      <c r="BK133" s="40">
        <f t="shared" si="57"/>
        <v>0.4815409309791332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 s="42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</row>
    <row r="134" spans="1:124" s="32" customFormat="1" x14ac:dyDescent="0.2">
      <c r="A134" s="124" t="str">
        <f>CONFIGURACAO!$C$4</f>
        <v>AREA 21</v>
      </c>
      <c r="B134" s="125">
        <v>132</v>
      </c>
      <c r="C134" s="249" t="s">
        <v>286</v>
      </c>
      <c r="D134" s="126">
        <f t="shared" si="58"/>
        <v>5</v>
      </c>
      <c r="E134" s="250" t="s">
        <v>469</v>
      </c>
      <c r="F134" s="250">
        <v>1</v>
      </c>
      <c r="G134" s="250">
        <v>1</v>
      </c>
      <c r="H134" s="250">
        <v>1</v>
      </c>
      <c r="I134" s="250">
        <v>1</v>
      </c>
      <c r="J134" s="87"/>
      <c r="K134" s="94"/>
      <c r="L134" s="94"/>
      <c r="M134" s="154">
        <f t="shared" si="59"/>
        <v>4</v>
      </c>
      <c r="N134">
        <v>2</v>
      </c>
      <c r="O134">
        <v>3</v>
      </c>
      <c r="P134">
        <v>5</v>
      </c>
      <c r="Q134">
        <v>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s="139">
        <f t="shared" si="42"/>
        <v>5</v>
      </c>
      <c r="AD134" s="140">
        <f t="shared" si="43"/>
        <v>10</v>
      </c>
      <c r="AE134" s="141">
        <f t="shared" si="60"/>
        <v>0</v>
      </c>
      <c r="AF134" s="142">
        <f t="shared" si="61"/>
        <v>0</v>
      </c>
      <c r="AG134" s="278"/>
      <c r="AI134" s="37">
        <f>IFERROR(IF(M134&gt;0,(N134*CONFIGURACAO!$C$20)+(O134*CONFIGURACAO!$C$21)+(P134*CONFIGURACAO!$C$22)+(Q134*CONFIGURACAO!$C$23)+(R134*CONFIGURACAO!$C$24),""),"")</f>
        <v>860</v>
      </c>
      <c r="AJ134" s="38">
        <f>IF(S134=0,0,IF(CONFIGURACAO!$C$15="SIM",(IF(S134&gt;CONFIGURACAO!$C$16,CONFIGURACAO!$C$16*CONFIGURACAO!$C$25,S134*CONFIGURACAO!$C$25)),'PI AREA  P100'!S134*CONFIGURACAO!$C$25))</f>
        <v>0</v>
      </c>
      <c r="AK134" s="38">
        <f>IF(T134=0,0,IF(CONFIGURACAO!$C$17="SIM",(IF(T134&gt;CONFIGURACAO!$C$18,CONFIGURACAO!$C$18*CONFIGURACAO!$C$26,T134*CONFIGURACAO!$C$26)),'PI AREA  P100'!T134*CONFIGURACAO!$C$26))</f>
        <v>0</v>
      </c>
      <c r="AL134" s="38">
        <f>IFERROR(IF(M134&gt;0,(U134*CONFIGURACAO!$C$29)+(V134*CONFIGURACAO!$C$30),""),"")</f>
        <v>0</v>
      </c>
      <c r="AM134" s="38">
        <f>IF(W134=0,0,IF(CONFIGURACAO!$C$41="SIM",(IF(W134&gt;CONFIGURACAO!$C$41,CONFIGURACAO!$C$41*CONFIGURACAO!$C$31,W134*CONFIGURACAO!$C$31)),'PI AREA  P100'!W134*CONFIGURACAO!$C$31))</f>
        <v>0</v>
      </c>
      <c r="AN134" s="38">
        <f>IF(X134=0,0,IF(CONFIGURACAO!$C$39="SIM",(IF(X134&gt;CONFIGURACAO!$C$40,CONFIGURACAO!$C$40*CONFIGURACAO!$C$32,X134*CONFIGURACAO!$C$32)),'PI AREA  P100'!X134*CONFIGURACAO!$C$32))</f>
        <v>0</v>
      </c>
      <c r="AO134" s="38">
        <f>IFERROR(IF(M134&gt;0,(Y134*CONFIGURACAO!$C$33)+(Z134*CONFIGURACAO!$C$34)+(AA134*CONFIGURACAO!$C$35)+(AB134*CONFIGURACAO!$C$36),""),"")</f>
        <v>0</v>
      </c>
      <c r="AP134" s="38">
        <f>IF(AA134=0,0,IF(CONFIGURACAO!$C$46="SIM",(IF(AA134&gt;CONFIGURACAO!$C$47,CONFIGURACAO!$C$47*CONFIGURACAO!$C$35,AA134*CONFIGURACAO!$C$35)),'PI AREA  P100'!AA134*CONFIGURACAO!$C$35))</f>
        <v>0</v>
      </c>
      <c r="AQ134" s="38">
        <f>IF(AB134=0,0,IF(CONFIGURACAO!$C$44="SIM",(IF(AB134&gt;CONFIGURACAO!$C$45,CONFIGURACAO!$C$45*CONFIGURACAO!$C$36,AB134*CONFIGURACAO!$C$36)),'PI AREA  P100'!AB134*CONFIGURACAO!$C$36))</f>
        <v>0</v>
      </c>
      <c r="AR134" s="38">
        <f t="shared" si="62"/>
        <v>860</v>
      </c>
      <c r="AS134" s="68">
        <f>IF(AR134="","",$AR134-(($AS$2/CONFIGURACAO!$C$6)*$M134))</f>
        <v>560</v>
      </c>
      <c r="AT134" s="73">
        <f t="shared" si="44"/>
        <v>3</v>
      </c>
      <c r="AU134" s="75">
        <f>IF(AR134="","",$AR134-(($AU$2/CONFIGURACAO!$C$6)*$M134))</f>
        <v>360</v>
      </c>
      <c r="AV134" s="76">
        <f t="shared" si="45"/>
        <v>4</v>
      </c>
      <c r="AW134" s="74">
        <f>IF(AR134="","",$AR134-(($AW$2/CONFIGURACAO!$C$6)*$M134))</f>
        <v>160</v>
      </c>
      <c r="AX134" s="72">
        <f t="shared" si="46"/>
        <v>5</v>
      </c>
      <c r="AZ134" s="39">
        <f t="shared" si="47"/>
        <v>7.2639429696012434E-2</v>
      </c>
      <c r="BA134" s="146">
        <f t="shared" si="48"/>
        <v>13</v>
      </c>
      <c r="BB134" s="146">
        <f t="shared" si="49"/>
        <v>588</v>
      </c>
      <c r="BC134" s="32">
        <f t="shared" si="50"/>
        <v>515</v>
      </c>
      <c r="BD134" s="148"/>
      <c r="BE134" s="40">
        <f t="shared" si="51"/>
        <v>7.4515648286140088E-2</v>
      </c>
      <c r="BF134" s="40">
        <f t="shared" si="52"/>
        <v>0.11574074074074073</v>
      </c>
      <c r="BG134" s="40">
        <f t="shared" si="53"/>
        <v>0.12846865364850976</v>
      </c>
      <c r="BH134" s="40">
        <f t="shared" si="54"/>
        <v>0.12126111560226355</v>
      </c>
      <c r="BI134" s="40">
        <f t="shared" si="55"/>
        <v>0</v>
      </c>
      <c r="BJ134" s="40">
        <f t="shared" si="56"/>
        <v>0</v>
      </c>
      <c r="BK134" s="40">
        <f t="shared" si="57"/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 s="42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</row>
    <row r="135" spans="1:124" s="32" customFormat="1" x14ac:dyDescent="0.2">
      <c r="A135" s="124" t="str">
        <f>CONFIGURACAO!$C$4</f>
        <v>AREA 21</v>
      </c>
      <c r="B135" s="125">
        <v>133</v>
      </c>
      <c r="C135" s="249" t="s">
        <v>286</v>
      </c>
      <c r="D135" s="126">
        <f t="shared" si="58"/>
        <v>6</v>
      </c>
      <c r="E135" s="250" t="s">
        <v>470</v>
      </c>
      <c r="F135" s="250">
        <v>0</v>
      </c>
      <c r="G135" s="250">
        <v>0</v>
      </c>
      <c r="H135" s="250">
        <v>1</v>
      </c>
      <c r="I135" s="250">
        <v>1</v>
      </c>
      <c r="J135" s="87"/>
      <c r="K135" s="94"/>
      <c r="L135" s="94"/>
      <c r="M135" s="154">
        <f t="shared" si="59"/>
        <v>2</v>
      </c>
      <c r="N135">
        <v>0</v>
      </c>
      <c r="O135">
        <v>3</v>
      </c>
      <c r="P135">
        <v>1</v>
      </c>
      <c r="Q135">
        <v>2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s="139">
        <f t="shared" si="42"/>
        <v>3</v>
      </c>
      <c r="AD135" s="140">
        <f t="shared" si="43"/>
        <v>4</v>
      </c>
      <c r="AE135" s="141">
        <f t="shared" si="60"/>
        <v>0</v>
      </c>
      <c r="AF135" s="142">
        <f t="shared" si="61"/>
        <v>0</v>
      </c>
      <c r="AG135" s="278"/>
      <c r="AI135" s="37">
        <f>IFERROR(IF(M135&gt;0,(N135*CONFIGURACAO!$C$20)+(O135*CONFIGURACAO!$C$21)+(P135*CONFIGURACAO!$C$22)+(Q135*CONFIGURACAO!$C$23)+(R135*CONFIGURACAO!$C$24),""),"")</f>
        <v>380</v>
      </c>
      <c r="AJ135" s="38">
        <f>IF(S135=0,0,IF(CONFIGURACAO!$C$15="SIM",(IF(S135&gt;CONFIGURACAO!$C$16,CONFIGURACAO!$C$16*CONFIGURACAO!$C$25,S135*CONFIGURACAO!$C$25)),'PI AREA  P100'!S135*CONFIGURACAO!$C$25))</f>
        <v>10</v>
      </c>
      <c r="AK135" s="38">
        <f>IF(T135=0,0,IF(CONFIGURACAO!$C$17="SIM",(IF(T135&gt;CONFIGURACAO!$C$18,CONFIGURACAO!$C$18*CONFIGURACAO!$C$26,T135*CONFIGURACAO!$C$26)),'PI AREA  P100'!T135*CONFIGURACAO!$C$26))</f>
        <v>0</v>
      </c>
      <c r="AL135" s="38">
        <f>IFERROR(IF(M135&gt;0,(U135*CONFIGURACAO!$C$29)+(V135*CONFIGURACAO!$C$30),""),"")</f>
        <v>0</v>
      </c>
      <c r="AM135" s="38">
        <f>IF(W135=0,0,IF(CONFIGURACAO!$C$41="SIM",(IF(W135&gt;CONFIGURACAO!$C$41,CONFIGURACAO!$C$41*CONFIGURACAO!$C$31,W135*CONFIGURACAO!$C$31)),'PI AREA  P100'!W135*CONFIGURACAO!$C$31))</f>
        <v>0</v>
      </c>
      <c r="AN135" s="38">
        <f>IF(X135=0,0,IF(CONFIGURACAO!$C$39="SIM",(IF(X135&gt;CONFIGURACAO!$C$40,CONFIGURACAO!$C$40*CONFIGURACAO!$C$32,X135*CONFIGURACAO!$C$32)),'PI AREA  P100'!X135*CONFIGURACAO!$C$32))</f>
        <v>0</v>
      </c>
      <c r="AO135" s="38">
        <f>IFERROR(IF(M135&gt;0,(Y135*CONFIGURACAO!$C$33)+(Z135*CONFIGURACAO!$C$34)+(AA135*CONFIGURACAO!$C$35)+(AB135*CONFIGURACAO!$C$36),""),"")</f>
        <v>0</v>
      </c>
      <c r="AP135" s="38">
        <f>IF(AA135=0,0,IF(CONFIGURACAO!$C$46="SIM",(IF(AA135&gt;CONFIGURACAO!$C$47,CONFIGURACAO!$C$47*CONFIGURACAO!$C$35,AA135*CONFIGURACAO!$C$35)),'PI AREA  P100'!AA135*CONFIGURACAO!$C$35))</f>
        <v>0</v>
      </c>
      <c r="AQ135" s="38">
        <f>IF(AB135=0,0,IF(CONFIGURACAO!$C$44="SIM",(IF(AB135&gt;CONFIGURACAO!$C$45,CONFIGURACAO!$C$45*CONFIGURACAO!$C$36,AB135*CONFIGURACAO!$C$36)),'PI AREA  P100'!AB135*CONFIGURACAO!$C$36))</f>
        <v>0</v>
      </c>
      <c r="AR135" s="38">
        <f t="shared" si="62"/>
        <v>390</v>
      </c>
      <c r="AS135" s="68">
        <f>IF(AR135="","",$AR135-(($AS$2/CONFIGURACAO!$C$6)*$M135))</f>
        <v>240</v>
      </c>
      <c r="AT135" s="73">
        <f t="shared" si="44"/>
        <v>3</v>
      </c>
      <c r="AU135" s="75">
        <f>IF(AR135="","",$AR135-(($AU$2/CONFIGURACAO!$C$6)*$M135))</f>
        <v>140</v>
      </c>
      <c r="AV135" s="76">
        <f t="shared" si="45"/>
        <v>4</v>
      </c>
      <c r="AW135" s="74">
        <f>IF(AR135="","",$AR135-(($AW$2/CONFIGURACAO!$C$6)*$M135))</f>
        <v>40</v>
      </c>
      <c r="AX135" s="72">
        <f t="shared" si="46"/>
        <v>5</v>
      </c>
      <c r="AZ135" s="39">
        <f t="shared" si="47"/>
        <v>3.2941136722610287E-2</v>
      </c>
      <c r="BA135" s="146">
        <f t="shared" si="48"/>
        <v>7</v>
      </c>
      <c r="BB135" s="146">
        <f t="shared" si="49"/>
        <v>798</v>
      </c>
      <c r="BC135" s="32">
        <f t="shared" si="50"/>
        <v>816</v>
      </c>
      <c r="BD135" s="148"/>
      <c r="BE135" s="40">
        <f t="shared" si="51"/>
        <v>0</v>
      </c>
      <c r="BF135" s="40">
        <f t="shared" si="52"/>
        <v>0.11574074074074073</v>
      </c>
      <c r="BG135" s="40">
        <f t="shared" si="53"/>
        <v>2.5693730729701953E-2</v>
      </c>
      <c r="BH135" s="40">
        <f t="shared" si="54"/>
        <v>8.084074373484236E-2</v>
      </c>
      <c r="BI135" s="40">
        <f t="shared" si="55"/>
        <v>0</v>
      </c>
      <c r="BJ135" s="40">
        <f t="shared" si="56"/>
        <v>9.2421441774491686E-2</v>
      </c>
      <c r="BK135" s="40">
        <f t="shared" si="57"/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 s="42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</row>
    <row r="136" spans="1:124" s="32" customFormat="1" x14ac:dyDescent="0.2">
      <c r="A136" s="124" t="str">
        <f>CONFIGURACAO!$C$4</f>
        <v>AREA 21</v>
      </c>
      <c r="B136" s="125">
        <v>134</v>
      </c>
      <c r="C136" s="249" t="s">
        <v>286</v>
      </c>
      <c r="D136" s="126">
        <f t="shared" si="58"/>
        <v>7</v>
      </c>
      <c r="E136" s="250" t="s">
        <v>471</v>
      </c>
      <c r="F136" s="250">
        <v>0</v>
      </c>
      <c r="G136" s="250">
        <v>0</v>
      </c>
      <c r="H136" s="250">
        <v>0</v>
      </c>
      <c r="I136" s="250">
        <v>1</v>
      </c>
      <c r="J136" s="87"/>
      <c r="K136" s="94"/>
      <c r="L136" s="94"/>
      <c r="M136" s="154">
        <f t="shared" si="59"/>
        <v>1</v>
      </c>
      <c r="N136">
        <v>0</v>
      </c>
      <c r="O136">
        <v>1</v>
      </c>
      <c r="P136">
        <v>2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s="139">
        <f t="shared" si="42"/>
        <v>1</v>
      </c>
      <c r="AD136" s="140">
        <f t="shared" si="43"/>
        <v>3</v>
      </c>
      <c r="AE136" s="141">
        <f t="shared" si="60"/>
        <v>0</v>
      </c>
      <c r="AF136" s="142">
        <f t="shared" si="61"/>
        <v>0</v>
      </c>
      <c r="AG136" s="278"/>
      <c r="AI136" s="37">
        <f>IFERROR(IF(M136&gt;0,(N136*CONFIGURACAO!$C$20)+(O136*CONFIGURACAO!$C$21)+(P136*CONFIGURACAO!$C$22)+(Q136*CONFIGURACAO!$C$23)+(R136*CONFIGURACAO!$C$24),""),"")</f>
        <v>200</v>
      </c>
      <c r="AJ136" s="38">
        <f>IF(S136=0,0,IF(CONFIGURACAO!$C$15="SIM",(IF(S136&gt;CONFIGURACAO!$C$16,CONFIGURACAO!$C$16*CONFIGURACAO!$C$25,S136*CONFIGURACAO!$C$25)),'PI AREA  P100'!S136*CONFIGURACAO!$C$25))</f>
        <v>10</v>
      </c>
      <c r="AK136" s="38">
        <f>IF(T136=0,0,IF(CONFIGURACAO!$C$17="SIM",(IF(T136&gt;CONFIGURACAO!$C$18,CONFIGURACAO!$C$18*CONFIGURACAO!$C$26,T136*CONFIGURACAO!$C$26)),'PI AREA  P100'!T136*CONFIGURACAO!$C$26))</f>
        <v>0</v>
      </c>
      <c r="AL136" s="38">
        <f>IFERROR(IF(M136&gt;0,(U136*CONFIGURACAO!$C$29)+(V136*CONFIGURACAO!$C$30),""),"")</f>
        <v>0</v>
      </c>
      <c r="AM136" s="38">
        <f>IF(W136=0,0,IF(CONFIGURACAO!$C$41="SIM",(IF(W136&gt;CONFIGURACAO!$C$41,CONFIGURACAO!$C$41*CONFIGURACAO!$C$31,W136*CONFIGURACAO!$C$31)),'PI AREA  P100'!W136*CONFIGURACAO!$C$31))</f>
        <v>0</v>
      </c>
      <c r="AN136" s="38">
        <f>IF(X136=0,0,IF(CONFIGURACAO!$C$39="SIM",(IF(X136&gt;CONFIGURACAO!$C$40,CONFIGURACAO!$C$40*CONFIGURACAO!$C$32,X136*CONFIGURACAO!$C$32)),'PI AREA  P100'!X136*CONFIGURACAO!$C$32))</f>
        <v>0</v>
      </c>
      <c r="AO136" s="38">
        <f>IFERROR(IF(M136&gt;0,(Y136*CONFIGURACAO!$C$33)+(Z136*CONFIGURACAO!$C$34)+(AA136*CONFIGURACAO!$C$35)+(AB136*CONFIGURACAO!$C$36),""),"")</f>
        <v>0</v>
      </c>
      <c r="AP136" s="38">
        <f>IF(AA136=0,0,IF(CONFIGURACAO!$C$46="SIM",(IF(AA136&gt;CONFIGURACAO!$C$47,CONFIGURACAO!$C$47*CONFIGURACAO!$C$35,AA136*CONFIGURACAO!$C$35)),'PI AREA  P100'!AA136*CONFIGURACAO!$C$35))</f>
        <v>0</v>
      </c>
      <c r="AQ136" s="38">
        <f>IF(AB136=0,0,IF(CONFIGURACAO!$C$44="SIM",(IF(AB136&gt;CONFIGURACAO!$C$45,CONFIGURACAO!$C$45*CONFIGURACAO!$C$36,AB136*CONFIGURACAO!$C$36)),'PI AREA  P100'!AB136*CONFIGURACAO!$C$36))</f>
        <v>0</v>
      </c>
      <c r="AR136" s="38">
        <f t="shared" si="62"/>
        <v>210</v>
      </c>
      <c r="AS136" s="68">
        <f>IF(AR136="","",$AR136-(($AS$2/CONFIGURACAO!$C$6)*$M136))</f>
        <v>135</v>
      </c>
      <c r="AT136" s="73">
        <f t="shared" si="44"/>
        <v>3</v>
      </c>
      <c r="AU136" s="75">
        <f>IF(AR136="","",$AR136-(($AU$2/CONFIGURACAO!$C$6)*$M136))</f>
        <v>85</v>
      </c>
      <c r="AV136" s="76">
        <f t="shared" si="45"/>
        <v>4</v>
      </c>
      <c r="AW136" s="74">
        <f>IF(AR136="","",$AR136-(($AW$2/CONFIGURACAO!$C$6)*$M136))</f>
        <v>35</v>
      </c>
      <c r="AX136" s="72">
        <f t="shared" si="46"/>
        <v>5</v>
      </c>
      <c r="AZ136" s="39">
        <f t="shared" si="47"/>
        <v>1.773753515832862E-2</v>
      </c>
      <c r="BA136" s="146">
        <f t="shared" si="48"/>
        <v>4</v>
      </c>
      <c r="BB136" s="146">
        <f t="shared" si="49"/>
        <v>923</v>
      </c>
      <c r="BC136" s="32">
        <f t="shared" si="50"/>
        <v>949</v>
      </c>
      <c r="BD136" s="148"/>
      <c r="BE136" s="40">
        <f t="shared" si="51"/>
        <v>0</v>
      </c>
      <c r="BF136" s="40">
        <f t="shared" si="52"/>
        <v>3.8580246913580245E-2</v>
      </c>
      <c r="BG136" s="40">
        <f t="shared" si="53"/>
        <v>5.1387461459403906E-2</v>
      </c>
      <c r="BH136" s="40">
        <f t="shared" si="54"/>
        <v>0</v>
      </c>
      <c r="BI136" s="40">
        <f t="shared" si="55"/>
        <v>0</v>
      </c>
      <c r="BJ136" s="40">
        <f t="shared" si="56"/>
        <v>9.2421441774491686E-2</v>
      </c>
      <c r="BK136" s="40">
        <f t="shared" si="57"/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 s="42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</row>
    <row r="137" spans="1:124" s="32" customFormat="1" x14ac:dyDescent="0.2">
      <c r="A137" s="124" t="str">
        <f>CONFIGURACAO!$C$4</f>
        <v>AREA 21</v>
      </c>
      <c r="B137" s="125">
        <v>135</v>
      </c>
      <c r="C137" s="249" t="s">
        <v>286</v>
      </c>
      <c r="D137" s="126">
        <f t="shared" si="58"/>
        <v>8</v>
      </c>
      <c r="E137" s="250" t="s">
        <v>472</v>
      </c>
      <c r="F137" s="250">
        <v>1</v>
      </c>
      <c r="G137" s="250">
        <v>1</v>
      </c>
      <c r="H137" s="250">
        <v>1</v>
      </c>
      <c r="I137" s="250">
        <v>1</v>
      </c>
      <c r="J137" s="87"/>
      <c r="K137" s="94"/>
      <c r="L137" s="94"/>
      <c r="M137" s="154">
        <f t="shared" si="59"/>
        <v>4</v>
      </c>
      <c r="N137">
        <v>1</v>
      </c>
      <c r="O137">
        <v>3</v>
      </c>
      <c r="P137">
        <v>6</v>
      </c>
      <c r="Q137">
        <v>3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s="139">
        <f t="shared" si="42"/>
        <v>4</v>
      </c>
      <c r="AD137" s="140">
        <f t="shared" si="43"/>
        <v>10</v>
      </c>
      <c r="AE137" s="141">
        <f t="shared" si="60"/>
        <v>0</v>
      </c>
      <c r="AF137" s="142">
        <f t="shared" si="61"/>
        <v>0</v>
      </c>
      <c r="AG137" s="278"/>
      <c r="AI137" s="37">
        <f>IFERROR(IF(M137&gt;0,(N137*CONFIGURACAO!$C$20)+(O137*CONFIGURACAO!$C$21)+(P137*CONFIGURACAO!$C$22)+(Q137*CONFIGURACAO!$C$23)+(R137*CONFIGURACAO!$C$24),""),"")</f>
        <v>820</v>
      </c>
      <c r="AJ137" s="38">
        <f>IF(S137=0,0,IF(CONFIGURACAO!$C$15="SIM",(IF(S137&gt;CONFIGURACAO!$C$16,CONFIGURACAO!$C$16*CONFIGURACAO!$C$25,S137*CONFIGURACAO!$C$25)),'PI AREA  P100'!S137*CONFIGURACAO!$C$25))</f>
        <v>0</v>
      </c>
      <c r="AK137" s="38">
        <f>IF(T137=0,0,IF(CONFIGURACAO!$C$17="SIM",(IF(T137&gt;CONFIGURACAO!$C$18,CONFIGURACAO!$C$18*CONFIGURACAO!$C$26,T137*CONFIGURACAO!$C$26)),'PI AREA  P100'!T137*CONFIGURACAO!$C$26))</f>
        <v>0</v>
      </c>
      <c r="AL137" s="38">
        <f>IFERROR(IF(M137&gt;0,(U137*CONFIGURACAO!$C$29)+(V137*CONFIGURACAO!$C$30),""),"")</f>
        <v>0</v>
      </c>
      <c r="AM137" s="38">
        <f>IF(W137=0,0,IF(CONFIGURACAO!$C$41="SIM",(IF(W137&gt;CONFIGURACAO!$C$41,CONFIGURACAO!$C$41*CONFIGURACAO!$C$31,W137*CONFIGURACAO!$C$31)),'PI AREA  P100'!W137*CONFIGURACAO!$C$31))</f>
        <v>0</v>
      </c>
      <c r="AN137" s="38">
        <f>IF(X137=0,0,IF(CONFIGURACAO!$C$39="SIM",(IF(X137&gt;CONFIGURACAO!$C$40,CONFIGURACAO!$C$40*CONFIGURACAO!$C$32,X137*CONFIGURACAO!$C$32)),'PI AREA  P100'!X137*CONFIGURACAO!$C$32))</f>
        <v>0</v>
      </c>
      <c r="AO137" s="38">
        <f>IFERROR(IF(M137&gt;0,(Y137*CONFIGURACAO!$C$33)+(Z137*CONFIGURACAO!$C$34)+(AA137*CONFIGURACAO!$C$35)+(AB137*CONFIGURACAO!$C$36),""),"")</f>
        <v>0</v>
      </c>
      <c r="AP137" s="38">
        <f>IF(AA137=0,0,IF(CONFIGURACAO!$C$46="SIM",(IF(AA137&gt;CONFIGURACAO!$C$47,CONFIGURACAO!$C$47*CONFIGURACAO!$C$35,AA137*CONFIGURACAO!$C$35)),'PI AREA  P100'!AA137*CONFIGURACAO!$C$35))</f>
        <v>0</v>
      </c>
      <c r="AQ137" s="38">
        <f>IF(AB137=0,0,IF(CONFIGURACAO!$C$44="SIM",(IF(AB137&gt;CONFIGURACAO!$C$45,CONFIGURACAO!$C$45*CONFIGURACAO!$C$36,AB137*CONFIGURACAO!$C$36)),'PI AREA  P100'!AB137*CONFIGURACAO!$C$36))</f>
        <v>0</v>
      </c>
      <c r="AR137" s="38">
        <f t="shared" si="62"/>
        <v>820</v>
      </c>
      <c r="AS137" s="68">
        <f>IF(AR137="","",$AR137-(($AS$2/CONFIGURACAO!$C$6)*$M137))</f>
        <v>520</v>
      </c>
      <c r="AT137" s="73">
        <f t="shared" si="44"/>
        <v>3</v>
      </c>
      <c r="AU137" s="75">
        <f>IF(AR137="","",$AR137-(($AU$2/CONFIGURACAO!$C$6)*$M137))</f>
        <v>320</v>
      </c>
      <c r="AV137" s="76">
        <f t="shared" si="45"/>
        <v>4</v>
      </c>
      <c r="AW137" s="74">
        <f>IF(AR137="","",$AR137-(($AW$2/CONFIGURACAO!$C$6)*$M137))</f>
        <v>120</v>
      </c>
      <c r="AX137" s="72">
        <f t="shared" si="46"/>
        <v>5</v>
      </c>
      <c r="AZ137" s="39">
        <f t="shared" si="47"/>
        <v>6.9260851570616511E-2</v>
      </c>
      <c r="BA137" s="146">
        <f t="shared" si="48"/>
        <v>13</v>
      </c>
      <c r="BB137" s="146">
        <f t="shared" si="49"/>
        <v>588</v>
      </c>
      <c r="BC137" s="32">
        <f t="shared" si="50"/>
        <v>542</v>
      </c>
      <c r="BD137" s="148"/>
      <c r="BE137" s="40">
        <f t="shared" si="51"/>
        <v>3.7257824143070044E-2</v>
      </c>
      <c r="BF137" s="40">
        <f t="shared" si="52"/>
        <v>0.11574074074074073</v>
      </c>
      <c r="BG137" s="40">
        <f t="shared" si="53"/>
        <v>0.1541623843782117</v>
      </c>
      <c r="BH137" s="40">
        <f t="shared" si="54"/>
        <v>0.12126111560226355</v>
      </c>
      <c r="BI137" s="40">
        <f t="shared" si="55"/>
        <v>0</v>
      </c>
      <c r="BJ137" s="40">
        <f t="shared" si="56"/>
        <v>0</v>
      </c>
      <c r="BK137" s="40">
        <f t="shared" si="57"/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 s="42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</row>
    <row r="138" spans="1:124" s="32" customFormat="1" x14ac:dyDescent="0.2">
      <c r="A138" s="124" t="str">
        <f>CONFIGURACAO!$C$4</f>
        <v>AREA 21</v>
      </c>
      <c r="B138" s="125">
        <v>136</v>
      </c>
      <c r="C138" s="249" t="s">
        <v>286</v>
      </c>
      <c r="D138" s="126">
        <f t="shared" si="58"/>
        <v>9</v>
      </c>
      <c r="E138" s="250" t="s">
        <v>473</v>
      </c>
      <c r="F138" s="250">
        <v>1</v>
      </c>
      <c r="G138" s="250">
        <v>1</v>
      </c>
      <c r="H138" s="250">
        <v>1</v>
      </c>
      <c r="I138" s="250">
        <v>1</v>
      </c>
      <c r="J138" s="87"/>
      <c r="K138" s="94"/>
      <c r="L138" s="94"/>
      <c r="M138" s="154">
        <f t="shared" si="59"/>
        <v>4</v>
      </c>
      <c r="N138">
        <v>4</v>
      </c>
      <c r="O138">
        <v>3</v>
      </c>
      <c r="P138">
        <v>6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1</v>
      </c>
      <c r="AC138" s="139">
        <f t="shared" si="42"/>
        <v>7</v>
      </c>
      <c r="AD138" s="140">
        <f t="shared" si="43"/>
        <v>13</v>
      </c>
      <c r="AE138" s="141">
        <f t="shared" si="60"/>
        <v>0</v>
      </c>
      <c r="AF138" s="142">
        <f t="shared" si="61"/>
        <v>0</v>
      </c>
      <c r="AG138" s="278"/>
      <c r="AI138" s="37">
        <f>IFERROR(IF(M138&gt;0,(N138*CONFIGURACAO!$C$20)+(O138*CONFIGURACAO!$C$21)+(P138*CONFIGURACAO!$C$22)+(Q138*CONFIGURACAO!$C$23)+(R138*CONFIGURACAO!$C$24),""),"")</f>
        <v>1020</v>
      </c>
      <c r="AJ138" s="38">
        <f>IF(S138=0,0,IF(CONFIGURACAO!$C$15="SIM",(IF(S138&gt;CONFIGURACAO!$C$16,CONFIGURACAO!$C$16*CONFIGURACAO!$C$25,S138*CONFIGURACAO!$C$25)),'PI AREA  P100'!S138*CONFIGURACAO!$C$25))</f>
        <v>0</v>
      </c>
      <c r="AK138" s="38">
        <f>IF(T138=0,0,IF(CONFIGURACAO!$C$17="SIM",(IF(T138&gt;CONFIGURACAO!$C$18,CONFIGURACAO!$C$18*CONFIGURACAO!$C$26,T138*CONFIGURACAO!$C$26)),'PI AREA  P100'!T138*CONFIGURACAO!$C$26))</f>
        <v>5</v>
      </c>
      <c r="AL138" s="38">
        <f>IFERROR(IF(M138&gt;0,(U138*CONFIGURACAO!$C$29)+(V138*CONFIGURACAO!$C$30),""),"")</f>
        <v>0</v>
      </c>
      <c r="AM138" s="38">
        <f>IF(W138=0,0,IF(CONFIGURACAO!$C$41="SIM",(IF(W138&gt;CONFIGURACAO!$C$41,CONFIGURACAO!$C$41*CONFIGURACAO!$C$31,W138*CONFIGURACAO!$C$31)),'PI AREA  P100'!W138*CONFIGURACAO!$C$31))</f>
        <v>0</v>
      </c>
      <c r="AN138" s="38">
        <f>IF(X138=0,0,IF(CONFIGURACAO!$C$39="SIM",(IF(X138&gt;CONFIGURACAO!$C$40,CONFIGURACAO!$C$40*CONFIGURACAO!$C$32,X138*CONFIGURACAO!$C$32)),'PI AREA  P100'!X138*CONFIGURACAO!$C$32))</f>
        <v>25</v>
      </c>
      <c r="AO138" s="38">
        <f>IFERROR(IF(M138&gt;0,(Y138*CONFIGURACAO!$C$33)+(Z138*CONFIGURACAO!$C$34)+(AA138*CONFIGURACAO!$C$35)+(AB138*CONFIGURACAO!$C$36),""),"")</f>
        <v>10</v>
      </c>
      <c r="AP138" s="38">
        <f>IF(AA138=0,0,IF(CONFIGURACAO!$C$46="SIM",(IF(AA138&gt;CONFIGURACAO!$C$47,CONFIGURACAO!$C$47*CONFIGURACAO!$C$35,AA138*CONFIGURACAO!$C$35)),'PI AREA  P100'!AA138*CONFIGURACAO!$C$35))</f>
        <v>0</v>
      </c>
      <c r="AQ138" s="38">
        <f>IF(AB138=0,0,IF(CONFIGURACAO!$C$44="SIM",(IF(AB138&gt;CONFIGURACAO!$C$45,CONFIGURACAO!$C$45*CONFIGURACAO!$C$36,AB138*CONFIGURACAO!$C$36)),'PI AREA  P100'!AB138*CONFIGURACAO!$C$36))</f>
        <v>10</v>
      </c>
      <c r="AR138" s="38">
        <f t="shared" si="62"/>
        <v>1070</v>
      </c>
      <c r="AS138" s="68">
        <f>IF(AR138="","",$AR138-(($AS$2/CONFIGURACAO!$C$6)*$M138))</f>
        <v>770</v>
      </c>
      <c r="AT138" s="73">
        <f t="shared" si="44"/>
        <v>3</v>
      </c>
      <c r="AU138" s="75">
        <f>IF(AR138="","",$AR138-(($AU$2/CONFIGURACAO!$C$6)*$M138))</f>
        <v>570</v>
      </c>
      <c r="AV138" s="76">
        <f t="shared" si="45"/>
        <v>4</v>
      </c>
      <c r="AW138" s="74">
        <f>IF(AR138="","",$AR138-(($AW$2/CONFIGURACAO!$C$6)*$M138))</f>
        <v>370</v>
      </c>
      <c r="AX138" s="72">
        <f t="shared" si="46"/>
        <v>5</v>
      </c>
      <c r="AZ138" s="39">
        <f t="shared" si="47"/>
        <v>9.0376964854341046E-2</v>
      </c>
      <c r="BA138" s="146">
        <f t="shared" si="48"/>
        <v>17</v>
      </c>
      <c r="BB138" s="146">
        <f t="shared" si="49"/>
        <v>454</v>
      </c>
      <c r="BC138" s="32">
        <f t="shared" si="50"/>
        <v>410</v>
      </c>
      <c r="BD138" s="148"/>
      <c r="BE138" s="40">
        <f t="shared" si="51"/>
        <v>0.14903129657228018</v>
      </c>
      <c r="BF138" s="40">
        <f t="shared" si="52"/>
        <v>0.11574074074074073</v>
      </c>
      <c r="BG138" s="40">
        <f t="shared" si="53"/>
        <v>0.1541623843782117</v>
      </c>
      <c r="BH138" s="40">
        <f t="shared" si="54"/>
        <v>0</v>
      </c>
      <c r="BI138" s="40">
        <f t="shared" si="55"/>
        <v>0.10660980810234541</v>
      </c>
      <c r="BJ138" s="40">
        <f t="shared" si="56"/>
        <v>0</v>
      </c>
      <c r="BK138" s="40">
        <f t="shared" si="57"/>
        <v>0.16051364365971107</v>
      </c>
      <c r="BL138">
        <v>0</v>
      </c>
      <c r="BM138">
        <v>0</v>
      </c>
      <c r="BN138">
        <v>0</v>
      </c>
      <c r="BO138">
        <v>1</v>
      </c>
      <c r="BP138">
        <v>0</v>
      </c>
      <c r="BQ138">
        <v>0</v>
      </c>
      <c r="BR138">
        <v>0</v>
      </c>
      <c r="BS138">
        <v>1</v>
      </c>
      <c r="BT138" s="42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</row>
    <row r="139" spans="1:124" s="32" customFormat="1" x14ac:dyDescent="0.2">
      <c r="A139" s="124" t="str">
        <f>CONFIGURACAO!$C$4</f>
        <v>AREA 21</v>
      </c>
      <c r="B139" s="125">
        <v>137</v>
      </c>
      <c r="C139" s="249" t="s">
        <v>286</v>
      </c>
      <c r="D139" s="126">
        <f t="shared" si="58"/>
        <v>10</v>
      </c>
      <c r="E139" s="250" t="s">
        <v>474</v>
      </c>
      <c r="F139" s="250">
        <v>1</v>
      </c>
      <c r="G139" s="250">
        <v>1</v>
      </c>
      <c r="H139" s="250">
        <v>1</v>
      </c>
      <c r="I139" s="250">
        <v>1</v>
      </c>
      <c r="J139" s="87"/>
      <c r="K139" s="94"/>
      <c r="L139" s="94"/>
      <c r="M139" s="154">
        <f t="shared" si="59"/>
        <v>4</v>
      </c>
      <c r="N139">
        <v>23</v>
      </c>
      <c r="O139">
        <v>14</v>
      </c>
      <c r="P139">
        <v>22</v>
      </c>
      <c r="Q139">
        <v>12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s="139">
        <f t="shared" si="42"/>
        <v>37</v>
      </c>
      <c r="AD139" s="140">
        <f t="shared" si="43"/>
        <v>59</v>
      </c>
      <c r="AE139" s="141">
        <f t="shared" si="60"/>
        <v>0</v>
      </c>
      <c r="AF139" s="142">
        <f t="shared" si="61"/>
        <v>0</v>
      </c>
      <c r="AG139" s="278"/>
      <c r="AI139" s="37">
        <f>IFERROR(IF(M139&gt;0,(N139*CONFIGURACAO!$C$20)+(O139*CONFIGURACAO!$C$21)+(P139*CONFIGURACAO!$C$22)+(Q139*CONFIGURACAO!$C$23)+(R139*CONFIGURACAO!$C$24),""),"")</f>
        <v>5220</v>
      </c>
      <c r="AJ139" s="38">
        <f>IF(S139=0,0,IF(CONFIGURACAO!$C$15="SIM",(IF(S139&gt;CONFIGURACAO!$C$16,CONFIGURACAO!$C$16*CONFIGURACAO!$C$25,S139*CONFIGURACAO!$C$25)),'PI AREA  P100'!S139*CONFIGURACAO!$C$25))</f>
        <v>0</v>
      </c>
      <c r="AK139" s="38">
        <f>IF(T139=0,0,IF(CONFIGURACAO!$C$17="SIM",(IF(T139&gt;CONFIGURACAO!$C$18,CONFIGURACAO!$C$18*CONFIGURACAO!$C$26,T139*CONFIGURACAO!$C$26)),'PI AREA  P100'!T139*CONFIGURACAO!$C$26))</f>
        <v>0</v>
      </c>
      <c r="AL139" s="38">
        <f>IFERROR(IF(M139&gt;0,(U139*CONFIGURACAO!$C$29)+(V139*CONFIGURACAO!$C$30),""),"")</f>
        <v>0</v>
      </c>
      <c r="AM139" s="38">
        <f>IF(W139=0,0,IF(CONFIGURACAO!$C$41="SIM",(IF(W139&gt;CONFIGURACAO!$C$41,CONFIGURACAO!$C$41*CONFIGURACAO!$C$31,W139*CONFIGURACAO!$C$31)),'PI AREA  P100'!W139*CONFIGURACAO!$C$31))</f>
        <v>0</v>
      </c>
      <c r="AN139" s="38">
        <f>IF(X139=0,0,IF(CONFIGURACAO!$C$39="SIM",(IF(X139&gt;CONFIGURACAO!$C$40,CONFIGURACAO!$C$40*CONFIGURACAO!$C$32,X139*CONFIGURACAO!$C$32)),'PI AREA  P100'!X139*CONFIGURACAO!$C$32))</f>
        <v>0</v>
      </c>
      <c r="AO139" s="38">
        <f>IFERROR(IF(M139&gt;0,(Y139*CONFIGURACAO!$C$33)+(Z139*CONFIGURACAO!$C$34)+(AA139*CONFIGURACAO!$C$35)+(AB139*CONFIGURACAO!$C$36),""),"")</f>
        <v>0</v>
      </c>
      <c r="AP139" s="38">
        <f>IF(AA139=0,0,IF(CONFIGURACAO!$C$46="SIM",(IF(AA139&gt;CONFIGURACAO!$C$47,CONFIGURACAO!$C$47*CONFIGURACAO!$C$35,AA139*CONFIGURACAO!$C$35)),'PI AREA  P100'!AA139*CONFIGURACAO!$C$35))</f>
        <v>0</v>
      </c>
      <c r="AQ139" s="38">
        <f>IF(AB139=0,0,IF(CONFIGURACAO!$C$44="SIM",(IF(AB139&gt;CONFIGURACAO!$C$45,CONFIGURACAO!$C$45*CONFIGURACAO!$C$36,AB139*CONFIGURACAO!$C$36)),'PI AREA  P100'!AB139*CONFIGURACAO!$C$36))</f>
        <v>0</v>
      </c>
      <c r="AR139" s="38">
        <f t="shared" si="62"/>
        <v>5220</v>
      </c>
      <c r="AS139" s="68">
        <f>IF(AR139="","",$AR139-(($AS$2/CONFIGURACAO!$C$6)*$M139))</f>
        <v>4920</v>
      </c>
      <c r="AT139" s="73">
        <f t="shared" si="44"/>
        <v>3</v>
      </c>
      <c r="AU139" s="75">
        <f>IF(AR139="","",$AR139-(($AU$2/CONFIGURACAO!$C$6)*$M139))</f>
        <v>4720</v>
      </c>
      <c r="AV139" s="76">
        <f t="shared" si="45"/>
        <v>4</v>
      </c>
      <c r="AW139" s="74">
        <f>IF(AR139="","",$AR139-(($AW$2/CONFIGURACAO!$C$6)*$M139))</f>
        <v>4520</v>
      </c>
      <c r="AX139" s="72">
        <f t="shared" si="46"/>
        <v>5</v>
      </c>
      <c r="AZ139" s="39">
        <f t="shared" si="47"/>
        <v>0.44090444536416851</v>
      </c>
      <c r="BA139" s="146">
        <f t="shared" si="48"/>
        <v>71</v>
      </c>
      <c r="BB139" s="146">
        <f t="shared" si="49"/>
        <v>13</v>
      </c>
      <c r="BC139" s="32">
        <f t="shared" si="50"/>
        <v>10</v>
      </c>
      <c r="BD139" s="148"/>
      <c r="BE139" s="40">
        <f t="shared" si="51"/>
        <v>0.856929955290611</v>
      </c>
      <c r="BF139" s="40">
        <f t="shared" si="52"/>
        <v>0.54012345679012341</v>
      </c>
      <c r="BG139" s="40">
        <f t="shared" si="53"/>
        <v>0.56526207605344292</v>
      </c>
      <c r="BH139" s="40">
        <f t="shared" si="54"/>
        <v>0.48504446240905419</v>
      </c>
      <c r="BI139" s="40">
        <f t="shared" si="55"/>
        <v>0</v>
      </c>
      <c r="BJ139" s="40">
        <f t="shared" si="56"/>
        <v>0</v>
      </c>
      <c r="BK139" s="40">
        <f t="shared" si="57"/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 s="42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</row>
    <row r="140" spans="1:124" s="32" customFormat="1" x14ac:dyDescent="0.2">
      <c r="A140" s="124" t="str">
        <f>CONFIGURACAO!$C$4</f>
        <v>AREA 21</v>
      </c>
      <c r="B140" s="125">
        <v>138</v>
      </c>
      <c r="C140" s="249" t="s">
        <v>286</v>
      </c>
      <c r="D140" s="126">
        <f t="shared" si="58"/>
        <v>11</v>
      </c>
      <c r="E140" s="250" t="s">
        <v>475</v>
      </c>
      <c r="F140" s="250">
        <v>1</v>
      </c>
      <c r="G140" s="250">
        <v>1</v>
      </c>
      <c r="H140" s="250">
        <v>1</v>
      </c>
      <c r="I140" s="250">
        <v>1</v>
      </c>
      <c r="J140" s="87"/>
      <c r="K140" s="94"/>
      <c r="L140" s="94"/>
      <c r="M140" s="154">
        <f t="shared" si="59"/>
        <v>4</v>
      </c>
      <c r="N140">
        <v>4</v>
      </c>
      <c r="O140">
        <v>7</v>
      </c>
      <c r="P140">
        <v>7</v>
      </c>
      <c r="Q140">
        <v>7</v>
      </c>
      <c r="R140">
        <v>0</v>
      </c>
      <c r="S140">
        <v>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s="139">
        <f t="shared" si="42"/>
        <v>11</v>
      </c>
      <c r="AD140" s="140">
        <f t="shared" si="43"/>
        <v>18</v>
      </c>
      <c r="AE140" s="141">
        <f t="shared" si="60"/>
        <v>0</v>
      </c>
      <c r="AF140" s="142">
        <f t="shared" si="61"/>
        <v>0</v>
      </c>
      <c r="AG140" s="278"/>
      <c r="AI140" s="37">
        <f>IFERROR(IF(M140&gt;0,(N140*CONFIGURACAO!$C$20)+(O140*CONFIGURACAO!$C$21)+(P140*CONFIGURACAO!$C$22)+(Q140*CONFIGURACAO!$C$23)+(R140*CONFIGURACAO!$C$24),""),"")</f>
        <v>1660</v>
      </c>
      <c r="AJ140" s="38">
        <f>IF(S140=0,0,IF(CONFIGURACAO!$C$15="SIM",(IF(S140&gt;CONFIGURACAO!$C$16,CONFIGURACAO!$C$16*CONFIGURACAO!$C$25,S140*CONFIGURACAO!$C$25)),'PI AREA  P100'!S140*CONFIGURACAO!$C$25))</f>
        <v>30</v>
      </c>
      <c r="AK140" s="38">
        <f>IF(T140=0,0,IF(CONFIGURACAO!$C$17="SIM",(IF(T140&gt;CONFIGURACAO!$C$18,CONFIGURACAO!$C$18*CONFIGURACAO!$C$26,T140*CONFIGURACAO!$C$26)),'PI AREA  P100'!T140*CONFIGURACAO!$C$26))</f>
        <v>0</v>
      </c>
      <c r="AL140" s="38">
        <f>IFERROR(IF(M140&gt;0,(U140*CONFIGURACAO!$C$29)+(V140*CONFIGURACAO!$C$30),""),"")</f>
        <v>0</v>
      </c>
      <c r="AM140" s="38">
        <f>IF(W140=0,0,IF(CONFIGURACAO!$C$41="SIM",(IF(W140&gt;CONFIGURACAO!$C$41,CONFIGURACAO!$C$41*CONFIGURACAO!$C$31,W140*CONFIGURACAO!$C$31)),'PI AREA  P100'!W140*CONFIGURACAO!$C$31))</f>
        <v>0</v>
      </c>
      <c r="AN140" s="38">
        <f>IF(X140=0,0,IF(CONFIGURACAO!$C$39="SIM",(IF(X140&gt;CONFIGURACAO!$C$40,CONFIGURACAO!$C$40*CONFIGURACAO!$C$32,X140*CONFIGURACAO!$C$32)),'PI AREA  P100'!X140*CONFIGURACAO!$C$32))</f>
        <v>0</v>
      </c>
      <c r="AO140" s="38">
        <f>IFERROR(IF(M140&gt;0,(Y140*CONFIGURACAO!$C$33)+(Z140*CONFIGURACAO!$C$34)+(AA140*CONFIGURACAO!$C$35)+(AB140*CONFIGURACAO!$C$36),""),"")</f>
        <v>0</v>
      </c>
      <c r="AP140" s="38">
        <f>IF(AA140=0,0,IF(CONFIGURACAO!$C$46="SIM",(IF(AA140&gt;CONFIGURACAO!$C$47,CONFIGURACAO!$C$47*CONFIGURACAO!$C$35,AA140*CONFIGURACAO!$C$35)),'PI AREA  P100'!AA140*CONFIGURACAO!$C$35))</f>
        <v>0</v>
      </c>
      <c r="AQ140" s="38">
        <f>IF(AB140=0,0,IF(CONFIGURACAO!$C$44="SIM",(IF(AB140&gt;CONFIGURACAO!$C$45,CONFIGURACAO!$C$45*CONFIGURACAO!$C$36,AB140*CONFIGURACAO!$C$36)),'PI AREA  P100'!AB140*CONFIGURACAO!$C$36))</f>
        <v>0</v>
      </c>
      <c r="AR140" s="38">
        <f t="shared" si="62"/>
        <v>1690</v>
      </c>
      <c r="AS140" s="68">
        <f>IF(AR140="","",$AR140-(($AS$2/CONFIGURACAO!$C$6)*$M140))</f>
        <v>1390</v>
      </c>
      <c r="AT140" s="73">
        <f t="shared" si="44"/>
        <v>3</v>
      </c>
      <c r="AU140" s="75">
        <f>IF(AR140="","",$AR140-(($AU$2/CONFIGURACAO!$C$6)*$M140))</f>
        <v>1190</v>
      </c>
      <c r="AV140" s="76">
        <f t="shared" si="45"/>
        <v>4</v>
      </c>
      <c r="AW140" s="74">
        <f>IF(AR140="","",$AR140-(($AW$2/CONFIGURACAO!$C$6)*$M140))</f>
        <v>990</v>
      </c>
      <c r="AX140" s="72">
        <f t="shared" si="46"/>
        <v>5</v>
      </c>
      <c r="AZ140" s="39">
        <f t="shared" si="47"/>
        <v>0.14274492579797793</v>
      </c>
      <c r="BA140" s="146">
        <f t="shared" si="48"/>
        <v>28</v>
      </c>
      <c r="BB140" s="146">
        <f t="shared" si="49"/>
        <v>213</v>
      </c>
      <c r="BC140" s="32">
        <f t="shared" si="50"/>
        <v>203</v>
      </c>
      <c r="BD140" s="148"/>
      <c r="BE140" s="40">
        <f t="shared" si="51"/>
        <v>0.14903129657228018</v>
      </c>
      <c r="BF140" s="40">
        <f t="shared" si="52"/>
        <v>0.27006172839506171</v>
      </c>
      <c r="BG140" s="40">
        <f t="shared" si="53"/>
        <v>0.17985611510791369</v>
      </c>
      <c r="BH140" s="40">
        <f t="shared" si="54"/>
        <v>0.28294260307194824</v>
      </c>
      <c r="BI140" s="40">
        <f t="shared" si="55"/>
        <v>0</v>
      </c>
      <c r="BJ140" s="40">
        <f t="shared" si="56"/>
        <v>0.27726432532347506</v>
      </c>
      <c r="BK140" s="40">
        <f t="shared" si="57"/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 s="42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</row>
    <row r="141" spans="1:124" s="32" customFormat="1" x14ac:dyDescent="0.2">
      <c r="A141" s="124" t="str">
        <f>CONFIGURACAO!$C$4</f>
        <v>AREA 21</v>
      </c>
      <c r="B141" s="125">
        <v>139</v>
      </c>
      <c r="C141" s="249" t="s">
        <v>286</v>
      </c>
      <c r="D141" s="126">
        <f t="shared" si="58"/>
        <v>12</v>
      </c>
      <c r="E141" s="250" t="s">
        <v>476</v>
      </c>
      <c r="F141" s="250">
        <v>1</v>
      </c>
      <c r="G141" s="250">
        <v>1</v>
      </c>
      <c r="H141" s="250">
        <v>1</v>
      </c>
      <c r="I141" s="250">
        <v>1</v>
      </c>
      <c r="J141" s="87"/>
      <c r="K141" s="94"/>
      <c r="L141" s="94"/>
      <c r="M141" s="154">
        <f t="shared" si="59"/>
        <v>4</v>
      </c>
      <c r="N141">
        <v>9</v>
      </c>
      <c r="O141">
        <v>6</v>
      </c>
      <c r="P141">
        <v>14</v>
      </c>
      <c r="Q141">
        <v>2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s="139">
        <f t="shared" si="42"/>
        <v>15</v>
      </c>
      <c r="AD141" s="140">
        <f t="shared" si="43"/>
        <v>29</v>
      </c>
      <c r="AE141" s="141">
        <f t="shared" si="60"/>
        <v>0</v>
      </c>
      <c r="AF141" s="142">
        <f t="shared" si="61"/>
        <v>0</v>
      </c>
      <c r="AG141" s="278"/>
      <c r="AI141" s="37">
        <f>IFERROR(IF(M141&gt;0,(N141*CONFIGURACAO!$C$20)+(O141*CONFIGURACAO!$C$21)+(P141*CONFIGURACAO!$C$22)+(Q141*CONFIGURACAO!$C$23)+(R141*CONFIGURACAO!$C$24),""),"")</f>
        <v>2300</v>
      </c>
      <c r="AJ141" s="38">
        <f>IF(S141=0,0,IF(CONFIGURACAO!$C$15="SIM",(IF(S141&gt;CONFIGURACAO!$C$16,CONFIGURACAO!$C$16*CONFIGURACAO!$C$25,S141*CONFIGURACAO!$C$25)),'PI AREA  P100'!S141*CONFIGURACAO!$C$25))</f>
        <v>10</v>
      </c>
      <c r="AK141" s="38">
        <f>IF(T141=0,0,IF(CONFIGURACAO!$C$17="SIM",(IF(T141&gt;CONFIGURACAO!$C$18,CONFIGURACAO!$C$18*CONFIGURACAO!$C$26,T141*CONFIGURACAO!$C$26)),'PI AREA  P100'!T141*CONFIGURACAO!$C$26))</f>
        <v>0</v>
      </c>
      <c r="AL141" s="38">
        <f>IFERROR(IF(M141&gt;0,(U141*CONFIGURACAO!$C$29)+(V141*CONFIGURACAO!$C$30),""),"")</f>
        <v>0</v>
      </c>
      <c r="AM141" s="38">
        <f>IF(W141=0,0,IF(CONFIGURACAO!$C$41="SIM",(IF(W141&gt;CONFIGURACAO!$C$41,CONFIGURACAO!$C$41*CONFIGURACAO!$C$31,W141*CONFIGURACAO!$C$31)),'PI AREA  P100'!W141*CONFIGURACAO!$C$31))</f>
        <v>0</v>
      </c>
      <c r="AN141" s="38">
        <f>IF(X141=0,0,IF(CONFIGURACAO!$C$39="SIM",(IF(X141&gt;CONFIGURACAO!$C$40,CONFIGURACAO!$C$40*CONFIGURACAO!$C$32,X141*CONFIGURACAO!$C$32)),'PI AREA  P100'!X141*CONFIGURACAO!$C$32))</f>
        <v>0</v>
      </c>
      <c r="AO141" s="38">
        <f>IFERROR(IF(M141&gt;0,(Y141*CONFIGURACAO!$C$33)+(Z141*CONFIGURACAO!$C$34)+(AA141*CONFIGURACAO!$C$35)+(AB141*CONFIGURACAO!$C$36),""),"")</f>
        <v>0</v>
      </c>
      <c r="AP141" s="38">
        <f>IF(AA141=0,0,IF(CONFIGURACAO!$C$46="SIM",(IF(AA141&gt;CONFIGURACAO!$C$47,CONFIGURACAO!$C$47*CONFIGURACAO!$C$35,AA141*CONFIGURACAO!$C$35)),'PI AREA  P100'!AA141*CONFIGURACAO!$C$35))</f>
        <v>0</v>
      </c>
      <c r="AQ141" s="38">
        <f>IF(AB141=0,0,IF(CONFIGURACAO!$C$44="SIM",(IF(AB141&gt;CONFIGURACAO!$C$45,CONFIGURACAO!$C$45*CONFIGURACAO!$C$36,AB141*CONFIGURACAO!$C$36)),'PI AREA  P100'!AB141*CONFIGURACAO!$C$36))</f>
        <v>0</v>
      </c>
      <c r="AR141" s="38">
        <f t="shared" si="62"/>
        <v>2310</v>
      </c>
      <c r="AS141" s="68">
        <f>IF(AR141="","",$AR141-(($AS$2/CONFIGURACAO!$C$6)*$M141))</f>
        <v>2010</v>
      </c>
      <c r="AT141" s="73">
        <f t="shared" si="44"/>
        <v>3</v>
      </c>
      <c r="AU141" s="75">
        <f>IF(AR141="","",$AR141-(($AU$2/CONFIGURACAO!$C$6)*$M141))</f>
        <v>1810</v>
      </c>
      <c r="AV141" s="76">
        <f t="shared" si="45"/>
        <v>4</v>
      </c>
      <c r="AW141" s="74">
        <f>IF(AR141="","",$AR141-(($AW$2/CONFIGURACAO!$C$6)*$M141))</f>
        <v>1610</v>
      </c>
      <c r="AX141" s="72">
        <f t="shared" si="46"/>
        <v>5</v>
      </c>
      <c r="AZ141" s="39">
        <f t="shared" si="47"/>
        <v>0.19511288674161478</v>
      </c>
      <c r="BA141" s="146">
        <f t="shared" si="48"/>
        <v>32</v>
      </c>
      <c r="BB141" s="146">
        <f t="shared" si="49"/>
        <v>157</v>
      </c>
      <c r="BC141" s="32">
        <f t="shared" si="50"/>
        <v>100</v>
      </c>
      <c r="BD141" s="148"/>
      <c r="BE141" s="40">
        <f t="shared" si="51"/>
        <v>0.3353204172876304</v>
      </c>
      <c r="BF141" s="40">
        <f t="shared" si="52"/>
        <v>0.23148148148148145</v>
      </c>
      <c r="BG141" s="40">
        <f t="shared" si="53"/>
        <v>0.35971223021582738</v>
      </c>
      <c r="BH141" s="40">
        <f t="shared" si="54"/>
        <v>8.084074373484236E-2</v>
      </c>
      <c r="BI141" s="40">
        <f t="shared" si="55"/>
        <v>0</v>
      </c>
      <c r="BJ141" s="40">
        <f t="shared" si="56"/>
        <v>9.2421441774491686E-2</v>
      </c>
      <c r="BK141" s="40">
        <f t="shared" si="57"/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 s="42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</row>
    <row r="142" spans="1:124" s="32" customFormat="1" x14ac:dyDescent="0.2">
      <c r="A142" s="124" t="str">
        <f>CONFIGURACAO!$C$4</f>
        <v>AREA 21</v>
      </c>
      <c r="B142" s="125">
        <v>140</v>
      </c>
      <c r="C142" s="249" t="s">
        <v>286</v>
      </c>
      <c r="D142" s="126">
        <f t="shared" si="58"/>
        <v>13</v>
      </c>
      <c r="E142" s="250" t="s">
        <v>477</v>
      </c>
      <c r="F142" s="250">
        <v>1</v>
      </c>
      <c r="G142" s="250">
        <v>1</v>
      </c>
      <c r="H142" s="250">
        <v>0</v>
      </c>
      <c r="I142" s="250">
        <v>0</v>
      </c>
      <c r="J142" s="87"/>
      <c r="K142" s="94"/>
      <c r="L142" s="94"/>
      <c r="M142" s="154">
        <f t="shared" si="59"/>
        <v>2</v>
      </c>
      <c r="N142">
        <v>14</v>
      </c>
      <c r="O142">
        <v>10</v>
      </c>
      <c r="P142">
        <v>10</v>
      </c>
      <c r="Q142">
        <v>1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s="139">
        <f t="shared" si="42"/>
        <v>24</v>
      </c>
      <c r="AD142" s="140">
        <f t="shared" si="43"/>
        <v>34</v>
      </c>
      <c r="AE142" s="141">
        <f t="shared" si="60"/>
        <v>0</v>
      </c>
      <c r="AF142" s="142">
        <f t="shared" si="61"/>
        <v>0</v>
      </c>
      <c r="AG142" s="278"/>
      <c r="AI142" s="37">
        <f>IFERROR(IF(M142&gt;0,(N142*CONFIGURACAO!$C$20)+(O142*CONFIGURACAO!$C$21)+(P142*CONFIGURACAO!$C$22)+(Q142*CONFIGURACAO!$C$23)+(R142*CONFIGURACAO!$C$24),""),"")</f>
        <v>2840</v>
      </c>
      <c r="AJ142" s="38">
        <f>IF(S142=0,0,IF(CONFIGURACAO!$C$15="SIM",(IF(S142&gt;CONFIGURACAO!$C$16,CONFIGURACAO!$C$16*CONFIGURACAO!$C$25,S142*CONFIGURACAO!$C$25)),'PI AREA  P100'!S142*CONFIGURACAO!$C$25))</f>
        <v>10</v>
      </c>
      <c r="AK142" s="38">
        <f>IF(T142=0,0,IF(CONFIGURACAO!$C$17="SIM",(IF(T142&gt;CONFIGURACAO!$C$18,CONFIGURACAO!$C$18*CONFIGURACAO!$C$26,T142*CONFIGURACAO!$C$26)),'PI AREA  P100'!T142*CONFIGURACAO!$C$26))</f>
        <v>0</v>
      </c>
      <c r="AL142" s="38">
        <f>IFERROR(IF(M142&gt;0,(U142*CONFIGURACAO!$C$29)+(V142*CONFIGURACAO!$C$30),""),"")</f>
        <v>0</v>
      </c>
      <c r="AM142" s="38">
        <f>IF(W142=0,0,IF(CONFIGURACAO!$C$41="SIM",(IF(W142&gt;CONFIGURACAO!$C$41,CONFIGURACAO!$C$41*CONFIGURACAO!$C$31,W142*CONFIGURACAO!$C$31)),'PI AREA  P100'!W142*CONFIGURACAO!$C$31))</f>
        <v>0</v>
      </c>
      <c r="AN142" s="38">
        <f>IF(X142=0,0,IF(CONFIGURACAO!$C$39="SIM",(IF(X142&gt;CONFIGURACAO!$C$40,CONFIGURACAO!$C$40*CONFIGURACAO!$C$32,X142*CONFIGURACAO!$C$32)),'PI AREA  P100'!X142*CONFIGURACAO!$C$32))</f>
        <v>0</v>
      </c>
      <c r="AO142" s="38">
        <f>IFERROR(IF(M142&gt;0,(Y142*CONFIGURACAO!$C$33)+(Z142*CONFIGURACAO!$C$34)+(AA142*CONFIGURACAO!$C$35)+(AB142*CONFIGURACAO!$C$36),""),"")</f>
        <v>0</v>
      </c>
      <c r="AP142" s="38">
        <f>IF(AA142=0,0,IF(CONFIGURACAO!$C$46="SIM",(IF(AA142&gt;CONFIGURACAO!$C$47,CONFIGURACAO!$C$47*CONFIGURACAO!$C$35,AA142*CONFIGURACAO!$C$35)),'PI AREA  P100'!AA142*CONFIGURACAO!$C$35))</f>
        <v>0</v>
      </c>
      <c r="AQ142" s="38">
        <f>IF(AB142=0,0,IF(CONFIGURACAO!$C$44="SIM",(IF(AB142&gt;CONFIGURACAO!$C$45,CONFIGURACAO!$C$45*CONFIGURACAO!$C$36,AB142*CONFIGURACAO!$C$36)),'PI AREA  P100'!AB142*CONFIGURACAO!$C$36))</f>
        <v>0</v>
      </c>
      <c r="AR142" s="38">
        <f t="shared" si="62"/>
        <v>2850</v>
      </c>
      <c r="AS142" s="68">
        <f>IF(AR142="","",$AR142-(($AS$2/CONFIGURACAO!$C$6)*$M142))</f>
        <v>2700</v>
      </c>
      <c r="AT142" s="73">
        <f t="shared" si="44"/>
        <v>3</v>
      </c>
      <c r="AU142" s="75">
        <f>IF(AR142="","",$AR142-(($AU$2/CONFIGURACAO!$C$6)*$M142))</f>
        <v>2600</v>
      </c>
      <c r="AV142" s="76">
        <f t="shared" si="45"/>
        <v>4</v>
      </c>
      <c r="AW142" s="74">
        <f>IF(AR142="","",$AR142-(($AW$2/CONFIGURACAO!$C$6)*$M142))</f>
        <v>2500</v>
      </c>
      <c r="AX142" s="72">
        <f t="shared" si="46"/>
        <v>5</v>
      </c>
      <c r="AZ142" s="39">
        <f t="shared" si="47"/>
        <v>0.24072369143445979</v>
      </c>
      <c r="BA142" s="146">
        <f t="shared" si="48"/>
        <v>36</v>
      </c>
      <c r="BB142" s="146">
        <f t="shared" si="49"/>
        <v>119</v>
      </c>
      <c r="BC142" s="32">
        <f t="shared" si="50"/>
        <v>62</v>
      </c>
      <c r="BD142" s="148"/>
      <c r="BE142" s="40">
        <f t="shared" si="51"/>
        <v>0.52160953800298071</v>
      </c>
      <c r="BF142" s="40">
        <f t="shared" si="52"/>
        <v>0.38580246913580246</v>
      </c>
      <c r="BG142" s="40">
        <f t="shared" si="53"/>
        <v>0.25693730729701952</v>
      </c>
      <c r="BH142" s="40">
        <f t="shared" si="54"/>
        <v>4.042037186742118E-2</v>
      </c>
      <c r="BI142" s="40">
        <f t="shared" si="55"/>
        <v>0</v>
      </c>
      <c r="BJ142" s="40">
        <f t="shared" si="56"/>
        <v>9.2421441774491686E-2</v>
      </c>
      <c r="BK142" s="40">
        <f t="shared" si="57"/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 s="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</row>
    <row r="143" spans="1:124" s="32" customFormat="1" x14ac:dyDescent="0.2">
      <c r="A143" s="124" t="str">
        <f>CONFIGURACAO!$C$4</f>
        <v>AREA 21</v>
      </c>
      <c r="B143" s="125">
        <v>141</v>
      </c>
      <c r="C143" s="249" t="s">
        <v>286</v>
      </c>
      <c r="D143" s="126">
        <f t="shared" si="58"/>
        <v>14</v>
      </c>
      <c r="E143" s="250" t="s">
        <v>478</v>
      </c>
      <c r="F143" s="250">
        <v>1</v>
      </c>
      <c r="G143" s="250">
        <v>1</v>
      </c>
      <c r="H143" s="250">
        <v>1</v>
      </c>
      <c r="I143" s="250">
        <v>1</v>
      </c>
      <c r="J143" s="87"/>
      <c r="K143" s="94"/>
      <c r="L143" s="94"/>
      <c r="M143" s="154">
        <f t="shared" si="59"/>
        <v>4</v>
      </c>
      <c r="N143">
        <v>6</v>
      </c>
      <c r="O143">
        <v>8</v>
      </c>
      <c r="P143">
        <v>3</v>
      </c>
      <c r="Q143">
        <v>2</v>
      </c>
      <c r="R143">
        <v>0</v>
      </c>
      <c r="S143">
        <v>1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s="139">
        <f t="shared" si="42"/>
        <v>14</v>
      </c>
      <c r="AD143" s="140">
        <f t="shared" si="43"/>
        <v>17</v>
      </c>
      <c r="AE143" s="141">
        <f t="shared" si="60"/>
        <v>0</v>
      </c>
      <c r="AF143" s="142">
        <f t="shared" si="61"/>
        <v>0</v>
      </c>
      <c r="AG143" s="278"/>
      <c r="AI143" s="37">
        <f>IFERROR(IF(M143&gt;0,(N143*CONFIGURACAO!$C$20)+(O143*CONFIGURACAO!$C$21)+(P143*CONFIGURACAO!$C$22)+(Q143*CONFIGURACAO!$C$23)+(R143*CONFIGURACAO!$C$24),""),"")</f>
        <v>1500</v>
      </c>
      <c r="AJ143" s="38">
        <f>IF(S143=0,0,IF(CONFIGURACAO!$C$15="SIM",(IF(S143&gt;CONFIGURACAO!$C$16,CONFIGURACAO!$C$16*CONFIGURACAO!$C$25,S143*CONFIGURACAO!$C$25)),'PI AREA  P100'!S143*CONFIGURACAO!$C$25))</f>
        <v>10</v>
      </c>
      <c r="AK143" s="38">
        <f>IF(T143=0,0,IF(CONFIGURACAO!$C$17="SIM",(IF(T143&gt;CONFIGURACAO!$C$18,CONFIGURACAO!$C$18*CONFIGURACAO!$C$26,T143*CONFIGURACAO!$C$26)),'PI AREA  P100'!T143*CONFIGURACAO!$C$26))</f>
        <v>10</v>
      </c>
      <c r="AL143" s="38">
        <f>IFERROR(IF(M143&gt;0,(U143*CONFIGURACAO!$C$29)+(V143*CONFIGURACAO!$C$30),""),"")</f>
        <v>0</v>
      </c>
      <c r="AM143" s="38">
        <f>IF(W143=0,0,IF(CONFIGURACAO!$C$41="SIM",(IF(W143&gt;CONFIGURACAO!$C$41,CONFIGURACAO!$C$41*CONFIGURACAO!$C$31,W143*CONFIGURACAO!$C$31)),'PI AREA  P100'!W143*CONFIGURACAO!$C$31))</f>
        <v>0</v>
      </c>
      <c r="AN143" s="38">
        <f>IF(X143=0,0,IF(CONFIGURACAO!$C$39="SIM",(IF(X143&gt;CONFIGURACAO!$C$40,CONFIGURACAO!$C$40*CONFIGURACAO!$C$32,X143*CONFIGURACAO!$C$32)),'PI AREA  P100'!X143*CONFIGURACAO!$C$32))</f>
        <v>0</v>
      </c>
      <c r="AO143" s="38">
        <f>IFERROR(IF(M143&gt;0,(Y143*CONFIGURACAO!$C$33)+(Z143*CONFIGURACAO!$C$34)+(AA143*CONFIGURACAO!$C$35)+(AB143*CONFIGURACAO!$C$36),""),"")</f>
        <v>0</v>
      </c>
      <c r="AP143" s="38">
        <f>IF(AA143=0,0,IF(CONFIGURACAO!$C$46="SIM",(IF(AA143&gt;CONFIGURACAO!$C$47,CONFIGURACAO!$C$47*CONFIGURACAO!$C$35,AA143*CONFIGURACAO!$C$35)),'PI AREA  P100'!AA143*CONFIGURACAO!$C$35))</f>
        <v>0</v>
      </c>
      <c r="AQ143" s="38">
        <f>IF(AB143=0,0,IF(CONFIGURACAO!$C$44="SIM",(IF(AB143&gt;CONFIGURACAO!$C$45,CONFIGURACAO!$C$45*CONFIGURACAO!$C$36,AB143*CONFIGURACAO!$C$36)),'PI AREA  P100'!AB143*CONFIGURACAO!$C$36))</f>
        <v>0</v>
      </c>
      <c r="AR143" s="38">
        <f t="shared" si="62"/>
        <v>1520</v>
      </c>
      <c r="AS143" s="68">
        <f>IF(AR143="","",$AR143-(($AS$2/CONFIGURACAO!$C$6)*$M143))</f>
        <v>1220</v>
      </c>
      <c r="AT143" s="73">
        <f t="shared" si="44"/>
        <v>3</v>
      </c>
      <c r="AU143" s="75">
        <f>IF(AR143="","",$AR143-(($AU$2/CONFIGURACAO!$C$6)*$M143))</f>
        <v>1020</v>
      </c>
      <c r="AV143" s="76">
        <f t="shared" si="45"/>
        <v>4</v>
      </c>
      <c r="AW143" s="74">
        <f>IF(AR143="","",$AR143-(($AW$2/CONFIGURACAO!$C$6)*$M143))</f>
        <v>820</v>
      </c>
      <c r="AX143" s="72">
        <f t="shared" si="46"/>
        <v>5</v>
      </c>
      <c r="AZ143" s="39">
        <f t="shared" si="47"/>
        <v>0.12838596876504521</v>
      </c>
      <c r="BA143" s="146">
        <f t="shared" si="48"/>
        <v>22</v>
      </c>
      <c r="BB143" s="146">
        <f t="shared" si="49"/>
        <v>313</v>
      </c>
      <c r="BC143" s="32">
        <f t="shared" si="50"/>
        <v>239</v>
      </c>
      <c r="BD143" s="148"/>
      <c r="BE143" s="40">
        <f t="shared" si="51"/>
        <v>0.22354694485842028</v>
      </c>
      <c r="BF143" s="40">
        <f t="shared" si="52"/>
        <v>0.30864197530864196</v>
      </c>
      <c r="BG143" s="40">
        <f t="shared" si="53"/>
        <v>7.7081192189105849E-2</v>
      </c>
      <c r="BH143" s="40">
        <f t="shared" si="54"/>
        <v>8.084074373484236E-2</v>
      </c>
      <c r="BI143" s="40">
        <f t="shared" si="55"/>
        <v>0</v>
      </c>
      <c r="BJ143" s="40">
        <f t="shared" si="56"/>
        <v>9.2421441774491686E-2</v>
      </c>
      <c r="BK143" s="40">
        <f t="shared" si="57"/>
        <v>0.32102728731942215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 s="42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</row>
    <row r="144" spans="1:124" s="32" customFormat="1" x14ac:dyDescent="0.2">
      <c r="A144" s="124" t="str">
        <f>CONFIGURACAO!$C$4</f>
        <v>AREA 21</v>
      </c>
      <c r="B144" s="125">
        <v>142</v>
      </c>
      <c r="C144" s="249" t="s">
        <v>286</v>
      </c>
      <c r="D144" s="126">
        <f t="shared" si="58"/>
        <v>15</v>
      </c>
      <c r="E144" s="250" t="s">
        <v>479</v>
      </c>
      <c r="F144" s="250">
        <v>1</v>
      </c>
      <c r="G144" s="250">
        <v>1</v>
      </c>
      <c r="H144" s="250">
        <v>1</v>
      </c>
      <c r="I144" s="250">
        <v>1</v>
      </c>
      <c r="J144" s="87"/>
      <c r="K144" s="94"/>
      <c r="L144" s="94"/>
      <c r="M144" s="154">
        <f t="shared" si="59"/>
        <v>4</v>
      </c>
      <c r="N144">
        <v>1</v>
      </c>
      <c r="O144">
        <v>3</v>
      </c>
      <c r="P144">
        <v>4</v>
      </c>
      <c r="Q144">
        <v>6</v>
      </c>
      <c r="R144">
        <v>0</v>
      </c>
      <c r="S144">
        <v>2</v>
      </c>
      <c r="T144">
        <v>1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1</v>
      </c>
      <c r="AA144">
        <v>1</v>
      </c>
      <c r="AB144">
        <v>1</v>
      </c>
      <c r="AC144" s="139">
        <f t="shared" si="42"/>
        <v>4</v>
      </c>
      <c r="AD144" s="140">
        <f t="shared" si="43"/>
        <v>8</v>
      </c>
      <c r="AE144" s="141">
        <f t="shared" si="60"/>
        <v>0</v>
      </c>
      <c r="AF144" s="142">
        <f t="shared" si="61"/>
        <v>1</v>
      </c>
      <c r="AG144" s="278"/>
      <c r="AI144" s="37">
        <f>IFERROR(IF(M144&gt;0,(N144*CONFIGURACAO!$C$20)+(O144*CONFIGURACAO!$C$21)+(P144*CONFIGURACAO!$C$22)+(Q144*CONFIGURACAO!$C$23)+(R144*CONFIGURACAO!$C$24),""),"")</f>
        <v>820</v>
      </c>
      <c r="AJ144" s="38">
        <f>IF(S144=0,0,IF(CONFIGURACAO!$C$15="SIM",(IF(S144&gt;CONFIGURACAO!$C$16,CONFIGURACAO!$C$16*CONFIGURACAO!$C$25,S144*CONFIGURACAO!$C$25)),'PI AREA  P100'!S144*CONFIGURACAO!$C$25))</f>
        <v>20</v>
      </c>
      <c r="AK144" s="38">
        <f>IF(T144=0,0,IF(CONFIGURACAO!$C$17="SIM",(IF(T144&gt;CONFIGURACAO!$C$18,CONFIGURACAO!$C$18*CONFIGURACAO!$C$26,T144*CONFIGURACAO!$C$26)),'PI AREA  P100'!T144*CONFIGURACAO!$C$26))</f>
        <v>5</v>
      </c>
      <c r="AL144" s="38">
        <f>IFERROR(IF(M144&gt;0,(U144*CONFIGURACAO!$C$29)+(V144*CONFIGURACAO!$C$30),""),"")</f>
        <v>0</v>
      </c>
      <c r="AM144" s="38">
        <f>IF(W144=0,0,IF(CONFIGURACAO!$C$41="SIM",(IF(W144&gt;CONFIGURACAO!$C$41,CONFIGURACAO!$C$41*CONFIGURACAO!$C$31,W144*CONFIGURACAO!$C$31)),'PI AREA  P100'!W144*CONFIGURACAO!$C$31))</f>
        <v>50</v>
      </c>
      <c r="AN144" s="38">
        <f>IF(X144=0,0,IF(CONFIGURACAO!$C$39="SIM",(IF(X144&gt;CONFIGURACAO!$C$40,CONFIGURACAO!$C$40*CONFIGURACAO!$C$32,X144*CONFIGURACAO!$C$32)),'PI AREA  P100'!X144*CONFIGURACAO!$C$32))</f>
        <v>0</v>
      </c>
      <c r="AO144" s="38">
        <f>IFERROR(IF(M144&gt;0,(Y144*CONFIGURACAO!$C$33)+(Z144*CONFIGURACAO!$C$34)+(AA144*CONFIGURACAO!$C$35)+(AB144*CONFIGURACAO!$C$36),""),"")</f>
        <v>85</v>
      </c>
      <c r="AP144" s="38">
        <f>IF(AA144=0,0,IF(CONFIGURACAO!$C$46="SIM",(IF(AA144&gt;CONFIGURACAO!$C$47,CONFIGURACAO!$C$47*CONFIGURACAO!$C$35,AA144*CONFIGURACAO!$C$35)),'PI AREA  P100'!AA144*CONFIGURACAO!$C$35))</f>
        <v>25</v>
      </c>
      <c r="AQ144" s="38">
        <f>IF(AB144=0,0,IF(CONFIGURACAO!$C$44="SIM",(IF(AB144&gt;CONFIGURACAO!$C$45,CONFIGURACAO!$C$45*CONFIGURACAO!$C$36,AB144*CONFIGURACAO!$C$36)),'PI AREA  P100'!AB144*CONFIGURACAO!$C$36))</f>
        <v>10</v>
      </c>
      <c r="AR144" s="38">
        <f t="shared" si="62"/>
        <v>1015</v>
      </c>
      <c r="AS144" s="68">
        <f>IF(AR144="","",$AR144-(($AS$2/CONFIGURACAO!$C$6)*$M144))</f>
        <v>715</v>
      </c>
      <c r="AT144" s="73">
        <f t="shared" si="44"/>
        <v>3</v>
      </c>
      <c r="AU144" s="75">
        <f>IF(AR144="","",$AR144-(($AU$2/CONFIGURACAO!$C$6)*$M144))</f>
        <v>515</v>
      </c>
      <c r="AV144" s="76">
        <f t="shared" si="45"/>
        <v>4</v>
      </c>
      <c r="AW144" s="74">
        <f>IF(AR144="","",$AR144-(($AW$2/CONFIGURACAO!$C$6)*$M144))</f>
        <v>315</v>
      </c>
      <c r="AX144" s="72">
        <f t="shared" si="46"/>
        <v>5</v>
      </c>
      <c r="AZ144" s="39">
        <f t="shared" si="47"/>
        <v>8.5731419931921654E-2</v>
      </c>
      <c r="BA144" s="146">
        <f t="shared" si="48"/>
        <v>21</v>
      </c>
      <c r="BB144" s="146">
        <f t="shared" si="49"/>
        <v>343</v>
      </c>
      <c r="BC144" s="32">
        <f t="shared" si="50"/>
        <v>432</v>
      </c>
      <c r="BD144" s="148"/>
      <c r="BE144" s="40">
        <f t="shared" si="51"/>
        <v>3.7257824143070044E-2</v>
      </c>
      <c r="BF144" s="40">
        <f t="shared" si="52"/>
        <v>0.11574074074074073</v>
      </c>
      <c r="BG144" s="40">
        <f t="shared" si="53"/>
        <v>0.10277492291880781</v>
      </c>
      <c r="BH144" s="40">
        <f t="shared" si="54"/>
        <v>0.24252223120452709</v>
      </c>
      <c r="BI144" s="40">
        <f t="shared" si="55"/>
        <v>0</v>
      </c>
      <c r="BJ144" s="40">
        <f t="shared" si="56"/>
        <v>0.18484288354898337</v>
      </c>
      <c r="BK144" s="40">
        <f t="shared" si="57"/>
        <v>0.16051364365971107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1</v>
      </c>
      <c r="BR144">
        <v>1</v>
      </c>
      <c r="BS144">
        <v>1</v>
      </c>
      <c r="BT144" s="42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</row>
    <row r="145" spans="1:124" s="32" customFormat="1" x14ac:dyDescent="0.2">
      <c r="A145" s="124" t="str">
        <f>CONFIGURACAO!$C$4</f>
        <v>AREA 21</v>
      </c>
      <c r="B145" s="125">
        <v>143</v>
      </c>
      <c r="C145" s="249" t="s">
        <v>286</v>
      </c>
      <c r="D145" s="126">
        <f t="shared" si="58"/>
        <v>16</v>
      </c>
      <c r="E145" s="250" t="s">
        <v>480</v>
      </c>
      <c r="F145" s="250">
        <v>1</v>
      </c>
      <c r="G145" s="250">
        <v>1</v>
      </c>
      <c r="H145" s="250">
        <v>1</v>
      </c>
      <c r="I145" s="250">
        <v>1</v>
      </c>
      <c r="J145" s="87"/>
      <c r="K145" s="94"/>
      <c r="L145" s="94"/>
      <c r="M145" s="154">
        <f t="shared" si="59"/>
        <v>4</v>
      </c>
      <c r="N145">
        <v>0</v>
      </c>
      <c r="O145">
        <v>3</v>
      </c>
      <c r="P145">
        <v>3</v>
      </c>
      <c r="Q145">
        <v>6</v>
      </c>
      <c r="R145">
        <v>1</v>
      </c>
      <c r="S145">
        <v>2</v>
      </c>
      <c r="T145">
        <v>1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2</v>
      </c>
      <c r="AA145">
        <v>1</v>
      </c>
      <c r="AB145">
        <v>2</v>
      </c>
      <c r="AC145" s="139">
        <f t="shared" si="42"/>
        <v>3</v>
      </c>
      <c r="AD145" s="140">
        <f t="shared" si="43"/>
        <v>6</v>
      </c>
      <c r="AE145" s="141">
        <f t="shared" si="60"/>
        <v>0</v>
      </c>
      <c r="AF145" s="142">
        <f t="shared" si="61"/>
        <v>2</v>
      </c>
      <c r="AG145" s="278"/>
      <c r="AI145" s="37">
        <f>IFERROR(IF(M145&gt;0,(N145*CONFIGURACAO!$C$20)+(O145*CONFIGURACAO!$C$21)+(P145*CONFIGURACAO!$C$22)+(Q145*CONFIGURACAO!$C$23)+(R145*CONFIGURACAO!$C$24),""),"")</f>
        <v>680</v>
      </c>
      <c r="AJ145" s="38">
        <f>IF(S145=0,0,IF(CONFIGURACAO!$C$15="SIM",(IF(S145&gt;CONFIGURACAO!$C$16,CONFIGURACAO!$C$16*CONFIGURACAO!$C$25,S145*CONFIGURACAO!$C$25)),'PI AREA  P100'!S145*CONFIGURACAO!$C$25))</f>
        <v>20</v>
      </c>
      <c r="AK145" s="38">
        <f>IF(T145=0,0,IF(CONFIGURACAO!$C$17="SIM",(IF(T145&gt;CONFIGURACAO!$C$18,CONFIGURACAO!$C$18*CONFIGURACAO!$C$26,T145*CONFIGURACAO!$C$26)),'PI AREA  P100'!T145*CONFIGURACAO!$C$26))</f>
        <v>5</v>
      </c>
      <c r="AL145" s="38">
        <f>IFERROR(IF(M145&gt;0,(U145*CONFIGURACAO!$C$29)+(V145*CONFIGURACAO!$C$30),""),"")</f>
        <v>0</v>
      </c>
      <c r="AM145" s="38">
        <f>IF(W145=0,0,IF(CONFIGURACAO!$C$41="SIM",(IF(W145&gt;CONFIGURACAO!$C$41,CONFIGURACAO!$C$41*CONFIGURACAO!$C$31,W145*CONFIGURACAO!$C$31)),'PI AREA  P100'!W145*CONFIGURACAO!$C$31))</f>
        <v>50</v>
      </c>
      <c r="AN145" s="38">
        <f>IF(X145=0,0,IF(CONFIGURACAO!$C$39="SIM",(IF(X145&gt;CONFIGURACAO!$C$40,CONFIGURACAO!$C$40*CONFIGURACAO!$C$32,X145*CONFIGURACAO!$C$32)),'PI AREA  P100'!X145*CONFIGURACAO!$C$32))</f>
        <v>0</v>
      </c>
      <c r="AO145" s="38">
        <f>IFERROR(IF(M145&gt;0,(Y145*CONFIGURACAO!$C$33)+(Z145*CONFIGURACAO!$C$34)+(AA145*CONFIGURACAO!$C$35)+(AB145*CONFIGURACAO!$C$36),""),"")</f>
        <v>145</v>
      </c>
      <c r="AP145" s="38">
        <f>IF(AA145=0,0,IF(CONFIGURACAO!$C$46="SIM",(IF(AA145&gt;CONFIGURACAO!$C$47,CONFIGURACAO!$C$47*CONFIGURACAO!$C$35,AA145*CONFIGURACAO!$C$35)),'PI AREA  P100'!AA145*CONFIGURACAO!$C$35))</f>
        <v>25</v>
      </c>
      <c r="AQ145" s="38">
        <f>IF(AB145=0,0,IF(CONFIGURACAO!$C$44="SIM",(IF(AB145&gt;CONFIGURACAO!$C$45,CONFIGURACAO!$C$45*CONFIGURACAO!$C$36,AB145*CONFIGURACAO!$C$36)),'PI AREA  P100'!AB145*CONFIGURACAO!$C$36))</f>
        <v>20</v>
      </c>
      <c r="AR145" s="38">
        <f t="shared" si="62"/>
        <v>945</v>
      </c>
      <c r="AS145" s="68">
        <f>IF(AR145="","",$AR145-(($AS$2/CONFIGURACAO!$C$6)*$M145))</f>
        <v>645</v>
      </c>
      <c r="AT145" s="73">
        <f t="shared" si="44"/>
        <v>3</v>
      </c>
      <c r="AU145" s="75">
        <f>IF(AR145="","",$AR145-(($AU$2/CONFIGURACAO!$C$6)*$M145))</f>
        <v>445</v>
      </c>
      <c r="AV145" s="76">
        <f t="shared" si="45"/>
        <v>4</v>
      </c>
      <c r="AW145" s="74">
        <f>IF(AR145="","",$AR145-(($AW$2/CONFIGURACAO!$C$6)*$M145))</f>
        <v>245</v>
      </c>
      <c r="AX145" s="72">
        <f t="shared" si="46"/>
        <v>5</v>
      </c>
      <c r="AZ145" s="39">
        <f t="shared" si="47"/>
        <v>7.9818908212478779E-2</v>
      </c>
      <c r="BA145" s="146">
        <f t="shared" si="48"/>
        <v>22</v>
      </c>
      <c r="BB145" s="146">
        <f t="shared" si="49"/>
        <v>313</v>
      </c>
      <c r="BC145" s="32">
        <f t="shared" si="50"/>
        <v>467</v>
      </c>
      <c r="BD145" s="148"/>
      <c r="BE145" s="40">
        <f t="shared" si="51"/>
        <v>0</v>
      </c>
      <c r="BF145" s="40">
        <f t="shared" si="52"/>
        <v>0.11574074074074073</v>
      </c>
      <c r="BG145" s="40">
        <f t="shared" si="53"/>
        <v>7.7081192189105849E-2</v>
      </c>
      <c r="BH145" s="40">
        <f t="shared" si="54"/>
        <v>0.24252223120452709</v>
      </c>
      <c r="BI145" s="40">
        <f t="shared" si="55"/>
        <v>0.10660980810234541</v>
      </c>
      <c r="BJ145" s="40">
        <f t="shared" si="56"/>
        <v>0.18484288354898337</v>
      </c>
      <c r="BK145" s="40">
        <f t="shared" si="57"/>
        <v>0.16051364365971107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2</v>
      </c>
      <c r="BR145">
        <v>1</v>
      </c>
      <c r="BS145">
        <v>2</v>
      </c>
      <c r="BT145" s="42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</row>
    <row r="146" spans="1:124" s="32" customFormat="1" x14ac:dyDescent="0.2">
      <c r="A146" s="124" t="str">
        <f>CONFIGURACAO!$C$4</f>
        <v>AREA 21</v>
      </c>
      <c r="B146" s="125">
        <v>144</v>
      </c>
      <c r="C146" s="249" t="s">
        <v>286</v>
      </c>
      <c r="D146" s="126">
        <f t="shared" si="58"/>
        <v>17</v>
      </c>
      <c r="E146" s="250" t="s">
        <v>481</v>
      </c>
      <c r="F146" s="250">
        <v>1</v>
      </c>
      <c r="G146" s="250">
        <v>1</v>
      </c>
      <c r="H146" s="250">
        <v>1</v>
      </c>
      <c r="I146" s="250">
        <v>1</v>
      </c>
      <c r="J146" s="87"/>
      <c r="K146" s="94"/>
      <c r="L146" s="94"/>
      <c r="M146" s="154">
        <f t="shared" si="59"/>
        <v>4</v>
      </c>
      <c r="N146">
        <v>0</v>
      </c>
      <c r="O146">
        <v>1</v>
      </c>
      <c r="P146">
        <v>4</v>
      </c>
      <c r="Q146">
        <v>4</v>
      </c>
      <c r="R146">
        <v>0</v>
      </c>
      <c r="S146">
        <v>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s="139">
        <f t="shared" si="42"/>
        <v>1</v>
      </c>
      <c r="AD146" s="140">
        <f t="shared" si="43"/>
        <v>5</v>
      </c>
      <c r="AE146" s="141">
        <f t="shared" si="60"/>
        <v>0</v>
      </c>
      <c r="AF146" s="142">
        <f t="shared" si="61"/>
        <v>0</v>
      </c>
      <c r="AG146" s="278"/>
      <c r="AI146" s="37">
        <f>IFERROR(IF(M146&gt;0,(N146*CONFIGURACAO!$C$20)+(O146*CONFIGURACAO!$C$21)+(P146*CONFIGURACAO!$C$22)+(Q146*CONFIGURACAO!$C$23)+(R146*CONFIGURACAO!$C$24),""),"")</f>
        <v>480</v>
      </c>
      <c r="AJ146" s="38">
        <f>IF(S146=0,0,IF(CONFIGURACAO!$C$15="SIM",(IF(S146&gt;CONFIGURACAO!$C$16,CONFIGURACAO!$C$16*CONFIGURACAO!$C$25,S146*CONFIGURACAO!$C$25)),'PI AREA  P100'!S146*CONFIGURACAO!$C$25))</f>
        <v>30</v>
      </c>
      <c r="AK146" s="38">
        <f>IF(T146=0,0,IF(CONFIGURACAO!$C$17="SIM",(IF(T146&gt;CONFIGURACAO!$C$18,CONFIGURACAO!$C$18*CONFIGURACAO!$C$26,T146*CONFIGURACAO!$C$26)),'PI AREA  P100'!T146*CONFIGURACAO!$C$26))</f>
        <v>0</v>
      </c>
      <c r="AL146" s="38">
        <f>IFERROR(IF(M146&gt;0,(U146*CONFIGURACAO!$C$29)+(V146*CONFIGURACAO!$C$30),""),"")</f>
        <v>0</v>
      </c>
      <c r="AM146" s="38">
        <f>IF(W146=0,0,IF(CONFIGURACAO!$C$41="SIM",(IF(W146&gt;CONFIGURACAO!$C$41,CONFIGURACAO!$C$41*CONFIGURACAO!$C$31,W146*CONFIGURACAO!$C$31)),'PI AREA  P100'!W146*CONFIGURACAO!$C$31))</f>
        <v>0</v>
      </c>
      <c r="AN146" s="38">
        <f>IF(X146=0,0,IF(CONFIGURACAO!$C$39="SIM",(IF(X146&gt;CONFIGURACAO!$C$40,CONFIGURACAO!$C$40*CONFIGURACAO!$C$32,X146*CONFIGURACAO!$C$32)),'PI AREA  P100'!X146*CONFIGURACAO!$C$32))</f>
        <v>0</v>
      </c>
      <c r="AO146" s="38">
        <f>IFERROR(IF(M146&gt;0,(Y146*CONFIGURACAO!$C$33)+(Z146*CONFIGURACAO!$C$34)+(AA146*CONFIGURACAO!$C$35)+(AB146*CONFIGURACAO!$C$36),""),"")</f>
        <v>0</v>
      </c>
      <c r="AP146" s="38">
        <f>IF(AA146=0,0,IF(CONFIGURACAO!$C$46="SIM",(IF(AA146&gt;CONFIGURACAO!$C$47,CONFIGURACAO!$C$47*CONFIGURACAO!$C$35,AA146*CONFIGURACAO!$C$35)),'PI AREA  P100'!AA146*CONFIGURACAO!$C$35))</f>
        <v>0</v>
      </c>
      <c r="AQ146" s="38">
        <f>IF(AB146=0,0,IF(CONFIGURACAO!$C$44="SIM",(IF(AB146&gt;CONFIGURACAO!$C$45,CONFIGURACAO!$C$45*CONFIGURACAO!$C$36,AB146*CONFIGURACAO!$C$36)),'PI AREA  P100'!AB146*CONFIGURACAO!$C$36))</f>
        <v>0</v>
      </c>
      <c r="AR146" s="38">
        <f t="shared" si="62"/>
        <v>510</v>
      </c>
      <c r="AS146" s="68">
        <f>IF(AR146="","",$AR146-(($AS$2/CONFIGURACAO!$C$6)*$M146))</f>
        <v>210</v>
      </c>
      <c r="AT146" s="73">
        <f t="shared" si="44"/>
        <v>3</v>
      </c>
      <c r="AU146" s="75">
        <f>IF(AR146="","",$AR146-(($AU$2/CONFIGURACAO!$C$6)*$M146))</f>
        <v>10</v>
      </c>
      <c r="AV146" s="76">
        <f t="shared" si="45"/>
        <v>4</v>
      </c>
      <c r="AW146" s="74">
        <f>IF(AR146="","",$AR146-(($AW$2/CONFIGURACAO!$C$6)*$M146))</f>
        <v>-190</v>
      </c>
      <c r="AX146" s="72" t="str">
        <f t="shared" si="46"/>
        <v>NAO</v>
      </c>
      <c r="AZ146" s="39">
        <f t="shared" si="47"/>
        <v>4.307687109879807E-2</v>
      </c>
      <c r="BA146" s="146">
        <f t="shared" si="48"/>
        <v>12</v>
      </c>
      <c r="BB146" s="146">
        <f t="shared" si="49"/>
        <v>629</v>
      </c>
      <c r="BC146" s="32">
        <f t="shared" si="50"/>
        <v>731</v>
      </c>
      <c r="BD146" s="148"/>
      <c r="BE146" s="40">
        <f t="shared" si="51"/>
        <v>0</v>
      </c>
      <c r="BF146" s="40">
        <f t="shared" si="52"/>
        <v>3.8580246913580245E-2</v>
      </c>
      <c r="BG146" s="40">
        <f t="shared" si="53"/>
        <v>0.10277492291880781</v>
      </c>
      <c r="BH146" s="40">
        <f t="shared" si="54"/>
        <v>0.16168148746968472</v>
      </c>
      <c r="BI146" s="40">
        <f t="shared" si="55"/>
        <v>0</v>
      </c>
      <c r="BJ146" s="40">
        <f t="shared" si="56"/>
        <v>0.27726432532347506</v>
      </c>
      <c r="BK146" s="40">
        <f t="shared" si="57"/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 s="42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</row>
    <row r="147" spans="1:124" s="32" customFormat="1" x14ac:dyDescent="0.2">
      <c r="A147" s="124" t="str">
        <f>CONFIGURACAO!$C$4</f>
        <v>AREA 21</v>
      </c>
      <c r="B147" s="125">
        <v>145</v>
      </c>
      <c r="C147" s="249" t="s">
        <v>286</v>
      </c>
      <c r="D147" s="126">
        <f t="shared" si="58"/>
        <v>18</v>
      </c>
      <c r="E147" s="250" t="s">
        <v>482</v>
      </c>
      <c r="F147" s="250">
        <v>1</v>
      </c>
      <c r="G147" s="250">
        <v>1</v>
      </c>
      <c r="H147" s="250">
        <v>1</v>
      </c>
      <c r="I147" s="250">
        <v>1</v>
      </c>
      <c r="J147" s="87"/>
      <c r="K147" s="94"/>
      <c r="L147" s="94"/>
      <c r="M147" s="154">
        <f t="shared" si="59"/>
        <v>4</v>
      </c>
      <c r="N147">
        <v>0</v>
      </c>
      <c r="O147">
        <v>1</v>
      </c>
      <c r="P147">
        <v>4</v>
      </c>
      <c r="Q147">
        <v>6</v>
      </c>
      <c r="R147">
        <v>0</v>
      </c>
      <c r="S147">
        <v>6</v>
      </c>
      <c r="T147">
        <v>1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1</v>
      </c>
      <c r="AC147" s="139">
        <f t="shared" si="42"/>
        <v>1</v>
      </c>
      <c r="AD147" s="140">
        <f t="shared" si="43"/>
        <v>5</v>
      </c>
      <c r="AE147" s="141">
        <f t="shared" si="60"/>
        <v>0</v>
      </c>
      <c r="AF147" s="142">
        <f t="shared" si="61"/>
        <v>0</v>
      </c>
      <c r="AG147" s="278"/>
      <c r="AI147" s="37">
        <f>IFERROR(IF(M147&gt;0,(N147*CONFIGURACAO!$C$20)+(O147*CONFIGURACAO!$C$21)+(P147*CONFIGURACAO!$C$22)+(Q147*CONFIGURACAO!$C$23)+(R147*CONFIGURACAO!$C$24),""),"")</f>
        <v>560</v>
      </c>
      <c r="AJ147" s="38">
        <f>IF(S147=0,0,IF(CONFIGURACAO!$C$15="SIM",(IF(S147&gt;CONFIGURACAO!$C$16,CONFIGURACAO!$C$16*CONFIGURACAO!$C$25,S147*CONFIGURACAO!$C$25)),'PI AREA  P100'!S147*CONFIGURACAO!$C$25))</f>
        <v>40</v>
      </c>
      <c r="AK147" s="38">
        <f>IF(T147=0,0,IF(CONFIGURACAO!$C$17="SIM",(IF(T147&gt;CONFIGURACAO!$C$18,CONFIGURACAO!$C$18*CONFIGURACAO!$C$26,T147*CONFIGURACAO!$C$26)),'PI AREA  P100'!T147*CONFIGURACAO!$C$26))</f>
        <v>5</v>
      </c>
      <c r="AL147" s="38">
        <f>IFERROR(IF(M147&gt;0,(U147*CONFIGURACAO!$C$29)+(V147*CONFIGURACAO!$C$30),""),"")</f>
        <v>0</v>
      </c>
      <c r="AM147" s="38">
        <f>IF(W147=0,0,IF(CONFIGURACAO!$C$41="SIM",(IF(W147&gt;CONFIGURACAO!$C$41,CONFIGURACAO!$C$41*CONFIGURACAO!$C$31,W147*CONFIGURACAO!$C$31)),'PI AREA  P100'!W147*CONFIGURACAO!$C$31))</f>
        <v>50</v>
      </c>
      <c r="AN147" s="38">
        <f>IF(X147=0,0,IF(CONFIGURACAO!$C$39="SIM",(IF(X147&gt;CONFIGURACAO!$C$40,CONFIGURACAO!$C$40*CONFIGURACAO!$C$32,X147*CONFIGURACAO!$C$32)),'PI AREA  P100'!X147*CONFIGURACAO!$C$32))</f>
        <v>0</v>
      </c>
      <c r="AO147" s="38">
        <f>IFERROR(IF(M147&gt;0,(Y147*CONFIGURACAO!$C$33)+(Z147*CONFIGURACAO!$C$34)+(AA147*CONFIGURACAO!$C$35)+(AB147*CONFIGURACAO!$C$36),""),"")</f>
        <v>35</v>
      </c>
      <c r="AP147" s="38">
        <f>IF(AA147=0,0,IF(CONFIGURACAO!$C$46="SIM",(IF(AA147&gt;CONFIGURACAO!$C$47,CONFIGURACAO!$C$47*CONFIGURACAO!$C$35,AA147*CONFIGURACAO!$C$35)),'PI AREA  P100'!AA147*CONFIGURACAO!$C$35))</f>
        <v>25</v>
      </c>
      <c r="AQ147" s="38">
        <f>IF(AB147=0,0,IF(CONFIGURACAO!$C$44="SIM",(IF(AB147&gt;CONFIGURACAO!$C$45,CONFIGURACAO!$C$45*CONFIGURACAO!$C$36,AB147*CONFIGURACAO!$C$36)),'PI AREA  P100'!AB147*CONFIGURACAO!$C$36))</f>
        <v>10</v>
      </c>
      <c r="AR147" s="38">
        <f t="shared" si="62"/>
        <v>725</v>
      </c>
      <c r="AS147" s="68">
        <f>IF(AR147="","",$AR147-(($AS$2/CONFIGURACAO!$C$6)*$M147))</f>
        <v>425</v>
      </c>
      <c r="AT147" s="73">
        <f t="shared" si="44"/>
        <v>3</v>
      </c>
      <c r="AU147" s="75">
        <f>IF(AR147="","",$AR147-(($AU$2/CONFIGURACAO!$C$6)*$M147))</f>
        <v>225</v>
      </c>
      <c r="AV147" s="76">
        <f t="shared" si="45"/>
        <v>4</v>
      </c>
      <c r="AW147" s="74">
        <f>IF(AR147="","",$AR147-(($AW$2/CONFIGURACAO!$C$6)*$M147))</f>
        <v>25</v>
      </c>
      <c r="AX147" s="72">
        <f t="shared" si="46"/>
        <v>5</v>
      </c>
      <c r="AZ147" s="39">
        <f t="shared" si="47"/>
        <v>6.1236728522801182E-2</v>
      </c>
      <c r="BA147" s="146">
        <f t="shared" si="48"/>
        <v>21</v>
      </c>
      <c r="BB147" s="146">
        <f t="shared" si="49"/>
        <v>343</v>
      </c>
      <c r="BC147" s="32">
        <f t="shared" si="50"/>
        <v>594</v>
      </c>
      <c r="BD147" s="148"/>
      <c r="BE147" s="40">
        <f t="shared" si="51"/>
        <v>0</v>
      </c>
      <c r="BF147" s="40">
        <f t="shared" si="52"/>
        <v>3.8580246913580245E-2</v>
      </c>
      <c r="BG147" s="40">
        <f t="shared" si="53"/>
        <v>0.10277492291880781</v>
      </c>
      <c r="BH147" s="40">
        <f t="shared" si="54"/>
        <v>0.24252223120452709</v>
      </c>
      <c r="BI147" s="40">
        <f t="shared" si="55"/>
        <v>0</v>
      </c>
      <c r="BJ147" s="40">
        <f t="shared" si="56"/>
        <v>0.55452865064695012</v>
      </c>
      <c r="BK147" s="40">
        <f t="shared" si="57"/>
        <v>0.16051364365971107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1</v>
      </c>
      <c r="BS147">
        <v>1</v>
      </c>
      <c r="BT147" s="42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</row>
    <row r="148" spans="1:124" s="32" customFormat="1" x14ac:dyDescent="0.2">
      <c r="A148" s="124" t="str">
        <f>CONFIGURACAO!$C$4</f>
        <v>AREA 21</v>
      </c>
      <c r="B148" s="125">
        <v>146</v>
      </c>
      <c r="C148" s="249" t="s">
        <v>286</v>
      </c>
      <c r="D148" s="126">
        <f t="shared" si="58"/>
        <v>19</v>
      </c>
      <c r="E148" s="250" t="s">
        <v>483</v>
      </c>
      <c r="F148" s="250">
        <v>1</v>
      </c>
      <c r="G148" s="250">
        <v>1</v>
      </c>
      <c r="H148" s="250">
        <v>1</v>
      </c>
      <c r="I148" s="250">
        <v>1</v>
      </c>
      <c r="J148" s="87"/>
      <c r="K148" s="94"/>
      <c r="L148" s="94"/>
      <c r="M148" s="154">
        <f t="shared" si="59"/>
        <v>4</v>
      </c>
      <c r="N148">
        <v>0</v>
      </c>
      <c r="O148">
        <v>0</v>
      </c>
      <c r="P148">
        <v>8</v>
      </c>
      <c r="Q148">
        <v>1</v>
      </c>
      <c r="R148">
        <v>5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s="139">
        <f t="shared" si="42"/>
        <v>0</v>
      </c>
      <c r="AD148" s="140">
        <f t="shared" si="43"/>
        <v>8</v>
      </c>
      <c r="AE148" s="141">
        <f t="shared" si="60"/>
        <v>0</v>
      </c>
      <c r="AF148" s="142">
        <f t="shared" si="61"/>
        <v>0</v>
      </c>
      <c r="AG148" s="278"/>
      <c r="AI148" s="37">
        <f>IFERROR(IF(M148&gt;0,(N148*CONFIGURACAO!$C$20)+(O148*CONFIGURACAO!$C$21)+(P148*CONFIGURACAO!$C$22)+(Q148*CONFIGURACAO!$C$23)+(R148*CONFIGURACAO!$C$24),""),"")</f>
        <v>620</v>
      </c>
      <c r="AJ148" s="38">
        <f>IF(S148=0,0,IF(CONFIGURACAO!$C$15="SIM",(IF(S148&gt;CONFIGURACAO!$C$16,CONFIGURACAO!$C$16*CONFIGURACAO!$C$25,S148*CONFIGURACAO!$C$25)),'PI AREA  P100'!S148*CONFIGURACAO!$C$25))</f>
        <v>10</v>
      </c>
      <c r="AK148" s="38">
        <f>IF(T148=0,0,IF(CONFIGURACAO!$C$17="SIM",(IF(T148&gt;CONFIGURACAO!$C$18,CONFIGURACAO!$C$18*CONFIGURACAO!$C$26,T148*CONFIGURACAO!$C$26)),'PI AREA  P100'!T148*CONFIGURACAO!$C$26))</f>
        <v>5</v>
      </c>
      <c r="AL148" s="38">
        <f>IFERROR(IF(M148&gt;0,(U148*CONFIGURACAO!$C$29)+(V148*CONFIGURACAO!$C$30),""),"")</f>
        <v>0</v>
      </c>
      <c r="AM148" s="38">
        <f>IF(W148=0,0,IF(CONFIGURACAO!$C$41="SIM",(IF(W148&gt;CONFIGURACAO!$C$41,CONFIGURACAO!$C$41*CONFIGURACAO!$C$31,W148*CONFIGURACAO!$C$31)),'PI AREA  P100'!W148*CONFIGURACAO!$C$31))</f>
        <v>0</v>
      </c>
      <c r="AN148" s="38">
        <f>IF(X148=0,0,IF(CONFIGURACAO!$C$39="SIM",(IF(X148&gt;CONFIGURACAO!$C$40,CONFIGURACAO!$C$40*CONFIGURACAO!$C$32,X148*CONFIGURACAO!$C$32)),'PI AREA  P100'!X148*CONFIGURACAO!$C$32))</f>
        <v>0</v>
      </c>
      <c r="AO148" s="38">
        <f>IFERROR(IF(M148&gt;0,(Y148*CONFIGURACAO!$C$33)+(Z148*CONFIGURACAO!$C$34)+(AA148*CONFIGURACAO!$C$35)+(AB148*CONFIGURACAO!$C$36),""),"")</f>
        <v>0</v>
      </c>
      <c r="AP148" s="38">
        <f>IF(AA148=0,0,IF(CONFIGURACAO!$C$46="SIM",(IF(AA148&gt;CONFIGURACAO!$C$47,CONFIGURACAO!$C$47*CONFIGURACAO!$C$35,AA148*CONFIGURACAO!$C$35)),'PI AREA  P100'!AA148*CONFIGURACAO!$C$35))</f>
        <v>0</v>
      </c>
      <c r="AQ148" s="38">
        <f>IF(AB148=0,0,IF(CONFIGURACAO!$C$44="SIM",(IF(AB148&gt;CONFIGURACAO!$C$45,CONFIGURACAO!$C$45*CONFIGURACAO!$C$36,AB148*CONFIGURACAO!$C$36)),'PI AREA  P100'!AB148*CONFIGURACAO!$C$36))</f>
        <v>0</v>
      </c>
      <c r="AR148" s="38">
        <f t="shared" si="62"/>
        <v>635</v>
      </c>
      <c r="AS148" s="68">
        <f>IF(AR148="","",$AR148-(($AS$2/CONFIGURACAO!$C$6)*$M148))</f>
        <v>335</v>
      </c>
      <c r="AT148" s="73">
        <f t="shared" si="44"/>
        <v>3</v>
      </c>
      <c r="AU148" s="75">
        <f>IF(AR148="","",$AR148-(($AU$2/CONFIGURACAO!$C$6)*$M148))</f>
        <v>135</v>
      </c>
      <c r="AV148" s="76">
        <f t="shared" si="45"/>
        <v>4</v>
      </c>
      <c r="AW148" s="74">
        <f>IF(AR148="","",$AR148-(($AW$2/CONFIGURACAO!$C$6)*$M148))</f>
        <v>-65</v>
      </c>
      <c r="AX148" s="72" t="str">
        <f t="shared" si="46"/>
        <v>NAO</v>
      </c>
      <c r="AZ148" s="39">
        <f t="shared" si="47"/>
        <v>5.3634927740660344E-2</v>
      </c>
      <c r="BA148" s="146">
        <f t="shared" si="48"/>
        <v>16</v>
      </c>
      <c r="BB148" s="146">
        <f t="shared" si="49"/>
        <v>488</v>
      </c>
      <c r="BC148" s="32">
        <f t="shared" si="50"/>
        <v>648</v>
      </c>
      <c r="BD148" s="148"/>
      <c r="BE148" s="40">
        <f t="shared" si="51"/>
        <v>0</v>
      </c>
      <c r="BF148" s="40">
        <f t="shared" si="52"/>
        <v>0</v>
      </c>
      <c r="BG148" s="40">
        <f t="shared" si="53"/>
        <v>0.20554984583761562</v>
      </c>
      <c r="BH148" s="40">
        <f t="shared" si="54"/>
        <v>4.042037186742118E-2</v>
      </c>
      <c r="BI148" s="40">
        <f t="shared" si="55"/>
        <v>0.53304904051172708</v>
      </c>
      <c r="BJ148" s="40">
        <f t="shared" si="56"/>
        <v>9.2421441774491686E-2</v>
      </c>
      <c r="BK148" s="40">
        <f t="shared" si="57"/>
        <v>0.16051364365971107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 s="42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</row>
    <row r="149" spans="1:124" s="32" customFormat="1" x14ac:dyDescent="0.2">
      <c r="A149" s="124" t="str">
        <f>CONFIGURACAO!$C$4</f>
        <v>AREA 21</v>
      </c>
      <c r="B149" s="125">
        <v>147</v>
      </c>
      <c r="C149" s="249" t="s">
        <v>286</v>
      </c>
      <c r="D149" s="126">
        <f t="shared" si="58"/>
        <v>20</v>
      </c>
      <c r="E149" s="250" t="s">
        <v>484</v>
      </c>
      <c r="F149" s="250">
        <v>1</v>
      </c>
      <c r="G149" s="250">
        <v>1</v>
      </c>
      <c r="H149" s="250">
        <v>0</v>
      </c>
      <c r="I149" s="250">
        <v>0</v>
      </c>
      <c r="J149" s="87"/>
      <c r="K149" s="94"/>
      <c r="L149" s="94"/>
      <c r="M149" s="154">
        <f t="shared" si="59"/>
        <v>2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s="139">
        <f t="shared" si="42"/>
        <v>0</v>
      </c>
      <c r="AD149" s="140">
        <f t="shared" si="43"/>
        <v>0</v>
      </c>
      <c r="AE149" s="141">
        <f t="shared" si="60"/>
        <v>0</v>
      </c>
      <c r="AF149" s="142">
        <f t="shared" si="61"/>
        <v>0</v>
      </c>
      <c r="AG149" s="278"/>
      <c r="AI149" s="37">
        <f>IFERROR(IF(M149&gt;0,(N149*CONFIGURACAO!$C$20)+(O149*CONFIGURACAO!$C$21)+(P149*CONFIGURACAO!$C$22)+(Q149*CONFIGURACAO!$C$23)+(R149*CONFIGURACAO!$C$24),""),"")</f>
        <v>40</v>
      </c>
      <c r="AJ149" s="38">
        <f>IF(S149=0,0,IF(CONFIGURACAO!$C$15="SIM",(IF(S149&gt;CONFIGURACAO!$C$16,CONFIGURACAO!$C$16*CONFIGURACAO!$C$25,S149*CONFIGURACAO!$C$25)),'PI AREA  P100'!S149*CONFIGURACAO!$C$25))</f>
        <v>10</v>
      </c>
      <c r="AK149" s="38">
        <f>IF(T149=0,0,IF(CONFIGURACAO!$C$17="SIM",(IF(T149&gt;CONFIGURACAO!$C$18,CONFIGURACAO!$C$18*CONFIGURACAO!$C$26,T149*CONFIGURACAO!$C$26)),'PI AREA  P100'!T149*CONFIGURACAO!$C$26))</f>
        <v>0</v>
      </c>
      <c r="AL149" s="38">
        <f>IFERROR(IF(M149&gt;0,(U149*CONFIGURACAO!$C$29)+(V149*CONFIGURACAO!$C$30),""),"")</f>
        <v>0</v>
      </c>
      <c r="AM149" s="38">
        <f>IF(W149=0,0,IF(CONFIGURACAO!$C$41="SIM",(IF(W149&gt;CONFIGURACAO!$C$41,CONFIGURACAO!$C$41*CONFIGURACAO!$C$31,W149*CONFIGURACAO!$C$31)),'PI AREA  P100'!W149*CONFIGURACAO!$C$31))</f>
        <v>0</v>
      </c>
      <c r="AN149" s="38">
        <f>IF(X149=0,0,IF(CONFIGURACAO!$C$39="SIM",(IF(X149&gt;CONFIGURACAO!$C$40,CONFIGURACAO!$C$40*CONFIGURACAO!$C$32,X149*CONFIGURACAO!$C$32)),'PI AREA  P100'!X149*CONFIGURACAO!$C$32))</f>
        <v>0</v>
      </c>
      <c r="AO149" s="38">
        <f>IFERROR(IF(M149&gt;0,(Y149*CONFIGURACAO!$C$33)+(Z149*CONFIGURACAO!$C$34)+(AA149*CONFIGURACAO!$C$35)+(AB149*CONFIGURACAO!$C$36),""),"")</f>
        <v>0</v>
      </c>
      <c r="AP149" s="38">
        <f>IF(AA149=0,0,IF(CONFIGURACAO!$C$46="SIM",(IF(AA149&gt;CONFIGURACAO!$C$47,CONFIGURACAO!$C$47*CONFIGURACAO!$C$35,AA149*CONFIGURACAO!$C$35)),'PI AREA  P100'!AA149*CONFIGURACAO!$C$35))</f>
        <v>0</v>
      </c>
      <c r="AQ149" s="38">
        <f>IF(AB149=0,0,IF(CONFIGURACAO!$C$44="SIM",(IF(AB149&gt;CONFIGURACAO!$C$45,CONFIGURACAO!$C$45*CONFIGURACAO!$C$36,AB149*CONFIGURACAO!$C$36)),'PI AREA  P100'!AB149*CONFIGURACAO!$C$36))</f>
        <v>0</v>
      </c>
      <c r="AR149" s="38">
        <f t="shared" si="62"/>
        <v>50</v>
      </c>
      <c r="AS149" s="68">
        <f>IF(AR149="","",$AR149-(($AS$2/CONFIGURACAO!$C$6)*$M149))</f>
        <v>-100</v>
      </c>
      <c r="AT149" s="73" t="str">
        <f t="shared" si="44"/>
        <v>NAO</v>
      </c>
      <c r="AU149" s="75">
        <f>IF(AR149="","",$AR149-(($AU$2/CONFIGURACAO!$C$6)*$M149))</f>
        <v>-200</v>
      </c>
      <c r="AV149" s="76" t="str">
        <f t="shared" si="45"/>
        <v>NAO</v>
      </c>
      <c r="AW149" s="74">
        <f>IF(AR149="","",$AR149-(($AW$2/CONFIGURACAO!$C$6)*$M149))</f>
        <v>-300</v>
      </c>
      <c r="AX149" s="72" t="str">
        <f t="shared" si="46"/>
        <v>NAO</v>
      </c>
      <c r="AZ149" s="39">
        <f t="shared" si="47"/>
        <v>4.2232226567449089E-3</v>
      </c>
      <c r="BA149" s="146">
        <f t="shared" si="48"/>
        <v>2</v>
      </c>
      <c r="BB149" s="146">
        <f t="shared" si="49"/>
        <v>1033</v>
      </c>
      <c r="BC149" s="32">
        <f t="shared" si="50"/>
        <v>1120</v>
      </c>
      <c r="BD149" s="148"/>
      <c r="BE149" s="40">
        <f t="shared" si="51"/>
        <v>0</v>
      </c>
      <c r="BF149" s="40">
        <f t="shared" si="52"/>
        <v>0</v>
      </c>
      <c r="BG149" s="40">
        <f t="shared" si="53"/>
        <v>0</v>
      </c>
      <c r="BH149" s="40">
        <f t="shared" si="54"/>
        <v>4.042037186742118E-2</v>
      </c>
      <c r="BI149" s="40">
        <f t="shared" si="55"/>
        <v>0</v>
      </c>
      <c r="BJ149" s="40">
        <f t="shared" si="56"/>
        <v>9.2421441774491686E-2</v>
      </c>
      <c r="BK149" s="40">
        <f t="shared" si="57"/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 s="42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</row>
    <row r="150" spans="1:124" s="32" customFormat="1" x14ac:dyDescent="0.2">
      <c r="A150" s="124" t="str">
        <f>CONFIGURACAO!$C$4</f>
        <v>AREA 21</v>
      </c>
      <c r="B150" s="125">
        <v>148</v>
      </c>
      <c r="C150" s="249" t="s">
        <v>286</v>
      </c>
      <c r="D150" s="126">
        <f t="shared" si="58"/>
        <v>21</v>
      </c>
      <c r="E150" s="250" t="s">
        <v>485</v>
      </c>
      <c r="F150" s="250">
        <v>1</v>
      </c>
      <c r="G150" s="250">
        <v>1</v>
      </c>
      <c r="H150" s="250">
        <v>1</v>
      </c>
      <c r="I150" s="250">
        <v>1</v>
      </c>
      <c r="J150" s="87"/>
      <c r="K150" s="94"/>
      <c r="L150" s="94"/>
      <c r="M150" s="154">
        <f t="shared" si="59"/>
        <v>4</v>
      </c>
      <c r="N150">
        <v>5</v>
      </c>
      <c r="O150">
        <v>13</v>
      </c>
      <c r="P150">
        <v>8</v>
      </c>
      <c r="Q150">
        <v>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139">
        <f t="shared" si="42"/>
        <v>18</v>
      </c>
      <c r="AD150" s="140">
        <f t="shared" si="43"/>
        <v>26</v>
      </c>
      <c r="AE150" s="141">
        <f t="shared" si="60"/>
        <v>0</v>
      </c>
      <c r="AF150" s="142">
        <f t="shared" si="61"/>
        <v>0</v>
      </c>
      <c r="AG150" s="278"/>
      <c r="AI150" s="37">
        <f>IFERROR(IF(M150&gt;0,(N150*CONFIGURACAO!$C$20)+(O150*CONFIGURACAO!$C$21)+(P150*CONFIGURACAO!$C$22)+(Q150*CONFIGURACAO!$C$23)+(R150*CONFIGURACAO!$C$24),""),"")</f>
        <v>2100</v>
      </c>
      <c r="AJ150" s="38">
        <f>IF(S150=0,0,IF(CONFIGURACAO!$C$15="SIM",(IF(S150&gt;CONFIGURACAO!$C$16,CONFIGURACAO!$C$16*CONFIGURACAO!$C$25,S150*CONFIGURACAO!$C$25)),'PI AREA  P100'!S150*CONFIGURACAO!$C$25))</f>
        <v>0</v>
      </c>
      <c r="AK150" s="38">
        <f>IF(T150=0,0,IF(CONFIGURACAO!$C$17="SIM",(IF(T150&gt;CONFIGURACAO!$C$18,CONFIGURACAO!$C$18*CONFIGURACAO!$C$26,T150*CONFIGURACAO!$C$26)),'PI AREA  P100'!T150*CONFIGURACAO!$C$26))</f>
        <v>0</v>
      </c>
      <c r="AL150" s="38">
        <f>IFERROR(IF(M150&gt;0,(U150*CONFIGURACAO!$C$29)+(V150*CONFIGURACAO!$C$30),""),"")</f>
        <v>0</v>
      </c>
      <c r="AM150" s="38">
        <f>IF(W150=0,0,IF(CONFIGURACAO!$C$41="SIM",(IF(W150&gt;CONFIGURACAO!$C$41,CONFIGURACAO!$C$41*CONFIGURACAO!$C$31,W150*CONFIGURACAO!$C$31)),'PI AREA  P100'!W150*CONFIGURACAO!$C$31))</f>
        <v>0</v>
      </c>
      <c r="AN150" s="38">
        <f>IF(X150=0,0,IF(CONFIGURACAO!$C$39="SIM",(IF(X150&gt;CONFIGURACAO!$C$40,CONFIGURACAO!$C$40*CONFIGURACAO!$C$32,X150*CONFIGURACAO!$C$32)),'PI AREA  P100'!X150*CONFIGURACAO!$C$32))</f>
        <v>0</v>
      </c>
      <c r="AO150" s="38">
        <f>IFERROR(IF(M150&gt;0,(Y150*CONFIGURACAO!$C$33)+(Z150*CONFIGURACAO!$C$34)+(AA150*CONFIGURACAO!$C$35)+(AB150*CONFIGURACAO!$C$36),""),"")</f>
        <v>0</v>
      </c>
      <c r="AP150" s="38">
        <f>IF(AA150=0,0,IF(CONFIGURACAO!$C$46="SIM",(IF(AA150&gt;CONFIGURACAO!$C$47,CONFIGURACAO!$C$47*CONFIGURACAO!$C$35,AA150*CONFIGURACAO!$C$35)),'PI AREA  P100'!AA150*CONFIGURACAO!$C$35))</f>
        <v>0</v>
      </c>
      <c r="AQ150" s="38">
        <f>IF(AB150=0,0,IF(CONFIGURACAO!$C$44="SIM",(IF(AB150&gt;CONFIGURACAO!$C$45,CONFIGURACAO!$C$45*CONFIGURACAO!$C$36,AB150*CONFIGURACAO!$C$36)),'PI AREA  P100'!AB150*CONFIGURACAO!$C$36))</f>
        <v>0</v>
      </c>
      <c r="AR150" s="38">
        <f t="shared" si="62"/>
        <v>2100</v>
      </c>
      <c r="AS150" s="68">
        <f>IF(AR150="","",$AR150-(($AS$2/CONFIGURACAO!$C$6)*$M150))</f>
        <v>1800</v>
      </c>
      <c r="AT150" s="73">
        <f t="shared" si="44"/>
        <v>3</v>
      </c>
      <c r="AU150" s="75">
        <f>IF(AR150="","",$AR150-(($AU$2/CONFIGURACAO!$C$6)*$M150))</f>
        <v>1600</v>
      </c>
      <c r="AV150" s="76">
        <f t="shared" si="45"/>
        <v>4</v>
      </c>
      <c r="AW150" s="74">
        <f>IF(AR150="","",$AR150-(($AW$2/CONFIGURACAO!$C$6)*$M150))</f>
        <v>1400</v>
      </c>
      <c r="AX150" s="72">
        <f t="shared" si="46"/>
        <v>5</v>
      </c>
      <c r="AZ150" s="39">
        <f t="shared" si="47"/>
        <v>0.17737535158328618</v>
      </c>
      <c r="BA150" s="146">
        <f t="shared" si="48"/>
        <v>28</v>
      </c>
      <c r="BB150" s="146">
        <f t="shared" si="49"/>
        <v>213</v>
      </c>
      <c r="BC150" s="32">
        <f t="shared" si="50"/>
        <v>133</v>
      </c>
      <c r="BD150" s="148"/>
      <c r="BE150" s="40">
        <f t="shared" si="51"/>
        <v>0.18628912071535023</v>
      </c>
      <c r="BF150" s="40">
        <f t="shared" si="52"/>
        <v>0.50154320987654322</v>
      </c>
      <c r="BG150" s="40">
        <f t="shared" si="53"/>
        <v>0.20554984583761562</v>
      </c>
      <c r="BH150" s="40">
        <f t="shared" si="54"/>
        <v>8.084074373484236E-2</v>
      </c>
      <c r="BI150" s="40">
        <f t="shared" si="55"/>
        <v>0</v>
      </c>
      <c r="BJ150" s="40">
        <f t="shared" si="56"/>
        <v>0</v>
      </c>
      <c r="BK150" s="40">
        <f t="shared" si="57"/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 s="42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</row>
    <row r="151" spans="1:124" s="32" customFormat="1" x14ac:dyDescent="0.2">
      <c r="A151" s="124" t="str">
        <f>CONFIGURACAO!$C$4</f>
        <v>AREA 21</v>
      </c>
      <c r="B151" s="125">
        <v>149</v>
      </c>
      <c r="C151" s="249" t="s">
        <v>286</v>
      </c>
      <c r="D151" s="126">
        <f t="shared" si="58"/>
        <v>22</v>
      </c>
      <c r="E151" s="250" t="s">
        <v>486</v>
      </c>
      <c r="F151" s="250">
        <v>1</v>
      </c>
      <c r="G151" s="250">
        <v>1</v>
      </c>
      <c r="H151" s="250">
        <v>1</v>
      </c>
      <c r="I151" s="250">
        <v>1</v>
      </c>
      <c r="J151" s="87"/>
      <c r="K151" s="94"/>
      <c r="L151" s="94"/>
      <c r="M151" s="154">
        <f t="shared" si="59"/>
        <v>4</v>
      </c>
      <c r="N151">
        <v>0</v>
      </c>
      <c r="O151">
        <v>1</v>
      </c>
      <c r="P151">
        <v>5</v>
      </c>
      <c r="Q151">
        <v>4</v>
      </c>
      <c r="R151">
        <v>0</v>
      </c>
      <c r="S151">
        <v>5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0</v>
      </c>
      <c r="AC151" s="139">
        <f t="shared" si="42"/>
        <v>1</v>
      </c>
      <c r="AD151" s="140">
        <f t="shared" si="43"/>
        <v>6</v>
      </c>
      <c r="AE151" s="141">
        <f t="shared" si="60"/>
        <v>0</v>
      </c>
      <c r="AF151" s="142">
        <f t="shared" si="61"/>
        <v>1</v>
      </c>
      <c r="AG151" s="278"/>
      <c r="AI151" s="37">
        <f>IFERROR(IF(M151&gt;0,(N151*CONFIGURACAO!$C$20)+(O151*CONFIGURACAO!$C$21)+(P151*CONFIGURACAO!$C$22)+(Q151*CONFIGURACAO!$C$23)+(R151*CONFIGURACAO!$C$24),""),"")</f>
        <v>540</v>
      </c>
      <c r="AJ151" s="38">
        <f>IF(S151=0,0,IF(CONFIGURACAO!$C$15="SIM",(IF(S151&gt;CONFIGURACAO!$C$16,CONFIGURACAO!$C$16*CONFIGURACAO!$C$25,S151*CONFIGURACAO!$C$25)),'PI AREA  P100'!S151*CONFIGURACAO!$C$25))</f>
        <v>40</v>
      </c>
      <c r="AK151" s="38">
        <f>IF(T151=0,0,IF(CONFIGURACAO!$C$17="SIM",(IF(T151&gt;CONFIGURACAO!$C$18,CONFIGURACAO!$C$18*CONFIGURACAO!$C$26,T151*CONFIGURACAO!$C$26)),'PI AREA  P100'!T151*CONFIGURACAO!$C$26))</f>
        <v>5</v>
      </c>
      <c r="AL151" s="38">
        <f>IFERROR(IF(M151&gt;0,(U151*CONFIGURACAO!$C$29)+(V151*CONFIGURACAO!$C$30),""),"")</f>
        <v>0</v>
      </c>
      <c r="AM151" s="38">
        <f>IF(W151=0,0,IF(CONFIGURACAO!$C$41="SIM",(IF(W151&gt;CONFIGURACAO!$C$41,CONFIGURACAO!$C$41*CONFIGURACAO!$C$31,W151*CONFIGURACAO!$C$31)),'PI AREA  P100'!W151*CONFIGURACAO!$C$31))</f>
        <v>0</v>
      </c>
      <c r="AN151" s="38">
        <f>IF(X151=0,0,IF(CONFIGURACAO!$C$39="SIM",(IF(X151&gt;CONFIGURACAO!$C$40,CONFIGURACAO!$C$40*CONFIGURACAO!$C$32,X151*CONFIGURACAO!$C$32)),'PI AREA  P100'!X151*CONFIGURACAO!$C$32))</f>
        <v>0</v>
      </c>
      <c r="AO151" s="38">
        <f>IFERROR(IF(M151&gt;0,(Y151*CONFIGURACAO!$C$33)+(Z151*CONFIGURACAO!$C$34)+(AA151*CONFIGURACAO!$C$35)+(AB151*CONFIGURACAO!$C$36),""),"")</f>
        <v>75</v>
      </c>
      <c r="AP151" s="38">
        <f>IF(AA151=0,0,IF(CONFIGURACAO!$C$46="SIM",(IF(AA151&gt;CONFIGURACAO!$C$47,CONFIGURACAO!$C$47*CONFIGURACAO!$C$35,AA151*CONFIGURACAO!$C$35)),'PI AREA  P100'!AA151*CONFIGURACAO!$C$35))</f>
        <v>25</v>
      </c>
      <c r="AQ151" s="38">
        <f>IF(AB151=0,0,IF(CONFIGURACAO!$C$44="SIM",(IF(AB151&gt;CONFIGURACAO!$C$45,CONFIGURACAO!$C$45*CONFIGURACAO!$C$36,AB151*CONFIGURACAO!$C$36)),'PI AREA  P100'!AB151*CONFIGURACAO!$C$36))</f>
        <v>0</v>
      </c>
      <c r="AR151" s="38">
        <f t="shared" si="62"/>
        <v>685</v>
      </c>
      <c r="AS151" s="68">
        <f>IF(AR151="","",$AR151-(($AS$2/CONFIGURACAO!$C$6)*$M151))</f>
        <v>385</v>
      </c>
      <c r="AT151" s="73">
        <f t="shared" si="44"/>
        <v>3</v>
      </c>
      <c r="AU151" s="75">
        <f>IF(AR151="","",$AR151-(($AU$2/CONFIGURACAO!$C$6)*$M151))</f>
        <v>185</v>
      </c>
      <c r="AV151" s="76">
        <f t="shared" si="45"/>
        <v>4</v>
      </c>
      <c r="AW151" s="74">
        <f>IF(AR151="","",$AR151-(($AW$2/CONFIGURACAO!$C$6)*$M151))</f>
        <v>-15</v>
      </c>
      <c r="AX151" s="72" t="str">
        <f t="shared" si="46"/>
        <v>NAO</v>
      </c>
      <c r="AZ151" s="39">
        <f t="shared" si="47"/>
        <v>5.7858150397405245E-2</v>
      </c>
      <c r="BA151" s="146">
        <f t="shared" si="48"/>
        <v>18</v>
      </c>
      <c r="BB151" s="146">
        <f t="shared" si="49"/>
        <v>426</v>
      </c>
      <c r="BC151" s="32">
        <f t="shared" si="50"/>
        <v>612</v>
      </c>
      <c r="BD151" s="148"/>
      <c r="BE151" s="40">
        <f t="shared" si="51"/>
        <v>0</v>
      </c>
      <c r="BF151" s="40">
        <f t="shared" si="52"/>
        <v>3.8580246913580245E-2</v>
      </c>
      <c r="BG151" s="40">
        <f t="shared" si="53"/>
        <v>0.12846865364850976</v>
      </c>
      <c r="BH151" s="40">
        <f t="shared" si="54"/>
        <v>0.16168148746968472</v>
      </c>
      <c r="BI151" s="40">
        <f t="shared" si="55"/>
        <v>0</v>
      </c>
      <c r="BJ151" s="40">
        <f t="shared" si="56"/>
        <v>0.46210720887245843</v>
      </c>
      <c r="BK151" s="40">
        <f t="shared" si="57"/>
        <v>0.16051364365971107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1</v>
      </c>
      <c r="BS151">
        <v>0</v>
      </c>
      <c r="BT151" s="42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</row>
    <row r="152" spans="1:124" s="32" customFormat="1" x14ac:dyDescent="0.2">
      <c r="A152" s="124" t="str">
        <f>CONFIGURACAO!$C$4</f>
        <v>AREA 21</v>
      </c>
      <c r="B152" s="125">
        <v>150</v>
      </c>
      <c r="C152" s="249" t="s">
        <v>286</v>
      </c>
      <c r="D152" s="126">
        <f t="shared" si="58"/>
        <v>23</v>
      </c>
      <c r="E152" s="250" t="s">
        <v>487</v>
      </c>
      <c r="F152" s="250">
        <v>1</v>
      </c>
      <c r="G152" s="250">
        <v>1</v>
      </c>
      <c r="H152" s="250">
        <v>1</v>
      </c>
      <c r="I152" s="250">
        <v>1</v>
      </c>
      <c r="J152" s="87"/>
      <c r="K152" s="94"/>
      <c r="L152" s="94"/>
      <c r="M152" s="154">
        <f t="shared" si="59"/>
        <v>4</v>
      </c>
      <c r="N152">
        <v>0</v>
      </c>
      <c r="O152">
        <v>4</v>
      </c>
      <c r="P152">
        <v>13</v>
      </c>
      <c r="Q152">
        <v>2</v>
      </c>
      <c r="R152">
        <v>1</v>
      </c>
      <c r="S152">
        <v>5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s="139">
        <f t="shared" si="42"/>
        <v>4</v>
      </c>
      <c r="AD152" s="140">
        <f t="shared" si="43"/>
        <v>17</v>
      </c>
      <c r="AE152" s="141">
        <f t="shared" si="60"/>
        <v>0</v>
      </c>
      <c r="AF152" s="142">
        <f t="shared" si="61"/>
        <v>0</v>
      </c>
      <c r="AG152" s="278"/>
      <c r="AI152" s="37">
        <f>IFERROR(IF(M152&gt;0,(N152*CONFIGURACAO!$C$20)+(O152*CONFIGURACAO!$C$21)+(P152*CONFIGURACAO!$C$22)+(Q152*CONFIGURACAO!$C$23)+(R152*CONFIGURACAO!$C$24),""),"")</f>
        <v>1200</v>
      </c>
      <c r="AJ152" s="38">
        <f>IF(S152=0,0,IF(CONFIGURACAO!$C$15="SIM",(IF(S152&gt;CONFIGURACAO!$C$16,CONFIGURACAO!$C$16*CONFIGURACAO!$C$25,S152*CONFIGURACAO!$C$25)),'PI AREA  P100'!S152*CONFIGURACAO!$C$25))</f>
        <v>40</v>
      </c>
      <c r="AK152" s="38">
        <f>IF(T152=0,0,IF(CONFIGURACAO!$C$17="SIM",(IF(T152&gt;CONFIGURACAO!$C$18,CONFIGURACAO!$C$18*CONFIGURACAO!$C$26,T152*CONFIGURACAO!$C$26)),'PI AREA  P100'!T152*CONFIGURACAO!$C$26))</f>
        <v>15</v>
      </c>
      <c r="AL152" s="38">
        <f>IFERROR(IF(M152&gt;0,(U152*CONFIGURACAO!$C$29)+(V152*CONFIGURACAO!$C$30),""),"")</f>
        <v>0</v>
      </c>
      <c r="AM152" s="38">
        <f>IF(W152=0,0,IF(CONFIGURACAO!$C$41="SIM",(IF(W152&gt;CONFIGURACAO!$C$41,CONFIGURACAO!$C$41*CONFIGURACAO!$C$31,W152*CONFIGURACAO!$C$31)),'PI AREA  P100'!W152*CONFIGURACAO!$C$31))</f>
        <v>0</v>
      </c>
      <c r="AN152" s="38">
        <f>IF(X152=0,0,IF(CONFIGURACAO!$C$39="SIM",(IF(X152&gt;CONFIGURACAO!$C$40,CONFIGURACAO!$C$40*CONFIGURACAO!$C$32,X152*CONFIGURACAO!$C$32)),'PI AREA  P100'!X152*CONFIGURACAO!$C$32))</f>
        <v>0</v>
      </c>
      <c r="AO152" s="38">
        <f>IFERROR(IF(M152&gt;0,(Y152*CONFIGURACAO!$C$33)+(Z152*CONFIGURACAO!$C$34)+(AA152*CONFIGURACAO!$C$35)+(AB152*CONFIGURACAO!$C$36),""),"")</f>
        <v>0</v>
      </c>
      <c r="AP152" s="38">
        <f>IF(AA152=0,0,IF(CONFIGURACAO!$C$46="SIM",(IF(AA152&gt;CONFIGURACAO!$C$47,CONFIGURACAO!$C$47*CONFIGURACAO!$C$35,AA152*CONFIGURACAO!$C$35)),'PI AREA  P100'!AA152*CONFIGURACAO!$C$35))</f>
        <v>0</v>
      </c>
      <c r="AQ152" s="38">
        <f>IF(AB152=0,0,IF(CONFIGURACAO!$C$44="SIM",(IF(AB152&gt;CONFIGURACAO!$C$45,CONFIGURACAO!$C$45*CONFIGURACAO!$C$36,AB152*CONFIGURACAO!$C$36)),'PI AREA  P100'!AB152*CONFIGURACAO!$C$36))</f>
        <v>0</v>
      </c>
      <c r="AR152" s="38">
        <f t="shared" si="62"/>
        <v>1255</v>
      </c>
      <c r="AS152" s="68">
        <f>IF(AR152="","",$AR152-(($AS$2/CONFIGURACAO!$C$6)*$M152))</f>
        <v>955</v>
      </c>
      <c r="AT152" s="73">
        <f t="shared" si="44"/>
        <v>3</v>
      </c>
      <c r="AU152" s="75">
        <f>IF(AR152="","",$AR152-(($AU$2/CONFIGURACAO!$C$6)*$M152))</f>
        <v>755</v>
      </c>
      <c r="AV152" s="76">
        <f t="shared" si="45"/>
        <v>4</v>
      </c>
      <c r="AW152" s="74">
        <f>IF(AR152="","",$AR152-(($AW$2/CONFIGURACAO!$C$6)*$M152))</f>
        <v>555</v>
      </c>
      <c r="AX152" s="72">
        <f t="shared" si="46"/>
        <v>5</v>
      </c>
      <c r="AZ152" s="39">
        <f t="shared" si="47"/>
        <v>0.10600288868429721</v>
      </c>
      <c r="BA152" s="146">
        <f t="shared" si="48"/>
        <v>28</v>
      </c>
      <c r="BB152" s="146">
        <f t="shared" si="49"/>
        <v>213</v>
      </c>
      <c r="BC152" s="32">
        <f t="shared" si="50"/>
        <v>330</v>
      </c>
      <c r="BD152" s="148"/>
      <c r="BE152" s="40">
        <f t="shared" si="51"/>
        <v>0</v>
      </c>
      <c r="BF152" s="40">
        <f t="shared" si="52"/>
        <v>0.15432098765432098</v>
      </c>
      <c r="BG152" s="40">
        <f t="shared" si="53"/>
        <v>0.33401849948612539</v>
      </c>
      <c r="BH152" s="40">
        <f t="shared" si="54"/>
        <v>8.084074373484236E-2</v>
      </c>
      <c r="BI152" s="40">
        <f t="shared" si="55"/>
        <v>0.10660980810234541</v>
      </c>
      <c r="BJ152" s="40">
        <f t="shared" si="56"/>
        <v>0.46210720887245843</v>
      </c>
      <c r="BK152" s="40">
        <f t="shared" si="57"/>
        <v>0.4815409309791332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 s="4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</row>
    <row r="153" spans="1:124" s="32" customFormat="1" x14ac:dyDescent="0.2">
      <c r="A153" s="124" t="str">
        <f>CONFIGURACAO!$C$4</f>
        <v>AREA 21</v>
      </c>
      <c r="B153" s="125">
        <v>151</v>
      </c>
      <c r="C153" s="249" t="s">
        <v>286</v>
      </c>
      <c r="D153" s="126">
        <f t="shared" si="58"/>
        <v>24</v>
      </c>
      <c r="E153" s="250" t="s">
        <v>488</v>
      </c>
      <c r="F153" s="250">
        <v>0</v>
      </c>
      <c r="G153" s="250">
        <v>0</v>
      </c>
      <c r="H153" s="250">
        <v>0</v>
      </c>
      <c r="I153" s="250">
        <v>1</v>
      </c>
      <c r="J153" s="87"/>
      <c r="K153" s="94"/>
      <c r="L153" s="94"/>
      <c r="M153" s="154">
        <f t="shared" si="59"/>
        <v>1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 s="139">
        <f t="shared" si="42"/>
        <v>1</v>
      </c>
      <c r="AD153" s="140">
        <f t="shared" si="43"/>
        <v>1</v>
      </c>
      <c r="AE153" s="141">
        <f t="shared" si="60"/>
        <v>0</v>
      </c>
      <c r="AF153" s="142">
        <f t="shared" si="61"/>
        <v>0</v>
      </c>
      <c r="AG153" s="278"/>
      <c r="AI153" s="37">
        <f>IFERROR(IF(M153&gt;0,(N153*CONFIGURACAO!$C$20)+(O153*CONFIGURACAO!$C$21)+(P153*CONFIGURACAO!$C$22)+(Q153*CONFIGURACAO!$C$23)+(R153*CONFIGURACAO!$C$24),""),"")</f>
        <v>80</v>
      </c>
      <c r="AJ153" s="38">
        <f>IF(S153=0,0,IF(CONFIGURACAO!$C$15="SIM",(IF(S153&gt;CONFIGURACAO!$C$16,CONFIGURACAO!$C$16*CONFIGURACAO!$C$25,S153*CONFIGURACAO!$C$25)),'PI AREA  P100'!S153*CONFIGURACAO!$C$25))</f>
        <v>0</v>
      </c>
      <c r="AK153" s="38">
        <f>IF(T153=0,0,IF(CONFIGURACAO!$C$17="SIM",(IF(T153&gt;CONFIGURACAO!$C$18,CONFIGURACAO!$C$18*CONFIGURACAO!$C$26,T153*CONFIGURACAO!$C$26)),'PI AREA  P100'!T153*CONFIGURACAO!$C$26))</f>
        <v>0</v>
      </c>
      <c r="AL153" s="38">
        <f>IFERROR(IF(M153&gt;0,(U153*CONFIGURACAO!$C$29)+(V153*CONFIGURACAO!$C$30),""),"")</f>
        <v>0</v>
      </c>
      <c r="AM153" s="38">
        <f>IF(W153=0,0,IF(CONFIGURACAO!$C$41="SIM",(IF(W153&gt;CONFIGURACAO!$C$41,CONFIGURACAO!$C$41*CONFIGURACAO!$C$31,W153*CONFIGURACAO!$C$31)),'PI AREA  P100'!W153*CONFIGURACAO!$C$31))</f>
        <v>0</v>
      </c>
      <c r="AN153" s="38">
        <f>IF(X153=0,0,IF(CONFIGURACAO!$C$39="SIM",(IF(X153&gt;CONFIGURACAO!$C$40,CONFIGURACAO!$C$40*CONFIGURACAO!$C$32,X153*CONFIGURACAO!$C$32)),'PI AREA  P100'!X153*CONFIGURACAO!$C$32))</f>
        <v>0</v>
      </c>
      <c r="AO153" s="38">
        <f>IFERROR(IF(M153&gt;0,(Y153*CONFIGURACAO!$C$33)+(Z153*CONFIGURACAO!$C$34)+(AA153*CONFIGURACAO!$C$35)+(AB153*CONFIGURACAO!$C$36),""),"")</f>
        <v>0</v>
      </c>
      <c r="AP153" s="38">
        <f>IF(AA153=0,0,IF(CONFIGURACAO!$C$46="SIM",(IF(AA153&gt;CONFIGURACAO!$C$47,CONFIGURACAO!$C$47*CONFIGURACAO!$C$35,AA153*CONFIGURACAO!$C$35)),'PI AREA  P100'!AA153*CONFIGURACAO!$C$35))</f>
        <v>0</v>
      </c>
      <c r="AQ153" s="38">
        <f>IF(AB153=0,0,IF(CONFIGURACAO!$C$44="SIM",(IF(AB153&gt;CONFIGURACAO!$C$45,CONFIGURACAO!$C$45*CONFIGURACAO!$C$36,AB153*CONFIGURACAO!$C$36)),'PI AREA  P100'!AB153*CONFIGURACAO!$C$36))</f>
        <v>0</v>
      </c>
      <c r="AR153" s="38">
        <f t="shared" si="62"/>
        <v>80</v>
      </c>
      <c r="AS153" s="68">
        <f>IF(AR153="","",$AR153-(($AS$2/CONFIGURACAO!$C$6)*$M153))</f>
        <v>5</v>
      </c>
      <c r="AT153" s="73">
        <f t="shared" si="44"/>
        <v>3</v>
      </c>
      <c r="AU153" s="75">
        <f>IF(AR153="","",$AR153-(($AU$2/CONFIGURACAO!$C$6)*$M153))</f>
        <v>-45</v>
      </c>
      <c r="AV153" s="76" t="str">
        <f t="shared" si="45"/>
        <v>NAO</v>
      </c>
      <c r="AW153" s="74">
        <f>IF(AR153="","",$AR153-(($AW$2/CONFIGURACAO!$C$6)*$M153))</f>
        <v>-95</v>
      </c>
      <c r="AX153" s="72" t="str">
        <f t="shared" si="46"/>
        <v>NAO</v>
      </c>
      <c r="AZ153" s="39">
        <f t="shared" si="47"/>
        <v>6.7571562507918546E-3</v>
      </c>
      <c r="BA153" s="146">
        <f t="shared" si="48"/>
        <v>1</v>
      </c>
      <c r="BB153" s="146">
        <f t="shared" si="49"/>
        <v>1099</v>
      </c>
      <c r="BC153" s="32">
        <f t="shared" si="50"/>
        <v>1094</v>
      </c>
      <c r="BD153" s="148"/>
      <c r="BE153" s="40">
        <f t="shared" si="51"/>
        <v>0</v>
      </c>
      <c r="BF153" s="40">
        <f t="shared" si="52"/>
        <v>3.8580246913580245E-2</v>
      </c>
      <c r="BG153" s="40">
        <f t="shared" si="53"/>
        <v>0</v>
      </c>
      <c r="BH153" s="40">
        <f t="shared" si="54"/>
        <v>0</v>
      </c>
      <c r="BI153" s="40">
        <f t="shared" si="55"/>
        <v>0</v>
      </c>
      <c r="BJ153" s="40">
        <f t="shared" si="56"/>
        <v>0</v>
      </c>
      <c r="BK153" s="40">
        <f t="shared" si="57"/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 s="42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</row>
    <row r="154" spans="1:124" s="32" customFormat="1" x14ac:dyDescent="0.2">
      <c r="A154" s="124" t="str">
        <f>CONFIGURACAO!$C$4</f>
        <v>AREA 21</v>
      </c>
      <c r="B154" s="125">
        <v>152</v>
      </c>
      <c r="C154" s="249" t="s">
        <v>286</v>
      </c>
      <c r="D154" s="126">
        <f t="shared" si="58"/>
        <v>25</v>
      </c>
      <c r="E154" s="250" t="s">
        <v>489</v>
      </c>
      <c r="F154" s="250">
        <v>1</v>
      </c>
      <c r="G154" s="250">
        <v>1</v>
      </c>
      <c r="H154" s="250">
        <v>1</v>
      </c>
      <c r="I154" s="250">
        <v>1</v>
      </c>
      <c r="J154" s="87"/>
      <c r="K154" s="94"/>
      <c r="L154" s="94"/>
      <c r="M154" s="154">
        <f t="shared" si="59"/>
        <v>4</v>
      </c>
      <c r="N154">
        <v>0</v>
      </c>
      <c r="O154">
        <v>1</v>
      </c>
      <c r="P154">
        <v>1</v>
      </c>
      <c r="Q154">
        <v>5</v>
      </c>
      <c r="R154">
        <v>0</v>
      </c>
      <c r="S154">
        <v>2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2</v>
      </c>
      <c r="AA154">
        <v>1</v>
      </c>
      <c r="AB154">
        <v>0</v>
      </c>
      <c r="AC154" s="139">
        <f t="shared" si="42"/>
        <v>1</v>
      </c>
      <c r="AD154" s="140">
        <f t="shared" si="43"/>
        <v>2</v>
      </c>
      <c r="AE154" s="141">
        <f t="shared" si="60"/>
        <v>0</v>
      </c>
      <c r="AF154" s="142">
        <f t="shared" si="61"/>
        <v>2</v>
      </c>
      <c r="AG154" s="278"/>
      <c r="AI154" s="37">
        <f>IFERROR(IF(M154&gt;0,(N154*CONFIGURACAO!$C$20)+(O154*CONFIGURACAO!$C$21)+(P154*CONFIGURACAO!$C$22)+(Q154*CONFIGURACAO!$C$23)+(R154*CONFIGURACAO!$C$24),""),"")</f>
        <v>340</v>
      </c>
      <c r="AJ154" s="38">
        <f>IF(S154=0,0,IF(CONFIGURACAO!$C$15="SIM",(IF(S154&gt;CONFIGURACAO!$C$16,CONFIGURACAO!$C$16*CONFIGURACAO!$C$25,S154*CONFIGURACAO!$C$25)),'PI AREA  P100'!S154*CONFIGURACAO!$C$25))</f>
        <v>20</v>
      </c>
      <c r="AK154" s="38">
        <f>IF(T154=0,0,IF(CONFIGURACAO!$C$17="SIM",(IF(T154&gt;CONFIGURACAO!$C$18,CONFIGURACAO!$C$18*CONFIGURACAO!$C$26,T154*CONFIGURACAO!$C$26)),'PI AREA  P100'!T154*CONFIGURACAO!$C$26))</f>
        <v>0</v>
      </c>
      <c r="AL154" s="38">
        <f>IFERROR(IF(M154&gt;0,(U154*CONFIGURACAO!$C$29)+(V154*CONFIGURACAO!$C$30),""),"")</f>
        <v>0</v>
      </c>
      <c r="AM154" s="38">
        <f>IF(W154=0,0,IF(CONFIGURACAO!$C$41="SIM",(IF(W154&gt;CONFIGURACAO!$C$41,CONFIGURACAO!$C$41*CONFIGURACAO!$C$31,W154*CONFIGURACAO!$C$31)),'PI AREA  P100'!W154*CONFIGURACAO!$C$31))</f>
        <v>50</v>
      </c>
      <c r="AN154" s="38">
        <f>IF(X154=0,0,IF(CONFIGURACAO!$C$39="SIM",(IF(X154&gt;CONFIGURACAO!$C$40,CONFIGURACAO!$C$40*CONFIGURACAO!$C$32,X154*CONFIGURACAO!$C$32)),'PI AREA  P100'!X154*CONFIGURACAO!$C$32))</f>
        <v>0</v>
      </c>
      <c r="AO154" s="38">
        <f>IFERROR(IF(M154&gt;0,(Y154*CONFIGURACAO!$C$33)+(Z154*CONFIGURACAO!$C$34)+(AA154*CONFIGURACAO!$C$35)+(AB154*CONFIGURACAO!$C$36),""),"")</f>
        <v>125</v>
      </c>
      <c r="AP154" s="38">
        <f>IF(AA154=0,0,IF(CONFIGURACAO!$C$46="SIM",(IF(AA154&gt;CONFIGURACAO!$C$47,CONFIGURACAO!$C$47*CONFIGURACAO!$C$35,AA154*CONFIGURACAO!$C$35)),'PI AREA  P100'!AA154*CONFIGURACAO!$C$35))</f>
        <v>25</v>
      </c>
      <c r="AQ154" s="38">
        <f>IF(AB154=0,0,IF(CONFIGURACAO!$C$44="SIM",(IF(AB154&gt;CONFIGURACAO!$C$45,CONFIGURACAO!$C$45*CONFIGURACAO!$C$36,AB154*CONFIGURACAO!$C$36)),'PI AREA  P100'!AB154*CONFIGURACAO!$C$36))</f>
        <v>0</v>
      </c>
      <c r="AR154" s="38">
        <f t="shared" si="62"/>
        <v>560</v>
      </c>
      <c r="AS154" s="68">
        <f>IF(AR154="","",$AR154-(($AS$2/CONFIGURACAO!$C$6)*$M154))</f>
        <v>260</v>
      </c>
      <c r="AT154" s="73">
        <f t="shared" si="44"/>
        <v>3</v>
      </c>
      <c r="AU154" s="75">
        <f>IF(AR154="","",$AR154-(($AU$2/CONFIGURACAO!$C$6)*$M154))</f>
        <v>60</v>
      </c>
      <c r="AV154" s="76">
        <f t="shared" si="45"/>
        <v>4</v>
      </c>
      <c r="AW154" s="74">
        <f>IF(AR154="","",$AR154-(($AW$2/CONFIGURACAO!$C$6)*$M154))</f>
        <v>-140</v>
      </c>
      <c r="AX154" s="72" t="str">
        <f t="shared" si="46"/>
        <v>NAO</v>
      </c>
      <c r="AZ154" s="39">
        <f t="shared" si="47"/>
        <v>4.7300093755542977E-2</v>
      </c>
      <c r="BA154" s="146">
        <f t="shared" si="48"/>
        <v>13</v>
      </c>
      <c r="BB154" s="146">
        <f t="shared" si="49"/>
        <v>588</v>
      </c>
      <c r="BC154" s="32">
        <f t="shared" si="50"/>
        <v>694</v>
      </c>
      <c r="BD154" s="148"/>
      <c r="BE154" s="40">
        <f t="shared" si="51"/>
        <v>0</v>
      </c>
      <c r="BF154" s="40">
        <f t="shared" si="52"/>
        <v>3.8580246913580245E-2</v>
      </c>
      <c r="BG154" s="40">
        <f t="shared" si="53"/>
        <v>2.5693730729701953E-2</v>
      </c>
      <c r="BH154" s="40">
        <f t="shared" si="54"/>
        <v>0.20210185933710592</v>
      </c>
      <c r="BI154" s="40">
        <f t="shared" si="55"/>
        <v>0</v>
      </c>
      <c r="BJ154" s="40">
        <f t="shared" si="56"/>
        <v>0.18484288354898337</v>
      </c>
      <c r="BK154" s="40">
        <f t="shared" si="57"/>
        <v>0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2</v>
      </c>
      <c r="BR154">
        <v>1</v>
      </c>
      <c r="BS154">
        <v>0</v>
      </c>
      <c r="BT154" s="42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</row>
    <row r="155" spans="1:124" s="32" customFormat="1" x14ac:dyDescent="0.2">
      <c r="A155" s="124" t="str">
        <f>CONFIGURACAO!$C$4</f>
        <v>AREA 21</v>
      </c>
      <c r="B155" s="125">
        <v>153</v>
      </c>
      <c r="C155" s="249" t="s">
        <v>286</v>
      </c>
      <c r="D155" s="126">
        <f t="shared" si="58"/>
        <v>26</v>
      </c>
      <c r="E155" s="250" t="s">
        <v>490</v>
      </c>
      <c r="F155" s="250">
        <v>1</v>
      </c>
      <c r="G155" s="250">
        <v>1</v>
      </c>
      <c r="H155" s="250">
        <v>1</v>
      </c>
      <c r="I155" s="250">
        <v>1</v>
      </c>
      <c r="J155" s="87"/>
      <c r="K155" s="94"/>
      <c r="L155" s="94"/>
      <c r="M155" s="154">
        <f t="shared" si="59"/>
        <v>4</v>
      </c>
      <c r="N155">
        <v>6</v>
      </c>
      <c r="O155">
        <v>7</v>
      </c>
      <c r="P155">
        <v>9</v>
      </c>
      <c r="Q155">
        <v>3</v>
      </c>
      <c r="R155">
        <v>1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 s="139">
        <f t="shared" si="42"/>
        <v>13</v>
      </c>
      <c r="AD155" s="140">
        <f t="shared" si="43"/>
        <v>22</v>
      </c>
      <c r="AE155" s="141">
        <f t="shared" si="60"/>
        <v>0</v>
      </c>
      <c r="AF155" s="142">
        <f t="shared" si="61"/>
        <v>0</v>
      </c>
      <c r="AG155" s="278"/>
      <c r="AI155" s="37">
        <f>IFERROR(IF(M155&gt;0,(N155*CONFIGURACAO!$C$20)+(O155*CONFIGURACAO!$C$21)+(P155*CONFIGURACAO!$C$22)+(Q155*CONFIGURACAO!$C$23)+(R155*CONFIGURACAO!$C$24),""),"")</f>
        <v>1840</v>
      </c>
      <c r="AJ155" s="38">
        <f>IF(S155=0,0,IF(CONFIGURACAO!$C$15="SIM",(IF(S155&gt;CONFIGURACAO!$C$16,CONFIGURACAO!$C$16*CONFIGURACAO!$C$25,S155*CONFIGURACAO!$C$25)),'PI AREA  P100'!S155*CONFIGURACAO!$C$25))</f>
        <v>10</v>
      </c>
      <c r="AK155" s="38">
        <f>IF(T155=0,0,IF(CONFIGURACAO!$C$17="SIM",(IF(T155&gt;CONFIGURACAO!$C$18,CONFIGURACAO!$C$18*CONFIGURACAO!$C$26,T155*CONFIGURACAO!$C$26)),'PI AREA  P100'!T155*CONFIGURACAO!$C$26))</f>
        <v>5</v>
      </c>
      <c r="AL155" s="38">
        <f>IFERROR(IF(M155&gt;0,(U155*CONFIGURACAO!$C$29)+(V155*CONFIGURACAO!$C$30),""),"")</f>
        <v>0</v>
      </c>
      <c r="AM155" s="38">
        <f>IF(W155=0,0,IF(CONFIGURACAO!$C$41="SIM",(IF(W155&gt;CONFIGURACAO!$C$41,CONFIGURACAO!$C$41*CONFIGURACAO!$C$31,W155*CONFIGURACAO!$C$31)),'PI AREA  P100'!W155*CONFIGURACAO!$C$31))</f>
        <v>0</v>
      </c>
      <c r="AN155" s="38">
        <f>IF(X155=0,0,IF(CONFIGURACAO!$C$39="SIM",(IF(X155&gt;CONFIGURACAO!$C$40,CONFIGURACAO!$C$40*CONFIGURACAO!$C$32,X155*CONFIGURACAO!$C$32)),'PI AREA  P100'!X155*CONFIGURACAO!$C$32))</f>
        <v>0</v>
      </c>
      <c r="AO155" s="38">
        <f>IFERROR(IF(M155&gt;0,(Y155*CONFIGURACAO!$C$33)+(Z155*CONFIGURACAO!$C$34)+(AA155*CONFIGURACAO!$C$35)+(AB155*CONFIGURACAO!$C$36),""),"")</f>
        <v>0</v>
      </c>
      <c r="AP155" s="38">
        <f>IF(AA155=0,0,IF(CONFIGURACAO!$C$46="SIM",(IF(AA155&gt;CONFIGURACAO!$C$47,CONFIGURACAO!$C$47*CONFIGURACAO!$C$35,AA155*CONFIGURACAO!$C$35)),'PI AREA  P100'!AA155*CONFIGURACAO!$C$35))</f>
        <v>0</v>
      </c>
      <c r="AQ155" s="38">
        <f>IF(AB155=0,0,IF(CONFIGURACAO!$C$44="SIM",(IF(AB155&gt;CONFIGURACAO!$C$45,CONFIGURACAO!$C$45*CONFIGURACAO!$C$36,AB155*CONFIGURACAO!$C$36)),'PI AREA  P100'!AB155*CONFIGURACAO!$C$36))</f>
        <v>0</v>
      </c>
      <c r="AR155" s="38">
        <f t="shared" si="62"/>
        <v>1855</v>
      </c>
      <c r="AS155" s="68">
        <f>IF(AR155="","",$AR155-(($AS$2/CONFIGURACAO!$C$6)*$M155))</f>
        <v>1555</v>
      </c>
      <c r="AT155" s="73">
        <f t="shared" si="44"/>
        <v>3</v>
      </c>
      <c r="AU155" s="75">
        <f>IF(AR155="","",$AR155-(($AU$2/CONFIGURACAO!$C$6)*$M155))</f>
        <v>1355</v>
      </c>
      <c r="AV155" s="76">
        <f t="shared" si="45"/>
        <v>4</v>
      </c>
      <c r="AW155" s="74">
        <f>IF(AR155="","",$AR155-(($AW$2/CONFIGURACAO!$C$6)*$M155))</f>
        <v>1155</v>
      </c>
      <c r="AX155" s="72">
        <f t="shared" si="46"/>
        <v>5</v>
      </c>
      <c r="AZ155" s="39">
        <f t="shared" si="47"/>
        <v>0.15668156056523613</v>
      </c>
      <c r="BA155" s="146">
        <f t="shared" si="48"/>
        <v>28</v>
      </c>
      <c r="BB155" s="146">
        <f t="shared" si="49"/>
        <v>213</v>
      </c>
      <c r="BC155" s="32">
        <f t="shared" si="50"/>
        <v>170</v>
      </c>
      <c r="BD155" s="148"/>
      <c r="BE155" s="40">
        <f t="shared" si="51"/>
        <v>0.22354694485842028</v>
      </c>
      <c r="BF155" s="40">
        <f t="shared" si="52"/>
        <v>0.27006172839506171</v>
      </c>
      <c r="BG155" s="40">
        <f t="shared" si="53"/>
        <v>0.23124357656731759</v>
      </c>
      <c r="BH155" s="40">
        <f t="shared" si="54"/>
        <v>0.12126111560226355</v>
      </c>
      <c r="BI155" s="40">
        <f t="shared" si="55"/>
        <v>0.10660980810234541</v>
      </c>
      <c r="BJ155" s="40">
        <f t="shared" si="56"/>
        <v>9.2421441774491686E-2</v>
      </c>
      <c r="BK155" s="40">
        <f t="shared" si="57"/>
        <v>0.16051364365971107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 s="42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</row>
    <row r="156" spans="1:124" s="32" customFormat="1" x14ac:dyDescent="0.2">
      <c r="A156" s="124" t="str">
        <f>CONFIGURACAO!$C$4</f>
        <v>AREA 21</v>
      </c>
      <c r="B156" s="125">
        <v>154</v>
      </c>
      <c r="C156" s="249" t="s">
        <v>286</v>
      </c>
      <c r="D156" s="126">
        <f t="shared" si="58"/>
        <v>27</v>
      </c>
      <c r="E156" s="250" t="s">
        <v>491</v>
      </c>
      <c r="F156" s="250">
        <v>1</v>
      </c>
      <c r="G156" s="250">
        <v>1</v>
      </c>
      <c r="H156" s="250">
        <v>1</v>
      </c>
      <c r="I156" s="250">
        <v>1</v>
      </c>
      <c r="J156" s="87"/>
      <c r="K156" s="94"/>
      <c r="L156" s="94"/>
      <c r="M156" s="154">
        <f t="shared" si="59"/>
        <v>4</v>
      </c>
      <c r="N156">
        <v>0</v>
      </c>
      <c r="O156">
        <v>2</v>
      </c>
      <c r="P156">
        <v>22</v>
      </c>
      <c r="Q156">
        <v>5</v>
      </c>
      <c r="R156">
        <v>5</v>
      </c>
      <c r="S156">
        <v>7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1</v>
      </c>
      <c r="AB156">
        <v>1</v>
      </c>
      <c r="AC156" s="139">
        <f t="shared" si="42"/>
        <v>2</v>
      </c>
      <c r="AD156" s="140">
        <f t="shared" si="43"/>
        <v>24</v>
      </c>
      <c r="AE156" s="141">
        <f t="shared" si="60"/>
        <v>0</v>
      </c>
      <c r="AF156" s="142">
        <f t="shared" si="61"/>
        <v>1</v>
      </c>
      <c r="AG156" s="278"/>
      <c r="AI156" s="37">
        <f>IFERROR(IF(M156&gt;0,(N156*CONFIGURACAO!$C$20)+(O156*CONFIGURACAO!$C$21)+(P156*CONFIGURACAO!$C$22)+(Q156*CONFIGURACAO!$C$23)+(R156*CONFIGURACAO!$C$24),""),"")</f>
        <v>1780</v>
      </c>
      <c r="AJ156" s="38">
        <f>IF(S156=0,0,IF(CONFIGURACAO!$C$15="SIM",(IF(S156&gt;CONFIGURACAO!$C$16,CONFIGURACAO!$C$16*CONFIGURACAO!$C$25,S156*CONFIGURACAO!$C$25)),'PI AREA  P100'!S156*CONFIGURACAO!$C$25))</f>
        <v>40</v>
      </c>
      <c r="AK156" s="38">
        <f>IF(T156=0,0,IF(CONFIGURACAO!$C$17="SIM",(IF(T156&gt;CONFIGURACAO!$C$18,CONFIGURACAO!$C$18*CONFIGURACAO!$C$26,T156*CONFIGURACAO!$C$26)),'PI AREA  P100'!T156*CONFIGURACAO!$C$26))</f>
        <v>20</v>
      </c>
      <c r="AL156" s="38">
        <f>IFERROR(IF(M156&gt;0,(U156*CONFIGURACAO!$C$29)+(V156*CONFIGURACAO!$C$30),""),"")</f>
        <v>0</v>
      </c>
      <c r="AM156" s="38">
        <f>IF(W156=0,0,IF(CONFIGURACAO!$C$41="SIM",(IF(W156&gt;CONFIGURACAO!$C$41,CONFIGURACAO!$C$41*CONFIGURACAO!$C$31,W156*CONFIGURACAO!$C$31)),'PI AREA  P100'!W156*CONFIGURACAO!$C$31))</f>
        <v>0</v>
      </c>
      <c r="AN156" s="38">
        <f>IF(X156=0,0,IF(CONFIGURACAO!$C$39="SIM",(IF(X156&gt;CONFIGURACAO!$C$40,CONFIGURACAO!$C$40*CONFIGURACAO!$C$32,X156*CONFIGURACAO!$C$32)),'PI AREA  P100'!X156*CONFIGURACAO!$C$32))</f>
        <v>0</v>
      </c>
      <c r="AO156" s="38">
        <f>IFERROR(IF(M156&gt;0,(Y156*CONFIGURACAO!$C$33)+(Z156*CONFIGURACAO!$C$34)+(AA156*CONFIGURACAO!$C$35)+(AB156*CONFIGURACAO!$C$36),""),"")</f>
        <v>85</v>
      </c>
      <c r="AP156" s="38">
        <f>IF(AA156=0,0,IF(CONFIGURACAO!$C$46="SIM",(IF(AA156&gt;CONFIGURACAO!$C$47,CONFIGURACAO!$C$47*CONFIGURACAO!$C$35,AA156*CONFIGURACAO!$C$35)),'PI AREA  P100'!AA156*CONFIGURACAO!$C$35))</f>
        <v>25</v>
      </c>
      <c r="AQ156" s="38">
        <f>IF(AB156=0,0,IF(CONFIGURACAO!$C$44="SIM",(IF(AB156&gt;CONFIGURACAO!$C$45,CONFIGURACAO!$C$45*CONFIGURACAO!$C$36,AB156*CONFIGURACAO!$C$36)),'PI AREA  P100'!AB156*CONFIGURACAO!$C$36))</f>
        <v>10</v>
      </c>
      <c r="AR156" s="38">
        <f t="shared" si="62"/>
        <v>1960</v>
      </c>
      <c r="AS156" s="68">
        <f>IF(AR156="","",$AR156-(($AS$2/CONFIGURACAO!$C$6)*$M156))</f>
        <v>1660</v>
      </c>
      <c r="AT156" s="73">
        <f t="shared" si="44"/>
        <v>3</v>
      </c>
      <c r="AU156" s="75">
        <f>IF(AR156="","",$AR156-(($AU$2/CONFIGURACAO!$C$6)*$M156))</f>
        <v>1460</v>
      </c>
      <c r="AV156" s="76">
        <f t="shared" si="45"/>
        <v>4</v>
      </c>
      <c r="AW156" s="74">
        <f>IF(AR156="","",$AR156-(($AW$2/CONFIGURACAO!$C$6)*$M156))</f>
        <v>1260</v>
      </c>
      <c r="AX156" s="72">
        <f t="shared" si="46"/>
        <v>5</v>
      </c>
      <c r="AZ156" s="39">
        <f t="shared" si="47"/>
        <v>0.16555032814440043</v>
      </c>
      <c r="BA156" s="146">
        <f t="shared" si="48"/>
        <v>48</v>
      </c>
      <c r="BB156" s="146">
        <f t="shared" si="49"/>
        <v>54</v>
      </c>
      <c r="BC156" s="32">
        <f t="shared" si="50"/>
        <v>155</v>
      </c>
      <c r="BD156" s="148"/>
      <c r="BE156" s="40">
        <f t="shared" si="51"/>
        <v>0</v>
      </c>
      <c r="BF156" s="40">
        <f t="shared" si="52"/>
        <v>7.716049382716049E-2</v>
      </c>
      <c r="BG156" s="40">
        <f t="shared" si="53"/>
        <v>0.56526207605344292</v>
      </c>
      <c r="BH156" s="40">
        <f t="shared" si="54"/>
        <v>0.20210185933710592</v>
      </c>
      <c r="BI156" s="40">
        <f t="shared" si="55"/>
        <v>0.53304904051172708</v>
      </c>
      <c r="BJ156" s="40">
        <f t="shared" si="56"/>
        <v>0.64695009242144186</v>
      </c>
      <c r="BK156" s="40">
        <f t="shared" si="57"/>
        <v>0.6420545746388443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 s="42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</row>
    <row r="157" spans="1:124" s="32" customFormat="1" x14ac:dyDescent="0.2">
      <c r="A157" s="124" t="str">
        <f>CONFIGURACAO!$C$4</f>
        <v>AREA 21</v>
      </c>
      <c r="B157" s="125">
        <v>155</v>
      </c>
      <c r="C157" s="249" t="s">
        <v>286</v>
      </c>
      <c r="D157" s="126">
        <f t="shared" si="58"/>
        <v>28</v>
      </c>
      <c r="E157" s="250" t="s">
        <v>492</v>
      </c>
      <c r="F157" s="250">
        <v>1</v>
      </c>
      <c r="G157" s="250">
        <v>1</v>
      </c>
      <c r="H157" s="250">
        <v>1</v>
      </c>
      <c r="I157" s="250">
        <v>1</v>
      </c>
      <c r="J157" s="87"/>
      <c r="K157" s="94"/>
      <c r="L157" s="94"/>
      <c r="M157" s="154">
        <f t="shared" si="59"/>
        <v>4</v>
      </c>
      <c r="N157">
        <v>0</v>
      </c>
      <c r="O157">
        <v>1</v>
      </c>
      <c r="P157">
        <v>8</v>
      </c>
      <c r="Q157">
        <v>1</v>
      </c>
      <c r="R157">
        <v>3</v>
      </c>
      <c r="S157">
        <v>4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 s="139">
        <f t="shared" si="42"/>
        <v>1</v>
      </c>
      <c r="AD157" s="140">
        <f t="shared" si="43"/>
        <v>9</v>
      </c>
      <c r="AE157" s="141">
        <f t="shared" si="60"/>
        <v>0</v>
      </c>
      <c r="AF157" s="142">
        <f t="shared" si="61"/>
        <v>0</v>
      </c>
      <c r="AG157" s="278"/>
      <c r="AI157" s="37">
        <f>IFERROR(IF(M157&gt;0,(N157*CONFIGURACAO!$C$20)+(O157*CONFIGURACAO!$C$21)+(P157*CONFIGURACAO!$C$22)+(Q157*CONFIGURACAO!$C$23)+(R157*CONFIGURACAO!$C$24),""),"")</f>
        <v>660</v>
      </c>
      <c r="AJ157" s="38">
        <f>IF(S157=0,0,IF(CONFIGURACAO!$C$15="SIM",(IF(S157&gt;CONFIGURACAO!$C$16,CONFIGURACAO!$C$16*CONFIGURACAO!$C$25,S157*CONFIGURACAO!$C$25)),'PI AREA  P100'!S157*CONFIGURACAO!$C$25))</f>
        <v>40</v>
      </c>
      <c r="AK157" s="38">
        <f>IF(T157=0,0,IF(CONFIGURACAO!$C$17="SIM",(IF(T157&gt;CONFIGURACAO!$C$18,CONFIGURACAO!$C$18*CONFIGURACAO!$C$26,T157*CONFIGURACAO!$C$26)),'PI AREA  P100'!T157*CONFIGURACAO!$C$26))</f>
        <v>0</v>
      </c>
      <c r="AL157" s="38">
        <f>IFERROR(IF(M157&gt;0,(U157*CONFIGURACAO!$C$29)+(V157*CONFIGURACAO!$C$30),""),"")</f>
        <v>0</v>
      </c>
      <c r="AM157" s="38">
        <f>IF(W157=0,0,IF(CONFIGURACAO!$C$41="SIM",(IF(W157&gt;CONFIGURACAO!$C$41,CONFIGURACAO!$C$41*CONFIGURACAO!$C$31,W157*CONFIGURACAO!$C$31)),'PI AREA  P100'!W157*CONFIGURACAO!$C$31))</f>
        <v>0</v>
      </c>
      <c r="AN157" s="38">
        <f>IF(X157=0,0,IF(CONFIGURACAO!$C$39="SIM",(IF(X157&gt;CONFIGURACAO!$C$40,CONFIGURACAO!$C$40*CONFIGURACAO!$C$32,X157*CONFIGURACAO!$C$32)),'PI AREA  P100'!X157*CONFIGURACAO!$C$32))</f>
        <v>0</v>
      </c>
      <c r="AO157" s="38">
        <f>IFERROR(IF(M157&gt;0,(Y157*CONFIGURACAO!$C$33)+(Z157*CONFIGURACAO!$C$34)+(AA157*CONFIGURACAO!$C$35)+(AB157*CONFIGURACAO!$C$36),""),"")</f>
        <v>0</v>
      </c>
      <c r="AP157" s="38">
        <f>IF(AA157=0,0,IF(CONFIGURACAO!$C$46="SIM",(IF(AA157&gt;CONFIGURACAO!$C$47,CONFIGURACAO!$C$47*CONFIGURACAO!$C$35,AA157*CONFIGURACAO!$C$35)),'PI AREA  P100'!AA157*CONFIGURACAO!$C$35))</f>
        <v>0</v>
      </c>
      <c r="AQ157" s="38">
        <f>IF(AB157=0,0,IF(CONFIGURACAO!$C$44="SIM",(IF(AB157&gt;CONFIGURACAO!$C$45,CONFIGURACAO!$C$45*CONFIGURACAO!$C$36,AB157*CONFIGURACAO!$C$36)),'PI AREA  P100'!AB157*CONFIGURACAO!$C$36))</f>
        <v>0</v>
      </c>
      <c r="AR157" s="38">
        <f t="shared" si="62"/>
        <v>700</v>
      </c>
      <c r="AS157" s="68">
        <f>IF(AR157="","",$AR157-(($AS$2/CONFIGURACAO!$C$6)*$M157))</f>
        <v>400</v>
      </c>
      <c r="AT157" s="73">
        <f t="shared" si="44"/>
        <v>3</v>
      </c>
      <c r="AU157" s="75">
        <f>IF(AR157="","",$AR157-(($AU$2/CONFIGURACAO!$C$6)*$M157))</f>
        <v>200</v>
      </c>
      <c r="AV157" s="76">
        <f t="shared" si="45"/>
        <v>4</v>
      </c>
      <c r="AW157" s="74">
        <f>IF(AR157="","",$AR157-(($AW$2/CONFIGURACAO!$C$6)*$M157))</f>
        <v>0</v>
      </c>
      <c r="AX157" s="72">
        <f t="shared" si="46"/>
        <v>5</v>
      </c>
      <c r="AZ157" s="39">
        <f t="shared" si="47"/>
        <v>5.9125117194428728E-2</v>
      </c>
      <c r="BA157" s="146">
        <f t="shared" si="48"/>
        <v>17</v>
      </c>
      <c r="BB157" s="146">
        <f t="shared" si="49"/>
        <v>454</v>
      </c>
      <c r="BC157" s="32">
        <f t="shared" si="50"/>
        <v>606</v>
      </c>
      <c r="BD157" s="148"/>
      <c r="BE157" s="40">
        <f t="shared" si="51"/>
        <v>0</v>
      </c>
      <c r="BF157" s="40">
        <f t="shared" si="52"/>
        <v>3.8580246913580245E-2</v>
      </c>
      <c r="BG157" s="40">
        <f t="shared" si="53"/>
        <v>0.20554984583761562</v>
      </c>
      <c r="BH157" s="40">
        <f t="shared" si="54"/>
        <v>4.042037186742118E-2</v>
      </c>
      <c r="BI157" s="40">
        <f t="shared" si="55"/>
        <v>0.31982942430703626</v>
      </c>
      <c r="BJ157" s="40">
        <f t="shared" si="56"/>
        <v>0.36968576709796674</v>
      </c>
      <c r="BK157" s="40">
        <f t="shared" si="57"/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 s="42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</row>
    <row r="158" spans="1:124" s="32" customFormat="1" x14ac:dyDescent="0.2">
      <c r="A158" s="124" t="str">
        <f>CONFIGURACAO!$C$4</f>
        <v>AREA 21</v>
      </c>
      <c r="B158" s="125">
        <v>156</v>
      </c>
      <c r="C158" s="249" t="s">
        <v>286</v>
      </c>
      <c r="D158" s="126">
        <f t="shared" si="58"/>
        <v>29</v>
      </c>
      <c r="E158" s="250" t="s">
        <v>493</v>
      </c>
      <c r="F158" s="250">
        <v>1</v>
      </c>
      <c r="G158" s="250">
        <v>1</v>
      </c>
      <c r="H158" s="250">
        <v>1</v>
      </c>
      <c r="I158" s="250">
        <v>1</v>
      </c>
      <c r="J158" s="87"/>
      <c r="K158" s="94"/>
      <c r="L158" s="94"/>
      <c r="M158" s="154">
        <f t="shared" si="59"/>
        <v>4</v>
      </c>
      <c r="N158">
        <v>3</v>
      </c>
      <c r="O158">
        <v>1</v>
      </c>
      <c r="P158">
        <v>1</v>
      </c>
      <c r="Q158">
        <v>3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 s="139">
        <f t="shared" si="42"/>
        <v>4</v>
      </c>
      <c r="AD158" s="140">
        <f t="shared" si="43"/>
        <v>5</v>
      </c>
      <c r="AE158" s="141">
        <f t="shared" si="60"/>
        <v>0</v>
      </c>
      <c r="AF158" s="142">
        <f t="shared" si="61"/>
        <v>0</v>
      </c>
      <c r="AG158" s="278"/>
      <c r="AI158" s="37">
        <f>IFERROR(IF(M158&gt;0,(N158*CONFIGURACAO!$C$20)+(O158*CONFIGURACAO!$C$21)+(P158*CONFIGURACAO!$C$22)+(Q158*CONFIGURACAO!$C$23)+(R158*CONFIGURACAO!$C$24),""),"")</f>
        <v>560</v>
      </c>
      <c r="AJ158" s="38">
        <f>IF(S158=0,0,IF(CONFIGURACAO!$C$15="SIM",(IF(S158&gt;CONFIGURACAO!$C$16,CONFIGURACAO!$C$16*CONFIGURACAO!$C$25,S158*CONFIGURACAO!$C$25)),'PI AREA  P100'!S158*CONFIGURACAO!$C$25))</f>
        <v>10</v>
      </c>
      <c r="AK158" s="38">
        <f>IF(T158=0,0,IF(CONFIGURACAO!$C$17="SIM",(IF(T158&gt;CONFIGURACAO!$C$18,CONFIGURACAO!$C$18*CONFIGURACAO!$C$26,T158*CONFIGURACAO!$C$26)),'PI AREA  P100'!T158*CONFIGURACAO!$C$26))</f>
        <v>0</v>
      </c>
      <c r="AL158" s="38">
        <f>IFERROR(IF(M158&gt;0,(U158*CONFIGURACAO!$C$29)+(V158*CONFIGURACAO!$C$30),""),"")</f>
        <v>0</v>
      </c>
      <c r="AM158" s="38">
        <f>IF(W158=0,0,IF(CONFIGURACAO!$C$41="SIM",(IF(W158&gt;CONFIGURACAO!$C$41,CONFIGURACAO!$C$41*CONFIGURACAO!$C$31,W158*CONFIGURACAO!$C$31)),'PI AREA  P100'!W158*CONFIGURACAO!$C$31))</f>
        <v>0</v>
      </c>
      <c r="AN158" s="38">
        <f>IF(X158=0,0,IF(CONFIGURACAO!$C$39="SIM",(IF(X158&gt;CONFIGURACAO!$C$40,CONFIGURACAO!$C$40*CONFIGURACAO!$C$32,X158*CONFIGURACAO!$C$32)),'PI AREA  P100'!X158*CONFIGURACAO!$C$32))</f>
        <v>0</v>
      </c>
      <c r="AO158" s="38">
        <f>IFERROR(IF(M158&gt;0,(Y158*CONFIGURACAO!$C$33)+(Z158*CONFIGURACAO!$C$34)+(AA158*CONFIGURACAO!$C$35)+(AB158*CONFIGURACAO!$C$36),""),"")</f>
        <v>0</v>
      </c>
      <c r="AP158" s="38">
        <f>IF(AA158=0,0,IF(CONFIGURACAO!$C$46="SIM",(IF(AA158&gt;CONFIGURACAO!$C$47,CONFIGURACAO!$C$47*CONFIGURACAO!$C$35,AA158*CONFIGURACAO!$C$35)),'PI AREA  P100'!AA158*CONFIGURACAO!$C$35))</f>
        <v>0</v>
      </c>
      <c r="AQ158" s="38">
        <f>IF(AB158=0,0,IF(CONFIGURACAO!$C$44="SIM",(IF(AB158&gt;CONFIGURACAO!$C$45,CONFIGURACAO!$C$45*CONFIGURACAO!$C$36,AB158*CONFIGURACAO!$C$36)),'PI AREA  P100'!AB158*CONFIGURACAO!$C$36))</f>
        <v>0</v>
      </c>
      <c r="AR158" s="38">
        <f t="shared" si="62"/>
        <v>570</v>
      </c>
      <c r="AS158" s="68">
        <f>IF(AR158="","",$AR158-(($AS$2/CONFIGURACAO!$C$6)*$M158))</f>
        <v>270</v>
      </c>
      <c r="AT158" s="73">
        <f t="shared" si="44"/>
        <v>3</v>
      </c>
      <c r="AU158" s="75">
        <f>IF(AR158="","",$AR158-(($AU$2/CONFIGURACAO!$C$6)*$M158))</f>
        <v>70</v>
      </c>
      <c r="AV158" s="76">
        <f t="shared" si="45"/>
        <v>4</v>
      </c>
      <c r="AW158" s="74">
        <f>IF(AR158="","",$AR158-(($AW$2/CONFIGURACAO!$C$6)*$M158))</f>
        <v>-130</v>
      </c>
      <c r="AX158" s="72" t="str">
        <f t="shared" si="46"/>
        <v>NAO</v>
      </c>
      <c r="AZ158" s="39">
        <f t="shared" si="47"/>
        <v>4.8144738286891961E-2</v>
      </c>
      <c r="BA158" s="146">
        <f t="shared" si="48"/>
        <v>9</v>
      </c>
      <c r="BB158" s="146">
        <f t="shared" si="49"/>
        <v>734</v>
      </c>
      <c r="BC158" s="32">
        <f t="shared" si="50"/>
        <v>691</v>
      </c>
      <c r="BD158" s="148"/>
      <c r="BE158" s="40">
        <f t="shared" si="51"/>
        <v>0.11177347242921014</v>
      </c>
      <c r="BF158" s="40">
        <f t="shared" si="52"/>
        <v>3.8580246913580245E-2</v>
      </c>
      <c r="BG158" s="40">
        <f t="shared" si="53"/>
        <v>2.5693730729701953E-2</v>
      </c>
      <c r="BH158" s="40">
        <f t="shared" si="54"/>
        <v>0.12126111560226355</v>
      </c>
      <c r="BI158" s="40">
        <f t="shared" si="55"/>
        <v>0</v>
      </c>
      <c r="BJ158" s="40">
        <f t="shared" si="56"/>
        <v>9.2421441774491686E-2</v>
      </c>
      <c r="BK158" s="40">
        <f t="shared" si="57"/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 s="42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</row>
    <row r="159" spans="1:124" s="32" customFormat="1" x14ac:dyDescent="0.2">
      <c r="A159" s="124" t="str">
        <f>CONFIGURACAO!$C$4</f>
        <v>AREA 21</v>
      </c>
      <c r="B159" s="125">
        <v>157</v>
      </c>
      <c r="C159" s="249" t="s">
        <v>286</v>
      </c>
      <c r="D159" s="126">
        <f t="shared" si="58"/>
        <v>30</v>
      </c>
      <c r="E159" s="250" t="s">
        <v>494</v>
      </c>
      <c r="F159" s="250">
        <v>1</v>
      </c>
      <c r="G159" s="250">
        <v>1</v>
      </c>
      <c r="H159" s="250">
        <v>1</v>
      </c>
      <c r="I159" s="250">
        <v>1</v>
      </c>
      <c r="J159" s="87"/>
      <c r="K159" s="94"/>
      <c r="L159" s="94"/>
      <c r="M159" s="154">
        <f t="shared" si="59"/>
        <v>4</v>
      </c>
      <c r="N159">
        <v>3</v>
      </c>
      <c r="O159">
        <v>3</v>
      </c>
      <c r="P159">
        <v>6</v>
      </c>
      <c r="Q159">
        <v>4</v>
      </c>
      <c r="R159">
        <v>0</v>
      </c>
      <c r="S159">
        <v>1</v>
      </c>
      <c r="T159">
        <v>1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 s="139">
        <f t="shared" si="42"/>
        <v>6</v>
      </c>
      <c r="AD159" s="140">
        <f t="shared" si="43"/>
        <v>12</v>
      </c>
      <c r="AE159" s="141">
        <f t="shared" si="60"/>
        <v>1</v>
      </c>
      <c r="AF159" s="142">
        <f t="shared" si="61"/>
        <v>0</v>
      </c>
      <c r="AG159" s="278"/>
      <c r="AI159" s="37">
        <f>IFERROR(IF(M159&gt;0,(N159*CONFIGURACAO!$C$20)+(O159*CONFIGURACAO!$C$21)+(P159*CONFIGURACAO!$C$22)+(Q159*CONFIGURACAO!$C$23)+(R159*CONFIGURACAO!$C$24),""),"")</f>
        <v>1060</v>
      </c>
      <c r="AJ159" s="38">
        <f>IF(S159=0,0,IF(CONFIGURACAO!$C$15="SIM",(IF(S159&gt;CONFIGURACAO!$C$16,CONFIGURACAO!$C$16*CONFIGURACAO!$C$25,S159*CONFIGURACAO!$C$25)),'PI AREA  P100'!S159*CONFIGURACAO!$C$25))</f>
        <v>10</v>
      </c>
      <c r="AK159" s="38">
        <f>IF(T159=0,0,IF(CONFIGURACAO!$C$17="SIM",(IF(T159&gt;CONFIGURACAO!$C$18,CONFIGURACAO!$C$18*CONFIGURACAO!$C$26,T159*CONFIGURACAO!$C$26)),'PI AREA  P100'!T159*CONFIGURACAO!$C$26))</f>
        <v>5</v>
      </c>
      <c r="AL159" s="38">
        <f>IFERROR(IF(M159&gt;0,(U159*CONFIGURACAO!$C$29)+(V159*CONFIGURACAO!$C$30),""),"")</f>
        <v>100</v>
      </c>
      <c r="AM159" s="38">
        <f>IF(W159=0,0,IF(CONFIGURACAO!$C$41="SIM",(IF(W159&gt;CONFIGURACAO!$C$41,CONFIGURACAO!$C$41*CONFIGURACAO!$C$31,W159*CONFIGURACAO!$C$31)),'PI AREA  P100'!W159*CONFIGURACAO!$C$31))</f>
        <v>0</v>
      </c>
      <c r="AN159" s="38">
        <f>IF(X159=0,0,IF(CONFIGURACAO!$C$39="SIM",(IF(X159&gt;CONFIGURACAO!$C$40,CONFIGURACAO!$C$40*CONFIGURACAO!$C$32,X159*CONFIGURACAO!$C$32)),'PI AREA  P100'!X159*CONFIGURACAO!$C$32))</f>
        <v>0</v>
      </c>
      <c r="AO159" s="38">
        <f>IFERROR(IF(M159&gt;0,(Y159*CONFIGURACAO!$C$33)+(Z159*CONFIGURACAO!$C$34)+(AA159*CONFIGURACAO!$C$35)+(AB159*CONFIGURACAO!$C$36),""),"")</f>
        <v>0</v>
      </c>
      <c r="AP159" s="38">
        <f>IF(AA159=0,0,IF(CONFIGURACAO!$C$46="SIM",(IF(AA159&gt;CONFIGURACAO!$C$47,CONFIGURACAO!$C$47*CONFIGURACAO!$C$35,AA159*CONFIGURACAO!$C$35)),'PI AREA  P100'!AA159*CONFIGURACAO!$C$35))</f>
        <v>0</v>
      </c>
      <c r="AQ159" s="38">
        <f>IF(AB159=0,0,IF(CONFIGURACAO!$C$44="SIM",(IF(AB159&gt;CONFIGURACAO!$C$45,CONFIGURACAO!$C$45*CONFIGURACAO!$C$36,AB159*CONFIGURACAO!$C$36)),'PI AREA  P100'!AB159*CONFIGURACAO!$C$36))</f>
        <v>0</v>
      </c>
      <c r="AR159" s="38">
        <f t="shared" si="62"/>
        <v>1175</v>
      </c>
      <c r="AS159" s="68">
        <f>IF(AR159="","",$AR159-(($AS$2/CONFIGURACAO!$C$6)*$M159))</f>
        <v>875</v>
      </c>
      <c r="AT159" s="73">
        <f t="shared" si="44"/>
        <v>3</v>
      </c>
      <c r="AU159" s="75">
        <f>IF(AR159="","",$AR159-(($AU$2/CONFIGURACAO!$C$6)*$M159))</f>
        <v>675</v>
      </c>
      <c r="AV159" s="76">
        <f t="shared" si="45"/>
        <v>4</v>
      </c>
      <c r="AW159" s="74">
        <f>IF(AR159="","",$AR159-(($AW$2/CONFIGURACAO!$C$6)*$M159))</f>
        <v>475</v>
      </c>
      <c r="AX159" s="72">
        <f t="shared" si="46"/>
        <v>5</v>
      </c>
      <c r="AZ159" s="39">
        <f t="shared" si="47"/>
        <v>9.924573243350536E-2</v>
      </c>
      <c r="BA159" s="146">
        <f t="shared" si="48"/>
        <v>19</v>
      </c>
      <c r="BB159" s="146">
        <f t="shared" si="49"/>
        <v>398</v>
      </c>
      <c r="BC159" s="32">
        <f t="shared" si="50"/>
        <v>367</v>
      </c>
      <c r="BD159" s="148"/>
      <c r="BE159" s="40">
        <f t="shared" si="51"/>
        <v>0.11177347242921014</v>
      </c>
      <c r="BF159" s="40">
        <f t="shared" si="52"/>
        <v>0.11574074074074073</v>
      </c>
      <c r="BG159" s="40">
        <f t="shared" si="53"/>
        <v>0.1541623843782117</v>
      </c>
      <c r="BH159" s="40">
        <f t="shared" si="54"/>
        <v>0.16168148746968472</v>
      </c>
      <c r="BI159" s="40">
        <f t="shared" si="55"/>
        <v>0</v>
      </c>
      <c r="BJ159" s="40">
        <f t="shared" si="56"/>
        <v>9.2421441774491686E-2</v>
      </c>
      <c r="BK159" s="40">
        <f t="shared" si="57"/>
        <v>0.16051364365971107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 s="42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</row>
    <row r="160" spans="1:124" s="32" customFormat="1" x14ac:dyDescent="0.2">
      <c r="A160" s="124" t="str">
        <f>CONFIGURACAO!$C$4</f>
        <v>AREA 21</v>
      </c>
      <c r="B160" s="125">
        <v>158</v>
      </c>
      <c r="C160" s="249" t="s">
        <v>286</v>
      </c>
      <c r="D160" s="126">
        <f t="shared" si="58"/>
        <v>31</v>
      </c>
      <c r="E160" s="250" t="s">
        <v>495</v>
      </c>
      <c r="F160" s="250">
        <v>1</v>
      </c>
      <c r="G160" s="250">
        <v>1</v>
      </c>
      <c r="H160" s="250">
        <v>1</v>
      </c>
      <c r="I160" s="250">
        <v>1</v>
      </c>
      <c r="J160" s="87"/>
      <c r="K160" s="94"/>
      <c r="L160" s="94"/>
      <c r="M160" s="154">
        <f t="shared" si="59"/>
        <v>4</v>
      </c>
      <c r="N160">
        <v>4</v>
      </c>
      <c r="O160">
        <v>6</v>
      </c>
      <c r="P160">
        <v>7</v>
      </c>
      <c r="Q160">
        <v>5</v>
      </c>
      <c r="R160">
        <v>4</v>
      </c>
      <c r="S160">
        <v>0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</v>
      </c>
      <c r="AC160" s="139">
        <f t="shared" si="42"/>
        <v>10</v>
      </c>
      <c r="AD160" s="140">
        <f t="shared" si="43"/>
        <v>17</v>
      </c>
      <c r="AE160" s="141">
        <f t="shared" si="60"/>
        <v>0</v>
      </c>
      <c r="AF160" s="142">
        <f t="shared" si="61"/>
        <v>0</v>
      </c>
      <c r="AG160" s="278"/>
      <c r="AI160" s="37">
        <f>IFERROR(IF(M160&gt;0,(N160*CONFIGURACAO!$C$20)+(O160*CONFIGURACAO!$C$21)+(P160*CONFIGURACAO!$C$22)+(Q160*CONFIGURACAO!$C$23)+(R160*CONFIGURACAO!$C$24),""),"")</f>
        <v>1580</v>
      </c>
      <c r="AJ160" s="38">
        <f>IF(S160=0,0,IF(CONFIGURACAO!$C$15="SIM",(IF(S160&gt;CONFIGURACAO!$C$16,CONFIGURACAO!$C$16*CONFIGURACAO!$C$25,S160*CONFIGURACAO!$C$25)),'PI AREA  P100'!S160*CONFIGURACAO!$C$25))</f>
        <v>0</v>
      </c>
      <c r="AK160" s="38">
        <f>IF(T160=0,0,IF(CONFIGURACAO!$C$17="SIM",(IF(T160&gt;CONFIGURACAO!$C$18,CONFIGURACAO!$C$18*CONFIGURACAO!$C$26,T160*CONFIGURACAO!$C$26)),'PI AREA  P100'!T160*CONFIGURACAO!$C$26))</f>
        <v>10</v>
      </c>
      <c r="AL160" s="38">
        <f>IFERROR(IF(M160&gt;0,(U160*CONFIGURACAO!$C$29)+(V160*CONFIGURACAO!$C$30),""),"")</f>
        <v>0</v>
      </c>
      <c r="AM160" s="38">
        <f>IF(W160=0,0,IF(CONFIGURACAO!$C$41="SIM",(IF(W160&gt;CONFIGURACAO!$C$41,CONFIGURACAO!$C$41*CONFIGURACAO!$C$31,W160*CONFIGURACAO!$C$31)),'PI AREA  P100'!W160*CONFIGURACAO!$C$31))</f>
        <v>0</v>
      </c>
      <c r="AN160" s="38">
        <f>IF(X160=0,0,IF(CONFIGURACAO!$C$39="SIM",(IF(X160&gt;CONFIGURACAO!$C$40,CONFIGURACAO!$C$40*CONFIGURACAO!$C$32,X160*CONFIGURACAO!$C$32)),'PI AREA  P100'!X160*CONFIGURACAO!$C$32))</f>
        <v>0</v>
      </c>
      <c r="AO160" s="38">
        <f>IFERROR(IF(M160&gt;0,(Y160*CONFIGURACAO!$C$33)+(Z160*CONFIGURACAO!$C$34)+(AA160*CONFIGURACAO!$C$35)+(AB160*CONFIGURACAO!$C$36),""),"")</f>
        <v>20</v>
      </c>
      <c r="AP160" s="38">
        <f>IF(AA160=0,0,IF(CONFIGURACAO!$C$46="SIM",(IF(AA160&gt;CONFIGURACAO!$C$47,CONFIGURACAO!$C$47*CONFIGURACAO!$C$35,AA160*CONFIGURACAO!$C$35)),'PI AREA  P100'!AA160*CONFIGURACAO!$C$35))</f>
        <v>0</v>
      </c>
      <c r="AQ160" s="38">
        <f>IF(AB160=0,0,IF(CONFIGURACAO!$C$44="SIM",(IF(AB160&gt;CONFIGURACAO!$C$45,CONFIGURACAO!$C$45*CONFIGURACAO!$C$36,AB160*CONFIGURACAO!$C$36)),'PI AREA  P100'!AB160*CONFIGURACAO!$C$36))</f>
        <v>20</v>
      </c>
      <c r="AR160" s="38">
        <f t="shared" si="62"/>
        <v>1630</v>
      </c>
      <c r="AS160" s="68">
        <f>IF(AR160="","",$AR160-(($AS$2/CONFIGURACAO!$C$6)*$M160))</f>
        <v>1330</v>
      </c>
      <c r="AT160" s="73">
        <f t="shared" si="44"/>
        <v>3</v>
      </c>
      <c r="AU160" s="75">
        <f>IF(AR160="","",$AR160-(($AU$2/CONFIGURACAO!$C$6)*$M160))</f>
        <v>1130</v>
      </c>
      <c r="AV160" s="76">
        <f t="shared" si="45"/>
        <v>4</v>
      </c>
      <c r="AW160" s="74">
        <f>IF(AR160="","",$AR160-(($AW$2/CONFIGURACAO!$C$6)*$M160))</f>
        <v>930</v>
      </c>
      <c r="AX160" s="72">
        <f t="shared" si="46"/>
        <v>5</v>
      </c>
      <c r="AZ160" s="39">
        <f t="shared" si="47"/>
        <v>0.13767705860988402</v>
      </c>
      <c r="BA160" s="146">
        <f t="shared" si="48"/>
        <v>30</v>
      </c>
      <c r="BB160" s="146">
        <f t="shared" si="49"/>
        <v>185</v>
      </c>
      <c r="BC160" s="32">
        <f t="shared" si="50"/>
        <v>211</v>
      </c>
      <c r="BD160" s="148"/>
      <c r="BE160" s="40">
        <f t="shared" si="51"/>
        <v>0.14903129657228018</v>
      </c>
      <c r="BF160" s="40">
        <f t="shared" si="52"/>
        <v>0.23148148148148145</v>
      </c>
      <c r="BG160" s="40">
        <f t="shared" si="53"/>
        <v>0.17985611510791369</v>
      </c>
      <c r="BH160" s="40">
        <f t="shared" si="54"/>
        <v>0.20210185933710592</v>
      </c>
      <c r="BI160" s="40">
        <f t="shared" si="55"/>
        <v>0.42643923240938164</v>
      </c>
      <c r="BJ160" s="40">
        <f t="shared" si="56"/>
        <v>0</v>
      </c>
      <c r="BK160" s="40">
        <f t="shared" si="57"/>
        <v>0.32102728731942215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2</v>
      </c>
      <c r="BT160" s="42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</row>
    <row r="161" spans="1:124" s="32" customFormat="1" x14ac:dyDescent="0.2">
      <c r="A161" s="124" t="str">
        <f>CONFIGURACAO!$C$4</f>
        <v>AREA 21</v>
      </c>
      <c r="B161" s="125">
        <v>159</v>
      </c>
      <c r="C161" s="249" t="s">
        <v>286</v>
      </c>
      <c r="D161" s="126">
        <f t="shared" si="58"/>
        <v>32</v>
      </c>
      <c r="E161" s="250" t="s">
        <v>496</v>
      </c>
      <c r="F161" s="250">
        <v>0</v>
      </c>
      <c r="G161" s="250">
        <v>0</v>
      </c>
      <c r="H161" s="250">
        <v>1</v>
      </c>
      <c r="I161" s="250">
        <v>1</v>
      </c>
      <c r="J161" s="87"/>
      <c r="K161" s="94"/>
      <c r="L161" s="94"/>
      <c r="M161" s="154">
        <f t="shared" si="59"/>
        <v>2</v>
      </c>
      <c r="N161">
        <v>0</v>
      </c>
      <c r="O161">
        <v>1</v>
      </c>
      <c r="P161">
        <v>1</v>
      </c>
      <c r="Q161">
        <v>3</v>
      </c>
      <c r="R161">
        <v>4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 s="139">
        <f t="shared" si="42"/>
        <v>1</v>
      </c>
      <c r="AD161" s="140">
        <f t="shared" si="43"/>
        <v>2</v>
      </c>
      <c r="AE161" s="141">
        <f t="shared" si="60"/>
        <v>0</v>
      </c>
      <c r="AF161" s="142">
        <f t="shared" si="61"/>
        <v>0</v>
      </c>
      <c r="AG161" s="278"/>
      <c r="AI161" s="37">
        <f>IFERROR(IF(M161&gt;0,(N161*CONFIGURACAO!$C$20)+(O161*CONFIGURACAO!$C$21)+(P161*CONFIGURACAO!$C$22)+(Q161*CONFIGURACAO!$C$23)+(R161*CONFIGURACAO!$C$24),""),"")</f>
        <v>340</v>
      </c>
      <c r="AJ161" s="38">
        <f>IF(S161=0,0,IF(CONFIGURACAO!$C$15="SIM",(IF(S161&gt;CONFIGURACAO!$C$16,CONFIGURACAO!$C$16*CONFIGURACAO!$C$25,S161*CONFIGURACAO!$C$25)),'PI AREA  P100'!S161*CONFIGURACAO!$C$25))</f>
        <v>10</v>
      </c>
      <c r="AK161" s="38">
        <f>IF(T161=0,0,IF(CONFIGURACAO!$C$17="SIM",(IF(T161&gt;CONFIGURACAO!$C$18,CONFIGURACAO!$C$18*CONFIGURACAO!$C$26,T161*CONFIGURACAO!$C$26)),'PI AREA  P100'!T161*CONFIGURACAO!$C$26))</f>
        <v>0</v>
      </c>
      <c r="AL161" s="38">
        <f>IFERROR(IF(M161&gt;0,(U161*CONFIGURACAO!$C$29)+(V161*CONFIGURACAO!$C$30),""),"")</f>
        <v>0</v>
      </c>
      <c r="AM161" s="38">
        <f>IF(W161=0,0,IF(CONFIGURACAO!$C$41="SIM",(IF(W161&gt;CONFIGURACAO!$C$41,CONFIGURACAO!$C$41*CONFIGURACAO!$C$31,W161*CONFIGURACAO!$C$31)),'PI AREA  P100'!W161*CONFIGURACAO!$C$31))</f>
        <v>0</v>
      </c>
      <c r="AN161" s="38">
        <f>IF(X161=0,0,IF(CONFIGURACAO!$C$39="SIM",(IF(X161&gt;CONFIGURACAO!$C$40,CONFIGURACAO!$C$40*CONFIGURACAO!$C$32,X161*CONFIGURACAO!$C$32)),'PI AREA  P100'!X161*CONFIGURACAO!$C$32))</f>
        <v>0</v>
      </c>
      <c r="AO161" s="38">
        <f>IFERROR(IF(M161&gt;0,(Y161*CONFIGURACAO!$C$33)+(Z161*CONFIGURACAO!$C$34)+(AA161*CONFIGURACAO!$C$35)+(AB161*CONFIGURACAO!$C$36),""),"")</f>
        <v>0</v>
      </c>
      <c r="AP161" s="38">
        <f>IF(AA161=0,0,IF(CONFIGURACAO!$C$46="SIM",(IF(AA161&gt;CONFIGURACAO!$C$47,CONFIGURACAO!$C$47*CONFIGURACAO!$C$35,AA161*CONFIGURACAO!$C$35)),'PI AREA  P100'!AA161*CONFIGURACAO!$C$35))</f>
        <v>0</v>
      </c>
      <c r="AQ161" s="38">
        <f>IF(AB161=0,0,IF(CONFIGURACAO!$C$44="SIM",(IF(AB161&gt;CONFIGURACAO!$C$45,CONFIGURACAO!$C$45*CONFIGURACAO!$C$36,AB161*CONFIGURACAO!$C$36)),'PI AREA  P100'!AB161*CONFIGURACAO!$C$36))</f>
        <v>0</v>
      </c>
      <c r="AR161" s="38">
        <f t="shared" si="62"/>
        <v>350</v>
      </c>
      <c r="AS161" s="68">
        <f>IF(AR161="","",$AR161-(($AS$2/CONFIGURACAO!$C$6)*$M161))</f>
        <v>200</v>
      </c>
      <c r="AT161" s="73">
        <f t="shared" si="44"/>
        <v>3</v>
      </c>
      <c r="AU161" s="75">
        <f>IF(AR161="","",$AR161-(($AU$2/CONFIGURACAO!$C$6)*$M161))</f>
        <v>100</v>
      </c>
      <c r="AV161" s="76">
        <f t="shared" si="45"/>
        <v>4</v>
      </c>
      <c r="AW161" s="74">
        <f>IF(AR161="","",$AR161-(($AW$2/CONFIGURACAO!$C$6)*$M161))</f>
        <v>0</v>
      </c>
      <c r="AX161" s="72">
        <f t="shared" si="46"/>
        <v>5</v>
      </c>
      <c r="AZ161" s="39">
        <f t="shared" si="47"/>
        <v>2.9562558597214364E-2</v>
      </c>
      <c r="BA161" s="146">
        <f t="shared" si="48"/>
        <v>10</v>
      </c>
      <c r="BB161" s="146">
        <f t="shared" si="49"/>
        <v>694</v>
      </c>
      <c r="BC161" s="32">
        <f t="shared" si="50"/>
        <v>843</v>
      </c>
      <c r="BD161" s="148"/>
      <c r="BE161" s="40">
        <f t="shared" si="51"/>
        <v>0</v>
      </c>
      <c r="BF161" s="40">
        <f t="shared" si="52"/>
        <v>3.8580246913580245E-2</v>
      </c>
      <c r="BG161" s="40">
        <f t="shared" si="53"/>
        <v>2.5693730729701953E-2</v>
      </c>
      <c r="BH161" s="40">
        <f t="shared" si="54"/>
        <v>0.12126111560226355</v>
      </c>
      <c r="BI161" s="40">
        <f t="shared" si="55"/>
        <v>0.42643923240938164</v>
      </c>
      <c r="BJ161" s="40">
        <f t="shared" si="56"/>
        <v>9.2421441774491686E-2</v>
      </c>
      <c r="BK161" s="40">
        <f t="shared" si="57"/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 s="42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</row>
    <row r="162" spans="1:124" s="32" customFormat="1" x14ac:dyDescent="0.2">
      <c r="A162" s="124" t="str">
        <f>CONFIGURACAO!$C$4</f>
        <v>AREA 21</v>
      </c>
      <c r="B162" s="125">
        <v>160</v>
      </c>
      <c r="C162" s="249" t="s">
        <v>286</v>
      </c>
      <c r="D162" s="126">
        <f t="shared" si="58"/>
        <v>33</v>
      </c>
      <c r="E162" s="250" t="s">
        <v>497</v>
      </c>
      <c r="F162" s="250">
        <v>1</v>
      </c>
      <c r="G162" s="250">
        <v>1</v>
      </c>
      <c r="H162" s="250">
        <v>1</v>
      </c>
      <c r="I162" s="250">
        <v>1</v>
      </c>
      <c r="J162" s="87"/>
      <c r="K162" s="94"/>
      <c r="L162" s="94"/>
      <c r="M162" s="154">
        <f t="shared" si="59"/>
        <v>4</v>
      </c>
      <c r="N162">
        <v>0</v>
      </c>
      <c r="O162">
        <v>0</v>
      </c>
      <c r="P162">
        <v>7</v>
      </c>
      <c r="Q162">
        <v>1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 s="139">
        <f t="shared" si="42"/>
        <v>0</v>
      </c>
      <c r="AD162" s="140">
        <f t="shared" si="43"/>
        <v>7</v>
      </c>
      <c r="AE162" s="141">
        <f t="shared" si="60"/>
        <v>0</v>
      </c>
      <c r="AF162" s="142">
        <f t="shared" si="61"/>
        <v>0</v>
      </c>
      <c r="AG162" s="278"/>
      <c r="AI162" s="37">
        <f>IFERROR(IF(M162&gt;0,(N162*CONFIGURACAO!$C$20)+(O162*CONFIGURACAO!$C$21)+(P162*CONFIGURACAO!$C$22)+(Q162*CONFIGURACAO!$C$23)+(R162*CONFIGURACAO!$C$24),""),"")</f>
        <v>500</v>
      </c>
      <c r="AJ162" s="38">
        <f>IF(S162=0,0,IF(CONFIGURACAO!$C$15="SIM",(IF(S162&gt;CONFIGURACAO!$C$16,CONFIGURACAO!$C$16*CONFIGURACAO!$C$25,S162*CONFIGURACAO!$C$25)),'PI AREA  P100'!S162*CONFIGURACAO!$C$25))</f>
        <v>0</v>
      </c>
      <c r="AK162" s="38">
        <f>IF(T162=0,0,IF(CONFIGURACAO!$C$17="SIM",(IF(T162&gt;CONFIGURACAO!$C$18,CONFIGURACAO!$C$18*CONFIGURACAO!$C$26,T162*CONFIGURACAO!$C$26)),'PI AREA  P100'!T162*CONFIGURACAO!$C$26))</f>
        <v>0</v>
      </c>
      <c r="AL162" s="38">
        <f>IFERROR(IF(M162&gt;0,(U162*CONFIGURACAO!$C$29)+(V162*CONFIGURACAO!$C$30),""),"")</f>
        <v>0</v>
      </c>
      <c r="AM162" s="38">
        <f>IF(W162=0,0,IF(CONFIGURACAO!$C$41="SIM",(IF(W162&gt;CONFIGURACAO!$C$41,CONFIGURACAO!$C$41*CONFIGURACAO!$C$31,W162*CONFIGURACAO!$C$31)),'PI AREA  P100'!W162*CONFIGURACAO!$C$31))</f>
        <v>0</v>
      </c>
      <c r="AN162" s="38">
        <f>IF(X162=0,0,IF(CONFIGURACAO!$C$39="SIM",(IF(X162&gt;CONFIGURACAO!$C$40,CONFIGURACAO!$C$40*CONFIGURACAO!$C$32,X162*CONFIGURACAO!$C$32)),'PI AREA  P100'!X162*CONFIGURACAO!$C$32))</f>
        <v>0</v>
      </c>
      <c r="AO162" s="38">
        <f>IFERROR(IF(M162&gt;0,(Y162*CONFIGURACAO!$C$33)+(Z162*CONFIGURACAO!$C$34)+(AA162*CONFIGURACAO!$C$35)+(AB162*CONFIGURACAO!$C$36),""),"")</f>
        <v>0</v>
      </c>
      <c r="AP162" s="38">
        <f>IF(AA162=0,0,IF(CONFIGURACAO!$C$46="SIM",(IF(AA162&gt;CONFIGURACAO!$C$47,CONFIGURACAO!$C$47*CONFIGURACAO!$C$35,AA162*CONFIGURACAO!$C$35)),'PI AREA  P100'!AA162*CONFIGURACAO!$C$35))</f>
        <v>0</v>
      </c>
      <c r="AQ162" s="38">
        <f>IF(AB162=0,0,IF(CONFIGURACAO!$C$44="SIM",(IF(AB162&gt;CONFIGURACAO!$C$45,CONFIGURACAO!$C$45*CONFIGURACAO!$C$36,AB162*CONFIGURACAO!$C$36)),'PI AREA  P100'!AB162*CONFIGURACAO!$C$36))</f>
        <v>0</v>
      </c>
      <c r="AR162" s="38">
        <f t="shared" si="62"/>
        <v>500</v>
      </c>
      <c r="AS162" s="68">
        <f>IF(AR162="","",$AR162-(($AS$2/CONFIGURACAO!$C$6)*$M162))</f>
        <v>200</v>
      </c>
      <c r="AT162" s="73">
        <f t="shared" si="44"/>
        <v>3</v>
      </c>
      <c r="AU162" s="75">
        <f>IF(AR162="","",$AR162-(($AU$2/CONFIGURACAO!$C$6)*$M162))</f>
        <v>0</v>
      </c>
      <c r="AV162" s="76">
        <f t="shared" si="45"/>
        <v>4</v>
      </c>
      <c r="AW162" s="74">
        <f>IF(AR162="","",$AR162-(($AW$2/CONFIGURACAO!$C$6)*$M162))</f>
        <v>-200</v>
      </c>
      <c r="AX162" s="72" t="str">
        <f t="shared" si="46"/>
        <v>NAO</v>
      </c>
      <c r="AZ162" s="39">
        <f t="shared" si="47"/>
        <v>4.2232226567449092E-2</v>
      </c>
      <c r="BA162" s="146">
        <f t="shared" si="48"/>
        <v>10</v>
      </c>
      <c r="BB162" s="146">
        <f t="shared" si="49"/>
        <v>694</v>
      </c>
      <c r="BC162" s="32">
        <f t="shared" si="50"/>
        <v>738</v>
      </c>
      <c r="BD162" s="148"/>
      <c r="BE162" s="40">
        <f t="shared" si="51"/>
        <v>0</v>
      </c>
      <c r="BF162" s="40">
        <f t="shared" si="52"/>
        <v>0</v>
      </c>
      <c r="BG162" s="40">
        <f t="shared" si="53"/>
        <v>0.17985611510791369</v>
      </c>
      <c r="BH162" s="40">
        <f t="shared" si="54"/>
        <v>4.042037186742118E-2</v>
      </c>
      <c r="BI162" s="40">
        <f t="shared" si="55"/>
        <v>0.21321961620469082</v>
      </c>
      <c r="BJ162" s="40">
        <f t="shared" si="56"/>
        <v>0</v>
      </c>
      <c r="BK162" s="40">
        <f t="shared" si="57"/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 s="4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</row>
    <row r="163" spans="1:124" s="32" customFormat="1" x14ac:dyDescent="0.2">
      <c r="A163" s="124" t="str">
        <f>CONFIGURACAO!$C$4</f>
        <v>AREA 21</v>
      </c>
      <c r="B163" s="125">
        <v>161</v>
      </c>
      <c r="C163" s="249" t="s">
        <v>286</v>
      </c>
      <c r="D163" s="126">
        <f t="shared" si="58"/>
        <v>34</v>
      </c>
      <c r="E163" s="250" t="s">
        <v>498</v>
      </c>
      <c r="F163" s="250">
        <v>1</v>
      </c>
      <c r="G163" s="250">
        <v>1</v>
      </c>
      <c r="H163" s="250">
        <v>1</v>
      </c>
      <c r="I163" s="250">
        <v>1</v>
      </c>
      <c r="J163" s="87"/>
      <c r="K163" s="94"/>
      <c r="L163" s="94"/>
      <c r="M163" s="154">
        <f t="shared" si="59"/>
        <v>4</v>
      </c>
      <c r="N163">
        <v>1</v>
      </c>
      <c r="O163">
        <v>3</v>
      </c>
      <c r="P163">
        <v>8</v>
      </c>
      <c r="Q163">
        <v>5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 s="139">
        <f t="shared" si="42"/>
        <v>4</v>
      </c>
      <c r="AD163" s="140">
        <f t="shared" si="43"/>
        <v>12</v>
      </c>
      <c r="AE163" s="141">
        <f t="shared" si="60"/>
        <v>0</v>
      </c>
      <c r="AF163" s="142">
        <f t="shared" si="61"/>
        <v>0</v>
      </c>
      <c r="AG163" s="278"/>
      <c r="AI163" s="37">
        <f>IFERROR(IF(M163&gt;0,(N163*CONFIGURACAO!$C$20)+(O163*CONFIGURACAO!$C$21)+(P163*CONFIGURACAO!$C$22)+(Q163*CONFIGURACAO!$C$23)+(R163*CONFIGURACAO!$C$24),""),"")</f>
        <v>1040</v>
      </c>
      <c r="AJ163" s="38">
        <f>IF(S163=0,0,IF(CONFIGURACAO!$C$15="SIM",(IF(S163&gt;CONFIGURACAO!$C$16,CONFIGURACAO!$C$16*CONFIGURACAO!$C$25,S163*CONFIGURACAO!$C$25)),'PI AREA  P100'!S163*CONFIGURACAO!$C$25))</f>
        <v>0</v>
      </c>
      <c r="AK163" s="38">
        <f>IF(T163=0,0,IF(CONFIGURACAO!$C$17="SIM",(IF(T163&gt;CONFIGURACAO!$C$18,CONFIGURACAO!$C$18*CONFIGURACAO!$C$26,T163*CONFIGURACAO!$C$26)),'PI AREA  P100'!T163*CONFIGURACAO!$C$26))</f>
        <v>0</v>
      </c>
      <c r="AL163" s="38">
        <f>IFERROR(IF(M163&gt;0,(U163*CONFIGURACAO!$C$29)+(V163*CONFIGURACAO!$C$30),""),"")</f>
        <v>0</v>
      </c>
      <c r="AM163" s="38">
        <f>IF(W163=0,0,IF(CONFIGURACAO!$C$41="SIM",(IF(W163&gt;CONFIGURACAO!$C$41,CONFIGURACAO!$C$41*CONFIGURACAO!$C$31,W163*CONFIGURACAO!$C$31)),'PI AREA  P100'!W163*CONFIGURACAO!$C$31))</f>
        <v>0</v>
      </c>
      <c r="AN163" s="38">
        <f>IF(X163=0,0,IF(CONFIGURACAO!$C$39="SIM",(IF(X163&gt;CONFIGURACAO!$C$40,CONFIGURACAO!$C$40*CONFIGURACAO!$C$32,X163*CONFIGURACAO!$C$32)),'PI AREA  P100'!X163*CONFIGURACAO!$C$32))</f>
        <v>0</v>
      </c>
      <c r="AO163" s="38">
        <f>IFERROR(IF(M163&gt;0,(Y163*CONFIGURACAO!$C$33)+(Z163*CONFIGURACAO!$C$34)+(AA163*CONFIGURACAO!$C$35)+(AB163*CONFIGURACAO!$C$36),""),"")</f>
        <v>0</v>
      </c>
      <c r="AP163" s="38">
        <f>IF(AA163=0,0,IF(CONFIGURACAO!$C$46="SIM",(IF(AA163&gt;CONFIGURACAO!$C$47,CONFIGURACAO!$C$47*CONFIGURACAO!$C$35,AA163*CONFIGURACAO!$C$35)),'PI AREA  P100'!AA163*CONFIGURACAO!$C$35))</f>
        <v>0</v>
      </c>
      <c r="AQ163" s="38">
        <f>IF(AB163=0,0,IF(CONFIGURACAO!$C$44="SIM",(IF(AB163&gt;CONFIGURACAO!$C$45,CONFIGURACAO!$C$45*CONFIGURACAO!$C$36,AB163*CONFIGURACAO!$C$36)),'PI AREA  P100'!AB163*CONFIGURACAO!$C$36))</f>
        <v>0</v>
      </c>
      <c r="AR163" s="38">
        <f t="shared" si="62"/>
        <v>1040</v>
      </c>
      <c r="AS163" s="68">
        <f>IF(AR163="","",$AR163-(($AS$2/CONFIGURACAO!$C$6)*$M163))</f>
        <v>740</v>
      </c>
      <c r="AT163" s="73">
        <f t="shared" si="44"/>
        <v>3</v>
      </c>
      <c r="AU163" s="75">
        <f>IF(AR163="","",$AR163-(($AU$2/CONFIGURACAO!$C$6)*$M163))</f>
        <v>540</v>
      </c>
      <c r="AV163" s="76">
        <f t="shared" si="45"/>
        <v>4</v>
      </c>
      <c r="AW163" s="74">
        <f>IF(AR163="","",$AR163-(($AW$2/CONFIGURACAO!$C$6)*$M163))</f>
        <v>340</v>
      </c>
      <c r="AX163" s="72">
        <f t="shared" si="46"/>
        <v>5</v>
      </c>
      <c r="AZ163" s="39">
        <f t="shared" si="47"/>
        <v>8.7843031260294108E-2</v>
      </c>
      <c r="BA163" s="146">
        <f t="shared" si="48"/>
        <v>18</v>
      </c>
      <c r="BB163" s="146">
        <f t="shared" si="49"/>
        <v>426</v>
      </c>
      <c r="BC163" s="32">
        <f t="shared" si="50"/>
        <v>420</v>
      </c>
      <c r="BD163" s="148"/>
      <c r="BE163" s="40">
        <f t="shared" si="51"/>
        <v>3.7257824143070044E-2</v>
      </c>
      <c r="BF163" s="40">
        <f t="shared" si="52"/>
        <v>0.11574074074074073</v>
      </c>
      <c r="BG163" s="40">
        <f t="shared" si="53"/>
        <v>0.20554984583761562</v>
      </c>
      <c r="BH163" s="40">
        <f t="shared" si="54"/>
        <v>0.20210185933710592</v>
      </c>
      <c r="BI163" s="40">
        <f t="shared" si="55"/>
        <v>0.10660980810234541</v>
      </c>
      <c r="BJ163" s="40">
        <f t="shared" si="56"/>
        <v>0</v>
      </c>
      <c r="BK163" s="40">
        <f t="shared" si="57"/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 s="42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</row>
    <row r="164" spans="1:124" s="32" customFormat="1" x14ac:dyDescent="0.2">
      <c r="A164" s="124" t="str">
        <f>CONFIGURACAO!$C$4</f>
        <v>AREA 21</v>
      </c>
      <c r="B164" s="125">
        <v>162</v>
      </c>
      <c r="C164" s="249" t="s">
        <v>286</v>
      </c>
      <c r="D164" s="126">
        <f t="shared" si="58"/>
        <v>35</v>
      </c>
      <c r="E164" s="250" t="s">
        <v>499</v>
      </c>
      <c r="F164" s="250">
        <v>1</v>
      </c>
      <c r="G164" s="250">
        <v>1</v>
      </c>
      <c r="H164" s="250">
        <v>0</v>
      </c>
      <c r="I164" s="250">
        <v>0</v>
      </c>
      <c r="J164" s="87"/>
      <c r="K164" s="94"/>
      <c r="L164" s="94"/>
      <c r="M164" s="154">
        <f t="shared" si="59"/>
        <v>2</v>
      </c>
      <c r="N164">
        <v>1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s="139">
        <f t="shared" si="42"/>
        <v>2</v>
      </c>
      <c r="AD164" s="140">
        <f t="shared" si="43"/>
        <v>3</v>
      </c>
      <c r="AE164" s="141">
        <f t="shared" si="60"/>
        <v>0</v>
      </c>
      <c r="AF164" s="142">
        <f t="shared" si="61"/>
        <v>0</v>
      </c>
      <c r="AG164" s="278"/>
      <c r="AI164" s="37">
        <f>IFERROR(IF(M164&gt;0,(N164*CONFIGURACAO!$C$20)+(O164*CONFIGURACAO!$C$21)+(P164*CONFIGURACAO!$C$22)+(Q164*CONFIGURACAO!$C$23)+(R164*CONFIGURACAO!$C$24),""),"")</f>
        <v>240</v>
      </c>
      <c r="AJ164" s="38">
        <f>IF(S164=0,0,IF(CONFIGURACAO!$C$15="SIM",(IF(S164&gt;CONFIGURACAO!$C$16,CONFIGURACAO!$C$16*CONFIGURACAO!$C$25,S164*CONFIGURACAO!$C$25)),'PI AREA  P100'!S164*CONFIGURACAO!$C$25))</f>
        <v>0</v>
      </c>
      <c r="AK164" s="38">
        <f>IF(T164=0,0,IF(CONFIGURACAO!$C$17="SIM",(IF(T164&gt;CONFIGURACAO!$C$18,CONFIGURACAO!$C$18*CONFIGURACAO!$C$26,T164*CONFIGURACAO!$C$26)),'PI AREA  P100'!T164*CONFIGURACAO!$C$26))</f>
        <v>0</v>
      </c>
      <c r="AL164" s="38">
        <f>IFERROR(IF(M164&gt;0,(U164*CONFIGURACAO!$C$29)+(V164*CONFIGURACAO!$C$30),""),"")</f>
        <v>0</v>
      </c>
      <c r="AM164" s="38">
        <f>IF(W164=0,0,IF(CONFIGURACAO!$C$41="SIM",(IF(W164&gt;CONFIGURACAO!$C$41,CONFIGURACAO!$C$41*CONFIGURACAO!$C$31,W164*CONFIGURACAO!$C$31)),'PI AREA  P100'!W164*CONFIGURACAO!$C$31))</f>
        <v>0</v>
      </c>
      <c r="AN164" s="38">
        <f>IF(X164=0,0,IF(CONFIGURACAO!$C$39="SIM",(IF(X164&gt;CONFIGURACAO!$C$40,CONFIGURACAO!$C$40*CONFIGURACAO!$C$32,X164*CONFIGURACAO!$C$32)),'PI AREA  P100'!X164*CONFIGURACAO!$C$32))</f>
        <v>0</v>
      </c>
      <c r="AO164" s="38">
        <f>IFERROR(IF(M164&gt;0,(Y164*CONFIGURACAO!$C$33)+(Z164*CONFIGURACAO!$C$34)+(AA164*CONFIGURACAO!$C$35)+(AB164*CONFIGURACAO!$C$36),""),"")</f>
        <v>0</v>
      </c>
      <c r="AP164" s="38">
        <f>IF(AA164=0,0,IF(CONFIGURACAO!$C$46="SIM",(IF(AA164&gt;CONFIGURACAO!$C$47,CONFIGURACAO!$C$47*CONFIGURACAO!$C$35,AA164*CONFIGURACAO!$C$35)),'PI AREA  P100'!AA164*CONFIGURACAO!$C$35))</f>
        <v>0</v>
      </c>
      <c r="AQ164" s="38">
        <f>IF(AB164=0,0,IF(CONFIGURACAO!$C$44="SIM",(IF(AB164&gt;CONFIGURACAO!$C$45,CONFIGURACAO!$C$45*CONFIGURACAO!$C$36,AB164*CONFIGURACAO!$C$36)),'PI AREA  P100'!AB164*CONFIGURACAO!$C$36))</f>
        <v>0</v>
      </c>
      <c r="AR164" s="38">
        <f t="shared" si="62"/>
        <v>240</v>
      </c>
      <c r="AS164" s="68">
        <f>IF(AR164="","",$AR164-(($AS$2/CONFIGURACAO!$C$6)*$M164))</f>
        <v>90</v>
      </c>
      <c r="AT164" s="73">
        <f t="shared" si="44"/>
        <v>3</v>
      </c>
      <c r="AU164" s="75">
        <f>IF(AR164="","",$AR164-(($AU$2/CONFIGURACAO!$C$6)*$M164))</f>
        <v>-10</v>
      </c>
      <c r="AV164" s="76" t="str">
        <f t="shared" si="45"/>
        <v>NAO</v>
      </c>
      <c r="AW164" s="74">
        <f>IF(AR164="","",$AR164-(($AW$2/CONFIGURACAO!$C$6)*$M164))</f>
        <v>-110</v>
      </c>
      <c r="AX164" s="72" t="str">
        <f t="shared" si="46"/>
        <v>NAO</v>
      </c>
      <c r="AZ164" s="39">
        <f t="shared" si="47"/>
        <v>2.0271468752375562E-2</v>
      </c>
      <c r="BA164" s="146">
        <f t="shared" si="48"/>
        <v>3</v>
      </c>
      <c r="BB164" s="146">
        <f t="shared" si="49"/>
        <v>968</v>
      </c>
      <c r="BC164" s="32">
        <f t="shared" si="50"/>
        <v>924</v>
      </c>
      <c r="BD164" s="148"/>
      <c r="BE164" s="40">
        <f t="shared" si="51"/>
        <v>3.7257824143070044E-2</v>
      </c>
      <c r="BF164" s="40">
        <f t="shared" si="52"/>
        <v>3.8580246913580245E-2</v>
      </c>
      <c r="BG164" s="40">
        <f t="shared" si="53"/>
        <v>2.5693730729701953E-2</v>
      </c>
      <c r="BH164" s="40">
        <f t="shared" si="54"/>
        <v>0</v>
      </c>
      <c r="BI164" s="40">
        <f t="shared" si="55"/>
        <v>0</v>
      </c>
      <c r="BJ164" s="40">
        <f t="shared" si="56"/>
        <v>0</v>
      </c>
      <c r="BK164" s="40">
        <f t="shared" si="57"/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 s="42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</row>
    <row r="165" spans="1:124" s="32" customFormat="1" x14ac:dyDescent="0.2">
      <c r="A165" s="124" t="str">
        <f>CONFIGURACAO!$C$4</f>
        <v>AREA 21</v>
      </c>
      <c r="B165" s="125">
        <v>163</v>
      </c>
      <c r="C165" s="249" t="s">
        <v>286</v>
      </c>
      <c r="D165" s="126">
        <f t="shared" si="58"/>
        <v>36</v>
      </c>
      <c r="E165" s="250" t="s">
        <v>500</v>
      </c>
      <c r="F165" s="250">
        <v>1</v>
      </c>
      <c r="G165" s="250">
        <v>1</v>
      </c>
      <c r="H165" s="250">
        <v>1</v>
      </c>
      <c r="I165" s="250">
        <v>0</v>
      </c>
      <c r="J165" s="87"/>
      <c r="K165" s="94"/>
      <c r="L165" s="94"/>
      <c r="M165" s="154">
        <f t="shared" si="59"/>
        <v>3</v>
      </c>
      <c r="N165">
        <v>1</v>
      </c>
      <c r="O165">
        <v>0</v>
      </c>
      <c r="P165">
        <v>0</v>
      </c>
      <c r="Q165">
        <v>2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 s="139">
        <f t="shared" si="42"/>
        <v>1</v>
      </c>
      <c r="AD165" s="140">
        <f t="shared" si="43"/>
        <v>1</v>
      </c>
      <c r="AE165" s="141">
        <f t="shared" si="60"/>
        <v>0</v>
      </c>
      <c r="AF165" s="142">
        <f t="shared" si="61"/>
        <v>0</v>
      </c>
      <c r="AG165" s="278"/>
      <c r="AI165" s="37">
        <f>IFERROR(IF(M165&gt;0,(N165*CONFIGURACAO!$C$20)+(O165*CONFIGURACAO!$C$21)+(P165*CONFIGURACAO!$C$22)+(Q165*CONFIGURACAO!$C$23)+(R165*CONFIGURACAO!$C$24),""),"")</f>
        <v>180</v>
      </c>
      <c r="AJ165" s="38">
        <f>IF(S165=0,0,IF(CONFIGURACAO!$C$15="SIM",(IF(S165&gt;CONFIGURACAO!$C$16,CONFIGURACAO!$C$16*CONFIGURACAO!$C$25,S165*CONFIGURACAO!$C$25)),'PI AREA  P100'!S165*CONFIGURACAO!$C$25))</f>
        <v>10</v>
      </c>
      <c r="AK165" s="38">
        <f>IF(T165=0,0,IF(CONFIGURACAO!$C$17="SIM",(IF(T165&gt;CONFIGURACAO!$C$18,CONFIGURACAO!$C$18*CONFIGURACAO!$C$26,T165*CONFIGURACAO!$C$26)),'PI AREA  P100'!T165*CONFIGURACAO!$C$26))</f>
        <v>0</v>
      </c>
      <c r="AL165" s="38">
        <f>IFERROR(IF(M165&gt;0,(U165*CONFIGURACAO!$C$29)+(V165*CONFIGURACAO!$C$30),""),"")</f>
        <v>0</v>
      </c>
      <c r="AM165" s="38">
        <f>IF(W165=0,0,IF(CONFIGURACAO!$C$41="SIM",(IF(W165&gt;CONFIGURACAO!$C$41,CONFIGURACAO!$C$41*CONFIGURACAO!$C$31,W165*CONFIGURACAO!$C$31)),'PI AREA  P100'!W165*CONFIGURACAO!$C$31))</f>
        <v>0</v>
      </c>
      <c r="AN165" s="38">
        <f>IF(X165=0,0,IF(CONFIGURACAO!$C$39="SIM",(IF(X165&gt;CONFIGURACAO!$C$40,CONFIGURACAO!$C$40*CONFIGURACAO!$C$32,X165*CONFIGURACAO!$C$32)),'PI AREA  P100'!X165*CONFIGURACAO!$C$32))</f>
        <v>0</v>
      </c>
      <c r="AO165" s="38">
        <f>IFERROR(IF(M165&gt;0,(Y165*CONFIGURACAO!$C$33)+(Z165*CONFIGURACAO!$C$34)+(AA165*CONFIGURACAO!$C$35)+(AB165*CONFIGURACAO!$C$36),""),"")</f>
        <v>0</v>
      </c>
      <c r="AP165" s="38">
        <f>IF(AA165=0,0,IF(CONFIGURACAO!$C$46="SIM",(IF(AA165&gt;CONFIGURACAO!$C$47,CONFIGURACAO!$C$47*CONFIGURACAO!$C$35,AA165*CONFIGURACAO!$C$35)),'PI AREA  P100'!AA165*CONFIGURACAO!$C$35))</f>
        <v>0</v>
      </c>
      <c r="AQ165" s="38">
        <f>IF(AB165=0,0,IF(CONFIGURACAO!$C$44="SIM",(IF(AB165&gt;CONFIGURACAO!$C$45,CONFIGURACAO!$C$45*CONFIGURACAO!$C$36,AB165*CONFIGURACAO!$C$36)),'PI AREA  P100'!AB165*CONFIGURACAO!$C$36))</f>
        <v>0</v>
      </c>
      <c r="AR165" s="38">
        <f t="shared" si="62"/>
        <v>190</v>
      </c>
      <c r="AS165" s="68">
        <f>IF(AR165="","",$AR165-(($AS$2/CONFIGURACAO!$C$6)*$M165))</f>
        <v>-35</v>
      </c>
      <c r="AT165" s="73" t="str">
        <f t="shared" si="44"/>
        <v>NAO</v>
      </c>
      <c r="AU165" s="75">
        <f>IF(AR165="","",$AR165-(($AU$2/CONFIGURACAO!$C$6)*$M165))</f>
        <v>-185</v>
      </c>
      <c r="AV165" s="76" t="str">
        <f t="shared" si="45"/>
        <v>NAO</v>
      </c>
      <c r="AW165" s="74">
        <f>IF(AR165="","",$AR165-(($AW$2/CONFIGURACAO!$C$6)*$M165))</f>
        <v>-335</v>
      </c>
      <c r="AX165" s="72" t="str">
        <f t="shared" si="46"/>
        <v>NAO</v>
      </c>
      <c r="AZ165" s="39">
        <f t="shared" si="47"/>
        <v>1.6048246095630651E-2</v>
      </c>
      <c r="BA165" s="146">
        <f t="shared" si="48"/>
        <v>4</v>
      </c>
      <c r="BB165" s="146">
        <f t="shared" si="49"/>
        <v>923</v>
      </c>
      <c r="BC165" s="32">
        <f t="shared" si="50"/>
        <v>965</v>
      </c>
      <c r="BD165" s="148"/>
      <c r="BE165" s="40">
        <f t="shared" si="51"/>
        <v>3.7257824143070044E-2</v>
      </c>
      <c r="BF165" s="40">
        <f t="shared" si="52"/>
        <v>0</v>
      </c>
      <c r="BG165" s="40">
        <f t="shared" si="53"/>
        <v>0</v>
      </c>
      <c r="BH165" s="40">
        <f t="shared" si="54"/>
        <v>8.084074373484236E-2</v>
      </c>
      <c r="BI165" s="40">
        <f t="shared" si="55"/>
        <v>0</v>
      </c>
      <c r="BJ165" s="40">
        <f t="shared" si="56"/>
        <v>9.2421441774491686E-2</v>
      </c>
      <c r="BK165" s="40">
        <f t="shared" si="57"/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 s="42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</row>
    <row r="166" spans="1:124" s="32" customFormat="1" x14ac:dyDescent="0.2">
      <c r="A166" s="124" t="str">
        <f>CONFIGURACAO!$C$4</f>
        <v>AREA 21</v>
      </c>
      <c r="B166" s="125">
        <v>164</v>
      </c>
      <c r="C166" s="249" t="s">
        <v>286</v>
      </c>
      <c r="D166" s="126">
        <f t="shared" si="58"/>
        <v>37</v>
      </c>
      <c r="E166" s="250" t="s">
        <v>501</v>
      </c>
      <c r="F166" s="250">
        <v>1</v>
      </c>
      <c r="G166" s="250">
        <v>1</v>
      </c>
      <c r="H166" s="250">
        <v>1</v>
      </c>
      <c r="I166" s="250">
        <v>1</v>
      </c>
      <c r="J166" s="87"/>
      <c r="K166" s="94"/>
      <c r="L166" s="94"/>
      <c r="M166" s="154">
        <f t="shared" si="59"/>
        <v>4</v>
      </c>
      <c r="N166">
        <v>5</v>
      </c>
      <c r="O166">
        <v>4</v>
      </c>
      <c r="P166">
        <v>7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 s="139">
        <f t="shared" si="42"/>
        <v>9</v>
      </c>
      <c r="AD166" s="140">
        <f t="shared" si="43"/>
        <v>16</v>
      </c>
      <c r="AE166" s="141">
        <f t="shared" si="60"/>
        <v>0</v>
      </c>
      <c r="AF166" s="142">
        <f t="shared" si="61"/>
        <v>0</v>
      </c>
      <c r="AG166" s="278"/>
      <c r="AI166" s="37">
        <f>IFERROR(IF(M166&gt;0,(N166*CONFIGURACAO!$C$20)+(O166*CONFIGURACAO!$C$21)+(P166*CONFIGURACAO!$C$22)+(Q166*CONFIGURACAO!$C$23)+(R166*CONFIGURACAO!$C$24),""),"")</f>
        <v>1240</v>
      </c>
      <c r="AJ166" s="38">
        <f>IF(S166=0,0,IF(CONFIGURACAO!$C$15="SIM",(IF(S166&gt;CONFIGURACAO!$C$16,CONFIGURACAO!$C$16*CONFIGURACAO!$C$25,S166*CONFIGURACAO!$C$25)),'PI AREA  P100'!S166*CONFIGURACAO!$C$25))</f>
        <v>0</v>
      </c>
      <c r="AK166" s="38">
        <f>IF(T166=0,0,IF(CONFIGURACAO!$C$17="SIM",(IF(T166&gt;CONFIGURACAO!$C$18,CONFIGURACAO!$C$18*CONFIGURACAO!$C$26,T166*CONFIGURACAO!$C$26)),'PI AREA  P100'!T166*CONFIGURACAO!$C$26))</f>
        <v>5</v>
      </c>
      <c r="AL166" s="38">
        <f>IFERROR(IF(M166&gt;0,(U166*CONFIGURACAO!$C$29)+(V166*CONFIGURACAO!$C$30),""),"")</f>
        <v>0</v>
      </c>
      <c r="AM166" s="38">
        <f>IF(W166=0,0,IF(CONFIGURACAO!$C$41="SIM",(IF(W166&gt;CONFIGURACAO!$C$41,CONFIGURACAO!$C$41*CONFIGURACAO!$C$31,W166*CONFIGURACAO!$C$31)),'PI AREA  P100'!W166*CONFIGURACAO!$C$31))</f>
        <v>0</v>
      </c>
      <c r="AN166" s="38">
        <f>IF(X166=0,0,IF(CONFIGURACAO!$C$39="SIM",(IF(X166&gt;CONFIGURACAO!$C$40,CONFIGURACAO!$C$40*CONFIGURACAO!$C$32,X166*CONFIGURACAO!$C$32)),'PI AREA  P100'!X166*CONFIGURACAO!$C$32))</f>
        <v>0</v>
      </c>
      <c r="AO166" s="38">
        <f>IFERROR(IF(M166&gt;0,(Y166*CONFIGURACAO!$C$33)+(Z166*CONFIGURACAO!$C$34)+(AA166*CONFIGURACAO!$C$35)+(AB166*CONFIGURACAO!$C$36),""),"")</f>
        <v>0</v>
      </c>
      <c r="AP166" s="38">
        <f>IF(AA166=0,0,IF(CONFIGURACAO!$C$46="SIM",(IF(AA166&gt;CONFIGURACAO!$C$47,CONFIGURACAO!$C$47*CONFIGURACAO!$C$35,AA166*CONFIGURACAO!$C$35)),'PI AREA  P100'!AA166*CONFIGURACAO!$C$35))</f>
        <v>0</v>
      </c>
      <c r="AQ166" s="38">
        <f>IF(AB166=0,0,IF(CONFIGURACAO!$C$44="SIM",(IF(AB166&gt;CONFIGURACAO!$C$45,CONFIGURACAO!$C$45*CONFIGURACAO!$C$36,AB166*CONFIGURACAO!$C$36)),'PI AREA  P100'!AB166*CONFIGURACAO!$C$36))</f>
        <v>0</v>
      </c>
      <c r="AR166" s="38">
        <f t="shared" si="62"/>
        <v>1245</v>
      </c>
      <c r="AS166" s="68">
        <f>IF(AR166="","",$AR166-(($AS$2/CONFIGURACAO!$C$6)*$M166))</f>
        <v>945</v>
      </c>
      <c r="AT166" s="73">
        <f t="shared" si="44"/>
        <v>3</v>
      </c>
      <c r="AU166" s="75">
        <f>IF(AR166="","",$AR166-(($AU$2/CONFIGURACAO!$C$6)*$M166))</f>
        <v>745</v>
      </c>
      <c r="AV166" s="76">
        <f t="shared" si="45"/>
        <v>4</v>
      </c>
      <c r="AW166" s="74">
        <f>IF(AR166="","",$AR166-(($AW$2/CONFIGURACAO!$C$6)*$M166))</f>
        <v>545</v>
      </c>
      <c r="AX166" s="72">
        <f t="shared" si="46"/>
        <v>5</v>
      </c>
      <c r="AZ166" s="39">
        <f t="shared" si="47"/>
        <v>0.10515824415294824</v>
      </c>
      <c r="BA166" s="146">
        <f t="shared" si="48"/>
        <v>17</v>
      </c>
      <c r="BB166" s="146">
        <f t="shared" si="49"/>
        <v>454</v>
      </c>
      <c r="BC166" s="32">
        <f t="shared" si="50"/>
        <v>336</v>
      </c>
      <c r="BD166" s="148"/>
      <c r="BE166" s="40">
        <f t="shared" si="51"/>
        <v>0.18628912071535023</v>
      </c>
      <c r="BF166" s="40">
        <f t="shared" si="52"/>
        <v>0.15432098765432098</v>
      </c>
      <c r="BG166" s="40">
        <f t="shared" si="53"/>
        <v>0.17985611510791369</v>
      </c>
      <c r="BH166" s="40">
        <f t="shared" si="54"/>
        <v>0</v>
      </c>
      <c r="BI166" s="40">
        <f t="shared" si="55"/>
        <v>0</v>
      </c>
      <c r="BJ166" s="40">
        <f t="shared" si="56"/>
        <v>0</v>
      </c>
      <c r="BK166" s="40">
        <f t="shared" si="57"/>
        <v>0.16051364365971107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 s="42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</row>
    <row r="167" spans="1:124" s="32" customFormat="1" x14ac:dyDescent="0.2">
      <c r="A167" s="124" t="str">
        <f>CONFIGURACAO!$C$4</f>
        <v>AREA 21</v>
      </c>
      <c r="B167" s="125">
        <v>165</v>
      </c>
      <c r="C167" s="249" t="s">
        <v>286</v>
      </c>
      <c r="D167" s="126">
        <f t="shared" si="58"/>
        <v>38</v>
      </c>
      <c r="E167" s="250" t="s">
        <v>502</v>
      </c>
      <c r="F167" s="250">
        <v>0</v>
      </c>
      <c r="G167" s="250">
        <v>1</v>
      </c>
      <c r="H167" s="250">
        <v>1</v>
      </c>
      <c r="I167" s="250">
        <v>1</v>
      </c>
      <c r="J167" s="87"/>
      <c r="K167" s="94"/>
      <c r="L167" s="94"/>
      <c r="M167" s="154">
        <f t="shared" si="59"/>
        <v>3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 s="139">
        <f t="shared" si="42"/>
        <v>1</v>
      </c>
      <c r="AD167" s="140">
        <f t="shared" si="43"/>
        <v>1</v>
      </c>
      <c r="AE167" s="141">
        <f t="shared" si="60"/>
        <v>0</v>
      </c>
      <c r="AF167" s="142">
        <f t="shared" si="61"/>
        <v>0</v>
      </c>
      <c r="AG167" s="278"/>
      <c r="AI167" s="37">
        <f>IFERROR(IF(M167&gt;0,(N167*CONFIGURACAO!$C$20)+(O167*CONFIGURACAO!$C$21)+(P167*CONFIGURACAO!$C$22)+(Q167*CONFIGURACAO!$C$23)+(R167*CONFIGURACAO!$C$24),""),"")</f>
        <v>140</v>
      </c>
      <c r="AJ167" s="38">
        <f>IF(S167=0,0,IF(CONFIGURACAO!$C$15="SIM",(IF(S167&gt;CONFIGURACAO!$C$16,CONFIGURACAO!$C$16*CONFIGURACAO!$C$25,S167*CONFIGURACAO!$C$25)),'PI AREA  P100'!S167*CONFIGURACAO!$C$25))</f>
        <v>0</v>
      </c>
      <c r="AK167" s="38">
        <f>IF(T167=0,0,IF(CONFIGURACAO!$C$17="SIM",(IF(T167&gt;CONFIGURACAO!$C$18,CONFIGURACAO!$C$18*CONFIGURACAO!$C$26,T167*CONFIGURACAO!$C$26)),'PI AREA  P100'!T167*CONFIGURACAO!$C$26))</f>
        <v>0</v>
      </c>
      <c r="AL167" s="38">
        <f>IFERROR(IF(M167&gt;0,(U167*CONFIGURACAO!$C$29)+(V167*CONFIGURACAO!$C$30),""),"")</f>
        <v>0</v>
      </c>
      <c r="AM167" s="38">
        <f>IF(W167=0,0,IF(CONFIGURACAO!$C$41="SIM",(IF(W167&gt;CONFIGURACAO!$C$41,CONFIGURACAO!$C$41*CONFIGURACAO!$C$31,W167*CONFIGURACAO!$C$31)),'PI AREA  P100'!W167*CONFIGURACAO!$C$31))</f>
        <v>0</v>
      </c>
      <c r="AN167" s="38">
        <f>IF(X167=0,0,IF(CONFIGURACAO!$C$39="SIM",(IF(X167&gt;CONFIGURACAO!$C$40,CONFIGURACAO!$C$40*CONFIGURACAO!$C$32,X167*CONFIGURACAO!$C$32)),'PI AREA  P100'!X167*CONFIGURACAO!$C$32))</f>
        <v>0</v>
      </c>
      <c r="AO167" s="38">
        <f>IFERROR(IF(M167&gt;0,(Y167*CONFIGURACAO!$C$33)+(Z167*CONFIGURACAO!$C$34)+(AA167*CONFIGURACAO!$C$35)+(AB167*CONFIGURACAO!$C$36),""),"")</f>
        <v>0</v>
      </c>
      <c r="AP167" s="38">
        <f>IF(AA167=0,0,IF(CONFIGURACAO!$C$46="SIM",(IF(AA167&gt;CONFIGURACAO!$C$47,CONFIGURACAO!$C$47*CONFIGURACAO!$C$35,AA167*CONFIGURACAO!$C$35)),'PI AREA  P100'!AA167*CONFIGURACAO!$C$35))</f>
        <v>0</v>
      </c>
      <c r="AQ167" s="38">
        <f>IF(AB167=0,0,IF(CONFIGURACAO!$C$44="SIM",(IF(AB167&gt;CONFIGURACAO!$C$45,CONFIGURACAO!$C$45*CONFIGURACAO!$C$36,AB167*CONFIGURACAO!$C$36)),'PI AREA  P100'!AB167*CONFIGURACAO!$C$36))</f>
        <v>0</v>
      </c>
      <c r="AR167" s="38">
        <f t="shared" si="62"/>
        <v>140</v>
      </c>
      <c r="AS167" s="68">
        <f>IF(AR167="","",$AR167-(($AS$2/CONFIGURACAO!$C$6)*$M167))</f>
        <v>-85</v>
      </c>
      <c r="AT167" s="73" t="str">
        <f t="shared" si="44"/>
        <v>NAO</v>
      </c>
      <c r="AU167" s="75">
        <f>IF(AR167="","",$AR167-(($AU$2/CONFIGURACAO!$C$6)*$M167))</f>
        <v>-235</v>
      </c>
      <c r="AV167" s="76" t="str">
        <f t="shared" si="45"/>
        <v>NAO</v>
      </c>
      <c r="AW167" s="74">
        <f>IF(AR167="","",$AR167-(($AW$2/CONFIGURACAO!$C$6)*$M167))</f>
        <v>-385</v>
      </c>
      <c r="AX167" s="72" t="str">
        <f t="shared" si="46"/>
        <v>NAO</v>
      </c>
      <c r="AZ167" s="39">
        <f t="shared" si="47"/>
        <v>1.1825023438885744E-2</v>
      </c>
      <c r="BA167" s="146">
        <f t="shared" si="48"/>
        <v>2</v>
      </c>
      <c r="BB167" s="146">
        <f t="shared" si="49"/>
        <v>1033</v>
      </c>
      <c r="BC167" s="32">
        <f t="shared" si="50"/>
        <v>1020</v>
      </c>
      <c r="BD167" s="148"/>
      <c r="BE167" s="40">
        <f t="shared" si="51"/>
        <v>3.7257824143070044E-2</v>
      </c>
      <c r="BF167" s="40">
        <f t="shared" si="52"/>
        <v>0</v>
      </c>
      <c r="BG167" s="40">
        <f t="shared" si="53"/>
        <v>0</v>
      </c>
      <c r="BH167" s="40">
        <f t="shared" si="54"/>
        <v>4.042037186742118E-2</v>
      </c>
      <c r="BI167" s="40">
        <f t="shared" si="55"/>
        <v>0</v>
      </c>
      <c r="BJ167" s="40">
        <f t="shared" si="56"/>
        <v>0</v>
      </c>
      <c r="BK167" s="40">
        <f t="shared" si="57"/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 s="42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</row>
    <row r="168" spans="1:124" s="32" customFormat="1" x14ac:dyDescent="0.2">
      <c r="A168" s="124" t="str">
        <f>CONFIGURACAO!$C$4</f>
        <v>AREA 21</v>
      </c>
      <c r="B168" s="125">
        <v>166</v>
      </c>
      <c r="C168" s="249" t="s">
        <v>286</v>
      </c>
      <c r="D168" s="126">
        <f t="shared" si="58"/>
        <v>39</v>
      </c>
      <c r="E168" s="250" t="s">
        <v>503</v>
      </c>
      <c r="F168" s="250">
        <v>0</v>
      </c>
      <c r="G168" s="250">
        <v>0</v>
      </c>
      <c r="H168" s="250">
        <v>1</v>
      </c>
      <c r="I168" s="250">
        <v>1</v>
      </c>
      <c r="J168" s="87"/>
      <c r="K168" s="94"/>
      <c r="L168" s="94"/>
      <c r="M168" s="154">
        <f t="shared" si="59"/>
        <v>2</v>
      </c>
      <c r="N168">
        <v>3</v>
      </c>
      <c r="O168">
        <v>3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 s="139">
        <f t="shared" si="42"/>
        <v>6</v>
      </c>
      <c r="AD168" s="140">
        <f t="shared" si="43"/>
        <v>7</v>
      </c>
      <c r="AE168" s="141">
        <f t="shared" si="60"/>
        <v>0</v>
      </c>
      <c r="AF168" s="142">
        <f t="shared" si="61"/>
        <v>0</v>
      </c>
      <c r="AG168" s="278"/>
      <c r="AI168" s="37">
        <f>IFERROR(IF(M168&gt;0,(N168*CONFIGURACAO!$C$20)+(O168*CONFIGURACAO!$C$21)+(P168*CONFIGURACAO!$C$22)+(Q168*CONFIGURACAO!$C$23)+(R168*CONFIGURACAO!$C$24),""),"")</f>
        <v>600</v>
      </c>
      <c r="AJ168" s="38">
        <f>IF(S168=0,0,IF(CONFIGURACAO!$C$15="SIM",(IF(S168&gt;CONFIGURACAO!$C$16,CONFIGURACAO!$C$16*CONFIGURACAO!$C$25,S168*CONFIGURACAO!$C$25)),'PI AREA  P100'!S168*CONFIGURACAO!$C$25))</f>
        <v>0</v>
      </c>
      <c r="AK168" s="38">
        <f>IF(T168=0,0,IF(CONFIGURACAO!$C$17="SIM",(IF(T168&gt;CONFIGURACAO!$C$18,CONFIGURACAO!$C$18*CONFIGURACAO!$C$26,T168*CONFIGURACAO!$C$26)),'PI AREA  P100'!T168*CONFIGURACAO!$C$26))</f>
        <v>0</v>
      </c>
      <c r="AL168" s="38">
        <f>IFERROR(IF(M168&gt;0,(U168*CONFIGURACAO!$C$29)+(V168*CONFIGURACAO!$C$30),""),"")</f>
        <v>0</v>
      </c>
      <c r="AM168" s="38">
        <f>IF(W168=0,0,IF(CONFIGURACAO!$C$41="SIM",(IF(W168&gt;CONFIGURACAO!$C$41,CONFIGURACAO!$C$41*CONFIGURACAO!$C$31,W168*CONFIGURACAO!$C$31)),'PI AREA  P100'!W168*CONFIGURACAO!$C$31))</f>
        <v>0</v>
      </c>
      <c r="AN168" s="38">
        <f>IF(X168=0,0,IF(CONFIGURACAO!$C$39="SIM",(IF(X168&gt;CONFIGURACAO!$C$40,CONFIGURACAO!$C$40*CONFIGURACAO!$C$32,X168*CONFIGURACAO!$C$32)),'PI AREA  P100'!X168*CONFIGURACAO!$C$32))</f>
        <v>0</v>
      </c>
      <c r="AO168" s="38">
        <f>IFERROR(IF(M168&gt;0,(Y168*CONFIGURACAO!$C$33)+(Z168*CONFIGURACAO!$C$34)+(AA168*CONFIGURACAO!$C$35)+(AB168*CONFIGURACAO!$C$36),""),"")</f>
        <v>0</v>
      </c>
      <c r="AP168" s="38">
        <f>IF(AA168=0,0,IF(CONFIGURACAO!$C$46="SIM",(IF(AA168&gt;CONFIGURACAO!$C$47,CONFIGURACAO!$C$47*CONFIGURACAO!$C$35,AA168*CONFIGURACAO!$C$35)),'PI AREA  P100'!AA168*CONFIGURACAO!$C$35))</f>
        <v>0</v>
      </c>
      <c r="AQ168" s="38">
        <f>IF(AB168=0,0,IF(CONFIGURACAO!$C$44="SIM",(IF(AB168&gt;CONFIGURACAO!$C$45,CONFIGURACAO!$C$45*CONFIGURACAO!$C$36,AB168*CONFIGURACAO!$C$36)),'PI AREA  P100'!AB168*CONFIGURACAO!$C$36))</f>
        <v>0</v>
      </c>
      <c r="AR168" s="38">
        <f t="shared" si="62"/>
        <v>600</v>
      </c>
      <c r="AS168" s="68">
        <f>IF(AR168="","",$AR168-(($AS$2/CONFIGURACAO!$C$6)*$M168))</f>
        <v>450</v>
      </c>
      <c r="AT168" s="73">
        <f t="shared" si="44"/>
        <v>3</v>
      </c>
      <c r="AU168" s="75">
        <f>IF(AR168="","",$AR168-(($AU$2/CONFIGURACAO!$C$6)*$M168))</f>
        <v>350</v>
      </c>
      <c r="AV168" s="76">
        <f t="shared" si="45"/>
        <v>4</v>
      </c>
      <c r="AW168" s="74">
        <f>IF(AR168="","",$AR168-(($AW$2/CONFIGURACAO!$C$6)*$M168))</f>
        <v>250</v>
      </c>
      <c r="AX168" s="72">
        <f t="shared" si="46"/>
        <v>5</v>
      </c>
      <c r="AZ168" s="39">
        <f t="shared" si="47"/>
        <v>5.06786718809389E-2</v>
      </c>
      <c r="BA168" s="146">
        <f t="shared" si="48"/>
        <v>7</v>
      </c>
      <c r="BB168" s="146">
        <f t="shared" si="49"/>
        <v>798</v>
      </c>
      <c r="BC168" s="32">
        <f t="shared" si="50"/>
        <v>666</v>
      </c>
      <c r="BD168" s="148"/>
      <c r="BE168" s="40">
        <f t="shared" si="51"/>
        <v>0.11177347242921014</v>
      </c>
      <c r="BF168" s="40">
        <f t="shared" si="52"/>
        <v>0.11574074074074073</v>
      </c>
      <c r="BG168" s="40">
        <f t="shared" si="53"/>
        <v>2.5693730729701953E-2</v>
      </c>
      <c r="BH168" s="40">
        <f t="shared" si="54"/>
        <v>0</v>
      </c>
      <c r="BI168" s="40">
        <f t="shared" si="55"/>
        <v>0</v>
      </c>
      <c r="BJ168" s="40">
        <f t="shared" si="56"/>
        <v>0</v>
      </c>
      <c r="BK168" s="40">
        <f t="shared" si="57"/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 s="42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</row>
    <row r="169" spans="1:124" s="32" customFormat="1" x14ac:dyDescent="0.2">
      <c r="A169" s="124" t="str">
        <f>CONFIGURACAO!$C$4</f>
        <v>AREA 21</v>
      </c>
      <c r="B169" s="125">
        <v>167</v>
      </c>
      <c r="C169" s="249" t="s">
        <v>286</v>
      </c>
      <c r="D169" s="126">
        <f t="shared" si="58"/>
        <v>40</v>
      </c>
      <c r="E169" s="250" t="s">
        <v>504</v>
      </c>
      <c r="F169" s="250">
        <v>1</v>
      </c>
      <c r="G169" s="250">
        <v>1</v>
      </c>
      <c r="H169" s="250">
        <v>1</v>
      </c>
      <c r="I169" s="250">
        <v>1</v>
      </c>
      <c r="J169" s="87"/>
      <c r="K169" s="94"/>
      <c r="L169" s="94"/>
      <c r="M169" s="154">
        <f t="shared" si="59"/>
        <v>4</v>
      </c>
      <c r="N169">
        <v>4</v>
      </c>
      <c r="O169">
        <v>5</v>
      </c>
      <c r="P169">
        <v>3</v>
      </c>
      <c r="Q169">
        <v>5</v>
      </c>
      <c r="R169">
        <v>1</v>
      </c>
      <c r="S169">
        <v>2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s="139">
        <f t="shared" si="42"/>
        <v>9</v>
      </c>
      <c r="AD169" s="140">
        <f t="shared" si="43"/>
        <v>12</v>
      </c>
      <c r="AE169" s="141">
        <f t="shared" si="60"/>
        <v>0</v>
      </c>
      <c r="AF169" s="142">
        <f t="shared" si="61"/>
        <v>0</v>
      </c>
      <c r="AG169" s="278"/>
      <c r="AI169" s="37">
        <f>IFERROR(IF(M169&gt;0,(N169*CONFIGURACAO!$C$20)+(O169*CONFIGURACAO!$C$21)+(P169*CONFIGURACAO!$C$22)+(Q169*CONFIGURACAO!$C$23)+(R169*CONFIGURACAO!$C$24),""),"")</f>
        <v>1200</v>
      </c>
      <c r="AJ169" s="38">
        <f>IF(S169=0,0,IF(CONFIGURACAO!$C$15="SIM",(IF(S169&gt;CONFIGURACAO!$C$16,CONFIGURACAO!$C$16*CONFIGURACAO!$C$25,S169*CONFIGURACAO!$C$25)),'PI AREA  P100'!S169*CONFIGURACAO!$C$25))</f>
        <v>20</v>
      </c>
      <c r="AK169" s="38">
        <f>IF(T169=0,0,IF(CONFIGURACAO!$C$17="SIM",(IF(T169&gt;CONFIGURACAO!$C$18,CONFIGURACAO!$C$18*CONFIGURACAO!$C$26,T169*CONFIGURACAO!$C$26)),'PI AREA  P100'!T169*CONFIGURACAO!$C$26))</f>
        <v>0</v>
      </c>
      <c r="AL169" s="38">
        <f>IFERROR(IF(M169&gt;0,(U169*CONFIGURACAO!$C$29)+(V169*CONFIGURACAO!$C$30),""),"")</f>
        <v>0</v>
      </c>
      <c r="AM169" s="38">
        <f>IF(W169=0,0,IF(CONFIGURACAO!$C$41="SIM",(IF(W169&gt;CONFIGURACAO!$C$41,CONFIGURACAO!$C$41*CONFIGURACAO!$C$31,W169*CONFIGURACAO!$C$31)),'PI AREA  P100'!W169*CONFIGURACAO!$C$31))</f>
        <v>0</v>
      </c>
      <c r="AN169" s="38">
        <f>IF(X169=0,0,IF(CONFIGURACAO!$C$39="SIM",(IF(X169&gt;CONFIGURACAO!$C$40,CONFIGURACAO!$C$40*CONFIGURACAO!$C$32,X169*CONFIGURACAO!$C$32)),'PI AREA  P100'!X169*CONFIGURACAO!$C$32))</f>
        <v>0</v>
      </c>
      <c r="AO169" s="38">
        <f>IFERROR(IF(M169&gt;0,(Y169*CONFIGURACAO!$C$33)+(Z169*CONFIGURACAO!$C$34)+(AA169*CONFIGURACAO!$C$35)+(AB169*CONFIGURACAO!$C$36),""),"")</f>
        <v>0</v>
      </c>
      <c r="AP169" s="38">
        <f>IF(AA169=0,0,IF(CONFIGURACAO!$C$46="SIM",(IF(AA169&gt;CONFIGURACAO!$C$47,CONFIGURACAO!$C$47*CONFIGURACAO!$C$35,AA169*CONFIGURACAO!$C$35)),'PI AREA  P100'!AA169*CONFIGURACAO!$C$35))</f>
        <v>0</v>
      </c>
      <c r="AQ169" s="38">
        <f>IF(AB169=0,0,IF(CONFIGURACAO!$C$44="SIM",(IF(AB169&gt;CONFIGURACAO!$C$45,CONFIGURACAO!$C$45*CONFIGURACAO!$C$36,AB169*CONFIGURACAO!$C$36)),'PI AREA  P100'!AB169*CONFIGURACAO!$C$36))</f>
        <v>0</v>
      </c>
      <c r="AR169" s="38">
        <f t="shared" si="62"/>
        <v>1220</v>
      </c>
      <c r="AS169" s="68">
        <f>IF(AR169="","",$AR169-(($AS$2/CONFIGURACAO!$C$6)*$M169))</f>
        <v>920</v>
      </c>
      <c r="AT169" s="73">
        <f t="shared" si="44"/>
        <v>3</v>
      </c>
      <c r="AU169" s="75">
        <f>IF(AR169="","",$AR169-(($AU$2/CONFIGURACAO!$C$6)*$M169))</f>
        <v>720</v>
      </c>
      <c r="AV169" s="76">
        <f t="shared" si="45"/>
        <v>4</v>
      </c>
      <c r="AW169" s="74">
        <f>IF(AR169="","",$AR169-(($AW$2/CONFIGURACAO!$C$6)*$M169))</f>
        <v>520</v>
      </c>
      <c r="AX169" s="72">
        <f t="shared" si="46"/>
        <v>5</v>
      </c>
      <c r="AZ169" s="39">
        <f t="shared" si="47"/>
        <v>0.10304663282457577</v>
      </c>
      <c r="BA169" s="146">
        <f t="shared" si="48"/>
        <v>20</v>
      </c>
      <c r="BB169" s="146">
        <f t="shared" si="49"/>
        <v>375</v>
      </c>
      <c r="BC169" s="32">
        <f t="shared" si="50"/>
        <v>342</v>
      </c>
      <c r="BD169" s="148"/>
      <c r="BE169" s="40">
        <f t="shared" si="51"/>
        <v>0.14903129657228018</v>
      </c>
      <c r="BF169" s="40">
        <f t="shared" si="52"/>
        <v>0.19290123456790123</v>
      </c>
      <c r="BG169" s="40">
        <f t="shared" si="53"/>
        <v>7.7081192189105849E-2</v>
      </c>
      <c r="BH169" s="40">
        <f t="shared" si="54"/>
        <v>0.20210185933710592</v>
      </c>
      <c r="BI169" s="40">
        <f t="shared" si="55"/>
        <v>0.10660980810234541</v>
      </c>
      <c r="BJ169" s="40">
        <f t="shared" si="56"/>
        <v>0.18484288354898337</v>
      </c>
      <c r="BK169" s="40">
        <f t="shared" si="57"/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 s="42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</row>
    <row r="170" spans="1:124" s="32" customFormat="1" x14ac:dyDescent="0.2">
      <c r="A170" s="124" t="str">
        <f>CONFIGURACAO!$C$4</f>
        <v>AREA 21</v>
      </c>
      <c r="B170" s="125">
        <v>168</v>
      </c>
      <c r="C170" s="249" t="s">
        <v>286</v>
      </c>
      <c r="D170" s="126">
        <f t="shared" si="58"/>
        <v>41</v>
      </c>
      <c r="E170" s="250" t="s">
        <v>505</v>
      </c>
      <c r="F170" s="250">
        <v>1</v>
      </c>
      <c r="G170" s="250">
        <v>0</v>
      </c>
      <c r="H170" s="250">
        <v>0</v>
      </c>
      <c r="I170" s="250">
        <v>0</v>
      </c>
      <c r="J170" s="87"/>
      <c r="K170" s="94"/>
      <c r="L170" s="94"/>
      <c r="M170" s="154">
        <f t="shared" si="59"/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 s="139">
        <f t="shared" si="42"/>
        <v>0</v>
      </c>
      <c r="AD170" s="140">
        <f t="shared" si="43"/>
        <v>0</v>
      </c>
      <c r="AE170" s="141">
        <f t="shared" si="60"/>
        <v>0</v>
      </c>
      <c r="AF170" s="142">
        <f t="shared" si="61"/>
        <v>0</v>
      </c>
      <c r="AG170" s="278"/>
      <c r="AI170" s="37">
        <f>IFERROR(IF(M170&gt;0,(N170*CONFIGURACAO!$C$20)+(O170*CONFIGURACAO!$C$21)+(P170*CONFIGURACAO!$C$22)+(Q170*CONFIGURACAO!$C$23)+(R170*CONFIGURACAO!$C$24),""),"")</f>
        <v>0</v>
      </c>
      <c r="AJ170" s="38">
        <f>IF(S170=0,0,IF(CONFIGURACAO!$C$15="SIM",(IF(S170&gt;CONFIGURACAO!$C$16,CONFIGURACAO!$C$16*CONFIGURACAO!$C$25,S170*CONFIGURACAO!$C$25)),'PI AREA  P100'!S170*CONFIGURACAO!$C$25))</f>
        <v>0</v>
      </c>
      <c r="AK170" s="38">
        <f>IF(T170=0,0,IF(CONFIGURACAO!$C$17="SIM",(IF(T170&gt;CONFIGURACAO!$C$18,CONFIGURACAO!$C$18*CONFIGURACAO!$C$26,T170*CONFIGURACAO!$C$26)),'PI AREA  P100'!T170*CONFIGURACAO!$C$26))</f>
        <v>0</v>
      </c>
      <c r="AL170" s="38">
        <f>IFERROR(IF(M170&gt;0,(U170*CONFIGURACAO!$C$29)+(V170*CONFIGURACAO!$C$30),""),"")</f>
        <v>0</v>
      </c>
      <c r="AM170" s="38">
        <f>IF(W170=0,0,IF(CONFIGURACAO!$C$41="SIM",(IF(W170&gt;CONFIGURACAO!$C$41,CONFIGURACAO!$C$41*CONFIGURACAO!$C$31,W170*CONFIGURACAO!$C$31)),'PI AREA  P100'!W170*CONFIGURACAO!$C$31))</f>
        <v>0</v>
      </c>
      <c r="AN170" s="38">
        <f>IF(X170=0,0,IF(CONFIGURACAO!$C$39="SIM",(IF(X170&gt;CONFIGURACAO!$C$40,CONFIGURACAO!$C$40*CONFIGURACAO!$C$32,X170*CONFIGURACAO!$C$32)),'PI AREA  P100'!X170*CONFIGURACAO!$C$32))</f>
        <v>0</v>
      </c>
      <c r="AO170" s="38">
        <f>IFERROR(IF(M170&gt;0,(Y170*CONFIGURACAO!$C$33)+(Z170*CONFIGURACAO!$C$34)+(AA170*CONFIGURACAO!$C$35)+(AB170*CONFIGURACAO!$C$36),""),"")</f>
        <v>0</v>
      </c>
      <c r="AP170" s="38">
        <f>IF(AA170=0,0,IF(CONFIGURACAO!$C$46="SIM",(IF(AA170&gt;CONFIGURACAO!$C$47,CONFIGURACAO!$C$47*CONFIGURACAO!$C$35,AA170*CONFIGURACAO!$C$35)),'PI AREA  P100'!AA170*CONFIGURACAO!$C$35))</f>
        <v>0</v>
      </c>
      <c r="AQ170" s="38">
        <f>IF(AB170=0,0,IF(CONFIGURACAO!$C$44="SIM",(IF(AB170&gt;CONFIGURACAO!$C$45,CONFIGURACAO!$C$45*CONFIGURACAO!$C$36,AB170*CONFIGURACAO!$C$36)),'PI AREA  P100'!AB170*CONFIGURACAO!$C$36))</f>
        <v>0</v>
      </c>
      <c r="AR170" s="38">
        <f t="shared" si="62"/>
        <v>0</v>
      </c>
      <c r="AS170" s="68">
        <f>IF(AR170="","",$AR170-(($AS$2/CONFIGURACAO!$C$6)*$M170))</f>
        <v>-75</v>
      </c>
      <c r="AT170" s="73" t="str">
        <f t="shared" si="44"/>
        <v>NAO</v>
      </c>
      <c r="AU170" s="75">
        <f>IF(AR170="","",$AR170-(($AU$2/CONFIGURACAO!$C$6)*$M170))</f>
        <v>-125</v>
      </c>
      <c r="AV170" s="76" t="str">
        <f t="shared" si="45"/>
        <v>NAO</v>
      </c>
      <c r="AW170" s="74">
        <f>IF(AR170="","",$AR170-(($AW$2/CONFIGURACAO!$C$6)*$M170))</f>
        <v>-175</v>
      </c>
      <c r="AX170" s="72" t="str">
        <f t="shared" si="46"/>
        <v>NAO</v>
      </c>
      <c r="AZ170" s="39">
        <f t="shared" si="47"/>
        <v>0</v>
      </c>
      <c r="BA170" s="146">
        <f t="shared" si="48"/>
        <v>0</v>
      </c>
      <c r="BB170" s="146">
        <f t="shared" si="49"/>
        <v>1158</v>
      </c>
      <c r="BC170" s="32">
        <f t="shared" si="50"/>
        <v>1158</v>
      </c>
      <c r="BD170" s="148"/>
      <c r="BE170" s="40">
        <f t="shared" si="51"/>
        <v>0</v>
      </c>
      <c r="BF170" s="40">
        <f t="shared" si="52"/>
        <v>0</v>
      </c>
      <c r="BG170" s="40">
        <f t="shared" si="53"/>
        <v>0</v>
      </c>
      <c r="BH170" s="40">
        <f t="shared" si="54"/>
        <v>0</v>
      </c>
      <c r="BI170" s="40">
        <f t="shared" si="55"/>
        <v>0</v>
      </c>
      <c r="BJ170" s="40">
        <f t="shared" si="56"/>
        <v>0</v>
      </c>
      <c r="BK170" s="40">
        <f t="shared" si="57"/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 s="42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</row>
    <row r="171" spans="1:124" s="32" customFormat="1" x14ac:dyDescent="0.2">
      <c r="A171" s="124" t="str">
        <f>CONFIGURACAO!$C$4</f>
        <v>AREA 21</v>
      </c>
      <c r="B171" s="125">
        <v>169</v>
      </c>
      <c r="C171" s="249" t="s">
        <v>286</v>
      </c>
      <c r="D171" s="126">
        <f t="shared" si="58"/>
        <v>42</v>
      </c>
      <c r="E171" s="250" t="s">
        <v>506</v>
      </c>
      <c r="F171" s="250">
        <v>1</v>
      </c>
      <c r="G171" s="250">
        <v>1</v>
      </c>
      <c r="H171" s="250">
        <v>1</v>
      </c>
      <c r="I171" s="250">
        <v>1</v>
      </c>
      <c r="J171" s="87"/>
      <c r="K171" s="94"/>
      <c r="L171" s="94"/>
      <c r="M171" s="154">
        <f t="shared" si="59"/>
        <v>4</v>
      </c>
      <c r="N171">
        <v>1</v>
      </c>
      <c r="O171">
        <v>2</v>
      </c>
      <c r="P171">
        <v>9</v>
      </c>
      <c r="Q171">
        <v>1</v>
      </c>
      <c r="R171">
        <v>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 s="139">
        <f t="shared" si="42"/>
        <v>3</v>
      </c>
      <c r="AD171" s="140">
        <f t="shared" si="43"/>
        <v>12</v>
      </c>
      <c r="AE171" s="141">
        <f t="shared" si="60"/>
        <v>0</v>
      </c>
      <c r="AF171" s="142">
        <f t="shared" si="61"/>
        <v>0</v>
      </c>
      <c r="AG171" s="278"/>
      <c r="AI171" s="37">
        <f>IFERROR(IF(M171&gt;0,(N171*CONFIGURACAO!$C$20)+(O171*CONFIGURACAO!$C$21)+(P171*CONFIGURACAO!$C$22)+(Q171*CONFIGURACAO!$C$23)+(R171*CONFIGURACAO!$C$24),""),"")</f>
        <v>880</v>
      </c>
      <c r="AJ171" s="38">
        <f>IF(S171=0,0,IF(CONFIGURACAO!$C$15="SIM",(IF(S171&gt;CONFIGURACAO!$C$16,CONFIGURACAO!$C$16*CONFIGURACAO!$C$25,S171*CONFIGURACAO!$C$25)),'PI AREA  P100'!S171*CONFIGURACAO!$C$25))</f>
        <v>0</v>
      </c>
      <c r="AK171" s="38">
        <f>IF(T171=0,0,IF(CONFIGURACAO!$C$17="SIM",(IF(T171&gt;CONFIGURACAO!$C$18,CONFIGURACAO!$C$18*CONFIGURACAO!$C$26,T171*CONFIGURACAO!$C$26)),'PI AREA  P100'!T171*CONFIGURACAO!$C$26))</f>
        <v>0</v>
      </c>
      <c r="AL171" s="38">
        <f>IFERROR(IF(M171&gt;0,(U171*CONFIGURACAO!$C$29)+(V171*CONFIGURACAO!$C$30),""),"")</f>
        <v>0</v>
      </c>
      <c r="AM171" s="38">
        <f>IF(W171=0,0,IF(CONFIGURACAO!$C$41="SIM",(IF(W171&gt;CONFIGURACAO!$C$41,CONFIGURACAO!$C$41*CONFIGURACAO!$C$31,W171*CONFIGURACAO!$C$31)),'PI AREA  P100'!W171*CONFIGURACAO!$C$31))</f>
        <v>0</v>
      </c>
      <c r="AN171" s="38">
        <f>IF(X171=0,0,IF(CONFIGURACAO!$C$39="SIM",(IF(X171&gt;CONFIGURACAO!$C$40,CONFIGURACAO!$C$40*CONFIGURACAO!$C$32,X171*CONFIGURACAO!$C$32)),'PI AREA  P100'!X171*CONFIGURACAO!$C$32))</f>
        <v>0</v>
      </c>
      <c r="AO171" s="38">
        <f>IFERROR(IF(M171&gt;0,(Y171*CONFIGURACAO!$C$33)+(Z171*CONFIGURACAO!$C$34)+(AA171*CONFIGURACAO!$C$35)+(AB171*CONFIGURACAO!$C$36),""),"")</f>
        <v>0</v>
      </c>
      <c r="AP171" s="38">
        <f>IF(AA171=0,0,IF(CONFIGURACAO!$C$46="SIM",(IF(AA171&gt;CONFIGURACAO!$C$47,CONFIGURACAO!$C$47*CONFIGURACAO!$C$35,AA171*CONFIGURACAO!$C$35)),'PI AREA  P100'!AA171*CONFIGURACAO!$C$35))</f>
        <v>0</v>
      </c>
      <c r="AQ171" s="38">
        <f>IF(AB171=0,0,IF(CONFIGURACAO!$C$44="SIM",(IF(AB171&gt;CONFIGURACAO!$C$45,CONFIGURACAO!$C$45*CONFIGURACAO!$C$36,AB171*CONFIGURACAO!$C$36)),'PI AREA  P100'!AB171*CONFIGURACAO!$C$36))</f>
        <v>0</v>
      </c>
      <c r="AR171" s="38">
        <f t="shared" si="62"/>
        <v>880</v>
      </c>
      <c r="AS171" s="68">
        <f>IF(AR171="","",$AR171-(($AS$2/CONFIGURACAO!$C$6)*$M171))</f>
        <v>580</v>
      </c>
      <c r="AT171" s="73">
        <f t="shared" si="44"/>
        <v>3</v>
      </c>
      <c r="AU171" s="75">
        <f>IF(AR171="","",$AR171-(($AU$2/CONFIGURACAO!$C$6)*$M171))</f>
        <v>380</v>
      </c>
      <c r="AV171" s="76">
        <f t="shared" si="45"/>
        <v>4</v>
      </c>
      <c r="AW171" s="74">
        <f>IF(AR171="","",$AR171-(($AW$2/CONFIGURACAO!$C$6)*$M171))</f>
        <v>180</v>
      </c>
      <c r="AX171" s="72">
        <f t="shared" si="46"/>
        <v>5</v>
      </c>
      <c r="AZ171" s="39">
        <f t="shared" si="47"/>
        <v>7.4328718758710402E-2</v>
      </c>
      <c r="BA171" s="146">
        <f t="shared" si="48"/>
        <v>15</v>
      </c>
      <c r="BB171" s="146">
        <f t="shared" si="49"/>
        <v>522</v>
      </c>
      <c r="BC171" s="32">
        <f t="shared" si="50"/>
        <v>505</v>
      </c>
      <c r="BD171" s="148"/>
      <c r="BE171" s="40">
        <f t="shared" si="51"/>
        <v>3.7257824143070044E-2</v>
      </c>
      <c r="BF171" s="40">
        <f t="shared" si="52"/>
        <v>7.716049382716049E-2</v>
      </c>
      <c r="BG171" s="40">
        <f t="shared" si="53"/>
        <v>0.23124357656731759</v>
      </c>
      <c r="BH171" s="40">
        <f t="shared" si="54"/>
        <v>4.042037186742118E-2</v>
      </c>
      <c r="BI171" s="40">
        <f t="shared" si="55"/>
        <v>0.21321961620469082</v>
      </c>
      <c r="BJ171" s="40">
        <f t="shared" si="56"/>
        <v>0</v>
      </c>
      <c r="BK171" s="40">
        <f t="shared" si="57"/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 s="42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</row>
    <row r="172" spans="1:124" s="32" customFormat="1" x14ac:dyDescent="0.2">
      <c r="A172" s="124" t="str">
        <f>CONFIGURACAO!$C$4</f>
        <v>AREA 21</v>
      </c>
      <c r="B172" s="125">
        <v>170</v>
      </c>
      <c r="C172" s="249" t="s">
        <v>286</v>
      </c>
      <c r="D172" s="126">
        <f t="shared" si="58"/>
        <v>43</v>
      </c>
      <c r="E172" s="250" t="s">
        <v>507</v>
      </c>
      <c r="F172" s="250">
        <v>0</v>
      </c>
      <c r="G172" s="250">
        <v>0</v>
      </c>
      <c r="H172" s="250">
        <v>0</v>
      </c>
      <c r="I172" s="250">
        <v>1</v>
      </c>
      <c r="J172" s="87"/>
      <c r="K172" s="94"/>
      <c r="L172" s="94"/>
      <c r="M172" s="154">
        <f t="shared" si="59"/>
        <v>1</v>
      </c>
      <c r="N172">
        <v>1</v>
      </c>
      <c r="O172">
        <v>0</v>
      </c>
      <c r="P172">
        <v>0</v>
      </c>
      <c r="Q172">
        <v>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 s="139">
        <f t="shared" si="42"/>
        <v>1</v>
      </c>
      <c r="AD172" s="140">
        <f t="shared" si="43"/>
        <v>1</v>
      </c>
      <c r="AE172" s="141">
        <f t="shared" si="60"/>
        <v>0</v>
      </c>
      <c r="AF172" s="142">
        <f t="shared" si="61"/>
        <v>0</v>
      </c>
      <c r="AG172" s="278"/>
      <c r="AI172" s="37">
        <f>IFERROR(IF(M172&gt;0,(N172*CONFIGURACAO!$C$20)+(O172*CONFIGURACAO!$C$21)+(P172*CONFIGURACAO!$C$22)+(Q172*CONFIGURACAO!$C$23)+(R172*CONFIGURACAO!$C$24),""),"")</f>
        <v>180</v>
      </c>
      <c r="AJ172" s="38">
        <f>IF(S172=0,0,IF(CONFIGURACAO!$C$15="SIM",(IF(S172&gt;CONFIGURACAO!$C$16,CONFIGURACAO!$C$16*CONFIGURACAO!$C$25,S172*CONFIGURACAO!$C$25)),'PI AREA  P100'!S172*CONFIGURACAO!$C$25))</f>
        <v>0</v>
      </c>
      <c r="AK172" s="38">
        <f>IF(T172=0,0,IF(CONFIGURACAO!$C$17="SIM",(IF(T172&gt;CONFIGURACAO!$C$18,CONFIGURACAO!$C$18*CONFIGURACAO!$C$26,T172*CONFIGURACAO!$C$26)),'PI AREA  P100'!T172*CONFIGURACAO!$C$26))</f>
        <v>0</v>
      </c>
      <c r="AL172" s="38">
        <f>IFERROR(IF(M172&gt;0,(U172*CONFIGURACAO!$C$29)+(V172*CONFIGURACAO!$C$30),""),"")</f>
        <v>0</v>
      </c>
      <c r="AM172" s="38">
        <f>IF(W172=0,0,IF(CONFIGURACAO!$C$41="SIM",(IF(W172&gt;CONFIGURACAO!$C$41,CONFIGURACAO!$C$41*CONFIGURACAO!$C$31,W172*CONFIGURACAO!$C$31)),'PI AREA  P100'!W172*CONFIGURACAO!$C$31))</f>
        <v>0</v>
      </c>
      <c r="AN172" s="38">
        <f>IF(X172=0,0,IF(CONFIGURACAO!$C$39="SIM",(IF(X172&gt;CONFIGURACAO!$C$40,CONFIGURACAO!$C$40*CONFIGURACAO!$C$32,X172*CONFIGURACAO!$C$32)),'PI AREA  P100'!X172*CONFIGURACAO!$C$32))</f>
        <v>25</v>
      </c>
      <c r="AO172" s="38">
        <f>IFERROR(IF(M172&gt;0,(Y172*CONFIGURACAO!$C$33)+(Z172*CONFIGURACAO!$C$34)+(AA172*CONFIGURACAO!$C$35)+(AB172*CONFIGURACAO!$C$36),""),"")</f>
        <v>0</v>
      </c>
      <c r="AP172" s="38">
        <f>IF(AA172=0,0,IF(CONFIGURACAO!$C$46="SIM",(IF(AA172&gt;CONFIGURACAO!$C$47,CONFIGURACAO!$C$47*CONFIGURACAO!$C$35,AA172*CONFIGURACAO!$C$35)),'PI AREA  P100'!AA172*CONFIGURACAO!$C$35))</f>
        <v>0</v>
      </c>
      <c r="AQ172" s="38">
        <f>IF(AB172=0,0,IF(CONFIGURACAO!$C$44="SIM",(IF(AB172&gt;CONFIGURACAO!$C$45,CONFIGURACAO!$C$45*CONFIGURACAO!$C$36,AB172*CONFIGURACAO!$C$36)),'PI AREA  P100'!AB172*CONFIGURACAO!$C$36))</f>
        <v>0</v>
      </c>
      <c r="AR172" s="38">
        <f t="shared" si="62"/>
        <v>205</v>
      </c>
      <c r="AS172" s="68">
        <f>IF(AR172="","",$AR172-(($AS$2/CONFIGURACAO!$C$6)*$M172))</f>
        <v>130</v>
      </c>
      <c r="AT172" s="73">
        <f t="shared" si="44"/>
        <v>3</v>
      </c>
      <c r="AU172" s="75">
        <f>IF(AR172="","",$AR172-(($AU$2/CONFIGURACAO!$C$6)*$M172))</f>
        <v>80</v>
      </c>
      <c r="AV172" s="76">
        <f t="shared" si="45"/>
        <v>4</v>
      </c>
      <c r="AW172" s="74">
        <f>IF(AR172="","",$AR172-(($AW$2/CONFIGURACAO!$C$6)*$M172))</f>
        <v>30</v>
      </c>
      <c r="AX172" s="72">
        <f t="shared" si="46"/>
        <v>5</v>
      </c>
      <c r="AZ172" s="39">
        <f t="shared" si="47"/>
        <v>1.7315212892654128E-2</v>
      </c>
      <c r="BA172" s="146">
        <f t="shared" si="48"/>
        <v>4</v>
      </c>
      <c r="BB172" s="146">
        <f t="shared" si="49"/>
        <v>923</v>
      </c>
      <c r="BC172" s="32">
        <f t="shared" si="50"/>
        <v>952</v>
      </c>
      <c r="BD172" s="148"/>
      <c r="BE172" s="40">
        <f t="shared" si="51"/>
        <v>3.7257824143070044E-2</v>
      </c>
      <c r="BF172" s="40">
        <f t="shared" si="52"/>
        <v>0</v>
      </c>
      <c r="BG172" s="40">
        <f t="shared" si="53"/>
        <v>0</v>
      </c>
      <c r="BH172" s="40">
        <f t="shared" si="54"/>
        <v>8.084074373484236E-2</v>
      </c>
      <c r="BI172" s="40">
        <f t="shared" si="55"/>
        <v>0</v>
      </c>
      <c r="BJ172" s="40">
        <f t="shared" si="56"/>
        <v>0</v>
      </c>
      <c r="BK172" s="40">
        <f t="shared" si="57"/>
        <v>0</v>
      </c>
      <c r="BL172">
        <v>0</v>
      </c>
      <c r="BM172">
        <v>0</v>
      </c>
      <c r="BN172">
        <v>0</v>
      </c>
      <c r="BO172">
        <v>1</v>
      </c>
      <c r="BP172">
        <v>0</v>
      </c>
      <c r="BQ172">
        <v>0</v>
      </c>
      <c r="BR172">
        <v>0</v>
      </c>
      <c r="BS172">
        <v>0</v>
      </c>
      <c r="BT172" s="4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</row>
    <row r="173" spans="1:124" s="32" customFormat="1" x14ac:dyDescent="0.2">
      <c r="A173" s="124" t="str">
        <f>CONFIGURACAO!$C$4</f>
        <v>AREA 21</v>
      </c>
      <c r="B173" s="125">
        <v>171</v>
      </c>
      <c r="C173" s="249" t="s">
        <v>286</v>
      </c>
      <c r="D173" s="126">
        <f t="shared" si="58"/>
        <v>44</v>
      </c>
      <c r="E173" s="250" t="s">
        <v>508</v>
      </c>
      <c r="F173" s="250">
        <v>1</v>
      </c>
      <c r="G173" s="250">
        <v>1</v>
      </c>
      <c r="H173" s="250">
        <v>1</v>
      </c>
      <c r="I173" s="250">
        <v>1</v>
      </c>
      <c r="J173" s="87"/>
      <c r="K173" s="94"/>
      <c r="L173" s="94"/>
      <c r="M173" s="154">
        <f t="shared" si="59"/>
        <v>4</v>
      </c>
      <c r="N173">
        <v>2</v>
      </c>
      <c r="O173">
        <v>1</v>
      </c>
      <c r="P173">
        <v>5</v>
      </c>
      <c r="Q173">
        <v>5</v>
      </c>
      <c r="R173">
        <v>1</v>
      </c>
      <c r="S173">
        <v>2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 s="139">
        <f t="shared" si="42"/>
        <v>3</v>
      </c>
      <c r="AD173" s="140">
        <f t="shared" si="43"/>
        <v>8</v>
      </c>
      <c r="AE173" s="141">
        <f t="shared" si="60"/>
        <v>0</v>
      </c>
      <c r="AF173" s="142">
        <f t="shared" si="61"/>
        <v>0</v>
      </c>
      <c r="AG173" s="278"/>
      <c r="AI173" s="37">
        <f>IFERROR(IF(M173&gt;0,(N173*CONFIGURACAO!$C$20)+(O173*CONFIGURACAO!$C$21)+(P173*CONFIGURACAO!$C$22)+(Q173*CONFIGURACAO!$C$23)+(R173*CONFIGURACAO!$C$24),""),"")</f>
        <v>800</v>
      </c>
      <c r="AJ173" s="38">
        <f>IF(S173=0,0,IF(CONFIGURACAO!$C$15="SIM",(IF(S173&gt;CONFIGURACAO!$C$16,CONFIGURACAO!$C$16*CONFIGURACAO!$C$25,S173*CONFIGURACAO!$C$25)),'PI AREA  P100'!S173*CONFIGURACAO!$C$25))</f>
        <v>20</v>
      </c>
      <c r="AK173" s="38">
        <f>IF(T173=0,0,IF(CONFIGURACAO!$C$17="SIM",(IF(T173&gt;CONFIGURACAO!$C$18,CONFIGURACAO!$C$18*CONFIGURACAO!$C$26,T173*CONFIGURACAO!$C$26)),'PI AREA  P100'!T173*CONFIGURACAO!$C$26))</f>
        <v>10</v>
      </c>
      <c r="AL173" s="38">
        <f>IFERROR(IF(M173&gt;0,(U173*CONFIGURACAO!$C$29)+(V173*CONFIGURACAO!$C$30),""),"")</f>
        <v>0</v>
      </c>
      <c r="AM173" s="38">
        <f>IF(W173=0,0,IF(CONFIGURACAO!$C$41="SIM",(IF(W173&gt;CONFIGURACAO!$C$41,CONFIGURACAO!$C$41*CONFIGURACAO!$C$31,W173*CONFIGURACAO!$C$31)),'PI AREA  P100'!W173*CONFIGURACAO!$C$31))</f>
        <v>0</v>
      </c>
      <c r="AN173" s="38">
        <f>IF(X173=0,0,IF(CONFIGURACAO!$C$39="SIM",(IF(X173&gt;CONFIGURACAO!$C$40,CONFIGURACAO!$C$40*CONFIGURACAO!$C$32,X173*CONFIGURACAO!$C$32)),'PI AREA  P100'!X173*CONFIGURACAO!$C$32))</f>
        <v>0</v>
      </c>
      <c r="AO173" s="38">
        <f>IFERROR(IF(M173&gt;0,(Y173*CONFIGURACAO!$C$33)+(Z173*CONFIGURACAO!$C$34)+(AA173*CONFIGURACAO!$C$35)+(AB173*CONFIGURACAO!$C$36),""),"")</f>
        <v>0</v>
      </c>
      <c r="AP173" s="38">
        <f>IF(AA173=0,0,IF(CONFIGURACAO!$C$46="SIM",(IF(AA173&gt;CONFIGURACAO!$C$47,CONFIGURACAO!$C$47*CONFIGURACAO!$C$35,AA173*CONFIGURACAO!$C$35)),'PI AREA  P100'!AA173*CONFIGURACAO!$C$35))</f>
        <v>0</v>
      </c>
      <c r="AQ173" s="38">
        <f>IF(AB173=0,0,IF(CONFIGURACAO!$C$44="SIM",(IF(AB173&gt;CONFIGURACAO!$C$45,CONFIGURACAO!$C$45*CONFIGURACAO!$C$36,AB173*CONFIGURACAO!$C$36)),'PI AREA  P100'!AB173*CONFIGURACAO!$C$36))</f>
        <v>0</v>
      </c>
      <c r="AR173" s="38">
        <f t="shared" si="62"/>
        <v>830</v>
      </c>
      <c r="AS173" s="68">
        <f>IF(AR173="","",$AR173-(($AS$2/CONFIGURACAO!$C$6)*$M173))</f>
        <v>530</v>
      </c>
      <c r="AT173" s="73">
        <f t="shared" si="44"/>
        <v>3</v>
      </c>
      <c r="AU173" s="75">
        <f>IF(AR173="","",$AR173-(($AU$2/CONFIGURACAO!$C$6)*$M173))</f>
        <v>330</v>
      </c>
      <c r="AV173" s="76">
        <f t="shared" si="45"/>
        <v>4</v>
      </c>
      <c r="AW173" s="74">
        <f>IF(AR173="","",$AR173-(($AW$2/CONFIGURACAO!$C$6)*$M173))</f>
        <v>130</v>
      </c>
      <c r="AX173" s="72">
        <f t="shared" si="46"/>
        <v>5</v>
      </c>
      <c r="AZ173" s="39">
        <f t="shared" si="47"/>
        <v>7.0105496101965495E-2</v>
      </c>
      <c r="BA173" s="146">
        <f t="shared" si="48"/>
        <v>18</v>
      </c>
      <c r="BB173" s="146">
        <f t="shared" si="49"/>
        <v>426</v>
      </c>
      <c r="BC173" s="32">
        <f t="shared" si="50"/>
        <v>540</v>
      </c>
      <c r="BD173" s="148"/>
      <c r="BE173" s="40">
        <f t="shared" si="51"/>
        <v>7.4515648286140088E-2</v>
      </c>
      <c r="BF173" s="40">
        <f t="shared" si="52"/>
        <v>3.8580246913580245E-2</v>
      </c>
      <c r="BG173" s="40">
        <f t="shared" si="53"/>
        <v>0.12846865364850976</v>
      </c>
      <c r="BH173" s="40">
        <f t="shared" si="54"/>
        <v>0.20210185933710592</v>
      </c>
      <c r="BI173" s="40">
        <f t="shared" si="55"/>
        <v>0.10660980810234541</v>
      </c>
      <c r="BJ173" s="40">
        <f t="shared" si="56"/>
        <v>0.18484288354898337</v>
      </c>
      <c r="BK173" s="40">
        <f t="shared" si="57"/>
        <v>0.32102728731942215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 s="42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</row>
    <row r="174" spans="1:124" s="32" customFormat="1" x14ac:dyDescent="0.2">
      <c r="A174" s="124" t="str">
        <f>CONFIGURACAO!$C$4</f>
        <v>AREA 21</v>
      </c>
      <c r="B174" s="125">
        <v>172</v>
      </c>
      <c r="C174" s="249" t="s">
        <v>287</v>
      </c>
      <c r="D174" s="126">
        <f t="shared" si="58"/>
        <v>1</v>
      </c>
      <c r="E174" s="250" t="s">
        <v>509</v>
      </c>
      <c r="F174" s="250">
        <v>0</v>
      </c>
      <c r="G174" s="250">
        <v>1</v>
      </c>
      <c r="H174" s="250">
        <v>1</v>
      </c>
      <c r="I174" s="250">
        <v>1</v>
      </c>
      <c r="J174" s="87"/>
      <c r="K174" s="94"/>
      <c r="L174" s="94"/>
      <c r="M174" s="154">
        <f t="shared" si="59"/>
        <v>3</v>
      </c>
      <c r="N174">
        <v>4</v>
      </c>
      <c r="O174">
        <v>5</v>
      </c>
      <c r="P174">
        <v>1</v>
      </c>
      <c r="Q174">
        <v>1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 s="139">
        <f t="shared" si="42"/>
        <v>9</v>
      </c>
      <c r="AD174" s="140">
        <f t="shared" si="43"/>
        <v>10</v>
      </c>
      <c r="AE174" s="141">
        <f t="shared" si="60"/>
        <v>0</v>
      </c>
      <c r="AF174" s="142">
        <f t="shared" si="61"/>
        <v>0</v>
      </c>
      <c r="AG174" s="278"/>
      <c r="AI174" s="37">
        <f>IFERROR(IF(M174&gt;0,(N174*CONFIGURACAO!$C$20)+(O174*CONFIGURACAO!$C$21)+(P174*CONFIGURACAO!$C$22)+(Q174*CONFIGURACAO!$C$23)+(R174*CONFIGURACAO!$C$24),""),"")</f>
        <v>920</v>
      </c>
      <c r="AJ174" s="38">
        <f>IF(S174=0,0,IF(CONFIGURACAO!$C$15="SIM",(IF(S174&gt;CONFIGURACAO!$C$16,CONFIGURACAO!$C$16*CONFIGURACAO!$C$25,S174*CONFIGURACAO!$C$25)),'PI AREA  P100'!S174*CONFIGURACAO!$C$25))</f>
        <v>10</v>
      </c>
      <c r="AK174" s="38">
        <f>IF(T174=0,0,IF(CONFIGURACAO!$C$17="SIM",(IF(T174&gt;CONFIGURACAO!$C$18,CONFIGURACAO!$C$18*CONFIGURACAO!$C$26,T174*CONFIGURACAO!$C$26)),'PI AREA  P100'!T174*CONFIGURACAO!$C$26))</f>
        <v>0</v>
      </c>
      <c r="AL174" s="38">
        <f>IFERROR(IF(M174&gt;0,(U174*CONFIGURACAO!$C$29)+(V174*CONFIGURACAO!$C$30),""),"")</f>
        <v>0</v>
      </c>
      <c r="AM174" s="38">
        <f>IF(W174=0,0,IF(CONFIGURACAO!$C$41="SIM",(IF(W174&gt;CONFIGURACAO!$C$41,CONFIGURACAO!$C$41*CONFIGURACAO!$C$31,W174*CONFIGURACAO!$C$31)),'PI AREA  P100'!W174*CONFIGURACAO!$C$31))</f>
        <v>0</v>
      </c>
      <c r="AN174" s="38">
        <f>IF(X174=0,0,IF(CONFIGURACAO!$C$39="SIM",(IF(X174&gt;CONFIGURACAO!$C$40,CONFIGURACAO!$C$40*CONFIGURACAO!$C$32,X174*CONFIGURACAO!$C$32)),'PI AREA  P100'!X174*CONFIGURACAO!$C$32))</f>
        <v>0</v>
      </c>
      <c r="AO174" s="38">
        <f>IFERROR(IF(M174&gt;0,(Y174*CONFIGURACAO!$C$33)+(Z174*CONFIGURACAO!$C$34)+(AA174*CONFIGURACAO!$C$35)+(AB174*CONFIGURACAO!$C$36),""),"")</f>
        <v>10</v>
      </c>
      <c r="AP174" s="38">
        <f>IF(AA174=0,0,IF(CONFIGURACAO!$C$46="SIM",(IF(AA174&gt;CONFIGURACAO!$C$47,CONFIGURACAO!$C$47*CONFIGURACAO!$C$35,AA174*CONFIGURACAO!$C$35)),'PI AREA  P100'!AA174*CONFIGURACAO!$C$35))</f>
        <v>0</v>
      </c>
      <c r="AQ174" s="38">
        <f>IF(AB174=0,0,IF(CONFIGURACAO!$C$44="SIM",(IF(AB174&gt;CONFIGURACAO!$C$45,CONFIGURACAO!$C$45*CONFIGURACAO!$C$36,AB174*CONFIGURACAO!$C$36)),'PI AREA  P100'!AB174*CONFIGURACAO!$C$36))</f>
        <v>10</v>
      </c>
      <c r="AR174" s="38">
        <f t="shared" si="62"/>
        <v>950</v>
      </c>
      <c r="AS174" s="68">
        <f>IF(AR174="","",$AR174-(($AS$2/CONFIGURACAO!$C$6)*$M174))</f>
        <v>725</v>
      </c>
      <c r="AT174" s="73">
        <f t="shared" si="44"/>
        <v>3</v>
      </c>
      <c r="AU174" s="75">
        <f>IF(AR174="","",$AR174-(($AU$2/CONFIGURACAO!$C$6)*$M174))</f>
        <v>575</v>
      </c>
      <c r="AV174" s="76">
        <f t="shared" si="45"/>
        <v>4</v>
      </c>
      <c r="AW174" s="74">
        <f>IF(AR174="","",$AR174-(($AW$2/CONFIGURACAO!$C$6)*$M174))</f>
        <v>425</v>
      </c>
      <c r="AX174" s="72">
        <f t="shared" si="46"/>
        <v>5</v>
      </c>
      <c r="AZ174" s="39">
        <f t="shared" si="47"/>
        <v>8.0241230478153264E-2</v>
      </c>
      <c r="BA174" s="146">
        <f t="shared" si="48"/>
        <v>14</v>
      </c>
      <c r="BB174" s="146">
        <f t="shared" si="49"/>
        <v>550</v>
      </c>
      <c r="BC174" s="32">
        <f t="shared" si="50"/>
        <v>465</v>
      </c>
      <c r="BD174" s="148"/>
      <c r="BE174" s="40">
        <f t="shared" si="51"/>
        <v>0.14903129657228018</v>
      </c>
      <c r="BF174" s="40">
        <f t="shared" si="52"/>
        <v>0.19290123456790123</v>
      </c>
      <c r="BG174" s="40">
        <f t="shared" si="53"/>
        <v>2.5693730729701953E-2</v>
      </c>
      <c r="BH174" s="40">
        <f t="shared" si="54"/>
        <v>4.042037186742118E-2</v>
      </c>
      <c r="BI174" s="40">
        <f t="shared" si="55"/>
        <v>0.10660980810234541</v>
      </c>
      <c r="BJ174" s="40">
        <f t="shared" si="56"/>
        <v>9.2421441774491686E-2</v>
      </c>
      <c r="BK174" s="40">
        <f t="shared" si="57"/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 s="42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</row>
    <row r="175" spans="1:124" s="32" customFormat="1" x14ac:dyDescent="0.2">
      <c r="A175" s="124" t="str">
        <f>CONFIGURACAO!$C$4</f>
        <v>AREA 21</v>
      </c>
      <c r="B175" s="125">
        <v>173</v>
      </c>
      <c r="C175" s="249" t="s">
        <v>287</v>
      </c>
      <c r="D175" s="126">
        <f t="shared" si="58"/>
        <v>2</v>
      </c>
      <c r="E175" s="250" t="s">
        <v>510</v>
      </c>
      <c r="F175" s="250">
        <v>1</v>
      </c>
      <c r="G175" s="250">
        <v>1</v>
      </c>
      <c r="H175" s="250">
        <v>1</v>
      </c>
      <c r="I175" s="250">
        <v>1</v>
      </c>
      <c r="J175" s="87"/>
      <c r="K175" s="94"/>
      <c r="L175" s="94"/>
      <c r="M175" s="154">
        <f t="shared" si="59"/>
        <v>4</v>
      </c>
      <c r="N175">
        <v>0</v>
      </c>
      <c r="O175">
        <v>1</v>
      </c>
      <c r="P175">
        <v>7</v>
      </c>
      <c r="Q175">
        <v>3</v>
      </c>
      <c r="R175">
        <v>5</v>
      </c>
      <c r="S175">
        <v>3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 s="139">
        <f t="shared" si="42"/>
        <v>1</v>
      </c>
      <c r="AD175" s="140">
        <f t="shared" si="43"/>
        <v>8</v>
      </c>
      <c r="AE175" s="141">
        <f t="shared" si="60"/>
        <v>0</v>
      </c>
      <c r="AF175" s="142">
        <f t="shared" si="61"/>
        <v>0</v>
      </c>
      <c r="AG175" s="278"/>
      <c r="AI175" s="37">
        <f>IFERROR(IF(M175&gt;0,(N175*CONFIGURACAO!$C$20)+(O175*CONFIGURACAO!$C$21)+(P175*CONFIGURACAO!$C$22)+(Q175*CONFIGURACAO!$C$23)+(R175*CONFIGURACAO!$C$24),""),"")</f>
        <v>720</v>
      </c>
      <c r="AJ175" s="38">
        <f>IF(S175=0,0,IF(CONFIGURACAO!$C$15="SIM",(IF(S175&gt;CONFIGURACAO!$C$16,CONFIGURACAO!$C$16*CONFIGURACAO!$C$25,S175*CONFIGURACAO!$C$25)),'PI AREA  P100'!S175*CONFIGURACAO!$C$25))</f>
        <v>30</v>
      </c>
      <c r="AK175" s="38">
        <f>IF(T175=0,0,IF(CONFIGURACAO!$C$17="SIM",(IF(T175&gt;CONFIGURACAO!$C$18,CONFIGURACAO!$C$18*CONFIGURACAO!$C$26,T175*CONFIGURACAO!$C$26)),'PI AREA  P100'!T175*CONFIGURACAO!$C$26))</f>
        <v>0</v>
      </c>
      <c r="AL175" s="38">
        <f>IFERROR(IF(M175&gt;0,(U175*CONFIGURACAO!$C$29)+(V175*CONFIGURACAO!$C$30),""),"")</f>
        <v>0</v>
      </c>
      <c r="AM175" s="38">
        <f>IF(W175=0,0,IF(CONFIGURACAO!$C$41="SIM",(IF(W175&gt;CONFIGURACAO!$C$41,CONFIGURACAO!$C$41*CONFIGURACAO!$C$31,W175*CONFIGURACAO!$C$31)),'PI AREA  P100'!W175*CONFIGURACAO!$C$31))</f>
        <v>0</v>
      </c>
      <c r="AN175" s="38">
        <f>IF(X175=0,0,IF(CONFIGURACAO!$C$39="SIM",(IF(X175&gt;CONFIGURACAO!$C$40,CONFIGURACAO!$C$40*CONFIGURACAO!$C$32,X175*CONFIGURACAO!$C$32)),'PI AREA  P100'!X175*CONFIGURACAO!$C$32))</f>
        <v>0</v>
      </c>
      <c r="AO175" s="38">
        <f>IFERROR(IF(M175&gt;0,(Y175*CONFIGURACAO!$C$33)+(Z175*CONFIGURACAO!$C$34)+(AA175*CONFIGURACAO!$C$35)+(AB175*CONFIGURACAO!$C$36),""),"")</f>
        <v>0</v>
      </c>
      <c r="AP175" s="38">
        <f>IF(AA175=0,0,IF(CONFIGURACAO!$C$46="SIM",(IF(AA175&gt;CONFIGURACAO!$C$47,CONFIGURACAO!$C$47*CONFIGURACAO!$C$35,AA175*CONFIGURACAO!$C$35)),'PI AREA  P100'!AA175*CONFIGURACAO!$C$35))</f>
        <v>0</v>
      </c>
      <c r="AQ175" s="38">
        <f>IF(AB175=0,0,IF(CONFIGURACAO!$C$44="SIM",(IF(AB175&gt;CONFIGURACAO!$C$45,CONFIGURACAO!$C$45*CONFIGURACAO!$C$36,AB175*CONFIGURACAO!$C$36)),'PI AREA  P100'!AB175*CONFIGURACAO!$C$36))</f>
        <v>0</v>
      </c>
      <c r="AR175" s="38">
        <f t="shared" si="62"/>
        <v>750</v>
      </c>
      <c r="AS175" s="68">
        <f>IF(AR175="","",$AR175-(($AS$2/CONFIGURACAO!$C$6)*$M175))</f>
        <v>450</v>
      </c>
      <c r="AT175" s="73">
        <f t="shared" si="44"/>
        <v>3</v>
      </c>
      <c r="AU175" s="75">
        <f>IF(AR175="","",$AR175-(($AU$2/CONFIGURACAO!$C$6)*$M175))</f>
        <v>250</v>
      </c>
      <c r="AV175" s="76">
        <f t="shared" si="45"/>
        <v>4</v>
      </c>
      <c r="AW175" s="74">
        <f>IF(AR175="","",$AR175-(($AW$2/CONFIGURACAO!$C$6)*$M175))</f>
        <v>50</v>
      </c>
      <c r="AX175" s="72">
        <f t="shared" si="46"/>
        <v>5</v>
      </c>
      <c r="AZ175" s="39">
        <f t="shared" si="47"/>
        <v>6.3348339851173635E-2</v>
      </c>
      <c r="BA175" s="146">
        <f t="shared" si="48"/>
        <v>19</v>
      </c>
      <c r="BB175" s="146">
        <f t="shared" si="49"/>
        <v>398</v>
      </c>
      <c r="BC175" s="32">
        <f t="shared" si="50"/>
        <v>577</v>
      </c>
      <c r="BD175" s="148"/>
      <c r="BE175" s="40">
        <f t="shared" si="51"/>
        <v>0</v>
      </c>
      <c r="BF175" s="40">
        <f t="shared" si="52"/>
        <v>3.8580246913580245E-2</v>
      </c>
      <c r="BG175" s="40">
        <f t="shared" si="53"/>
        <v>0.17985611510791369</v>
      </c>
      <c r="BH175" s="40">
        <f t="shared" si="54"/>
        <v>0.12126111560226355</v>
      </c>
      <c r="BI175" s="40">
        <f t="shared" si="55"/>
        <v>0.53304904051172708</v>
      </c>
      <c r="BJ175" s="40">
        <f t="shared" si="56"/>
        <v>0.27726432532347506</v>
      </c>
      <c r="BK175" s="40">
        <f t="shared" si="57"/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 s="42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</row>
    <row r="176" spans="1:124" s="32" customFormat="1" x14ac:dyDescent="0.2">
      <c r="A176" s="124" t="str">
        <f>CONFIGURACAO!$C$4</f>
        <v>AREA 21</v>
      </c>
      <c r="B176" s="125">
        <v>174</v>
      </c>
      <c r="C176" s="249" t="s">
        <v>287</v>
      </c>
      <c r="D176" s="126">
        <f t="shared" si="58"/>
        <v>3</v>
      </c>
      <c r="E176" s="250" t="s">
        <v>511</v>
      </c>
      <c r="F176" s="250">
        <v>0</v>
      </c>
      <c r="G176" s="250">
        <v>0</v>
      </c>
      <c r="H176" s="250">
        <v>1</v>
      </c>
      <c r="I176" s="250">
        <v>1</v>
      </c>
      <c r="J176" s="87"/>
      <c r="K176" s="94"/>
      <c r="L176" s="94"/>
      <c r="M176" s="154">
        <f t="shared" si="59"/>
        <v>2</v>
      </c>
      <c r="N176">
        <v>5</v>
      </c>
      <c r="O176">
        <v>1</v>
      </c>
      <c r="P176">
        <v>1</v>
      </c>
      <c r="Q176">
        <v>1</v>
      </c>
      <c r="R176">
        <v>1</v>
      </c>
      <c r="S176">
        <v>0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 s="139">
        <f t="shared" si="42"/>
        <v>6</v>
      </c>
      <c r="AD176" s="140">
        <f t="shared" si="43"/>
        <v>7</v>
      </c>
      <c r="AE176" s="141">
        <f t="shared" si="60"/>
        <v>0</v>
      </c>
      <c r="AF176" s="142">
        <f t="shared" si="61"/>
        <v>0</v>
      </c>
      <c r="AG176" s="278"/>
      <c r="AI176" s="37">
        <f>IFERROR(IF(M176&gt;0,(N176*CONFIGURACAO!$C$20)+(O176*CONFIGURACAO!$C$21)+(P176*CONFIGURACAO!$C$22)+(Q176*CONFIGURACAO!$C$23)+(R176*CONFIGURACAO!$C$24),""),"")</f>
        <v>700</v>
      </c>
      <c r="AJ176" s="38">
        <f>IF(S176=0,0,IF(CONFIGURACAO!$C$15="SIM",(IF(S176&gt;CONFIGURACAO!$C$16,CONFIGURACAO!$C$16*CONFIGURACAO!$C$25,S176*CONFIGURACAO!$C$25)),'PI AREA  P100'!S176*CONFIGURACAO!$C$25))</f>
        <v>0</v>
      </c>
      <c r="AK176" s="38">
        <f>IF(T176=0,0,IF(CONFIGURACAO!$C$17="SIM",(IF(T176&gt;CONFIGURACAO!$C$18,CONFIGURACAO!$C$18*CONFIGURACAO!$C$26,T176*CONFIGURACAO!$C$26)),'PI AREA  P100'!T176*CONFIGURACAO!$C$26))</f>
        <v>10</v>
      </c>
      <c r="AL176" s="38">
        <f>IFERROR(IF(M176&gt;0,(U176*CONFIGURACAO!$C$29)+(V176*CONFIGURACAO!$C$30),""),"")</f>
        <v>0</v>
      </c>
      <c r="AM176" s="38">
        <f>IF(W176=0,0,IF(CONFIGURACAO!$C$41="SIM",(IF(W176&gt;CONFIGURACAO!$C$41,CONFIGURACAO!$C$41*CONFIGURACAO!$C$31,W176*CONFIGURACAO!$C$31)),'PI AREA  P100'!W176*CONFIGURACAO!$C$31))</f>
        <v>0</v>
      </c>
      <c r="AN176" s="38">
        <f>IF(X176=0,0,IF(CONFIGURACAO!$C$39="SIM",(IF(X176&gt;CONFIGURACAO!$C$40,CONFIGURACAO!$C$40*CONFIGURACAO!$C$32,X176*CONFIGURACAO!$C$32)),'PI AREA  P100'!X176*CONFIGURACAO!$C$32))</f>
        <v>0</v>
      </c>
      <c r="AO176" s="38">
        <f>IFERROR(IF(M176&gt;0,(Y176*CONFIGURACAO!$C$33)+(Z176*CONFIGURACAO!$C$34)+(AA176*CONFIGURACAO!$C$35)+(AB176*CONFIGURACAO!$C$36),""),"")</f>
        <v>0</v>
      </c>
      <c r="AP176" s="38">
        <f>IF(AA176=0,0,IF(CONFIGURACAO!$C$46="SIM",(IF(AA176&gt;CONFIGURACAO!$C$47,CONFIGURACAO!$C$47*CONFIGURACAO!$C$35,AA176*CONFIGURACAO!$C$35)),'PI AREA  P100'!AA176*CONFIGURACAO!$C$35))</f>
        <v>0</v>
      </c>
      <c r="AQ176" s="38">
        <f>IF(AB176=0,0,IF(CONFIGURACAO!$C$44="SIM",(IF(AB176&gt;CONFIGURACAO!$C$45,CONFIGURACAO!$C$45*CONFIGURACAO!$C$36,AB176*CONFIGURACAO!$C$36)),'PI AREA  P100'!AB176*CONFIGURACAO!$C$36))</f>
        <v>0</v>
      </c>
      <c r="AR176" s="38">
        <f t="shared" si="62"/>
        <v>710</v>
      </c>
      <c r="AS176" s="68">
        <f>IF(AR176="","",$AR176-(($AS$2/CONFIGURACAO!$C$6)*$M176))</f>
        <v>560</v>
      </c>
      <c r="AT176" s="73">
        <f t="shared" si="44"/>
        <v>3</v>
      </c>
      <c r="AU176" s="75">
        <f>IF(AR176="","",$AR176-(($AU$2/CONFIGURACAO!$C$6)*$M176))</f>
        <v>460</v>
      </c>
      <c r="AV176" s="76">
        <f t="shared" si="45"/>
        <v>4</v>
      </c>
      <c r="AW176" s="74">
        <f>IF(AR176="","",$AR176-(($AW$2/CONFIGURACAO!$C$6)*$M176))</f>
        <v>360</v>
      </c>
      <c r="AX176" s="72">
        <f t="shared" si="46"/>
        <v>5</v>
      </c>
      <c r="AZ176" s="39">
        <f t="shared" si="47"/>
        <v>5.9969761725777705E-2</v>
      </c>
      <c r="BA176" s="146">
        <f t="shared" si="48"/>
        <v>11</v>
      </c>
      <c r="BB176" s="146">
        <f t="shared" si="49"/>
        <v>663</v>
      </c>
      <c r="BC176" s="32">
        <f t="shared" si="50"/>
        <v>604</v>
      </c>
      <c r="BD176" s="148"/>
      <c r="BE176" s="40">
        <f t="shared" si="51"/>
        <v>0.18628912071535023</v>
      </c>
      <c r="BF176" s="40">
        <f t="shared" si="52"/>
        <v>3.8580246913580245E-2</v>
      </c>
      <c r="BG176" s="40">
        <f t="shared" si="53"/>
        <v>2.5693730729701953E-2</v>
      </c>
      <c r="BH176" s="40">
        <f t="shared" si="54"/>
        <v>4.042037186742118E-2</v>
      </c>
      <c r="BI176" s="40">
        <f t="shared" si="55"/>
        <v>0.10660980810234541</v>
      </c>
      <c r="BJ176" s="40">
        <f t="shared" si="56"/>
        <v>0</v>
      </c>
      <c r="BK176" s="40">
        <f t="shared" si="57"/>
        <v>0.32102728731942215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 s="42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</row>
    <row r="177" spans="1:124" s="32" customFormat="1" x14ac:dyDescent="0.2">
      <c r="A177" s="124" t="str">
        <f>CONFIGURACAO!$C$4</f>
        <v>AREA 21</v>
      </c>
      <c r="B177" s="125">
        <v>175</v>
      </c>
      <c r="C177" s="249" t="s">
        <v>287</v>
      </c>
      <c r="D177" s="126">
        <f t="shared" si="58"/>
        <v>4</v>
      </c>
      <c r="E177" s="250" t="s">
        <v>512</v>
      </c>
      <c r="F177" s="250">
        <v>0</v>
      </c>
      <c r="G177" s="250">
        <v>1</v>
      </c>
      <c r="H177" s="250">
        <v>1</v>
      </c>
      <c r="I177" s="250">
        <v>1</v>
      </c>
      <c r="J177" s="87"/>
      <c r="K177" s="94"/>
      <c r="L177" s="94"/>
      <c r="M177" s="154">
        <f t="shared" si="59"/>
        <v>3</v>
      </c>
      <c r="N177">
        <v>1</v>
      </c>
      <c r="O177">
        <v>3</v>
      </c>
      <c r="P177">
        <v>5</v>
      </c>
      <c r="Q177">
        <v>2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2</v>
      </c>
      <c r="X177">
        <v>0</v>
      </c>
      <c r="Y177">
        <v>0</v>
      </c>
      <c r="Z177">
        <v>0</v>
      </c>
      <c r="AA177">
        <v>2</v>
      </c>
      <c r="AB177">
        <v>1</v>
      </c>
      <c r="AC177" s="139">
        <f t="shared" si="42"/>
        <v>4</v>
      </c>
      <c r="AD177" s="140">
        <f t="shared" si="43"/>
        <v>9</v>
      </c>
      <c r="AE177" s="141">
        <f t="shared" si="60"/>
        <v>0</v>
      </c>
      <c r="AF177" s="142">
        <f t="shared" si="61"/>
        <v>0</v>
      </c>
      <c r="AG177" s="278"/>
      <c r="AI177" s="37">
        <f>IFERROR(IF(M177&gt;0,(N177*CONFIGURACAO!$C$20)+(O177*CONFIGURACAO!$C$21)+(P177*CONFIGURACAO!$C$22)+(Q177*CONFIGURACAO!$C$23)+(R177*CONFIGURACAO!$C$24),""),"")</f>
        <v>720</v>
      </c>
      <c r="AJ177" s="38">
        <f>IF(S177=0,0,IF(CONFIGURACAO!$C$15="SIM",(IF(S177&gt;CONFIGURACAO!$C$16,CONFIGURACAO!$C$16*CONFIGURACAO!$C$25,S177*CONFIGURACAO!$C$25)),'PI AREA  P100'!S177*CONFIGURACAO!$C$25))</f>
        <v>0</v>
      </c>
      <c r="AK177" s="38">
        <f>IF(T177=0,0,IF(CONFIGURACAO!$C$17="SIM",(IF(T177&gt;CONFIGURACAO!$C$18,CONFIGURACAO!$C$18*CONFIGURACAO!$C$26,T177*CONFIGURACAO!$C$26)),'PI AREA  P100'!T177*CONFIGURACAO!$C$26))</f>
        <v>5</v>
      </c>
      <c r="AL177" s="38">
        <f>IFERROR(IF(M177&gt;0,(U177*CONFIGURACAO!$C$29)+(V177*CONFIGURACAO!$C$30),""),"")</f>
        <v>0</v>
      </c>
      <c r="AM177" s="38">
        <f>IF(W177=0,0,IF(CONFIGURACAO!$C$41="SIM",(IF(W177&gt;CONFIGURACAO!$C$41,CONFIGURACAO!$C$41*CONFIGURACAO!$C$31,W177*CONFIGURACAO!$C$31)),'PI AREA  P100'!W177*CONFIGURACAO!$C$31))</f>
        <v>100</v>
      </c>
      <c r="AN177" s="38">
        <f>IF(X177=0,0,IF(CONFIGURACAO!$C$39="SIM",(IF(X177&gt;CONFIGURACAO!$C$40,CONFIGURACAO!$C$40*CONFIGURACAO!$C$32,X177*CONFIGURACAO!$C$32)),'PI AREA  P100'!X177*CONFIGURACAO!$C$32))</f>
        <v>0</v>
      </c>
      <c r="AO177" s="38">
        <f>IFERROR(IF(M177&gt;0,(Y177*CONFIGURACAO!$C$33)+(Z177*CONFIGURACAO!$C$34)+(AA177*CONFIGURACAO!$C$35)+(AB177*CONFIGURACAO!$C$36),""),"")</f>
        <v>60</v>
      </c>
      <c r="AP177" s="38">
        <f>IF(AA177=0,0,IF(CONFIGURACAO!$C$46="SIM",(IF(AA177&gt;CONFIGURACAO!$C$47,CONFIGURACAO!$C$47*CONFIGURACAO!$C$35,AA177*CONFIGURACAO!$C$35)),'PI AREA  P100'!AA177*CONFIGURACAO!$C$35))</f>
        <v>50</v>
      </c>
      <c r="AQ177" s="38">
        <f>IF(AB177=0,0,IF(CONFIGURACAO!$C$44="SIM",(IF(AB177&gt;CONFIGURACAO!$C$45,CONFIGURACAO!$C$45*CONFIGURACAO!$C$36,AB177*CONFIGURACAO!$C$36)),'PI AREA  P100'!AB177*CONFIGURACAO!$C$36))</f>
        <v>10</v>
      </c>
      <c r="AR177" s="38">
        <f t="shared" si="62"/>
        <v>945</v>
      </c>
      <c r="AS177" s="68">
        <f>IF(AR177="","",$AR177-(($AS$2/CONFIGURACAO!$C$6)*$M177))</f>
        <v>720</v>
      </c>
      <c r="AT177" s="73">
        <f t="shared" si="44"/>
        <v>3</v>
      </c>
      <c r="AU177" s="75">
        <f>IF(AR177="","",$AR177-(($AU$2/CONFIGURACAO!$C$6)*$M177))</f>
        <v>570</v>
      </c>
      <c r="AV177" s="76">
        <f t="shared" si="45"/>
        <v>4</v>
      </c>
      <c r="AW177" s="74">
        <f>IF(AR177="","",$AR177-(($AW$2/CONFIGURACAO!$C$6)*$M177))</f>
        <v>420</v>
      </c>
      <c r="AX177" s="72">
        <f t="shared" si="46"/>
        <v>5</v>
      </c>
      <c r="AZ177" s="39">
        <f t="shared" si="47"/>
        <v>7.9818908212478779E-2</v>
      </c>
      <c r="BA177" s="146">
        <f t="shared" si="48"/>
        <v>17</v>
      </c>
      <c r="BB177" s="146">
        <f t="shared" si="49"/>
        <v>454</v>
      </c>
      <c r="BC177" s="32">
        <f t="shared" si="50"/>
        <v>467</v>
      </c>
      <c r="BD177" s="148"/>
      <c r="BE177" s="40">
        <f t="shared" si="51"/>
        <v>3.7257824143070044E-2</v>
      </c>
      <c r="BF177" s="40">
        <f t="shared" si="52"/>
        <v>0.11574074074074073</v>
      </c>
      <c r="BG177" s="40">
        <f t="shared" si="53"/>
        <v>0.12846865364850976</v>
      </c>
      <c r="BH177" s="40">
        <f t="shared" si="54"/>
        <v>8.084074373484236E-2</v>
      </c>
      <c r="BI177" s="40">
        <f t="shared" si="55"/>
        <v>0</v>
      </c>
      <c r="BJ177" s="40">
        <f t="shared" si="56"/>
        <v>0</v>
      </c>
      <c r="BK177" s="40">
        <f t="shared" si="57"/>
        <v>0.16051364365971107</v>
      </c>
      <c r="BL177">
        <v>0</v>
      </c>
      <c r="BM177">
        <v>0</v>
      </c>
      <c r="BN177">
        <v>2</v>
      </c>
      <c r="BO177">
        <v>0</v>
      </c>
      <c r="BP177">
        <v>0</v>
      </c>
      <c r="BQ177">
        <v>0</v>
      </c>
      <c r="BR177">
        <v>2</v>
      </c>
      <c r="BS177">
        <v>1</v>
      </c>
      <c r="BT177" s="42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</row>
    <row r="178" spans="1:124" s="32" customFormat="1" x14ac:dyDescent="0.2">
      <c r="A178" s="124" t="str">
        <f>CONFIGURACAO!$C$4</f>
        <v>AREA 21</v>
      </c>
      <c r="B178" s="125">
        <v>176</v>
      </c>
      <c r="C178" s="249" t="s">
        <v>287</v>
      </c>
      <c r="D178" s="126">
        <f t="shared" si="58"/>
        <v>5</v>
      </c>
      <c r="E178" s="250" t="s">
        <v>513</v>
      </c>
      <c r="F178" s="250">
        <v>1</v>
      </c>
      <c r="G178" s="250">
        <v>1</v>
      </c>
      <c r="H178" s="250">
        <v>1</v>
      </c>
      <c r="I178" s="250">
        <v>1</v>
      </c>
      <c r="J178" s="87"/>
      <c r="K178" s="94"/>
      <c r="L178" s="94"/>
      <c r="M178" s="154">
        <f t="shared" si="59"/>
        <v>4</v>
      </c>
      <c r="N178">
        <v>2</v>
      </c>
      <c r="O178">
        <v>3</v>
      </c>
      <c r="P178">
        <v>7</v>
      </c>
      <c r="Q178">
        <v>12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 s="139">
        <f t="shared" si="42"/>
        <v>5</v>
      </c>
      <c r="AD178" s="140">
        <f t="shared" si="43"/>
        <v>12</v>
      </c>
      <c r="AE178" s="141">
        <f t="shared" si="60"/>
        <v>0</v>
      </c>
      <c r="AF178" s="142">
        <f t="shared" si="61"/>
        <v>0</v>
      </c>
      <c r="AG178" s="278"/>
      <c r="AI178" s="37">
        <f>IFERROR(IF(M178&gt;0,(N178*CONFIGURACAO!$C$20)+(O178*CONFIGURACAO!$C$21)+(P178*CONFIGURACAO!$C$22)+(Q178*CONFIGURACAO!$C$23)+(R178*CONFIGURACAO!$C$24),""),"")</f>
        <v>1340</v>
      </c>
      <c r="AJ178" s="38">
        <f>IF(S178=0,0,IF(CONFIGURACAO!$C$15="SIM",(IF(S178&gt;CONFIGURACAO!$C$16,CONFIGURACAO!$C$16*CONFIGURACAO!$C$25,S178*CONFIGURACAO!$C$25)),'PI AREA  P100'!S178*CONFIGURACAO!$C$25))</f>
        <v>0</v>
      </c>
      <c r="AK178" s="38">
        <f>IF(T178=0,0,IF(CONFIGURACAO!$C$17="SIM",(IF(T178&gt;CONFIGURACAO!$C$18,CONFIGURACAO!$C$18*CONFIGURACAO!$C$26,T178*CONFIGURACAO!$C$26)),'PI AREA  P100'!T178*CONFIGURACAO!$C$26))</f>
        <v>0</v>
      </c>
      <c r="AL178" s="38">
        <f>IFERROR(IF(M178&gt;0,(U178*CONFIGURACAO!$C$29)+(V178*CONFIGURACAO!$C$30),""),"")</f>
        <v>0</v>
      </c>
      <c r="AM178" s="38">
        <f>IF(W178=0,0,IF(CONFIGURACAO!$C$41="SIM",(IF(W178&gt;CONFIGURACAO!$C$41,CONFIGURACAO!$C$41*CONFIGURACAO!$C$31,W178*CONFIGURACAO!$C$31)),'PI AREA  P100'!W178*CONFIGURACAO!$C$31))</f>
        <v>0</v>
      </c>
      <c r="AN178" s="38">
        <f>IF(X178=0,0,IF(CONFIGURACAO!$C$39="SIM",(IF(X178&gt;CONFIGURACAO!$C$40,CONFIGURACAO!$C$40*CONFIGURACAO!$C$32,X178*CONFIGURACAO!$C$32)),'PI AREA  P100'!X178*CONFIGURACAO!$C$32))</f>
        <v>0</v>
      </c>
      <c r="AO178" s="38">
        <f>IFERROR(IF(M178&gt;0,(Y178*CONFIGURACAO!$C$33)+(Z178*CONFIGURACAO!$C$34)+(AA178*CONFIGURACAO!$C$35)+(AB178*CONFIGURACAO!$C$36),""),"")</f>
        <v>0</v>
      </c>
      <c r="AP178" s="38">
        <f>IF(AA178=0,0,IF(CONFIGURACAO!$C$46="SIM",(IF(AA178&gt;CONFIGURACAO!$C$47,CONFIGURACAO!$C$47*CONFIGURACAO!$C$35,AA178*CONFIGURACAO!$C$35)),'PI AREA  P100'!AA178*CONFIGURACAO!$C$35))</f>
        <v>0</v>
      </c>
      <c r="AQ178" s="38">
        <f>IF(AB178=0,0,IF(CONFIGURACAO!$C$44="SIM",(IF(AB178&gt;CONFIGURACAO!$C$45,CONFIGURACAO!$C$45*CONFIGURACAO!$C$36,AB178*CONFIGURACAO!$C$36)),'PI AREA  P100'!AB178*CONFIGURACAO!$C$36))</f>
        <v>0</v>
      </c>
      <c r="AR178" s="38">
        <f t="shared" si="62"/>
        <v>1340</v>
      </c>
      <c r="AS178" s="68">
        <f>IF(AR178="","",$AR178-(($AS$2/CONFIGURACAO!$C$6)*$M178))</f>
        <v>1040</v>
      </c>
      <c r="AT178" s="73">
        <f t="shared" si="44"/>
        <v>3</v>
      </c>
      <c r="AU178" s="75">
        <f>IF(AR178="","",$AR178-(($AU$2/CONFIGURACAO!$C$6)*$M178))</f>
        <v>840</v>
      </c>
      <c r="AV178" s="76">
        <f t="shared" si="45"/>
        <v>4</v>
      </c>
      <c r="AW178" s="74">
        <f>IF(AR178="","",$AR178-(($AW$2/CONFIGURACAO!$C$6)*$M178))</f>
        <v>640</v>
      </c>
      <c r="AX178" s="72">
        <f t="shared" si="46"/>
        <v>5</v>
      </c>
      <c r="AZ178" s="39">
        <f t="shared" si="47"/>
        <v>0.11318236720076356</v>
      </c>
      <c r="BA178" s="146">
        <f t="shared" si="48"/>
        <v>24</v>
      </c>
      <c r="BB178" s="146">
        <f t="shared" si="49"/>
        <v>276</v>
      </c>
      <c r="BC178" s="32">
        <f t="shared" si="50"/>
        <v>291</v>
      </c>
      <c r="BD178" s="148"/>
      <c r="BE178" s="40">
        <f t="shared" si="51"/>
        <v>7.4515648286140088E-2</v>
      </c>
      <c r="BF178" s="40">
        <f t="shared" si="52"/>
        <v>0.11574074074074073</v>
      </c>
      <c r="BG178" s="40">
        <f t="shared" si="53"/>
        <v>0.17985611510791369</v>
      </c>
      <c r="BH178" s="40">
        <f t="shared" si="54"/>
        <v>0.48504446240905419</v>
      </c>
      <c r="BI178" s="40">
        <f t="shared" si="55"/>
        <v>0</v>
      </c>
      <c r="BJ178" s="40">
        <f t="shared" si="56"/>
        <v>0</v>
      </c>
      <c r="BK178" s="40">
        <f t="shared" si="57"/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 s="42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</row>
    <row r="179" spans="1:124" s="32" customFormat="1" x14ac:dyDescent="0.2">
      <c r="A179" s="124" t="str">
        <f>CONFIGURACAO!$C$4</f>
        <v>AREA 21</v>
      </c>
      <c r="B179" s="125">
        <v>177</v>
      </c>
      <c r="C179" s="249" t="s">
        <v>287</v>
      </c>
      <c r="D179" s="126">
        <f t="shared" si="58"/>
        <v>6</v>
      </c>
      <c r="E179" s="250" t="s">
        <v>514</v>
      </c>
      <c r="F179" s="250">
        <v>1</v>
      </c>
      <c r="G179" s="250">
        <v>1</v>
      </c>
      <c r="H179" s="250">
        <v>1</v>
      </c>
      <c r="I179" s="250">
        <v>1</v>
      </c>
      <c r="J179" s="87"/>
      <c r="K179" s="94"/>
      <c r="L179" s="94"/>
      <c r="M179" s="154">
        <f t="shared" si="59"/>
        <v>4</v>
      </c>
      <c r="N179">
        <v>0</v>
      </c>
      <c r="O179">
        <v>0</v>
      </c>
      <c r="P179">
        <v>4</v>
      </c>
      <c r="Q179">
        <v>4</v>
      </c>
      <c r="R179">
        <v>6</v>
      </c>
      <c r="S179">
        <v>4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s="139">
        <f t="shared" si="42"/>
        <v>0</v>
      </c>
      <c r="AD179" s="140">
        <f t="shared" si="43"/>
        <v>4</v>
      </c>
      <c r="AE179" s="141">
        <f t="shared" si="60"/>
        <v>0</v>
      </c>
      <c r="AF179" s="142">
        <f t="shared" si="61"/>
        <v>0</v>
      </c>
      <c r="AG179" s="278"/>
      <c r="AI179" s="37">
        <f>IFERROR(IF(M179&gt;0,(N179*CONFIGURACAO!$C$20)+(O179*CONFIGURACAO!$C$21)+(P179*CONFIGURACAO!$C$22)+(Q179*CONFIGURACAO!$C$23)+(R179*CONFIGURACAO!$C$24),""),"")</f>
        <v>520</v>
      </c>
      <c r="AJ179" s="38">
        <f>IF(S179=0,0,IF(CONFIGURACAO!$C$15="SIM",(IF(S179&gt;CONFIGURACAO!$C$16,CONFIGURACAO!$C$16*CONFIGURACAO!$C$25,S179*CONFIGURACAO!$C$25)),'PI AREA  P100'!S179*CONFIGURACAO!$C$25))</f>
        <v>40</v>
      </c>
      <c r="AK179" s="38">
        <f>IF(T179=0,0,IF(CONFIGURACAO!$C$17="SIM",(IF(T179&gt;CONFIGURACAO!$C$18,CONFIGURACAO!$C$18*CONFIGURACAO!$C$26,T179*CONFIGURACAO!$C$26)),'PI AREA  P100'!T179*CONFIGURACAO!$C$26))</f>
        <v>5</v>
      </c>
      <c r="AL179" s="38">
        <f>IFERROR(IF(M179&gt;0,(U179*CONFIGURACAO!$C$29)+(V179*CONFIGURACAO!$C$30),""),"")</f>
        <v>0</v>
      </c>
      <c r="AM179" s="38">
        <f>IF(W179=0,0,IF(CONFIGURACAO!$C$41="SIM",(IF(W179&gt;CONFIGURACAO!$C$41,CONFIGURACAO!$C$41*CONFIGURACAO!$C$31,W179*CONFIGURACAO!$C$31)),'PI AREA  P100'!W179*CONFIGURACAO!$C$31))</f>
        <v>0</v>
      </c>
      <c r="AN179" s="38">
        <f>IF(X179=0,0,IF(CONFIGURACAO!$C$39="SIM",(IF(X179&gt;CONFIGURACAO!$C$40,CONFIGURACAO!$C$40*CONFIGURACAO!$C$32,X179*CONFIGURACAO!$C$32)),'PI AREA  P100'!X179*CONFIGURACAO!$C$32))</f>
        <v>0</v>
      </c>
      <c r="AO179" s="38">
        <f>IFERROR(IF(M179&gt;0,(Y179*CONFIGURACAO!$C$33)+(Z179*CONFIGURACAO!$C$34)+(AA179*CONFIGURACAO!$C$35)+(AB179*CONFIGURACAO!$C$36),""),"")</f>
        <v>0</v>
      </c>
      <c r="AP179" s="38">
        <f>IF(AA179=0,0,IF(CONFIGURACAO!$C$46="SIM",(IF(AA179&gt;CONFIGURACAO!$C$47,CONFIGURACAO!$C$47*CONFIGURACAO!$C$35,AA179*CONFIGURACAO!$C$35)),'PI AREA  P100'!AA179*CONFIGURACAO!$C$35))</f>
        <v>0</v>
      </c>
      <c r="AQ179" s="38">
        <f>IF(AB179=0,0,IF(CONFIGURACAO!$C$44="SIM",(IF(AB179&gt;CONFIGURACAO!$C$45,CONFIGURACAO!$C$45*CONFIGURACAO!$C$36,AB179*CONFIGURACAO!$C$36)),'PI AREA  P100'!AB179*CONFIGURACAO!$C$36))</f>
        <v>0</v>
      </c>
      <c r="AR179" s="38">
        <f t="shared" si="62"/>
        <v>565</v>
      </c>
      <c r="AS179" s="68">
        <f>IF(AR179="","",$AR179-(($AS$2/CONFIGURACAO!$C$6)*$M179))</f>
        <v>265</v>
      </c>
      <c r="AT179" s="73">
        <f t="shared" si="44"/>
        <v>3</v>
      </c>
      <c r="AU179" s="75">
        <f>IF(AR179="","",$AR179-(($AU$2/CONFIGURACAO!$C$6)*$M179))</f>
        <v>65</v>
      </c>
      <c r="AV179" s="76">
        <f t="shared" si="45"/>
        <v>4</v>
      </c>
      <c r="AW179" s="74">
        <f>IF(AR179="","",$AR179-(($AW$2/CONFIGURACAO!$C$6)*$M179))</f>
        <v>-135</v>
      </c>
      <c r="AX179" s="72" t="str">
        <f t="shared" si="46"/>
        <v>NAO</v>
      </c>
      <c r="AZ179" s="39">
        <f t="shared" si="47"/>
        <v>4.7722416021217469E-2</v>
      </c>
      <c r="BA179" s="146">
        <f t="shared" si="48"/>
        <v>19</v>
      </c>
      <c r="BB179" s="146">
        <f t="shared" si="49"/>
        <v>398</v>
      </c>
      <c r="BC179" s="32">
        <f t="shared" si="50"/>
        <v>692</v>
      </c>
      <c r="BD179" s="148"/>
      <c r="BE179" s="40">
        <f t="shared" si="51"/>
        <v>0</v>
      </c>
      <c r="BF179" s="40">
        <f t="shared" si="52"/>
        <v>0</v>
      </c>
      <c r="BG179" s="40">
        <f t="shared" si="53"/>
        <v>0.10277492291880781</v>
      </c>
      <c r="BH179" s="40">
        <f t="shared" si="54"/>
        <v>0.16168148746968472</v>
      </c>
      <c r="BI179" s="40">
        <f t="shared" si="55"/>
        <v>0.63965884861407252</v>
      </c>
      <c r="BJ179" s="40">
        <f t="shared" si="56"/>
        <v>0.36968576709796674</v>
      </c>
      <c r="BK179" s="40">
        <f t="shared" si="57"/>
        <v>0.16051364365971107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 s="42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</row>
    <row r="180" spans="1:124" s="32" customFormat="1" x14ac:dyDescent="0.2">
      <c r="A180" s="124" t="str">
        <f>CONFIGURACAO!$C$4</f>
        <v>AREA 21</v>
      </c>
      <c r="B180" s="125">
        <v>178</v>
      </c>
      <c r="C180" s="249" t="s">
        <v>287</v>
      </c>
      <c r="D180" s="126">
        <f t="shared" si="58"/>
        <v>7</v>
      </c>
      <c r="E180" s="250" t="s">
        <v>515</v>
      </c>
      <c r="F180" s="250">
        <v>0</v>
      </c>
      <c r="G180" s="250">
        <v>0</v>
      </c>
      <c r="H180" s="250">
        <v>0</v>
      </c>
      <c r="I180" s="250">
        <v>1</v>
      </c>
      <c r="J180" s="87"/>
      <c r="K180" s="94"/>
      <c r="L180" s="94"/>
      <c r="M180" s="154">
        <f t="shared" si="59"/>
        <v>1</v>
      </c>
      <c r="N180">
        <v>0</v>
      </c>
      <c r="O180">
        <v>0</v>
      </c>
      <c r="P180">
        <v>2</v>
      </c>
      <c r="Q180">
        <v>0</v>
      </c>
      <c r="R180">
        <v>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s="139">
        <f t="shared" si="42"/>
        <v>0</v>
      </c>
      <c r="AD180" s="140">
        <f t="shared" si="43"/>
        <v>2</v>
      </c>
      <c r="AE180" s="141">
        <f t="shared" si="60"/>
        <v>0</v>
      </c>
      <c r="AF180" s="142">
        <f t="shared" si="61"/>
        <v>0</v>
      </c>
      <c r="AG180" s="278"/>
      <c r="AI180" s="37">
        <f>IFERROR(IF(M180&gt;0,(N180*CONFIGURACAO!$C$20)+(O180*CONFIGURACAO!$C$21)+(P180*CONFIGURACAO!$C$22)+(Q180*CONFIGURACAO!$C$23)+(R180*CONFIGURACAO!$C$24),""),"")</f>
        <v>160</v>
      </c>
      <c r="AJ180" s="38">
        <f>IF(S180=0,0,IF(CONFIGURACAO!$C$15="SIM",(IF(S180&gt;CONFIGURACAO!$C$16,CONFIGURACAO!$C$16*CONFIGURACAO!$C$25,S180*CONFIGURACAO!$C$25)),'PI AREA  P100'!S180*CONFIGURACAO!$C$25))</f>
        <v>0</v>
      </c>
      <c r="AK180" s="38">
        <f>IF(T180=0,0,IF(CONFIGURACAO!$C$17="SIM",(IF(T180&gt;CONFIGURACAO!$C$18,CONFIGURACAO!$C$18*CONFIGURACAO!$C$26,T180*CONFIGURACAO!$C$26)),'PI AREA  P100'!T180*CONFIGURACAO!$C$26))</f>
        <v>0</v>
      </c>
      <c r="AL180" s="38">
        <f>IFERROR(IF(M180&gt;0,(U180*CONFIGURACAO!$C$29)+(V180*CONFIGURACAO!$C$30),""),"")</f>
        <v>0</v>
      </c>
      <c r="AM180" s="38">
        <f>IF(W180=0,0,IF(CONFIGURACAO!$C$41="SIM",(IF(W180&gt;CONFIGURACAO!$C$41,CONFIGURACAO!$C$41*CONFIGURACAO!$C$31,W180*CONFIGURACAO!$C$31)),'PI AREA  P100'!W180*CONFIGURACAO!$C$31))</f>
        <v>0</v>
      </c>
      <c r="AN180" s="38">
        <f>IF(X180=0,0,IF(CONFIGURACAO!$C$39="SIM",(IF(X180&gt;CONFIGURACAO!$C$40,CONFIGURACAO!$C$40*CONFIGURACAO!$C$32,X180*CONFIGURACAO!$C$32)),'PI AREA  P100'!X180*CONFIGURACAO!$C$32))</f>
        <v>0</v>
      </c>
      <c r="AO180" s="38">
        <f>IFERROR(IF(M180&gt;0,(Y180*CONFIGURACAO!$C$33)+(Z180*CONFIGURACAO!$C$34)+(AA180*CONFIGURACAO!$C$35)+(AB180*CONFIGURACAO!$C$36),""),"")</f>
        <v>0</v>
      </c>
      <c r="AP180" s="38">
        <f>IF(AA180=0,0,IF(CONFIGURACAO!$C$46="SIM",(IF(AA180&gt;CONFIGURACAO!$C$47,CONFIGURACAO!$C$47*CONFIGURACAO!$C$35,AA180*CONFIGURACAO!$C$35)),'PI AREA  P100'!AA180*CONFIGURACAO!$C$35))</f>
        <v>0</v>
      </c>
      <c r="AQ180" s="38">
        <f>IF(AB180=0,0,IF(CONFIGURACAO!$C$44="SIM",(IF(AB180&gt;CONFIGURACAO!$C$45,CONFIGURACAO!$C$45*CONFIGURACAO!$C$36,AB180*CONFIGURACAO!$C$36)),'PI AREA  P100'!AB180*CONFIGURACAO!$C$36))</f>
        <v>0</v>
      </c>
      <c r="AR180" s="38">
        <f t="shared" si="62"/>
        <v>160</v>
      </c>
      <c r="AS180" s="68">
        <f>IF(AR180="","",$AR180-(($AS$2/CONFIGURACAO!$C$6)*$M180))</f>
        <v>85</v>
      </c>
      <c r="AT180" s="73">
        <f t="shared" si="44"/>
        <v>3</v>
      </c>
      <c r="AU180" s="75">
        <f>IF(AR180="","",$AR180-(($AU$2/CONFIGURACAO!$C$6)*$M180))</f>
        <v>35</v>
      </c>
      <c r="AV180" s="76">
        <f t="shared" si="45"/>
        <v>4</v>
      </c>
      <c r="AW180" s="74">
        <f>IF(AR180="","",$AR180-(($AW$2/CONFIGURACAO!$C$6)*$M180))</f>
        <v>-15</v>
      </c>
      <c r="AX180" s="72" t="str">
        <f t="shared" si="46"/>
        <v>NAO</v>
      </c>
      <c r="AZ180" s="39">
        <f t="shared" si="47"/>
        <v>1.3514312501583709E-2</v>
      </c>
      <c r="BA180" s="146">
        <f t="shared" si="48"/>
        <v>4</v>
      </c>
      <c r="BB180" s="146">
        <f t="shared" si="49"/>
        <v>923</v>
      </c>
      <c r="BC180" s="32">
        <f t="shared" si="50"/>
        <v>999</v>
      </c>
      <c r="BD180" s="148"/>
      <c r="BE180" s="40">
        <f t="shared" si="51"/>
        <v>0</v>
      </c>
      <c r="BF180" s="40">
        <f t="shared" si="52"/>
        <v>0</v>
      </c>
      <c r="BG180" s="40">
        <f t="shared" si="53"/>
        <v>5.1387461459403906E-2</v>
      </c>
      <c r="BH180" s="40">
        <f t="shared" si="54"/>
        <v>0</v>
      </c>
      <c r="BI180" s="40">
        <f t="shared" si="55"/>
        <v>0.21321961620469082</v>
      </c>
      <c r="BJ180" s="40">
        <f t="shared" si="56"/>
        <v>0</v>
      </c>
      <c r="BK180" s="40">
        <f t="shared" si="57"/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 s="42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</row>
    <row r="181" spans="1:124" s="32" customFormat="1" x14ac:dyDescent="0.2">
      <c r="A181" s="124" t="str">
        <f>CONFIGURACAO!$C$4</f>
        <v>AREA 21</v>
      </c>
      <c r="B181" s="125">
        <v>179</v>
      </c>
      <c r="C181" s="249" t="s">
        <v>287</v>
      </c>
      <c r="D181" s="126">
        <f t="shared" si="58"/>
        <v>8</v>
      </c>
      <c r="E181" s="250" t="s">
        <v>516</v>
      </c>
      <c r="F181" s="250">
        <v>1</v>
      </c>
      <c r="G181" s="250">
        <v>1</v>
      </c>
      <c r="H181" s="250">
        <v>0</v>
      </c>
      <c r="I181" s="250">
        <v>0</v>
      </c>
      <c r="J181" s="87"/>
      <c r="K181" s="94"/>
      <c r="L181" s="94"/>
      <c r="M181" s="154">
        <f t="shared" si="59"/>
        <v>2</v>
      </c>
      <c r="N181">
        <v>3</v>
      </c>
      <c r="O181">
        <v>0</v>
      </c>
      <c r="P181">
        <v>1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 s="139">
        <f t="shared" si="42"/>
        <v>3</v>
      </c>
      <c r="AD181" s="140">
        <f t="shared" si="43"/>
        <v>4</v>
      </c>
      <c r="AE181" s="141">
        <f t="shared" si="60"/>
        <v>0</v>
      </c>
      <c r="AF181" s="142">
        <f t="shared" si="61"/>
        <v>0</v>
      </c>
      <c r="AG181" s="278"/>
      <c r="AI181" s="37">
        <f>IFERROR(IF(M181&gt;0,(N181*CONFIGURACAO!$C$20)+(O181*CONFIGURACAO!$C$21)+(P181*CONFIGURACAO!$C$22)+(Q181*CONFIGURACAO!$C$23)+(R181*CONFIGURACAO!$C$24),""),"")</f>
        <v>380</v>
      </c>
      <c r="AJ181" s="38">
        <f>IF(S181=0,0,IF(CONFIGURACAO!$C$15="SIM",(IF(S181&gt;CONFIGURACAO!$C$16,CONFIGURACAO!$C$16*CONFIGURACAO!$C$25,S181*CONFIGURACAO!$C$25)),'PI AREA  P100'!S181*CONFIGURACAO!$C$25))</f>
        <v>0</v>
      </c>
      <c r="AK181" s="38">
        <f>IF(T181=0,0,IF(CONFIGURACAO!$C$17="SIM",(IF(T181&gt;CONFIGURACAO!$C$18,CONFIGURACAO!$C$18*CONFIGURACAO!$C$26,T181*CONFIGURACAO!$C$26)),'PI AREA  P100'!T181*CONFIGURACAO!$C$26))</f>
        <v>0</v>
      </c>
      <c r="AL181" s="38">
        <f>IFERROR(IF(M181&gt;0,(U181*CONFIGURACAO!$C$29)+(V181*CONFIGURACAO!$C$30),""),"")</f>
        <v>0</v>
      </c>
      <c r="AM181" s="38">
        <f>IF(W181=0,0,IF(CONFIGURACAO!$C$41="SIM",(IF(W181&gt;CONFIGURACAO!$C$41,CONFIGURACAO!$C$41*CONFIGURACAO!$C$31,W181*CONFIGURACAO!$C$31)),'PI AREA  P100'!W181*CONFIGURACAO!$C$31))</f>
        <v>0</v>
      </c>
      <c r="AN181" s="38">
        <f>IF(X181=0,0,IF(CONFIGURACAO!$C$39="SIM",(IF(X181&gt;CONFIGURACAO!$C$40,CONFIGURACAO!$C$40*CONFIGURACAO!$C$32,X181*CONFIGURACAO!$C$32)),'PI AREA  P100'!X181*CONFIGURACAO!$C$32))</f>
        <v>0</v>
      </c>
      <c r="AO181" s="38">
        <f>IFERROR(IF(M181&gt;0,(Y181*CONFIGURACAO!$C$33)+(Z181*CONFIGURACAO!$C$34)+(AA181*CONFIGURACAO!$C$35)+(AB181*CONFIGURACAO!$C$36),""),"")</f>
        <v>0</v>
      </c>
      <c r="AP181" s="38">
        <f>IF(AA181=0,0,IF(CONFIGURACAO!$C$46="SIM",(IF(AA181&gt;CONFIGURACAO!$C$47,CONFIGURACAO!$C$47*CONFIGURACAO!$C$35,AA181*CONFIGURACAO!$C$35)),'PI AREA  P100'!AA181*CONFIGURACAO!$C$35))</f>
        <v>0</v>
      </c>
      <c r="AQ181" s="38">
        <f>IF(AB181=0,0,IF(CONFIGURACAO!$C$44="SIM",(IF(AB181&gt;CONFIGURACAO!$C$45,CONFIGURACAO!$C$45*CONFIGURACAO!$C$36,AB181*CONFIGURACAO!$C$36)),'PI AREA  P100'!AB181*CONFIGURACAO!$C$36))</f>
        <v>0</v>
      </c>
      <c r="AR181" s="38">
        <f t="shared" si="62"/>
        <v>380</v>
      </c>
      <c r="AS181" s="68">
        <f>IF(AR181="","",$AR181-(($AS$2/CONFIGURACAO!$C$6)*$M181))</f>
        <v>230</v>
      </c>
      <c r="AT181" s="73">
        <f t="shared" si="44"/>
        <v>3</v>
      </c>
      <c r="AU181" s="75">
        <f>IF(AR181="","",$AR181-(($AU$2/CONFIGURACAO!$C$6)*$M181))</f>
        <v>130</v>
      </c>
      <c r="AV181" s="76">
        <f t="shared" si="45"/>
        <v>4</v>
      </c>
      <c r="AW181" s="74">
        <f>IF(AR181="","",$AR181-(($AW$2/CONFIGURACAO!$C$6)*$M181))</f>
        <v>30</v>
      </c>
      <c r="AX181" s="72">
        <f t="shared" si="46"/>
        <v>5</v>
      </c>
      <c r="AZ181" s="39">
        <f t="shared" si="47"/>
        <v>3.2096492191261303E-2</v>
      </c>
      <c r="BA181" s="146">
        <f t="shared" si="48"/>
        <v>5</v>
      </c>
      <c r="BB181" s="146">
        <f t="shared" si="49"/>
        <v>881</v>
      </c>
      <c r="BC181" s="32">
        <f t="shared" si="50"/>
        <v>819</v>
      </c>
      <c r="BD181" s="148"/>
      <c r="BE181" s="40">
        <f t="shared" si="51"/>
        <v>0.11177347242921014</v>
      </c>
      <c r="BF181" s="40">
        <f t="shared" si="52"/>
        <v>0</v>
      </c>
      <c r="BG181" s="40">
        <f t="shared" si="53"/>
        <v>2.5693730729701953E-2</v>
      </c>
      <c r="BH181" s="40">
        <f t="shared" si="54"/>
        <v>0</v>
      </c>
      <c r="BI181" s="40">
        <f t="shared" si="55"/>
        <v>0.10660980810234541</v>
      </c>
      <c r="BJ181" s="40">
        <f t="shared" si="56"/>
        <v>0</v>
      </c>
      <c r="BK181" s="40">
        <f t="shared" si="57"/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 s="42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</row>
    <row r="182" spans="1:124" s="32" customFormat="1" x14ac:dyDescent="0.2">
      <c r="A182" s="124" t="str">
        <f>CONFIGURACAO!$C$4</f>
        <v>AREA 21</v>
      </c>
      <c r="B182" s="125">
        <v>180</v>
      </c>
      <c r="C182" s="249" t="s">
        <v>287</v>
      </c>
      <c r="D182" s="126">
        <f t="shared" si="58"/>
        <v>9</v>
      </c>
      <c r="E182" s="250" t="s">
        <v>517</v>
      </c>
      <c r="F182" s="250">
        <v>0</v>
      </c>
      <c r="G182" s="250">
        <v>1</v>
      </c>
      <c r="H182" s="250">
        <v>1</v>
      </c>
      <c r="I182" s="250">
        <v>0</v>
      </c>
      <c r="J182" s="87"/>
      <c r="K182" s="94"/>
      <c r="L182" s="94"/>
      <c r="M182" s="154">
        <f t="shared" si="59"/>
        <v>2</v>
      </c>
      <c r="N182">
        <v>1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 s="139">
        <f t="shared" si="42"/>
        <v>1</v>
      </c>
      <c r="AD182" s="140">
        <f t="shared" si="43"/>
        <v>2</v>
      </c>
      <c r="AE182" s="141">
        <f t="shared" si="60"/>
        <v>0</v>
      </c>
      <c r="AF182" s="142">
        <f t="shared" si="61"/>
        <v>0</v>
      </c>
      <c r="AG182" s="278"/>
      <c r="AI182" s="37">
        <f>IFERROR(IF(M182&gt;0,(N182*CONFIGURACAO!$C$20)+(O182*CONFIGURACAO!$C$21)+(P182*CONFIGURACAO!$C$22)+(Q182*CONFIGURACAO!$C$23)+(R182*CONFIGURACAO!$C$24),""),"")</f>
        <v>200</v>
      </c>
      <c r="AJ182" s="38">
        <f>IF(S182=0,0,IF(CONFIGURACAO!$C$15="SIM",(IF(S182&gt;CONFIGURACAO!$C$16,CONFIGURACAO!$C$16*CONFIGURACAO!$C$25,S182*CONFIGURACAO!$C$25)),'PI AREA  P100'!S182*CONFIGURACAO!$C$25))</f>
        <v>0</v>
      </c>
      <c r="AK182" s="38">
        <f>IF(T182=0,0,IF(CONFIGURACAO!$C$17="SIM",(IF(T182&gt;CONFIGURACAO!$C$18,CONFIGURACAO!$C$18*CONFIGURACAO!$C$26,T182*CONFIGURACAO!$C$26)),'PI AREA  P100'!T182*CONFIGURACAO!$C$26))</f>
        <v>0</v>
      </c>
      <c r="AL182" s="38">
        <f>IFERROR(IF(M182&gt;0,(U182*CONFIGURACAO!$C$29)+(V182*CONFIGURACAO!$C$30),""),"")</f>
        <v>0</v>
      </c>
      <c r="AM182" s="38">
        <f>IF(W182=0,0,IF(CONFIGURACAO!$C$41="SIM",(IF(W182&gt;CONFIGURACAO!$C$41,CONFIGURACAO!$C$41*CONFIGURACAO!$C$31,W182*CONFIGURACAO!$C$31)),'PI AREA  P100'!W182*CONFIGURACAO!$C$31))</f>
        <v>0</v>
      </c>
      <c r="AN182" s="38">
        <f>IF(X182=0,0,IF(CONFIGURACAO!$C$39="SIM",(IF(X182&gt;CONFIGURACAO!$C$40,CONFIGURACAO!$C$40*CONFIGURACAO!$C$32,X182*CONFIGURACAO!$C$32)),'PI AREA  P100'!X182*CONFIGURACAO!$C$32))</f>
        <v>0</v>
      </c>
      <c r="AO182" s="38">
        <f>IFERROR(IF(M182&gt;0,(Y182*CONFIGURACAO!$C$33)+(Z182*CONFIGURACAO!$C$34)+(AA182*CONFIGURACAO!$C$35)+(AB182*CONFIGURACAO!$C$36),""),"")</f>
        <v>0</v>
      </c>
      <c r="AP182" s="38">
        <f>IF(AA182=0,0,IF(CONFIGURACAO!$C$46="SIM",(IF(AA182&gt;CONFIGURACAO!$C$47,CONFIGURACAO!$C$47*CONFIGURACAO!$C$35,AA182*CONFIGURACAO!$C$35)),'PI AREA  P100'!AA182*CONFIGURACAO!$C$35))</f>
        <v>0</v>
      </c>
      <c r="AQ182" s="38">
        <f>IF(AB182=0,0,IF(CONFIGURACAO!$C$44="SIM",(IF(AB182&gt;CONFIGURACAO!$C$45,CONFIGURACAO!$C$45*CONFIGURACAO!$C$36,AB182*CONFIGURACAO!$C$36)),'PI AREA  P100'!AB182*CONFIGURACAO!$C$36))</f>
        <v>0</v>
      </c>
      <c r="AR182" s="38">
        <f t="shared" si="62"/>
        <v>200</v>
      </c>
      <c r="AS182" s="68">
        <f>IF(AR182="","",$AR182-(($AS$2/CONFIGURACAO!$C$6)*$M182))</f>
        <v>50</v>
      </c>
      <c r="AT182" s="73">
        <f t="shared" si="44"/>
        <v>3</v>
      </c>
      <c r="AU182" s="75">
        <f>IF(AR182="","",$AR182-(($AU$2/CONFIGURACAO!$C$6)*$M182))</f>
        <v>-50</v>
      </c>
      <c r="AV182" s="76" t="str">
        <f t="shared" si="45"/>
        <v>NAO</v>
      </c>
      <c r="AW182" s="74">
        <f>IF(AR182="","",$AR182-(($AW$2/CONFIGURACAO!$C$6)*$M182))</f>
        <v>-150</v>
      </c>
      <c r="AX182" s="72" t="str">
        <f t="shared" si="46"/>
        <v>NAO</v>
      </c>
      <c r="AZ182" s="39">
        <f t="shared" si="47"/>
        <v>1.6892890626979636E-2</v>
      </c>
      <c r="BA182" s="146">
        <f t="shared" si="48"/>
        <v>3</v>
      </c>
      <c r="BB182" s="146">
        <f t="shared" si="49"/>
        <v>968</v>
      </c>
      <c r="BC182" s="32">
        <f t="shared" si="50"/>
        <v>953</v>
      </c>
      <c r="BD182" s="148"/>
      <c r="BE182" s="40">
        <f t="shared" si="51"/>
        <v>3.7257824143070044E-2</v>
      </c>
      <c r="BF182" s="40">
        <f t="shared" si="52"/>
        <v>0</v>
      </c>
      <c r="BG182" s="40">
        <f t="shared" si="53"/>
        <v>2.5693730729701953E-2</v>
      </c>
      <c r="BH182" s="40">
        <f t="shared" si="54"/>
        <v>4.042037186742118E-2</v>
      </c>
      <c r="BI182" s="40">
        <f t="shared" si="55"/>
        <v>0</v>
      </c>
      <c r="BJ182" s="40">
        <f t="shared" si="56"/>
        <v>0</v>
      </c>
      <c r="BK182" s="40">
        <f t="shared" si="57"/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 s="4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</row>
    <row r="183" spans="1:124" s="32" customFormat="1" x14ac:dyDescent="0.2">
      <c r="A183" s="124" t="str">
        <f>CONFIGURACAO!$C$4</f>
        <v>AREA 21</v>
      </c>
      <c r="B183" s="125">
        <v>181</v>
      </c>
      <c r="C183" s="249" t="s">
        <v>287</v>
      </c>
      <c r="D183" s="126">
        <f t="shared" si="58"/>
        <v>10</v>
      </c>
      <c r="E183" s="250" t="s">
        <v>518</v>
      </c>
      <c r="F183" s="250">
        <v>1</v>
      </c>
      <c r="G183" s="250">
        <v>1</v>
      </c>
      <c r="H183" s="250">
        <v>1</v>
      </c>
      <c r="I183" s="250">
        <v>1</v>
      </c>
      <c r="J183" s="87"/>
      <c r="K183" s="94"/>
      <c r="L183" s="94"/>
      <c r="M183" s="154">
        <f t="shared" si="59"/>
        <v>4</v>
      </c>
      <c r="N183">
        <v>18</v>
      </c>
      <c r="O183">
        <v>8</v>
      </c>
      <c r="P183">
        <v>12</v>
      </c>
      <c r="Q183">
        <v>5</v>
      </c>
      <c r="R183">
        <v>6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 s="139">
        <f t="shared" si="42"/>
        <v>26</v>
      </c>
      <c r="AD183" s="140">
        <f t="shared" si="43"/>
        <v>38</v>
      </c>
      <c r="AE183" s="141">
        <f t="shared" si="60"/>
        <v>0</v>
      </c>
      <c r="AF183" s="142">
        <f t="shared" si="61"/>
        <v>0</v>
      </c>
      <c r="AG183" s="278"/>
      <c r="AI183" s="37">
        <f>IFERROR(IF(M183&gt;0,(N183*CONFIGURACAO!$C$20)+(O183*CONFIGURACAO!$C$21)+(P183*CONFIGURACAO!$C$22)+(Q183*CONFIGURACAO!$C$23)+(R183*CONFIGURACAO!$C$24),""),"")</f>
        <v>3480</v>
      </c>
      <c r="AJ183" s="38">
        <f>IF(S183=0,0,IF(CONFIGURACAO!$C$15="SIM",(IF(S183&gt;CONFIGURACAO!$C$16,CONFIGURACAO!$C$16*CONFIGURACAO!$C$25,S183*CONFIGURACAO!$C$25)),'PI AREA  P100'!S183*CONFIGURACAO!$C$25))</f>
        <v>0</v>
      </c>
      <c r="AK183" s="38">
        <f>IF(T183=0,0,IF(CONFIGURACAO!$C$17="SIM",(IF(T183&gt;CONFIGURACAO!$C$18,CONFIGURACAO!$C$18*CONFIGURACAO!$C$26,T183*CONFIGURACAO!$C$26)),'PI AREA  P100'!T183*CONFIGURACAO!$C$26))</f>
        <v>0</v>
      </c>
      <c r="AL183" s="38">
        <f>IFERROR(IF(M183&gt;0,(U183*CONFIGURACAO!$C$29)+(V183*CONFIGURACAO!$C$30),""),"")</f>
        <v>0</v>
      </c>
      <c r="AM183" s="38">
        <f>IF(W183=0,0,IF(CONFIGURACAO!$C$41="SIM",(IF(W183&gt;CONFIGURACAO!$C$41,CONFIGURACAO!$C$41*CONFIGURACAO!$C$31,W183*CONFIGURACAO!$C$31)),'PI AREA  P100'!W183*CONFIGURACAO!$C$31))</f>
        <v>0</v>
      </c>
      <c r="AN183" s="38">
        <f>IF(X183=0,0,IF(CONFIGURACAO!$C$39="SIM",(IF(X183&gt;CONFIGURACAO!$C$40,CONFIGURACAO!$C$40*CONFIGURACAO!$C$32,X183*CONFIGURACAO!$C$32)),'PI AREA  P100'!X183*CONFIGURACAO!$C$32))</f>
        <v>0</v>
      </c>
      <c r="AO183" s="38">
        <f>IFERROR(IF(M183&gt;0,(Y183*CONFIGURACAO!$C$33)+(Z183*CONFIGURACAO!$C$34)+(AA183*CONFIGURACAO!$C$35)+(AB183*CONFIGURACAO!$C$36),""),"")</f>
        <v>0</v>
      </c>
      <c r="AP183" s="38">
        <f>IF(AA183=0,0,IF(CONFIGURACAO!$C$46="SIM",(IF(AA183&gt;CONFIGURACAO!$C$47,CONFIGURACAO!$C$47*CONFIGURACAO!$C$35,AA183*CONFIGURACAO!$C$35)),'PI AREA  P100'!AA183*CONFIGURACAO!$C$35))</f>
        <v>0</v>
      </c>
      <c r="AQ183" s="38">
        <f>IF(AB183=0,0,IF(CONFIGURACAO!$C$44="SIM",(IF(AB183&gt;CONFIGURACAO!$C$45,CONFIGURACAO!$C$45*CONFIGURACAO!$C$36,AB183*CONFIGURACAO!$C$36)),'PI AREA  P100'!AB183*CONFIGURACAO!$C$36))</f>
        <v>0</v>
      </c>
      <c r="AR183" s="38">
        <f t="shared" si="62"/>
        <v>3480</v>
      </c>
      <c r="AS183" s="68">
        <f>IF(AR183="","",$AR183-(($AS$2/CONFIGURACAO!$C$6)*$M183))</f>
        <v>3180</v>
      </c>
      <c r="AT183" s="73">
        <f t="shared" si="44"/>
        <v>3</v>
      </c>
      <c r="AU183" s="75">
        <f>IF(AR183="","",$AR183-(($AU$2/CONFIGURACAO!$C$6)*$M183))</f>
        <v>2980</v>
      </c>
      <c r="AV183" s="76">
        <f t="shared" si="45"/>
        <v>4</v>
      </c>
      <c r="AW183" s="74">
        <f>IF(AR183="","",$AR183-(($AW$2/CONFIGURACAO!$C$6)*$M183))</f>
        <v>2780</v>
      </c>
      <c r="AX183" s="72">
        <f t="shared" si="46"/>
        <v>5</v>
      </c>
      <c r="AZ183" s="39">
        <f t="shared" si="47"/>
        <v>0.29393629690944567</v>
      </c>
      <c r="BA183" s="146">
        <f t="shared" si="48"/>
        <v>49</v>
      </c>
      <c r="BB183" s="146">
        <f t="shared" si="49"/>
        <v>51</v>
      </c>
      <c r="BC183" s="32">
        <f t="shared" si="50"/>
        <v>40</v>
      </c>
      <c r="BD183" s="148"/>
      <c r="BE183" s="40">
        <f t="shared" si="51"/>
        <v>0.6706408345752608</v>
      </c>
      <c r="BF183" s="40">
        <f t="shared" si="52"/>
        <v>0.30864197530864196</v>
      </c>
      <c r="BG183" s="40">
        <f t="shared" si="53"/>
        <v>0.3083247687564234</v>
      </c>
      <c r="BH183" s="40">
        <f t="shared" si="54"/>
        <v>0.20210185933710592</v>
      </c>
      <c r="BI183" s="40">
        <f t="shared" si="55"/>
        <v>0.63965884861407252</v>
      </c>
      <c r="BJ183" s="40">
        <f t="shared" si="56"/>
        <v>0</v>
      </c>
      <c r="BK183" s="40">
        <f t="shared" si="57"/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 s="42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</row>
    <row r="184" spans="1:124" s="32" customFormat="1" x14ac:dyDescent="0.2">
      <c r="A184" s="124" t="str">
        <f>CONFIGURACAO!$C$4</f>
        <v>AREA 21</v>
      </c>
      <c r="B184" s="125">
        <v>182</v>
      </c>
      <c r="C184" s="249" t="s">
        <v>287</v>
      </c>
      <c r="D184" s="126">
        <f t="shared" si="58"/>
        <v>11</v>
      </c>
      <c r="E184" s="250" t="s">
        <v>519</v>
      </c>
      <c r="F184" s="250">
        <v>1</v>
      </c>
      <c r="G184" s="250">
        <v>1</v>
      </c>
      <c r="H184" s="250">
        <v>0</v>
      </c>
      <c r="I184" s="250">
        <v>0</v>
      </c>
      <c r="J184" s="87"/>
      <c r="K184" s="94"/>
      <c r="L184" s="94"/>
      <c r="M184" s="154">
        <f t="shared" si="59"/>
        <v>2</v>
      </c>
      <c r="N184">
        <v>3</v>
      </c>
      <c r="O184">
        <v>7</v>
      </c>
      <c r="P184">
        <v>6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 s="139">
        <f t="shared" si="42"/>
        <v>10</v>
      </c>
      <c r="AD184" s="140">
        <f t="shared" si="43"/>
        <v>16</v>
      </c>
      <c r="AE184" s="141">
        <f t="shared" si="60"/>
        <v>0</v>
      </c>
      <c r="AF184" s="142">
        <f t="shared" si="61"/>
        <v>0</v>
      </c>
      <c r="AG184" s="278"/>
      <c r="AI184" s="37">
        <f>IFERROR(IF(M184&gt;0,(N184*CONFIGURACAO!$C$20)+(O184*CONFIGURACAO!$C$21)+(P184*CONFIGURACAO!$C$22)+(Q184*CONFIGURACAO!$C$23)+(R184*CONFIGURACAO!$C$24),""),"")</f>
        <v>1260</v>
      </c>
      <c r="AJ184" s="38">
        <f>IF(S184=0,0,IF(CONFIGURACAO!$C$15="SIM",(IF(S184&gt;CONFIGURACAO!$C$16,CONFIGURACAO!$C$16*CONFIGURACAO!$C$25,S184*CONFIGURACAO!$C$25)),'PI AREA  P100'!S184*CONFIGURACAO!$C$25))</f>
        <v>0</v>
      </c>
      <c r="AK184" s="38">
        <f>IF(T184=0,0,IF(CONFIGURACAO!$C$17="SIM",(IF(T184&gt;CONFIGURACAO!$C$18,CONFIGURACAO!$C$18*CONFIGURACAO!$C$26,T184*CONFIGURACAO!$C$26)),'PI AREA  P100'!T184*CONFIGURACAO!$C$26))</f>
        <v>0</v>
      </c>
      <c r="AL184" s="38">
        <f>IFERROR(IF(M184&gt;0,(U184*CONFIGURACAO!$C$29)+(V184*CONFIGURACAO!$C$30),""),"")</f>
        <v>0</v>
      </c>
      <c r="AM184" s="38">
        <f>IF(W184=0,0,IF(CONFIGURACAO!$C$41="SIM",(IF(W184&gt;CONFIGURACAO!$C$41,CONFIGURACAO!$C$41*CONFIGURACAO!$C$31,W184*CONFIGURACAO!$C$31)),'PI AREA  P100'!W184*CONFIGURACAO!$C$31))</f>
        <v>0</v>
      </c>
      <c r="AN184" s="38">
        <f>IF(X184=0,0,IF(CONFIGURACAO!$C$39="SIM",(IF(X184&gt;CONFIGURACAO!$C$40,CONFIGURACAO!$C$40*CONFIGURACAO!$C$32,X184*CONFIGURACAO!$C$32)),'PI AREA  P100'!X184*CONFIGURACAO!$C$32))</f>
        <v>0</v>
      </c>
      <c r="AO184" s="38">
        <f>IFERROR(IF(M184&gt;0,(Y184*CONFIGURACAO!$C$33)+(Z184*CONFIGURACAO!$C$34)+(AA184*CONFIGURACAO!$C$35)+(AB184*CONFIGURACAO!$C$36),""),"")</f>
        <v>0</v>
      </c>
      <c r="AP184" s="38">
        <f>IF(AA184=0,0,IF(CONFIGURACAO!$C$46="SIM",(IF(AA184&gt;CONFIGURACAO!$C$47,CONFIGURACAO!$C$47*CONFIGURACAO!$C$35,AA184*CONFIGURACAO!$C$35)),'PI AREA  P100'!AA184*CONFIGURACAO!$C$35))</f>
        <v>0</v>
      </c>
      <c r="AQ184" s="38">
        <f>IF(AB184=0,0,IF(CONFIGURACAO!$C$44="SIM",(IF(AB184&gt;CONFIGURACAO!$C$45,CONFIGURACAO!$C$45*CONFIGURACAO!$C$36,AB184*CONFIGURACAO!$C$36)),'PI AREA  P100'!AB184*CONFIGURACAO!$C$36))</f>
        <v>0</v>
      </c>
      <c r="AR184" s="38">
        <f t="shared" si="62"/>
        <v>1260</v>
      </c>
      <c r="AS184" s="68">
        <f>IF(AR184="","",$AR184-(($AS$2/CONFIGURACAO!$C$6)*$M184))</f>
        <v>1110</v>
      </c>
      <c r="AT184" s="73">
        <f t="shared" si="44"/>
        <v>3</v>
      </c>
      <c r="AU184" s="75">
        <f>IF(AR184="","",$AR184-(($AU$2/CONFIGURACAO!$C$6)*$M184))</f>
        <v>1010</v>
      </c>
      <c r="AV184" s="76">
        <f t="shared" si="45"/>
        <v>4</v>
      </c>
      <c r="AW184" s="74">
        <f>IF(AR184="","",$AR184-(($AW$2/CONFIGURACAO!$C$6)*$M184))</f>
        <v>910</v>
      </c>
      <c r="AX184" s="72">
        <f t="shared" si="46"/>
        <v>5</v>
      </c>
      <c r="AZ184" s="39">
        <f t="shared" si="47"/>
        <v>0.10642521094997172</v>
      </c>
      <c r="BA184" s="146">
        <f t="shared" si="48"/>
        <v>17</v>
      </c>
      <c r="BB184" s="146">
        <f t="shared" si="49"/>
        <v>454</v>
      </c>
      <c r="BC184" s="32">
        <f t="shared" si="50"/>
        <v>325</v>
      </c>
      <c r="BD184" s="148"/>
      <c r="BE184" s="40">
        <f t="shared" si="51"/>
        <v>0.11177347242921014</v>
      </c>
      <c r="BF184" s="40">
        <f t="shared" si="52"/>
        <v>0.27006172839506171</v>
      </c>
      <c r="BG184" s="40">
        <f t="shared" si="53"/>
        <v>0.1541623843782117</v>
      </c>
      <c r="BH184" s="40">
        <f t="shared" si="54"/>
        <v>4.042037186742118E-2</v>
      </c>
      <c r="BI184" s="40">
        <f t="shared" si="55"/>
        <v>0</v>
      </c>
      <c r="BJ184" s="40">
        <f t="shared" si="56"/>
        <v>0</v>
      </c>
      <c r="BK184" s="40">
        <f t="shared" si="57"/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 s="42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</row>
    <row r="185" spans="1:124" s="32" customFormat="1" x14ac:dyDescent="0.2">
      <c r="A185" s="124" t="str">
        <f>CONFIGURACAO!$C$4</f>
        <v>AREA 21</v>
      </c>
      <c r="B185" s="125">
        <v>183</v>
      </c>
      <c r="C185" s="249" t="s">
        <v>287</v>
      </c>
      <c r="D185" s="126">
        <f t="shared" si="58"/>
        <v>12</v>
      </c>
      <c r="E185" s="250" t="s">
        <v>520</v>
      </c>
      <c r="F185" s="250">
        <v>1</v>
      </c>
      <c r="G185" s="250">
        <v>1</v>
      </c>
      <c r="H185" s="250">
        <v>1</v>
      </c>
      <c r="I185" s="250">
        <v>1</v>
      </c>
      <c r="J185" s="87"/>
      <c r="K185" s="94"/>
      <c r="L185" s="94"/>
      <c r="M185" s="154">
        <f t="shared" si="59"/>
        <v>4</v>
      </c>
      <c r="N185">
        <v>1</v>
      </c>
      <c r="O185">
        <v>6</v>
      </c>
      <c r="P185">
        <v>10</v>
      </c>
      <c r="Q185">
        <v>5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 s="139">
        <f t="shared" si="42"/>
        <v>7</v>
      </c>
      <c r="AD185" s="140">
        <f t="shared" si="43"/>
        <v>17</v>
      </c>
      <c r="AE185" s="141">
        <f t="shared" si="60"/>
        <v>0</v>
      </c>
      <c r="AF185" s="142">
        <f t="shared" si="61"/>
        <v>0</v>
      </c>
      <c r="AG185" s="278"/>
      <c r="AI185" s="37">
        <f>IFERROR(IF(M185&gt;0,(N185*CONFIGURACAO!$C$20)+(O185*CONFIGURACAO!$C$21)+(P185*CONFIGURACAO!$C$22)+(Q185*CONFIGURACAO!$C$23)+(R185*CONFIGURACAO!$C$24),""),"")</f>
        <v>1380</v>
      </c>
      <c r="AJ185" s="38">
        <f>IF(S185=0,0,IF(CONFIGURACAO!$C$15="SIM",(IF(S185&gt;CONFIGURACAO!$C$16,CONFIGURACAO!$C$16*CONFIGURACAO!$C$25,S185*CONFIGURACAO!$C$25)),'PI AREA  P100'!S185*CONFIGURACAO!$C$25))</f>
        <v>10</v>
      </c>
      <c r="AK185" s="38">
        <f>IF(T185=0,0,IF(CONFIGURACAO!$C$17="SIM",(IF(T185&gt;CONFIGURACAO!$C$18,CONFIGURACAO!$C$18*CONFIGURACAO!$C$26,T185*CONFIGURACAO!$C$26)),'PI AREA  P100'!T185*CONFIGURACAO!$C$26))</f>
        <v>5</v>
      </c>
      <c r="AL185" s="38">
        <f>IFERROR(IF(M185&gt;0,(U185*CONFIGURACAO!$C$29)+(V185*CONFIGURACAO!$C$30),""),"")</f>
        <v>0</v>
      </c>
      <c r="AM185" s="38">
        <f>IF(W185=0,0,IF(CONFIGURACAO!$C$41="SIM",(IF(W185&gt;CONFIGURACAO!$C$41,CONFIGURACAO!$C$41*CONFIGURACAO!$C$31,W185*CONFIGURACAO!$C$31)),'PI AREA  P100'!W185*CONFIGURACAO!$C$31))</f>
        <v>0</v>
      </c>
      <c r="AN185" s="38">
        <f>IF(X185=0,0,IF(CONFIGURACAO!$C$39="SIM",(IF(X185&gt;CONFIGURACAO!$C$40,CONFIGURACAO!$C$40*CONFIGURACAO!$C$32,X185*CONFIGURACAO!$C$32)),'PI AREA  P100'!X185*CONFIGURACAO!$C$32))</f>
        <v>0</v>
      </c>
      <c r="AO185" s="38">
        <f>IFERROR(IF(M185&gt;0,(Y185*CONFIGURACAO!$C$33)+(Z185*CONFIGURACAO!$C$34)+(AA185*CONFIGURACAO!$C$35)+(AB185*CONFIGURACAO!$C$36),""),"")</f>
        <v>10</v>
      </c>
      <c r="AP185" s="38">
        <f>IF(AA185=0,0,IF(CONFIGURACAO!$C$46="SIM",(IF(AA185&gt;CONFIGURACAO!$C$47,CONFIGURACAO!$C$47*CONFIGURACAO!$C$35,AA185*CONFIGURACAO!$C$35)),'PI AREA  P100'!AA185*CONFIGURACAO!$C$35))</f>
        <v>0</v>
      </c>
      <c r="AQ185" s="38">
        <f>IF(AB185=0,0,IF(CONFIGURACAO!$C$44="SIM",(IF(AB185&gt;CONFIGURACAO!$C$45,CONFIGURACAO!$C$45*CONFIGURACAO!$C$36,AB185*CONFIGURACAO!$C$36)),'PI AREA  P100'!AB185*CONFIGURACAO!$C$36))</f>
        <v>10</v>
      </c>
      <c r="AR185" s="38">
        <f t="shared" si="62"/>
        <v>1415</v>
      </c>
      <c r="AS185" s="68">
        <f>IF(AR185="","",$AR185-(($AS$2/CONFIGURACAO!$C$6)*$M185))</f>
        <v>1115</v>
      </c>
      <c r="AT185" s="73">
        <f t="shared" si="44"/>
        <v>3</v>
      </c>
      <c r="AU185" s="75">
        <f>IF(AR185="","",$AR185-(($AU$2/CONFIGURACAO!$C$6)*$M185))</f>
        <v>915</v>
      </c>
      <c r="AV185" s="76">
        <f t="shared" si="45"/>
        <v>4</v>
      </c>
      <c r="AW185" s="74">
        <f>IF(AR185="","",$AR185-(($AW$2/CONFIGURACAO!$C$6)*$M185))</f>
        <v>715</v>
      </c>
      <c r="AX185" s="72">
        <f t="shared" si="46"/>
        <v>5</v>
      </c>
      <c r="AZ185" s="39">
        <f t="shared" si="47"/>
        <v>0.11951720118588093</v>
      </c>
      <c r="BA185" s="146">
        <f t="shared" si="48"/>
        <v>25</v>
      </c>
      <c r="BB185" s="146">
        <f t="shared" si="49"/>
        <v>261</v>
      </c>
      <c r="BC185" s="32">
        <f t="shared" si="50"/>
        <v>271</v>
      </c>
      <c r="BD185" s="148"/>
      <c r="BE185" s="40">
        <f t="shared" si="51"/>
        <v>3.7257824143070044E-2</v>
      </c>
      <c r="BF185" s="40">
        <f t="shared" si="52"/>
        <v>0.23148148148148145</v>
      </c>
      <c r="BG185" s="40">
        <f t="shared" si="53"/>
        <v>0.25693730729701952</v>
      </c>
      <c r="BH185" s="40">
        <f t="shared" si="54"/>
        <v>0.20210185933710592</v>
      </c>
      <c r="BI185" s="40">
        <f t="shared" si="55"/>
        <v>0</v>
      </c>
      <c r="BJ185" s="40">
        <f t="shared" si="56"/>
        <v>9.2421441774491686E-2</v>
      </c>
      <c r="BK185" s="40">
        <f t="shared" si="57"/>
        <v>0.16051364365971107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 s="42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</row>
    <row r="186" spans="1:124" s="32" customFormat="1" x14ac:dyDescent="0.2">
      <c r="A186" s="124" t="str">
        <f>CONFIGURACAO!$C$4</f>
        <v>AREA 21</v>
      </c>
      <c r="B186" s="125">
        <v>184</v>
      </c>
      <c r="C186" s="249" t="s">
        <v>287</v>
      </c>
      <c r="D186" s="126">
        <f t="shared" si="58"/>
        <v>13</v>
      </c>
      <c r="E186" s="250" t="s">
        <v>521</v>
      </c>
      <c r="F186" s="250">
        <v>1</v>
      </c>
      <c r="G186" s="250">
        <v>1</v>
      </c>
      <c r="H186" s="250">
        <v>1</v>
      </c>
      <c r="I186" s="250">
        <v>1</v>
      </c>
      <c r="J186" s="87"/>
      <c r="K186" s="94"/>
      <c r="L186" s="94"/>
      <c r="M186" s="154">
        <f t="shared" si="59"/>
        <v>4</v>
      </c>
      <c r="N186">
        <v>0</v>
      </c>
      <c r="O186">
        <v>2</v>
      </c>
      <c r="P186">
        <v>16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 s="139">
        <f t="shared" si="42"/>
        <v>2</v>
      </c>
      <c r="AD186" s="140">
        <f t="shared" si="43"/>
        <v>18</v>
      </c>
      <c r="AE186" s="141">
        <f t="shared" si="60"/>
        <v>0</v>
      </c>
      <c r="AF186" s="142">
        <f t="shared" si="61"/>
        <v>0</v>
      </c>
      <c r="AG186" s="278"/>
      <c r="AI186" s="37">
        <f>IFERROR(IF(M186&gt;0,(N186*CONFIGURACAO!$C$20)+(O186*CONFIGURACAO!$C$21)+(P186*CONFIGURACAO!$C$22)+(Q186*CONFIGURACAO!$C$23)+(R186*CONFIGURACAO!$C$24),""),"")</f>
        <v>1160</v>
      </c>
      <c r="AJ186" s="38">
        <f>IF(S186=0,0,IF(CONFIGURACAO!$C$15="SIM",(IF(S186&gt;CONFIGURACAO!$C$16,CONFIGURACAO!$C$16*CONFIGURACAO!$C$25,S186*CONFIGURACAO!$C$25)),'PI AREA  P100'!S186*CONFIGURACAO!$C$25))</f>
        <v>0</v>
      </c>
      <c r="AK186" s="38">
        <f>IF(T186=0,0,IF(CONFIGURACAO!$C$17="SIM",(IF(T186&gt;CONFIGURACAO!$C$18,CONFIGURACAO!$C$18*CONFIGURACAO!$C$26,T186*CONFIGURACAO!$C$26)),'PI AREA  P100'!T186*CONFIGURACAO!$C$26))</f>
        <v>0</v>
      </c>
      <c r="AL186" s="38">
        <f>IFERROR(IF(M186&gt;0,(U186*CONFIGURACAO!$C$29)+(V186*CONFIGURACAO!$C$30),""),"")</f>
        <v>0</v>
      </c>
      <c r="AM186" s="38">
        <f>IF(W186=0,0,IF(CONFIGURACAO!$C$41="SIM",(IF(W186&gt;CONFIGURACAO!$C$41,CONFIGURACAO!$C$41*CONFIGURACAO!$C$31,W186*CONFIGURACAO!$C$31)),'PI AREA  P100'!W186*CONFIGURACAO!$C$31))</f>
        <v>0</v>
      </c>
      <c r="AN186" s="38">
        <f>IF(X186=0,0,IF(CONFIGURACAO!$C$39="SIM",(IF(X186&gt;CONFIGURACAO!$C$40,CONFIGURACAO!$C$40*CONFIGURACAO!$C$32,X186*CONFIGURACAO!$C$32)),'PI AREA  P100'!X186*CONFIGURACAO!$C$32))</f>
        <v>0</v>
      </c>
      <c r="AO186" s="38">
        <f>IFERROR(IF(M186&gt;0,(Y186*CONFIGURACAO!$C$33)+(Z186*CONFIGURACAO!$C$34)+(AA186*CONFIGURACAO!$C$35)+(AB186*CONFIGURACAO!$C$36),""),"")</f>
        <v>0</v>
      </c>
      <c r="AP186" s="38">
        <f>IF(AA186=0,0,IF(CONFIGURACAO!$C$46="SIM",(IF(AA186&gt;CONFIGURACAO!$C$47,CONFIGURACAO!$C$47*CONFIGURACAO!$C$35,AA186*CONFIGURACAO!$C$35)),'PI AREA  P100'!AA186*CONFIGURACAO!$C$35))</f>
        <v>0</v>
      </c>
      <c r="AQ186" s="38">
        <f>IF(AB186=0,0,IF(CONFIGURACAO!$C$44="SIM",(IF(AB186&gt;CONFIGURACAO!$C$45,CONFIGURACAO!$C$45*CONFIGURACAO!$C$36,AB186*CONFIGURACAO!$C$36)),'PI AREA  P100'!AB186*CONFIGURACAO!$C$36))</f>
        <v>0</v>
      </c>
      <c r="AR186" s="38">
        <f t="shared" si="62"/>
        <v>1160</v>
      </c>
      <c r="AS186" s="68">
        <f>IF(AR186="","",$AR186-(($AS$2/CONFIGURACAO!$C$6)*$M186))</f>
        <v>860</v>
      </c>
      <c r="AT186" s="73">
        <f t="shared" si="44"/>
        <v>3</v>
      </c>
      <c r="AU186" s="75">
        <f>IF(AR186="","",$AR186-(($AU$2/CONFIGURACAO!$C$6)*$M186))</f>
        <v>660</v>
      </c>
      <c r="AV186" s="76">
        <f t="shared" si="45"/>
        <v>4</v>
      </c>
      <c r="AW186" s="74">
        <f>IF(AR186="","",$AR186-(($AW$2/CONFIGURACAO!$C$6)*$M186))</f>
        <v>460</v>
      </c>
      <c r="AX186" s="72">
        <f t="shared" si="46"/>
        <v>5</v>
      </c>
      <c r="AZ186" s="39">
        <f t="shared" si="47"/>
        <v>9.7978765636481877E-2</v>
      </c>
      <c r="BA186" s="146">
        <f t="shared" si="48"/>
        <v>19</v>
      </c>
      <c r="BB186" s="146">
        <f t="shared" si="49"/>
        <v>398</v>
      </c>
      <c r="BC186" s="32">
        <f t="shared" si="50"/>
        <v>370</v>
      </c>
      <c r="BD186" s="148"/>
      <c r="BE186" s="40">
        <f t="shared" si="51"/>
        <v>0</v>
      </c>
      <c r="BF186" s="40">
        <f t="shared" si="52"/>
        <v>7.716049382716049E-2</v>
      </c>
      <c r="BG186" s="40">
        <f t="shared" si="53"/>
        <v>0.41109969167523125</v>
      </c>
      <c r="BH186" s="40">
        <f t="shared" si="54"/>
        <v>4.042037186742118E-2</v>
      </c>
      <c r="BI186" s="40">
        <f t="shared" si="55"/>
        <v>0</v>
      </c>
      <c r="BJ186" s="40">
        <f t="shared" si="56"/>
        <v>0</v>
      </c>
      <c r="BK186" s="40">
        <f t="shared" si="57"/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 s="42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</row>
    <row r="187" spans="1:124" s="32" customFormat="1" x14ac:dyDescent="0.2">
      <c r="A187" s="124" t="str">
        <f>CONFIGURACAO!$C$4</f>
        <v>AREA 21</v>
      </c>
      <c r="B187" s="125">
        <v>185</v>
      </c>
      <c r="C187" s="249" t="s">
        <v>287</v>
      </c>
      <c r="D187" s="126">
        <f t="shared" si="58"/>
        <v>14</v>
      </c>
      <c r="E187" s="250" t="s">
        <v>522</v>
      </c>
      <c r="F187" s="250">
        <v>1</v>
      </c>
      <c r="G187" s="250">
        <v>1</v>
      </c>
      <c r="H187" s="250">
        <v>1</v>
      </c>
      <c r="I187" s="250">
        <v>1</v>
      </c>
      <c r="J187" s="87"/>
      <c r="K187" s="94"/>
      <c r="L187" s="94"/>
      <c r="M187" s="154">
        <f t="shared" si="59"/>
        <v>4</v>
      </c>
      <c r="N187">
        <v>1</v>
      </c>
      <c r="O187">
        <v>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s="139">
        <f t="shared" si="42"/>
        <v>3</v>
      </c>
      <c r="AD187" s="140">
        <f t="shared" si="43"/>
        <v>3</v>
      </c>
      <c r="AE187" s="141">
        <f t="shared" si="60"/>
        <v>0</v>
      </c>
      <c r="AF187" s="142">
        <f t="shared" si="61"/>
        <v>0</v>
      </c>
      <c r="AG187" s="278"/>
      <c r="AI187" s="37">
        <f>IFERROR(IF(M187&gt;0,(N187*CONFIGURACAO!$C$20)+(O187*CONFIGURACAO!$C$21)+(P187*CONFIGURACAO!$C$22)+(Q187*CONFIGURACAO!$C$23)+(R187*CONFIGURACAO!$C$24),""),"")</f>
        <v>260</v>
      </c>
      <c r="AJ187" s="38">
        <f>IF(S187=0,0,IF(CONFIGURACAO!$C$15="SIM",(IF(S187&gt;CONFIGURACAO!$C$16,CONFIGURACAO!$C$16*CONFIGURACAO!$C$25,S187*CONFIGURACAO!$C$25)),'PI AREA  P100'!S187*CONFIGURACAO!$C$25))</f>
        <v>0</v>
      </c>
      <c r="AK187" s="38">
        <f>IF(T187=0,0,IF(CONFIGURACAO!$C$17="SIM",(IF(T187&gt;CONFIGURACAO!$C$18,CONFIGURACAO!$C$18*CONFIGURACAO!$C$26,T187*CONFIGURACAO!$C$26)),'PI AREA  P100'!T187*CONFIGURACAO!$C$26))</f>
        <v>0</v>
      </c>
      <c r="AL187" s="38">
        <f>IFERROR(IF(M187&gt;0,(U187*CONFIGURACAO!$C$29)+(V187*CONFIGURACAO!$C$30),""),"")</f>
        <v>0</v>
      </c>
      <c r="AM187" s="38">
        <f>IF(W187=0,0,IF(CONFIGURACAO!$C$41="SIM",(IF(W187&gt;CONFIGURACAO!$C$41,CONFIGURACAO!$C$41*CONFIGURACAO!$C$31,W187*CONFIGURACAO!$C$31)),'PI AREA  P100'!W187*CONFIGURACAO!$C$31))</f>
        <v>0</v>
      </c>
      <c r="AN187" s="38">
        <f>IF(X187=0,0,IF(CONFIGURACAO!$C$39="SIM",(IF(X187&gt;CONFIGURACAO!$C$40,CONFIGURACAO!$C$40*CONFIGURACAO!$C$32,X187*CONFIGURACAO!$C$32)),'PI AREA  P100'!X187*CONFIGURACAO!$C$32))</f>
        <v>0</v>
      </c>
      <c r="AO187" s="38">
        <f>IFERROR(IF(M187&gt;0,(Y187*CONFIGURACAO!$C$33)+(Z187*CONFIGURACAO!$C$34)+(AA187*CONFIGURACAO!$C$35)+(AB187*CONFIGURACAO!$C$36),""),"")</f>
        <v>0</v>
      </c>
      <c r="AP187" s="38">
        <f>IF(AA187=0,0,IF(CONFIGURACAO!$C$46="SIM",(IF(AA187&gt;CONFIGURACAO!$C$47,CONFIGURACAO!$C$47*CONFIGURACAO!$C$35,AA187*CONFIGURACAO!$C$35)),'PI AREA  P100'!AA187*CONFIGURACAO!$C$35))</f>
        <v>0</v>
      </c>
      <c r="AQ187" s="38">
        <f>IF(AB187=0,0,IF(CONFIGURACAO!$C$44="SIM",(IF(AB187&gt;CONFIGURACAO!$C$45,CONFIGURACAO!$C$45*CONFIGURACAO!$C$36,AB187*CONFIGURACAO!$C$36)),'PI AREA  P100'!AB187*CONFIGURACAO!$C$36))</f>
        <v>0</v>
      </c>
      <c r="AR187" s="38">
        <f t="shared" si="62"/>
        <v>260</v>
      </c>
      <c r="AS187" s="68">
        <f>IF(AR187="","",$AR187-(($AS$2/CONFIGURACAO!$C$6)*$M187))</f>
        <v>-40</v>
      </c>
      <c r="AT187" s="73" t="str">
        <f t="shared" si="44"/>
        <v>NAO</v>
      </c>
      <c r="AU187" s="75">
        <f>IF(AR187="","",$AR187-(($AU$2/CONFIGURACAO!$C$6)*$M187))</f>
        <v>-240</v>
      </c>
      <c r="AV187" s="76" t="str">
        <f t="shared" si="45"/>
        <v>NAO</v>
      </c>
      <c r="AW187" s="74">
        <f>IF(AR187="","",$AR187-(($AW$2/CONFIGURACAO!$C$6)*$M187))</f>
        <v>-440</v>
      </c>
      <c r="AX187" s="72" t="str">
        <f t="shared" si="46"/>
        <v>NAO</v>
      </c>
      <c r="AZ187" s="39">
        <f t="shared" si="47"/>
        <v>2.1960757815073527E-2</v>
      </c>
      <c r="BA187" s="146">
        <f t="shared" si="48"/>
        <v>3</v>
      </c>
      <c r="BB187" s="146">
        <f t="shared" si="49"/>
        <v>968</v>
      </c>
      <c r="BC187" s="32">
        <f t="shared" si="50"/>
        <v>907</v>
      </c>
      <c r="BD187" s="148"/>
      <c r="BE187" s="40">
        <f t="shared" si="51"/>
        <v>3.7257824143070044E-2</v>
      </c>
      <c r="BF187" s="40">
        <f t="shared" si="52"/>
        <v>7.716049382716049E-2</v>
      </c>
      <c r="BG187" s="40">
        <f t="shared" si="53"/>
        <v>0</v>
      </c>
      <c r="BH187" s="40">
        <f t="shared" si="54"/>
        <v>0</v>
      </c>
      <c r="BI187" s="40">
        <f t="shared" si="55"/>
        <v>0</v>
      </c>
      <c r="BJ187" s="40">
        <f t="shared" si="56"/>
        <v>0</v>
      </c>
      <c r="BK187" s="40">
        <f t="shared" si="57"/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 s="42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</row>
    <row r="188" spans="1:124" s="32" customFormat="1" x14ac:dyDescent="0.2">
      <c r="A188" s="124" t="str">
        <f>CONFIGURACAO!$C$4</f>
        <v>AREA 21</v>
      </c>
      <c r="B188" s="125">
        <v>186</v>
      </c>
      <c r="C188" s="249" t="s">
        <v>287</v>
      </c>
      <c r="D188" s="126">
        <f t="shared" si="58"/>
        <v>15</v>
      </c>
      <c r="E188" s="250" t="s">
        <v>523</v>
      </c>
      <c r="F188" s="250">
        <v>0</v>
      </c>
      <c r="G188" s="250">
        <v>1</v>
      </c>
      <c r="H188" s="250">
        <v>1</v>
      </c>
      <c r="I188" s="250">
        <v>1</v>
      </c>
      <c r="J188" s="87"/>
      <c r="K188" s="94"/>
      <c r="L188" s="94"/>
      <c r="M188" s="154">
        <f t="shared" si="59"/>
        <v>3</v>
      </c>
      <c r="N188">
        <v>4</v>
      </c>
      <c r="O188">
        <v>2</v>
      </c>
      <c r="P188">
        <v>5</v>
      </c>
      <c r="Q188">
        <v>3</v>
      </c>
      <c r="R188">
        <v>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s="139">
        <f t="shared" si="42"/>
        <v>6</v>
      </c>
      <c r="AD188" s="140">
        <f t="shared" si="43"/>
        <v>11</v>
      </c>
      <c r="AE188" s="141">
        <f t="shared" si="60"/>
        <v>0</v>
      </c>
      <c r="AF188" s="142">
        <f t="shared" si="61"/>
        <v>0</v>
      </c>
      <c r="AG188" s="278"/>
      <c r="AI188" s="37">
        <f>IFERROR(IF(M188&gt;0,(N188*CONFIGURACAO!$C$20)+(O188*CONFIGURACAO!$C$21)+(P188*CONFIGURACAO!$C$22)+(Q188*CONFIGURACAO!$C$23)+(R188*CONFIGURACAO!$C$24),""),"")</f>
        <v>1020</v>
      </c>
      <c r="AJ188" s="38">
        <f>IF(S188=0,0,IF(CONFIGURACAO!$C$15="SIM",(IF(S188&gt;CONFIGURACAO!$C$16,CONFIGURACAO!$C$16*CONFIGURACAO!$C$25,S188*CONFIGURACAO!$C$25)),'PI AREA  P100'!S188*CONFIGURACAO!$C$25))</f>
        <v>0</v>
      </c>
      <c r="AK188" s="38">
        <f>IF(T188=0,0,IF(CONFIGURACAO!$C$17="SIM",(IF(T188&gt;CONFIGURACAO!$C$18,CONFIGURACAO!$C$18*CONFIGURACAO!$C$26,T188*CONFIGURACAO!$C$26)),'PI AREA  P100'!T188*CONFIGURACAO!$C$26))</f>
        <v>0</v>
      </c>
      <c r="AL188" s="38">
        <f>IFERROR(IF(M188&gt;0,(U188*CONFIGURACAO!$C$29)+(V188*CONFIGURACAO!$C$30),""),"")</f>
        <v>0</v>
      </c>
      <c r="AM188" s="38">
        <f>IF(W188=0,0,IF(CONFIGURACAO!$C$41="SIM",(IF(W188&gt;CONFIGURACAO!$C$41,CONFIGURACAO!$C$41*CONFIGURACAO!$C$31,W188*CONFIGURACAO!$C$31)),'PI AREA  P100'!W188*CONFIGURACAO!$C$31))</f>
        <v>0</v>
      </c>
      <c r="AN188" s="38">
        <f>IF(X188=0,0,IF(CONFIGURACAO!$C$39="SIM",(IF(X188&gt;CONFIGURACAO!$C$40,CONFIGURACAO!$C$40*CONFIGURACAO!$C$32,X188*CONFIGURACAO!$C$32)),'PI AREA  P100'!X188*CONFIGURACAO!$C$32))</f>
        <v>0</v>
      </c>
      <c r="AO188" s="38">
        <f>IFERROR(IF(M188&gt;0,(Y188*CONFIGURACAO!$C$33)+(Z188*CONFIGURACAO!$C$34)+(AA188*CONFIGURACAO!$C$35)+(AB188*CONFIGURACAO!$C$36),""),"")</f>
        <v>0</v>
      </c>
      <c r="AP188" s="38">
        <f>IF(AA188=0,0,IF(CONFIGURACAO!$C$46="SIM",(IF(AA188&gt;CONFIGURACAO!$C$47,CONFIGURACAO!$C$47*CONFIGURACAO!$C$35,AA188*CONFIGURACAO!$C$35)),'PI AREA  P100'!AA188*CONFIGURACAO!$C$35))</f>
        <v>0</v>
      </c>
      <c r="AQ188" s="38">
        <f>IF(AB188=0,0,IF(CONFIGURACAO!$C$44="SIM",(IF(AB188&gt;CONFIGURACAO!$C$45,CONFIGURACAO!$C$45*CONFIGURACAO!$C$36,AB188*CONFIGURACAO!$C$36)),'PI AREA  P100'!AB188*CONFIGURACAO!$C$36))</f>
        <v>0</v>
      </c>
      <c r="AR188" s="38">
        <f t="shared" si="62"/>
        <v>1020</v>
      </c>
      <c r="AS188" s="68">
        <f>IF(AR188="","",$AR188-(($AS$2/CONFIGURACAO!$C$6)*$M188))</f>
        <v>795</v>
      </c>
      <c r="AT188" s="73">
        <f t="shared" si="44"/>
        <v>3</v>
      </c>
      <c r="AU188" s="75">
        <f>IF(AR188="","",$AR188-(($AU$2/CONFIGURACAO!$C$6)*$M188))</f>
        <v>645</v>
      </c>
      <c r="AV188" s="76">
        <f t="shared" si="45"/>
        <v>4</v>
      </c>
      <c r="AW188" s="74">
        <f>IF(AR188="","",$AR188-(($AW$2/CONFIGURACAO!$C$6)*$M188))</f>
        <v>495</v>
      </c>
      <c r="AX188" s="72">
        <f t="shared" si="46"/>
        <v>5</v>
      </c>
      <c r="AZ188" s="39">
        <f t="shared" si="47"/>
        <v>8.6153742197596139E-2</v>
      </c>
      <c r="BA188" s="146">
        <f t="shared" si="48"/>
        <v>16</v>
      </c>
      <c r="BB188" s="146">
        <f t="shared" si="49"/>
        <v>488</v>
      </c>
      <c r="BC188" s="32">
        <f t="shared" si="50"/>
        <v>425</v>
      </c>
      <c r="BD188" s="148"/>
      <c r="BE188" s="40">
        <f t="shared" si="51"/>
        <v>0.14903129657228018</v>
      </c>
      <c r="BF188" s="40">
        <f t="shared" si="52"/>
        <v>7.716049382716049E-2</v>
      </c>
      <c r="BG188" s="40">
        <f t="shared" si="53"/>
        <v>0.12846865364850976</v>
      </c>
      <c r="BH188" s="40">
        <f t="shared" si="54"/>
        <v>0.12126111560226355</v>
      </c>
      <c r="BI188" s="40">
        <f t="shared" si="55"/>
        <v>0.21321961620469082</v>
      </c>
      <c r="BJ188" s="40">
        <f t="shared" si="56"/>
        <v>0</v>
      </c>
      <c r="BK188" s="40">
        <f t="shared" si="57"/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 s="42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</row>
    <row r="189" spans="1:124" s="32" customFormat="1" x14ac:dyDescent="0.2">
      <c r="A189" s="124" t="str">
        <f>CONFIGURACAO!$C$4</f>
        <v>AREA 21</v>
      </c>
      <c r="B189" s="125">
        <v>187</v>
      </c>
      <c r="C189" s="249" t="s">
        <v>287</v>
      </c>
      <c r="D189" s="126">
        <f t="shared" si="58"/>
        <v>16</v>
      </c>
      <c r="E189" s="250" t="s">
        <v>524</v>
      </c>
      <c r="F189" s="250">
        <v>1</v>
      </c>
      <c r="G189" s="250">
        <v>1</v>
      </c>
      <c r="H189" s="250">
        <v>1</v>
      </c>
      <c r="I189" s="250">
        <v>1</v>
      </c>
      <c r="J189" s="87"/>
      <c r="K189" s="94"/>
      <c r="L189" s="94"/>
      <c r="M189" s="154">
        <f t="shared" si="59"/>
        <v>4</v>
      </c>
      <c r="N189">
        <v>1</v>
      </c>
      <c r="O189">
        <v>5</v>
      </c>
      <c r="P189">
        <v>6</v>
      </c>
      <c r="Q189">
        <v>1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 s="139">
        <f t="shared" si="42"/>
        <v>6</v>
      </c>
      <c r="AD189" s="140">
        <f t="shared" si="43"/>
        <v>12</v>
      </c>
      <c r="AE189" s="141">
        <f t="shared" si="60"/>
        <v>0</v>
      </c>
      <c r="AF189" s="142">
        <f t="shared" si="61"/>
        <v>0</v>
      </c>
      <c r="AG189" s="278"/>
      <c r="AI189" s="37">
        <f>IFERROR(IF(M189&gt;0,(N189*CONFIGURACAO!$C$20)+(O189*CONFIGURACAO!$C$21)+(P189*CONFIGURACAO!$C$22)+(Q189*CONFIGURACAO!$C$23)+(R189*CONFIGURACAO!$C$24),""),"")</f>
        <v>900</v>
      </c>
      <c r="AJ189" s="38">
        <f>IF(S189=0,0,IF(CONFIGURACAO!$C$15="SIM",(IF(S189&gt;CONFIGURACAO!$C$16,CONFIGURACAO!$C$16*CONFIGURACAO!$C$25,S189*CONFIGURACAO!$C$25)),'PI AREA  P100'!S189*CONFIGURACAO!$C$25))</f>
        <v>0</v>
      </c>
      <c r="AK189" s="38">
        <f>IF(T189=0,0,IF(CONFIGURACAO!$C$17="SIM",(IF(T189&gt;CONFIGURACAO!$C$18,CONFIGURACAO!$C$18*CONFIGURACAO!$C$26,T189*CONFIGURACAO!$C$26)),'PI AREA  P100'!T189*CONFIGURACAO!$C$26))</f>
        <v>5</v>
      </c>
      <c r="AL189" s="38">
        <f>IFERROR(IF(M189&gt;0,(U189*CONFIGURACAO!$C$29)+(V189*CONFIGURACAO!$C$30),""),"")</f>
        <v>0</v>
      </c>
      <c r="AM189" s="38">
        <f>IF(W189=0,0,IF(CONFIGURACAO!$C$41="SIM",(IF(W189&gt;CONFIGURACAO!$C$41,CONFIGURACAO!$C$41*CONFIGURACAO!$C$31,W189*CONFIGURACAO!$C$31)),'PI AREA  P100'!W189*CONFIGURACAO!$C$31))</f>
        <v>0</v>
      </c>
      <c r="AN189" s="38">
        <f>IF(X189=0,0,IF(CONFIGURACAO!$C$39="SIM",(IF(X189&gt;CONFIGURACAO!$C$40,CONFIGURACAO!$C$40*CONFIGURACAO!$C$32,X189*CONFIGURACAO!$C$32)),'PI AREA  P100'!X189*CONFIGURACAO!$C$32))</f>
        <v>0</v>
      </c>
      <c r="AO189" s="38">
        <f>IFERROR(IF(M189&gt;0,(Y189*CONFIGURACAO!$C$33)+(Z189*CONFIGURACAO!$C$34)+(AA189*CONFIGURACAO!$C$35)+(AB189*CONFIGURACAO!$C$36),""),"")</f>
        <v>10</v>
      </c>
      <c r="AP189" s="38">
        <f>IF(AA189=0,0,IF(CONFIGURACAO!$C$46="SIM",(IF(AA189&gt;CONFIGURACAO!$C$47,CONFIGURACAO!$C$47*CONFIGURACAO!$C$35,AA189*CONFIGURACAO!$C$35)),'PI AREA  P100'!AA189*CONFIGURACAO!$C$35))</f>
        <v>0</v>
      </c>
      <c r="AQ189" s="38">
        <f>IF(AB189=0,0,IF(CONFIGURACAO!$C$44="SIM",(IF(AB189&gt;CONFIGURACAO!$C$45,CONFIGURACAO!$C$45*CONFIGURACAO!$C$36,AB189*CONFIGURACAO!$C$36)),'PI AREA  P100'!AB189*CONFIGURACAO!$C$36))</f>
        <v>10</v>
      </c>
      <c r="AR189" s="38">
        <f t="shared" si="62"/>
        <v>925</v>
      </c>
      <c r="AS189" s="68">
        <f>IF(AR189="","",$AR189-(($AS$2/CONFIGURACAO!$C$6)*$M189))</f>
        <v>625</v>
      </c>
      <c r="AT189" s="73">
        <f t="shared" si="44"/>
        <v>3</v>
      </c>
      <c r="AU189" s="75">
        <f>IF(AR189="","",$AR189-(($AU$2/CONFIGURACAO!$C$6)*$M189))</f>
        <v>425</v>
      </c>
      <c r="AV189" s="76">
        <f t="shared" si="45"/>
        <v>4</v>
      </c>
      <c r="AW189" s="74">
        <f>IF(AR189="","",$AR189-(($AW$2/CONFIGURACAO!$C$6)*$M189))</f>
        <v>225</v>
      </c>
      <c r="AX189" s="72">
        <f t="shared" si="46"/>
        <v>5</v>
      </c>
      <c r="AZ189" s="39">
        <f t="shared" si="47"/>
        <v>7.8129619149780824E-2</v>
      </c>
      <c r="BA189" s="146">
        <f t="shared" si="48"/>
        <v>15</v>
      </c>
      <c r="BB189" s="146">
        <f t="shared" si="49"/>
        <v>522</v>
      </c>
      <c r="BC189" s="32">
        <f t="shared" si="50"/>
        <v>482</v>
      </c>
      <c r="BD189" s="148"/>
      <c r="BE189" s="40">
        <f t="shared" si="51"/>
        <v>3.7257824143070044E-2</v>
      </c>
      <c r="BF189" s="40">
        <f t="shared" si="52"/>
        <v>0.19290123456790123</v>
      </c>
      <c r="BG189" s="40">
        <f t="shared" si="53"/>
        <v>0.1541623843782117</v>
      </c>
      <c r="BH189" s="40">
        <f t="shared" si="54"/>
        <v>4.042037186742118E-2</v>
      </c>
      <c r="BI189" s="40">
        <f t="shared" si="55"/>
        <v>0</v>
      </c>
      <c r="BJ189" s="40">
        <f t="shared" si="56"/>
        <v>0</v>
      </c>
      <c r="BK189" s="40">
        <f t="shared" si="57"/>
        <v>0.16051364365971107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</v>
      </c>
      <c r="BT189" s="42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</row>
    <row r="190" spans="1:124" s="32" customFormat="1" x14ac:dyDescent="0.2">
      <c r="A190" s="124" t="str">
        <f>CONFIGURACAO!$C$4</f>
        <v>AREA 21</v>
      </c>
      <c r="B190" s="125">
        <v>188</v>
      </c>
      <c r="C190" s="249" t="s">
        <v>287</v>
      </c>
      <c r="D190" s="126">
        <f t="shared" si="58"/>
        <v>17</v>
      </c>
      <c r="E190" s="250" t="s">
        <v>525</v>
      </c>
      <c r="F190" s="250">
        <v>0</v>
      </c>
      <c r="G190" s="250">
        <v>0</v>
      </c>
      <c r="H190" s="250">
        <v>0</v>
      </c>
      <c r="I190" s="250">
        <v>1</v>
      </c>
      <c r="J190" s="87"/>
      <c r="K190" s="94"/>
      <c r="L190" s="94"/>
      <c r="M190" s="154">
        <f t="shared" si="59"/>
        <v>1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s="139">
        <f t="shared" si="42"/>
        <v>2</v>
      </c>
      <c r="AD190" s="140">
        <f t="shared" si="43"/>
        <v>2</v>
      </c>
      <c r="AE190" s="141">
        <f t="shared" si="60"/>
        <v>0</v>
      </c>
      <c r="AF190" s="142">
        <f t="shared" si="61"/>
        <v>0</v>
      </c>
      <c r="AG190" s="278"/>
      <c r="AI190" s="37">
        <f>IFERROR(IF(M190&gt;0,(N190*CONFIGURACAO!$C$20)+(O190*CONFIGURACAO!$C$21)+(P190*CONFIGURACAO!$C$22)+(Q190*CONFIGURACAO!$C$23)+(R190*CONFIGURACAO!$C$24),""),"")</f>
        <v>180</v>
      </c>
      <c r="AJ190" s="38">
        <f>IF(S190=0,0,IF(CONFIGURACAO!$C$15="SIM",(IF(S190&gt;CONFIGURACAO!$C$16,CONFIGURACAO!$C$16*CONFIGURACAO!$C$25,S190*CONFIGURACAO!$C$25)),'PI AREA  P100'!S190*CONFIGURACAO!$C$25))</f>
        <v>0</v>
      </c>
      <c r="AK190" s="38">
        <f>IF(T190=0,0,IF(CONFIGURACAO!$C$17="SIM",(IF(T190&gt;CONFIGURACAO!$C$18,CONFIGURACAO!$C$18*CONFIGURACAO!$C$26,T190*CONFIGURACAO!$C$26)),'PI AREA  P100'!T190*CONFIGURACAO!$C$26))</f>
        <v>0</v>
      </c>
      <c r="AL190" s="38">
        <f>IFERROR(IF(M190&gt;0,(U190*CONFIGURACAO!$C$29)+(V190*CONFIGURACAO!$C$30),""),"")</f>
        <v>0</v>
      </c>
      <c r="AM190" s="38">
        <f>IF(W190=0,0,IF(CONFIGURACAO!$C$41="SIM",(IF(W190&gt;CONFIGURACAO!$C$41,CONFIGURACAO!$C$41*CONFIGURACAO!$C$31,W190*CONFIGURACAO!$C$31)),'PI AREA  P100'!W190*CONFIGURACAO!$C$31))</f>
        <v>0</v>
      </c>
      <c r="AN190" s="38">
        <f>IF(X190=0,0,IF(CONFIGURACAO!$C$39="SIM",(IF(X190&gt;CONFIGURACAO!$C$40,CONFIGURACAO!$C$40*CONFIGURACAO!$C$32,X190*CONFIGURACAO!$C$32)),'PI AREA  P100'!X190*CONFIGURACAO!$C$32))</f>
        <v>0</v>
      </c>
      <c r="AO190" s="38">
        <f>IFERROR(IF(M190&gt;0,(Y190*CONFIGURACAO!$C$33)+(Z190*CONFIGURACAO!$C$34)+(AA190*CONFIGURACAO!$C$35)+(AB190*CONFIGURACAO!$C$36),""),"")</f>
        <v>0</v>
      </c>
      <c r="AP190" s="38">
        <f>IF(AA190=0,0,IF(CONFIGURACAO!$C$46="SIM",(IF(AA190&gt;CONFIGURACAO!$C$47,CONFIGURACAO!$C$47*CONFIGURACAO!$C$35,AA190*CONFIGURACAO!$C$35)),'PI AREA  P100'!AA190*CONFIGURACAO!$C$35))</f>
        <v>0</v>
      </c>
      <c r="AQ190" s="38">
        <f>IF(AB190=0,0,IF(CONFIGURACAO!$C$44="SIM",(IF(AB190&gt;CONFIGURACAO!$C$45,CONFIGURACAO!$C$45*CONFIGURACAO!$C$36,AB190*CONFIGURACAO!$C$36)),'PI AREA  P100'!AB190*CONFIGURACAO!$C$36))</f>
        <v>0</v>
      </c>
      <c r="AR190" s="38">
        <f t="shared" si="62"/>
        <v>180</v>
      </c>
      <c r="AS190" s="68">
        <f>IF(AR190="","",$AR190-(($AS$2/CONFIGURACAO!$C$6)*$M190))</f>
        <v>105</v>
      </c>
      <c r="AT190" s="73">
        <f t="shared" si="44"/>
        <v>3</v>
      </c>
      <c r="AU190" s="75">
        <f>IF(AR190="","",$AR190-(($AU$2/CONFIGURACAO!$C$6)*$M190))</f>
        <v>55</v>
      </c>
      <c r="AV190" s="76">
        <f t="shared" si="45"/>
        <v>4</v>
      </c>
      <c r="AW190" s="74">
        <f>IF(AR190="","",$AR190-(($AW$2/CONFIGURACAO!$C$6)*$M190))</f>
        <v>5</v>
      </c>
      <c r="AX190" s="72">
        <f t="shared" si="46"/>
        <v>5</v>
      </c>
      <c r="AZ190" s="39">
        <f t="shared" si="47"/>
        <v>1.5203601564281672E-2</v>
      </c>
      <c r="BA190" s="146">
        <f t="shared" si="48"/>
        <v>2</v>
      </c>
      <c r="BB190" s="146">
        <f t="shared" si="49"/>
        <v>1033</v>
      </c>
      <c r="BC190" s="32">
        <f t="shared" si="50"/>
        <v>972</v>
      </c>
      <c r="BD190" s="148"/>
      <c r="BE190" s="40">
        <f t="shared" si="51"/>
        <v>3.7257824143070044E-2</v>
      </c>
      <c r="BF190" s="40">
        <f t="shared" si="52"/>
        <v>3.8580246913580245E-2</v>
      </c>
      <c r="BG190" s="40">
        <f t="shared" si="53"/>
        <v>0</v>
      </c>
      <c r="BH190" s="40">
        <f t="shared" si="54"/>
        <v>0</v>
      </c>
      <c r="BI190" s="40">
        <f t="shared" si="55"/>
        <v>0</v>
      </c>
      <c r="BJ190" s="40">
        <f t="shared" si="56"/>
        <v>0</v>
      </c>
      <c r="BK190" s="40">
        <f t="shared" si="57"/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 s="42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</row>
    <row r="191" spans="1:124" s="32" customFormat="1" x14ac:dyDescent="0.2">
      <c r="A191" s="124" t="str">
        <f>CONFIGURACAO!$C$4</f>
        <v>AREA 21</v>
      </c>
      <c r="B191" s="125">
        <v>189</v>
      </c>
      <c r="C191" s="249" t="s">
        <v>287</v>
      </c>
      <c r="D191" s="126">
        <f t="shared" si="58"/>
        <v>18</v>
      </c>
      <c r="E191" s="250" t="s">
        <v>526</v>
      </c>
      <c r="F191" s="250">
        <v>1</v>
      </c>
      <c r="G191" s="250">
        <v>1</v>
      </c>
      <c r="H191" s="250">
        <v>1</v>
      </c>
      <c r="I191" s="250">
        <v>1</v>
      </c>
      <c r="J191" s="87"/>
      <c r="K191" s="94"/>
      <c r="L191" s="94"/>
      <c r="M191" s="154">
        <f t="shared" si="59"/>
        <v>4</v>
      </c>
      <c r="N191">
        <v>1</v>
      </c>
      <c r="O191">
        <v>3</v>
      </c>
      <c r="P191">
        <v>4</v>
      </c>
      <c r="Q191">
        <v>14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s="139">
        <f t="shared" si="42"/>
        <v>4</v>
      </c>
      <c r="AD191" s="140">
        <f t="shared" si="43"/>
        <v>8</v>
      </c>
      <c r="AE191" s="141">
        <f t="shared" si="60"/>
        <v>0</v>
      </c>
      <c r="AF191" s="142">
        <f t="shared" si="61"/>
        <v>0</v>
      </c>
      <c r="AG191" s="278"/>
      <c r="AI191" s="37">
        <f>IFERROR(IF(M191&gt;0,(N191*CONFIGURACAO!$C$20)+(O191*CONFIGURACAO!$C$21)+(P191*CONFIGURACAO!$C$22)+(Q191*CONFIGURACAO!$C$23)+(R191*CONFIGURACAO!$C$24),""),"")</f>
        <v>1140</v>
      </c>
      <c r="AJ191" s="38">
        <f>IF(S191=0,0,IF(CONFIGURACAO!$C$15="SIM",(IF(S191&gt;CONFIGURACAO!$C$16,CONFIGURACAO!$C$16*CONFIGURACAO!$C$25,S191*CONFIGURACAO!$C$25)),'PI AREA  P100'!S191*CONFIGURACAO!$C$25))</f>
        <v>0</v>
      </c>
      <c r="AK191" s="38">
        <f>IF(T191=0,0,IF(CONFIGURACAO!$C$17="SIM",(IF(T191&gt;CONFIGURACAO!$C$18,CONFIGURACAO!$C$18*CONFIGURACAO!$C$26,T191*CONFIGURACAO!$C$26)),'PI AREA  P100'!T191*CONFIGURACAO!$C$26))</f>
        <v>0</v>
      </c>
      <c r="AL191" s="38">
        <f>IFERROR(IF(M191&gt;0,(U191*CONFIGURACAO!$C$29)+(V191*CONFIGURACAO!$C$30),""),"")</f>
        <v>0</v>
      </c>
      <c r="AM191" s="38">
        <f>IF(W191=0,0,IF(CONFIGURACAO!$C$41="SIM",(IF(W191&gt;CONFIGURACAO!$C$41,CONFIGURACAO!$C$41*CONFIGURACAO!$C$31,W191*CONFIGURACAO!$C$31)),'PI AREA  P100'!W191*CONFIGURACAO!$C$31))</f>
        <v>0</v>
      </c>
      <c r="AN191" s="38">
        <f>IF(X191=0,0,IF(CONFIGURACAO!$C$39="SIM",(IF(X191&gt;CONFIGURACAO!$C$40,CONFIGURACAO!$C$40*CONFIGURACAO!$C$32,X191*CONFIGURACAO!$C$32)),'PI AREA  P100'!X191*CONFIGURACAO!$C$32))</f>
        <v>0</v>
      </c>
      <c r="AO191" s="38">
        <f>IFERROR(IF(M191&gt;0,(Y191*CONFIGURACAO!$C$33)+(Z191*CONFIGURACAO!$C$34)+(AA191*CONFIGURACAO!$C$35)+(AB191*CONFIGURACAO!$C$36),""),"")</f>
        <v>0</v>
      </c>
      <c r="AP191" s="38">
        <f>IF(AA191=0,0,IF(CONFIGURACAO!$C$46="SIM",(IF(AA191&gt;CONFIGURACAO!$C$47,CONFIGURACAO!$C$47*CONFIGURACAO!$C$35,AA191*CONFIGURACAO!$C$35)),'PI AREA  P100'!AA191*CONFIGURACAO!$C$35))</f>
        <v>0</v>
      </c>
      <c r="AQ191" s="38">
        <f>IF(AB191=0,0,IF(CONFIGURACAO!$C$44="SIM",(IF(AB191&gt;CONFIGURACAO!$C$45,CONFIGURACAO!$C$45*CONFIGURACAO!$C$36,AB191*CONFIGURACAO!$C$36)),'PI AREA  P100'!AB191*CONFIGURACAO!$C$36))</f>
        <v>0</v>
      </c>
      <c r="AR191" s="38">
        <f t="shared" si="62"/>
        <v>1140</v>
      </c>
      <c r="AS191" s="68">
        <f>IF(AR191="","",$AR191-(($AS$2/CONFIGURACAO!$C$6)*$M191))</f>
        <v>840</v>
      </c>
      <c r="AT191" s="73">
        <f t="shared" si="44"/>
        <v>3</v>
      </c>
      <c r="AU191" s="75">
        <f>IF(AR191="","",$AR191-(($AU$2/CONFIGURACAO!$C$6)*$M191))</f>
        <v>640</v>
      </c>
      <c r="AV191" s="76">
        <f t="shared" si="45"/>
        <v>4</v>
      </c>
      <c r="AW191" s="74">
        <f>IF(AR191="","",$AR191-(($AW$2/CONFIGURACAO!$C$6)*$M191))</f>
        <v>440</v>
      </c>
      <c r="AX191" s="72">
        <f t="shared" si="46"/>
        <v>5</v>
      </c>
      <c r="AZ191" s="39">
        <f t="shared" si="47"/>
        <v>9.6289476573783922E-2</v>
      </c>
      <c r="BA191" s="146">
        <f t="shared" si="48"/>
        <v>22</v>
      </c>
      <c r="BB191" s="146">
        <f t="shared" si="49"/>
        <v>313</v>
      </c>
      <c r="BC191" s="32">
        <f t="shared" si="50"/>
        <v>379</v>
      </c>
      <c r="BD191" s="148"/>
      <c r="BE191" s="40">
        <f t="shared" si="51"/>
        <v>3.7257824143070044E-2</v>
      </c>
      <c r="BF191" s="40">
        <f t="shared" si="52"/>
        <v>0.11574074074074073</v>
      </c>
      <c r="BG191" s="40">
        <f t="shared" si="53"/>
        <v>0.10277492291880781</v>
      </c>
      <c r="BH191" s="40">
        <f t="shared" si="54"/>
        <v>0.56588520614389648</v>
      </c>
      <c r="BI191" s="40">
        <f t="shared" si="55"/>
        <v>0</v>
      </c>
      <c r="BJ191" s="40">
        <f t="shared" si="56"/>
        <v>0</v>
      </c>
      <c r="BK191" s="40">
        <f t="shared" si="57"/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 s="42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</row>
    <row r="192" spans="1:124" s="32" customFormat="1" x14ac:dyDescent="0.2">
      <c r="A192" s="124" t="str">
        <f>CONFIGURACAO!$C$4</f>
        <v>AREA 21</v>
      </c>
      <c r="B192" s="125">
        <v>190</v>
      </c>
      <c r="C192" s="249" t="s">
        <v>287</v>
      </c>
      <c r="D192" s="126">
        <f t="shared" si="58"/>
        <v>19</v>
      </c>
      <c r="E192" s="250" t="s">
        <v>527</v>
      </c>
      <c r="F192" s="250">
        <v>1</v>
      </c>
      <c r="G192" s="250">
        <v>1</v>
      </c>
      <c r="H192" s="250">
        <v>1</v>
      </c>
      <c r="I192" s="250">
        <v>1</v>
      </c>
      <c r="J192" s="87"/>
      <c r="K192" s="94"/>
      <c r="L192" s="94"/>
      <c r="M192" s="154">
        <f t="shared" si="59"/>
        <v>4</v>
      </c>
      <c r="N192">
        <v>7</v>
      </c>
      <c r="O192">
        <v>13</v>
      </c>
      <c r="P192">
        <v>13</v>
      </c>
      <c r="Q192">
        <v>6</v>
      </c>
      <c r="R192">
        <v>0</v>
      </c>
      <c r="S192">
        <v>0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 s="139">
        <f t="shared" si="42"/>
        <v>20</v>
      </c>
      <c r="AD192" s="140">
        <f t="shared" si="43"/>
        <v>33</v>
      </c>
      <c r="AE192" s="141">
        <f t="shared" si="60"/>
        <v>0</v>
      </c>
      <c r="AF192" s="142">
        <f t="shared" si="61"/>
        <v>0</v>
      </c>
      <c r="AG192" s="278"/>
      <c r="AI192" s="37">
        <f>IFERROR(IF(M192&gt;0,(N192*CONFIGURACAO!$C$20)+(O192*CONFIGURACAO!$C$21)+(P192*CONFIGURACAO!$C$22)+(Q192*CONFIGURACAO!$C$23)+(R192*CONFIGURACAO!$C$24),""),"")</f>
        <v>2760</v>
      </c>
      <c r="AJ192" s="38">
        <f>IF(S192=0,0,IF(CONFIGURACAO!$C$15="SIM",(IF(S192&gt;CONFIGURACAO!$C$16,CONFIGURACAO!$C$16*CONFIGURACAO!$C$25,S192*CONFIGURACAO!$C$25)),'PI AREA  P100'!S192*CONFIGURACAO!$C$25))</f>
        <v>0</v>
      </c>
      <c r="AK192" s="38">
        <f>IF(T192=0,0,IF(CONFIGURACAO!$C$17="SIM",(IF(T192&gt;CONFIGURACAO!$C$18,CONFIGURACAO!$C$18*CONFIGURACAO!$C$26,T192*CONFIGURACAO!$C$26)),'PI AREA  P100'!T192*CONFIGURACAO!$C$26))</f>
        <v>15</v>
      </c>
      <c r="AL192" s="38">
        <f>IFERROR(IF(M192&gt;0,(U192*CONFIGURACAO!$C$29)+(V192*CONFIGURACAO!$C$30),""),"")</f>
        <v>0</v>
      </c>
      <c r="AM192" s="38">
        <f>IF(W192=0,0,IF(CONFIGURACAO!$C$41="SIM",(IF(W192&gt;CONFIGURACAO!$C$41,CONFIGURACAO!$C$41*CONFIGURACAO!$C$31,W192*CONFIGURACAO!$C$31)),'PI AREA  P100'!W192*CONFIGURACAO!$C$31))</f>
        <v>0</v>
      </c>
      <c r="AN192" s="38">
        <f>IF(X192=0,0,IF(CONFIGURACAO!$C$39="SIM",(IF(X192&gt;CONFIGURACAO!$C$40,CONFIGURACAO!$C$40*CONFIGURACAO!$C$32,X192*CONFIGURACAO!$C$32)),'PI AREA  P100'!X192*CONFIGURACAO!$C$32))</f>
        <v>0</v>
      </c>
      <c r="AO192" s="38">
        <f>IFERROR(IF(M192&gt;0,(Y192*CONFIGURACAO!$C$33)+(Z192*CONFIGURACAO!$C$34)+(AA192*CONFIGURACAO!$C$35)+(AB192*CONFIGURACAO!$C$36),""),"")</f>
        <v>10</v>
      </c>
      <c r="AP192" s="38">
        <f>IF(AA192=0,0,IF(CONFIGURACAO!$C$46="SIM",(IF(AA192&gt;CONFIGURACAO!$C$47,CONFIGURACAO!$C$47*CONFIGURACAO!$C$35,AA192*CONFIGURACAO!$C$35)),'PI AREA  P100'!AA192*CONFIGURACAO!$C$35))</f>
        <v>0</v>
      </c>
      <c r="AQ192" s="38">
        <f>IF(AB192=0,0,IF(CONFIGURACAO!$C$44="SIM",(IF(AB192&gt;CONFIGURACAO!$C$45,CONFIGURACAO!$C$45*CONFIGURACAO!$C$36,AB192*CONFIGURACAO!$C$36)),'PI AREA  P100'!AB192*CONFIGURACAO!$C$36))</f>
        <v>10</v>
      </c>
      <c r="AR192" s="38">
        <f t="shared" si="62"/>
        <v>2795</v>
      </c>
      <c r="AS192" s="68">
        <f>IF(AR192="","",$AR192-(($AS$2/CONFIGURACAO!$C$6)*$M192))</f>
        <v>2495</v>
      </c>
      <c r="AT192" s="73">
        <f t="shared" si="44"/>
        <v>3</v>
      </c>
      <c r="AU192" s="75">
        <f>IF(AR192="","",$AR192-(($AU$2/CONFIGURACAO!$C$6)*$M192))</f>
        <v>2295</v>
      </c>
      <c r="AV192" s="76">
        <f t="shared" si="45"/>
        <v>4</v>
      </c>
      <c r="AW192" s="74">
        <f>IF(AR192="","",$AR192-(($AW$2/CONFIGURACAO!$C$6)*$M192))</f>
        <v>2095</v>
      </c>
      <c r="AX192" s="72">
        <f t="shared" si="46"/>
        <v>5</v>
      </c>
      <c r="AZ192" s="39">
        <f t="shared" si="47"/>
        <v>0.23607814651204043</v>
      </c>
      <c r="BA192" s="146">
        <f t="shared" si="48"/>
        <v>43</v>
      </c>
      <c r="BB192" s="146">
        <f t="shared" si="49"/>
        <v>74</v>
      </c>
      <c r="BC192" s="32">
        <f t="shared" si="50"/>
        <v>65</v>
      </c>
      <c r="BD192" s="148"/>
      <c r="BE192" s="40">
        <f t="shared" si="51"/>
        <v>0.26080476900149036</v>
      </c>
      <c r="BF192" s="40">
        <f t="shared" si="52"/>
        <v>0.50154320987654322</v>
      </c>
      <c r="BG192" s="40">
        <f t="shared" si="53"/>
        <v>0.33401849948612539</v>
      </c>
      <c r="BH192" s="40">
        <f t="shared" si="54"/>
        <v>0.24252223120452709</v>
      </c>
      <c r="BI192" s="40">
        <f t="shared" si="55"/>
        <v>0</v>
      </c>
      <c r="BJ192" s="40">
        <f t="shared" si="56"/>
        <v>0</v>
      </c>
      <c r="BK192" s="40">
        <f t="shared" si="57"/>
        <v>0.4815409309791332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1</v>
      </c>
      <c r="BT192" s="4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</row>
    <row r="193" spans="1:124" s="32" customFormat="1" x14ac:dyDescent="0.2">
      <c r="A193" s="124" t="str">
        <f>CONFIGURACAO!$C$4</f>
        <v>AREA 21</v>
      </c>
      <c r="B193" s="125">
        <v>191</v>
      </c>
      <c r="C193" s="249" t="s">
        <v>287</v>
      </c>
      <c r="D193" s="126">
        <f t="shared" si="58"/>
        <v>20</v>
      </c>
      <c r="E193" s="250" t="s">
        <v>528</v>
      </c>
      <c r="F193" s="250">
        <v>0</v>
      </c>
      <c r="G193" s="250">
        <v>0</v>
      </c>
      <c r="H193" s="250">
        <v>0</v>
      </c>
      <c r="I193" s="250">
        <v>1</v>
      </c>
      <c r="J193" s="87"/>
      <c r="K193" s="94"/>
      <c r="L193" s="94"/>
      <c r="M193" s="154">
        <f t="shared" si="59"/>
        <v>1</v>
      </c>
      <c r="N193">
        <v>1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s="139">
        <f t="shared" si="42"/>
        <v>1</v>
      </c>
      <c r="AD193" s="140">
        <f t="shared" si="43"/>
        <v>2</v>
      </c>
      <c r="AE193" s="141">
        <f t="shared" si="60"/>
        <v>0</v>
      </c>
      <c r="AF193" s="142">
        <f t="shared" si="61"/>
        <v>0</v>
      </c>
      <c r="AG193" s="278"/>
      <c r="AI193" s="37">
        <f>IFERROR(IF(M193&gt;0,(N193*CONFIGURACAO!$C$20)+(O193*CONFIGURACAO!$C$21)+(P193*CONFIGURACAO!$C$22)+(Q193*CONFIGURACAO!$C$23)+(R193*CONFIGURACAO!$C$24),""),"")</f>
        <v>200</v>
      </c>
      <c r="AJ193" s="38">
        <f>IF(S193=0,0,IF(CONFIGURACAO!$C$15="SIM",(IF(S193&gt;CONFIGURACAO!$C$16,CONFIGURACAO!$C$16*CONFIGURACAO!$C$25,S193*CONFIGURACAO!$C$25)),'PI AREA  P100'!S193*CONFIGURACAO!$C$25))</f>
        <v>0</v>
      </c>
      <c r="AK193" s="38">
        <f>IF(T193=0,0,IF(CONFIGURACAO!$C$17="SIM",(IF(T193&gt;CONFIGURACAO!$C$18,CONFIGURACAO!$C$18*CONFIGURACAO!$C$26,T193*CONFIGURACAO!$C$26)),'PI AREA  P100'!T193*CONFIGURACAO!$C$26))</f>
        <v>0</v>
      </c>
      <c r="AL193" s="38">
        <f>IFERROR(IF(M193&gt;0,(U193*CONFIGURACAO!$C$29)+(V193*CONFIGURACAO!$C$30),""),"")</f>
        <v>0</v>
      </c>
      <c r="AM193" s="38">
        <f>IF(W193=0,0,IF(CONFIGURACAO!$C$41="SIM",(IF(W193&gt;CONFIGURACAO!$C$41,CONFIGURACAO!$C$41*CONFIGURACAO!$C$31,W193*CONFIGURACAO!$C$31)),'PI AREA  P100'!W193*CONFIGURACAO!$C$31))</f>
        <v>0</v>
      </c>
      <c r="AN193" s="38">
        <f>IF(X193=0,0,IF(CONFIGURACAO!$C$39="SIM",(IF(X193&gt;CONFIGURACAO!$C$40,CONFIGURACAO!$C$40*CONFIGURACAO!$C$32,X193*CONFIGURACAO!$C$32)),'PI AREA  P100'!X193*CONFIGURACAO!$C$32))</f>
        <v>0</v>
      </c>
      <c r="AO193" s="38">
        <f>IFERROR(IF(M193&gt;0,(Y193*CONFIGURACAO!$C$33)+(Z193*CONFIGURACAO!$C$34)+(AA193*CONFIGURACAO!$C$35)+(AB193*CONFIGURACAO!$C$36),""),"")</f>
        <v>0</v>
      </c>
      <c r="AP193" s="38">
        <f>IF(AA193=0,0,IF(CONFIGURACAO!$C$46="SIM",(IF(AA193&gt;CONFIGURACAO!$C$47,CONFIGURACAO!$C$47*CONFIGURACAO!$C$35,AA193*CONFIGURACAO!$C$35)),'PI AREA  P100'!AA193*CONFIGURACAO!$C$35))</f>
        <v>0</v>
      </c>
      <c r="AQ193" s="38">
        <f>IF(AB193=0,0,IF(CONFIGURACAO!$C$44="SIM",(IF(AB193&gt;CONFIGURACAO!$C$45,CONFIGURACAO!$C$45*CONFIGURACAO!$C$36,AB193*CONFIGURACAO!$C$36)),'PI AREA  P100'!AB193*CONFIGURACAO!$C$36))</f>
        <v>0</v>
      </c>
      <c r="AR193" s="38">
        <f t="shared" si="62"/>
        <v>200</v>
      </c>
      <c r="AS193" s="68">
        <f>IF(AR193="","",$AR193-(($AS$2/CONFIGURACAO!$C$6)*$M193))</f>
        <v>125</v>
      </c>
      <c r="AT193" s="73">
        <f t="shared" si="44"/>
        <v>3</v>
      </c>
      <c r="AU193" s="75">
        <f>IF(AR193="","",$AR193-(($AU$2/CONFIGURACAO!$C$6)*$M193))</f>
        <v>75</v>
      </c>
      <c r="AV193" s="76">
        <f t="shared" si="45"/>
        <v>4</v>
      </c>
      <c r="AW193" s="74">
        <f>IF(AR193="","",$AR193-(($AW$2/CONFIGURACAO!$C$6)*$M193))</f>
        <v>25</v>
      </c>
      <c r="AX193" s="72">
        <f t="shared" si="46"/>
        <v>5</v>
      </c>
      <c r="AZ193" s="39">
        <f t="shared" si="47"/>
        <v>1.6892890626979636E-2</v>
      </c>
      <c r="BA193" s="146">
        <f t="shared" si="48"/>
        <v>3</v>
      </c>
      <c r="BB193" s="146">
        <f t="shared" si="49"/>
        <v>968</v>
      </c>
      <c r="BC193" s="32">
        <f t="shared" si="50"/>
        <v>953</v>
      </c>
      <c r="BD193" s="148"/>
      <c r="BE193" s="40">
        <f t="shared" si="51"/>
        <v>3.7257824143070044E-2</v>
      </c>
      <c r="BF193" s="40">
        <f t="shared" si="52"/>
        <v>0</v>
      </c>
      <c r="BG193" s="40">
        <f t="shared" si="53"/>
        <v>2.5693730729701953E-2</v>
      </c>
      <c r="BH193" s="40">
        <f t="shared" si="54"/>
        <v>4.042037186742118E-2</v>
      </c>
      <c r="BI193" s="40">
        <f t="shared" si="55"/>
        <v>0</v>
      </c>
      <c r="BJ193" s="40">
        <f t="shared" si="56"/>
        <v>0</v>
      </c>
      <c r="BK193" s="40">
        <f t="shared" si="57"/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 s="42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</row>
    <row r="194" spans="1:124" s="32" customFormat="1" x14ac:dyDescent="0.2">
      <c r="A194" s="124" t="str">
        <f>CONFIGURACAO!$C$4</f>
        <v>AREA 21</v>
      </c>
      <c r="B194" s="125">
        <v>192</v>
      </c>
      <c r="C194" s="249" t="s">
        <v>287</v>
      </c>
      <c r="D194" s="126">
        <f t="shared" si="58"/>
        <v>21</v>
      </c>
      <c r="E194" s="250" t="s">
        <v>529</v>
      </c>
      <c r="F194" s="250">
        <v>1</v>
      </c>
      <c r="G194" s="250">
        <v>1</v>
      </c>
      <c r="H194" s="250">
        <v>1</v>
      </c>
      <c r="I194" s="250">
        <v>1</v>
      </c>
      <c r="J194" s="87"/>
      <c r="K194" s="94"/>
      <c r="L194" s="94"/>
      <c r="M194" s="154">
        <f t="shared" si="59"/>
        <v>4</v>
      </c>
      <c r="N194">
        <v>5</v>
      </c>
      <c r="O194">
        <v>7</v>
      </c>
      <c r="P194">
        <v>11</v>
      </c>
      <c r="Q194">
        <v>2</v>
      </c>
      <c r="R194">
        <v>1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s="139">
        <f t="shared" si="42"/>
        <v>12</v>
      </c>
      <c r="AD194" s="140">
        <f t="shared" si="43"/>
        <v>23</v>
      </c>
      <c r="AE194" s="141">
        <f t="shared" si="60"/>
        <v>0</v>
      </c>
      <c r="AF194" s="142">
        <f t="shared" si="61"/>
        <v>0</v>
      </c>
      <c r="AG194" s="278"/>
      <c r="AI194" s="37">
        <f>IFERROR(IF(M194&gt;0,(N194*CONFIGURACAO!$C$20)+(O194*CONFIGURACAO!$C$21)+(P194*CONFIGURACAO!$C$22)+(Q194*CONFIGURACAO!$C$23)+(R194*CONFIGURACAO!$C$24),""),"")</f>
        <v>1820</v>
      </c>
      <c r="AJ194" s="38">
        <f>IF(S194=0,0,IF(CONFIGURACAO!$C$15="SIM",(IF(S194&gt;CONFIGURACAO!$C$16,CONFIGURACAO!$C$16*CONFIGURACAO!$C$25,S194*CONFIGURACAO!$C$25)),'PI AREA  P100'!S194*CONFIGURACAO!$C$25))</f>
        <v>0</v>
      </c>
      <c r="AK194" s="38">
        <f>IF(T194=0,0,IF(CONFIGURACAO!$C$17="SIM",(IF(T194&gt;CONFIGURACAO!$C$18,CONFIGURACAO!$C$18*CONFIGURACAO!$C$26,T194*CONFIGURACAO!$C$26)),'PI AREA  P100'!T194*CONFIGURACAO!$C$26))</f>
        <v>5</v>
      </c>
      <c r="AL194" s="38">
        <f>IFERROR(IF(M194&gt;0,(U194*CONFIGURACAO!$C$29)+(V194*CONFIGURACAO!$C$30),""),"")</f>
        <v>0</v>
      </c>
      <c r="AM194" s="38">
        <f>IF(W194=0,0,IF(CONFIGURACAO!$C$41="SIM",(IF(W194&gt;CONFIGURACAO!$C$41,CONFIGURACAO!$C$41*CONFIGURACAO!$C$31,W194*CONFIGURACAO!$C$31)),'PI AREA  P100'!W194*CONFIGURACAO!$C$31))</f>
        <v>0</v>
      </c>
      <c r="AN194" s="38">
        <f>IF(X194=0,0,IF(CONFIGURACAO!$C$39="SIM",(IF(X194&gt;CONFIGURACAO!$C$40,CONFIGURACAO!$C$40*CONFIGURACAO!$C$32,X194*CONFIGURACAO!$C$32)),'PI AREA  P100'!X194*CONFIGURACAO!$C$32))</f>
        <v>0</v>
      </c>
      <c r="AO194" s="38">
        <f>IFERROR(IF(M194&gt;0,(Y194*CONFIGURACAO!$C$33)+(Z194*CONFIGURACAO!$C$34)+(AA194*CONFIGURACAO!$C$35)+(AB194*CONFIGURACAO!$C$36),""),"")</f>
        <v>0</v>
      </c>
      <c r="AP194" s="38">
        <f>IF(AA194=0,0,IF(CONFIGURACAO!$C$46="SIM",(IF(AA194&gt;CONFIGURACAO!$C$47,CONFIGURACAO!$C$47*CONFIGURACAO!$C$35,AA194*CONFIGURACAO!$C$35)),'PI AREA  P100'!AA194*CONFIGURACAO!$C$35))</f>
        <v>0</v>
      </c>
      <c r="AQ194" s="38">
        <f>IF(AB194=0,0,IF(CONFIGURACAO!$C$44="SIM",(IF(AB194&gt;CONFIGURACAO!$C$45,CONFIGURACAO!$C$45*CONFIGURACAO!$C$36,AB194*CONFIGURACAO!$C$36)),'PI AREA  P100'!AB194*CONFIGURACAO!$C$36))</f>
        <v>0</v>
      </c>
      <c r="AR194" s="38">
        <f t="shared" si="62"/>
        <v>1825</v>
      </c>
      <c r="AS194" s="68">
        <f>IF(AR194="","",$AR194-(($AS$2/CONFIGURACAO!$C$6)*$M194))</f>
        <v>1525</v>
      </c>
      <c r="AT194" s="73">
        <f t="shared" si="44"/>
        <v>3</v>
      </c>
      <c r="AU194" s="75">
        <f>IF(AR194="","",$AR194-(($AU$2/CONFIGURACAO!$C$6)*$M194))</f>
        <v>1325</v>
      </c>
      <c r="AV194" s="76">
        <f t="shared" si="45"/>
        <v>4</v>
      </c>
      <c r="AW194" s="74">
        <f>IF(AR194="","",$AR194-(($AW$2/CONFIGURACAO!$C$6)*$M194))</f>
        <v>1125</v>
      </c>
      <c r="AX194" s="72">
        <f t="shared" si="46"/>
        <v>5</v>
      </c>
      <c r="AZ194" s="39">
        <f t="shared" si="47"/>
        <v>0.15414762697118917</v>
      </c>
      <c r="BA194" s="146">
        <f t="shared" si="48"/>
        <v>27</v>
      </c>
      <c r="BB194" s="146">
        <f t="shared" si="49"/>
        <v>229</v>
      </c>
      <c r="BC194" s="32">
        <f t="shared" si="50"/>
        <v>175</v>
      </c>
      <c r="BD194" s="148"/>
      <c r="BE194" s="40">
        <f t="shared" si="51"/>
        <v>0.18628912071535023</v>
      </c>
      <c r="BF194" s="40">
        <f t="shared" si="52"/>
        <v>0.27006172839506171</v>
      </c>
      <c r="BG194" s="40">
        <f t="shared" si="53"/>
        <v>0.28263103802672146</v>
      </c>
      <c r="BH194" s="40">
        <f t="shared" si="54"/>
        <v>8.084074373484236E-2</v>
      </c>
      <c r="BI194" s="40">
        <f t="shared" si="55"/>
        <v>0.10660980810234541</v>
      </c>
      <c r="BJ194" s="40">
        <f t="shared" si="56"/>
        <v>0</v>
      </c>
      <c r="BK194" s="40">
        <f t="shared" si="57"/>
        <v>0.16051364365971107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 s="42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</row>
    <row r="195" spans="1:124" s="32" customFormat="1" x14ac:dyDescent="0.2">
      <c r="A195" s="124" t="str">
        <f>CONFIGURACAO!$C$4</f>
        <v>AREA 21</v>
      </c>
      <c r="B195" s="125">
        <v>193</v>
      </c>
      <c r="C195" s="249" t="s">
        <v>287</v>
      </c>
      <c r="D195" s="126">
        <f t="shared" si="58"/>
        <v>22</v>
      </c>
      <c r="E195" s="250" t="s">
        <v>530</v>
      </c>
      <c r="F195" s="250">
        <v>0</v>
      </c>
      <c r="G195" s="250">
        <v>1</v>
      </c>
      <c r="H195" s="250">
        <v>1</v>
      </c>
      <c r="I195" s="250">
        <v>1</v>
      </c>
      <c r="J195" s="87"/>
      <c r="K195" s="94"/>
      <c r="L195" s="94"/>
      <c r="M195" s="154">
        <f t="shared" si="59"/>
        <v>3</v>
      </c>
      <c r="N195">
        <v>1</v>
      </c>
      <c r="O195">
        <v>1</v>
      </c>
      <c r="P195">
        <v>6</v>
      </c>
      <c r="Q195">
        <v>4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</v>
      </c>
      <c r="AC195" s="139">
        <f t="shared" ref="AC195:AC258" si="63">IFERROR((N195+O195),"")</f>
        <v>2</v>
      </c>
      <c r="AD195" s="140">
        <f t="shared" ref="AD195:AD258" si="64">IFERROR(AC195+P195,"")</f>
        <v>8</v>
      </c>
      <c r="AE195" s="141">
        <f t="shared" si="60"/>
        <v>0</v>
      </c>
      <c r="AF195" s="142">
        <f t="shared" si="61"/>
        <v>0</v>
      </c>
      <c r="AG195" s="278"/>
      <c r="AI195" s="37">
        <f>IFERROR(IF(M195&gt;0,(N195*CONFIGURACAO!$C$20)+(O195*CONFIGURACAO!$C$21)+(P195*CONFIGURACAO!$C$22)+(Q195*CONFIGURACAO!$C$23)+(R195*CONFIGURACAO!$C$24),""),"")</f>
        <v>700</v>
      </c>
      <c r="AJ195" s="38">
        <f>IF(S195=0,0,IF(CONFIGURACAO!$C$15="SIM",(IF(S195&gt;CONFIGURACAO!$C$16,CONFIGURACAO!$C$16*CONFIGURACAO!$C$25,S195*CONFIGURACAO!$C$25)),'PI AREA  P100'!S195*CONFIGURACAO!$C$25))</f>
        <v>0</v>
      </c>
      <c r="AK195" s="38">
        <f>IF(T195=0,0,IF(CONFIGURACAO!$C$17="SIM",(IF(T195&gt;CONFIGURACAO!$C$18,CONFIGURACAO!$C$18*CONFIGURACAO!$C$26,T195*CONFIGURACAO!$C$26)),'PI AREA  P100'!T195*CONFIGURACAO!$C$26))</f>
        <v>5</v>
      </c>
      <c r="AL195" s="38">
        <f>IFERROR(IF(M195&gt;0,(U195*CONFIGURACAO!$C$29)+(V195*CONFIGURACAO!$C$30),""),"")</f>
        <v>0</v>
      </c>
      <c r="AM195" s="38">
        <f>IF(W195=0,0,IF(CONFIGURACAO!$C$41="SIM",(IF(W195&gt;CONFIGURACAO!$C$41,CONFIGURACAO!$C$41*CONFIGURACAO!$C$31,W195*CONFIGURACAO!$C$31)),'PI AREA  P100'!W195*CONFIGURACAO!$C$31))</f>
        <v>0</v>
      </c>
      <c r="AN195" s="38">
        <f>IF(X195=0,0,IF(CONFIGURACAO!$C$39="SIM",(IF(X195&gt;CONFIGURACAO!$C$40,CONFIGURACAO!$C$40*CONFIGURACAO!$C$32,X195*CONFIGURACAO!$C$32)),'PI AREA  P100'!X195*CONFIGURACAO!$C$32))</f>
        <v>0</v>
      </c>
      <c r="AO195" s="38">
        <f>IFERROR(IF(M195&gt;0,(Y195*CONFIGURACAO!$C$33)+(Z195*CONFIGURACAO!$C$34)+(AA195*CONFIGURACAO!$C$35)+(AB195*CONFIGURACAO!$C$36),""),"")</f>
        <v>30</v>
      </c>
      <c r="AP195" s="38">
        <f>IF(AA195=0,0,IF(CONFIGURACAO!$C$46="SIM",(IF(AA195&gt;CONFIGURACAO!$C$47,CONFIGURACAO!$C$47*CONFIGURACAO!$C$35,AA195*CONFIGURACAO!$C$35)),'PI AREA  P100'!AA195*CONFIGURACAO!$C$35))</f>
        <v>0</v>
      </c>
      <c r="AQ195" s="38">
        <f>IF(AB195=0,0,IF(CONFIGURACAO!$C$44="SIM",(IF(AB195&gt;CONFIGURACAO!$C$45,CONFIGURACAO!$C$45*CONFIGURACAO!$C$36,AB195*CONFIGURACAO!$C$36)),'PI AREA  P100'!AB195*CONFIGURACAO!$C$36))</f>
        <v>20</v>
      </c>
      <c r="AR195" s="38">
        <f t="shared" si="62"/>
        <v>755</v>
      </c>
      <c r="AS195" s="68">
        <f>IF(AR195="","",$AR195-(($AS$2/CONFIGURACAO!$C$6)*$M195))</f>
        <v>530</v>
      </c>
      <c r="AT195" s="73">
        <f t="shared" ref="AT195:AT258" si="65">IF(M195="","",IF(AS195&gt;=0,3,"NAO"))</f>
        <v>3</v>
      </c>
      <c r="AU195" s="75">
        <f>IF(AR195="","",$AR195-(($AU$2/CONFIGURACAO!$C$6)*$M195))</f>
        <v>380</v>
      </c>
      <c r="AV195" s="76">
        <f t="shared" ref="AV195:AV258" si="66">IF(M195=""," ",IF(AU195&gt;=0,4,"NAO"))</f>
        <v>4</v>
      </c>
      <c r="AW195" s="74">
        <f>IF(AR195="","",$AR195-(($AW$2/CONFIGURACAO!$C$6)*$M195))</f>
        <v>230</v>
      </c>
      <c r="AX195" s="72">
        <f t="shared" ref="AX195:AX258" si="67">IF(M195="","",IF(AW195&gt;=0,5,"NAO"))</f>
        <v>5</v>
      </c>
      <c r="AZ195" s="39">
        <f t="shared" ref="AZ195:AZ258" si="68">IF(AR195="","",(AR195/(SUM($AR$3:$AR$1204))*100))</f>
        <v>6.377066211684812E-2</v>
      </c>
      <c r="BA195" s="146">
        <f t="shared" ref="BA195:BA258" si="69">IF(M195="","",SUM(N195:T195,U195:X195,Y195:AB195))</f>
        <v>16</v>
      </c>
      <c r="BB195" s="146">
        <f t="shared" ref="BB195:BB258" si="70">IF(M195="","",RANK(BA195,$BA$3:$BA$1204))</f>
        <v>488</v>
      </c>
      <c r="BC195" s="32">
        <f t="shared" ref="BC195:BC258" si="71">IF(M195="","",RANK(AR195,$AR$3:$AR$1204))</f>
        <v>576</v>
      </c>
      <c r="BD195" s="148"/>
      <c r="BE195" s="40">
        <f t="shared" ref="BE195:BE258" si="72">IF($M195="","",IF(N195="","",(N195/N$1212*100)))</f>
        <v>3.7257824143070044E-2</v>
      </c>
      <c r="BF195" s="40">
        <f t="shared" ref="BF195:BF258" si="73">IF($M195="","",IF(O195="","",(O195/O$1212*100)))</f>
        <v>3.8580246913580245E-2</v>
      </c>
      <c r="BG195" s="40">
        <f t="shared" ref="BG195:BG258" si="74">IF($M195="","",IF(P195="","",(P195/P$1212*100)))</f>
        <v>0.1541623843782117</v>
      </c>
      <c r="BH195" s="40">
        <f t="shared" ref="BH195:BH258" si="75">IF($M195="","",IF(Q195="","",(Q195/Q$1212*100)))</f>
        <v>0.16168148746968472</v>
      </c>
      <c r="BI195" s="40">
        <f t="shared" ref="BI195:BI258" si="76">IF($M195="","",IF(R195="","",(R195/R$1212*100)))</f>
        <v>0</v>
      </c>
      <c r="BJ195" s="40">
        <f t="shared" ref="BJ195:BJ258" si="77">IF($M195="","",IF(S195="","",(S195/S$1212*100)))</f>
        <v>0</v>
      </c>
      <c r="BK195" s="40">
        <f t="shared" ref="BK195:BK258" si="78">IF($M195="","",IF(T195="","",(T195/T$1212*100)))</f>
        <v>0.16051364365971107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3</v>
      </c>
      <c r="BT195" s="42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</row>
    <row r="196" spans="1:124" s="32" customFormat="1" x14ac:dyDescent="0.2">
      <c r="A196" s="124" t="str">
        <f>CONFIGURACAO!$C$4</f>
        <v>AREA 21</v>
      </c>
      <c r="B196" s="125">
        <v>194</v>
      </c>
      <c r="C196" s="249" t="s">
        <v>288</v>
      </c>
      <c r="D196" s="126">
        <f t="shared" ref="D196:D259" si="79">IF(C195=C196,D195+1,1)</f>
        <v>1</v>
      </c>
      <c r="E196" s="250" t="s">
        <v>531</v>
      </c>
      <c r="F196" s="250">
        <v>0</v>
      </c>
      <c r="G196" s="250">
        <v>0</v>
      </c>
      <c r="H196" s="250">
        <v>1</v>
      </c>
      <c r="I196" s="250">
        <v>1</v>
      </c>
      <c r="J196" s="87"/>
      <c r="K196" s="94"/>
      <c r="L196" s="94"/>
      <c r="M196" s="154">
        <f t="shared" ref="M196:M259" si="80">IF(SUM(F196:I196)&gt;0,SUM(F196:I196),"")</f>
        <v>2</v>
      </c>
      <c r="N196">
        <v>6</v>
      </c>
      <c r="O196">
        <v>2</v>
      </c>
      <c r="P196">
        <v>2</v>
      </c>
      <c r="Q196">
        <v>2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s="139">
        <f t="shared" si="63"/>
        <v>8</v>
      </c>
      <c r="AD196" s="140">
        <f t="shared" si="64"/>
        <v>10</v>
      </c>
      <c r="AE196" s="141">
        <f t="shared" ref="AE196:AE259" si="81">IFERROR((U196+V196),"")</f>
        <v>0</v>
      </c>
      <c r="AF196" s="142">
        <f t="shared" ref="AF196:AF259" si="82">IFERROR((Y196+Z196),"")</f>
        <v>0</v>
      </c>
      <c r="AG196" s="278"/>
      <c r="AI196" s="37">
        <f>IFERROR(IF(M196&gt;0,(N196*CONFIGURACAO!$C$20)+(O196*CONFIGURACAO!$C$21)+(P196*CONFIGURACAO!$C$22)+(Q196*CONFIGURACAO!$C$23)+(R196*CONFIGURACAO!$C$24),""),"")</f>
        <v>980</v>
      </c>
      <c r="AJ196" s="38">
        <f>IF(S196=0,0,IF(CONFIGURACAO!$C$15="SIM",(IF(S196&gt;CONFIGURACAO!$C$16,CONFIGURACAO!$C$16*CONFIGURACAO!$C$25,S196*CONFIGURACAO!$C$25)),'PI AREA  P100'!S196*CONFIGURACAO!$C$25))</f>
        <v>0</v>
      </c>
      <c r="AK196" s="38">
        <f>IF(T196=0,0,IF(CONFIGURACAO!$C$17="SIM",(IF(T196&gt;CONFIGURACAO!$C$18,CONFIGURACAO!$C$18*CONFIGURACAO!$C$26,T196*CONFIGURACAO!$C$26)),'PI AREA  P100'!T196*CONFIGURACAO!$C$26))</f>
        <v>0</v>
      </c>
      <c r="AL196" s="38">
        <f>IFERROR(IF(M196&gt;0,(U196*CONFIGURACAO!$C$29)+(V196*CONFIGURACAO!$C$30),""),"")</f>
        <v>0</v>
      </c>
      <c r="AM196" s="38">
        <f>IF(W196=0,0,IF(CONFIGURACAO!$C$41="SIM",(IF(W196&gt;CONFIGURACAO!$C$41,CONFIGURACAO!$C$41*CONFIGURACAO!$C$31,W196*CONFIGURACAO!$C$31)),'PI AREA  P100'!W196*CONFIGURACAO!$C$31))</f>
        <v>0</v>
      </c>
      <c r="AN196" s="38">
        <f>IF(X196=0,0,IF(CONFIGURACAO!$C$39="SIM",(IF(X196&gt;CONFIGURACAO!$C$40,CONFIGURACAO!$C$40*CONFIGURACAO!$C$32,X196*CONFIGURACAO!$C$32)),'PI AREA  P100'!X196*CONFIGURACAO!$C$32))</f>
        <v>0</v>
      </c>
      <c r="AO196" s="38">
        <f>IFERROR(IF(M196&gt;0,(Y196*CONFIGURACAO!$C$33)+(Z196*CONFIGURACAO!$C$34)+(AA196*CONFIGURACAO!$C$35)+(AB196*CONFIGURACAO!$C$36),""),"")</f>
        <v>0</v>
      </c>
      <c r="AP196" s="38">
        <f>IF(AA196=0,0,IF(CONFIGURACAO!$C$46="SIM",(IF(AA196&gt;CONFIGURACAO!$C$47,CONFIGURACAO!$C$47*CONFIGURACAO!$C$35,AA196*CONFIGURACAO!$C$35)),'PI AREA  P100'!AA196*CONFIGURACAO!$C$35))</f>
        <v>0</v>
      </c>
      <c r="AQ196" s="38">
        <f>IF(AB196=0,0,IF(CONFIGURACAO!$C$44="SIM",(IF(AB196&gt;CONFIGURACAO!$C$45,CONFIGURACAO!$C$45*CONFIGURACAO!$C$36,AB196*CONFIGURACAO!$C$36)),'PI AREA  P100'!AB196*CONFIGURACAO!$C$36))</f>
        <v>0</v>
      </c>
      <c r="AR196" s="38">
        <f t="shared" ref="AR196:AR259" si="83">IF(OR(M196=1,M196=2,M196=3,M196=4),SUM(AI196:AQ196),"")</f>
        <v>980</v>
      </c>
      <c r="AS196" s="68">
        <f>IF(AR196="","",$AR196-(($AS$2/CONFIGURACAO!$C$6)*$M196))</f>
        <v>830</v>
      </c>
      <c r="AT196" s="73">
        <f t="shared" si="65"/>
        <v>3</v>
      </c>
      <c r="AU196" s="75">
        <f>IF(AR196="","",$AR196-(($AU$2/CONFIGURACAO!$C$6)*$M196))</f>
        <v>730</v>
      </c>
      <c r="AV196" s="76">
        <f t="shared" si="66"/>
        <v>4</v>
      </c>
      <c r="AW196" s="74">
        <f>IF(AR196="","",$AR196-(($AW$2/CONFIGURACAO!$C$6)*$M196))</f>
        <v>630</v>
      </c>
      <c r="AX196" s="72">
        <f t="shared" si="67"/>
        <v>5</v>
      </c>
      <c r="AZ196" s="39">
        <f t="shared" si="68"/>
        <v>8.2775164072200216E-2</v>
      </c>
      <c r="BA196" s="146">
        <f t="shared" si="69"/>
        <v>13</v>
      </c>
      <c r="BB196" s="146">
        <f t="shared" si="70"/>
        <v>588</v>
      </c>
      <c r="BC196" s="32">
        <f t="shared" si="71"/>
        <v>441</v>
      </c>
      <c r="BD196" s="148"/>
      <c r="BE196" s="40">
        <f t="shared" si="72"/>
        <v>0.22354694485842028</v>
      </c>
      <c r="BF196" s="40">
        <f t="shared" si="73"/>
        <v>7.716049382716049E-2</v>
      </c>
      <c r="BG196" s="40">
        <f t="shared" si="74"/>
        <v>5.1387461459403906E-2</v>
      </c>
      <c r="BH196" s="40">
        <f t="shared" si="75"/>
        <v>8.084074373484236E-2</v>
      </c>
      <c r="BI196" s="40">
        <f t="shared" si="76"/>
        <v>0.10660980810234541</v>
      </c>
      <c r="BJ196" s="40">
        <f t="shared" si="77"/>
        <v>0</v>
      </c>
      <c r="BK196" s="40">
        <f t="shared" si="78"/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 s="42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</row>
    <row r="197" spans="1:124" s="32" customFormat="1" x14ac:dyDescent="0.2">
      <c r="A197" s="124" t="str">
        <f>CONFIGURACAO!$C$4</f>
        <v>AREA 21</v>
      </c>
      <c r="B197" s="125">
        <v>195</v>
      </c>
      <c r="C197" s="249" t="s">
        <v>288</v>
      </c>
      <c r="D197" s="126">
        <f t="shared" si="79"/>
        <v>2</v>
      </c>
      <c r="E197" s="250" t="s">
        <v>532</v>
      </c>
      <c r="F197" s="250">
        <v>0</v>
      </c>
      <c r="G197" s="250">
        <v>0</v>
      </c>
      <c r="H197" s="250">
        <v>1</v>
      </c>
      <c r="I197" s="250">
        <v>1</v>
      </c>
      <c r="J197" s="87"/>
      <c r="K197" s="94"/>
      <c r="L197" s="94"/>
      <c r="M197" s="154">
        <f t="shared" si="80"/>
        <v>2</v>
      </c>
      <c r="N197">
        <v>2</v>
      </c>
      <c r="O197">
        <v>2</v>
      </c>
      <c r="P197">
        <v>5</v>
      </c>
      <c r="Q197">
        <v>0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s="139">
        <f t="shared" si="63"/>
        <v>4</v>
      </c>
      <c r="AD197" s="140">
        <f t="shared" si="64"/>
        <v>9</v>
      </c>
      <c r="AE197" s="141">
        <f t="shared" si="81"/>
        <v>0</v>
      </c>
      <c r="AF197" s="142">
        <f t="shared" si="82"/>
        <v>0</v>
      </c>
      <c r="AG197" s="278"/>
      <c r="AI197" s="37">
        <f>IFERROR(IF(M197&gt;0,(N197*CONFIGURACAO!$C$20)+(O197*CONFIGURACAO!$C$21)+(P197*CONFIGURACAO!$C$22)+(Q197*CONFIGURACAO!$C$23)+(R197*CONFIGURACAO!$C$24),""),"")</f>
        <v>680</v>
      </c>
      <c r="AJ197" s="38">
        <f>IF(S197=0,0,IF(CONFIGURACAO!$C$15="SIM",(IF(S197&gt;CONFIGURACAO!$C$16,CONFIGURACAO!$C$16*CONFIGURACAO!$C$25,S197*CONFIGURACAO!$C$25)),'PI AREA  P100'!S197*CONFIGURACAO!$C$25))</f>
        <v>0</v>
      </c>
      <c r="AK197" s="38">
        <f>IF(T197=0,0,IF(CONFIGURACAO!$C$17="SIM",(IF(T197&gt;CONFIGURACAO!$C$18,CONFIGURACAO!$C$18*CONFIGURACAO!$C$26,T197*CONFIGURACAO!$C$26)),'PI AREA  P100'!T197*CONFIGURACAO!$C$26))</f>
        <v>5</v>
      </c>
      <c r="AL197" s="38">
        <f>IFERROR(IF(M197&gt;0,(U197*CONFIGURACAO!$C$29)+(V197*CONFIGURACAO!$C$30),""),"")</f>
        <v>0</v>
      </c>
      <c r="AM197" s="38">
        <f>IF(W197=0,0,IF(CONFIGURACAO!$C$41="SIM",(IF(W197&gt;CONFIGURACAO!$C$41,CONFIGURACAO!$C$41*CONFIGURACAO!$C$31,W197*CONFIGURACAO!$C$31)),'PI AREA  P100'!W197*CONFIGURACAO!$C$31))</f>
        <v>0</v>
      </c>
      <c r="AN197" s="38">
        <f>IF(X197=0,0,IF(CONFIGURACAO!$C$39="SIM",(IF(X197&gt;CONFIGURACAO!$C$40,CONFIGURACAO!$C$40*CONFIGURACAO!$C$32,X197*CONFIGURACAO!$C$32)),'PI AREA  P100'!X197*CONFIGURACAO!$C$32))</f>
        <v>0</v>
      </c>
      <c r="AO197" s="38">
        <f>IFERROR(IF(M197&gt;0,(Y197*CONFIGURACAO!$C$33)+(Z197*CONFIGURACAO!$C$34)+(AA197*CONFIGURACAO!$C$35)+(AB197*CONFIGURACAO!$C$36),""),"")</f>
        <v>0</v>
      </c>
      <c r="AP197" s="38">
        <f>IF(AA197=0,0,IF(CONFIGURACAO!$C$46="SIM",(IF(AA197&gt;CONFIGURACAO!$C$47,CONFIGURACAO!$C$47*CONFIGURACAO!$C$35,AA197*CONFIGURACAO!$C$35)),'PI AREA  P100'!AA197*CONFIGURACAO!$C$35))</f>
        <v>0</v>
      </c>
      <c r="AQ197" s="38">
        <f>IF(AB197=0,0,IF(CONFIGURACAO!$C$44="SIM",(IF(AB197&gt;CONFIGURACAO!$C$45,CONFIGURACAO!$C$45*CONFIGURACAO!$C$36,AB197*CONFIGURACAO!$C$36)),'PI AREA  P100'!AB197*CONFIGURACAO!$C$36))</f>
        <v>0</v>
      </c>
      <c r="AR197" s="38">
        <f t="shared" si="83"/>
        <v>685</v>
      </c>
      <c r="AS197" s="68">
        <f>IF(AR197="","",$AR197-(($AS$2/CONFIGURACAO!$C$6)*$M197))</f>
        <v>535</v>
      </c>
      <c r="AT197" s="73">
        <f t="shared" si="65"/>
        <v>3</v>
      </c>
      <c r="AU197" s="75">
        <f>IF(AR197="","",$AR197-(($AU$2/CONFIGURACAO!$C$6)*$M197))</f>
        <v>435</v>
      </c>
      <c r="AV197" s="76">
        <f t="shared" si="66"/>
        <v>4</v>
      </c>
      <c r="AW197" s="74">
        <f>IF(AR197="","",$AR197-(($AW$2/CONFIGURACAO!$C$6)*$M197))</f>
        <v>335</v>
      </c>
      <c r="AX197" s="72">
        <f t="shared" si="67"/>
        <v>5</v>
      </c>
      <c r="AZ197" s="39">
        <f t="shared" si="68"/>
        <v>5.7858150397405245E-2</v>
      </c>
      <c r="BA197" s="146">
        <f t="shared" si="69"/>
        <v>11</v>
      </c>
      <c r="BB197" s="146">
        <f t="shared" si="70"/>
        <v>663</v>
      </c>
      <c r="BC197" s="32">
        <f t="shared" si="71"/>
        <v>612</v>
      </c>
      <c r="BD197" s="148"/>
      <c r="BE197" s="40">
        <f t="shared" si="72"/>
        <v>7.4515648286140088E-2</v>
      </c>
      <c r="BF197" s="40">
        <f t="shared" si="73"/>
        <v>7.716049382716049E-2</v>
      </c>
      <c r="BG197" s="40">
        <f t="shared" si="74"/>
        <v>0.12846865364850976</v>
      </c>
      <c r="BH197" s="40">
        <f t="shared" si="75"/>
        <v>0</v>
      </c>
      <c r="BI197" s="40">
        <f t="shared" si="76"/>
        <v>0.10660980810234541</v>
      </c>
      <c r="BJ197" s="40">
        <f t="shared" si="77"/>
        <v>0</v>
      </c>
      <c r="BK197" s="40">
        <f t="shared" si="78"/>
        <v>0.16051364365971107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 s="42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</row>
    <row r="198" spans="1:124" s="32" customFormat="1" x14ac:dyDescent="0.2">
      <c r="A198" s="124" t="str">
        <f>CONFIGURACAO!$C$4</f>
        <v>AREA 21</v>
      </c>
      <c r="B198" s="125">
        <v>196</v>
      </c>
      <c r="C198" s="249" t="s">
        <v>288</v>
      </c>
      <c r="D198" s="126">
        <f t="shared" si="79"/>
        <v>3</v>
      </c>
      <c r="E198" s="250" t="s">
        <v>533</v>
      </c>
      <c r="F198" s="250">
        <v>0</v>
      </c>
      <c r="G198" s="250">
        <v>0</v>
      </c>
      <c r="H198" s="250">
        <v>1</v>
      </c>
      <c r="I198" s="250">
        <v>1</v>
      </c>
      <c r="J198" s="87"/>
      <c r="K198" s="94"/>
      <c r="L198" s="94"/>
      <c r="M198" s="154">
        <f t="shared" si="80"/>
        <v>2</v>
      </c>
      <c r="N198">
        <v>3</v>
      </c>
      <c r="O198">
        <v>0</v>
      </c>
      <c r="P198">
        <v>0</v>
      </c>
      <c r="Q198">
        <v>2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s="139">
        <f t="shared" si="63"/>
        <v>3</v>
      </c>
      <c r="AD198" s="140">
        <f t="shared" si="64"/>
        <v>3</v>
      </c>
      <c r="AE198" s="141">
        <f t="shared" si="81"/>
        <v>0</v>
      </c>
      <c r="AF198" s="142">
        <f t="shared" si="82"/>
        <v>0</v>
      </c>
      <c r="AG198" s="278"/>
      <c r="AI198" s="37">
        <f>IFERROR(IF(M198&gt;0,(N198*CONFIGURACAO!$C$20)+(O198*CONFIGURACAO!$C$21)+(P198*CONFIGURACAO!$C$22)+(Q198*CONFIGURACAO!$C$23)+(R198*CONFIGURACAO!$C$24),""),"")</f>
        <v>380</v>
      </c>
      <c r="AJ198" s="38">
        <f>IF(S198=0,0,IF(CONFIGURACAO!$C$15="SIM",(IF(S198&gt;CONFIGURACAO!$C$16,CONFIGURACAO!$C$16*CONFIGURACAO!$C$25,S198*CONFIGURACAO!$C$25)),'PI AREA  P100'!S198*CONFIGURACAO!$C$25))</f>
        <v>10</v>
      </c>
      <c r="AK198" s="38">
        <f>IF(T198=0,0,IF(CONFIGURACAO!$C$17="SIM",(IF(T198&gt;CONFIGURACAO!$C$18,CONFIGURACAO!$C$18*CONFIGURACAO!$C$26,T198*CONFIGURACAO!$C$26)),'PI AREA  P100'!T198*CONFIGURACAO!$C$26))</f>
        <v>0</v>
      </c>
      <c r="AL198" s="38">
        <f>IFERROR(IF(M198&gt;0,(U198*CONFIGURACAO!$C$29)+(V198*CONFIGURACAO!$C$30),""),"")</f>
        <v>0</v>
      </c>
      <c r="AM198" s="38">
        <f>IF(W198=0,0,IF(CONFIGURACAO!$C$41="SIM",(IF(W198&gt;CONFIGURACAO!$C$41,CONFIGURACAO!$C$41*CONFIGURACAO!$C$31,W198*CONFIGURACAO!$C$31)),'PI AREA  P100'!W198*CONFIGURACAO!$C$31))</f>
        <v>0</v>
      </c>
      <c r="AN198" s="38">
        <f>IF(X198=0,0,IF(CONFIGURACAO!$C$39="SIM",(IF(X198&gt;CONFIGURACAO!$C$40,CONFIGURACAO!$C$40*CONFIGURACAO!$C$32,X198*CONFIGURACAO!$C$32)),'PI AREA  P100'!X198*CONFIGURACAO!$C$32))</f>
        <v>0</v>
      </c>
      <c r="AO198" s="38">
        <f>IFERROR(IF(M198&gt;0,(Y198*CONFIGURACAO!$C$33)+(Z198*CONFIGURACAO!$C$34)+(AA198*CONFIGURACAO!$C$35)+(AB198*CONFIGURACAO!$C$36),""),"")</f>
        <v>0</v>
      </c>
      <c r="AP198" s="38">
        <f>IF(AA198=0,0,IF(CONFIGURACAO!$C$46="SIM",(IF(AA198&gt;CONFIGURACAO!$C$47,CONFIGURACAO!$C$47*CONFIGURACAO!$C$35,AA198*CONFIGURACAO!$C$35)),'PI AREA  P100'!AA198*CONFIGURACAO!$C$35))</f>
        <v>0</v>
      </c>
      <c r="AQ198" s="38">
        <f>IF(AB198=0,0,IF(CONFIGURACAO!$C$44="SIM",(IF(AB198&gt;CONFIGURACAO!$C$45,CONFIGURACAO!$C$45*CONFIGURACAO!$C$36,AB198*CONFIGURACAO!$C$36)),'PI AREA  P100'!AB198*CONFIGURACAO!$C$36))</f>
        <v>0</v>
      </c>
      <c r="AR198" s="38">
        <f t="shared" si="83"/>
        <v>390</v>
      </c>
      <c r="AS198" s="68">
        <f>IF(AR198="","",$AR198-(($AS$2/CONFIGURACAO!$C$6)*$M198))</f>
        <v>240</v>
      </c>
      <c r="AT198" s="73">
        <f t="shared" si="65"/>
        <v>3</v>
      </c>
      <c r="AU198" s="75">
        <f>IF(AR198="","",$AR198-(($AU$2/CONFIGURACAO!$C$6)*$M198))</f>
        <v>140</v>
      </c>
      <c r="AV198" s="76">
        <f t="shared" si="66"/>
        <v>4</v>
      </c>
      <c r="AW198" s="74">
        <f>IF(AR198="","",$AR198-(($AW$2/CONFIGURACAO!$C$6)*$M198))</f>
        <v>40</v>
      </c>
      <c r="AX198" s="72">
        <f t="shared" si="67"/>
        <v>5</v>
      </c>
      <c r="AZ198" s="39">
        <f t="shared" si="68"/>
        <v>3.2941136722610287E-2</v>
      </c>
      <c r="BA198" s="146">
        <f t="shared" si="69"/>
        <v>6</v>
      </c>
      <c r="BB198" s="146">
        <f t="shared" si="70"/>
        <v>836</v>
      </c>
      <c r="BC198" s="32">
        <f t="shared" si="71"/>
        <v>816</v>
      </c>
      <c r="BD198" s="148"/>
      <c r="BE198" s="40">
        <f t="shared" si="72"/>
        <v>0.11177347242921014</v>
      </c>
      <c r="BF198" s="40">
        <f t="shared" si="73"/>
        <v>0</v>
      </c>
      <c r="BG198" s="40">
        <f t="shared" si="74"/>
        <v>0</v>
      </c>
      <c r="BH198" s="40">
        <f t="shared" si="75"/>
        <v>8.084074373484236E-2</v>
      </c>
      <c r="BI198" s="40">
        <f t="shared" si="76"/>
        <v>0</v>
      </c>
      <c r="BJ198" s="40">
        <f t="shared" si="77"/>
        <v>9.2421441774491686E-2</v>
      </c>
      <c r="BK198" s="40">
        <f t="shared" si="78"/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 s="42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</row>
    <row r="199" spans="1:124" s="32" customFormat="1" x14ac:dyDescent="0.2">
      <c r="A199" s="124" t="str">
        <f>CONFIGURACAO!$C$4</f>
        <v>AREA 21</v>
      </c>
      <c r="B199" s="125">
        <v>197</v>
      </c>
      <c r="C199" s="249" t="s">
        <v>288</v>
      </c>
      <c r="D199" s="126">
        <f t="shared" si="79"/>
        <v>4</v>
      </c>
      <c r="E199" s="250" t="s">
        <v>534</v>
      </c>
      <c r="F199" s="250">
        <v>0</v>
      </c>
      <c r="G199" s="250">
        <v>0</v>
      </c>
      <c r="H199" s="250">
        <v>1</v>
      </c>
      <c r="I199" s="250">
        <v>1</v>
      </c>
      <c r="J199" s="87"/>
      <c r="K199" s="94"/>
      <c r="L199" s="94"/>
      <c r="M199" s="154">
        <f t="shared" si="80"/>
        <v>2</v>
      </c>
      <c r="N199">
        <v>8</v>
      </c>
      <c r="O199">
        <v>2</v>
      </c>
      <c r="P199">
        <v>1</v>
      </c>
      <c r="Q199">
        <v>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s="139">
        <f t="shared" si="63"/>
        <v>10</v>
      </c>
      <c r="AD199" s="140">
        <f t="shared" si="64"/>
        <v>11</v>
      </c>
      <c r="AE199" s="141">
        <f t="shared" si="81"/>
        <v>0</v>
      </c>
      <c r="AF199" s="142">
        <f t="shared" si="82"/>
        <v>0</v>
      </c>
      <c r="AG199" s="278"/>
      <c r="AI199" s="37">
        <f>IFERROR(IF(M199&gt;0,(N199*CONFIGURACAO!$C$20)+(O199*CONFIGURACAO!$C$21)+(P199*CONFIGURACAO!$C$22)+(Q199*CONFIGURACAO!$C$23)+(R199*CONFIGURACAO!$C$24),""),"")</f>
        <v>1100</v>
      </c>
      <c r="AJ199" s="38">
        <f>IF(S199=0,0,IF(CONFIGURACAO!$C$15="SIM",(IF(S199&gt;CONFIGURACAO!$C$16,CONFIGURACAO!$C$16*CONFIGURACAO!$C$25,S199*CONFIGURACAO!$C$25)),'PI AREA  P100'!S199*CONFIGURACAO!$C$25))</f>
        <v>0</v>
      </c>
      <c r="AK199" s="38">
        <f>IF(T199=0,0,IF(CONFIGURACAO!$C$17="SIM",(IF(T199&gt;CONFIGURACAO!$C$18,CONFIGURACAO!$C$18*CONFIGURACAO!$C$26,T199*CONFIGURACAO!$C$26)),'PI AREA  P100'!T199*CONFIGURACAO!$C$26))</f>
        <v>0</v>
      </c>
      <c r="AL199" s="38">
        <f>IFERROR(IF(M199&gt;0,(U199*CONFIGURACAO!$C$29)+(V199*CONFIGURACAO!$C$30),""),"")</f>
        <v>0</v>
      </c>
      <c r="AM199" s="38">
        <f>IF(W199=0,0,IF(CONFIGURACAO!$C$41="SIM",(IF(W199&gt;CONFIGURACAO!$C$41,CONFIGURACAO!$C$41*CONFIGURACAO!$C$31,W199*CONFIGURACAO!$C$31)),'PI AREA  P100'!W199*CONFIGURACAO!$C$31))</f>
        <v>0</v>
      </c>
      <c r="AN199" s="38">
        <f>IF(X199=0,0,IF(CONFIGURACAO!$C$39="SIM",(IF(X199&gt;CONFIGURACAO!$C$40,CONFIGURACAO!$C$40*CONFIGURACAO!$C$32,X199*CONFIGURACAO!$C$32)),'PI AREA  P100'!X199*CONFIGURACAO!$C$32))</f>
        <v>0</v>
      </c>
      <c r="AO199" s="38">
        <f>IFERROR(IF(M199&gt;0,(Y199*CONFIGURACAO!$C$33)+(Z199*CONFIGURACAO!$C$34)+(AA199*CONFIGURACAO!$C$35)+(AB199*CONFIGURACAO!$C$36),""),"")</f>
        <v>0</v>
      </c>
      <c r="AP199" s="38">
        <f>IF(AA199=0,0,IF(CONFIGURACAO!$C$46="SIM",(IF(AA199&gt;CONFIGURACAO!$C$47,CONFIGURACAO!$C$47*CONFIGURACAO!$C$35,AA199*CONFIGURACAO!$C$35)),'PI AREA  P100'!AA199*CONFIGURACAO!$C$35))</f>
        <v>0</v>
      </c>
      <c r="AQ199" s="38">
        <f>IF(AB199=0,0,IF(CONFIGURACAO!$C$44="SIM",(IF(AB199&gt;CONFIGURACAO!$C$45,CONFIGURACAO!$C$45*CONFIGURACAO!$C$36,AB199*CONFIGURACAO!$C$36)),'PI AREA  P100'!AB199*CONFIGURACAO!$C$36))</f>
        <v>0</v>
      </c>
      <c r="AR199" s="38">
        <f t="shared" si="83"/>
        <v>1100</v>
      </c>
      <c r="AS199" s="68">
        <f>IF(AR199="","",$AR199-(($AS$2/CONFIGURACAO!$C$6)*$M199))</f>
        <v>950</v>
      </c>
      <c r="AT199" s="73">
        <f t="shared" si="65"/>
        <v>3</v>
      </c>
      <c r="AU199" s="75">
        <f>IF(AR199="","",$AR199-(($AU$2/CONFIGURACAO!$C$6)*$M199))</f>
        <v>850</v>
      </c>
      <c r="AV199" s="76">
        <f t="shared" si="66"/>
        <v>4</v>
      </c>
      <c r="AW199" s="74">
        <f>IF(AR199="","",$AR199-(($AW$2/CONFIGURACAO!$C$6)*$M199))</f>
        <v>750</v>
      </c>
      <c r="AX199" s="72">
        <f t="shared" si="67"/>
        <v>5</v>
      </c>
      <c r="AZ199" s="39">
        <f t="shared" si="68"/>
        <v>9.2910898448387999E-2</v>
      </c>
      <c r="BA199" s="146">
        <f t="shared" si="69"/>
        <v>13</v>
      </c>
      <c r="BB199" s="146">
        <f t="shared" si="70"/>
        <v>588</v>
      </c>
      <c r="BC199" s="32">
        <f t="shared" si="71"/>
        <v>395</v>
      </c>
      <c r="BD199" s="148"/>
      <c r="BE199" s="40">
        <f t="shared" si="72"/>
        <v>0.29806259314456035</v>
      </c>
      <c r="BF199" s="40">
        <f t="shared" si="73"/>
        <v>7.716049382716049E-2</v>
      </c>
      <c r="BG199" s="40">
        <f t="shared" si="74"/>
        <v>2.5693730729701953E-2</v>
      </c>
      <c r="BH199" s="40">
        <f t="shared" si="75"/>
        <v>8.084074373484236E-2</v>
      </c>
      <c r="BI199" s="40">
        <f t="shared" si="76"/>
        <v>0</v>
      </c>
      <c r="BJ199" s="40">
        <f t="shared" si="77"/>
        <v>0</v>
      </c>
      <c r="BK199" s="40">
        <f t="shared" si="78"/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 s="42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</row>
    <row r="200" spans="1:124" s="32" customFormat="1" x14ac:dyDescent="0.2">
      <c r="A200" s="124" t="str">
        <f>CONFIGURACAO!$C$4</f>
        <v>AREA 21</v>
      </c>
      <c r="B200" s="125">
        <v>198</v>
      </c>
      <c r="C200" s="249" t="s">
        <v>288</v>
      </c>
      <c r="D200" s="126">
        <f t="shared" si="79"/>
        <v>5</v>
      </c>
      <c r="E200" s="250" t="s">
        <v>535</v>
      </c>
      <c r="F200" s="250">
        <v>0</v>
      </c>
      <c r="G200" s="250">
        <v>0</v>
      </c>
      <c r="H200" s="250">
        <v>1</v>
      </c>
      <c r="I200" s="250">
        <v>1</v>
      </c>
      <c r="J200" s="87"/>
      <c r="K200" s="94"/>
      <c r="L200" s="94"/>
      <c r="M200" s="154">
        <f t="shared" si="80"/>
        <v>2</v>
      </c>
      <c r="N200">
        <v>0</v>
      </c>
      <c r="O200">
        <v>0</v>
      </c>
      <c r="P200">
        <v>2</v>
      </c>
      <c r="Q200">
        <v>0</v>
      </c>
      <c r="R200">
        <v>1</v>
      </c>
      <c r="S200">
        <v>2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 s="139">
        <f t="shared" si="63"/>
        <v>0</v>
      </c>
      <c r="AD200" s="140">
        <f t="shared" si="64"/>
        <v>2</v>
      </c>
      <c r="AE200" s="141">
        <f t="shared" si="81"/>
        <v>0</v>
      </c>
      <c r="AF200" s="142">
        <f t="shared" si="82"/>
        <v>0</v>
      </c>
      <c r="AG200" s="278"/>
      <c r="AI200" s="37">
        <f>IFERROR(IF(M200&gt;0,(N200*CONFIGURACAO!$C$20)+(O200*CONFIGURACAO!$C$21)+(P200*CONFIGURACAO!$C$22)+(Q200*CONFIGURACAO!$C$23)+(R200*CONFIGURACAO!$C$24),""),"")</f>
        <v>140</v>
      </c>
      <c r="AJ200" s="38">
        <f>IF(S200=0,0,IF(CONFIGURACAO!$C$15="SIM",(IF(S200&gt;CONFIGURACAO!$C$16,CONFIGURACAO!$C$16*CONFIGURACAO!$C$25,S200*CONFIGURACAO!$C$25)),'PI AREA  P100'!S200*CONFIGURACAO!$C$25))</f>
        <v>20</v>
      </c>
      <c r="AK200" s="38">
        <f>IF(T200=0,0,IF(CONFIGURACAO!$C$17="SIM",(IF(T200&gt;CONFIGURACAO!$C$18,CONFIGURACAO!$C$18*CONFIGURACAO!$C$26,T200*CONFIGURACAO!$C$26)),'PI AREA  P100'!T200*CONFIGURACAO!$C$26))</f>
        <v>0</v>
      </c>
      <c r="AL200" s="38">
        <f>IFERROR(IF(M200&gt;0,(U200*CONFIGURACAO!$C$29)+(V200*CONFIGURACAO!$C$30),""),"")</f>
        <v>0</v>
      </c>
      <c r="AM200" s="38">
        <f>IF(W200=0,0,IF(CONFIGURACAO!$C$41="SIM",(IF(W200&gt;CONFIGURACAO!$C$41,CONFIGURACAO!$C$41*CONFIGURACAO!$C$31,W200*CONFIGURACAO!$C$31)),'PI AREA  P100'!W200*CONFIGURACAO!$C$31))</f>
        <v>0</v>
      </c>
      <c r="AN200" s="38">
        <f>IF(X200=0,0,IF(CONFIGURACAO!$C$39="SIM",(IF(X200&gt;CONFIGURACAO!$C$40,CONFIGURACAO!$C$40*CONFIGURACAO!$C$32,X200*CONFIGURACAO!$C$32)),'PI AREA  P100'!X200*CONFIGURACAO!$C$32))</f>
        <v>0</v>
      </c>
      <c r="AO200" s="38">
        <f>IFERROR(IF(M200&gt;0,(Y200*CONFIGURACAO!$C$33)+(Z200*CONFIGURACAO!$C$34)+(AA200*CONFIGURACAO!$C$35)+(AB200*CONFIGURACAO!$C$36),""),"")</f>
        <v>0</v>
      </c>
      <c r="AP200" s="38">
        <f>IF(AA200=0,0,IF(CONFIGURACAO!$C$46="SIM",(IF(AA200&gt;CONFIGURACAO!$C$47,CONFIGURACAO!$C$47*CONFIGURACAO!$C$35,AA200*CONFIGURACAO!$C$35)),'PI AREA  P100'!AA200*CONFIGURACAO!$C$35))</f>
        <v>0</v>
      </c>
      <c r="AQ200" s="38">
        <f>IF(AB200=0,0,IF(CONFIGURACAO!$C$44="SIM",(IF(AB200&gt;CONFIGURACAO!$C$45,CONFIGURACAO!$C$45*CONFIGURACAO!$C$36,AB200*CONFIGURACAO!$C$36)),'PI AREA  P100'!AB200*CONFIGURACAO!$C$36))</f>
        <v>0</v>
      </c>
      <c r="AR200" s="38">
        <f t="shared" si="83"/>
        <v>160</v>
      </c>
      <c r="AS200" s="68">
        <f>IF(AR200="","",$AR200-(($AS$2/CONFIGURACAO!$C$6)*$M200))</f>
        <v>10</v>
      </c>
      <c r="AT200" s="73">
        <f t="shared" si="65"/>
        <v>3</v>
      </c>
      <c r="AU200" s="75">
        <f>IF(AR200="","",$AR200-(($AU$2/CONFIGURACAO!$C$6)*$M200))</f>
        <v>-90</v>
      </c>
      <c r="AV200" s="76" t="str">
        <f t="shared" si="66"/>
        <v>NAO</v>
      </c>
      <c r="AW200" s="74">
        <f>IF(AR200="","",$AR200-(($AW$2/CONFIGURACAO!$C$6)*$M200))</f>
        <v>-190</v>
      </c>
      <c r="AX200" s="72" t="str">
        <f t="shared" si="67"/>
        <v>NAO</v>
      </c>
      <c r="AZ200" s="39">
        <f t="shared" si="68"/>
        <v>1.3514312501583709E-2</v>
      </c>
      <c r="BA200" s="146">
        <f t="shared" si="69"/>
        <v>5</v>
      </c>
      <c r="BB200" s="146">
        <f t="shared" si="70"/>
        <v>881</v>
      </c>
      <c r="BC200" s="32">
        <f t="shared" si="71"/>
        <v>999</v>
      </c>
      <c r="BD200" s="148"/>
      <c r="BE200" s="40">
        <f t="shared" si="72"/>
        <v>0</v>
      </c>
      <c r="BF200" s="40">
        <f t="shared" si="73"/>
        <v>0</v>
      </c>
      <c r="BG200" s="40">
        <f t="shared" si="74"/>
        <v>5.1387461459403906E-2</v>
      </c>
      <c r="BH200" s="40">
        <f t="shared" si="75"/>
        <v>0</v>
      </c>
      <c r="BI200" s="40">
        <f t="shared" si="76"/>
        <v>0.10660980810234541</v>
      </c>
      <c r="BJ200" s="40">
        <f t="shared" si="77"/>
        <v>0.18484288354898337</v>
      </c>
      <c r="BK200" s="40">
        <f t="shared" si="78"/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 s="42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</row>
    <row r="201" spans="1:124" s="32" customFormat="1" x14ac:dyDescent="0.2">
      <c r="A201" s="124" t="str">
        <f>CONFIGURACAO!$C$4</f>
        <v>AREA 21</v>
      </c>
      <c r="B201" s="125">
        <v>199</v>
      </c>
      <c r="C201" s="249" t="s">
        <v>288</v>
      </c>
      <c r="D201" s="126">
        <f t="shared" si="79"/>
        <v>6</v>
      </c>
      <c r="E201" s="250" t="s">
        <v>536</v>
      </c>
      <c r="F201" s="250">
        <v>0</v>
      </c>
      <c r="G201" s="250">
        <v>0</v>
      </c>
      <c r="H201" s="250">
        <v>1</v>
      </c>
      <c r="I201" s="250">
        <v>1</v>
      </c>
      <c r="J201" s="87"/>
      <c r="K201" s="94"/>
      <c r="L201" s="94"/>
      <c r="M201" s="154">
        <f t="shared" si="80"/>
        <v>2</v>
      </c>
      <c r="N201">
        <v>1</v>
      </c>
      <c r="O201">
        <v>1</v>
      </c>
      <c r="P201">
        <v>1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s="139">
        <f t="shared" si="63"/>
        <v>2</v>
      </c>
      <c r="AD201" s="140">
        <f t="shared" si="64"/>
        <v>3</v>
      </c>
      <c r="AE201" s="141">
        <f t="shared" si="81"/>
        <v>0</v>
      </c>
      <c r="AF201" s="142">
        <f t="shared" si="82"/>
        <v>0</v>
      </c>
      <c r="AG201" s="278"/>
      <c r="AI201" s="37">
        <f>IFERROR(IF(M201&gt;0,(N201*CONFIGURACAO!$C$20)+(O201*CONFIGURACAO!$C$21)+(P201*CONFIGURACAO!$C$22)+(Q201*CONFIGURACAO!$C$23)+(R201*CONFIGURACAO!$C$24),""),"")</f>
        <v>240</v>
      </c>
      <c r="AJ201" s="38">
        <f>IF(S201=0,0,IF(CONFIGURACAO!$C$15="SIM",(IF(S201&gt;CONFIGURACAO!$C$16,CONFIGURACAO!$C$16*CONFIGURACAO!$C$25,S201*CONFIGURACAO!$C$25)),'PI AREA  P100'!S201*CONFIGURACAO!$C$25))</f>
        <v>10</v>
      </c>
      <c r="AK201" s="38">
        <f>IF(T201=0,0,IF(CONFIGURACAO!$C$17="SIM",(IF(T201&gt;CONFIGURACAO!$C$18,CONFIGURACAO!$C$18*CONFIGURACAO!$C$26,T201*CONFIGURACAO!$C$26)),'PI AREA  P100'!T201*CONFIGURACAO!$C$26))</f>
        <v>0</v>
      </c>
      <c r="AL201" s="38">
        <f>IFERROR(IF(M201&gt;0,(U201*CONFIGURACAO!$C$29)+(V201*CONFIGURACAO!$C$30),""),"")</f>
        <v>0</v>
      </c>
      <c r="AM201" s="38">
        <f>IF(W201=0,0,IF(CONFIGURACAO!$C$41="SIM",(IF(W201&gt;CONFIGURACAO!$C$41,CONFIGURACAO!$C$41*CONFIGURACAO!$C$31,W201*CONFIGURACAO!$C$31)),'PI AREA  P100'!W201*CONFIGURACAO!$C$31))</f>
        <v>0</v>
      </c>
      <c r="AN201" s="38">
        <f>IF(X201=0,0,IF(CONFIGURACAO!$C$39="SIM",(IF(X201&gt;CONFIGURACAO!$C$40,CONFIGURACAO!$C$40*CONFIGURACAO!$C$32,X201*CONFIGURACAO!$C$32)),'PI AREA  P100'!X201*CONFIGURACAO!$C$32))</f>
        <v>0</v>
      </c>
      <c r="AO201" s="38">
        <f>IFERROR(IF(M201&gt;0,(Y201*CONFIGURACAO!$C$33)+(Z201*CONFIGURACAO!$C$34)+(AA201*CONFIGURACAO!$C$35)+(AB201*CONFIGURACAO!$C$36),""),"")</f>
        <v>0</v>
      </c>
      <c r="AP201" s="38">
        <f>IF(AA201=0,0,IF(CONFIGURACAO!$C$46="SIM",(IF(AA201&gt;CONFIGURACAO!$C$47,CONFIGURACAO!$C$47*CONFIGURACAO!$C$35,AA201*CONFIGURACAO!$C$35)),'PI AREA  P100'!AA201*CONFIGURACAO!$C$35))</f>
        <v>0</v>
      </c>
      <c r="AQ201" s="38">
        <f>IF(AB201=0,0,IF(CONFIGURACAO!$C$44="SIM",(IF(AB201&gt;CONFIGURACAO!$C$45,CONFIGURACAO!$C$45*CONFIGURACAO!$C$36,AB201*CONFIGURACAO!$C$36)),'PI AREA  P100'!AB201*CONFIGURACAO!$C$36))</f>
        <v>0</v>
      </c>
      <c r="AR201" s="38">
        <f t="shared" si="83"/>
        <v>250</v>
      </c>
      <c r="AS201" s="68">
        <f>IF(AR201="","",$AR201-(($AS$2/CONFIGURACAO!$C$6)*$M201))</f>
        <v>100</v>
      </c>
      <c r="AT201" s="73">
        <f t="shared" si="65"/>
        <v>3</v>
      </c>
      <c r="AU201" s="75">
        <f>IF(AR201="","",$AR201-(($AU$2/CONFIGURACAO!$C$6)*$M201))</f>
        <v>0</v>
      </c>
      <c r="AV201" s="76">
        <f t="shared" si="66"/>
        <v>4</v>
      </c>
      <c r="AW201" s="74">
        <f>IF(AR201="","",$AR201-(($AW$2/CONFIGURACAO!$C$6)*$M201))</f>
        <v>-100</v>
      </c>
      <c r="AX201" s="72" t="str">
        <f t="shared" si="67"/>
        <v>NAO</v>
      </c>
      <c r="AZ201" s="39">
        <f t="shared" si="68"/>
        <v>2.1116113283724546E-2</v>
      </c>
      <c r="BA201" s="146">
        <f t="shared" si="69"/>
        <v>4</v>
      </c>
      <c r="BB201" s="146">
        <f t="shared" si="70"/>
        <v>923</v>
      </c>
      <c r="BC201" s="32">
        <f t="shared" si="71"/>
        <v>917</v>
      </c>
      <c r="BD201" s="148"/>
      <c r="BE201" s="40">
        <f t="shared" si="72"/>
        <v>3.7257824143070044E-2</v>
      </c>
      <c r="BF201" s="40">
        <f t="shared" si="73"/>
        <v>3.8580246913580245E-2</v>
      </c>
      <c r="BG201" s="40">
        <f t="shared" si="74"/>
        <v>2.5693730729701953E-2</v>
      </c>
      <c r="BH201" s="40">
        <f t="shared" si="75"/>
        <v>0</v>
      </c>
      <c r="BI201" s="40">
        <f t="shared" si="76"/>
        <v>0</v>
      </c>
      <c r="BJ201" s="40">
        <f t="shared" si="77"/>
        <v>9.2421441774491686E-2</v>
      </c>
      <c r="BK201" s="40">
        <f t="shared" si="78"/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 s="42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</row>
    <row r="202" spans="1:124" s="32" customFormat="1" x14ac:dyDescent="0.2">
      <c r="A202" s="124" t="str">
        <f>CONFIGURACAO!$C$4</f>
        <v>AREA 21</v>
      </c>
      <c r="B202" s="125">
        <v>200</v>
      </c>
      <c r="C202" s="249" t="s">
        <v>288</v>
      </c>
      <c r="D202" s="126">
        <f t="shared" si="79"/>
        <v>7</v>
      </c>
      <c r="E202" s="250" t="s">
        <v>537</v>
      </c>
      <c r="F202" s="250">
        <v>0</v>
      </c>
      <c r="G202" s="250">
        <v>0</v>
      </c>
      <c r="H202" s="250">
        <v>0</v>
      </c>
      <c r="I202" s="250">
        <v>1</v>
      </c>
      <c r="J202" s="87"/>
      <c r="K202" s="94"/>
      <c r="L202" s="94"/>
      <c r="M202" s="154">
        <f t="shared" si="80"/>
        <v>1</v>
      </c>
      <c r="N202">
        <v>2</v>
      </c>
      <c r="O202">
        <v>2</v>
      </c>
      <c r="P202">
        <v>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s="139">
        <f t="shared" si="63"/>
        <v>4</v>
      </c>
      <c r="AD202" s="140">
        <f t="shared" si="64"/>
        <v>6</v>
      </c>
      <c r="AE202" s="141">
        <f t="shared" si="81"/>
        <v>0</v>
      </c>
      <c r="AF202" s="142">
        <f t="shared" si="82"/>
        <v>0</v>
      </c>
      <c r="AG202" s="278"/>
      <c r="AI202" s="37">
        <f>IFERROR(IF(M202&gt;0,(N202*CONFIGURACAO!$C$20)+(O202*CONFIGURACAO!$C$21)+(P202*CONFIGURACAO!$C$22)+(Q202*CONFIGURACAO!$C$23)+(R202*CONFIGURACAO!$C$24),""),"")</f>
        <v>480</v>
      </c>
      <c r="AJ202" s="38">
        <f>IF(S202=0,0,IF(CONFIGURACAO!$C$15="SIM",(IF(S202&gt;CONFIGURACAO!$C$16,CONFIGURACAO!$C$16*CONFIGURACAO!$C$25,S202*CONFIGURACAO!$C$25)),'PI AREA  P100'!S202*CONFIGURACAO!$C$25))</f>
        <v>0</v>
      </c>
      <c r="AK202" s="38">
        <f>IF(T202=0,0,IF(CONFIGURACAO!$C$17="SIM",(IF(T202&gt;CONFIGURACAO!$C$18,CONFIGURACAO!$C$18*CONFIGURACAO!$C$26,T202*CONFIGURACAO!$C$26)),'PI AREA  P100'!T202*CONFIGURACAO!$C$26))</f>
        <v>0</v>
      </c>
      <c r="AL202" s="38">
        <f>IFERROR(IF(M202&gt;0,(U202*CONFIGURACAO!$C$29)+(V202*CONFIGURACAO!$C$30),""),"")</f>
        <v>0</v>
      </c>
      <c r="AM202" s="38">
        <f>IF(W202=0,0,IF(CONFIGURACAO!$C$41="SIM",(IF(W202&gt;CONFIGURACAO!$C$41,CONFIGURACAO!$C$41*CONFIGURACAO!$C$31,W202*CONFIGURACAO!$C$31)),'PI AREA  P100'!W202*CONFIGURACAO!$C$31))</f>
        <v>0</v>
      </c>
      <c r="AN202" s="38">
        <f>IF(X202=0,0,IF(CONFIGURACAO!$C$39="SIM",(IF(X202&gt;CONFIGURACAO!$C$40,CONFIGURACAO!$C$40*CONFIGURACAO!$C$32,X202*CONFIGURACAO!$C$32)),'PI AREA  P100'!X202*CONFIGURACAO!$C$32))</f>
        <v>0</v>
      </c>
      <c r="AO202" s="38">
        <f>IFERROR(IF(M202&gt;0,(Y202*CONFIGURACAO!$C$33)+(Z202*CONFIGURACAO!$C$34)+(AA202*CONFIGURACAO!$C$35)+(AB202*CONFIGURACAO!$C$36),""),"")</f>
        <v>0</v>
      </c>
      <c r="AP202" s="38">
        <f>IF(AA202=0,0,IF(CONFIGURACAO!$C$46="SIM",(IF(AA202&gt;CONFIGURACAO!$C$47,CONFIGURACAO!$C$47*CONFIGURACAO!$C$35,AA202*CONFIGURACAO!$C$35)),'PI AREA  P100'!AA202*CONFIGURACAO!$C$35))</f>
        <v>0</v>
      </c>
      <c r="AQ202" s="38">
        <f>IF(AB202=0,0,IF(CONFIGURACAO!$C$44="SIM",(IF(AB202&gt;CONFIGURACAO!$C$45,CONFIGURACAO!$C$45*CONFIGURACAO!$C$36,AB202*CONFIGURACAO!$C$36)),'PI AREA  P100'!AB202*CONFIGURACAO!$C$36))</f>
        <v>0</v>
      </c>
      <c r="AR202" s="38">
        <f t="shared" si="83"/>
        <v>480</v>
      </c>
      <c r="AS202" s="68">
        <f>IF(AR202="","",$AR202-(($AS$2/CONFIGURACAO!$C$6)*$M202))</f>
        <v>405</v>
      </c>
      <c r="AT202" s="73">
        <f t="shared" si="65"/>
        <v>3</v>
      </c>
      <c r="AU202" s="75">
        <f>IF(AR202="","",$AR202-(($AU$2/CONFIGURACAO!$C$6)*$M202))</f>
        <v>355</v>
      </c>
      <c r="AV202" s="76">
        <f t="shared" si="66"/>
        <v>4</v>
      </c>
      <c r="AW202" s="74">
        <f>IF(AR202="","",$AR202-(($AW$2/CONFIGURACAO!$C$6)*$M202))</f>
        <v>305</v>
      </c>
      <c r="AX202" s="72">
        <f t="shared" si="67"/>
        <v>5</v>
      </c>
      <c r="AZ202" s="39">
        <f t="shared" si="68"/>
        <v>4.0542937504751124E-2</v>
      </c>
      <c r="BA202" s="146">
        <f t="shared" si="69"/>
        <v>6</v>
      </c>
      <c r="BB202" s="146">
        <f t="shared" si="70"/>
        <v>836</v>
      </c>
      <c r="BC202" s="32">
        <f t="shared" si="71"/>
        <v>758</v>
      </c>
      <c r="BD202" s="148"/>
      <c r="BE202" s="40">
        <f t="shared" si="72"/>
        <v>7.4515648286140088E-2</v>
      </c>
      <c r="BF202" s="40">
        <f t="shared" si="73"/>
        <v>7.716049382716049E-2</v>
      </c>
      <c r="BG202" s="40">
        <f t="shared" si="74"/>
        <v>5.1387461459403906E-2</v>
      </c>
      <c r="BH202" s="40">
        <f t="shared" si="75"/>
        <v>0</v>
      </c>
      <c r="BI202" s="40">
        <f t="shared" si="76"/>
        <v>0</v>
      </c>
      <c r="BJ202" s="40">
        <f t="shared" si="77"/>
        <v>0</v>
      </c>
      <c r="BK202" s="40">
        <f t="shared" si="78"/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 s="4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</row>
    <row r="203" spans="1:124" s="32" customFormat="1" x14ac:dyDescent="0.2">
      <c r="A203" s="124" t="str">
        <f>CONFIGURACAO!$C$4</f>
        <v>AREA 21</v>
      </c>
      <c r="B203" s="125">
        <v>201</v>
      </c>
      <c r="C203" s="249" t="s">
        <v>288</v>
      </c>
      <c r="D203" s="126">
        <f t="shared" si="79"/>
        <v>8</v>
      </c>
      <c r="E203" s="250" t="s">
        <v>538</v>
      </c>
      <c r="F203" s="250">
        <v>0</v>
      </c>
      <c r="G203" s="250">
        <v>0</v>
      </c>
      <c r="H203" s="250">
        <v>1</v>
      </c>
      <c r="I203" s="250">
        <v>1</v>
      </c>
      <c r="J203" s="87"/>
      <c r="K203" s="94"/>
      <c r="L203" s="94"/>
      <c r="M203" s="154">
        <f t="shared" si="80"/>
        <v>2</v>
      </c>
      <c r="N203">
        <v>0</v>
      </c>
      <c r="O203">
        <v>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s="139">
        <f t="shared" si="63"/>
        <v>2</v>
      </c>
      <c r="AD203" s="140">
        <f t="shared" si="64"/>
        <v>2</v>
      </c>
      <c r="AE203" s="141">
        <f t="shared" si="81"/>
        <v>0</v>
      </c>
      <c r="AF203" s="142">
        <f t="shared" si="82"/>
        <v>0</v>
      </c>
      <c r="AG203" s="278"/>
      <c r="AI203" s="37">
        <f>IFERROR(IF(M203&gt;0,(N203*CONFIGURACAO!$C$20)+(O203*CONFIGURACAO!$C$21)+(P203*CONFIGURACAO!$C$22)+(Q203*CONFIGURACAO!$C$23)+(R203*CONFIGURACAO!$C$24),""),"")</f>
        <v>160</v>
      </c>
      <c r="AJ203" s="38">
        <f>IF(S203=0,0,IF(CONFIGURACAO!$C$15="SIM",(IF(S203&gt;CONFIGURACAO!$C$16,CONFIGURACAO!$C$16*CONFIGURACAO!$C$25,S203*CONFIGURACAO!$C$25)),'PI AREA  P100'!S203*CONFIGURACAO!$C$25))</f>
        <v>0</v>
      </c>
      <c r="AK203" s="38">
        <f>IF(T203=0,0,IF(CONFIGURACAO!$C$17="SIM",(IF(T203&gt;CONFIGURACAO!$C$18,CONFIGURACAO!$C$18*CONFIGURACAO!$C$26,T203*CONFIGURACAO!$C$26)),'PI AREA  P100'!T203*CONFIGURACAO!$C$26))</f>
        <v>0</v>
      </c>
      <c r="AL203" s="38">
        <f>IFERROR(IF(M203&gt;0,(U203*CONFIGURACAO!$C$29)+(V203*CONFIGURACAO!$C$30),""),"")</f>
        <v>0</v>
      </c>
      <c r="AM203" s="38">
        <f>IF(W203=0,0,IF(CONFIGURACAO!$C$41="SIM",(IF(W203&gt;CONFIGURACAO!$C$41,CONFIGURACAO!$C$41*CONFIGURACAO!$C$31,W203*CONFIGURACAO!$C$31)),'PI AREA  P100'!W203*CONFIGURACAO!$C$31))</f>
        <v>0</v>
      </c>
      <c r="AN203" s="38">
        <f>IF(X203=0,0,IF(CONFIGURACAO!$C$39="SIM",(IF(X203&gt;CONFIGURACAO!$C$40,CONFIGURACAO!$C$40*CONFIGURACAO!$C$32,X203*CONFIGURACAO!$C$32)),'PI AREA  P100'!X203*CONFIGURACAO!$C$32))</f>
        <v>0</v>
      </c>
      <c r="AO203" s="38">
        <f>IFERROR(IF(M203&gt;0,(Y203*CONFIGURACAO!$C$33)+(Z203*CONFIGURACAO!$C$34)+(AA203*CONFIGURACAO!$C$35)+(AB203*CONFIGURACAO!$C$36),""),"")</f>
        <v>0</v>
      </c>
      <c r="AP203" s="38">
        <f>IF(AA203=0,0,IF(CONFIGURACAO!$C$46="SIM",(IF(AA203&gt;CONFIGURACAO!$C$47,CONFIGURACAO!$C$47*CONFIGURACAO!$C$35,AA203*CONFIGURACAO!$C$35)),'PI AREA  P100'!AA203*CONFIGURACAO!$C$35))</f>
        <v>0</v>
      </c>
      <c r="AQ203" s="38">
        <f>IF(AB203=0,0,IF(CONFIGURACAO!$C$44="SIM",(IF(AB203&gt;CONFIGURACAO!$C$45,CONFIGURACAO!$C$45*CONFIGURACAO!$C$36,AB203*CONFIGURACAO!$C$36)),'PI AREA  P100'!AB203*CONFIGURACAO!$C$36))</f>
        <v>0</v>
      </c>
      <c r="AR203" s="38">
        <f t="shared" si="83"/>
        <v>160</v>
      </c>
      <c r="AS203" s="68">
        <f>IF(AR203="","",$AR203-(($AS$2/CONFIGURACAO!$C$6)*$M203))</f>
        <v>10</v>
      </c>
      <c r="AT203" s="73">
        <f t="shared" si="65"/>
        <v>3</v>
      </c>
      <c r="AU203" s="75">
        <f>IF(AR203="","",$AR203-(($AU$2/CONFIGURACAO!$C$6)*$M203))</f>
        <v>-90</v>
      </c>
      <c r="AV203" s="76" t="str">
        <f t="shared" si="66"/>
        <v>NAO</v>
      </c>
      <c r="AW203" s="74">
        <f>IF(AR203="","",$AR203-(($AW$2/CONFIGURACAO!$C$6)*$M203))</f>
        <v>-190</v>
      </c>
      <c r="AX203" s="72" t="str">
        <f t="shared" si="67"/>
        <v>NAO</v>
      </c>
      <c r="AZ203" s="39">
        <f t="shared" si="68"/>
        <v>1.3514312501583709E-2</v>
      </c>
      <c r="BA203" s="146">
        <f t="shared" si="69"/>
        <v>2</v>
      </c>
      <c r="BB203" s="146">
        <f t="shared" si="70"/>
        <v>1033</v>
      </c>
      <c r="BC203" s="32">
        <f t="shared" si="71"/>
        <v>999</v>
      </c>
      <c r="BD203" s="148"/>
      <c r="BE203" s="40">
        <f t="shared" si="72"/>
        <v>0</v>
      </c>
      <c r="BF203" s="40">
        <f t="shared" si="73"/>
        <v>7.716049382716049E-2</v>
      </c>
      <c r="BG203" s="40">
        <f t="shared" si="74"/>
        <v>0</v>
      </c>
      <c r="BH203" s="40">
        <f t="shared" si="75"/>
        <v>0</v>
      </c>
      <c r="BI203" s="40">
        <f t="shared" si="76"/>
        <v>0</v>
      </c>
      <c r="BJ203" s="40">
        <f t="shared" si="77"/>
        <v>0</v>
      </c>
      <c r="BK203" s="40">
        <f t="shared" si="78"/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 s="42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</row>
    <row r="204" spans="1:124" s="32" customFormat="1" x14ac:dyDescent="0.2">
      <c r="A204" s="124" t="str">
        <f>CONFIGURACAO!$C$4</f>
        <v>AREA 21</v>
      </c>
      <c r="B204" s="125">
        <v>202</v>
      </c>
      <c r="C204" s="249" t="s">
        <v>288</v>
      </c>
      <c r="D204" s="126">
        <f t="shared" si="79"/>
        <v>9</v>
      </c>
      <c r="E204" s="250" t="s">
        <v>539</v>
      </c>
      <c r="F204" s="250">
        <v>0</v>
      </c>
      <c r="G204" s="250">
        <v>0</v>
      </c>
      <c r="H204" s="250">
        <v>1</v>
      </c>
      <c r="I204" s="250">
        <v>1</v>
      </c>
      <c r="J204" s="87"/>
      <c r="K204" s="94"/>
      <c r="L204" s="94"/>
      <c r="M204" s="154">
        <f t="shared" si="80"/>
        <v>2</v>
      </c>
      <c r="N204">
        <v>0</v>
      </c>
      <c r="O204">
        <v>2</v>
      </c>
      <c r="P204">
        <v>1</v>
      </c>
      <c r="Q204">
        <v>4</v>
      </c>
      <c r="R204">
        <v>0</v>
      </c>
      <c r="S204">
        <v>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 s="139">
        <f t="shared" si="63"/>
        <v>2</v>
      </c>
      <c r="AD204" s="140">
        <f t="shared" si="64"/>
        <v>3</v>
      </c>
      <c r="AE204" s="141">
        <f t="shared" si="81"/>
        <v>0</v>
      </c>
      <c r="AF204" s="142">
        <f t="shared" si="82"/>
        <v>0</v>
      </c>
      <c r="AG204" s="278"/>
      <c r="AI204" s="37">
        <f>IFERROR(IF(M204&gt;0,(N204*CONFIGURACAO!$C$20)+(O204*CONFIGURACAO!$C$21)+(P204*CONFIGURACAO!$C$22)+(Q204*CONFIGURACAO!$C$23)+(R204*CONFIGURACAO!$C$24),""),"")</f>
        <v>380</v>
      </c>
      <c r="AJ204" s="38">
        <f>IF(S204=0,0,IF(CONFIGURACAO!$C$15="SIM",(IF(S204&gt;CONFIGURACAO!$C$16,CONFIGURACAO!$C$16*CONFIGURACAO!$C$25,S204*CONFIGURACAO!$C$25)),'PI AREA  P100'!S204*CONFIGURACAO!$C$25))</f>
        <v>20</v>
      </c>
      <c r="AK204" s="38">
        <f>IF(T204=0,0,IF(CONFIGURACAO!$C$17="SIM",(IF(T204&gt;CONFIGURACAO!$C$18,CONFIGURACAO!$C$18*CONFIGURACAO!$C$26,T204*CONFIGURACAO!$C$26)),'PI AREA  P100'!T204*CONFIGURACAO!$C$26))</f>
        <v>0</v>
      </c>
      <c r="AL204" s="38">
        <f>IFERROR(IF(M204&gt;0,(U204*CONFIGURACAO!$C$29)+(V204*CONFIGURACAO!$C$30),""),"")</f>
        <v>0</v>
      </c>
      <c r="AM204" s="38">
        <f>IF(W204=0,0,IF(CONFIGURACAO!$C$41="SIM",(IF(W204&gt;CONFIGURACAO!$C$41,CONFIGURACAO!$C$41*CONFIGURACAO!$C$31,W204*CONFIGURACAO!$C$31)),'PI AREA  P100'!W204*CONFIGURACAO!$C$31))</f>
        <v>0</v>
      </c>
      <c r="AN204" s="38">
        <f>IF(X204=0,0,IF(CONFIGURACAO!$C$39="SIM",(IF(X204&gt;CONFIGURACAO!$C$40,CONFIGURACAO!$C$40*CONFIGURACAO!$C$32,X204*CONFIGURACAO!$C$32)),'PI AREA  P100'!X204*CONFIGURACAO!$C$32))</f>
        <v>0</v>
      </c>
      <c r="AO204" s="38">
        <f>IFERROR(IF(M204&gt;0,(Y204*CONFIGURACAO!$C$33)+(Z204*CONFIGURACAO!$C$34)+(AA204*CONFIGURACAO!$C$35)+(AB204*CONFIGURACAO!$C$36),""),"")</f>
        <v>0</v>
      </c>
      <c r="AP204" s="38">
        <f>IF(AA204=0,0,IF(CONFIGURACAO!$C$46="SIM",(IF(AA204&gt;CONFIGURACAO!$C$47,CONFIGURACAO!$C$47*CONFIGURACAO!$C$35,AA204*CONFIGURACAO!$C$35)),'PI AREA  P100'!AA204*CONFIGURACAO!$C$35))</f>
        <v>0</v>
      </c>
      <c r="AQ204" s="38">
        <f>IF(AB204=0,0,IF(CONFIGURACAO!$C$44="SIM",(IF(AB204&gt;CONFIGURACAO!$C$45,CONFIGURACAO!$C$45*CONFIGURACAO!$C$36,AB204*CONFIGURACAO!$C$36)),'PI AREA  P100'!AB204*CONFIGURACAO!$C$36))</f>
        <v>0</v>
      </c>
      <c r="AR204" s="38">
        <f t="shared" si="83"/>
        <v>400</v>
      </c>
      <c r="AS204" s="68">
        <f>IF(AR204="","",$AR204-(($AS$2/CONFIGURACAO!$C$6)*$M204))</f>
        <v>250</v>
      </c>
      <c r="AT204" s="73">
        <f t="shared" si="65"/>
        <v>3</v>
      </c>
      <c r="AU204" s="75">
        <f>IF(AR204="","",$AR204-(($AU$2/CONFIGURACAO!$C$6)*$M204))</f>
        <v>150</v>
      </c>
      <c r="AV204" s="76">
        <f t="shared" si="66"/>
        <v>4</v>
      </c>
      <c r="AW204" s="74">
        <f>IF(AR204="","",$AR204-(($AW$2/CONFIGURACAO!$C$6)*$M204))</f>
        <v>50</v>
      </c>
      <c r="AX204" s="72">
        <f t="shared" si="67"/>
        <v>5</v>
      </c>
      <c r="AZ204" s="39">
        <f t="shared" si="68"/>
        <v>3.3785781253959271E-2</v>
      </c>
      <c r="BA204" s="146">
        <f t="shared" si="69"/>
        <v>9</v>
      </c>
      <c r="BB204" s="146">
        <f t="shared" si="70"/>
        <v>734</v>
      </c>
      <c r="BC204" s="32">
        <f t="shared" si="71"/>
        <v>807</v>
      </c>
      <c r="BD204" s="148"/>
      <c r="BE204" s="40">
        <f t="shared" si="72"/>
        <v>0</v>
      </c>
      <c r="BF204" s="40">
        <f t="shared" si="73"/>
        <v>7.716049382716049E-2</v>
      </c>
      <c r="BG204" s="40">
        <f t="shared" si="74"/>
        <v>2.5693730729701953E-2</v>
      </c>
      <c r="BH204" s="40">
        <f t="shared" si="75"/>
        <v>0.16168148746968472</v>
      </c>
      <c r="BI204" s="40">
        <f t="shared" si="76"/>
        <v>0</v>
      </c>
      <c r="BJ204" s="40">
        <f t="shared" si="77"/>
        <v>0.18484288354898337</v>
      </c>
      <c r="BK204" s="40">
        <f t="shared" si="78"/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 s="42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</row>
    <row r="205" spans="1:124" s="32" customFormat="1" x14ac:dyDescent="0.2">
      <c r="A205" s="124" t="str">
        <f>CONFIGURACAO!$C$4</f>
        <v>AREA 21</v>
      </c>
      <c r="B205" s="125">
        <v>203</v>
      </c>
      <c r="C205" s="249" t="s">
        <v>288</v>
      </c>
      <c r="D205" s="126">
        <f t="shared" si="79"/>
        <v>10</v>
      </c>
      <c r="E205" s="250" t="s">
        <v>540</v>
      </c>
      <c r="F205" s="250">
        <v>0</v>
      </c>
      <c r="G205" s="250">
        <v>0</v>
      </c>
      <c r="H205" s="250">
        <v>1</v>
      </c>
      <c r="I205" s="250">
        <v>1</v>
      </c>
      <c r="J205" s="87"/>
      <c r="K205" s="94"/>
      <c r="L205" s="94"/>
      <c r="M205" s="154">
        <f t="shared" si="80"/>
        <v>2</v>
      </c>
      <c r="N205">
        <v>0</v>
      </c>
      <c r="O205">
        <v>0</v>
      </c>
      <c r="P205">
        <v>4</v>
      </c>
      <c r="Q205">
        <v>1</v>
      </c>
      <c r="R205">
        <v>1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s="139">
        <f t="shared" si="63"/>
        <v>0</v>
      </c>
      <c r="AD205" s="140">
        <f t="shared" si="64"/>
        <v>4</v>
      </c>
      <c r="AE205" s="141">
        <f t="shared" si="81"/>
        <v>0</v>
      </c>
      <c r="AF205" s="142">
        <f t="shared" si="82"/>
        <v>0</v>
      </c>
      <c r="AG205" s="278"/>
      <c r="AI205" s="37">
        <f>IFERROR(IF(M205&gt;0,(N205*CONFIGURACAO!$C$20)+(O205*CONFIGURACAO!$C$21)+(P205*CONFIGURACAO!$C$22)+(Q205*CONFIGURACAO!$C$23)+(R205*CONFIGURACAO!$C$24),""),"")</f>
        <v>300</v>
      </c>
      <c r="AJ205" s="38">
        <f>IF(S205=0,0,IF(CONFIGURACAO!$C$15="SIM",(IF(S205&gt;CONFIGURACAO!$C$16,CONFIGURACAO!$C$16*CONFIGURACAO!$C$25,S205*CONFIGURACAO!$C$25)),'PI AREA  P100'!S205*CONFIGURACAO!$C$25))</f>
        <v>0</v>
      </c>
      <c r="AK205" s="38">
        <f>IF(T205=0,0,IF(CONFIGURACAO!$C$17="SIM",(IF(T205&gt;CONFIGURACAO!$C$18,CONFIGURACAO!$C$18*CONFIGURACAO!$C$26,T205*CONFIGURACAO!$C$26)),'PI AREA  P100'!T205*CONFIGURACAO!$C$26))</f>
        <v>5</v>
      </c>
      <c r="AL205" s="38">
        <f>IFERROR(IF(M205&gt;0,(U205*CONFIGURACAO!$C$29)+(V205*CONFIGURACAO!$C$30),""),"")</f>
        <v>0</v>
      </c>
      <c r="AM205" s="38">
        <f>IF(W205=0,0,IF(CONFIGURACAO!$C$41="SIM",(IF(W205&gt;CONFIGURACAO!$C$41,CONFIGURACAO!$C$41*CONFIGURACAO!$C$31,W205*CONFIGURACAO!$C$31)),'PI AREA  P100'!W205*CONFIGURACAO!$C$31))</f>
        <v>0</v>
      </c>
      <c r="AN205" s="38">
        <f>IF(X205=0,0,IF(CONFIGURACAO!$C$39="SIM",(IF(X205&gt;CONFIGURACAO!$C$40,CONFIGURACAO!$C$40*CONFIGURACAO!$C$32,X205*CONFIGURACAO!$C$32)),'PI AREA  P100'!X205*CONFIGURACAO!$C$32))</f>
        <v>0</v>
      </c>
      <c r="AO205" s="38">
        <f>IFERROR(IF(M205&gt;0,(Y205*CONFIGURACAO!$C$33)+(Z205*CONFIGURACAO!$C$34)+(AA205*CONFIGURACAO!$C$35)+(AB205*CONFIGURACAO!$C$36),""),"")</f>
        <v>0</v>
      </c>
      <c r="AP205" s="38">
        <f>IF(AA205=0,0,IF(CONFIGURACAO!$C$46="SIM",(IF(AA205&gt;CONFIGURACAO!$C$47,CONFIGURACAO!$C$47*CONFIGURACAO!$C$35,AA205*CONFIGURACAO!$C$35)),'PI AREA  P100'!AA205*CONFIGURACAO!$C$35))</f>
        <v>0</v>
      </c>
      <c r="AQ205" s="38">
        <f>IF(AB205=0,0,IF(CONFIGURACAO!$C$44="SIM",(IF(AB205&gt;CONFIGURACAO!$C$45,CONFIGURACAO!$C$45*CONFIGURACAO!$C$36,AB205*CONFIGURACAO!$C$36)),'PI AREA  P100'!AB205*CONFIGURACAO!$C$36))</f>
        <v>0</v>
      </c>
      <c r="AR205" s="38">
        <f t="shared" si="83"/>
        <v>305</v>
      </c>
      <c r="AS205" s="68">
        <f>IF(AR205="","",$AR205-(($AS$2/CONFIGURACAO!$C$6)*$M205))</f>
        <v>155</v>
      </c>
      <c r="AT205" s="73">
        <f t="shared" si="65"/>
        <v>3</v>
      </c>
      <c r="AU205" s="75">
        <f>IF(AR205="","",$AR205-(($AU$2/CONFIGURACAO!$C$6)*$M205))</f>
        <v>55</v>
      </c>
      <c r="AV205" s="76">
        <f t="shared" si="66"/>
        <v>4</v>
      </c>
      <c r="AW205" s="74">
        <f>IF(AR205="","",$AR205-(($AW$2/CONFIGURACAO!$C$6)*$M205))</f>
        <v>-45</v>
      </c>
      <c r="AX205" s="72" t="str">
        <f t="shared" si="67"/>
        <v>NAO</v>
      </c>
      <c r="AZ205" s="39">
        <f t="shared" si="68"/>
        <v>2.5761658206143942E-2</v>
      </c>
      <c r="BA205" s="146">
        <f t="shared" si="69"/>
        <v>7</v>
      </c>
      <c r="BB205" s="146">
        <f t="shared" si="70"/>
        <v>798</v>
      </c>
      <c r="BC205" s="32">
        <f t="shared" si="71"/>
        <v>875</v>
      </c>
      <c r="BD205" s="148"/>
      <c r="BE205" s="40">
        <f t="shared" si="72"/>
        <v>0</v>
      </c>
      <c r="BF205" s="40">
        <f t="shared" si="73"/>
        <v>0</v>
      </c>
      <c r="BG205" s="40">
        <f t="shared" si="74"/>
        <v>0.10277492291880781</v>
      </c>
      <c r="BH205" s="40">
        <f t="shared" si="75"/>
        <v>4.042037186742118E-2</v>
      </c>
      <c r="BI205" s="40">
        <f t="shared" si="76"/>
        <v>0.10660980810234541</v>
      </c>
      <c r="BJ205" s="40">
        <f t="shared" si="77"/>
        <v>0</v>
      </c>
      <c r="BK205" s="40">
        <f t="shared" si="78"/>
        <v>0.16051364365971107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 s="42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</row>
    <row r="206" spans="1:124" s="32" customFormat="1" x14ac:dyDescent="0.2">
      <c r="A206" s="124" t="str">
        <f>CONFIGURACAO!$C$4</f>
        <v>AREA 21</v>
      </c>
      <c r="B206" s="125">
        <v>204</v>
      </c>
      <c r="C206" s="249" t="s">
        <v>288</v>
      </c>
      <c r="D206" s="126">
        <f t="shared" si="79"/>
        <v>11</v>
      </c>
      <c r="E206" s="250" t="s">
        <v>541</v>
      </c>
      <c r="F206" s="250">
        <v>0</v>
      </c>
      <c r="G206" s="250">
        <v>0</v>
      </c>
      <c r="H206" s="250">
        <v>1</v>
      </c>
      <c r="I206" s="250">
        <v>1</v>
      </c>
      <c r="J206" s="87"/>
      <c r="K206" s="94"/>
      <c r="L206" s="94"/>
      <c r="M206" s="154">
        <f t="shared" si="80"/>
        <v>2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s="139">
        <f t="shared" si="63"/>
        <v>1</v>
      </c>
      <c r="AD206" s="140">
        <f t="shared" si="64"/>
        <v>1</v>
      </c>
      <c r="AE206" s="141">
        <f t="shared" si="81"/>
        <v>0</v>
      </c>
      <c r="AF206" s="142">
        <f t="shared" si="82"/>
        <v>0</v>
      </c>
      <c r="AG206" s="278"/>
      <c r="AI206" s="37">
        <f>IFERROR(IF(M206&gt;0,(N206*CONFIGURACAO!$C$20)+(O206*CONFIGURACAO!$C$21)+(P206*CONFIGURACAO!$C$22)+(Q206*CONFIGURACAO!$C$23)+(R206*CONFIGURACAO!$C$24),""),"")</f>
        <v>100</v>
      </c>
      <c r="AJ206" s="38">
        <f>IF(S206=0,0,IF(CONFIGURACAO!$C$15="SIM",(IF(S206&gt;CONFIGURACAO!$C$16,CONFIGURACAO!$C$16*CONFIGURACAO!$C$25,S206*CONFIGURACAO!$C$25)),'PI AREA  P100'!S206*CONFIGURACAO!$C$25))</f>
        <v>0</v>
      </c>
      <c r="AK206" s="38">
        <f>IF(T206=0,0,IF(CONFIGURACAO!$C$17="SIM",(IF(T206&gt;CONFIGURACAO!$C$18,CONFIGURACAO!$C$18*CONFIGURACAO!$C$26,T206*CONFIGURACAO!$C$26)),'PI AREA  P100'!T206*CONFIGURACAO!$C$26))</f>
        <v>0</v>
      </c>
      <c r="AL206" s="38">
        <f>IFERROR(IF(M206&gt;0,(U206*CONFIGURACAO!$C$29)+(V206*CONFIGURACAO!$C$30),""),"")</f>
        <v>0</v>
      </c>
      <c r="AM206" s="38">
        <f>IF(W206=0,0,IF(CONFIGURACAO!$C$41="SIM",(IF(W206&gt;CONFIGURACAO!$C$41,CONFIGURACAO!$C$41*CONFIGURACAO!$C$31,W206*CONFIGURACAO!$C$31)),'PI AREA  P100'!W206*CONFIGURACAO!$C$31))</f>
        <v>0</v>
      </c>
      <c r="AN206" s="38">
        <f>IF(X206=0,0,IF(CONFIGURACAO!$C$39="SIM",(IF(X206&gt;CONFIGURACAO!$C$40,CONFIGURACAO!$C$40*CONFIGURACAO!$C$32,X206*CONFIGURACAO!$C$32)),'PI AREA  P100'!X206*CONFIGURACAO!$C$32))</f>
        <v>0</v>
      </c>
      <c r="AO206" s="38">
        <f>IFERROR(IF(M206&gt;0,(Y206*CONFIGURACAO!$C$33)+(Z206*CONFIGURACAO!$C$34)+(AA206*CONFIGURACAO!$C$35)+(AB206*CONFIGURACAO!$C$36),""),"")</f>
        <v>0</v>
      </c>
      <c r="AP206" s="38">
        <f>IF(AA206=0,0,IF(CONFIGURACAO!$C$46="SIM",(IF(AA206&gt;CONFIGURACAO!$C$47,CONFIGURACAO!$C$47*CONFIGURACAO!$C$35,AA206*CONFIGURACAO!$C$35)),'PI AREA  P100'!AA206*CONFIGURACAO!$C$35))</f>
        <v>0</v>
      </c>
      <c r="AQ206" s="38">
        <f>IF(AB206=0,0,IF(CONFIGURACAO!$C$44="SIM",(IF(AB206&gt;CONFIGURACAO!$C$45,CONFIGURACAO!$C$45*CONFIGURACAO!$C$36,AB206*CONFIGURACAO!$C$36)),'PI AREA  P100'!AB206*CONFIGURACAO!$C$36))</f>
        <v>0</v>
      </c>
      <c r="AR206" s="38">
        <f t="shared" si="83"/>
        <v>100</v>
      </c>
      <c r="AS206" s="68">
        <f>IF(AR206="","",$AR206-(($AS$2/CONFIGURACAO!$C$6)*$M206))</f>
        <v>-50</v>
      </c>
      <c r="AT206" s="73" t="str">
        <f t="shared" si="65"/>
        <v>NAO</v>
      </c>
      <c r="AU206" s="75">
        <f>IF(AR206="","",$AR206-(($AU$2/CONFIGURACAO!$C$6)*$M206))</f>
        <v>-150</v>
      </c>
      <c r="AV206" s="76" t="str">
        <f t="shared" si="66"/>
        <v>NAO</v>
      </c>
      <c r="AW206" s="74">
        <f>IF(AR206="","",$AR206-(($AW$2/CONFIGURACAO!$C$6)*$M206))</f>
        <v>-250</v>
      </c>
      <c r="AX206" s="72" t="str">
        <f t="shared" si="67"/>
        <v>NAO</v>
      </c>
      <c r="AZ206" s="39">
        <f t="shared" si="68"/>
        <v>8.4464453134898178E-3</v>
      </c>
      <c r="BA206" s="146">
        <f t="shared" si="69"/>
        <v>2</v>
      </c>
      <c r="BB206" s="146">
        <f t="shared" si="70"/>
        <v>1033</v>
      </c>
      <c r="BC206" s="32">
        <f t="shared" si="71"/>
        <v>1066</v>
      </c>
      <c r="BD206" s="148"/>
      <c r="BE206" s="40">
        <f t="shared" si="72"/>
        <v>0</v>
      </c>
      <c r="BF206" s="40">
        <f t="shared" si="73"/>
        <v>3.8580246913580245E-2</v>
      </c>
      <c r="BG206" s="40">
        <f t="shared" si="74"/>
        <v>0</v>
      </c>
      <c r="BH206" s="40">
        <f t="shared" si="75"/>
        <v>0</v>
      </c>
      <c r="BI206" s="40">
        <f t="shared" si="76"/>
        <v>0.10660980810234541</v>
      </c>
      <c r="BJ206" s="40">
        <f t="shared" si="77"/>
        <v>0</v>
      </c>
      <c r="BK206" s="40">
        <f t="shared" si="78"/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 s="42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</row>
    <row r="207" spans="1:124" s="32" customFormat="1" x14ac:dyDescent="0.2">
      <c r="A207" s="124" t="str">
        <f>CONFIGURACAO!$C$4</f>
        <v>AREA 21</v>
      </c>
      <c r="B207" s="125">
        <v>205</v>
      </c>
      <c r="C207" s="249" t="s">
        <v>288</v>
      </c>
      <c r="D207" s="126">
        <f t="shared" si="79"/>
        <v>12</v>
      </c>
      <c r="E207" s="250" t="s">
        <v>542</v>
      </c>
      <c r="F207" s="250">
        <v>0</v>
      </c>
      <c r="G207" s="250">
        <v>0</v>
      </c>
      <c r="H207" s="250">
        <v>1</v>
      </c>
      <c r="I207" s="250">
        <v>1</v>
      </c>
      <c r="J207" s="87"/>
      <c r="K207" s="94"/>
      <c r="L207" s="94"/>
      <c r="M207" s="154">
        <f t="shared" si="80"/>
        <v>2</v>
      </c>
      <c r="N207">
        <v>22</v>
      </c>
      <c r="O207">
        <v>6</v>
      </c>
      <c r="P207">
        <v>2</v>
      </c>
      <c r="Q207">
        <v>5</v>
      </c>
      <c r="R207">
        <v>3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2</v>
      </c>
      <c r="AB207">
        <v>0</v>
      </c>
      <c r="AC207" s="139">
        <f t="shared" si="63"/>
        <v>28</v>
      </c>
      <c r="AD207" s="140">
        <f t="shared" si="64"/>
        <v>30</v>
      </c>
      <c r="AE207" s="141">
        <f t="shared" si="81"/>
        <v>0</v>
      </c>
      <c r="AF207" s="142">
        <f t="shared" si="82"/>
        <v>0</v>
      </c>
      <c r="AG207" s="278"/>
      <c r="AI207" s="37">
        <f>IFERROR(IF(M207&gt;0,(N207*CONFIGURACAO!$C$20)+(O207*CONFIGURACAO!$C$21)+(P207*CONFIGURACAO!$C$22)+(Q207*CONFIGURACAO!$C$23)+(R207*CONFIGURACAO!$C$24),""),"")</f>
        <v>3060</v>
      </c>
      <c r="AJ207" s="38">
        <f>IF(S207=0,0,IF(CONFIGURACAO!$C$15="SIM",(IF(S207&gt;CONFIGURACAO!$C$16,CONFIGURACAO!$C$16*CONFIGURACAO!$C$25,S207*CONFIGURACAO!$C$25)),'PI AREA  P100'!S207*CONFIGURACAO!$C$25))</f>
        <v>10</v>
      </c>
      <c r="AK207" s="38">
        <f>IF(T207=0,0,IF(CONFIGURACAO!$C$17="SIM",(IF(T207&gt;CONFIGURACAO!$C$18,CONFIGURACAO!$C$18*CONFIGURACAO!$C$26,T207*CONFIGURACAO!$C$26)),'PI AREA  P100'!T207*CONFIGURACAO!$C$26))</f>
        <v>0</v>
      </c>
      <c r="AL207" s="38">
        <f>IFERROR(IF(M207&gt;0,(U207*CONFIGURACAO!$C$29)+(V207*CONFIGURACAO!$C$30),""),"")</f>
        <v>0</v>
      </c>
      <c r="AM207" s="38">
        <f>IF(W207=0,0,IF(CONFIGURACAO!$C$41="SIM",(IF(W207&gt;CONFIGURACAO!$C$41,CONFIGURACAO!$C$41*CONFIGURACAO!$C$31,W207*CONFIGURACAO!$C$31)),'PI AREA  P100'!W207*CONFIGURACAO!$C$31))</f>
        <v>0</v>
      </c>
      <c r="AN207" s="38">
        <f>IF(X207=0,0,IF(CONFIGURACAO!$C$39="SIM",(IF(X207&gt;CONFIGURACAO!$C$40,CONFIGURACAO!$C$40*CONFIGURACAO!$C$32,X207*CONFIGURACAO!$C$32)),'PI AREA  P100'!X207*CONFIGURACAO!$C$32))</f>
        <v>0</v>
      </c>
      <c r="AO207" s="38">
        <f>IFERROR(IF(M207&gt;0,(Y207*CONFIGURACAO!$C$33)+(Z207*CONFIGURACAO!$C$34)+(AA207*CONFIGURACAO!$C$35)+(AB207*CONFIGURACAO!$C$36),""),"")</f>
        <v>50</v>
      </c>
      <c r="AP207" s="38">
        <f>IF(AA207=0,0,IF(CONFIGURACAO!$C$46="SIM",(IF(AA207&gt;CONFIGURACAO!$C$47,CONFIGURACAO!$C$47*CONFIGURACAO!$C$35,AA207*CONFIGURACAO!$C$35)),'PI AREA  P100'!AA207*CONFIGURACAO!$C$35))</f>
        <v>50</v>
      </c>
      <c r="AQ207" s="38">
        <f>IF(AB207=0,0,IF(CONFIGURACAO!$C$44="SIM",(IF(AB207&gt;CONFIGURACAO!$C$45,CONFIGURACAO!$C$45*CONFIGURACAO!$C$36,AB207*CONFIGURACAO!$C$36)),'PI AREA  P100'!AB207*CONFIGURACAO!$C$36))</f>
        <v>0</v>
      </c>
      <c r="AR207" s="38">
        <f t="shared" si="83"/>
        <v>3170</v>
      </c>
      <c r="AS207" s="68">
        <f>IF(AR207="","",$AR207-(($AS$2/CONFIGURACAO!$C$6)*$M207))</f>
        <v>3020</v>
      </c>
      <c r="AT207" s="73">
        <f t="shared" si="65"/>
        <v>3</v>
      </c>
      <c r="AU207" s="75">
        <f>IF(AR207="","",$AR207-(($AU$2/CONFIGURACAO!$C$6)*$M207))</f>
        <v>2920</v>
      </c>
      <c r="AV207" s="76">
        <f t="shared" si="66"/>
        <v>4</v>
      </c>
      <c r="AW207" s="74">
        <f>IF(AR207="","",$AR207-(($AW$2/CONFIGURACAO!$C$6)*$M207))</f>
        <v>2820</v>
      </c>
      <c r="AX207" s="72">
        <f t="shared" si="67"/>
        <v>5</v>
      </c>
      <c r="AZ207" s="39">
        <f t="shared" si="68"/>
        <v>0.26775231643762726</v>
      </c>
      <c r="BA207" s="146">
        <f t="shared" si="69"/>
        <v>41</v>
      </c>
      <c r="BB207" s="146">
        <f t="shared" si="70"/>
        <v>91</v>
      </c>
      <c r="BC207" s="32">
        <f t="shared" si="71"/>
        <v>49</v>
      </c>
      <c r="BD207" s="148"/>
      <c r="BE207" s="40">
        <f t="shared" si="72"/>
        <v>0.81967213114754101</v>
      </c>
      <c r="BF207" s="40">
        <f t="shared" si="73"/>
        <v>0.23148148148148145</v>
      </c>
      <c r="BG207" s="40">
        <f t="shared" si="74"/>
        <v>5.1387461459403906E-2</v>
      </c>
      <c r="BH207" s="40">
        <f t="shared" si="75"/>
        <v>0.20210185933710592</v>
      </c>
      <c r="BI207" s="40">
        <f t="shared" si="76"/>
        <v>0.31982942430703626</v>
      </c>
      <c r="BJ207" s="40">
        <f t="shared" si="77"/>
        <v>9.2421441774491686E-2</v>
      </c>
      <c r="BK207" s="40">
        <f t="shared" si="78"/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2</v>
      </c>
      <c r="BS207">
        <v>0</v>
      </c>
      <c r="BT207" s="42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</row>
    <row r="208" spans="1:124" s="32" customFormat="1" x14ac:dyDescent="0.2">
      <c r="A208" s="124" t="str">
        <f>CONFIGURACAO!$C$4</f>
        <v>AREA 21</v>
      </c>
      <c r="B208" s="125">
        <v>206</v>
      </c>
      <c r="C208" s="249" t="s">
        <v>288</v>
      </c>
      <c r="D208" s="126">
        <f t="shared" si="79"/>
        <v>13</v>
      </c>
      <c r="E208" s="250" t="s">
        <v>543</v>
      </c>
      <c r="F208" s="250">
        <v>0</v>
      </c>
      <c r="G208" s="250">
        <v>0</v>
      </c>
      <c r="H208" s="250">
        <v>1</v>
      </c>
      <c r="I208" s="250">
        <v>1</v>
      </c>
      <c r="J208" s="87"/>
      <c r="K208" s="94"/>
      <c r="L208" s="94"/>
      <c r="M208" s="154">
        <f t="shared" si="80"/>
        <v>2</v>
      </c>
      <c r="N208">
        <v>0</v>
      </c>
      <c r="O208">
        <v>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 s="139">
        <f t="shared" si="63"/>
        <v>2</v>
      </c>
      <c r="AD208" s="140">
        <f t="shared" si="64"/>
        <v>2</v>
      </c>
      <c r="AE208" s="141">
        <f t="shared" si="81"/>
        <v>0</v>
      </c>
      <c r="AF208" s="142">
        <f t="shared" si="82"/>
        <v>0</v>
      </c>
      <c r="AG208" s="278"/>
      <c r="AI208" s="37">
        <f>IFERROR(IF(M208&gt;0,(N208*CONFIGURACAO!$C$20)+(O208*CONFIGURACAO!$C$21)+(P208*CONFIGURACAO!$C$22)+(Q208*CONFIGURACAO!$C$23)+(R208*CONFIGURACAO!$C$24),""),"")</f>
        <v>160</v>
      </c>
      <c r="AJ208" s="38">
        <f>IF(S208=0,0,IF(CONFIGURACAO!$C$15="SIM",(IF(S208&gt;CONFIGURACAO!$C$16,CONFIGURACAO!$C$16*CONFIGURACAO!$C$25,S208*CONFIGURACAO!$C$25)),'PI AREA  P100'!S208*CONFIGURACAO!$C$25))</f>
        <v>0</v>
      </c>
      <c r="AK208" s="38">
        <f>IF(T208=0,0,IF(CONFIGURACAO!$C$17="SIM",(IF(T208&gt;CONFIGURACAO!$C$18,CONFIGURACAO!$C$18*CONFIGURACAO!$C$26,T208*CONFIGURACAO!$C$26)),'PI AREA  P100'!T208*CONFIGURACAO!$C$26))</f>
        <v>0</v>
      </c>
      <c r="AL208" s="38">
        <f>IFERROR(IF(M208&gt;0,(U208*CONFIGURACAO!$C$29)+(V208*CONFIGURACAO!$C$30),""),"")</f>
        <v>0</v>
      </c>
      <c r="AM208" s="38">
        <f>IF(W208=0,0,IF(CONFIGURACAO!$C$41="SIM",(IF(W208&gt;CONFIGURACAO!$C$41,CONFIGURACAO!$C$41*CONFIGURACAO!$C$31,W208*CONFIGURACAO!$C$31)),'PI AREA  P100'!W208*CONFIGURACAO!$C$31))</f>
        <v>0</v>
      </c>
      <c r="AN208" s="38">
        <f>IF(X208=0,0,IF(CONFIGURACAO!$C$39="SIM",(IF(X208&gt;CONFIGURACAO!$C$40,CONFIGURACAO!$C$40*CONFIGURACAO!$C$32,X208*CONFIGURACAO!$C$32)),'PI AREA  P100'!X208*CONFIGURACAO!$C$32))</f>
        <v>0</v>
      </c>
      <c r="AO208" s="38">
        <f>IFERROR(IF(M208&gt;0,(Y208*CONFIGURACAO!$C$33)+(Z208*CONFIGURACAO!$C$34)+(AA208*CONFIGURACAO!$C$35)+(AB208*CONFIGURACAO!$C$36),""),"")</f>
        <v>0</v>
      </c>
      <c r="AP208" s="38">
        <f>IF(AA208=0,0,IF(CONFIGURACAO!$C$46="SIM",(IF(AA208&gt;CONFIGURACAO!$C$47,CONFIGURACAO!$C$47*CONFIGURACAO!$C$35,AA208*CONFIGURACAO!$C$35)),'PI AREA  P100'!AA208*CONFIGURACAO!$C$35))</f>
        <v>0</v>
      </c>
      <c r="AQ208" s="38">
        <f>IF(AB208=0,0,IF(CONFIGURACAO!$C$44="SIM",(IF(AB208&gt;CONFIGURACAO!$C$45,CONFIGURACAO!$C$45*CONFIGURACAO!$C$36,AB208*CONFIGURACAO!$C$36)),'PI AREA  P100'!AB208*CONFIGURACAO!$C$36))</f>
        <v>0</v>
      </c>
      <c r="AR208" s="38">
        <f t="shared" si="83"/>
        <v>160</v>
      </c>
      <c r="AS208" s="68">
        <f>IF(AR208="","",$AR208-(($AS$2/CONFIGURACAO!$C$6)*$M208))</f>
        <v>10</v>
      </c>
      <c r="AT208" s="73">
        <f t="shared" si="65"/>
        <v>3</v>
      </c>
      <c r="AU208" s="75">
        <f>IF(AR208="","",$AR208-(($AU$2/CONFIGURACAO!$C$6)*$M208))</f>
        <v>-90</v>
      </c>
      <c r="AV208" s="76" t="str">
        <f t="shared" si="66"/>
        <v>NAO</v>
      </c>
      <c r="AW208" s="74">
        <f>IF(AR208="","",$AR208-(($AW$2/CONFIGURACAO!$C$6)*$M208))</f>
        <v>-190</v>
      </c>
      <c r="AX208" s="72" t="str">
        <f t="shared" si="67"/>
        <v>NAO</v>
      </c>
      <c r="AZ208" s="39">
        <f t="shared" si="68"/>
        <v>1.3514312501583709E-2</v>
      </c>
      <c r="BA208" s="146">
        <f t="shared" si="69"/>
        <v>2</v>
      </c>
      <c r="BB208" s="146">
        <f t="shared" si="70"/>
        <v>1033</v>
      </c>
      <c r="BC208" s="32">
        <f t="shared" si="71"/>
        <v>999</v>
      </c>
      <c r="BD208" s="148"/>
      <c r="BE208" s="40">
        <f t="shared" si="72"/>
        <v>0</v>
      </c>
      <c r="BF208" s="40">
        <f t="shared" si="73"/>
        <v>7.716049382716049E-2</v>
      </c>
      <c r="BG208" s="40">
        <f t="shared" si="74"/>
        <v>0</v>
      </c>
      <c r="BH208" s="40">
        <f t="shared" si="75"/>
        <v>0</v>
      </c>
      <c r="BI208" s="40">
        <f t="shared" si="76"/>
        <v>0</v>
      </c>
      <c r="BJ208" s="40">
        <f t="shared" si="77"/>
        <v>0</v>
      </c>
      <c r="BK208" s="40">
        <f t="shared" si="78"/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 s="42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</row>
    <row r="209" spans="1:124" s="32" customFormat="1" x14ac:dyDescent="0.2">
      <c r="A209" s="124" t="str">
        <f>CONFIGURACAO!$C$4</f>
        <v>AREA 21</v>
      </c>
      <c r="B209" s="125">
        <v>207</v>
      </c>
      <c r="C209" s="249" t="s">
        <v>288</v>
      </c>
      <c r="D209" s="126">
        <f t="shared" si="79"/>
        <v>14</v>
      </c>
      <c r="E209" s="250" t="s">
        <v>544</v>
      </c>
      <c r="F209" s="250">
        <v>0</v>
      </c>
      <c r="G209" s="250">
        <v>0</v>
      </c>
      <c r="H209" s="250">
        <v>1</v>
      </c>
      <c r="I209" s="250">
        <v>1</v>
      </c>
      <c r="J209" s="87"/>
      <c r="K209" s="94"/>
      <c r="L209" s="94"/>
      <c r="M209" s="154">
        <f t="shared" si="80"/>
        <v>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s="139">
        <f t="shared" si="63"/>
        <v>0</v>
      </c>
      <c r="AD209" s="140">
        <f t="shared" si="64"/>
        <v>0</v>
      </c>
      <c r="AE209" s="141">
        <f t="shared" si="81"/>
        <v>0</v>
      </c>
      <c r="AF209" s="142">
        <f t="shared" si="82"/>
        <v>0</v>
      </c>
      <c r="AG209" s="278"/>
      <c r="AI209" s="37">
        <f>IFERROR(IF(M209&gt;0,(N209*CONFIGURACAO!$C$20)+(O209*CONFIGURACAO!$C$21)+(P209*CONFIGURACAO!$C$22)+(Q209*CONFIGURACAO!$C$23)+(R209*CONFIGURACAO!$C$24),""),"")</f>
        <v>0</v>
      </c>
      <c r="AJ209" s="38">
        <f>IF(S209=0,0,IF(CONFIGURACAO!$C$15="SIM",(IF(S209&gt;CONFIGURACAO!$C$16,CONFIGURACAO!$C$16*CONFIGURACAO!$C$25,S209*CONFIGURACAO!$C$25)),'PI AREA  P100'!S209*CONFIGURACAO!$C$25))</f>
        <v>10</v>
      </c>
      <c r="AK209" s="38">
        <f>IF(T209=0,0,IF(CONFIGURACAO!$C$17="SIM",(IF(T209&gt;CONFIGURACAO!$C$18,CONFIGURACAO!$C$18*CONFIGURACAO!$C$26,T209*CONFIGURACAO!$C$26)),'PI AREA  P100'!T209*CONFIGURACAO!$C$26))</f>
        <v>5</v>
      </c>
      <c r="AL209" s="38">
        <f>IFERROR(IF(M209&gt;0,(U209*CONFIGURACAO!$C$29)+(V209*CONFIGURACAO!$C$30),""),"")</f>
        <v>0</v>
      </c>
      <c r="AM209" s="38">
        <f>IF(W209=0,0,IF(CONFIGURACAO!$C$41="SIM",(IF(W209&gt;CONFIGURACAO!$C$41,CONFIGURACAO!$C$41*CONFIGURACAO!$C$31,W209*CONFIGURACAO!$C$31)),'PI AREA  P100'!W209*CONFIGURACAO!$C$31))</f>
        <v>0</v>
      </c>
      <c r="AN209" s="38">
        <f>IF(X209=0,0,IF(CONFIGURACAO!$C$39="SIM",(IF(X209&gt;CONFIGURACAO!$C$40,CONFIGURACAO!$C$40*CONFIGURACAO!$C$32,X209*CONFIGURACAO!$C$32)),'PI AREA  P100'!X209*CONFIGURACAO!$C$32))</f>
        <v>0</v>
      </c>
      <c r="AO209" s="38">
        <f>IFERROR(IF(M209&gt;0,(Y209*CONFIGURACAO!$C$33)+(Z209*CONFIGURACAO!$C$34)+(AA209*CONFIGURACAO!$C$35)+(AB209*CONFIGURACAO!$C$36),""),"")</f>
        <v>0</v>
      </c>
      <c r="AP209" s="38">
        <f>IF(AA209=0,0,IF(CONFIGURACAO!$C$46="SIM",(IF(AA209&gt;CONFIGURACAO!$C$47,CONFIGURACAO!$C$47*CONFIGURACAO!$C$35,AA209*CONFIGURACAO!$C$35)),'PI AREA  P100'!AA209*CONFIGURACAO!$C$35))</f>
        <v>0</v>
      </c>
      <c r="AQ209" s="38">
        <f>IF(AB209=0,0,IF(CONFIGURACAO!$C$44="SIM",(IF(AB209&gt;CONFIGURACAO!$C$45,CONFIGURACAO!$C$45*CONFIGURACAO!$C$36,AB209*CONFIGURACAO!$C$36)),'PI AREA  P100'!AB209*CONFIGURACAO!$C$36))</f>
        <v>0</v>
      </c>
      <c r="AR209" s="38">
        <f t="shared" si="83"/>
        <v>15</v>
      </c>
      <c r="AS209" s="68">
        <f>IF(AR209="","",$AR209-(($AS$2/CONFIGURACAO!$C$6)*$M209))</f>
        <v>-135</v>
      </c>
      <c r="AT209" s="73" t="str">
        <f t="shared" si="65"/>
        <v>NAO</v>
      </c>
      <c r="AU209" s="75">
        <f>IF(AR209="","",$AR209-(($AU$2/CONFIGURACAO!$C$6)*$M209))</f>
        <v>-235</v>
      </c>
      <c r="AV209" s="76" t="str">
        <f t="shared" si="66"/>
        <v>NAO</v>
      </c>
      <c r="AW209" s="74">
        <f>IF(AR209="","",$AR209-(($AW$2/CONFIGURACAO!$C$6)*$M209))</f>
        <v>-335</v>
      </c>
      <c r="AX209" s="72" t="str">
        <f t="shared" si="67"/>
        <v>NAO</v>
      </c>
      <c r="AZ209" s="39">
        <f t="shared" si="68"/>
        <v>1.2669667970234726E-3</v>
      </c>
      <c r="BA209" s="146">
        <f t="shared" si="69"/>
        <v>2</v>
      </c>
      <c r="BB209" s="146">
        <f t="shared" si="70"/>
        <v>1033</v>
      </c>
      <c r="BC209" s="32">
        <f t="shared" si="71"/>
        <v>1148</v>
      </c>
      <c r="BD209" s="148"/>
      <c r="BE209" s="40">
        <f t="shared" si="72"/>
        <v>0</v>
      </c>
      <c r="BF209" s="40">
        <f t="shared" si="73"/>
        <v>0</v>
      </c>
      <c r="BG209" s="40">
        <f t="shared" si="74"/>
        <v>0</v>
      </c>
      <c r="BH209" s="40">
        <f t="shared" si="75"/>
        <v>0</v>
      </c>
      <c r="BI209" s="40">
        <f t="shared" si="76"/>
        <v>0</v>
      </c>
      <c r="BJ209" s="40">
        <f t="shared" si="77"/>
        <v>9.2421441774491686E-2</v>
      </c>
      <c r="BK209" s="40">
        <f t="shared" si="78"/>
        <v>0.16051364365971107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 s="42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</row>
    <row r="210" spans="1:124" s="32" customFormat="1" x14ac:dyDescent="0.2">
      <c r="A210" s="124" t="str">
        <f>CONFIGURACAO!$C$4</f>
        <v>AREA 21</v>
      </c>
      <c r="B210" s="125">
        <v>208</v>
      </c>
      <c r="C210" s="249" t="s">
        <v>288</v>
      </c>
      <c r="D210" s="126">
        <f t="shared" si="79"/>
        <v>15</v>
      </c>
      <c r="E210" s="250" t="s">
        <v>545</v>
      </c>
      <c r="F210" s="250">
        <v>0</v>
      </c>
      <c r="G210" s="250">
        <v>0</v>
      </c>
      <c r="H210" s="250">
        <v>1</v>
      </c>
      <c r="I210" s="250">
        <v>1</v>
      </c>
      <c r="J210" s="87"/>
      <c r="K210" s="94"/>
      <c r="L210" s="94"/>
      <c r="M210" s="154">
        <f t="shared" si="80"/>
        <v>2</v>
      </c>
      <c r="N210">
        <v>0</v>
      </c>
      <c r="O210">
        <v>0</v>
      </c>
      <c r="P210">
        <v>0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s="139">
        <f t="shared" si="63"/>
        <v>0</v>
      </c>
      <c r="AD210" s="140">
        <f t="shared" si="64"/>
        <v>0</v>
      </c>
      <c r="AE210" s="141">
        <f t="shared" si="81"/>
        <v>0</v>
      </c>
      <c r="AF210" s="142">
        <f t="shared" si="82"/>
        <v>0</v>
      </c>
      <c r="AG210" s="278"/>
      <c r="AI210" s="37">
        <f>IFERROR(IF(M210&gt;0,(N210*CONFIGURACAO!$C$20)+(O210*CONFIGURACAO!$C$21)+(P210*CONFIGURACAO!$C$22)+(Q210*CONFIGURACAO!$C$23)+(R210*CONFIGURACAO!$C$24),""),"")</f>
        <v>60</v>
      </c>
      <c r="AJ210" s="38">
        <f>IF(S210=0,0,IF(CONFIGURACAO!$C$15="SIM",(IF(S210&gt;CONFIGURACAO!$C$16,CONFIGURACAO!$C$16*CONFIGURACAO!$C$25,S210*CONFIGURACAO!$C$25)),'PI AREA  P100'!S210*CONFIGURACAO!$C$25))</f>
        <v>0</v>
      </c>
      <c r="AK210" s="38">
        <f>IF(T210=0,0,IF(CONFIGURACAO!$C$17="SIM",(IF(T210&gt;CONFIGURACAO!$C$18,CONFIGURACAO!$C$18*CONFIGURACAO!$C$26,T210*CONFIGURACAO!$C$26)),'PI AREA  P100'!T210*CONFIGURACAO!$C$26))</f>
        <v>0</v>
      </c>
      <c r="AL210" s="38">
        <f>IFERROR(IF(M210&gt;0,(U210*CONFIGURACAO!$C$29)+(V210*CONFIGURACAO!$C$30),""),"")</f>
        <v>0</v>
      </c>
      <c r="AM210" s="38">
        <f>IF(W210=0,0,IF(CONFIGURACAO!$C$41="SIM",(IF(W210&gt;CONFIGURACAO!$C$41,CONFIGURACAO!$C$41*CONFIGURACAO!$C$31,W210*CONFIGURACAO!$C$31)),'PI AREA  P100'!W210*CONFIGURACAO!$C$31))</f>
        <v>0</v>
      </c>
      <c r="AN210" s="38">
        <f>IF(X210=0,0,IF(CONFIGURACAO!$C$39="SIM",(IF(X210&gt;CONFIGURACAO!$C$40,CONFIGURACAO!$C$40*CONFIGURACAO!$C$32,X210*CONFIGURACAO!$C$32)),'PI AREA  P100'!X210*CONFIGURACAO!$C$32))</f>
        <v>0</v>
      </c>
      <c r="AO210" s="38">
        <f>IFERROR(IF(M210&gt;0,(Y210*CONFIGURACAO!$C$33)+(Z210*CONFIGURACAO!$C$34)+(AA210*CONFIGURACAO!$C$35)+(AB210*CONFIGURACAO!$C$36),""),"")</f>
        <v>0</v>
      </c>
      <c r="AP210" s="38">
        <f>IF(AA210=0,0,IF(CONFIGURACAO!$C$46="SIM",(IF(AA210&gt;CONFIGURACAO!$C$47,CONFIGURACAO!$C$47*CONFIGURACAO!$C$35,AA210*CONFIGURACAO!$C$35)),'PI AREA  P100'!AA210*CONFIGURACAO!$C$35))</f>
        <v>0</v>
      </c>
      <c r="AQ210" s="38">
        <f>IF(AB210=0,0,IF(CONFIGURACAO!$C$44="SIM",(IF(AB210&gt;CONFIGURACAO!$C$45,CONFIGURACAO!$C$45*CONFIGURACAO!$C$36,AB210*CONFIGURACAO!$C$36)),'PI AREA  P100'!AB210*CONFIGURACAO!$C$36))</f>
        <v>0</v>
      </c>
      <c r="AR210" s="38">
        <f t="shared" si="83"/>
        <v>60</v>
      </c>
      <c r="AS210" s="68">
        <f>IF(AR210="","",$AR210-(($AS$2/CONFIGURACAO!$C$6)*$M210))</f>
        <v>-90</v>
      </c>
      <c r="AT210" s="73" t="str">
        <f t="shared" si="65"/>
        <v>NAO</v>
      </c>
      <c r="AU210" s="75">
        <f>IF(AR210="","",$AR210-(($AU$2/CONFIGURACAO!$C$6)*$M210))</f>
        <v>-190</v>
      </c>
      <c r="AV210" s="76" t="str">
        <f t="shared" si="66"/>
        <v>NAO</v>
      </c>
      <c r="AW210" s="74">
        <f>IF(AR210="","",$AR210-(($AW$2/CONFIGURACAO!$C$6)*$M210))</f>
        <v>-290</v>
      </c>
      <c r="AX210" s="72" t="str">
        <f t="shared" si="67"/>
        <v>NAO</v>
      </c>
      <c r="AZ210" s="39">
        <f t="shared" si="68"/>
        <v>5.0678671880938905E-3</v>
      </c>
      <c r="BA210" s="146">
        <f t="shared" si="69"/>
        <v>2</v>
      </c>
      <c r="BB210" s="146">
        <f t="shared" si="70"/>
        <v>1033</v>
      </c>
      <c r="BC210" s="32">
        <f t="shared" si="71"/>
        <v>1106</v>
      </c>
      <c r="BD210" s="148"/>
      <c r="BE210" s="40">
        <f t="shared" si="72"/>
        <v>0</v>
      </c>
      <c r="BF210" s="40">
        <f t="shared" si="73"/>
        <v>0</v>
      </c>
      <c r="BG210" s="40">
        <f t="shared" si="74"/>
        <v>0</v>
      </c>
      <c r="BH210" s="40">
        <f t="shared" si="75"/>
        <v>4.042037186742118E-2</v>
      </c>
      <c r="BI210" s="40">
        <f t="shared" si="76"/>
        <v>0.10660980810234541</v>
      </c>
      <c r="BJ210" s="40">
        <f t="shared" si="77"/>
        <v>0</v>
      </c>
      <c r="BK210" s="40">
        <f t="shared" si="78"/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 s="42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</row>
    <row r="211" spans="1:124" s="32" customFormat="1" x14ac:dyDescent="0.2">
      <c r="A211" s="124" t="str">
        <f>CONFIGURACAO!$C$4</f>
        <v>AREA 21</v>
      </c>
      <c r="B211" s="125">
        <v>209</v>
      </c>
      <c r="C211" s="249" t="s">
        <v>288</v>
      </c>
      <c r="D211" s="126">
        <f t="shared" si="79"/>
        <v>16</v>
      </c>
      <c r="E211" s="250" t="s">
        <v>546</v>
      </c>
      <c r="F211" s="250">
        <v>0</v>
      </c>
      <c r="G211" s="250">
        <v>0</v>
      </c>
      <c r="H211" s="250">
        <v>1</v>
      </c>
      <c r="I211" s="250">
        <v>1</v>
      </c>
      <c r="J211" s="87"/>
      <c r="K211" s="94"/>
      <c r="L211" s="94"/>
      <c r="M211" s="154">
        <f t="shared" si="80"/>
        <v>2</v>
      </c>
      <c r="N211">
        <v>1</v>
      </c>
      <c r="O211">
        <v>4</v>
      </c>
      <c r="P211">
        <v>2</v>
      </c>
      <c r="Q211">
        <v>2</v>
      </c>
      <c r="R211">
        <v>0</v>
      </c>
      <c r="S211">
        <v>1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 s="139">
        <f t="shared" si="63"/>
        <v>5</v>
      </c>
      <c r="AD211" s="140">
        <f t="shared" si="64"/>
        <v>7</v>
      </c>
      <c r="AE211" s="141">
        <f t="shared" si="81"/>
        <v>0</v>
      </c>
      <c r="AF211" s="142">
        <f t="shared" si="82"/>
        <v>0</v>
      </c>
      <c r="AG211" s="278"/>
      <c r="AI211" s="37">
        <f>IFERROR(IF(M211&gt;0,(N211*CONFIGURACAO!$C$20)+(O211*CONFIGURACAO!$C$21)+(P211*CONFIGURACAO!$C$22)+(Q211*CONFIGURACAO!$C$23)+(R211*CONFIGURACAO!$C$24),""),"")</f>
        <v>620</v>
      </c>
      <c r="AJ211" s="38">
        <f>IF(S211=0,0,IF(CONFIGURACAO!$C$15="SIM",(IF(S211&gt;CONFIGURACAO!$C$16,CONFIGURACAO!$C$16*CONFIGURACAO!$C$25,S211*CONFIGURACAO!$C$25)),'PI AREA  P100'!S211*CONFIGURACAO!$C$25))</f>
        <v>10</v>
      </c>
      <c r="AK211" s="38">
        <f>IF(T211=0,0,IF(CONFIGURACAO!$C$17="SIM",(IF(T211&gt;CONFIGURACAO!$C$18,CONFIGURACAO!$C$18*CONFIGURACAO!$C$26,T211*CONFIGURACAO!$C$26)),'PI AREA  P100'!T211*CONFIGURACAO!$C$26))</f>
        <v>10</v>
      </c>
      <c r="AL211" s="38">
        <f>IFERROR(IF(M211&gt;0,(U211*CONFIGURACAO!$C$29)+(V211*CONFIGURACAO!$C$30),""),"")</f>
        <v>0</v>
      </c>
      <c r="AM211" s="38">
        <f>IF(W211=0,0,IF(CONFIGURACAO!$C$41="SIM",(IF(W211&gt;CONFIGURACAO!$C$41,CONFIGURACAO!$C$41*CONFIGURACAO!$C$31,W211*CONFIGURACAO!$C$31)),'PI AREA  P100'!W211*CONFIGURACAO!$C$31))</f>
        <v>0</v>
      </c>
      <c r="AN211" s="38">
        <f>IF(X211=0,0,IF(CONFIGURACAO!$C$39="SIM",(IF(X211&gt;CONFIGURACAO!$C$40,CONFIGURACAO!$C$40*CONFIGURACAO!$C$32,X211*CONFIGURACAO!$C$32)),'PI AREA  P100'!X211*CONFIGURACAO!$C$32))</f>
        <v>0</v>
      </c>
      <c r="AO211" s="38">
        <f>IFERROR(IF(M211&gt;0,(Y211*CONFIGURACAO!$C$33)+(Z211*CONFIGURACAO!$C$34)+(AA211*CONFIGURACAO!$C$35)+(AB211*CONFIGURACAO!$C$36),""),"")</f>
        <v>0</v>
      </c>
      <c r="AP211" s="38">
        <f>IF(AA211=0,0,IF(CONFIGURACAO!$C$46="SIM",(IF(AA211&gt;CONFIGURACAO!$C$47,CONFIGURACAO!$C$47*CONFIGURACAO!$C$35,AA211*CONFIGURACAO!$C$35)),'PI AREA  P100'!AA211*CONFIGURACAO!$C$35))</f>
        <v>0</v>
      </c>
      <c r="AQ211" s="38">
        <f>IF(AB211=0,0,IF(CONFIGURACAO!$C$44="SIM",(IF(AB211&gt;CONFIGURACAO!$C$45,CONFIGURACAO!$C$45*CONFIGURACAO!$C$36,AB211*CONFIGURACAO!$C$36)),'PI AREA  P100'!AB211*CONFIGURACAO!$C$36))</f>
        <v>0</v>
      </c>
      <c r="AR211" s="38">
        <f t="shared" si="83"/>
        <v>640</v>
      </c>
      <c r="AS211" s="68">
        <f>IF(AR211="","",$AR211-(($AS$2/CONFIGURACAO!$C$6)*$M211))</f>
        <v>490</v>
      </c>
      <c r="AT211" s="73">
        <f t="shared" si="65"/>
        <v>3</v>
      </c>
      <c r="AU211" s="75">
        <f>IF(AR211="","",$AR211-(($AU$2/CONFIGURACAO!$C$6)*$M211))</f>
        <v>390</v>
      </c>
      <c r="AV211" s="76">
        <f t="shared" si="66"/>
        <v>4</v>
      </c>
      <c r="AW211" s="74">
        <f>IF(AR211="","",$AR211-(($AW$2/CONFIGURACAO!$C$6)*$M211))</f>
        <v>290</v>
      </c>
      <c r="AX211" s="72">
        <f t="shared" si="67"/>
        <v>5</v>
      </c>
      <c r="AZ211" s="39">
        <f t="shared" si="68"/>
        <v>5.4057250006334837E-2</v>
      </c>
      <c r="BA211" s="146">
        <f t="shared" si="69"/>
        <v>12</v>
      </c>
      <c r="BB211" s="146">
        <f t="shared" si="70"/>
        <v>629</v>
      </c>
      <c r="BC211" s="32">
        <f t="shared" si="71"/>
        <v>640</v>
      </c>
      <c r="BD211" s="148"/>
      <c r="BE211" s="40">
        <f t="shared" si="72"/>
        <v>3.7257824143070044E-2</v>
      </c>
      <c r="BF211" s="40">
        <f t="shared" si="73"/>
        <v>0.15432098765432098</v>
      </c>
      <c r="BG211" s="40">
        <f t="shared" si="74"/>
        <v>5.1387461459403906E-2</v>
      </c>
      <c r="BH211" s="40">
        <f t="shared" si="75"/>
        <v>8.084074373484236E-2</v>
      </c>
      <c r="BI211" s="40">
        <f t="shared" si="76"/>
        <v>0</v>
      </c>
      <c r="BJ211" s="40">
        <f t="shared" si="77"/>
        <v>9.2421441774491686E-2</v>
      </c>
      <c r="BK211" s="40">
        <f t="shared" si="78"/>
        <v>0.32102728731942215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 s="42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</row>
    <row r="212" spans="1:124" s="32" customFormat="1" x14ac:dyDescent="0.2">
      <c r="A212" s="124" t="str">
        <f>CONFIGURACAO!$C$4</f>
        <v>AREA 21</v>
      </c>
      <c r="B212" s="125">
        <v>210</v>
      </c>
      <c r="C212" s="249" t="s">
        <v>288</v>
      </c>
      <c r="D212" s="126">
        <f t="shared" si="79"/>
        <v>17</v>
      </c>
      <c r="E212" s="250" t="s">
        <v>547</v>
      </c>
      <c r="F212" s="250">
        <v>0</v>
      </c>
      <c r="G212" s="250">
        <v>0</v>
      </c>
      <c r="H212" s="250">
        <v>1</v>
      </c>
      <c r="I212" s="250">
        <v>0</v>
      </c>
      <c r="J212" s="87"/>
      <c r="K212" s="94"/>
      <c r="L212" s="94"/>
      <c r="M212" s="154">
        <f t="shared" si="80"/>
        <v>1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 s="139">
        <f t="shared" si="63"/>
        <v>0</v>
      </c>
      <c r="AD212" s="140">
        <f t="shared" si="64"/>
        <v>0</v>
      </c>
      <c r="AE212" s="141">
        <f t="shared" si="81"/>
        <v>0</v>
      </c>
      <c r="AF212" s="142">
        <f t="shared" si="82"/>
        <v>0</v>
      </c>
      <c r="AG212" s="278"/>
      <c r="AI212" s="37">
        <f>IFERROR(IF(M212&gt;0,(N212*CONFIGURACAO!$C$20)+(O212*CONFIGURACAO!$C$21)+(P212*CONFIGURACAO!$C$22)+(Q212*CONFIGURACAO!$C$23)+(R212*CONFIGURACAO!$C$24),""),"")</f>
        <v>20</v>
      </c>
      <c r="AJ212" s="38">
        <f>IF(S212=0,0,IF(CONFIGURACAO!$C$15="SIM",(IF(S212&gt;CONFIGURACAO!$C$16,CONFIGURACAO!$C$16*CONFIGURACAO!$C$25,S212*CONFIGURACAO!$C$25)),'PI AREA  P100'!S212*CONFIGURACAO!$C$25))</f>
        <v>0</v>
      </c>
      <c r="AK212" s="38">
        <f>IF(T212=0,0,IF(CONFIGURACAO!$C$17="SIM",(IF(T212&gt;CONFIGURACAO!$C$18,CONFIGURACAO!$C$18*CONFIGURACAO!$C$26,T212*CONFIGURACAO!$C$26)),'PI AREA  P100'!T212*CONFIGURACAO!$C$26))</f>
        <v>0</v>
      </c>
      <c r="AL212" s="38">
        <f>IFERROR(IF(M212&gt;0,(U212*CONFIGURACAO!$C$29)+(V212*CONFIGURACAO!$C$30),""),"")</f>
        <v>0</v>
      </c>
      <c r="AM212" s="38">
        <f>IF(W212=0,0,IF(CONFIGURACAO!$C$41="SIM",(IF(W212&gt;CONFIGURACAO!$C$41,CONFIGURACAO!$C$41*CONFIGURACAO!$C$31,W212*CONFIGURACAO!$C$31)),'PI AREA  P100'!W212*CONFIGURACAO!$C$31))</f>
        <v>0</v>
      </c>
      <c r="AN212" s="38">
        <f>IF(X212=0,0,IF(CONFIGURACAO!$C$39="SIM",(IF(X212&gt;CONFIGURACAO!$C$40,CONFIGURACAO!$C$40*CONFIGURACAO!$C$32,X212*CONFIGURACAO!$C$32)),'PI AREA  P100'!X212*CONFIGURACAO!$C$32))</f>
        <v>0</v>
      </c>
      <c r="AO212" s="38">
        <f>IFERROR(IF(M212&gt;0,(Y212*CONFIGURACAO!$C$33)+(Z212*CONFIGURACAO!$C$34)+(AA212*CONFIGURACAO!$C$35)+(AB212*CONFIGURACAO!$C$36),""),"")</f>
        <v>0</v>
      </c>
      <c r="AP212" s="38">
        <f>IF(AA212=0,0,IF(CONFIGURACAO!$C$46="SIM",(IF(AA212&gt;CONFIGURACAO!$C$47,CONFIGURACAO!$C$47*CONFIGURACAO!$C$35,AA212*CONFIGURACAO!$C$35)),'PI AREA  P100'!AA212*CONFIGURACAO!$C$35))</f>
        <v>0</v>
      </c>
      <c r="AQ212" s="38">
        <f>IF(AB212=0,0,IF(CONFIGURACAO!$C$44="SIM",(IF(AB212&gt;CONFIGURACAO!$C$45,CONFIGURACAO!$C$45*CONFIGURACAO!$C$36,AB212*CONFIGURACAO!$C$36)),'PI AREA  P100'!AB212*CONFIGURACAO!$C$36))</f>
        <v>0</v>
      </c>
      <c r="AR212" s="38">
        <f t="shared" si="83"/>
        <v>20</v>
      </c>
      <c r="AS212" s="68">
        <f>IF(AR212="","",$AR212-(($AS$2/CONFIGURACAO!$C$6)*$M212))</f>
        <v>-55</v>
      </c>
      <c r="AT212" s="73" t="str">
        <f t="shared" si="65"/>
        <v>NAO</v>
      </c>
      <c r="AU212" s="75">
        <f>IF(AR212="","",$AR212-(($AU$2/CONFIGURACAO!$C$6)*$M212))</f>
        <v>-105</v>
      </c>
      <c r="AV212" s="76" t="str">
        <f t="shared" si="66"/>
        <v>NAO</v>
      </c>
      <c r="AW212" s="74">
        <f>IF(AR212="","",$AR212-(($AW$2/CONFIGURACAO!$C$6)*$M212))</f>
        <v>-155</v>
      </c>
      <c r="AX212" s="72" t="str">
        <f t="shared" si="67"/>
        <v>NAO</v>
      </c>
      <c r="AZ212" s="39">
        <f t="shared" si="68"/>
        <v>1.6892890626979636E-3</v>
      </c>
      <c r="BA212" s="146">
        <f t="shared" si="69"/>
        <v>1</v>
      </c>
      <c r="BB212" s="146">
        <f t="shared" si="70"/>
        <v>1099</v>
      </c>
      <c r="BC212" s="32">
        <f t="shared" si="71"/>
        <v>1138</v>
      </c>
      <c r="BD212" s="148"/>
      <c r="BE212" s="40">
        <f t="shared" si="72"/>
        <v>0</v>
      </c>
      <c r="BF212" s="40">
        <f t="shared" si="73"/>
        <v>0</v>
      </c>
      <c r="BG212" s="40">
        <f t="shared" si="74"/>
        <v>0</v>
      </c>
      <c r="BH212" s="40">
        <f t="shared" si="75"/>
        <v>0</v>
      </c>
      <c r="BI212" s="40">
        <f t="shared" si="76"/>
        <v>0.10660980810234541</v>
      </c>
      <c r="BJ212" s="40">
        <f t="shared" si="77"/>
        <v>0</v>
      </c>
      <c r="BK212" s="40">
        <f t="shared" si="78"/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 s="4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</row>
    <row r="213" spans="1:124" s="32" customFormat="1" x14ac:dyDescent="0.2">
      <c r="A213" s="124" t="str">
        <f>CONFIGURACAO!$C$4</f>
        <v>AREA 21</v>
      </c>
      <c r="B213" s="125">
        <v>211</v>
      </c>
      <c r="C213" s="249" t="s">
        <v>288</v>
      </c>
      <c r="D213" s="126">
        <f t="shared" si="79"/>
        <v>18</v>
      </c>
      <c r="E213" s="250" t="s">
        <v>548</v>
      </c>
      <c r="F213" s="250">
        <v>0</v>
      </c>
      <c r="G213" s="250">
        <v>0</v>
      </c>
      <c r="H213" s="250">
        <v>1</v>
      </c>
      <c r="I213" s="250">
        <v>1</v>
      </c>
      <c r="J213" s="87"/>
      <c r="K213" s="94"/>
      <c r="L213" s="94"/>
      <c r="M213" s="154">
        <f t="shared" si="80"/>
        <v>2</v>
      </c>
      <c r="N213">
        <v>0</v>
      </c>
      <c r="O213">
        <v>1</v>
      </c>
      <c r="P213">
        <v>2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s="139">
        <f t="shared" si="63"/>
        <v>1</v>
      </c>
      <c r="AD213" s="140">
        <f t="shared" si="64"/>
        <v>3</v>
      </c>
      <c r="AE213" s="141">
        <f t="shared" si="81"/>
        <v>0</v>
      </c>
      <c r="AF213" s="142">
        <f t="shared" si="82"/>
        <v>0</v>
      </c>
      <c r="AG213" s="278"/>
      <c r="AI213" s="37">
        <f>IFERROR(IF(M213&gt;0,(N213*CONFIGURACAO!$C$20)+(O213*CONFIGURACAO!$C$21)+(P213*CONFIGURACAO!$C$22)+(Q213*CONFIGURACAO!$C$23)+(R213*CONFIGURACAO!$C$24),""),"")</f>
        <v>240</v>
      </c>
      <c r="AJ213" s="38">
        <f>IF(S213=0,0,IF(CONFIGURACAO!$C$15="SIM",(IF(S213&gt;CONFIGURACAO!$C$16,CONFIGURACAO!$C$16*CONFIGURACAO!$C$25,S213*CONFIGURACAO!$C$25)),'PI AREA  P100'!S213*CONFIGURACAO!$C$25))</f>
        <v>0</v>
      </c>
      <c r="AK213" s="38">
        <f>IF(T213=0,0,IF(CONFIGURACAO!$C$17="SIM",(IF(T213&gt;CONFIGURACAO!$C$18,CONFIGURACAO!$C$18*CONFIGURACAO!$C$26,T213*CONFIGURACAO!$C$26)),'PI AREA  P100'!T213*CONFIGURACAO!$C$26))</f>
        <v>0</v>
      </c>
      <c r="AL213" s="38">
        <f>IFERROR(IF(M213&gt;0,(U213*CONFIGURACAO!$C$29)+(V213*CONFIGURACAO!$C$30),""),"")</f>
        <v>0</v>
      </c>
      <c r="AM213" s="38">
        <f>IF(W213=0,0,IF(CONFIGURACAO!$C$41="SIM",(IF(W213&gt;CONFIGURACAO!$C$41,CONFIGURACAO!$C$41*CONFIGURACAO!$C$31,W213*CONFIGURACAO!$C$31)),'PI AREA  P100'!W213*CONFIGURACAO!$C$31))</f>
        <v>0</v>
      </c>
      <c r="AN213" s="38">
        <f>IF(X213=0,0,IF(CONFIGURACAO!$C$39="SIM",(IF(X213&gt;CONFIGURACAO!$C$40,CONFIGURACAO!$C$40*CONFIGURACAO!$C$32,X213*CONFIGURACAO!$C$32)),'PI AREA  P100'!X213*CONFIGURACAO!$C$32))</f>
        <v>0</v>
      </c>
      <c r="AO213" s="38">
        <f>IFERROR(IF(M213&gt;0,(Y213*CONFIGURACAO!$C$33)+(Z213*CONFIGURACAO!$C$34)+(AA213*CONFIGURACAO!$C$35)+(AB213*CONFIGURACAO!$C$36),""),"")</f>
        <v>0</v>
      </c>
      <c r="AP213" s="38">
        <f>IF(AA213=0,0,IF(CONFIGURACAO!$C$46="SIM",(IF(AA213&gt;CONFIGURACAO!$C$47,CONFIGURACAO!$C$47*CONFIGURACAO!$C$35,AA213*CONFIGURACAO!$C$35)),'PI AREA  P100'!AA213*CONFIGURACAO!$C$35))</f>
        <v>0</v>
      </c>
      <c r="AQ213" s="38">
        <f>IF(AB213=0,0,IF(CONFIGURACAO!$C$44="SIM",(IF(AB213&gt;CONFIGURACAO!$C$45,CONFIGURACAO!$C$45*CONFIGURACAO!$C$36,AB213*CONFIGURACAO!$C$36)),'PI AREA  P100'!AB213*CONFIGURACAO!$C$36))</f>
        <v>0</v>
      </c>
      <c r="AR213" s="38">
        <f t="shared" si="83"/>
        <v>240</v>
      </c>
      <c r="AS213" s="68">
        <f>IF(AR213="","",$AR213-(($AS$2/CONFIGURACAO!$C$6)*$M213))</f>
        <v>90</v>
      </c>
      <c r="AT213" s="73">
        <f t="shared" si="65"/>
        <v>3</v>
      </c>
      <c r="AU213" s="75">
        <f>IF(AR213="","",$AR213-(($AU$2/CONFIGURACAO!$C$6)*$M213))</f>
        <v>-10</v>
      </c>
      <c r="AV213" s="76" t="str">
        <f t="shared" si="66"/>
        <v>NAO</v>
      </c>
      <c r="AW213" s="74">
        <f>IF(AR213="","",$AR213-(($AW$2/CONFIGURACAO!$C$6)*$M213))</f>
        <v>-110</v>
      </c>
      <c r="AX213" s="72" t="str">
        <f t="shared" si="67"/>
        <v>NAO</v>
      </c>
      <c r="AZ213" s="39">
        <f t="shared" si="68"/>
        <v>2.0271468752375562E-2</v>
      </c>
      <c r="BA213" s="146">
        <f t="shared" si="69"/>
        <v>4</v>
      </c>
      <c r="BB213" s="146">
        <f t="shared" si="70"/>
        <v>923</v>
      </c>
      <c r="BC213" s="32">
        <f t="shared" si="71"/>
        <v>924</v>
      </c>
      <c r="BD213" s="148"/>
      <c r="BE213" s="40">
        <f t="shared" si="72"/>
        <v>0</v>
      </c>
      <c r="BF213" s="40">
        <f t="shared" si="73"/>
        <v>3.8580246913580245E-2</v>
      </c>
      <c r="BG213" s="40">
        <f t="shared" si="74"/>
        <v>5.1387461459403906E-2</v>
      </c>
      <c r="BH213" s="40">
        <f t="shared" si="75"/>
        <v>4.042037186742118E-2</v>
      </c>
      <c r="BI213" s="40">
        <f t="shared" si="76"/>
        <v>0</v>
      </c>
      <c r="BJ213" s="40">
        <f t="shared" si="77"/>
        <v>0</v>
      </c>
      <c r="BK213" s="40">
        <f t="shared" si="78"/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 s="42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</row>
    <row r="214" spans="1:124" s="32" customFormat="1" x14ac:dyDescent="0.2">
      <c r="A214" s="124" t="str">
        <f>CONFIGURACAO!$C$4</f>
        <v>AREA 21</v>
      </c>
      <c r="B214" s="125">
        <v>212</v>
      </c>
      <c r="C214" s="249" t="s">
        <v>289</v>
      </c>
      <c r="D214" s="126">
        <f t="shared" si="79"/>
        <v>1</v>
      </c>
      <c r="E214" s="250" t="s">
        <v>549</v>
      </c>
      <c r="F214" s="250">
        <v>1</v>
      </c>
      <c r="G214" s="250">
        <v>1</v>
      </c>
      <c r="H214" s="250">
        <v>1</v>
      </c>
      <c r="I214" s="250">
        <v>0</v>
      </c>
      <c r="J214" s="87"/>
      <c r="K214" s="94"/>
      <c r="L214" s="94"/>
      <c r="M214" s="154">
        <f t="shared" si="80"/>
        <v>3</v>
      </c>
      <c r="N214">
        <v>0</v>
      </c>
      <c r="O214">
        <v>1</v>
      </c>
      <c r="P214">
        <v>4</v>
      </c>
      <c r="Q214">
        <v>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s="139">
        <f t="shared" si="63"/>
        <v>1</v>
      </c>
      <c r="AD214" s="140">
        <f t="shared" si="64"/>
        <v>5</v>
      </c>
      <c r="AE214" s="141">
        <f t="shared" si="81"/>
        <v>0</v>
      </c>
      <c r="AF214" s="142">
        <f t="shared" si="82"/>
        <v>0</v>
      </c>
      <c r="AG214" s="278"/>
      <c r="AI214" s="37">
        <f>IFERROR(IF(M214&gt;0,(N214*CONFIGURACAO!$C$20)+(O214*CONFIGURACAO!$C$21)+(P214*CONFIGURACAO!$C$22)+(Q214*CONFIGURACAO!$C$23)+(R214*CONFIGURACAO!$C$24),""),"")</f>
        <v>400</v>
      </c>
      <c r="AJ214" s="38">
        <f>IF(S214=0,0,IF(CONFIGURACAO!$C$15="SIM",(IF(S214&gt;CONFIGURACAO!$C$16,CONFIGURACAO!$C$16*CONFIGURACAO!$C$25,S214*CONFIGURACAO!$C$25)),'PI AREA  P100'!S214*CONFIGURACAO!$C$25))</f>
        <v>0</v>
      </c>
      <c r="AK214" s="38">
        <f>IF(T214=0,0,IF(CONFIGURACAO!$C$17="SIM",(IF(T214&gt;CONFIGURACAO!$C$18,CONFIGURACAO!$C$18*CONFIGURACAO!$C$26,T214*CONFIGURACAO!$C$26)),'PI AREA  P100'!T214*CONFIGURACAO!$C$26))</f>
        <v>0</v>
      </c>
      <c r="AL214" s="38">
        <f>IFERROR(IF(M214&gt;0,(U214*CONFIGURACAO!$C$29)+(V214*CONFIGURACAO!$C$30),""),"")</f>
        <v>0</v>
      </c>
      <c r="AM214" s="38">
        <f>IF(W214=0,0,IF(CONFIGURACAO!$C$41="SIM",(IF(W214&gt;CONFIGURACAO!$C$41,CONFIGURACAO!$C$41*CONFIGURACAO!$C$31,W214*CONFIGURACAO!$C$31)),'PI AREA  P100'!W214*CONFIGURACAO!$C$31))</f>
        <v>0</v>
      </c>
      <c r="AN214" s="38">
        <f>IF(X214=0,0,IF(CONFIGURACAO!$C$39="SIM",(IF(X214&gt;CONFIGURACAO!$C$40,CONFIGURACAO!$C$40*CONFIGURACAO!$C$32,X214*CONFIGURACAO!$C$32)),'PI AREA  P100'!X214*CONFIGURACAO!$C$32))</f>
        <v>0</v>
      </c>
      <c r="AO214" s="38">
        <f>IFERROR(IF(M214&gt;0,(Y214*CONFIGURACAO!$C$33)+(Z214*CONFIGURACAO!$C$34)+(AA214*CONFIGURACAO!$C$35)+(AB214*CONFIGURACAO!$C$36),""),"")</f>
        <v>0</v>
      </c>
      <c r="AP214" s="38">
        <f>IF(AA214=0,0,IF(CONFIGURACAO!$C$46="SIM",(IF(AA214&gt;CONFIGURACAO!$C$47,CONFIGURACAO!$C$47*CONFIGURACAO!$C$35,AA214*CONFIGURACAO!$C$35)),'PI AREA  P100'!AA214*CONFIGURACAO!$C$35))</f>
        <v>0</v>
      </c>
      <c r="AQ214" s="38">
        <f>IF(AB214=0,0,IF(CONFIGURACAO!$C$44="SIM",(IF(AB214&gt;CONFIGURACAO!$C$45,CONFIGURACAO!$C$45*CONFIGURACAO!$C$36,AB214*CONFIGURACAO!$C$36)),'PI AREA  P100'!AB214*CONFIGURACAO!$C$36))</f>
        <v>0</v>
      </c>
      <c r="AR214" s="38">
        <f t="shared" si="83"/>
        <v>400</v>
      </c>
      <c r="AS214" s="68">
        <f>IF(AR214="","",$AR214-(($AS$2/CONFIGURACAO!$C$6)*$M214))</f>
        <v>175</v>
      </c>
      <c r="AT214" s="73">
        <f t="shared" si="65"/>
        <v>3</v>
      </c>
      <c r="AU214" s="75">
        <f>IF(AR214="","",$AR214-(($AU$2/CONFIGURACAO!$C$6)*$M214))</f>
        <v>25</v>
      </c>
      <c r="AV214" s="76">
        <f t="shared" si="66"/>
        <v>4</v>
      </c>
      <c r="AW214" s="74">
        <f>IF(AR214="","",$AR214-(($AW$2/CONFIGURACAO!$C$6)*$M214))</f>
        <v>-125</v>
      </c>
      <c r="AX214" s="72" t="str">
        <f t="shared" si="67"/>
        <v>NAO</v>
      </c>
      <c r="AZ214" s="39">
        <f t="shared" si="68"/>
        <v>3.3785781253959271E-2</v>
      </c>
      <c r="BA214" s="146">
        <f t="shared" si="69"/>
        <v>7</v>
      </c>
      <c r="BB214" s="146">
        <f t="shared" si="70"/>
        <v>798</v>
      </c>
      <c r="BC214" s="32">
        <f t="shared" si="71"/>
        <v>807</v>
      </c>
      <c r="BD214" s="148"/>
      <c r="BE214" s="40">
        <f t="shared" si="72"/>
        <v>0</v>
      </c>
      <c r="BF214" s="40">
        <f t="shared" si="73"/>
        <v>3.8580246913580245E-2</v>
      </c>
      <c r="BG214" s="40">
        <f t="shared" si="74"/>
        <v>0.10277492291880781</v>
      </c>
      <c r="BH214" s="40">
        <f t="shared" si="75"/>
        <v>8.084074373484236E-2</v>
      </c>
      <c r="BI214" s="40">
        <f t="shared" si="76"/>
        <v>0</v>
      </c>
      <c r="BJ214" s="40">
        <f t="shared" si="77"/>
        <v>0</v>
      </c>
      <c r="BK214" s="40">
        <f t="shared" si="78"/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 s="42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</row>
    <row r="215" spans="1:124" s="32" customFormat="1" x14ac:dyDescent="0.2">
      <c r="A215" s="124" t="str">
        <f>CONFIGURACAO!$C$4</f>
        <v>AREA 21</v>
      </c>
      <c r="B215" s="125">
        <v>213</v>
      </c>
      <c r="C215" s="249" t="s">
        <v>289</v>
      </c>
      <c r="D215" s="126">
        <f t="shared" si="79"/>
        <v>2</v>
      </c>
      <c r="E215" s="250" t="s">
        <v>550</v>
      </c>
      <c r="F215" s="250">
        <v>1</v>
      </c>
      <c r="G215" s="250">
        <v>1</v>
      </c>
      <c r="H215" s="250">
        <v>1</v>
      </c>
      <c r="I215" s="250">
        <v>1</v>
      </c>
      <c r="J215" s="87"/>
      <c r="K215" s="94"/>
      <c r="L215" s="94"/>
      <c r="M215" s="154">
        <f t="shared" si="80"/>
        <v>4</v>
      </c>
      <c r="N215">
        <v>2</v>
      </c>
      <c r="O215">
        <v>0</v>
      </c>
      <c r="P215">
        <v>0</v>
      </c>
      <c r="Q215">
        <v>3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s="139">
        <f t="shared" si="63"/>
        <v>2</v>
      </c>
      <c r="AD215" s="140">
        <f t="shared" si="64"/>
        <v>2</v>
      </c>
      <c r="AE215" s="141">
        <f t="shared" si="81"/>
        <v>0</v>
      </c>
      <c r="AF215" s="142">
        <f t="shared" si="82"/>
        <v>0</v>
      </c>
      <c r="AG215" s="278"/>
      <c r="AI215" s="37">
        <f>IFERROR(IF(M215&gt;0,(N215*CONFIGURACAO!$C$20)+(O215*CONFIGURACAO!$C$21)+(P215*CONFIGURACAO!$C$22)+(Q215*CONFIGURACAO!$C$23)+(R215*CONFIGURACAO!$C$24),""),"")</f>
        <v>340</v>
      </c>
      <c r="AJ215" s="38">
        <f>IF(S215=0,0,IF(CONFIGURACAO!$C$15="SIM",(IF(S215&gt;CONFIGURACAO!$C$16,CONFIGURACAO!$C$16*CONFIGURACAO!$C$25,S215*CONFIGURACAO!$C$25)),'PI AREA  P100'!S215*CONFIGURACAO!$C$25))</f>
        <v>0</v>
      </c>
      <c r="AK215" s="38">
        <f>IF(T215=0,0,IF(CONFIGURACAO!$C$17="SIM",(IF(T215&gt;CONFIGURACAO!$C$18,CONFIGURACAO!$C$18*CONFIGURACAO!$C$26,T215*CONFIGURACAO!$C$26)),'PI AREA  P100'!T215*CONFIGURACAO!$C$26))</f>
        <v>5</v>
      </c>
      <c r="AL215" s="38">
        <f>IFERROR(IF(M215&gt;0,(U215*CONFIGURACAO!$C$29)+(V215*CONFIGURACAO!$C$30),""),"")</f>
        <v>0</v>
      </c>
      <c r="AM215" s="38">
        <f>IF(W215=0,0,IF(CONFIGURACAO!$C$41="SIM",(IF(W215&gt;CONFIGURACAO!$C$41,CONFIGURACAO!$C$41*CONFIGURACAO!$C$31,W215*CONFIGURACAO!$C$31)),'PI AREA  P100'!W215*CONFIGURACAO!$C$31))</f>
        <v>0</v>
      </c>
      <c r="AN215" s="38">
        <f>IF(X215=0,0,IF(CONFIGURACAO!$C$39="SIM",(IF(X215&gt;CONFIGURACAO!$C$40,CONFIGURACAO!$C$40*CONFIGURACAO!$C$32,X215*CONFIGURACAO!$C$32)),'PI AREA  P100'!X215*CONFIGURACAO!$C$32))</f>
        <v>0</v>
      </c>
      <c r="AO215" s="38">
        <f>IFERROR(IF(M215&gt;0,(Y215*CONFIGURACAO!$C$33)+(Z215*CONFIGURACAO!$C$34)+(AA215*CONFIGURACAO!$C$35)+(AB215*CONFIGURACAO!$C$36),""),"")</f>
        <v>0</v>
      </c>
      <c r="AP215" s="38">
        <f>IF(AA215=0,0,IF(CONFIGURACAO!$C$46="SIM",(IF(AA215&gt;CONFIGURACAO!$C$47,CONFIGURACAO!$C$47*CONFIGURACAO!$C$35,AA215*CONFIGURACAO!$C$35)),'PI AREA  P100'!AA215*CONFIGURACAO!$C$35))</f>
        <v>0</v>
      </c>
      <c r="AQ215" s="38">
        <f>IF(AB215=0,0,IF(CONFIGURACAO!$C$44="SIM",(IF(AB215&gt;CONFIGURACAO!$C$45,CONFIGURACAO!$C$45*CONFIGURACAO!$C$36,AB215*CONFIGURACAO!$C$36)),'PI AREA  P100'!AB215*CONFIGURACAO!$C$36))</f>
        <v>0</v>
      </c>
      <c r="AR215" s="38">
        <f t="shared" si="83"/>
        <v>345</v>
      </c>
      <c r="AS215" s="68">
        <f>IF(AR215="","",$AR215-(($AS$2/CONFIGURACAO!$C$6)*$M215))</f>
        <v>45</v>
      </c>
      <c r="AT215" s="73">
        <f t="shared" si="65"/>
        <v>3</v>
      </c>
      <c r="AU215" s="75">
        <f>IF(AR215="","",$AR215-(($AU$2/CONFIGURACAO!$C$6)*$M215))</f>
        <v>-155</v>
      </c>
      <c r="AV215" s="76" t="str">
        <f t="shared" si="66"/>
        <v>NAO</v>
      </c>
      <c r="AW215" s="74">
        <f>IF(AR215="","",$AR215-(($AW$2/CONFIGURACAO!$C$6)*$M215))</f>
        <v>-355</v>
      </c>
      <c r="AX215" s="72" t="str">
        <f t="shared" si="67"/>
        <v>NAO</v>
      </c>
      <c r="AZ215" s="39">
        <f t="shared" si="68"/>
        <v>2.9140236331539872E-2</v>
      </c>
      <c r="BA215" s="146">
        <f t="shared" si="69"/>
        <v>7</v>
      </c>
      <c r="BB215" s="146">
        <f t="shared" si="70"/>
        <v>798</v>
      </c>
      <c r="BC215" s="32">
        <f t="shared" si="71"/>
        <v>846</v>
      </c>
      <c r="BD215" s="148"/>
      <c r="BE215" s="40">
        <f t="shared" si="72"/>
        <v>7.4515648286140088E-2</v>
      </c>
      <c r="BF215" s="40">
        <f t="shared" si="73"/>
        <v>0</v>
      </c>
      <c r="BG215" s="40">
        <f t="shared" si="74"/>
        <v>0</v>
      </c>
      <c r="BH215" s="40">
        <f t="shared" si="75"/>
        <v>0.12126111560226355</v>
      </c>
      <c r="BI215" s="40">
        <f t="shared" si="76"/>
        <v>0.10660980810234541</v>
      </c>
      <c r="BJ215" s="40">
        <f t="shared" si="77"/>
        <v>0</v>
      </c>
      <c r="BK215" s="40">
        <f t="shared" si="78"/>
        <v>0.16051364365971107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 s="42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</row>
    <row r="216" spans="1:124" s="32" customFormat="1" x14ac:dyDescent="0.2">
      <c r="A216" s="124" t="str">
        <f>CONFIGURACAO!$C$4</f>
        <v>AREA 21</v>
      </c>
      <c r="B216" s="125">
        <v>214</v>
      </c>
      <c r="C216" s="249" t="s">
        <v>289</v>
      </c>
      <c r="D216" s="126">
        <f t="shared" si="79"/>
        <v>3</v>
      </c>
      <c r="E216" s="250" t="s">
        <v>551</v>
      </c>
      <c r="F216" s="250">
        <v>1</v>
      </c>
      <c r="G216" s="250">
        <v>1</v>
      </c>
      <c r="H216" s="250">
        <v>1</v>
      </c>
      <c r="I216" s="250">
        <v>1</v>
      </c>
      <c r="J216" s="87"/>
      <c r="K216" s="94"/>
      <c r="L216" s="94"/>
      <c r="M216" s="154">
        <f t="shared" si="80"/>
        <v>4</v>
      </c>
      <c r="N216">
        <v>4</v>
      </c>
      <c r="O216">
        <v>3</v>
      </c>
      <c r="P216">
        <v>3</v>
      </c>
      <c r="Q216">
        <v>3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 s="139">
        <f t="shared" si="63"/>
        <v>7</v>
      </c>
      <c r="AD216" s="140">
        <f t="shared" si="64"/>
        <v>10</v>
      </c>
      <c r="AE216" s="141">
        <f t="shared" si="81"/>
        <v>0</v>
      </c>
      <c r="AF216" s="142">
        <f t="shared" si="82"/>
        <v>0</v>
      </c>
      <c r="AG216" s="278"/>
      <c r="AI216" s="37">
        <f>IFERROR(IF(M216&gt;0,(N216*CONFIGURACAO!$C$20)+(O216*CONFIGURACAO!$C$21)+(P216*CONFIGURACAO!$C$22)+(Q216*CONFIGURACAO!$C$23)+(R216*CONFIGURACAO!$C$24),""),"")</f>
        <v>960</v>
      </c>
      <c r="AJ216" s="38">
        <f>IF(S216=0,0,IF(CONFIGURACAO!$C$15="SIM",(IF(S216&gt;CONFIGURACAO!$C$16,CONFIGURACAO!$C$16*CONFIGURACAO!$C$25,S216*CONFIGURACAO!$C$25)),'PI AREA  P100'!S216*CONFIGURACAO!$C$25))</f>
        <v>0</v>
      </c>
      <c r="AK216" s="38">
        <f>IF(T216=0,0,IF(CONFIGURACAO!$C$17="SIM",(IF(T216&gt;CONFIGURACAO!$C$18,CONFIGURACAO!$C$18*CONFIGURACAO!$C$26,T216*CONFIGURACAO!$C$26)),'PI AREA  P100'!T216*CONFIGURACAO!$C$26))</f>
        <v>0</v>
      </c>
      <c r="AL216" s="38">
        <f>IFERROR(IF(M216&gt;0,(U216*CONFIGURACAO!$C$29)+(V216*CONFIGURACAO!$C$30),""),"")</f>
        <v>0</v>
      </c>
      <c r="AM216" s="38">
        <f>IF(W216=0,0,IF(CONFIGURACAO!$C$41="SIM",(IF(W216&gt;CONFIGURACAO!$C$41,CONFIGURACAO!$C$41*CONFIGURACAO!$C$31,W216*CONFIGURACAO!$C$31)),'PI AREA  P100'!W216*CONFIGURACAO!$C$31))</f>
        <v>0</v>
      </c>
      <c r="AN216" s="38">
        <f>IF(X216=0,0,IF(CONFIGURACAO!$C$39="SIM",(IF(X216&gt;CONFIGURACAO!$C$40,CONFIGURACAO!$C$40*CONFIGURACAO!$C$32,X216*CONFIGURACAO!$C$32)),'PI AREA  P100'!X216*CONFIGURACAO!$C$32))</f>
        <v>0</v>
      </c>
      <c r="AO216" s="38">
        <f>IFERROR(IF(M216&gt;0,(Y216*CONFIGURACAO!$C$33)+(Z216*CONFIGURACAO!$C$34)+(AA216*CONFIGURACAO!$C$35)+(AB216*CONFIGURACAO!$C$36),""),"")</f>
        <v>0</v>
      </c>
      <c r="AP216" s="38">
        <f>IF(AA216=0,0,IF(CONFIGURACAO!$C$46="SIM",(IF(AA216&gt;CONFIGURACAO!$C$47,CONFIGURACAO!$C$47*CONFIGURACAO!$C$35,AA216*CONFIGURACAO!$C$35)),'PI AREA  P100'!AA216*CONFIGURACAO!$C$35))</f>
        <v>0</v>
      </c>
      <c r="AQ216" s="38">
        <f>IF(AB216=0,0,IF(CONFIGURACAO!$C$44="SIM",(IF(AB216&gt;CONFIGURACAO!$C$45,CONFIGURACAO!$C$45*CONFIGURACAO!$C$36,AB216*CONFIGURACAO!$C$36)),'PI AREA  P100'!AB216*CONFIGURACAO!$C$36))</f>
        <v>0</v>
      </c>
      <c r="AR216" s="38">
        <f t="shared" si="83"/>
        <v>960</v>
      </c>
      <c r="AS216" s="68">
        <f>IF(AR216="","",$AR216-(($AS$2/CONFIGURACAO!$C$6)*$M216))</f>
        <v>660</v>
      </c>
      <c r="AT216" s="73">
        <f t="shared" si="65"/>
        <v>3</v>
      </c>
      <c r="AU216" s="75">
        <f>IF(AR216="","",$AR216-(($AU$2/CONFIGURACAO!$C$6)*$M216))</f>
        <v>460</v>
      </c>
      <c r="AV216" s="76">
        <f t="shared" si="66"/>
        <v>4</v>
      </c>
      <c r="AW216" s="74">
        <f>IF(AR216="","",$AR216-(($AW$2/CONFIGURACAO!$C$6)*$M216))</f>
        <v>260</v>
      </c>
      <c r="AX216" s="72">
        <f t="shared" si="67"/>
        <v>5</v>
      </c>
      <c r="AZ216" s="39">
        <f t="shared" si="68"/>
        <v>8.1085875009502248E-2</v>
      </c>
      <c r="BA216" s="146">
        <f t="shared" si="69"/>
        <v>14</v>
      </c>
      <c r="BB216" s="146">
        <f t="shared" si="70"/>
        <v>550</v>
      </c>
      <c r="BC216" s="32">
        <f t="shared" si="71"/>
        <v>455</v>
      </c>
      <c r="BD216" s="148"/>
      <c r="BE216" s="40">
        <f t="shared" si="72"/>
        <v>0.14903129657228018</v>
      </c>
      <c r="BF216" s="40">
        <f t="shared" si="73"/>
        <v>0.11574074074074073</v>
      </c>
      <c r="BG216" s="40">
        <f t="shared" si="74"/>
        <v>7.7081192189105849E-2</v>
      </c>
      <c r="BH216" s="40">
        <f t="shared" si="75"/>
        <v>0.12126111560226355</v>
      </c>
      <c r="BI216" s="40">
        <f t="shared" si="76"/>
        <v>0.10660980810234541</v>
      </c>
      <c r="BJ216" s="40">
        <f t="shared" si="77"/>
        <v>0</v>
      </c>
      <c r="BK216" s="40">
        <f t="shared" si="78"/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 s="42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</row>
    <row r="217" spans="1:124" s="32" customFormat="1" x14ac:dyDescent="0.2">
      <c r="A217" s="124" t="str">
        <f>CONFIGURACAO!$C$4</f>
        <v>AREA 21</v>
      </c>
      <c r="B217" s="125">
        <v>215</v>
      </c>
      <c r="C217" s="249" t="s">
        <v>289</v>
      </c>
      <c r="D217" s="126">
        <f t="shared" si="79"/>
        <v>4</v>
      </c>
      <c r="E217" s="250" t="s">
        <v>552</v>
      </c>
      <c r="F217" s="250">
        <v>1</v>
      </c>
      <c r="G217" s="250">
        <v>1</v>
      </c>
      <c r="H217" s="250">
        <v>1</v>
      </c>
      <c r="I217" s="250">
        <v>1</v>
      </c>
      <c r="J217" s="87"/>
      <c r="K217" s="94"/>
      <c r="L217" s="94"/>
      <c r="M217" s="154">
        <f t="shared" si="80"/>
        <v>4</v>
      </c>
      <c r="N217">
        <v>15</v>
      </c>
      <c r="O217">
        <v>6</v>
      </c>
      <c r="P217">
        <v>5</v>
      </c>
      <c r="Q217">
        <v>0</v>
      </c>
      <c r="R217">
        <v>1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s="139">
        <f t="shared" si="63"/>
        <v>21</v>
      </c>
      <c r="AD217" s="140">
        <f t="shared" si="64"/>
        <v>26</v>
      </c>
      <c r="AE217" s="141">
        <f t="shared" si="81"/>
        <v>0</v>
      </c>
      <c r="AF217" s="142">
        <f t="shared" si="82"/>
        <v>0</v>
      </c>
      <c r="AG217" s="278"/>
      <c r="AI217" s="37">
        <f>IFERROR(IF(M217&gt;0,(N217*CONFIGURACAO!$C$20)+(O217*CONFIGURACAO!$C$21)+(P217*CONFIGURACAO!$C$22)+(Q217*CONFIGURACAO!$C$23)+(R217*CONFIGURACAO!$C$24),""),"")</f>
        <v>2300</v>
      </c>
      <c r="AJ217" s="38">
        <f>IF(S217=0,0,IF(CONFIGURACAO!$C$15="SIM",(IF(S217&gt;CONFIGURACAO!$C$16,CONFIGURACAO!$C$16*CONFIGURACAO!$C$25,S217*CONFIGURACAO!$C$25)),'PI AREA  P100'!S217*CONFIGURACAO!$C$25))</f>
        <v>0</v>
      </c>
      <c r="AK217" s="38">
        <f>IF(T217=0,0,IF(CONFIGURACAO!$C$17="SIM",(IF(T217&gt;CONFIGURACAO!$C$18,CONFIGURACAO!$C$18*CONFIGURACAO!$C$26,T217*CONFIGURACAO!$C$26)),'PI AREA  P100'!T217*CONFIGURACAO!$C$26))</f>
        <v>5</v>
      </c>
      <c r="AL217" s="38">
        <f>IFERROR(IF(M217&gt;0,(U217*CONFIGURACAO!$C$29)+(V217*CONFIGURACAO!$C$30),""),"")</f>
        <v>0</v>
      </c>
      <c r="AM217" s="38">
        <f>IF(W217=0,0,IF(CONFIGURACAO!$C$41="SIM",(IF(W217&gt;CONFIGURACAO!$C$41,CONFIGURACAO!$C$41*CONFIGURACAO!$C$31,W217*CONFIGURACAO!$C$31)),'PI AREA  P100'!W217*CONFIGURACAO!$C$31))</f>
        <v>0</v>
      </c>
      <c r="AN217" s="38">
        <f>IF(X217=0,0,IF(CONFIGURACAO!$C$39="SIM",(IF(X217&gt;CONFIGURACAO!$C$40,CONFIGURACAO!$C$40*CONFIGURACAO!$C$32,X217*CONFIGURACAO!$C$32)),'PI AREA  P100'!X217*CONFIGURACAO!$C$32))</f>
        <v>0</v>
      </c>
      <c r="AO217" s="38">
        <f>IFERROR(IF(M217&gt;0,(Y217*CONFIGURACAO!$C$33)+(Z217*CONFIGURACAO!$C$34)+(AA217*CONFIGURACAO!$C$35)+(AB217*CONFIGURACAO!$C$36),""),"")</f>
        <v>0</v>
      </c>
      <c r="AP217" s="38">
        <f>IF(AA217=0,0,IF(CONFIGURACAO!$C$46="SIM",(IF(AA217&gt;CONFIGURACAO!$C$47,CONFIGURACAO!$C$47*CONFIGURACAO!$C$35,AA217*CONFIGURACAO!$C$35)),'PI AREA  P100'!AA217*CONFIGURACAO!$C$35))</f>
        <v>0</v>
      </c>
      <c r="AQ217" s="38">
        <f>IF(AB217=0,0,IF(CONFIGURACAO!$C$44="SIM",(IF(AB217&gt;CONFIGURACAO!$C$45,CONFIGURACAO!$C$45*CONFIGURACAO!$C$36,AB217*CONFIGURACAO!$C$36)),'PI AREA  P100'!AB217*CONFIGURACAO!$C$36))</f>
        <v>0</v>
      </c>
      <c r="AR217" s="38">
        <f t="shared" si="83"/>
        <v>2305</v>
      </c>
      <c r="AS217" s="68">
        <f>IF(AR217="","",$AR217-(($AS$2/CONFIGURACAO!$C$6)*$M217))</f>
        <v>2005</v>
      </c>
      <c r="AT217" s="73">
        <f t="shared" si="65"/>
        <v>3</v>
      </c>
      <c r="AU217" s="75">
        <f>IF(AR217="","",$AR217-(($AU$2/CONFIGURACAO!$C$6)*$M217))</f>
        <v>1805</v>
      </c>
      <c r="AV217" s="76">
        <f t="shared" si="66"/>
        <v>4</v>
      </c>
      <c r="AW217" s="74">
        <f>IF(AR217="","",$AR217-(($AW$2/CONFIGURACAO!$C$6)*$M217))</f>
        <v>1605</v>
      </c>
      <c r="AX217" s="72">
        <f t="shared" si="67"/>
        <v>5</v>
      </c>
      <c r="AZ217" s="39">
        <f t="shared" si="68"/>
        <v>0.1946905644759403</v>
      </c>
      <c r="BA217" s="146">
        <f t="shared" si="69"/>
        <v>28</v>
      </c>
      <c r="BB217" s="146">
        <f t="shared" si="70"/>
        <v>213</v>
      </c>
      <c r="BC217" s="32">
        <f t="shared" si="71"/>
        <v>104</v>
      </c>
      <c r="BD217" s="148"/>
      <c r="BE217" s="40">
        <f t="shared" si="72"/>
        <v>0.55886736214605071</v>
      </c>
      <c r="BF217" s="40">
        <f t="shared" si="73"/>
        <v>0.23148148148148145</v>
      </c>
      <c r="BG217" s="40">
        <f t="shared" si="74"/>
        <v>0.12846865364850976</v>
      </c>
      <c r="BH217" s="40">
        <f t="shared" si="75"/>
        <v>0</v>
      </c>
      <c r="BI217" s="40">
        <f t="shared" si="76"/>
        <v>0.10660980810234541</v>
      </c>
      <c r="BJ217" s="40">
        <f t="shared" si="77"/>
        <v>0</v>
      </c>
      <c r="BK217" s="40">
        <f t="shared" si="78"/>
        <v>0.16051364365971107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 s="42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</row>
    <row r="218" spans="1:124" s="32" customFormat="1" x14ac:dyDescent="0.2">
      <c r="A218" s="124" t="str">
        <f>CONFIGURACAO!$C$4</f>
        <v>AREA 21</v>
      </c>
      <c r="B218" s="125">
        <v>216</v>
      </c>
      <c r="C218" s="249" t="s">
        <v>289</v>
      </c>
      <c r="D218" s="126">
        <f t="shared" si="79"/>
        <v>5</v>
      </c>
      <c r="E218" s="250" t="s">
        <v>553</v>
      </c>
      <c r="F218" s="250">
        <v>1</v>
      </c>
      <c r="G218" s="250">
        <v>1</v>
      </c>
      <c r="H218" s="250">
        <v>1</v>
      </c>
      <c r="I218" s="250">
        <v>1</v>
      </c>
      <c r="J218" s="87"/>
      <c r="K218" s="94"/>
      <c r="L218" s="94"/>
      <c r="M218" s="154">
        <f t="shared" si="80"/>
        <v>4</v>
      </c>
      <c r="N218">
        <v>3</v>
      </c>
      <c r="O218">
        <v>6</v>
      </c>
      <c r="P218">
        <v>7</v>
      </c>
      <c r="Q218">
        <v>6</v>
      </c>
      <c r="R218">
        <v>4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 s="139">
        <f t="shared" si="63"/>
        <v>9</v>
      </c>
      <c r="AD218" s="140">
        <f t="shared" si="64"/>
        <v>16</v>
      </c>
      <c r="AE218" s="141">
        <f t="shared" si="81"/>
        <v>0</v>
      </c>
      <c r="AF218" s="142">
        <f t="shared" si="82"/>
        <v>0</v>
      </c>
      <c r="AG218" s="278"/>
      <c r="AI218" s="37">
        <f>IFERROR(IF(M218&gt;0,(N218*CONFIGURACAO!$C$20)+(O218*CONFIGURACAO!$C$21)+(P218*CONFIGURACAO!$C$22)+(Q218*CONFIGURACAO!$C$23)+(R218*CONFIGURACAO!$C$24),""),"")</f>
        <v>1520</v>
      </c>
      <c r="AJ218" s="38">
        <f>IF(S218=0,0,IF(CONFIGURACAO!$C$15="SIM",(IF(S218&gt;CONFIGURACAO!$C$16,CONFIGURACAO!$C$16*CONFIGURACAO!$C$25,S218*CONFIGURACAO!$C$25)),'PI AREA  P100'!S218*CONFIGURACAO!$C$25))</f>
        <v>10</v>
      </c>
      <c r="AK218" s="38">
        <f>IF(T218=0,0,IF(CONFIGURACAO!$C$17="SIM",(IF(T218&gt;CONFIGURACAO!$C$18,CONFIGURACAO!$C$18*CONFIGURACAO!$C$26,T218*CONFIGURACAO!$C$26)),'PI AREA  P100'!T218*CONFIGURACAO!$C$26))</f>
        <v>5</v>
      </c>
      <c r="AL218" s="38">
        <f>IFERROR(IF(M218&gt;0,(U218*CONFIGURACAO!$C$29)+(V218*CONFIGURACAO!$C$30),""),"")</f>
        <v>0</v>
      </c>
      <c r="AM218" s="38">
        <f>IF(W218=0,0,IF(CONFIGURACAO!$C$41="SIM",(IF(W218&gt;CONFIGURACAO!$C$41,CONFIGURACAO!$C$41*CONFIGURACAO!$C$31,W218*CONFIGURACAO!$C$31)),'PI AREA  P100'!W218*CONFIGURACAO!$C$31))</f>
        <v>0</v>
      </c>
      <c r="AN218" s="38">
        <f>IF(X218=0,0,IF(CONFIGURACAO!$C$39="SIM",(IF(X218&gt;CONFIGURACAO!$C$40,CONFIGURACAO!$C$40*CONFIGURACAO!$C$32,X218*CONFIGURACAO!$C$32)),'PI AREA  P100'!X218*CONFIGURACAO!$C$32))</f>
        <v>0</v>
      </c>
      <c r="AO218" s="38">
        <f>IFERROR(IF(M218&gt;0,(Y218*CONFIGURACAO!$C$33)+(Z218*CONFIGURACAO!$C$34)+(AA218*CONFIGURACAO!$C$35)+(AB218*CONFIGURACAO!$C$36),""),"")</f>
        <v>0</v>
      </c>
      <c r="AP218" s="38">
        <f>IF(AA218=0,0,IF(CONFIGURACAO!$C$46="SIM",(IF(AA218&gt;CONFIGURACAO!$C$47,CONFIGURACAO!$C$47*CONFIGURACAO!$C$35,AA218*CONFIGURACAO!$C$35)),'PI AREA  P100'!AA218*CONFIGURACAO!$C$35))</f>
        <v>0</v>
      </c>
      <c r="AQ218" s="38">
        <f>IF(AB218=0,0,IF(CONFIGURACAO!$C$44="SIM",(IF(AB218&gt;CONFIGURACAO!$C$45,CONFIGURACAO!$C$45*CONFIGURACAO!$C$36,AB218*CONFIGURACAO!$C$36)),'PI AREA  P100'!AB218*CONFIGURACAO!$C$36))</f>
        <v>0</v>
      </c>
      <c r="AR218" s="38">
        <f t="shared" si="83"/>
        <v>1535</v>
      </c>
      <c r="AS218" s="68">
        <f>IF(AR218="","",$AR218-(($AS$2/CONFIGURACAO!$C$6)*$M218))</f>
        <v>1235</v>
      </c>
      <c r="AT218" s="73">
        <f t="shared" si="65"/>
        <v>3</v>
      </c>
      <c r="AU218" s="75">
        <f>IF(AR218="","",$AR218-(($AU$2/CONFIGURACAO!$C$6)*$M218))</f>
        <v>1035</v>
      </c>
      <c r="AV218" s="76">
        <f t="shared" si="66"/>
        <v>4</v>
      </c>
      <c r="AW218" s="74">
        <f>IF(AR218="","",$AR218-(($AW$2/CONFIGURACAO!$C$6)*$M218))</f>
        <v>835</v>
      </c>
      <c r="AX218" s="72">
        <f t="shared" si="67"/>
        <v>5</v>
      </c>
      <c r="AZ218" s="39">
        <f t="shared" si="68"/>
        <v>0.12965293556206869</v>
      </c>
      <c r="BA218" s="146">
        <f t="shared" si="69"/>
        <v>28</v>
      </c>
      <c r="BB218" s="146">
        <f t="shared" si="70"/>
        <v>213</v>
      </c>
      <c r="BC218" s="32">
        <f t="shared" si="71"/>
        <v>235</v>
      </c>
      <c r="BD218" s="148"/>
      <c r="BE218" s="40">
        <f t="shared" si="72"/>
        <v>0.11177347242921014</v>
      </c>
      <c r="BF218" s="40">
        <f t="shared" si="73"/>
        <v>0.23148148148148145</v>
      </c>
      <c r="BG218" s="40">
        <f t="shared" si="74"/>
        <v>0.17985611510791369</v>
      </c>
      <c r="BH218" s="40">
        <f t="shared" si="75"/>
        <v>0.24252223120452709</v>
      </c>
      <c r="BI218" s="40">
        <f t="shared" si="76"/>
        <v>0.42643923240938164</v>
      </c>
      <c r="BJ218" s="40">
        <f t="shared" si="77"/>
        <v>9.2421441774491686E-2</v>
      </c>
      <c r="BK218" s="40">
        <f t="shared" si="78"/>
        <v>0.16051364365971107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 s="42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</row>
    <row r="219" spans="1:124" s="32" customFormat="1" x14ac:dyDescent="0.2">
      <c r="A219" s="124" t="str">
        <f>CONFIGURACAO!$C$4</f>
        <v>AREA 21</v>
      </c>
      <c r="B219" s="125">
        <v>217</v>
      </c>
      <c r="C219" s="249" t="s">
        <v>289</v>
      </c>
      <c r="D219" s="126">
        <f t="shared" si="79"/>
        <v>6</v>
      </c>
      <c r="E219" s="250" t="s">
        <v>554</v>
      </c>
      <c r="F219" s="250">
        <v>1</v>
      </c>
      <c r="G219" s="250">
        <v>1</v>
      </c>
      <c r="H219" s="250">
        <v>1</v>
      </c>
      <c r="I219" s="250">
        <v>1</v>
      </c>
      <c r="J219" s="87"/>
      <c r="K219" s="94"/>
      <c r="L219" s="94"/>
      <c r="M219" s="154">
        <f t="shared" si="80"/>
        <v>4</v>
      </c>
      <c r="N219">
        <v>0</v>
      </c>
      <c r="O219">
        <v>0</v>
      </c>
      <c r="P219">
        <v>6</v>
      </c>
      <c r="Q219">
        <v>5</v>
      </c>
      <c r="R219">
        <v>17</v>
      </c>
      <c r="S219">
        <v>5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s="139">
        <f t="shared" si="63"/>
        <v>0</v>
      </c>
      <c r="AD219" s="140">
        <f t="shared" si="64"/>
        <v>6</v>
      </c>
      <c r="AE219" s="141">
        <f t="shared" si="81"/>
        <v>0</v>
      </c>
      <c r="AF219" s="142">
        <f t="shared" si="82"/>
        <v>0</v>
      </c>
      <c r="AG219" s="278"/>
      <c r="AI219" s="37">
        <f>IFERROR(IF(M219&gt;0,(N219*CONFIGURACAO!$C$20)+(O219*CONFIGURACAO!$C$21)+(P219*CONFIGURACAO!$C$22)+(Q219*CONFIGURACAO!$C$23)+(R219*CONFIGURACAO!$C$24),""),"")</f>
        <v>900</v>
      </c>
      <c r="AJ219" s="38">
        <f>IF(S219=0,0,IF(CONFIGURACAO!$C$15="SIM",(IF(S219&gt;CONFIGURACAO!$C$16,CONFIGURACAO!$C$16*CONFIGURACAO!$C$25,S219*CONFIGURACAO!$C$25)),'PI AREA  P100'!S219*CONFIGURACAO!$C$25))</f>
        <v>40</v>
      </c>
      <c r="AK219" s="38">
        <f>IF(T219=0,0,IF(CONFIGURACAO!$C$17="SIM",(IF(T219&gt;CONFIGURACAO!$C$18,CONFIGURACAO!$C$18*CONFIGURACAO!$C$26,T219*CONFIGURACAO!$C$26)),'PI AREA  P100'!T219*CONFIGURACAO!$C$26))</f>
        <v>0</v>
      </c>
      <c r="AL219" s="38">
        <f>IFERROR(IF(M219&gt;0,(U219*CONFIGURACAO!$C$29)+(V219*CONFIGURACAO!$C$30),""),"")</f>
        <v>0</v>
      </c>
      <c r="AM219" s="38">
        <f>IF(W219=0,0,IF(CONFIGURACAO!$C$41="SIM",(IF(W219&gt;CONFIGURACAO!$C$41,CONFIGURACAO!$C$41*CONFIGURACAO!$C$31,W219*CONFIGURACAO!$C$31)),'PI AREA  P100'!W219*CONFIGURACAO!$C$31))</f>
        <v>0</v>
      </c>
      <c r="AN219" s="38">
        <f>IF(X219=0,0,IF(CONFIGURACAO!$C$39="SIM",(IF(X219&gt;CONFIGURACAO!$C$40,CONFIGURACAO!$C$40*CONFIGURACAO!$C$32,X219*CONFIGURACAO!$C$32)),'PI AREA  P100'!X219*CONFIGURACAO!$C$32))</f>
        <v>0</v>
      </c>
      <c r="AO219" s="38">
        <f>IFERROR(IF(M219&gt;0,(Y219*CONFIGURACAO!$C$33)+(Z219*CONFIGURACAO!$C$34)+(AA219*CONFIGURACAO!$C$35)+(AB219*CONFIGURACAO!$C$36),""),"")</f>
        <v>0</v>
      </c>
      <c r="AP219" s="38">
        <f>IF(AA219=0,0,IF(CONFIGURACAO!$C$46="SIM",(IF(AA219&gt;CONFIGURACAO!$C$47,CONFIGURACAO!$C$47*CONFIGURACAO!$C$35,AA219*CONFIGURACAO!$C$35)),'PI AREA  P100'!AA219*CONFIGURACAO!$C$35))</f>
        <v>0</v>
      </c>
      <c r="AQ219" s="38">
        <f>IF(AB219=0,0,IF(CONFIGURACAO!$C$44="SIM",(IF(AB219&gt;CONFIGURACAO!$C$45,CONFIGURACAO!$C$45*CONFIGURACAO!$C$36,AB219*CONFIGURACAO!$C$36)),'PI AREA  P100'!AB219*CONFIGURACAO!$C$36))</f>
        <v>0</v>
      </c>
      <c r="AR219" s="38">
        <f t="shared" si="83"/>
        <v>940</v>
      </c>
      <c r="AS219" s="68">
        <f>IF(AR219="","",$AR219-(($AS$2/CONFIGURACAO!$C$6)*$M219))</f>
        <v>640</v>
      </c>
      <c r="AT219" s="73">
        <f t="shared" si="65"/>
        <v>3</v>
      </c>
      <c r="AU219" s="75">
        <f>IF(AR219="","",$AR219-(($AU$2/CONFIGURACAO!$C$6)*$M219))</f>
        <v>440</v>
      </c>
      <c r="AV219" s="76">
        <f t="shared" si="66"/>
        <v>4</v>
      </c>
      <c r="AW219" s="74">
        <f>IF(AR219="","",$AR219-(($AW$2/CONFIGURACAO!$C$6)*$M219))</f>
        <v>240</v>
      </c>
      <c r="AX219" s="72">
        <f t="shared" si="67"/>
        <v>5</v>
      </c>
      <c r="AZ219" s="39">
        <f t="shared" si="68"/>
        <v>7.9396585946804279E-2</v>
      </c>
      <c r="BA219" s="146">
        <f t="shared" si="69"/>
        <v>33</v>
      </c>
      <c r="BB219" s="146">
        <f t="shared" si="70"/>
        <v>145</v>
      </c>
      <c r="BC219" s="32">
        <f t="shared" si="71"/>
        <v>472</v>
      </c>
      <c r="BD219" s="148"/>
      <c r="BE219" s="40">
        <f t="shared" si="72"/>
        <v>0</v>
      </c>
      <c r="BF219" s="40">
        <f t="shared" si="73"/>
        <v>0</v>
      </c>
      <c r="BG219" s="40">
        <f t="shared" si="74"/>
        <v>0.1541623843782117</v>
      </c>
      <c r="BH219" s="40">
        <f t="shared" si="75"/>
        <v>0.20210185933710592</v>
      </c>
      <c r="BI219" s="40">
        <f t="shared" si="76"/>
        <v>1.812366737739872</v>
      </c>
      <c r="BJ219" s="40">
        <f t="shared" si="77"/>
        <v>0.46210720887245843</v>
      </c>
      <c r="BK219" s="40">
        <f t="shared" si="78"/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 s="42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</row>
    <row r="220" spans="1:124" s="32" customFormat="1" x14ac:dyDescent="0.2">
      <c r="A220" s="124" t="str">
        <f>CONFIGURACAO!$C$4</f>
        <v>AREA 21</v>
      </c>
      <c r="B220" s="125">
        <v>218</v>
      </c>
      <c r="C220" s="249" t="s">
        <v>289</v>
      </c>
      <c r="D220" s="126">
        <f t="shared" si="79"/>
        <v>7</v>
      </c>
      <c r="E220" s="250" t="s">
        <v>555</v>
      </c>
      <c r="F220" s="250">
        <v>1</v>
      </c>
      <c r="G220" s="250">
        <v>1</v>
      </c>
      <c r="H220" s="250">
        <v>1</v>
      </c>
      <c r="I220" s="250">
        <v>1</v>
      </c>
      <c r="J220" s="87"/>
      <c r="K220" s="94"/>
      <c r="L220" s="94"/>
      <c r="M220" s="154">
        <f t="shared" si="80"/>
        <v>4</v>
      </c>
      <c r="N220">
        <v>13</v>
      </c>
      <c r="O220">
        <v>2</v>
      </c>
      <c r="P220">
        <v>1</v>
      </c>
      <c r="Q220">
        <v>9</v>
      </c>
      <c r="R220">
        <v>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s="139">
        <f t="shared" si="63"/>
        <v>15</v>
      </c>
      <c r="AD220" s="140">
        <f t="shared" si="64"/>
        <v>16</v>
      </c>
      <c r="AE220" s="141">
        <f t="shared" si="81"/>
        <v>0</v>
      </c>
      <c r="AF220" s="142">
        <f t="shared" si="82"/>
        <v>0</v>
      </c>
      <c r="AG220" s="278"/>
      <c r="AI220" s="37">
        <f>IFERROR(IF(M220&gt;0,(N220*CONFIGURACAO!$C$20)+(O220*CONFIGURACAO!$C$21)+(P220*CONFIGURACAO!$C$22)+(Q220*CONFIGURACAO!$C$23)+(R220*CONFIGURACAO!$C$24),""),"")</f>
        <v>1980</v>
      </c>
      <c r="AJ220" s="38">
        <f>IF(S220=0,0,IF(CONFIGURACAO!$C$15="SIM",(IF(S220&gt;CONFIGURACAO!$C$16,CONFIGURACAO!$C$16*CONFIGURACAO!$C$25,S220*CONFIGURACAO!$C$25)),'PI AREA  P100'!S220*CONFIGURACAO!$C$25))</f>
        <v>0</v>
      </c>
      <c r="AK220" s="38">
        <f>IF(T220=0,0,IF(CONFIGURACAO!$C$17="SIM",(IF(T220&gt;CONFIGURACAO!$C$18,CONFIGURACAO!$C$18*CONFIGURACAO!$C$26,T220*CONFIGURACAO!$C$26)),'PI AREA  P100'!T220*CONFIGURACAO!$C$26))</f>
        <v>0</v>
      </c>
      <c r="AL220" s="38">
        <f>IFERROR(IF(M220&gt;0,(U220*CONFIGURACAO!$C$29)+(V220*CONFIGURACAO!$C$30),""),"")</f>
        <v>0</v>
      </c>
      <c r="AM220" s="38">
        <f>IF(W220=0,0,IF(CONFIGURACAO!$C$41="SIM",(IF(W220&gt;CONFIGURACAO!$C$41,CONFIGURACAO!$C$41*CONFIGURACAO!$C$31,W220*CONFIGURACAO!$C$31)),'PI AREA  P100'!W220*CONFIGURACAO!$C$31))</f>
        <v>0</v>
      </c>
      <c r="AN220" s="38">
        <f>IF(X220=0,0,IF(CONFIGURACAO!$C$39="SIM",(IF(X220&gt;CONFIGURACAO!$C$40,CONFIGURACAO!$C$40*CONFIGURACAO!$C$32,X220*CONFIGURACAO!$C$32)),'PI AREA  P100'!X220*CONFIGURACAO!$C$32))</f>
        <v>0</v>
      </c>
      <c r="AO220" s="38">
        <f>IFERROR(IF(M220&gt;0,(Y220*CONFIGURACAO!$C$33)+(Z220*CONFIGURACAO!$C$34)+(AA220*CONFIGURACAO!$C$35)+(AB220*CONFIGURACAO!$C$36),""),"")</f>
        <v>0</v>
      </c>
      <c r="AP220" s="38">
        <f>IF(AA220=0,0,IF(CONFIGURACAO!$C$46="SIM",(IF(AA220&gt;CONFIGURACAO!$C$47,CONFIGURACAO!$C$47*CONFIGURACAO!$C$35,AA220*CONFIGURACAO!$C$35)),'PI AREA  P100'!AA220*CONFIGURACAO!$C$35))</f>
        <v>0</v>
      </c>
      <c r="AQ220" s="38">
        <f>IF(AB220=0,0,IF(CONFIGURACAO!$C$44="SIM",(IF(AB220&gt;CONFIGURACAO!$C$45,CONFIGURACAO!$C$45*CONFIGURACAO!$C$36,AB220*CONFIGURACAO!$C$36)),'PI AREA  P100'!AB220*CONFIGURACAO!$C$36))</f>
        <v>0</v>
      </c>
      <c r="AR220" s="38">
        <f t="shared" si="83"/>
        <v>1980</v>
      </c>
      <c r="AS220" s="68">
        <f>IF(AR220="","",$AR220-(($AS$2/CONFIGURACAO!$C$6)*$M220))</f>
        <v>1680</v>
      </c>
      <c r="AT220" s="73">
        <f t="shared" si="65"/>
        <v>3</v>
      </c>
      <c r="AU220" s="75">
        <f>IF(AR220="","",$AR220-(($AU$2/CONFIGURACAO!$C$6)*$M220))</f>
        <v>1480</v>
      </c>
      <c r="AV220" s="76">
        <f t="shared" si="66"/>
        <v>4</v>
      </c>
      <c r="AW220" s="74">
        <f>IF(AR220="","",$AR220-(($AW$2/CONFIGURACAO!$C$6)*$M220))</f>
        <v>1280</v>
      </c>
      <c r="AX220" s="72">
        <f t="shared" si="67"/>
        <v>5</v>
      </c>
      <c r="AZ220" s="39">
        <f t="shared" si="68"/>
        <v>0.1672396172070984</v>
      </c>
      <c r="BA220" s="146">
        <f t="shared" si="69"/>
        <v>30</v>
      </c>
      <c r="BB220" s="146">
        <f t="shared" si="70"/>
        <v>185</v>
      </c>
      <c r="BC220" s="32">
        <f t="shared" si="71"/>
        <v>150</v>
      </c>
      <c r="BD220" s="148"/>
      <c r="BE220" s="40">
        <f t="shared" si="72"/>
        <v>0.48435171385991055</v>
      </c>
      <c r="BF220" s="40">
        <f t="shared" si="73"/>
        <v>7.716049382716049E-2</v>
      </c>
      <c r="BG220" s="40">
        <f t="shared" si="74"/>
        <v>2.5693730729701953E-2</v>
      </c>
      <c r="BH220" s="40">
        <f t="shared" si="75"/>
        <v>0.36378334680679059</v>
      </c>
      <c r="BI220" s="40">
        <f t="shared" si="76"/>
        <v>0.53304904051172708</v>
      </c>
      <c r="BJ220" s="40">
        <f t="shared" si="77"/>
        <v>0</v>
      </c>
      <c r="BK220" s="40">
        <f t="shared" si="78"/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 s="42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</row>
    <row r="221" spans="1:124" s="32" customFormat="1" x14ac:dyDescent="0.2">
      <c r="A221" s="124" t="str">
        <f>CONFIGURACAO!$C$4</f>
        <v>AREA 21</v>
      </c>
      <c r="B221" s="125">
        <v>219</v>
      </c>
      <c r="C221" s="249" t="s">
        <v>289</v>
      </c>
      <c r="D221" s="126">
        <f t="shared" si="79"/>
        <v>8</v>
      </c>
      <c r="E221" s="250" t="s">
        <v>556</v>
      </c>
      <c r="F221" s="250">
        <v>0</v>
      </c>
      <c r="G221" s="250">
        <v>0</v>
      </c>
      <c r="H221" s="250">
        <v>1</v>
      </c>
      <c r="I221" s="250">
        <v>1</v>
      </c>
      <c r="J221" s="87"/>
      <c r="K221" s="94"/>
      <c r="L221" s="94"/>
      <c r="M221" s="154">
        <f t="shared" si="80"/>
        <v>2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 s="139">
        <f t="shared" si="63"/>
        <v>1</v>
      </c>
      <c r="AD221" s="140">
        <f t="shared" si="64"/>
        <v>1</v>
      </c>
      <c r="AE221" s="141">
        <f t="shared" si="81"/>
        <v>0</v>
      </c>
      <c r="AF221" s="142">
        <f t="shared" si="82"/>
        <v>0</v>
      </c>
      <c r="AG221" s="278"/>
      <c r="AI221" s="37">
        <f>IFERROR(IF(M221&gt;0,(N221*CONFIGURACAO!$C$20)+(O221*CONFIGURACAO!$C$21)+(P221*CONFIGURACAO!$C$22)+(Q221*CONFIGURACAO!$C$23)+(R221*CONFIGURACAO!$C$24),""),"")</f>
        <v>100</v>
      </c>
      <c r="AJ221" s="38">
        <f>IF(S221=0,0,IF(CONFIGURACAO!$C$15="SIM",(IF(S221&gt;CONFIGURACAO!$C$16,CONFIGURACAO!$C$16*CONFIGURACAO!$C$25,S221*CONFIGURACAO!$C$25)),'PI AREA  P100'!S221*CONFIGURACAO!$C$25))</f>
        <v>0</v>
      </c>
      <c r="AK221" s="38">
        <f>IF(T221=0,0,IF(CONFIGURACAO!$C$17="SIM",(IF(T221&gt;CONFIGURACAO!$C$18,CONFIGURACAO!$C$18*CONFIGURACAO!$C$26,T221*CONFIGURACAO!$C$26)),'PI AREA  P100'!T221*CONFIGURACAO!$C$26))</f>
        <v>0</v>
      </c>
      <c r="AL221" s="38">
        <f>IFERROR(IF(M221&gt;0,(U221*CONFIGURACAO!$C$29)+(V221*CONFIGURACAO!$C$30),""),"")</f>
        <v>0</v>
      </c>
      <c r="AM221" s="38">
        <f>IF(W221=0,0,IF(CONFIGURACAO!$C$41="SIM",(IF(W221&gt;CONFIGURACAO!$C$41,CONFIGURACAO!$C$41*CONFIGURACAO!$C$31,W221*CONFIGURACAO!$C$31)),'PI AREA  P100'!W221*CONFIGURACAO!$C$31))</f>
        <v>0</v>
      </c>
      <c r="AN221" s="38">
        <f>IF(X221=0,0,IF(CONFIGURACAO!$C$39="SIM",(IF(X221&gt;CONFIGURACAO!$C$40,CONFIGURACAO!$C$40*CONFIGURACAO!$C$32,X221*CONFIGURACAO!$C$32)),'PI AREA  P100'!X221*CONFIGURACAO!$C$32))</f>
        <v>25</v>
      </c>
      <c r="AO221" s="38">
        <f>IFERROR(IF(M221&gt;0,(Y221*CONFIGURACAO!$C$33)+(Z221*CONFIGURACAO!$C$34)+(AA221*CONFIGURACAO!$C$35)+(AB221*CONFIGURACAO!$C$36),""),"")</f>
        <v>0</v>
      </c>
      <c r="AP221" s="38">
        <f>IF(AA221=0,0,IF(CONFIGURACAO!$C$46="SIM",(IF(AA221&gt;CONFIGURACAO!$C$47,CONFIGURACAO!$C$47*CONFIGURACAO!$C$35,AA221*CONFIGURACAO!$C$35)),'PI AREA  P100'!AA221*CONFIGURACAO!$C$35))</f>
        <v>0</v>
      </c>
      <c r="AQ221" s="38">
        <f>IF(AB221=0,0,IF(CONFIGURACAO!$C$44="SIM",(IF(AB221&gt;CONFIGURACAO!$C$45,CONFIGURACAO!$C$45*CONFIGURACAO!$C$36,AB221*CONFIGURACAO!$C$36)),'PI AREA  P100'!AB221*CONFIGURACAO!$C$36))</f>
        <v>0</v>
      </c>
      <c r="AR221" s="38">
        <f t="shared" si="83"/>
        <v>125</v>
      </c>
      <c r="AS221" s="68">
        <f>IF(AR221="","",$AR221-(($AS$2/CONFIGURACAO!$C$6)*$M221))</f>
        <v>-25</v>
      </c>
      <c r="AT221" s="73" t="str">
        <f t="shared" si="65"/>
        <v>NAO</v>
      </c>
      <c r="AU221" s="75">
        <f>IF(AR221="","",$AR221-(($AU$2/CONFIGURACAO!$C$6)*$M221))</f>
        <v>-125</v>
      </c>
      <c r="AV221" s="76" t="str">
        <f t="shared" si="66"/>
        <v>NAO</v>
      </c>
      <c r="AW221" s="74">
        <f>IF(AR221="","",$AR221-(($AW$2/CONFIGURACAO!$C$6)*$M221))</f>
        <v>-225</v>
      </c>
      <c r="AX221" s="72" t="str">
        <f t="shared" si="67"/>
        <v>NAO</v>
      </c>
      <c r="AZ221" s="39">
        <f t="shared" si="68"/>
        <v>1.0558056641862273E-2</v>
      </c>
      <c r="BA221" s="146">
        <f t="shared" si="69"/>
        <v>2</v>
      </c>
      <c r="BB221" s="146">
        <f t="shared" si="70"/>
        <v>1033</v>
      </c>
      <c r="BC221" s="32">
        <f t="shared" si="71"/>
        <v>1034</v>
      </c>
      <c r="BD221" s="148"/>
      <c r="BE221" s="40">
        <f t="shared" si="72"/>
        <v>3.7257824143070044E-2</v>
      </c>
      <c r="BF221" s="40">
        <f t="shared" si="73"/>
        <v>0</v>
      </c>
      <c r="BG221" s="40">
        <f t="shared" si="74"/>
        <v>0</v>
      </c>
      <c r="BH221" s="40">
        <f t="shared" si="75"/>
        <v>0</v>
      </c>
      <c r="BI221" s="40">
        <f t="shared" si="76"/>
        <v>0</v>
      </c>
      <c r="BJ221" s="40">
        <f t="shared" si="77"/>
        <v>0</v>
      </c>
      <c r="BK221" s="40">
        <f t="shared" si="78"/>
        <v>0</v>
      </c>
      <c r="BL221">
        <v>0</v>
      </c>
      <c r="BM221">
        <v>0</v>
      </c>
      <c r="BN221">
        <v>0</v>
      </c>
      <c r="BO221">
        <v>1</v>
      </c>
      <c r="BP221">
        <v>0</v>
      </c>
      <c r="BQ221">
        <v>0</v>
      </c>
      <c r="BR221">
        <v>0</v>
      </c>
      <c r="BS221">
        <v>0</v>
      </c>
      <c r="BT221" s="42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</row>
    <row r="222" spans="1:124" s="32" customFormat="1" x14ac:dyDescent="0.2">
      <c r="A222" s="124" t="str">
        <f>CONFIGURACAO!$C$4</f>
        <v>AREA 21</v>
      </c>
      <c r="B222" s="125">
        <v>220</v>
      </c>
      <c r="C222" s="249" t="s">
        <v>289</v>
      </c>
      <c r="D222" s="126">
        <f t="shared" si="79"/>
        <v>9</v>
      </c>
      <c r="E222" s="250" t="s">
        <v>557</v>
      </c>
      <c r="F222" s="250">
        <v>0</v>
      </c>
      <c r="G222" s="250">
        <v>0</v>
      </c>
      <c r="H222" s="250">
        <v>0</v>
      </c>
      <c r="I222" s="250">
        <v>1</v>
      </c>
      <c r="J222" s="87"/>
      <c r="K222" s="94"/>
      <c r="L222" s="94"/>
      <c r="M222" s="154">
        <f t="shared" si="80"/>
        <v>1</v>
      </c>
      <c r="N222">
        <v>0</v>
      </c>
      <c r="O222">
        <v>0</v>
      </c>
      <c r="P222">
        <v>0</v>
      </c>
      <c r="Q222">
        <v>0</v>
      </c>
      <c r="R222">
        <v>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s="139">
        <f t="shared" si="63"/>
        <v>0</v>
      </c>
      <c r="AD222" s="140">
        <f t="shared" si="64"/>
        <v>0</v>
      </c>
      <c r="AE222" s="141">
        <f t="shared" si="81"/>
        <v>0</v>
      </c>
      <c r="AF222" s="142">
        <f t="shared" si="82"/>
        <v>0</v>
      </c>
      <c r="AG222" s="278"/>
      <c r="AI222" s="37">
        <f>IFERROR(IF(M222&gt;0,(N222*CONFIGURACAO!$C$20)+(O222*CONFIGURACAO!$C$21)+(P222*CONFIGURACAO!$C$22)+(Q222*CONFIGURACAO!$C$23)+(R222*CONFIGURACAO!$C$24),""),"")</f>
        <v>40</v>
      </c>
      <c r="AJ222" s="38">
        <f>IF(S222=0,0,IF(CONFIGURACAO!$C$15="SIM",(IF(S222&gt;CONFIGURACAO!$C$16,CONFIGURACAO!$C$16*CONFIGURACAO!$C$25,S222*CONFIGURACAO!$C$25)),'PI AREA  P100'!S222*CONFIGURACAO!$C$25))</f>
        <v>0</v>
      </c>
      <c r="AK222" s="38">
        <f>IF(T222=0,0,IF(CONFIGURACAO!$C$17="SIM",(IF(T222&gt;CONFIGURACAO!$C$18,CONFIGURACAO!$C$18*CONFIGURACAO!$C$26,T222*CONFIGURACAO!$C$26)),'PI AREA  P100'!T222*CONFIGURACAO!$C$26))</f>
        <v>0</v>
      </c>
      <c r="AL222" s="38">
        <f>IFERROR(IF(M222&gt;0,(U222*CONFIGURACAO!$C$29)+(V222*CONFIGURACAO!$C$30),""),"")</f>
        <v>0</v>
      </c>
      <c r="AM222" s="38">
        <f>IF(W222=0,0,IF(CONFIGURACAO!$C$41="SIM",(IF(W222&gt;CONFIGURACAO!$C$41,CONFIGURACAO!$C$41*CONFIGURACAO!$C$31,W222*CONFIGURACAO!$C$31)),'PI AREA  P100'!W222*CONFIGURACAO!$C$31))</f>
        <v>0</v>
      </c>
      <c r="AN222" s="38">
        <f>IF(X222=0,0,IF(CONFIGURACAO!$C$39="SIM",(IF(X222&gt;CONFIGURACAO!$C$40,CONFIGURACAO!$C$40*CONFIGURACAO!$C$32,X222*CONFIGURACAO!$C$32)),'PI AREA  P100'!X222*CONFIGURACAO!$C$32))</f>
        <v>0</v>
      </c>
      <c r="AO222" s="38">
        <f>IFERROR(IF(M222&gt;0,(Y222*CONFIGURACAO!$C$33)+(Z222*CONFIGURACAO!$C$34)+(AA222*CONFIGURACAO!$C$35)+(AB222*CONFIGURACAO!$C$36),""),"")</f>
        <v>0</v>
      </c>
      <c r="AP222" s="38">
        <f>IF(AA222=0,0,IF(CONFIGURACAO!$C$46="SIM",(IF(AA222&gt;CONFIGURACAO!$C$47,CONFIGURACAO!$C$47*CONFIGURACAO!$C$35,AA222*CONFIGURACAO!$C$35)),'PI AREA  P100'!AA222*CONFIGURACAO!$C$35))</f>
        <v>0</v>
      </c>
      <c r="AQ222" s="38">
        <f>IF(AB222=0,0,IF(CONFIGURACAO!$C$44="SIM",(IF(AB222&gt;CONFIGURACAO!$C$45,CONFIGURACAO!$C$45*CONFIGURACAO!$C$36,AB222*CONFIGURACAO!$C$36)),'PI AREA  P100'!AB222*CONFIGURACAO!$C$36))</f>
        <v>0</v>
      </c>
      <c r="AR222" s="38">
        <f t="shared" si="83"/>
        <v>40</v>
      </c>
      <c r="AS222" s="68">
        <f>IF(AR222="","",$AR222-(($AS$2/CONFIGURACAO!$C$6)*$M222))</f>
        <v>-35</v>
      </c>
      <c r="AT222" s="73" t="str">
        <f t="shared" si="65"/>
        <v>NAO</v>
      </c>
      <c r="AU222" s="75">
        <f>IF(AR222="","",$AR222-(($AU$2/CONFIGURACAO!$C$6)*$M222))</f>
        <v>-85</v>
      </c>
      <c r="AV222" s="76" t="str">
        <f t="shared" si="66"/>
        <v>NAO</v>
      </c>
      <c r="AW222" s="74">
        <f>IF(AR222="","",$AR222-(($AW$2/CONFIGURACAO!$C$6)*$M222))</f>
        <v>-135</v>
      </c>
      <c r="AX222" s="72" t="str">
        <f t="shared" si="67"/>
        <v>NAO</v>
      </c>
      <c r="AZ222" s="39">
        <f t="shared" si="68"/>
        <v>3.3785781253959273E-3</v>
      </c>
      <c r="BA222" s="146">
        <f t="shared" si="69"/>
        <v>2</v>
      </c>
      <c r="BB222" s="146">
        <f t="shared" si="70"/>
        <v>1033</v>
      </c>
      <c r="BC222" s="32">
        <f t="shared" si="71"/>
        <v>1125</v>
      </c>
      <c r="BD222" s="148"/>
      <c r="BE222" s="40">
        <f t="shared" si="72"/>
        <v>0</v>
      </c>
      <c r="BF222" s="40">
        <f t="shared" si="73"/>
        <v>0</v>
      </c>
      <c r="BG222" s="40">
        <f t="shared" si="74"/>
        <v>0</v>
      </c>
      <c r="BH222" s="40">
        <f t="shared" si="75"/>
        <v>0</v>
      </c>
      <c r="BI222" s="40">
        <f t="shared" si="76"/>
        <v>0.21321961620469082</v>
      </c>
      <c r="BJ222" s="40">
        <f t="shared" si="77"/>
        <v>0</v>
      </c>
      <c r="BK222" s="40">
        <f t="shared" si="78"/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 s="4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</row>
    <row r="223" spans="1:124" s="32" customFormat="1" x14ac:dyDescent="0.2">
      <c r="A223" s="124" t="str">
        <f>CONFIGURACAO!$C$4</f>
        <v>AREA 21</v>
      </c>
      <c r="B223" s="125">
        <v>221</v>
      </c>
      <c r="C223" s="249" t="s">
        <v>289</v>
      </c>
      <c r="D223" s="126">
        <f t="shared" si="79"/>
        <v>10</v>
      </c>
      <c r="E223" s="250" t="s">
        <v>558</v>
      </c>
      <c r="F223" s="250">
        <v>1</v>
      </c>
      <c r="G223" s="250">
        <v>1</v>
      </c>
      <c r="H223" s="250">
        <v>1</v>
      </c>
      <c r="I223" s="250">
        <v>1</v>
      </c>
      <c r="J223" s="87"/>
      <c r="K223" s="94"/>
      <c r="L223" s="94"/>
      <c r="M223" s="154">
        <f t="shared" si="80"/>
        <v>4</v>
      </c>
      <c r="N223">
        <v>2</v>
      </c>
      <c r="O223">
        <v>0</v>
      </c>
      <c r="P223">
        <v>0</v>
      </c>
      <c r="Q223">
        <v>2</v>
      </c>
      <c r="R223">
        <v>2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s="139">
        <f t="shared" si="63"/>
        <v>2</v>
      </c>
      <c r="AD223" s="140">
        <f t="shared" si="64"/>
        <v>2</v>
      </c>
      <c r="AE223" s="141">
        <f t="shared" si="81"/>
        <v>0</v>
      </c>
      <c r="AF223" s="142">
        <f t="shared" si="82"/>
        <v>0</v>
      </c>
      <c r="AG223" s="278"/>
      <c r="AI223" s="37">
        <f>IFERROR(IF(M223&gt;0,(N223*CONFIGURACAO!$C$20)+(O223*CONFIGURACAO!$C$21)+(P223*CONFIGURACAO!$C$22)+(Q223*CONFIGURACAO!$C$23)+(R223*CONFIGURACAO!$C$24),""),"")</f>
        <v>320</v>
      </c>
      <c r="AJ223" s="38">
        <f>IF(S223=0,0,IF(CONFIGURACAO!$C$15="SIM",(IF(S223&gt;CONFIGURACAO!$C$16,CONFIGURACAO!$C$16*CONFIGURACAO!$C$25,S223*CONFIGURACAO!$C$25)),'PI AREA  P100'!S223*CONFIGURACAO!$C$25))</f>
        <v>0</v>
      </c>
      <c r="AK223" s="38">
        <f>IF(T223=0,0,IF(CONFIGURACAO!$C$17="SIM",(IF(T223&gt;CONFIGURACAO!$C$18,CONFIGURACAO!$C$18*CONFIGURACAO!$C$26,T223*CONFIGURACAO!$C$26)),'PI AREA  P100'!T223*CONFIGURACAO!$C$26))</f>
        <v>5</v>
      </c>
      <c r="AL223" s="38">
        <f>IFERROR(IF(M223&gt;0,(U223*CONFIGURACAO!$C$29)+(V223*CONFIGURACAO!$C$30),""),"")</f>
        <v>0</v>
      </c>
      <c r="AM223" s="38">
        <f>IF(W223=0,0,IF(CONFIGURACAO!$C$41="SIM",(IF(W223&gt;CONFIGURACAO!$C$41,CONFIGURACAO!$C$41*CONFIGURACAO!$C$31,W223*CONFIGURACAO!$C$31)),'PI AREA  P100'!W223*CONFIGURACAO!$C$31))</f>
        <v>0</v>
      </c>
      <c r="AN223" s="38">
        <f>IF(X223=0,0,IF(CONFIGURACAO!$C$39="SIM",(IF(X223&gt;CONFIGURACAO!$C$40,CONFIGURACAO!$C$40*CONFIGURACAO!$C$32,X223*CONFIGURACAO!$C$32)),'PI AREA  P100'!X223*CONFIGURACAO!$C$32))</f>
        <v>0</v>
      </c>
      <c r="AO223" s="38">
        <f>IFERROR(IF(M223&gt;0,(Y223*CONFIGURACAO!$C$33)+(Z223*CONFIGURACAO!$C$34)+(AA223*CONFIGURACAO!$C$35)+(AB223*CONFIGURACAO!$C$36),""),"")</f>
        <v>0</v>
      </c>
      <c r="AP223" s="38">
        <f>IF(AA223=0,0,IF(CONFIGURACAO!$C$46="SIM",(IF(AA223&gt;CONFIGURACAO!$C$47,CONFIGURACAO!$C$47*CONFIGURACAO!$C$35,AA223*CONFIGURACAO!$C$35)),'PI AREA  P100'!AA223*CONFIGURACAO!$C$35))</f>
        <v>0</v>
      </c>
      <c r="AQ223" s="38">
        <f>IF(AB223=0,0,IF(CONFIGURACAO!$C$44="SIM",(IF(AB223&gt;CONFIGURACAO!$C$45,CONFIGURACAO!$C$45*CONFIGURACAO!$C$36,AB223*CONFIGURACAO!$C$36)),'PI AREA  P100'!AB223*CONFIGURACAO!$C$36))</f>
        <v>0</v>
      </c>
      <c r="AR223" s="38">
        <f t="shared" si="83"/>
        <v>325</v>
      </c>
      <c r="AS223" s="68">
        <f>IF(AR223="","",$AR223-(($AS$2/CONFIGURACAO!$C$6)*$M223))</f>
        <v>25</v>
      </c>
      <c r="AT223" s="73">
        <f t="shared" si="65"/>
        <v>3</v>
      </c>
      <c r="AU223" s="75">
        <f>IF(AR223="","",$AR223-(($AU$2/CONFIGURACAO!$C$6)*$M223))</f>
        <v>-175</v>
      </c>
      <c r="AV223" s="76" t="str">
        <f t="shared" si="66"/>
        <v>NAO</v>
      </c>
      <c r="AW223" s="74">
        <f>IF(AR223="","",$AR223-(($AW$2/CONFIGURACAO!$C$6)*$M223))</f>
        <v>-375</v>
      </c>
      <c r="AX223" s="72" t="str">
        <f t="shared" si="67"/>
        <v>NAO</v>
      </c>
      <c r="AZ223" s="39">
        <f t="shared" si="68"/>
        <v>2.745094726884191E-2</v>
      </c>
      <c r="BA223" s="146">
        <f t="shared" si="69"/>
        <v>7</v>
      </c>
      <c r="BB223" s="146">
        <f t="shared" si="70"/>
        <v>798</v>
      </c>
      <c r="BC223" s="32">
        <f t="shared" si="71"/>
        <v>857</v>
      </c>
      <c r="BD223" s="148"/>
      <c r="BE223" s="40">
        <f t="shared" si="72"/>
        <v>7.4515648286140088E-2</v>
      </c>
      <c r="BF223" s="40">
        <f t="shared" si="73"/>
        <v>0</v>
      </c>
      <c r="BG223" s="40">
        <f t="shared" si="74"/>
        <v>0</v>
      </c>
      <c r="BH223" s="40">
        <f t="shared" si="75"/>
        <v>8.084074373484236E-2</v>
      </c>
      <c r="BI223" s="40">
        <f t="shared" si="76"/>
        <v>0.21321961620469082</v>
      </c>
      <c r="BJ223" s="40">
        <f t="shared" si="77"/>
        <v>0</v>
      </c>
      <c r="BK223" s="40">
        <f t="shared" si="78"/>
        <v>0.16051364365971107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 s="42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</row>
    <row r="224" spans="1:124" s="32" customFormat="1" x14ac:dyDescent="0.2">
      <c r="A224" s="124" t="str">
        <f>CONFIGURACAO!$C$4</f>
        <v>AREA 21</v>
      </c>
      <c r="B224" s="125">
        <v>222</v>
      </c>
      <c r="C224" s="249" t="s">
        <v>289</v>
      </c>
      <c r="D224" s="126">
        <f t="shared" si="79"/>
        <v>11</v>
      </c>
      <c r="E224" s="250" t="s">
        <v>559</v>
      </c>
      <c r="F224" s="250">
        <v>1</v>
      </c>
      <c r="G224" s="250">
        <v>1</v>
      </c>
      <c r="H224" s="250">
        <v>1</v>
      </c>
      <c r="I224" s="250">
        <v>1</v>
      </c>
      <c r="J224" s="87"/>
      <c r="K224" s="94"/>
      <c r="L224" s="94"/>
      <c r="M224" s="154">
        <f t="shared" si="80"/>
        <v>4</v>
      </c>
      <c r="N224">
        <v>0</v>
      </c>
      <c r="O224">
        <v>1</v>
      </c>
      <c r="P224">
        <v>2</v>
      </c>
      <c r="Q224">
        <v>2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 s="139">
        <f t="shared" si="63"/>
        <v>1</v>
      </c>
      <c r="AD224" s="140">
        <f t="shared" si="64"/>
        <v>3</v>
      </c>
      <c r="AE224" s="141">
        <f t="shared" si="81"/>
        <v>0</v>
      </c>
      <c r="AF224" s="142">
        <f t="shared" si="82"/>
        <v>0</v>
      </c>
      <c r="AG224" s="278"/>
      <c r="AI224" s="37">
        <f>IFERROR(IF(M224&gt;0,(N224*CONFIGURACAO!$C$20)+(O224*CONFIGURACAO!$C$21)+(P224*CONFIGURACAO!$C$22)+(Q224*CONFIGURACAO!$C$23)+(R224*CONFIGURACAO!$C$24),""),"")</f>
        <v>300</v>
      </c>
      <c r="AJ224" s="38">
        <f>IF(S224=0,0,IF(CONFIGURACAO!$C$15="SIM",(IF(S224&gt;CONFIGURACAO!$C$16,CONFIGURACAO!$C$16*CONFIGURACAO!$C$25,S224*CONFIGURACAO!$C$25)),'PI AREA  P100'!S224*CONFIGURACAO!$C$25))</f>
        <v>0</v>
      </c>
      <c r="AK224" s="38">
        <f>IF(T224=0,0,IF(CONFIGURACAO!$C$17="SIM",(IF(T224&gt;CONFIGURACAO!$C$18,CONFIGURACAO!$C$18*CONFIGURACAO!$C$26,T224*CONFIGURACAO!$C$26)),'PI AREA  P100'!T224*CONFIGURACAO!$C$26))</f>
        <v>0</v>
      </c>
      <c r="AL224" s="38">
        <f>IFERROR(IF(M224&gt;0,(U224*CONFIGURACAO!$C$29)+(V224*CONFIGURACAO!$C$30),""),"")</f>
        <v>0</v>
      </c>
      <c r="AM224" s="38">
        <f>IF(W224=0,0,IF(CONFIGURACAO!$C$41="SIM",(IF(W224&gt;CONFIGURACAO!$C$41,CONFIGURACAO!$C$41*CONFIGURACAO!$C$31,W224*CONFIGURACAO!$C$31)),'PI AREA  P100'!W224*CONFIGURACAO!$C$31))</f>
        <v>0</v>
      </c>
      <c r="AN224" s="38">
        <f>IF(X224=0,0,IF(CONFIGURACAO!$C$39="SIM",(IF(X224&gt;CONFIGURACAO!$C$40,CONFIGURACAO!$C$40*CONFIGURACAO!$C$32,X224*CONFIGURACAO!$C$32)),'PI AREA  P100'!X224*CONFIGURACAO!$C$32))</f>
        <v>0</v>
      </c>
      <c r="AO224" s="38">
        <f>IFERROR(IF(M224&gt;0,(Y224*CONFIGURACAO!$C$33)+(Z224*CONFIGURACAO!$C$34)+(AA224*CONFIGURACAO!$C$35)+(AB224*CONFIGURACAO!$C$36),""),"")</f>
        <v>0</v>
      </c>
      <c r="AP224" s="38">
        <f>IF(AA224=0,0,IF(CONFIGURACAO!$C$46="SIM",(IF(AA224&gt;CONFIGURACAO!$C$47,CONFIGURACAO!$C$47*CONFIGURACAO!$C$35,AA224*CONFIGURACAO!$C$35)),'PI AREA  P100'!AA224*CONFIGURACAO!$C$35))</f>
        <v>0</v>
      </c>
      <c r="AQ224" s="38">
        <f>IF(AB224=0,0,IF(CONFIGURACAO!$C$44="SIM",(IF(AB224&gt;CONFIGURACAO!$C$45,CONFIGURACAO!$C$45*CONFIGURACAO!$C$36,AB224*CONFIGURACAO!$C$36)),'PI AREA  P100'!AB224*CONFIGURACAO!$C$36))</f>
        <v>0</v>
      </c>
      <c r="AR224" s="38">
        <f t="shared" si="83"/>
        <v>300</v>
      </c>
      <c r="AS224" s="68">
        <f>IF(AR224="","",$AR224-(($AS$2/CONFIGURACAO!$C$6)*$M224))</f>
        <v>0</v>
      </c>
      <c r="AT224" s="73">
        <f t="shared" si="65"/>
        <v>3</v>
      </c>
      <c r="AU224" s="75">
        <f>IF(AR224="","",$AR224-(($AU$2/CONFIGURACAO!$C$6)*$M224))</f>
        <v>-200</v>
      </c>
      <c r="AV224" s="76" t="str">
        <f t="shared" si="66"/>
        <v>NAO</v>
      </c>
      <c r="AW224" s="74">
        <f>IF(AR224="","",$AR224-(($AW$2/CONFIGURACAO!$C$6)*$M224))</f>
        <v>-400</v>
      </c>
      <c r="AX224" s="72" t="str">
        <f t="shared" si="67"/>
        <v>NAO</v>
      </c>
      <c r="AZ224" s="39">
        <f t="shared" si="68"/>
        <v>2.533933594046945E-2</v>
      </c>
      <c r="BA224" s="146">
        <f t="shared" si="69"/>
        <v>6</v>
      </c>
      <c r="BB224" s="146">
        <f t="shared" si="70"/>
        <v>836</v>
      </c>
      <c r="BC224" s="32">
        <f t="shared" si="71"/>
        <v>876</v>
      </c>
      <c r="BD224" s="148"/>
      <c r="BE224" s="40">
        <f t="shared" si="72"/>
        <v>0</v>
      </c>
      <c r="BF224" s="40">
        <f t="shared" si="73"/>
        <v>3.8580246913580245E-2</v>
      </c>
      <c r="BG224" s="40">
        <f t="shared" si="74"/>
        <v>5.1387461459403906E-2</v>
      </c>
      <c r="BH224" s="40">
        <f t="shared" si="75"/>
        <v>8.084074373484236E-2</v>
      </c>
      <c r="BI224" s="40">
        <f t="shared" si="76"/>
        <v>0.10660980810234541</v>
      </c>
      <c r="BJ224" s="40">
        <f t="shared" si="77"/>
        <v>0</v>
      </c>
      <c r="BK224" s="40">
        <f t="shared" si="78"/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 s="42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</row>
    <row r="225" spans="1:124" s="32" customFormat="1" x14ac:dyDescent="0.2">
      <c r="A225" s="124" t="str">
        <f>CONFIGURACAO!$C$4</f>
        <v>AREA 21</v>
      </c>
      <c r="B225" s="125">
        <v>223</v>
      </c>
      <c r="C225" s="249" t="s">
        <v>289</v>
      </c>
      <c r="D225" s="126">
        <f t="shared" si="79"/>
        <v>12</v>
      </c>
      <c r="E225" s="250" t="s">
        <v>560</v>
      </c>
      <c r="F225" s="250">
        <v>1</v>
      </c>
      <c r="G225" s="250">
        <v>1</v>
      </c>
      <c r="H225" s="250">
        <v>1</v>
      </c>
      <c r="I225" s="250">
        <v>0</v>
      </c>
      <c r="J225" s="87"/>
      <c r="K225" s="94"/>
      <c r="L225" s="94"/>
      <c r="M225" s="154">
        <f t="shared" si="80"/>
        <v>3</v>
      </c>
      <c r="N225">
        <v>2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s="139">
        <f t="shared" si="63"/>
        <v>3</v>
      </c>
      <c r="AD225" s="140">
        <f t="shared" si="64"/>
        <v>3</v>
      </c>
      <c r="AE225" s="141">
        <f t="shared" si="81"/>
        <v>0</v>
      </c>
      <c r="AF225" s="142">
        <f t="shared" si="82"/>
        <v>0</v>
      </c>
      <c r="AG225" s="278"/>
      <c r="AI225" s="37">
        <f>IFERROR(IF(M225&gt;0,(N225*CONFIGURACAO!$C$20)+(O225*CONFIGURACAO!$C$21)+(P225*CONFIGURACAO!$C$22)+(Q225*CONFIGURACAO!$C$23)+(R225*CONFIGURACAO!$C$24),""),"")</f>
        <v>280</v>
      </c>
      <c r="AJ225" s="38">
        <f>IF(S225=0,0,IF(CONFIGURACAO!$C$15="SIM",(IF(S225&gt;CONFIGURACAO!$C$16,CONFIGURACAO!$C$16*CONFIGURACAO!$C$25,S225*CONFIGURACAO!$C$25)),'PI AREA  P100'!S225*CONFIGURACAO!$C$25))</f>
        <v>10</v>
      </c>
      <c r="AK225" s="38">
        <f>IF(T225=0,0,IF(CONFIGURACAO!$C$17="SIM",(IF(T225&gt;CONFIGURACAO!$C$18,CONFIGURACAO!$C$18*CONFIGURACAO!$C$26,T225*CONFIGURACAO!$C$26)),'PI AREA  P100'!T225*CONFIGURACAO!$C$26))</f>
        <v>0</v>
      </c>
      <c r="AL225" s="38">
        <f>IFERROR(IF(M225&gt;0,(U225*CONFIGURACAO!$C$29)+(V225*CONFIGURACAO!$C$30),""),"")</f>
        <v>0</v>
      </c>
      <c r="AM225" s="38">
        <f>IF(W225=0,0,IF(CONFIGURACAO!$C$41="SIM",(IF(W225&gt;CONFIGURACAO!$C$41,CONFIGURACAO!$C$41*CONFIGURACAO!$C$31,W225*CONFIGURACAO!$C$31)),'PI AREA  P100'!W225*CONFIGURACAO!$C$31))</f>
        <v>0</v>
      </c>
      <c r="AN225" s="38">
        <f>IF(X225=0,0,IF(CONFIGURACAO!$C$39="SIM",(IF(X225&gt;CONFIGURACAO!$C$40,CONFIGURACAO!$C$40*CONFIGURACAO!$C$32,X225*CONFIGURACAO!$C$32)),'PI AREA  P100'!X225*CONFIGURACAO!$C$32))</f>
        <v>0</v>
      </c>
      <c r="AO225" s="38">
        <f>IFERROR(IF(M225&gt;0,(Y225*CONFIGURACAO!$C$33)+(Z225*CONFIGURACAO!$C$34)+(AA225*CONFIGURACAO!$C$35)+(AB225*CONFIGURACAO!$C$36),""),"")</f>
        <v>0</v>
      </c>
      <c r="AP225" s="38">
        <f>IF(AA225=0,0,IF(CONFIGURACAO!$C$46="SIM",(IF(AA225&gt;CONFIGURACAO!$C$47,CONFIGURACAO!$C$47*CONFIGURACAO!$C$35,AA225*CONFIGURACAO!$C$35)),'PI AREA  P100'!AA225*CONFIGURACAO!$C$35))</f>
        <v>0</v>
      </c>
      <c r="AQ225" s="38">
        <f>IF(AB225=0,0,IF(CONFIGURACAO!$C$44="SIM",(IF(AB225&gt;CONFIGURACAO!$C$45,CONFIGURACAO!$C$45*CONFIGURACAO!$C$36,AB225*CONFIGURACAO!$C$36)),'PI AREA  P100'!AB225*CONFIGURACAO!$C$36))</f>
        <v>0</v>
      </c>
      <c r="AR225" s="38">
        <f t="shared" si="83"/>
        <v>290</v>
      </c>
      <c r="AS225" s="68">
        <f>IF(AR225="","",$AR225-(($AS$2/CONFIGURACAO!$C$6)*$M225))</f>
        <v>65</v>
      </c>
      <c r="AT225" s="73">
        <f t="shared" si="65"/>
        <v>3</v>
      </c>
      <c r="AU225" s="75">
        <f>IF(AR225="","",$AR225-(($AU$2/CONFIGURACAO!$C$6)*$M225))</f>
        <v>-85</v>
      </c>
      <c r="AV225" s="76" t="str">
        <f t="shared" si="66"/>
        <v>NAO</v>
      </c>
      <c r="AW225" s="74">
        <f>IF(AR225="","",$AR225-(($AW$2/CONFIGURACAO!$C$6)*$M225))</f>
        <v>-235</v>
      </c>
      <c r="AX225" s="72" t="str">
        <f t="shared" si="67"/>
        <v>NAO</v>
      </c>
      <c r="AZ225" s="39">
        <f t="shared" si="68"/>
        <v>2.4494691409120469E-2</v>
      </c>
      <c r="BA225" s="146">
        <f t="shared" si="69"/>
        <v>4</v>
      </c>
      <c r="BB225" s="146">
        <f t="shared" si="70"/>
        <v>923</v>
      </c>
      <c r="BC225" s="32">
        <f t="shared" si="71"/>
        <v>886</v>
      </c>
      <c r="BD225" s="148"/>
      <c r="BE225" s="40">
        <f t="shared" si="72"/>
        <v>7.4515648286140088E-2</v>
      </c>
      <c r="BF225" s="40">
        <f t="shared" si="73"/>
        <v>3.8580246913580245E-2</v>
      </c>
      <c r="BG225" s="40">
        <f t="shared" si="74"/>
        <v>0</v>
      </c>
      <c r="BH225" s="40">
        <f t="shared" si="75"/>
        <v>0</v>
      </c>
      <c r="BI225" s="40">
        <f t="shared" si="76"/>
        <v>0</v>
      </c>
      <c r="BJ225" s="40">
        <f t="shared" si="77"/>
        <v>9.2421441774491686E-2</v>
      </c>
      <c r="BK225" s="40">
        <f t="shared" si="78"/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 s="42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</row>
    <row r="226" spans="1:124" s="32" customFormat="1" x14ac:dyDescent="0.2">
      <c r="A226" s="124" t="str">
        <f>CONFIGURACAO!$C$4</f>
        <v>AREA 21</v>
      </c>
      <c r="B226" s="125">
        <v>224</v>
      </c>
      <c r="C226" s="249" t="s">
        <v>289</v>
      </c>
      <c r="D226" s="126">
        <f t="shared" si="79"/>
        <v>13</v>
      </c>
      <c r="E226" s="250" t="s">
        <v>561</v>
      </c>
      <c r="F226" s="250">
        <v>1</v>
      </c>
      <c r="G226" s="250">
        <v>1</v>
      </c>
      <c r="H226" s="250">
        <v>0</v>
      </c>
      <c r="I226" s="250">
        <v>0</v>
      </c>
      <c r="J226" s="87"/>
      <c r="K226" s="94"/>
      <c r="L226" s="94"/>
      <c r="M226" s="154">
        <f t="shared" si="80"/>
        <v>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s="139">
        <f t="shared" si="63"/>
        <v>0</v>
      </c>
      <c r="AD226" s="140">
        <f t="shared" si="64"/>
        <v>0</v>
      </c>
      <c r="AE226" s="141">
        <f t="shared" si="81"/>
        <v>0</v>
      </c>
      <c r="AF226" s="142">
        <f t="shared" si="82"/>
        <v>0</v>
      </c>
      <c r="AG226" s="278"/>
      <c r="AI226" s="37">
        <f>IFERROR(IF(M226&gt;0,(N226*CONFIGURACAO!$C$20)+(O226*CONFIGURACAO!$C$21)+(P226*CONFIGURACAO!$C$22)+(Q226*CONFIGURACAO!$C$23)+(R226*CONFIGURACAO!$C$24),""),"")</f>
        <v>0</v>
      </c>
      <c r="AJ226" s="38">
        <f>IF(S226=0,0,IF(CONFIGURACAO!$C$15="SIM",(IF(S226&gt;CONFIGURACAO!$C$16,CONFIGURACAO!$C$16*CONFIGURACAO!$C$25,S226*CONFIGURACAO!$C$25)),'PI AREA  P100'!S226*CONFIGURACAO!$C$25))</f>
        <v>0</v>
      </c>
      <c r="AK226" s="38">
        <f>IF(T226=0,0,IF(CONFIGURACAO!$C$17="SIM",(IF(T226&gt;CONFIGURACAO!$C$18,CONFIGURACAO!$C$18*CONFIGURACAO!$C$26,T226*CONFIGURACAO!$C$26)),'PI AREA  P100'!T226*CONFIGURACAO!$C$26))</f>
        <v>0</v>
      </c>
      <c r="AL226" s="38">
        <f>IFERROR(IF(M226&gt;0,(U226*CONFIGURACAO!$C$29)+(V226*CONFIGURACAO!$C$30),""),"")</f>
        <v>0</v>
      </c>
      <c r="AM226" s="38">
        <f>IF(W226=0,0,IF(CONFIGURACAO!$C$41="SIM",(IF(W226&gt;CONFIGURACAO!$C$41,CONFIGURACAO!$C$41*CONFIGURACAO!$C$31,W226*CONFIGURACAO!$C$31)),'PI AREA  P100'!W226*CONFIGURACAO!$C$31))</f>
        <v>0</v>
      </c>
      <c r="AN226" s="38">
        <f>IF(X226=0,0,IF(CONFIGURACAO!$C$39="SIM",(IF(X226&gt;CONFIGURACAO!$C$40,CONFIGURACAO!$C$40*CONFIGURACAO!$C$32,X226*CONFIGURACAO!$C$32)),'PI AREA  P100'!X226*CONFIGURACAO!$C$32))</f>
        <v>0</v>
      </c>
      <c r="AO226" s="38">
        <f>IFERROR(IF(M226&gt;0,(Y226*CONFIGURACAO!$C$33)+(Z226*CONFIGURACAO!$C$34)+(AA226*CONFIGURACAO!$C$35)+(AB226*CONFIGURACAO!$C$36),""),"")</f>
        <v>0</v>
      </c>
      <c r="AP226" s="38">
        <f>IF(AA226=0,0,IF(CONFIGURACAO!$C$46="SIM",(IF(AA226&gt;CONFIGURACAO!$C$47,CONFIGURACAO!$C$47*CONFIGURACAO!$C$35,AA226*CONFIGURACAO!$C$35)),'PI AREA  P100'!AA226*CONFIGURACAO!$C$35))</f>
        <v>0</v>
      </c>
      <c r="AQ226" s="38">
        <f>IF(AB226=0,0,IF(CONFIGURACAO!$C$44="SIM",(IF(AB226&gt;CONFIGURACAO!$C$45,CONFIGURACAO!$C$45*CONFIGURACAO!$C$36,AB226*CONFIGURACAO!$C$36)),'PI AREA  P100'!AB226*CONFIGURACAO!$C$36))</f>
        <v>0</v>
      </c>
      <c r="AR226" s="38">
        <f t="shared" si="83"/>
        <v>0</v>
      </c>
      <c r="AS226" s="68">
        <f>IF(AR226="","",$AR226-(($AS$2/CONFIGURACAO!$C$6)*$M226))</f>
        <v>-150</v>
      </c>
      <c r="AT226" s="73" t="str">
        <f t="shared" si="65"/>
        <v>NAO</v>
      </c>
      <c r="AU226" s="75">
        <f>IF(AR226="","",$AR226-(($AU$2/CONFIGURACAO!$C$6)*$M226))</f>
        <v>-250</v>
      </c>
      <c r="AV226" s="76" t="str">
        <f t="shared" si="66"/>
        <v>NAO</v>
      </c>
      <c r="AW226" s="74">
        <f>IF(AR226="","",$AR226-(($AW$2/CONFIGURACAO!$C$6)*$M226))</f>
        <v>-350</v>
      </c>
      <c r="AX226" s="72" t="str">
        <f t="shared" si="67"/>
        <v>NAO</v>
      </c>
      <c r="AZ226" s="39">
        <f t="shared" si="68"/>
        <v>0</v>
      </c>
      <c r="BA226" s="146">
        <f t="shared" si="69"/>
        <v>0</v>
      </c>
      <c r="BB226" s="146">
        <f t="shared" si="70"/>
        <v>1158</v>
      </c>
      <c r="BC226" s="32">
        <f t="shared" si="71"/>
        <v>1158</v>
      </c>
      <c r="BD226" s="148"/>
      <c r="BE226" s="40">
        <f t="shared" si="72"/>
        <v>0</v>
      </c>
      <c r="BF226" s="40">
        <f t="shared" si="73"/>
        <v>0</v>
      </c>
      <c r="BG226" s="40">
        <f t="shared" si="74"/>
        <v>0</v>
      </c>
      <c r="BH226" s="40">
        <f t="shared" si="75"/>
        <v>0</v>
      </c>
      <c r="BI226" s="40">
        <f t="shared" si="76"/>
        <v>0</v>
      </c>
      <c r="BJ226" s="40">
        <f t="shared" si="77"/>
        <v>0</v>
      </c>
      <c r="BK226" s="40">
        <f t="shared" si="78"/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 s="42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</row>
    <row r="227" spans="1:124" s="32" customFormat="1" x14ac:dyDescent="0.2">
      <c r="A227" s="124" t="str">
        <f>CONFIGURACAO!$C$4</f>
        <v>AREA 21</v>
      </c>
      <c r="B227" s="125">
        <v>225</v>
      </c>
      <c r="C227" s="249" t="s">
        <v>289</v>
      </c>
      <c r="D227" s="126">
        <f t="shared" si="79"/>
        <v>14</v>
      </c>
      <c r="E227" s="250" t="s">
        <v>562</v>
      </c>
      <c r="F227" s="250">
        <v>1</v>
      </c>
      <c r="G227" s="250">
        <v>1</v>
      </c>
      <c r="H227" s="250">
        <v>1</v>
      </c>
      <c r="I227" s="250">
        <v>1</v>
      </c>
      <c r="J227" s="87"/>
      <c r="K227" s="94"/>
      <c r="L227" s="94"/>
      <c r="M227" s="154">
        <f t="shared" si="80"/>
        <v>4</v>
      </c>
      <c r="N227">
        <v>4</v>
      </c>
      <c r="O227">
        <v>2</v>
      </c>
      <c r="P227">
        <v>1</v>
      </c>
      <c r="Q227">
        <v>3</v>
      </c>
      <c r="R227">
        <v>2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s="139">
        <f t="shared" si="63"/>
        <v>6</v>
      </c>
      <c r="AD227" s="140">
        <f t="shared" si="64"/>
        <v>7</v>
      </c>
      <c r="AE227" s="141">
        <f t="shared" si="81"/>
        <v>0</v>
      </c>
      <c r="AF227" s="142">
        <f t="shared" si="82"/>
        <v>0</v>
      </c>
      <c r="AG227" s="278"/>
      <c r="AI227" s="37">
        <f>IFERROR(IF(M227&gt;0,(N227*CONFIGURACAO!$C$20)+(O227*CONFIGURACAO!$C$21)+(P227*CONFIGURACAO!$C$22)+(Q227*CONFIGURACAO!$C$23)+(R227*CONFIGURACAO!$C$24),""),"")</f>
        <v>780</v>
      </c>
      <c r="AJ227" s="38">
        <f>IF(S227=0,0,IF(CONFIGURACAO!$C$15="SIM",(IF(S227&gt;CONFIGURACAO!$C$16,CONFIGURACAO!$C$16*CONFIGURACAO!$C$25,S227*CONFIGURACAO!$C$25)),'PI AREA  P100'!S227*CONFIGURACAO!$C$25))</f>
        <v>10</v>
      </c>
      <c r="AK227" s="38">
        <f>IF(T227=0,0,IF(CONFIGURACAO!$C$17="SIM",(IF(T227&gt;CONFIGURACAO!$C$18,CONFIGURACAO!$C$18*CONFIGURACAO!$C$26,T227*CONFIGURACAO!$C$26)),'PI AREA  P100'!T227*CONFIGURACAO!$C$26))</f>
        <v>0</v>
      </c>
      <c r="AL227" s="38">
        <f>IFERROR(IF(M227&gt;0,(U227*CONFIGURACAO!$C$29)+(V227*CONFIGURACAO!$C$30),""),"")</f>
        <v>0</v>
      </c>
      <c r="AM227" s="38">
        <f>IF(W227=0,0,IF(CONFIGURACAO!$C$41="SIM",(IF(W227&gt;CONFIGURACAO!$C$41,CONFIGURACAO!$C$41*CONFIGURACAO!$C$31,W227*CONFIGURACAO!$C$31)),'PI AREA  P100'!W227*CONFIGURACAO!$C$31))</f>
        <v>0</v>
      </c>
      <c r="AN227" s="38">
        <f>IF(X227=0,0,IF(CONFIGURACAO!$C$39="SIM",(IF(X227&gt;CONFIGURACAO!$C$40,CONFIGURACAO!$C$40*CONFIGURACAO!$C$32,X227*CONFIGURACAO!$C$32)),'PI AREA  P100'!X227*CONFIGURACAO!$C$32))</f>
        <v>0</v>
      </c>
      <c r="AO227" s="38">
        <f>IFERROR(IF(M227&gt;0,(Y227*CONFIGURACAO!$C$33)+(Z227*CONFIGURACAO!$C$34)+(AA227*CONFIGURACAO!$C$35)+(AB227*CONFIGURACAO!$C$36),""),"")</f>
        <v>0</v>
      </c>
      <c r="AP227" s="38">
        <f>IF(AA227=0,0,IF(CONFIGURACAO!$C$46="SIM",(IF(AA227&gt;CONFIGURACAO!$C$47,CONFIGURACAO!$C$47*CONFIGURACAO!$C$35,AA227*CONFIGURACAO!$C$35)),'PI AREA  P100'!AA227*CONFIGURACAO!$C$35))</f>
        <v>0</v>
      </c>
      <c r="AQ227" s="38">
        <f>IF(AB227=0,0,IF(CONFIGURACAO!$C$44="SIM",(IF(AB227&gt;CONFIGURACAO!$C$45,CONFIGURACAO!$C$45*CONFIGURACAO!$C$36,AB227*CONFIGURACAO!$C$36)),'PI AREA  P100'!AB227*CONFIGURACAO!$C$36))</f>
        <v>0</v>
      </c>
      <c r="AR227" s="38">
        <f t="shared" si="83"/>
        <v>790</v>
      </c>
      <c r="AS227" s="68">
        <f>IF(AR227="","",$AR227-(($AS$2/CONFIGURACAO!$C$6)*$M227))</f>
        <v>490</v>
      </c>
      <c r="AT227" s="73">
        <f t="shared" si="65"/>
        <v>3</v>
      </c>
      <c r="AU227" s="75">
        <f>IF(AR227="","",$AR227-(($AU$2/CONFIGURACAO!$C$6)*$M227))</f>
        <v>290</v>
      </c>
      <c r="AV227" s="76">
        <f t="shared" si="66"/>
        <v>4</v>
      </c>
      <c r="AW227" s="74">
        <f>IF(AR227="","",$AR227-(($AW$2/CONFIGURACAO!$C$6)*$M227))</f>
        <v>90</v>
      </c>
      <c r="AX227" s="72">
        <f t="shared" si="67"/>
        <v>5</v>
      </c>
      <c r="AZ227" s="39">
        <f t="shared" si="68"/>
        <v>6.6726917976569558E-2</v>
      </c>
      <c r="BA227" s="146">
        <f t="shared" si="69"/>
        <v>13</v>
      </c>
      <c r="BB227" s="146">
        <f t="shared" si="70"/>
        <v>588</v>
      </c>
      <c r="BC227" s="32">
        <f t="shared" si="71"/>
        <v>560</v>
      </c>
      <c r="BD227" s="148"/>
      <c r="BE227" s="40">
        <f t="shared" si="72"/>
        <v>0.14903129657228018</v>
      </c>
      <c r="BF227" s="40">
        <f t="shared" si="73"/>
        <v>7.716049382716049E-2</v>
      </c>
      <c r="BG227" s="40">
        <f t="shared" si="74"/>
        <v>2.5693730729701953E-2</v>
      </c>
      <c r="BH227" s="40">
        <f t="shared" si="75"/>
        <v>0.12126111560226355</v>
      </c>
      <c r="BI227" s="40">
        <f t="shared" si="76"/>
        <v>0.21321961620469082</v>
      </c>
      <c r="BJ227" s="40">
        <f t="shared" si="77"/>
        <v>9.2421441774491686E-2</v>
      </c>
      <c r="BK227" s="40">
        <f t="shared" si="78"/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 s="42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</row>
    <row r="228" spans="1:124" s="32" customFormat="1" x14ac:dyDescent="0.2">
      <c r="A228" s="124" t="str">
        <f>CONFIGURACAO!$C$4</f>
        <v>AREA 21</v>
      </c>
      <c r="B228" s="125">
        <v>226</v>
      </c>
      <c r="C228" s="249" t="s">
        <v>289</v>
      </c>
      <c r="D228" s="126">
        <f t="shared" si="79"/>
        <v>15</v>
      </c>
      <c r="E228" s="250" t="s">
        <v>563</v>
      </c>
      <c r="F228" s="250">
        <v>1</v>
      </c>
      <c r="G228" s="250">
        <v>1</v>
      </c>
      <c r="H228" s="250">
        <v>1</v>
      </c>
      <c r="I228" s="250">
        <v>1</v>
      </c>
      <c r="J228" s="87"/>
      <c r="K228" s="94"/>
      <c r="L228" s="94"/>
      <c r="M228" s="154">
        <f t="shared" si="80"/>
        <v>4</v>
      </c>
      <c r="N228">
        <v>6</v>
      </c>
      <c r="O228">
        <v>3</v>
      </c>
      <c r="P228">
        <v>0</v>
      </c>
      <c r="Q228">
        <v>9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s="139">
        <f t="shared" si="63"/>
        <v>9</v>
      </c>
      <c r="AD228" s="140">
        <f t="shared" si="64"/>
        <v>9</v>
      </c>
      <c r="AE228" s="141">
        <f t="shared" si="81"/>
        <v>0</v>
      </c>
      <c r="AF228" s="142">
        <f t="shared" si="82"/>
        <v>0</v>
      </c>
      <c r="AG228" s="278"/>
      <c r="AI228" s="37">
        <f>IFERROR(IF(M228&gt;0,(N228*CONFIGURACAO!$C$20)+(O228*CONFIGURACAO!$C$21)+(P228*CONFIGURACAO!$C$22)+(Q228*CONFIGURACAO!$C$23)+(R228*CONFIGURACAO!$C$24),""),"")</f>
        <v>1220</v>
      </c>
      <c r="AJ228" s="38">
        <f>IF(S228=0,0,IF(CONFIGURACAO!$C$15="SIM",(IF(S228&gt;CONFIGURACAO!$C$16,CONFIGURACAO!$C$16*CONFIGURACAO!$C$25,S228*CONFIGURACAO!$C$25)),'PI AREA  P100'!S228*CONFIGURACAO!$C$25))</f>
        <v>0</v>
      </c>
      <c r="AK228" s="38">
        <f>IF(T228=0,0,IF(CONFIGURACAO!$C$17="SIM",(IF(T228&gt;CONFIGURACAO!$C$18,CONFIGURACAO!$C$18*CONFIGURACAO!$C$26,T228*CONFIGURACAO!$C$26)),'PI AREA  P100'!T228*CONFIGURACAO!$C$26))</f>
        <v>0</v>
      </c>
      <c r="AL228" s="38">
        <f>IFERROR(IF(M228&gt;0,(U228*CONFIGURACAO!$C$29)+(V228*CONFIGURACAO!$C$30),""),"")</f>
        <v>0</v>
      </c>
      <c r="AM228" s="38">
        <f>IF(W228=0,0,IF(CONFIGURACAO!$C$41="SIM",(IF(W228&gt;CONFIGURACAO!$C$41,CONFIGURACAO!$C$41*CONFIGURACAO!$C$31,W228*CONFIGURACAO!$C$31)),'PI AREA  P100'!W228*CONFIGURACAO!$C$31))</f>
        <v>0</v>
      </c>
      <c r="AN228" s="38">
        <f>IF(X228=0,0,IF(CONFIGURACAO!$C$39="SIM",(IF(X228&gt;CONFIGURACAO!$C$40,CONFIGURACAO!$C$40*CONFIGURACAO!$C$32,X228*CONFIGURACAO!$C$32)),'PI AREA  P100'!X228*CONFIGURACAO!$C$32))</f>
        <v>0</v>
      </c>
      <c r="AO228" s="38">
        <f>IFERROR(IF(M228&gt;0,(Y228*CONFIGURACAO!$C$33)+(Z228*CONFIGURACAO!$C$34)+(AA228*CONFIGURACAO!$C$35)+(AB228*CONFIGURACAO!$C$36),""),"")</f>
        <v>0</v>
      </c>
      <c r="AP228" s="38">
        <f>IF(AA228=0,0,IF(CONFIGURACAO!$C$46="SIM",(IF(AA228&gt;CONFIGURACAO!$C$47,CONFIGURACAO!$C$47*CONFIGURACAO!$C$35,AA228*CONFIGURACAO!$C$35)),'PI AREA  P100'!AA228*CONFIGURACAO!$C$35))</f>
        <v>0</v>
      </c>
      <c r="AQ228" s="38">
        <f>IF(AB228=0,0,IF(CONFIGURACAO!$C$44="SIM",(IF(AB228&gt;CONFIGURACAO!$C$45,CONFIGURACAO!$C$45*CONFIGURACAO!$C$36,AB228*CONFIGURACAO!$C$36)),'PI AREA  P100'!AB228*CONFIGURACAO!$C$36))</f>
        <v>0</v>
      </c>
      <c r="AR228" s="38">
        <f t="shared" si="83"/>
        <v>1220</v>
      </c>
      <c r="AS228" s="68">
        <f>IF(AR228="","",$AR228-(($AS$2/CONFIGURACAO!$C$6)*$M228))</f>
        <v>920</v>
      </c>
      <c r="AT228" s="73">
        <f t="shared" si="65"/>
        <v>3</v>
      </c>
      <c r="AU228" s="75">
        <f>IF(AR228="","",$AR228-(($AU$2/CONFIGURACAO!$C$6)*$M228))</f>
        <v>720</v>
      </c>
      <c r="AV228" s="76">
        <f t="shared" si="66"/>
        <v>4</v>
      </c>
      <c r="AW228" s="74">
        <f>IF(AR228="","",$AR228-(($AW$2/CONFIGURACAO!$C$6)*$M228))</f>
        <v>520</v>
      </c>
      <c r="AX228" s="72">
        <f t="shared" si="67"/>
        <v>5</v>
      </c>
      <c r="AZ228" s="39">
        <f t="shared" si="68"/>
        <v>0.10304663282457577</v>
      </c>
      <c r="BA228" s="146">
        <f t="shared" si="69"/>
        <v>19</v>
      </c>
      <c r="BB228" s="146">
        <f t="shared" si="70"/>
        <v>398</v>
      </c>
      <c r="BC228" s="32">
        <f t="shared" si="71"/>
        <v>342</v>
      </c>
      <c r="BD228" s="148"/>
      <c r="BE228" s="40">
        <f t="shared" si="72"/>
        <v>0.22354694485842028</v>
      </c>
      <c r="BF228" s="40">
        <f t="shared" si="73"/>
        <v>0.11574074074074073</v>
      </c>
      <c r="BG228" s="40">
        <f t="shared" si="74"/>
        <v>0</v>
      </c>
      <c r="BH228" s="40">
        <f t="shared" si="75"/>
        <v>0.36378334680679059</v>
      </c>
      <c r="BI228" s="40">
        <f t="shared" si="76"/>
        <v>0.10660980810234541</v>
      </c>
      <c r="BJ228" s="40">
        <f t="shared" si="77"/>
        <v>0</v>
      </c>
      <c r="BK228" s="40">
        <f t="shared" si="78"/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 s="42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</row>
    <row r="229" spans="1:124" s="32" customFormat="1" x14ac:dyDescent="0.2">
      <c r="A229" s="124" t="str">
        <f>CONFIGURACAO!$C$4</f>
        <v>AREA 21</v>
      </c>
      <c r="B229" s="125">
        <v>227</v>
      </c>
      <c r="C229" s="249" t="s">
        <v>289</v>
      </c>
      <c r="D229" s="126">
        <f t="shared" si="79"/>
        <v>16</v>
      </c>
      <c r="E229" s="250" t="s">
        <v>564</v>
      </c>
      <c r="F229" s="250">
        <v>1</v>
      </c>
      <c r="G229" s="250">
        <v>1</v>
      </c>
      <c r="H229" s="250">
        <v>1</v>
      </c>
      <c r="I229" s="250">
        <v>1</v>
      </c>
      <c r="J229" s="87"/>
      <c r="K229" s="94"/>
      <c r="L229" s="94"/>
      <c r="M229" s="154">
        <f t="shared" si="80"/>
        <v>4</v>
      </c>
      <c r="N229">
        <v>0</v>
      </c>
      <c r="O229">
        <v>1</v>
      </c>
      <c r="P229">
        <v>3</v>
      </c>
      <c r="Q229">
        <v>8</v>
      </c>
      <c r="R229">
        <v>0</v>
      </c>
      <c r="S229">
        <v>4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 s="139">
        <f t="shared" si="63"/>
        <v>1</v>
      </c>
      <c r="AD229" s="140">
        <f t="shared" si="64"/>
        <v>4</v>
      </c>
      <c r="AE229" s="141">
        <f t="shared" si="81"/>
        <v>0</v>
      </c>
      <c r="AF229" s="142">
        <f t="shared" si="82"/>
        <v>0</v>
      </c>
      <c r="AG229" s="278"/>
      <c r="AI229" s="37">
        <f>IFERROR(IF(M229&gt;0,(N229*CONFIGURACAO!$C$20)+(O229*CONFIGURACAO!$C$21)+(P229*CONFIGURACAO!$C$22)+(Q229*CONFIGURACAO!$C$23)+(R229*CONFIGURACAO!$C$24),""),"")</f>
        <v>580</v>
      </c>
      <c r="AJ229" s="38">
        <f>IF(S229=0,0,IF(CONFIGURACAO!$C$15="SIM",(IF(S229&gt;CONFIGURACAO!$C$16,CONFIGURACAO!$C$16*CONFIGURACAO!$C$25,S229*CONFIGURACAO!$C$25)),'PI AREA  P100'!S229*CONFIGURACAO!$C$25))</f>
        <v>40</v>
      </c>
      <c r="AK229" s="38">
        <f>IF(T229=0,0,IF(CONFIGURACAO!$C$17="SIM",(IF(T229&gt;CONFIGURACAO!$C$18,CONFIGURACAO!$C$18*CONFIGURACAO!$C$26,T229*CONFIGURACAO!$C$26)),'PI AREA  P100'!T229*CONFIGURACAO!$C$26))</f>
        <v>5</v>
      </c>
      <c r="AL229" s="38">
        <f>IFERROR(IF(M229&gt;0,(U229*CONFIGURACAO!$C$29)+(V229*CONFIGURACAO!$C$30),""),"")</f>
        <v>0</v>
      </c>
      <c r="AM229" s="38">
        <f>IF(W229=0,0,IF(CONFIGURACAO!$C$41="SIM",(IF(W229&gt;CONFIGURACAO!$C$41,CONFIGURACAO!$C$41*CONFIGURACAO!$C$31,W229*CONFIGURACAO!$C$31)),'PI AREA  P100'!W229*CONFIGURACAO!$C$31))</f>
        <v>0</v>
      </c>
      <c r="AN229" s="38">
        <f>IF(X229=0,0,IF(CONFIGURACAO!$C$39="SIM",(IF(X229&gt;CONFIGURACAO!$C$40,CONFIGURACAO!$C$40*CONFIGURACAO!$C$32,X229*CONFIGURACAO!$C$32)),'PI AREA  P100'!X229*CONFIGURACAO!$C$32))</f>
        <v>25</v>
      </c>
      <c r="AO229" s="38">
        <f>IFERROR(IF(M229&gt;0,(Y229*CONFIGURACAO!$C$33)+(Z229*CONFIGURACAO!$C$34)+(AA229*CONFIGURACAO!$C$35)+(AB229*CONFIGURACAO!$C$36),""),"")</f>
        <v>0</v>
      </c>
      <c r="AP229" s="38">
        <f>IF(AA229=0,0,IF(CONFIGURACAO!$C$46="SIM",(IF(AA229&gt;CONFIGURACAO!$C$47,CONFIGURACAO!$C$47*CONFIGURACAO!$C$35,AA229*CONFIGURACAO!$C$35)),'PI AREA  P100'!AA229*CONFIGURACAO!$C$35))</f>
        <v>0</v>
      </c>
      <c r="AQ229" s="38">
        <f>IF(AB229=0,0,IF(CONFIGURACAO!$C$44="SIM",(IF(AB229&gt;CONFIGURACAO!$C$45,CONFIGURACAO!$C$45*CONFIGURACAO!$C$36,AB229*CONFIGURACAO!$C$36)),'PI AREA  P100'!AB229*CONFIGURACAO!$C$36))</f>
        <v>0</v>
      </c>
      <c r="AR229" s="38">
        <f t="shared" si="83"/>
        <v>650</v>
      </c>
      <c r="AS229" s="68">
        <f>IF(AR229="","",$AR229-(($AS$2/CONFIGURACAO!$C$6)*$M229))</f>
        <v>350</v>
      </c>
      <c r="AT229" s="73">
        <f t="shared" si="65"/>
        <v>3</v>
      </c>
      <c r="AU229" s="75">
        <f>IF(AR229="","",$AR229-(($AU$2/CONFIGURACAO!$C$6)*$M229))</f>
        <v>150</v>
      </c>
      <c r="AV229" s="76">
        <f t="shared" si="66"/>
        <v>4</v>
      </c>
      <c r="AW229" s="74">
        <f>IF(AR229="","",$AR229-(($AW$2/CONFIGURACAO!$C$6)*$M229))</f>
        <v>-50</v>
      </c>
      <c r="AX229" s="72" t="str">
        <f t="shared" si="67"/>
        <v>NAO</v>
      </c>
      <c r="AZ229" s="39">
        <f t="shared" si="68"/>
        <v>5.4901894537683821E-2</v>
      </c>
      <c r="BA229" s="146">
        <f t="shared" si="69"/>
        <v>18</v>
      </c>
      <c r="BB229" s="146">
        <f t="shared" si="70"/>
        <v>426</v>
      </c>
      <c r="BC229" s="32">
        <f t="shared" si="71"/>
        <v>634</v>
      </c>
      <c r="BD229" s="148"/>
      <c r="BE229" s="40">
        <f t="shared" si="72"/>
        <v>0</v>
      </c>
      <c r="BF229" s="40">
        <f t="shared" si="73"/>
        <v>3.8580246913580245E-2</v>
      </c>
      <c r="BG229" s="40">
        <f t="shared" si="74"/>
        <v>7.7081192189105849E-2</v>
      </c>
      <c r="BH229" s="40">
        <f t="shared" si="75"/>
        <v>0.32336297493936944</v>
      </c>
      <c r="BI229" s="40">
        <f t="shared" si="76"/>
        <v>0</v>
      </c>
      <c r="BJ229" s="40">
        <f t="shared" si="77"/>
        <v>0.36968576709796674</v>
      </c>
      <c r="BK229" s="40">
        <f t="shared" si="78"/>
        <v>0.16051364365971107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 s="42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</row>
    <row r="230" spans="1:124" s="32" customFormat="1" x14ac:dyDescent="0.2">
      <c r="A230" s="124" t="str">
        <f>CONFIGURACAO!$C$4</f>
        <v>AREA 21</v>
      </c>
      <c r="B230" s="125">
        <v>228</v>
      </c>
      <c r="C230" s="249" t="s">
        <v>289</v>
      </c>
      <c r="D230" s="126">
        <f t="shared" si="79"/>
        <v>17</v>
      </c>
      <c r="E230" s="250" t="s">
        <v>565</v>
      </c>
      <c r="F230" s="250">
        <v>1</v>
      </c>
      <c r="G230" s="250">
        <v>1</v>
      </c>
      <c r="H230" s="250">
        <v>0</v>
      </c>
      <c r="I230" s="250">
        <v>0</v>
      </c>
      <c r="J230" s="87"/>
      <c r="K230" s="94"/>
      <c r="L230" s="94"/>
      <c r="M230" s="154">
        <f t="shared" si="80"/>
        <v>2</v>
      </c>
      <c r="N230">
        <v>2</v>
      </c>
      <c r="O230">
        <v>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s="139">
        <f t="shared" si="63"/>
        <v>4</v>
      </c>
      <c r="AD230" s="140">
        <f t="shared" si="64"/>
        <v>4</v>
      </c>
      <c r="AE230" s="141">
        <f t="shared" si="81"/>
        <v>0</v>
      </c>
      <c r="AF230" s="142">
        <f t="shared" si="82"/>
        <v>0</v>
      </c>
      <c r="AG230" s="278"/>
      <c r="AI230" s="37">
        <f>IFERROR(IF(M230&gt;0,(N230*CONFIGURACAO!$C$20)+(O230*CONFIGURACAO!$C$21)+(P230*CONFIGURACAO!$C$22)+(Q230*CONFIGURACAO!$C$23)+(R230*CONFIGURACAO!$C$24),""),"")</f>
        <v>360</v>
      </c>
      <c r="AJ230" s="38">
        <f>IF(S230=0,0,IF(CONFIGURACAO!$C$15="SIM",(IF(S230&gt;CONFIGURACAO!$C$16,CONFIGURACAO!$C$16*CONFIGURACAO!$C$25,S230*CONFIGURACAO!$C$25)),'PI AREA  P100'!S230*CONFIGURACAO!$C$25))</f>
        <v>0</v>
      </c>
      <c r="AK230" s="38">
        <f>IF(T230=0,0,IF(CONFIGURACAO!$C$17="SIM",(IF(T230&gt;CONFIGURACAO!$C$18,CONFIGURACAO!$C$18*CONFIGURACAO!$C$26,T230*CONFIGURACAO!$C$26)),'PI AREA  P100'!T230*CONFIGURACAO!$C$26))</f>
        <v>0</v>
      </c>
      <c r="AL230" s="38">
        <f>IFERROR(IF(M230&gt;0,(U230*CONFIGURACAO!$C$29)+(V230*CONFIGURACAO!$C$30),""),"")</f>
        <v>0</v>
      </c>
      <c r="AM230" s="38">
        <f>IF(W230=0,0,IF(CONFIGURACAO!$C$41="SIM",(IF(W230&gt;CONFIGURACAO!$C$41,CONFIGURACAO!$C$41*CONFIGURACAO!$C$31,W230*CONFIGURACAO!$C$31)),'PI AREA  P100'!W230*CONFIGURACAO!$C$31))</f>
        <v>0</v>
      </c>
      <c r="AN230" s="38">
        <f>IF(X230=0,0,IF(CONFIGURACAO!$C$39="SIM",(IF(X230&gt;CONFIGURACAO!$C$40,CONFIGURACAO!$C$40*CONFIGURACAO!$C$32,X230*CONFIGURACAO!$C$32)),'PI AREA  P100'!X230*CONFIGURACAO!$C$32))</f>
        <v>0</v>
      </c>
      <c r="AO230" s="38">
        <f>IFERROR(IF(M230&gt;0,(Y230*CONFIGURACAO!$C$33)+(Z230*CONFIGURACAO!$C$34)+(AA230*CONFIGURACAO!$C$35)+(AB230*CONFIGURACAO!$C$36),""),"")</f>
        <v>0</v>
      </c>
      <c r="AP230" s="38">
        <f>IF(AA230=0,0,IF(CONFIGURACAO!$C$46="SIM",(IF(AA230&gt;CONFIGURACAO!$C$47,CONFIGURACAO!$C$47*CONFIGURACAO!$C$35,AA230*CONFIGURACAO!$C$35)),'PI AREA  P100'!AA230*CONFIGURACAO!$C$35))</f>
        <v>0</v>
      </c>
      <c r="AQ230" s="38">
        <f>IF(AB230=0,0,IF(CONFIGURACAO!$C$44="SIM",(IF(AB230&gt;CONFIGURACAO!$C$45,CONFIGURACAO!$C$45*CONFIGURACAO!$C$36,AB230*CONFIGURACAO!$C$36)),'PI AREA  P100'!AB230*CONFIGURACAO!$C$36))</f>
        <v>0</v>
      </c>
      <c r="AR230" s="38">
        <f t="shared" si="83"/>
        <v>360</v>
      </c>
      <c r="AS230" s="68">
        <f>IF(AR230="","",$AR230-(($AS$2/CONFIGURACAO!$C$6)*$M230))</f>
        <v>210</v>
      </c>
      <c r="AT230" s="73">
        <f t="shared" si="65"/>
        <v>3</v>
      </c>
      <c r="AU230" s="75">
        <f>IF(AR230="","",$AR230-(($AU$2/CONFIGURACAO!$C$6)*$M230))</f>
        <v>110</v>
      </c>
      <c r="AV230" s="76">
        <f t="shared" si="66"/>
        <v>4</v>
      </c>
      <c r="AW230" s="74">
        <f>IF(AR230="","",$AR230-(($AW$2/CONFIGURACAO!$C$6)*$M230))</f>
        <v>10</v>
      </c>
      <c r="AX230" s="72">
        <f t="shared" si="67"/>
        <v>5</v>
      </c>
      <c r="AZ230" s="39">
        <f t="shared" si="68"/>
        <v>3.0407203128563345E-2</v>
      </c>
      <c r="BA230" s="146">
        <f t="shared" si="69"/>
        <v>4</v>
      </c>
      <c r="BB230" s="146">
        <f t="shared" si="70"/>
        <v>923</v>
      </c>
      <c r="BC230" s="32">
        <f t="shared" si="71"/>
        <v>836</v>
      </c>
      <c r="BD230" s="148"/>
      <c r="BE230" s="40">
        <f t="shared" si="72"/>
        <v>7.4515648286140088E-2</v>
      </c>
      <c r="BF230" s="40">
        <f t="shared" si="73"/>
        <v>7.716049382716049E-2</v>
      </c>
      <c r="BG230" s="40">
        <f t="shared" si="74"/>
        <v>0</v>
      </c>
      <c r="BH230" s="40">
        <f t="shared" si="75"/>
        <v>0</v>
      </c>
      <c r="BI230" s="40">
        <f t="shared" si="76"/>
        <v>0</v>
      </c>
      <c r="BJ230" s="40">
        <f t="shared" si="77"/>
        <v>0</v>
      </c>
      <c r="BK230" s="40">
        <f t="shared" si="78"/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 s="42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</row>
    <row r="231" spans="1:124" s="32" customFormat="1" x14ac:dyDescent="0.2">
      <c r="A231" s="124" t="str">
        <f>CONFIGURACAO!$C$4</f>
        <v>AREA 21</v>
      </c>
      <c r="B231" s="125">
        <v>229</v>
      </c>
      <c r="C231" s="249" t="s">
        <v>289</v>
      </c>
      <c r="D231" s="126">
        <f t="shared" si="79"/>
        <v>18</v>
      </c>
      <c r="E231" s="250" t="s">
        <v>566</v>
      </c>
      <c r="F231" s="250">
        <v>1</v>
      </c>
      <c r="G231" s="250">
        <v>1</v>
      </c>
      <c r="H231" s="250">
        <v>1</v>
      </c>
      <c r="I231" s="250">
        <v>1</v>
      </c>
      <c r="J231" s="87"/>
      <c r="K231" s="94"/>
      <c r="L231" s="94"/>
      <c r="M231" s="154">
        <f t="shared" si="80"/>
        <v>4</v>
      </c>
      <c r="N231">
        <v>0</v>
      </c>
      <c r="O231">
        <v>5</v>
      </c>
      <c r="P231">
        <v>10</v>
      </c>
      <c r="Q231">
        <v>0</v>
      </c>
      <c r="R231">
        <v>2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 s="139">
        <f t="shared" si="63"/>
        <v>5</v>
      </c>
      <c r="AD231" s="140">
        <f t="shared" si="64"/>
        <v>15</v>
      </c>
      <c r="AE231" s="141">
        <f t="shared" si="81"/>
        <v>0</v>
      </c>
      <c r="AF231" s="142">
        <f t="shared" si="82"/>
        <v>0</v>
      </c>
      <c r="AG231" s="278"/>
      <c r="AI231" s="37">
        <f>IFERROR(IF(M231&gt;0,(N231*CONFIGURACAO!$C$20)+(O231*CONFIGURACAO!$C$21)+(P231*CONFIGURACAO!$C$22)+(Q231*CONFIGURACAO!$C$23)+(R231*CONFIGURACAO!$C$24),""),"")</f>
        <v>1040</v>
      </c>
      <c r="AJ231" s="38">
        <f>IF(S231=0,0,IF(CONFIGURACAO!$C$15="SIM",(IF(S231&gt;CONFIGURACAO!$C$16,CONFIGURACAO!$C$16*CONFIGURACAO!$C$25,S231*CONFIGURACAO!$C$25)),'PI AREA  P100'!S231*CONFIGURACAO!$C$25))</f>
        <v>0</v>
      </c>
      <c r="AK231" s="38">
        <f>IF(T231=0,0,IF(CONFIGURACAO!$C$17="SIM",(IF(T231&gt;CONFIGURACAO!$C$18,CONFIGURACAO!$C$18*CONFIGURACAO!$C$26,T231*CONFIGURACAO!$C$26)),'PI AREA  P100'!T231*CONFIGURACAO!$C$26))</f>
        <v>5</v>
      </c>
      <c r="AL231" s="38">
        <f>IFERROR(IF(M231&gt;0,(U231*CONFIGURACAO!$C$29)+(V231*CONFIGURACAO!$C$30),""),"")</f>
        <v>0</v>
      </c>
      <c r="AM231" s="38">
        <f>IF(W231=0,0,IF(CONFIGURACAO!$C$41="SIM",(IF(W231&gt;CONFIGURACAO!$C$41,CONFIGURACAO!$C$41*CONFIGURACAO!$C$31,W231*CONFIGURACAO!$C$31)),'PI AREA  P100'!W231*CONFIGURACAO!$C$31))</f>
        <v>0</v>
      </c>
      <c r="AN231" s="38">
        <f>IF(X231=0,0,IF(CONFIGURACAO!$C$39="SIM",(IF(X231&gt;CONFIGURACAO!$C$40,CONFIGURACAO!$C$40*CONFIGURACAO!$C$32,X231*CONFIGURACAO!$C$32)),'PI AREA  P100'!X231*CONFIGURACAO!$C$32))</f>
        <v>25</v>
      </c>
      <c r="AO231" s="38">
        <f>IFERROR(IF(M231&gt;0,(Y231*CONFIGURACAO!$C$33)+(Z231*CONFIGURACAO!$C$34)+(AA231*CONFIGURACAO!$C$35)+(AB231*CONFIGURACAO!$C$36),""),"")</f>
        <v>0</v>
      </c>
      <c r="AP231" s="38">
        <f>IF(AA231=0,0,IF(CONFIGURACAO!$C$46="SIM",(IF(AA231&gt;CONFIGURACAO!$C$47,CONFIGURACAO!$C$47*CONFIGURACAO!$C$35,AA231*CONFIGURACAO!$C$35)),'PI AREA  P100'!AA231*CONFIGURACAO!$C$35))</f>
        <v>0</v>
      </c>
      <c r="AQ231" s="38">
        <f>IF(AB231=0,0,IF(CONFIGURACAO!$C$44="SIM",(IF(AB231&gt;CONFIGURACAO!$C$45,CONFIGURACAO!$C$45*CONFIGURACAO!$C$36,AB231*CONFIGURACAO!$C$36)),'PI AREA  P100'!AB231*CONFIGURACAO!$C$36))</f>
        <v>0</v>
      </c>
      <c r="AR231" s="38">
        <f t="shared" si="83"/>
        <v>1070</v>
      </c>
      <c r="AS231" s="68">
        <f>IF(AR231="","",$AR231-(($AS$2/CONFIGURACAO!$C$6)*$M231))</f>
        <v>770</v>
      </c>
      <c r="AT231" s="73">
        <f t="shared" si="65"/>
        <v>3</v>
      </c>
      <c r="AU231" s="75">
        <f>IF(AR231="","",$AR231-(($AU$2/CONFIGURACAO!$C$6)*$M231))</f>
        <v>570</v>
      </c>
      <c r="AV231" s="76">
        <f t="shared" si="66"/>
        <v>4</v>
      </c>
      <c r="AW231" s="74">
        <f>IF(AR231="","",$AR231-(($AW$2/CONFIGURACAO!$C$6)*$M231))</f>
        <v>370</v>
      </c>
      <c r="AX231" s="72">
        <f t="shared" si="67"/>
        <v>5</v>
      </c>
      <c r="AZ231" s="39">
        <f t="shared" si="68"/>
        <v>9.0376964854341046E-2</v>
      </c>
      <c r="BA231" s="146">
        <f t="shared" si="69"/>
        <v>19</v>
      </c>
      <c r="BB231" s="146">
        <f t="shared" si="70"/>
        <v>398</v>
      </c>
      <c r="BC231" s="32">
        <f t="shared" si="71"/>
        <v>410</v>
      </c>
      <c r="BD231" s="148"/>
      <c r="BE231" s="40">
        <f t="shared" si="72"/>
        <v>0</v>
      </c>
      <c r="BF231" s="40">
        <f t="shared" si="73"/>
        <v>0.19290123456790123</v>
      </c>
      <c r="BG231" s="40">
        <f t="shared" si="74"/>
        <v>0.25693730729701952</v>
      </c>
      <c r="BH231" s="40">
        <f t="shared" si="75"/>
        <v>0</v>
      </c>
      <c r="BI231" s="40">
        <f t="shared" si="76"/>
        <v>0.21321961620469082</v>
      </c>
      <c r="BJ231" s="40">
        <f t="shared" si="77"/>
        <v>0</v>
      </c>
      <c r="BK231" s="40">
        <f t="shared" si="78"/>
        <v>0.16051364365971107</v>
      </c>
      <c r="BL231">
        <v>0</v>
      </c>
      <c r="BM231">
        <v>0</v>
      </c>
      <c r="BN231">
        <v>0</v>
      </c>
      <c r="BO231">
        <v>1</v>
      </c>
      <c r="BP231">
        <v>0</v>
      </c>
      <c r="BQ231">
        <v>0</v>
      </c>
      <c r="BR231">
        <v>0</v>
      </c>
      <c r="BS231">
        <v>0</v>
      </c>
      <c r="BT231" s="42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</row>
    <row r="232" spans="1:124" s="32" customFormat="1" x14ac:dyDescent="0.2">
      <c r="A232" s="124" t="str">
        <f>CONFIGURACAO!$C$4</f>
        <v>AREA 21</v>
      </c>
      <c r="B232" s="125">
        <v>230</v>
      </c>
      <c r="C232" s="249" t="s">
        <v>289</v>
      </c>
      <c r="D232" s="126">
        <f t="shared" si="79"/>
        <v>19</v>
      </c>
      <c r="E232" s="250" t="s">
        <v>567</v>
      </c>
      <c r="F232" s="250">
        <v>1</v>
      </c>
      <c r="G232" s="250">
        <v>1</v>
      </c>
      <c r="H232" s="250">
        <v>1</v>
      </c>
      <c r="I232" s="250">
        <v>1</v>
      </c>
      <c r="J232" s="87"/>
      <c r="K232" s="94"/>
      <c r="L232" s="94"/>
      <c r="M232" s="154">
        <f t="shared" si="80"/>
        <v>4</v>
      </c>
      <c r="N232">
        <v>5</v>
      </c>
      <c r="O232">
        <v>5</v>
      </c>
      <c r="P232">
        <v>3</v>
      </c>
      <c r="Q232">
        <v>3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s="139">
        <f t="shared" si="63"/>
        <v>10</v>
      </c>
      <c r="AD232" s="140">
        <f t="shared" si="64"/>
        <v>13</v>
      </c>
      <c r="AE232" s="141">
        <f t="shared" si="81"/>
        <v>0</v>
      </c>
      <c r="AF232" s="142">
        <f t="shared" si="82"/>
        <v>0</v>
      </c>
      <c r="AG232" s="278"/>
      <c r="AI232" s="37">
        <f>IFERROR(IF(M232&gt;0,(N232*CONFIGURACAO!$C$20)+(O232*CONFIGURACAO!$C$21)+(P232*CONFIGURACAO!$C$22)+(Q232*CONFIGURACAO!$C$23)+(R232*CONFIGURACAO!$C$24),""),"")</f>
        <v>1200</v>
      </c>
      <c r="AJ232" s="38">
        <f>IF(S232=0,0,IF(CONFIGURACAO!$C$15="SIM",(IF(S232&gt;CONFIGURACAO!$C$16,CONFIGURACAO!$C$16*CONFIGURACAO!$C$25,S232*CONFIGURACAO!$C$25)),'PI AREA  P100'!S232*CONFIGURACAO!$C$25))</f>
        <v>10</v>
      </c>
      <c r="AK232" s="38">
        <f>IF(T232=0,0,IF(CONFIGURACAO!$C$17="SIM",(IF(T232&gt;CONFIGURACAO!$C$18,CONFIGURACAO!$C$18*CONFIGURACAO!$C$26,T232*CONFIGURACAO!$C$26)),'PI AREA  P100'!T232*CONFIGURACAO!$C$26))</f>
        <v>0</v>
      </c>
      <c r="AL232" s="38">
        <f>IFERROR(IF(M232&gt;0,(U232*CONFIGURACAO!$C$29)+(V232*CONFIGURACAO!$C$30),""),"")</f>
        <v>0</v>
      </c>
      <c r="AM232" s="38">
        <f>IF(W232=0,0,IF(CONFIGURACAO!$C$41="SIM",(IF(W232&gt;CONFIGURACAO!$C$41,CONFIGURACAO!$C$41*CONFIGURACAO!$C$31,W232*CONFIGURACAO!$C$31)),'PI AREA  P100'!W232*CONFIGURACAO!$C$31))</f>
        <v>0</v>
      </c>
      <c r="AN232" s="38">
        <f>IF(X232=0,0,IF(CONFIGURACAO!$C$39="SIM",(IF(X232&gt;CONFIGURACAO!$C$40,CONFIGURACAO!$C$40*CONFIGURACAO!$C$32,X232*CONFIGURACAO!$C$32)),'PI AREA  P100'!X232*CONFIGURACAO!$C$32))</f>
        <v>0</v>
      </c>
      <c r="AO232" s="38">
        <f>IFERROR(IF(M232&gt;0,(Y232*CONFIGURACAO!$C$33)+(Z232*CONFIGURACAO!$C$34)+(AA232*CONFIGURACAO!$C$35)+(AB232*CONFIGURACAO!$C$36),""),"")</f>
        <v>0</v>
      </c>
      <c r="AP232" s="38">
        <f>IF(AA232=0,0,IF(CONFIGURACAO!$C$46="SIM",(IF(AA232&gt;CONFIGURACAO!$C$47,CONFIGURACAO!$C$47*CONFIGURACAO!$C$35,AA232*CONFIGURACAO!$C$35)),'PI AREA  P100'!AA232*CONFIGURACAO!$C$35))</f>
        <v>0</v>
      </c>
      <c r="AQ232" s="38">
        <f>IF(AB232=0,0,IF(CONFIGURACAO!$C$44="SIM",(IF(AB232&gt;CONFIGURACAO!$C$45,CONFIGURACAO!$C$45*CONFIGURACAO!$C$36,AB232*CONFIGURACAO!$C$36)),'PI AREA  P100'!AB232*CONFIGURACAO!$C$36))</f>
        <v>0</v>
      </c>
      <c r="AR232" s="38">
        <f t="shared" si="83"/>
        <v>1210</v>
      </c>
      <c r="AS232" s="68">
        <f>IF(AR232="","",$AR232-(($AS$2/CONFIGURACAO!$C$6)*$M232))</f>
        <v>910</v>
      </c>
      <c r="AT232" s="73">
        <f t="shared" si="65"/>
        <v>3</v>
      </c>
      <c r="AU232" s="75">
        <f>IF(AR232="","",$AR232-(($AU$2/CONFIGURACAO!$C$6)*$M232))</f>
        <v>710</v>
      </c>
      <c r="AV232" s="76">
        <f t="shared" si="66"/>
        <v>4</v>
      </c>
      <c r="AW232" s="74">
        <f>IF(AR232="","",$AR232-(($AW$2/CONFIGURACAO!$C$6)*$M232))</f>
        <v>510</v>
      </c>
      <c r="AX232" s="72">
        <f t="shared" si="67"/>
        <v>5</v>
      </c>
      <c r="AZ232" s="39">
        <f t="shared" si="68"/>
        <v>0.1022019882932268</v>
      </c>
      <c r="BA232" s="146">
        <f t="shared" si="69"/>
        <v>17</v>
      </c>
      <c r="BB232" s="146">
        <f t="shared" si="70"/>
        <v>454</v>
      </c>
      <c r="BC232" s="32">
        <f t="shared" si="71"/>
        <v>348</v>
      </c>
      <c r="BD232" s="148"/>
      <c r="BE232" s="40">
        <f t="shared" si="72"/>
        <v>0.18628912071535023</v>
      </c>
      <c r="BF232" s="40">
        <f t="shared" si="73"/>
        <v>0.19290123456790123</v>
      </c>
      <c r="BG232" s="40">
        <f t="shared" si="74"/>
        <v>7.7081192189105849E-2</v>
      </c>
      <c r="BH232" s="40">
        <f t="shared" si="75"/>
        <v>0.12126111560226355</v>
      </c>
      <c r="BI232" s="40">
        <f t="shared" si="76"/>
        <v>0</v>
      </c>
      <c r="BJ232" s="40">
        <f t="shared" si="77"/>
        <v>9.2421441774491686E-2</v>
      </c>
      <c r="BK232" s="40">
        <f t="shared" si="78"/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 s="4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</row>
    <row r="233" spans="1:124" s="32" customFormat="1" x14ac:dyDescent="0.2">
      <c r="A233" s="124" t="str">
        <f>CONFIGURACAO!$C$4</f>
        <v>AREA 21</v>
      </c>
      <c r="B233" s="125">
        <v>231</v>
      </c>
      <c r="C233" s="249" t="s">
        <v>289</v>
      </c>
      <c r="D233" s="126">
        <f t="shared" si="79"/>
        <v>20</v>
      </c>
      <c r="E233" s="250" t="s">
        <v>568</v>
      </c>
      <c r="F233" s="250">
        <v>1</v>
      </c>
      <c r="G233" s="250">
        <v>1</v>
      </c>
      <c r="H233" s="250">
        <v>1</v>
      </c>
      <c r="I233" s="250">
        <v>1</v>
      </c>
      <c r="J233" s="87"/>
      <c r="K233" s="94"/>
      <c r="L233" s="94"/>
      <c r="M233" s="154">
        <f t="shared" si="80"/>
        <v>4</v>
      </c>
      <c r="N233">
        <v>9</v>
      </c>
      <c r="O233">
        <v>7</v>
      </c>
      <c r="P233">
        <v>8</v>
      </c>
      <c r="Q233">
        <v>2</v>
      </c>
      <c r="R233">
        <v>3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s="139">
        <f t="shared" si="63"/>
        <v>16</v>
      </c>
      <c r="AD233" s="140">
        <f t="shared" si="64"/>
        <v>24</v>
      </c>
      <c r="AE233" s="141">
        <f t="shared" si="81"/>
        <v>0</v>
      </c>
      <c r="AF233" s="142">
        <f t="shared" si="82"/>
        <v>0</v>
      </c>
      <c r="AG233" s="278"/>
      <c r="AI233" s="37">
        <f>IFERROR(IF(M233&gt;0,(N233*CONFIGURACAO!$C$20)+(O233*CONFIGURACAO!$C$21)+(P233*CONFIGURACAO!$C$22)+(Q233*CONFIGURACAO!$C$23)+(R233*CONFIGURACAO!$C$24),""),"")</f>
        <v>2080</v>
      </c>
      <c r="AJ233" s="38">
        <f>IF(S233=0,0,IF(CONFIGURACAO!$C$15="SIM",(IF(S233&gt;CONFIGURACAO!$C$16,CONFIGURACAO!$C$16*CONFIGURACAO!$C$25,S233*CONFIGURACAO!$C$25)),'PI AREA  P100'!S233*CONFIGURACAO!$C$25))</f>
        <v>0</v>
      </c>
      <c r="AK233" s="38">
        <f>IF(T233=0,0,IF(CONFIGURACAO!$C$17="SIM",(IF(T233&gt;CONFIGURACAO!$C$18,CONFIGURACAO!$C$18*CONFIGURACAO!$C$26,T233*CONFIGURACAO!$C$26)),'PI AREA  P100'!T233*CONFIGURACAO!$C$26))</f>
        <v>5</v>
      </c>
      <c r="AL233" s="38">
        <f>IFERROR(IF(M233&gt;0,(U233*CONFIGURACAO!$C$29)+(V233*CONFIGURACAO!$C$30),""),"")</f>
        <v>0</v>
      </c>
      <c r="AM233" s="38">
        <f>IF(W233=0,0,IF(CONFIGURACAO!$C$41="SIM",(IF(W233&gt;CONFIGURACAO!$C$41,CONFIGURACAO!$C$41*CONFIGURACAO!$C$31,W233*CONFIGURACAO!$C$31)),'PI AREA  P100'!W233*CONFIGURACAO!$C$31))</f>
        <v>0</v>
      </c>
      <c r="AN233" s="38">
        <f>IF(X233=0,0,IF(CONFIGURACAO!$C$39="SIM",(IF(X233&gt;CONFIGURACAO!$C$40,CONFIGURACAO!$C$40*CONFIGURACAO!$C$32,X233*CONFIGURACAO!$C$32)),'PI AREA  P100'!X233*CONFIGURACAO!$C$32))</f>
        <v>0</v>
      </c>
      <c r="AO233" s="38">
        <f>IFERROR(IF(M233&gt;0,(Y233*CONFIGURACAO!$C$33)+(Z233*CONFIGURACAO!$C$34)+(AA233*CONFIGURACAO!$C$35)+(AB233*CONFIGURACAO!$C$36),""),"")</f>
        <v>0</v>
      </c>
      <c r="AP233" s="38">
        <f>IF(AA233=0,0,IF(CONFIGURACAO!$C$46="SIM",(IF(AA233&gt;CONFIGURACAO!$C$47,CONFIGURACAO!$C$47*CONFIGURACAO!$C$35,AA233*CONFIGURACAO!$C$35)),'PI AREA  P100'!AA233*CONFIGURACAO!$C$35))</f>
        <v>0</v>
      </c>
      <c r="AQ233" s="38">
        <f>IF(AB233=0,0,IF(CONFIGURACAO!$C$44="SIM",(IF(AB233&gt;CONFIGURACAO!$C$45,CONFIGURACAO!$C$45*CONFIGURACAO!$C$36,AB233*CONFIGURACAO!$C$36)),'PI AREA  P100'!AB233*CONFIGURACAO!$C$36))</f>
        <v>0</v>
      </c>
      <c r="AR233" s="38">
        <f t="shared" si="83"/>
        <v>2085</v>
      </c>
      <c r="AS233" s="68">
        <f>IF(AR233="","",$AR233-(($AS$2/CONFIGURACAO!$C$6)*$M233))</f>
        <v>1785</v>
      </c>
      <c r="AT233" s="73">
        <f t="shared" si="65"/>
        <v>3</v>
      </c>
      <c r="AU233" s="75">
        <f>IF(AR233="","",$AR233-(($AU$2/CONFIGURACAO!$C$6)*$M233))</f>
        <v>1585</v>
      </c>
      <c r="AV233" s="76">
        <f t="shared" si="66"/>
        <v>4</v>
      </c>
      <c r="AW233" s="74">
        <f>IF(AR233="","",$AR233-(($AW$2/CONFIGURACAO!$C$6)*$M233))</f>
        <v>1385</v>
      </c>
      <c r="AX233" s="72">
        <f t="shared" si="67"/>
        <v>5</v>
      </c>
      <c r="AZ233" s="39">
        <f t="shared" si="68"/>
        <v>0.1761083847862627</v>
      </c>
      <c r="BA233" s="146">
        <f t="shared" si="69"/>
        <v>30</v>
      </c>
      <c r="BB233" s="146">
        <f t="shared" si="70"/>
        <v>185</v>
      </c>
      <c r="BC233" s="32">
        <f t="shared" si="71"/>
        <v>135</v>
      </c>
      <c r="BD233" s="148"/>
      <c r="BE233" s="40">
        <f t="shared" si="72"/>
        <v>0.3353204172876304</v>
      </c>
      <c r="BF233" s="40">
        <f t="shared" si="73"/>
        <v>0.27006172839506171</v>
      </c>
      <c r="BG233" s="40">
        <f t="shared" si="74"/>
        <v>0.20554984583761562</v>
      </c>
      <c r="BH233" s="40">
        <f t="shared" si="75"/>
        <v>8.084074373484236E-2</v>
      </c>
      <c r="BI233" s="40">
        <f t="shared" si="76"/>
        <v>0.31982942430703626</v>
      </c>
      <c r="BJ233" s="40">
        <f t="shared" si="77"/>
        <v>0</v>
      </c>
      <c r="BK233" s="40">
        <f t="shared" si="78"/>
        <v>0.16051364365971107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 s="42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</row>
    <row r="234" spans="1:124" s="32" customFormat="1" x14ac:dyDescent="0.2">
      <c r="A234" s="124" t="str">
        <f>CONFIGURACAO!$C$4</f>
        <v>AREA 21</v>
      </c>
      <c r="B234" s="125">
        <v>232</v>
      </c>
      <c r="C234" s="249" t="s">
        <v>289</v>
      </c>
      <c r="D234" s="126">
        <f t="shared" si="79"/>
        <v>21</v>
      </c>
      <c r="E234" s="250" t="s">
        <v>569</v>
      </c>
      <c r="F234" s="250">
        <v>1</v>
      </c>
      <c r="G234" s="250">
        <v>1</v>
      </c>
      <c r="H234" s="250">
        <v>1</v>
      </c>
      <c r="I234" s="250">
        <v>1</v>
      </c>
      <c r="J234" s="87"/>
      <c r="K234" s="94"/>
      <c r="L234" s="94"/>
      <c r="M234" s="154">
        <f t="shared" si="80"/>
        <v>4</v>
      </c>
      <c r="N234">
        <v>8</v>
      </c>
      <c r="O234">
        <v>11</v>
      </c>
      <c r="P234">
        <v>1</v>
      </c>
      <c r="Q234">
        <v>4</v>
      </c>
      <c r="R234">
        <v>4</v>
      </c>
      <c r="S234">
        <v>1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s="139">
        <f t="shared" si="63"/>
        <v>19</v>
      </c>
      <c r="AD234" s="140">
        <f t="shared" si="64"/>
        <v>20</v>
      </c>
      <c r="AE234" s="141">
        <f t="shared" si="81"/>
        <v>0</v>
      </c>
      <c r="AF234" s="142">
        <f t="shared" si="82"/>
        <v>0</v>
      </c>
      <c r="AG234" s="278"/>
      <c r="AI234" s="37">
        <f>IFERROR(IF(M234&gt;0,(N234*CONFIGURACAO!$C$20)+(O234*CONFIGURACAO!$C$21)+(P234*CONFIGURACAO!$C$22)+(Q234*CONFIGURACAO!$C$23)+(R234*CONFIGURACAO!$C$24),""),"")</f>
        <v>1980</v>
      </c>
      <c r="AJ234" s="38">
        <f>IF(S234=0,0,IF(CONFIGURACAO!$C$15="SIM",(IF(S234&gt;CONFIGURACAO!$C$16,CONFIGURACAO!$C$16*CONFIGURACAO!$C$25,S234*CONFIGURACAO!$C$25)),'PI AREA  P100'!S234*CONFIGURACAO!$C$25))</f>
        <v>10</v>
      </c>
      <c r="AK234" s="38">
        <f>IF(T234=0,0,IF(CONFIGURACAO!$C$17="SIM",(IF(T234&gt;CONFIGURACAO!$C$18,CONFIGURACAO!$C$18*CONFIGURACAO!$C$26,T234*CONFIGURACAO!$C$26)),'PI AREA  P100'!T234*CONFIGURACAO!$C$26))</f>
        <v>10</v>
      </c>
      <c r="AL234" s="38">
        <f>IFERROR(IF(M234&gt;0,(U234*CONFIGURACAO!$C$29)+(V234*CONFIGURACAO!$C$30),""),"")</f>
        <v>0</v>
      </c>
      <c r="AM234" s="38">
        <f>IF(W234=0,0,IF(CONFIGURACAO!$C$41="SIM",(IF(W234&gt;CONFIGURACAO!$C$41,CONFIGURACAO!$C$41*CONFIGURACAO!$C$31,W234*CONFIGURACAO!$C$31)),'PI AREA  P100'!W234*CONFIGURACAO!$C$31))</f>
        <v>0</v>
      </c>
      <c r="AN234" s="38">
        <f>IF(X234=0,0,IF(CONFIGURACAO!$C$39="SIM",(IF(X234&gt;CONFIGURACAO!$C$40,CONFIGURACAO!$C$40*CONFIGURACAO!$C$32,X234*CONFIGURACAO!$C$32)),'PI AREA  P100'!X234*CONFIGURACAO!$C$32))</f>
        <v>0</v>
      </c>
      <c r="AO234" s="38">
        <f>IFERROR(IF(M234&gt;0,(Y234*CONFIGURACAO!$C$33)+(Z234*CONFIGURACAO!$C$34)+(AA234*CONFIGURACAO!$C$35)+(AB234*CONFIGURACAO!$C$36),""),"")</f>
        <v>0</v>
      </c>
      <c r="AP234" s="38">
        <f>IF(AA234=0,0,IF(CONFIGURACAO!$C$46="SIM",(IF(AA234&gt;CONFIGURACAO!$C$47,CONFIGURACAO!$C$47*CONFIGURACAO!$C$35,AA234*CONFIGURACAO!$C$35)),'PI AREA  P100'!AA234*CONFIGURACAO!$C$35))</f>
        <v>0</v>
      </c>
      <c r="AQ234" s="38">
        <f>IF(AB234=0,0,IF(CONFIGURACAO!$C$44="SIM",(IF(AB234&gt;CONFIGURACAO!$C$45,CONFIGURACAO!$C$45*CONFIGURACAO!$C$36,AB234*CONFIGURACAO!$C$36)),'PI AREA  P100'!AB234*CONFIGURACAO!$C$36))</f>
        <v>0</v>
      </c>
      <c r="AR234" s="38">
        <f t="shared" si="83"/>
        <v>2000</v>
      </c>
      <c r="AS234" s="68">
        <f>IF(AR234="","",$AR234-(($AS$2/CONFIGURACAO!$C$6)*$M234))</f>
        <v>1700</v>
      </c>
      <c r="AT234" s="73">
        <f t="shared" si="65"/>
        <v>3</v>
      </c>
      <c r="AU234" s="75">
        <f>IF(AR234="","",$AR234-(($AU$2/CONFIGURACAO!$C$6)*$M234))</f>
        <v>1500</v>
      </c>
      <c r="AV234" s="76">
        <f t="shared" si="66"/>
        <v>4</v>
      </c>
      <c r="AW234" s="74">
        <f>IF(AR234="","",$AR234-(($AW$2/CONFIGURACAO!$C$6)*$M234))</f>
        <v>1300</v>
      </c>
      <c r="AX234" s="72">
        <f t="shared" si="67"/>
        <v>5</v>
      </c>
      <c r="AZ234" s="39">
        <f t="shared" si="68"/>
        <v>0.16892890626979637</v>
      </c>
      <c r="BA234" s="146">
        <f t="shared" si="69"/>
        <v>31</v>
      </c>
      <c r="BB234" s="146">
        <f t="shared" si="70"/>
        <v>172</v>
      </c>
      <c r="BC234" s="32">
        <f t="shared" si="71"/>
        <v>147</v>
      </c>
      <c r="BD234" s="148"/>
      <c r="BE234" s="40">
        <f t="shared" si="72"/>
        <v>0.29806259314456035</v>
      </c>
      <c r="BF234" s="40">
        <f t="shared" si="73"/>
        <v>0.42438271604938271</v>
      </c>
      <c r="BG234" s="40">
        <f t="shared" si="74"/>
        <v>2.5693730729701953E-2</v>
      </c>
      <c r="BH234" s="40">
        <f t="shared" si="75"/>
        <v>0.16168148746968472</v>
      </c>
      <c r="BI234" s="40">
        <f t="shared" si="76"/>
        <v>0.42643923240938164</v>
      </c>
      <c r="BJ234" s="40">
        <f t="shared" si="77"/>
        <v>9.2421441774491686E-2</v>
      </c>
      <c r="BK234" s="40">
        <f t="shared" si="78"/>
        <v>0.32102728731942215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 s="42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</row>
    <row r="235" spans="1:124" s="32" customFormat="1" x14ac:dyDescent="0.2">
      <c r="A235" s="124" t="str">
        <f>CONFIGURACAO!$C$4</f>
        <v>AREA 21</v>
      </c>
      <c r="B235" s="125">
        <v>233</v>
      </c>
      <c r="C235" s="249" t="s">
        <v>290</v>
      </c>
      <c r="D235" s="126">
        <f t="shared" si="79"/>
        <v>1</v>
      </c>
      <c r="E235" s="250" t="s">
        <v>570</v>
      </c>
      <c r="F235" s="250">
        <v>1</v>
      </c>
      <c r="G235" s="250">
        <v>1</v>
      </c>
      <c r="H235" s="250">
        <v>1</v>
      </c>
      <c r="I235" s="250">
        <v>1</v>
      </c>
      <c r="J235" s="87"/>
      <c r="K235" s="94"/>
      <c r="L235" s="94"/>
      <c r="M235" s="154">
        <f t="shared" si="80"/>
        <v>4</v>
      </c>
      <c r="N235">
        <v>1</v>
      </c>
      <c r="O235">
        <v>6</v>
      </c>
      <c r="P235">
        <v>8</v>
      </c>
      <c r="Q235">
        <v>5</v>
      </c>
      <c r="R235">
        <v>0</v>
      </c>
      <c r="S235">
        <v>2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1</v>
      </c>
      <c r="AC235" s="139">
        <f t="shared" si="63"/>
        <v>7</v>
      </c>
      <c r="AD235" s="140">
        <f t="shared" si="64"/>
        <v>15</v>
      </c>
      <c r="AE235" s="141">
        <f t="shared" si="81"/>
        <v>0</v>
      </c>
      <c r="AF235" s="142">
        <f t="shared" si="82"/>
        <v>0</v>
      </c>
      <c r="AG235" s="278"/>
      <c r="AI235" s="37">
        <f>IFERROR(IF(M235&gt;0,(N235*CONFIGURACAO!$C$20)+(O235*CONFIGURACAO!$C$21)+(P235*CONFIGURACAO!$C$22)+(Q235*CONFIGURACAO!$C$23)+(R235*CONFIGURACAO!$C$24),""),"")</f>
        <v>1260</v>
      </c>
      <c r="AJ235" s="38">
        <f>IF(S235=0,0,IF(CONFIGURACAO!$C$15="SIM",(IF(S235&gt;CONFIGURACAO!$C$16,CONFIGURACAO!$C$16*CONFIGURACAO!$C$25,S235*CONFIGURACAO!$C$25)),'PI AREA  P100'!S235*CONFIGURACAO!$C$25))</f>
        <v>20</v>
      </c>
      <c r="AK235" s="38">
        <f>IF(T235=0,0,IF(CONFIGURACAO!$C$17="SIM",(IF(T235&gt;CONFIGURACAO!$C$18,CONFIGURACAO!$C$18*CONFIGURACAO!$C$26,T235*CONFIGURACAO!$C$26)),'PI AREA  P100'!T235*CONFIGURACAO!$C$26))</f>
        <v>0</v>
      </c>
      <c r="AL235" s="38">
        <f>IFERROR(IF(M235&gt;0,(U235*CONFIGURACAO!$C$29)+(V235*CONFIGURACAO!$C$30),""),"")</f>
        <v>0</v>
      </c>
      <c r="AM235" s="38">
        <f>IF(W235=0,0,IF(CONFIGURACAO!$C$41="SIM",(IF(W235&gt;CONFIGURACAO!$C$41,CONFIGURACAO!$C$41*CONFIGURACAO!$C$31,W235*CONFIGURACAO!$C$31)),'PI AREA  P100'!W235*CONFIGURACAO!$C$31))</f>
        <v>0</v>
      </c>
      <c r="AN235" s="38">
        <f>IF(X235=0,0,IF(CONFIGURACAO!$C$39="SIM",(IF(X235&gt;CONFIGURACAO!$C$40,CONFIGURACAO!$C$40*CONFIGURACAO!$C$32,X235*CONFIGURACAO!$C$32)),'PI AREA  P100'!X235*CONFIGURACAO!$C$32))</f>
        <v>25</v>
      </c>
      <c r="AO235" s="38">
        <f>IFERROR(IF(M235&gt;0,(Y235*CONFIGURACAO!$C$33)+(Z235*CONFIGURACAO!$C$34)+(AA235*CONFIGURACAO!$C$35)+(AB235*CONFIGURACAO!$C$36),""),"")</f>
        <v>10</v>
      </c>
      <c r="AP235" s="38">
        <f>IF(AA235=0,0,IF(CONFIGURACAO!$C$46="SIM",(IF(AA235&gt;CONFIGURACAO!$C$47,CONFIGURACAO!$C$47*CONFIGURACAO!$C$35,AA235*CONFIGURACAO!$C$35)),'PI AREA  P100'!AA235*CONFIGURACAO!$C$35))</f>
        <v>0</v>
      </c>
      <c r="AQ235" s="38">
        <f>IF(AB235=0,0,IF(CONFIGURACAO!$C$44="SIM",(IF(AB235&gt;CONFIGURACAO!$C$45,CONFIGURACAO!$C$45*CONFIGURACAO!$C$36,AB235*CONFIGURACAO!$C$36)),'PI AREA  P100'!AB235*CONFIGURACAO!$C$36))</f>
        <v>10</v>
      </c>
      <c r="AR235" s="38">
        <f t="shared" si="83"/>
        <v>1325</v>
      </c>
      <c r="AS235" s="68">
        <f>IF(AR235="","",$AR235-(($AS$2/CONFIGURACAO!$C$6)*$M235))</f>
        <v>1025</v>
      </c>
      <c r="AT235" s="73">
        <f t="shared" si="65"/>
        <v>3</v>
      </c>
      <c r="AU235" s="75">
        <f>IF(AR235="","",$AR235-(($AU$2/CONFIGURACAO!$C$6)*$M235))</f>
        <v>825</v>
      </c>
      <c r="AV235" s="76">
        <f t="shared" si="66"/>
        <v>4</v>
      </c>
      <c r="AW235" s="74">
        <f>IF(AR235="","",$AR235-(($AW$2/CONFIGURACAO!$C$6)*$M235))</f>
        <v>625</v>
      </c>
      <c r="AX235" s="72">
        <f t="shared" si="67"/>
        <v>5</v>
      </c>
      <c r="AZ235" s="39">
        <f t="shared" si="68"/>
        <v>0.11191540040374008</v>
      </c>
      <c r="BA235" s="146">
        <f t="shared" si="69"/>
        <v>24</v>
      </c>
      <c r="BB235" s="146">
        <f t="shared" si="70"/>
        <v>276</v>
      </c>
      <c r="BC235" s="32">
        <f t="shared" si="71"/>
        <v>299</v>
      </c>
      <c r="BD235" s="148"/>
      <c r="BE235" s="40">
        <f t="shared" si="72"/>
        <v>3.7257824143070044E-2</v>
      </c>
      <c r="BF235" s="40">
        <f t="shared" si="73"/>
        <v>0.23148148148148145</v>
      </c>
      <c r="BG235" s="40">
        <f t="shared" si="74"/>
        <v>0.20554984583761562</v>
      </c>
      <c r="BH235" s="40">
        <f t="shared" si="75"/>
        <v>0.20210185933710592</v>
      </c>
      <c r="BI235" s="40">
        <f t="shared" si="76"/>
        <v>0</v>
      </c>
      <c r="BJ235" s="40">
        <f t="shared" si="77"/>
        <v>0.18484288354898337</v>
      </c>
      <c r="BK235" s="40">
        <f t="shared" si="78"/>
        <v>0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1</v>
      </c>
      <c r="BT235" s="42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</row>
    <row r="236" spans="1:124" s="32" customFormat="1" x14ac:dyDescent="0.2">
      <c r="A236" s="124" t="str">
        <f>CONFIGURACAO!$C$4</f>
        <v>AREA 21</v>
      </c>
      <c r="B236" s="125">
        <v>234</v>
      </c>
      <c r="C236" s="249" t="s">
        <v>290</v>
      </c>
      <c r="D236" s="126">
        <f t="shared" si="79"/>
        <v>2</v>
      </c>
      <c r="E236" s="250" t="s">
        <v>571</v>
      </c>
      <c r="F236" s="250">
        <v>1</v>
      </c>
      <c r="G236" s="250">
        <v>1</v>
      </c>
      <c r="H236" s="250">
        <v>1</v>
      </c>
      <c r="I236" s="250">
        <v>1</v>
      </c>
      <c r="J236" s="87"/>
      <c r="K236" s="94"/>
      <c r="L236" s="94"/>
      <c r="M236" s="154">
        <f t="shared" si="80"/>
        <v>4</v>
      </c>
      <c r="N236">
        <v>1</v>
      </c>
      <c r="O236">
        <v>2</v>
      </c>
      <c r="P236">
        <v>5</v>
      </c>
      <c r="Q236">
        <v>8</v>
      </c>
      <c r="R236">
        <v>0</v>
      </c>
      <c r="S236">
        <v>3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4</v>
      </c>
      <c r="AC236" s="139">
        <f t="shared" si="63"/>
        <v>3</v>
      </c>
      <c r="AD236" s="140">
        <f t="shared" si="64"/>
        <v>8</v>
      </c>
      <c r="AE236" s="141">
        <f t="shared" si="81"/>
        <v>1</v>
      </c>
      <c r="AF236" s="142">
        <f t="shared" si="82"/>
        <v>0</v>
      </c>
      <c r="AG236" s="278"/>
      <c r="AI236" s="37">
        <f>IFERROR(IF(M236&gt;0,(N236*CONFIGURACAO!$C$20)+(O236*CONFIGURACAO!$C$21)+(P236*CONFIGURACAO!$C$22)+(Q236*CONFIGURACAO!$C$23)+(R236*CONFIGURACAO!$C$24),""),"")</f>
        <v>880</v>
      </c>
      <c r="AJ236" s="38">
        <f>IF(S236=0,0,IF(CONFIGURACAO!$C$15="SIM",(IF(S236&gt;CONFIGURACAO!$C$16,CONFIGURACAO!$C$16*CONFIGURACAO!$C$25,S236*CONFIGURACAO!$C$25)),'PI AREA  P100'!S236*CONFIGURACAO!$C$25))</f>
        <v>30</v>
      </c>
      <c r="AK236" s="38">
        <f>IF(T236=0,0,IF(CONFIGURACAO!$C$17="SIM",(IF(T236&gt;CONFIGURACAO!$C$18,CONFIGURACAO!$C$18*CONFIGURACAO!$C$26,T236*CONFIGURACAO!$C$26)),'PI AREA  P100'!T236*CONFIGURACAO!$C$26))</f>
        <v>0</v>
      </c>
      <c r="AL236" s="38">
        <f>IFERROR(IF(M236&gt;0,(U236*CONFIGURACAO!$C$29)+(V236*CONFIGURACAO!$C$30),""),"")</f>
        <v>100</v>
      </c>
      <c r="AM236" s="38">
        <f>IF(W236=0,0,IF(CONFIGURACAO!$C$41="SIM",(IF(W236&gt;CONFIGURACAO!$C$41,CONFIGURACAO!$C$41*CONFIGURACAO!$C$31,W236*CONFIGURACAO!$C$31)),'PI AREA  P100'!W236*CONFIGURACAO!$C$31))</f>
        <v>0</v>
      </c>
      <c r="AN236" s="38">
        <f>IF(X236=0,0,IF(CONFIGURACAO!$C$39="SIM",(IF(X236&gt;CONFIGURACAO!$C$40,CONFIGURACAO!$C$40*CONFIGURACAO!$C$32,X236*CONFIGURACAO!$C$32)),'PI AREA  P100'!X236*CONFIGURACAO!$C$32))</f>
        <v>0</v>
      </c>
      <c r="AO236" s="38">
        <f>IFERROR(IF(M236&gt;0,(Y236*CONFIGURACAO!$C$33)+(Z236*CONFIGURACAO!$C$34)+(AA236*CONFIGURACAO!$C$35)+(AB236*CONFIGURACAO!$C$36),""),"")</f>
        <v>40</v>
      </c>
      <c r="AP236" s="38">
        <f>IF(AA236=0,0,IF(CONFIGURACAO!$C$46="SIM",(IF(AA236&gt;CONFIGURACAO!$C$47,CONFIGURACAO!$C$47*CONFIGURACAO!$C$35,AA236*CONFIGURACAO!$C$35)),'PI AREA  P100'!AA236*CONFIGURACAO!$C$35))</f>
        <v>0</v>
      </c>
      <c r="AQ236" s="38">
        <f>IF(AB236=0,0,IF(CONFIGURACAO!$C$44="SIM",(IF(AB236&gt;CONFIGURACAO!$C$45,CONFIGURACAO!$C$45*CONFIGURACAO!$C$36,AB236*CONFIGURACAO!$C$36)),'PI AREA  P100'!AB236*CONFIGURACAO!$C$36))</f>
        <v>20</v>
      </c>
      <c r="AR236" s="38">
        <f t="shared" si="83"/>
        <v>1070</v>
      </c>
      <c r="AS236" s="68">
        <f>IF(AR236="","",$AR236-(($AS$2/CONFIGURACAO!$C$6)*$M236))</f>
        <v>770</v>
      </c>
      <c r="AT236" s="73">
        <f t="shared" si="65"/>
        <v>3</v>
      </c>
      <c r="AU236" s="75">
        <f>IF(AR236="","",$AR236-(($AU$2/CONFIGURACAO!$C$6)*$M236))</f>
        <v>570</v>
      </c>
      <c r="AV236" s="76">
        <f t="shared" si="66"/>
        <v>4</v>
      </c>
      <c r="AW236" s="74">
        <f>IF(AR236="","",$AR236-(($AW$2/CONFIGURACAO!$C$6)*$M236))</f>
        <v>370</v>
      </c>
      <c r="AX236" s="72">
        <f t="shared" si="67"/>
        <v>5</v>
      </c>
      <c r="AZ236" s="39">
        <f t="shared" si="68"/>
        <v>9.0376964854341046E-2</v>
      </c>
      <c r="BA236" s="146">
        <f t="shared" si="69"/>
        <v>24</v>
      </c>
      <c r="BB236" s="146">
        <f t="shared" si="70"/>
        <v>276</v>
      </c>
      <c r="BC236" s="32">
        <f t="shared" si="71"/>
        <v>410</v>
      </c>
      <c r="BD236" s="148"/>
      <c r="BE236" s="40">
        <f t="shared" si="72"/>
        <v>3.7257824143070044E-2</v>
      </c>
      <c r="BF236" s="40">
        <f t="shared" si="73"/>
        <v>7.716049382716049E-2</v>
      </c>
      <c r="BG236" s="40">
        <f t="shared" si="74"/>
        <v>0.12846865364850976</v>
      </c>
      <c r="BH236" s="40">
        <f t="shared" si="75"/>
        <v>0.32336297493936944</v>
      </c>
      <c r="BI236" s="40">
        <f t="shared" si="76"/>
        <v>0</v>
      </c>
      <c r="BJ236" s="40">
        <f t="shared" si="77"/>
        <v>0.27726432532347506</v>
      </c>
      <c r="BK236" s="40">
        <f t="shared" si="78"/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4</v>
      </c>
      <c r="BT236" s="42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</row>
    <row r="237" spans="1:124" s="32" customFormat="1" x14ac:dyDescent="0.2">
      <c r="A237" s="124" t="str">
        <f>CONFIGURACAO!$C$4</f>
        <v>AREA 21</v>
      </c>
      <c r="B237" s="125">
        <v>235</v>
      </c>
      <c r="C237" s="249" t="s">
        <v>290</v>
      </c>
      <c r="D237" s="126">
        <f t="shared" si="79"/>
        <v>3</v>
      </c>
      <c r="E237" s="250" t="s">
        <v>572</v>
      </c>
      <c r="F237" s="250">
        <v>1</v>
      </c>
      <c r="G237" s="250">
        <v>1</v>
      </c>
      <c r="H237" s="250">
        <v>1</v>
      </c>
      <c r="I237" s="250">
        <v>1</v>
      </c>
      <c r="J237" s="87"/>
      <c r="K237" s="94"/>
      <c r="L237" s="94"/>
      <c r="M237" s="154">
        <f t="shared" si="80"/>
        <v>4</v>
      </c>
      <c r="N237">
        <v>2</v>
      </c>
      <c r="O237">
        <v>10</v>
      </c>
      <c r="P237">
        <v>1</v>
      </c>
      <c r="Q237">
        <v>4</v>
      </c>
      <c r="R237">
        <v>3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s="139">
        <f t="shared" si="63"/>
        <v>12</v>
      </c>
      <c r="AD237" s="140">
        <f t="shared" si="64"/>
        <v>13</v>
      </c>
      <c r="AE237" s="141">
        <f t="shared" si="81"/>
        <v>0</v>
      </c>
      <c r="AF237" s="142">
        <f t="shared" si="82"/>
        <v>0</v>
      </c>
      <c r="AG237" s="278"/>
      <c r="AI237" s="37">
        <f>IFERROR(IF(M237&gt;0,(N237*CONFIGURACAO!$C$20)+(O237*CONFIGURACAO!$C$21)+(P237*CONFIGURACAO!$C$22)+(Q237*CONFIGURACAO!$C$23)+(R237*CONFIGURACAO!$C$24),""),"")</f>
        <v>1280</v>
      </c>
      <c r="AJ237" s="38">
        <f>IF(S237=0,0,IF(CONFIGURACAO!$C$15="SIM",(IF(S237&gt;CONFIGURACAO!$C$16,CONFIGURACAO!$C$16*CONFIGURACAO!$C$25,S237*CONFIGURACAO!$C$25)),'PI AREA  P100'!S237*CONFIGURACAO!$C$25))</f>
        <v>10</v>
      </c>
      <c r="AK237" s="38">
        <f>IF(T237=0,0,IF(CONFIGURACAO!$C$17="SIM",(IF(T237&gt;CONFIGURACAO!$C$18,CONFIGURACAO!$C$18*CONFIGURACAO!$C$26,T237*CONFIGURACAO!$C$26)),'PI AREA  P100'!T237*CONFIGURACAO!$C$26))</f>
        <v>0</v>
      </c>
      <c r="AL237" s="38">
        <f>IFERROR(IF(M237&gt;0,(U237*CONFIGURACAO!$C$29)+(V237*CONFIGURACAO!$C$30),""),"")</f>
        <v>0</v>
      </c>
      <c r="AM237" s="38">
        <f>IF(W237=0,0,IF(CONFIGURACAO!$C$41="SIM",(IF(W237&gt;CONFIGURACAO!$C$41,CONFIGURACAO!$C$41*CONFIGURACAO!$C$31,W237*CONFIGURACAO!$C$31)),'PI AREA  P100'!W237*CONFIGURACAO!$C$31))</f>
        <v>0</v>
      </c>
      <c r="AN237" s="38">
        <f>IF(X237=0,0,IF(CONFIGURACAO!$C$39="SIM",(IF(X237&gt;CONFIGURACAO!$C$40,CONFIGURACAO!$C$40*CONFIGURACAO!$C$32,X237*CONFIGURACAO!$C$32)),'PI AREA  P100'!X237*CONFIGURACAO!$C$32))</f>
        <v>0</v>
      </c>
      <c r="AO237" s="38">
        <f>IFERROR(IF(M237&gt;0,(Y237*CONFIGURACAO!$C$33)+(Z237*CONFIGURACAO!$C$34)+(AA237*CONFIGURACAO!$C$35)+(AB237*CONFIGURACAO!$C$36),""),"")</f>
        <v>0</v>
      </c>
      <c r="AP237" s="38">
        <f>IF(AA237=0,0,IF(CONFIGURACAO!$C$46="SIM",(IF(AA237&gt;CONFIGURACAO!$C$47,CONFIGURACAO!$C$47*CONFIGURACAO!$C$35,AA237*CONFIGURACAO!$C$35)),'PI AREA  P100'!AA237*CONFIGURACAO!$C$35))</f>
        <v>0</v>
      </c>
      <c r="AQ237" s="38">
        <f>IF(AB237=0,0,IF(CONFIGURACAO!$C$44="SIM",(IF(AB237&gt;CONFIGURACAO!$C$45,CONFIGURACAO!$C$45*CONFIGURACAO!$C$36,AB237*CONFIGURACAO!$C$36)),'PI AREA  P100'!AB237*CONFIGURACAO!$C$36))</f>
        <v>0</v>
      </c>
      <c r="AR237" s="38">
        <f t="shared" si="83"/>
        <v>1290</v>
      </c>
      <c r="AS237" s="68">
        <f>IF(AR237="","",$AR237-(($AS$2/CONFIGURACAO!$C$6)*$M237))</f>
        <v>990</v>
      </c>
      <c r="AT237" s="73">
        <f t="shared" si="65"/>
        <v>3</v>
      </c>
      <c r="AU237" s="75">
        <f>IF(AR237="","",$AR237-(($AU$2/CONFIGURACAO!$C$6)*$M237))</f>
        <v>790</v>
      </c>
      <c r="AV237" s="76">
        <f t="shared" si="66"/>
        <v>4</v>
      </c>
      <c r="AW237" s="74">
        <f>IF(AR237="","",$AR237-(($AW$2/CONFIGURACAO!$C$6)*$M237))</f>
        <v>590</v>
      </c>
      <c r="AX237" s="72">
        <f t="shared" si="67"/>
        <v>5</v>
      </c>
      <c r="AZ237" s="39">
        <f t="shared" si="68"/>
        <v>0.10895914454401864</v>
      </c>
      <c r="BA237" s="146">
        <f t="shared" si="69"/>
        <v>21</v>
      </c>
      <c r="BB237" s="146">
        <f t="shared" si="70"/>
        <v>343</v>
      </c>
      <c r="BC237" s="32">
        <f t="shared" si="71"/>
        <v>312</v>
      </c>
      <c r="BD237" s="148"/>
      <c r="BE237" s="40">
        <f t="shared" si="72"/>
        <v>7.4515648286140088E-2</v>
      </c>
      <c r="BF237" s="40">
        <f t="shared" si="73"/>
        <v>0.38580246913580246</v>
      </c>
      <c r="BG237" s="40">
        <f t="shared" si="74"/>
        <v>2.5693730729701953E-2</v>
      </c>
      <c r="BH237" s="40">
        <f t="shared" si="75"/>
        <v>0.16168148746968472</v>
      </c>
      <c r="BI237" s="40">
        <f t="shared" si="76"/>
        <v>0.31982942430703626</v>
      </c>
      <c r="BJ237" s="40">
        <f t="shared" si="77"/>
        <v>9.2421441774491686E-2</v>
      </c>
      <c r="BK237" s="40">
        <f t="shared" si="78"/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 s="42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</row>
    <row r="238" spans="1:124" s="32" customFormat="1" x14ac:dyDescent="0.2">
      <c r="A238" s="124" t="str">
        <f>CONFIGURACAO!$C$4</f>
        <v>AREA 21</v>
      </c>
      <c r="B238" s="125">
        <v>236</v>
      </c>
      <c r="C238" s="249" t="s">
        <v>290</v>
      </c>
      <c r="D238" s="126">
        <f t="shared" si="79"/>
        <v>4</v>
      </c>
      <c r="E238" s="250" t="s">
        <v>573</v>
      </c>
      <c r="F238" s="250">
        <v>1</v>
      </c>
      <c r="G238" s="250">
        <v>1</v>
      </c>
      <c r="H238" s="250">
        <v>1</v>
      </c>
      <c r="I238" s="250">
        <v>1</v>
      </c>
      <c r="J238" s="87"/>
      <c r="K238" s="94"/>
      <c r="L238" s="94"/>
      <c r="M238" s="154">
        <f t="shared" si="80"/>
        <v>4</v>
      </c>
      <c r="N238">
        <v>0</v>
      </c>
      <c r="O238">
        <v>4</v>
      </c>
      <c r="P238">
        <v>7</v>
      </c>
      <c r="Q238">
        <v>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s="139">
        <f t="shared" si="63"/>
        <v>4</v>
      </c>
      <c r="AD238" s="140">
        <f t="shared" si="64"/>
        <v>11</v>
      </c>
      <c r="AE238" s="141">
        <f t="shared" si="81"/>
        <v>0</v>
      </c>
      <c r="AF238" s="142">
        <f t="shared" si="82"/>
        <v>0</v>
      </c>
      <c r="AG238" s="278"/>
      <c r="AI238" s="37">
        <f>IFERROR(IF(M238&gt;0,(N238*CONFIGURACAO!$C$20)+(O238*CONFIGURACAO!$C$21)+(P238*CONFIGURACAO!$C$22)+(Q238*CONFIGURACAO!$C$23)+(R238*CONFIGURACAO!$C$24),""),"")</f>
        <v>860</v>
      </c>
      <c r="AJ238" s="38">
        <f>IF(S238=0,0,IF(CONFIGURACAO!$C$15="SIM",(IF(S238&gt;CONFIGURACAO!$C$16,CONFIGURACAO!$C$16*CONFIGURACAO!$C$25,S238*CONFIGURACAO!$C$25)),'PI AREA  P100'!S238*CONFIGURACAO!$C$25))</f>
        <v>0</v>
      </c>
      <c r="AK238" s="38">
        <f>IF(T238=0,0,IF(CONFIGURACAO!$C$17="SIM",(IF(T238&gt;CONFIGURACAO!$C$18,CONFIGURACAO!$C$18*CONFIGURACAO!$C$26,T238*CONFIGURACAO!$C$26)),'PI AREA  P100'!T238*CONFIGURACAO!$C$26))</f>
        <v>0</v>
      </c>
      <c r="AL238" s="38">
        <f>IFERROR(IF(M238&gt;0,(U238*CONFIGURACAO!$C$29)+(V238*CONFIGURACAO!$C$30),""),"")</f>
        <v>0</v>
      </c>
      <c r="AM238" s="38">
        <f>IF(W238=0,0,IF(CONFIGURACAO!$C$41="SIM",(IF(W238&gt;CONFIGURACAO!$C$41,CONFIGURACAO!$C$41*CONFIGURACAO!$C$31,W238*CONFIGURACAO!$C$31)),'PI AREA  P100'!W238*CONFIGURACAO!$C$31))</f>
        <v>0</v>
      </c>
      <c r="AN238" s="38">
        <f>IF(X238=0,0,IF(CONFIGURACAO!$C$39="SIM",(IF(X238&gt;CONFIGURACAO!$C$40,CONFIGURACAO!$C$40*CONFIGURACAO!$C$32,X238*CONFIGURACAO!$C$32)),'PI AREA  P100'!X238*CONFIGURACAO!$C$32))</f>
        <v>0</v>
      </c>
      <c r="AO238" s="38">
        <f>IFERROR(IF(M238&gt;0,(Y238*CONFIGURACAO!$C$33)+(Z238*CONFIGURACAO!$C$34)+(AA238*CONFIGURACAO!$C$35)+(AB238*CONFIGURACAO!$C$36),""),"")</f>
        <v>0</v>
      </c>
      <c r="AP238" s="38">
        <f>IF(AA238=0,0,IF(CONFIGURACAO!$C$46="SIM",(IF(AA238&gt;CONFIGURACAO!$C$47,CONFIGURACAO!$C$47*CONFIGURACAO!$C$35,AA238*CONFIGURACAO!$C$35)),'PI AREA  P100'!AA238*CONFIGURACAO!$C$35))</f>
        <v>0</v>
      </c>
      <c r="AQ238" s="38">
        <f>IF(AB238=0,0,IF(CONFIGURACAO!$C$44="SIM",(IF(AB238&gt;CONFIGURACAO!$C$45,CONFIGURACAO!$C$45*CONFIGURACAO!$C$36,AB238*CONFIGURACAO!$C$36)),'PI AREA  P100'!AB238*CONFIGURACAO!$C$36))</f>
        <v>0</v>
      </c>
      <c r="AR238" s="38">
        <f t="shared" si="83"/>
        <v>860</v>
      </c>
      <c r="AS238" s="68">
        <f>IF(AR238="","",$AR238-(($AS$2/CONFIGURACAO!$C$6)*$M238))</f>
        <v>560</v>
      </c>
      <c r="AT238" s="73">
        <f t="shared" si="65"/>
        <v>3</v>
      </c>
      <c r="AU238" s="75">
        <f>IF(AR238="","",$AR238-(($AU$2/CONFIGURACAO!$C$6)*$M238))</f>
        <v>360</v>
      </c>
      <c r="AV238" s="76">
        <f t="shared" si="66"/>
        <v>4</v>
      </c>
      <c r="AW238" s="74">
        <f>IF(AR238="","",$AR238-(($AW$2/CONFIGURACAO!$C$6)*$M238))</f>
        <v>160</v>
      </c>
      <c r="AX238" s="72">
        <f t="shared" si="67"/>
        <v>5</v>
      </c>
      <c r="AZ238" s="39">
        <f t="shared" si="68"/>
        <v>7.2639429696012434E-2</v>
      </c>
      <c r="BA238" s="146">
        <f t="shared" si="69"/>
        <v>14</v>
      </c>
      <c r="BB238" s="146">
        <f t="shared" si="70"/>
        <v>550</v>
      </c>
      <c r="BC238" s="32">
        <f t="shared" si="71"/>
        <v>515</v>
      </c>
      <c r="BD238" s="148"/>
      <c r="BE238" s="40">
        <f t="shared" si="72"/>
        <v>0</v>
      </c>
      <c r="BF238" s="40">
        <f t="shared" si="73"/>
        <v>0.15432098765432098</v>
      </c>
      <c r="BG238" s="40">
        <f t="shared" si="74"/>
        <v>0.17985611510791369</v>
      </c>
      <c r="BH238" s="40">
        <f t="shared" si="75"/>
        <v>0.12126111560226355</v>
      </c>
      <c r="BI238" s="40">
        <f t="shared" si="76"/>
        <v>0</v>
      </c>
      <c r="BJ238" s="40">
        <f t="shared" si="77"/>
        <v>0</v>
      </c>
      <c r="BK238" s="40">
        <f t="shared" si="78"/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 s="42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</row>
    <row r="239" spans="1:124" s="32" customFormat="1" x14ac:dyDescent="0.2">
      <c r="A239" s="124" t="str">
        <f>CONFIGURACAO!$C$4</f>
        <v>AREA 21</v>
      </c>
      <c r="B239" s="125">
        <v>237</v>
      </c>
      <c r="C239" s="249" t="s">
        <v>290</v>
      </c>
      <c r="D239" s="126">
        <f t="shared" si="79"/>
        <v>5</v>
      </c>
      <c r="E239" s="250" t="s">
        <v>574</v>
      </c>
      <c r="F239" s="250">
        <v>1</v>
      </c>
      <c r="G239" s="250">
        <v>1</v>
      </c>
      <c r="H239" s="250">
        <v>1</v>
      </c>
      <c r="I239" s="250">
        <v>1</v>
      </c>
      <c r="J239" s="87"/>
      <c r="K239" s="94"/>
      <c r="L239" s="94"/>
      <c r="M239" s="154">
        <f t="shared" si="80"/>
        <v>4</v>
      </c>
      <c r="N239">
        <v>0</v>
      </c>
      <c r="O239">
        <v>3</v>
      </c>
      <c r="P239">
        <v>8</v>
      </c>
      <c r="Q239">
        <v>4</v>
      </c>
      <c r="R239">
        <v>2</v>
      </c>
      <c r="S239">
        <v>2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 s="139">
        <f t="shared" si="63"/>
        <v>3</v>
      </c>
      <c r="AD239" s="140">
        <f t="shared" si="64"/>
        <v>11</v>
      </c>
      <c r="AE239" s="141">
        <f t="shared" si="81"/>
        <v>0</v>
      </c>
      <c r="AF239" s="142">
        <f t="shared" si="82"/>
        <v>0</v>
      </c>
      <c r="AG239" s="278"/>
      <c r="AI239" s="37">
        <f>IFERROR(IF(M239&gt;0,(N239*CONFIGURACAO!$C$20)+(O239*CONFIGURACAO!$C$21)+(P239*CONFIGURACAO!$C$22)+(Q239*CONFIGURACAO!$C$23)+(R239*CONFIGURACAO!$C$24),""),"")</f>
        <v>920</v>
      </c>
      <c r="AJ239" s="38">
        <f>IF(S239=0,0,IF(CONFIGURACAO!$C$15="SIM",(IF(S239&gt;CONFIGURACAO!$C$16,CONFIGURACAO!$C$16*CONFIGURACAO!$C$25,S239*CONFIGURACAO!$C$25)),'PI AREA  P100'!S239*CONFIGURACAO!$C$25))</f>
        <v>20</v>
      </c>
      <c r="AK239" s="38">
        <f>IF(T239=0,0,IF(CONFIGURACAO!$C$17="SIM",(IF(T239&gt;CONFIGURACAO!$C$18,CONFIGURACAO!$C$18*CONFIGURACAO!$C$26,T239*CONFIGURACAO!$C$26)),'PI AREA  P100'!T239*CONFIGURACAO!$C$26))</f>
        <v>0</v>
      </c>
      <c r="AL239" s="38">
        <f>IFERROR(IF(M239&gt;0,(U239*CONFIGURACAO!$C$29)+(V239*CONFIGURACAO!$C$30),""),"")</f>
        <v>0</v>
      </c>
      <c r="AM239" s="38">
        <f>IF(W239=0,0,IF(CONFIGURACAO!$C$41="SIM",(IF(W239&gt;CONFIGURACAO!$C$41,CONFIGURACAO!$C$41*CONFIGURACAO!$C$31,W239*CONFIGURACAO!$C$31)),'PI AREA  P100'!W239*CONFIGURACAO!$C$31))</f>
        <v>0</v>
      </c>
      <c r="AN239" s="38">
        <f>IF(X239=0,0,IF(CONFIGURACAO!$C$39="SIM",(IF(X239&gt;CONFIGURACAO!$C$40,CONFIGURACAO!$C$40*CONFIGURACAO!$C$32,X239*CONFIGURACAO!$C$32)),'PI AREA  P100'!X239*CONFIGURACAO!$C$32))</f>
        <v>0</v>
      </c>
      <c r="AO239" s="38">
        <f>IFERROR(IF(M239&gt;0,(Y239*CONFIGURACAO!$C$33)+(Z239*CONFIGURACAO!$C$34)+(AA239*CONFIGURACAO!$C$35)+(AB239*CONFIGURACAO!$C$36),""),"")</f>
        <v>0</v>
      </c>
      <c r="AP239" s="38">
        <f>IF(AA239=0,0,IF(CONFIGURACAO!$C$46="SIM",(IF(AA239&gt;CONFIGURACAO!$C$47,CONFIGURACAO!$C$47*CONFIGURACAO!$C$35,AA239*CONFIGURACAO!$C$35)),'PI AREA  P100'!AA239*CONFIGURACAO!$C$35))</f>
        <v>0</v>
      </c>
      <c r="AQ239" s="38">
        <f>IF(AB239=0,0,IF(CONFIGURACAO!$C$44="SIM",(IF(AB239&gt;CONFIGURACAO!$C$45,CONFIGURACAO!$C$45*CONFIGURACAO!$C$36,AB239*CONFIGURACAO!$C$36)),'PI AREA  P100'!AB239*CONFIGURACAO!$C$36))</f>
        <v>0</v>
      </c>
      <c r="AR239" s="38">
        <f t="shared" si="83"/>
        <v>940</v>
      </c>
      <c r="AS239" s="68">
        <f>IF(AR239="","",$AR239-(($AS$2/CONFIGURACAO!$C$6)*$M239))</f>
        <v>640</v>
      </c>
      <c r="AT239" s="73">
        <f t="shared" si="65"/>
        <v>3</v>
      </c>
      <c r="AU239" s="75">
        <f>IF(AR239="","",$AR239-(($AU$2/CONFIGURACAO!$C$6)*$M239))</f>
        <v>440</v>
      </c>
      <c r="AV239" s="76">
        <f t="shared" si="66"/>
        <v>4</v>
      </c>
      <c r="AW239" s="74">
        <f>IF(AR239="","",$AR239-(($AW$2/CONFIGURACAO!$C$6)*$M239))</f>
        <v>240</v>
      </c>
      <c r="AX239" s="72">
        <f t="shared" si="67"/>
        <v>5</v>
      </c>
      <c r="AZ239" s="39">
        <f t="shared" si="68"/>
        <v>7.9396585946804279E-2</v>
      </c>
      <c r="BA239" s="146">
        <f t="shared" si="69"/>
        <v>19</v>
      </c>
      <c r="BB239" s="146">
        <f t="shared" si="70"/>
        <v>398</v>
      </c>
      <c r="BC239" s="32">
        <f t="shared" si="71"/>
        <v>472</v>
      </c>
      <c r="BD239" s="148"/>
      <c r="BE239" s="40">
        <f t="shared" si="72"/>
        <v>0</v>
      </c>
      <c r="BF239" s="40">
        <f t="shared" si="73"/>
        <v>0.11574074074074073</v>
      </c>
      <c r="BG239" s="40">
        <f t="shared" si="74"/>
        <v>0.20554984583761562</v>
      </c>
      <c r="BH239" s="40">
        <f t="shared" si="75"/>
        <v>0.16168148746968472</v>
      </c>
      <c r="BI239" s="40">
        <f t="shared" si="76"/>
        <v>0.21321961620469082</v>
      </c>
      <c r="BJ239" s="40">
        <f t="shared" si="77"/>
        <v>0.18484288354898337</v>
      </c>
      <c r="BK239" s="40">
        <f t="shared" si="78"/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 s="42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</row>
    <row r="240" spans="1:124" s="32" customFormat="1" x14ac:dyDescent="0.2">
      <c r="A240" s="124" t="str">
        <f>CONFIGURACAO!$C$4</f>
        <v>AREA 21</v>
      </c>
      <c r="B240" s="125">
        <v>238</v>
      </c>
      <c r="C240" s="249" t="s">
        <v>290</v>
      </c>
      <c r="D240" s="126">
        <f t="shared" si="79"/>
        <v>6</v>
      </c>
      <c r="E240" s="250" t="s">
        <v>575</v>
      </c>
      <c r="F240" s="250">
        <v>1</v>
      </c>
      <c r="G240" s="250">
        <v>1</v>
      </c>
      <c r="H240" s="250">
        <v>1</v>
      </c>
      <c r="I240" s="250">
        <v>1</v>
      </c>
      <c r="J240" s="87"/>
      <c r="K240" s="94"/>
      <c r="L240" s="94"/>
      <c r="M240" s="154">
        <f t="shared" si="80"/>
        <v>4</v>
      </c>
      <c r="N240">
        <v>1</v>
      </c>
      <c r="O240">
        <v>3</v>
      </c>
      <c r="P240">
        <v>4</v>
      </c>
      <c r="Q240">
        <v>7</v>
      </c>
      <c r="R240">
        <v>0</v>
      </c>
      <c r="S240">
        <v>5</v>
      </c>
      <c r="T240">
        <v>2</v>
      </c>
      <c r="U240">
        <v>0</v>
      </c>
      <c r="V240">
        <v>2</v>
      </c>
      <c r="W240">
        <v>3</v>
      </c>
      <c r="X240">
        <v>0</v>
      </c>
      <c r="Y240">
        <v>0</v>
      </c>
      <c r="Z240">
        <v>4</v>
      </c>
      <c r="AA240">
        <v>5</v>
      </c>
      <c r="AB240">
        <v>1</v>
      </c>
      <c r="AC240" s="139">
        <f t="shared" si="63"/>
        <v>4</v>
      </c>
      <c r="AD240" s="140">
        <f t="shared" si="64"/>
        <v>8</v>
      </c>
      <c r="AE240" s="141">
        <f t="shared" si="81"/>
        <v>2</v>
      </c>
      <c r="AF240" s="142">
        <f t="shared" si="82"/>
        <v>4</v>
      </c>
      <c r="AG240" s="278"/>
      <c r="AI240" s="37">
        <f>IFERROR(IF(M240&gt;0,(N240*CONFIGURACAO!$C$20)+(O240*CONFIGURACAO!$C$21)+(P240*CONFIGURACAO!$C$22)+(Q240*CONFIGURACAO!$C$23)+(R240*CONFIGURACAO!$C$24),""),"")</f>
        <v>860</v>
      </c>
      <c r="AJ240" s="38">
        <f>IF(S240=0,0,IF(CONFIGURACAO!$C$15="SIM",(IF(S240&gt;CONFIGURACAO!$C$16,CONFIGURACAO!$C$16*CONFIGURACAO!$C$25,S240*CONFIGURACAO!$C$25)),'PI AREA  P100'!S240*CONFIGURACAO!$C$25))</f>
        <v>40</v>
      </c>
      <c r="AK240" s="38">
        <f>IF(T240=0,0,IF(CONFIGURACAO!$C$17="SIM",(IF(T240&gt;CONFIGURACAO!$C$18,CONFIGURACAO!$C$18*CONFIGURACAO!$C$26,T240*CONFIGURACAO!$C$26)),'PI AREA  P100'!T240*CONFIGURACAO!$C$26))</f>
        <v>10</v>
      </c>
      <c r="AL240" s="38">
        <f>IFERROR(IF(M240&gt;0,(U240*CONFIGURACAO!$C$29)+(V240*CONFIGURACAO!$C$30),""),"")</f>
        <v>200</v>
      </c>
      <c r="AM240" s="38">
        <f>IF(W240=0,0,IF(CONFIGURACAO!$C$41="SIM",(IF(W240&gt;CONFIGURACAO!$C$41,CONFIGURACAO!$C$41*CONFIGURACAO!$C$31,W240*CONFIGURACAO!$C$31)),'PI AREA  P100'!W240*CONFIGURACAO!$C$31))</f>
        <v>150</v>
      </c>
      <c r="AN240" s="38">
        <f>IF(X240=0,0,IF(CONFIGURACAO!$C$39="SIM",(IF(X240&gt;CONFIGURACAO!$C$40,CONFIGURACAO!$C$40*CONFIGURACAO!$C$32,X240*CONFIGURACAO!$C$32)),'PI AREA  P100'!X240*CONFIGURACAO!$C$32))</f>
        <v>0</v>
      </c>
      <c r="AO240" s="38">
        <f>IFERROR(IF(M240&gt;0,(Y240*CONFIGURACAO!$C$33)+(Z240*CONFIGURACAO!$C$34)+(AA240*CONFIGURACAO!$C$35)+(AB240*CONFIGURACAO!$C$36),""),"")</f>
        <v>335</v>
      </c>
      <c r="AP240" s="38">
        <f>IF(AA240=0,0,IF(CONFIGURACAO!$C$46="SIM",(IF(AA240&gt;CONFIGURACAO!$C$47,CONFIGURACAO!$C$47*CONFIGURACAO!$C$35,AA240*CONFIGURACAO!$C$35)),'PI AREA  P100'!AA240*CONFIGURACAO!$C$35))</f>
        <v>125</v>
      </c>
      <c r="AQ240" s="38">
        <f>IF(AB240=0,0,IF(CONFIGURACAO!$C$44="SIM",(IF(AB240&gt;CONFIGURACAO!$C$45,CONFIGURACAO!$C$45*CONFIGURACAO!$C$36,AB240*CONFIGURACAO!$C$36)),'PI AREA  P100'!AB240*CONFIGURACAO!$C$36))</f>
        <v>10</v>
      </c>
      <c r="AR240" s="38">
        <f t="shared" si="83"/>
        <v>1730</v>
      </c>
      <c r="AS240" s="68">
        <f>IF(AR240="","",$AR240-(($AS$2/CONFIGURACAO!$C$6)*$M240))</f>
        <v>1430</v>
      </c>
      <c r="AT240" s="73">
        <f t="shared" si="65"/>
        <v>3</v>
      </c>
      <c r="AU240" s="75">
        <f>IF(AR240="","",$AR240-(($AU$2/CONFIGURACAO!$C$6)*$M240))</f>
        <v>1230</v>
      </c>
      <c r="AV240" s="76">
        <f t="shared" si="66"/>
        <v>4</v>
      </c>
      <c r="AW240" s="74">
        <f>IF(AR240="","",$AR240-(($AW$2/CONFIGURACAO!$C$6)*$M240))</f>
        <v>1030</v>
      </c>
      <c r="AX240" s="72">
        <f t="shared" si="67"/>
        <v>5</v>
      </c>
      <c r="AZ240" s="39">
        <f t="shared" si="68"/>
        <v>0.14612350392337384</v>
      </c>
      <c r="BA240" s="146">
        <f t="shared" si="69"/>
        <v>37</v>
      </c>
      <c r="BB240" s="146">
        <f t="shared" si="70"/>
        <v>114</v>
      </c>
      <c r="BC240" s="32">
        <f t="shared" si="71"/>
        <v>192</v>
      </c>
      <c r="BD240" s="148"/>
      <c r="BE240" s="40">
        <f t="shared" si="72"/>
        <v>3.7257824143070044E-2</v>
      </c>
      <c r="BF240" s="40">
        <f t="shared" si="73"/>
        <v>0.11574074074074073</v>
      </c>
      <c r="BG240" s="40">
        <f t="shared" si="74"/>
        <v>0.10277492291880781</v>
      </c>
      <c r="BH240" s="40">
        <f t="shared" si="75"/>
        <v>0.28294260307194824</v>
      </c>
      <c r="BI240" s="40">
        <f t="shared" si="76"/>
        <v>0</v>
      </c>
      <c r="BJ240" s="40">
        <f t="shared" si="77"/>
        <v>0.46210720887245843</v>
      </c>
      <c r="BK240" s="40">
        <f t="shared" si="78"/>
        <v>0.32102728731942215</v>
      </c>
      <c r="BL240">
        <v>0</v>
      </c>
      <c r="BM240">
        <v>2</v>
      </c>
      <c r="BN240">
        <v>3</v>
      </c>
      <c r="BO240">
        <v>0</v>
      </c>
      <c r="BP240">
        <v>0</v>
      </c>
      <c r="BQ240">
        <v>4</v>
      </c>
      <c r="BR240">
        <v>5</v>
      </c>
      <c r="BS240">
        <v>1</v>
      </c>
      <c r="BT240" s="42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</row>
    <row r="241" spans="1:124" s="32" customFormat="1" x14ac:dyDescent="0.2">
      <c r="A241" s="124" t="str">
        <f>CONFIGURACAO!$C$4</f>
        <v>AREA 21</v>
      </c>
      <c r="B241" s="125">
        <v>239</v>
      </c>
      <c r="C241" s="249" t="s">
        <v>290</v>
      </c>
      <c r="D241" s="126">
        <f t="shared" si="79"/>
        <v>7</v>
      </c>
      <c r="E241" s="250" t="s">
        <v>576</v>
      </c>
      <c r="F241" s="250">
        <v>1</v>
      </c>
      <c r="G241" s="250">
        <v>1</v>
      </c>
      <c r="H241" s="250">
        <v>1</v>
      </c>
      <c r="I241" s="250">
        <v>1</v>
      </c>
      <c r="J241" s="87"/>
      <c r="K241" s="94"/>
      <c r="L241" s="94"/>
      <c r="M241" s="154">
        <f t="shared" si="80"/>
        <v>4</v>
      </c>
      <c r="N241">
        <v>1</v>
      </c>
      <c r="O241">
        <v>3</v>
      </c>
      <c r="P241">
        <v>3</v>
      </c>
      <c r="Q241">
        <v>4</v>
      </c>
      <c r="R241">
        <v>0</v>
      </c>
      <c r="S241">
        <v>0</v>
      </c>
      <c r="T241">
        <v>1</v>
      </c>
      <c r="U241">
        <v>0</v>
      </c>
      <c r="V241">
        <v>3</v>
      </c>
      <c r="W241">
        <v>2</v>
      </c>
      <c r="X241">
        <v>0</v>
      </c>
      <c r="Y241">
        <v>0</v>
      </c>
      <c r="Z241">
        <v>6</v>
      </c>
      <c r="AA241">
        <v>2</v>
      </c>
      <c r="AB241">
        <v>0</v>
      </c>
      <c r="AC241" s="139">
        <f t="shared" si="63"/>
        <v>4</v>
      </c>
      <c r="AD241" s="140">
        <f t="shared" si="64"/>
        <v>7</v>
      </c>
      <c r="AE241" s="141">
        <f t="shared" si="81"/>
        <v>3</v>
      </c>
      <c r="AF241" s="142">
        <f t="shared" si="82"/>
        <v>6</v>
      </c>
      <c r="AG241" s="278"/>
      <c r="AI241" s="37">
        <f>IFERROR(IF(M241&gt;0,(N241*CONFIGURACAO!$C$20)+(O241*CONFIGURACAO!$C$21)+(P241*CONFIGURACAO!$C$22)+(Q241*CONFIGURACAO!$C$23)+(R241*CONFIGURACAO!$C$24),""),"")</f>
        <v>680</v>
      </c>
      <c r="AJ241" s="38">
        <f>IF(S241=0,0,IF(CONFIGURACAO!$C$15="SIM",(IF(S241&gt;CONFIGURACAO!$C$16,CONFIGURACAO!$C$16*CONFIGURACAO!$C$25,S241*CONFIGURACAO!$C$25)),'PI AREA  P100'!S241*CONFIGURACAO!$C$25))</f>
        <v>0</v>
      </c>
      <c r="AK241" s="38">
        <f>IF(T241=0,0,IF(CONFIGURACAO!$C$17="SIM",(IF(T241&gt;CONFIGURACAO!$C$18,CONFIGURACAO!$C$18*CONFIGURACAO!$C$26,T241*CONFIGURACAO!$C$26)),'PI AREA  P100'!T241*CONFIGURACAO!$C$26))</f>
        <v>5</v>
      </c>
      <c r="AL241" s="38">
        <f>IFERROR(IF(M241&gt;0,(U241*CONFIGURACAO!$C$29)+(V241*CONFIGURACAO!$C$30),""),"")</f>
        <v>300</v>
      </c>
      <c r="AM241" s="38">
        <f>IF(W241=0,0,IF(CONFIGURACAO!$C$41="SIM",(IF(W241&gt;CONFIGURACAO!$C$41,CONFIGURACAO!$C$41*CONFIGURACAO!$C$31,W241*CONFIGURACAO!$C$31)),'PI AREA  P100'!W241*CONFIGURACAO!$C$31))</f>
        <v>100</v>
      </c>
      <c r="AN241" s="38">
        <f>IF(X241=0,0,IF(CONFIGURACAO!$C$39="SIM",(IF(X241&gt;CONFIGURACAO!$C$40,CONFIGURACAO!$C$40*CONFIGURACAO!$C$32,X241*CONFIGURACAO!$C$32)),'PI AREA  P100'!X241*CONFIGURACAO!$C$32))</f>
        <v>0</v>
      </c>
      <c r="AO241" s="38">
        <f>IFERROR(IF(M241&gt;0,(Y241*CONFIGURACAO!$C$33)+(Z241*CONFIGURACAO!$C$34)+(AA241*CONFIGURACAO!$C$35)+(AB241*CONFIGURACAO!$C$36),""),"")</f>
        <v>350</v>
      </c>
      <c r="AP241" s="38">
        <f>IF(AA241=0,0,IF(CONFIGURACAO!$C$46="SIM",(IF(AA241&gt;CONFIGURACAO!$C$47,CONFIGURACAO!$C$47*CONFIGURACAO!$C$35,AA241*CONFIGURACAO!$C$35)),'PI AREA  P100'!AA241*CONFIGURACAO!$C$35))</f>
        <v>50</v>
      </c>
      <c r="AQ241" s="38">
        <f>IF(AB241=0,0,IF(CONFIGURACAO!$C$44="SIM",(IF(AB241&gt;CONFIGURACAO!$C$45,CONFIGURACAO!$C$45*CONFIGURACAO!$C$36,AB241*CONFIGURACAO!$C$36)),'PI AREA  P100'!AB241*CONFIGURACAO!$C$36))</f>
        <v>0</v>
      </c>
      <c r="AR241" s="38">
        <f t="shared" si="83"/>
        <v>1485</v>
      </c>
      <c r="AS241" s="68">
        <f>IF(AR241="","",$AR241-(($AS$2/CONFIGURACAO!$C$6)*$M241))</f>
        <v>1185</v>
      </c>
      <c r="AT241" s="73">
        <f t="shared" si="65"/>
        <v>3</v>
      </c>
      <c r="AU241" s="75">
        <f>IF(AR241="","",$AR241-(($AU$2/CONFIGURACAO!$C$6)*$M241))</f>
        <v>985</v>
      </c>
      <c r="AV241" s="76">
        <f t="shared" si="66"/>
        <v>4</v>
      </c>
      <c r="AW241" s="74">
        <f>IF(AR241="","",$AR241-(($AW$2/CONFIGURACAO!$C$6)*$M241))</f>
        <v>785</v>
      </c>
      <c r="AX241" s="72">
        <f t="shared" si="67"/>
        <v>5</v>
      </c>
      <c r="AZ241" s="39">
        <f t="shared" si="68"/>
        <v>0.12542971290532379</v>
      </c>
      <c r="BA241" s="146">
        <f t="shared" si="69"/>
        <v>25</v>
      </c>
      <c r="BB241" s="146">
        <f t="shared" si="70"/>
        <v>261</v>
      </c>
      <c r="BC241" s="32">
        <f t="shared" si="71"/>
        <v>252</v>
      </c>
      <c r="BD241" s="148"/>
      <c r="BE241" s="40">
        <f t="shared" si="72"/>
        <v>3.7257824143070044E-2</v>
      </c>
      <c r="BF241" s="40">
        <f t="shared" si="73"/>
        <v>0.11574074074074073</v>
      </c>
      <c r="BG241" s="40">
        <f t="shared" si="74"/>
        <v>7.7081192189105849E-2</v>
      </c>
      <c r="BH241" s="40">
        <f t="shared" si="75"/>
        <v>0.16168148746968472</v>
      </c>
      <c r="BI241" s="40">
        <f t="shared" si="76"/>
        <v>0</v>
      </c>
      <c r="BJ241" s="40">
        <f t="shared" si="77"/>
        <v>0</v>
      </c>
      <c r="BK241" s="40">
        <f t="shared" si="78"/>
        <v>0.16051364365971107</v>
      </c>
      <c r="BL241">
        <v>0</v>
      </c>
      <c r="BM241">
        <v>3</v>
      </c>
      <c r="BN241">
        <v>2</v>
      </c>
      <c r="BO241">
        <v>0</v>
      </c>
      <c r="BP241">
        <v>0</v>
      </c>
      <c r="BQ241">
        <v>6</v>
      </c>
      <c r="BR241">
        <v>2</v>
      </c>
      <c r="BS241">
        <v>0</v>
      </c>
      <c r="BT241" s="42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</row>
    <row r="242" spans="1:124" s="32" customFormat="1" x14ac:dyDescent="0.2">
      <c r="A242" s="124" t="str">
        <f>CONFIGURACAO!$C$4</f>
        <v>AREA 21</v>
      </c>
      <c r="B242" s="125">
        <v>240</v>
      </c>
      <c r="C242" s="249" t="s">
        <v>290</v>
      </c>
      <c r="D242" s="126">
        <f t="shared" si="79"/>
        <v>8</v>
      </c>
      <c r="E242" s="250" t="s">
        <v>577</v>
      </c>
      <c r="F242" s="250">
        <v>1</v>
      </c>
      <c r="G242" s="250">
        <v>1</v>
      </c>
      <c r="H242" s="250">
        <v>1</v>
      </c>
      <c r="I242" s="250">
        <v>1</v>
      </c>
      <c r="J242" s="87"/>
      <c r="K242" s="94"/>
      <c r="L242" s="94"/>
      <c r="M242" s="154">
        <f t="shared" si="80"/>
        <v>4</v>
      </c>
      <c r="N242">
        <v>0</v>
      </c>
      <c r="O242">
        <v>3</v>
      </c>
      <c r="P242">
        <v>1</v>
      </c>
      <c r="Q242">
        <v>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 s="139">
        <f t="shared" si="63"/>
        <v>3</v>
      </c>
      <c r="AD242" s="140">
        <f t="shared" si="64"/>
        <v>4</v>
      </c>
      <c r="AE242" s="141">
        <f t="shared" si="81"/>
        <v>0</v>
      </c>
      <c r="AF242" s="142">
        <f t="shared" si="82"/>
        <v>1</v>
      </c>
      <c r="AG242" s="278"/>
      <c r="AI242" s="37">
        <f>IFERROR(IF(M242&gt;0,(N242*CONFIGURACAO!$C$20)+(O242*CONFIGURACAO!$C$21)+(P242*CONFIGURACAO!$C$22)+(Q242*CONFIGURACAO!$C$23)+(R242*CONFIGURACAO!$C$24),""),"")</f>
        <v>500</v>
      </c>
      <c r="AJ242" s="38">
        <f>IF(S242=0,0,IF(CONFIGURACAO!$C$15="SIM",(IF(S242&gt;CONFIGURACAO!$C$16,CONFIGURACAO!$C$16*CONFIGURACAO!$C$25,S242*CONFIGURACAO!$C$25)),'PI AREA  P100'!S242*CONFIGURACAO!$C$25))</f>
        <v>0</v>
      </c>
      <c r="AK242" s="38">
        <f>IF(T242=0,0,IF(CONFIGURACAO!$C$17="SIM",(IF(T242&gt;CONFIGURACAO!$C$18,CONFIGURACAO!$C$18*CONFIGURACAO!$C$26,T242*CONFIGURACAO!$C$26)),'PI AREA  P100'!T242*CONFIGURACAO!$C$26))</f>
        <v>0</v>
      </c>
      <c r="AL242" s="38">
        <f>IFERROR(IF(M242&gt;0,(U242*CONFIGURACAO!$C$29)+(V242*CONFIGURACAO!$C$30),""),"")</f>
        <v>0</v>
      </c>
      <c r="AM242" s="38">
        <f>IF(W242=0,0,IF(CONFIGURACAO!$C$41="SIM",(IF(W242&gt;CONFIGURACAO!$C$41,CONFIGURACAO!$C$41*CONFIGURACAO!$C$31,W242*CONFIGURACAO!$C$31)),'PI AREA  P100'!W242*CONFIGURACAO!$C$31))</f>
        <v>0</v>
      </c>
      <c r="AN242" s="38">
        <f>IF(X242=0,0,IF(CONFIGURACAO!$C$39="SIM",(IF(X242&gt;CONFIGURACAO!$C$40,CONFIGURACAO!$C$40*CONFIGURACAO!$C$32,X242*CONFIGURACAO!$C$32)),'PI AREA  P100'!X242*CONFIGURACAO!$C$32))</f>
        <v>0</v>
      </c>
      <c r="AO242" s="38">
        <f>IFERROR(IF(M242&gt;0,(Y242*CONFIGURACAO!$C$33)+(Z242*CONFIGURACAO!$C$34)+(AA242*CONFIGURACAO!$C$35)+(AB242*CONFIGURACAO!$C$36),""),"")</f>
        <v>50</v>
      </c>
      <c r="AP242" s="38">
        <f>IF(AA242=0,0,IF(CONFIGURACAO!$C$46="SIM",(IF(AA242&gt;CONFIGURACAO!$C$47,CONFIGURACAO!$C$47*CONFIGURACAO!$C$35,AA242*CONFIGURACAO!$C$35)),'PI AREA  P100'!AA242*CONFIGURACAO!$C$35))</f>
        <v>0</v>
      </c>
      <c r="AQ242" s="38">
        <f>IF(AB242=0,0,IF(CONFIGURACAO!$C$44="SIM",(IF(AB242&gt;CONFIGURACAO!$C$45,CONFIGURACAO!$C$45*CONFIGURACAO!$C$36,AB242*CONFIGURACAO!$C$36)),'PI AREA  P100'!AB242*CONFIGURACAO!$C$36))</f>
        <v>0</v>
      </c>
      <c r="AR242" s="38">
        <f t="shared" si="83"/>
        <v>550</v>
      </c>
      <c r="AS242" s="68">
        <f>IF(AR242="","",$AR242-(($AS$2/CONFIGURACAO!$C$6)*$M242))</f>
        <v>250</v>
      </c>
      <c r="AT242" s="73">
        <f t="shared" si="65"/>
        <v>3</v>
      </c>
      <c r="AU242" s="75">
        <f>IF(AR242="","",$AR242-(($AU$2/CONFIGURACAO!$C$6)*$M242))</f>
        <v>50</v>
      </c>
      <c r="AV242" s="76">
        <f t="shared" si="66"/>
        <v>4</v>
      </c>
      <c r="AW242" s="74">
        <f>IF(AR242="","",$AR242-(($AW$2/CONFIGURACAO!$C$6)*$M242))</f>
        <v>-150</v>
      </c>
      <c r="AX242" s="72" t="str">
        <f t="shared" si="67"/>
        <v>NAO</v>
      </c>
      <c r="AZ242" s="39">
        <f t="shared" si="68"/>
        <v>4.6455449224194E-2</v>
      </c>
      <c r="BA242" s="146">
        <f t="shared" si="69"/>
        <v>10</v>
      </c>
      <c r="BB242" s="146">
        <f t="shared" si="70"/>
        <v>694</v>
      </c>
      <c r="BC242" s="32">
        <f t="shared" si="71"/>
        <v>704</v>
      </c>
      <c r="BD242" s="148"/>
      <c r="BE242" s="40">
        <f t="shared" si="72"/>
        <v>0</v>
      </c>
      <c r="BF242" s="40">
        <f t="shared" si="73"/>
        <v>0.11574074074074073</v>
      </c>
      <c r="BG242" s="40">
        <f t="shared" si="74"/>
        <v>2.5693730729701953E-2</v>
      </c>
      <c r="BH242" s="40">
        <f t="shared" si="75"/>
        <v>0.20210185933710592</v>
      </c>
      <c r="BI242" s="40">
        <f t="shared" si="76"/>
        <v>0</v>
      </c>
      <c r="BJ242" s="40">
        <f t="shared" si="77"/>
        <v>0</v>
      </c>
      <c r="BK242" s="40">
        <f t="shared" si="78"/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1</v>
      </c>
      <c r="BR242">
        <v>0</v>
      </c>
      <c r="BS242">
        <v>0</v>
      </c>
      <c r="BT242" s="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</row>
    <row r="243" spans="1:124" s="32" customFormat="1" x14ac:dyDescent="0.2">
      <c r="A243" s="124" t="str">
        <f>CONFIGURACAO!$C$4</f>
        <v>AREA 21</v>
      </c>
      <c r="B243" s="125">
        <v>241</v>
      </c>
      <c r="C243" s="249" t="s">
        <v>290</v>
      </c>
      <c r="D243" s="126">
        <f t="shared" si="79"/>
        <v>9</v>
      </c>
      <c r="E243" s="250" t="s">
        <v>578</v>
      </c>
      <c r="F243" s="250">
        <v>0</v>
      </c>
      <c r="G243" s="250">
        <v>1</v>
      </c>
      <c r="H243" s="250">
        <v>1</v>
      </c>
      <c r="I243" s="250">
        <v>1</v>
      </c>
      <c r="J243" s="87"/>
      <c r="K243" s="94"/>
      <c r="L243" s="94"/>
      <c r="M243" s="154">
        <f t="shared" si="80"/>
        <v>3</v>
      </c>
      <c r="N243">
        <v>1</v>
      </c>
      <c r="O243">
        <v>7</v>
      </c>
      <c r="P243">
        <v>2</v>
      </c>
      <c r="Q243">
        <v>1</v>
      </c>
      <c r="R243">
        <v>3</v>
      </c>
      <c r="S243">
        <v>0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s="139">
        <f t="shared" si="63"/>
        <v>8</v>
      </c>
      <c r="AD243" s="140">
        <f t="shared" si="64"/>
        <v>10</v>
      </c>
      <c r="AE243" s="141">
        <f t="shared" si="81"/>
        <v>0</v>
      </c>
      <c r="AF243" s="142">
        <f t="shared" si="82"/>
        <v>0</v>
      </c>
      <c r="AG243" s="278"/>
      <c r="AI243" s="37">
        <f>IFERROR(IF(M243&gt;0,(N243*CONFIGURACAO!$C$20)+(O243*CONFIGURACAO!$C$21)+(P243*CONFIGURACAO!$C$22)+(Q243*CONFIGURACAO!$C$23)+(R243*CONFIGURACAO!$C$24),""),"")</f>
        <v>880</v>
      </c>
      <c r="AJ243" s="38">
        <f>IF(S243=0,0,IF(CONFIGURACAO!$C$15="SIM",(IF(S243&gt;CONFIGURACAO!$C$16,CONFIGURACAO!$C$16*CONFIGURACAO!$C$25,S243*CONFIGURACAO!$C$25)),'PI AREA  P100'!S243*CONFIGURACAO!$C$25))</f>
        <v>0</v>
      </c>
      <c r="AK243" s="38">
        <f>IF(T243=0,0,IF(CONFIGURACAO!$C$17="SIM",(IF(T243&gt;CONFIGURACAO!$C$18,CONFIGURACAO!$C$18*CONFIGURACAO!$C$26,T243*CONFIGURACAO!$C$26)),'PI AREA  P100'!T243*CONFIGURACAO!$C$26))</f>
        <v>10</v>
      </c>
      <c r="AL243" s="38">
        <f>IFERROR(IF(M243&gt;0,(U243*CONFIGURACAO!$C$29)+(V243*CONFIGURACAO!$C$30),""),"")</f>
        <v>0</v>
      </c>
      <c r="AM243" s="38">
        <f>IF(W243=0,0,IF(CONFIGURACAO!$C$41="SIM",(IF(W243&gt;CONFIGURACAO!$C$41,CONFIGURACAO!$C$41*CONFIGURACAO!$C$31,W243*CONFIGURACAO!$C$31)),'PI AREA  P100'!W243*CONFIGURACAO!$C$31))</f>
        <v>0</v>
      </c>
      <c r="AN243" s="38">
        <f>IF(X243=0,0,IF(CONFIGURACAO!$C$39="SIM",(IF(X243&gt;CONFIGURACAO!$C$40,CONFIGURACAO!$C$40*CONFIGURACAO!$C$32,X243*CONFIGURACAO!$C$32)),'PI AREA  P100'!X243*CONFIGURACAO!$C$32))</f>
        <v>0</v>
      </c>
      <c r="AO243" s="38">
        <f>IFERROR(IF(M243&gt;0,(Y243*CONFIGURACAO!$C$33)+(Z243*CONFIGURACAO!$C$34)+(AA243*CONFIGURACAO!$C$35)+(AB243*CONFIGURACAO!$C$36),""),"")</f>
        <v>0</v>
      </c>
      <c r="AP243" s="38">
        <f>IF(AA243=0,0,IF(CONFIGURACAO!$C$46="SIM",(IF(AA243&gt;CONFIGURACAO!$C$47,CONFIGURACAO!$C$47*CONFIGURACAO!$C$35,AA243*CONFIGURACAO!$C$35)),'PI AREA  P100'!AA243*CONFIGURACAO!$C$35))</f>
        <v>0</v>
      </c>
      <c r="AQ243" s="38">
        <f>IF(AB243=0,0,IF(CONFIGURACAO!$C$44="SIM",(IF(AB243&gt;CONFIGURACAO!$C$45,CONFIGURACAO!$C$45*CONFIGURACAO!$C$36,AB243*CONFIGURACAO!$C$36)),'PI AREA  P100'!AB243*CONFIGURACAO!$C$36))</f>
        <v>0</v>
      </c>
      <c r="AR243" s="38">
        <f t="shared" si="83"/>
        <v>890</v>
      </c>
      <c r="AS243" s="68">
        <f>IF(AR243="","",$AR243-(($AS$2/CONFIGURACAO!$C$6)*$M243))</f>
        <v>665</v>
      </c>
      <c r="AT243" s="73">
        <f t="shared" si="65"/>
        <v>3</v>
      </c>
      <c r="AU243" s="75">
        <f>IF(AR243="","",$AR243-(($AU$2/CONFIGURACAO!$C$6)*$M243))</f>
        <v>515</v>
      </c>
      <c r="AV243" s="76">
        <f t="shared" si="66"/>
        <v>4</v>
      </c>
      <c r="AW243" s="74">
        <f>IF(AR243="","",$AR243-(($AW$2/CONFIGURACAO!$C$6)*$M243))</f>
        <v>365</v>
      </c>
      <c r="AX243" s="72">
        <f t="shared" si="67"/>
        <v>5</v>
      </c>
      <c r="AZ243" s="39">
        <f t="shared" si="68"/>
        <v>7.5173363290059372E-2</v>
      </c>
      <c r="BA243" s="146">
        <f t="shared" si="69"/>
        <v>16</v>
      </c>
      <c r="BB243" s="146">
        <f t="shared" si="70"/>
        <v>488</v>
      </c>
      <c r="BC243" s="32">
        <f t="shared" si="71"/>
        <v>502</v>
      </c>
      <c r="BD243" s="148"/>
      <c r="BE243" s="40">
        <f t="shared" si="72"/>
        <v>3.7257824143070044E-2</v>
      </c>
      <c r="BF243" s="40">
        <f t="shared" si="73"/>
        <v>0.27006172839506171</v>
      </c>
      <c r="BG243" s="40">
        <f t="shared" si="74"/>
        <v>5.1387461459403906E-2</v>
      </c>
      <c r="BH243" s="40">
        <f t="shared" si="75"/>
        <v>4.042037186742118E-2</v>
      </c>
      <c r="BI243" s="40">
        <f t="shared" si="76"/>
        <v>0.31982942430703626</v>
      </c>
      <c r="BJ243" s="40">
        <f t="shared" si="77"/>
        <v>0</v>
      </c>
      <c r="BK243" s="40">
        <f t="shared" si="78"/>
        <v>0.32102728731942215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 s="42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</row>
    <row r="244" spans="1:124" s="32" customFormat="1" x14ac:dyDescent="0.2">
      <c r="A244" s="124" t="str">
        <f>CONFIGURACAO!$C$4</f>
        <v>AREA 21</v>
      </c>
      <c r="B244" s="125">
        <v>242</v>
      </c>
      <c r="C244" s="249" t="s">
        <v>290</v>
      </c>
      <c r="D244" s="126">
        <f t="shared" si="79"/>
        <v>10</v>
      </c>
      <c r="E244" s="250" t="s">
        <v>579</v>
      </c>
      <c r="F244" s="250">
        <v>1</v>
      </c>
      <c r="G244" s="250">
        <v>1</v>
      </c>
      <c r="H244" s="250">
        <v>1</v>
      </c>
      <c r="I244" s="250">
        <v>1</v>
      </c>
      <c r="J244" s="87"/>
      <c r="K244" s="94"/>
      <c r="L244" s="94"/>
      <c r="M244" s="154">
        <f t="shared" si="80"/>
        <v>4</v>
      </c>
      <c r="N244">
        <v>2</v>
      </c>
      <c r="O244">
        <v>3</v>
      </c>
      <c r="P244">
        <v>5</v>
      </c>
      <c r="Q244">
        <v>2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s="139">
        <f t="shared" si="63"/>
        <v>5</v>
      </c>
      <c r="AD244" s="140">
        <f t="shared" si="64"/>
        <v>10</v>
      </c>
      <c r="AE244" s="141">
        <f t="shared" si="81"/>
        <v>0</v>
      </c>
      <c r="AF244" s="142">
        <f t="shared" si="82"/>
        <v>0</v>
      </c>
      <c r="AG244" s="278"/>
      <c r="AI244" s="37">
        <f>IFERROR(IF(M244&gt;0,(N244*CONFIGURACAO!$C$20)+(O244*CONFIGURACAO!$C$21)+(P244*CONFIGURACAO!$C$22)+(Q244*CONFIGURACAO!$C$23)+(R244*CONFIGURACAO!$C$24),""),"")</f>
        <v>840</v>
      </c>
      <c r="AJ244" s="38">
        <f>IF(S244=0,0,IF(CONFIGURACAO!$C$15="SIM",(IF(S244&gt;CONFIGURACAO!$C$16,CONFIGURACAO!$C$16*CONFIGURACAO!$C$25,S244*CONFIGURACAO!$C$25)),'PI AREA  P100'!S244*CONFIGURACAO!$C$25))</f>
        <v>0</v>
      </c>
      <c r="AK244" s="38">
        <f>IF(T244=0,0,IF(CONFIGURACAO!$C$17="SIM",(IF(T244&gt;CONFIGURACAO!$C$18,CONFIGURACAO!$C$18*CONFIGURACAO!$C$26,T244*CONFIGURACAO!$C$26)),'PI AREA  P100'!T244*CONFIGURACAO!$C$26))</f>
        <v>0</v>
      </c>
      <c r="AL244" s="38">
        <f>IFERROR(IF(M244&gt;0,(U244*CONFIGURACAO!$C$29)+(V244*CONFIGURACAO!$C$30),""),"")</f>
        <v>0</v>
      </c>
      <c r="AM244" s="38">
        <f>IF(W244=0,0,IF(CONFIGURACAO!$C$41="SIM",(IF(W244&gt;CONFIGURACAO!$C$41,CONFIGURACAO!$C$41*CONFIGURACAO!$C$31,W244*CONFIGURACAO!$C$31)),'PI AREA  P100'!W244*CONFIGURACAO!$C$31))</f>
        <v>0</v>
      </c>
      <c r="AN244" s="38">
        <f>IF(X244=0,0,IF(CONFIGURACAO!$C$39="SIM",(IF(X244&gt;CONFIGURACAO!$C$40,CONFIGURACAO!$C$40*CONFIGURACAO!$C$32,X244*CONFIGURACAO!$C$32)),'PI AREA  P100'!X244*CONFIGURACAO!$C$32))</f>
        <v>0</v>
      </c>
      <c r="AO244" s="38">
        <f>IFERROR(IF(M244&gt;0,(Y244*CONFIGURACAO!$C$33)+(Z244*CONFIGURACAO!$C$34)+(AA244*CONFIGURACAO!$C$35)+(AB244*CONFIGURACAO!$C$36),""),"")</f>
        <v>0</v>
      </c>
      <c r="AP244" s="38">
        <f>IF(AA244=0,0,IF(CONFIGURACAO!$C$46="SIM",(IF(AA244&gt;CONFIGURACAO!$C$47,CONFIGURACAO!$C$47*CONFIGURACAO!$C$35,AA244*CONFIGURACAO!$C$35)),'PI AREA  P100'!AA244*CONFIGURACAO!$C$35))</f>
        <v>0</v>
      </c>
      <c r="AQ244" s="38">
        <f>IF(AB244=0,0,IF(CONFIGURACAO!$C$44="SIM",(IF(AB244&gt;CONFIGURACAO!$C$45,CONFIGURACAO!$C$45*CONFIGURACAO!$C$36,AB244*CONFIGURACAO!$C$36)),'PI AREA  P100'!AB244*CONFIGURACAO!$C$36))</f>
        <v>0</v>
      </c>
      <c r="AR244" s="38">
        <f t="shared" si="83"/>
        <v>840</v>
      </c>
      <c r="AS244" s="68">
        <f>IF(AR244="","",$AR244-(($AS$2/CONFIGURACAO!$C$6)*$M244))</f>
        <v>540</v>
      </c>
      <c r="AT244" s="73">
        <f t="shared" si="65"/>
        <v>3</v>
      </c>
      <c r="AU244" s="75">
        <f>IF(AR244="","",$AR244-(($AU$2/CONFIGURACAO!$C$6)*$M244))</f>
        <v>340</v>
      </c>
      <c r="AV244" s="76">
        <f t="shared" si="66"/>
        <v>4</v>
      </c>
      <c r="AW244" s="74">
        <f>IF(AR244="","",$AR244-(($AW$2/CONFIGURACAO!$C$6)*$M244))</f>
        <v>140</v>
      </c>
      <c r="AX244" s="72">
        <f t="shared" si="67"/>
        <v>5</v>
      </c>
      <c r="AZ244" s="39">
        <f t="shared" si="68"/>
        <v>7.0950140633314479E-2</v>
      </c>
      <c r="BA244" s="146">
        <f t="shared" si="69"/>
        <v>13</v>
      </c>
      <c r="BB244" s="146">
        <f t="shared" si="70"/>
        <v>588</v>
      </c>
      <c r="BC244" s="32">
        <f t="shared" si="71"/>
        <v>535</v>
      </c>
      <c r="BD244" s="148"/>
      <c r="BE244" s="40">
        <f t="shared" si="72"/>
        <v>7.4515648286140088E-2</v>
      </c>
      <c r="BF244" s="40">
        <f t="shared" si="73"/>
        <v>0.11574074074074073</v>
      </c>
      <c r="BG244" s="40">
        <f t="shared" si="74"/>
        <v>0.12846865364850976</v>
      </c>
      <c r="BH244" s="40">
        <f t="shared" si="75"/>
        <v>8.084074373484236E-2</v>
      </c>
      <c r="BI244" s="40">
        <f t="shared" si="76"/>
        <v>0.10660980810234541</v>
      </c>
      <c r="BJ244" s="40">
        <f t="shared" si="77"/>
        <v>0</v>
      </c>
      <c r="BK244" s="40">
        <f t="shared" si="78"/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 s="42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</row>
    <row r="245" spans="1:124" s="32" customFormat="1" x14ac:dyDescent="0.2">
      <c r="A245" s="124" t="str">
        <f>CONFIGURACAO!$C$4</f>
        <v>AREA 21</v>
      </c>
      <c r="B245" s="125">
        <v>243</v>
      </c>
      <c r="C245" s="249" t="s">
        <v>290</v>
      </c>
      <c r="D245" s="126">
        <f t="shared" si="79"/>
        <v>11</v>
      </c>
      <c r="E245" s="250" t="s">
        <v>580</v>
      </c>
      <c r="F245" s="250">
        <v>1</v>
      </c>
      <c r="G245" s="250">
        <v>1</v>
      </c>
      <c r="H245" s="250">
        <v>1</v>
      </c>
      <c r="I245" s="250">
        <v>1</v>
      </c>
      <c r="J245" s="87"/>
      <c r="K245" s="94"/>
      <c r="L245" s="94"/>
      <c r="M245" s="154">
        <f t="shared" si="80"/>
        <v>4</v>
      </c>
      <c r="N245">
        <v>1</v>
      </c>
      <c r="O245">
        <v>4</v>
      </c>
      <c r="P245">
        <v>6</v>
      </c>
      <c r="Q245">
        <v>2</v>
      </c>
      <c r="R245">
        <v>0</v>
      </c>
      <c r="S245">
        <v>2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</v>
      </c>
      <c r="AC245" s="139">
        <f t="shared" si="63"/>
        <v>5</v>
      </c>
      <c r="AD245" s="140">
        <f t="shared" si="64"/>
        <v>11</v>
      </c>
      <c r="AE245" s="141">
        <f t="shared" si="81"/>
        <v>1</v>
      </c>
      <c r="AF245" s="142">
        <f t="shared" si="82"/>
        <v>0</v>
      </c>
      <c r="AG245" s="278"/>
      <c r="AI245" s="37">
        <f>IFERROR(IF(M245&gt;0,(N245*CONFIGURACAO!$C$20)+(O245*CONFIGURACAO!$C$21)+(P245*CONFIGURACAO!$C$22)+(Q245*CONFIGURACAO!$C$23)+(R245*CONFIGURACAO!$C$24),""),"")</f>
        <v>860</v>
      </c>
      <c r="AJ245" s="38">
        <f>IF(S245=0,0,IF(CONFIGURACAO!$C$15="SIM",(IF(S245&gt;CONFIGURACAO!$C$16,CONFIGURACAO!$C$16*CONFIGURACAO!$C$25,S245*CONFIGURACAO!$C$25)),'PI AREA  P100'!S245*CONFIGURACAO!$C$25))</f>
        <v>20</v>
      </c>
      <c r="AK245" s="38">
        <f>IF(T245=0,0,IF(CONFIGURACAO!$C$17="SIM",(IF(T245&gt;CONFIGURACAO!$C$18,CONFIGURACAO!$C$18*CONFIGURACAO!$C$26,T245*CONFIGURACAO!$C$26)),'PI AREA  P100'!T245*CONFIGURACAO!$C$26))</f>
        <v>0</v>
      </c>
      <c r="AL245" s="38">
        <f>IFERROR(IF(M245&gt;0,(U245*CONFIGURACAO!$C$29)+(V245*CONFIGURACAO!$C$30),""),"")</f>
        <v>100</v>
      </c>
      <c r="AM245" s="38">
        <f>IF(W245=0,0,IF(CONFIGURACAO!$C$41="SIM",(IF(W245&gt;CONFIGURACAO!$C$41,CONFIGURACAO!$C$41*CONFIGURACAO!$C$31,W245*CONFIGURACAO!$C$31)),'PI AREA  P100'!W245*CONFIGURACAO!$C$31))</f>
        <v>0</v>
      </c>
      <c r="AN245" s="38">
        <f>IF(X245=0,0,IF(CONFIGURACAO!$C$39="SIM",(IF(X245&gt;CONFIGURACAO!$C$40,CONFIGURACAO!$C$40*CONFIGURACAO!$C$32,X245*CONFIGURACAO!$C$32)),'PI AREA  P100'!X245*CONFIGURACAO!$C$32))</f>
        <v>0</v>
      </c>
      <c r="AO245" s="38">
        <f>IFERROR(IF(M245&gt;0,(Y245*CONFIGURACAO!$C$33)+(Z245*CONFIGURACAO!$C$34)+(AA245*CONFIGURACAO!$C$35)+(AB245*CONFIGURACAO!$C$36),""),"")</f>
        <v>20</v>
      </c>
      <c r="AP245" s="38">
        <f>IF(AA245=0,0,IF(CONFIGURACAO!$C$46="SIM",(IF(AA245&gt;CONFIGURACAO!$C$47,CONFIGURACAO!$C$47*CONFIGURACAO!$C$35,AA245*CONFIGURACAO!$C$35)),'PI AREA  P100'!AA245*CONFIGURACAO!$C$35))</f>
        <v>0</v>
      </c>
      <c r="AQ245" s="38">
        <f>IF(AB245=0,0,IF(CONFIGURACAO!$C$44="SIM",(IF(AB245&gt;CONFIGURACAO!$C$45,CONFIGURACAO!$C$45*CONFIGURACAO!$C$36,AB245*CONFIGURACAO!$C$36)),'PI AREA  P100'!AB245*CONFIGURACAO!$C$36))</f>
        <v>20</v>
      </c>
      <c r="AR245" s="38">
        <f t="shared" si="83"/>
        <v>1020</v>
      </c>
      <c r="AS245" s="68">
        <f>IF(AR245="","",$AR245-(($AS$2/CONFIGURACAO!$C$6)*$M245))</f>
        <v>720</v>
      </c>
      <c r="AT245" s="73">
        <f t="shared" si="65"/>
        <v>3</v>
      </c>
      <c r="AU245" s="75">
        <f>IF(AR245="","",$AR245-(($AU$2/CONFIGURACAO!$C$6)*$M245))</f>
        <v>520</v>
      </c>
      <c r="AV245" s="76">
        <f t="shared" si="66"/>
        <v>4</v>
      </c>
      <c r="AW245" s="74">
        <f>IF(AR245="","",$AR245-(($AW$2/CONFIGURACAO!$C$6)*$M245))</f>
        <v>320</v>
      </c>
      <c r="AX245" s="72">
        <f t="shared" si="67"/>
        <v>5</v>
      </c>
      <c r="AZ245" s="39">
        <f t="shared" si="68"/>
        <v>8.6153742197596139E-2</v>
      </c>
      <c r="BA245" s="146">
        <f t="shared" si="69"/>
        <v>18</v>
      </c>
      <c r="BB245" s="146">
        <f t="shared" si="70"/>
        <v>426</v>
      </c>
      <c r="BC245" s="32">
        <f t="shared" si="71"/>
        <v>425</v>
      </c>
      <c r="BD245" s="148"/>
      <c r="BE245" s="40">
        <f t="shared" si="72"/>
        <v>3.7257824143070044E-2</v>
      </c>
      <c r="BF245" s="40">
        <f t="shared" si="73"/>
        <v>0.15432098765432098</v>
      </c>
      <c r="BG245" s="40">
        <f t="shared" si="74"/>
        <v>0.1541623843782117</v>
      </c>
      <c r="BH245" s="40">
        <f t="shared" si="75"/>
        <v>8.084074373484236E-2</v>
      </c>
      <c r="BI245" s="40">
        <f t="shared" si="76"/>
        <v>0</v>
      </c>
      <c r="BJ245" s="40">
        <f t="shared" si="77"/>
        <v>0.18484288354898337</v>
      </c>
      <c r="BK245" s="40">
        <f t="shared" si="78"/>
        <v>0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2</v>
      </c>
      <c r="BT245" s="42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</row>
    <row r="246" spans="1:124" s="32" customFormat="1" x14ac:dyDescent="0.2">
      <c r="A246" s="124" t="str">
        <f>CONFIGURACAO!$C$4</f>
        <v>AREA 21</v>
      </c>
      <c r="B246" s="125">
        <v>244</v>
      </c>
      <c r="C246" s="249" t="s">
        <v>290</v>
      </c>
      <c r="D246" s="126">
        <f t="shared" si="79"/>
        <v>12</v>
      </c>
      <c r="E246" s="250" t="s">
        <v>581</v>
      </c>
      <c r="F246" s="250">
        <v>1</v>
      </c>
      <c r="G246" s="250">
        <v>1</v>
      </c>
      <c r="H246" s="250">
        <v>1</v>
      </c>
      <c r="I246" s="250">
        <v>1</v>
      </c>
      <c r="J246" s="87"/>
      <c r="K246" s="94"/>
      <c r="L246" s="94"/>
      <c r="M246" s="154">
        <f t="shared" si="80"/>
        <v>4</v>
      </c>
      <c r="N246">
        <v>0</v>
      </c>
      <c r="O246">
        <v>2</v>
      </c>
      <c r="P246">
        <v>3</v>
      </c>
      <c r="Q246">
        <v>3</v>
      </c>
      <c r="R246">
        <v>1</v>
      </c>
      <c r="S246">
        <v>2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2</v>
      </c>
      <c r="AC246" s="139">
        <f t="shared" si="63"/>
        <v>2</v>
      </c>
      <c r="AD246" s="140">
        <f t="shared" si="64"/>
        <v>5</v>
      </c>
      <c r="AE246" s="141">
        <f t="shared" si="81"/>
        <v>0</v>
      </c>
      <c r="AF246" s="142">
        <f t="shared" si="82"/>
        <v>0</v>
      </c>
      <c r="AG246" s="278"/>
      <c r="AI246" s="37">
        <f>IFERROR(IF(M246&gt;0,(N246*CONFIGURACAO!$C$20)+(O246*CONFIGURACAO!$C$21)+(P246*CONFIGURACAO!$C$22)+(Q246*CONFIGURACAO!$C$23)+(R246*CONFIGURACAO!$C$24),""),"")</f>
        <v>480</v>
      </c>
      <c r="AJ246" s="38">
        <f>IF(S246=0,0,IF(CONFIGURACAO!$C$15="SIM",(IF(S246&gt;CONFIGURACAO!$C$16,CONFIGURACAO!$C$16*CONFIGURACAO!$C$25,S246*CONFIGURACAO!$C$25)),'PI AREA  P100'!S246*CONFIGURACAO!$C$25))</f>
        <v>20</v>
      </c>
      <c r="AK246" s="38">
        <f>IF(T246=0,0,IF(CONFIGURACAO!$C$17="SIM",(IF(T246&gt;CONFIGURACAO!$C$18,CONFIGURACAO!$C$18*CONFIGURACAO!$C$26,T246*CONFIGURACAO!$C$26)),'PI AREA  P100'!T246*CONFIGURACAO!$C$26))</f>
        <v>0</v>
      </c>
      <c r="AL246" s="38">
        <f>IFERROR(IF(M246&gt;0,(U246*CONFIGURACAO!$C$29)+(V246*CONFIGURACAO!$C$30),""),"")</f>
        <v>0</v>
      </c>
      <c r="AM246" s="38">
        <f>IF(W246=0,0,IF(CONFIGURACAO!$C$41="SIM",(IF(W246&gt;CONFIGURACAO!$C$41,CONFIGURACAO!$C$41*CONFIGURACAO!$C$31,W246*CONFIGURACAO!$C$31)),'PI AREA  P100'!W246*CONFIGURACAO!$C$31))</f>
        <v>0</v>
      </c>
      <c r="AN246" s="38">
        <f>IF(X246=0,0,IF(CONFIGURACAO!$C$39="SIM",(IF(X246&gt;CONFIGURACAO!$C$40,CONFIGURACAO!$C$40*CONFIGURACAO!$C$32,X246*CONFIGURACAO!$C$32)),'PI AREA  P100'!X246*CONFIGURACAO!$C$32))</f>
        <v>0</v>
      </c>
      <c r="AO246" s="38">
        <f>IFERROR(IF(M246&gt;0,(Y246*CONFIGURACAO!$C$33)+(Z246*CONFIGURACAO!$C$34)+(AA246*CONFIGURACAO!$C$35)+(AB246*CONFIGURACAO!$C$36),""),"")</f>
        <v>45</v>
      </c>
      <c r="AP246" s="38">
        <f>IF(AA246=0,0,IF(CONFIGURACAO!$C$46="SIM",(IF(AA246&gt;CONFIGURACAO!$C$47,CONFIGURACAO!$C$47*CONFIGURACAO!$C$35,AA246*CONFIGURACAO!$C$35)),'PI AREA  P100'!AA246*CONFIGURACAO!$C$35))</f>
        <v>25</v>
      </c>
      <c r="AQ246" s="38">
        <f>IF(AB246=0,0,IF(CONFIGURACAO!$C$44="SIM",(IF(AB246&gt;CONFIGURACAO!$C$45,CONFIGURACAO!$C$45*CONFIGURACAO!$C$36,AB246*CONFIGURACAO!$C$36)),'PI AREA  P100'!AB246*CONFIGURACAO!$C$36))</f>
        <v>20</v>
      </c>
      <c r="AR246" s="38">
        <f t="shared" si="83"/>
        <v>590</v>
      </c>
      <c r="AS246" s="68">
        <f>IF(AR246="","",$AR246-(($AS$2/CONFIGURACAO!$C$6)*$M246))</f>
        <v>290</v>
      </c>
      <c r="AT246" s="73">
        <f t="shared" si="65"/>
        <v>3</v>
      </c>
      <c r="AU246" s="75">
        <f>IF(AR246="","",$AR246-(($AU$2/CONFIGURACAO!$C$6)*$M246))</f>
        <v>90</v>
      </c>
      <c r="AV246" s="76">
        <f t="shared" si="66"/>
        <v>4</v>
      </c>
      <c r="AW246" s="74">
        <f>IF(AR246="","",$AR246-(($AW$2/CONFIGURACAO!$C$6)*$M246))</f>
        <v>-110</v>
      </c>
      <c r="AX246" s="72" t="str">
        <f t="shared" si="67"/>
        <v>NAO</v>
      </c>
      <c r="AZ246" s="39">
        <f t="shared" si="68"/>
        <v>4.9834027349589922E-2</v>
      </c>
      <c r="BA246" s="146">
        <f t="shared" si="69"/>
        <v>14</v>
      </c>
      <c r="BB246" s="146">
        <f t="shared" si="70"/>
        <v>550</v>
      </c>
      <c r="BC246" s="32">
        <f t="shared" si="71"/>
        <v>676</v>
      </c>
      <c r="BD246" s="148"/>
      <c r="BE246" s="40">
        <f t="shared" si="72"/>
        <v>0</v>
      </c>
      <c r="BF246" s="40">
        <f t="shared" si="73"/>
        <v>7.716049382716049E-2</v>
      </c>
      <c r="BG246" s="40">
        <f t="shared" si="74"/>
        <v>7.7081192189105849E-2</v>
      </c>
      <c r="BH246" s="40">
        <f t="shared" si="75"/>
        <v>0.12126111560226355</v>
      </c>
      <c r="BI246" s="40">
        <f t="shared" si="76"/>
        <v>0.10660980810234541</v>
      </c>
      <c r="BJ246" s="40">
        <f t="shared" si="77"/>
        <v>0.18484288354898337</v>
      </c>
      <c r="BK246" s="40">
        <f t="shared" si="78"/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2</v>
      </c>
      <c r="BT246" s="42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</row>
    <row r="247" spans="1:124" s="32" customFormat="1" x14ac:dyDescent="0.2">
      <c r="A247" s="124" t="str">
        <f>CONFIGURACAO!$C$4</f>
        <v>AREA 21</v>
      </c>
      <c r="B247" s="125">
        <v>245</v>
      </c>
      <c r="C247" s="249" t="s">
        <v>290</v>
      </c>
      <c r="D247" s="126">
        <f t="shared" si="79"/>
        <v>13</v>
      </c>
      <c r="E247" s="250" t="s">
        <v>582</v>
      </c>
      <c r="F247" s="250">
        <v>0</v>
      </c>
      <c r="G247" s="250">
        <v>1</v>
      </c>
      <c r="H247" s="250">
        <v>1</v>
      </c>
      <c r="I247" s="250">
        <v>1</v>
      </c>
      <c r="J247" s="87"/>
      <c r="K247" s="94"/>
      <c r="L247" s="94"/>
      <c r="M247" s="154">
        <f t="shared" si="80"/>
        <v>3</v>
      </c>
      <c r="N247">
        <v>3</v>
      </c>
      <c r="O247">
        <v>4</v>
      </c>
      <c r="P247">
        <v>1</v>
      </c>
      <c r="Q247">
        <v>2</v>
      </c>
      <c r="R247">
        <v>2</v>
      </c>
      <c r="S247">
        <v>2</v>
      </c>
      <c r="T247">
        <v>1</v>
      </c>
      <c r="U247">
        <v>0</v>
      </c>
      <c r="V247">
        <v>0</v>
      </c>
      <c r="W247">
        <v>3</v>
      </c>
      <c r="X247">
        <v>0</v>
      </c>
      <c r="Y247">
        <v>0</v>
      </c>
      <c r="Z247">
        <v>0</v>
      </c>
      <c r="AA247">
        <v>6</v>
      </c>
      <c r="AB247">
        <v>0</v>
      </c>
      <c r="AC247" s="139">
        <f t="shared" si="63"/>
        <v>7</v>
      </c>
      <c r="AD247" s="140">
        <f t="shared" si="64"/>
        <v>8</v>
      </c>
      <c r="AE247" s="141">
        <f t="shared" si="81"/>
        <v>0</v>
      </c>
      <c r="AF247" s="142">
        <f t="shared" si="82"/>
        <v>0</v>
      </c>
      <c r="AG247" s="278"/>
      <c r="AI247" s="37">
        <f>IFERROR(IF(M247&gt;0,(N247*CONFIGURACAO!$C$20)+(O247*CONFIGURACAO!$C$21)+(P247*CONFIGURACAO!$C$22)+(Q247*CONFIGURACAO!$C$23)+(R247*CONFIGURACAO!$C$24),""),"")</f>
        <v>800</v>
      </c>
      <c r="AJ247" s="38">
        <f>IF(S247=0,0,IF(CONFIGURACAO!$C$15="SIM",(IF(S247&gt;CONFIGURACAO!$C$16,CONFIGURACAO!$C$16*CONFIGURACAO!$C$25,S247*CONFIGURACAO!$C$25)),'PI AREA  P100'!S247*CONFIGURACAO!$C$25))</f>
        <v>20</v>
      </c>
      <c r="AK247" s="38">
        <f>IF(T247=0,0,IF(CONFIGURACAO!$C$17="SIM",(IF(T247&gt;CONFIGURACAO!$C$18,CONFIGURACAO!$C$18*CONFIGURACAO!$C$26,T247*CONFIGURACAO!$C$26)),'PI AREA  P100'!T247*CONFIGURACAO!$C$26))</f>
        <v>5</v>
      </c>
      <c r="AL247" s="38">
        <f>IFERROR(IF(M247&gt;0,(U247*CONFIGURACAO!$C$29)+(V247*CONFIGURACAO!$C$30),""),"")</f>
        <v>0</v>
      </c>
      <c r="AM247" s="38">
        <f>IF(W247=0,0,IF(CONFIGURACAO!$C$41="SIM",(IF(W247&gt;CONFIGURACAO!$C$41,CONFIGURACAO!$C$41*CONFIGURACAO!$C$31,W247*CONFIGURACAO!$C$31)),'PI AREA  P100'!W247*CONFIGURACAO!$C$31))</f>
        <v>150</v>
      </c>
      <c r="AN247" s="38">
        <f>IF(X247=0,0,IF(CONFIGURACAO!$C$39="SIM",(IF(X247&gt;CONFIGURACAO!$C$40,CONFIGURACAO!$C$40*CONFIGURACAO!$C$32,X247*CONFIGURACAO!$C$32)),'PI AREA  P100'!X247*CONFIGURACAO!$C$32))</f>
        <v>0</v>
      </c>
      <c r="AO247" s="38">
        <f>IFERROR(IF(M247&gt;0,(Y247*CONFIGURACAO!$C$33)+(Z247*CONFIGURACAO!$C$34)+(AA247*CONFIGURACAO!$C$35)+(AB247*CONFIGURACAO!$C$36),""),"")</f>
        <v>150</v>
      </c>
      <c r="AP247" s="38">
        <f>IF(AA247=0,0,IF(CONFIGURACAO!$C$46="SIM",(IF(AA247&gt;CONFIGURACAO!$C$47,CONFIGURACAO!$C$47*CONFIGURACAO!$C$35,AA247*CONFIGURACAO!$C$35)),'PI AREA  P100'!AA247*CONFIGURACAO!$C$35))</f>
        <v>150</v>
      </c>
      <c r="AQ247" s="38">
        <f>IF(AB247=0,0,IF(CONFIGURACAO!$C$44="SIM",(IF(AB247&gt;CONFIGURACAO!$C$45,CONFIGURACAO!$C$45*CONFIGURACAO!$C$36,AB247*CONFIGURACAO!$C$36)),'PI AREA  P100'!AB247*CONFIGURACAO!$C$36))</f>
        <v>0</v>
      </c>
      <c r="AR247" s="38">
        <f t="shared" si="83"/>
        <v>1275</v>
      </c>
      <c r="AS247" s="68">
        <f>IF(AR247="","",$AR247-(($AS$2/CONFIGURACAO!$C$6)*$M247))</f>
        <v>1050</v>
      </c>
      <c r="AT247" s="73">
        <f t="shared" si="65"/>
        <v>3</v>
      </c>
      <c r="AU247" s="75">
        <f>IF(AR247="","",$AR247-(($AU$2/CONFIGURACAO!$C$6)*$M247))</f>
        <v>900</v>
      </c>
      <c r="AV247" s="76">
        <f t="shared" si="66"/>
        <v>4</v>
      </c>
      <c r="AW247" s="74">
        <f>IF(AR247="","",$AR247-(($AW$2/CONFIGURACAO!$C$6)*$M247))</f>
        <v>750</v>
      </c>
      <c r="AX247" s="72">
        <f t="shared" si="67"/>
        <v>5</v>
      </c>
      <c r="AZ247" s="39">
        <f t="shared" si="68"/>
        <v>0.10769217774699517</v>
      </c>
      <c r="BA247" s="146">
        <f t="shared" si="69"/>
        <v>24</v>
      </c>
      <c r="BB247" s="146">
        <f t="shared" si="70"/>
        <v>276</v>
      </c>
      <c r="BC247" s="32">
        <f t="shared" si="71"/>
        <v>322</v>
      </c>
      <c r="BD247" s="148"/>
      <c r="BE247" s="40">
        <f t="shared" si="72"/>
        <v>0.11177347242921014</v>
      </c>
      <c r="BF247" s="40">
        <f t="shared" si="73"/>
        <v>0.15432098765432098</v>
      </c>
      <c r="BG247" s="40">
        <f t="shared" si="74"/>
        <v>2.5693730729701953E-2</v>
      </c>
      <c r="BH247" s="40">
        <f t="shared" si="75"/>
        <v>8.084074373484236E-2</v>
      </c>
      <c r="BI247" s="40">
        <f t="shared" si="76"/>
        <v>0.21321961620469082</v>
      </c>
      <c r="BJ247" s="40">
        <f t="shared" si="77"/>
        <v>0.18484288354898337</v>
      </c>
      <c r="BK247" s="40">
        <f t="shared" si="78"/>
        <v>0.16051364365971107</v>
      </c>
      <c r="BL247">
        <v>0</v>
      </c>
      <c r="BM247">
        <v>0</v>
      </c>
      <c r="BN247">
        <v>3</v>
      </c>
      <c r="BO247">
        <v>0</v>
      </c>
      <c r="BP247">
        <v>0</v>
      </c>
      <c r="BQ247">
        <v>0</v>
      </c>
      <c r="BR247">
        <v>6</v>
      </c>
      <c r="BS247">
        <v>0</v>
      </c>
      <c r="BT247" s="42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</row>
    <row r="248" spans="1:124" s="32" customFormat="1" x14ac:dyDescent="0.2">
      <c r="A248" s="124" t="str">
        <f>CONFIGURACAO!$C$4</f>
        <v>AREA 21</v>
      </c>
      <c r="B248" s="125">
        <v>246</v>
      </c>
      <c r="C248" s="249" t="s">
        <v>290</v>
      </c>
      <c r="D248" s="126">
        <f t="shared" si="79"/>
        <v>14</v>
      </c>
      <c r="E248" s="250" t="s">
        <v>583</v>
      </c>
      <c r="F248" s="250">
        <v>1</v>
      </c>
      <c r="G248" s="250">
        <v>1</v>
      </c>
      <c r="H248" s="250">
        <v>1</v>
      </c>
      <c r="I248" s="250">
        <v>0</v>
      </c>
      <c r="J248" s="87"/>
      <c r="K248" s="94"/>
      <c r="L248" s="94"/>
      <c r="M248" s="154">
        <f t="shared" si="80"/>
        <v>3</v>
      </c>
      <c r="N248">
        <v>1</v>
      </c>
      <c r="O248">
        <v>2</v>
      </c>
      <c r="P248">
        <v>4</v>
      </c>
      <c r="Q248">
        <v>1</v>
      </c>
      <c r="R248">
        <v>0</v>
      </c>
      <c r="S248">
        <v>1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3</v>
      </c>
      <c r="AA248">
        <v>3</v>
      </c>
      <c r="AB248">
        <v>0</v>
      </c>
      <c r="AC248" s="139">
        <f t="shared" si="63"/>
        <v>3</v>
      </c>
      <c r="AD248" s="140">
        <f t="shared" si="64"/>
        <v>7</v>
      </c>
      <c r="AE248" s="141">
        <f t="shared" si="81"/>
        <v>0</v>
      </c>
      <c r="AF248" s="142">
        <f t="shared" si="82"/>
        <v>3</v>
      </c>
      <c r="AG248" s="278"/>
      <c r="AI248" s="37">
        <f>IFERROR(IF(M248&gt;0,(N248*CONFIGURACAO!$C$20)+(O248*CONFIGURACAO!$C$21)+(P248*CONFIGURACAO!$C$22)+(Q248*CONFIGURACAO!$C$23)+(R248*CONFIGURACAO!$C$24),""),"")</f>
        <v>540</v>
      </c>
      <c r="AJ248" s="38">
        <f>IF(S248=0,0,IF(CONFIGURACAO!$C$15="SIM",(IF(S248&gt;CONFIGURACAO!$C$16,CONFIGURACAO!$C$16*CONFIGURACAO!$C$25,S248*CONFIGURACAO!$C$25)),'PI AREA  P100'!S248*CONFIGURACAO!$C$25))</f>
        <v>10</v>
      </c>
      <c r="AK248" s="38">
        <f>IF(T248=0,0,IF(CONFIGURACAO!$C$17="SIM",(IF(T248&gt;CONFIGURACAO!$C$18,CONFIGURACAO!$C$18*CONFIGURACAO!$C$26,T248*CONFIGURACAO!$C$26)),'PI AREA  P100'!T248*CONFIGURACAO!$C$26))</f>
        <v>10</v>
      </c>
      <c r="AL248" s="38">
        <f>IFERROR(IF(M248&gt;0,(U248*CONFIGURACAO!$C$29)+(V248*CONFIGURACAO!$C$30),""),"")</f>
        <v>0</v>
      </c>
      <c r="AM248" s="38">
        <f>IF(W248=0,0,IF(CONFIGURACAO!$C$41="SIM",(IF(W248&gt;CONFIGURACAO!$C$41,CONFIGURACAO!$C$41*CONFIGURACAO!$C$31,W248*CONFIGURACAO!$C$31)),'PI AREA  P100'!W248*CONFIGURACAO!$C$31))</f>
        <v>0</v>
      </c>
      <c r="AN248" s="38">
        <f>IF(X248=0,0,IF(CONFIGURACAO!$C$39="SIM",(IF(X248&gt;CONFIGURACAO!$C$40,CONFIGURACAO!$C$40*CONFIGURACAO!$C$32,X248*CONFIGURACAO!$C$32)),'PI AREA  P100'!X248*CONFIGURACAO!$C$32))</f>
        <v>0</v>
      </c>
      <c r="AO248" s="38">
        <f>IFERROR(IF(M248&gt;0,(Y248*CONFIGURACAO!$C$33)+(Z248*CONFIGURACAO!$C$34)+(AA248*CONFIGURACAO!$C$35)+(AB248*CONFIGURACAO!$C$36),""),"")</f>
        <v>225</v>
      </c>
      <c r="AP248" s="38">
        <f>IF(AA248=0,0,IF(CONFIGURACAO!$C$46="SIM",(IF(AA248&gt;CONFIGURACAO!$C$47,CONFIGURACAO!$C$47*CONFIGURACAO!$C$35,AA248*CONFIGURACAO!$C$35)),'PI AREA  P100'!AA248*CONFIGURACAO!$C$35))</f>
        <v>75</v>
      </c>
      <c r="AQ248" s="38">
        <f>IF(AB248=0,0,IF(CONFIGURACAO!$C$44="SIM",(IF(AB248&gt;CONFIGURACAO!$C$45,CONFIGURACAO!$C$45*CONFIGURACAO!$C$36,AB248*CONFIGURACAO!$C$36)),'PI AREA  P100'!AB248*CONFIGURACAO!$C$36))</f>
        <v>0</v>
      </c>
      <c r="AR248" s="38">
        <f t="shared" si="83"/>
        <v>860</v>
      </c>
      <c r="AS248" s="68">
        <f>IF(AR248="","",$AR248-(($AS$2/CONFIGURACAO!$C$6)*$M248))</f>
        <v>635</v>
      </c>
      <c r="AT248" s="73">
        <f t="shared" si="65"/>
        <v>3</v>
      </c>
      <c r="AU248" s="75">
        <f>IF(AR248="","",$AR248-(($AU$2/CONFIGURACAO!$C$6)*$M248))</f>
        <v>485</v>
      </c>
      <c r="AV248" s="76">
        <f t="shared" si="66"/>
        <v>4</v>
      </c>
      <c r="AW248" s="74">
        <f>IF(AR248="","",$AR248-(($AW$2/CONFIGURACAO!$C$6)*$M248))</f>
        <v>335</v>
      </c>
      <c r="AX248" s="72">
        <f t="shared" si="67"/>
        <v>5</v>
      </c>
      <c r="AZ248" s="39">
        <f t="shared" si="68"/>
        <v>7.2639429696012434E-2</v>
      </c>
      <c r="BA248" s="146">
        <f t="shared" si="69"/>
        <v>17</v>
      </c>
      <c r="BB248" s="146">
        <f t="shared" si="70"/>
        <v>454</v>
      </c>
      <c r="BC248" s="32">
        <f t="shared" si="71"/>
        <v>515</v>
      </c>
      <c r="BD248" s="148"/>
      <c r="BE248" s="40">
        <f t="shared" si="72"/>
        <v>3.7257824143070044E-2</v>
      </c>
      <c r="BF248" s="40">
        <f t="shared" si="73"/>
        <v>7.716049382716049E-2</v>
      </c>
      <c r="BG248" s="40">
        <f t="shared" si="74"/>
        <v>0.10277492291880781</v>
      </c>
      <c r="BH248" s="40">
        <f t="shared" si="75"/>
        <v>4.042037186742118E-2</v>
      </c>
      <c r="BI248" s="40">
        <f t="shared" si="76"/>
        <v>0</v>
      </c>
      <c r="BJ248" s="40">
        <f t="shared" si="77"/>
        <v>9.2421441774491686E-2</v>
      </c>
      <c r="BK248" s="40">
        <f t="shared" si="78"/>
        <v>0.32102728731942215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0</v>
      </c>
      <c r="BT248" s="42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</row>
    <row r="249" spans="1:124" s="32" customFormat="1" x14ac:dyDescent="0.2">
      <c r="A249" s="124" t="str">
        <f>CONFIGURACAO!$C$4</f>
        <v>AREA 21</v>
      </c>
      <c r="B249" s="125">
        <v>247</v>
      </c>
      <c r="C249" s="249" t="s">
        <v>290</v>
      </c>
      <c r="D249" s="126">
        <f t="shared" si="79"/>
        <v>15</v>
      </c>
      <c r="E249" s="250" t="s">
        <v>584</v>
      </c>
      <c r="F249" s="250">
        <v>1</v>
      </c>
      <c r="G249" s="250">
        <v>1</v>
      </c>
      <c r="H249" s="250">
        <v>1</v>
      </c>
      <c r="I249" s="250">
        <v>1</v>
      </c>
      <c r="J249" s="87"/>
      <c r="K249" s="94"/>
      <c r="L249" s="94"/>
      <c r="M249" s="154">
        <f t="shared" si="80"/>
        <v>4</v>
      </c>
      <c r="N249">
        <v>1</v>
      </c>
      <c r="O249">
        <v>8</v>
      </c>
      <c r="P249">
        <v>12</v>
      </c>
      <c r="Q249">
        <v>9</v>
      </c>
      <c r="R249">
        <v>0</v>
      </c>
      <c r="S249">
        <v>4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1</v>
      </c>
      <c r="AC249" s="139">
        <f t="shared" si="63"/>
        <v>9</v>
      </c>
      <c r="AD249" s="140">
        <f t="shared" si="64"/>
        <v>21</v>
      </c>
      <c r="AE249" s="141">
        <f t="shared" si="81"/>
        <v>0</v>
      </c>
      <c r="AF249" s="142">
        <f t="shared" si="82"/>
        <v>0</v>
      </c>
      <c r="AG249" s="278"/>
      <c r="AI249" s="37">
        <f>IFERROR(IF(M249&gt;0,(N249*CONFIGURACAO!$C$20)+(O249*CONFIGURACAO!$C$21)+(P249*CONFIGURACAO!$C$22)+(Q249*CONFIGURACAO!$C$23)+(R249*CONFIGURACAO!$C$24),""),"")</f>
        <v>1820</v>
      </c>
      <c r="AJ249" s="38">
        <f>IF(S249=0,0,IF(CONFIGURACAO!$C$15="SIM",(IF(S249&gt;CONFIGURACAO!$C$16,CONFIGURACAO!$C$16*CONFIGURACAO!$C$25,S249*CONFIGURACAO!$C$25)),'PI AREA  P100'!S249*CONFIGURACAO!$C$25))</f>
        <v>40</v>
      </c>
      <c r="AK249" s="38">
        <f>IF(T249=0,0,IF(CONFIGURACAO!$C$17="SIM",(IF(T249&gt;CONFIGURACAO!$C$18,CONFIGURACAO!$C$18*CONFIGURACAO!$C$26,T249*CONFIGURACAO!$C$26)),'PI AREA  P100'!T249*CONFIGURACAO!$C$26))</f>
        <v>0</v>
      </c>
      <c r="AL249" s="38">
        <f>IFERROR(IF(M249&gt;0,(U249*CONFIGURACAO!$C$29)+(V249*CONFIGURACAO!$C$30),""),"")</f>
        <v>0</v>
      </c>
      <c r="AM249" s="38">
        <f>IF(W249=0,0,IF(CONFIGURACAO!$C$41="SIM",(IF(W249&gt;CONFIGURACAO!$C$41,CONFIGURACAO!$C$41*CONFIGURACAO!$C$31,W249*CONFIGURACAO!$C$31)),'PI AREA  P100'!W249*CONFIGURACAO!$C$31))</f>
        <v>0</v>
      </c>
      <c r="AN249" s="38">
        <f>IF(X249=0,0,IF(CONFIGURACAO!$C$39="SIM",(IF(X249&gt;CONFIGURACAO!$C$40,CONFIGURACAO!$C$40*CONFIGURACAO!$C$32,X249*CONFIGURACAO!$C$32)),'PI AREA  P100'!X249*CONFIGURACAO!$C$32))</f>
        <v>25</v>
      </c>
      <c r="AO249" s="38">
        <f>IFERROR(IF(M249&gt;0,(Y249*CONFIGURACAO!$C$33)+(Z249*CONFIGURACAO!$C$34)+(AA249*CONFIGURACAO!$C$35)+(AB249*CONFIGURACAO!$C$36),""),"")</f>
        <v>10</v>
      </c>
      <c r="AP249" s="38">
        <f>IF(AA249=0,0,IF(CONFIGURACAO!$C$46="SIM",(IF(AA249&gt;CONFIGURACAO!$C$47,CONFIGURACAO!$C$47*CONFIGURACAO!$C$35,AA249*CONFIGURACAO!$C$35)),'PI AREA  P100'!AA249*CONFIGURACAO!$C$35))</f>
        <v>0</v>
      </c>
      <c r="AQ249" s="38">
        <f>IF(AB249=0,0,IF(CONFIGURACAO!$C$44="SIM",(IF(AB249&gt;CONFIGURACAO!$C$45,CONFIGURACAO!$C$45*CONFIGURACAO!$C$36,AB249*CONFIGURACAO!$C$36)),'PI AREA  P100'!AB249*CONFIGURACAO!$C$36))</f>
        <v>10</v>
      </c>
      <c r="AR249" s="38">
        <f t="shared" si="83"/>
        <v>1905</v>
      </c>
      <c r="AS249" s="68">
        <f>IF(AR249="","",$AR249-(($AS$2/CONFIGURACAO!$C$6)*$M249))</f>
        <v>1605</v>
      </c>
      <c r="AT249" s="73">
        <f t="shared" si="65"/>
        <v>3</v>
      </c>
      <c r="AU249" s="75">
        <f>IF(AR249="","",$AR249-(($AU$2/CONFIGURACAO!$C$6)*$M249))</f>
        <v>1405</v>
      </c>
      <c r="AV249" s="76">
        <f t="shared" si="66"/>
        <v>4</v>
      </c>
      <c r="AW249" s="74">
        <f>IF(AR249="","",$AR249-(($AW$2/CONFIGURACAO!$C$6)*$M249))</f>
        <v>1205</v>
      </c>
      <c r="AX249" s="72">
        <f t="shared" si="67"/>
        <v>5</v>
      </c>
      <c r="AZ249" s="39">
        <f t="shared" si="68"/>
        <v>0.16090478322198104</v>
      </c>
      <c r="BA249" s="146">
        <f t="shared" si="69"/>
        <v>36</v>
      </c>
      <c r="BB249" s="146">
        <f t="shared" si="70"/>
        <v>119</v>
      </c>
      <c r="BC249" s="32">
        <f t="shared" si="71"/>
        <v>162</v>
      </c>
      <c r="BD249" s="148"/>
      <c r="BE249" s="40">
        <f t="shared" si="72"/>
        <v>3.7257824143070044E-2</v>
      </c>
      <c r="BF249" s="40">
        <f t="shared" si="73"/>
        <v>0.30864197530864196</v>
      </c>
      <c r="BG249" s="40">
        <f t="shared" si="74"/>
        <v>0.3083247687564234</v>
      </c>
      <c r="BH249" s="40">
        <f t="shared" si="75"/>
        <v>0.36378334680679059</v>
      </c>
      <c r="BI249" s="40">
        <f t="shared" si="76"/>
        <v>0</v>
      </c>
      <c r="BJ249" s="40">
        <f t="shared" si="77"/>
        <v>0.36968576709796674</v>
      </c>
      <c r="BK249" s="40">
        <f t="shared" si="78"/>
        <v>0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0</v>
      </c>
      <c r="BS249">
        <v>1</v>
      </c>
      <c r="BT249" s="42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</row>
    <row r="250" spans="1:124" s="32" customFormat="1" x14ac:dyDescent="0.2">
      <c r="A250" s="124" t="str">
        <f>CONFIGURACAO!$C$4</f>
        <v>AREA 21</v>
      </c>
      <c r="B250" s="125">
        <v>248</v>
      </c>
      <c r="C250" s="249" t="s">
        <v>290</v>
      </c>
      <c r="D250" s="126">
        <f t="shared" si="79"/>
        <v>16</v>
      </c>
      <c r="E250" s="250" t="s">
        <v>585</v>
      </c>
      <c r="F250" s="250">
        <v>1</v>
      </c>
      <c r="G250" s="250">
        <v>1</v>
      </c>
      <c r="H250" s="250">
        <v>1</v>
      </c>
      <c r="I250" s="250">
        <v>1</v>
      </c>
      <c r="J250" s="87"/>
      <c r="K250" s="94"/>
      <c r="L250" s="94"/>
      <c r="M250" s="154">
        <f t="shared" si="80"/>
        <v>4</v>
      </c>
      <c r="N250">
        <v>1</v>
      </c>
      <c r="O250">
        <v>0</v>
      </c>
      <c r="P250">
        <v>0</v>
      </c>
      <c r="Q250">
        <v>7</v>
      </c>
      <c r="R250">
        <v>0</v>
      </c>
      <c r="S250">
        <v>1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s="139">
        <f t="shared" si="63"/>
        <v>1</v>
      </c>
      <c r="AD250" s="140">
        <f t="shared" si="64"/>
        <v>1</v>
      </c>
      <c r="AE250" s="141">
        <f t="shared" si="81"/>
        <v>1</v>
      </c>
      <c r="AF250" s="142">
        <f t="shared" si="82"/>
        <v>0</v>
      </c>
      <c r="AG250" s="278"/>
      <c r="AI250" s="37">
        <f>IFERROR(IF(M250&gt;0,(N250*CONFIGURACAO!$C$20)+(O250*CONFIGURACAO!$C$21)+(P250*CONFIGURACAO!$C$22)+(Q250*CONFIGURACAO!$C$23)+(R250*CONFIGURACAO!$C$24),""),"")</f>
        <v>380</v>
      </c>
      <c r="AJ250" s="38">
        <f>IF(S250=0,0,IF(CONFIGURACAO!$C$15="SIM",(IF(S250&gt;CONFIGURACAO!$C$16,CONFIGURACAO!$C$16*CONFIGURACAO!$C$25,S250*CONFIGURACAO!$C$25)),'PI AREA  P100'!S250*CONFIGURACAO!$C$25))</f>
        <v>10</v>
      </c>
      <c r="AK250" s="38">
        <f>IF(T250=0,0,IF(CONFIGURACAO!$C$17="SIM",(IF(T250&gt;CONFIGURACAO!$C$18,CONFIGURACAO!$C$18*CONFIGURACAO!$C$26,T250*CONFIGURACAO!$C$26)),'PI AREA  P100'!T250*CONFIGURACAO!$C$26))</f>
        <v>0</v>
      </c>
      <c r="AL250" s="38">
        <f>IFERROR(IF(M250&gt;0,(U250*CONFIGURACAO!$C$29)+(V250*CONFIGURACAO!$C$30),""),"")</f>
        <v>100</v>
      </c>
      <c r="AM250" s="38">
        <f>IF(W250=0,0,IF(CONFIGURACAO!$C$41="SIM",(IF(W250&gt;CONFIGURACAO!$C$41,CONFIGURACAO!$C$41*CONFIGURACAO!$C$31,W250*CONFIGURACAO!$C$31)),'PI AREA  P100'!W250*CONFIGURACAO!$C$31))</f>
        <v>0</v>
      </c>
      <c r="AN250" s="38">
        <f>IF(X250=0,0,IF(CONFIGURACAO!$C$39="SIM",(IF(X250&gt;CONFIGURACAO!$C$40,CONFIGURACAO!$C$40*CONFIGURACAO!$C$32,X250*CONFIGURACAO!$C$32)),'PI AREA  P100'!X250*CONFIGURACAO!$C$32))</f>
        <v>0</v>
      </c>
      <c r="AO250" s="38">
        <f>IFERROR(IF(M250&gt;0,(Y250*CONFIGURACAO!$C$33)+(Z250*CONFIGURACAO!$C$34)+(AA250*CONFIGURACAO!$C$35)+(AB250*CONFIGURACAO!$C$36),""),"")</f>
        <v>0</v>
      </c>
      <c r="AP250" s="38">
        <f>IF(AA250=0,0,IF(CONFIGURACAO!$C$46="SIM",(IF(AA250&gt;CONFIGURACAO!$C$47,CONFIGURACAO!$C$47*CONFIGURACAO!$C$35,AA250*CONFIGURACAO!$C$35)),'PI AREA  P100'!AA250*CONFIGURACAO!$C$35))</f>
        <v>0</v>
      </c>
      <c r="AQ250" s="38">
        <f>IF(AB250=0,0,IF(CONFIGURACAO!$C$44="SIM",(IF(AB250&gt;CONFIGURACAO!$C$45,CONFIGURACAO!$C$45*CONFIGURACAO!$C$36,AB250*CONFIGURACAO!$C$36)),'PI AREA  P100'!AB250*CONFIGURACAO!$C$36))</f>
        <v>0</v>
      </c>
      <c r="AR250" s="38">
        <f t="shared" si="83"/>
        <v>490</v>
      </c>
      <c r="AS250" s="68">
        <f>IF(AR250="","",$AR250-(($AS$2/CONFIGURACAO!$C$6)*$M250))</f>
        <v>190</v>
      </c>
      <c r="AT250" s="73">
        <f t="shared" si="65"/>
        <v>3</v>
      </c>
      <c r="AU250" s="75">
        <f>IF(AR250="","",$AR250-(($AU$2/CONFIGURACAO!$C$6)*$M250))</f>
        <v>-10</v>
      </c>
      <c r="AV250" s="76" t="str">
        <f t="shared" si="66"/>
        <v>NAO</v>
      </c>
      <c r="AW250" s="74">
        <f>IF(AR250="","",$AR250-(($AW$2/CONFIGURACAO!$C$6)*$M250))</f>
        <v>-210</v>
      </c>
      <c r="AX250" s="72" t="str">
        <f t="shared" si="67"/>
        <v>NAO</v>
      </c>
      <c r="AZ250" s="39">
        <f t="shared" si="68"/>
        <v>4.1387582036100108E-2</v>
      </c>
      <c r="BA250" s="146">
        <f t="shared" si="69"/>
        <v>10</v>
      </c>
      <c r="BB250" s="146">
        <f t="shared" si="70"/>
        <v>694</v>
      </c>
      <c r="BC250" s="32">
        <f t="shared" si="71"/>
        <v>752</v>
      </c>
      <c r="BD250" s="148"/>
      <c r="BE250" s="40">
        <f t="shared" si="72"/>
        <v>3.7257824143070044E-2</v>
      </c>
      <c r="BF250" s="40">
        <f t="shared" si="73"/>
        <v>0</v>
      </c>
      <c r="BG250" s="40">
        <f t="shared" si="74"/>
        <v>0</v>
      </c>
      <c r="BH250" s="40">
        <f t="shared" si="75"/>
        <v>0.28294260307194824</v>
      </c>
      <c r="BI250" s="40">
        <f t="shared" si="76"/>
        <v>0</v>
      </c>
      <c r="BJ250" s="40">
        <f t="shared" si="77"/>
        <v>9.2421441774491686E-2</v>
      </c>
      <c r="BK250" s="40">
        <f t="shared" si="78"/>
        <v>0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 s="42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</row>
    <row r="251" spans="1:124" s="32" customFormat="1" x14ac:dyDescent="0.2">
      <c r="A251" s="124" t="str">
        <f>CONFIGURACAO!$C$4</f>
        <v>AREA 21</v>
      </c>
      <c r="B251" s="125">
        <v>249</v>
      </c>
      <c r="C251" s="249" t="s">
        <v>291</v>
      </c>
      <c r="D251" s="126">
        <f t="shared" si="79"/>
        <v>1</v>
      </c>
      <c r="E251" s="250" t="s">
        <v>586</v>
      </c>
      <c r="F251" s="250">
        <v>0</v>
      </c>
      <c r="G251" s="250">
        <v>0</v>
      </c>
      <c r="H251" s="250">
        <v>0</v>
      </c>
      <c r="I251" s="250">
        <v>1</v>
      </c>
      <c r="J251" s="87"/>
      <c r="K251" s="94"/>
      <c r="L251" s="94"/>
      <c r="M251" s="154">
        <f t="shared" si="80"/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s="139">
        <f t="shared" si="63"/>
        <v>0</v>
      </c>
      <c r="AD251" s="140">
        <f t="shared" si="64"/>
        <v>1</v>
      </c>
      <c r="AE251" s="141">
        <f t="shared" si="81"/>
        <v>0</v>
      </c>
      <c r="AF251" s="142">
        <f t="shared" si="82"/>
        <v>0</v>
      </c>
      <c r="AG251" s="278"/>
      <c r="AI251" s="37">
        <f>IFERROR(IF(M251&gt;0,(N251*CONFIGURACAO!$C$20)+(O251*CONFIGURACAO!$C$21)+(P251*CONFIGURACAO!$C$22)+(Q251*CONFIGURACAO!$C$23)+(R251*CONFIGURACAO!$C$24),""),"")</f>
        <v>60</v>
      </c>
      <c r="AJ251" s="38">
        <f>IF(S251=0,0,IF(CONFIGURACAO!$C$15="SIM",(IF(S251&gt;CONFIGURACAO!$C$16,CONFIGURACAO!$C$16*CONFIGURACAO!$C$25,S251*CONFIGURACAO!$C$25)),'PI AREA  P100'!S251*CONFIGURACAO!$C$25))</f>
        <v>0</v>
      </c>
      <c r="AK251" s="38">
        <f>IF(T251=0,0,IF(CONFIGURACAO!$C$17="SIM",(IF(T251&gt;CONFIGURACAO!$C$18,CONFIGURACAO!$C$18*CONFIGURACAO!$C$26,T251*CONFIGURACAO!$C$26)),'PI AREA  P100'!T251*CONFIGURACAO!$C$26))</f>
        <v>0</v>
      </c>
      <c r="AL251" s="38">
        <f>IFERROR(IF(M251&gt;0,(U251*CONFIGURACAO!$C$29)+(V251*CONFIGURACAO!$C$30),""),"")</f>
        <v>0</v>
      </c>
      <c r="AM251" s="38">
        <f>IF(W251=0,0,IF(CONFIGURACAO!$C$41="SIM",(IF(W251&gt;CONFIGURACAO!$C$41,CONFIGURACAO!$C$41*CONFIGURACAO!$C$31,W251*CONFIGURACAO!$C$31)),'PI AREA  P100'!W251*CONFIGURACAO!$C$31))</f>
        <v>0</v>
      </c>
      <c r="AN251" s="38">
        <f>IF(X251=0,0,IF(CONFIGURACAO!$C$39="SIM",(IF(X251&gt;CONFIGURACAO!$C$40,CONFIGURACAO!$C$40*CONFIGURACAO!$C$32,X251*CONFIGURACAO!$C$32)),'PI AREA  P100'!X251*CONFIGURACAO!$C$32))</f>
        <v>0</v>
      </c>
      <c r="AO251" s="38">
        <f>IFERROR(IF(M251&gt;0,(Y251*CONFIGURACAO!$C$33)+(Z251*CONFIGURACAO!$C$34)+(AA251*CONFIGURACAO!$C$35)+(AB251*CONFIGURACAO!$C$36),""),"")</f>
        <v>0</v>
      </c>
      <c r="AP251" s="38">
        <f>IF(AA251=0,0,IF(CONFIGURACAO!$C$46="SIM",(IF(AA251&gt;CONFIGURACAO!$C$47,CONFIGURACAO!$C$47*CONFIGURACAO!$C$35,AA251*CONFIGURACAO!$C$35)),'PI AREA  P100'!AA251*CONFIGURACAO!$C$35))</f>
        <v>0</v>
      </c>
      <c r="AQ251" s="38">
        <f>IF(AB251=0,0,IF(CONFIGURACAO!$C$44="SIM",(IF(AB251&gt;CONFIGURACAO!$C$45,CONFIGURACAO!$C$45*CONFIGURACAO!$C$36,AB251*CONFIGURACAO!$C$36)),'PI AREA  P100'!AB251*CONFIGURACAO!$C$36))</f>
        <v>0</v>
      </c>
      <c r="AR251" s="38">
        <f t="shared" si="83"/>
        <v>60</v>
      </c>
      <c r="AS251" s="68">
        <f>IF(AR251="","",$AR251-(($AS$2/CONFIGURACAO!$C$6)*$M251))</f>
        <v>-15</v>
      </c>
      <c r="AT251" s="73" t="str">
        <f t="shared" si="65"/>
        <v>NAO</v>
      </c>
      <c r="AU251" s="75">
        <f>IF(AR251="","",$AR251-(($AU$2/CONFIGURACAO!$C$6)*$M251))</f>
        <v>-65</v>
      </c>
      <c r="AV251" s="76" t="str">
        <f t="shared" si="66"/>
        <v>NAO</v>
      </c>
      <c r="AW251" s="74">
        <f>IF(AR251="","",$AR251-(($AW$2/CONFIGURACAO!$C$6)*$M251))</f>
        <v>-115</v>
      </c>
      <c r="AX251" s="72" t="str">
        <f t="shared" si="67"/>
        <v>NAO</v>
      </c>
      <c r="AZ251" s="39">
        <f t="shared" si="68"/>
        <v>5.0678671880938905E-3</v>
      </c>
      <c r="BA251" s="146">
        <f t="shared" si="69"/>
        <v>1</v>
      </c>
      <c r="BB251" s="146">
        <f t="shared" si="70"/>
        <v>1099</v>
      </c>
      <c r="BC251" s="32">
        <f t="shared" si="71"/>
        <v>1106</v>
      </c>
      <c r="BD251" s="148"/>
      <c r="BE251" s="40">
        <f t="shared" si="72"/>
        <v>0</v>
      </c>
      <c r="BF251" s="40">
        <f t="shared" si="73"/>
        <v>0</v>
      </c>
      <c r="BG251" s="40">
        <f t="shared" si="74"/>
        <v>2.5693730729701953E-2</v>
      </c>
      <c r="BH251" s="40">
        <f t="shared" si="75"/>
        <v>0</v>
      </c>
      <c r="BI251" s="40">
        <f t="shared" si="76"/>
        <v>0</v>
      </c>
      <c r="BJ251" s="40">
        <f t="shared" si="77"/>
        <v>0</v>
      </c>
      <c r="BK251" s="40">
        <f t="shared" si="78"/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 s="42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</row>
    <row r="252" spans="1:124" s="32" customFormat="1" x14ac:dyDescent="0.2">
      <c r="A252" s="124" t="str">
        <f>CONFIGURACAO!$C$4</f>
        <v>AREA 21</v>
      </c>
      <c r="B252" s="125">
        <v>250</v>
      </c>
      <c r="C252" s="249" t="s">
        <v>291</v>
      </c>
      <c r="D252" s="126">
        <f t="shared" si="79"/>
        <v>2</v>
      </c>
      <c r="E252" s="250" t="s">
        <v>587</v>
      </c>
      <c r="F252" s="250">
        <v>0</v>
      </c>
      <c r="G252" s="250">
        <v>0</v>
      </c>
      <c r="H252" s="250">
        <v>0</v>
      </c>
      <c r="I252" s="250">
        <v>1</v>
      </c>
      <c r="J252" s="87"/>
      <c r="K252" s="94"/>
      <c r="L252" s="94"/>
      <c r="M252" s="154">
        <f t="shared" si="80"/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s="139">
        <f t="shared" si="63"/>
        <v>1</v>
      </c>
      <c r="AD252" s="140">
        <f t="shared" si="64"/>
        <v>1</v>
      </c>
      <c r="AE252" s="141">
        <f t="shared" si="81"/>
        <v>0</v>
      </c>
      <c r="AF252" s="142">
        <f t="shared" si="82"/>
        <v>0</v>
      </c>
      <c r="AG252" s="278"/>
      <c r="AI252" s="37">
        <f>IFERROR(IF(M252&gt;0,(N252*CONFIGURACAO!$C$20)+(O252*CONFIGURACAO!$C$21)+(P252*CONFIGURACAO!$C$22)+(Q252*CONFIGURACAO!$C$23)+(R252*CONFIGURACAO!$C$24),""),"")</f>
        <v>100</v>
      </c>
      <c r="AJ252" s="38">
        <f>IF(S252=0,0,IF(CONFIGURACAO!$C$15="SIM",(IF(S252&gt;CONFIGURACAO!$C$16,CONFIGURACAO!$C$16*CONFIGURACAO!$C$25,S252*CONFIGURACAO!$C$25)),'PI AREA  P100'!S252*CONFIGURACAO!$C$25))</f>
        <v>0</v>
      </c>
      <c r="AK252" s="38">
        <f>IF(T252=0,0,IF(CONFIGURACAO!$C$17="SIM",(IF(T252&gt;CONFIGURACAO!$C$18,CONFIGURACAO!$C$18*CONFIGURACAO!$C$26,T252*CONFIGURACAO!$C$26)),'PI AREA  P100'!T252*CONFIGURACAO!$C$26))</f>
        <v>0</v>
      </c>
      <c r="AL252" s="38">
        <f>IFERROR(IF(M252&gt;0,(U252*CONFIGURACAO!$C$29)+(V252*CONFIGURACAO!$C$30),""),"")</f>
        <v>0</v>
      </c>
      <c r="AM252" s="38">
        <f>IF(W252=0,0,IF(CONFIGURACAO!$C$41="SIM",(IF(W252&gt;CONFIGURACAO!$C$41,CONFIGURACAO!$C$41*CONFIGURACAO!$C$31,W252*CONFIGURACAO!$C$31)),'PI AREA  P100'!W252*CONFIGURACAO!$C$31))</f>
        <v>0</v>
      </c>
      <c r="AN252" s="38">
        <f>IF(X252=0,0,IF(CONFIGURACAO!$C$39="SIM",(IF(X252&gt;CONFIGURACAO!$C$40,CONFIGURACAO!$C$40*CONFIGURACAO!$C$32,X252*CONFIGURACAO!$C$32)),'PI AREA  P100'!X252*CONFIGURACAO!$C$32))</f>
        <v>0</v>
      </c>
      <c r="AO252" s="38">
        <f>IFERROR(IF(M252&gt;0,(Y252*CONFIGURACAO!$C$33)+(Z252*CONFIGURACAO!$C$34)+(AA252*CONFIGURACAO!$C$35)+(AB252*CONFIGURACAO!$C$36),""),"")</f>
        <v>0</v>
      </c>
      <c r="AP252" s="38">
        <f>IF(AA252=0,0,IF(CONFIGURACAO!$C$46="SIM",(IF(AA252&gt;CONFIGURACAO!$C$47,CONFIGURACAO!$C$47*CONFIGURACAO!$C$35,AA252*CONFIGURACAO!$C$35)),'PI AREA  P100'!AA252*CONFIGURACAO!$C$35))</f>
        <v>0</v>
      </c>
      <c r="AQ252" s="38">
        <f>IF(AB252=0,0,IF(CONFIGURACAO!$C$44="SIM",(IF(AB252&gt;CONFIGURACAO!$C$45,CONFIGURACAO!$C$45*CONFIGURACAO!$C$36,AB252*CONFIGURACAO!$C$36)),'PI AREA  P100'!AB252*CONFIGURACAO!$C$36))</f>
        <v>0</v>
      </c>
      <c r="AR252" s="38">
        <f t="shared" si="83"/>
        <v>100</v>
      </c>
      <c r="AS252" s="68">
        <f>IF(AR252="","",$AR252-(($AS$2/CONFIGURACAO!$C$6)*$M252))</f>
        <v>25</v>
      </c>
      <c r="AT252" s="73">
        <f t="shared" si="65"/>
        <v>3</v>
      </c>
      <c r="AU252" s="75">
        <f>IF(AR252="","",$AR252-(($AU$2/CONFIGURACAO!$C$6)*$M252))</f>
        <v>-25</v>
      </c>
      <c r="AV252" s="76" t="str">
        <f t="shared" si="66"/>
        <v>NAO</v>
      </c>
      <c r="AW252" s="74">
        <f>IF(AR252="","",$AR252-(($AW$2/CONFIGURACAO!$C$6)*$M252))</f>
        <v>-75</v>
      </c>
      <c r="AX252" s="72" t="str">
        <f t="shared" si="67"/>
        <v>NAO</v>
      </c>
      <c r="AZ252" s="39">
        <f t="shared" si="68"/>
        <v>8.4464453134898178E-3</v>
      </c>
      <c r="BA252" s="146">
        <f t="shared" si="69"/>
        <v>1</v>
      </c>
      <c r="BB252" s="146">
        <f t="shared" si="70"/>
        <v>1099</v>
      </c>
      <c r="BC252" s="32">
        <f t="shared" si="71"/>
        <v>1066</v>
      </c>
      <c r="BD252" s="148"/>
      <c r="BE252" s="40">
        <f t="shared" si="72"/>
        <v>3.7257824143070044E-2</v>
      </c>
      <c r="BF252" s="40">
        <f t="shared" si="73"/>
        <v>0</v>
      </c>
      <c r="BG252" s="40">
        <f t="shared" si="74"/>
        <v>0</v>
      </c>
      <c r="BH252" s="40">
        <f t="shared" si="75"/>
        <v>0</v>
      </c>
      <c r="BI252" s="40">
        <f t="shared" si="76"/>
        <v>0</v>
      </c>
      <c r="BJ252" s="40">
        <f t="shared" si="77"/>
        <v>0</v>
      </c>
      <c r="BK252" s="40">
        <f t="shared" si="78"/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 s="4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</row>
    <row r="253" spans="1:124" s="32" customFormat="1" x14ac:dyDescent="0.2">
      <c r="A253" s="124" t="str">
        <f>CONFIGURACAO!$C$4</f>
        <v>AREA 21</v>
      </c>
      <c r="B253" s="125">
        <v>251</v>
      </c>
      <c r="C253" s="249" t="s">
        <v>291</v>
      </c>
      <c r="D253" s="126">
        <f t="shared" si="79"/>
        <v>3</v>
      </c>
      <c r="E253" s="250" t="s">
        <v>588</v>
      </c>
      <c r="F253" s="250">
        <v>0</v>
      </c>
      <c r="G253" s="250">
        <v>0</v>
      </c>
      <c r="H253" s="250">
        <v>0</v>
      </c>
      <c r="I253" s="250">
        <v>1</v>
      </c>
      <c r="J253" s="87"/>
      <c r="K253" s="94"/>
      <c r="L253" s="94"/>
      <c r="M253" s="154">
        <f t="shared" si="80"/>
        <v>1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s="139">
        <f t="shared" si="63"/>
        <v>1</v>
      </c>
      <c r="AD253" s="140">
        <f t="shared" si="64"/>
        <v>1</v>
      </c>
      <c r="AE253" s="141">
        <f t="shared" si="81"/>
        <v>0</v>
      </c>
      <c r="AF253" s="142">
        <f t="shared" si="82"/>
        <v>0</v>
      </c>
      <c r="AG253" s="278"/>
      <c r="AI253" s="37">
        <f>IFERROR(IF(M253&gt;0,(N253*CONFIGURACAO!$C$20)+(O253*CONFIGURACAO!$C$21)+(P253*CONFIGURACAO!$C$22)+(Q253*CONFIGURACAO!$C$23)+(R253*CONFIGURACAO!$C$24),""),"")</f>
        <v>140</v>
      </c>
      <c r="AJ253" s="38">
        <f>IF(S253=0,0,IF(CONFIGURACAO!$C$15="SIM",(IF(S253&gt;CONFIGURACAO!$C$16,CONFIGURACAO!$C$16*CONFIGURACAO!$C$25,S253*CONFIGURACAO!$C$25)),'PI AREA  P100'!S253*CONFIGURACAO!$C$25))</f>
        <v>0</v>
      </c>
      <c r="AK253" s="38">
        <f>IF(T253=0,0,IF(CONFIGURACAO!$C$17="SIM",(IF(T253&gt;CONFIGURACAO!$C$18,CONFIGURACAO!$C$18*CONFIGURACAO!$C$26,T253*CONFIGURACAO!$C$26)),'PI AREA  P100'!T253*CONFIGURACAO!$C$26))</f>
        <v>0</v>
      </c>
      <c r="AL253" s="38">
        <f>IFERROR(IF(M253&gt;0,(U253*CONFIGURACAO!$C$29)+(V253*CONFIGURACAO!$C$30),""),"")</f>
        <v>0</v>
      </c>
      <c r="AM253" s="38">
        <f>IF(W253=0,0,IF(CONFIGURACAO!$C$41="SIM",(IF(W253&gt;CONFIGURACAO!$C$41,CONFIGURACAO!$C$41*CONFIGURACAO!$C$31,W253*CONFIGURACAO!$C$31)),'PI AREA  P100'!W253*CONFIGURACAO!$C$31))</f>
        <v>0</v>
      </c>
      <c r="AN253" s="38">
        <f>IF(X253=0,0,IF(CONFIGURACAO!$C$39="SIM",(IF(X253&gt;CONFIGURACAO!$C$40,CONFIGURACAO!$C$40*CONFIGURACAO!$C$32,X253*CONFIGURACAO!$C$32)),'PI AREA  P100'!X253*CONFIGURACAO!$C$32))</f>
        <v>0</v>
      </c>
      <c r="AO253" s="38">
        <f>IFERROR(IF(M253&gt;0,(Y253*CONFIGURACAO!$C$33)+(Z253*CONFIGURACAO!$C$34)+(AA253*CONFIGURACAO!$C$35)+(AB253*CONFIGURACAO!$C$36),""),"")</f>
        <v>0</v>
      </c>
      <c r="AP253" s="38">
        <f>IF(AA253=0,0,IF(CONFIGURACAO!$C$46="SIM",(IF(AA253&gt;CONFIGURACAO!$C$47,CONFIGURACAO!$C$47*CONFIGURACAO!$C$35,AA253*CONFIGURACAO!$C$35)),'PI AREA  P100'!AA253*CONFIGURACAO!$C$35))</f>
        <v>0</v>
      </c>
      <c r="AQ253" s="38">
        <f>IF(AB253=0,0,IF(CONFIGURACAO!$C$44="SIM",(IF(AB253&gt;CONFIGURACAO!$C$45,CONFIGURACAO!$C$45*CONFIGURACAO!$C$36,AB253*CONFIGURACAO!$C$36)),'PI AREA  P100'!AB253*CONFIGURACAO!$C$36))</f>
        <v>0</v>
      </c>
      <c r="AR253" s="38">
        <f t="shared" si="83"/>
        <v>140</v>
      </c>
      <c r="AS253" s="68">
        <f>IF(AR253="","",$AR253-(($AS$2/CONFIGURACAO!$C$6)*$M253))</f>
        <v>65</v>
      </c>
      <c r="AT253" s="73">
        <f t="shared" si="65"/>
        <v>3</v>
      </c>
      <c r="AU253" s="75">
        <f>IF(AR253="","",$AR253-(($AU$2/CONFIGURACAO!$C$6)*$M253))</f>
        <v>15</v>
      </c>
      <c r="AV253" s="76">
        <f t="shared" si="66"/>
        <v>4</v>
      </c>
      <c r="AW253" s="74">
        <f>IF(AR253="","",$AR253-(($AW$2/CONFIGURACAO!$C$6)*$M253))</f>
        <v>-35</v>
      </c>
      <c r="AX253" s="72" t="str">
        <f t="shared" si="67"/>
        <v>NAO</v>
      </c>
      <c r="AZ253" s="39">
        <f t="shared" si="68"/>
        <v>1.1825023438885744E-2</v>
      </c>
      <c r="BA253" s="146">
        <f t="shared" si="69"/>
        <v>2</v>
      </c>
      <c r="BB253" s="146">
        <f t="shared" si="70"/>
        <v>1033</v>
      </c>
      <c r="BC253" s="32">
        <f t="shared" si="71"/>
        <v>1020</v>
      </c>
      <c r="BD253" s="148"/>
      <c r="BE253" s="40">
        <f t="shared" si="72"/>
        <v>3.7257824143070044E-2</v>
      </c>
      <c r="BF253" s="40">
        <f t="shared" si="73"/>
        <v>0</v>
      </c>
      <c r="BG253" s="40">
        <f t="shared" si="74"/>
        <v>0</v>
      </c>
      <c r="BH253" s="40">
        <f t="shared" si="75"/>
        <v>4.042037186742118E-2</v>
      </c>
      <c r="BI253" s="40">
        <f t="shared" si="76"/>
        <v>0</v>
      </c>
      <c r="BJ253" s="40">
        <f t="shared" si="77"/>
        <v>0</v>
      </c>
      <c r="BK253" s="40">
        <f t="shared" si="78"/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 s="42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</row>
    <row r="254" spans="1:124" s="32" customFormat="1" x14ac:dyDescent="0.2">
      <c r="A254" s="124" t="str">
        <f>CONFIGURACAO!$C$4</f>
        <v>AREA 21</v>
      </c>
      <c r="B254" s="125">
        <v>252</v>
      </c>
      <c r="C254" s="249" t="s">
        <v>291</v>
      </c>
      <c r="D254" s="126">
        <f t="shared" si="79"/>
        <v>4</v>
      </c>
      <c r="E254" s="250" t="s">
        <v>589</v>
      </c>
      <c r="F254" s="250">
        <v>0</v>
      </c>
      <c r="G254" s="250">
        <v>0</v>
      </c>
      <c r="H254" s="250">
        <v>0</v>
      </c>
      <c r="I254" s="250">
        <v>1</v>
      </c>
      <c r="J254" s="87"/>
      <c r="K254" s="94"/>
      <c r="L254" s="94"/>
      <c r="M254" s="154">
        <f t="shared" si="80"/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 s="139">
        <f t="shared" si="63"/>
        <v>0</v>
      </c>
      <c r="AD254" s="140">
        <f t="shared" si="64"/>
        <v>0</v>
      </c>
      <c r="AE254" s="141">
        <f t="shared" si="81"/>
        <v>0</v>
      </c>
      <c r="AF254" s="142">
        <f t="shared" si="82"/>
        <v>0</v>
      </c>
      <c r="AG254" s="278"/>
      <c r="AI254" s="37">
        <f>IFERROR(IF(M254&gt;0,(N254*CONFIGURACAO!$C$20)+(O254*CONFIGURACAO!$C$21)+(P254*CONFIGURACAO!$C$22)+(Q254*CONFIGURACAO!$C$23)+(R254*CONFIGURACAO!$C$24),""),"")</f>
        <v>0</v>
      </c>
      <c r="AJ254" s="38">
        <f>IF(S254=0,0,IF(CONFIGURACAO!$C$15="SIM",(IF(S254&gt;CONFIGURACAO!$C$16,CONFIGURACAO!$C$16*CONFIGURACAO!$C$25,S254*CONFIGURACAO!$C$25)),'PI AREA  P100'!S254*CONFIGURACAO!$C$25))</f>
        <v>0</v>
      </c>
      <c r="AK254" s="38">
        <f>IF(T254=0,0,IF(CONFIGURACAO!$C$17="SIM",(IF(T254&gt;CONFIGURACAO!$C$18,CONFIGURACAO!$C$18*CONFIGURACAO!$C$26,T254*CONFIGURACAO!$C$26)),'PI AREA  P100'!T254*CONFIGURACAO!$C$26))</f>
        <v>0</v>
      </c>
      <c r="AL254" s="38">
        <f>IFERROR(IF(M254&gt;0,(U254*CONFIGURACAO!$C$29)+(V254*CONFIGURACAO!$C$30),""),"")</f>
        <v>0</v>
      </c>
      <c r="AM254" s="38">
        <f>IF(W254=0,0,IF(CONFIGURACAO!$C$41="SIM",(IF(W254&gt;CONFIGURACAO!$C$41,CONFIGURACAO!$C$41*CONFIGURACAO!$C$31,W254*CONFIGURACAO!$C$31)),'PI AREA  P100'!W254*CONFIGURACAO!$C$31))</f>
        <v>0</v>
      </c>
      <c r="AN254" s="38">
        <f>IF(X254=0,0,IF(CONFIGURACAO!$C$39="SIM",(IF(X254&gt;CONFIGURACAO!$C$40,CONFIGURACAO!$C$40*CONFIGURACAO!$C$32,X254*CONFIGURACAO!$C$32)),'PI AREA  P100'!X254*CONFIGURACAO!$C$32))</f>
        <v>0</v>
      </c>
      <c r="AO254" s="38">
        <f>IFERROR(IF(M254&gt;0,(Y254*CONFIGURACAO!$C$33)+(Z254*CONFIGURACAO!$C$34)+(AA254*CONFIGURACAO!$C$35)+(AB254*CONFIGURACAO!$C$36),""),"")</f>
        <v>0</v>
      </c>
      <c r="AP254" s="38">
        <f>IF(AA254=0,0,IF(CONFIGURACAO!$C$46="SIM",(IF(AA254&gt;CONFIGURACAO!$C$47,CONFIGURACAO!$C$47*CONFIGURACAO!$C$35,AA254*CONFIGURACAO!$C$35)),'PI AREA  P100'!AA254*CONFIGURACAO!$C$35))</f>
        <v>0</v>
      </c>
      <c r="AQ254" s="38">
        <f>IF(AB254=0,0,IF(CONFIGURACAO!$C$44="SIM",(IF(AB254&gt;CONFIGURACAO!$C$45,CONFIGURACAO!$C$45*CONFIGURACAO!$C$36,AB254*CONFIGURACAO!$C$36)),'PI AREA  P100'!AB254*CONFIGURACAO!$C$36))</f>
        <v>0</v>
      </c>
      <c r="AR254" s="38">
        <f t="shared" si="83"/>
        <v>0</v>
      </c>
      <c r="AS254" s="68">
        <f>IF(AR254="","",$AR254-(($AS$2/CONFIGURACAO!$C$6)*$M254))</f>
        <v>-75</v>
      </c>
      <c r="AT254" s="73" t="str">
        <f t="shared" si="65"/>
        <v>NAO</v>
      </c>
      <c r="AU254" s="75">
        <f>IF(AR254="","",$AR254-(($AU$2/CONFIGURACAO!$C$6)*$M254))</f>
        <v>-125</v>
      </c>
      <c r="AV254" s="76" t="str">
        <f t="shared" si="66"/>
        <v>NAO</v>
      </c>
      <c r="AW254" s="74">
        <f>IF(AR254="","",$AR254-(($AW$2/CONFIGURACAO!$C$6)*$M254))</f>
        <v>-175</v>
      </c>
      <c r="AX254" s="72" t="str">
        <f t="shared" si="67"/>
        <v>NAO</v>
      </c>
      <c r="AZ254" s="39">
        <f t="shared" si="68"/>
        <v>0</v>
      </c>
      <c r="BA254" s="146">
        <f t="shared" si="69"/>
        <v>0</v>
      </c>
      <c r="BB254" s="146">
        <f t="shared" si="70"/>
        <v>1158</v>
      </c>
      <c r="BC254" s="32">
        <f t="shared" si="71"/>
        <v>1158</v>
      </c>
      <c r="BD254" s="148"/>
      <c r="BE254" s="40">
        <f t="shared" si="72"/>
        <v>0</v>
      </c>
      <c r="BF254" s="40">
        <f t="shared" si="73"/>
        <v>0</v>
      </c>
      <c r="BG254" s="40">
        <f t="shared" si="74"/>
        <v>0</v>
      </c>
      <c r="BH254" s="40">
        <f t="shared" si="75"/>
        <v>0</v>
      </c>
      <c r="BI254" s="40">
        <f t="shared" si="76"/>
        <v>0</v>
      </c>
      <c r="BJ254" s="40">
        <f t="shared" si="77"/>
        <v>0</v>
      </c>
      <c r="BK254" s="40">
        <f t="shared" si="78"/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 s="42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</row>
    <row r="255" spans="1:124" s="32" customFormat="1" x14ac:dyDescent="0.2">
      <c r="A255" s="124" t="str">
        <f>CONFIGURACAO!$C$4</f>
        <v>AREA 21</v>
      </c>
      <c r="B255" s="125">
        <v>253</v>
      </c>
      <c r="C255" s="249" t="s">
        <v>291</v>
      </c>
      <c r="D255" s="126">
        <f t="shared" si="79"/>
        <v>5</v>
      </c>
      <c r="E255" s="250" t="s">
        <v>590</v>
      </c>
      <c r="F255" s="250">
        <v>0</v>
      </c>
      <c r="G255" s="250">
        <v>0</v>
      </c>
      <c r="H255" s="250">
        <v>0</v>
      </c>
      <c r="I255" s="250">
        <v>1</v>
      </c>
      <c r="J255" s="87"/>
      <c r="K255" s="94"/>
      <c r="L255" s="94"/>
      <c r="M255" s="154">
        <f t="shared" si="80"/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 s="139">
        <f t="shared" si="63"/>
        <v>0</v>
      </c>
      <c r="AD255" s="140">
        <f t="shared" si="64"/>
        <v>0</v>
      </c>
      <c r="AE255" s="141">
        <f t="shared" si="81"/>
        <v>0</v>
      </c>
      <c r="AF255" s="142">
        <f t="shared" si="82"/>
        <v>0</v>
      </c>
      <c r="AG255" s="278"/>
      <c r="AI255" s="37">
        <f>IFERROR(IF(M255&gt;0,(N255*CONFIGURACAO!$C$20)+(O255*CONFIGURACAO!$C$21)+(P255*CONFIGURACAO!$C$22)+(Q255*CONFIGURACAO!$C$23)+(R255*CONFIGURACAO!$C$24),""),"")</f>
        <v>0</v>
      </c>
      <c r="AJ255" s="38">
        <f>IF(S255=0,0,IF(CONFIGURACAO!$C$15="SIM",(IF(S255&gt;CONFIGURACAO!$C$16,CONFIGURACAO!$C$16*CONFIGURACAO!$C$25,S255*CONFIGURACAO!$C$25)),'PI AREA  P100'!S255*CONFIGURACAO!$C$25))</f>
        <v>0</v>
      </c>
      <c r="AK255" s="38">
        <f>IF(T255=0,0,IF(CONFIGURACAO!$C$17="SIM",(IF(T255&gt;CONFIGURACAO!$C$18,CONFIGURACAO!$C$18*CONFIGURACAO!$C$26,T255*CONFIGURACAO!$C$26)),'PI AREA  P100'!T255*CONFIGURACAO!$C$26))</f>
        <v>0</v>
      </c>
      <c r="AL255" s="38">
        <f>IFERROR(IF(M255&gt;0,(U255*CONFIGURACAO!$C$29)+(V255*CONFIGURACAO!$C$30),""),"")</f>
        <v>0</v>
      </c>
      <c r="AM255" s="38">
        <f>IF(W255=0,0,IF(CONFIGURACAO!$C$41="SIM",(IF(W255&gt;CONFIGURACAO!$C$41,CONFIGURACAO!$C$41*CONFIGURACAO!$C$31,W255*CONFIGURACAO!$C$31)),'PI AREA  P100'!W255*CONFIGURACAO!$C$31))</f>
        <v>0</v>
      </c>
      <c r="AN255" s="38">
        <f>IF(X255=0,0,IF(CONFIGURACAO!$C$39="SIM",(IF(X255&gt;CONFIGURACAO!$C$40,CONFIGURACAO!$C$40*CONFIGURACAO!$C$32,X255*CONFIGURACAO!$C$32)),'PI AREA  P100'!X255*CONFIGURACAO!$C$32))</f>
        <v>0</v>
      </c>
      <c r="AO255" s="38">
        <f>IFERROR(IF(M255&gt;0,(Y255*CONFIGURACAO!$C$33)+(Z255*CONFIGURACAO!$C$34)+(AA255*CONFIGURACAO!$C$35)+(AB255*CONFIGURACAO!$C$36),""),"")</f>
        <v>0</v>
      </c>
      <c r="AP255" s="38">
        <f>IF(AA255=0,0,IF(CONFIGURACAO!$C$46="SIM",(IF(AA255&gt;CONFIGURACAO!$C$47,CONFIGURACAO!$C$47*CONFIGURACAO!$C$35,AA255*CONFIGURACAO!$C$35)),'PI AREA  P100'!AA255*CONFIGURACAO!$C$35))</f>
        <v>0</v>
      </c>
      <c r="AQ255" s="38">
        <f>IF(AB255=0,0,IF(CONFIGURACAO!$C$44="SIM",(IF(AB255&gt;CONFIGURACAO!$C$45,CONFIGURACAO!$C$45*CONFIGURACAO!$C$36,AB255*CONFIGURACAO!$C$36)),'PI AREA  P100'!AB255*CONFIGURACAO!$C$36))</f>
        <v>0</v>
      </c>
      <c r="AR255" s="38">
        <f t="shared" si="83"/>
        <v>0</v>
      </c>
      <c r="AS255" s="68">
        <f>IF(AR255="","",$AR255-(($AS$2/CONFIGURACAO!$C$6)*$M255))</f>
        <v>-75</v>
      </c>
      <c r="AT255" s="73" t="str">
        <f t="shared" si="65"/>
        <v>NAO</v>
      </c>
      <c r="AU255" s="75">
        <f>IF(AR255="","",$AR255-(($AU$2/CONFIGURACAO!$C$6)*$M255))</f>
        <v>-125</v>
      </c>
      <c r="AV255" s="76" t="str">
        <f t="shared" si="66"/>
        <v>NAO</v>
      </c>
      <c r="AW255" s="74">
        <f>IF(AR255="","",$AR255-(($AW$2/CONFIGURACAO!$C$6)*$M255))</f>
        <v>-175</v>
      </c>
      <c r="AX255" s="72" t="str">
        <f t="shared" si="67"/>
        <v>NAO</v>
      </c>
      <c r="AZ255" s="39">
        <f t="shared" si="68"/>
        <v>0</v>
      </c>
      <c r="BA255" s="146">
        <f t="shared" si="69"/>
        <v>0</v>
      </c>
      <c r="BB255" s="146">
        <f t="shared" si="70"/>
        <v>1158</v>
      </c>
      <c r="BC255" s="32">
        <f t="shared" si="71"/>
        <v>1158</v>
      </c>
      <c r="BD255" s="148"/>
      <c r="BE255" s="40">
        <f t="shared" si="72"/>
        <v>0</v>
      </c>
      <c r="BF255" s="40">
        <f t="shared" si="73"/>
        <v>0</v>
      </c>
      <c r="BG255" s="40">
        <f t="shared" si="74"/>
        <v>0</v>
      </c>
      <c r="BH255" s="40">
        <f t="shared" si="75"/>
        <v>0</v>
      </c>
      <c r="BI255" s="40">
        <f t="shared" si="76"/>
        <v>0</v>
      </c>
      <c r="BJ255" s="40">
        <f t="shared" si="77"/>
        <v>0</v>
      </c>
      <c r="BK255" s="40">
        <f t="shared" si="78"/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 s="42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</row>
    <row r="256" spans="1:124" s="32" customFormat="1" x14ac:dyDescent="0.2">
      <c r="A256" s="124" t="str">
        <f>CONFIGURACAO!$C$4</f>
        <v>AREA 21</v>
      </c>
      <c r="B256" s="125">
        <v>254</v>
      </c>
      <c r="C256" s="249" t="s">
        <v>291</v>
      </c>
      <c r="D256" s="126">
        <f t="shared" si="79"/>
        <v>6</v>
      </c>
      <c r="E256" s="250" t="s">
        <v>591</v>
      </c>
      <c r="F256" s="250">
        <v>0</v>
      </c>
      <c r="G256" s="250">
        <v>0</v>
      </c>
      <c r="H256" s="250">
        <v>0</v>
      </c>
      <c r="I256" s="250">
        <v>1</v>
      </c>
      <c r="J256" s="87"/>
      <c r="K256" s="94"/>
      <c r="L256" s="94"/>
      <c r="M256" s="154">
        <f t="shared" si="80"/>
        <v>1</v>
      </c>
      <c r="N256">
        <v>1</v>
      </c>
      <c r="O256">
        <v>0</v>
      </c>
      <c r="P256">
        <v>0</v>
      </c>
      <c r="Q256">
        <v>3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 s="139">
        <f t="shared" si="63"/>
        <v>1</v>
      </c>
      <c r="AD256" s="140">
        <f t="shared" si="64"/>
        <v>1</v>
      </c>
      <c r="AE256" s="141">
        <f t="shared" si="81"/>
        <v>0</v>
      </c>
      <c r="AF256" s="142">
        <f t="shared" si="82"/>
        <v>0</v>
      </c>
      <c r="AG256" s="278"/>
      <c r="AI256" s="37">
        <f>IFERROR(IF(M256&gt;0,(N256*CONFIGURACAO!$C$20)+(O256*CONFIGURACAO!$C$21)+(P256*CONFIGURACAO!$C$22)+(Q256*CONFIGURACAO!$C$23)+(R256*CONFIGURACAO!$C$24),""),"")</f>
        <v>220</v>
      </c>
      <c r="AJ256" s="38">
        <f>IF(S256=0,0,IF(CONFIGURACAO!$C$15="SIM",(IF(S256&gt;CONFIGURACAO!$C$16,CONFIGURACAO!$C$16*CONFIGURACAO!$C$25,S256*CONFIGURACAO!$C$25)),'PI AREA  P100'!S256*CONFIGURACAO!$C$25))</f>
        <v>0</v>
      </c>
      <c r="AK256" s="38">
        <f>IF(T256=0,0,IF(CONFIGURACAO!$C$17="SIM",(IF(T256&gt;CONFIGURACAO!$C$18,CONFIGURACAO!$C$18*CONFIGURACAO!$C$26,T256*CONFIGURACAO!$C$26)),'PI AREA  P100'!T256*CONFIGURACAO!$C$26))</f>
        <v>0</v>
      </c>
      <c r="AL256" s="38">
        <f>IFERROR(IF(M256&gt;0,(U256*CONFIGURACAO!$C$29)+(V256*CONFIGURACAO!$C$30),""),"")</f>
        <v>0</v>
      </c>
      <c r="AM256" s="38">
        <f>IF(W256=0,0,IF(CONFIGURACAO!$C$41="SIM",(IF(W256&gt;CONFIGURACAO!$C$41,CONFIGURACAO!$C$41*CONFIGURACAO!$C$31,W256*CONFIGURACAO!$C$31)),'PI AREA  P100'!W256*CONFIGURACAO!$C$31))</f>
        <v>0</v>
      </c>
      <c r="AN256" s="38">
        <f>IF(X256=0,0,IF(CONFIGURACAO!$C$39="SIM",(IF(X256&gt;CONFIGURACAO!$C$40,CONFIGURACAO!$C$40*CONFIGURACAO!$C$32,X256*CONFIGURACAO!$C$32)),'PI AREA  P100'!X256*CONFIGURACAO!$C$32))</f>
        <v>0</v>
      </c>
      <c r="AO256" s="38">
        <f>IFERROR(IF(M256&gt;0,(Y256*CONFIGURACAO!$C$33)+(Z256*CONFIGURACAO!$C$34)+(AA256*CONFIGURACAO!$C$35)+(AB256*CONFIGURACAO!$C$36),""),"")</f>
        <v>0</v>
      </c>
      <c r="AP256" s="38">
        <f>IF(AA256=0,0,IF(CONFIGURACAO!$C$46="SIM",(IF(AA256&gt;CONFIGURACAO!$C$47,CONFIGURACAO!$C$47*CONFIGURACAO!$C$35,AA256*CONFIGURACAO!$C$35)),'PI AREA  P100'!AA256*CONFIGURACAO!$C$35))</f>
        <v>0</v>
      </c>
      <c r="AQ256" s="38">
        <f>IF(AB256=0,0,IF(CONFIGURACAO!$C$44="SIM",(IF(AB256&gt;CONFIGURACAO!$C$45,CONFIGURACAO!$C$45*CONFIGURACAO!$C$36,AB256*CONFIGURACAO!$C$36)),'PI AREA  P100'!AB256*CONFIGURACAO!$C$36))</f>
        <v>0</v>
      </c>
      <c r="AR256" s="38">
        <f t="shared" si="83"/>
        <v>220</v>
      </c>
      <c r="AS256" s="68">
        <f>IF(AR256="","",$AR256-(($AS$2/CONFIGURACAO!$C$6)*$M256))</f>
        <v>145</v>
      </c>
      <c r="AT256" s="73">
        <f t="shared" si="65"/>
        <v>3</v>
      </c>
      <c r="AU256" s="75">
        <f>IF(AR256="","",$AR256-(($AU$2/CONFIGURACAO!$C$6)*$M256))</f>
        <v>95</v>
      </c>
      <c r="AV256" s="76">
        <f t="shared" si="66"/>
        <v>4</v>
      </c>
      <c r="AW256" s="74">
        <f>IF(AR256="","",$AR256-(($AW$2/CONFIGURACAO!$C$6)*$M256))</f>
        <v>45</v>
      </c>
      <c r="AX256" s="72">
        <f t="shared" si="67"/>
        <v>5</v>
      </c>
      <c r="AZ256" s="39">
        <f t="shared" si="68"/>
        <v>1.8582179689677601E-2</v>
      </c>
      <c r="BA256" s="146">
        <f t="shared" si="69"/>
        <v>4</v>
      </c>
      <c r="BB256" s="146">
        <f t="shared" si="70"/>
        <v>923</v>
      </c>
      <c r="BC256" s="32">
        <f t="shared" si="71"/>
        <v>936</v>
      </c>
      <c r="BD256" s="148"/>
      <c r="BE256" s="40">
        <f t="shared" si="72"/>
        <v>3.7257824143070044E-2</v>
      </c>
      <c r="BF256" s="40">
        <f t="shared" si="73"/>
        <v>0</v>
      </c>
      <c r="BG256" s="40">
        <f t="shared" si="74"/>
        <v>0</v>
      </c>
      <c r="BH256" s="40">
        <f t="shared" si="75"/>
        <v>0.12126111560226355</v>
      </c>
      <c r="BI256" s="40">
        <f t="shared" si="76"/>
        <v>0</v>
      </c>
      <c r="BJ256" s="40">
        <f t="shared" si="77"/>
        <v>0</v>
      </c>
      <c r="BK256" s="40">
        <f t="shared" si="78"/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 s="42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</row>
    <row r="257" spans="1:124" s="32" customFormat="1" x14ac:dyDescent="0.2">
      <c r="A257" s="124" t="str">
        <f>CONFIGURACAO!$C$4</f>
        <v>AREA 21</v>
      </c>
      <c r="B257" s="125">
        <v>255</v>
      </c>
      <c r="C257" s="249" t="s">
        <v>291</v>
      </c>
      <c r="D257" s="126">
        <f t="shared" si="79"/>
        <v>7</v>
      </c>
      <c r="E257" s="250" t="s">
        <v>592</v>
      </c>
      <c r="F257" s="250">
        <v>0</v>
      </c>
      <c r="G257" s="250">
        <v>0</v>
      </c>
      <c r="H257" s="250">
        <v>0</v>
      </c>
      <c r="I257" s="250">
        <v>1</v>
      </c>
      <c r="J257" s="87"/>
      <c r="K257" s="94"/>
      <c r="L257" s="94"/>
      <c r="M257" s="154">
        <f t="shared" si="80"/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s="139">
        <f t="shared" si="63"/>
        <v>0</v>
      </c>
      <c r="AD257" s="140">
        <f t="shared" si="64"/>
        <v>0</v>
      </c>
      <c r="AE257" s="141">
        <f t="shared" si="81"/>
        <v>0</v>
      </c>
      <c r="AF257" s="142">
        <f t="shared" si="82"/>
        <v>0</v>
      </c>
      <c r="AG257" s="278"/>
      <c r="AI257" s="37">
        <f>IFERROR(IF(M257&gt;0,(N257*CONFIGURACAO!$C$20)+(O257*CONFIGURACAO!$C$21)+(P257*CONFIGURACAO!$C$22)+(Q257*CONFIGURACAO!$C$23)+(R257*CONFIGURACAO!$C$24),""),"")</f>
        <v>0</v>
      </c>
      <c r="AJ257" s="38">
        <f>IF(S257=0,0,IF(CONFIGURACAO!$C$15="SIM",(IF(S257&gt;CONFIGURACAO!$C$16,CONFIGURACAO!$C$16*CONFIGURACAO!$C$25,S257*CONFIGURACAO!$C$25)),'PI AREA  P100'!S257*CONFIGURACAO!$C$25))</f>
        <v>0</v>
      </c>
      <c r="AK257" s="38">
        <f>IF(T257=0,0,IF(CONFIGURACAO!$C$17="SIM",(IF(T257&gt;CONFIGURACAO!$C$18,CONFIGURACAO!$C$18*CONFIGURACAO!$C$26,T257*CONFIGURACAO!$C$26)),'PI AREA  P100'!T257*CONFIGURACAO!$C$26))</f>
        <v>0</v>
      </c>
      <c r="AL257" s="38">
        <f>IFERROR(IF(M257&gt;0,(U257*CONFIGURACAO!$C$29)+(V257*CONFIGURACAO!$C$30),""),"")</f>
        <v>0</v>
      </c>
      <c r="AM257" s="38">
        <f>IF(W257=0,0,IF(CONFIGURACAO!$C$41="SIM",(IF(W257&gt;CONFIGURACAO!$C$41,CONFIGURACAO!$C$41*CONFIGURACAO!$C$31,W257*CONFIGURACAO!$C$31)),'PI AREA  P100'!W257*CONFIGURACAO!$C$31))</f>
        <v>0</v>
      </c>
      <c r="AN257" s="38">
        <f>IF(X257=0,0,IF(CONFIGURACAO!$C$39="SIM",(IF(X257&gt;CONFIGURACAO!$C$40,CONFIGURACAO!$C$40*CONFIGURACAO!$C$32,X257*CONFIGURACAO!$C$32)),'PI AREA  P100'!X257*CONFIGURACAO!$C$32))</f>
        <v>0</v>
      </c>
      <c r="AO257" s="38">
        <f>IFERROR(IF(M257&gt;0,(Y257*CONFIGURACAO!$C$33)+(Z257*CONFIGURACAO!$C$34)+(AA257*CONFIGURACAO!$C$35)+(AB257*CONFIGURACAO!$C$36),""),"")</f>
        <v>0</v>
      </c>
      <c r="AP257" s="38">
        <f>IF(AA257=0,0,IF(CONFIGURACAO!$C$46="SIM",(IF(AA257&gt;CONFIGURACAO!$C$47,CONFIGURACAO!$C$47*CONFIGURACAO!$C$35,AA257*CONFIGURACAO!$C$35)),'PI AREA  P100'!AA257*CONFIGURACAO!$C$35))</f>
        <v>0</v>
      </c>
      <c r="AQ257" s="38">
        <f>IF(AB257=0,0,IF(CONFIGURACAO!$C$44="SIM",(IF(AB257&gt;CONFIGURACAO!$C$45,CONFIGURACAO!$C$45*CONFIGURACAO!$C$36,AB257*CONFIGURACAO!$C$36)),'PI AREA  P100'!AB257*CONFIGURACAO!$C$36))</f>
        <v>0</v>
      </c>
      <c r="AR257" s="38">
        <f t="shared" si="83"/>
        <v>0</v>
      </c>
      <c r="AS257" s="68">
        <f>IF(AR257="","",$AR257-(($AS$2/CONFIGURACAO!$C$6)*$M257))</f>
        <v>-75</v>
      </c>
      <c r="AT257" s="73" t="str">
        <f t="shared" si="65"/>
        <v>NAO</v>
      </c>
      <c r="AU257" s="75">
        <f>IF(AR257="","",$AR257-(($AU$2/CONFIGURACAO!$C$6)*$M257))</f>
        <v>-125</v>
      </c>
      <c r="AV257" s="76" t="str">
        <f t="shared" si="66"/>
        <v>NAO</v>
      </c>
      <c r="AW257" s="74">
        <f>IF(AR257="","",$AR257-(($AW$2/CONFIGURACAO!$C$6)*$M257))</f>
        <v>-175</v>
      </c>
      <c r="AX257" s="72" t="str">
        <f t="shared" si="67"/>
        <v>NAO</v>
      </c>
      <c r="AZ257" s="39">
        <f t="shared" si="68"/>
        <v>0</v>
      </c>
      <c r="BA257" s="146">
        <f t="shared" si="69"/>
        <v>0</v>
      </c>
      <c r="BB257" s="146">
        <f t="shared" si="70"/>
        <v>1158</v>
      </c>
      <c r="BC257" s="32">
        <f t="shared" si="71"/>
        <v>1158</v>
      </c>
      <c r="BD257" s="148"/>
      <c r="BE257" s="40">
        <f t="shared" si="72"/>
        <v>0</v>
      </c>
      <c r="BF257" s="40">
        <f t="shared" si="73"/>
        <v>0</v>
      </c>
      <c r="BG257" s="40">
        <f t="shared" si="74"/>
        <v>0</v>
      </c>
      <c r="BH257" s="40">
        <f t="shared" si="75"/>
        <v>0</v>
      </c>
      <c r="BI257" s="40">
        <f t="shared" si="76"/>
        <v>0</v>
      </c>
      <c r="BJ257" s="40">
        <f t="shared" si="77"/>
        <v>0</v>
      </c>
      <c r="BK257" s="40">
        <f t="shared" si="78"/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 s="42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</row>
    <row r="258" spans="1:124" s="32" customFormat="1" x14ac:dyDescent="0.2">
      <c r="A258" s="124" t="str">
        <f>CONFIGURACAO!$C$4</f>
        <v>AREA 21</v>
      </c>
      <c r="B258" s="125">
        <v>256</v>
      </c>
      <c r="C258" s="249" t="s">
        <v>291</v>
      </c>
      <c r="D258" s="126">
        <f t="shared" si="79"/>
        <v>8</v>
      </c>
      <c r="E258" s="250" t="s">
        <v>593</v>
      </c>
      <c r="F258" s="250">
        <v>0</v>
      </c>
      <c r="G258" s="250">
        <v>0</v>
      </c>
      <c r="H258" s="250">
        <v>0</v>
      </c>
      <c r="I258" s="250">
        <v>1</v>
      </c>
      <c r="J258" s="87"/>
      <c r="K258" s="94"/>
      <c r="L258" s="94"/>
      <c r="M258" s="154">
        <f t="shared" si="80"/>
        <v>1</v>
      </c>
      <c r="N258">
        <v>0</v>
      </c>
      <c r="O258">
        <v>1</v>
      </c>
      <c r="P258">
        <v>0</v>
      </c>
      <c r="Q258">
        <v>3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s="139">
        <f t="shared" si="63"/>
        <v>1</v>
      </c>
      <c r="AD258" s="140">
        <f t="shared" si="64"/>
        <v>1</v>
      </c>
      <c r="AE258" s="141">
        <f t="shared" si="81"/>
        <v>0</v>
      </c>
      <c r="AF258" s="142">
        <f t="shared" si="82"/>
        <v>0</v>
      </c>
      <c r="AG258" s="278"/>
      <c r="AI258" s="37">
        <f>IFERROR(IF(M258&gt;0,(N258*CONFIGURACAO!$C$20)+(O258*CONFIGURACAO!$C$21)+(P258*CONFIGURACAO!$C$22)+(Q258*CONFIGURACAO!$C$23)+(R258*CONFIGURACAO!$C$24),""),"")</f>
        <v>220</v>
      </c>
      <c r="AJ258" s="38">
        <f>IF(S258=0,0,IF(CONFIGURACAO!$C$15="SIM",(IF(S258&gt;CONFIGURACAO!$C$16,CONFIGURACAO!$C$16*CONFIGURACAO!$C$25,S258*CONFIGURACAO!$C$25)),'PI AREA  P100'!S258*CONFIGURACAO!$C$25))</f>
        <v>0</v>
      </c>
      <c r="AK258" s="38">
        <f>IF(T258=0,0,IF(CONFIGURACAO!$C$17="SIM",(IF(T258&gt;CONFIGURACAO!$C$18,CONFIGURACAO!$C$18*CONFIGURACAO!$C$26,T258*CONFIGURACAO!$C$26)),'PI AREA  P100'!T258*CONFIGURACAO!$C$26))</f>
        <v>0</v>
      </c>
      <c r="AL258" s="38">
        <f>IFERROR(IF(M258&gt;0,(U258*CONFIGURACAO!$C$29)+(V258*CONFIGURACAO!$C$30),""),"")</f>
        <v>0</v>
      </c>
      <c r="AM258" s="38">
        <f>IF(W258=0,0,IF(CONFIGURACAO!$C$41="SIM",(IF(W258&gt;CONFIGURACAO!$C$41,CONFIGURACAO!$C$41*CONFIGURACAO!$C$31,W258*CONFIGURACAO!$C$31)),'PI AREA  P100'!W258*CONFIGURACAO!$C$31))</f>
        <v>0</v>
      </c>
      <c r="AN258" s="38">
        <f>IF(X258=0,0,IF(CONFIGURACAO!$C$39="SIM",(IF(X258&gt;CONFIGURACAO!$C$40,CONFIGURACAO!$C$40*CONFIGURACAO!$C$32,X258*CONFIGURACAO!$C$32)),'PI AREA  P100'!X258*CONFIGURACAO!$C$32))</f>
        <v>0</v>
      </c>
      <c r="AO258" s="38">
        <f>IFERROR(IF(M258&gt;0,(Y258*CONFIGURACAO!$C$33)+(Z258*CONFIGURACAO!$C$34)+(AA258*CONFIGURACAO!$C$35)+(AB258*CONFIGURACAO!$C$36),""),"")</f>
        <v>0</v>
      </c>
      <c r="AP258" s="38">
        <f>IF(AA258=0,0,IF(CONFIGURACAO!$C$46="SIM",(IF(AA258&gt;CONFIGURACAO!$C$47,CONFIGURACAO!$C$47*CONFIGURACAO!$C$35,AA258*CONFIGURACAO!$C$35)),'PI AREA  P100'!AA258*CONFIGURACAO!$C$35))</f>
        <v>0</v>
      </c>
      <c r="AQ258" s="38">
        <f>IF(AB258=0,0,IF(CONFIGURACAO!$C$44="SIM",(IF(AB258&gt;CONFIGURACAO!$C$45,CONFIGURACAO!$C$45*CONFIGURACAO!$C$36,AB258*CONFIGURACAO!$C$36)),'PI AREA  P100'!AB258*CONFIGURACAO!$C$36))</f>
        <v>0</v>
      </c>
      <c r="AR258" s="38">
        <f t="shared" si="83"/>
        <v>220</v>
      </c>
      <c r="AS258" s="68">
        <f>IF(AR258="","",$AR258-(($AS$2/CONFIGURACAO!$C$6)*$M258))</f>
        <v>145</v>
      </c>
      <c r="AT258" s="73">
        <f t="shared" si="65"/>
        <v>3</v>
      </c>
      <c r="AU258" s="75">
        <f>IF(AR258="","",$AR258-(($AU$2/CONFIGURACAO!$C$6)*$M258))</f>
        <v>95</v>
      </c>
      <c r="AV258" s="76">
        <f t="shared" si="66"/>
        <v>4</v>
      </c>
      <c r="AW258" s="74">
        <f>IF(AR258="","",$AR258-(($AW$2/CONFIGURACAO!$C$6)*$M258))</f>
        <v>45</v>
      </c>
      <c r="AX258" s="72">
        <f t="shared" si="67"/>
        <v>5</v>
      </c>
      <c r="AZ258" s="39">
        <f t="shared" si="68"/>
        <v>1.8582179689677601E-2</v>
      </c>
      <c r="BA258" s="146">
        <f t="shared" si="69"/>
        <v>5</v>
      </c>
      <c r="BB258" s="146">
        <f t="shared" si="70"/>
        <v>881</v>
      </c>
      <c r="BC258" s="32">
        <f t="shared" si="71"/>
        <v>936</v>
      </c>
      <c r="BD258" s="148"/>
      <c r="BE258" s="40">
        <f t="shared" si="72"/>
        <v>0</v>
      </c>
      <c r="BF258" s="40">
        <f t="shared" si="73"/>
        <v>3.8580246913580245E-2</v>
      </c>
      <c r="BG258" s="40">
        <f t="shared" si="74"/>
        <v>0</v>
      </c>
      <c r="BH258" s="40">
        <f t="shared" si="75"/>
        <v>0.12126111560226355</v>
      </c>
      <c r="BI258" s="40">
        <f t="shared" si="76"/>
        <v>0.10660980810234541</v>
      </c>
      <c r="BJ258" s="40">
        <f t="shared" si="77"/>
        <v>0</v>
      </c>
      <c r="BK258" s="40">
        <f t="shared" si="78"/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 s="42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</row>
    <row r="259" spans="1:124" s="32" customFormat="1" x14ac:dyDescent="0.2">
      <c r="A259" s="124" t="str">
        <f>CONFIGURACAO!$C$4</f>
        <v>AREA 21</v>
      </c>
      <c r="B259" s="125">
        <v>257</v>
      </c>
      <c r="C259" s="249" t="s">
        <v>291</v>
      </c>
      <c r="D259" s="126">
        <f t="shared" si="79"/>
        <v>9</v>
      </c>
      <c r="E259" s="250" t="s">
        <v>594</v>
      </c>
      <c r="F259" s="250">
        <v>0</v>
      </c>
      <c r="G259" s="250">
        <v>0</v>
      </c>
      <c r="H259" s="250">
        <v>0</v>
      </c>
      <c r="I259" s="250">
        <v>1</v>
      </c>
      <c r="J259" s="87"/>
      <c r="K259" s="94"/>
      <c r="L259" s="94"/>
      <c r="M259" s="154">
        <f t="shared" si="80"/>
        <v>1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 s="139">
        <f t="shared" ref="AC259:AC322" si="84">IFERROR((N259+O259),"")</f>
        <v>1</v>
      </c>
      <c r="AD259" s="140">
        <f t="shared" ref="AD259:AD322" si="85">IFERROR(AC259+P259,"")</f>
        <v>1</v>
      </c>
      <c r="AE259" s="141">
        <f t="shared" si="81"/>
        <v>0</v>
      </c>
      <c r="AF259" s="142">
        <f t="shared" si="82"/>
        <v>0</v>
      </c>
      <c r="AG259" s="278"/>
      <c r="AI259" s="37">
        <f>IFERROR(IF(M259&gt;0,(N259*CONFIGURACAO!$C$20)+(O259*CONFIGURACAO!$C$21)+(P259*CONFIGURACAO!$C$22)+(Q259*CONFIGURACAO!$C$23)+(R259*CONFIGURACAO!$C$24),""),"")</f>
        <v>100</v>
      </c>
      <c r="AJ259" s="38">
        <f>IF(S259=0,0,IF(CONFIGURACAO!$C$15="SIM",(IF(S259&gt;CONFIGURACAO!$C$16,CONFIGURACAO!$C$16*CONFIGURACAO!$C$25,S259*CONFIGURACAO!$C$25)),'PI AREA  P100'!S259*CONFIGURACAO!$C$25))</f>
        <v>0</v>
      </c>
      <c r="AK259" s="38">
        <f>IF(T259=0,0,IF(CONFIGURACAO!$C$17="SIM",(IF(T259&gt;CONFIGURACAO!$C$18,CONFIGURACAO!$C$18*CONFIGURACAO!$C$26,T259*CONFIGURACAO!$C$26)),'PI AREA  P100'!T259*CONFIGURACAO!$C$26))</f>
        <v>0</v>
      </c>
      <c r="AL259" s="38">
        <f>IFERROR(IF(M259&gt;0,(U259*CONFIGURACAO!$C$29)+(V259*CONFIGURACAO!$C$30),""),"")</f>
        <v>0</v>
      </c>
      <c r="AM259" s="38">
        <f>IF(W259=0,0,IF(CONFIGURACAO!$C$41="SIM",(IF(W259&gt;CONFIGURACAO!$C$41,CONFIGURACAO!$C$41*CONFIGURACAO!$C$31,W259*CONFIGURACAO!$C$31)),'PI AREA  P100'!W259*CONFIGURACAO!$C$31))</f>
        <v>0</v>
      </c>
      <c r="AN259" s="38">
        <f>IF(X259=0,0,IF(CONFIGURACAO!$C$39="SIM",(IF(X259&gt;CONFIGURACAO!$C$40,CONFIGURACAO!$C$40*CONFIGURACAO!$C$32,X259*CONFIGURACAO!$C$32)),'PI AREA  P100'!X259*CONFIGURACAO!$C$32))</f>
        <v>0</v>
      </c>
      <c r="AO259" s="38">
        <f>IFERROR(IF(M259&gt;0,(Y259*CONFIGURACAO!$C$33)+(Z259*CONFIGURACAO!$C$34)+(AA259*CONFIGURACAO!$C$35)+(AB259*CONFIGURACAO!$C$36),""),"")</f>
        <v>0</v>
      </c>
      <c r="AP259" s="38">
        <f>IF(AA259=0,0,IF(CONFIGURACAO!$C$46="SIM",(IF(AA259&gt;CONFIGURACAO!$C$47,CONFIGURACAO!$C$47*CONFIGURACAO!$C$35,AA259*CONFIGURACAO!$C$35)),'PI AREA  P100'!AA259*CONFIGURACAO!$C$35))</f>
        <v>0</v>
      </c>
      <c r="AQ259" s="38">
        <f>IF(AB259=0,0,IF(CONFIGURACAO!$C$44="SIM",(IF(AB259&gt;CONFIGURACAO!$C$45,CONFIGURACAO!$C$45*CONFIGURACAO!$C$36,AB259*CONFIGURACAO!$C$36)),'PI AREA  P100'!AB259*CONFIGURACAO!$C$36))</f>
        <v>0</v>
      </c>
      <c r="AR259" s="38">
        <f t="shared" si="83"/>
        <v>100</v>
      </c>
      <c r="AS259" s="68">
        <f>IF(AR259="","",$AR259-(($AS$2/CONFIGURACAO!$C$6)*$M259))</f>
        <v>25</v>
      </c>
      <c r="AT259" s="73">
        <f t="shared" ref="AT259:AT322" si="86">IF(M259="","",IF(AS259&gt;=0,3,"NAO"))</f>
        <v>3</v>
      </c>
      <c r="AU259" s="75">
        <f>IF(AR259="","",$AR259-(($AU$2/CONFIGURACAO!$C$6)*$M259))</f>
        <v>-25</v>
      </c>
      <c r="AV259" s="76" t="str">
        <f t="shared" ref="AV259:AV322" si="87">IF(M259=""," ",IF(AU259&gt;=0,4,"NAO"))</f>
        <v>NAO</v>
      </c>
      <c r="AW259" s="74">
        <f>IF(AR259="","",$AR259-(($AW$2/CONFIGURACAO!$C$6)*$M259))</f>
        <v>-75</v>
      </c>
      <c r="AX259" s="72" t="str">
        <f t="shared" ref="AX259:AX322" si="88">IF(M259="","",IF(AW259&gt;=0,5,"NAO"))</f>
        <v>NAO</v>
      </c>
      <c r="AZ259" s="39">
        <f t="shared" ref="AZ259:AZ322" si="89">IF(AR259="","",(AR259/(SUM($AR$3:$AR$1204))*100))</f>
        <v>8.4464453134898178E-3</v>
      </c>
      <c r="BA259" s="146">
        <f t="shared" ref="BA259:BA322" si="90">IF(M259="","",SUM(N259:T259,U259:X259,Y259:AB259))</f>
        <v>1</v>
      </c>
      <c r="BB259" s="146">
        <f t="shared" ref="BB259:BB322" si="91">IF(M259="","",RANK(BA259,$BA$3:$BA$1204))</f>
        <v>1099</v>
      </c>
      <c r="BC259" s="32">
        <f t="shared" ref="BC259:BC322" si="92">IF(M259="","",RANK(AR259,$AR$3:$AR$1204))</f>
        <v>1066</v>
      </c>
      <c r="BD259" s="148"/>
      <c r="BE259" s="40">
        <f t="shared" ref="BE259:BE322" si="93">IF($M259="","",IF(N259="","",(N259/N$1212*100)))</f>
        <v>3.7257824143070044E-2</v>
      </c>
      <c r="BF259" s="40">
        <f t="shared" ref="BF259:BF322" si="94">IF($M259="","",IF(O259="","",(O259/O$1212*100)))</f>
        <v>0</v>
      </c>
      <c r="BG259" s="40">
        <f t="shared" ref="BG259:BG322" si="95">IF($M259="","",IF(P259="","",(P259/P$1212*100)))</f>
        <v>0</v>
      </c>
      <c r="BH259" s="40">
        <f t="shared" ref="BH259:BH322" si="96">IF($M259="","",IF(Q259="","",(Q259/Q$1212*100)))</f>
        <v>0</v>
      </c>
      <c r="BI259" s="40">
        <f t="shared" ref="BI259:BI322" si="97">IF($M259="","",IF(R259="","",(R259/R$1212*100)))</f>
        <v>0</v>
      </c>
      <c r="BJ259" s="40">
        <f t="shared" ref="BJ259:BJ322" si="98">IF($M259="","",IF(S259="","",(S259/S$1212*100)))</f>
        <v>0</v>
      </c>
      <c r="BK259" s="40">
        <f t="shared" ref="BK259:BK322" si="99">IF($M259="","",IF(T259="","",(T259/T$1212*100)))</f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 s="42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</row>
    <row r="260" spans="1:124" s="32" customFormat="1" x14ac:dyDescent="0.2">
      <c r="A260" s="124" t="str">
        <f>CONFIGURACAO!$C$4</f>
        <v>AREA 21</v>
      </c>
      <c r="B260" s="125">
        <v>258</v>
      </c>
      <c r="C260" s="249" t="s">
        <v>291</v>
      </c>
      <c r="D260" s="126">
        <f t="shared" ref="D260:D323" si="100">IF(C259=C260,D259+1,1)</f>
        <v>10</v>
      </c>
      <c r="E260" s="250" t="s">
        <v>595</v>
      </c>
      <c r="F260" s="250">
        <v>0</v>
      </c>
      <c r="G260" s="250">
        <v>0</v>
      </c>
      <c r="H260" s="250">
        <v>0</v>
      </c>
      <c r="I260" s="250">
        <v>1</v>
      </c>
      <c r="J260" s="87"/>
      <c r="K260" s="94"/>
      <c r="L260" s="94"/>
      <c r="M260" s="154">
        <f t="shared" ref="M260:M323" si="101">IF(SUM(F260:I260)&gt;0,SUM(F260:I260),"")</f>
        <v>1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s="139">
        <f t="shared" si="84"/>
        <v>0</v>
      </c>
      <c r="AD260" s="140">
        <f t="shared" si="85"/>
        <v>0</v>
      </c>
      <c r="AE260" s="141">
        <f t="shared" ref="AE260:AE323" si="102">IFERROR((U260+V260),"")</f>
        <v>0</v>
      </c>
      <c r="AF260" s="142">
        <f t="shared" ref="AF260:AF323" si="103">IFERROR((Y260+Z260),"")</f>
        <v>0</v>
      </c>
      <c r="AG260" s="278"/>
      <c r="AI260" s="37">
        <f>IFERROR(IF(M260&gt;0,(N260*CONFIGURACAO!$C$20)+(O260*CONFIGURACAO!$C$21)+(P260*CONFIGURACAO!$C$22)+(Q260*CONFIGURACAO!$C$23)+(R260*CONFIGURACAO!$C$24),""),"")</f>
        <v>40</v>
      </c>
      <c r="AJ260" s="38">
        <f>IF(S260=0,0,IF(CONFIGURACAO!$C$15="SIM",(IF(S260&gt;CONFIGURACAO!$C$16,CONFIGURACAO!$C$16*CONFIGURACAO!$C$25,S260*CONFIGURACAO!$C$25)),'PI AREA  P100'!S260*CONFIGURACAO!$C$25))</f>
        <v>0</v>
      </c>
      <c r="AK260" s="38">
        <f>IF(T260=0,0,IF(CONFIGURACAO!$C$17="SIM",(IF(T260&gt;CONFIGURACAO!$C$18,CONFIGURACAO!$C$18*CONFIGURACAO!$C$26,T260*CONFIGURACAO!$C$26)),'PI AREA  P100'!T260*CONFIGURACAO!$C$26))</f>
        <v>0</v>
      </c>
      <c r="AL260" s="38">
        <f>IFERROR(IF(M260&gt;0,(U260*CONFIGURACAO!$C$29)+(V260*CONFIGURACAO!$C$30),""),"")</f>
        <v>0</v>
      </c>
      <c r="AM260" s="38">
        <f>IF(W260=0,0,IF(CONFIGURACAO!$C$41="SIM",(IF(W260&gt;CONFIGURACAO!$C$41,CONFIGURACAO!$C$41*CONFIGURACAO!$C$31,W260*CONFIGURACAO!$C$31)),'PI AREA  P100'!W260*CONFIGURACAO!$C$31))</f>
        <v>0</v>
      </c>
      <c r="AN260" s="38">
        <f>IF(X260=0,0,IF(CONFIGURACAO!$C$39="SIM",(IF(X260&gt;CONFIGURACAO!$C$40,CONFIGURACAO!$C$40*CONFIGURACAO!$C$32,X260*CONFIGURACAO!$C$32)),'PI AREA  P100'!X260*CONFIGURACAO!$C$32))</f>
        <v>0</v>
      </c>
      <c r="AO260" s="38">
        <f>IFERROR(IF(M260&gt;0,(Y260*CONFIGURACAO!$C$33)+(Z260*CONFIGURACAO!$C$34)+(AA260*CONFIGURACAO!$C$35)+(AB260*CONFIGURACAO!$C$36),""),"")</f>
        <v>0</v>
      </c>
      <c r="AP260" s="38">
        <f>IF(AA260=0,0,IF(CONFIGURACAO!$C$46="SIM",(IF(AA260&gt;CONFIGURACAO!$C$47,CONFIGURACAO!$C$47*CONFIGURACAO!$C$35,AA260*CONFIGURACAO!$C$35)),'PI AREA  P100'!AA260*CONFIGURACAO!$C$35))</f>
        <v>0</v>
      </c>
      <c r="AQ260" s="38">
        <f>IF(AB260=0,0,IF(CONFIGURACAO!$C$44="SIM",(IF(AB260&gt;CONFIGURACAO!$C$45,CONFIGURACAO!$C$45*CONFIGURACAO!$C$36,AB260*CONFIGURACAO!$C$36)),'PI AREA  P100'!AB260*CONFIGURACAO!$C$36))</f>
        <v>0</v>
      </c>
      <c r="AR260" s="38">
        <f t="shared" ref="AR260:AR323" si="104">IF(OR(M260=1,M260=2,M260=3,M260=4),SUM(AI260:AQ260),"")</f>
        <v>40</v>
      </c>
      <c r="AS260" s="68">
        <f>IF(AR260="","",$AR260-(($AS$2/CONFIGURACAO!$C$6)*$M260))</f>
        <v>-35</v>
      </c>
      <c r="AT260" s="73" t="str">
        <f t="shared" si="86"/>
        <v>NAO</v>
      </c>
      <c r="AU260" s="75">
        <f>IF(AR260="","",$AR260-(($AU$2/CONFIGURACAO!$C$6)*$M260))</f>
        <v>-85</v>
      </c>
      <c r="AV260" s="76" t="str">
        <f t="shared" si="87"/>
        <v>NAO</v>
      </c>
      <c r="AW260" s="74">
        <f>IF(AR260="","",$AR260-(($AW$2/CONFIGURACAO!$C$6)*$M260))</f>
        <v>-135</v>
      </c>
      <c r="AX260" s="72" t="str">
        <f t="shared" si="88"/>
        <v>NAO</v>
      </c>
      <c r="AZ260" s="39">
        <f t="shared" si="89"/>
        <v>3.3785781253959273E-3</v>
      </c>
      <c r="BA260" s="146">
        <f t="shared" si="90"/>
        <v>1</v>
      </c>
      <c r="BB260" s="146">
        <f t="shared" si="91"/>
        <v>1099</v>
      </c>
      <c r="BC260" s="32">
        <f t="shared" si="92"/>
        <v>1125</v>
      </c>
      <c r="BD260" s="148"/>
      <c r="BE260" s="40">
        <f t="shared" si="93"/>
        <v>0</v>
      </c>
      <c r="BF260" s="40">
        <f t="shared" si="94"/>
        <v>0</v>
      </c>
      <c r="BG260" s="40">
        <f t="shared" si="95"/>
        <v>0</v>
      </c>
      <c r="BH260" s="40">
        <f t="shared" si="96"/>
        <v>4.042037186742118E-2</v>
      </c>
      <c r="BI260" s="40">
        <f t="shared" si="97"/>
        <v>0</v>
      </c>
      <c r="BJ260" s="40">
        <f t="shared" si="98"/>
        <v>0</v>
      </c>
      <c r="BK260" s="40">
        <f t="shared" si="99"/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 s="42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</row>
    <row r="261" spans="1:124" s="32" customFormat="1" x14ac:dyDescent="0.2">
      <c r="A261" s="124" t="str">
        <f>CONFIGURACAO!$C$4</f>
        <v>AREA 21</v>
      </c>
      <c r="B261" s="125">
        <v>259</v>
      </c>
      <c r="C261" s="249" t="s">
        <v>291</v>
      </c>
      <c r="D261" s="126">
        <f t="shared" si="100"/>
        <v>11</v>
      </c>
      <c r="E261" s="250" t="s">
        <v>596</v>
      </c>
      <c r="F261" s="250">
        <v>0</v>
      </c>
      <c r="G261" s="250">
        <v>0</v>
      </c>
      <c r="H261" s="250">
        <v>0</v>
      </c>
      <c r="I261" s="250">
        <v>1</v>
      </c>
      <c r="J261" s="87"/>
      <c r="K261" s="94"/>
      <c r="L261" s="94"/>
      <c r="M261" s="154">
        <f t="shared" si="101"/>
        <v>1</v>
      </c>
      <c r="N261">
        <v>0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s="139">
        <f t="shared" si="84"/>
        <v>1</v>
      </c>
      <c r="AD261" s="140">
        <f t="shared" si="85"/>
        <v>2</v>
      </c>
      <c r="AE261" s="141">
        <f t="shared" si="102"/>
        <v>0</v>
      </c>
      <c r="AF261" s="142">
        <f t="shared" si="103"/>
        <v>0</v>
      </c>
      <c r="AG261" s="278"/>
      <c r="AI261" s="37">
        <f>IFERROR(IF(M261&gt;0,(N261*CONFIGURACAO!$C$20)+(O261*CONFIGURACAO!$C$21)+(P261*CONFIGURACAO!$C$22)+(Q261*CONFIGURACAO!$C$23)+(R261*CONFIGURACAO!$C$24),""),"")</f>
        <v>180</v>
      </c>
      <c r="AJ261" s="38">
        <f>IF(S261=0,0,IF(CONFIGURACAO!$C$15="SIM",(IF(S261&gt;CONFIGURACAO!$C$16,CONFIGURACAO!$C$16*CONFIGURACAO!$C$25,S261*CONFIGURACAO!$C$25)),'PI AREA  P100'!S261*CONFIGURACAO!$C$25))</f>
        <v>0</v>
      </c>
      <c r="AK261" s="38">
        <f>IF(T261=0,0,IF(CONFIGURACAO!$C$17="SIM",(IF(T261&gt;CONFIGURACAO!$C$18,CONFIGURACAO!$C$18*CONFIGURACAO!$C$26,T261*CONFIGURACAO!$C$26)),'PI AREA  P100'!T261*CONFIGURACAO!$C$26))</f>
        <v>0</v>
      </c>
      <c r="AL261" s="38">
        <f>IFERROR(IF(M261&gt;0,(U261*CONFIGURACAO!$C$29)+(V261*CONFIGURACAO!$C$30),""),"")</f>
        <v>0</v>
      </c>
      <c r="AM261" s="38">
        <f>IF(W261=0,0,IF(CONFIGURACAO!$C$41="SIM",(IF(W261&gt;CONFIGURACAO!$C$41,CONFIGURACAO!$C$41*CONFIGURACAO!$C$31,W261*CONFIGURACAO!$C$31)),'PI AREA  P100'!W261*CONFIGURACAO!$C$31))</f>
        <v>0</v>
      </c>
      <c r="AN261" s="38">
        <f>IF(X261=0,0,IF(CONFIGURACAO!$C$39="SIM",(IF(X261&gt;CONFIGURACAO!$C$40,CONFIGURACAO!$C$40*CONFIGURACAO!$C$32,X261*CONFIGURACAO!$C$32)),'PI AREA  P100'!X261*CONFIGURACAO!$C$32))</f>
        <v>0</v>
      </c>
      <c r="AO261" s="38">
        <f>IFERROR(IF(M261&gt;0,(Y261*CONFIGURACAO!$C$33)+(Z261*CONFIGURACAO!$C$34)+(AA261*CONFIGURACAO!$C$35)+(AB261*CONFIGURACAO!$C$36),""),"")</f>
        <v>0</v>
      </c>
      <c r="AP261" s="38">
        <f>IF(AA261=0,0,IF(CONFIGURACAO!$C$46="SIM",(IF(AA261&gt;CONFIGURACAO!$C$47,CONFIGURACAO!$C$47*CONFIGURACAO!$C$35,AA261*CONFIGURACAO!$C$35)),'PI AREA  P100'!AA261*CONFIGURACAO!$C$35))</f>
        <v>0</v>
      </c>
      <c r="AQ261" s="38">
        <f>IF(AB261=0,0,IF(CONFIGURACAO!$C$44="SIM",(IF(AB261&gt;CONFIGURACAO!$C$45,CONFIGURACAO!$C$45*CONFIGURACAO!$C$36,AB261*CONFIGURACAO!$C$36)),'PI AREA  P100'!AB261*CONFIGURACAO!$C$36))</f>
        <v>0</v>
      </c>
      <c r="AR261" s="38">
        <f t="shared" si="104"/>
        <v>180</v>
      </c>
      <c r="AS261" s="68">
        <f>IF(AR261="","",$AR261-(($AS$2/CONFIGURACAO!$C$6)*$M261))</f>
        <v>105</v>
      </c>
      <c r="AT261" s="73">
        <f t="shared" si="86"/>
        <v>3</v>
      </c>
      <c r="AU261" s="75">
        <f>IF(AR261="","",$AR261-(($AU$2/CONFIGURACAO!$C$6)*$M261))</f>
        <v>55</v>
      </c>
      <c r="AV261" s="76">
        <f t="shared" si="87"/>
        <v>4</v>
      </c>
      <c r="AW261" s="74">
        <f>IF(AR261="","",$AR261-(($AW$2/CONFIGURACAO!$C$6)*$M261))</f>
        <v>5</v>
      </c>
      <c r="AX261" s="72">
        <f t="shared" si="88"/>
        <v>5</v>
      </c>
      <c r="AZ261" s="39">
        <f t="shared" si="89"/>
        <v>1.5203601564281672E-2</v>
      </c>
      <c r="BA261" s="146">
        <f t="shared" si="90"/>
        <v>3</v>
      </c>
      <c r="BB261" s="146">
        <f t="shared" si="91"/>
        <v>968</v>
      </c>
      <c r="BC261" s="32">
        <f t="shared" si="92"/>
        <v>972</v>
      </c>
      <c r="BD261" s="148"/>
      <c r="BE261" s="40">
        <f t="shared" si="93"/>
        <v>0</v>
      </c>
      <c r="BF261" s="40">
        <f t="shared" si="94"/>
        <v>3.8580246913580245E-2</v>
      </c>
      <c r="BG261" s="40">
        <f t="shared" si="95"/>
        <v>2.5693730729701953E-2</v>
      </c>
      <c r="BH261" s="40">
        <f t="shared" si="96"/>
        <v>4.042037186742118E-2</v>
      </c>
      <c r="BI261" s="40">
        <f t="shared" si="97"/>
        <v>0</v>
      </c>
      <c r="BJ261" s="40">
        <f t="shared" si="98"/>
        <v>0</v>
      </c>
      <c r="BK261" s="40">
        <f t="shared" si="99"/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 s="42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</row>
    <row r="262" spans="1:124" s="32" customFormat="1" x14ac:dyDescent="0.2">
      <c r="A262" s="124" t="str">
        <f>CONFIGURACAO!$C$4</f>
        <v>AREA 21</v>
      </c>
      <c r="B262" s="125">
        <v>260</v>
      </c>
      <c r="C262" s="249" t="s">
        <v>291</v>
      </c>
      <c r="D262" s="126">
        <f t="shared" si="100"/>
        <v>12</v>
      </c>
      <c r="E262" s="250" t="s">
        <v>597</v>
      </c>
      <c r="F262" s="250">
        <v>0</v>
      </c>
      <c r="G262" s="250">
        <v>0</v>
      </c>
      <c r="H262" s="250">
        <v>0</v>
      </c>
      <c r="I262" s="250">
        <v>1</v>
      </c>
      <c r="J262" s="87"/>
      <c r="K262" s="94"/>
      <c r="L262" s="94"/>
      <c r="M262" s="154">
        <f t="shared" si="101"/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s="139">
        <f t="shared" si="84"/>
        <v>0</v>
      </c>
      <c r="AD262" s="140">
        <f t="shared" si="85"/>
        <v>0</v>
      </c>
      <c r="AE262" s="141">
        <f t="shared" si="102"/>
        <v>0</v>
      </c>
      <c r="AF262" s="142">
        <f t="shared" si="103"/>
        <v>0</v>
      </c>
      <c r="AG262" s="278"/>
      <c r="AI262" s="37">
        <f>IFERROR(IF(M262&gt;0,(N262*CONFIGURACAO!$C$20)+(O262*CONFIGURACAO!$C$21)+(P262*CONFIGURACAO!$C$22)+(Q262*CONFIGURACAO!$C$23)+(R262*CONFIGURACAO!$C$24),""),"")</f>
        <v>0</v>
      </c>
      <c r="AJ262" s="38">
        <f>IF(S262=0,0,IF(CONFIGURACAO!$C$15="SIM",(IF(S262&gt;CONFIGURACAO!$C$16,CONFIGURACAO!$C$16*CONFIGURACAO!$C$25,S262*CONFIGURACAO!$C$25)),'PI AREA  P100'!S262*CONFIGURACAO!$C$25))</f>
        <v>0</v>
      </c>
      <c r="AK262" s="38">
        <f>IF(T262=0,0,IF(CONFIGURACAO!$C$17="SIM",(IF(T262&gt;CONFIGURACAO!$C$18,CONFIGURACAO!$C$18*CONFIGURACAO!$C$26,T262*CONFIGURACAO!$C$26)),'PI AREA  P100'!T262*CONFIGURACAO!$C$26))</f>
        <v>0</v>
      </c>
      <c r="AL262" s="38">
        <f>IFERROR(IF(M262&gt;0,(U262*CONFIGURACAO!$C$29)+(V262*CONFIGURACAO!$C$30),""),"")</f>
        <v>0</v>
      </c>
      <c r="AM262" s="38">
        <f>IF(W262=0,0,IF(CONFIGURACAO!$C$41="SIM",(IF(W262&gt;CONFIGURACAO!$C$41,CONFIGURACAO!$C$41*CONFIGURACAO!$C$31,W262*CONFIGURACAO!$C$31)),'PI AREA  P100'!W262*CONFIGURACAO!$C$31))</f>
        <v>0</v>
      </c>
      <c r="AN262" s="38">
        <f>IF(X262=0,0,IF(CONFIGURACAO!$C$39="SIM",(IF(X262&gt;CONFIGURACAO!$C$40,CONFIGURACAO!$C$40*CONFIGURACAO!$C$32,X262*CONFIGURACAO!$C$32)),'PI AREA  P100'!X262*CONFIGURACAO!$C$32))</f>
        <v>0</v>
      </c>
      <c r="AO262" s="38">
        <f>IFERROR(IF(M262&gt;0,(Y262*CONFIGURACAO!$C$33)+(Z262*CONFIGURACAO!$C$34)+(AA262*CONFIGURACAO!$C$35)+(AB262*CONFIGURACAO!$C$36),""),"")</f>
        <v>0</v>
      </c>
      <c r="AP262" s="38">
        <f>IF(AA262=0,0,IF(CONFIGURACAO!$C$46="SIM",(IF(AA262&gt;CONFIGURACAO!$C$47,CONFIGURACAO!$C$47*CONFIGURACAO!$C$35,AA262*CONFIGURACAO!$C$35)),'PI AREA  P100'!AA262*CONFIGURACAO!$C$35))</f>
        <v>0</v>
      </c>
      <c r="AQ262" s="38">
        <f>IF(AB262=0,0,IF(CONFIGURACAO!$C$44="SIM",(IF(AB262&gt;CONFIGURACAO!$C$45,CONFIGURACAO!$C$45*CONFIGURACAO!$C$36,AB262*CONFIGURACAO!$C$36)),'PI AREA  P100'!AB262*CONFIGURACAO!$C$36))</f>
        <v>0</v>
      </c>
      <c r="AR262" s="38">
        <f t="shared" si="104"/>
        <v>0</v>
      </c>
      <c r="AS262" s="68">
        <f>IF(AR262="","",$AR262-(($AS$2/CONFIGURACAO!$C$6)*$M262))</f>
        <v>-75</v>
      </c>
      <c r="AT262" s="73" t="str">
        <f t="shared" si="86"/>
        <v>NAO</v>
      </c>
      <c r="AU262" s="75">
        <f>IF(AR262="","",$AR262-(($AU$2/CONFIGURACAO!$C$6)*$M262))</f>
        <v>-125</v>
      </c>
      <c r="AV262" s="76" t="str">
        <f t="shared" si="87"/>
        <v>NAO</v>
      </c>
      <c r="AW262" s="74">
        <f>IF(AR262="","",$AR262-(($AW$2/CONFIGURACAO!$C$6)*$M262))</f>
        <v>-175</v>
      </c>
      <c r="AX262" s="72" t="str">
        <f t="shared" si="88"/>
        <v>NAO</v>
      </c>
      <c r="AZ262" s="39">
        <f t="shared" si="89"/>
        <v>0</v>
      </c>
      <c r="BA262" s="146">
        <f t="shared" si="90"/>
        <v>0</v>
      </c>
      <c r="BB262" s="146">
        <f t="shared" si="91"/>
        <v>1158</v>
      </c>
      <c r="BC262" s="32">
        <f t="shared" si="92"/>
        <v>1158</v>
      </c>
      <c r="BD262" s="148"/>
      <c r="BE262" s="40">
        <f t="shared" si="93"/>
        <v>0</v>
      </c>
      <c r="BF262" s="40">
        <f t="shared" si="94"/>
        <v>0</v>
      </c>
      <c r="BG262" s="40">
        <f t="shared" si="95"/>
        <v>0</v>
      </c>
      <c r="BH262" s="40">
        <f t="shared" si="96"/>
        <v>0</v>
      </c>
      <c r="BI262" s="40">
        <f t="shared" si="97"/>
        <v>0</v>
      </c>
      <c r="BJ262" s="40">
        <f t="shared" si="98"/>
        <v>0</v>
      </c>
      <c r="BK262" s="40">
        <f t="shared" si="99"/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 s="4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</row>
    <row r="263" spans="1:124" s="32" customFormat="1" x14ac:dyDescent="0.2">
      <c r="A263" s="124" t="str">
        <f>CONFIGURACAO!$C$4</f>
        <v>AREA 21</v>
      </c>
      <c r="B263" s="125">
        <v>261</v>
      </c>
      <c r="C263" s="249" t="s">
        <v>292</v>
      </c>
      <c r="D263" s="126">
        <f t="shared" si="100"/>
        <v>1</v>
      </c>
      <c r="E263" s="250" t="s">
        <v>598</v>
      </c>
      <c r="F263" s="250">
        <v>0</v>
      </c>
      <c r="G263" s="250">
        <v>0</v>
      </c>
      <c r="H263" s="250">
        <v>0</v>
      </c>
      <c r="I263" s="250">
        <v>1</v>
      </c>
      <c r="J263" s="235"/>
      <c r="K263" s="94"/>
      <c r="L263" s="94"/>
      <c r="M263" s="154">
        <f t="shared" si="101"/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s="139">
        <f t="shared" si="84"/>
        <v>0</v>
      </c>
      <c r="AD263" s="140">
        <f t="shared" si="85"/>
        <v>0</v>
      </c>
      <c r="AE263" s="141">
        <f t="shared" si="102"/>
        <v>0</v>
      </c>
      <c r="AF263" s="142">
        <f t="shared" si="103"/>
        <v>0</v>
      </c>
      <c r="AG263" s="278"/>
      <c r="AI263" s="37">
        <f>IFERROR(IF(M263&gt;0,(N263*CONFIGURACAO!$C$20)+(O263*CONFIGURACAO!$C$21)+(P263*CONFIGURACAO!$C$22)+(Q263*CONFIGURACAO!$C$23)+(R263*CONFIGURACAO!$C$24),""),"")</f>
        <v>0</v>
      </c>
      <c r="AJ263" s="38">
        <f>IF(S263=0,0,IF(CONFIGURACAO!$C$15="SIM",(IF(S263&gt;CONFIGURACAO!$C$16,CONFIGURACAO!$C$16*CONFIGURACAO!$C$25,S263*CONFIGURACAO!$C$25)),'PI AREA  P100'!S263*CONFIGURACAO!$C$25))</f>
        <v>0</v>
      </c>
      <c r="AK263" s="38">
        <f>IF(T263=0,0,IF(CONFIGURACAO!$C$17="SIM",(IF(T263&gt;CONFIGURACAO!$C$18,CONFIGURACAO!$C$18*CONFIGURACAO!$C$26,T263*CONFIGURACAO!$C$26)),'PI AREA  P100'!T263*CONFIGURACAO!$C$26))</f>
        <v>0</v>
      </c>
      <c r="AL263" s="38">
        <f>IFERROR(IF(M263&gt;0,(U263*CONFIGURACAO!$C$29)+(V263*CONFIGURACAO!$C$30),""),"")</f>
        <v>0</v>
      </c>
      <c r="AM263" s="38">
        <f>IF(W263=0,0,IF(CONFIGURACAO!$C$41="SIM",(IF(W263&gt;CONFIGURACAO!$C$41,CONFIGURACAO!$C$41*CONFIGURACAO!$C$31,W263*CONFIGURACAO!$C$31)),'PI AREA  P100'!W263*CONFIGURACAO!$C$31))</f>
        <v>0</v>
      </c>
      <c r="AN263" s="38">
        <f>IF(X263=0,0,IF(CONFIGURACAO!$C$39="SIM",(IF(X263&gt;CONFIGURACAO!$C$40,CONFIGURACAO!$C$40*CONFIGURACAO!$C$32,X263*CONFIGURACAO!$C$32)),'PI AREA  P100'!X263*CONFIGURACAO!$C$32))</f>
        <v>0</v>
      </c>
      <c r="AO263" s="38">
        <f>IFERROR(IF(M263&gt;0,(Y263*CONFIGURACAO!$C$33)+(Z263*CONFIGURACAO!$C$34)+(AA263*CONFIGURACAO!$C$35)+(AB263*CONFIGURACAO!$C$36),""),"")</f>
        <v>0</v>
      </c>
      <c r="AP263" s="38">
        <f>IF(AA263=0,0,IF(CONFIGURACAO!$C$46="SIM",(IF(AA263&gt;CONFIGURACAO!$C$47,CONFIGURACAO!$C$47*CONFIGURACAO!$C$35,AA263*CONFIGURACAO!$C$35)),'PI AREA  P100'!AA263*CONFIGURACAO!$C$35))</f>
        <v>0</v>
      </c>
      <c r="AQ263" s="38">
        <f>IF(AB263=0,0,IF(CONFIGURACAO!$C$44="SIM",(IF(AB263&gt;CONFIGURACAO!$C$45,CONFIGURACAO!$C$45*CONFIGURACAO!$C$36,AB263*CONFIGURACAO!$C$36)),'PI AREA  P100'!AB263*CONFIGURACAO!$C$36))</f>
        <v>0</v>
      </c>
      <c r="AR263" s="38">
        <f t="shared" si="104"/>
        <v>0</v>
      </c>
      <c r="AS263" s="68">
        <f>IF(AR263="","",$AR263-(($AS$2/CONFIGURACAO!$C$6)*$M263))</f>
        <v>-75</v>
      </c>
      <c r="AT263" s="73" t="str">
        <f t="shared" si="86"/>
        <v>NAO</v>
      </c>
      <c r="AU263" s="75">
        <f>IF(AR263="","",$AR263-(($AU$2/CONFIGURACAO!$C$6)*$M263))</f>
        <v>-125</v>
      </c>
      <c r="AV263" s="76" t="str">
        <f t="shared" si="87"/>
        <v>NAO</v>
      </c>
      <c r="AW263" s="74">
        <f>IF(AR263="","",$AR263-(($AW$2/CONFIGURACAO!$C$6)*$M263))</f>
        <v>-175</v>
      </c>
      <c r="AX263" s="72" t="str">
        <f t="shared" si="88"/>
        <v>NAO</v>
      </c>
      <c r="AZ263" s="39">
        <f t="shared" si="89"/>
        <v>0</v>
      </c>
      <c r="BA263" s="146">
        <f t="shared" si="90"/>
        <v>0</v>
      </c>
      <c r="BB263" s="146">
        <f t="shared" si="91"/>
        <v>1158</v>
      </c>
      <c r="BC263" s="32">
        <f t="shared" si="92"/>
        <v>1158</v>
      </c>
      <c r="BD263" s="148"/>
      <c r="BE263" s="40">
        <f t="shared" si="93"/>
        <v>0</v>
      </c>
      <c r="BF263" s="40">
        <f t="shared" si="94"/>
        <v>0</v>
      </c>
      <c r="BG263" s="40">
        <f t="shared" si="95"/>
        <v>0</v>
      </c>
      <c r="BH263" s="40">
        <f t="shared" si="96"/>
        <v>0</v>
      </c>
      <c r="BI263" s="40">
        <f t="shared" si="97"/>
        <v>0</v>
      </c>
      <c r="BJ263" s="40">
        <f t="shared" si="98"/>
        <v>0</v>
      </c>
      <c r="BK263" s="40">
        <f t="shared" si="99"/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 s="42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</row>
    <row r="264" spans="1:124" s="32" customFormat="1" x14ac:dyDescent="0.2">
      <c r="A264" s="124" t="str">
        <f>CONFIGURACAO!$C$4</f>
        <v>AREA 21</v>
      </c>
      <c r="B264" s="125">
        <v>262</v>
      </c>
      <c r="C264" s="249" t="s">
        <v>292</v>
      </c>
      <c r="D264" s="126">
        <f t="shared" si="100"/>
        <v>2</v>
      </c>
      <c r="E264" s="250" t="s">
        <v>599</v>
      </c>
      <c r="F264" s="250">
        <v>0</v>
      </c>
      <c r="G264" s="250">
        <v>0</v>
      </c>
      <c r="H264" s="250">
        <v>0</v>
      </c>
      <c r="I264" s="250">
        <v>1</v>
      </c>
      <c r="J264" s="235"/>
      <c r="K264" s="94"/>
      <c r="L264" s="94"/>
      <c r="M264" s="154">
        <f t="shared" si="101"/>
        <v>1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s="139">
        <f t="shared" si="84"/>
        <v>0</v>
      </c>
      <c r="AD264" s="140">
        <f t="shared" si="85"/>
        <v>1</v>
      </c>
      <c r="AE264" s="141">
        <f t="shared" si="102"/>
        <v>0</v>
      </c>
      <c r="AF264" s="142">
        <f t="shared" si="103"/>
        <v>0</v>
      </c>
      <c r="AG264" s="278"/>
      <c r="AI264" s="37">
        <f>IFERROR(IF(M264&gt;0,(N264*CONFIGURACAO!$C$20)+(O264*CONFIGURACAO!$C$21)+(P264*CONFIGURACAO!$C$22)+(Q264*CONFIGURACAO!$C$23)+(R264*CONFIGURACAO!$C$24),""),"")</f>
        <v>60</v>
      </c>
      <c r="AJ264" s="38">
        <f>IF(S264=0,0,IF(CONFIGURACAO!$C$15="SIM",(IF(S264&gt;CONFIGURACAO!$C$16,CONFIGURACAO!$C$16*CONFIGURACAO!$C$25,S264*CONFIGURACAO!$C$25)),'PI AREA  P100'!S264*CONFIGURACAO!$C$25))</f>
        <v>0</v>
      </c>
      <c r="AK264" s="38">
        <f>IF(T264=0,0,IF(CONFIGURACAO!$C$17="SIM",(IF(T264&gt;CONFIGURACAO!$C$18,CONFIGURACAO!$C$18*CONFIGURACAO!$C$26,T264*CONFIGURACAO!$C$26)),'PI AREA  P100'!T264*CONFIGURACAO!$C$26))</f>
        <v>0</v>
      </c>
      <c r="AL264" s="38">
        <f>IFERROR(IF(M264&gt;0,(U264*CONFIGURACAO!$C$29)+(V264*CONFIGURACAO!$C$30),""),"")</f>
        <v>0</v>
      </c>
      <c r="AM264" s="38">
        <f>IF(W264=0,0,IF(CONFIGURACAO!$C$41="SIM",(IF(W264&gt;CONFIGURACAO!$C$41,CONFIGURACAO!$C$41*CONFIGURACAO!$C$31,W264*CONFIGURACAO!$C$31)),'PI AREA  P100'!W264*CONFIGURACAO!$C$31))</f>
        <v>0</v>
      </c>
      <c r="AN264" s="38">
        <f>IF(X264=0,0,IF(CONFIGURACAO!$C$39="SIM",(IF(X264&gt;CONFIGURACAO!$C$40,CONFIGURACAO!$C$40*CONFIGURACAO!$C$32,X264*CONFIGURACAO!$C$32)),'PI AREA  P100'!X264*CONFIGURACAO!$C$32))</f>
        <v>0</v>
      </c>
      <c r="AO264" s="38">
        <f>IFERROR(IF(M264&gt;0,(Y264*CONFIGURACAO!$C$33)+(Z264*CONFIGURACAO!$C$34)+(AA264*CONFIGURACAO!$C$35)+(AB264*CONFIGURACAO!$C$36),""),"")</f>
        <v>0</v>
      </c>
      <c r="AP264" s="38">
        <f>IF(AA264=0,0,IF(CONFIGURACAO!$C$46="SIM",(IF(AA264&gt;CONFIGURACAO!$C$47,CONFIGURACAO!$C$47*CONFIGURACAO!$C$35,AA264*CONFIGURACAO!$C$35)),'PI AREA  P100'!AA264*CONFIGURACAO!$C$35))</f>
        <v>0</v>
      </c>
      <c r="AQ264" s="38">
        <f>IF(AB264=0,0,IF(CONFIGURACAO!$C$44="SIM",(IF(AB264&gt;CONFIGURACAO!$C$45,CONFIGURACAO!$C$45*CONFIGURACAO!$C$36,AB264*CONFIGURACAO!$C$36)),'PI AREA  P100'!AB264*CONFIGURACAO!$C$36))</f>
        <v>0</v>
      </c>
      <c r="AR264" s="38">
        <f t="shared" si="104"/>
        <v>60</v>
      </c>
      <c r="AS264" s="68">
        <f>IF(AR264="","",$AR264-(($AS$2/CONFIGURACAO!$C$6)*$M264))</f>
        <v>-15</v>
      </c>
      <c r="AT264" s="73" t="str">
        <f t="shared" si="86"/>
        <v>NAO</v>
      </c>
      <c r="AU264" s="75">
        <f>IF(AR264="","",$AR264-(($AU$2/CONFIGURACAO!$C$6)*$M264))</f>
        <v>-65</v>
      </c>
      <c r="AV264" s="76" t="str">
        <f t="shared" si="87"/>
        <v>NAO</v>
      </c>
      <c r="AW264" s="74">
        <f>IF(AR264="","",$AR264-(($AW$2/CONFIGURACAO!$C$6)*$M264))</f>
        <v>-115</v>
      </c>
      <c r="AX264" s="72" t="str">
        <f t="shared" si="88"/>
        <v>NAO</v>
      </c>
      <c r="AZ264" s="39">
        <f t="shared" si="89"/>
        <v>5.0678671880938905E-3</v>
      </c>
      <c r="BA264" s="146">
        <f t="shared" si="90"/>
        <v>1</v>
      </c>
      <c r="BB264" s="146">
        <f t="shared" si="91"/>
        <v>1099</v>
      </c>
      <c r="BC264" s="32">
        <f t="shared" si="92"/>
        <v>1106</v>
      </c>
      <c r="BD264" s="148"/>
      <c r="BE264" s="40">
        <f t="shared" si="93"/>
        <v>0</v>
      </c>
      <c r="BF264" s="40">
        <f t="shared" si="94"/>
        <v>0</v>
      </c>
      <c r="BG264" s="40">
        <f t="shared" si="95"/>
        <v>2.5693730729701953E-2</v>
      </c>
      <c r="BH264" s="40">
        <f t="shared" si="96"/>
        <v>0</v>
      </c>
      <c r="BI264" s="40">
        <f t="shared" si="97"/>
        <v>0</v>
      </c>
      <c r="BJ264" s="40">
        <f t="shared" si="98"/>
        <v>0</v>
      </c>
      <c r="BK264" s="40">
        <f t="shared" si="99"/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 s="42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</row>
    <row r="265" spans="1:124" s="32" customFormat="1" x14ac:dyDescent="0.2">
      <c r="A265" s="124" t="str">
        <f>CONFIGURACAO!$C$4</f>
        <v>AREA 21</v>
      </c>
      <c r="B265" s="125">
        <v>263</v>
      </c>
      <c r="C265" s="249" t="s">
        <v>292</v>
      </c>
      <c r="D265" s="126">
        <f t="shared" si="100"/>
        <v>3</v>
      </c>
      <c r="E265" s="250" t="s">
        <v>600</v>
      </c>
      <c r="F265" s="250">
        <v>0</v>
      </c>
      <c r="G265" s="250">
        <v>0</v>
      </c>
      <c r="H265" s="250">
        <v>0</v>
      </c>
      <c r="I265" s="250">
        <v>1</v>
      </c>
      <c r="J265" s="235"/>
      <c r="K265" s="94"/>
      <c r="L265" s="94"/>
      <c r="M265" s="154">
        <f t="shared" si="101"/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s="139">
        <f t="shared" si="84"/>
        <v>1</v>
      </c>
      <c r="AD265" s="140">
        <f t="shared" si="85"/>
        <v>1</v>
      </c>
      <c r="AE265" s="141">
        <f t="shared" si="102"/>
        <v>0</v>
      </c>
      <c r="AF265" s="142">
        <f t="shared" si="103"/>
        <v>0</v>
      </c>
      <c r="AG265" s="278"/>
      <c r="AI265" s="37">
        <f>IFERROR(IF(M265&gt;0,(N265*CONFIGURACAO!$C$20)+(O265*CONFIGURACAO!$C$21)+(P265*CONFIGURACAO!$C$22)+(Q265*CONFIGURACAO!$C$23)+(R265*CONFIGURACAO!$C$24),""),"")</f>
        <v>100</v>
      </c>
      <c r="AJ265" s="38">
        <f>IF(S265=0,0,IF(CONFIGURACAO!$C$15="SIM",(IF(S265&gt;CONFIGURACAO!$C$16,CONFIGURACAO!$C$16*CONFIGURACAO!$C$25,S265*CONFIGURACAO!$C$25)),'PI AREA  P100'!S265*CONFIGURACAO!$C$25))</f>
        <v>0</v>
      </c>
      <c r="AK265" s="38">
        <f>IF(T265=0,0,IF(CONFIGURACAO!$C$17="SIM",(IF(T265&gt;CONFIGURACAO!$C$18,CONFIGURACAO!$C$18*CONFIGURACAO!$C$26,T265*CONFIGURACAO!$C$26)),'PI AREA  P100'!T265*CONFIGURACAO!$C$26))</f>
        <v>0</v>
      </c>
      <c r="AL265" s="38">
        <f>IFERROR(IF(M265&gt;0,(U265*CONFIGURACAO!$C$29)+(V265*CONFIGURACAO!$C$30),""),"")</f>
        <v>0</v>
      </c>
      <c r="AM265" s="38">
        <f>IF(W265=0,0,IF(CONFIGURACAO!$C$41="SIM",(IF(W265&gt;CONFIGURACAO!$C$41,CONFIGURACAO!$C$41*CONFIGURACAO!$C$31,W265*CONFIGURACAO!$C$31)),'PI AREA  P100'!W265*CONFIGURACAO!$C$31))</f>
        <v>0</v>
      </c>
      <c r="AN265" s="38">
        <f>IF(X265=0,0,IF(CONFIGURACAO!$C$39="SIM",(IF(X265&gt;CONFIGURACAO!$C$40,CONFIGURACAO!$C$40*CONFIGURACAO!$C$32,X265*CONFIGURACAO!$C$32)),'PI AREA  P100'!X265*CONFIGURACAO!$C$32))</f>
        <v>0</v>
      </c>
      <c r="AO265" s="38">
        <f>IFERROR(IF(M265&gt;0,(Y265*CONFIGURACAO!$C$33)+(Z265*CONFIGURACAO!$C$34)+(AA265*CONFIGURACAO!$C$35)+(AB265*CONFIGURACAO!$C$36),""),"")</f>
        <v>0</v>
      </c>
      <c r="AP265" s="38">
        <f>IF(AA265=0,0,IF(CONFIGURACAO!$C$46="SIM",(IF(AA265&gt;CONFIGURACAO!$C$47,CONFIGURACAO!$C$47*CONFIGURACAO!$C$35,AA265*CONFIGURACAO!$C$35)),'PI AREA  P100'!AA265*CONFIGURACAO!$C$35))</f>
        <v>0</v>
      </c>
      <c r="AQ265" s="38">
        <f>IF(AB265=0,0,IF(CONFIGURACAO!$C$44="SIM",(IF(AB265&gt;CONFIGURACAO!$C$45,CONFIGURACAO!$C$45*CONFIGURACAO!$C$36,AB265*CONFIGURACAO!$C$36)),'PI AREA  P100'!AB265*CONFIGURACAO!$C$36))</f>
        <v>0</v>
      </c>
      <c r="AR265" s="38">
        <f t="shared" si="104"/>
        <v>100</v>
      </c>
      <c r="AS265" s="68">
        <f>IF(AR265="","",$AR265-(($AS$2/CONFIGURACAO!$C$6)*$M265))</f>
        <v>25</v>
      </c>
      <c r="AT265" s="73">
        <f t="shared" si="86"/>
        <v>3</v>
      </c>
      <c r="AU265" s="75">
        <f>IF(AR265="","",$AR265-(($AU$2/CONFIGURACAO!$C$6)*$M265))</f>
        <v>-25</v>
      </c>
      <c r="AV265" s="76" t="str">
        <f t="shared" si="87"/>
        <v>NAO</v>
      </c>
      <c r="AW265" s="74">
        <f>IF(AR265="","",$AR265-(($AW$2/CONFIGURACAO!$C$6)*$M265))</f>
        <v>-75</v>
      </c>
      <c r="AX265" s="72" t="str">
        <f t="shared" si="88"/>
        <v>NAO</v>
      </c>
      <c r="AZ265" s="39">
        <f t="shared" si="89"/>
        <v>8.4464453134898178E-3</v>
      </c>
      <c r="BA265" s="146">
        <f t="shared" si="90"/>
        <v>1</v>
      </c>
      <c r="BB265" s="146">
        <f t="shared" si="91"/>
        <v>1099</v>
      </c>
      <c r="BC265" s="32">
        <f t="shared" si="92"/>
        <v>1066</v>
      </c>
      <c r="BD265" s="148"/>
      <c r="BE265" s="40">
        <f t="shared" si="93"/>
        <v>3.7257824143070044E-2</v>
      </c>
      <c r="BF265" s="40">
        <f t="shared" si="94"/>
        <v>0</v>
      </c>
      <c r="BG265" s="40">
        <f t="shared" si="95"/>
        <v>0</v>
      </c>
      <c r="BH265" s="40">
        <f t="shared" si="96"/>
        <v>0</v>
      </c>
      <c r="BI265" s="40">
        <f t="shared" si="97"/>
        <v>0</v>
      </c>
      <c r="BJ265" s="40">
        <f t="shared" si="98"/>
        <v>0</v>
      </c>
      <c r="BK265" s="40">
        <f t="shared" si="99"/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 s="42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</row>
    <row r="266" spans="1:124" s="32" customFormat="1" x14ac:dyDescent="0.2">
      <c r="A266" s="124" t="str">
        <f>CONFIGURACAO!$C$4</f>
        <v>AREA 21</v>
      </c>
      <c r="B266" s="125">
        <v>264</v>
      </c>
      <c r="C266" s="249" t="s">
        <v>292</v>
      </c>
      <c r="D266" s="126">
        <f t="shared" si="100"/>
        <v>4</v>
      </c>
      <c r="E266" s="250" t="s">
        <v>601</v>
      </c>
      <c r="F266" s="250">
        <v>0</v>
      </c>
      <c r="G266" s="250">
        <v>0</v>
      </c>
      <c r="H266" s="250">
        <v>0</v>
      </c>
      <c r="I266" s="250">
        <v>1</v>
      </c>
      <c r="J266" s="235"/>
      <c r="K266" s="94"/>
      <c r="L266" s="94"/>
      <c r="M266" s="154">
        <f t="shared" si="101"/>
        <v>1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5</v>
      </c>
      <c r="AC266" s="139">
        <f t="shared" si="84"/>
        <v>1</v>
      </c>
      <c r="AD266" s="140">
        <f t="shared" si="85"/>
        <v>1</v>
      </c>
      <c r="AE266" s="141">
        <f t="shared" si="102"/>
        <v>0</v>
      </c>
      <c r="AF266" s="142">
        <f t="shared" si="103"/>
        <v>0</v>
      </c>
      <c r="AG266" s="278"/>
      <c r="AI266" s="37">
        <f>IFERROR(IF(M266&gt;0,(N266*CONFIGURACAO!$C$20)+(O266*CONFIGURACAO!$C$21)+(P266*CONFIGURACAO!$C$22)+(Q266*CONFIGURACAO!$C$23)+(R266*CONFIGURACAO!$C$24),""),"")</f>
        <v>100</v>
      </c>
      <c r="AJ266" s="38">
        <f>IF(S266=0,0,IF(CONFIGURACAO!$C$15="SIM",(IF(S266&gt;CONFIGURACAO!$C$16,CONFIGURACAO!$C$16*CONFIGURACAO!$C$25,S266*CONFIGURACAO!$C$25)),'PI AREA  P100'!S266*CONFIGURACAO!$C$25))</f>
        <v>0</v>
      </c>
      <c r="AK266" s="38">
        <f>IF(T266=0,0,IF(CONFIGURACAO!$C$17="SIM",(IF(T266&gt;CONFIGURACAO!$C$18,CONFIGURACAO!$C$18*CONFIGURACAO!$C$26,T266*CONFIGURACAO!$C$26)),'PI AREA  P100'!T266*CONFIGURACAO!$C$26))</f>
        <v>0</v>
      </c>
      <c r="AL266" s="38">
        <f>IFERROR(IF(M266&gt;0,(U266*CONFIGURACAO!$C$29)+(V266*CONFIGURACAO!$C$30),""),"")</f>
        <v>0</v>
      </c>
      <c r="AM266" s="38">
        <f>IF(W266=0,0,IF(CONFIGURACAO!$C$41="SIM",(IF(W266&gt;CONFIGURACAO!$C$41,CONFIGURACAO!$C$41*CONFIGURACAO!$C$31,W266*CONFIGURACAO!$C$31)),'PI AREA  P100'!W266*CONFIGURACAO!$C$31))</f>
        <v>0</v>
      </c>
      <c r="AN266" s="38">
        <f>IF(X266=0,0,IF(CONFIGURACAO!$C$39="SIM",(IF(X266&gt;CONFIGURACAO!$C$40,CONFIGURACAO!$C$40*CONFIGURACAO!$C$32,X266*CONFIGURACAO!$C$32)),'PI AREA  P100'!X266*CONFIGURACAO!$C$32))</f>
        <v>0</v>
      </c>
      <c r="AO266" s="38">
        <f>IFERROR(IF(M266&gt;0,(Y266*CONFIGURACAO!$C$33)+(Z266*CONFIGURACAO!$C$34)+(AA266*CONFIGURACAO!$C$35)+(AB266*CONFIGURACAO!$C$36),""),"")</f>
        <v>50</v>
      </c>
      <c r="AP266" s="38">
        <f>IF(AA266=0,0,IF(CONFIGURACAO!$C$46="SIM",(IF(AA266&gt;CONFIGURACAO!$C$47,CONFIGURACAO!$C$47*CONFIGURACAO!$C$35,AA266*CONFIGURACAO!$C$35)),'PI AREA  P100'!AA266*CONFIGURACAO!$C$35))</f>
        <v>0</v>
      </c>
      <c r="AQ266" s="38">
        <f>IF(AB266=0,0,IF(CONFIGURACAO!$C$44="SIM",(IF(AB266&gt;CONFIGURACAO!$C$45,CONFIGURACAO!$C$45*CONFIGURACAO!$C$36,AB266*CONFIGURACAO!$C$36)),'PI AREA  P100'!AB266*CONFIGURACAO!$C$36))</f>
        <v>20</v>
      </c>
      <c r="AR266" s="38">
        <f t="shared" si="104"/>
        <v>170</v>
      </c>
      <c r="AS266" s="68">
        <f>IF(AR266="","",$AR266-(($AS$2/CONFIGURACAO!$C$6)*$M266))</f>
        <v>95</v>
      </c>
      <c r="AT266" s="73">
        <f t="shared" si="86"/>
        <v>3</v>
      </c>
      <c r="AU266" s="75">
        <f>IF(AR266="","",$AR266-(($AU$2/CONFIGURACAO!$C$6)*$M266))</f>
        <v>45</v>
      </c>
      <c r="AV266" s="76">
        <f t="shared" si="87"/>
        <v>4</v>
      </c>
      <c r="AW266" s="74">
        <f>IF(AR266="","",$AR266-(($AW$2/CONFIGURACAO!$C$6)*$M266))</f>
        <v>-5</v>
      </c>
      <c r="AX266" s="72" t="str">
        <f t="shared" si="88"/>
        <v>NAO</v>
      </c>
      <c r="AZ266" s="39">
        <f t="shared" si="89"/>
        <v>1.435895703293269E-2</v>
      </c>
      <c r="BA266" s="146">
        <f t="shared" si="90"/>
        <v>6</v>
      </c>
      <c r="BB266" s="146">
        <f t="shared" si="91"/>
        <v>836</v>
      </c>
      <c r="BC266" s="32">
        <f t="shared" si="92"/>
        <v>993</v>
      </c>
      <c r="BD266" s="148"/>
      <c r="BE266" s="40">
        <f t="shared" si="93"/>
        <v>3.7257824143070044E-2</v>
      </c>
      <c r="BF266" s="40">
        <f t="shared" si="94"/>
        <v>0</v>
      </c>
      <c r="BG266" s="40">
        <f t="shared" si="95"/>
        <v>0</v>
      </c>
      <c r="BH266" s="40">
        <f t="shared" si="96"/>
        <v>0</v>
      </c>
      <c r="BI266" s="40">
        <f t="shared" si="97"/>
        <v>0</v>
      </c>
      <c r="BJ266" s="40">
        <f t="shared" si="98"/>
        <v>0</v>
      </c>
      <c r="BK266" s="40">
        <f t="shared" si="99"/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5</v>
      </c>
      <c r="BT266" s="42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</row>
    <row r="267" spans="1:124" s="32" customFormat="1" x14ac:dyDescent="0.2">
      <c r="A267" s="124" t="str">
        <f>CONFIGURACAO!$C$4</f>
        <v>AREA 21</v>
      </c>
      <c r="B267" s="125">
        <v>265</v>
      </c>
      <c r="C267" s="249" t="s">
        <v>292</v>
      </c>
      <c r="D267" s="126">
        <f t="shared" si="100"/>
        <v>5</v>
      </c>
      <c r="E267" s="250" t="s">
        <v>602</v>
      </c>
      <c r="F267" s="250">
        <v>0</v>
      </c>
      <c r="G267" s="250">
        <v>0</v>
      </c>
      <c r="H267" s="250">
        <v>0</v>
      </c>
      <c r="I267" s="250">
        <v>1</v>
      </c>
      <c r="J267" s="235"/>
      <c r="K267" s="94"/>
      <c r="L267" s="94"/>
      <c r="M267" s="154">
        <f t="shared" si="101"/>
        <v>1</v>
      </c>
      <c r="N267">
        <v>3</v>
      </c>
      <c r="O267">
        <v>3</v>
      </c>
      <c r="P267">
        <v>5</v>
      </c>
      <c r="Q267">
        <v>1</v>
      </c>
      <c r="R267">
        <v>3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s="139">
        <f t="shared" si="84"/>
        <v>6</v>
      </c>
      <c r="AD267" s="140">
        <f t="shared" si="85"/>
        <v>11</v>
      </c>
      <c r="AE267" s="141">
        <f t="shared" si="102"/>
        <v>0</v>
      </c>
      <c r="AF267" s="142">
        <f t="shared" si="103"/>
        <v>0</v>
      </c>
      <c r="AG267" s="278"/>
      <c r="AI267" s="37">
        <f>IFERROR(IF(M267&gt;0,(N267*CONFIGURACAO!$C$20)+(O267*CONFIGURACAO!$C$21)+(P267*CONFIGURACAO!$C$22)+(Q267*CONFIGURACAO!$C$23)+(R267*CONFIGURACAO!$C$24),""),"")</f>
        <v>940</v>
      </c>
      <c r="AJ267" s="38">
        <f>IF(S267=0,0,IF(CONFIGURACAO!$C$15="SIM",(IF(S267&gt;CONFIGURACAO!$C$16,CONFIGURACAO!$C$16*CONFIGURACAO!$C$25,S267*CONFIGURACAO!$C$25)),'PI AREA  P100'!S267*CONFIGURACAO!$C$25))</f>
        <v>0</v>
      </c>
      <c r="AK267" s="38">
        <f>IF(T267=0,0,IF(CONFIGURACAO!$C$17="SIM",(IF(T267&gt;CONFIGURACAO!$C$18,CONFIGURACAO!$C$18*CONFIGURACAO!$C$26,T267*CONFIGURACAO!$C$26)),'PI AREA  P100'!T267*CONFIGURACAO!$C$26))</f>
        <v>5</v>
      </c>
      <c r="AL267" s="38">
        <f>IFERROR(IF(M267&gt;0,(U267*CONFIGURACAO!$C$29)+(V267*CONFIGURACAO!$C$30),""),"")</f>
        <v>0</v>
      </c>
      <c r="AM267" s="38">
        <f>IF(W267=0,0,IF(CONFIGURACAO!$C$41="SIM",(IF(W267&gt;CONFIGURACAO!$C$41,CONFIGURACAO!$C$41*CONFIGURACAO!$C$31,W267*CONFIGURACAO!$C$31)),'PI AREA  P100'!W267*CONFIGURACAO!$C$31))</f>
        <v>0</v>
      </c>
      <c r="AN267" s="38">
        <f>IF(X267=0,0,IF(CONFIGURACAO!$C$39="SIM",(IF(X267&gt;CONFIGURACAO!$C$40,CONFIGURACAO!$C$40*CONFIGURACAO!$C$32,X267*CONFIGURACAO!$C$32)),'PI AREA  P100'!X267*CONFIGURACAO!$C$32))</f>
        <v>0</v>
      </c>
      <c r="AO267" s="38">
        <f>IFERROR(IF(M267&gt;0,(Y267*CONFIGURACAO!$C$33)+(Z267*CONFIGURACAO!$C$34)+(AA267*CONFIGURACAO!$C$35)+(AB267*CONFIGURACAO!$C$36),""),"")</f>
        <v>0</v>
      </c>
      <c r="AP267" s="38">
        <f>IF(AA267=0,0,IF(CONFIGURACAO!$C$46="SIM",(IF(AA267&gt;CONFIGURACAO!$C$47,CONFIGURACAO!$C$47*CONFIGURACAO!$C$35,AA267*CONFIGURACAO!$C$35)),'PI AREA  P100'!AA267*CONFIGURACAO!$C$35))</f>
        <v>0</v>
      </c>
      <c r="AQ267" s="38">
        <f>IF(AB267=0,0,IF(CONFIGURACAO!$C$44="SIM",(IF(AB267&gt;CONFIGURACAO!$C$45,CONFIGURACAO!$C$45*CONFIGURACAO!$C$36,AB267*CONFIGURACAO!$C$36)),'PI AREA  P100'!AB267*CONFIGURACAO!$C$36))</f>
        <v>0</v>
      </c>
      <c r="AR267" s="38">
        <f t="shared" si="104"/>
        <v>945</v>
      </c>
      <c r="AS267" s="68">
        <f>IF(AR267="","",$AR267-(($AS$2/CONFIGURACAO!$C$6)*$M267))</f>
        <v>870</v>
      </c>
      <c r="AT267" s="73">
        <f t="shared" si="86"/>
        <v>3</v>
      </c>
      <c r="AU267" s="75">
        <f>IF(AR267="","",$AR267-(($AU$2/CONFIGURACAO!$C$6)*$M267))</f>
        <v>820</v>
      </c>
      <c r="AV267" s="76">
        <f t="shared" si="87"/>
        <v>4</v>
      </c>
      <c r="AW267" s="74">
        <f>IF(AR267="","",$AR267-(($AW$2/CONFIGURACAO!$C$6)*$M267))</f>
        <v>770</v>
      </c>
      <c r="AX267" s="72">
        <f t="shared" si="88"/>
        <v>5</v>
      </c>
      <c r="AZ267" s="39">
        <f t="shared" si="89"/>
        <v>7.9818908212478779E-2</v>
      </c>
      <c r="BA267" s="146">
        <f t="shared" si="90"/>
        <v>16</v>
      </c>
      <c r="BB267" s="146">
        <f t="shared" si="91"/>
        <v>488</v>
      </c>
      <c r="BC267" s="32">
        <f t="shared" si="92"/>
        <v>467</v>
      </c>
      <c r="BD267" s="148"/>
      <c r="BE267" s="40">
        <f t="shared" si="93"/>
        <v>0.11177347242921014</v>
      </c>
      <c r="BF267" s="40">
        <f t="shared" si="94"/>
        <v>0.11574074074074073</v>
      </c>
      <c r="BG267" s="40">
        <f t="shared" si="95"/>
        <v>0.12846865364850976</v>
      </c>
      <c r="BH267" s="40">
        <f t="shared" si="96"/>
        <v>4.042037186742118E-2</v>
      </c>
      <c r="BI267" s="40">
        <f t="shared" si="97"/>
        <v>0.31982942430703626</v>
      </c>
      <c r="BJ267" s="40">
        <f t="shared" si="98"/>
        <v>0</v>
      </c>
      <c r="BK267" s="40">
        <f t="shared" si="99"/>
        <v>0.16051364365971107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 s="42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</row>
    <row r="268" spans="1:124" s="32" customFormat="1" x14ac:dyDescent="0.2">
      <c r="A268" s="124" t="str">
        <f>CONFIGURACAO!$C$4</f>
        <v>AREA 21</v>
      </c>
      <c r="B268" s="125">
        <v>266</v>
      </c>
      <c r="C268" s="249" t="s">
        <v>292</v>
      </c>
      <c r="D268" s="126">
        <f t="shared" si="100"/>
        <v>6</v>
      </c>
      <c r="E268" s="250" t="s">
        <v>603</v>
      </c>
      <c r="F268" s="250">
        <v>0</v>
      </c>
      <c r="G268" s="250">
        <v>0</v>
      </c>
      <c r="H268" s="250">
        <v>0</v>
      </c>
      <c r="I268" s="250">
        <v>1</v>
      </c>
      <c r="J268" s="235"/>
      <c r="K268" s="94"/>
      <c r="L268" s="94"/>
      <c r="M268" s="154">
        <f t="shared" si="101"/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s="139">
        <f t="shared" si="84"/>
        <v>0</v>
      </c>
      <c r="AD268" s="140">
        <f t="shared" si="85"/>
        <v>1</v>
      </c>
      <c r="AE268" s="141">
        <f t="shared" si="102"/>
        <v>0</v>
      </c>
      <c r="AF268" s="142">
        <f t="shared" si="103"/>
        <v>0</v>
      </c>
      <c r="AG268" s="278"/>
      <c r="AI268" s="37">
        <f>IFERROR(IF(M268&gt;0,(N268*CONFIGURACAO!$C$20)+(O268*CONFIGURACAO!$C$21)+(P268*CONFIGURACAO!$C$22)+(Q268*CONFIGURACAO!$C$23)+(R268*CONFIGURACAO!$C$24),""),"")</f>
        <v>60</v>
      </c>
      <c r="AJ268" s="38">
        <f>IF(S268=0,0,IF(CONFIGURACAO!$C$15="SIM",(IF(S268&gt;CONFIGURACAO!$C$16,CONFIGURACAO!$C$16*CONFIGURACAO!$C$25,S268*CONFIGURACAO!$C$25)),'PI AREA  P100'!S268*CONFIGURACAO!$C$25))</f>
        <v>0</v>
      </c>
      <c r="AK268" s="38">
        <f>IF(T268=0,0,IF(CONFIGURACAO!$C$17="SIM",(IF(T268&gt;CONFIGURACAO!$C$18,CONFIGURACAO!$C$18*CONFIGURACAO!$C$26,T268*CONFIGURACAO!$C$26)),'PI AREA  P100'!T268*CONFIGURACAO!$C$26))</f>
        <v>0</v>
      </c>
      <c r="AL268" s="38">
        <f>IFERROR(IF(M268&gt;0,(U268*CONFIGURACAO!$C$29)+(V268*CONFIGURACAO!$C$30),""),"")</f>
        <v>0</v>
      </c>
      <c r="AM268" s="38">
        <f>IF(W268=0,0,IF(CONFIGURACAO!$C$41="SIM",(IF(W268&gt;CONFIGURACAO!$C$41,CONFIGURACAO!$C$41*CONFIGURACAO!$C$31,W268*CONFIGURACAO!$C$31)),'PI AREA  P100'!W268*CONFIGURACAO!$C$31))</f>
        <v>0</v>
      </c>
      <c r="AN268" s="38">
        <f>IF(X268=0,0,IF(CONFIGURACAO!$C$39="SIM",(IF(X268&gt;CONFIGURACAO!$C$40,CONFIGURACAO!$C$40*CONFIGURACAO!$C$32,X268*CONFIGURACAO!$C$32)),'PI AREA  P100'!X268*CONFIGURACAO!$C$32))</f>
        <v>0</v>
      </c>
      <c r="AO268" s="38">
        <f>IFERROR(IF(M268&gt;0,(Y268*CONFIGURACAO!$C$33)+(Z268*CONFIGURACAO!$C$34)+(AA268*CONFIGURACAO!$C$35)+(AB268*CONFIGURACAO!$C$36),""),"")</f>
        <v>0</v>
      </c>
      <c r="AP268" s="38">
        <f>IF(AA268=0,0,IF(CONFIGURACAO!$C$46="SIM",(IF(AA268&gt;CONFIGURACAO!$C$47,CONFIGURACAO!$C$47*CONFIGURACAO!$C$35,AA268*CONFIGURACAO!$C$35)),'PI AREA  P100'!AA268*CONFIGURACAO!$C$35))</f>
        <v>0</v>
      </c>
      <c r="AQ268" s="38">
        <f>IF(AB268=0,0,IF(CONFIGURACAO!$C$44="SIM",(IF(AB268&gt;CONFIGURACAO!$C$45,CONFIGURACAO!$C$45*CONFIGURACAO!$C$36,AB268*CONFIGURACAO!$C$36)),'PI AREA  P100'!AB268*CONFIGURACAO!$C$36))</f>
        <v>0</v>
      </c>
      <c r="AR268" s="38">
        <f t="shared" si="104"/>
        <v>60</v>
      </c>
      <c r="AS268" s="68">
        <f>IF(AR268="","",$AR268-(($AS$2/CONFIGURACAO!$C$6)*$M268))</f>
        <v>-15</v>
      </c>
      <c r="AT268" s="73" t="str">
        <f t="shared" si="86"/>
        <v>NAO</v>
      </c>
      <c r="AU268" s="75">
        <f>IF(AR268="","",$AR268-(($AU$2/CONFIGURACAO!$C$6)*$M268))</f>
        <v>-65</v>
      </c>
      <c r="AV268" s="76" t="str">
        <f t="shared" si="87"/>
        <v>NAO</v>
      </c>
      <c r="AW268" s="74">
        <f>IF(AR268="","",$AR268-(($AW$2/CONFIGURACAO!$C$6)*$M268))</f>
        <v>-115</v>
      </c>
      <c r="AX268" s="72" t="str">
        <f t="shared" si="88"/>
        <v>NAO</v>
      </c>
      <c r="AZ268" s="39">
        <f t="shared" si="89"/>
        <v>5.0678671880938905E-3</v>
      </c>
      <c r="BA268" s="146">
        <f t="shared" si="90"/>
        <v>1</v>
      </c>
      <c r="BB268" s="146">
        <f t="shared" si="91"/>
        <v>1099</v>
      </c>
      <c r="BC268" s="32">
        <f t="shared" si="92"/>
        <v>1106</v>
      </c>
      <c r="BD268" s="148"/>
      <c r="BE268" s="40">
        <f t="shared" si="93"/>
        <v>0</v>
      </c>
      <c r="BF268" s="40">
        <f t="shared" si="94"/>
        <v>0</v>
      </c>
      <c r="BG268" s="40">
        <f t="shared" si="95"/>
        <v>2.5693730729701953E-2</v>
      </c>
      <c r="BH268" s="40">
        <f t="shared" si="96"/>
        <v>0</v>
      </c>
      <c r="BI268" s="40">
        <f t="shared" si="97"/>
        <v>0</v>
      </c>
      <c r="BJ268" s="40">
        <f t="shared" si="98"/>
        <v>0</v>
      </c>
      <c r="BK268" s="40">
        <f t="shared" si="99"/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 s="42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</row>
    <row r="269" spans="1:124" s="32" customFormat="1" x14ac:dyDescent="0.2">
      <c r="A269" s="124" t="str">
        <f>CONFIGURACAO!$C$4</f>
        <v>AREA 21</v>
      </c>
      <c r="B269" s="125">
        <v>267</v>
      </c>
      <c r="C269" s="249" t="s">
        <v>292</v>
      </c>
      <c r="D269" s="126">
        <f t="shared" si="100"/>
        <v>7</v>
      </c>
      <c r="E269" s="250" t="s">
        <v>604</v>
      </c>
      <c r="F269" s="250">
        <v>0</v>
      </c>
      <c r="G269" s="250">
        <v>0</v>
      </c>
      <c r="H269" s="250">
        <v>0</v>
      </c>
      <c r="I269" s="250">
        <v>1</v>
      </c>
      <c r="J269" s="235"/>
      <c r="K269" s="94"/>
      <c r="L269" s="94"/>
      <c r="M269" s="154">
        <f t="shared" si="101"/>
        <v>1</v>
      </c>
      <c r="N269">
        <v>2</v>
      </c>
      <c r="O269">
        <v>2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s="139">
        <f t="shared" si="84"/>
        <v>4</v>
      </c>
      <c r="AD269" s="140">
        <f t="shared" si="85"/>
        <v>5</v>
      </c>
      <c r="AE269" s="141">
        <f t="shared" si="102"/>
        <v>0</v>
      </c>
      <c r="AF269" s="142">
        <f t="shared" si="103"/>
        <v>0</v>
      </c>
      <c r="AG269" s="278"/>
      <c r="AI269" s="37">
        <f>IFERROR(IF(M269&gt;0,(N269*CONFIGURACAO!$C$20)+(O269*CONFIGURACAO!$C$21)+(P269*CONFIGURACAO!$C$22)+(Q269*CONFIGURACAO!$C$23)+(R269*CONFIGURACAO!$C$24),""),"")</f>
        <v>460</v>
      </c>
      <c r="AJ269" s="38">
        <f>IF(S269=0,0,IF(CONFIGURACAO!$C$15="SIM",(IF(S269&gt;CONFIGURACAO!$C$16,CONFIGURACAO!$C$16*CONFIGURACAO!$C$25,S269*CONFIGURACAO!$C$25)),'PI AREA  P100'!S269*CONFIGURACAO!$C$25))</f>
        <v>0</v>
      </c>
      <c r="AK269" s="38">
        <f>IF(T269=0,0,IF(CONFIGURACAO!$C$17="SIM",(IF(T269&gt;CONFIGURACAO!$C$18,CONFIGURACAO!$C$18*CONFIGURACAO!$C$26,T269*CONFIGURACAO!$C$26)),'PI AREA  P100'!T269*CONFIGURACAO!$C$26))</f>
        <v>0</v>
      </c>
      <c r="AL269" s="38">
        <f>IFERROR(IF(M269&gt;0,(U269*CONFIGURACAO!$C$29)+(V269*CONFIGURACAO!$C$30),""),"")</f>
        <v>0</v>
      </c>
      <c r="AM269" s="38">
        <f>IF(W269=0,0,IF(CONFIGURACAO!$C$41="SIM",(IF(W269&gt;CONFIGURACAO!$C$41,CONFIGURACAO!$C$41*CONFIGURACAO!$C$31,W269*CONFIGURACAO!$C$31)),'PI AREA  P100'!W269*CONFIGURACAO!$C$31))</f>
        <v>0</v>
      </c>
      <c r="AN269" s="38">
        <f>IF(X269=0,0,IF(CONFIGURACAO!$C$39="SIM",(IF(X269&gt;CONFIGURACAO!$C$40,CONFIGURACAO!$C$40*CONFIGURACAO!$C$32,X269*CONFIGURACAO!$C$32)),'PI AREA  P100'!X269*CONFIGURACAO!$C$32))</f>
        <v>0</v>
      </c>
      <c r="AO269" s="38">
        <f>IFERROR(IF(M269&gt;0,(Y269*CONFIGURACAO!$C$33)+(Z269*CONFIGURACAO!$C$34)+(AA269*CONFIGURACAO!$C$35)+(AB269*CONFIGURACAO!$C$36),""),"")</f>
        <v>0</v>
      </c>
      <c r="AP269" s="38">
        <f>IF(AA269=0,0,IF(CONFIGURACAO!$C$46="SIM",(IF(AA269&gt;CONFIGURACAO!$C$47,CONFIGURACAO!$C$47*CONFIGURACAO!$C$35,AA269*CONFIGURACAO!$C$35)),'PI AREA  P100'!AA269*CONFIGURACAO!$C$35))</f>
        <v>0</v>
      </c>
      <c r="AQ269" s="38">
        <f>IF(AB269=0,0,IF(CONFIGURACAO!$C$44="SIM",(IF(AB269&gt;CONFIGURACAO!$C$45,CONFIGURACAO!$C$45*CONFIGURACAO!$C$36,AB269*CONFIGURACAO!$C$36)),'PI AREA  P100'!AB269*CONFIGURACAO!$C$36))</f>
        <v>0</v>
      </c>
      <c r="AR269" s="38">
        <f t="shared" si="104"/>
        <v>460</v>
      </c>
      <c r="AS269" s="68">
        <f>IF(AR269="","",$AR269-(($AS$2/CONFIGURACAO!$C$6)*$M269))</f>
        <v>385</v>
      </c>
      <c r="AT269" s="73">
        <f t="shared" si="86"/>
        <v>3</v>
      </c>
      <c r="AU269" s="75">
        <f>IF(AR269="","",$AR269-(($AU$2/CONFIGURACAO!$C$6)*$M269))</f>
        <v>335</v>
      </c>
      <c r="AV269" s="76">
        <f t="shared" si="87"/>
        <v>4</v>
      </c>
      <c r="AW269" s="74">
        <f>IF(AR269="","",$AR269-(($AW$2/CONFIGURACAO!$C$6)*$M269))</f>
        <v>285</v>
      </c>
      <c r="AX269" s="72">
        <f t="shared" si="88"/>
        <v>5</v>
      </c>
      <c r="AZ269" s="39">
        <f t="shared" si="89"/>
        <v>3.8853648442053162E-2</v>
      </c>
      <c r="BA269" s="146">
        <f t="shared" si="90"/>
        <v>6</v>
      </c>
      <c r="BB269" s="146">
        <f t="shared" si="91"/>
        <v>836</v>
      </c>
      <c r="BC269" s="32">
        <f t="shared" si="92"/>
        <v>773</v>
      </c>
      <c r="BD269" s="148"/>
      <c r="BE269" s="40">
        <f t="shared" si="93"/>
        <v>7.4515648286140088E-2</v>
      </c>
      <c r="BF269" s="40">
        <f t="shared" si="94"/>
        <v>7.716049382716049E-2</v>
      </c>
      <c r="BG269" s="40">
        <f t="shared" si="95"/>
        <v>2.5693730729701953E-2</v>
      </c>
      <c r="BH269" s="40">
        <f t="shared" si="96"/>
        <v>4.042037186742118E-2</v>
      </c>
      <c r="BI269" s="40">
        <f t="shared" si="97"/>
        <v>0</v>
      </c>
      <c r="BJ269" s="40">
        <f t="shared" si="98"/>
        <v>0</v>
      </c>
      <c r="BK269" s="40">
        <f t="shared" si="99"/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 s="42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</row>
    <row r="270" spans="1:124" s="32" customFormat="1" x14ac:dyDescent="0.2">
      <c r="A270" s="124" t="str">
        <f>CONFIGURACAO!$C$4</f>
        <v>AREA 21</v>
      </c>
      <c r="B270" s="125">
        <v>268</v>
      </c>
      <c r="C270" s="249" t="s">
        <v>292</v>
      </c>
      <c r="D270" s="126">
        <f t="shared" si="100"/>
        <v>8</v>
      </c>
      <c r="E270" s="250" t="s">
        <v>605</v>
      </c>
      <c r="F270" s="250">
        <v>0</v>
      </c>
      <c r="G270" s="250">
        <v>0</v>
      </c>
      <c r="H270" s="250">
        <v>0</v>
      </c>
      <c r="I270" s="250">
        <v>1</v>
      </c>
      <c r="J270" s="235"/>
      <c r="K270" s="94"/>
      <c r="L270" s="94"/>
      <c r="M270" s="154">
        <f t="shared" si="101"/>
        <v>1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s="139">
        <f t="shared" si="84"/>
        <v>0</v>
      </c>
      <c r="AD270" s="140">
        <f t="shared" si="85"/>
        <v>0</v>
      </c>
      <c r="AE270" s="141">
        <f t="shared" si="102"/>
        <v>0</v>
      </c>
      <c r="AF270" s="142">
        <f t="shared" si="103"/>
        <v>0</v>
      </c>
      <c r="AG270" s="278"/>
      <c r="AI270" s="37">
        <f>IFERROR(IF(M270&gt;0,(N270*CONFIGURACAO!$C$20)+(O270*CONFIGURACAO!$C$21)+(P270*CONFIGURACAO!$C$22)+(Q270*CONFIGURACAO!$C$23)+(R270*CONFIGURACAO!$C$24),""),"")</f>
        <v>60</v>
      </c>
      <c r="AJ270" s="38">
        <f>IF(S270=0,0,IF(CONFIGURACAO!$C$15="SIM",(IF(S270&gt;CONFIGURACAO!$C$16,CONFIGURACAO!$C$16*CONFIGURACAO!$C$25,S270*CONFIGURACAO!$C$25)),'PI AREA  P100'!S270*CONFIGURACAO!$C$25))</f>
        <v>10</v>
      </c>
      <c r="AK270" s="38">
        <f>IF(T270=0,0,IF(CONFIGURACAO!$C$17="SIM",(IF(T270&gt;CONFIGURACAO!$C$18,CONFIGURACAO!$C$18*CONFIGURACAO!$C$26,T270*CONFIGURACAO!$C$26)),'PI AREA  P100'!T270*CONFIGURACAO!$C$26))</f>
        <v>0</v>
      </c>
      <c r="AL270" s="38">
        <f>IFERROR(IF(M270&gt;0,(U270*CONFIGURACAO!$C$29)+(V270*CONFIGURACAO!$C$30),""),"")</f>
        <v>0</v>
      </c>
      <c r="AM270" s="38">
        <f>IF(W270=0,0,IF(CONFIGURACAO!$C$41="SIM",(IF(W270&gt;CONFIGURACAO!$C$41,CONFIGURACAO!$C$41*CONFIGURACAO!$C$31,W270*CONFIGURACAO!$C$31)),'PI AREA  P100'!W270*CONFIGURACAO!$C$31))</f>
        <v>0</v>
      </c>
      <c r="AN270" s="38">
        <f>IF(X270=0,0,IF(CONFIGURACAO!$C$39="SIM",(IF(X270&gt;CONFIGURACAO!$C$40,CONFIGURACAO!$C$40*CONFIGURACAO!$C$32,X270*CONFIGURACAO!$C$32)),'PI AREA  P100'!X270*CONFIGURACAO!$C$32))</f>
        <v>0</v>
      </c>
      <c r="AO270" s="38">
        <f>IFERROR(IF(M270&gt;0,(Y270*CONFIGURACAO!$C$33)+(Z270*CONFIGURACAO!$C$34)+(AA270*CONFIGURACAO!$C$35)+(AB270*CONFIGURACAO!$C$36),""),"")</f>
        <v>0</v>
      </c>
      <c r="AP270" s="38">
        <f>IF(AA270=0,0,IF(CONFIGURACAO!$C$46="SIM",(IF(AA270&gt;CONFIGURACAO!$C$47,CONFIGURACAO!$C$47*CONFIGURACAO!$C$35,AA270*CONFIGURACAO!$C$35)),'PI AREA  P100'!AA270*CONFIGURACAO!$C$35))</f>
        <v>0</v>
      </c>
      <c r="AQ270" s="38">
        <f>IF(AB270=0,0,IF(CONFIGURACAO!$C$44="SIM",(IF(AB270&gt;CONFIGURACAO!$C$45,CONFIGURACAO!$C$45*CONFIGURACAO!$C$36,AB270*CONFIGURACAO!$C$36)),'PI AREA  P100'!AB270*CONFIGURACAO!$C$36))</f>
        <v>0</v>
      </c>
      <c r="AR270" s="38">
        <f t="shared" si="104"/>
        <v>70</v>
      </c>
      <c r="AS270" s="68">
        <f>IF(AR270="","",$AR270-(($AS$2/CONFIGURACAO!$C$6)*$M270))</f>
        <v>-5</v>
      </c>
      <c r="AT270" s="73" t="str">
        <f t="shared" si="86"/>
        <v>NAO</v>
      </c>
      <c r="AU270" s="75">
        <f>IF(AR270="","",$AR270-(($AU$2/CONFIGURACAO!$C$6)*$M270))</f>
        <v>-55</v>
      </c>
      <c r="AV270" s="76" t="str">
        <f t="shared" si="87"/>
        <v>NAO</v>
      </c>
      <c r="AW270" s="74">
        <f>IF(AR270="","",$AR270-(($AW$2/CONFIGURACAO!$C$6)*$M270))</f>
        <v>-105</v>
      </c>
      <c r="AX270" s="72" t="str">
        <f t="shared" si="88"/>
        <v>NAO</v>
      </c>
      <c r="AZ270" s="39">
        <f t="shared" si="89"/>
        <v>5.9125117194428721E-3</v>
      </c>
      <c r="BA270" s="146">
        <f t="shared" si="90"/>
        <v>3</v>
      </c>
      <c r="BB270" s="146">
        <f t="shared" si="91"/>
        <v>968</v>
      </c>
      <c r="BC270" s="32">
        <f t="shared" si="92"/>
        <v>1105</v>
      </c>
      <c r="BD270" s="148"/>
      <c r="BE270" s="40">
        <f t="shared" si="93"/>
        <v>0</v>
      </c>
      <c r="BF270" s="40">
        <f t="shared" si="94"/>
        <v>0</v>
      </c>
      <c r="BG270" s="40">
        <f t="shared" si="95"/>
        <v>0</v>
      </c>
      <c r="BH270" s="40">
        <f t="shared" si="96"/>
        <v>4.042037186742118E-2</v>
      </c>
      <c r="BI270" s="40">
        <f t="shared" si="97"/>
        <v>0.10660980810234541</v>
      </c>
      <c r="BJ270" s="40">
        <f t="shared" si="98"/>
        <v>9.2421441774491686E-2</v>
      </c>
      <c r="BK270" s="40">
        <f t="shared" si="99"/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 s="42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</row>
    <row r="271" spans="1:124" s="32" customFormat="1" x14ac:dyDescent="0.2">
      <c r="A271" s="124" t="str">
        <f>CONFIGURACAO!$C$4</f>
        <v>AREA 21</v>
      </c>
      <c r="B271" s="125">
        <v>269</v>
      </c>
      <c r="C271" s="249" t="s">
        <v>292</v>
      </c>
      <c r="D271" s="126">
        <f t="shared" si="100"/>
        <v>9</v>
      </c>
      <c r="E271" s="250" t="s">
        <v>606</v>
      </c>
      <c r="F271" s="250">
        <v>0</v>
      </c>
      <c r="G271" s="250">
        <v>0</v>
      </c>
      <c r="H271" s="250">
        <v>0</v>
      </c>
      <c r="I271" s="250">
        <v>1</v>
      </c>
      <c r="J271" s="235"/>
      <c r="K271" s="94"/>
      <c r="L271" s="94"/>
      <c r="M271" s="154">
        <f t="shared" si="101"/>
        <v>1</v>
      </c>
      <c r="N271">
        <v>0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 s="139">
        <f t="shared" si="84"/>
        <v>1</v>
      </c>
      <c r="AD271" s="140">
        <f t="shared" si="85"/>
        <v>2</v>
      </c>
      <c r="AE271" s="141">
        <f t="shared" si="102"/>
        <v>0</v>
      </c>
      <c r="AF271" s="142">
        <f t="shared" si="103"/>
        <v>0</v>
      </c>
      <c r="AG271" s="278"/>
      <c r="AI271" s="37">
        <f>IFERROR(IF(M271&gt;0,(N271*CONFIGURACAO!$C$20)+(O271*CONFIGURACAO!$C$21)+(P271*CONFIGURACAO!$C$22)+(Q271*CONFIGURACAO!$C$23)+(R271*CONFIGURACAO!$C$24),""),"")</f>
        <v>140</v>
      </c>
      <c r="AJ271" s="38">
        <f>IF(S271=0,0,IF(CONFIGURACAO!$C$15="SIM",(IF(S271&gt;CONFIGURACAO!$C$16,CONFIGURACAO!$C$16*CONFIGURACAO!$C$25,S271*CONFIGURACAO!$C$25)),'PI AREA  P100'!S271*CONFIGURACAO!$C$25))</f>
        <v>0</v>
      </c>
      <c r="AK271" s="38">
        <f>IF(T271=0,0,IF(CONFIGURACAO!$C$17="SIM",(IF(T271&gt;CONFIGURACAO!$C$18,CONFIGURACAO!$C$18*CONFIGURACAO!$C$26,T271*CONFIGURACAO!$C$26)),'PI AREA  P100'!T271*CONFIGURACAO!$C$26))</f>
        <v>0</v>
      </c>
      <c r="AL271" s="38">
        <f>IFERROR(IF(M271&gt;0,(U271*CONFIGURACAO!$C$29)+(V271*CONFIGURACAO!$C$30),""),"")</f>
        <v>0</v>
      </c>
      <c r="AM271" s="38">
        <f>IF(W271=0,0,IF(CONFIGURACAO!$C$41="SIM",(IF(W271&gt;CONFIGURACAO!$C$41,CONFIGURACAO!$C$41*CONFIGURACAO!$C$31,W271*CONFIGURACAO!$C$31)),'PI AREA  P100'!W271*CONFIGURACAO!$C$31))</f>
        <v>0</v>
      </c>
      <c r="AN271" s="38">
        <f>IF(X271=0,0,IF(CONFIGURACAO!$C$39="SIM",(IF(X271&gt;CONFIGURACAO!$C$40,CONFIGURACAO!$C$40*CONFIGURACAO!$C$32,X271*CONFIGURACAO!$C$32)),'PI AREA  P100'!X271*CONFIGURACAO!$C$32))</f>
        <v>0</v>
      </c>
      <c r="AO271" s="38">
        <f>IFERROR(IF(M271&gt;0,(Y271*CONFIGURACAO!$C$33)+(Z271*CONFIGURACAO!$C$34)+(AA271*CONFIGURACAO!$C$35)+(AB271*CONFIGURACAO!$C$36),""),"")</f>
        <v>0</v>
      </c>
      <c r="AP271" s="38">
        <f>IF(AA271=0,0,IF(CONFIGURACAO!$C$46="SIM",(IF(AA271&gt;CONFIGURACAO!$C$47,CONFIGURACAO!$C$47*CONFIGURACAO!$C$35,AA271*CONFIGURACAO!$C$35)),'PI AREA  P100'!AA271*CONFIGURACAO!$C$35))</f>
        <v>0</v>
      </c>
      <c r="AQ271" s="38">
        <f>IF(AB271=0,0,IF(CONFIGURACAO!$C$44="SIM",(IF(AB271&gt;CONFIGURACAO!$C$45,CONFIGURACAO!$C$45*CONFIGURACAO!$C$36,AB271*CONFIGURACAO!$C$36)),'PI AREA  P100'!AB271*CONFIGURACAO!$C$36))</f>
        <v>0</v>
      </c>
      <c r="AR271" s="38">
        <f t="shared" si="104"/>
        <v>140</v>
      </c>
      <c r="AS271" s="68">
        <f>IF(AR271="","",$AR271-(($AS$2/CONFIGURACAO!$C$6)*$M271))</f>
        <v>65</v>
      </c>
      <c r="AT271" s="73">
        <f t="shared" si="86"/>
        <v>3</v>
      </c>
      <c r="AU271" s="75">
        <f>IF(AR271="","",$AR271-(($AU$2/CONFIGURACAO!$C$6)*$M271))</f>
        <v>15</v>
      </c>
      <c r="AV271" s="76">
        <f t="shared" si="87"/>
        <v>4</v>
      </c>
      <c r="AW271" s="74">
        <f>IF(AR271="","",$AR271-(($AW$2/CONFIGURACAO!$C$6)*$M271))</f>
        <v>-35</v>
      </c>
      <c r="AX271" s="72" t="str">
        <f t="shared" si="88"/>
        <v>NAO</v>
      </c>
      <c r="AZ271" s="39">
        <f t="shared" si="89"/>
        <v>1.1825023438885744E-2</v>
      </c>
      <c r="BA271" s="146">
        <f t="shared" si="90"/>
        <v>2</v>
      </c>
      <c r="BB271" s="146">
        <f t="shared" si="91"/>
        <v>1033</v>
      </c>
      <c r="BC271" s="32">
        <f t="shared" si="92"/>
        <v>1020</v>
      </c>
      <c r="BD271" s="148"/>
      <c r="BE271" s="40">
        <f t="shared" si="93"/>
        <v>0</v>
      </c>
      <c r="BF271" s="40">
        <f t="shared" si="94"/>
        <v>3.8580246913580245E-2</v>
      </c>
      <c r="BG271" s="40">
        <f t="shared" si="95"/>
        <v>2.5693730729701953E-2</v>
      </c>
      <c r="BH271" s="40">
        <f t="shared" si="96"/>
        <v>0</v>
      </c>
      <c r="BI271" s="40">
        <f t="shared" si="97"/>
        <v>0</v>
      </c>
      <c r="BJ271" s="40">
        <f t="shared" si="98"/>
        <v>0</v>
      </c>
      <c r="BK271" s="40">
        <f t="shared" si="99"/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 s="42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</row>
    <row r="272" spans="1:124" s="32" customFormat="1" x14ac:dyDescent="0.2">
      <c r="A272" s="124" t="str">
        <f>CONFIGURACAO!$C$4</f>
        <v>AREA 21</v>
      </c>
      <c r="B272" s="125">
        <v>270</v>
      </c>
      <c r="C272" s="249" t="s">
        <v>292</v>
      </c>
      <c r="D272" s="126">
        <f t="shared" si="100"/>
        <v>10</v>
      </c>
      <c r="E272" s="250" t="s">
        <v>607</v>
      </c>
      <c r="F272" s="250">
        <v>0</v>
      </c>
      <c r="G272" s="250">
        <v>0</v>
      </c>
      <c r="H272" s="250">
        <v>0</v>
      </c>
      <c r="I272" s="250">
        <v>1</v>
      </c>
      <c r="J272" s="235"/>
      <c r="K272" s="94"/>
      <c r="L272" s="94"/>
      <c r="M272" s="154">
        <f t="shared" si="101"/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s="139">
        <f t="shared" si="84"/>
        <v>0</v>
      </c>
      <c r="AD272" s="140">
        <f t="shared" si="85"/>
        <v>0</v>
      </c>
      <c r="AE272" s="141">
        <f t="shared" si="102"/>
        <v>0</v>
      </c>
      <c r="AF272" s="142">
        <f t="shared" si="103"/>
        <v>0</v>
      </c>
      <c r="AG272" s="278"/>
      <c r="AI272" s="37">
        <f>IFERROR(IF(M272&gt;0,(N272*CONFIGURACAO!$C$20)+(O272*CONFIGURACAO!$C$21)+(P272*CONFIGURACAO!$C$22)+(Q272*CONFIGURACAO!$C$23)+(R272*CONFIGURACAO!$C$24),""),"")</f>
        <v>0</v>
      </c>
      <c r="AJ272" s="38">
        <f>IF(S272=0,0,IF(CONFIGURACAO!$C$15="SIM",(IF(S272&gt;CONFIGURACAO!$C$16,CONFIGURACAO!$C$16*CONFIGURACAO!$C$25,S272*CONFIGURACAO!$C$25)),'PI AREA  P100'!S272*CONFIGURACAO!$C$25))</f>
        <v>0</v>
      </c>
      <c r="AK272" s="38">
        <f>IF(T272=0,0,IF(CONFIGURACAO!$C$17="SIM",(IF(T272&gt;CONFIGURACAO!$C$18,CONFIGURACAO!$C$18*CONFIGURACAO!$C$26,T272*CONFIGURACAO!$C$26)),'PI AREA  P100'!T272*CONFIGURACAO!$C$26))</f>
        <v>0</v>
      </c>
      <c r="AL272" s="38">
        <f>IFERROR(IF(M272&gt;0,(U272*CONFIGURACAO!$C$29)+(V272*CONFIGURACAO!$C$30),""),"")</f>
        <v>0</v>
      </c>
      <c r="AM272" s="38">
        <f>IF(W272=0,0,IF(CONFIGURACAO!$C$41="SIM",(IF(W272&gt;CONFIGURACAO!$C$41,CONFIGURACAO!$C$41*CONFIGURACAO!$C$31,W272*CONFIGURACAO!$C$31)),'PI AREA  P100'!W272*CONFIGURACAO!$C$31))</f>
        <v>0</v>
      </c>
      <c r="AN272" s="38">
        <f>IF(X272=0,0,IF(CONFIGURACAO!$C$39="SIM",(IF(X272&gt;CONFIGURACAO!$C$40,CONFIGURACAO!$C$40*CONFIGURACAO!$C$32,X272*CONFIGURACAO!$C$32)),'PI AREA  P100'!X272*CONFIGURACAO!$C$32))</f>
        <v>0</v>
      </c>
      <c r="AO272" s="38">
        <f>IFERROR(IF(M272&gt;0,(Y272*CONFIGURACAO!$C$33)+(Z272*CONFIGURACAO!$C$34)+(AA272*CONFIGURACAO!$C$35)+(AB272*CONFIGURACAO!$C$36),""),"")</f>
        <v>0</v>
      </c>
      <c r="AP272" s="38">
        <f>IF(AA272=0,0,IF(CONFIGURACAO!$C$46="SIM",(IF(AA272&gt;CONFIGURACAO!$C$47,CONFIGURACAO!$C$47*CONFIGURACAO!$C$35,AA272*CONFIGURACAO!$C$35)),'PI AREA  P100'!AA272*CONFIGURACAO!$C$35))</f>
        <v>0</v>
      </c>
      <c r="AQ272" s="38">
        <f>IF(AB272=0,0,IF(CONFIGURACAO!$C$44="SIM",(IF(AB272&gt;CONFIGURACAO!$C$45,CONFIGURACAO!$C$45*CONFIGURACAO!$C$36,AB272*CONFIGURACAO!$C$36)),'PI AREA  P100'!AB272*CONFIGURACAO!$C$36))</f>
        <v>0</v>
      </c>
      <c r="AR272" s="38">
        <f t="shared" si="104"/>
        <v>0</v>
      </c>
      <c r="AS272" s="68">
        <f>IF(AR272="","",$AR272-(($AS$2/CONFIGURACAO!$C$6)*$M272))</f>
        <v>-75</v>
      </c>
      <c r="AT272" s="73" t="str">
        <f t="shared" si="86"/>
        <v>NAO</v>
      </c>
      <c r="AU272" s="75">
        <f>IF(AR272="","",$AR272-(($AU$2/CONFIGURACAO!$C$6)*$M272))</f>
        <v>-125</v>
      </c>
      <c r="AV272" s="76" t="str">
        <f t="shared" si="87"/>
        <v>NAO</v>
      </c>
      <c r="AW272" s="74">
        <f>IF(AR272="","",$AR272-(($AW$2/CONFIGURACAO!$C$6)*$M272))</f>
        <v>-175</v>
      </c>
      <c r="AX272" s="72" t="str">
        <f t="shared" si="88"/>
        <v>NAO</v>
      </c>
      <c r="AZ272" s="39">
        <f t="shared" si="89"/>
        <v>0</v>
      </c>
      <c r="BA272" s="146">
        <f t="shared" si="90"/>
        <v>0</v>
      </c>
      <c r="BB272" s="146">
        <f t="shared" si="91"/>
        <v>1158</v>
      </c>
      <c r="BC272" s="32">
        <f t="shared" si="92"/>
        <v>1158</v>
      </c>
      <c r="BD272" s="148"/>
      <c r="BE272" s="40">
        <f t="shared" si="93"/>
        <v>0</v>
      </c>
      <c r="BF272" s="40">
        <f t="shared" si="94"/>
        <v>0</v>
      </c>
      <c r="BG272" s="40">
        <f t="shared" si="95"/>
        <v>0</v>
      </c>
      <c r="BH272" s="40">
        <f t="shared" si="96"/>
        <v>0</v>
      </c>
      <c r="BI272" s="40">
        <f t="shared" si="97"/>
        <v>0</v>
      </c>
      <c r="BJ272" s="40">
        <f t="shared" si="98"/>
        <v>0</v>
      </c>
      <c r="BK272" s="40">
        <f t="shared" si="99"/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 s="4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</row>
    <row r="273" spans="1:124" s="32" customFormat="1" x14ac:dyDescent="0.2">
      <c r="A273" s="124" t="str">
        <f>CONFIGURACAO!$C$4</f>
        <v>AREA 21</v>
      </c>
      <c r="B273" s="125">
        <v>271</v>
      </c>
      <c r="C273" s="249" t="s">
        <v>292</v>
      </c>
      <c r="D273" s="126">
        <f t="shared" si="100"/>
        <v>11</v>
      </c>
      <c r="E273" s="250" t="s">
        <v>608</v>
      </c>
      <c r="F273" s="250">
        <v>0</v>
      </c>
      <c r="G273" s="250">
        <v>0</v>
      </c>
      <c r="H273" s="250">
        <v>0</v>
      </c>
      <c r="I273" s="250">
        <v>1</v>
      </c>
      <c r="J273" s="235"/>
      <c r="K273" s="94"/>
      <c r="L273" s="94"/>
      <c r="M273" s="154">
        <f t="shared" si="101"/>
        <v>1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s="139">
        <f t="shared" si="84"/>
        <v>1</v>
      </c>
      <c r="AD273" s="140">
        <f t="shared" si="85"/>
        <v>1</v>
      </c>
      <c r="AE273" s="141">
        <f t="shared" si="102"/>
        <v>0</v>
      </c>
      <c r="AF273" s="142">
        <f t="shared" si="103"/>
        <v>0</v>
      </c>
      <c r="AG273" s="278"/>
      <c r="AI273" s="37">
        <f>IFERROR(IF(M273&gt;0,(N273*CONFIGURACAO!$C$20)+(O273*CONFIGURACAO!$C$21)+(P273*CONFIGURACAO!$C$22)+(Q273*CONFIGURACAO!$C$23)+(R273*CONFIGURACAO!$C$24),""),"")</f>
        <v>100</v>
      </c>
      <c r="AJ273" s="38">
        <f>IF(S273=0,0,IF(CONFIGURACAO!$C$15="SIM",(IF(S273&gt;CONFIGURACAO!$C$16,CONFIGURACAO!$C$16*CONFIGURACAO!$C$25,S273*CONFIGURACAO!$C$25)),'PI AREA  P100'!S273*CONFIGURACAO!$C$25))</f>
        <v>0</v>
      </c>
      <c r="AK273" s="38">
        <f>IF(T273=0,0,IF(CONFIGURACAO!$C$17="SIM",(IF(T273&gt;CONFIGURACAO!$C$18,CONFIGURACAO!$C$18*CONFIGURACAO!$C$26,T273*CONFIGURACAO!$C$26)),'PI AREA  P100'!T273*CONFIGURACAO!$C$26))</f>
        <v>0</v>
      </c>
      <c r="AL273" s="38">
        <f>IFERROR(IF(M273&gt;0,(U273*CONFIGURACAO!$C$29)+(V273*CONFIGURACAO!$C$30),""),"")</f>
        <v>0</v>
      </c>
      <c r="AM273" s="38">
        <f>IF(W273=0,0,IF(CONFIGURACAO!$C$41="SIM",(IF(W273&gt;CONFIGURACAO!$C$41,CONFIGURACAO!$C$41*CONFIGURACAO!$C$31,W273*CONFIGURACAO!$C$31)),'PI AREA  P100'!W273*CONFIGURACAO!$C$31))</f>
        <v>0</v>
      </c>
      <c r="AN273" s="38">
        <f>IF(X273=0,0,IF(CONFIGURACAO!$C$39="SIM",(IF(X273&gt;CONFIGURACAO!$C$40,CONFIGURACAO!$C$40*CONFIGURACAO!$C$32,X273*CONFIGURACAO!$C$32)),'PI AREA  P100'!X273*CONFIGURACAO!$C$32))</f>
        <v>0</v>
      </c>
      <c r="AO273" s="38">
        <f>IFERROR(IF(M273&gt;0,(Y273*CONFIGURACAO!$C$33)+(Z273*CONFIGURACAO!$C$34)+(AA273*CONFIGURACAO!$C$35)+(AB273*CONFIGURACAO!$C$36),""),"")</f>
        <v>0</v>
      </c>
      <c r="AP273" s="38">
        <f>IF(AA273=0,0,IF(CONFIGURACAO!$C$46="SIM",(IF(AA273&gt;CONFIGURACAO!$C$47,CONFIGURACAO!$C$47*CONFIGURACAO!$C$35,AA273*CONFIGURACAO!$C$35)),'PI AREA  P100'!AA273*CONFIGURACAO!$C$35))</f>
        <v>0</v>
      </c>
      <c r="AQ273" s="38">
        <f>IF(AB273=0,0,IF(CONFIGURACAO!$C$44="SIM",(IF(AB273&gt;CONFIGURACAO!$C$45,CONFIGURACAO!$C$45*CONFIGURACAO!$C$36,AB273*CONFIGURACAO!$C$36)),'PI AREA  P100'!AB273*CONFIGURACAO!$C$36))</f>
        <v>0</v>
      </c>
      <c r="AR273" s="38">
        <f t="shared" si="104"/>
        <v>100</v>
      </c>
      <c r="AS273" s="68">
        <f>IF(AR273="","",$AR273-(($AS$2/CONFIGURACAO!$C$6)*$M273))</f>
        <v>25</v>
      </c>
      <c r="AT273" s="73">
        <f t="shared" si="86"/>
        <v>3</v>
      </c>
      <c r="AU273" s="75">
        <f>IF(AR273="","",$AR273-(($AU$2/CONFIGURACAO!$C$6)*$M273))</f>
        <v>-25</v>
      </c>
      <c r="AV273" s="76" t="str">
        <f t="shared" si="87"/>
        <v>NAO</v>
      </c>
      <c r="AW273" s="74">
        <f>IF(AR273="","",$AR273-(($AW$2/CONFIGURACAO!$C$6)*$M273))</f>
        <v>-75</v>
      </c>
      <c r="AX273" s="72" t="str">
        <f t="shared" si="88"/>
        <v>NAO</v>
      </c>
      <c r="AZ273" s="39">
        <f t="shared" si="89"/>
        <v>8.4464453134898178E-3</v>
      </c>
      <c r="BA273" s="146">
        <f t="shared" si="90"/>
        <v>2</v>
      </c>
      <c r="BB273" s="146">
        <f t="shared" si="91"/>
        <v>1033</v>
      </c>
      <c r="BC273" s="32">
        <f t="shared" si="92"/>
        <v>1066</v>
      </c>
      <c r="BD273" s="148"/>
      <c r="BE273" s="40">
        <f t="shared" si="93"/>
        <v>0</v>
      </c>
      <c r="BF273" s="40">
        <f t="shared" si="94"/>
        <v>3.8580246913580245E-2</v>
      </c>
      <c r="BG273" s="40">
        <f t="shared" si="95"/>
        <v>0</v>
      </c>
      <c r="BH273" s="40">
        <f t="shared" si="96"/>
        <v>0</v>
      </c>
      <c r="BI273" s="40">
        <f t="shared" si="97"/>
        <v>0.10660980810234541</v>
      </c>
      <c r="BJ273" s="40">
        <f t="shared" si="98"/>
        <v>0</v>
      </c>
      <c r="BK273" s="40">
        <f t="shared" si="99"/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 s="42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</row>
    <row r="274" spans="1:124" s="32" customFormat="1" x14ac:dyDescent="0.2">
      <c r="A274" s="124" t="str">
        <f>CONFIGURACAO!$C$4</f>
        <v>AREA 21</v>
      </c>
      <c r="B274" s="125">
        <v>272</v>
      </c>
      <c r="C274" s="249" t="s">
        <v>292</v>
      </c>
      <c r="D274" s="126">
        <f t="shared" si="100"/>
        <v>12</v>
      </c>
      <c r="E274" s="250" t="s">
        <v>609</v>
      </c>
      <c r="F274" s="250">
        <v>0</v>
      </c>
      <c r="G274" s="250">
        <v>0</v>
      </c>
      <c r="H274" s="250">
        <v>0</v>
      </c>
      <c r="I274" s="250">
        <v>1</v>
      </c>
      <c r="J274" s="235"/>
      <c r="K274" s="94"/>
      <c r="L274" s="94"/>
      <c r="M274" s="154">
        <f t="shared" si="101"/>
        <v>1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s="139">
        <f t="shared" si="84"/>
        <v>2</v>
      </c>
      <c r="AD274" s="140">
        <f t="shared" si="85"/>
        <v>2</v>
      </c>
      <c r="AE274" s="141">
        <f t="shared" si="102"/>
        <v>0</v>
      </c>
      <c r="AF274" s="142">
        <f t="shared" si="103"/>
        <v>0</v>
      </c>
      <c r="AG274" s="278"/>
      <c r="AI274" s="37">
        <f>IFERROR(IF(M274&gt;0,(N274*CONFIGURACAO!$C$20)+(O274*CONFIGURACAO!$C$21)+(P274*CONFIGURACAO!$C$22)+(Q274*CONFIGURACAO!$C$23)+(R274*CONFIGURACAO!$C$24),""),"")</f>
        <v>180</v>
      </c>
      <c r="AJ274" s="38">
        <f>IF(S274=0,0,IF(CONFIGURACAO!$C$15="SIM",(IF(S274&gt;CONFIGURACAO!$C$16,CONFIGURACAO!$C$16*CONFIGURACAO!$C$25,S274*CONFIGURACAO!$C$25)),'PI AREA  P100'!S274*CONFIGURACAO!$C$25))</f>
        <v>0</v>
      </c>
      <c r="AK274" s="38">
        <f>IF(T274=0,0,IF(CONFIGURACAO!$C$17="SIM",(IF(T274&gt;CONFIGURACAO!$C$18,CONFIGURACAO!$C$18*CONFIGURACAO!$C$26,T274*CONFIGURACAO!$C$26)),'PI AREA  P100'!T274*CONFIGURACAO!$C$26))</f>
        <v>0</v>
      </c>
      <c r="AL274" s="38">
        <f>IFERROR(IF(M274&gt;0,(U274*CONFIGURACAO!$C$29)+(V274*CONFIGURACAO!$C$30),""),"")</f>
        <v>0</v>
      </c>
      <c r="AM274" s="38">
        <f>IF(W274=0,0,IF(CONFIGURACAO!$C$41="SIM",(IF(W274&gt;CONFIGURACAO!$C$41,CONFIGURACAO!$C$41*CONFIGURACAO!$C$31,W274*CONFIGURACAO!$C$31)),'PI AREA  P100'!W274*CONFIGURACAO!$C$31))</f>
        <v>0</v>
      </c>
      <c r="AN274" s="38">
        <f>IF(X274=0,0,IF(CONFIGURACAO!$C$39="SIM",(IF(X274&gt;CONFIGURACAO!$C$40,CONFIGURACAO!$C$40*CONFIGURACAO!$C$32,X274*CONFIGURACAO!$C$32)),'PI AREA  P100'!X274*CONFIGURACAO!$C$32))</f>
        <v>0</v>
      </c>
      <c r="AO274" s="38">
        <f>IFERROR(IF(M274&gt;0,(Y274*CONFIGURACAO!$C$33)+(Z274*CONFIGURACAO!$C$34)+(AA274*CONFIGURACAO!$C$35)+(AB274*CONFIGURACAO!$C$36),""),"")</f>
        <v>0</v>
      </c>
      <c r="AP274" s="38">
        <f>IF(AA274=0,0,IF(CONFIGURACAO!$C$46="SIM",(IF(AA274&gt;CONFIGURACAO!$C$47,CONFIGURACAO!$C$47*CONFIGURACAO!$C$35,AA274*CONFIGURACAO!$C$35)),'PI AREA  P100'!AA274*CONFIGURACAO!$C$35))</f>
        <v>0</v>
      </c>
      <c r="AQ274" s="38">
        <f>IF(AB274=0,0,IF(CONFIGURACAO!$C$44="SIM",(IF(AB274&gt;CONFIGURACAO!$C$45,CONFIGURACAO!$C$45*CONFIGURACAO!$C$36,AB274*CONFIGURACAO!$C$36)),'PI AREA  P100'!AB274*CONFIGURACAO!$C$36))</f>
        <v>0</v>
      </c>
      <c r="AR274" s="38">
        <f t="shared" si="104"/>
        <v>180</v>
      </c>
      <c r="AS274" s="68">
        <f>IF(AR274="","",$AR274-(($AS$2/CONFIGURACAO!$C$6)*$M274))</f>
        <v>105</v>
      </c>
      <c r="AT274" s="73">
        <f t="shared" si="86"/>
        <v>3</v>
      </c>
      <c r="AU274" s="75">
        <f>IF(AR274="","",$AR274-(($AU$2/CONFIGURACAO!$C$6)*$M274))</f>
        <v>55</v>
      </c>
      <c r="AV274" s="76">
        <f t="shared" si="87"/>
        <v>4</v>
      </c>
      <c r="AW274" s="74">
        <f>IF(AR274="","",$AR274-(($AW$2/CONFIGURACAO!$C$6)*$M274))</f>
        <v>5</v>
      </c>
      <c r="AX274" s="72">
        <f t="shared" si="88"/>
        <v>5</v>
      </c>
      <c r="AZ274" s="39">
        <f t="shared" si="89"/>
        <v>1.5203601564281672E-2</v>
      </c>
      <c r="BA274" s="146">
        <f t="shared" si="90"/>
        <v>2</v>
      </c>
      <c r="BB274" s="146">
        <f t="shared" si="91"/>
        <v>1033</v>
      </c>
      <c r="BC274" s="32">
        <f t="shared" si="92"/>
        <v>972</v>
      </c>
      <c r="BD274" s="148"/>
      <c r="BE274" s="40">
        <f t="shared" si="93"/>
        <v>3.7257824143070044E-2</v>
      </c>
      <c r="BF274" s="40">
        <f t="shared" si="94"/>
        <v>3.8580246913580245E-2</v>
      </c>
      <c r="BG274" s="40">
        <f t="shared" si="95"/>
        <v>0</v>
      </c>
      <c r="BH274" s="40">
        <f t="shared" si="96"/>
        <v>0</v>
      </c>
      <c r="BI274" s="40">
        <f t="shared" si="97"/>
        <v>0</v>
      </c>
      <c r="BJ274" s="40">
        <f t="shared" si="98"/>
        <v>0</v>
      </c>
      <c r="BK274" s="40">
        <f t="shared" si="99"/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 s="42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</row>
    <row r="275" spans="1:124" s="32" customFormat="1" x14ac:dyDescent="0.2">
      <c r="A275" s="124" t="str">
        <f>CONFIGURACAO!$C$4</f>
        <v>AREA 21</v>
      </c>
      <c r="B275" s="125">
        <v>273</v>
      </c>
      <c r="C275" s="249" t="s">
        <v>292</v>
      </c>
      <c r="D275" s="126">
        <f t="shared" si="100"/>
        <v>13</v>
      </c>
      <c r="E275" s="250" t="s">
        <v>610</v>
      </c>
      <c r="F275" s="250">
        <v>0</v>
      </c>
      <c r="G275" s="250">
        <v>0</v>
      </c>
      <c r="H275" s="250">
        <v>0</v>
      </c>
      <c r="I275" s="250">
        <v>1</v>
      </c>
      <c r="J275" s="235"/>
      <c r="K275" s="94"/>
      <c r="L275" s="94"/>
      <c r="M275" s="154">
        <f t="shared" si="101"/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s="139">
        <f t="shared" si="84"/>
        <v>0</v>
      </c>
      <c r="AD275" s="140">
        <f t="shared" si="85"/>
        <v>0</v>
      </c>
      <c r="AE275" s="141">
        <f t="shared" si="102"/>
        <v>0</v>
      </c>
      <c r="AF275" s="142">
        <f t="shared" si="103"/>
        <v>0</v>
      </c>
      <c r="AG275" s="278"/>
      <c r="AI275" s="37">
        <f>IFERROR(IF(M275&gt;0,(N275*CONFIGURACAO!$C$20)+(O275*CONFIGURACAO!$C$21)+(P275*CONFIGURACAO!$C$22)+(Q275*CONFIGURACAO!$C$23)+(R275*CONFIGURACAO!$C$24),""),"")</f>
        <v>0</v>
      </c>
      <c r="AJ275" s="38">
        <f>IF(S275=0,0,IF(CONFIGURACAO!$C$15="SIM",(IF(S275&gt;CONFIGURACAO!$C$16,CONFIGURACAO!$C$16*CONFIGURACAO!$C$25,S275*CONFIGURACAO!$C$25)),'PI AREA  P100'!S275*CONFIGURACAO!$C$25))</f>
        <v>0</v>
      </c>
      <c r="AK275" s="38">
        <f>IF(T275=0,0,IF(CONFIGURACAO!$C$17="SIM",(IF(T275&gt;CONFIGURACAO!$C$18,CONFIGURACAO!$C$18*CONFIGURACAO!$C$26,T275*CONFIGURACAO!$C$26)),'PI AREA  P100'!T275*CONFIGURACAO!$C$26))</f>
        <v>0</v>
      </c>
      <c r="AL275" s="38">
        <f>IFERROR(IF(M275&gt;0,(U275*CONFIGURACAO!$C$29)+(V275*CONFIGURACAO!$C$30),""),"")</f>
        <v>0</v>
      </c>
      <c r="AM275" s="38">
        <f>IF(W275=0,0,IF(CONFIGURACAO!$C$41="SIM",(IF(W275&gt;CONFIGURACAO!$C$41,CONFIGURACAO!$C$41*CONFIGURACAO!$C$31,W275*CONFIGURACAO!$C$31)),'PI AREA  P100'!W275*CONFIGURACAO!$C$31))</f>
        <v>0</v>
      </c>
      <c r="AN275" s="38">
        <f>IF(X275=0,0,IF(CONFIGURACAO!$C$39="SIM",(IF(X275&gt;CONFIGURACAO!$C$40,CONFIGURACAO!$C$40*CONFIGURACAO!$C$32,X275*CONFIGURACAO!$C$32)),'PI AREA  P100'!X275*CONFIGURACAO!$C$32))</f>
        <v>0</v>
      </c>
      <c r="AO275" s="38">
        <f>IFERROR(IF(M275&gt;0,(Y275*CONFIGURACAO!$C$33)+(Z275*CONFIGURACAO!$C$34)+(AA275*CONFIGURACAO!$C$35)+(AB275*CONFIGURACAO!$C$36),""),"")</f>
        <v>0</v>
      </c>
      <c r="AP275" s="38">
        <f>IF(AA275=0,0,IF(CONFIGURACAO!$C$46="SIM",(IF(AA275&gt;CONFIGURACAO!$C$47,CONFIGURACAO!$C$47*CONFIGURACAO!$C$35,AA275*CONFIGURACAO!$C$35)),'PI AREA  P100'!AA275*CONFIGURACAO!$C$35))</f>
        <v>0</v>
      </c>
      <c r="AQ275" s="38">
        <f>IF(AB275=0,0,IF(CONFIGURACAO!$C$44="SIM",(IF(AB275&gt;CONFIGURACAO!$C$45,CONFIGURACAO!$C$45*CONFIGURACAO!$C$36,AB275*CONFIGURACAO!$C$36)),'PI AREA  P100'!AB275*CONFIGURACAO!$C$36))</f>
        <v>0</v>
      </c>
      <c r="AR275" s="38">
        <f t="shared" si="104"/>
        <v>0</v>
      </c>
      <c r="AS275" s="68">
        <f>IF(AR275="","",$AR275-(($AS$2/CONFIGURACAO!$C$6)*$M275))</f>
        <v>-75</v>
      </c>
      <c r="AT275" s="73" t="str">
        <f t="shared" si="86"/>
        <v>NAO</v>
      </c>
      <c r="AU275" s="75">
        <f>IF(AR275="","",$AR275-(($AU$2/CONFIGURACAO!$C$6)*$M275))</f>
        <v>-125</v>
      </c>
      <c r="AV275" s="76" t="str">
        <f t="shared" si="87"/>
        <v>NAO</v>
      </c>
      <c r="AW275" s="74">
        <f>IF(AR275="","",$AR275-(($AW$2/CONFIGURACAO!$C$6)*$M275))</f>
        <v>-175</v>
      </c>
      <c r="AX275" s="72" t="str">
        <f t="shared" si="88"/>
        <v>NAO</v>
      </c>
      <c r="AZ275" s="39">
        <f t="shared" si="89"/>
        <v>0</v>
      </c>
      <c r="BA275" s="146">
        <f t="shared" si="90"/>
        <v>0</v>
      </c>
      <c r="BB275" s="146">
        <f t="shared" si="91"/>
        <v>1158</v>
      </c>
      <c r="BC275" s="32">
        <f t="shared" si="92"/>
        <v>1158</v>
      </c>
      <c r="BD275" s="148"/>
      <c r="BE275" s="40">
        <f t="shared" si="93"/>
        <v>0</v>
      </c>
      <c r="BF275" s="40">
        <f t="shared" si="94"/>
        <v>0</v>
      </c>
      <c r="BG275" s="40">
        <f t="shared" si="95"/>
        <v>0</v>
      </c>
      <c r="BH275" s="40">
        <f t="shared" si="96"/>
        <v>0</v>
      </c>
      <c r="BI275" s="40">
        <f t="shared" si="97"/>
        <v>0</v>
      </c>
      <c r="BJ275" s="40">
        <f t="shared" si="98"/>
        <v>0</v>
      </c>
      <c r="BK275" s="40">
        <f t="shared" si="99"/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 s="42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</row>
    <row r="276" spans="1:124" s="32" customFormat="1" x14ac:dyDescent="0.2">
      <c r="A276" s="124" t="str">
        <f>CONFIGURACAO!$C$4</f>
        <v>AREA 21</v>
      </c>
      <c r="B276" s="125">
        <v>274</v>
      </c>
      <c r="C276" s="249" t="s">
        <v>292</v>
      </c>
      <c r="D276" s="126">
        <f t="shared" si="100"/>
        <v>14</v>
      </c>
      <c r="E276" s="250" t="s">
        <v>611</v>
      </c>
      <c r="F276" s="250">
        <v>0</v>
      </c>
      <c r="G276" s="250">
        <v>0</v>
      </c>
      <c r="H276" s="250">
        <v>0</v>
      </c>
      <c r="I276" s="250">
        <v>1</v>
      </c>
      <c r="J276" s="235"/>
      <c r="K276" s="94"/>
      <c r="L276" s="94"/>
      <c r="M276" s="154">
        <f t="shared" si="101"/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s="139">
        <f t="shared" si="84"/>
        <v>0</v>
      </c>
      <c r="AD276" s="140">
        <f t="shared" si="85"/>
        <v>0</v>
      </c>
      <c r="AE276" s="141">
        <f t="shared" si="102"/>
        <v>0</v>
      </c>
      <c r="AF276" s="142">
        <f t="shared" si="103"/>
        <v>0</v>
      </c>
      <c r="AG276" s="278"/>
      <c r="AI276" s="37">
        <f>IFERROR(IF(M276&gt;0,(N276*CONFIGURACAO!$C$20)+(O276*CONFIGURACAO!$C$21)+(P276*CONFIGURACAO!$C$22)+(Q276*CONFIGURACAO!$C$23)+(R276*CONFIGURACAO!$C$24),""),"")</f>
        <v>40</v>
      </c>
      <c r="AJ276" s="38">
        <f>IF(S276=0,0,IF(CONFIGURACAO!$C$15="SIM",(IF(S276&gt;CONFIGURACAO!$C$16,CONFIGURACAO!$C$16*CONFIGURACAO!$C$25,S276*CONFIGURACAO!$C$25)),'PI AREA  P100'!S276*CONFIGURACAO!$C$25))</f>
        <v>0</v>
      </c>
      <c r="AK276" s="38">
        <f>IF(T276=0,0,IF(CONFIGURACAO!$C$17="SIM",(IF(T276&gt;CONFIGURACAO!$C$18,CONFIGURACAO!$C$18*CONFIGURACAO!$C$26,T276*CONFIGURACAO!$C$26)),'PI AREA  P100'!T276*CONFIGURACAO!$C$26))</f>
        <v>5</v>
      </c>
      <c r="AL276" s="38">
        <f>IFERROR(IF(M276&gt;0,(U276*CONFIGURACAO!$C$29)+(V276*CONFIGURACAO!$C$30),""),"")</f>
        <v>0</v>
      </c>
      <c r="AM276" s="38">
        <f>IF(W276=0,0,IF(CONFIGURACAO!$C$41="SIM",(IF(W276&gt;CONFIGURACAO!$C$41,CONFIGURACAO!$C$41*CONFIGURACAO!$C$31,W276*CONFIGURACAO!$C$31)),'PI AREA  P100'!W276*CONFIGURACAO!$C$31))</f>
        <v>0</v>
      </c>
      <c r="AN276" s="38">
        <f>IF(X276=0,0,IF(CONFIGURACAO!$C$39="SIM",(IF(X276&gt;CONFIGURACAO!$C$40,CONFIGURACAO!$C$40*CONFIGURACAO!$C$32,X276*CONFIGURACAO!$C$32)),'PI AREA  P100'!X276*CONFIGURACAO!$C$32))</f>
        <v>0</v>
      </c>
      <c r="AO276" s="38">
        <f>IFERROR(IF(M276&gt;0,(Y276*CONFIGURACAO!$C$33)+(Z276*CONFIGURACAO!$C$34)+(AA276*CONFIGURACAO!$C$35)+(AB276*CONFIGURACAO!$C$36),""),"")</f>
        <v>0</v>
      </c>
      <c r="AP276" s="38">
        <f>IF(AA276=0,0,IF(CONFIGURACAO!$C$46="SIM",(IF(AA276&gt;CONFIGURACAO!$C$47,CONFIGURACAO!$C$47*CONFIGURACAO!$C$35,AA276*CONFIGURACAO!$C$35)),'PI AREA  P100'!AA276*CONFIGURACAO!$C$35))</f>
        <v>0</v>
      </c>
      <c r="AQ276" s="38">
        <f>IF(AB276=0,0,IF(CONFIGURACAO!$C$44="SIM",(IF(AB276&gt;CONFIGURACAO!$C$45,CONFIGURACAO!$C$45*CONFIGURACAO!$C$36,AB276*CONFIGURACAO!$C$36)),'PI AREA  P100'!AB276*CONFIGURACAO!$C$36))</f>
        <v>0</v>
      </c>
      <c r="AR276" s="38">
        <f t="shared" si="104"/>
        <v>45</v>
      </c>
      <c r="AS276" s="68">
        <f>IF(AR276="","",$AR276-(($AS$2/CONFIGURACAO!$C$6)*$M276))</f>
        <v>-30</v>
      </c>
      <c r="AT276" s="73" t="str">
        <f t="shared" si="86"/>
        <v>NAO</v>
      </c>
      <c r="AU276" s="75">
        <f>IF(AR276="","",$AR276-(($AU$2/CONFIGURACAO!$C$6)*$M276))</f>
        <v>-80</v>
      </c>
      <c r="AV276" s="76" t="str">
        <f t="shared" si="87"/>
        <v>NAO</v>
      </c>
      <c r="AW276" s="74">
        <f>IF(AR276="","",$AR276-(($AW$2/CONFIGURACAO!$C$6)*$M276))</f>
        <v>-130</v>
      </c>
      <c r="AX276" s="72" t="str">
        <f t="shared" si="88"/>
        <v>NAO</v>
      </c>
      <c r="AZ276" s="39">
        <f t="shared" si="89"/>
        <v>3.8009003910704181E-3</v>
      </c>
      <c r="BA276" s="146">
        <f t="shared" si="90"/>
        <v>2</v>
      </c>
      <c r="BB276" s="146">
        <f t="shared" si="91"/>
        <v>1033</v>
      </c>
      <c r="BC276" s="32">
        <f t="shared" si="92"/>
        <v>1122</v>
      </c>
      <c r="BD276" s="148"/>
      <c r="BE276" s="40">
        <f t="shared" si="93"/>
        <v>0</v>
      </c>
      <c r="BF276" s="40">
        <f t="shared" si="94"/>
        <v>0</v>
      </c>
      <c r="BG276" s="40">
        <f t="shared" si="95"/>
        <v>0</v>
      </c>
      <c r="BH276" s="40">
        <f t="shared" si="96"/>
        <v>4.042037186742118E-2</v>
      </c>
      <c r="BI276" s="40">
        <f t="shared" si="97"/>
        <v>0</v>
      </c>
      <c r="BJ276" s="40">
        <f t="shared" si="98"/>
        <v>0</v>
      </c>
      <c r="BK276" s="40">
        <f t="shared" si="99"/>
        <v>0.16051364365971107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 s="42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</row>
    <row r="277" spans="1:124" s="32" customFormat="1" x14ac:dyDescent="0.2">
      <c r="A277" s="124" t="str">
        <f>CONFIGURACAO!$C$4</f>
        <v>AREA 21</v>
      </c>
      <c r="B277" s="125">
        <v>275</v>
      </c>
      <c r="C277" s="249" t="s">
        <v>293</v>
      </c>
      <c r="D277" s="126">
        <f t="shared" si="100"/>
        <v>1</v>
      </c>
      <c r="E277" s="250" t="s">
        <v>612</v>
      </c>
      <c r="F277" s="250">
        <v>1</v>
      </c>
      <c r="G277" s="250">
        <v>1</v>
      </c>
      <c r="H277" s="250">
        <v>1</v>
      </c>
      <c r="I277" s="250">
        <v>1</v>
      </c>
      <c r="J277" s="87"/>
      <c r="K277" s="94"/>
      <c r="L277" s="94"/>
      <c r="M277" s="154">
        <f t="shared" si="101"/>
        <v>4</v>
      </c>
      <c r="N277">
        <v>6</v>
      </c>
      <c r="O277">
        <v>5</v>
      </c>
      <c r="P277">
        <v>5</v>
      </c>
      <c r="Q277">
        <v>3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s="139">
        <f t="shared" si="84"/>
        <v>11</v>
      </c>
      <c r="AD277" s="140">
        <f t="shared" si="85"/>
        <v>16</v>
      </c>
      <c r="AE277" s="141">
        <f t="shared" si="102"/>
        <v>0</v>
      </c>
      <c r="AF277" s="142">
        <f t="shared" si="103"/>
        <v>0</v>
      </c>
      <c r="AG277" s="278"/>
      <c r="AI277" s="37">
        <f>IFERROR(IF(M277&gt;0,(N277*CONFIGURACAO!$C$20)+(O277*CONFIGURACAO!$C$21)+(P277*CONFIGURACAO!$C$22)+(Q277*CONFIGURACAO!$C$23)+(R277*CONFIGURACAO!$C$24),""),"")</f>
        <v>1440</v>
      </c>
      <c r="AJ277" s="38">
        <f>IF(S277=0,0,IF(CONFIGURACAO!$C$15="SIM",(IF(S277&gt;CONFIGURACAO!$C$16,CONFIGURACAO!$C$16*CONFIGURACAO!$C$25,S277*CONFIGURACAO!$C$25)),'PI AREA  P100'!S277*CONFIGURACAO!$C$25))</f>
        <v>0</v>
      </c>
      <c r="AK277" s="38">
        <f>IF(T277=0,0,IF(CONFIGURACAO!$C$17="SIM",(IF(T277&gt;CONFIGURACAO!$C$18,CONFIGURACAO!$C$18*CONFIGURACAO!$C$26,T277*CONFIGURACAO!$C$26)),'PI AREA  P100'!T277*CONFIGURACAO!$C$26))</f>
        <v>0</v>
      </c>
      <c r="AL277" s="38">
        <f>IFERROR(IF(M277&gt;0,(U277*CONFIGURACAO!$C$29)+(V277*CONFIGURACAO!$C$30),""),"")</f>
        <v>0</v>
      </c>
      <c r="AM277" s="38">
        <f>IF(W277=0,0,IF(CONFIGURACAO!$C$41="SIM",(IF(W277&gt;CONFIGURACAO!$C$41,CONFIGURACAO!$C$41*CONFIGURACAO!$C$31,W277*CONFIGURACAO!$C$31)),'PI AREA  P100'!W277*CONFIGURACAO!$C$31))</f>
        <v>0</v>
      </c>
      <c r="AN277" s="38">
        <f>IF(X277=0,0,IF(CONFIGURACAO!$C$39="SIM",(IF(X277&gt;CONFIGURACAO!$C$40,CONFIGURACAO!$C$40*CONFIGURACAO!$C$32,X277*CONFIGURACAO!$C$32)),'PI AREA  P100'!X277*CONFIGURACAO!$C$32))</f>
        <v>0</v>
      </c>
      <c r="AO277" s="38">
        <f>IFERROR(IF(M277&gt;0,(Y277*CONFIGURACAO!$C$33)+(Z277*CONFIGURACAO!$C$34)+(AA277*CONFIGURACAO!$C$35)+(AB277*CONFIGURACAO!$C$36),""),"")</f>
        <v>0</v>
      </c>
      <c r="AP277" s="38">
        <f>IF(AA277=0,0,IF(CONFIGURACAO!$C$46="SIM",(IF(AA277&gt;CONFIGURACAO!$C$47,CONFIGURACAO!$C$47*CONFIGURACAO!$C$35,AA277*CONFIGURACAO!$C$35)),'PI AREA  P100'!AA277*CONFIGURACAO!$C$35))</f>
        <v>0</v>
      </c>
      <c r="AQ277" s="38">
        <f>IF(AB277=0,0,IF(CONFIGURACAO!$C$44="SIM",(IF(AB277&gt;CONFIGURACAO!$C$45,CONFIGURACAO!$C$45*CONFIGURACAO!$C$36,AB277*CONFIGURACAO!$C$36)),'PI AREA  P100'!AB277*CONFIGURACAO!$C$36))</f>
        <v>0</v>
      </c>
      <c r="AR277" s="38">
        <f t="shared" si="104"/>
        <v>1440</v>
      </c>
      <c r="AS277" s="68">
        <f>IF(AR277="","",$AR277-(($AS$2/CONFIGURACAO!$C$6)*$M277))</f>
        <v>1140</v>
      </c>
      <c r="AT277" s="73">
        <f t="shared" si="86"/>
        <v>3</v>
      </c>
      <c r="AU277" s="75">
        <f>IF(AR277="","",$AR277-(($AU$2/CONFIGURACAO!$C$6)*$M277))</f>
        <v>940</v>
      </c>
      <c r="AV277" s="76">
        <f t="shared" si="87"/>
        <v>4</v>
      </c>
      <c r="AW277" s="74">
        <f>IF(AR277="","",$AR277-(($AW$2/CONFIGURACAO!$C$6)*$M277))</f>
        <v>740</v>
      </c>
      <c r="AX277" s="72">
        <f t="shared" si="88"/>
        <v>5</v>
      </c>
      <c r="AZ277" s="39">
        <f t="shared" si="89"/>
        <v>0.12162881251425338</v>
      </c>
      <c r="BA277" s="146">
        <f t="shared" si="90"/>
        <v>20</v>
      </c>
      <c r="BB277" s="146">
        <f t="shared" si="91"/>
        <v>375</v>
      </c>
      <c r="BC277" s="32">
        <f t="shared" si="92"/>
        <v>262</v>
      </c>
      <c r="BD277" s="148"/>
      <c r="BE277" s="40">
        <f t="shared" si="93"/>
        <v>0.22354694485842028</v>
      </c>
      <c r="BF277" s="40">
        <f t="shared" si="94"/>
        <v>0.19290123456790123</v>
      </c>
      <c r="BG277" s="40">
        <f t="shared" si="95"/>
        <v>0.12846865364850976</v>
      </c>
      <c r="BH277" s="40">
        <f t="shared" si="96"/>
        <v>0.12126111560226355</v>
      </c>
      <c r="BI277" s="40">
        <f t="shared" si="97"/>
        <v>0.10660980810234541</v>
      </c>
      <c r="BJ277" s="40">
        <f t="shared" si="98"/>
        <v>0</v>
      </c>
      <c r="BK277" s="40">
        <f t="shared" si="99"/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 s="42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</row>
    <row r="278" spans="1:124" s="32" customFormat="1" x14ac:dyDescent="0.2">
      <c r="A278" s="124" t="str">
        <f>CONFIGURACAO!$C$4</f>
        <v>AREA 21</v>
      </c>
      <c r="B278" s="125">
        <v>276</v>
      </c>
      <c r="C278" s="249" t="s">
        <v>293</v>
      </c>
      <c r="D278" s="126">
        <f t="shared" si="100"/>
        <v>2</v>
      </c>
      <c r="E278" s="250" t="s">
        <v>613</v>
      </c>
      <c r="F278" s="250">
        <v>0</v>
      </c>
      <c r="G278" s="250">
        <v>0</v>
      </c>
      <c r="H278" s="250">
        <v>0</v>
      </c>
      <c r="I278" s="250">
        <v>1</v>
      </c>
      <c r="J278" s="87"/>
      <c r="K278" s="94"/>
      <c r="L278" s="94"/>
      <c r="M278" s="154">
        <f t="shared" si="101"/>
        <v>1</v>
      </c>
      <c r="N278">
        <v>4</v>
      </c>
      <c r="O278">
        <v>3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s="139">
        <f t="shared" si="84"/>
        <v>7</v>
      </c>
      <c r="AD278" s="140">
        <f t="shared" si="85"/>
        <v>7</v>
      </c>
      <c r="AE278" s="141">
        <f t="shared" si="102"/>
        <v>0</v>
      </c>
      <c r="AF278" s="142">
        <f t="shared" si="103"/>
        <v>0</v>
      </c>
      <c r="AG278" s="278"/>
      <c r="AI278" s="37">
        <f>IFERROR(IF(M278&gt;0,(N278*CONFIGURACAO!$C$20)+(O278*CONFIGURACAO!$C$21)+(P278*CONFIGURACAO!$C$22)+(Q278*CONFIGURACAO!$C$23)+(R278*CONFIGURACAO!$C$24),""),"")</f>
        <v>640</v>
      </c>
      <c r="AJ278" s="38">
        <f>IF(S278=0,0,IF(CONFIGURACAO!$C$15="SIM",(IF(S278&gt;CONFIGURACAO!$C$16,CONFIGURACAO!$C$16*CONFIGURACAO!$C$25,S278*CONFIGURACAO!$C$25)),'PI AREA  P100'!S278*CONFIGURACAO!$C$25))</f>
        <v>0</v>
      </c>
      <c r="AK278" s="38">
        <f>IF(T278=0,0,IF(CONFIGURACAO!$C$17="SIM",(IF(T278&gt;CONFIGURACAO!$C$18,CONFIGURACAO!$C$18*CONFIGURACAO!$C$26,T278*CONFIGURACAO!$C$26)),'PI AREA  P100'!T278*CONFIGURACAO!$C$26))</f>
        <v>5</v>
      </c>
      <c r="AL278" s="38">
        <f>IFERROR(IF(M278&gt;0,(U278*CONFIGURACAO!$C$29)+(V278*CONFIGURACAO!$C$30),""),"")</f>
        <v>0</v>
      </c>
      <c r="AM278" s="38">
        <f>IF(W278=0,0,IF(CONFIGURACAO!$C$41="SIM",(IF(W278&gt;CONFIGURACAO!$C$41,CONFIGURACAO!$C$41*CONFIGURACAO!$C$31,W278*CONFIGURACAO!$C$31)),'PI AREA  P100'!W278*CONFIGURACAO!$C$31))</f>
        <v>0</v>
      </c>
      <c r="AN278" s="38">
        <f>IF(X278=0,0,IF(CONFIGURACAO!$C$39="SIM",(IF(X278&gt;CONFIGURACAO!$C$40,CONFIGURACAO!$C$40*CONFIGURACAO!$C$32,X278*CONFIGURACAO!$C$32)),'PI AREA  P100'!X278*CONFIGURACAO!$C$32))</f>
        <v>0</v>
      </c>
      <c r="AO278" s="38">
        <f>IFERROR(IF(M278&gt;0,(Y278*CONFIGURACAO!$C$33)+(Z278*CONFIGURACAO!$C$34)+(AA278*CONFIGURACAO!$C$35)+(AB278*CONFIGURACAO!$C$36),""),"")</f>
        <v>0</v>
      </c>
      <c r="AP278" s="38">
        <f>IF(AA278=0,0,IF(CONFIGURACAO!$C$46="SIM",(IF(AA278&gt;CONFIGURACAO!$C$47,CONFIGURACAO!$C$47*CONFIGURACAO!$C$35,AA278*CONFIGURACAO!$C$35)),'PI AREA  P100'!AA278*CONFIGURACAO!$C$35))</f>
        <v>0</v>
      </c>
      <c r="AQ278" s="38">
        <f>IF(AB278=0,0,IF(CONFIGURACAO!$C$44="SIM",(IF(AB278&gt;CONFIGURACAO!$C$45,CONFIGURACAO!$C$45*CONFIGURACAO!$C$36,AB278*CONFIGURACAO!$C$36)),'PI AREA  P100'!AB278*CONFIGURACAO!$C$36))</f>
        <v>0</v>
      </c>
      <c r="AR278" s="38">
        <f t="shared" si="104"/>
        <v>645</v>
      </c>
      <c r="AS278" s="68">
        <f>IF(AR278="","",$AR278-(($AS$2/CONFIGURACAO!$C$6)*$M278))</f>
        <v>570</v>
      </c>
      <c r="AT278" s="73">
        <f t="shared" si="86"/>
        <v>3</v>
      </c>
      <c r="AU278" s="75">
        <f>IF(AR278="","",$AR278-(($AU$2/CONFIGURACAO!$C$6)*$M278))</f>
        <v>520</v>
      </c>
      <c r="AV278" s="76">
        <f t="shared" si="87"/>
        <v>4</v>
      </c>
      <c r="AW278" s="74">
        <f>IF(AR278="","",$AR278-(($AW$2/CONFIGURACAO!$C$6)*$M278))</f>
        <v>470</v>
      </c>
      <c r="AX278" s="72">
        <f t="shared" si="88"/>
        <v>5</v>
      </c>
      <c r="AZ278" s="39">
        <f t="shared" si="89"/>
        <v>5.4479572272009322E-2</v>
      </c>
      <c r="BA278" s="146">
        <f t="shared" si="90"/>
        <v>8</v>
      </c>
      <c r="BB278" s="146">
        <f t="shared" si="91"/>
        <v>763</v>
      </c>
      <c r="BC278" s="32">
        <f t="shared" si="92"/>
        <v>638</v>
      </c>
      <c r="BD278" s="148"/>
      <c r="BE278" s="40">
        <f t="shared" si="93"/>
        <v>0.14903129657228018</v>
      </c>
      <c r="BF278" s="40">
        <f t="shared" si="94"/>
        <v>0.11574074074074073</v>
      </c>
      <c r="BG278" s="40">
        <f t="shared" si="95"/>
        <v>0</v>
      </c>
      <c r="BH278" s="40">
        <f t="shared" si="96"/>
        <v>0</v>
      </c>
      <c r="BI278" s="40">
        <f t="shared" si="97"/>
        <v>0</v>
      </c>
      <c r="BJ278" s="40">
        <f t="shared" si="98"/>
        <v>0</v>
      </c>
      <c r="BK278" s="40">
        <f t="shared" si="99"/>
        <v>0.16051364365971107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 s="42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</row>
    <row r="279" spans="1:124" s="32" customFormat="1" x14ac:dyDescent="0.2">
      <c r="A279" s="124" t="str">
        <f>CONFIGURACAO!$C$4</f>
        <v>AREA 21</v>
      </c>
      <c r="B279" s="125">
        <v>277</v>
      </c>
      <c r="C279" s="249" t="s">
        <v>293</v>
      </c>
      <c r="D279" s="126">
        <f t="shared" si="100"/>
        <v>3</v>
      </c>
      <c r="E279" s="250" t="s">
        <v>614</v>
      </c>
      <c r="F279" s="250">
        <v>1</v>
      </c>
      <c r="G279" s="250">
        <v>1</v>
      </c>
      <c r="H279" s="250">
        <v>1</v>
      </c>
      <c r="I279" s="250">
        <v>1</v>
      </c>
      <c r="J279" s="87"/>
      <c r="K279" s="94"/>
      <c r="L279" s="94"/>
      <c r="M279" s="154">
        <f t="shared" si="101"/>
        <v>4</v>
      </c>
      <c r="N279">
        <v>2</v>
      </c>
      <c r="O279">
        <v>9</v>
      </c>
      <c r="P279">
        <v>1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s="139">
        <f t="shared" si="84"/>
        <v>11</v>
      </c>
      <c r="AD279" s="140">
        <f t="shared" si="85"/>
        <v>12</v>
      </c>
      <c r="AE279" s="141">
        <f t="shared" si="102"/>
        <v>0</v>
      </c>
      <c r="AF279" s="142">
        <f t="shared" si="103"/>
        <v>0</v>
      </c>
      <c r="AG279" s="278"/>
      <c r="AI279" s="37">
        <f>IFERROR(IF(M279&gt;0,(N279*CONFIGURACAO!$C$20)+(O279*CONFIGURACAO!$C$21)+(P279*CONFIGURACAO!$C$22)+(Q279*CONFIGURACAO!$C$23)+(R279*CONFIGURACAO!$C$24),""),"")</f>
        <v>1040</v>
      </c>
      <c r="AJ279" s="38">
        <f>IF(S279=0,0,IF(CONFIGURACAO!$C$15="SIM",(IF(S279&gt;CONFIGURACAO!$C$16,CONFIGURACAO!$C$16*CONFIGURACAO!$C$25,S279*CONFIGURACAO!$C$25)),'PI AREA  P100'!S279*CONFIGURACAO!$C$25))</f>
        <v>0</v>
      </c>
      <c r="AK279" s="38">
        <f>IF(T279=0,0,IF(CONFIGURACAO!$C$17="SIM",(IF(T279&gt;CONFIGURACAO!$C$18,CONFIGURACAO!$C$18*CONFIGURACAO!$C$26,T279*CONFIGURACAO!$C$26)),'PI AREA  P100'!T279*CONFIGURACAO!$C$26))</f>
        <v>0</v>
      </c>
      <c r="AL279" s="38">
        <f>IFERROR(IF(M279&gt;0,(U279*CONFIGURACAO!$C$29)+(V279*CONFIGURACAO!$C$30),""),"")</f>
        <v>0</v>
      </c>
      <c r="AM279" s="38">
        <f>IF(W279=0,0,IF(CONFIGURACAO!$C$41="SIM",(IF(W279&gt;CONFIGURACAO!$C$41,CONFIGURACAO!$C$41*CONFIGURACAO!$C$31,W279*CONFIGURACAO!$C$31)),'PI AREA  P100'!W279*CONFIGURACAO!$C$31))</f>
        <v>0</v>
      </c>
      <c r="AN279" s="38">
        <f>IF(X279=0,0,IF(CONFIGURACAO!$C$39="SIM",(IF(X279&gt;CONFIGURACAO!$C$40,CONFIGURACAO!$C$40*CONFIGURACAO!$C$32,X279*CONFIGURACAO!$C$32)),'PI AREA  P100'!X279*CONFIGURACAO!$C$32))</f>
        <v>0</v>
      </c>
      <c r="AO279" s="38">
        <f>IFERROR(IF(M279&gt;0,(Y279*CONFIGURACAO!$C$33)+(Z279*CONFIGURACAO!$C$34)+(AA279*CONFIGURACAO!$C$35)+(AB279*CONFIGURACAO!$C$36),""),"")</f>
        <v>0</v>
      </c>
      <c r="AP279" s="38">
        <f>IF(AA279=0,0,IF(CONFIGURACAO!$C$46="SIM",(IF(AA279&gt;CONFIGURACAO!$C$47,CONFIGURACAO!$C$47*CONFIGURACAO!$C$35,AA279*CONFIGURACAO!$C$35)),'PI AREA  P100'!AA279*CONFIGURACAO!$C$35))</f>
        <v>0</v>
      </c>
      <c r="AQ279" s="38">
        <f>IF(AB279=0,0,IF(CONFIGURACAO!$C$44="SIM",(IF(AB279&gt;CONFIGURACAO!$C$45,CONFIGURACAO!$C$45*CONFIGURACAO!$C$36,AB279*CONFIGURACAO!$C$36)),'PI AREA  P100'!AB279*CONFIGURACAO!$C$36))</f>
        <v>0</v>
      </c>
      <c r="AR279" s="38">
        <f t="shared" si="104"/>
        <v>1040</v>
      </c>
      <c r="AS279" s="68">
        <f>IF(AR279="","",$AR279-(($AS$2/CONFIGURACAO!$C$6)*$M279))</f>
        <v>740</v>
      </c>
      <c r="AT279" s="73">
        <f t="shared" si="86"/>
        <v>3</v>
      </c>
      <c r="AU279" s="75">
        <f>IF(AR279="","",$AR279-(($AU$2/CONFIGURACAO!$C$6)*$M279))</f>
        <v>540</v>
      </c>
      <c r="AV279" s="76">
        <f t="shared" si="87"/>
        <v>4</v>
      </c>
      <c r="AW279" s="74">
        <f>IF(AR279="","",$AR279-(($AW$2/CONFIGURACAO!$C$6)*$M279))</f>
        <v>340</v>
      </c>
      <c r="AX279" s="72">
        <f t="shared" si="88"/>
        <v>5</v>
      </c>
      <c r="AZ279" s="39">
        <f t="shared" si="89"/>
        <v>8.7843031260294108E-2</v>
      </c>
      <c r="BA279" s="146">
        <f t="shared" si="90"/>
        <v>14</v>
      </c>
      <c r="BB279" s="146">
        <f t="shared" si="91"/>
        <v>550</v>
      </c>
      <c r="BC279" s="32">
        <f t="shared" si="92"/>
        <v>420</v>
      </c>
      <c r="BD279" s="148"/>
      <c r="BE279" s="40">
        <f t="shared" si="93"/>
        <v>7.4515648286140088E-2</v>
      </c>
      <c r="BF279" s="40">
        <f t="shared" si="94"/>
        <v>0.34722222222222221</v>
      </c>
      <c r="BG279" s="40">
        <f t="shared" si="95"/>
        <v>2.5693730729701953E-2</v>
      </c>
      <c r="BH279" s="40">
        <f t="shared" si="96"/>
        <v>4.042037186742118E-2</v>
      </c>
      <c r="BI279" s="40">
        <f t="shared" si="97"/>
        <v>0.10660980810234541</v>
      </c>
      <c r="BJ279" s="40">
        <f t="shared" si="98"/>
        <v>0</v>
      </c>
      <c r="BK279" s="40">
        <f t="shared" si="99"/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 s="42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</row>
    <row r="280" spans="1:124" s="32" customFormat="1" x14ac:dyDescent="0.2">
      <c r="A280" s="124" t="str">
        <f>CONFIGURACAO!$C$4</f>
        <v>AREA 21</v>
      </c>
      <c r="B280" s="125">
        <v>278</v>
      </c>
      <c r="C280" s="249" t="s">
        <v>293</v>
      </c>
      <c r="D280" s="126">
        <f t="shared" si="100"/>
        <v>4</v>
      </c>
      <c r="E280" s="250" t="s">
        <v>615</v>
      </c>
      <c r="F280" s="250">
        <v>1</v>
      </c>
      <c r="G280" s="250">
        <v>1</v>
      </c>
      <c r="H280" s="250">
        <v>1</v>
      </c>
      <c r="I280" s="250">
        <v>1</v>
      </c>
      <c r="J280" s="87"/>
      <c r="K280" s="94"/>
      <c r="L280" s="94"/>
      <c r="M280" s="154">
        <f t="shared" si="101"/>
        <v>4</v>
      </c>
      <c r="N280">
        <v>11</v>
      </c>
      <c r="O280">
        <v>9</v>
      </c>
      <c r="P280">
        <v>8</v>
      </c>
      <c r="Q280">
        <v>4</v>
      </c>
      <c r="R280">
        <v>1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 s="139">
        <f t="shared" si="84"/>
        <v>20</v>
      </c>
      <c r="AD280" s="140">
        <f t="shared" si="85"/>
        <v>28</v>
      </c>
      <c r="AE280" s="141">
        <f t="shared" si="102"/>
        <v>0</v>
      </c>
      <c r="AF280" s="142">
        <f t="shared" si="103"/>
        <v>0</v>
      </c>
      <c r="AG280" s="278"/>
      <c r="AI280" s="37">
        <f>IFERROR(IF(M280&gt;0,(N280*CONFIGURACAO!$C$20)+(O280*CONFIGURACAO!$C$21)+(P280*CONFIGURACAO!$C$22)+(Q280*CONFIGURACAO!$C$23)+(R280*CONFIGURACAO!$C$24),""),"")</f>
        <v>2480</v>
      </c>
      <c r="AJ280" s="38">
        <f>IF(S280=0,0,IF(CONFIGURACAO!$C$15="SIM",(IF(S280&gt;CONFIGURACAO!$C$16,CONFIGURACAO!$C$16*CONFIGURACAO!$C$25,S280*CONFIGURACAO!$C$25)),'PI AREA  P100'!S280*CONFIGURACAO!$C$25))</f>
        <v>10</v>
      </c>
      <c r="AK280" s="38">
        <f>IF(T280=0,0,IF(CONFIGURACAO!$C$17="SIM",(IF(T280&gt;CONFIGURACAO!$C$18,CONFIGURACAO!$C$18*CONFIGURACAO!$C$26,T280*CONFIGURACAO!$C$26)),'PI AREA  P100'!T280*CONFIGURACAO!$C$26))</f>
        <v>0</v>
      </c>
      <c r="AL280" s="38">
        <f>IFERROR(IF(M280&gt;0,(U280*CONFIGURACAO!$C$29)+(V280*CONFIGURACAO!$C$30),""),"")</f>
        <v>0</v>
      </c>
      <c r="AM280" s="38">
        <f>IF(W280=0,0,IF(CONFIGURACAO!$C$41="SIM",(IF(W280&gt;CONFIGURACAO!$C$41,CONFIGURACAO!$C$41*CONFIGURACAO!$C$31,W280*CONFIGURACAO!$C$31)),'PI AREA  P100'!W280*CONFIGURACAO!$C$31))</f>
        <v>0</v>
      </c>
      <c r="AN280" s="38">
        <f>IF(X280=0,0,IF(CONFIGURACAO!$C$39="SIM",(IF(X280&gt;CONFIGURACAO!$C$40,CONFIGURACAO!$C$40*CONFIGURACAO!$C$32,X280*CONFIGURACAO!$C$32)),'PI AREA  P100'!X280*CONFIGURACAO!$C$32))</f>
        <v>0</v>
      </c>
      <c r="AO280" s="38">
        <f>IFERROR(IF(M280&gt;0,(Y280*CONFIGURACAO!$C$33)+(Z280*CONFIGURACAO!$C$34)+(AA280*CONFIGURACAO!$C$35)+(AB280*CONFIGURACAO!$C$36),""),"")</f>
        <v>0</v>
      </c>
      <c r="AP280" s="38">
        <f>IF(AA280=0,0,IF(CONFIGURACAO!$C$46="SIM",(IF(AA280&gt;CONFIGURACAO!$C$47,CONFIGURACAO!$C$47*CONFIGURACAO!$C$35,AA280*CONFIGURACAO!$C$35)),'PI AREA  P100'!AA280*CONFIGURACAO!$C$35))</f>
        <v>0</v>
      </c>
      <c r="AQ280" s="38">
        <f>IF(AB280=0,0,IF(CONFIGURACAO!$C$44="SIM",(IF(AB280&gt;CONFIGURACAO!$C$45,CONFIGURACAO!$C$45*CONFIGURACAO!$C$36,AB280*CONFIGURACAO!$C$36)),'PI AREA  P100'!AB280*CONFIGURACAO!$C$36))</f>
        <v>0</v>
      </c>
      <c r="AR280" s="38">
        <f t="shared" si="104"/>
        <v>2490</v>
      </c>
      <c r="AS280" s="68">
        <f>IF(AR280="","",$AR280-(($AS$2/CONFIGURACAO!$C$6)*$M280))</f>
        <v>2190</v>
      </c>
      <c r="AT280" s="73">
        <f t="shared" si="86"/>
        <v>3</v>
      </c>
      <c r="AU280" s="75">
        <f>IF(AR280="","",$AR280-(($AU$2/CONFIGURACAO!$C$6)*$M280))</f>
        <v>1990</v>
      </c>
      <c r="AV280" s="76">
        <f t="shared" si="87"/>
        <v>4</v>
      </c>
      <c r="AW280" s="74">
        <f>IF(AR280="","",$AR280-(($AW$2/CONFIGURACAO!$C$6)*$M280))</f>
        <v>1790</v>
      </c>
      <c r="AX280" s="72">
        <f t="shared" si="88"/>
        <v>5</v>
      </c>
      <c r="AZ280" s="39">
        <f t="shared" si="89"/>
        <v>0.21031648830589647</v>
      </c>
      <c r="BA280" s="146">
        <f t="shared" si="90"/>
        <v>34</v>
      </c>
      <c r="BB280" s="146">
        <f t="shared" si="91"/>
        <v>137</v>
      </c>
      <c r="BC280" s="32">
        <f t="shared" si="92"/>
        <v>86</v>
      </c>
      <c r="BD280" s="148"/>
      <c r="BE280" s="40">
        <f t="shared" si="93"/>
        <v>0.4098360655737705</v>
      </c>
      <c r="BF280" s="40">
        <f t="shared" si="94"/>
        <v>0.34722222222222221</v>
      </c>
      <c r="BG280" s="40">
        <f t="shared" si="95"/>
        <v>0.20554984583761562</v>
      </c>
      <c r="BH280" s="40">
        <f t="shared" si="96"/>
        <v>0.16168148746968472</v>
      </c>
      <c r="BI280" s="40">
        <f t="shared" si="97"/>
        <v>0.10660980810234541</v>
      </c>
      <c r="BJ280" s="40">
        <f t="shared" si="98"/>
        <v>9.2421441774491686E-2</v>
      </c>
      <c r="BK280" s="40">
        <f t="shared" si="99"/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 s="42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</row>
    <row r="281" spans="1:124" s="32" customFormat="1" x14ac:dyDescent="0.2">
      <c r="A281" s="124" t="str">
        <f>CONFIGURACAO!$C$4</f>
        <v>AREA 21</v>
      </c>
      <c r="B281" s="125">
        <v>279</v>
      </c>
      <c r="C281" s="249" t="s">
        <v>293</v>
      </c>
      <c r="D281" s="126">
        <f t="shared" si="100"/>
        <v>5</v>
      </c>
      <c r="E281" s="250" t="s">
        <v>616</v>
      </c>
      <c r="F281" s="250">
        <v>1</v>
      </c>
      <c r="G281" s="250">
        <v>1</v>
      </c>
      <c r="H281" s="250">
        <v>1</v>
      </c>
      <c r="I281" s="250">
        <v>1</v>
      </c>
      <c r="J281" s="87"/>
      <c r="K281" s="94"/>
      <c r="L281" s="94"/>
      <c r="M281" s="154">
        <f t="shared" si="101"/>
        <v>4</v>
      </c>
      <c r="N281">
        <v>3</v>
      </c>
      <c r="O281">
        <v>5</v>
      </c>
      <c r="P281">
        <v>2</v>
      </c>
      <c r="Q281">
        <v>0</v>
      </c>
      <c r="R281">
        <v>0</v>
      </c>
      <c r="S281">
        <v>2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s="139">
        <f t="shared" si="84"/>
        <v>8</v>
      </c>
      <c r="AD281" s="140">
        <f t="shared" si="85"/>
        <v>10</v>
      </c>
      <c r="AE281" s="141">
        <f t="shared" si="102"/>
        <v>0</v>
      </c>
      <c r="AF281" s="142">
        <f t="shared" si="103"/>
        <v>0</v>
      </c>
      <c r="AG281" s="278"/>
      <c r="AI281" s="37">
        <f>IFERROR(IF(M281&gt;0,(N281*CONFIGURACAO!$C$20)+(O281*CONFIGURACAO!$C$21)+(P281*CONFIGURACAO!$C$22)+(Q281*CONFIGURACAO!$C$23)+(R281*CONFIGURACAO!$C$24),""),"")</f>
        <v>820</v>
      </c>
      <c r="AJ281" s="38">
        <f>IF(S281=0,0,IF(CONFIGURACAO!$C$15="SIM",(IF(S281&gt;CONFIGURACAO!$C$16,CONFIGURACAO!$C$16*CONFIGURACAO!$C$25,S281*CONFIGURACAO!$C$25)),'PI AREA  P100'!S281*CONFIGURACAO!$C$25))</f>
        <v>20</v>
      </c>
      <c r="AK281" s="38">
        <f>IF(T281=0,0,IF(CONFIGURACAO!$C$17="SIM",(IF(T281&gt;CONFIGURACAO!$C$18,CONFIGURACAO!$C$18*CONFIGURACAO!$C$26,T281*CONFIGURACAO!$C$26)),'PI AREA  P100'!T281*CONFIGURACAO!$C$26))</f>
        <v>0</v>
      </c>
      <c r="AL281" s="38">
        <f>IFERROR(IF(M281&gt;0,(U281*CONFIGURACAO!$C$29)+(V281*CONFIGURACAO!$C$30),""),"")</f>
        <v>0</v>
      </c>
      <c r="AM281" s="38">
        <f>IF(W281=0,0,IF(CONFIGURACAO!$C$41="SIM",(IF(W281&gt;CONFIGURACAO!$C$41,CONFIGURACAO!$C$41*CONFIGURACAO!$C$31,W281*CONFIGURACAO!$C$31)),'PI AREA  P100'!W281*CONFIGURACAO!$C$31))</f>
        <v>0</v>
      </c>
      <c r="AN281" s="38">
        <f>IF(X281=0,0,IF(CONFIGURACAO!$C$39="SIM",(IF(X281&gt;CONFIGURACAO!$C$40,CONFIGURACAO!$C$40*CONFIGURACAO!$C$32,X281*CONFIGURACAO!$C$32)),'PI AREA  P100'!X281*CONFIGURACAO!$C$32))</f>
        <v>0</v>
      </c>
      <c r="AO281" s="38">
        <f>IFERROR(IF(M281&gt;0,(Y281*CONFIGURACAO!$C$33)+(Z281*CONFIGURACAO!$C$34)+(AA281*CONFIGURACAO!$C$35)+(AB281*CONFIGURACAO!$C$36),""),"")</f>
        <v>0</v>
      </c>
      <c r="AP281" s="38">
        <f>IF(AA281=0,0,IF(CONFIGURACAO!$C$46="SIM",(IF(AA281&gt;CONFIGURACAO!$C$47,CONFIGURACAO!$C$47*CONFIGURACAO!$C$35,AA281*CONFIGURACAO!$C$35)),'PI AREA  P100'!AA281*CONFIGURACAO!$C$35))</f>
        <v>0</v>
      </c>
      <c r="AQ281" s="38">
        <f>IF(AB281=0,0,IF(CONFIGURACAO!$C$44="SIM",(IF(AB281&gt;CONFIGURACAO!$C$45,CONFIGURACAO!$C$45*CONFIGURACAO!$C$36,AB281*CONFIGURACAO!$C$36)),'PI AREA  P100'!AB281*CONFIGURACAO!$C$36))</f>
        <v>0</v>
      </c>
      <c r="AR281" s="38">
        <f t="shared" si="104"/>
        <v>840</v>
      </c>
      <c r="AS281" s="68">
        <f>IF(AR281="","",$AR281-(($AS$2/CONFIGURACAO!$C$6)*$M281))</f>
        <v>540</v>
      </c>
      <c r="AT281" s="73">
        <f t="shared" si="86"/>
        <v>3</v>
      </c>
      <c r="AU281" s="75">
        <f>IF(AR281="","",$AR281-(($AU$2/CONFIGURACAO!$C$6)*$M281))</f>
        <v>340</v>
      </c>
      <c r="AV281" s="76">
        <f t="shared" si="87"/>
        <v>4</v>
      </c>
      <c r="AW281" s="74">
        <f>IF(AR281="","",$AR281-(($AW$2/CONFIGURACAO!$C$6)*$M281))</f>
        <v>140</v>
      </c>
      <c r="AX281" s="72">
        <f t="shared" si="88"/>
        <v>5</v>
      </c>
      <c r="AZ281" s="39">
        <f t="shared" si="89"/>
        <v>7.0950140633314479E-2</v>
      </c>
      <c r="BA281" s="146">
        <f t="shared" si="90"/>
        <v>12</v>
      </c>
      <c r="BB281" s="146">
        <f t="shared" si="91"/>
        <v>629</v>
      </c>
      <c r="BC281" s="32">
        <f t="shared" si="92"/>
        <v>535</v>
      </c>
      <c r="BD281" s="148"/>
      <c r="BE281" s="40">
        <f t="shared" si="93"/>
        <v>0.11177347242921014</v>
      </c>
      <c r="BF281" s="40">
        <f t="shared" si="94"/>
        <v>0.19290123456790123</v>
      </c>
      <c r="BG281" s="40">
        <f t="shared" si="95"/>
        <v>5.1387461459403906E-2</v>
      </c>
      <c r="BH281" s="40">
        <f t="shared" si="96"/>
        <v>0</v>
      </c>
      <c r="BI281" s="40">
        <f t="shared" si="97"/>
        <v>0</v>
      </c>
      <c r="BJ281" s="40">
        <f t="shared" si="98"/>
        <v>0.18484288354898337</v>
      </c>
      <c r="BK281" s="40">
        <f t="shared" si="99"/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 s="42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</row>
    <row r="282" spans="1:124" s="32" customFormat="1" x14ac:dyDescent="0.2">
      <c r="A282" s="124" t="str">
        <f>CONFIGURACAO!$C$4</f>
        <v>AREA 21</v>
      </c>
      <c r="B282" s="125">
        <v>280</v>
      </c>
      <c r="C282" s="249" t="s">
        <v>293</v>
      </c>
      <c r="D282" s="126">
        <f t="shared" si="100"/>
        <v>6</v>
      </c>
      <c r="E282" s="250" t="s">
        <v>617</v>
      </c>
      <c r="F282" s="250">
        <v>0</v>
      </c>
      <c r="G282" s="250">
        <v>0</v>
      </c>
      <c r="H282" s="250">
        <v>0</v>
      </c>
      <c r="I282" s="250">
        <v>1</v>
      </c>
      <c r="J282" s="87"/>
      <c r="K282" s="94"/>
      <c r="L282" s="94"/>
      <c r="M282" s="154">
        <f t="shared" si="101"/>
        <v>1</v>
      </c>
      <c r="N282">
        <v>1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s="139">
        <f t="shared" si="84"/>
        <v>2</v>
      </c>
      <c r="AD282" s="140">
        <f t="shared" si="85"/>
        <v>2</v>
      </c>
      <c r="AE282" s="141">
        <f t="shared" si="102"/>
        <v>0</v>
      </c>
      <c r="AF282" s="142">
        <f t="shared" si="103"/>
        <v>0</v>
      </c>
      <c r="AG282" s="278"/>
      <c r="AI282" s="37">
        <f>IFERROR(IF(M282&gt;0,(N282*CONFIGURACAO!$C$20)+(O282*CONFIGURACAO!$C$21)+(P282*CONFIGURACAO!$C$22)+(Q282*CONFIGURACAO!$C$23)+(R282*CONFIGURACAO!$C$24),""),"")</f>
        <v>220</v>
      </c>
      <c r="AJ282" s="38">
        <f>IF(S282=0,0,IF(CONFIGURACAO!$C$15="SIM",(IF(S282&gt;CONFIGURACAO!$C$16,CONFIGURACAO!$C$16*CONFIGURACAO!$C$25,S282*CONFIGURACAO!$C$25)),'PI AREA  P100'!S282*CONFIGURACAO!$C$25))</f>
        <v>0</v>
      </c>
      <c r="AK282" s="38">
        <f>IF(T282=0,0,IF(CONFIGURACAO!$C$17="SIM",(IF(T282&gt;CONFIGURACAO!$C$18,CONFIGURACAO!$C$18*CONFIGURACAO!$C$26,T282*CONFIGURACAO!$C$26)),'PI AREA  P100'!T282*CONFIGURACAO!$C$26))</f>
        <v>0</v>
      </c>
      <c r="AL282" s="38">
        <f>IFERROR(IF(M282&gt;0,(U282*CONFIGURACAO!$C$29)+(V282*CONFIGURACAO!$C$30),""),"")</f>
        <v>0</v>
      </c>
      <c r="AM282" s="38">
        <f>IF(W282=0,0,IF(CONFIGURACAO!$C$41="SIM",(IF(W282&gt;CONFIGURACAO!$C$41,CONFIGURACAO!$C$41*CONFIGURACAO!$C$31,W282*CONFIGURACAO!$C$31)),'PI AREA  P100'!W282*CONFIGURACAO!$C$31))</f>
        <v>0</v>
      </c>
      <c r="AN282" s="38">
        <f>IF(X282=0,0,IF(CONFIGURACAO!$C$39="SIM",(IF(X282&gt;CONFIGURACAO!$C$40,CONFIGURACAO!$C$40*CONFIGURACAO!$C$32,X282*CONFIGURACAO!$C$32)),'PI AREA  P100'!X282*CONFIGURACAO!$C$32))</f>
        <v>0</v>
      </c>
      <c r="AO282" s="38">
        <f>IFERROR(IF(M282&gt;0,(Y282*CONFIGURACAO!$C$33)+(Z282*CONFIGURACAO!$C$34)+(AA282*CONFIGURACAO!$C$35)+(AB282*CONFIGURACAO!$C$36),""),"")</f>
        <v>0</v>
      </c>
      <c r="AP282" s="38">
        <f>IF(AA282=0,0,IF(CONFIGURACAO!$C$46="SIM",(IF(AA282&gt;CONFIGURACAO!$C$47,CONFIGURACAO!$C$47*CONFIGURACAO!$C$35,AA282*CONFIGURACAO!$C$35)),'PI AREA  P100'!AA282*CONFIGURACAO!$C$35))</f>
        <v>0</v>
      </c>
      <c r="AQ282" s="38">
        <f>IF(AB282=0,0,IF(CONFIGURACAO!$C$44="SIM",(IF(AB282&gt;CONFIGURACAO!$C$45,CONFIGURACAO!$C$45*CONFIGURACAO!$C$36,AB282*CONFIGURACAO!$C$36)),'PI AREA  P100'!AB282*CONFIGURACAO!$C$36))</f>
        <v>0</v>
      </c>
      <c r="AR282" s="38">
        <f t="shared" si="104"/>
        <v>220</v>
      </c>
      <c r="AS282" s="68">
        <f>IF(AR282="","",$AR282-(($AS$2/CONFIGURACAO!$C$6)*$M282))</f>
        <v>145</v>
      </c>
      <c r="AT282" s="73">
        <f t="shared" si="86"/>
        <v>3</v>
      </c>
      <c r="AU282" s="75">
        <f>IF(AR282="","",$AR282-(($AU$2/CONFIGURACAO!$C$6)*$M282))</f>
        <v>95</v>
      </c>
      <c r="AV282" s="76">
        <f t="shared" si="87"/>
        <v>4</v>
      </c>
      <c r="AW282" s="74">
        <f>IF(AR282="","",$AR282-(($AW$2/CONFIGURACAO!$C$6)*$M282))</f>
        <v>45</v>
      </c>
      <c r="AX282" s="72">
        <f t="shared" si="88"/>
        <v>5</v>
      </c>
      <c r="AZ282" s="39">
        <f t="shared" si="89"/>
        <v>1.8582179689677601E-2</v>
      </c>
      <c r="BA282" s="146">
        <f t="shared" si="90"/>
        <v>3</v>
      </c>
      <c r="BB282" s="146">
        <f t="shared" si="91"/>
        <v>968</v>
      </c>
      <c r="BC282" s="32">
        <f t="shared" si="92"/>
        <v>936</v>
      </c>
      <c r="BD282" s="148"/>
      <c r="BE282" s="40">
        <f t="shared" si="93"/>
        <v>3.7257824143070044E-2</v>
      </c>
      <c r="BF282" s="40">
        <f t="shared" si="94"/>
        <v>3.8580246913580245E-2</v>
      </c>
      <c r="BG282" s="40">
        <f t="shared" si="95"/>
        <v>0</v>
      </c>
      <c r="BH282" s="40">
        <f t="shared" si="96"/>
        <v>4.042037186742118E-2</v>
      </c>
      <c r="BI282" s="40">
        <f t="shared" si="97"/>
        <v>0</v>
      </c>
      <c r="BJ282" s="40">
        <f t="shared" si="98"/>
        <v>0</v>
      </c>
      <c r="BK282" s="40">
        <f t="shared" si="99"/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 s="4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</row>
    <row r="283" spans="1:124" s="32" customFormat="1" x14ac:dyDescent="0.2">
      <c r="A283" s="124" t="str">
        <f>CONFIGURACAO!$C$4</f>
        <v>AREA 21</v>
      </c>
      <c r="B283" s="125">
        <v>281</v>
      </c>
      <c r="C283" s="249" t="s">
        <v>293</v>
      </c>
      <c r="D283" s="126">
        <f t="shared" si="100"/>
        <v>7</v>
      </c>
      <c r="E283" s="250" t="s">
        <v>618</v>
      </c>
      <c r="F283" s="250">
        <v>1</v>
      </c>
      <c r="G283" s="250">
        <v>1</v>
      </c>
      <c r="H283" s="250">
        <v>1</v>
      </c>
      <c r="I283" s="250">
        <v>0</v>
      </c>
      <c r="J283" s="87"/>
      <c r="K283" s="94"/>
      <c r="L283" s="94"/>
      <c r="M283" s="154">
        <f t="shared" si="101"/>
        <v>3</v>
      </c>
      <c r="N283">
        <v>4</v>
      </c>
      <c r="O283">
        <v>2</v>
      </c>
      <c r="P283">
        <v>9</v>
      </c>
      <c r="Q283">
        <v>4</v>
      </c>
      <c r="R283">
        <v>1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 s="139">
        <f t="shared" si="84"/>
        <v>6</v>
      </c>
      <c r="AD283" s="140">
        <f t="shared" si="85"/>
        <v>15</v>
      </c>
      <c r="AE283" s="141">
        <f t="shared" si="102"/>
        <v>0</v>
      </c>
      <c r="AF283" s="142">
        <f t="shared" si="103"/>
        <v>0</v>
      </c>
      <c r="AG283" s="278"/>
      <c r="AI283" s="37">
        <f>IFERROR(IF(M283&gt;0,(N283*CONFIGURACAO!$C$20)+(O283*CONFIGURACAO!$C$21)+(P283*CONFIGURACAO!$C$22)+(Q283*CONFIGURACAO!$C$23)+(R283*CONFIGURACAO!$C$24),""),"")</f>
        <v>1280</v>
      </c>
      <c r="AJ283" s="38">
        <f>IF(S283=0,0,IF(CONFIGURACAO!$C$15="SIM",(IF(S283&gt;CONFIGURACAO!$C$16,CONFIGURACAO!$C$16*CONFIGURACAO!$C$25,S283*CONFIGURACAO!$C$25)),'PI AREA  P100'!S283*CONFIGURACAO!$C$25))</f>
        <v>0</v>
      </c>
      <c r="AK283" s="38">
        <f>IF(T283=0,0,IF(CONFIGURACAO!$C$17="SIM",(IF(T283&gt;CONFIGURACAO!$C$18,CONFIGURACAO!$C$18*CONFIGURACAO!$C$26,T283*CONFIGURACAO!$C$26)),'PI AREA  P100'!T283*CONFIGURACAO!$C$26))</f>
        <v>5</v>
      </c>
      <c r="AL283" s="38">
        <f>IFERROR(IF(M283&gt;0,(U283*CONFIGURACAO!$C$29)+(V283*CONFIGURACAO!$C$30),""),"")</f>
        <v>0</v>
      </c>
      <c r="AM283" s="38">
        <f>IF(W283=0,0,IF(CONFIGURACAO!$C$41="SIM",(IF(W283&gt;CONFIGURACAO!$C$41,CONFIGURACAO!$C$41*CONFIGURACAO!$C$31,W283*CONFIGURACAO!$C$31)),'PI AREA  P100'!W283*CONFIGURACAO!$C$31))</f>
        <v>0</v>
      </c>
      <c r="AN283" s="38">
        <f>IF(X283=0,0,IF(CONFIGURACAO!$C$39="SIM",(IF(X283&gt;CONFIGURACAO!$C$40,CONFIGURACAO!$C$40*CONFIGURACAO!$C$32,X283*CONFIGURACAO!$C$32)),'PI AREA  P100'!X283*CONFIGURACAO!$C$32))</f>
        <v>0</v>
      </c>
      <c r="AO283" s="38">
        <f>IFERROR(IF(M283&gt;0,(Y283*CONFIGURACAO!$C$33)+(Z283*CONFIGURACAO!$C$34)+(AA283*CONFIGURACAO!$C$35)+(AB283*CONFIGURACAO!$C$36),""),"")</f>
        <v>0</v>
      </c>
      <c r="AP283" s="38">
        <f>IF(AA283=0,0,IF(CONFIGURACAO!$C$46="SIM",(IF(AA283&gt;CONFIGURACAO!$C$47,CONFIGURACAO!$C$47*CONFIGURACAO!$C$35,AA283*CONFIGURACAO!$C$35)),'PI AREA  P100'!AA283*CONFIGURACAO!$C$35))</f>
        <v>0</v>
      </c>
      <c r="AQ283" s="38">
        <f>IF(AB283=0,0,IF(CONFIGURACAO!$C$44="SIM",(IF(AB283&gt;CONFIGURACAO!$C$45,CONFIGURACAO!$C$45*CONFIGURACAO!$C$36,AB283*CONFIGURACAO!$C$36)),'PI AREA  P100'!AB283*CONFIGURACAO!$C$36))</f>
        <v>0</v>
      </c>
      <c r="AR283" s="38">
        <f t="shared" si="104"/>
        <v>1285</v>
      </c>
      <c r="AS283" s="68">
        <f>IF(AR283="","",$AR283-(($AS$2/CONFIGURACAO!$C$6)*$M283))</f>
        <v>1060</v>
      </c>
      <c r="AT283" s="73">
        <f t="shared" si="86"/>
        <v>3</v>
      </c>
      <c r="AU283" s="75">
        <f>IF(AR283="","",$AR283-(($AU$2/CONFIGURACAO!$C$6)*$M283))</f>
        <v>910</v>
      </c>
      <c r="AV283" s="76">
        <f t="shared" si="87"/>
        <v>4</v>
      </c>
      <c r="AW283" s="74">
        <f>IF(AR283="","",$AR283-(($AW$2/CONFIGURACAO!$C$6)*$M283))</f>
        <v>760</v>
      </c>
      <c r="AX283" s="72">
        <f t="shared" si="88"/>
        <v>5</v>
      </c>
      <c r="AZ283" s="39">
        <f t="shared" si="89"/>
        <v>0.10853682227834416</v>
      </c>
      <c r="BA283" s="146">
        <f t="shared" si="90"/>
        <v>21</v>
      </c>
      <c r="BB283" s="146">
        <f t="shared" si="91"/>
        <v>343</v>
      </c>
      <c r="BC283" s="32">
        <f t="shared" si="92"/>
        <v>317</v>
      </c>
      <c r="BD283" s="148"/>
      <c r="BE283" s="40">
        <f t="shared" si="93"/>
        <v>0.14903129657228018</v>
      </c>
      <c r="BF283" s="40">
        <f t="shared" si="94"/>
        <v>7.716049382716049E-2</v>
      </c>
      <c r="BG283" s="40">
        <f t="shared" si="95"/>
        <v>0.23124357656731759</v>
      </c>
      <c r="BH283" s="40">
        <f t="shared" si="96"/>
        <v>0.16168148746968472</v>
      </c>
      <c r="BI283" s="40">
        <f t="shared" si="97"/>
        <v>0.10660980810234541</v>
      </c>
      <c r="BJ283" s="40">
        <f t="shared" si="98"/>
        <v>0</v>
      </c>
      <c r="BK283" s="40">
        <f t="shared" si="99"/>
        <v>0.16051364365971107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 s="42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</row>
    <row r="284" spans="1:124" s="32" customFormat="1" x14ac:dyDescent="0.2">
      <c r="A284" s="124" t="str">
        <f>CONFIGURACAO!$C$4</f>
        <v>AREA 21</v>
      </c>
      <c r="B284" s="125">
        <v>282</v>
      </c>
      <c r="C284" s="249" t="s">
        <v>293</v>
      </c>
      <c r="D284" s="126">
        <f t="shared" si="100"/>
        <v>8</v>
      </c>
      <c r="E284" s="250" t="s">
        <v>619</v>
      </c>
      <c r="F284" s="250">
        <v>1</v>
      </c>
      <c r="G284" s="250">
        <v>1</v>
      </c>
      <c r="H284" s="250">
        <v>1</v>
      </c>
      <c r="I284" s="250">
        <v>1</v>
      </c>
      <c r="J284" s="87"/>
      <c r="K284" s="94"/>
      <c r="L284" s="94"/>
      <c r="M284" s="154">
        <f t="shared" si="101"/>
        <v>4</v>
      </c>
      <c r="N284">
        <v>1</v>
      </c>
      <c r="O284">
        <v>3</v>
      </c>
      <c r="P284">
        <v>4</v>
      </c>
      <c r="Q284">
        <v>1</v>
      </c>
      <c r="R284">
        <v>1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</v>
      </c>
      <c r="AA284">
        <v>4</v>
      </c>
      <c r="AB284">
        <v>1</v>
      </c>
      <c r="AC284" s="139">
        <f t="shared" si="84"/>
        <v>4</v>
      </c>
      <c r="AD284" s="140">
        <f t="shared" si="85"/>
        <v>8</v>
      </c>
      <c r="AE284" s="141">
        <f t="shared" si="102"/>
        <v>0</v>
      </c>
      <c r="AF284" s="142">
        <f t="shared" si="103"/>
        <v>2</v>
      </c>
      <c r="AG284" s="278"/>
      <c r="AI284" s="37">
        <f>IFERROR(IF(M284&gt;0,(N284*CONFIGURACAO!$C$20)+(O284*CONFIGURACAO!$C$21)+(P284*CONFIGURACAO!$C$22)+(Q284*CONFIGURACAO!$C$23)+(R284*CONFIGURACAO!$C$24),""),"")</f>
        <v>640</v>
      </c>
      <c r="AJ284" s="38">
        <f>IF(S284=0,0,IF(CONFIGURACAO!$C$15="SIM",(IF(S284&gt;CONFIGURACAO!$C$16,CONFIGURACAO!$C$16*CONFIGURACAO!$C$25,S284*CONFIGURACAO!$C$25)),'PI AREA  P100'!S284*CONFIGURACAO!$C$25))</f>
        <v>10</v>
      </c>
      <c r="AK284" s="38">
        <f>IF(T284=0,0,IF(CONFIGURACAO!$C$17="SIM",(IF(T284&gt;CONFIGURACAO!$C$18,CONFIGURACAO!$C$18*CONFIGURACAO!$C$26,T284*CONFIGURACAO!$C$26)),'PI AREA  P100'!T284*CONFIGURACAO!$C$26))</f>
        <v>5</v>
      </c>
      <c r="AL284" s="38">
        <f>IFERROR(IF(M284&gt;0,(U284*CONFIGURACAO!$C$29)+(V284*CONFIGURACAO!$C$30),""),"")</f>
        <v>0</v>
      </c>
      <c r="AM284" s="38">
        <f>IF(W284=0,0,IF(CONFIGURACAO!$C$41="SIM",(IF(W284&gt;CONFIGURACAO!$C$41,CONFIGURACAO!$C$41*CONFIGURACAO!$C$31,W284*CONFIGURACAO!$C$31)),'PI AREA  P100'!W284*CONFIGURACAO!$C$31))</f>
        <v>0</v>
      </c>
      <c r="AN284" s="38">
        <f>IF(X284=0,0,IF(CONFIGURACAO!$C$39="SIM",(IF(X284&gt;CONFIGURACAO!$C$40,CONFIGURACAO!$C$40*CONFIGURACAO!$C$32,X284*CONFIGURACAO!$C$32)),'PI AREA  P100'!X284*CONFIGURACAO!$C$32))</f>
        <v>0</v>
      </c>
      <c r="AO284" s="38">
        <f>IFERROR(IF(M284&gt;0,(Y284*CONFIGURACAO!$C$33)+(Z284*CONFIGURACAO!$C$34)+(AA284*CONFIGURACAO!$C$35)+(AB284*CONFIGURACAO!$C$36),""),"")</f>
        <v>210</v>
      </c>
      <c r="AP284" s="38">
        <f>IF(AA284=0,0,IF(CONFIGURACAO!$C$46="SIM",(IF(AA284&gt;CONFIGURACAO!$C$47,CONFIGURACAO!$C$47*CONFIGURACAO!$C$35,AA284*CONFIGURACAO!$C$35)),'PI AREA  P100'!AA284*CONFIGURACAO!$C$35))</f>
        <v>100</v>
      </c>
      <c r="AQ284" s="38">
        <f>IF(AB284=0,0,IF(CONFIGURACAO!$C$44="SIM",(IF(AB284&gt;CONFIGURACAO!$C$45,CONFIGURACAO!$C$45*CONFIGURACAO!$C$36,AB284*CONFIGURACAO!$C$36)),'PI AREA  P100'!AB284*CONFIGURACAO!$C$36))</f>
        <v>10</v>
      </c>
      <c r="AR284" s="38">
        <f t="shared" si="104"/>
        <v>975</v>
      </c>
      <c r="AS284" s="68">
        <f>IF(AR284="","",$AR284-(($AS$2/CONFIGURACAO!$C$6)*$M284))</f>
        <v>675</v>
      </c>
      <c r="AT284" s="73">
        <f t="shared" si="86"/>
        <v>3</v>
      </c>
      <c r="AU284" s="75">
        <f>IF(AR284="","",$AR284-(($AU$2/CONFIGURACAO!$C$6)*$M284))</f>
        <v>475</v>
      </c>
      <c r="AV284" s="76">
        <f t="shared" si="87"/>
        <v>4</v>
      </c>
      <c r="AW284" s="74">
        <f>IF(AR284="","",$AR284-(($AW$2/CONFIGURACAO!$C$6)*$M284))</f>
        <v>275</v>
      </c>
      <c r="AX284" s="72">
        <f t="shared" si="88"/>
        <v>5</v>
      </c>
      <c r="AZ284" s="39">
        <f t="shared" si="89"/>
        <v>8.2352841806525717E-2</v>
      </c>
      <c r="BA284" s="146">
        <f t="shared" si="90"/>
        <v>19</v>
      </c>
      <c r="BB284" s="146">
        <f t="shared" si="91"/>
        <v>398</v>
      </c>
      <c r="BC284" s="32">
        <f t="shared" si="92"/>
        <v>449</v>
      </c>
      <c r="BD284" s="148"/>
      <c r="BE284" s="40">
        <f t="shared" si="93"/>
        <v>3.7257824143070044E-2</v>
      </c>
      <c r="BF284" s="40">
        <f t="shared" si="94"/>
        <v>0.11574074074074073</v>
      </c>
      <c r="BG284" s="40">
        <f t="shared" si="95"/>
        <v>0.10277492291880781</v>
      </c>
      <c r="BH284" s="40">
        <f t="shared" si="96"/>
        <v>4.042037186742118E-2</v>
      </c>
      <c r="BI284" s="40">
        <f t="shared" si="97"/>
        <v>0.10660980810234541</v>
      </c>
      <c r="BJ284" s="40">
        <f t="shared" si="98"/>
        <v>9.2421441774491686E-2</v>
      </c>
      <c r="BK284" s="40">
        <f t="shared" si="99"/>
        <v>0.16051364365971107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2</v>
      </c>
      <c r="BR284">
        <v>4</v>
      </c>
      <c r="BS284">
        <v>1</v>
      </c>
      <c r="BT284" s="42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</row>
    <row r="285" spans="1:124" s="32" customFormat="1" x14ac:dyDescent="0.2">
      <c r="A285" s="124" t="str">
        <f>CONFIGURACAO!$C$4</f>
        <v>AREA 21</v>
      </c>
      <c r="B285" s="125">
        <v>283</v>
      </c>
      <c r="C285" s="249" t="s">
        <v>293</v>
      </c>
      <c r="D285" s="126">
        <f t="shared" si="100"/>
        <v>9</v>
      </c>
      <c r="E285" s="250" t="s">
        <v>620</v>
      </c>
      <c r="F285" s="250">
        <v>1</v>
      </c>
      <c r="G285" s="250">
        <v>1</v>
      </c>
      <c r="H285" s="250">
        <v>1</v>
      </c>
      <c r="I285" s="250">
        <v>1</v>
      </c>
      <c r="J285" s="87"/>
      <c r="K285" s="94"/>
      <c r="L285" s="94"/>
      <c r="M285" s="154">
        <f t="shared" si="101"/>
        <v>4</v>
      </c>
      <c r="N285">
        <v>4</v>
      </c>
      <c r="O285">
        <v>5</v>
      </c>
      <c r="P285">
        <v>5</v>
      </c>
      <c r="Q285">
        <v>1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 s="139">
        <f t="shared" si="84"/>
        <v>9</v>
      </c>
      <c r="AD285" s="140">
        <f t="shared" si="85"/>
        <v>14</v>
      </c>
      <c r="AE285" s="141">
        <f t="shared" si="102"/>
        <v>0</v>
      </c>
      <c r="AF285" s="142">
        <f t="shared" si="103"/>
        <v>0</v>
      </c>
      <c r="AG285" s="278"/>
      <c r="AI285" s="37">
        <f>IFERROR(IF(M285&gt;0,(N285*CONFIGURACAO!$C$20)+(O285*CONFIGURACAO!$C$21)+(P285*CONFIGURACAO!$C$22)+(Q285*CONFIGURACAO!$C$23)+(R285*CONFIGURACAO!$C$24),""),"")</f>
        <v>1140</v>
      </c>
      <c r="AJ285" s="38">
        <f>IF(S285=0,0,IF(CONFIGURACAO!$C$15="SIM",(IF(S285&gt;CONFIGURACAO!$C$16,CONFIGURACAO!$C$16*CONFIGURACAO!$C$25,S285*CONFIGURACAO!$C$25)),'PI AREA  P100'!S285*CONFIGURACAO!$C$25))</f>
        <v>0</v>
      </c>
      <c r="AK285" s="38">
        <f>IF(T285=0,0,IF(CONFIGURACAO!$C$17="SIM",(IF(T285&gt;CONFIGURACAO!$C$18,CONFIGURACAO!$C$18*CONFIGURACAO!$C$26,T285*CONFIGURACAO!$C$26)),'PI AREA  P100'!T285*CONFIGURACAO!$C$26))</f>
        <v>5</v>
      </c>
      <c r="AL285" s="38">
        <f>IFERROR(IF(M285&gt;0,(U285*CONFIGURACAO!$C$29)+(V285*CONFIGURACAO!$C$30),""),"")</f>
        <v>0</v>
      </c>
      <c r="AM285" s="38">
        <f>IF(W285=0,0,IF(CONFIGURACAO!$C$41="SIM",(IF(W285&gt;CONFIGURACAO!$C$41,CONFIGURACAO!$C$41*CONFIGURACAO!$C$31,W285*CONFIGURACAO!$C$31)),'PI AREA  P100'!W285*CONFIGURACAO!$C$31))</f>
        <v>50</v>
      </c>
      <c r="AN285" s="38">
        <f>IF(X285=0,0,IF(CONFIGURACAO!$C$39="SIM",(IF(X285&gt;CONFIGURACAO!$C$40,CONFIGURACAO!$C$40*CONFIGURACAO!$C$32,X285*CONFIGURACAO!$C$32)),'PI AREA  P100'!X285*CONFIGURACAO!$C$32))</f>
        <v>0</v>
      </c>
      <c r="AO285" s="38">
        <f>IFERROR(IF(M285&gt;0,(Y285*CONFIGURACAO!$C$33)+(Z285*CONFIGURACAO!$C$34)+(AA285*CONFIGURACAO!$C$35)+(AB285*CONFIGURACAO!$C$36),""),"")</f>
        <v>0</v>
      </c>
      <c r="AP285" s="38">
        <f>IF(AA285=0,0,IF(CONFIGURACAO!$C$46="SIM",(IF(AA285&gt;CONFIGURACAO!$C$47,CONFIGURACAO!$C$47*CONFIGURACAO!$C$35,AA285*CONFIGURACAO!$C$35)),'PI AREA  P100'!AA285*CONFIGURACAO!$C$35))</f>
        <v>0</v>
      </c>
      <c r="AQ285" s="38">
        <f>IF(AB285=0,0,IF(CONFIGURACAO!$C$44="SIM",(IF(AB285&gt;CONFIGURACAO!$C$45,CONFIGURACAO!$C$45*CONFIGURACAO!$C$36,AB285*CONFIGURACAO!$C$36)),'PI AREA  P100'!AB285*CONFIGURACAO!$C$36))</f>
        <v>0</v>
      </c>
      <c r="AR285" s="38">
        <f t="shared" si="104"/>
        <v>1195</v>
      </c>
      <c r="AS285" s="68">
        <f>IF(AR285="","",$AR285-(($AS$2/CONFIGURACAO!$C$6)*$M285))</f>
        <v>895</v>
      </c>
      <c r="AT285" s="73">
        <f t="shared" si="86"/>
        <v>3</v>
      </c>
      <c r="AU285" s="75">
        <f>IF(AR285="","",$AR285-(($AU$2/CONFIGURACAO!$C$6)*$M285))</f>
        <v>695</v>
      </c>
      <c r="AV285" s="76">
        <f t="shared" si="87"/>
        <v>4</v>
      </c>
      <c r="AW285" s="74">
        <f>IF(AR285="","",$AR285-(($AW$2/CONFIGURACAO!$C$6)*$M285))</f>
        <v>495</v>
      </c>
      <c r="AX285" s="72">
        <f t="shared" si="88"/>
        <v>5</v>
      </c>
      <c r="AZ285" s="39">
        <f t="shared" si="89"/>
        <v>0.10093502149620331</v>
      </c>
      <c r="BA285" s="146">
        <f t="shared" si="90"/>
        <v>17</v>
      </c>
      <c r="BB285" s="146">
        <f t="shared" si="91"/>
        <v>454</v>
      </c>
      <c r="BC285" s="32">
        <f t="shared" si="92"/>
        <v>357</v>
      </c>
      <c r="BD285" s="148"/>
      <c r="BE285" s="40">
        <f t="shared" si="93"/>
        <v>0.14903129657228018</v>
      </c>
      <c r="BF285" s="40">
        <f t="shared" si="94"/>
        <v>0.19290123456790123</v>
      </c>
      <c r="BG285" s="40">
        <f t="shared" si="95"/>
        <v>0.12846865364850976</v>
      </c>
      <c r="BH285" s="40">
        <f t="shared" si="96"/>
        <v>4.042037186742118E-2</v>
      </c>
      <c r="BI285" s="40">
        <f t="shared" si="97"/>
        <v>0</v>
      </c>
      <c r="BJ285" s="40">
        <f t="shared" si="98"/>
        <v>0</v>
      </c>
      <c r="BK285" s="40">
        <f t="shared" si="99"/>
        <v>0.16051364365971107</v>
      </c>
      <c r="BL285">
        <v>0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 s="42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</row>
    <row r="286" spans="1:124" s="32" customFormat="1" x14ac:dyDescent="0.2">
      <c r="A286" s="124" t="str">
        <f>CONFIGURACAO!$C$4</f>
        <v>AREA 21</v>
      </c>
      <c r="B286" s="125">
        <v>284</v>
      </c>
      <c r="C286" s="249" t="s">
        <v>293</v>
      </c>
      <c r="D286" s="126">
        <f t="shared" si="100"/>
        <v>10</v>
      </c>
      <c r="E286" s="250" t="s">
        <v>621</v>
      </c>
      <c r="F286" s="250">
        <v>1</v>
      </c>
      <c r="G286" s="250">
        <v>1</v>
      </c>
      <c r="H286" s="250">
        <v>1</v>
      </c>
      <c r="I286" s="250">
        <v>1</v>
      </c>
      <c r="J286" s="87"/>
      <c r="K286" s="94"/>
      <c r="L286" s="94"/>
      <c r="M286" s="154">
        <f t="shared" si="101"/>
        <v>4</v>
      </c>
      <c r="N286">
        <v>2</v>
      </c>
      <c r="O286">
        <v>4</v>
      </c>
      <c r="P286">
        <v>2</v>
      </c>
      <c r="Q286">
        <v>1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s="139">
        <f t="shared" si="84"/>
        <v>6</v>
      </c>
      <c r="AD286" s="140">
        <f t="shared" si="85"/>
        <v>8</v>
      </c>
      <c r="AE286" s="141">
        <f t="shared" si="102"/>
        <v>0</v>
      </c>
      <c r="AF286" s="142">
        <f t="shared" si="103"/>
        <v>0</v>
      </c>
      <c r="AG286" s="278"/>
      <c r="AI286" s="37">
        <f>IFERROR(IF(M286&gt;0,(N286*CONFIGURACAO!$C$20)+(O286*CONFIGURACAO!$C$21)+(P286*CONFIGURACAO!$C$22)+(Q286*CONFIGURACAO!$C$23)+(R286*CONFIGURACAO!$C$24),""),"")</f>
        <v>680</v>
      </c>
      <c r="AJ286" s="38">
        <f>IF(S286=0,0,IF(CONFIGURACAO!$C$15="SIM",(IF(S286&gt;CONFIGURACAO!$C$16,CONFIGURACAO!$C$16*CONFIGURACAO!$C$25,S286*CONFIGURACAO!$C$25)),'PI AREA  P100'!S286*CONFIGURACAO!$C$25))</f>
        <v>10</v>
      </c>
      <c r="AK286" s="38">
        <f>IF(T286=0,0,IF(CONFIGURACAO!$C$17="SIM",(IF(T286&gt;CONFIGURACAO!$C$18,CONFIGURACAO!$C$18*CONFIGURACAO!$C$26,T286*CONFIGURACAO!$C$26)),'PI AREA  P100'!T286*CONFIGURACAO!$C$26))</f>
        <v>0</v>
      </c>
      <c r="AL286" s="38">
        <f>IFERROR(IF(M286&gt;0,(U286*CONFIGURACAO!$C$29)+(V286*CONFIGURACAO!$C$30),""),"")</f>
        <v>0</v>
      </c>
      <c r="AM286" s="38">
        <f>IF(W286=0,0,IF(CONFIGURACAO!$C$41="SIM",(IF(W286&gt;CONFIGURACAO!$C$41,CONFIGURACAO!$C$41*CONFIGURACAO!$C$31,W286*CONFIGURACAO!$C$31)),'PI AREA  P100'!W286*CONFIGURACAO!$C$31))</f>
        <v>0</v>
      </c>
      <c r="AN286" s="38">
        <f>IF(X286=0,0,IF(CONFIGURACAO!$C$39="SIM",(IF(X286&gt;CONFIGURACAO!$C$40,CONFIGURACAO!$C$40*CONFIGURACAO!$C$32,X286*CONFIGURACAO!$C$32)),'PI AREA  P100'!X286*CONFIGURACAO!$C$32))</f>
        <v>0</v>
      </c>
      <c r="AO286" s="38">
        <f>IFERROR(IF(M286&gt;0,(Y286*CONFIGURACAO!$C$33)+(Z286*CONFIGURACAO!$C$34)+(AA286*CONFIGURACAO!$C$35)+(AB286*CONFIGURACAO!$C$36),""),"")</f>
        <v>0</v>
      </c>
      <c r="AP286" s="38">
        <f>IF(AA286=0,0,IF(CONFIGURACAO!$C$46="SIM",(IF(AA286&gt;CONFIGURACAO!$C$47,CONFIGURACAO!$C$47*CONFIGURACAO!$C$35,AA286*CONFIGURACAO!$C$35)),'PI AREA  P100'!AA286*CONFIGURACAO!$C$35))</f>
        <v>0</v>
      </c>
      <c r="AQ286" s="38">
        <f>IF(AB286=0,0,IF(CONFIGURACAO!$C$44="SIM",(IF(AB286&gt;CONFIGURACAO!$C$45,CONFIGURACAO!$C$45*CONFIGURACAO!$C$36,AB286*CONFIGURACAO!$C$36)),'PI AREA  P100'!AB286*CONFIGURACAO!$C$36))</f>
        <v>0</v>
      </c>
      <c r="AR286" s="38">
        <f t="shared" si="104"/>
        <v>690</v>
      </c>
      <c r="AS286" s="68">
        <f>IF(AR286="","",$AR286-(($AS$2/CONFIGURACAO!$C$6)*$M286))</f>
        <v>390</v>
      </c>
      <c r="AT286" s="73">
        <f t="shared" si="86"/>
        <v>3</v>
      </c>
      <c r="AU286" s="75">
        <f>IF(AR286="","",$AR286-(($AU$2/CONFIGURACAO!$C$6)*$M286))</f>
        <v>190</v>
      </c>
      <c r="AV286" s="76">
        <f t="shared" si="87"/>
        <v>4</v>
      </c>
      <c r="AW286" s="74">
        <f>IF(AR286="","",$AR286-(($AW$2/CONFIGURACAO!$C$6)*$M286))</f>
        <v>-10</v>
      </c>
      <c r="AX286" s="72" t="str">
        <f t="shared" si="88"/>
        <v>NAO</v>
      </c>
      <c r="AZ286" s="39">
        <f t="shared" si="89"/>
        <v>5.8280472663079744E-2</v>
      </c>
      <c r="BA286" s="146">
        <f t="shared" si="90"/>
        <v>10</v>
      </c>
      <c r="BB286" s="146">
        <f t="shared" si="91"/>
        <v>694</v>
      </c>
      <c r="BC286" s="32">
        <f t="shared" si="92"/>
        <v>611</v>
      </c>
      <c r="BD286" s="148"/>
      <c r="BE286" s="40">
        <f t="shared" si="93"/>
        <v>7.4515648286140088E-2</v>
      </c>
      <c r="BF286" s="40">
        <f t="shared" si="94"/>
        <v>0.15432098765432098</v>
      </c>
      <c r="BG286" s="40">
        <f t="shared" si="95"/>
        <v>5.1387461459403906E-2</v>
      </c>
      <c r="BH286" s="40">
        <f t="shared" si="96"/>
        <v>4.042037186742118E-2</v>
      </c>
      <c r="BI286" s="40">
        <f t="shared" si="97"/>
        <v>0</v>
      </c>
      <c r="BJ286" s="40">
        <f t="shared" si="98"/>
        <v>9.2421441774491686E-2</v>
      </c>
      <c r="BK286" s="40">
        <f t="shared" si="99"/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 s="42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</row>
    <row r="287" spans="1:124" s="32" customFormat="1" x14ac:dyDescent="0.2">
      <c r="A287" s="124" t="str">
        <f>CONFIGURACAO!$C$4</f>
        <v>AREA 21</v>
      </c>
      <c r="B287" s="125">
        <v>285</v>
      </c>
      <c r="C287" s="249" t="s">
        <v>293</v>
      </c>
      <c r="D287" s="126">
        <f t="shared" si="100"/>
        <v>11</v>
      </c>
      <c r="E287" s="250" t="s">
        <v>622</v>
      </c>
      <c r="F287" s="250">
        <v>1</v>
      </c>
      <c r="G287" s="250">
        <v>1</v>
      </c>
      <c r="H287" s="250">
        <v>1</v>
      </c>
      <c r="I287" s="250">
        <v>1</v>
      </c>
      <c r="J287" s="87"/>
      <c r="K287" s="94"/>
      <c r="L287" s="94"/>
      <c r="M287" s="154">
        <f t="shared" si="101"/>
        <v>4</v>
      </c>
      <c r="N287">
        <v>3</v>
      </c>
      <c r="O287">
        <v>5</v>
      </c>
      <c r="P287">
        <v>11</v>
      </c>
      <c r="Q287">
        <v>4</v>
      </c>
      <c r="R287">
        <v>0</v>
      </c>
      <c r="S287">
        <v>2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</v>
      </c>
      <c r="AC287" s="139">
        <f t="shared" si="84"/>
        <v>8</v>
      </c>
      <c r="AD287" s="140">
        <f t="shared" si="85"/>
        <v>19</v>
      </c>
      <c r="AE287" s="141">
        <f t="shared" si="102"/>
        <v>0</v>
      </c>
      <c r="AF287" s="142">
        <f t="shared" si="103"/>
        <v>0</v>
      </c>
      <c r="AG287" s="278"/>
      <c r="AI287" s="37">
        <f>IFERROR(IF(M287&gt;0,(N287*CONFIGURACAO!$C$20)+(O287*CONFIGURACAO!$C$21)+(P287*CONFIGURACAO!$C$22)+(Q287*CONFIGURACAO!$C$23)+(R287*CONFIGURACAO!$C$24),""),"")</f>
        <v>1520</v>
      </c>
      <c r="AJ287" s="38">
        <f>IF(S287=0,0,IF(CONFIGURACAO!$C$15="SIM",(IF(S287&gt;CONFIGURACAO!$C$16,CONFIGURACAO!$C$16*CONFIGURACAO!$C$25,S287*CONFIGURACAO!$C$25)),'PI AREA  P100'!S287*CONFIGURACAO!$C$25))</f>
        <v>20</v>
      </c>
      <c r="AK287" s="38">
        <f>IF(T287=0,0,IF(CONFIGURACAO!$C$17="SIM",(IF(T287&gt;CONFIGURACAO!$C$18,CONFIGURACAO!$C$18*CONFIGURACAO!$C$26,T287*CONFIGURACAO!$C$26)),'PI AREA  P100'!T287*CONFIGURACAO!$C$26))</f>
        <v>5</v>
      </c>
      <c r="AL287" s="38">
        <f>IFERROR(IF(M287&gt;0,(U287*CONFIGURACAO!$C$29)+(V287*CONFIGURACAO!$C$30),""),"")</f>
        <v>0</v>
      </c>
      <c r="AM287" s="38">
        <f>IF(W287=0,0,IF(CONFIGURACAO!$C$41="SIM",(IF(W287&gt;CONFIGURACAO!$C$41,CONFIGURACAO!$C$41*CONFIGURACAO!$C$31,W287*CONFIGURACAO!$C$31)),'PI AREA  P100'!W287*CONFIGURACAO!$C$31))</f>
        <v>0</v>
      </c>
      <c r="AN287" s="38">
        <f>IF(X287=0,0,IF(CONFIGURACAO!$C$39="SIM",(IF(X287&gt;CONFIGURACAO!$C$40,CONFIGURACAO!$C$40*CONFIGURACAO!$C$32,X287*CONFIGURACAO!$C$32)),'PI AREA  P100'!X287*CONFIGURACAO!$C$32))</f>
        <v>0</v>
      </c>
      <c r="AO287" s="38">
        <f>IFERROR(IF(M287&gt;0,(Y287*CONFIGURACAO!$C$33)+(Z287*CONFIGURACAO!$C$34)+(AA287*CONFIGURACAO!$C$35)+(AB287*CONFIGURACAO!$C$36),""),"")</f>
        <v>20</v>
      </c>
      <c r="AP287" s="38">
        <f>IF(AA287=0,0,IF(CONFIGURACAO!$C$46="SIM",(IF(AA287&gt;CONFIGURACAO!$C$47,CONFIGURACAO!$C$47*CONFIGURACAO!$C$35,AA287*CONFIGURACAO!$C$35)),'PI AREA  P100'!AA287*CONFIGURACAO!$C$35))</f>
        <v>0</v>
      </c>
      <c r="AQ287" s="38">
        <f>IF(AB287=0,0,IF(CONFIGURACAO!$C$44="SIM",(IF(AB287&gt;CONFIGURACAO!$C$45,CONFIGURACAO!$C$45*CONFIGURACAO!$C$36,AB287*CONFIGURACAO!$C$36)),'PI AREA  P100'!AB287*CONFIGURACAO!$C$36))</f>
        <v>20</v>
      </c>
      <c r="AR287" s="38">
        <f t="shared" si="104"/>
        <v>1585</v>
      </c>
      <c r="AS287" s="68">
        <f>IF(AR287="","",$AR287-(($AS$2/CONFIGURACAO!$C$6)*$M287))</f>
        <v>1285</v>
      </c>
      <c r="AT287" s="73">
        <f t="shared" si="86"/>
        <v>3</v>
      </c>
      <c r="AU287" s="75">
        <f>IF(AR287="","",$AR287-(($AU$2/CONFIGURACAO!$C$6)*$M287))</f>
        <v>1085</v>
      </c>
      <c r="AV287" s="76">
        <f t="shared" si="87"/>
        <v>4</v>
      </c>
      <c r="AW287" s="74">
        <f>IF(AR287="","",$AR287-(($AW$2/CONFIGURACAO!$C$6)*$M287))</f>
        <v>885</v>
      </c>
      <c r="AX287" s="72">
        <f t="shared" si="88"/>
        <v>5</v>
      </c>
      <c r="AZ287" s="39">
        <f t="shared" si="89"/>
        <v>0.13387615821881363</v>
      </c>
      <c r="BA287" s="146">
        <f t="shared" si="90"/>
        <v>28</v>
      </c>
      <c r="BB287" s="146">
        <f t="shared" si="91"/>
        <v>213</v>
      </c>
      <c r="BC287" s="32">
        <f t="shared" si="92"/>
        <v>224</v>
      </c>
      <c r="BD287" s="148"/>
      <c r="BE287" s="40">
        <f t="shared" si="93"/>
        <v>0.11177347242921014</v>
      </c>
      <c r="BF287" s="40">
        <f t="shared" si="94"/>
        <v>0.19290123456790123</v>
      </c>
      <c r="BG287" s="40">
        <f t="shared" si="95"/>
        <v>0.28263103802672146</v>
      </c>
      <c r="BH287" s="40">
        <f t="shared" si="96"/>
        <v>0.16168148746968472</v>
      </c>
      <c r="BI287" s="40">
        <f t="shared" si="97"/>
        <v>0</v>
      </c>
      <c r="BJ287" s="40">
        <f t="shared" si="98"/>
        <v>0.18484288354898337</v>
      </c>
      <c r="BK287" s="40">
        <f t="shared" si="99"/>
        <v>0.16051364365971107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2</v>
      </c>
      <c r="BT287" s="42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</row>
    <row r="288" spans="1:124" s="32" customFormat="1" x14ac:dyDescent="0.2">
      <c r="A288" s="124" t="str">
        <f>CONFIGURACAO!$C$4</f>
        <v>AREA 21</v>
      </c>
      <c r="B288" s="125">
        <v>286</v>
      </c>
      <c r="C288" s="249" t="s">
        <v>293</v>
      </c>
      <c r="D288" s="126">
        <f t="shared" si="100"/>
        <v>12</v>
      </c>
      <c r="E288" s="250" t="s">
        <v>623</v>
      </c>
      <c r="F288" s="250">
        <v>1</v>
      </c>
      <c r="G288" s="250">
        <v>1</v>
      </c>
      <c r="H288" s="250">
        <v>1</v>
      </c>
      <c r="I288" s="250">
        <v>1</v>
      </c>
      <c r="J288" s="87"/>
      <c r="K288" s="94"/>
      <c r="L288" s="94"/>
      <c r="M288" s="154">
        <f t="shared" si="101"/>
        <v>4</v>
      </c>
      <c r="N288">
        <v>3</v>
      </c>
      <c r="O288">
        <v>14</v>
      </c>
      <c r="P288">
        <v>2</v>
      </c>
      <c r="Q288">
        <v>1</v>
      </c>
      <c r="R288">
        <v>1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s="139">
        <f t="shared" si="84"/>
        <v>17</v>
      </c>
      <c r="AD288" s="140">
        <f t="shared" si="85"/>
        <v>19</v>
      </c>
      <c r="AE288" s="141">
        <f t="shared" si="102"/>
        <v>0</v>
      </c>
      <c r="AF288" s="142">
        <f t="shared" si="103"/>
        <v>0</v>
      </c>
      <c r="AG288" s="278"/>
      <c r="AI288" s="37">
        <f>IFERROR(IF(M288&gt;0,(N288*CONFIGURACAO!$C$20)+(O288*CONFIGURACAO!$C$21)+(P288*CONFIGURACAO!$C$22)+(Q288*CONFIGURACAO!$C$23)+(R288*CONFIGURACAO!$C$24),""),"")</f>
        <v>1600</v>
      </c>
      <c r="AJ288" s="38">
        <f>IF(S288=0,0,IF(CONFIGURACAO!$C$15="SIM",(IF(S288&gt;CONFIGURACAO!$C$16,CONFIGURACAO!$C$16*CONFIGURACAO!$C$25,S288*CONFIGURACAO!$C$25)),'PI AREA  P100'!S288*CONFIGURACAO!$C$25))</f>
        <v>0</v>
      </c>
      <c r="AK288" s="38">
        <f>IF(T288=0,0,IF(CONFIGURACAO!$C$17="SIM",(IF(T288&gt;CONFIGURACAO!$C$18,CONFIGURACAO!$C$18*CONFIGURACAO!$C$26,T288*CONFIGURACAO!$C$26)),'PI AREA  P100'!T288*CONFIGURACAO!$C$26))</f>
        <v>5</v>
      </c>
      <c r="AL288" s="38">
        <f>IFERROR(IF(M288&gt;0,(U288*CONFIGURACAO!$C$29)+(V288*CONFIGURACAO!$C$30),""),"")</f>
        <v>0</v>
      </c>
      <c r="AM288" s="38">
        <f>IF(W288=0,0,IF(CONFIGURACAO!$C$41="SIM",(IF(W288&gt;CONFIGURACAO!$C$41,CONFIGURACAO!$C$41*CONFIGURACAO!$C$31,W288*CONFIGURACAO!$C$31)),'PI AREA  P100'!W288*CONFIGURACAO!$C$31))</f>
        <v>0</v>
      </c>
      <c r="AN288" s="38">
        <f>IF(X288=0,0,IF(CONFIGURACAO!$C$39="SIM",(IF(X288&gt;CONFIGURACAO!$C$40,CONFIGURACAO!$C$40*CONFIGURACAO!$C$32,X288*CONFIGURACAO!$C$32)),'PI AREA  P100'!X288*CONFIGURACAO!$C$32))</f>
        <v>0</v>
      </c>
      <c r="AO288" s="38">
        <f>IFERROR(IF(M288&gt;0,(Y288*CONFIGURACAO!$C$33)+(Z288*CONFIGURACAO!$C$34)+(AA288*CONFIGURACAO!$C$35)+(AB288*CONFIGURACAO!$C$36),""),"")</f>
        <v>0</v>
      </c>
      <c r="AP288" s="38">
        <f>IF(AA288=0,0,IF(CONFIGURACAO!$C$46="SIM",(IF(AA288&gt;CONFIGURACAO!$C$47,CONFIGURACAO!$C$47*CONFIGURACAO!$C$35,AA288*CONFIGURACAO!$C$35)),'PI AREA  P100'!AA288*CONFIGURACAO!$C$35))</f>
        <v>0</v>
      </c>
      <c r="AQ288" s="38">
        <f>IF(AB288=0,0,IF(CONFIGURACAO!$C$44="SIM",(IF(AB288&gt;CONFIGURACAO!$C$45,CONFIGURACAO!$C$45*CONFIGURACAO!$C$36,AB288*CONFIGURACAO!$C$36)),'PI AREA  P100'!AB288*CONFIGURACAO!$C$36))</f>
        <v>0</v>
      </c>
      <c r="AR288" s="38">
        <f t="shared" si="104"/>
        <v>1605</v>
      </c>
      <c r="AS288" s="68">
        <f>IF(AR288="","",$AR288-(($AS$2/CONFIGURACAO!$C$6)*$M288))</f>
        <v>1305</v>
      </c>
      <c r="AT288" s="73">
        <f t="shared" si="86"/>
        <v>3</v>
      </c>
      <c r="AU288" s="75">
        <f>IF(AR288="","",$AR288-(($AU$2/CONFIGURACAO!$C$6)*$M288))</f>
        <v>1105</v>
      </c>
      <c r="AV288" s="76">
        <f t="shared" si="87"/>
        <v>4</v>
      </c>
      <c r="AW288" s="74">
        <f>IF(AR288="","",$AR288-(($AW$2/CONFIGURACAO!$C$6)*$M288))</f>
        <v>905</v>
      </c>
      <c r="AX288" s="72">
        <f t="shared" si="88"/>
        <v>5</v>
      </c>
      <c r="AZ288" s="39">
        <f t="shared" si="89"/>
        <v>0.13556544728151157</v>
      </c>
      <c r="BA288" s="146">
        <f t="shared" si="90"/>
        <v>22</v>
      </c>
      <c r="BB288" s="146">
        <f t="shared" si="91"/>
        <v>313</v>
      </c>
      <c r="BC288" s="32">
        <f t="shared" si="92"/>
        <v>215</v>
      </c>
      <c r="BD288" s="148"/>
      <c r="BE288" s="40">
        <f t="shared" si="93"/>
        <v>0.11177347242921014</v>
      </c>
      <c r="BF288" s="40">
        <f t="shared" si="94"/>
        <v>0.54012345679012341</v>
      </c>
      <c r="BG288" s="40">
        <f t="shared" si="95"/>
        <v>5.1387461459403906E-2</v>
      </c>
      <c r="BH288" s="40">
        <f t="shared" si="96"/>
        <v>4.042037186742118E-2</v>
      </c>
      <c r="BI288" s="40">
        <f t="shared" si="97"/>
        <v>0.10660980810234541</v>
      </c>
      <c r="BJ288" s="40">
        <f t="shared" si="98"/>
        <v>0</v>
      </c>
      <c r="BK288" s="40">
        <f t="shared" si="99"/>
        <v>0.16051364365971107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 s="42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</row>
    <row r="289" spans="1:124" s="32" customFormat="1" x14ac:dyDescent="0.2">
      <c r="A289" s="124" t="str">
        <f>CONFIGURACAO!$C$4</f>
        <v>AREA 21</v>
      </c>
      <c r="B289" s="125">
        <v>287</v>
      </c>
      <c r="C289" s="249" t="s">
        <v>293</v>
      </c>
      <c r="D289" s="126">
        <f t="shared" si="100"/>
        <v>13</v>
      </c>
      <c r="E289" s="250" t="s">
        <v>624</v>
      </c>
      <c r="F289" s="250">
        <v>1</v>
      </c>
      <c r="G289" s="250">
        <v>1</v>
      </c>
      <c r="H289" s="250">
        <v>1</v>
      </c>
      <c r="I289" s="250">
        <v>1</v>
      </c>
      <c r="J289" s="87"/>
      <c r="K289" s="94"/>
      <c r="L289" s="94"/>
      <c r="M289" s="154">
        <f t="shared" si="101"/>
        <v>4</v>
      </c>
      <c r="N289">
        <v>1</v>
      </c>
      <c r="O289">
        <v>5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s="139">
        <f t="shared" si="84"/>
        <v>6</v>
      </c>
      <c r="AD289" s="140">
        <f t="shared" si="85"/>
        <v>7</v>
      </c>
      <c r="AE289" s="141">
        <f t="shared" si="102"/>
        <v>0</v>
      </c>
      <c r="AF289" s="142">
        <f t="shared" si="103"/>
        <v>0</v>
      </c>
      <c r="AG289" s="278"/>
      <c r="AI289" s="37">
        <f>IFERROR(IF(M289&gt;0,(N289*CONFIGURACAO!$C$20)+(O289*CONFIGURACAO!$C$21)+(P289*CONFIGURACAO!$C$22)+(Q289*CONFIGURACAO!$C$23)+(R289*CONFIGURACAO!$C$24),""),"")</f>
        <v>600</v>
      </c>
      <c r="AJ289" s="38">
        <f>IF(S289=0,0,IF(CONFIGURACAO!$C$15="SIM",(IF(S289&gt;CONFIGURACAO!$C$16,CONFIGURACAO!$C$16*CONFIGURACAO!$C$25,S289*CONFIGURACAO!$C$25)),'PI AREA  P100'!S289*CONFIGURACAO!$C$25))</f>
        <v>0</v>
      </c>
      <c r="AK289" s="38">
        <f>IF(T289=0,0,IF(CONFIGURACAO!$C$17="SIM",(IF(T289&gt;CONFIGURACAO!$C$18,CONFIGURACAO!$C$18*CONFIGURACAO!$C$26,T289*CONFIGURACAO!$C$26)),'PI AREA  P100'!T289*CONFIGURACAO!$C$26))</f>
        <v>0</v>
      </c>
      <c r="AL289" s="38">
        <f>IFERROR(IF(M289&gt;0,(U289*CONFIGURACAO!$C$29)+(V289*CONFIGURACAO!$C$30),""),"")</f>
        <v>0</v>
      </c>
      <c r="AM289" s="38">
        <f>IF(W289=0,0,IF(CONFIGURACAO!$C$41="SIM",(IF(W289&gt;CONFIGURACAO!$C$41,CONFIGURACAO!$C$41*CONFIGURACAO!$C$31,W289*CONFIGURACAO!$C$31)),'PI AREA  P100'!W289*CONFIGURACAO!$C$31))</f>
        <v>0</v>
      </c>
      <c r="AN289" s="38">
        <f>IF(X289=0,0,IF(CONFIGURACAO!$C$39="SIM",(IF(X289&gt;CONFIGURACAO!$C$40,CONFIGURACAO!$C$40*CONFIGURACAO!$C$32,X289*CONFIGURACAO!$C$32)),'PI AREA  P100'!X289*CONFIGURACAO!$C$32))</f>
        <v>0</v>
      </c>
      <c r="AO289" s="38">
        <f>IFERROR(IF(M289&gt;0,(Y289*CONFIGURACAO!$C$33)+(Z289*CONFIGURACAO!$C$34)+(AA289*CONFIGURACAO!$C$35)+(AB289*CONFIGURACAO!$C$36),""),"")</f>
        <v>0</v>
      </c>
      <c r="AP289" s="38">
        <f>IF(AA289=0,0,IF(CONFIGURACAO!$C$46="SIM",(IF(AA289&gt;CONFIGURACAO!$C$47,CONFIGURACAO!$C$47*CONFIGURACAO!$C$35,AA289*CONFIGURACAO!$C$35)),'PI AREA  P100'!AA289*CONFIGURACAO!$C$35))</f>
        <v>0</v>
      </c>
      <c r="AQ289" s="38">
        <f>IF(AB289=0,0,IF(CONFIGURACAO!$C$44="SIM",(IF(AB289&gt;CONFIGURACAO!$C$45,CONFIGURACAO!$C$45*CONFIGURACAO!$C$36,AB289*CONFIGURACAO!$C$36)),'PI AREA  P100'!AB289*CONFIGURACAO!$C$36))</f>
        <v>0</v>
      </c>
      <c r="AR289" s="38">
        <f t="shared" si="104"/>
        <v>600</v>
      </c>
      <c r="AS289" s="68">
        <f>IF(AR289="","",$AR289-(($AS$2/CONFIGURACAO!$C$6)*$M289))</f>
        <v>300</v>
      </c>
      <c r="AT289" s="73">
        <f t="shared" si="86"/>
        <v>3</v>
      </c>
      <c r="AU289" s="75">
        <f>IF(AR289="","",$AR289-(($AU$2/CONFIGURACAO!$C$6)*$M289))</f>
        <v>100</v>
      </c>
      <c r="AV289" s="76">
        <f t="shared" si="87"/>
        <v>4</v>
      </c>
      <c r="AW289" s="74">
        <f>IF(AR289="","",$AR289-(($AW$2/CONFIGURACAO!$C$6)*$M289))</f>
        <v>-100</v>
      </c>
      <c r="AX289" s="72" t="str">
        <f t="shared" si="88"/>
        <v>NAO</v>
      </c>
      <c r="AZ289" s="39">
        <f t="shared" si="89"/>
        <v>5.06786718809389E-2</v>
      </c>
      <c r="BA289" s="146">
        <f t="shared" si="90"/>
        <v>8</v>
      </c>
      <c r="BB289" s="146">
        <f t="shared" si="91"/>
        <v>763</v>
      </c>
      <c r="BC289" s="32">
        <f t="shared" si="92"/>
        <v>666</v>
      </c>
      <c r="BD289" s="148"/>
      <c r="BE289" s="40">
        <f t="shared" si="93"/>
        <v>3.7257824143070044E-2</v>
      </c>
      <c r="BF289" s="40">
        <f t="shared" si="94"/>
        <v>0.19290123456790123</v>
      </c>
      <c r="BG289" s="40">
        <f t="shared" si="95"/>
        <v>2.5693730729701953E-2</v>
      </c>
      <c r="BH289" s="40">
        <f t="shared" si="96"/>
        <v>4.042037186742118E-2</v>
      </c>
      <c r="BI289" s="40">
        <f t="shared" si="97"/>
        <v>0</v>
      </c>
      <c r="BJ289" s="40">
        <f t="shared" si="98"/>
        <v>0</v>
      </c>
      <c r="BK289" s="40">
        <f t="shared" si="99"/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 s="42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</row>
    <row r="290" spans="1:124" s="32" customFormat="1" x14ac:dyDescent="0.2">
      <c r="A290" s="124" t="str">
        <f>CONFIGURACAO!$C$4</f>
        <v>AREA 21</v>
      </c>
      <c r="B290" s="125">
        <v>288</v>
      </c>
      <c r="C290" s="249" t="s">
        <v>293</v>
      </c>
      <c r="D290" s="126">
        <f t="shared" si="100"/>
        <v>14</v>
      </c>
      <c r="E290" s="250" t="s">
        <v>625</v>
      </c>
      <c r="F290" s="250">
        <v>0</v>
      </c>
      <c r="G290" s="250">
        <v>0</v>
      </c>
      <c r="H290" s="250">
        <v>0</v>
      </c>
      <c r="I290" s="250">
        <v>1</v>
      </c>
      <c r="J290" s="87"/>
      <c r="K290" s="94"/>
      <c r="L290" s="94"/>
      <c r="M290" s="154">
        <f t="shared" si="101"/>
        <v>1</v>
      </c>
      <c r="N290">
        <v>2</v>
      </c>
      <c r="O290">
        <v>1</v>
      </c>
      <c r="P290">
        <v>4</v>
      </c>
      <c r="Q290">
        <v>2</v>
      </c>
      <c r="R290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s="139">
        <f t="shared" si="84"/>
        <v>3</v>
      </c>
      <c r="AD290" s="140">
        <f t="shared" si="85"/>
        <v>7</v>
      </c>
      <c r="AE290" s="141">
        <f t="shared" si="102"/>
        <v>0</v>
      </c>
      <c r="AF290" s="142">
        <f t="shared" si="103"/>
        <v>0</v>
      </c>
      <c r="AG290" s="278"/>
      <c r="AI290" s="37">
        <f>IFERROR(IF(M290&gt;0,(N290*CONFIGURACAO!$C$20)+(O290*CONFIGURACAO!$C$21)+(P290*CONFIGURACAO!$C$22)+(Q290*CONFIGURACAO!$C$23)+(R290*CONFIGURACAO!$C$24),""),"")</f>
        <v>600</v>
      </c>
      <c r="AJ290" s="38">
        <f>IF(S290=0,0,IF(CONFIGURACAO!$C$15="SIM",(IF(S290&gt;CONFIGURACAO!$C$16,CONFIGURACAO!$C$16*CONFIGURACAO!$C$25,S290*CONFIGURACAO!$C$25)),'PI AREA  P100'!S290*CONFIGURACAO!$C$25))</f>
        <v>10</v>
      </c>
      <c r="AK290" s="38">
        <f>IF(T290=0,0,IF(CONFIGURACAO!$C$17="SIM",(IF(T290&gt;CONFIGURACAO!$C$18,CONFIGURACAO!$C$18*CONFIGURACAO!$C$26,T290*CONFIGURACAO!$C$26)),'PI AREA  P100'!T290*CONFIGURACAO!$C$26))</f>
        <v>5</v>
      </c>
      <c r="AL290" s="38">
        <f>IFERROR(IF(M290&gt;0,(U290*CONFIGURACAO!$C$29)+(V290*CONFIGURACAO!$C$30),""),"")</f>
        <v>0</v>
      </c>
      <c r="AM290" s="38">
        <f>IF(W290=0,0,IF(CONFIGURACAO!$C$41="SIM",(IF(W290&gt;CONFIGURACAO!$C$41,CONFIGURACAO!$C$41*CONFIGURACAO!$C$31,W290*CONFIGURACAO!$C$31)),'PI AREA  P100'!W290*CONFIGURACAO!$C$31))</f>
        <v>0</v>
      </c>
      <c r="AN290" s="38">
        <f>IF(X290=0,0,IF(CONFIGURACAO!$C$39="SIM",(IF(X290&gt;CONFIGURACAO!$C$40,CONFIGURACAO!$C$40*CONFIGURACAO!$C$32,X290*CONFIGURACAO!$C$32)),'PI AREA  P100'!X290*CONFIGURACAO!$C$32))</f>
        <v>0</v>
      </c>
      <c r="AO290" s="38">
        <f>IFERROR(IF(M290&gt;0,(Y290*CONFIGURACAO!$C$33)+(Z290*CONFIGURACAO!$C$34)+(AA290*CONFIGURACAO!$C$35)+(AB290*CONFIGURACAO!$C$36),""),"")</f>
        <v>0</v>
      </c>
      <c r="AP290" s="38">
        <f>IF(AA290=0,0,IF(CONFIGURACAO!$C$46="SIM",(IF(AA290&gt;CONFIGURACAO!$C$47,CONFIGURACAO!$C$47*CONFIGURACAO!$C$35,AA290*CONFIGURACAO!$C$35)),'PI AREA  P100'!AA290*CONFIGURACAO!$C$35))</f>
        <v>0</v>
      </c>
      <c r="AQ290" s="38">
        <f>IF(AB290=0,0,IF(CONFIGURACAO!$C$44="SIM",(IF(AB290&gt;CONFIGURACAO!$C$45,CONFIGURACAO!$C$45*CONFIGURACAO!$C$36,AB290*CONFIGURACAO!$C$36)),'PI AREA  P100'!AB290*CONFIGURACAO!$C$36))</f>
        <v>0</v>
      </c>
      <c r="AR290" s="38">
        <f t="shared" si="104"/>
        <v>615</v>
      </c>
      <c r="AS290" s="68">
        <f>IF(AR290="","",$AR290-(($AS$2/CONFIGURACAO!$C$6)*$M290))</f>
        <v>540</v>
      </c>
      <c r="AT290" s="73">
        <f t="shared" si="86"/>
        <v>3</v>
      </c>
      <c r="AU290" s="75">
        <f>IF(AR290="","",$AR290-(($AU$2/CONFIGURACAO!$C$6)*$M290))</f>
        <v>490</v>
      </c>
      <c r="AV290" s="76">
        <f t="shared" si="87"/>
        <v>4</v>
      </c>
      <c r="AW290" s="74">
        <f>IF(AR290="","",$AR290-(($AW$2/CONFIGURACAO!$C$6)*$M290))</f>
        <v>440</v>
      </c>
      <c r="AX290" s="72">
        <f t="shared" si="88"/>
        <v>5</v>
      </c>
      <c r="AZ290" s="39">
        <f t="shared" si="89"/>
        <v>5.1945638677962383E-2</v>
      </c>
      <c r="BA290" s="146">
        <f t="shared" si="90"/>
        <v>11</v>
      </c>
      <c r="BB290" s="146">
        <f t="shared" si="91"/>
        <v>663</v>
      </c>
      <c r="BC290" s="32">
        <f t="shared" si="92"/>
        <v>658</v>
      </c>
      <c r="BD290" s="148"/>
      <c r="BE290" s="40">
        <f t="shared" si="93"/>
        <v>7.4515648286140088E-2</v>
      </c>
      <c r="BF290" s="40">
        <f t="shared" si="94"/>
        <v>3.8580246913580245E-2</v>
      </c>
      <c r="BG290" s="40">
        <f t="shared" si="95"/>
        <v>0.10277492291880781</v>
      </c>
      <c r="BH290" s="40">
        <f t="shared" si="96"/>
        <v>8.084074373484236E-2</v>
      </c>
      <c r="BI290" s="40">
        <f t="shared" si="97"/>
        <v>0</v>
      </c>
      <c r="BJ290" s="40">
        <f t="shared" si="98"/>
        <v>9.2421441774491686E-2</v>
      </c>
      <c r="BK290" s="40">
        <f t="shared" si="99"/>
        <v>0.16051364365971107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 s="42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</row>
    <row r="291" spans="1:124" s="32" customFormat="1" x14ac:dyDescent="0.2">
      <c r="A291" s="124" t="str">
        <f>CONFIGURACAO!$C$4</f>
        <v>AREA 21</v>
      </c>
      <c r="B291" s="125">
        <v>289</v>
      </c>
      <c r="C291" s="249" t="s">
        <v>293</v>
      </c>
      <c r="D291" s="126">
        <f t="shared" si="100"/>
        <v>15</v>
      </c>
      <c r="E291" s="250" t="s">
        <v>626</v>
      </c>
      <c r="F291" s="250">
        <v>1</v>
      </c>
      <c r="G291" s="250">
        <v>1</v>
      </c>
      <c r="H291" s="250">
        <v>1</v>
      </c>
      <c r="I291" s="250">
        <v>1</v>
      </c>
      <c r="J291" s="87"/>
      <c r="K291" s="94"/>
      <c r="L291" s="94"/>
      <c r="M291" s="154">
        <f t="shared" si="101"/>
        <v>4</v>
      </c>
      <c r="N291">
        <v>1</v>
      </c>
      <c r="O291">
        <v>1</v>
      </c>
      <c r="P291">
        <v>3</v>
      </c>
      <c r="Q291">
        <v>2</v>
      </c>
      <c r="R291">
        <v>0</v>
      </c>
      <c r="S291">
        <v>0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s="139">
        <f t="shared" si="84"/>
        <v>2</v>
      </c>
      <c r="AD291" s="140">
        <f t="shared" si="85"/>
        <v>5</v>
      </c>
      <c r="AE291" s="141">
        <f t="shared" si="102"/>
        <v>0</v>
      </c>
      <c r="AF291" s="142">
        <f t="shared" si="103"/>
        <v>0</v>
      </c>
      <c r="AG291" s="278"/>
      <c r="AI291" s="37">
        <f>IFERROR(IF(M291&gt;0,(N291*CONFIGURACAO!$C$20)+(O291*CONFIGURACAO!$C$21)+(P291*CONFIGURACAO!$C$22)+(Q291*CONFIGURACAO!$C$23)+(R291*CONFIGURACAO!$C$24),""),"")</f>
        <v>440</v>
      </c>
      <c r="AJ291" s="38">
        <f>IF(S291=0,0,IF(CONFIGURACAO!$C$15="SIM",(IF(S291&gt;CONFIGURACAO!$C$16,CONFIGURACAO!$C$16*CONFIGURACAO!$C$25,S291*CONFIGURACAO!$C$25)),'PI AREA  P100'!S291*CONFIGURACAO!$C$25))</f>
        <v>0</v>
      </c>
      <c r="AK291" s="38">
        <f>IF(T291=0,0,IF(CONFIGURACAO!$C$17="SIM",(IF(T291&gt;CONFIGURACAO!$C$18,CONFIGURACAO!$C$18*CONFIGURACAO!$C$26,T291*CONFIGURACAO!$C$26)),'PI AREA  P100'!T291*CONFIGURACAO!$C$26))</f>
        <v>10</v>
      </c>
      <c r="AL291" s="38">
        <f>IFERROR(IF(M291&gt;0,(U291*CONFIGURACAO!$C$29)+(V291*CONFIGURACAO!$C$30),""),"")</f>
        <v>0</v>
      </c>
      <c r="AM291" s="38">
        <f>IF(W291=0,0,IF(CONFIGURACAO!$C$41="SIM",(IF(W291&gt;CONFIGURACAO!$C$41,CONFIGURACAO!$C$41*CONFIGURACAO!$C$31,W291*CONFIGURACAO!$C$31)),'PI AREA  P100'!W291*CONFIGURACAO!$C$31))</f>
        <v>0</v>
      </c>
      <c r="AN291" s="38">
        <f>IF(X291=0,0,IF(CONFIGURACAO!$C$39="SIM",(IF(X291&gt;CONFIGURACAO!$C$40,CONFIGURACAO!$C$40*CONFIGURACAO!$C$32,X291*CONFIGURACAO!$C$32)),'PI AREA  P100'!X291*CONFIGURACAO!$C$32))</f>
        <v>0</v>
      </c>
      <c r="AO291" s="38">
        <f>IFERROR(IF(M291&gt;0,(Y291*CONFIGURACAO!$C$33)+(Z291*CONFIGURACAO!$C$34)+(AA291*CONFIGURACAO!$C$35)+(AB291*CONFIGURACAO!$C$36),""),"")</f>
        <v>0</v>
      </c>
      <c r="AP291" s="38">
        <f>IF(AA291=0,0,IF(CONFIGURACAO!$C$46="SIM",(IF(AA291&gt;CONFIGURACAO!$C$47,CONFIGURACAO!$C$47*CONFIGURACAO!$C$35,AA291*CONFIGURACAO!$C$35)),'PI AREA  P100'!AA291*CONFIGURACAO!$C$35))</f>
        <v>0</v>
      </c>
      <c r="AQ291" s="38">
        <f>IF(AB291=0,0,IF(CONFIGURACAO!$C$44="SIM",(IF(AB291&gt;CONFIGURACAO!$C$45,CONFIGURACAO!$C$45*CONFIGURACAO!$C$36,AB291*CONFIGURACAO!$C$36)),'PI AREA  P100'!AB291*CONFIGURACAO!$C$36))</f>
        <v>0</v>
      </c>
      <c r="AR291" s="38">
        <f t="shared" si="104"/>
        <v>450</v>
      </c>
      <c r="AS291" s="68">
        <f>IF(AR291="","",$AR291-(($AS$2/CONFIGURACAO!$C$6)*$M291))</f>
        <v>150</v>
      </c>
      <c r="AT291" s="73">
        <f t="shared" si="86"/>
        <v>3</v>
      </c>
      <c r="AU291" s="75">
        <f>IF(AR291="","",$AR291-(($AU$2/CONFIGURACAO!$C$6)*$M291))</f>
        <v>-50</v>
      </c>
      <c r="AV291" s="76" t="str">
        <f t="shared" si="87"/>
        <v>NAO</v>
      </c>
      <c r="AW291" s="74">
        <f>IF(AR291="","",$AR291-(($AW$2/CONFIGURACAO!$C$6)*$M291))</f>
        <v>-250</v>
      </c>
      <c r="AX291" s="72" t="str">
        <f t="shared" si="88"/>
        <v>NAO</v>
      </c>
      <c r="AZ291" s="39">
        <f t="shared" si="89"/>
        <v>3.8009003910704178E-2</v>
      </c>
      <c r="BA291" s="146">
        <f t="shared" si="90"/>
        <v>9</v>
      </c>
      <c r="BB291" s="146">
        <f t="shared" si="91"/>
        <v>734</v>
      </c>
      <c r="BC291" s="32">
        <f t="shared" si="92"/>
        <v>777</v>
      </c>
      <c r="BD291" s="148"/>
      <c r="BE291" s="40">
        <f t="shared" si="93"/>
        <v>3.7257824143070044E-2</v>
      </c>
      <c r="BF291" s="40">
        <f t="shared" si="94"/>
        <v>3.8580246913580245E-2</v>
      </c>
      <c r="BG291" s="40">
        <f t="shared" si="95"/>
        <v>7.7081192189105849E-2</v>
      </c>
      <c r="BH291" s="40">
        <f t="shared" si="96"/>
        <v>8.084074373484236E-2</v>
      </c>
      <c r="BI291" s="40">
        <f t="shared" si="97"/>
        <v>0</v>
      </c>
      <c r="BJ291" s="40">
        <f t="shared" si="98"/>
        <v>0</v>
      </c>
      <c r="BK291" s="40">
        <f t="shared" si="99"/>
        <v>0.32102728731942215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 s="42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</row>
    <row r="292" spans="1:124" s="32" customFormat="1" x14ac:dyDescent="0.2">
      <c r="A292" s="124" t="str">
        <f>CONFIGURACAO!$C$4</f>
        <v>AREA 21</v>
      </c>
      <c r="B292" s="125">
        <v>290</v>
      </c>
      <c r="C292" s="249" t="s">
        <v>293</v>
      </c>
      <c r="D292" s="126">
        <f t="shared" si="100"/>
        <v>16</v>
      </c>
      <c r="E292" s="250" t="s">
        <v>627</v>
      </c>
      <c r="F292" s="250">
        <v>0</v>
      </c>
      <c r="G292" s="250">
        <v>1</v>
      </c>
      <c r="H292" s="250">
        <v>1</v>
      </c>
      <c r="I292" s="250">
        <v>1</v>
      </c>
      <c r="J292" s="87"/>
      <c r="K292" s="94"/>
      <c r="L292" s="94"/>
      <c r="M292" s="154">
        <f t="shared" si="101"/>
        <v>3</v>
      </c>
      <c r="N292">
        <v>21</v>
      </c>
      <c r="O292">
        <v>17</v>
      </c>
      <c r="P292">
        <v>11</v>
      </c>
      <c r="Q292">
        <v>8</v>
      </c>
      <c r="R292">
        <v>3</v>
      </c>
      <c r="S292">
        <v>3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2</v>
      </c>
      <c r="AB292">
        <v>0</v>
      </c>
      <c r="AC292" s="139">
        <f t="shared" si="84"/>
        <v>38</v>
      </c>
      <c r="AD292" s="140">
        <f t="shared" si="85"/>
        <v>49</v>
      </c>
      <c r="AE292" s="141">
        <f t="shared" si="102"/>
        <v>0</v>
      </c>
      <c r="AF292" s="142">
        <f t="shared" si="103"/>
        <v>0</v>
      </c>
      <c r="AG292" s="278"/>
      <c r="AI292" s="37">
        <f>IFERROR(IF(M292&gt;0,(N292*CONFIGURACAO!$C$20)+(O292*CONFIGURACAO!$C$21)+(P292*CONFIGURACAO!$C$22)+(Q292*CONFIGURACAO!$C$23)+(R292*CONFIGURACAO!$C$24),""),"")</f>
        <v>4500</v>
      </c>
      <c r="AJ292" s="38">
        <f>IF(S292=0,0,IF(CONFIGURACAO!$C$15="SIM",(IF(S292&gt;CONFIGURACAO!$C$16,CONFIGURACAO!$C$16*CONFIGURACAO!$C$25,S292*CONFIGURACAO!$C$25)),'PI AREA  P100'!S292*CONFIGURACAO!$C$25))</f>
        <v>30</v>
      </c>
      <c r="AK292" s="38">
        <f>IF(T292=0,0,IF(CONFIGURACAO!$C$17="SIM",(IF(T292&gt;CONFIGURACAO!$C$18,CONFIGURACAO!$C$18*CONFIGURACAO!$C$26,T292*CONFIGURACAO!$C$26)),'PI AREA  P100'!T292*CONFIGURACAO!$C$26))</f>
        <v>10</v>
      </c>
      <c r="AL292" s="38">
        <f>IFERROR(IF(M292&gt;0,(U292*CONFIGURACAO!$C$29)+(V292*CONFIGURACAO!$C$30),""),"")</f>
        <v>0</v>
      </c>
      <c r="AM292" s="38">
        <f>IF(W292=0,0,IF(CONFIGURACAO!$C$41="SIM",(IF(W292&gt;CONFIGURACAO!$C$41,CONFIGURACAO!$C$41*CONFIGURACAO!$C$31,W292*CONFIGURACAO!$C$31)),'PI AREA  P100'!W292*CONFIGURACAO!$C$31))</f>
        <v>0</v>
      </c>
      <c r="AN292" s="38">
        <f>IF(X292=0,0,IF(CONFIGURACAO!$C$39="SIM",(IF(X292&gt;CONFIGURACAO!$C$40,CONFIGURACAO!$C$40*CONFIGURACAO!$C$32,X292*CONFIGURACAO!$C$32)),'PI AREA  P100'!X292*CONFIGURACAO!$C$32))</f>
        <v>0</v>
      </c>
      <c r="AO292" s="38">
        <f>IFERROR(IF(M292&gt;0,(Y292*CONFIGURACAO!$C$33)+(Z292*CONFIGURACAO!$C$34)+(AA292*CONFIGURACAO!$C$35)+(AB292*CONFIGURACAO!$C$36),""),"")</f>
        <v>50</v>
      </c>
      <c r="AP292" s="38">
        <f>IF(AA292=0,0,IF(CONFIGURACAO!$C$46="SIM",(IF(AA292&gt;CONFIGURACAO!$C$47,CONFIGURACAO!$C$47*CONFIGURACAO!$C$35,AA292*CONFIGURACAO!$C$35)),'PI AREA  P100'!AA292*CONFIGURACAO!$C$35))</f>
        <v>50</v>
      </c>
      <c r="AQ292" s="38">
        <f>IF(AB292=0,0,IF(CONFIGURACAO!$C$44="SIM",(IF(AB292&gt;CONFIGURACAO!$C$45,CONFIGURACAO!$C$45*CONFIGURACAO!$C$36,AB292*CONFIGURACAO!$C$36)),'PI AREA  P100'!AB292*CONFIGURACAO!$C$36))</f>
        <v>0</v>
      </c>
      <c r="AR292" s="38">
        <f t="shared" si="104"/>
        <v>4640</v>
      </c>
      <c r="AS292" s="68">
        <f>IF(AR292="","",$AR292-(($AS$2/CONFIGURACAO!$C$6)*$M292))</f>
        <v>4415</v>
      </c>
      <c r="AT292" s="73">
        <f t="shared" si="86"/>
        <v>3</v>
      </c>
      <c r="AU292" s="75">
        <f>IF(AR292="","",$AR292-(($AU$2/CONFIGURACAO!$C$6)*$M292))</f>
        <v>4265</v>
      </c>
      <c r="AV292" s="76">
        <f t="shared" si="87"/>
        <v>4</v>
      </c>
      <c r="AW292" s="74">
        <f>IF(AR292="","",$AR292-(($AW$2/CONFIGURACAO!$C$6)*$M292))</f>
        <v>4115</v>
      </c>
      <c r="AX292" s="72">
        <f t="shared" si="88"/>
        <v>5</v>
      </c>
      <c r="AZ292" s="39">
        <f t="shared" si="89"/>
        <v>0.39191506254592751</v>
      </c>
      <c r="BA292" s="146">
        <f t="shared" si="90"/>
        <v>67</v>
      </c>
      <c r="BB292" s="146">
        <f t="shared" si="91"/>
        <v>17</v>
      </c>
      <c r="BC292" s="32">
        <f t="shared" si="92"/>
        <v>17</v>
      </c>
      <c r="BD292" s="148"/>
      <c r="BE292" s="40">
        <f t="shared" si="93"/>
        <v>0.78241430700447101</v>
      </c>
      <c r="BF292" s="40">
        <f t="shared" si="94"/>
        <v>0.65586419753086411</v>
      </c>
      <c r="BG292" s="40">
        <f t="shared" si="95"/>
        <v>0.28263103802672146</v>
      </c>
      <c r="BH292" s="40">
        <f t="shared" si="96"/>
        <v>0.32336297493936944</v>
      </c>
      <c r="BI292" s="40">
        <f t="shared" si="97"/>
        <v>0.31982942430703626</v>
      </c>
      <c r="BJ292" s="40">
        <f t="shared" si="98"/>
        <v>0.27726432532347506</v>
      </c>
      <c r="BK292" s="40">
        <f t="shared" si="99"/>
        <v>0.32102728731942215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2</v>
      </c>
      <c r="BS292">
        <v>0</v>
      </c>
      <c r="BT292" s="4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</row>
    <row r="293" spans="1:124" s="32" customFormat="1" x14ac:dyDescent="0.2">
      <c r="A293" s="124" t="str">
        <f>CONFIGURACAO!$C$4</f>
        <v>AREA 21</v>
      </c>
      <c r="B293" s="125">
        <v>291</v>
      </c>
      <c r="C293" s="249" t="s">
        <v>293</v>
      </c>
      <c r="D293" s="126">
        <f t="shared" si="100"/>
        <v>17</v>
      </c>
      <c r="E293" s="250" t="s">
        <v>628</v>
      </c>
      <c r="F293" s="250">
        <v>1</v>
      </c>
      <c r="G293" s="250">
        <v>1</v>
      </c>
      <c r="H293" s="250">
        <v>1</v>
      </c>
      <c r="I293" s="250">
        <v>1</v>
      </c>
      <c r="J293" s="87"/>
      <c r="K293" s="94"/>
      <c r="L293" s="94"/>
      <c r="M293" s="154">
        <f t="shared" si="101"/>
        <v>4</v>
      </c>
      <c r="N293">
        <v>4</v>
      </c>
      <c r="O293">
        <v>3</v>
      </c>
      <c r="P293">
        <v>5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s="139">
        <f t="shared" si="84"/>
        <v>7</v>
      </c>
      <c r="AD293" s="140">
        <f t="shared" si="85"/>
        <v>12</v>
      </c>
      <c r="AE293" s="141">
        <f t="shared" si="102"/>
        <v>0</v>
      </c>
      <c r="AF293" s="142">
        <f t="shared" si="103"/>
        <v>0</v>
      </c>
      <c r="AG293" s="278"/>
      <c r="AI293" s="37">
        <f>IFERROR(IF(M293&gt;0,(N293*CONFIGURACAO!$C$20)+(O293*CONFIGURACAO!$C$21)+(P293*CONFIGURACAO!$C$22)+(Q293*CONFIGURACAO!$C$23)+(R293*CONFIGURACAO!$C$24),""),"")</f>
        <v>980</v>
      </c>
      <c r="AJ293" s="38">
        <f>IF(S293=0,0,IF(CONFIGURACAO!$C$15="SIM",(IF(S293&gt;CONFIGURACAO!$C$16,CONFIGURACAO!$C$16*CONFIGURACAO!$C$25,S293*CONFIGURACAO!$C$25)),'PI AREA  P100'!S293*CONFIGURACAO!$C$25))</f>
        <v>0</v>
      </c>
      <c r="AK293" s="38">
        <f>IF(T293=0,0,IF(CONFIGURACAO!$C$17="SIM",(IF(T293&gt;CONFIGURACAO!$C$18,CONFIGURACAO!$C$18*CONFIGURACAO!$C$26,T293*CONFIGURACAO!$C$26)),'PI AREA  P100'!T293*CONFIGURACAO!$C$26))</f>
        <v>0</v>
      </c>
      <c r="AL293" s="38">
        <f>IFERROR(IF(M293&gt;0,(U293*CONFIGURACAO!$C$29)+(V293*CONFIGURACAO!$C$30),""),"")</f>
        <v>0</v>
      </c>
      <c r="AM293" s="38">
        <f>IF(W293=0,0,IF(CONFIGURACAO!$C$41="SIM",(IF(W293&gt;CONFIGURACAO!$C$41,CONFIGURACAO!$C$41*CONFIGURACAO!$C$31,W293*CONFIGURACAO!$C$31)),'PI AREA  P100'!W293*CONFIGURACAO!$C$31))</f>
        <v>0</v>
      </c>
      <c r="AN293" s="38">
        <f>IF(X293=0,0,IF(CONFIGURACAO!$C$39="SIM",(IF(X293&gt;CONFIGURACAO!$C$40,CONFIGURACAO!$C$40*CONFIGURACAO!$C$32,X293*CONFIGURACAO!$C$32)),'PI AREA  P100'!X293*CONFIGURACAO!$C$32))</f>
        <v>0</v>
      </c>
      <c r="AO293" s="38">
        <f>IFERROR(IF(M293&gt;0,(Y293*CONFIGURACAO!$C$33)+(Z293*CONFIGURACAO!$C$34)+(AA293*CONFIGURACAO!$C$35)+(AB293*CONFIGURACAO!$C$36),""),"")</f>
        <v>0</v>
      </c>
      <c r="AP293" s="38">
        <f>IF(AA293=0,0,IF(CONFIGURACAO!$C$46="SIM",(IF(AA293&gt;CONFIGURACAO!$C$47,CONFIGURACAO!$C$47*CONFIGURACAO!$C$35,AA293*CONFIGURACAO!$C$35)),'PI AREA  P100'!AA293*CONFIGURACAO!$C$35))</f>
        <v>0</v>
      </c>
      <c r="AQ293" s="38">
        <f>IF(AB293=0,0,IF(CONFIGURACAO!$C$44="SIM",(IF(AB293&gt;CONFIGURACAO!$C$45,CONFIGURACAO!$C$45*CONFIGURACAO!$C$36,AB293*CONFIGURACAO!$C$36)),'PI AREA  P100'!AB293*CONFIGURACAO!$C$36))</f>
        <v>0</v>
      </c>
      <c r="AR293" s="38">
        <f t="shared" si="104"/>
        <v>980</v>
      </c>
      <c r="AS293" s="68">
        <f>IF(AR293="","",$AR293-(($AS$2/CONFIGURACAO!$C$6)*$M293))</f>
        <v>680</v>
      </c>
      <c r="AT293" s="73">
        <f t="shared" si="86"/>
        <v>3</v>
      </c>
      <c r="AU293" s="75">
        <f>IF(AR293="","",$AR293-(($AU$2/CONFIGURACAO!$C$6)*$M293))</f>
        <v>480</v>
      </c>
      <c r="AV293" s="76">
        <f t="shared" si="87"/>
        <v>4</v>
      </c>
      <c r="AW293" s="74">
        <f>IF(AR293="","",$AR293-(($AW$2/CONFIGURACAO!$C$6)*$M293))</f>
        <v>280</v>
      </c>
      <c r="AX293" s="72">
        <f t="shared" si="88"/>
        <v>5</v>
      </c>
      <c r="AZ293" s="39">
        <f t="shared" si="89"/>
        <v>8.2775164072200216E-2</v>
      </c>
      <c r="BA293" s="146">
        <f t="shared" si="90"/>
        <v>13</v>
      </c>
      <c r="BB293" s="146">
        <f t="shared" si="91"/>
        <v>588</v>
      </c>
      <c r="BC293" s="32">
        <f t="shared" si="92"/>
        <v>441</v>
      </c>
      <c r="BD293" s="148"/>
      <c r="BE293" s="40">
        <f t="shared" si="93"/>
        <v>0.14903129657228018</v>
      </c>
      <c r="BF293" s="40">
        <f t="shared" si="94"/>
        <v>0.11574074074074073</v>
      </c>
      <c r="BG293" s="40">
        <f t="shared" si="95"/>
        <v>0.12846865364850976</v>
      </c>
      <c r="BH293" s="40">
        <f t="shared" si="96"/>
        <v>4.042037186742118E-2</v>
      </c>
      <c r="BI293" s="40">
        <f t="shared" si="97"/>
        <v>0</v>
      </c>
      <c r="BJ293" s="40">
        <f t="shared" si="98"/>
        <v>0</v>
      </c>
      <c r="BK293" s="40">
        <f t="shared" si="99"/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 s="42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</row>
    <row r="294" spans="1:124" s="32" customFormat="1" x14ac:dyDescent="0.2">
      <c r="A294" s="124" t="str">
        <f>CONFIGURACAO!$C$4</f>
        <v>AREA 21</v>
      </c>
      <c r="B294" s="125">
        <v>292</v>
      </c>
      <c r="C294" s="249" t="s">
        <v>293</v>
      </c>
      <c r="D294" s="126">
        <f t="shared" si="100"/>
        <v>18</v>
      </c>
      <c r="E294" s="250" t="s">
        <v>629</v>
      </c>
      <c r="F294" s="250">
        <v>1</v>
      </c>
      <c r="G294" s="250">
        <v>1</v>
      </c>
      <c r="H294" s="250">
        <v>1</v>
      </c>
      <c r="I294" s="250">
        <v>1</v>
      </c>
      <c r="J294" s="87"/>
      <c r="K294" s="94"/>
      <c r="L294" s="94"/>
      <c r="M294" s="154">
        <f t="shared" si="101"/>
        <v>4</v>
      </c>
      <c r="N294">
        <v>1</v>
      </c>
      <c r="O294">
        <v>1</v>
      </c>
      <c r="P294">
        <v>13</v>
      </c>
      <c r="Q294">
        <v>3</v>
      </c>
      <c r="R294">
        <v>1</v>
      </c>
      <c r="S294">
        <v>19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1</v>
      </c>
      <c r="AA294">
        <v>3</v>
      </c>
      <c r="AB294">
        <v>0</v>
      </c>
      <c r="AC294" s="139">
        <f t="shared" si="84"/>
        <v>2</v>
      </c>
      <c r="AD294" s="140">
        <f t="shared" si="85"/>
        <v>15</v>
      </c>
      <c r="AE294" s="141">
        <f t="shared" si="102"/>
        <v>0</v>
      </c>
      <c r="AF294" s="142">
        <f t="shared" si="103"/>
        <v>1</v>
      </c>
      <c r="AG294" s="278"/>
      <c r="AI294" s="37">
        <f>IFERROR(IF(M294&gt;0,(N294*CONFIGURACAO!$C$20)+(O294*CONFIGURACAO!$C$21)+(P294*CONFIGURACAO!$C$22)+(Q294*CONFIGURACAO!$C$23)+(R294*CONFIGURACAO!$C$24),""),"")</f>
        <v>1100</v>
      </c>
      <c r="AJ294" s="38">
        <f>IF(S294=0,0,IF(CONFIGURACAO!$C$15="SIM",(IF(S294&gt;CONFIGURACAO!$C$16,CONFIGURACAO!$C$16*CONFIGURACAO!$C$25,S294*CONFIGURACAO!$C$25)),'PI AREA  P100'!S294*CONFIGURACAO!$C$25))</f>
        <v>40</v>
      </c>
      <c r="AK294" s="38">
        <f>IF(T294=0,0,IF(CONFIGURACAO!$C$17="SIM",(IF(T294&gt;CONFIGURACAO!$C$18,CONFIGURACAO!$C$18*CONFIGURACAO!$C$26,T294*CONFIGURACAO!$C$26)),'PI AREA  P100'!T294*CONFIGURACAO!$C$26))</f>
        <v>20</v>
      </c>
      <c r="AL294" s="38">
        <f>IFERROR(IF(M294&gt;0,(U294*CONFIGURACAO!$C$29)+(V294*CONFIGURACAO!$C$30),""),"")</f>
        <v>0</v>
      </c>
      <c r="AM294" s="38">
        <f>IF(W294=0,0,IF(CONFIGURACAO!$C$41="SIM",(IF(W294&gt;CONFIGURACAO!$C$41,CONFIGURACAO!$C$41*CONFIGURACAO!$C$31,W294*CONFIGURACAO!$C$31)),'PI AREA  P100'!W294*CONFIGURACAO!$C$31))</f>
        <v>50</v>
      </c>
      <c r="AN294" s="38">
        <f>IF(X294=0,0,IF(CONFIGURACAO!$C$39="SIM",(IF(X294&gt;CONFIGURACAO!$C$40,CONFIGURACAO!$C$40*CONFIGURACAO!$C$32,X294*CONFIGURACAO!$C$32)),'PI AREA  P100'!X294*CONFIGURACAO!$C$32))</f>
        <v>0</v>
      </c>
      <c r="AO294" s="38">
        <f>IFERROR(IF(M294&gt;0,(Y294*CONFIGURACAO!$C$33)+(Z294*CONFIGURACAO!$C$34)+(AA294*CONFIGURACAO!$C$35)+(AB294*CONFIGURACAO!$C$36),""),"")</f>
        <v>125</v>
      </c>
      <c r="AP294" s="38">
        <f>IF(AA294=0,0,IF(CONFIGURACAO!$C$46="SIM",(IF(AA294&gt;CONFIGURACAO!$C$47,CONFIGURACAO!$C$47*CONFIGURACAO!$C$35,AA294*CONFIGURACAO!$C$35)),'PI AREA  P100'!AA294*CONFIGURACAO!$C$35))</f>
        <v>75</v>
      </c>
      <c r="AQ294" s="38">
        <f>IF(AB294=0,0,IF(CONFIGURACAO!$C$44="SIM",(IF(AB294&gt;CONFIGURACAO!$C$45,CONFIGURACAO!$C$45*CONFIGURACAO!$C$36,AB294*CONFIGURACAO!$C$36)),'PI AREA  P100'!AB294*CONFIGURACAO!$C$36))</f>
        <v>0</v>
      </c>
      <c r="AR294" s="38">
        <f t="shared" si="104"/>
        <v>1410</v>
      </c>
      <c r="AS294" s="68">
        <f>IF(AR294="","",$AR294-(($AS$2/CONFIGURACAO!$C$6)*$M294))</f>
        <v>1110</v>
      </c>
      <c r="AT294" s="73">
        <f t="shared" si="86"/>
        <v>3</v>
      </c>
      <c r="AU294" s="75">
        <f>IF(AR294="","",$AR294-(($AU$2/CONFIGURACAO!$C$6)*$M294))</f>
        <v>910</v>
      </c>
      <c r="AV294" s="76">
        <f t="shared" si="87"/>
        <v>4</v>
      </c>
      <c r="AW294" s="74">
        <f>IF(AR294="","",$AR294-(($AW$2/CONFIGURACAO!$C$6)*$M294))</f>
        <v>710</v>
      </c>
      <c r="AX294" s="72">
        <f t="shared" si="88"/>
        <v>5</v>
      </c>
      <c r="AZ294" s="39">
        <f t="shared" si="89"/>
        <v>0.11909487892020643</v>
      </c>
      <c r="BA294" s="146">
        <f t="shared" si="90"/>
        <v>47</v>
      </c>
      <c r="BB294" s="146">
        <f t="shared" si="91"/>
        <v>56</v>
      </c>
      <c r="BC294" s="32">
        <f t="shared" si="92"/>
        <v>273</v>
      </c>
      <c r="BD294" s="148"/>
      <c r="BE294" s="40">
        <f t="shared" si="93"/>
        <v>3.7257824143070044E-2</v>
      </c>
      <c r="BF294" s="40">
        <f t="shared" si="94"/>
        <v>3.8580246913580245E-2</v>
      </c>
      <c r="BG294" s="40">
        <f t="shared" si="95"/>
        <v>0.33401849948612539</v>
      </c>
      <c r="BH294" s="40">
        <f t="shared" si="96"/>
        <v>0.12126111560226355</v>
      </c>
      <c r="BI294" s="40">
        <f t="shared" si="97"/>
        <v>0.10660980810234541</v>
      </c>
      <c r="BJ294" s="40">
        <f t="shared" si="98"/>
        <v>1.756007393715342</v>
      </c>
      <c r="BK294" s="40">
        <f t="shared" si="99"/>
        <v>0.6420545746388443</v>
      </c>
      <c r="BL294">
        <v>0</v>
      </c>
      <c r="BM294">
        <v>0</v>
      </c>
      <c r="BN294">
        <v>1</v>
      </c>
      <c r="BO294">
        <v>0</v>
      </c>
      <c r="BP294">
        <v>0</v>
      </c>
      <c r="BQ294">
        <v>1</v>
      </c>
      <c r="BR294">
        <v>3</v>
      </c>
      <c r="BS294">
        <v>0</v>
      </c>
      <c r="BT294" s="42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</row>
    <row r="295" spans="1:124" s="32" customFormat="1" x14ac:dyDescent="0.2">
      <c r="A295" s="124" t="str">
        <f>CONFIGURACAO!$C$4</f>
        <v>AREA 21</v>
      </c>
      <c r="B295" s="125">
        <v>293</v>
      </c>
      <c r="C295" s="249" t="s">
        <v>293</v>
      </c>
      <c r="D295" s="126">
        <f t="shared" si="100"/>
        <v>19</v>
      </c>
      <c r="E295" s="250" t="s">
        <v>630</v>
      </c>
      <c r="F295" s="250">
        <v>1</v>
      </c>
      <c r="G295" s="250">
        <v>1</v>
      </c>
      <c r="H295" s="250">
        <v>1</v>
      </c>
      <c r="I295" s="250">
        <v>1</v>
      </c>
      <c r="J295" s="87"/>
      <c r="K295" s="94"/>
      <c r="L295" s="94"/>
      <c r="M295" s="154">
        <f t="shared" si="101"/>
        <v>4</v>
      </c>
      <c r="N295">
        <v>3</v>
      </c>
      <c r="O295">
        <v>4</v>
      </c>
      <c r="P295">
        <v>8</v>
      </c>
      <c r="Q295">
        <v>3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</v>
      </c>
      <c r="AC295" s="139">
        <f t="shared" si="84"/>
        <v>7</v>
      </c>
      <c r="AD295" s="140">
        <f t="shared" si="85"/>
        <v>15</v>
      </c>
      <c r="AE295" s="141">
        <f t="shared" si="102"/>
        <v>0</v>
      </c>
      <c r="AF295" s="142">
        <f t="shared" si="103"/>
        <v>0</v>
      </c>
      <c r="AG295" s="278"/>
      <c r="AI295" s="37">
        <f>IFERROR(IF(M295&gt;0,(N295*CONFIGURACAO!$C$20)+(O295*CONFIGURACAO!$C$21)+(P295*CONFIGURACAO!$C$22)+(Q295*CONFIGURACAO!$C$23)+(R295*CONFIGURACAO!$C$24),""),"")</f>
        <v>1220</v>
      </c>
      <c r="AJ295" s="38">
        <f>IF(S295=0,0,IF(CONFIGURACAO!$C$15="SIM",(IF(S295&gt;CONFIGURACAO!$C$16,CONFIGURACAO!$C$16*CONFIGURACAO!$C$25,S295*CONFIGURACAO!$C$25)),'PI AREA  P100'!S295*CONFIGURACAO!$C$25))</f>
        <v>10</v>
      </c>
      <c r="AK295" s="38">
        <f>IF(T295=0,0,IF(CONFIGURACAO!$C$17="SIM",(IF(T295&gt;CONFIGURACAO!$C$18,CONFIGURACAO!$C$18*CONFIGURACAO!$C$26,T295*CONFIGURACAO!$C$26)),'PI AREA  P100'!T295*CONFIGURACAO!$C$26))</f>
        <v>5</v>
      </c>
      <c r="AL295" s="38">
        <f>IFERROR(IF(M295&gt;0,(U295*CONFIGURACAO!$C$29)+(V295*CONFIGURACAO!$C$30),""),"")</f>
        <v>0</v>
      </c>
      <c r="AM295" s="38">
        <f>IF(W295=0,0,IF(CONFIGURACAO!$C$41="SIM",(IF(W295&gt;CONFIGURACAO!$C$41,CONFIGURACAO!$C$41*CONFIGURACAO!$C$31,W295*CONFIGURACAO!$C$31)),'PI AREA  P100'!W295*CONFIGURACAO!$C$31))</f>
        <v>0</v>
      </c>
      <c r="AN295" s="38">
        <f>IF(X295=0,0,IF(CONFIGURACAO!$C$39="SIM",(IF(X295&gt;CONFIGURACAO!$C$40,CONFIGURACAO!$C$40*CONFIGURACAO!$C$32,X295*CONFIGURACAO!$C$32)),'PI AREA  P100'!X295*CONFIGURACAO!$C$32))</f>
        <v>0</v>
      </c>
      <c r="AO295" s="38">
        <f>IFERROR(IF(M295&gt;0,(Y295*CONFIGURACAO!$C$33)+(Z295*CONFIGURACAO!$C$34)+(AA295*CONFIGURACAO!$C$35)+(AB295*CONFIGURACAO!$C$36),""),"")</f>
        <v>20</v>
      </c>
      <c r="AP295" s="38">
        <f>IF(AA295=0,0,IF(CONFIGURACAO!$C$46="SIM",(IF(AA295&gt;CONFIGURACAO!$C$47,CONFIGURACAO!$C$47*CONFIGURACAO!$C$35,AA295*CONFIGURACAO!$C$35)),'PI AREA  P100'!AA295*CONFIGURACAO!$C$35))</f>
        <v>0</v>
      </c>
      <c r="AQ295" s="38">
        <f>IF(AB295=0,0,IF(CONFIGURACAO!$C$44="SIM",(IF(AB295&gt;CONFIGURACAO!$C$45,CONFIGURACAO!$C$45*CONFIGURACAO!$C$36,AB295*CONFIGURACAO!$C$36)),'PI AREA  P100'!AB295*CONFIGURACAO!$C$36))</f>
        <v>20</v>
      </c>
      <c r="AR295" s="38">
        <f t="shared" si="104"/>
        <v>1275</v>
      </c>
      <c r="AS295" s="68">
        <f>IF(AR295="","",$AR295-(($AS$2/CONFIGURACAO!$C$6)*$M295))</f>
        <v>975</v>
      </c>
      <c r="AT295" s="73">
        <f t="shared" si="86"/>
        <v>3</v>
      </c>
      <c r="AU295" s="75">
        <f>IF(AR295="","",$AR295-(($AU$2/CONFIGURACAO!$C$6)*$M295))</f>
        <v>775</v>
      </c>
      <c r="AV295" s="76">
        <f t="shared" si="87"/>
        <v>4</v>
      </c>
      <c r="AW295" s="74">
        <f>IF(AR295="","",$AR295-(($AW$2/CONFIGURACAO!$C$6)*$M295))</f>
        <v>575</v>
      </c>
      <c r="AX295" s="72">
        <f t="shared" si="88"/>
        <v>5</v>
      </c>
      <c r="AZ295" s="39">
        <f t="shared" si="89"/>
        <v>0.10769217774699517</v>
      </c>
      <c r="BA295" s="146">
        <f t="shared" si="90"/>
        <v>22</v>
      </c>
      <c r="BB295" s="146">
        <f t="shared" si="91"/>
        <v>313</v>
      </c>
      <c r="BC295" s="32">
        <f t="shared" si="92"/>
        <v>322</v>
      </c>
      <c r="BD295" s="148"/>
      <c r="BE295" s="40">
        <f t="shared" si="93"/>
        <v>0.11177347242921014</v>
      </c>
      <c r="BF295" s="40">
        <f t="shared" si="94"/>
        <v>0.15432098765432098</v>
      </c>
      <c r="BG295" s="40">
        <f t="shared" si="95"/>
        <v>0.20554984583761562</v>
      </c>
      <c r="BH295" s="40">
        <f t="shared" si="96"/>
        <v>0.12126111560226355</v>
      </c>
      <c r="BI295" s="40">
        <f t="shared" si="97"/>
        <v>0</v>
      </c>
      <c r="BJ295" s="40">
        <f t="shared" si="98"/>
        <v>9.2421441774491686E-2</v>
      </c>
      <c r="BK295" s="40">
        <f t="shared" si="99"/>
        <v>0.16051364365971107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2</v>
      </c>
      <c r="BT295" s="42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</row>
    <row r="296" spans="1:124" s="32" customFormat="1" x14ac:dyDescent="0.2">
      <c r="A296" s="124" t="str">
        <f>CONFIGURACAO!$C$4</f>
        <v>AREA 21</v>
      </c>
      <c r="B296" s="125">
        <v>294</v>
      </c>
      <c r="C296" s="249" t="s">
        <v>293</v>
      </c>
      <c r="D296" s="126">
        <f t="shared" si="100"/>
        <v>20</v>
      </c>
      <c r="E296" s="250" t="s">
        <v>631</v>
      </c>
      <c r="F296" s="250">
        <v>1</v>
      </c>
      <c r="G296" s="250">
        <v>1</v>
      </c>
      <c r="H296" s="250">
        <v>1</v>
      </c>
      <c r="I296" s="250">
        <v>1</v>
      </c>
      <c r="J296" s="87"/>
      <c r="K296" s="94"/>
      <c r="L296" s="94"/>
      <c r="M296" s="154">
        <f t="shared" si="101"/>
        <v>4</v>
      </c>
      <c r="N296">
        <v>10</v>
      </c>
      <c r="O296">
        <v>3</v>
      </c>
      <c r="P296">
        <v>2</v>
      </c>
      <c r="Q296">
        <v>1</v>
      </c>
      <c r="R296">
        <v>2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s="139">
        <f t="shared" si="84"/>
        <v>13</v>
      </c>
      <c r="AD296" s="140">
        <f t="shared" si="85"/>
        <v>15</v>
      </c>
      <c r="AE296" s="141">
        <f t="shared" si="102"/>
        <v>0</v>
      </c>
      <c r="AF296" s="142">
        <f t="shared" si="103"/>
        <v>0</v>
      </c>
      <c r="AG296" s="278"/>
      <c r="AI296" s="37">
        <f>IFERROR(IF(M296&gt;0,(N296*CONFIGURACAO!$C$20)+(O296*CONFIGURACAO!$C$21)+(P296*CONFIGURACAO!$C$22)+(Q296*CONFIGURACAO!$C$23)+(R296*CONFIGURACAO!$C$24),""),"")</f>
        <v>1440</v>
      </c>
      <c r="AJ296" s="38">
        <f>IF(S296=0,0,IF(CONFIGURACAO!$C$15="SIM",(IF(S296&gt;CONFIGURACAO!$C$16,CONFIGURACAO!$C$16*CONFIGURACAO!$C$25,S296*CONFIGURACAO!$C$25)),'PI AREA  P100'!S296*CONFIGURACAO!$C$25))</f>
        <v>10</v>
      </c>
      <c r="AK296" s="38">
        <f>IF(T296=0,0,IF(CONFIGURACAO!$C$17="SIM",(IF(T296&gt;CONFIGURACAO!$C$18,CONFIGURACAO!$C$18*CONFIGURACAO!$C$26,T296*CONFIGURACAO!$C$26)),'PI AREA  P100'!T296*CONFIGURACAO!$C$26))</f>
        <v>0</v>
      </c>
      <c r="AL296" s="38">
        <f>IFERROR(IF(M296&gt;0,(U296*CONFIGURACAO!$C$29)+(V296*CONFIGURACAO!$C$30),""),"")</f>
        <v>0</v>
      </c>
      <c r="AM296" s="38">
        <f>IF(W296=0,0,IF(CONFIGURACAO!$C$41="SIM",(IF(W296&gt;CONFIGURACAO!$C$41,CONFIGURACAO!$C$41*CONFIGURACAO!$C$31,W296*CONFIGURACAO!$C$31)),'PI AREA  P100'!W296*CONFIGURACAO!$C$31))</f>
        <v>0</v>
      </c>
      <c r="AN296" s="38">
        <f>IF(X296=0,0,IF(CONFIGURACAO!$C$39="SIM",(IF(X296&gt;CONFIGURACAO!$C$40,CONFIGURACAO!$C$40*CONFIGURACAO!$C$32,X296*CONFIGURACAO!$C$32)),'PI AREA  P100'!X296*CONFIGURACAO!$C$32))</f>
        <v>0</v>
      </c>
      <c r="AO296" s="38">
        <f>IFERROR(IF(M296&gt;0,(Y296*CONFIGURACAO!$C$33)+(Z296*CONFIGURACAO!$C$34)+(AA296*CONFIGURACAO!$C$35)+(AB296*CONFIGURACAO!$C$36),""),"")</f>
        <v>0</v>
      </c>
      <c r="AP296" s="38">
        <f>IF(AA296=0,0,IF(CONFIGURACAO!$C$46="SIM",(IF(AA296&gt;CONFIGURACAO!$C$47,CONFIGURACAO!$C$47*CONFIGURACAO!$C$35,AA296*CONFIGURACAO!$C$35)),'PI AREA  P100'!AA296*CONFIGURACAO!$C$35))</f>
        <v>0</v>
      </c>
      <c r="AQ296" s="38">
        <f>IF(AB296=0,0,IF(CONFIGURACAO!$C$44="SIM",(IF(AB296&gt;CONFIGURACAO!$C$45,CONFIGURACAO!$C$45*CONFIGURACAO!$C$36,AB296*CONFIGURACAO!$C$36)),'PI AREA  P100'!AB296*CONFIGURACAO!$C$36))</f>
        <v>0</v>
      </c>
      <c r="AR296" s="38">
        <f t="shared" si="104"/>
        <v>1450</v>
      </c>
      <c r="AS296" s="68">
        <f>IF(AR296="","",$AR296-(($AS$2/CONFIGURACAO!$C$6)*$M296))</f>
        <v>1150</v>
      </c>
      <c r="AT296" s="73">
        <f t="shared" si="86"/>
        <v>3</v>
      </c>
      <c r="AU296" s="75">
        <f>IF(AR296="","",$AR296-(($AU$2/CONFIGURACAO!$C$6)*$M296))</f>
        <v>950</v>
      </c>
      <c r="AV296" s="76">
        <f t="shared" si="87"/>
        <v>4</v>
      </c>
      <c r="AW296" s="74">
        <f>IF(AR296="","",$AR296-(($AW$2/CONFIGURACAO!$C$6)*$M296))</f>
        <v>750</v>
      </c>
      <c r="AX296" s="72">
        <f t="shared" si="88"/>
        <v>5</v>
      </c>
      <c r="AZ296" s="39">
        <f t="shared" si="89"/>
        <v>0.12247345704560236</v>
      </c>
      <c r="BA296" s="146">
        <f t="shared" si="90"/>
        <v>19</v>
      </c>
      <c r="BB296" s="146">
        <f t="shared" si="91"/>
        <v>398</v>
      </c>
      <c r="BC296" s="32">
        <f t="shared" si="92"/>
        <v>259</v>
      </c>
      <c r="BD296" s="148"/>
      <c r="BE296" s="40">
        <f t="shared" si="93"/>
        <v>0.37257824143070045</v>
      </c>
      <c r="BF296" s="40">
        <f t="shared" si="94"/>
        <v>0.11574074074074073</v>
      </c>
      <c r="BG296" s="40">
        <f t="shared" si="95"/>
        <v>5.1387461459403906E-2</v>
      </c>
      <c r="BH296" s="40">
        <f t="shared" si="96"/>
        <v>4.042037186742118E-2</v>
      </c>
      <c r="BI296" s="40">
        <f t="shared" si="97"/>
        <v>0.21321961620469082</v>
      </c>
      <c r="BJ296" s="40">
        <f t="shared" si="98"/>
        <v>9.2421441774491686E-2</v>
      </c>
      <c r="BK296" s="40">
        <f t="shared" si="99"/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 s="42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</row>
    <row r="297" spans="1:124" s="32" customFormat="1" x14ac:dyDescent="0.2">
      <c r="A297" s="124" t="str">
        <f>CONFIGURACAO!$C$4</f>
        <v>AREA 21</v>
      </c>
      <c r="B297" s="125">
        <v>295</v>
      </c>
      <c r="C297" s="249" t="s">
        <v>293</v>
      </c>
      <c r="D297" s="126">
        <f t="shared" si="100"/>
        <v>21</v>
      </c>
      <c r="E297" s="250" t="s">
        <v>632</v>
      </c>
      <c r="F297" s="250">
        <v>1</v>
      </c>
      <c r="G297" s="250">
        <v>1</v>
      </c>
      <c r="H297" s="250">
        <v>1</v>
      </c>
      <c r="I297" s="250">
        <v>1</v>
      </c>
      <c r="J297" s="87"/>
      <c r="K297" s="94"/>
      <c r="L297" s="94"/>
      <c r="M297" s="154">
        <f t="shared" si="101"/>
        <v>4</v>
      </c>
      <c r="N297">
        <v>1</v>
      </c>
      <c r="O297">
        <v>6</v>
      </c>
      <c r="P297">
        <v>6</v>
      </c>
      <c r="Q297">
        <v>2</v>
      </c>
      <c r="R297">
        <v>1</v>
      </c>
      <c r="S297">
        <v>2</v>
      </c>
      <c r="T297">
        <v>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3</v>
      </c>
      <c r="AA297">
        <v>3</v>
      </c>
      <c r="AB297">
        <v>0</v>
      </c>
      <c r="AC297" s="139">
        <f t="shared" si="84"/>
        <v>7</v>
      </c>
      <c r="AD297" s="140">
        <f t="shared" si="85"/>
        <v>13</v>
      </c>
      <c r="AE297" s="141">
        <f t="shared" si="102"/>
        <v>0</v>
      </c>
      <c r="AF297" s="142">
        <f t="shared" si="103"/>
        <v>3</v>
      </c>
      <c r="AG297" s="278"/>
      <c r="AI297" s="37">
        <f>IFERROR(IF(M297&gt;0,(N297*CONFIGURACAO!$C$20)+(O297*CONFIGURACAO!$C$21)+(P297*CONFIGURACAO!$C$22)+(Q297*CONFIGURACAO!$C$23)+(R297*CONFIGURACAO!$C$24),""),"")</f>
        <v>1040</v>
      </c>
      <c r="AJ297" s="38">
        <f>IF(S297=0,0,IF(CONFIGURACAO!$C$15="SIM",(IF(S297&gt;CONFIGURACAO!$C$16,CONFIGURACAO!$C$16*CONFIGURACAO!$C$25,S297*CONFIGURACAO!$C$25)),'PI AREA  P100'!S297*CONFIGURACAO!$C$25))</f>
        <v>20</v>
      </c>
      <c r="AK297" s="38">
        <f>IF(T297=0,0,IF(CONFIGURACAO!$C$17="SIM",(IF(T297&gt;CONFIGURACAO!$C$18,CONFIGURACAO!$C$18*CONFIGURACAO!$C$26,T297*CONFIGURACAO!$C$26)),'PI AREA  P100'!T297*CONFIGURACAO!$C$26))</f>
        <v>15</v>
      </c>
      <c r="AL297" s="38">
        <f>IFERROR(IF(M297&gt;0,(U297*CONFIGURACAO!$C$29)+(V297*CONFIGURACAO!$C$30),""),"")</f>
        <v>0</v>
      </c>
      <c r="AM297" s="38">
        <f>IF(W297=0,0,IF(CONFIGURACAO!$C$41="SIM",(IF(W297&gt;CONFIGURACAO!$C$41,CONFIGURACAO!$C$41*CONFIGURACAO!$C$31,W297*CONFIGURACAO!$C$31)),'PI AREA  P100'!W297*CONFIGURACAO!$C$31))</f>
        <v>0</v>
      </c>
      <c r="AN297" s="38">
        <f>IF(X297=0,0,IF(CONFIGURACAO!$C$39="SIM",(IF(X297&gt;CONFIGURACAO!$C$40,CONFIGURACAO!$C$40*CONFIGURACAO!$C$32,X297*CONFIGURACAO!$C$32)),'PI AREA  P100'!X297*CONFIGURACAO!$C$32))</f>
        <v>0</v>
      </c>
      <c r="AO297" s="38">
        <f>IFERROR(IF(M297&gt;0,(Y297*CONFIGURACAO!$C$33)+(Z297*CONFIGURACAO!$C$34)+(AA297*CONFIGURACAO!$C$35)+(AB297*CONFIGURACAO!$C$36),""),"")</f>
        <v>225</v>
      </c>
      <c r="AP297" s="38">
        <f>IF(AA297=0,0,IF(CONFIGURACAO!$C$46="SIM",(IF(AA297&gt;CONFIGURACAO!$C$47,CONFIGURACAO!$C$47*CONFIGURACAO!$C$35,AA297*CONFIGURACAO!$C$35)),'PI AREA  P100'!AA297*CONFIGURACAO!$C$35))</f>
        <v>75</v>
      </c>
      <c r="AQ297" s="38">
        <f>IF(AB297=0,0,IF(CONFIGURACAO!$C$44="SIM",(IF(AB297&gt;CONFIGURACAO!$C$45,CONFIGURACAO!$C$45*CONFIGURACAO!$C$36,AB297*CONFIGURACAO!$C$36)),'PI AREA  P100'!AB297*CONFIGURACAO!$C$36))</f>
        <v>0</v>
      </c>
      <c r="AR297" s="38">
        <f t="shared" si="104"/>
        <v>1375</v>
      </c>
      <c r="AS297" s="68">
        <f>IF(AR297="","",$AR297-(($AS$2/CONFIGURACAO!$C$6)*$M297))</f>
        <v>1075</v>
      </c>
      <c r="AT297" s="73">
        <f t="shared" si="86"/>
        <v>3</v>
      </c>
      <c r="AU297" s="75">
        <f>IF(AR297="","",$AR297-(($AU$2/CONFIGURACAO!$C$6)*$M297))</f>
        <v>875</v>
      </c>
      <c r="AV297" s="76">
        <f t="shared" si="87"/>
        <v>4</v>
      </c>
      <c r="AW297" s="74">
        <f>IF(AR297="","",$AR297-(($AW$2/CONFIGURACAO!$C$6)*$M297))</f>
        <v>675</v>
      </c>
      <c r="AX297" s="72">
        <f t="shared" si="88"/>
        <v>5</v>
      </c>
      <c r="AZ297" s="39">
        <f t="shared" si="89"/>
        <v>0.116138623060485</v>
      </c>
      <c r="BA297" s="146">
        <f t="shared" si="90"/>
        <v>27</v>
      </c>
      <c r="BB297" s="146">
        <f t="shared" si="91"/>
        <v>229</v>
      </c>
      <c r="BC297" s="32">
        <f t="shared" si="92"/>
        <v>281</v>
      </c>
      <c r="BD297" s="148"/>
      <c r="BE297" s="40">
        <f t="shared" si="93"/>
        <v>3.7257824143070044E-2</v>
      </c>
      <c r="BF297" s="40">
        <f t="shared" si="94"/>
        <v>0.23148148148148145</v>
      </c>
      <c r="BG297" s="40">
        <f t="shared" si="95"/>
        <v>0.1541623843782117</v>
      </c>
      <c r="BH297" s="40">
        <f t="shared" si="96"/>
        <v>8.084074373484236E-2</v>
      </c>
      <c r="BI297" s="40">
        <f t="shared" si="97"/>
        <v>0.10660980810234541</v>
      </c>
      <c r="BJ297" s="40">
        <f t="shared" si="98"/>
        <v>0.18484288354898337</v>
      </c>
      <c r="BK297" s="40">
        <f t="shared" si="99"/>
        <v>0.4815409309791332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3</v>
      </c>
      <c r="BR297">
        <v>3</v>
      </c>
      <c r="BS297">
        <v>0</v>
      </c>
      <c r="BT297" s="42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</row>
    <row r="298" spans="1:124" s="32" customFormat="1" x14ac:dyDescent="0.2">
      <c r="A298" s="124" t="str">
        <f>CONFIGURACAO!$C$4</f>
        <v>AREA 21</v>
      </c>
      <c r="B298" s="125">
        <v>296</v>
      </c>
      <c r="C298" s="249" t="s">
        <v>294</v>
      </c>
      <c r="D298" s="126">
        <f t="shared" si="100"/>
        <v>1</v>
      </c>
      <c r="E298" s="250" t="s">
        <v>633</v>
      </c>
      <c r="F298" s="250">
        <v>0</v>
      </c>
      <c r="G298" s="250">
        <v>0</v>
      </c>
      <c r="H298" s="250">
        <v>1</v>
      </c>
      <c r="I298" s="250">
        <v>1</v>
      </c>
      <c r="J298" s="87"/>
      <c r="K298" s="94"/>
      <c r="L298" s="94"/>
      <c r="M298" s="154">
        <f t="shared" si="101"/>
        <v>2</v>
      </c>
      <c r="N298">
        <v>0</v>
      </c>
      <c r="O298">
        <v>3</v>
      </c>
      <c r="P298">
        <v>4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s="139">
        <f t="shared" si="84"/>
        <v>3</v>
      </c>
      <c r="AD298" s="140">
        <f t="shared" si="85"/>
        <v>7</v>
      </c>
      <c r="AE298" s="141">
        <f t="shared" si="102"/>
        <v>0</v>
      </c>
      <c r="AF298" s="142">
        <f t="shared" si="103"/>
        <v>0</v>
      </c>
      <c r="AG298" s="278"/>
      <c r="AI298" s="37">
        <f>IFERROR(IF(M298&gt;0,(N298*CONFIGURACAO!$C$20)+(O298*CONFIGURACAO!$C$21)+(P298*CONFIGURACAO!$C$22)+(Q298*CONFIGURACAO!$C$23)+(R298*CONFIGURACAO!$C$24),""),"")</f>
        <v>520</v>
      </c>
      <c r="AJ298" s="38">
        <f>IF(S298=0,0,IF(CONFIGURACAO!$C$15="SIM",(IF(S298&gt;CONFIGURACAO!$C$16,CONFIGURACAO!$C$16*CONFIGURACAO!$C$25,S298*CONFIGURACAO!$C$25)),'PI AREA  P100'!S298*CONFIGURACAO!$C$25))</f>
        <v>0</v>
      </c>
      <c r="AK298" s="38">
        <f>IF(T298=0,0,IF(CONFIGURACAO!$C$17="SIM",(IF(T298&gt;CONFIGURACAO!$C$18,CONFIGURACAO!$C$18*CONFIGURACAO!$C$26,T298*CONFIGURACAO!$C$26)),'PI AREA  P100'!T298*CONFIGURACAO!$C$26))</f>
        <v>0</v>
      </c>
      <c r="AL298" s="38">
        <f>IFERROR(IF(M298&gt;0,(U298*CONFIGURACAO!$C$29)+(V298*CONFIGURACAO!$C$30),""),"")</f>
        <v>0</v>
      </c>
      <c r="AM298" s="38">
        <f>IF(W298=0,0,IF(CONFIGURACAO!$C$41="SIM",(IF(W298&gt;CONFIGURACAO!$C$41,CONFIGURACAO!$C$41*CONFIGURACAO!$C$31,W298*CONFIGURACAO!$C$31)),'PI AREA  P100'!W298*CONFIGURACAO!$C$31))</f>
        <v>0</v>
      </c>
      <c r="AN298" s="38">
        <f>IF(X298=0,0,IF(CONFIGURACAO!$C$39="SIM",(IF(X298&gt;CONFIGURACAO!$C$40,CONFIGURACAO!$C$40*CONFIGURACAO!$C$32,X298*CONFIGURACAO!$C$32)),'PI AREA  P100'!X298*CONFIGURACAO!$C$32))</f>
        <v>0</v>
      </c>
      <c r="AO298" s="38">
        <f>IFERROR(IF(M298&gt;0,(Y298*CONFIGURACAO!$C$33)+(Z298*CONFIGURACAO!$C$34)+(AA298*CONFIGURACAO!$C$35)+(AB298*CONFIGURACAO!$C$36),""),"")</f>
        <v>0</v>
      </c>
      <c r="AP298" s="38">
        <f>IF(AA298=0,0,IF(CONFIGURACAO!$C$46="SIM",(IF(AA298&gt;CONFIGURACAO!$C$47,CONFIGURACAO!$C$47*CONFIGURACAO!$C$35,AA298*CONFIGURACAO!$C$35)),'PI AREA  P100'!AA298*CONFIGURACAO!$C$35))</f>
        <v>0</v>
      </c>
      <c r="AQ298" s="38">
        <f>IF(AB298=0,0,IF(CONFIGURACAO!$C$44="SIM",(IF(AB298&gt;CONFIGURACAO!$C$45,CONFIGURACAO!$C$45*CONFIGURACAO!$C$36,AB298*CONFIGURACAO!$C$36)),'PI AREA  P100'!AB298*CONFIGURACAO!$C$36))</f>
        <v>0</v>
      </c>
      <c r="AR298" s="38">
        <f t="shared" si="104"/>
        <v>520</v>
      </c>
      <c r="AS298" s="68">
        <f>IF(AR298="","",$AR298-(($AS$2/CONFIGURACAO!$C$6)*$M298))</f>
        <v>370</v>
      </c>
      <c r="AT298" s="73">
        <f t="shared" si="86"/>
        <v>3</v>
      </c>
      <c r="AU298" s="75">
        <f>IF(AR298="","",$AR298-(($AU$2/CONFIGURACAO!$C$6)*$M298))</f>
        <v>270</v>
      </c>
      <c r="AV298" s="76">
        <f t="shared" si="87"/>
        <v>4</v>
      </c>
      <c r="AW298" s="74">
        <f>IF(AR298="","",$AR298-(($AW$2/CONFIGURACAO!$C$6)*$M298))</f>
        <v>170</v>
      </c>
      <c r="AX298" s="72">
        <f t="shared" si="88"/>
        <v>5</v>
      </c>
      <c r="AZ298" s="39">
        <f t="shared" si="89"/>
        <v>4.3921515630147054E-2</v>
      </c>
      <c r="BA298" s="146">
        <f t="shared" si="90"/>
        <v>8</v>
      </c>
      <c r="BB298" s="146">
        <f t="shared" si="91"/>
        <v>763</v>
      </c>
      <c r="BC298" s="32">
        <f t="shared" si="92"/>
        <v>727</v>
      </c>
      <c r="BD298" s="148"/>
      <c r="BE298" s="40">
        <f t="shared" si="93"/>
        <v>0</v>
      </c>
      <c r="BF298" s="40">
        <f t="shared" si="94"/>
        <v>0.11574074074074073</v>
      </c>
      <c r="BG298" s="40">
        <f t="shared" si="95"/>
        <v>0.10277492291880781</v>
      </c>
      <c r="BH298" s="40">
        <f t="shared" si="96"/>
        <v>4.042037186742118E-2</v>
      </c>
      <c r="BI298" s="40">
        <f t="shared" si="97"/>
        <v>0</v>
      </c>
      <c r="BJ298" s="40">
        <f t="shared" si="98"/>
        <v>0</v>
      </c>
      <c r="BK298" s="40">
        <f t="shared" si="99"/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 s="42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</row>
    <row r="299" spans="1:124" s="32" customFormat="1" x14ac:dyDescent="0.2">
      <c r="A299" s="124" t="str">
        <f>CONFIGURACAO!$C$4</f>
        <v>AREA 21</v>
      </c>
      <c r="B299" s="125">
        <v>297</v>
      </c>
      <c r="C299" s="249" t="s">
        <v>294</v>
      </c>
      <c r="D299" s="126">
        <f t="shared" si="100"/>
        <v>2</v>
      </c>
      <c r="E299" s="250" t="s">
        <v>634</v>
      </c>
      <c r="F299" s="250">
        <v>1</v>
      </c>
      <c r="G299" s="250">
        <v>1</v>
      </c>
      <c r="H299" s="250">
        <v>1</v>
      </c>
      <c r="I299" s="250">
        <v>1</v>
      </c>
      <c r="J299" s="87"/>
      <c r="K299" s="94"/>
      <c r="L299" s="94"/>
      <c r="M299" s="154">
        <f t="shared" si="101"/>
        <v>4</v>
      </c>
      <c r="N299">
        <v>0</v>
      </c>
      <c r="O299">
        <v>6</v>
      </c>
      <c r="P299">
        <v>9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1</v>
      </c>
      <c r="Z299">
        <v>0</v>
      </c>
      <c r="AA299">
        <v>3</v>
      </c>
      <c r="AB299">
        <v>1</v>
      </c>
      <c r="AC299" s="139">
        <f t="shared" si="84"/>
        <v>6</v>
      </c>
      <c r="AD299" s="140">
        <f t="shared" si="85"/>
        <v>15</v>
      </c>
      <c r="AE299" s="141">
        <f t="shared" si="102"/>
        <v>0</v>
      </c>
      <c r="AF299" s="142">
        <f t="shared" si="103"/>
        <v>1</v>
      </c>
      <c r="AG299" s="278"/>
      <c r="AI299" s="37">
        <f>IFERROR(IF(M299&gt;0,(N299*CONFIGURACAO!$C$20)+(O299*CONFIGURACAO!$C$21)+(P299*CONFIGURACAO!$C$22)+(Q299*CONFIGURACAO!$C$23)+(R299*CONFIGURACAO!$C$24),""),"")</f>
        <v>1060</v>
      </c>
      <c r="AJ299" s="38">
        <f>IF(S299=0,0,IF(CONFIGURACAO!$C$15="SIM",(IF(S299&gt;CONFIGURACAO!$C$16,CONFIGURACAO!$C$16*CONFIGURACAO!$C$25,S299*CONFIGURACAO!$C$25)),'PI AREA  P100'!S299*CONFIGURACAO!$C$25))</f>
        <v>0</v>
      </c>
      <c r="AK299" s="38">
        <f>IF(T299=0,0,IF(CONFIGURACAO!$C$17="SIM",(IF(T299&gt;CONFIGURACAO!$C$18,CONFIGURACAO!$C$18*CONFIGURACAO!$C$26,T299*CONFIGURACAO!$C$26)),'PI AREA  P100'!T299*CONFIGURACAO!$C$26))</f>
        <v>0</v>
      </c>
      <c r="AL299" s="38">
        <f>IFERROR(IF(M299&gt;0,(U299*CONFIGURACAO!$C$29)+(V299*CONFIGURACAO!$C$30),""),"")</f>
        <v>0</v>
      </c>
      <c r="AM299" s="38">
        <f>IF(W299=0,0,IF(CONFIGURACAO!$C$41="SIM",(IF(W299&gt;CONFIGURACAO!$C$41,CONFIGURACAO!$C$41*CONFIGURACAO!$C$31,W299*CONFIGURACAO!$C$31)),'PI AREA  P100'!W299*CONFIGURACAO!$C$31))</f>
        <v>50</v>
      </c>
      <c r="AN299" s="38">
        <f>IF(X299=0,0,IF(CONFIGURACAO!$C$39="SIM",(IF(X299&gt;CONFIGURACAO!$C$40,CONFIGURACAO!$C$40*CONFIGURACAO!$C$32,X299*CONFIGURACAO!$C$32)),'PI AREA  P100'!X299*CONFIGURACAO!$C$32))</f>
        <v>0</v>
      </c>
      <c r="AO299" s="38">
        <f>IFERROR(IF(M299&gt;0,(Y299*CONFIGURACAO!$C$33)+(Z299*CONFIGURACAO!$C$34)+(AA299*CONFIGURACAO!$C$35)+(AB299*CONFIGURACAO!$C$36),""),"")</f>
        <v>185</v>
      </c>
      <c r="AP299" s="38">
        <f>IF(AA299=0,0,IF(CONFIGURACAO!$C$46="SIM",(IF(AA299&gt;CONFIGURACAO!$C$47,CONFIGURACAO!$C$47*CONFIGURACAO!$C$35,AA299*CONFIGURACAO!$C$35)),'PI AREA  P100'!AA299*CONFIGURACAO!$C$35))</f>
        <v>75</v>
      </c>
      <c r="AQ299" s="38">
        <f>IF(AB299=0,0,IF(CONFIGURACAO!$C$44="SIM",(IF(AB299&gt;CONFIGURACAO!$C$45,CONFIGURACAO!$C$45*CONFIGURACAO!$C$36,AB299*CONFIGURACAO!$C$36)),'PI AREA  P100'!AB299*CONFIGURACAO!$C$36))</f>
        <v>10</v>
      </c>
      <c r="AR299" s="38">
        <f t="shared" si="104"/>
        <v>1380</v>
      </c>
      <c r="AS299" s="68">
        <f>IF(AR299="","",$AR299-(($AS$2/CONFIGURACAO!$C$6)*$M299))</f>
        <v>1080</v>
      </c>
      <c r="AT299" s="73">
        <f t="shared" si="86"/>
        <v>3</v>
      </c>
      <c r="AU299" s="75">
        <f>IF(AR299="","",$AR299-(($AU$2/CONFIGURACAO!$C$6)*$M299))</f>
        <v>880</v>
      </c>
      <c r="AV299" s="76">
        <f t="shared" si="87"/>
        <v>4</v>
      </c>
      <c r="AW299" s="74">
        <f>IF(AR299="","",$AR299-(($AW$2/CONFIGURACAO!$C$6)*$M299))</f>
        <v>680</v>
      </c>
      <c r="AX299" s="72">
        <f t="shared" si="88"/>
        <v>5</v>
      </c>
      <c r="AZ299" s="39">
        <f t="shared" si="89"/>
        <v>0.11656094532615949</v>
      </c>
      <c r="BA299" s="146">
        <f t="shared" si="90"/>
        <v>22</v>
      </c>
      <c r="BB299" s="146">
        <f t="shared" si="91"/>
        <v>313</v>
      </c>
      <c r="BC299" s="32">
        <f t="shared" si="92"/>
        <v>276</v>
      </c>
      <c r="BD299" s="148"/>
      <c r="BE299" s="40">
        <f t="shared" si="93"/>
        <v>0</v>
      </c>
      <c r="BF299" s="40">
        <f t="shared" si="94"/>
        <v>0.23148148148148145</v>
      </c>
      <c r="BG299" s="40">
        <f t="shared" si="95"/>
        <v>0.23124357656731759</v>
      </c>
      <c r="BH299" s="40">
        <f t="shared" si="96"/>
        <v>4.042037186742118E-2</v>
      </c>
      <c r="BI299" s="40">
        <f t="shared" si="97"/>
        <v>0</v>
      </c>
      <c r="BJ299" s="40">
        <f t="shared" si="98"/>
        <v>0</v>
      </c>
      <c r="BK299" s="40">
        <f t="shared" si="99"/>
        <v>0</v>
      </c>
      <c r="BL299">
        <v>0</v>
      </c>
      <c r="BM299">
        <v>0</v>
      </c>
      <c r="BN299">
        <v>1</v>
      </c>
      <c r="BO299">
        <v>0</v>
      </c>
      <c r="BP299">
        <v>1</v>
      </c>
      <c r="BQ299">
        <v>0</v>
      </c>
      <c r="BR299">
        <v>3</v>
      </c>
      <c r="BS299">
        <v>1</v>
      </c>
      <c r="BT299" s="42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</row>
    <row r="300" spans="1:124" s="32" customFormat="1" x14ac:dyDescent="0.2">
      <c r="A300" s="124" t="str">
        <f>CONFIGURACAO!$C$4</f>
        <v>AREA 21</v>
      </c>
      <c r="B300" s="125">
        <v>298</v>
      </c>
      <c r="C300" s="249" t="s">
        <v>294</v>
      </c>
      <c r="D300" s="126">
        <f t="shared" si="100"/>
        <v>3</v>
      </c>
      <c r="E300" s="250" t="s">
        <v>635</v>
      </c>
      <c r="F300" s="250">
        <v>1</v>
      </c>
      <c r="G300" s="250">
        <v>1</v>
      </c>
      <c r="H300" s="250">
        <v>1</v>
      </c>
      <c r="I300" s="250">
        <v>1</v>
      </c>
      <c r="J300" s="87"/>
      <c r="K300" s="94"/>
      <c r="L300" s="94"/>
      <c r="M300" s="154">
        <f t="shared" si="101"/>
        <v>4</v>
      </c>
      <c r="N300">
        <v>0</v>
      </c>
      <c r="O300">
        <v>6</v>
      </c>
      <c r="P300">
        <v>17</v>
      </c>
      <c r="Q300">
        <v>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 s="139">
        <f t="shared" si="84"/>
        <v>6</v>
      </c>
      <c r="AD300" s="140">
        <f t="shared" si="85"/>
        <v>23</v>
      </c>
      <c r="AE300" s="141">
        <f t="shared" si="102"/>
        <v>0</v>
      </c>
      <c r="AF300" s="142">
        <f t="shared" si="103"/>
        <v>1</v>
      </c>
      <c r="AG300" s="278"/>
      <c r="AI300" s="37">
        <f>IFERROR(IF(M300&gt;0,(N300*CONFIGURACAO!$C$20)+(O300*CONFIGURACAO!$C$21)+(P300*CONFIGURACAO!$C$22)+(Q300*CONFIGURACAO!$C$23)+(R300*CONFIGURACAO!$C$24),""),"")</f>
        <v>1660</v>
      </c>
      <c r="AJ300" s="38">
        <f>IF(S300=0,0,IF(CONFIGURACAO!$C$15="SIM",(IF(S300&gt;CONFIGURACAO!$C$16,CONFIGURACAO!$C$16*CONFIGURACAO!$C$25,S300*CONFIGURACAO!$C$25)),'PI AREA  P100'!S300*CONFIGURACAO!$C$25))</f>
        <v>0</v>
      </c>
      <c r="AK300" s="38">
        <f>IF(T300=0,0,IF(CONFIGURACAO!$C$17="SIM",(IF(T300&gt;CONFIGURACAO!$C$18,CONFIGURACAO!$C$18*CONFIGURACAO!$C$26,T300*CONFIGURACAO!$C$26)),'PI AREA  P100'!T300*CONFIGURACAO!$C$26))</f>
        <v>0</v>
      </c>
      <c r="AL300" s="38">
        <f>IFERROR(IF(M300&gt;0,(U300*CONFIGURACAO!$C$29)+(V300*CONFIGURACAO!$C$30),""),"")</f>
        <v>0</v>
      </c>
      <c r="AM300" s="38">
        <f>IF(W300=0,0,IF(CONFIGURACAO!$C$41="SIM",(IF(W300&gt;CONFIGURACAO!$C$41,CONFIGURACAO!$C$41*CONFIGURACAO!$C$31,W300*CONFIGURACAO!$C$31)),'PI AREA  P100'!W300*CONFIGURACAO!$C$31))</f>
        <v>0</v>
      </c>
      <c r="AN300" s="38">
        <f>IF(X300=0,0,IF(CONFIGURACAO!$C$39="SIM",(IF(X300&gt;CONFIGURACAO!$C$40,CONFIGURACAO!$C$40*CONFIGURACAO!$C$32,X300*CONFIGURACAO!$C$32)),'PI AREA  P100'!X300*CONFIGURACAO!$C$32))</f>
        <v>0</v>
      </c>
      <c r="AO300" s="38">
        <f>IFERROR(IF(M300&gt;0,(Y300*CONFIGURACAO!$C$33)+(Z300*CONFIGURACAO!$C$34)+(AA300*CONFIGURACAO!$C$35)+(AB300*CONFIGURACAO!$C$36),""),"")</f>
        <v>100</v>
      </c>
      <c r="AP300" s="38">
        <f>IF(AA300=0,0,IF(CONFIGURACAO!$C$46="SIM",(IF(AA300&gt;CONFIGURACAO!$C$47,CONFIGURACAO!$C$47*CONFIGURACAO!$C$35,AA300*CONFIGURACAO!$C$35)),'PI AREA  P100'!AA300*CONFIGURACAO!$C$35))</f>
        <v>0</v>
      </c>
      <c r="AQ300" s="38">
        <f>IF(AB300=0,0,IF(CONFIGURACAO!$C$44="SIM",(IF(AB300&gt;CONFIGURACAO!$C$45,CONFIGURACAO!$C$45*CONFIGURACAO!$C$36,AB300*CONFIGURACAO!$C$36)),'PI AREA  P100'!AB300*CONFIGURACAO!$C$36))</f>
        <v>0</v>
      </c>
      <c r="AR300" s="38">
        <f t="shared" si="104"/>
        <v>1760</v>
      </c>
      <c r="AS300" s="68">
        <f>IF(AR300="","",$AR300-(($AS$2/CONFIGURACAO!$C$6)*$M300))</f>
        <v>1460</v>
      </c>
      <c r="AT300" s="73">
        <f t="shared" si="86"/>
        <v>3</v>
      </c>
      <c r="AU300" s="75">
        <f>IF(AR300="","",$AR300-(($AU$2/CONFIGURACAO!$C$6)*$M300))</f>
        <v>1260</v>
      </c>
      <c r="AV300" s="76">
        <f t="shared" si="87"/>
        <v>4</v>
      </c>
      <c r="AW300" s="74">
        <f>IF(AR300="","",$AR300-(($AW$2/CONFIGURACAO!$C$6)*$M300))</f>
        <v>1060</v>
      </c>
      <c r="AX300" s="72">
        <f t="shared" si="88"/>
        <v>5</v>
      </c>
      <c r="AZ300" s="39">
        <f t="shared" si="89"/>
        <v>0.1486574375174208</v>
      </c>
      <c r="BA300" s="146">
        <f t="shared" si="90"/>
        <v>28</v>
      </c>
      <c r="BB300" s="146">
        <f t="shared" si="91"/>
        <v>213</v>
      </c>
      <c r="BC300" s="32">
        <f t="shared" si="92"/>
        <v>187</v>
      </c>
      <c r="BD300" s="148"/>
      <c r="BE300" s="40">
        <f t="shared" si="93"/>
        <v>0</v>
      </c>
      <c r="BF300" s="40">
        <f t="shared" si="94"/>
        <v>0.23148148148148145</v>
      </c>
      <c r="BG300" s="40">
        <f t="shared" si="95"/>
        <v>0.43679342240493313</v>
      </c>
      <c r="BH300" s="40">
        <f t="shared" si="96"/>
        <v>0.16168148746968472</v>
      </c>
      <c r="BI300" s="40">
        <f t="shared" si="97"/>
        <v>0</v>
      </c>
      <c r="BJ300" s="40">
        <f t="shared" si="98"/>
        <v>0</v>
      </c>
      <c r="BK300" s="40">
        <f t="shared" si="99"/>
        <v>0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 s="42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</row>
    <row r="301" spans="1:124" s="32" customFormat="1" x14ac:dyDescent="0.2">
      <c r="A301" s="124" t="str">
        <f>CONFIGURACAO!$C$4</f>
        <v>AREA 21</v>
      </c>
      <c r="B301" s="125">
        <v>299</v>
      </c>
      <c r="C301" s="249" t="s">
        <v>294</v>
      </c>
      <c r="D301" s="126">
        <f t="shared" si="100"/>
        <v>4</v>
      </c>
      <c r="E301" s="250" t="s">
        <v>636</v>
      </c>
      <c r="F301" s="250">
        <v>1</v>
      </c>
      <c r="G301" s="250">
        <v>1</v>
      </c>
      <c r="H301" s="250">
        <v>1</v>
      </c>
      <c r="I301" s="250">
        <v>1</v>
      </c>
      <c r="J301" s="87"/>
      <c r="K301" s="94"/>
      <c r="L301" s="94"/>
      <c r="M301" s="154">
        <f t="shared" si="101"/>
        <v>4</v>
      </c>
      <c r="N301">
        <v>1</v>
      </c>
      <c r="O301">
        <v>1</v>
      </c>
      <c r="P301">
        <v>12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2</v>
      </c>
      <c r="Z301">
        <v>1</v>
      </c>
      <c r="AA301">
        <v>0</v>
      </c>
      <c r="AB301">
        <v>0</v>
      </c>
      <c r="AC301" s="139">
        <f t="shared" si="84"/>
        <v>2</v>
      </c>
      <c r="AD301" s="140">
        <f t="shared" si="85"/>
        <v>14</v>
      </c>
      <c r="AE301" s="141">
        <f t="shared" si="102"/>
        <v>0</v>
      </c>
      <c r="AF301" s="142">
        <f t="shared" si="103"/>
        <v>3</v>
      </c>
      <c r="AG301" s="278"/>
      <c r="AI301" s="37">
        <f>IFERROR(IF(M301&gt;0,(N301*CONFIGURACAO!$C$20)+(O301*CONFIGURACAO!$C$21)+(P301*CONFIGURACAO!$C$22)+(Q301*CONFIGURACAO!$C$23)+(R301*CONFIGURACAO!$C$24),""),"")</f>
        <v>900</v>
      </c>
      <c r="AJ301" s="38">
        <f>IF(S301=0,0,IF(CONFIGURACAO!$C$15="SIM",(IF(S301&gt;CONFIGURACAO!$C$16,CONFIGURACAO!$C$16*CONFIGURACAO!$C$25,S301*CONFIGURACAO!$C$25)),'PI AREA  P100'!S301*CONFIGURACAO!$C$25))</f>
        <v>0</v>
      </c>
      <c r="AK301" s="38">
        <f>IF(T301=0,0,IF(CONFIGURACAO!$C$17="SIM",(IF(T301&gt;CONFIGURACAO!$C$18,CONFIGURACAO!$C$18*CONFIGURACAO!$C$26,T301*CONFIGURACAO!$C$26)),'PI AREA  P100'!T301*CONFIGURACAO!$C$26))</f>
        <v>0</v>
      </c>
      <c r="AL301" s="38">
        <f>IFERROR(IF(M301&gt;0,(U301*CONFIGURACAO!$C$29)+(V301*CONFIGURACAO!$C$30),""),"")</f>
        <v>0</v>
      </c>
      <c r="AM301" s="38">
        <f>IF(W301=0,0,IF(CONFIGURACAO!$C$41="SIM",(IF(W301&gt;CONFIGURACAO!$C$41,CONFIGURACAO!$C$41*CONFIGURACAO!$C$31,W301*CONFIGURACAO!$C$31)),'PI AREA  P100'!W301*CONFIGURACAO!$C$31))</f>
        <v>0</v>
      </c>
      <c r="AN301" s="38">
        <f>IF(X301=0,0,IF(CONFIGURACAO!$C$39="SIM",(IF(X301&gt;CONFIGURACAO!$C$40,CONFIGURACAO!$C$40*CONFIGURACAO!$C$32,X301*CONFIGURACAO!$C$32)),'PI AREA  P100'!X301*CONFIGURACAO!$C$32))</f>
        <v>0</v>
      </c>
      <c r="AO301" s="38">
        <f>IFERROR(IF(M301&gt;0,(Y301*CONFIGURACAO!$C$33)+(Z301*CONFIGURACAO!$C$34)+(AA301*CONFIGURACAO!$C$35)+(AB301*CONFIGURACAO!$C$36),""),"")</f>
        <v>250</v>
      </c>
      <c r="AP301" s="38">
        <f>IF(AA301=0,0,IF(CONFIGURACAO!$C$46="SIM",(IF(AA301&gt;CONFIGURACAO!$C$47,CONFIGURACAO!$C$47*CONFIGURACAO!$C$35,AA301*CONFIGURACAO!$C$35)),'PI AREA  P100'!AA301*CONFIGURACAO!$C$35))</f>
        <v>0</v>
      </c>
      <c r="AQ301" s="38">
        <f>IF(AB301=0,0,IF(CONFIGURACAO!$C$44="SIM",(IF(AB301&gt;CONFIGURACAO!$C$45,CONFIGURACAO!$C$45*CONFIGURACAO!$C$36,AB301*CONFIGURACAO!$C$36)),'PI AREA  P100'!AB301*CONFIGURACAO!$C$36))</f>
        <v>0</v>
      </c>
      <c r="AR301" s="38">
        <f t="shared" si="104"/>
        <v>1150</v>
      </c>
      <c r="AS301" s="68">
        <f>IF(AR301="","",$AR301-(($AS$2/CONFIGURACAO!$C$6)*$M301))</f>
        <v>850</v>
      </c>
      <c r="AT301" s="73">
        <f t="shared" si="86"/>
        <v>3</v>
      </c>
      <c r="AU301" s="75">
        <f>IF(AR301="","",$AR301-(($AU$2/CONFIGURACAO!$C$6)*$M301))</f>
        <v>650</v>
      </c>
      <c r="AV301" s="76">
        <f t="shared" si="87"/>
        <v>4</v>
      </c>
      <c r="AW301" s="74">
        <f>IF(AR301="","",$AR301-(($AW$2/CONFIGURACAO!$C$6)*$M301))</f>
        <v>450</v>
      </c>
      <c r="AX301" s="72">
        <f t="shared" si="88"/>
        <v>5</v>
      </c>
      <c r="AZ301" s="39">
        <f t="shared" si="89"/>
        <v>9.7134121105132906E-2</v>
      </c>
      <c r="BA301" s="146">
        <f t="shared" si="90"/>
        <v>17</v>
      </c>
      <c r="BB301" s="146">
        <f t="shared" si="91"/>
        <v>454</v>
      </c>
      <c r="BC301" s="32">
        <f t="shared" si="92"/>
        <v>375</v>
      </c>
      <c r="BD301" s="148"/>
      <c r="BE301" s="40">
        <f t="shared" si="93"/>
        <v>3.7257824143070044E-2</v>
      </c>
      <c r="BF301" s="40">
        <f t="shared" si="94"/>
        <v>3.8580246913580245E-2</v>
      </c>
      <c r="BG301" s="40">
        <f t="shared" si="95"/>
        <v>0.3083247687564234</v>
      </c>
      <c r="BH301" s="40">
        <f t="shared" si="96"/>
        <v>0</v>
      </c>
      <c r="BI301" s="40">
        <f t="shared" si="97"/>
        <v>0</v>
      </c>
      <c r="BJ301" s="40">
        <f t="shared" si="98"/>
        <v>0</v>
      </c>
      <c r="BK301" s="40">
        <f t="shared" si="99"/>
        <v>0</v>
      </c>
      <c r="BL301">
        <v>0</v>
      </c>
      <c r="BM301">
        <v>0</v>
      </c>
      <c r="BN301">
        <v>0</v>
      </c>
      <c r="BO301">
        <v>0</v>
      </c>
      <c r="BP301">
        <v>2</v>
      </c>
      <c r="BQ301">
        <v>1</v>
      </c>
      <c r="BR301">
        <v>0</v>
      </c>
      <c r="BS301">
        <v>0</v>
      </c>
      <c r="BT301" s="42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</row>
    <row r="302" spans="1:124" s="32" customFormat="1" x14ac:dyDescent="0.2">
      <c r="A302" s="124" t="str">
        <f>CONFIGURACAO!$C$4</f>
        <v>AREA 21</v>
      </c>
      <c r="B302" s="125">
        <v>300</v>
      </c>
      <c r="C302" s="249" t="s">
        <v>294</v>
      </c>
      <c r="D302" s="126">
        <f t="shared" si="100"/>
        <v>5</v>
      </c>
      <c r="E302" s="250" t="s">
        <v>637</v>
      </c>
      <c r="F302" s="250">
        <v>1</v>
      </c>
      <c r="G302" s="250">
        <v>1</v>
      </c>
      <c r="H302" s="250">
        <v>1</v>
      </c>
      <c r="I302" s="250">
        <v>1</v>
      </c>
      <c r="J302" s="87"/>
      <c r="K302" s="94"/>
      <c r="L302" s="94"/>
      <c r="M302" s="154">
        <f t="shared" si="101"/>
        <v>4</v>
      </c>
      <c r="N302">
        <v>0</v>
      </c>
      <c r="O302">
        <v>4</v>
      </c>
      <c r="P302">
        <v>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 s="139">
        <f t="shared" si="84"/>
        <v>4</v>
      </c>
      <c r="AD302" s="140">
        <f t="shared" si="85"/>
        <v>6</v>
      </c>
      <c r="AE302" s="141">
        <f t="shared" si="102"/>
        <v>0</v>
      </c>
      <c r="AF302" s="142">
        <f t="shared" si="103"/>
        <v>1</v>
      </c>
      <c r="AG302" s="278"/>
      <c r="AI302" s="37">
        <f>IFERROR(IF(M302&gt;0,(N302*CONFIGURACAO!$C$20)+(O302*CONFIGURACAO!$C$21)+(P302*CONFIGURACAO!$C$22)+(Q302*CONFIGURACAO!$C$23)+(R302*CONFIGURACAO!$C$24),""),"")</f>
        <v>440</v>
      </c>
      <c r="AJ302" s="38">
        <f>IF(S302=0,0,IF(CONFIGURACAO!$C$15="SIM",(IF(S302&gt;CONFIGURACAO!$C$16,CONFIGURACAO!$C$16*CONFIGURACAO!$C$25,S302*CONFIGURACAO!$C$25)),'PI AREA  P100'!S302*CONFIGURACAO!$C$25))</f>
        <v>0</v>
      </c>
      <c r="AK302" s="38">
        <f>IF(T302=0,0,IF(CONFIGURACAO!$C$17="SIM",(IF(T302&gt;CONFIGURACAO!$C$18,CONFIGURACAO!$C$18*CONFIGURACAO!$C$26,T302*CONFIGURACAO!$C$26)),'PI AREA  P100'!T302*CONFIGURACAO!$C$26))</f>
        <v>0</v>
      </c>
      <c r="AL302" s="38">
        <f>IFERROR(IF(M302&gt;0,(U302*CONFIGURACAO!$C$29)+(V302*CONFIGURACAO!$C$30),""),"")</f>
        <v>0</v>
      </c>
      <c r="AM302" s="38">
        <f>IF(W302=0,0,IF(CONFIGURACAO!$C$41="SIM",(IF(W302&gt;CONFIGURACAO!$C$41,CONFIGURACAO!$C$41*CONFIGURACAO!$C$31,W302*CONFIGURACAO!$C$31)),'PI AREA  P100'!W302*CONFIGURACAO!$C$31))</f>
        <v>0</v>
      </c>
      <c r="AN302" s="38">
        <f>IF(X302=0,0,IF(CONFIGURACAO!$C$39="SIM",(IF(X302&gt;CONFIGURACAO!$C$40,CONFIGURACAO!$C$40*CONFIGURACAO!$C$32,X302*CONFIGURACAO!$C$32)),'PI AREA  P100'!X302*CONFIGURACAO!$C$32))</f>
        <v>0</v>
      </c>
      <c r="AO302" s="38">
        <f>IFERROR(IF(M302&gt;0,(Y302*CONFIGURACAO!$C$33)+(Z302*CONFIGURACAO!$C$34)+(AA302*CONFIGURACAO!$C$35)+(AB302*CONFIGURACAO!$C$36),""),"")</f>
        <v>100</v>
      </c>
      <c r="AP302" s="38">
        <f>IF(AA302=0,0,IF(CONFIGURACAO!$C$46="SIM",(IF(AA302&gt;CONFIGURACAO!$C$47,CONFIGURACAO!$C$47*CONFIGURACAO!$C$35,AA302*CONFIGURACAO!$C$35)),'PI AREA  P100'!AA302*CONFIGURACAO!$C$35))</f>
        <v>0</v>
      </c>
      <c r="AQ302" s="38">
        <f>IF(AB302=0,0,IF(CONFIGURACAO!$C$44="SIM",(IF(AB302&gt;CONFIGURACAO!$C$45,CONFIGURACAO!$C$45*CONFIGURACAO!$C$36,AB302*CONFIGURACAO!$C$36)),'PI AREA  P100'!AB302*CONFIGURACAO!$C$36))</f>
        <v>0</v>
      </c>
      <c r="AR302" s="38">
        <f t="shared" si="104"/>
        <v>540</v>
      </c>
      <c r="AS302" s="68">
        <f>IF(AR302="","",$AR302-(($AS$2/CONFIGURACAO!$C$6)*$M302))</f>
        <v>240</v>
      </c>
      <c r="AT302" s="73">
        <f t="shared" si="86"/>
        <v>3</v>
      </c>
      <c r="AU302" s="75">
        <f>IF(AR302="","",$AR302-(($AU$2/CONFIGURACAO!$C$6)*$M302))</f>
        <v>40</v>
      </c>
      <c r="AV302" s="76">
        <f t="shared" si="87"/>
        <v>4</v>
      </c>
      <c r="AW302" s="74">
        <f>IF(AR302="","",$AR302-(($AW$2/CONFIGURACAO!$C$6)*$M302))</f>
        <v>-160</v>
      </c>
      <c r="AX302" s="72" t="str">
        <f t="shared" si="88"/>
        <v>NAO</v>
      </c>
      <c r="AZ302" s="39">
        <f t="shared" si="89"/>
        <v>4.5610804692845015E-2</v>
      </c>
      <c r="BA302" s="146">
        <f t="shared" si="90"/>
        <v>7</v>
      </c>
      <c r="BB302" s="146">
        <f t="shared" si="91"/>
        <v>798</v>
      </c>
      <c r="BC302" s="32">
        <f t="shared" si="92"/>
        <v>705</v>
      </c>
      <c r="BD302" s="148"/>
      <c r="BE302" s="40">
        <f t="shared" si="93"/>
        <v>0</v>
      </c>
      <c r="BF302" s="40">
        <f t="shared" si="94"/>
        <v>0.15432098765432098</v>
      </c>
      <c r="BG302" s="40">
        <f t="shared" si="95"/>
        <v>5.1387461459403906E-2</v>
      </c>
      <c r="BH302" s="40">
        <f t="shared" si="96"/>
        <v>0</v>
      </c>
      <c r="BI302" s="40">
        <f t="shared" si="97"/>
        <v>0</v>
      </c>
      <c r="BJ302" s="40">
        <f t="shared" si="98"/>
        <v>0</v>
      </c>
      <c r="BK302" s="40">
        <f t="shared" si="99"/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 s="4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</row>
    <row r="303" spans="1:124" s="32" customFormat="1" x14ac:dyDescent="0.2">
      <c r="A303" s="124" t="str">
        <f>CONFIGURACAO!$C$4</f>
        <v>AREA 21</v>
      </c>
      <c r="B303" s="125">
        <v>301</v>
      </c>
      <c r="C303" s="249" t="s">
        <v>294</v>
      </c>
      <c r="D303" s="126">
        <f t="shared" si="100"/>
        <v>6</v>
      </c>
      <c r="E303" s="250" t="s">
        <v>638</v>
      </c>
      <c r="F303" s="250">
        <v>1</v>
      </c>
      <c r="G303" s="250">
        <v>1</v>
      </c>
      <c r="H303" s="250">
        <v>1</v>
      </c>
      <c r="I303" s="250">
        <v>1</v>
      </c>
      <c r="J303" s="87"/>
      <c r="K303" s="94"/>
      <c r="L303" s="94"/>
      <c r="M303" s="154">
        <f t="shared" si="101"/>
        <v>4</v>
      </c>
      <c r="N303">
        <v>0</v>
      </c>
      <c r="O303">
        <v>1</v>
      </c>
      <c r="P303">
        <v>16</v>
      </c>
      <c r="Q303">
        <v>3</v>
      </c>
      <c r="R303">
        <v>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2</v>
      </c>
      <c r="Z303">
        <v>0</v>
      </c>
      <c r="AA303">
        <v>0</v>
      </c>
      <c r="AB303">
        <v>1</v>
      </c>
      <c r="AC303" s="139">
        <f t="shared" si="84"/>
        <v>1</v>
      </c>
      <c r="AD303" s="140">
        <f t="shared" si="85"/>
        <v>17</v>
      </c>
      <c r="AE303" s="141">
        <f t="shared" si="102"/>
        <v>0</v>
      </c>
      <c r="AF303" s="142">
        <f t="shared" si="103"/>
        <v>2</v>
      </c>
      <c r="AG303" s="278"/>
      <c r="AI303" s="37">
        <f>IFERROR(IF(M303&gt;0,(N303*CONFIGURACAO!$C$20)+(O303*CONFIGURACAO!$C$21)+(P303*CONFIGURACAO!$C$22)+(Q303*CONFIGURACAO!$C$23)+(R303*CONFIGURACAO!$C$24),""),"")</f>
        <v>1200</v>
      </c>
      <c r="AJ303" s="38">
        <f>IF(S303=0,0,IF(CONFIGURACAO!$C$15="SIM",(IF(S303&gt;CONFIGURACAO!$C$16,CONFIGURACAO!$C$16*CONFIGURACAO!$C$25,S303*CONFIGURACAO!$C$25)),'PI AREA  P100'!S303*CONFIGURACAO!$C$25))</f>
        <v>0</v>
      </c>
      <c r="AK303" s="38">
        <f>IF(T303=0,0,IF(CONFIGURACAO!$C$17="SIM",(IF(T303&gt;CONFIGURACAO!$C$18,CONFIGURACAO!$C$18*CONFIGURACAO!$C$26,T303*CONFIGURACAO!$C$26)),'PI AREA  P100'!T303*CONFIGURACAO!$C$26))</f>
        <v>0</v>
      </c>
      <c r="AL303" s="38">
        <f>IFERROR(IF(M303&gt;0,(U303*CONFIGURACAO!$C$29)+(V303*CONFIGURACAO!$C$30),""),"")</f>
        <v>0</v>
      </c>
      <c r="AM303" s="38">
        <f>IF(W303=0,0,IF(CONFIGURACAO!$C$41="SIM",(IF(W303&gt;CONFIGURACAO!$C$41,CONFIGURACAO!$C$41*CONFIGURACAO!$C$31,W303*CONFIGURACAO!$C$31)),'PI AREA  P100'!W303*CONFIGURACAO!$C$31))</f>
        <v>0</v>
      </c>
      <c r="AN303" s="38">
        <f>IF(X303=0,0,IF(CONFIGURACAO!$C$39="SIM",(IF(X303&gt;CONFIGURACAO!$C$40,CONFIGURACAO!$C$40*CONFIGURACAO!$C$32,X303*CONFIGURACAO!$C$32)),'PI AREA  P100'!X303*CONFIGURACAO!$C$32))</f>
        <v>0</v>
      </c>
      <c r="AO303" s="38">
        <f>IFERROR(IF(M303&gt;0,(Y303*CONFIGURACAO!$C$33)+(Z303*CONFIGURACAO!$C$34)+(AA303*CONFIGURACAO!$C$35)+(AB303*CONFIGURACAO!$C$36),""),"")</f>
        <v>210</v>
      </c>
      <c r="AP303" s="38">
        <f>IF(AA303=0,0,IF(CONFIGURACAO!$C$46="SIM",(IF(AA303&gt;CONFIGURACAO!$C$47,CONFIGURACAO!$C$47*CONFIGURACAO!$C$35,AA303*CONFIGURACAO!$C$35)),'PI AREA  P100'!AA303*CONFIGURACAO!$C$35))</f>
        <v>0</v>
      </c>
      <c r="AQ303" s="38">
        <f>IF(AB303=0,0,IF(CONFIGURACAO!$C$44="SIM",(IF(AB303&gt;CONFIGURACAO!$C$45,CONFIGURACAO!$C$45*CONFIGURACAO!$C$36,AB303*CONFIGURACAO!$C$36)),'PI AREA  P100'!AB303*CONFIGURACAO!$C$36))</f>
        <v>10</v>
      </c>
      <c r="AR303" s="38">
        <f t="shared" si="104"/>
        <v>1420</v>
      </c>
      <c r="AS303" s="68">
        <f>IF(AR303="","",$AR303-(($AS$2/CONFIGURACAO!$C$6)*$M303))</f>
        <v>1120</v>
      </c>
      <c r="AT303" s="73">
        <f t="shared" si="86"/>
        <v>3</v>
      </c>
      <c r="AU303" s="75">
        <f>IF(AR303="","",$AR303-(($AU$2/CONFIGURACAO!$C$6)*$M303))</f>
        <v>920</v>
      </c>
      <c r="AV303" s="76">
        <f t="shared" si="87"/>
        <v>4</v>
      </c>
      <c r="AW303" s="74">
        <f>IF(AR303="","",$AR303-(($AW$2/CONFIGURACAO!$C$6)*$M303))</f>
        <v>720</v>
      </c>
      <c r="AX303" s="72">
        <f t="shared" si="88"/>
        <v>5</v>
      </c>
      <c r="AZ303" s="39">
        <f t="shared" si="89"/>
        <v>0.11993952345155541</v>
      </c>
      <c r="BA303" s="146">
        <f t="shared" si="90"/>
        <v>25</v>
      </c>
      <c r="BB303" s="146">
        <f t="shared" si="91"/>
        <v>261</v>
      </c>
      <c r="BC303" s="32">
        <f t="shared" si="92"/>
        <v>265</v>
      </c>
      <c r="BD303" s="148"/>
      <c r="BE303" s="40">
        <f t="shared" si="93"/>
        <v>0</v>
      </c>
      <c r="BF303" s="40">
        <f t="shared" si="94"/>
        <v>3.8580246913580245E-2</v>
      </c>
      <c r="BG303" s="40">
        <f t="shared" si="95"/>
        <v>0.41109969167523125</v>
      </c>
      <c r="BH303" s="40">
        <f t="shared" si="96"/>
        <v>0.12126111560226355</v>
      </c>
      <c r="BI303" s="40">
        <f t="shared" si="97"/>
        <v>0.21321961620469082</v>
      </c>
      <c r="BJ303" s="40">
        <f t="shared" si="98"/>
        <v>0</v>
      </c>
      <c r="BK303" s="40">
        <f t="shared" si="99"/>
        <v>0</v>
      </c>
      <c r="BL303">
        <v>0</v>
      </c>
      <c r="BM303">
        <v>0</v>
      </c>
      <c r="BN303">
        <v>0</v>
      </c>
      <c r="BO303">
        <v>0</v>
      </c>
      <c r="BP303">
        <v>2</v>
      </c>
      <c r="BQ303">
        <v>0</v>
      </c>
      <c r="BR303">
        <v>0</v>
      </c>
      <c r="BS303">
        <v>1</v>
      </c>
      <c r="BT303" s="42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</row>
    <row r="304" spans="1:124" s="32" customFormat="1" x14ac:dyDescent="0.2">
      <c r="A304" s="124" t="str">
        <f>CONFIGURACAO!$C$4</f>
        <v>AREA 21</v>
      </c>
      <c r="B304" s="125">
        <v>302</v>
      </c>
      <c r="C304" s="249" t="s">
        <v>294</v>
      </c>
      <c r="D304" s="126">
        <f t="shared" si="100"/>
        <v>7</v>
      </c>
      <c r="E304" s="250" t="s">
        <v>639</v>
      </c>
      <c r="F304" s="250">
        <v>0</v>
      </c>
      <c r="G304" s="250">
        <v>1</v>
      </c>
      <c r="H304" s="250">
        <v>1</v>
      </c>
      <c r="I304" s="250">
        <v>1</v>
      </c>
      <c r="J304" s="87"/>
      <c r="K304" s="94"/>
      <c r="L304" s="94"/>
      <c r="M304" s="154">
        <f t="shared" si="101"/>
        <v>3</v>
      </c>
      <c r="N304">
        <v>0</v>
      </c>
      <c r="O304">
        <v>2</v>
      </c>
      <c r="P304">
        <v>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 s="139">
        <f t="shared" si="84"/>
        <v>2</v>
      </c>
      <c r="AD304" s="140">
        <f t="shared" si="85"/>
        <v>7</v>
      </c>
      <c r="AE304" s="141">
        <f t="shared" si="102"/>
        <v>0</v>
      </c>
      <c r="AF304" s="142">
        <f t="shared" si="103"/>
        <v>1</v>
      </c>
      <c r="AG304" s="278"/>
      <c r="AI304" s="37">
        <f>IFERROR(IF(M304&gt;0,(N304*CONFIGURACAO!$C$20)+(O304*CONFIGURACAO!$C$21)+(P304*CONFIGURACAO!$C$22)+(Q304*CONFIGURACAO!$C$23)+(R304*CONFIGURACAO!$C$24),""),"")</f>
        <v>460</v>
      </c>
      <c r="AJ304" s="38">
        <f>IF(S304=0,0,IF(CONFIGURACAO!$C$15="SIM",(IF(S304&gt;CONFIGURACAO!$C$16,CONFIGURACAO!$C$16*CONFIGURACAO!$C$25,S304*CONFIGURACAO!$C$25)),'PI AREA  P100'!S304*CONFIGURACAO!$C$25))</f>
        <v>0</v>
      </c>
      <c r="AK304" s="38">
        <f>IF(T304=0,0,IF(CONFIGURACAO!$C$17="SIM",(IF(T304&gt;CONFIGURACAO!$C$18,CONFIGURACAO!$C$18*CONFIGURACAO!$C$26,T304*CONFIGURACAO!$C$26)),'PI AREA  P100'!T304*CONFIGURACAO!$C$26))</f>
        <v>0</v>
      </c>
      <c r="AL304" s="38">
        <f>IFERROR(IF(M304&gt;0,(U304*CONFIGURACAO!$C$29)+(V304*CONFIGURACAO!$C$30),""),"")</f>
        <v>0</v>
      </c>
      <c r="AM304" s="38">
        <f>IF(W304=0,0,IF(CONFIGURACAO!$C$41="SIM",(IF(W304&gt;CONFIGURACAO!$C$41,CONFIGURACAO!$C$41*CONFIGURACAO!$C$31,W304*CONFIGURACAO!$C$31)),'PI AREA  P100'!W304*CONFIGURACAO!$C$31))</f>
        <v>0</v>
      </c>
      <c r="AN304" s="38">
        <f>IF(X304=0,0,IF(CONFIGURACAO!$C$39="SIM",(IF(X304&gt;CONFIGURACAO!$C$40,CONFIGURACAO!$C$40*CONFIGURACAO!$C$32,X304*CONFIGURACAO!$C$32)),'PI AREA  P100'!X304*CONFIGURACAO!$C$32))</f>
        <v>0</v>
      </c>
      <c r="AO304" s="38">
        <f>IFERROR(IF(M304&gt;0,(Y304*CONFIGURACAO!$C$33)+(Z304*CONFIGURACAO!$C$34)+(AA304*CONFIGURACAO!$C$35)+(AB304*CONFIGURACAO!$C$36),""),"")</f>
        <v>100</v>
      </c>
      <c r="AP304" s="38">
        <f>IF(AA304=0,0,IF(CONFIGURACAO!$C$46="SIM",(IF(AA304&gt;CONFIGURACAO!$C$47,CONFIGURACAO!$C$47*CONFIGURACAO!$C$35,AA304*CONFIGURACAO!$C$35)),'PI AREA  P100'!AA304*CONFIGURACAO!$C$35))</f>
        <v>0</v>
      </c>
      <c r="AQ304" s="38">
        <f>IF(AB304=0,0,IF(CONFIGURACAO!$C$44="SIM",(IF(AB304&gt;CONFIGURACAO!$C$45,CONFIGURACAO!$C$45*CONFIGURACAO!$C$36,AB304*CONFIGURACAO!$C$36)),'PI AREA  P100'!AB304*CONFIGURACAO!$C$36))</f>
        <v>0</v>
      </c>
      <c r="AR304" s="38">
        <f t="shared" si="104"/>
        <v>560</v>
      </c>
      <c r="AS304" s="68">
        <f>IF(AR304="","",$AR304-(($AS$2/CONFIGURACAO!$C$6)*$M304))</f>
        <v>335</v>
      </c>
      <c r="AT304" s="73">
        <f t="shared" si="86"/>
        <v>3</v>
      </c>
      <c r="AU304" s="75">
        <f>IF(AR304="","",$AR304-(($AU$2/CONFIGURACAO!$C$6)*$M304))</f>
        <v>185</v>
      </c>
      <c r="AV304" s="76">
        <f t="shared" si="87"/>
        <v>4</v>
      </c>
      <c r="AW304" s="74">
        <f>IF(AR304="","",$AR304-(($AW$2/CONFIGURACAO!$C$6)*$M304))</f>
        <v>35</v>
      </c>
      <c r="AX304" s="72">
        <f t="shared" si="88"/>
        <v>5</v>
      </c>
      <c r="AZ304" s="39">
        <f t="shared" si="89"/>
        <v>4.7300093755542977E-2</v>
      </c>
      <c r="BA304" s="146">
        <f t="shared" si="90"/>
        <v>8</v>
      </c>
      <c r="BB304" s="146">
        <f t="shared" si="91"/>
        <v>763</v>
      </c>
      <c r="BC304" s="32">
        <f t="shared" si="92"/>
        <v>694</v>
      </c>
      <c r="BD304" s="148"/>
      <c r="BE304" s="40">
        <f t="shared" si="93"/>
        <v>0</v>
      </c>
      <c r="BF304" s="40">
        <f t="shared" si="94"/>
        <v>7.716049382716049E-2</v>
      </c>
      <c r="BG304" s="40">
        <f t="shared" si="95"/>
        <v>0.12846865364850976</v>
      </c>
      <c r="BH304" s="40">
        <f t="shared" si="96"/>
        <v>0</v>
      </c>
      <c r="BI304" s="40">
        <f t="shared" si="97"/>
        <v>0</v>
      </c>
      <c r="BJ304" s="40">
        <f t="shared" si="98"/>
        <v>0</v>
      </c>
      <c r="BK304" s="40">
        <f t="shared" si="99"/>
        <v>0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 s="42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</row>
    <row r="305" spans="1:124" s="32" customFormat="1" x14ac:dyDescent="0.2">
      <c r="A305" s="124" t="str">
        <f>CONFIGURACAO!$C$4</f>
        <v>AREA 21</v>
      </c>
      <c r="B305" s="125">
        <v>303</v>
      </c>
      <c r="C305" s="249" t="s">
        <v>294</v>
      </c>
      <c r="D305" s="126">
        <f t="shared" si="100"/>
        <v>8</v>
      </c>
      <c r="E305" s="250" t="s">
        <v>640</v>
      </c>
      <c r="F305" s="250">
        <v>1</v>
      </c>
      <c r="G305" s="250">
        <v>1</v>
      </c>
      <c r="H305" s="250">
        <v>1</v>
      </c>
      <c r="I305" s="250">
        <v>0</v>
      </c>
      <c r="J305" s="87"/>
      <c r="K305" s="94"/>
      <c r="L305" s="94"/>
      <c r="M305" s="154">
        <f t="shared" si="101"/>
        <v>3</v>
      </c>
      <c r="N305">
        <v>0</v>
      </c>
      <c r="O305">
        <v>0</v>
      </c>
      <c r="P305">
        <v>1</v>
      </c>
      <c r="Q305">
        <v>1</v>
      </c>
      <c r="R305">
        <v>1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s="139">
        <f t="shared" si="84"/>
        <v>0</v>
      </c>
      <c r="AD305" s="140">
        <f t="shared" si="85"/>
        <v>1</v>
      </c>
      <c r="AE305" s="141">
        <f t="shared" si="102"/>
        <v>0</v>
      </c>
      <c r="AF305" s="142">
        <f t="shared" si="103"/>
        <v>0</v>
      </c>
      <c r="AG305" s="278"/>
      <c r="AI305" s="37">
        <f>IFERROR(IF(M305&gt;0,(N305*CONFIGURACAO!$C$20)+(O305*CONFIGURACAO!$C$21)+(P305*CONFIGURACAO!$C$22)+(Q305*CONFIGURACAO!$C$23)+(R305*CONFIGURACAO!$C$24),""),"")</f>
        <v>120</v>
      </c>
      <c r="AJ305" s="38">
        <f>IF(S305=0,0,IF(CONFIGURACAO!$C$15="SIM",(IF(S305&gt;CONFIGURACAO!$C$16,CONFIGURACAO!$C$16*CONFIGURACAO!$C$25,S305*CONFIGURACAO!$C$25)),'PI AREA  P100'!S305*CONFIGURACAO!$C$25))</f>
        <v>10</v>
      </c>
      <c r="AK305" s="38">
        <f>IF(T305=0,0,IF(CONFIGURACAO!$C$17="SIM",(IF(T305&gt;CONFIGURACAO!$C$18,CONFIGURACAO!$C$18*CONFIGURACAO!$C$26,T305*CONFIGURACAO!$C$26)),'PI AREA  P100'!T305*CONFIGURACAO!$C$26))</f>
        <v>0</v>
      </c>
      <c r="AL305" s="38">
        <f>IFERROR(IF(M305&gt;0,(U305*CONFIGURACAO!$C$29)+(V305*CONFIGURACAO!$C$30),""),"")</f>
        <v>0</v>
      </c>
      <c r="AM305" s="38">
        <f>IF(W305=0,0,IF(CONFIGURACAO!$C$41="SIM",(IF(W305&gt;CONFIGURACAO!$C$41,CONFIGURACAO!$C$41*CONFIGURACAO!$C$31,W305*CONFIGURACAO!$C$31)),'PI AREA  P100'!W305*CONFIGURACAO!$C$31))</f>
        <v>0</v>
      </c>
      <c r="AN305" s="38">
        <f>IF(X305=0,0,IF(CONFIGURACAO!$C$39="SIM",(IF(X305&gt;CONFIGURACAO!$C$40,CONFIGURACAO!$C$40*CONFIGURACAO!$C$32,X305*CONFIGURACAO!$C$32)),'PI AREA  P100'!X305*CONFIGURACAO!$C$32))</f>
        <v>0</v>
      </c>
      <c r="AO305" s="38">
        <f>IFERROR(IF(M305&gt;0,(Y305*CONFIGURACAO!$C$33)+(Z305*CONFIGURACAO!$C$34)+(AA305*CONFIGURACAO!$C$35)+(AB305*CONFIGURACAO!$C$36),""),"")</f>
        <v>0</v>
      </c>
      <c r="AP305" s="38">
        <f>IF(AA305=0,0,IF(CONFIGURACAO!$C$46="SIM",(IF(AA305&gt;CONFIGURACAO!$C$47,CONFIGURACAO!$C$47*CONFIGURACAO!$C$35,AA305*CONFIGURACAO!$C$35)),'PI AREA  P100'!AA305*CONFIGURACAO!$C$35))</f>
        <v>0</v>
      </c>
      <c r="AQ305" s="38">
        <f>IF(AB305=0,0,IF(CONFIGURACAO!$C$44="SIM",(IF(AB305&gt;CONFIGURACAO!$C$45,CONFIGURACAO!$C$45*CONFIGURACAO!$C$36,AB305*CONFIGURACAO!$C$36)),'PI AREA  P100'!AB305*CONFIGURACAO!$C$36))</f>
        <v>0</v>
      </c>
      <c r="AR305" s="38">
        <f t="shared" si="104"/>
        <v>130</v>
      </c>
      <c r="AS305" s="68">
        <f>IF(AR305="","",$AR305-(($AS$2/CONFIGURACAO!$C$6)*$M305))</f>
        <v>-95</v>
      </c>
      <c r="AT305" s="73" t="str">
        <f t="shared" si="86"/>
        <v>NAO</v>
      </c>
      <c r="AU305" s="75">
        <f>IF(AR305="","",$AR305-(($AU$2/CONFIGURACAO!$C$6)*$M305))</f>
        <v>-245</v>
      </c>
      <c r="AV305" s="76" t="str">
        <f t="shared" si="87"/>
        <v>NAO</v>
      </c>
      <c r="AW305" s="74">
        <f>IF(AR305="","",$AR305-(($AW$2/CONFIGURACAO!$C$6)*$M305))</f>
        <v>-395</v>
      </c>
      <c r="AX305" s="72" t="str">
        <f t="shared" si="88"/>
        <v>NAO</v>
      </c>
      <c r="AZ305" s="39">
        <f t="shared" si="89"/>
        <v>1.0980378907536763E-2</v>
      </c>
      <c r="BA305" s="146">
        <f t="shared" si="90"/>
        <v>4</v>
      </c>
      <c r="BB305" s="146">
        <f t="shared" si="91"/>
        <v>923</v>
      </c>
      <c r="BC305" s="32">
        <f t="shared" si="92"/>
        <v>1032</v>
      </c>
      <c r="BD305" s="148"/>
      <c r="BE305" s="40">
        <f t="shared" si="93"/>
        <v>0</v>
      </c>
      <c r="BF305" s="40">
        <f t="shared" si="94"/>
        <v>0</v>
      </c>
      <c r="BG305" s="40">
        <f t="shared" si="95"/>
        <v>2.5693730729701953E-2</v>
      </c>
      <c r="BH305" s="40">
        <f t="shared" si="96"/>
        <v>4.042037186742118E-2</v>
      </c>
      <c r="BI305" s="40">
        <f t="shared" si="97"/>
        <v>0.10660980810234541</v>
      </c>
      <c r="BJ305" s="40">
        <f t="shared" si="98"/>
        <v>9.2421441774491686E-2</v>
      </c>
      <c r="BK305" s="40">
        <f t="shared" si="99"/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 s="42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</row>
    <row r="306" spans="1:124" s="32" customFormat="1" x14ac:dyDescent="0.2">
      <c r="A306" s="124" t="str">
        <f>CONFIGURACAO!$C$4</f>
        <v>AREA 21</v>
      </c>
      <c r="B306" s="125">
        <v>304</v>
      </c>
      <c r="C306" s="249" t="s">
        <v>294</v>
      </c>
      <c r="D306" s="126">
        <f t="shared" si="100"/>
        <v>9</v>
      </c>
      <c r="E306" s="250" t="s">
        <v>641</v>
      </c>
      <c r="F306" s="250">
        <v>1</v>
      </c>
      <c r="G306" s="250">
        <v>1</v>
      </c>
      <c r="H306" s="250">
        <v>1</v>
      </c>
      <c r="I306" s="250">
        <v>1</v>
      </c>
      <c r="J306" s="87"/>
      <c r="K306" s="94"/>
      <c r="L306" s="94"/>
      <c r="M306" s="154">
        <f t="shared" si="101"/>
        <v>4</v>
      </c>
      <c r="N306">
        <v>1</v>
      </c>
      <c r="O306">
        <v>1</v>
      </c>
      <c r="P306">
        <v>11</v>
      </c>
      <c r="Q306">
        <v>0</v>
      </c>
      <c r="R306">
        <v>0</v>
      </c>
      <c r="S306">
        <v>2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>
        <v>0</v>
      </c>
      <c r="AB306">
        <v>0</v>
      </c>
      <c r="AC306" s="139">
        <f t="shared" si="84"/>
        <v>2</v>
      </c>
      <c r="AD306" s="140">
        <f t="shared" si="85"/>
        <v>13</v>
      </c>
      <c r="AE306" s="141">
        <f t="shared" si="102"/>
        <v>0</v>
      </c>
      <c r="AF306" s="142">
        <f t="shared" si="103"/>
        <v>2</v>
      </c>
      <c r="AG306" s="278"/>
      <c r="AI306" s="37">
        <f>IFERROR(IF(M306&gt;0,(N306*CONFIGURACAO!$C$20)+(O306*CONFIGURACAO!$C$21)+(P306*CONFIGURACAO!$C$22)+(Q306*CONFIGURACAO!$C$23)+(R306*CONFIGURACAO!$C$24),""),"")</f>
        <v>840</v>
      </c>
      <c r="AJ306" s="38">
        <f>IF(S306=0,0,IF(CONFIGURACAO!$C$15="SIM",(IF(S306&gt;CONFIGURACAO!$C$16,CONFIGURACAO!$C$16*CONFIGURACAO!$C$25,S306*CONFIGURACAO!$C$25)),'PI AREA  P100'!S306*CONFIGURACAO!$C$25))</f>
        <v>20</v>
      </c>
      <c r="AK306" s="38">
        <f>IF(T306=0,0,IF(CONFIGURACAO!$C$17="SIM",(IF(T306&gt;CONFIGURACAO!$C$18,CONFIGURACAO!$C$18*CONFIGURACAO!$C$26,T306*CONFIGURACAO!$C$26)),'PI AREA  P100'!T306*CONFIGURACAO!$C$26))</f>
        <v>0</v>
      </c>
      <c r="AL306" s="38">
        <f>IFERROR(IF(M306&gt;0,(U306*CONFIGURACAO!$C$29)+(V306*CONFIGURACAO!$C$30),""),"")</f>
        <v>0</v>
      </c>
      <c r="AM306" s="38">
        <f>IF(W306=0,0,IF(CONFIGURACAO!$C$41="SIM",(IF(W306&gt;CONFIGURACAO!$C$41,CONFIGURACAO!$C$41*CONFIGURACAO!$C$31,W306*CONFIGURACAO!$C$31)),'PI AREA  P100'!W306*CONFIGURACAO!$C$31))</f>
        <v>0</v>
      </c>
      <c r="AN306" s="38">
        <f>IF(X306=0,0,IF(CONFIGURACAO!$C$39="SIM",(IF(X306&gt;CONFIGURACAO!$C$40,CONFIGURACAO!$C$40*CONFIGURACAO!$C$32,X306*CONFIGURACAO!$C$32)),'PI AREA  P100'!X306*CONFIGURACAO!$C$32))</f>
        <v>0</v>
      </c>
      <c r="AO306" s="38">
        <f>IFERROR(IF(M306&gt;0,(Y306*CONFIGURACAO!$C$33)+(Z306*CONFIGURACAO!$C$34)+(AA306*CONFIGURACAO!$C$35)+(AB306*CONFIGURACAO!$C$36),""),"")</f>
        <v>150</v>
      </c>
      <c r="AP306" s="38">
        <f>IF(AA306=0,0,IF(CONFIGURACAO!$C$46="SIM",(IF(AA306&gt;CONFIGURACAO!$C$47,CONFIGURACAO!$C$47*CONFIGURACAO!$C$35,AA306*CONFIGURACAO!$C$35)),'PI AREA  P100'!AA306*CONFIGURACAO!$C$35))</f>
        <v>0</v>
      </c>
      <c r="AQ306" s="38">
        <f>IF(AB306=0,0,IF(CONFIGURACAO!$C$44="SIM",(IF(AB306&gt;CONFIGURACAO!$C$45,CONFIGURACAO!$C$45*CONFIGURACAO!$C$36,AB306*CONFIGURACAO!$C$36)),'PI AREA  P100'!AB306*CONFIGURACAO!$C$36))</f>
        <v>0</v>
      </c>
      <c r="AR306" s="38">
        <f t="shared" si="104"/>
        <v>1010</v>
      </c>
      <c r="AS306" s="68">
        <f>IF(AR306="","",$AR306-(($AS$2/CONFIGURACAO!$C$6)*$M306))</f>
        <v>710</v>
      </c>
      <c r="AT306" s="73">
        <f t="shared" si="86"/>
        <v>3</v>
      </c>
      <c r="AU306" s="75">
        <f>IF(AR306="","",$AR306-(($AU$2/CONFIGURACAO!$C$6)*$M306))</f>
        <v>510</v>
      </c>
      <c r="AV306" s="76">
        <f t="shared" si="87"/>
        <v>4</v>
      </c>
      <c r="AW306" s="74">
        <f>IF(AR306="","",$AR306-(($AW$2/CONFIGURACAO!$C$6)*$M306))</f>
        <v>310</v>
      </c>
      <c r="AX306" s="72">
        <f t="shared" si="88"/>
        <v>5</v>
      </c>
      <c r="AZ306" s="39">
        <f t="shared" si="89"/>
        <v>8.5309097666247169E-2</v>
      </c>
      <c r="BA306" s="146">
        <f t="shared" si="90"/>
        <v>17</v>
      </c>
      <c r="BB306" s="146">
        <f t="shared" si="91"/>
        <v>454</v>
      </c>
      <c r="BC306" s="32">
        <f t="shared" si="92"/>
        <v>433</v>
      </c>
      <c r="BD306" s="148"/>
      <c r="BE306" s="40">
        <f t="shared" si="93"/>
        <v>3.7257824143070044E-2</v>
      </c>
      <c r="BF306" s="40">
        <f t="shared" si="94"/>
        <v>3.8580246913580245E-2</v>
      </c>
      <c r="BG306" s="40">
        <f t="shared" si="95"/>
        <v>0.28263103802672146</v>
      </c>
      <c r="BH306" s="40">
        <f t="shared" si="96"/>
        <v>0</v>
      </c>
      <c r="BI306" s="40">
        <f t="shared" si="97"/>
        <v>0</v>
      </c>
      <c r="BJ306" s="40">
        <f t="shared" si="98"/>
        <v>0.18484288354898337</v>
      </c>
      <c r="BK306" s="40">
        <f t="shared" si="99"/>
        <v>0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1</v>
      </c>
      <c r="BR306">
        <v>0</v>
      </c>
      <c r="BS306">
        <v>0</v>
      </c>
      <c r="BT306" s="42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</row>
    <row r="307" spans="1:124" s="32" customFormat="1" x14ac:dyDescent="0.2">
      <c r="A307" s="124" t="str">
        <f>CONFIGURACAO!$C$4</f>
        <v>AREA 21</v>
      </c>
      <c r="B307" s="125">
        <v>305</v>
      </c>
      <c r="C307" s="249" t="s">
        <v>294</v>
      </c>
      <c r="D307" s="126">
        <f t="shared" si="100"/>
        <v>10</v>
      </c>
      <c r="E307" s="250" t="s">
        <v>642</v>
      </c>
      <c r="F307" s="250">
        <v>1</v>
      </c>
      <c r="G307" s="250">
        <v>1</v>
      </c>
      <c r="H307" s="250">
        <v>0</v>
      </c>
      <c r="I307" s="250">
        <v>0</v>
      </c>
      <c r="J307" s="87"/>
      <c r="K307" s="94"/>
      <c r="L307" s="94"/>
      <c r="M307" s="154">
        <f t="shared" si="101"/>
        <v>2</v>
      </c>
      <c r="N307">
        <v>0</v>
      </c>
      <c r="O307">
        <v>0</v>
      </c>
      <c r="P307">
        <v>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s="139">
        <f t="shared" si="84"/>
        <v>0</v>
      </c>
      <c r="AD307" s="140">
        <f t="shared" si="85"/>
        <v>2</v>
      </c>
      <c r="AE307" s="141">
        <f t="shared" si="102"/>
        <v>0</v>
      </c>
      <c r="AF307" s="142">
        <f t="shared" si="103"/>
        <v>0</v>
      </c>
      <c r="AG307" s="278"/>
      <c r="AI307" s="37">
        <f>IFERROR(IF(M307&gt;0,(N307*CONFIGURACAO!$C$20)+(O307*CONFIGURACAO!$C$21)+(P307*CONFIGURACAO!$C$22)+(Q307*CONFIGURACAO!$C$23)+(R307*CONFIGURACAO!$C$24),""),"")</f>
        <v>120</v>
      </c>
      <c r="AJ307" s="38">
        <f>IF(S307=0,0,IF(CONFIGURACAO!$C$15="SIM",(IF(S307&gt;CONFIGURACAO!$C$16,CONFIGURACAO!$C$16*CONFIGURACAO!$C$25,S307*CONFIGURACAO!$C$25)),'PI AREA  P100'!S307*CONFIGURACAO!$C$25))</f>
        <v>0</v>
      </c>
      <c r="AK307" s="38">
        <f>IF(T307=0,0,IF(CONFIGURACAO!$C$17="SIM",(IF(T307&gt;CONFIGURACAO!$C$18,CONFIGURACAO!$C$18*CONFIGURACAO!$C$26,T307*CONFIGURACAO!$C$26)),'PI AREA  P100'!T307*CONFIGURACAO!$C$26))</f>
        <v>0</v>
      </c>
      <c r="AL307" s="38">
        <f>IFERROR(IF(M307&gt;0,(U307*CONFIGURACAO!$C$29)+(V307*CONFIGURACAO!$C$30),""),"")</f>
        <v>0</v>
      </c>
      <c r="AM307" s="38">
        <f>IF(W307=0,0,IF(CONFIGURACAO!$C$41="SIM",(IF(W307&gt;CONFIGURACAO!$C$41,CONFIGURACAO!$C$41*CONFIGURACAO!$C$31,W307*CONFIGURACAO!$C$31)),'PI AREA  P100'!W307*CONFIGURACAO!$C$31))</f>
        <v>0</v>
      </c>
      <c r="AN307" s="38">
        <f>IF(X307=0,0,IF(CONFIGURACAO!$C$39="SIM",(IF(X307&gt;CONFIGURACAO!$C$40,CONFIGURACAO!$C$40*CONFIGURACAO!$C$32,X307*CONFIGURACAO!$C$32)),'PI AREA  P100'!X307*CONFIGURACAO!$C$32))</f>
        <v>0</v>
      </c>
      <c r="AO307" s="38">
        <f>IFERROR(IF(M307&gt;0,(Y307*CONFIGURACAO!$C$33)+(Z307*CONFIGURACAO!$C$34)+(AA307*CONFIGURACAO!$C$35)+(AB307*CONFIGURACAO!$C$36),""),"")</f>
        <v>0</v>
      </c>
      <c r="AP307" s="38">
        <f>IF(AA307=0,0,IF(CONFIGURACAO!$C$46="SIM",(IF(AA307&gt;CONFIGURACAO!$C$47,CONFIGURACAO!$C$47*CONFIGURACAO!$C$35,AA307*CONFIGURACAO!$C$35)),'PI AREA  P100'!AA307*CONFIGURACAO!$C$35))</f>
        <v>0</v>
      </c>
      <c r="AQ307" s="38">
        <f>IF(AB307=0,0,IF(CONFIGURACAO!$C$44="SIM",(IF(AB307&gt;CONFIGURACAO!$C$45,CONFIGURACAO!$C$45*CONFIGURACAO!$C$36,AB307*CONFIGURACAO!$C$36)),'PI AREA  P100'!AB307*CONFIGURACAO!$C$36))</f>
        <v>0</v>
      </c>
      <c r="AR307" s="38">
        <f t="shared" si="104"/>
        <v>120</v>
      </c>
      <c r="AS307" s="68">
        <f>IF(AR307="","",$AR307-(($AS$2/CONFIGURACAO!$C$6)*$M307))</f>
        <v>-30</v>
      </c>
      <c r="AT307" s="73" t="str">
        <f t="shared" si="86"/>
        <v>NAO</v>
      </c>
      <c r="AU307" s="75">
        <f>IF(AR307="","",$AR307-(($AU$2/CONFIGURACAO!$C$6)*$M307))</f>
        <v>-130</v>
      </c>
      <c r="AV307" s="76" t="str">
        <f t="shared" si="87"/>
        <v>NAO</v>
      </c>
      <c r="AW307" s="74">
        <f>IF(AR307="","",$AR307-(($AW$2/CONFIGURACAO!$C$6)*$M307))</f>
        <v>-230</v>
      </c>
      <c r="AX307" s="72" t="str">
        <f t="shared" si="88"/>
        <v>NAO</v>
      </c>
      <c r="AZ307" s="39">
        <f t="shared" si="89"/>
        <v>1.0135734376187781E-2</v>
      </c>
      <c r="BA307" s="146">
        <f t="shared" si="90"/>
        <v>2</v>
      </c>
      <c r="BB307" s="146">
        <f t="shared" si="91"/>
        <v>1033</v>
      </c>
      <c r="BC307" s="32">
        <f t="shared" si="92"/>
        <v>1039</v>
      </c>
      <c r="BD307" s="148"/>
      <c r="BE307" s="40">
        <f t="shared" si="93"/>
        <v>0</v>
      </c>
      <c r="BF307" s="40">
        <f t="shared" si="94"/>
        <v>0</v>
      </c>
      <c r="BG307" s="40">
        <f t="shared" si="95"/>
        <v>5.1387461459403906E-2</v>
      </c>
      <c r="BH307" s="40">
        <f t="shared" si="96"/>
        <v>0</v>
      </c>
      <c r="BI307" s="40">
        <f t="shared" si="97"/>
        <v>0</v>
      </c>
      <c r="BJ307" s="40">
        <f t="shared" si="98"/>
        <v>0</v>
      </c>
      <c r="BK307" s="40">
        <f t="shared" si="99"/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 s="42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</row>
    <row r="308" spans="1:124" s="32" customFormat="1" x14ac:dyDescent="0.2">
      <c r="A308" s="124" t="str">
        <f>CONFIGURACAO!$C$4</f>
        <v>AREA 21</v>
      </c>
      <c r="B308" s="125">
        <v>306</v>
      </c>
      <c r="C308" s="249" t="s">
        <v>294</v>
      </c>
      <c r="D308" s="126">
        <f t="shared" si="100"/>
        <v>11</v>
      </c>
      <c r="E308" s="250" t="s">
        <v>643</v>
      </c>
      <c r="F308" s="250">
        <v>1</v>
      </c>
      <c r="G308" s="250">
        <v>1</v>
      </c>
      <c r="H308" s="250">
        <v>1</v>
      </c>
      <c r="I308" s="250">
        <v>1</v>
      </c>
      <c r="J308" s="87"/>
      <c r="K308" s="94"/>
      <c r="L308" s="94"/>
      <c r="M308" s="154">
        <f t="shared" si="101"/>
        <v>4</v>
      </c>
      <c r="N308">
        <v>1</v>
      </c>
      <c r="O308">
        <v>0</v>
      </c>
      <c r="P308">
        <v>7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 s="139">
        <f t="shared" si="84"/>
        <v>1</v>
      </c>
      <c r="AD308" s="140">
        <f t="shared" si="85"/>
        <v>8</v>
      </c>
      <c r="AE308" s="141">
        <f t="shared" si="102"/>
        <v>0</v>
      </c>
      <c r="AF308" s="142">
        <f t="shared" si="103"/>
        <v>1</v>
      </c>
      <c r="AG308" s="278"/>
      <c r="AI308" s="37">
        <f>IFERROR(IF(M308&gt;0,(N308*CONFIGURACAO!$C$20)+(O308*CONFIGURACAO!$C$21)+(P308*CONFIGURACAO!$C$22)+(Q308*CONFIGURACAO!$C$23)+(R308*CONFIGURACAO!$C$24),""),"")</f>
        <v>560</v>
      </c>
      <c r="AJ308" s="38">
        <f>IF(S308=0,0,IF(CONFIGURACAO!$C$15="SIM",(IF(S308&gt;CONFIGURACAO!$C$16,CONFIGURACAO!$C$16*CONFIGURACAO!$C$25,S308*CONFIGURACAO!$C$25)),'PI AREA  P100'!S308*CONFIGURACAO!$C$25))</f>
        <v>0</v>
      </c>
      <c r="AK308" s="38">
        <f>IF(T308=0,0,IF(CONFIGURACAO!$C$17="SIM",(IF(T308&gt;CONFIGURACAO!$C$18,CONFIGURACAO!$C$18*CONFIGURACAO!$C$26,T308*CONFIGURACAO!$C$26)),'PI AREA  P100'!T308*CONFIGURACAO!$C$26))</f>
        <v>0</v>
      </c>
      <c r="AL308" s="38">
        <f>IFERROR(IF(M308&gt;0,(U308*CONFIGURACAO!$C$29)+(V308*CONFIGURACAO!$C$30),""),"")</f>
        <v>0</v>
      </c>
      <c r="AM308" s="38">
        <f>IF(W308=0,0,IF(CONFIGURACAO!$C$41="SIM",(IF(W308&gt;CONFIGURACAO!$C$41,CONFIGURACAO!$C$41*CONFIGURACAO!$C$31,W308*CONFIGURACAO!$C$31)),'PI AREA  P100'!W308*CONFIGURACAO!$C$31))</f>
        <v>0</v>
      </c>
      <c r="AN308" s="38">
        <f>IF(X308=0,0,IF(CONFIGURACAO!$C$39="SIM",(IF(X308&gt;CONFIGURACAO!$C$40,CONFIGURACAO!$C$40*CONFIGURACAO!$C$32,X308*CONFIGURACAO!$C$32)),'PI AREA  P100'!X308*CONFIGURACAO!$C$32))</f>
        <v>0</v>
      </c>
      <c r="AO308" s="38">
        <f>IFERROR(IF(M308&gt;0,(Y308*CONFIGURACAO!$C$33)+(Z308*CONFIGURACAO!$C$34)+(AA308*CONFIGURACAO!$C$35)+(AB308*CONFIGURACAO!$C$36),""),"")</f>
        <v>50</v>
      </c>
      <c r="AP308" s="38">
        <f>IF(AA308=0,0,IF(CONFIGURACAO!$C$46="SIM",(IF(AA308&gt;CONFIGURACAO!$C$47,CONFIGURACAO!$C$47*CONFIGURACAO!$C$35,AA308*CONFIGURACAO!$C$35)),'PI AREA  P100'!AA308*CONFIGURACAO!$C$35))</f>
        <v>0</v>
      </c>
      <c r="AQ308" s="38">
        <f>IF(AB308=0,0,IF(CONFIGURACAO!$C$44="SIM",(IF(AB308&gt;CONFIGURACAO!$C$45,CONFIGURACAO!$C$45*CONFIGURACAO!$C$36,AB308*CONFIGURACAO!$C$36)),'PI AREA  P100'!AB308*CONFIGURACAO!$C$36))</f>
        <v>0</v>
      </c>
      <c r="AR308" s="38">
        <f t="shared" si="104"/>
        <v>610</v>
      </c>
      <c r="AS308" s="68">
        <f>IF(AR308="","",$AR308-(($AS$2/CONFIGURACAO!$C$6)*$M308))</f>
        <v>310</v>
      </c>
      <c r="AT308" s="73">
        <f t="shared" si="86"/>
        <v>3</v>
      </c>
      <c r="AU308" s="75">
        <f>IF(AR308="","",$AR308-(($AU$2/CONFIGURACAO!$C$6)*$M308))</f>
        <v>110</v>
      </c>
      <c r="AV308" s="76">
        <f t="shared" si="87"/>
        <v>4</v>
      </c>
      <c r="AW308" s="74">
        <f>IF(AR308="","",$AR308-(($AW$2/CONFIGURACAO!$C$6)*$M308))</f>
        <v>-90</v>
      </c>
      <c r="AX308" s="72" t="str">
        <f t="shared" si="88"/>
        <v>NAO</v>
      </c>
      <c r="AZ308" s="39">
        <f t="shared" si="89"/>
        <v>5.1523316412287884E-2</v>
      </c>
      <c r="BA308" s="146">
        <f t="shared" si="90"/>
        <v>10</v>
      </c>
      <c r="BB308" s="146">
        <f t="shared" si="91"/>
        <v>694</v>
      </c>
      <c r="BC308" s="32">
        <f t="shared" si="92"/>
        <v>662</v>
      </c>
      <c r="BD308" s="148"/>
      <c r="BE308" s="40">
        <f t="shared" si="93"/>
        <v>3.7257824143070044E-2</v>
      </c>
      <c r="BF308" s="40">
        <f t="shared" si="94"/>
        <v>0</v>
      </c>
      <c r="BG308" s="40">
        <f t="shared" si="95"/>
        <v>0.17985611510791369</v>
      </c>
      <c r="BH308" s="40">
        <f t="shared" si="96"/>
        <v>4.042037186742118E-2</v>
      </c>
      <c r="BI308" s="40">
        <f t="shared" si="97"/>
        <v>0</v>
      </c>
      <c r="BJ308" s="40">
        <f t="shared" si="98"/>
        <v>0</v>
      </c>
      <c r="BK308" s="40">
        <f t="shared" si="99"/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0</v>
      </c>
      <c r="BS308">
        <v>0</v>
      </c>
      <c r="BT308" s="42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</row>
    <row r="309" spans="1:124" s="32" customFormat="1" x14ac:dyDescent="0.2">
      <c r="A309" s="124" t="str">
        <f>CONFIGURACAO!$C$4</f>
        <v>AREA 21</v>
      </c>
      <c r="B309" s="125">
        <v>307</v>
      </c>
      <c r="C309" s="249" t="s">
        <v>294</v>
      </c>
      <c r="D309" s="126">
        <f t="shared" si="100"/>
        <v>12</v>
      </c>
      <c r="E309" s="250" t="s">
        <v>644</v>
      </c>
      <c r="F309" s="250">
        <v>1</v>
      </c>
      <c r="G309" s="250">
        <v>1</v>
      </c>
      <c r="H309" s="250">
        <v>1</v>
      </c>
      <c r="I309" s="250">
        <v>1</v>
      </c>
      <c r="J309" s="87"/>
      <c r="K309" s="94"/>
      <c r="L309" s="94"/>
      <c r="M309" s="154">
        <f t="shared" si="101"/>
        <v>4</v>
      </c>
      <c r="N309">
        <v>2</v>
      </c>
      <c r="O309">
        <v>1</v>
      </c>
      <c r="P309">
        <v>9</v>
      </c>
      <c r="Q309">
        <v>0</v>
      </c>
      <c r="R309">
        <v>1</v>
      </c>
      <c r="S309">
        <v>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s="139">
        <f t="shared" si="84"/>
        <v>3</v>
      </c>
      <c r="AD309" s="140">
        <f t="shared" si="85"/>
        <v>12</v>
      </c>
      <c r="AE309" s="141">
        <f t="shared" si="102"/>
        <v>0</v>
      </c>
      <c r="AF309" s="142">
        <f t="shared" si="103"/>
        <v>0</v>
      </c>
      <c r="AG309" s="278"/>
      <c r="AI309" s="37">
        <f>IFERROR(IF(M309&gt;0,(N309*CONFIGURACAO!$C$20)+(O309*CONFIGURACAO!$C$21)+(P309*CONFIGURACAO!$C$22)+(Q309*CONFIGURACAO!$C$23)+(R309*CONFIGURACAO!$C$24),""),"")</f>
        <v>840</v>
      </c>
      <c r="AJ309" s="38">
        <f>IF(S309=0,0,IF(CONFIGURACAO!$C$15="SIM",(IF(S309&gt;CONFIGURACAO!$C$16,CONFIGURACAO!$C$16*CONFIGURACAO!$C$25,S309*CONFIGURACAO!$C$25)),'PI AREA  P100'!S309*CONFIGURACAO!$C$25))</f>
        <v>20</v>
      </c>
      <c r="AK309" s="38">
        <f>IF(T309=0,0,IF(CONFIGURACAO!$C$17="SIM",(IF(T309&gt;CONFIGURACAO!$C$18,CONFIGURACAO!$C$18*CONFIGURACAO!$C$26,T309*CONFIGURACAO!$C$26)),'PI AREA  P100'!T309*CONFIGURACAO!$C$26))</f>
        <v>0</v>
      </c>
      <c r="AL309" s="38">
        <f>IFERROR(IF(M309&gt;0,(U309*CONFIGURACAO!$C$29)+(V309*CONFIGURACAO!$C$30),""),"")</f>
        <v>0</v>
      </c>
      <c r="AM309" s="38">
        <f>IF(W309=0,0,IF(CONFIGURACAO!$C$41="SIM",(IF(W309&gt;CONFIGURACAO!$C$41,CONFIGURACAO!$C$41*CONFIGURACAO!$C$31,W309*CONFIGURACAO!$C$31)),'PI AREA  P100'!W309*CONFIGURACAO!$C$31))</f>
        <v>0</v>
      </c>
      <c r="AN309" s="38">
        <f>IF(X309=0,0,IF(CONFIGURACAO!$C$39="SIM",(IF(X309&gt;CONFIGURACAO!$C$40,CONFIGURACAO!$C$40*CONFIGURACAO!$C$32,X309*CONFIGURACAO!$C$32)),'PI AREA  P100'!X309*CONFIGURACAO!$C$32))</f>
        <v>0</v>
      </c>
      <c r="AO309" s="38">
        <f>IFERROR(IF(M309&gt;0,(Y309*CONFIGURACAO!$C$33)+(Z309*CONFIGURACAO!$C$34)+(AA309*CONFIGURACAO!$C$35)+(AB309*CONFIGURACAO!$C$36),""),"")</f>
        <v>0</v>
      </c>
      <c r="AP309" s="38">
        <f>IF(AA309=0,0,IF(CONFIGURACAO!$C$46="SIM",(IF(AA309&gt;CONFIGURACAO!$C$47,CONFIGURACAO!$C$47*CONFIGURACAO!$C$35,AA309*CONFIGURACAO!$C$35)),'PI AREA  P100'!AA309*CONFIGURACAO!$C$35))</f>
        <v>0</v>
      </c>
      <c r="AQ309" s="38">
        <f>IF(AB309=0,0,IF(CONFIGURACAO!$C$44="SIM",(IF(AB309&gt;CONFIGURACAO!$C$45,CONFIGURACAO!$C$45*CONFIGURACAO!$C$36,AB309*CONFIGURACAO!$C$36)),'PI AREA  P100'!AB309*CONFIGURACAO!$C$36))</f>
        <v>0</v>
      </c>
      <c r="AR309" s="38">
        <f t="shared" si="104"/>
        <v>860</v>
      </c>
      <c r="AS309" s="68">
        <f>IF(AR309="","",$AR309-(($AS$2/CONFIGURACAO!$C$6)*$M309))</f>
        <v>560</v>
      </c>
      <c r="AT309" s="73">
        <f t="shared" si="86"/>
        <v>3</v>
      </c>
      <c r="AU309" s="75">
        <f>IF(AR309="","",$AR309-(($AU$2/CONFIGURACAO!$C$6)*$M309))</f>
        <v>360</v>
      </c>
      <c r="AV309" s="76">
        <f t="shared" si="87"/>
        <v>4</v>
      </c>
      <c r="AW309" s="74">
        <f>IF(AR309="","",$AR309-(($AW$2/CONFIGURACAO!$C$6)*$M309))</f>
        <v>160</v>
      </c>
      <c r="AX309" s="72">
        <f t="shared" si="88"/>
        <v>5</v>
      </c>
      <c r="AZ309" s="39">
        <f t="shared" si="89"/>
        <v>7.2639429696012434E-2</v>
      </c>
      <c r="BA309" s="146">
        <f t="shared" si="90"/>
        <v>15</v>
      </c>
      <c r="BB309" s="146">
        <f t="shared" si="91"/>
        <v>522</v>
      </c>
      <c r="BC309" s="32">
        <f t="shared" si="92"/>
        <v>515</v>
      </c>
      <c r="BD309" s="148"/>
      <c r="BE309" s="40">
        <f t="shared" si="93"/>
        <v>7.4515648286140088E-2</v>
      </c>
      <c r="BF309" s="40">
        <f t="shared" si="94"/>
        <v>3.8580246913580245E-2</v>
      </c>
      <c r="BG309" s="40">
        <f t="shared" si="95"/>
        <v>0.23124357656731759</v>
      </c>
      <c r="BH309" s="40">
        <f t="shared" si="96"/>
        <v>0</v>
      </c>
      <c r="BI309" s="40">
        <f t="shared" si="97"/>
        <v>0.10660980810234541</v>
      </c>
      <c r="BJ309" s="40">
        <f t="shared" si="98"/>
        <v>0.18484288354898337</v>
      </c>
      <c r="BK309" s="40">
        <f t="shared" si="99"/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 s="42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</row>
    <row r="310" spans="1:124" s="32" customFormat="1" x14ac:dyDescent="0.2">
      <c r="A310" s="124" t="str">
        <f>CONFIGURACAO!$C$4</f>
        <v>AREA 21</v>
      </c>
      <c r="B310" s="125">
        <v>308</v>
      </c>
      <c r="C310" s="249" t="s">
        <v>294</v>
      </c>
      <c r="D310" s="126">
        <f t="shared" si="100"/>
        <v>13</v>
      </c>
      <c r="E310" s="250" t="s">
        <v>645</v>
      </c>
      <c r="F310" s="250">
        <v>1</v>
      </c>
      <c r="G310" s="250">
        <v>1</v>
      </c>
      <c r="H310" s="250">
        <v>1</v>
      </c>
      <c r="I310" s="250">
        <v>1</v>
      </c>
      <c r="J310" s="87"/>
      <c r="K310" s="94"/>
      <c r="L310" s="94"/>
      <c r="M310" s="154">
        <f t="shared" si="101"/>
        <v>4</v>
      </c>
      <c r="N310">
        <v>2</v>
      </c>
      <c r="O310">
        <v>5</v>
      </c>
      <c r="P310">
        <v>28</v>
      </c>
      <c r="Q310">
        <v>2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>
        <v>0</v>
      </c>
      <c r="AA310">
        <v>0</v>
      </c>
      <c r="AB310">
        <v>1</v>
      </c>
      <c r="AC310" s="139">
        <f t="shared" si="84"/>
        <v>7</v>
      </c>
      <c r="AD310" s="140">
        <f t="shared" si="85"/>
        <v>35</v>
      </c>
      <c r="AE310" s="141">
        <f t="shared" si="102"/>
        <v>0</v>
      </c>
      <c r="AF310" s="142">
        <f t="shared" si="103"/>
        <v>2</v>
      </c>
      <c r="AG310" s="278"/>
      <c r="AI310" s="37">
        <f>IFERROR(IF(M310&gt;0,(N310*CONFIGURACAO!$C$20)+(O310*CONFIGURACAO!$C$21)+(P310*CONFIGURACAO!$C$22)+(Q310*CONFIGURACAO!$C$23)+(R310*CONFIGURACAO!$C$24),""),"")</f>
        <v>2360</v>
      </c>
      <c r="AJ310" s="38">
        <f>IF(S310=0,0,IF(CONFIGURACAO!$C$15="SIM",(IF(S310&gt;CONFIGURACAO!$C$16,CONFIGURACAO!$C$16*CONFIGURACAO!$C$25,S310*CONFIGURACAO!$C$25)),'PI AREA  P100'!S310*CONFIGURACAO!$C$25))</f>
        <v>10</v>
      </c>
      <c r="AK310" s="38">
        <f>IF(T310=0,0,IF(CONFIGURACAO!$C$17="SIM",(IF(T310&gt;CONFIGURACAO!$C$18,CONFIGURACAO!$C$18*CONFIGURACAO!$C$26,T310*CONFIGURACAO!$C$26)),'PI AREA  P100'!T310*CONFIGURACAO!$C$26))</f>
        <v>0</v>
      </c>
      <c r="AL310" s="38">
        <f>IFERROR(IF(M310&gt;0,(U310*CONFIGURACAO!$C$29)+(V310*CONFIGURACAO!$C$30),""),"")</f>
        <v>0</v>
      </c>
      <c r="AM310" s="38">
        <f>IF(W310=0,0,IF(CONFIGURACAO!$C$41="SIM",(IF(W310&gt;CONFIGURACAO!$C$41,CONFIGURACAO!$C$41*CONFIGURACAO!$C$31,W310*CONFIGURACAO!$C$31)),'PI AREA  P100'!W310*CONFIGURACAO!$C$31))</f>
        <v>0</v>
      </c>
      <c r="AN310" s="38">
        <f>IF(X310=0,0,IF(CONFIGURACAO!$C$39="SIM",(IF(X310&gt;CONFIGURACAO!$C$40,CONFIGURACAO!$C$40*CONFIGURACAO!$C$32,X310*CONFIGURACAO!$C$32)),'PI AREA  P100'!X310*CONFIGURACAO!$C$32))</f>
        <v>0</v>
      </c>
      <c r="AO310" s="38">
        <f>IFERROR(IF(M310&gt;0,(Y310*CONFIGURACAO!$C$33)+(Z310*CONFIGURACAO!$C$34)+(AA310*CONFIGURACAO!$C$35)+(AB310*CONFIGURACAO!$C$36),""),"")</f>
        <v>210</v>
      </c>
      <c r="AP310" s="38">
        <f>IF(AA310=0,0,IF(CONFIGURACAO!$C$46="SIM",(IF(AA310&gt;CONFIGURACAO!$C$47,CONFIGURACAO!$C$47*CONFIGURACAO!$C$35,AA310*CONFIGURACAO!$C$35)),'PI AREA  P100'!AA310*CONFIGURACAO!$C$35))</f>
        <v>0</v>
      </c>
      <c r="AQ310" s="38">
        <f>IF(AB310=0,0,IF(CONFIGURACAO!$C$44="SIM",(IF(AB310&gt;CONFIGURACAO!$C$45,CONFIGURACAO!$C$45*CONFIGURACAO!$C$36,AB310*CONFIGURACAO!$C$36)),'PI AREA  P100'!AB310*CONFIGURACAO!$C$36))</f>
        <v>10</v>
      </c>
      <c r="AR310" s="38">
        <f t="shared" si="104"/>
        <v>2590</v>
      </c>
      <c r="AS310" s="68">
        <f>IF(AR310="","",$AR310-(($AS$2/CONFIGURACAO!$C$6)*$M310))</f>
        <v>2290</v>
      </c>
      <c r="AT310" s="73">
        <f t="shared" si="86"/>
        <v>3</v>
      </c>
      <c r="AU310" s="75">
        <f>IF(AR310="","",$AR310-(($AU$2/CONFIGURACAO!$C$6)*$M310))</f>
        <v>2090</v>
      </c>
      <c r="AV310" s="76">
        <f t="shared" si="87"/>
        <v>4</v>
      </c>
      <c r="AW310" s="74">
        <f>IF(AR310="","",$AR310-(($AW$2/CONFIGURACAO!$C$6)*$M310))</f>
        <v>1890</v>
      </c>
      <c r="AX310" s="72">
        <f t="shared" si="88"/>
        <v>5</v>
      </c>
      <c r="AZ310" s="39">
        <f t="shared" si="89"/>
        <v>0.21876293361938626</v>
      </c>
      <c r="BA310" s="146">
        <f t="shared" si="90"/>
        <v>41</v>
      </c>
      <c r="BB310" s="146">
        <f t="shared" si="91"/>
        <v>91</v>
      </c>
      <c r="BC310" s="32">
        <f t="shared" si="92"/>
        <v>79</v>
      </c>
      <c r="BD310" s="148"/>
      <c r="BE310" s="40">
        <f t="shared" si="93"/>
        <v>7.4515648286140088E-2</v>
      </c>
      <c r="BF310" s="40">
        <f t="shared" si="94"/>
        <v>0.19290123456790123</v>
      </c>
      <c r="BG310" s="40">
        <f t="shared" si="95"/>
        <v>0.71942446043165476</v>
      </c>
      <c r="BH310" s="40">
        <f t="shared" si="96"/>
        <v>8.084074373484236E-2</v>
      </c>
      <c r="BI310" s="40">
        <f t="shared" si="97"/>
        <v>0</v>
      </c>
      <c r="BJ310" s="40">
        <f t="shared" si="98"/>
        <v>9.2421441774491686E-2</v>
      </c>
      <c r="BK310" s="40">
        <f t="shared" si="99"/>
        <v>0</v>
      </c>
      <c r="BL310">
        <v>0</v>
      </c>
      <c r="BM310">
        <v>0</v>
      </c>
      <c r="BN310">
        <v>0</v>
      </c>
      <c r="BO310">
        <v>0</v>
      </c>
      <c r="BP310">
        <v>2</v>
      </c>
      <c r="BQ310">
        <v>0</v>
      </c>
      <c r="BR310">
        <v>0</v>
      </c>
      <c r="BS310">
        <v>1</v>
      </c>
      <c r="BT310" s="42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</row>
    <row r="311" spans="1:124" s="32" customFormat="1" x14ac:dyDescent="0.2">
      <c r="A311" s="124" t="str">
        <f>CONFIGURACAO!$C$4</f>
        <v>AREA 21</v>
      </c>
      <c r="B311" s="125">
        <v>309</v>
      </c>
      <c r="C311" s="249" t="s">
        <v>294</v>
      </c>
      <c r="D311" s="126">
        <f t="shared" si="100"/>
        <v>14</v>
      </c>
      <c r="E311" s="250" t="s">
        <v>646</v>
      </c>
      <c r="F311" s="250">
        <v>1</v>
      </c>
      <c r="G311" s="250">
        <v>1</v>
      </c>
      <c r="H311" s="250">
        <v>1</v>
      </c>
      <c r="I311" s="250">
        <v>1</v>
      </c>
      <c r="J311" s="87"/>
      <c r="K311" s="94"/>
      <c r="L311" s="94"/>
      <c r="M311" s="154">
        <f t="shared" si="101"/>
        <v>4</v>
      </c>
      <c r="N311">
        <v>0</v>
      </c>
      <c r="O311">
        <v>0</v>
      </c>
      <c r="P311">
        <v>12</v>
      </c>
      <c r="Q311">
        <v>4</v>
      </c>
      <c r="R311">
        <v>1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 s="139">
        <f t="shared" si="84"/>
        <v>0</v>
      </c>
      <c r="AD311" s="140">
        <f t="shared" si="85"/>
        <v>12</v>
      </c>
      <c r="AE311" s="141">
        <f t="shared" si="102"/>
        <v>0</v>
      </c>
      <c r="AF311" s="142">
        <f t="shared" si="103"/>
        <v>0</v>
      </c>
      <c r="AG311" s="278"/>
      <c r="AI311" s="37">
        <f>IFERROR(IF(M311&gt;0,(N311*CONFIGURACAO!$C$20)+(O311*CONFIGURACAO!$C$21)+(P311*CONFIGURACAO!$C$22)+(Q311*CONFIGURACAO!$C$23)+(R311*CONFIGURACAO!$C$24),""),"")</f>
        <v>900</v>
      </c>
      <c r="AJ311" s="38">
        <f>IF(S311=0,0,IF(CONFIGURACAO!$C$15="SIM",(IF(S311&gt;CONFIGURACAO!$C$16,CONFIGURACAO!$C$16*CONFIGURACAO!$C$25,S311*CONFIGURACAO!$C$25)),'PI AREA  P100'!S311*CONFIGURACAO!$C$25))</f>
        <v>10</v>
      </c>
      <c r="AK311" s="38">
        <f>IF(T311=0,0,IF(CONFIGURACAO!$C$17="SIM",(IF(T311&gt;CONFIGURACAO!$C$18,CONFIGURACAO!$C$18*CONFIGURACAO!$C$26,T311*CONFIGURACAO!$C$26)),'PI AREA  P100'!T311*CONFIGURACAO!$C$26))</f>
        <v>0</v>
      </c>
      <c r="AL311" s="38">
        <f>IFERROR(IF(M311&gt;0,(U311*CONFIGURACAO!$C$29)+(V311*CONFIGURACAO!$C$30),""),"")</f>
        <v>0</v>
      </c>
      <c r="AM311" s="38">
        <f>IF(W311=0,0,IF(CONFIGURACAO!$C$41="SIM",(IF(W311&gt;CONFIGURACAO!$C$41,CONFIGURACAO!$C$41*CONFIGURACAO!$C$31,W311*CONFIGURACAO!$C$31)),'PI AREA  P100'!W311*CONFIGURACAO!$C$31))</f>
        <v>0</v>
      </c>
      <c r="AN311" s="38">
        <f>IF(X311=0,0,IF(CONFIGURACAO!$C$39="SIM",(IF(X311&gt;CONFIGURACAO!$C$40,CONFIGURACAO!$C$40*CONFIGURACAO!$C$32,X311*CONFIGURACAO!$C$32)),'PI AREA  P100'!X311*CONFIGURACAO!$C$32))</f>
        <v>0</v>
      </c>
      <c r="AO311" s="38">
        <f>IFERROR(IF(M311&gt;0,(Y311*CONFIGURACAO!$C$33)+(Z311*CONFIGURACAO!$C$34)+(AA311*CONFIGURACAO!$C$35)+(AB311*CONFIGURACAO!$C$36),""),"")</f>
        <v>10</v>
      </c>
      <c r="AP311" s="38">
        <f>IF(AA311=0,0,IF(CONFIGURACAO!$C$46="SIM",(IF(AA311&gt;CONFIGURACAO!$C$47,CONFIGURACAO!$C$47*CONFIGURACAO!$C$35,AA311*CONFIGURACAO!$C$35)),'PI AREA  P100'!AA311*CONFIGURACAO!$C$35))</f>
        <v>0</v>
      </c>
      <c r="AQ311" s="38">
        <f>IF(AB311=0,0,IF(CONFIGURACAO!$C$44="SIM",(IF(AB311&gt;CONFIGURACAO!$C$45,CONFIGURACAO!$C$45*CONFIGURACAO!$C$36,AB311*CONFIGURACAO!$C$36)),'PI AREA  P100'!AB311*CONFIGURACAO!$C$36))</f>
        <v>10</v>
      </c>
      <c r="AR311" s="38">
        <f t="shared" si="104"/>
        <v>930</v>
      </c>
      <c r="AS311" s="68">
        <f>IF(AR311="","",$AR311-(($AS$2/CONFIGURACAO!$C$6)*$M311))</f>
        <v>630</v>
      </c>
      <c r="AT311" s="73">
        <f t="shared" si="86"/>
        <v>3</v>
      </c>
      <c r="AU311" s="75">
        <f>IF(AR311="","",$AR311-(($AU$2/CONFIGURACAO!$C$6)*$M311))</f>
        <v>430</v>
      </c>
      <c r="AV311" s="76">
        <f t="shared" si="87"/>
        <v>4</v>
      </c>
      <c r="AW311" s="74">
        <f>IF(AR311="","",$AR311-(($AW$2/CONFIGURACAO!$C$6)*$M311))</f>
        <v>230</v>
      </c>
      <c r="AX311" s="72">
        <f t="shared" si="88"/>
        <v>5</v>
      </c>
      <c r="AZ311" s="39">
        <f t="shared" si="89"/>
        <v>7.8551941415455309E-2</v>
      </c>
      <c r="BA311" s="146">
        <f t="shared" si="90"/>
        <v>19</v>
      </c>
      <c r="BB311" s="146">
        <f t="shared" si="91"/>
        <v>398</v>
      </c>
      <c r="BC311" s="32">
        <f t="shared" si="92"/>
        <v>478</v>
      </c>
      <c r="BD311" s="148"/>
      <c r="BE311" s="40">
        <f t="shared" si="93"/>
        <v>0</v>
      </c>
      <c r="BF311" s="40">
        <f t="shared" si="94"/>
        <v>0</v>
      </c>
      <c r="BG311" s="40">
        <f t="shared" si="95"/>
        <v>0.3083247687564234</v>
      </c>
      <c r="BH311" s="40">
        <f t="shared" si="96"/>
        <v>0.16168148746968472</v>
      </c>
      <c r="BI311" s="40">
        <f t="shared" si="97"/>
        <v>0.10660980810234541</v>
      </c>
      <c r="BJ311" s="40">
        <f t="shared" si="98"/>
        <v>9.2421441774491686E-2</v>
      </c>
      <c r="BK311" s="40">
        <f t="shared" si="99"/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 s="42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</row>
    <row r="312" spans="1:124" s="32" customFormat="1" x14ac:dyDescent="0.2">
      <c r="A312" s="124" t="str">
        <f>CONFIGURACAO!$C$4</f>
        <v>AREA 21</v>
      </c>
      <c r="B312" s="125">
        <v>310</v>
      </c>
      <c r="C312" s="249" t="s">
        <v>295</v>
      </c>
      <c r="D312" s="126">
        <f t="shared" si="100"/>
        <v>1</v>
      </c>
      <c r="E312" s="250" t="s">
        <v>647</v>
      </c>
      <c r="F312" s="250">
        <v>0</v>
      </c>
      <c r="G312" s="250">
        <v>0</v>
      </c>
      <c r="H312" s="250">
        <v>1</v>
      </c>
      <c r="I312" s="250">
        <v>0</v>
      </c>
      <c r="J312" s="87"/>
      <c r="K312" s="94"/>
      <c r="L312" s="94"/>
      <c r="M312" s="154">
        <f t="shared" si="101"/>
        <v>1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s="139">
        <f t="shared" si="84"/>
        <v>1</v>
      </c>
      <c r="AD312" s="140">
        <f t="shared" si="85"/>
        <v>1</v>
      </c>
      <c r="AE312" s="141">
        <f t="shared" si="102"/>
        <v>0</v>
      </c>
      <c r="AF312" s="142">
        <f t="shared" si="103"/>
        <v>0</v>
      </c>
      <c r="AG312" s="278"/>
      <c r="AI312" s="37">
        <f>IFERROR(IF(M312&gt;0,(N312*CONFIGURACAO!$C$20)+(O312*CONFIGURACAO!$C$21)+(P312*CONFIGURACAO!$C$22)+(Q312*CONFIGURACAO!$C$23)+(R312*CONFIGURACAO!$C$24),""),"")</f>
        <v>80</v>
      </c>
      <c r="AJ312" s="38">
        <f>IF(S312=0,0,IF(CONFIGURACAO!$C$15="SIM",(IF(S312&gt;CONFIGURACAO!$C$16,CONFIGURACAO!$C$16*CONFIGURACAO!$C$25,S312*CONFIGURACAO!$C$25)),'PI AREA  P100'!S312*CONFIGURACAO!$C$25))</f>
        <v>0</v>
      </c>
      <c r="AK312" s="38">
        <f>IF(T312=0,0,IF(CONFIGURACAO!$C$17="SIM",(IF(T312&gt;CONFIGURACAO!$C$18,CONFIGURACAO!$C$18*CONFIGURACAO!$C$26,T312*CONFIGURACAO!$C$26)),'PI AREA  P100'!T312*CONFIGURACAO!$C$26))</f>
        <v>0</v>
      </c>
      <c r="AL312" s="38">
        <f>IFERROR(IF(M312&gt;0,(U312*CONFIGURACAO!$C$29)+(V312*CONFIGURACAO!$C$30),""),"")</f>
        <v>0</v>
      </c>
      <c r="AM312" s="38">
        <f>IF(W312=0,0,IF(CONFIGURACAO!$C$41="SIM",(IF(W312&gt;CONFIGURACAO!$C$41,CONFIGURACAO!$C$41*CONFIGURACAO!$C$31,W312*CONFIGURACAO!$C$31)),'PI AREA  P100'!W312*CONFIGURACAO!$C$31))</f>
        <v>0</v>
      </c>
      <c r="AN312" s="38">
        <f>IF(X312=0,0,IF(CONFIGURACAO!$C$39="SIM",(IF(X312&gt;CONFIGURACAO!$C$40,CONFIGURACAO!$C$40*CONFIGURACAO!$C$32,X312*CONFIGURACAO!$C$32)),'PI AREA  P100'!X312*CONFIGURACAO!$C$32))</f>
        <v>0</v>
      </c>
      <c r="AO312" s="38">
        <f>IFERROR(IF(M312&gt;0,(Y312*CONFIGURACAO!$C$33)+(Z312*CONFIGURACAO!$C$34)+(AA312*CONFIGURACAO!$C$35)+(AB312*CONFIGURACAO!$C$36),""),"")</f>
        <v>0</v>
      </c>
      <c r="AP312" s="38">
        <f>IF(AA312=0,0,IF(CONFIGURACAO!$C$46="SIM",(IF(AA312&gt;CONFIGURACAO!$C$47,CONFIGURACAO!$C$47*CONFIGURACAO!$C$35,AA312*CONFIGURACAO!$C$35)),'PI AREA  P100'!AA312*CONFIGURACAO!$C$35))</f>
        <v>0</v>
      </c>
      <c r="AQ312" s="38">
        <f>IF(AB312=0,0,IF(CONFIGURACAO!$C$44="SIM",(IF(AB312&gt;CONFIGURACAO!$C$45,CONFIGURACAO!$C$45*CONFIGURACAO!$C$36,AB312*CONFIGURACAO!$C$36)),'PI AREA  P100'!AB312*CONFIGURACAO!$C$36))</f>
        <v>0</v>
      </c>
      <c r="AR312" s="38">
        <f t="shared" si="104"/>
        <v>80</v>
      </c>
      <c r="AS312" s="68">
        <f>IF(AR312="","",$AR312-(($AS$2/CONFIGURACAO!$C$6)*$M312))</f>
        <v>5</v>
      </c>
      <c r="AT312" s="73">
        <f t="shared" si="86"/>
        <v>3</v>
      </c>
      <c r="AU312" s="75">
        <f>IF(AR312="","",$AR312-(($AU$2/CONFIGURACAO!$C$6)*$M312))</f>
        <v>-45</v>
      </c>
      <c r="AV312" s="76" t="str">
        <f t="shared" si="87"/>
        <v>NAO</v>
      </c>
      <c r="AW312" s="74">
        <f>IF(AR312="","",$AR312-(($AW$2/CONFIGURACAO!$C$6)*$M312))</f>
        <v>-95</v>
      </c>
      <c r="AX312" s="72" t="str">
        <f t="shared" si="88"/>
        <v>NAO</v>
      </c>
      <c r="AZ312" s="39">
        <f t="shared" si="89"/>
        <v>6.7571562507918546E-3</v>
      </c>
      <c r="BA312" s="146">
        <f t="shared" si="90"/>
        <v>1</v>
      </c>
      <c r="BB312" s="146">
        <f t="shared" si="91"/>
        <v>1099</v>
      </c>
      <c r="BC312" s="32">
        <f t="shared" si="92"/>
        <v>1094</v>
      </c>
      <c r="BD312" s="148"/>
      <c r="BE312" s="40">
        <f t="shared" si="93"/>
        <v>0</v>
      </c>
      <c r="BF312" s="40">
        <f t="shared" si="94"/>
        <v>3.8580246913580245E-2</v>
      </c>
      <c r="BG312" s="40">
        <f t="shared" si="95"/>
        <v>0</v>
      </c>
      <c r="BH312" s="40">
        <f t="shared" si="96"/>
        <v>0</v>
      </c>
      <c r="BI312" s="40">
        <f t="shared" si="97"/>
        <v>0</v>
      </c>
      <c r="BJ312" s="40">
        <f t="shared" si="98"/>
        <v>0</v>
      </c>
      <c r="BK312" s="40">
        <f t="shared" si="99"/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 s="4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</row>
    <row r="313" spans="1:124" s="32" customFormat="1" x14ac:dyDescent="0.2">
      <c r="A313" s="124" t="str">
        <f>CONFIGURACAO!$C$4</f>
        <v>AREA 21</v>
      </c>
      <c r="B313" s="125">
        <v>311</v>
      </c>
      <c r="C313" s="249" t="s">
        <v>295</v>
      </c>
      <c r="D313" s="126">
        <f t="shared" si="100"/>
        <v>2</v>
      </c>
      <c r="E313" s="250" t="s">
        <v>648</v>
      </c>
      <c r="F313" s="250">
        <v>1</v>
      </c>
      <c r="G313" s="250">
        <v>1</v>
      </c>
      <c r="H313" s="250">
        <v>1</v>
      </c>
      <c r="I313" s="250">
        <v>1</v>
      </c>
      <c r="J313" s="87"/>
      <c r="K313" s="94"/>
      <c r="L313" s="94"/>
      <c r="M313" s="154">
        <f t="shared" si="101"/>
        <v>4</v>
      </c>
      <c r="N313">
        <v>8</v>
      </c>
      <c r="O313">
        <v>0</v>
      </c>
      <c r="P313">
        <v>1</v>
      </c>
      <c r="Q313">
        <v>5</v>
      </c>
      <c r="R313">
        <v>1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s="139">
        <f t="shared" si="84"/>
        <v>8</v>
      </c>
      <c r="AD313" s="140">
        <f t="shared" si="85"/>
        <v>9</v>
      </c>
      <c r="AE313" s="141">
        <f t="shared" si="102"/>
        <v>0</v>
      </c>
      <c r="AF313" s="142">
        <f t="shared" si="103"/>
        <v>0</v>
      </c>
      <c r="AG313" s="278"/>
      <c r="AI313" s="37">
        <f>IFERROR(IF(M313&gt;0,(N313*CONFIGURACAO!$C$20)+(O313*CONFIGURACAO!$C$21)+(P313*CONFIGURACAO!$C$22)+(Q313*CONFIGURACAO!$C$23)+(R313*CONFIGURACAO!$C$24),""),"")</f>
        <v>1080</v>
      </c>
      <c r="AJ313" s="38">
        <f>IF(S313=0,0,IF(CONFIGURACAO!$C$15="SIM",(IF(S313&gt;CONFIGURACAO!$C$16,CONFIGURACAO!$C$16*CONFIGURACAO!$C$25,S313*CONFIGURACAO!$C$25)),'PI AREA  P100'!S313*CONFIGURACAO!$C$25))</f>
        <v>10</v>
      </c>
      <c r="AK313" s="38">
        <f>IF(T313=0,0,IF(CONFIGURACAO!$C$17="SIM",(IF(T313&gt;CONFIGURACAO!$C$18,CONFIGURACAO!$C$18*CONFIGURACAO!$C$26,T313*CONFIGURACAO!$C$26)),'PI AREA  P100'!T313*CONFIGURACAO!$C$26))</f>
        <v>0</v>
      </c>
      <c r="AL313" s="38">
        <f>IFERROR(IF(M313&gt;0,(U313*CONFIGURACAO!$C$29)+(V313*CONFIGURACAO!$C$30),""),"")</f>
        <v>0</v>
      </c>
      <c r="AM313" s="38">
        <f>IF(W313=0,0,IF(CONFIGURACAO!$C$41="SIM",(IF(W313&gt;CONFIGURACAO!$C$41,CONFIGURACAO!$C$41*CONFIGURACAO!$C$31,W313*CONFIGURACAO!$C$31)),'PI AREA  P100'!W313*CONFIGURACAO!$C$31))</f>
        <v>0</v>
      </c>
      <c r="AN313" s="38">
        <f>IF(X313=0,0,IF(CONFIGURACAO!$C$39="SIM",(IF(X313&gt;CONFIGURACAO!$C$40,CONFIGURACAO!$C$40*CONFIGURACAO!$C$32,X313*CONFIGURACAO!$C$32)),'PI AREA  P100'!X313*CONFIGURACAO!$C$32))</f>
        <v>0</v>
      </c>
      <c r="AO313" s="38">
        <f>IFERROR(IF(M313&gt;0,(Y313*CONFIGURACAO!$C$33)+(Z313*CONFIGURACAO!$C$34)+(AA313*CONFIGURACAO!$C$35)+(AB313*CONFIGURACAO!$C$36),""),"")</f>
        <v>0</v>
      </c>
      <c r="AP313" s="38">
        <f>IF(AA313=0,0,IF(CONFIGURACAO!$C$46="SIM",(IF(AA313&gt;CONFIGURACAO!$C$47,CONFIGURACAO!$C$47*CONFIGURACAO!$C$35,AA313*CONFIGURACAO!$C$35)),'PI AREA  P100'!AA313*CONFIGURACAO!$C$35))</f>
        <v>0</v>
      </c>
      <c r="AQ313" s="38">
        <f>IF(AB313=0,0,IF(CONFIGURACAO!$C$44="SIM",(IF(AB313&gt;CONFIGURACAO!$C$45,CONFIGURACAO!$C$45*CONFIGURACAO!$C$36,AB313*CONFIGURACAO!$C$36)),'PI AREA  P100'!AB313*CONFIGURACAO!$C$36))</f>
        <v>0</v>
      </c>
      <c r="AR313" s="38">
        <f t="shared" si="104"/>
        <v>1090</v>
      </c>
      <c r="AS313" s="68">
        <f>IF(AR313="","",$AR313-(($AS$2/CONFIGURACAO!$C$6)*$M313))</f>
        <v>790</v>
      </c>
      <c r="AT313" s="73">
        <f t="shared" si="86"/>
        <v>3</v>
      </c>
      <c r="AU313" s="75">
        <f>IF(AR313="","",$AR313-(($AU$2/CONFIGURACAO!$C$6)*$M313))</f>
        <v>590</v>
      </c>
      <c r="AV313" s="76">
        <f t="shared" si="87"/>
        <v>4</v>
      </c>
      <c r="AW313" s="74">
        <f>IF(AR313="","",$AR313-(($AW$2/CONFIGURACAO!$C$6)*$M313))</f>
        <v>390</v>
      </c>
      <c r="AX313" s="72">
        <f t="shared" si="88"/>
        <v>5</v>
      </c>
      <c r="AZ313" s="39">
        <f t="shared" si="89"/>
        <v>9.2066253917039015E-2</v>
      </c>
      <c r="BA313" s="146">
        <f t="shared" si="90"/>
        <v>16</v>
      </c>
      <c r="BB313" s="146">
        <f t="shared" si="91"/>
        <v>488</v>
      </c>
      <c r="BC313" s="32">
        <f t="shared" si="92"/>
        <v>401</v>
      </c>
      <c r="BD313" s="148"/>
      <c r="BE313" s="40">
        <f t="shared" si="93"/>
        <v>0.29806259314456035</v>
      </c>
      <c r="BF313" s="40">
        <f t="shared" si="94"/>
        <v>0</v>
      </c>
      <c r="BG313" s="40">
        <f t="shared" si="95"/>
        <v>2.5693730729701953E-2</v>
      </c>
      <c r="BH313" s="40">
        <f t="shared" si="96"/>
        <v>0.20210185933710592</v>
      </c>
      <c r="BI313" s="40">
        <f t="shared" si="97"/>
        <v>0.10660980810234541</v>
      </c>
      <c r="BJ313" s="40">
        <f t="shared" si="98"/>
        <v>9.2421441774491686E-2</v>
      </c>
      <c r="BK313" s="40">
        <f t="shared" si="99"/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 s="42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</row>
    <row r="314" spans="1:124" s="32" customFormat="1" x14ac:dyDescent="0.2">
      <c r="A314" s="124" t="str">
        <f>CONFIGURACAO!$C$4</f>
        <v>AREA 21</v>
      </c>
      <c r="B314" s="125">
        <v>312</v>
      </c>
      <c r="C314" s="249" t="s">
        <v>295</v>
      </c>
      <c r="D314" s="126">
        <f t="shared" si="100"/>
        <v>3</v>
      </c>
      <c r="E314" s="250" t="s">
        <v>649</v>
      </c>
      <c r="F314" s="250">
        <v>1</v>
      </c>
      <c r="G314" s="250">
        <v>1</v>
      </c>
      <c r="H314" s="250">
        <v>1</v>
      </c>
      <c r="I314" s="250">
        <v>1</v>
      </c>
      <c r="J314" s="87"/>
      <c r="K314" s="94"/>
      <c r="L314" s="94"/>
      <c r="M314" s="154">
        <f t="shared" si="101"/>
        <v>4</v>
      </c>
      <c r="N314">
        <v>19</v>
      </c>
      <c r="O314">
        <v>10</v>
      </c>
      <c r="P314">
        <v>7</v>
      </c>
      <c r="Q314">
        <v>6</v>
      </c>
      <c r="R314">
        <v>3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s="139">
        <f t="shared" si="84"/>
        <v>29</v>
      </c>
      <c r="AD314" s="140">
        <f t="shared" si="85"/>
        <v>36</v>
      </c>
      <c r="AE314" s="141">
        <f t="shared" si="102"/>
        <v>0</v>
      </c>
      <c r="AF314" s="142">
        <f t="shared" si="103"/>
        <v>0</v>
      </c>
      <c r="AG314" s="278"/>
      <c r="AI314" s="37">
        <f>IFERROR(IF(M314&gt;0,(N314*CONFIGURACAO!$C$20)+(O314*CONFIGURACAO!$C$21)+(P314*CONFIGURACAO!$C$22)+(Q314*CONFIGURACAO!$C$23)+(R314*CONFIGURACAO!$C$24),""),"")</f>
        <v>3420</v>
      </c>
      <c r="AJ314" s="38">
        <f>IF(S314=0,0,IF(CONFIGURACAO!$C$15="SIM",(IF(S314&gt;CONFIGURACAO!$C$16,CONFIGURACAO!$C$16*CONFIGURACAO!$C$25,S314*CONFIGURACAO!$C$25)),'PI AREA  P100'!S314*CONFIGURACAO!$C$25))</f>
        <v>10</v>
      </c>
      <c r="AK314" s="38">
        <f>IF(T314=0,0,IF(CONFIGURACAO!$C$17="SIM",(IF(T314&gt;CONFIGURACAO!$C$18,CONFIGURACAO!$C$18*CONFIGURACAO!$C$26,T314*CONFIGURACAO!$C$26)),'PI AREA  P100'!T314*CONFIGURACAO!$C$26))</f>
        <v>5</v>
      </c>
      <c r="AL314" s="38">
        <f>IFERROR(IF(M314&gt;0,(U314*CONFIGURACAO!$C$29)+(V314*CONFIGURACAO!$C$30),""),"")</f>
        <v>0</v>
      </c>
      <c r="AM314" s="38">
        <f>IF(W314=0,0,IF(CONFIGURACAO!$C$41="SIM",(IF(W314&gt;CONFIGURACAO!$C$41,CONFIGURACAO!$C$41*CONFIGURACAO!$C$31,W314*CONFIGURACAO!$C$31)),'PI AREA  P100'!W314*CONFIGURACAO!$C$31))</f>
        <v>0</v>
      </c>
      <c r="AN314" s="38">
        <f>IF(X314=0,0,IF(CONFIGURACAO!$C$39="SIM",(IF(X314&gt;CONFIGURACAO!$C$40,CONFIGURACAO!$C$40*CONFIGURACAO!$C$32,X314*CONFIGURACAO!$C$32)),'PI AREA  P100'!X314*CONFIGURACAO!$C$32))</f>
        <v>0</v>
      </c>
      <c r="AO314" s="38">
        <f>IFERROR(IF(M314&gt;0,(Y314*CONFIGURACAO!$C$33)+(Z314*CONFIGURACAO!$C$34)+(AA314*CONFIGURACAO!$C$35)+(AB314*CONFIGURACAO!$C$36),""),"")</f>
        <v>0</v>
      </c>
      <c r="AP314" s="38">
        <f>IF(AA314=0,0,IF(CONFIGURACAO!$C$46="SIM",(IF(AA314&gt;CONFIGURACAO!$C$47,CONFIGURACAO!$C$47*CONFIGURACAO!$C$35,AA314*CONFIGURACAO!$C$35)),'PI AREA  P100'!AA314*CONFIGURACAO!$C$35))</f>
        <v>0</v>
      </c>
      <c r="AQ314" s="38">
        <f>IF(AB314=0,0,IF(CONFIGURACAO!$C$44="SIM",(IF(AB314&gt;CONFIGURACAO!$C$45,CONFIGURACAO!$C$45*CONFIGURACAO!$C$36,AB314*CONFIGURACAO!$C$36)),'PI AREA  P100'!AB314*CONFIGURACAO!$C$36))</f>
        <v>0</v>
      </c>
      <c r="AR314" s="38">
        <f t="shared" si="104"/>
        <v>3435</v>
      </c>
      <c r="AS314" s="68">
        <f>IF(AR314="","",$AR314-(($AS$2/CONFIGURACAO!$C$6)*$M314))</f>
        <v>3135</v>
      </c>
      <c r="AT314" s="73">
        <f t="shared" si="86"/>
        <v>3</v>
      </c>
      <c r="AU314" s="75">
        <f>IF(AR314="","",$AR314-(($AU$2/CONFIGURACAO!$C$6)*$M314))</f>
        <v>2935</v>
      </c>
      <c r="AV314" s="76">
        <f t="shared" si="87"/>
        <v>4</v>
      </c>
      <c r="AW314" s="74">
        <f>IF(AR314="","",$AR314-(($AW$2/CONFIGURACAO!$C$6)*$M314))</f>
        <v>2735</v>
      </c>
      <c r="AX314" s="72">
        <f t="shared" si="88"/>
        <v>5</v>
      </c>
      <c r="AZ314" s="39">
        <f t="shared" si="89"/>
        <v>0.29013539651837528</v>
      </c>
      <c r="BA314" s="146">
        <f t="shared" si="90"/>
        <v>47</v>
      </c>
      <c r="BB314" s="146">
        <f t="shared" si="91"/>
        <v>56</v>
      </c>
      <c r="BC314" s="32">
        <f t="shared" si="92"/>
        <v>42</v>
      </c>
      <c r="BD314" s="148"/>
      <c r="BE314" s="40">
        <f t="shared" si="93"/>
        <v>0.70789865871833091</v>
      </c>
      <c r="BF314" s="40">
        <f t="shared" si="94"/>
        <v>0.38580246913580246</v>
      </c>
      <c r="BG314" s="40">
        <f t="shared" si="95"/>
        <v>0.17985611510791369</v>
      </c>
      <c r="BH314" s="40">
        <f t="shared" si="96"/>
        <v>0.24252223120452709</v>
      </c>
      <c r="BI314" s="40">
        <f t="shared" si="97"/>
        <v>0.31982942430703626</v>
      </c>
      <c r="BJ314" s="40">
        <f t="shared" si="98"/>
        <v>9.2421441774491686E-2</v>
      </c>
      <c r="BK314" s="40">
        <f t="shared" si="99"/>
        <v>0.16051364365971107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 s="42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</row>
    <row r="315" spans="1:124" s="32" customFormat="1" x14ac:dyDescent="0.2">
      <c r="A315" s="124" t="str">
        <f>CONFIGURACAO!$C$4</f>
        <v>AREA 21</v>
      </c>
      <c r="B315" s="125">
        <v>313</v>
      </c>
      <c r="C315" s="249" t="s">
        <v>295</v>
      </c>
      <c r="D315" s="126">
        <f t="shared" si="100"/>
        <v>4</v>
      </c>
      <c r="E315" s="250" t="s">
        <v>650</v>
      </c>
      <c r="F315" s="250">
        <v>0</v>
      </c>
      <c r="G315" s="250">
        <v>1</v>
      </c>
      <c r="H315" s="250">
        <v>1</v>
      </c>
      <c r="I315" s="250">
        <v>0</v>
      </c>
      <c r="J315" s="87"/>
      <c r="K315" s="94"/>
      <c r="L315" s="94"/>
      <c r="M315" s="154">
        <f t="shared" si="101"/>
        <v>2</v>
      </c>
      <c r="N315">
        <v>0</v>
      </c>
      <c r="O315">
        <v>1</v>
      </c>
      <c r="P315">
        <v>1</v>
      </c>
      <c r="Q315">
        <v>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s="139">
        <f t="shared" si="84"/>
        <v>1</v>
      </c>
      <c r="AD315" s="140">
        <f t="shared" si="85"/>
        <v>2</v>
      </c>
      <c r="AE315" s="141">
        <f t="shared" si="102"/>
        <v>0</v>
      </c>
      <c r="AF315" s="142">
        <f t="shared" si="103"/>
        <v>0</v>
      </c>
      <c r="AG315" s="278"/>
      <c r="AI315" s="37">
        <f>IFERROR(IF(M315&gt;0,(N315*CONFIGURACAO!$C$20)+(O315*CONFIGURACAO!$C$21)+(P315*CONFIGURACAO!$C$22)+(Q315*CONFIGURACAO!$C$23)+(R315*CONFIGURACAO!$C$24),""),"")</f>
        <v>260</v>
      </c>
      <c r="AJ315" s="38">
        <f>IF(S315=0,0,IF(CONFIGURACAO!$C$15="SIM",(IF(S315&gt;CONFIGURACAO!$C$16,CONFIGURACAO!$C$16*CONFIGURACAO!$C$25,S315*CONFIGURACAO!$C$25)),'PI AREA  P100'!S315*CONFIGURACAO!$C$25))</f>
        <v>0</v>
      </c>
      <c r="AK315" s="38">
        <f>IF(T315=0,0,IF(CONFIGURACAO!$C$17="SIM",(IF(T315&gt;CONFIGURACAO!$C$18,CONFIGURACAO!$C$18*CONFIGURACAO!$C$26,T315*CONFIGURACAO!$C$26)),'PI AREA  P100'!T315*CONFIGURACAO!$C$26))</f>
        <v>0</v>
      </c>
      <c r="AL315" s="38">
        <f>IFERROR(IF(M315&gt;0,(U315*CONFIGURACAO!$C$29)+(V315*CONFIGURACAO!$C$30),""),"")</f>
        <v>0</v>
      </c>
      <c r="AM315" s="38">
        <f>IF(W315=0,0,IF(CONFIGURACAO!$C$41="SIM",(IF(W315&gt;CONFIGURACAO!$C$41,CONFIGURACAO!$C$41*CONFIGURACAO!$C$31,W315*CONFIGURACAO!$C$31)),'PI AREA  P100'!W315*CONFIGURACAO!$C$31))</f>
        <v>0</v>
      </c>
      <c r="AN315" s="38">
        <f>IF(X315=0,0,IF(CONFIGURACAO!$C$39="SIM",(IF(X315&gt;CONFIGURACAO!$C$40,CONFIGURACAO!$C$40*CONFIGURACAO!$C$32,X315*CONFIGURACAO!$C$32)),'PI AREA  P100'!X315*CONFIGURACAO!$C$32))</f>
        <v>0</v>
      </c>
      <c r="AO315" s="38">
        <f>IFERROR(IF(M315&gt;0,(Y315*CONFIGURACAO!$C$33)+(Z315*CONFIGURACAO!$C$34)+(AA315*CONFIGURACAO!$C$35)+(AB315*CONFIGURACAO!$C$36),""),"")</f>
        <v>0</v>
      </c>
      <c r="AP315" s="38">
        <f>IF(AA315=0,0,IF(CONFIGURACAO!$C$46="SIM",(IF(AA315&gt;CONFIGURACAO!$C$47,CONFIGURACAO!$C$47*CONFIGURACAO!$C$35,AA315*CONFIGURACAO!$C$35)),'PI AREA  P100'!AA315*CONFIGURACAO!$C$35))</f>
        <v>0</v>
      </c>
      <c r="AQ315" s="38">
        <f>IF(AB315=0,0,IF(CONFIGURACAO!$C$44="SIM",(IF(AB315&gt;CONFIGURACAO!$C$45,CONFIGURACAO!$C$45*CONFIGURACAO!$C$36,AB315*CONFIGURACAO!$C$36)),'PI AREA  P100'!AB315*CONFIGURACAO!$C$36))</f>
        <v>0</v>
      </c>
      <c r="AR315" s="38">
        <f t="shared" si="104"/>
        <v>260</v>
      </c>
      <c r="AS315" s="68">
        <f>IF(AR315="","",$AR315-(($AS$2/CONFIGURACAO!$C$6)*$M315))</f>
        <v>110</v>
      </c>
      <c r="AT315" s="73">
        <f t="shared" si="86"/>
        <v>3</v>
      </c>
      <c r="AU315" s="75">
        <f>IF(AR315="","",$AR315-(($AU$2/CONFIGURACAO!$C$6)*$M315))</f>
        <v>10</v>
      </c>
      <c r="AV315" s="76">
        <f t="shared" si="87"/>
        <v>4</v>
      </c>
      <c r="AW315" s="74">
        <f>IF(AR315="","",$AR315-(($AW$2/CONFIGURACAO!$C$6)*$M315))</f>
        <v>-90</v>
      </c>
      <c r="AX315" s="72" t="str">
        <f t="shared" si="88"/>
        <v>NAO</v>
      </c>
      <c r="AZ315" s="39">
        <f t="shared" si="89"/>
        <v>2.1960757815073527E-2</v>
      </c>
      <c r="BA315" s="146">
        <f t="shared" si="90"/>
        <v>5</v>
      </c>
      <c r="BB315" s="146">
        <f t="shared" si="91"/>
        <v>881</v>
      </c>
      <c r="BC315" s="32">
        <f t="shared" si="92"/>
        <v>907</v>
      </c>
      <c r="BD315" s="148"/>
      <c r="BE315" s="40">
        <f t="shared" si="93"/>
        <v>0</v>
      </c>
      <c r="BF315" s="40">
        <f t="shared" si="94"/>
        <v>3.8580246913580245E-2</v>
      </c>
      <c r="BG315" s="40">
        <f t="shared" si="95"/>
        <v>2.5693730729701953E-2</v>
      </c>
      <c r="BH315" s="40">
        <f t="shared" si="96"/>
        <v>0.12126111560226355</v>
      </c>
      <c r="BI315" s="40">
        <f t="shared" si="97"/>
        <v>0</v>
      </c>
      <c r="BJ315" s="40">
        <f t="shared" si="98"/>
        <v>0</v>
      </c>
      <c r="BK315" s="40">
        <f t="shared" si="99"/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 s="42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</row>
    <row r="316" spans="1:124" s="32" customFormat="1" x14ac:dyDescent="0.2">
      <c r="A316" s="124" t="str">
        <f>CONFIGURACAO!$C$4</f>
        <v>AREA 21</v>
      </c>
      <c r="B316" s="125">
        <v>314</v>
      </c>
      <c r="C316" s="249" t="s">
        <v>295</v>
      </c>
      <c r="D316" s="126">
        <f t="shared" si="100"/>
        <v>5</v>
      </c>
      <c r="E316" s="250" t="s">
        <v>651</v>
      </c>
      <c r="F316" s="250">
        <v>1</v>
      </c>
      <c r="G316" s="250">
        <v>1</v>
      </c>
      <c r="H316" s="250">
        <v>1</v>
      </c>
      <c r="I316" s="250">
        <v>1</v>
      </c>
      <c r="J316" s="87"/>
      <c r="K316" s="94"/>
      <c r="L316" s="94"/>
      <c r="M316" s="154">
        <f t="shared" si="101"/>
        <v>4</v>
      </c>
      <c r="N316">
        <v>6</v>
      </c>
      <c r="O316">
        <v>6</v>
      </c>
      <c r="P316">
        <v>7</v>
      </c>
      <c r="Q316">
        <v>3</v>
      </c>
      <c r="R316">
        <v>1</v>
      </c>
      <c r="S316">
        <v>4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 s="139">
        <f t="shared" si="84"/>
        <v>12</v>
      </c>
      <c r="AD316" s="140">
        <f t="shared" si="85"/>
        <v>19</v>
      </c>
      <c r="AE316" s="141">
        <f t="shared" si="102"/>
        <v>0</v>
      </c>
      <c r="AF316" s="142">
        <f t="shared" si="103"/>
        <v>0</v>
      </c>
      <c r="AG316" s="278"/>
      <c r="AI316" s="37">
        <f>IFERROR(IF(M316&gt;0,(N316*CONFIGURACAO!$C$20)+(O316*CONFIGURACAO!$C$21)+(P316*CONFIGURACAO!$C$22)+(Q316*CONFIGURACAO!$C$23)+(R316*CONFIGURACAO!$C$24),""),"")</f>
        <v>1640</v>
      </c>
      <c r="AJ316" s="38">
        <f>IF(S316=0,0,IF(CONFIGURACAO!$C$15="SIM",(IF(S316&gt;CONFIGURACAO!$C$16,CONFIGURACAO!$C$16*CONFIGURACAO!$C$25,S316*CONFIGURACAO!$C$25)),'PI AREA  P100'!S316*CONFIGURACAO!$C$25))</f>
        <v>40</v>
      </c>
      <c r="AK316" s="38">
        <f>IF(T316=0,0,IF(CONFIGURACAO!$C$17="SIM",(IF(T316&gt;CONFIGURACAO!$C$18,CONFIGURACAO!$C$18*CONFIGURACAO!$C$26,T316*CONFIGURACAO!$C$26)),'PI AREA  P100'!T316*CONFIGURACAO!$C$26))</f>
        <v>10</v>
      </c>
      <c r="AL316" s="38">
        <f>IFERROR(IF(M316&gt;0,(U316*CONFIGURACAO!$C$29)+(V316*CONFIGURACAO!$C$30),""),"")</f>
        <v>0</v>
      </c>
      <c r="AM316" s="38">
        <f>IF(W316=0,0,IF(CONFIGURACAO!$C$41="SIM",(IF(W316&gt;CONFIGURACAO!$C$41,CONFIGURACAO!$C$41*CONFIGURACAO!$C$31,W316*CONFIGURACAO!$C$31)),'PI AREA  P100'!W316*CONFIGURACAO!$C$31))</f>
        <v>0</v>
      </c>
      <c r="AN316" s="38">
        <f>IF(X316=0,0,IF(CONFIGURACAO!$C$39="SIM",(IF(X316&gt;CONFIGURACAO!$C$40,CONFIGURACAO!$C$40*CONFIGURACAO!$C$32,X316*CONFIGURACAO!$C$32)),'PI AREA  P100'!X316*CONFIGURACAO!$C$32))</f>
        <v>0</v>
      </c>
      <c r="AO316" s="38">
        <f>IFERROR(IF(M316&gt;0,(Y316*CONFIGURACAO!$C$33)+(Z316*CONFIGURACAO!$C$34)+(AA316*CONFIGURACAO!$C$35)+(AB316*CONFIGURACAO!$C$36),""),"")</f>
        <v>10</v>
      </c>
      <c r="AP316" s="38">
        <f>IF(AA316=0,0,IF(CONFIGURACAO!$C$46="SIM",(IF(AA316&gt;CONFIGURACAO!$C$47,CONFIGURACAO!$C$47*CONFIGURACAO!$C$35,AA316*CONFIGURACAO!$C$35)),'PI AREA  P100'!AA316*CONFIGURACAO!$C$35))</f>
        <v>0</v>
      </c>
      <c r="AQ316" s="38">
        <f>IF(AB316=0,0,IF(CONFIGURACAO!$C$44="SIM",(IF(AB316&gt;CONFIGURACAO!$C$45,CONFIGURACAO!$C$45*CONFIGURACAO!$C$36,AB316*CONFIGURACAO!$C$36)),'PI AREA  P100'!AB316*CONFIGURACAO!$C$36))</f>
        <v>10</v>
      </c>
      <c r="AR316" s="38">
        <f t="shared" si="104"/>
        <v>1710</v>
      </c>
      <c r="AS316" s="68">
        <f>IF(AR316="","",$AR316-(($AS$2/CONFIGURACAO!$C$6)*$M316))</f>
        <v>1410</v>
      </c>
      <c r="AT316" s="73">
        <f t="shared" si="86"/>
        <v>3</v>
      </c>
      <c r="AU316" s="75">
        <f>IF(AR316="","",$AR316-(($AU$2/CONFIGURACAO!$C$6)*$M316))</f>
        <v>1210</v>
      </c>
      <c r="AV316" s="76">
        <f t="shared" si="87"/>
        <v>4</v>
      </c>
      <c r="AW316" s="74">
        <f>IF(AR316="","",$AR316-(($AW$2/CONFIGURACAO!$C$6)*$M316))</f>
        <v>1010</v>
      </c>
      <c r="AX316" s="72">
        <f t="shared" si="88"/>
        <v>5</v>
      </c>
      <c r="AZ316" s="39">
        <f t="shared" si="89"/>
        <v>0.14443421486067587</v>
      </c>
      <c r="BA316" s="146">
        <f t="shared" si="90"/>
        <v>30</v>
      </c>
      <c r="BB316" s="146">
        <f t="shared" si="91"/>
        <v>185</v>
      </c>
      <c r="BC316" s="32">
        <f t="shared" si="92"/>
        <v>200</v>
      </c>
      <c r="BD316" s="148"/>
      <c r="BE316" s="40">
        <f t="shared" si="93"/>
        <v>0.22354694485842028</v>
      </c>
      <c r="BF316" s="40">
        <f t="shared" si="94"/>
        <v>0.23148148148148145</v>
      </c>
      <c r="BG316" s="40">
        <f t="shared" si="95"/>
        <v>0.17985611510791369</v>
      </c>
      <c r="BH316" s="40">
        <f t="shared" si="96"/>
        <v>0.12126111560226355</v>
      </c>
      <c r="BI316" s="40">
        <f t="shared" si="97"/>
        <v>0.10660980810234541</v>
      </c>
      <c r="BJ316" s="40">
        <f t="shared" si="98"/>
        <v>0.36968576709796674</v>
      </c>
      <c r="BK316" s="40">
        <f t="shared" si="99"/>
        <v>0.32102728731942215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</v>
      </c>
      <c r="BT316" s="42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</row>
    <row r="317" spans="1:124" s="32" customFormat="1" x14ac:dyDescent="0.2">
      <c r="A317" s="124" t="str">
        <f>CONFIGURACAO!$C$4</f>
        <v>AREA 21</v>
      </c>
      <c r="B317" s="125">
        <v>315</v>
      </c>
      <c r="C317" s="249" t="s">
        <v>295</v>
      </c>
      <c r="D317" s="126">
        <f t="shared" si="100"/>
        <v>6</v>
      </c>
      <c r="E317" s="250" t="s">
        <v>652</v>
      </c>
      <c r="F317" s="250">
        <v>1</v>
      </c>
      <c r="G317" s="250">
        <v>1</v>
      </c>
      <c r="H317" s="250">
        <v>1</v>
      </c>
      <c r="I317" s="250">
        <v>0</v>
      </c>
      <c r="J317" s="87"/>
      <c r="K317" s="94"/>
      <c r="L317" s="94"/>
      <c r="M317" s="154">
        <f t="shared" si="101"/>
        <v>3</v>
      </c>
      <c r="N317">
        <v>0</v>
      </c>
      <c r="O317">
        <v>1</v>
      </c>
      <c r="P317">
        <v>2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s="139">
        <f t="shared" si="84"/>
        <v>1</v>
      </c>
      <c r="AD317" s="140">
        <f t="shared" si="85"/>
        <v>3</v>
      </c>
      <c r="AE317" s="141">
        <f t="shared" si="102"/>
        <v>0</v>
      </c>
      <c r="AF317" s="142">
        <f t="shared" si="103"/>
        <v>0</v>
      </c>
      <c r="AG317" s="278"/>
      <c r="AI317" s="37">
        <f>IFERROR(IF(M317&gt;0,(N317*CONFIGURACAO!$C$20)+(O317*CONFIGURACAO!$C$21)+(P317*CONFIGURACAO!$C$22)+(Q317*CONFIGURACAO!$C$23)+(R317*CONFIGURACAO!$C$24),""),"")</f>
        <v>220</v>
      </c>
      <c r="AJ317" s="38">
        <f>IF(S317=0,0,IF(CONFIGURACAO!$C$15="SIM",(IF(S317&gt;CONFIGURACAO!$C$16,CONFIGURACAO!$C$16*CONFIGURACAO!$C$25,S317*CONFIGURACAO!$C$25)),'PI AREA  P100'!S317*CONFIGURACAO!$C$25))</f>
        <v>0</v>
      </c>
      <c r="AK317" s="38">
        <f>IF(T317=0,0,IF(CONFIGURACAO!$C$17="SIM",(IF(T317&gt;CONFIGURACAO!$C$18,CONFIGURACAO!$C$18*CONFIGURACAO!$C$26,T317*CONFIGURACAO!$C$26)),'PI AREA  P100'!T317*CONFIGURACAO!$C$26))</f>
        <v>0</v>
      </c>
      <c r="AL317" s="38">
        <f>IFERROR(IF(M317&gt;0,(U317*CONFIGURACAO!$C$29)+(V317*CONFIGURACAO!$C$30),""),"")</f>
        <v>0</v>
      </c>
      <c r="AM317" s="38">
        <f>IF(W317=0,0,IF(CONFIGURACAO!$C$41="SIM",(IF(W317&gt;CONFIGURACAO!$C$41,CONFIGURACAO!$C$41*CONFIGURACAO!$C$31,W317*CONFIGURACAO!$C$31)),'PI AREA  P100'!W317*CONFIGURACAO!$C$31))</f>
        <v>0</v>
      </c>
      <c r="AN317" s="38">
        <f>IF(X317=0,0,IF(CONFIGURACAO!$C$39="SIM",(IF(X317&gt;CONFIGURACAO!$C$40,CONFIGURACAO!$C$40*CONFIGURACAO!$C$32,X317*CONFIGURACAO!$C$32)),'PI AREA  P100'!X317*CONFIGURACAO!$C$32))</f>
        <v>0</v>
      </c>
      <c r="AO317" s="38">
        <f>IFERROR(IF(M317&gt;0,(Y317*CONFIGURACAO!$C$33)+(Z317*CONFIGURACAO!$C$34)+(AA317*CONFIGURACAO!$C$35)+(AB317*CONFIGURACAO!$C$36),""),"")</f>
        <v>0</v>
      </c>
      <c r="AP317" s="38">
        <f>IF(AA317=0,0,IF(CONFIGURACAO!$C$46="SIM",(IF(AA317&gt;CONFIGURACAO!$C$47,CONFIGURACAO!$C$47*CONFIGURACAO!$C$35,AA317*CONFIGURACAO!$C$35)),'PI AREA  P100'!AA317*CONFIGURACAO!$C$35))</f>
        <v>0</v>
      </c>
      <c r="AQ317" s="38">
        <f>IF(AB317=0,0,IF(CONFIGURACAO!$C$44="SIM",(IF(AB317&gt;CONFIGURACAO!$C$45,CONFIGURACAO!$C$45*CONFIGURACAO!$C$36,AB317*CONFIGURACAO!$C$36)),'PI AREA  P100'!AB317*CONFIGURACAO!$C$36))</f>
        <v>0</v>
      </c>
      <c r="AR317" s="38">
        <f t="shared" si="104"/>
        <v>220</v>
      </c>
      <c r="AS317" s="68">
        <f>IF(AR317="","",$AR317-(($AS$2/CONFIGURACAO!$C$6)*$M317))</f>
        <v>-5</v>
      </c>
      <c r="AT317" s="73" t="str">
        <f t="shared" si="86"/>
        <v>NAO</v>
      </c>
      <c r="AU317" s="75">
        <f>IF(AR317="","",$AR317-(($AU$2/CONFIGURACAO!$C$6)*$M317))</f>
        <v>-155</v>
      </c>
      <c r="AV317" s="76" t="str">
        <f t="shared" si="87"/>
        <v>NAO</v>
      </c>
      <c r="AW317" s="74">
        <f>IF(AR317="","",$AR317-(($AW$2/CONFIGURACAO!$C$6)*$M317))</f>
        <v>-305</v>
      </c>
      <c r="AX317" s="72" t="str">
        <f t="shared" si="88"/>
        <v>NAO</v>
      </c>
      <c r="AZ317" s="39">
        <f t="shared" si="89"/>
        <v>1.8582179689677601E-2</v>
      </c>
      <c r="BA317" s="146">
        <f t="shared" si="90"/>
        <v>4</v>
      </c>
      <c r="BB317" s="146">
        <f t="shared" si="91"/>
        <v>923</v>
      </c>
      <c r="BC317" s="32">
        <f t="shared" si="92"/>
        <v>936</v>
      </c>
      <c r="BD317" s="148"/>
      <c r="BE317" s="40">
        <f t="shared" si="93"/>
        <v>0</v>
      </c>
      <c r="BF317" s="40">
        <f t="shared" si="94"/>
        <v>3.8580246913580245E-2</v>
      </c>
      <c r="BG317" s="40">
        <f t="shared" si="95"/>
        <v>5.1387461459403906E-2</v>
      </c>
      <c r="BH317" s="40">
        <f t="shared" si="96"/>
        <v>0</v>
      </c>
      <c r="BI317" s="40">
        <f t="shared" si="97"/>
        <v>0.10660980810234541</v>
      </c>
      <c r="BJ317" s="40">
        <f t="shared" si="98"/>
        <v>0</v>
      </c>
      <c r="BK317" s="40">
        <f t="shared" si="99"/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 s="42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</row>
    <row r="318" spans="1:124" s="32" customFormat="1" x14ac:dyDescent="0.2">
      <c r="A318" s="124" t="str">
        <f>CONFIGURACAO!$C$4</f>
        <v>AREA 21</v>
      </c>
      <c r="B318" s="125">
        <v>316</v>
      </c>
      <c r="C318" s="249" t="s">
        <v>295</v>
      </c>
      <c r="D318" s="126">
        <f t="shared" si="100"/>
        <v>7</v>
      </c>
      <c r="E318" s="250" t="s">
        <v>653</v>
      </c>
      <c r="F318" s="250">
        <v>1</v>
      </c>
      <c r="G318" s="250">
        <v>1</v>
      </c>
      <c r="H318" s="250">
        <v>1</v>
      </c>
      <c r="I318" s="250">
        <v>0</v>
      </c>
      <c r="J318" s="87"/>
      <c r="K318" s="94"/>
      <c r="L318" s="94"/>
      <c r="M318" s="154">
        <f t="shared" si="101"/>
        <v>3</v>
      </c>
      <c r="N318">
        <v>2</v>
      </c>
      <c r="O318">
        <v>3</v>
      </c>
      <c r="P318">
        <v>3</v>
      </c>
      <c r="Q318">
        <v>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 s="139">
        <f t="shared" si="84"/>
        <v>5</v>
      </c>
      <c r="AD318" s="140">
        <f t="shared" si="85"/>
        <v>8</v>
      </c>
      <c r="AE318" s="141">
        <f t="shared" si="102"/>
        <v>0</v>
      </c>
      <c r="AF318" s="142">
        <f t="shared" si="103"/>
        <v>0</v>
      </c>
      <c r="AG318" s="278"/>
      <c r="AI318" s="37">
        <f>IFERROR(IF(M318&gt;0,(N318*CONFIGURACAO!$C$20)+(O318*CONFIGURACAO!$C$21)+(P318*CONFIGURACAO!$C$22)+(Q318*CONFIGURACAO!$C$23)+(R318*CONFIGURACAO!$C$24),""),"")</f>
        <v>700</v>
      </c>
      <c r="AJ318" s="38">
        <f>IF(S318=0,0,IF(CONFIGURACAO!$C$15="SIM",(IF(S318&gt;CONFIGURACAO!$C$16,CONFIGURACAO!$C$16*CONFIGURACAO!$C$25,S318*CONFIGURACAO!$C$25)),'PI AREA  P100'!S318*CONFIGURACAO!$C$25))</f>
        <v>0</v>
      </c>
      <c r="AK318" s="38">
        <f>IF(T318=0,0,IF(CONFIGURACAO!$C$17="SIM",(IF(T318&gt;CONFIGURACAO!$C$18,CONFIGURACAO!$C$18*CONFIGURACAO!$C$26,T318*CONFIGURACAO!$C$26)),'PI AREA  P100'!T318*CONFIGURACAO!$C$26))</f>
        <v>0</v>
      </c>
      <c r="AL318" s="38">
        <f>IFERROR(IF(M318&gt;0,(U318*CONFIGURACAO!$C$29)+(V318*CONFIGURACAO!$C$30),""),"")</f>
        <v>0</v>
      </c>
      <c r="AM318" s="38">
        <f>IF(W318=0,0,IF(CONFIGURACAO!$C$41="SIM",(IF(W318&gt;CONFIGURACAO!$C$41,CONFIGURACAO!$C$41*CONFIGURACAO!$C$31,W318*CONFIGURACAO!$C$31)),'PI AREA  P100'!W318*CONFIGURACAO!$C$31))</f>
        <v>0</v>
      </c>
      <c r="AN318" s="38">
        <f>IF(X318=0,0,IF(CONFIGURACAO!$C$39="SIM",(IF(X318&gt;CONFIGURACAO!$C$40,CONFIGURACAO!$C$40*CONFIGURACAO!$C$32,X318*CONFIGURACAO!$C$32)),'PI AREA  P100'!X318*CONFIGURACAO!$C$32))</f>
        <v>0</v>
      </c>
      <c r="AO318" s="38">
        <f>IFERROR(IF(M318&gt;0,(Y318*CONFIGURACAO!$C$33)+(Z318*CONFIGURACAO!$C$34)+(AA318*CONFIGURACAO!$C$35)+(AB318*CONFIGURACAO!$C$36),""),"")</f>
        <v>0</v>
      </c>
      <c r="AP318" s="38">
        <f>IF(AA318=0,0,IF(CONFIGURACAO!$C$46="SIM",(IF(AA318&gt;CONFIGURACAO!$C$47,CONFIGURACAO!$C$47*CONFIGURACAO!$C$35,AA318*CONFIGURACAO!$C$35)),'PI AREA  P100'!AA318*CONFIGURACAO!$C$35))</f>
        <v>0</v>
      </c>
      <c r="AQ318" s="38">
        <f>IF(AB318=0,0,IF(CONFIGURACAO!$C$44="SIM",(IF(AB318&gt;CONFIGURACAO!$C$45,CONFIGURACAO!$C$45*CONFIGURACAO!$C$36,AB318*CONFIGURACAO!$C$36)),'PI AREA  P100'!AB318*CONFIGURACAO!$C$36))</f>
        <v>0</v>
      </c>
      <c r="AR318" s="38">
        <f t="shared" si="104"/>
        <v>700</v>
      </c>
      <c r="AS318" s="68">
        <f>IF(AR318="","",$AR318-(($AS$2/CONFIGURACAO!$C$6)*$M318))</f>
        <v>475</v>
      </c>
      <c r="AT318" s="73">
        <f t="shared" si="86"/>
        <v>3</v>
      </c>
      <c r="AU318" s="75">
        <f>IF(AR318="","",$AR318-(($AU$2/CONFIGURACAO!$C$6)*$M318))</f>
        <v>325</v>
      </c>
      <c r="AV318" s="76">
        <f t="shared" si="87"/>
        <v>4</v>
      </c>
      <c r="AW318" s="74">
        <f>IF(AR318="","",$AR318-(($AW$2/CONFIGURACAO!$C$6)*$M318))</f>
        <v>175</v>
      </c>
      <c r="AX318" s="72">
        <f t="shared" si="88"/>
        <v>5</v>
      </c>
      <c r="AZ318" s="39">
        <f t="shared" si="89"/>
        <v>5.9125117194428728E-2</v>
      </c>
      <c r="BA318" s="146">
        <f t="shared" si="90"/>
        <v>10</v>
      </c>
      <c r="BB318" s="146">
        <f t="shared" si="91"/>
        <v>694</v>
      </c>
      <c r="BC318" s="32">
        <f t="shared" si="92"/>
        <v>606</v>
      </c>
      <c r="BD318" s="148"/>
      <c r="BE318" s="40">
        <f t="shared" si="93"/>
        <v>7.4515648286140088E-2</v>
      </c>
      <c r="BF318" s="40">
        <f t="shared" si="94"/>
        <v>0.11574074074074073</v>
      </c>
      <c r="BG318" s="40">
        <f t="shared" si="95"/>
        <v>7.7081192189105849E-2</v>
      </c>
      <c r="BH318" s="40">
        <f t="shared" si="96"/>
        <v>8.084074373484236E-2</v>
      </c>
      <c r="BI318" s="40">
        <f t="shared" si="97"/>
        <v>0</v>
      </c>
      <c r="BJ318" s="40">
        <f t="shared" si="98"/>
        <v>0</v>
      </c>
      <c r="BK318" s="40">
        <f t="shared" si="99"/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 s="42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</row>
    <row r="319" spans="1:124" s="32" customFormat="1" x14ac:dyDescent="0.2">
      <c r="A319" s="124" t="str">
        <f>CONFIGURACAO!$C$4</f>
        <v>AREA 21</v>
      </c>
      <c r="B319" s="125">
        <v>317</v>
      </c>
      <c r="C319" s="249" t="s">
        <v>295</v>
      </c>
      <c r="D319" s="126">
        <f t="shared" si="100"/>
        <v>8</v>
      </c>
      <c r="E319" s="250" t="s">
        <v>654</v>
      </c>
      <c r="F319" s="250">
        <v>1</v>
      </c>
      <c r="G319" s="250">
        <v>1</v>
      </c>
      <c r="H319" s="250">
        <v>1</v>
      </c>
      <c r="I319" s="250">
        <v>1</v>
      </c>
      <c r="J319" s="87"/>
      <c r="K319" s="94"/>
      <c r="L319" s="94"/>
      <c r="M319" s="154">
        <f t="shared" si="101"/>
        <v>4</v>
      </c>
      <c r="N319">
        <v>5</v>
      </c>
      <c r="O319">
        <v>12</v>
      </c>
      <c r="P319">
        <v>2</v>
      </c>
      <c r="Q319">
        <v>1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 s="139">
        <f t="shared" si="84"/>
        <v>17</v>
      </c>
      <c r="AD319" s="140">
        <f t="shared" si="85"/>
        <v>19</v>
      </c>
      <c r="AE319" s="141">
        <f t="shared" si="102"/>
        <v>0</v>
      </c>
      <c r="AF319" s="142">
        <f t="shared" si="103"/>
        <v>0</v>
      </c>
      <c r="AG319" s="278"/>
      <c r="AI319" s="37">
        <f>IFERROR(IF(M319&gt;0,(N319*CONFIGURACAO!$C$20)+(O319*CONFIGURACAO!$C$21)+(P319*CONFIGURACAO!$C$22)+(Q319*CONFIGURACAO!$C$23)+(R319*CONFIGURACAO!$C$24),""),"")</f>
        <v>1620</v>
      </c>
      <c r="AJ319" s="38">
        <f>IF(S319=0,0,IF(CONFIGURACAO!$C$15="SIM",(IF(S319&gt;CONFIGURACAO!$C$16,CONFIGURACAO!$C$16*CONFIGURACAO!$C$25,S319*CONFIGURACAO!$C$25)),'PI AREA  P100'!S319*CONFIGURACAO!$C$25))</f>
        <v>0</v>
      </c>
      <c r="AK319" s="38">
        <f>IF(T319=0,0,IF(CONFIGURACAO!$C$17="SIM",(IF(T319&gt;CONFIGURACAO!$C$18,CONFIGURACAO!$C$18*CONFIGURACAO!$C$26,T319*CONFIGURACAO!$C$26)),'PI AREA  P100'!T319*CONFIGURACAO!$C$26))</f>
        <v>5</v>
      </c>
      <c r="AL319" s="38">
        <f>IFERROR(IF(M319&gt;0,(U319*CONFIGURACAO!$C$29)+(V319*CONFIGURACAO!$C$30),""),"")</f>
        <v>0</v>
      </c>
      <c r="AM319" s="38">
        <f>IF(W319=0,0,IF(CONFIGURACAO!$C$41="SIM",(IF(W319&gt;CONFIGURACAO!$C$41,CONFIGURACAO!$C$41*CONFIGURACAO!$C$31,W319*CONFIGURACAO!$C$31)),'PI AREA  P100'!W319*CONFIGURACAO!$C$31))</f>
        <v>0</v>
      </c>
      <c r="AN319" s="38">
        <f>IF(X319=0,0,IF(CONFIGURACAO!$C$39="SIM",(IF(X319&gt;CONFIGURACAO!$C$40,CONFIGURACAO!$C$40*CONFIGURACAO!$C$32,X319*CONFIGURACAO!$C$32)),'PI AREA  P100'!X319*CONFIGURACAO!$C$32))</f>
        <v>0</v>
      </c>
      <c r="AO319" s="38">
        <f>IFERROR(IF(M319&gt;0,(Y319*CONFIGURACAO!$C$33)+(Z319*CONFIGURACAO!$C$34)+(AA319*CONFIGURACAO!$C$35)+(AB319*CONFIGURACAO!$C$36),""),"")</f>
        <v>10</v>
      </c>
      <c r="AP319" s="38">
        <f>IF(AA319=0,0,IF(CONFIGURACAO!$C$46="SIM",(IF(AA319&gt;CONFIGURACAO!$C$47,CONFIGURACAO!$C$47*CONFIGURACAO!$C$35,AA319*CONFIGURACAO!$C$35)),'PI AREA  P100'!AA319*CONFIGURACAO!$C$35))</f>
        <v>0</v>
      </c>
      <c r="AQ319" s="38">
        <f>IF(AB319=0,0,IF(CONFIGURACAO!$C$44="SIM",(IF(AB319&gt;CONFIGURACAO!$C$45,CONFIGURACAO!$C$45*CONFIGURACAO!$C$36,AB319*CONFIGURACAO!$C$36)),'PI AREA  P100'!AB319*CONFIGURACAO!$C$36))</f>
        <v>10</v>
      </c>
      <c r="AR319" s="38">
        <f t="shared" si="104"/>
        <v>1645</v>
      </c>
      <c r="AS319" s="68">
        <f>IF(AR319="","",$AR319-(($AS$2/CONFIGURACAO!$C$6)*$M319))</f>
        <v>1345</v>
      </c>
      <c r="AT319" s="73">
        <f t="shared" si="86"/>
        <v>3</v>
      </c>
      <c r="AU319" s="75">
        <f>IF(AR319="","",$AR319-(($AU$2/CONFIGURACAO!$C$6)*$M319))</f>
        <v>1145</v>
      </c>
      <c r="AV319" s="76">
        <f t="shared" si="87"/>
        <v>4</v>
      </c>
      <c r="AW319" s="74">
        <f>IF(AR319="","",$AR319-(($AW$2/CONFIGURACAO!$C$6)*$M319))</f>
        <v>945</v>
      </c>
      <c r="AX319" s="72">
        <f t="shared" si="88"/>
        <v>5</v>
      </c>
      <c r="AZ319" s="39">
        <f t="shared" si="89"/>
        <v>0.13894402540690751</v>
      </c>
      <c r="BA319" s="146">
        <f t="shared" si="90"/>
        <v>22</v>
      </c>
      <c r="BB319" s="146">
        <f t="shared" si="91"/>
        <v>313</v>
      </c>
      <c r="BC319" s="32">
        <f t="shared" si="92"/>
        <v>208</v>
      </c>
      <c r="BD319" s="148"/>
      <c r="BE319" s="40">
        <f t="shared" si="93"/>
        <v>0.18628912071535023</v>
      </c>
      <c r="BF319" s="40">
        <f t="shared" si="94"/>
        <v>0.46296296296296291</v>
      </c>
      <c r="BG319" s="40">
        <f t="shared" si="95"/>
        <v>5.1387461459403906E-2</v>
      </c>
      <c r="BH319" s="40">
        <f t="shared" si="96"/>
        <v>4.042037186742118E-2</v>
      </c>
      <c r="BI319" s="40">
        <f t="shared" si="97"/>
        <v>0</v>
      </c>
      <c r="BJ319" s="40">
        <f t="shared" si="98"/>
        <v>0</v>
      </c>
      <c r="BK319" s="40">
        <f t="shared" si="99"/>
        <v>0.16051364365971107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1</v>
      </c>
      <c r="BT319" s="42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</row>
    <row r="320" spans="1:124" s="32" customFormat="1" x14ac:dyDescent="0.2">
      <c r="A320" s="124" t="str">
        <f>CONFIGURACAO!$C$4</f>
        <v>AREA 21</v>
      </c>
      <c r="B320" s="125">
        <v>318</v>
      </c>
      <c r="C320" s="249" t="s">
        <v>295</v>
      </c>
      <c r="D320" s="126">
        <f t="shared" si="100"/>
        <v>9</v>
      </c>
      <c r="E320" s="250" t="s">
        <v>655</v>
      </c>
      <c r="F320" s="250">
        <v>1</v>
      </c>
      <c r="G320" s="250">
        <v>1</v>
      </c>
      <c r="H320" s="250">
        <v>1</v>
      </c>
      <c r="I320" s="250">
        <v>1</v>
      </c>
      <c r="J320" s="87"/>
      <c r="K320" s="94"/>
      <c r="L320" s="94"/>
      <c r="M320" s="154">
        <f t="shared" si="101"/>
        <v>4</v>
      </c>
      <c r="N320">
        <v>8</v>
      </c>
      <c r="O320">
        <v>3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 s="139">
        <f t="shared" si="84"/>
        <v>11</v>
      </c>
      <c r="AD320" s="140">
        <f t="shared" si="85"/>
        <v>12</v>
      </c>
      <c r="AE320" s="141">
        <f t="shared" si="102"/>
        <v>0</v>
      </c>
      <c r="AF320" s="142">
        <f t="shared" si="103"/>
        <v>0</v>
      </c>
      <c r="AG320" s="278"/>
      <c r="AI320" s="37">
        <f>IFERROR(IF(M320&gt;0,(N320*CONFIGURACAO!$C$20)+(O320*CONFIGURACAO!$C$21)+(P320*CONFIGURACAO!$C$22)+(Q320*CONFIGURACAO!$C$23)+(R320*CONFIGURACAO!$C$24),""),"")</f>
        <v>1100</v>
      </c>
      <c r="AJ320" s="38">
        <f>IF(S320=0,0,IF(CONFIGURACAO!$C$15="SIM",(IF(S320&gt;CONFIGURACAO!$C$16,CONFIGURACAO!$C$16*CONFIGURACAO!$C$25,S320*CONFIGURACAO!$C$25)),'PI AREA  P100'!S320*CONFIGURACAO!$C$25))</f>
        <v>0</v>
      </c>
      <c r="AK320" s="38">
        <f>IF(T320=0,0,IF(CONFIGURACAO!$C$17="SIM",(IF(T320&gt;CONFIGURACAO!$C$18,CONFIGURACAO!$C$18*CONFIGURACAO!$C$26,T320*CONFIGURACAO!$C$26)),'PI AREA  P100'!T320*CONFIGURACAO!$C$26))</f>
        <v>0</v>
      </c>
      <c r="AL320" s="38">
        <f>IFERROR(IF(M320&gt;0,(U320*CONFIGURACAO!$C$29)+(V320*CONFIGURACAO!$C$30),""),"")</f>
        <v>0</v>
      </c>
      <c r="AM320" s="38">
        <f>IF(W320=0,0,IF(CONFIGURACAO!$C$41="SIM",(IF(W320&gt;CONFIGURACAO!$C$41,CONFIGURACAO!$C$41*CONFIGURACAO!$C$31,W320*CONFIGURACAO!$C$31)),'PI AREA  P100'!W320*CONFIGURACAO!$C$31))</f>
        <v>0</v>
      </c>
      <c r="AN320" s="38">
        <f>IF(X320=0,0,IF(CONFIGURACAO!$C$39="SIM",(IF(X320&gt;CONFIGURACAO!$C$40,CONFIGURACAO!$C$40*CONFIGURACAO!$C$32,X320*CONFIGURACAO!$C$32)),'PI AREA  P100'!X320*CONFIGURACAO!$C$32))</f>
        <v>0</v>
      </c>
      <c r="AO320" s="38">
        <f>IFERROR(IF(M320&gt;0,(Y320*CONFIGURACAO!$C$33)+(Z320*CONFIGURACAO!$C$34)+(AA320*CONFIGURACAO!$C$35)+(AB320*CONFIGURACAO!$C$36),""),"")</f>
        <v>0</v>
      </c>
      <c r="AP320" s="38">
        <f>IF(AA320=0,0,IF(CONFIGURACAO!$C$46="SIM",(IF(AA320&gt;CONFIGURACAO!$C$47,CONFIGURACAO!$C$47*CONFIGURACAO!$C$35,AA320*CONFIGURACAO!$C$35)),'PI AREA  P100'!AA320*CONFIGURACAO!$C$35))</f>
        <v>0</v>
      </c>
      <c r="AQ320" s="38">
        <f>IF(AB320=0,0,IF(CONFIGURACAO!$C$44="SIM",(IF(AB320&gt;CONFIGURACAO!$C$45,CONFIGURACAO!$C$45*CONFIGURACAO!$C$36,AB320*CONFIGURACAO!$C$36)),'PI AREA  P100'!AB320*CONFIGURACAO!$C$36))</f>
        <v>0</v>
      </c>
      <c r="AR320" s="38">
        <f t="shared" si="104"/>
        <v>1100</v>
      </c>
      <c r="AS320" s="68">
        <f>IF(AR320="","",$AR320-(($AS$2/CONFIGURACAO!$C$6)*$M320))</f>
        <v>800</v>
      </c>
      <c r="AT320" s="73">
        <f t="shared" si="86"/>
        <v>3</v>
      </c>
      <c r="AU320" s="75">
        <f>IF(AR320="","",$AR320-(($AU$2/CONFIGURACAO!$C$6)*$M320))</f>
        <v>600</v>
      </c>
      <c r="AV320" s="76">
        <f t="shared" si="87"/>
        <v>4</v>
      </c>
      <c r="AW320" s="74">
        <f>IF(AR320="","",$AR320-(($AW$2/CONFIGURACAO!$C$6)*$M320))</f>
        <v>400</v>
      </c>
      <c r="AX320" s="72">
        <f t="shared" si="88"/>
        <v>5</v>
      </c>
      <c r="AZ320" s="39">
        <f t="shared" si="89"/>
        <v>9.2910898448387999E-2</v>
      </c>
      <c r="BA320" s="146">
        <f t="shared" si="90"/>
        <v>12</v>
      </c>
      <c r="BB320" s="146">
        <f t="shared" si="91"/>
        <v>629</v>
      </c>
      <c r="BC320" s="32">
        <f t="shared" si="92"/>
        <v>395</v>
      </c>
      <c r="BD320" s="148"/>
      <c r="BE320" s="40">
        <f t="shared" si="93"/>
        <v>0.29806259314456035</v>
      </c>
      <c r="BF320" s="40">
        <f t="shared" si="94"/>
        <v>0.11574074074074073</v>
      </c>
      <c r="BG320" s="40">
        <f t="shared" si="95"/>
        <v>2.5693730729701953E-2</v>
      </c>
      <c r="BH320" s="40">
        <f t="shared" si="96"/>
        <v>0</v>
      </c>
      <c r="BI320" s="40">
        <f t="shared" si="97"/>
        <v>0</v>
      </c>
      <c r="BJ320" s="40">
        <f t="shared" si="98"/>
        <v>0</v>
      </c>
      <c r="BK320" s="40">
        <f t="shared" si="99"/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 s="42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</row>
    <row r="321" spans="1:124" s="32" customFormat="1" x14ac:dyDescent="0.2">
      <c r="A321" s="124" t="str">
        <f>CONFIGURACAO!$C$4</f>
        <v>AREA 21</v>
      </c>
      <c r="B321" s="125">
        <v>319</v>
      </c>
      <c r="C321" s="249" t="s">
        <v>295</v>
      </c>
      <c r="D321" s="126">
        <f t="shared" si="100"/>
        <v>10</v>
      </c>
      <c r="E321" s="250" t="s">
        <v>656</v>
      </c>
      <c r="F321" s="250">
        <v>1</v>
      </c>
      <c r="G321" s="250">
        <v>1</v>
      </c>
      <c r="H321" s="250">
        <v>1</v>
      </c>
      <c r="I321" s="250">
        <v>1</v>
      </c>
      <c r="J321" s="87"/>
      <c r="K321" s="94"/>
      <c r="L321" s="94"/>
      <c r="M321" s="154">
        <f t="shared" si="101"/>
        <v>4</v>
      </c>
      <c r="N321">
        <v>13</v>
      </c>
      <c r="O321">
        <v>15</v>
      </c>
      <c r="P321">
        <v>7</v>
      </c>
      <c r="Q321">
        <v>5</v>
      </c>
      <c r="R321">
        <v>0</v>
      </c>
      <c r="S321">
        <v>1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 s="139">
        <f t="shared" si="84"/>
        <v>28</v>
      </c>
      <c r="AD321" s="140">
        <f t="shared" si="85"/>
        <v>35</v>
      </c>
      <c r="AE321" s="141">
        <f t="shared" si="102"/>
        <v>0</v>
      </c>
      <c r="AF321" s="142">
        <f t="shared" si="103"/>
        <v>0</v>
      </c>
      <c r="AG321" s="278"/>
      <c r="AI321" s="37">
        <f>IFERROR(IF(M321&gt;0,(N321*CONFIGURACAO!$C$20)+(O321*CONFIGURACAO!$C$21)+(P321*CONFIGURACAO!$C$22)+(Q321*CONFIGURACAO!$C$23)+(R321*CONFIGURACAO!$C$24),""),"")</f>
        <v>3120</v>
      </c>
      <c r="AJ321" s="38">
        <f>IF(S321=0,0,IF(CONFIGURACAO!$C$15="SIM",(IF(S321&gt;CONFIGURACAO!$C$16,CONFIGURACAO!$C$16*CONFIGURACAO!$C$25,S321*CONFIGURACAO!$C$25)),'PI AREA  P100'!S321*CONFIGURACAO!$C$25))</f>
        <v>10</v>
      </c>
      <c r="AK321" s="38">
        <f>IF(T321=0,0,IF(CONFIGURACAO!$C$17="SIM",(IF(T321&gt;CONFIGURACAO!$C$18,CONFIGURACAO!$C$18*CONFIGURACAO!$C$26,T321*CONFIGURACAO!$C$26)),'PI AREA  P100'!T321*CONFIGURACAO!$C$26))</f>
        <v>10</v>
      </c>
      <c r="AL321" s="38">
        <f>IFERROR(IF(M321&gt;0,(U321*CONFIGURACAO!$C$29)+(V321*CONFIGURACAO!$C$30),""),"")</f>
        <v>0</v>
      </c>
      <c r="AM321" s="38">
        <f>IF(W321=0,0,IF(CONFIGURACAO!$C$41="SIM",(IF(W321&gt;CONFIGURACAO!$C$41,CONFIGURACAO!$C$41*CONFIGURACAO!$C$31,W321*CONFIGURACAO!$C$31)),'PI AREA  P100'!W321*CONFIGURACAO!$C$31))</f>
        <v>0</v>
      </c>
      <c r="AN321" s="38">
        <f>IF(X321=0,0,IF(CONFIGURACAO!$C$39="SIM",(IF(X321&gt;CONFIGURACAO!$C$40,CONFIGURACAO!$C$40*CONFIGURACAO!$C$32,X321*CONFIGURACAO!$C$32)),'PI AREA  P100'!X321*CONFIGURACAO!$C$32))</f>
        <v>0</v>
      </c>
      <c r="AO321" s="38">
        <f>IFERROR(IF(M321&gt;0,(Y321*CONFIGURACAO!$C$33)+(Z321*CONFIGURACAO!$C$34)+(AA321*CONFIGURACAO!$C$35)+(AB321*CONFIGURACAO!$C$36),""),"")</f>
        <v>10</v>
      </c>
      <c r="AP321" s="38">
        <f>IF(AA321=0,0,IF(CONFIGURACAO!$C$46="SIM",(IF(AA321&gt;CONFIGURACAO!$C$47,CONFIGURACAO!$C$47*CONFIGURACAO!$C$35,AA321*CONFIGURACAO!$C$35)),'PI AREA  P100'!AA321*CONFIGURACAO!$C$35))</f>
        <v>0</v>
      </c>
      <c r="AQ321" s="38">
        <f>IF(AB321=0,0,IF(CONFIGURACAO!$C$44="SIM",(IF(AB321&gt;CONFIGURACAO!$C$45,CONFIGURACAO!$C$45*CONFIGURACAO!$C$36,AB321*CONFIGURACAO!$C$36)),'PI AREA  P100'!AB321*CONFIGURACAO!$C$36))</f>
        <v>10</v>
      </c>
      <c r="AR321" s="38">
        <f t="shared" si="104"/>
        <v>3160</v>
      </c>
      <c r="AS321" s="68">
        <f>IF(AR321="","",$AR321-(($AS$2/CONFIGURACAO!$C$6)*$M321))</f>
        <v>2860</v>
      </c>
      <c r="AT321" s="73">
        <f t="shared" si="86"/>
        <v>3</v>
      </c>
      <c r="AU321" s="75">
        <f>IF(AR321="","",$AR321-(($AU$2/CONFIGURACAO!$C$6)*$M321))</f>
        <v>2660</v>
      </c>
      <c r="AV321" s="76">
        <f t="shared" si="87"/>
        <v>4</v>
      </c>
      <c r="AW321" s="74">
        <f>IF(AR321="","",$AR321-(($AW$2/CONFIGURACAO!$C$6)*$M321))</f>
        <v>2460</v>
      </c>
      <c r="AX321" s="72">
        <f t="shared" si="88"/>
        <v>5</v>
      </c>
      <c r="AZ321" s="39">
        <f t="shared" si="89"/>
        <v>0.26690767190627823</v>
      </c>
      <c r="BA321" s="146">
        <f t="shared" si="90"/>
        <v>44</v>
      </c>
      <c r="BB321" s="146">
        <f t="shared" si="91"/>
        <v>71</v>
      </c>
      <c r="BC321" s="32">
        <f t="shared" si="92"/>
        <v>51</v>
      </c>
      <c r="BD321" s="148"/>
      <c r="BE321" s="40">
        <f t="shared" si="93"/>
        <v>0.48435171385991055</v>
      </c>
      <c r="BF321" s="40">
        <f t="shared" si="94"/>
        <v>0.57870370370370372</v>
      </c>
      <c r="BG321" s="40">
        <f t="shared" si="95"/>
        <v>0.17985611510791369</v>
      </c>
      <c r="BH321" s="40">
        <f t="shared" si="96"/>
        <v>0.20210185933710592</v>
      </c>
      <c r="BI321" s="40">
        <f t="shared" si="97"/>
        <v>0</v>
      </c>
      <c r="BJ321" s="40">
        <f t="shared" si="98"/>
        <v>9.2421441774491686E-2</v>
      </c>
      <c r="BK321" s="40">
        <f t="shared" si="99"/>
        <v>0.32102728731942215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1</v>
      </c>
      <c r="BT321" s="42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</row>
    <row r="322" spans="1:124" s="32" customFormat="1" x14ac:dyDescent="0.2">
      <c r="A322" s="124" t="str">
        <f>CONFIGURACAO!$C$4</f>
        <v>AREA 21</v>
      </c>
      <c r="B322" s="125">
        <v>320</v>
      </c>
      <c r="C322" s="249" t="s">
        <v>295</v>
      </c>
      <c r="D322" s="126">
        <f t="shared" si="100"/>
        <v>11</v>
      </c>
      <c r="E322" s="250" t="s">
        <v>657</v>
      </c>
      <c r="F322" s="250">
        <v>1</v>
      </c>
      <c r="G322" s="250">
        <v>1</v>
      </c>
      <c r="H322" s="250">
        <v>1</v>
      </c>
      <c r="I322" s="250">
        <v>1</v>
      </c>
      <c r="J322" s="87"/>
      <c r="K322" s="94"/>
      <c r="L322" s="94"/>
      <c r="M322" s="154">
        <f t="shared" si="101"/>
        <v>4</v>
      </c>
      <c r="N322">
        <v>6</v>
      </c>
      <c r="O322">
        <v>5</v>
      </c>
      <c r="P322">
        <v>6</v>
      </c>
      <c r="Q322">
        <v>10</v>
      </c>
      <c r="R322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 s="139">
        <f t="shared" si="84"/>
        <v>11</v>
      </c>
      <c r="AD322" s="140">
        <f t="shared" si="85"/>
        <v>17</v>
      </c>
      <c r="AE322" s="141">
        <f t="shared" si="102"/>
        <v>0</v>
      </c>
      <c r="AF322" s="142">
        <f t="shared" si="103"/>
        <v>0</v>
      </c>
      <c r="AG322" s="278"/>
      <c r="AI322" s="37">
        <f>IFERROR(IF(M322&gt;0,(N322*CONFIGURACAO!$C$20)+(O322*CONFIGURACAO!$C$21)+(P322*CONFIGURACAO!$C$22)+(Q322*CONFIGURACAO!$C$23)+(R322*CONFIGURACAO!$C$24),""),"")</f>
        <v>1760</v>
      </c>
      <c r="AJ322" s="38">
        <f>IF(S322=0,0,IF(CONFIGURACAO!$C$15="SIM",(IF(S322&gt;CONFIGURACAO!$C$16,CONFIGURACAO!$C$16*CONFIGURACAO!$C$25,S322*CONFIGURACAO!$C$25)),'PI AREA  P100'!S322*CONFIGURACAO!$C$25))</f>
        <v>10</v>
      </c>
      <c r="AK322" s="38">
        <f>IF(T322=0,0,IF(CONFIGURACAO!$C$17="SIM",(IF(T322&gt;CONFIGURACAO!$C$18,CONFIGURACAO!$C$18*CONFIGURACAO!$C$26,T322*CONFIGURACAO!$C$26)),'PI AREA  P100'!T322*CONFIGURACAO!$C$26))</f>
        <v>5</v>
      </c>
      <c r="AL322" s="38">
        <f>IFERROR(IF(M322&gt;0,(U322*CONFIGURACAO!$C$29)+(V322*CONFIGURACAO!$C$30),""),"")</f>
        <v>0</v>
      </c>
      <c r="AM322" s="38">
        <f>IF(W322=0,0,IF(CONFIGURACAO!$C$41="SIM",(IF(W322&gt;CONFIGURACAO!$C$41,CONFIGURACAO!$C$41*CONFIGURACAO!$C$31,W322*CONFIGURACAO!$C$31)),'PI AREA  P100'!W322*CONFIGURACAO!$C$31))</f>
        <v>0</v>
      </c>
      <c r="AN322" s="38">
        <f>IF(X322=0,0,IF(CONFIGURACAO!$C$39="SIM",(IF(X322&gt;CONFIGURACAO!$C$40,CONFIGURACAO!$C$40*CONFIGURACAO!$C$32,X322*CONFIGURACAO!$C$32)),'PI AREA  P100'!X322*CONFIGURACAO!$C$32))</f>
        <v>0</v>
      </c>
      <c r="AO322" s="38">
        <f>IFERROR(IF(M322&gt;0,(Y322*CONFIGURACAO!$C$33)+(Z322*CONFIGURACAO!$C$34)+(AA322*CONFIGURACAO!$C$35)+(AB322*CONFIGURACAO!$C$36),""),"")</f>
        <v>0</v>
      </c>
      <c r="AP322" s="38">
        <f>IF(AA322=0,0,IF(CONFIGURACAO!$C$46="SIM",(IF(AA322&gt;CONFIGURACAO!$C$47,CONFIGURACAO!$C$47*CONFIGURACAO!$C$35,AA322*CONFIGURACAO!$C$35)),'PI AREA  P100'!AA322*CONFIGURACAO!$C$35))</f>
        <v>0</v>
      </c>
      <c r="AQ322" s="38">
        <f>IF(AB322=0,0,IF(CONFIGURACAO!$C$44="SIM",(IF(AB322&gt;CONFIGURACAO!$C$45,CONFIGURACAO!$C$45*CONFIGURACAO!$C$36,AB322*CONFIGURACAO!$C$36)),'PI AREA  P100'!AB322*CONFIGURACAO!$C$36))</f>
        <v>0</v>
      </c>
      <c r="AR322" s="38">
        <f t="shared" si="104"/>
        <v>1775</v>
      </c>
      <c r="AS322" s="68">
        <f>IF(AR322="","",$AR322-(($AS$2/CONFIGURACAO!$C$6)*$M322))</f>
        <v>1475</v>
      </c>
      <c r="AT322" s="73">
        <f t="shared" si="86"/>
        <v>3</v>
      </c>
      <c r="AU322" s="75">
        <f>IF(AR322="","",$AR322-(($AU$2/CONFIGURACAO!$C$6)*$M322))</f>
        <v>1275</v>
      </c>
      <c r="AV322" s="76">
        <f t="shared" si="87"/>
        <v>4</v>
      </c>
      <c r="AW322" s="74">
        <f>IF(AR322="","",$AR322-(($AW$2/CONFIGURACAO!$C$6)*$M322))</f>
        <v>1075</v>
      </c>
      <c r="AX322" s="72">
        <f t="shared" si="88"/>
        <v>5</v>
      </c>
      <c r="AZ322" s="39">
        <f t="shared" si="89"/>
        <v>0.14992440431444426</v>
      </c>
      <c r="BA322" s="146">
        <f t="shared" si="90"/>
        <v>29</v>
      </c>
      <c r="BB322" s="146">
        <f t="shared" si="91"/>
        <v>197</v>
      </c>
      <c r="BC322" s="32">
        <f t="shared" si="92"/>
        <v>185</v>
      </c>
      <c r="BD322" s="148"/>
      <c r="BE322" s="40">
        <f t="shared" si="93"/>
        <v>0.22354694485842028</v>
      </c>
      <c r="BF322" s="40">
        <f t="shared" si="94"/>
        <v>0.19290123456790123</v>
      </c>
      <c r="BG322" s="40">
        <f t="shared" si="95"/>
        <v>0.1541623843782117</v>
      </c>
      <c r="BH322" s="40">
        <f t="shared" si="96"/>
        <v>0.40420371867421184</v>
      </c>
      <c r="BI322" s="40">
        <f t="shared" si="97"/>
        <v>0</v>
      </c>
      <c r="BJ322" s="40">
        <f t="shared" si="98"/>
        <v>9.2421441774491686E-2</v>
      </c>
      <c r="BK322" s="40">
        <f t="shared" si="99"/>
        <v>0.16051364365971107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 s="4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</row>
    <row r="323" spans="1:124" s="32" customFormat="1" x14ac:dyDescent="0.2">
      <c r="A323" s="124" t="str">
        <f>CONFIGURACAO!$C$4</f>
        <v>AREA 21</v>
      </c>
      <c r="B323" s="125">
        <v>321</v>
      </c>
      <c r="C323" s="249" t="s">
        <v>295</v>
      </c>
      <c r="D323" s="126">
        <f t="shared" si="100"/>
        <v>12</v>
      </c>
      <c r="E323" s="250" t="s">
        <v>658</v>
      </c>
      <c r="F323" s="250">
        <v>1</v>
      </c>
      <c r="G323" s="250">
        <v>1</v>
      </c>
      <c r="H323" s="250">
        <v>1</v>
      </c>
      <c r="I323" s="250">
        <v>1</v>
      </c>
      <c r="J323" s="87"/>
      <c r="K323" s="94"/>
      <c r="L323" s="94"/>
      <c r="M323" s="154">
        <f t="shared" si="101"/>
        <v>4</v>
      </c>
      <c r="N323">
        <v>29</v>
      </c>
      <c r="O323">
        <v>16</v>
      </c>
      <c r="P323">
        <v>8</v>
      </c>
      <c r="Q323">
        <v>18</v>
      </c>
      <c r="R323">
        <v>1</v>
      </c>
      <c r="S323">
        <v>0</v>
      </c>
      <c r="T323">
        <v>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 s="139">
        <f t="shared" ref="AC323:AC386" si="105">IFERROR((N323+O323),"")</f>
        <v>45</v>
      </c>
      <c r="AD323" s="140">
        <f t="shared" ref="AD323:AD386" si="106">IFERROR(AC323+P323,"")</f>
        <v>53</v>
      </c>
      <c r="AE323" s="141">
        <f t="shared" si="102"/>
        <v>0</v>
      </c>
      <c r="AF323" s="142">
        <f t="shared" si="103"/>
        <v>0</v>
      </c>
      <c r="AG323" s="278"/>
      <c r="AI323" s="37">
        <f>IFERROR(IF(M323&gt;0,(N323*CONFIGURACAO!$C$20)+(O323*CONFIGURACAO!$C$21)+(P323*CONFIGURACAO!$C$22)+(Q323*CONFIGURACAO!$C$23)+(R323*CONFIGURACAO!$C$24),""),"")</f>
        <v>5400</v>
      </c>
      <c r="AJ323" s="38">
        <f>IF(S323=0,0,IF(CONFIGURACAO!$C$15="SIM",(IF(S323&gt;CONFIGURACAO!$C$16,CONFIGURACAO!$C$16*CONFIGURACAO!$C$25,S323*CONFIGURACAO!$C$25)),'PI AREA  P100'!S323*CONFIGURACAO!$C$25))</f>
        <v>0</v>
      </c>
      <c r="AK323" s="38">
        <f>IF(T323=0,0,IF(CONFIGURACAO!$C$17="SIM",(IF(T323&gt;CONFIGURACAO!$C$18,CONFIGURACAO!$C$18*CONFIGURACAO!$C$26,T323*CONFIGURACAO!$C$26)),'PI AREA  P100'!T323*CONFIGURACAO!$C$26))</f>
        <v>10</v>
      </c>
      <c r="AL323" s="38">
        <f>IFERROR(IF(M323&gt;0,(U323*CONFIGURACAO!$C$29)+(V323*CONFIGURACAO!$C$30),""),"")</f>
        <v>0</v>
      </c>
      <c r="AM323" s="38">
        <f>IF(W323=0,0,IF(CONFIGURACAO!$C$41="SIM",(IF(W323&gt;CONFIGURACAO!$C$41,CONFIGURACAO!$C$41*CONFIGURACAO!$C$31,W323*CONFIGURACAO!$C$31)),'PI AREA  P100'!W323*CONFIGURACAO!$C$31))</f>
        <v>0</v>
      </c>
      <c r="AN323" s="38">
        <f>IF(X323=0,0,IF(CONFIGURACAO!$C$39="SIM",(IF(X323&gt;CONFIGURACAO!$C$40,CONFIGURACAO!$C$40*CONFIGURACAO!$C$32,X323*CONFIGURACAO!$C$32)),'PI AREA  P100'!X323*CONFIGURACAO!$C$32))</f>
        <v>0</v>
      </c>
      <c r="AO323" s="38">
        <f>IFERROR(IF(M323&gt;0,(Y323*CONFIGURACAO!$C$33)+(Z323*CONFIGURACAO!$C$34)+(AA323*CONFIGURACAO!$C$35)+(AB323*CONFIGURACAO!$C$36),""),"")</f>
        <v>0</v>
      </c>
      <c r="AP323" s="38">
        <f>IF(AA323=0,0,IF(CONFIGURACAO!$C$46="SIM",(IF(AA323&gt;CONFIGURACAO!$C$47,CONFIGURACAO!$C$47*CONFIGURACAO!$C$35,AA323*CONFIGURACAO!$C$35)),'PI AREA  P100'!AA323*CONFIGURACAO!$C$35))</f>
        <v>0</v>
      </c>
      <c r="AQ323" s="38">
        <f>IF(AB323=0,0,IF(CONFIGURACAO!$C$44="SIM",(IF(AB323&gt;CONFIGURACAO!$C$45,CONFIGURACAO!$C$45*CONFIGURACAO!$C$36,AB323*CONFIGURACAO!$C$36)),'PI AREA  P100'!AB323*CONFIGURACAO!$C$36))</f>
        <v>0</v>
      </c>
      <c r="AR323" s="38">
        <f t="shared" si="104"/>
        <v>5410</v>
      </c>
      <c r="AS323" s="68">
        <f>IF(AR323="","",$AR323-(($AS$2/CONFIGURACAO!$C$6)*$M323))</f>
        <v>5110</v>
      </c>
      <c r="AT323" s="73">
        <f t="shared" ref="AT323:AT386" si="107">IF(M323="","",IF(AS323&gt;=0,3,"NAO"))</f>
        <v>3</v>
      </c>
      <c r="AU323" s="75">
        <f>IF(AR323="","",$AR323-(($AU$2/CONFIGURACAO!$C$6)*$M323))</f>
        <v>4910</v>
      </c>
      <c r="AV323" s="76">
        <f t="shared" ref="AV323:AV386" si="108">IF(M323=""," ",IF(AU323&gt;=0,4,"NAO"))</f>
        <v>4</v>
      </c>
      <c r="AW323" s="74">
        <f>IF(AR323="","",$AR323-(($AW$2/CONFIGURACAO!$C$6)*$M323))</f>
        <v>4710</v>
      </c>
      <c r="AX323" s="72">
        <f t="shared" ref="AX323:AX386" si="109">IF(M323="","",IF(AW323&gt;=0,5,"NAO"))</f>
        <v>5</v>
      </c>
      <c r="AZ323" s="39">
        <f t="shared" ref="AZ323:AZ386" si="110">IF(AR323="","",(AR323/(SUM($AR$3:$AR$1204))*100))</f>
        <v>0.45695269145979911</v>
      </c>
      <c r="BA323" s="146">
        <f t="shared" ref="BA323:BA386" si="111">IF(M323="","",SUM(N323:T323,U323:X323,Y323:AB323))</f>
        <v>74</v>
      </c>
      <c r="BB323" s="146">
        <f t="shared" ref="BB323:BB386" si="112">IF(M323="","",RANK(BA323,$BA$3:$BA$1204))</f>
        <v>11</v>
      </c>
      <c r="BC323" s="32">
        <f t="shared" ref="BC323:BC386" si="113">IF(M323="","",RANK(AR323,$AR$3:$AR$1204))</f>
        <v>7</v>
      </c>
      <c r="BD323" s="148"/>
      <c r="BE323" s="40">
        <f t="shared" ref="BE323:BE386" si="114">IF($M323="","",IF(N323="","",(N323/N$1212*100)))</f>
        <v>1.0804769001490313</v>
      </c>
      <c r="BF323" s="40">
        <f t="shared" ref="BF323:BF386" si="115">IF($M323="","",IF(O323="","",(O323/O$1212*100)))</f>
        <v>0.61728395061728392</v>
      </c>
      <c r="BG323" s="40">
        <f t="shared" ref="BG323:BG386" si="116">IF($M323="","",IF(P323="","",(P323/P$1212*100)))</f>
        <v>0.20554984583761562</v>
      </c>
      <c r="BH323" s="40">
        <f t="shared" ref="BH323:BH386" si="117">IF($M323="","",IF(Q323="","",(Q323/Q$1212*100)))</f>
        <v>0.72756669361358117</v>
      </c>
      <c r="BI323" s="40">
        <f t="shared" ref="BI323:BI386" si="118">IF($M323="","",IF(R323="","",(R323/R$1212*100)))</f>
        <v>0.10660980810234541</v>
      </c>
      <c r="BJ323" s="40">
        <f t="shared" ref="BJ323:BJ386" si="119">IF($M323="","",IF(S323="","",(S323/S$1212*100)))</f>
        <v>0</v>
      </c>
      <c r="BK323" s="40">
        <f t="shared" ref="BK323:BK386" si="120">IF($M323="","",IF(T323="","",(T323/T$1212*100)))</f>
        <v>0.32102728731942215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 s="42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</row>
    <row r="324" spans="1:124" s="32" customFormat="1" x14ac:dyDescent="0.2">
      <c r="A324" s="124" t="str">
        <f>CONFIGURACAO!$C$4</f>
        <v>AREA 21</v>
      </c>
      <c r="B324" s="125">
        <v>322</v>
      </c>
      <c r="C324" s="249" t="s">
        <v>295</v>
      </c>
      <c r="D324" s="126">
        <f t="shared" ref="D324:D387" si="121">IF(C323=C324,D323+1,1)</f>
        <v>13</v>
      </c>
      <c r="E324" s="250" t="s">
        <v>659</v>
      </c>
      <c r="F324" s="250">
        <v>0</v>
      </c>
      <c r="G324" s="250">
        <v>0</v>
      </c>
      <c r="H324" s="250">
        <v>1</v>
      </c>
      <c r="I324" s="250">
        <v>0</v>
      </c>
      <c r="J324" s="87"/>
      <c r="K324" s="94"/>
      <c r="L324" s="94"/>
      <c r="M324" s="154">
        <f t="shared" ref="M324:M387" si="122">IF(SUM(F324:I324)&gt;0,SUM(F324:I324),"")</f>
        <v>1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 s="139">
        <f t="shared" si="105"/>
        <v>0</v>
      </c>
      <c r="AD324" s="140">
        <f t="shared" si="106"/>
        <v>1</v>
      </c>
      <c r="AE324" s="141">
        <f t="shared" ref="AE324:AE387" si="123">IFERROR((U324+V324),"")</f>
        <v>0</v>
      </c>
      <c r="AF324" s="142">
        <f t="shared" ref="AF324:AF387" si="124">IFERROR((Y324+Z324),"")</f>
        <v>0</v>
      </c>
      <c r="AG324" s="278"/>
      <c r="AI324" s="37">
        <f>IFERROR(IF(M324&gt;0,(N324*CONFIGURACAO!$C$20)+(O324*CONFIGURACAO!$C$21)+(P324*CONFIGURACAO!$C$22)+(Q324*CONFIGURACAO!$C$23)+(R324*CONFIGURACAO!$C$24),""),"")</f>
        <v>60</v>
      </c>
      <c r="AJ324" s="38">
        <f>IF(S324=0,0,IF(CONFIGURACAO!$C$15="SIM",(IF(S324&gt;CONFIGURACAO!$C$16,CONFIGURACAO!$C$16*CONFIGURACAO!$C$25,S324*CONFIGURACAO!$C$25)),'PI AREA  P100'!S324*CONFIGURACAO!$C$25))</f>
        <v>0</v>
      </c>
      <c r="AK324" s="38">
        <f>IF(T324=0,0,IF(CONFIGURACAO!$C$17="SIM",(IF(T324&gt;CONFIGURACAO!$C$18,CONFIGURACAO!$C$18*CONFIGURACAO!$C$26,T324*CONFIGURACAO!$C$26)),'PI AREA  P100'!T324*CONFIGURACAO!$C$26))</f>
        <v>0</v>
      </c>
      <c r="AL324" s="38">
        <f>IFERROR(IF(M324&gt;0,(U324*CONFIGURACAO!$C$29)+(V324*CONFIGURACAO!$C$30),""),"")</f>
        <v>0</v>
      </c>
      <c r="AM324" s="38">
        <f>IF(W324=0,0,IF(CONFIGURACAO!$C$41="SIM",(IF(W324&gt;CONFIGURACAO!$C$41,CONFIGURACAO!$C$41*CONFIGURACAO!$C$31,W324*CONFIGURACAO!$C$31)),'PI AREA  P100'!W324*CONFIGURACAO!$C$31))</f>
        <v>0</v>
      </c>
      <c r="AN324" s="38">
        <f>IF(X324=0,0,IF(CONFIGURACAO!$C$39="SIM",(IF(X324&gt;CONFIGURACAO!$C$40,CONFIGURACAO!$C$40*CONFIGURACAO!$C$32,X324*CONFIGURACAO!$C$32)),'PI AREA  P100'!X324*CONFIGURACAO!$C$32))</f>
        <v>0</v>
      </c>
      <c r="AO324" s="38">
        <f>IFERROR(IF(M324&gt;0,(Y324*CONFIGURACAO!$C$33)+(Z324*CONFIGURACAO!$C$34)+(AA324*CONFIGURACAO!$C$35)+(AB324*CONFIGURACAO!$C$36),""),"")</f>
        <v>0</v>
      </c>
      <c r="AP324" s="38">
        <f>IF(AA324=0,0,IF(CONFIGURACAO!$C$46="SIM",(IF(AA324&gt;CONFIGURACAO!$C$47,CONFIGURACAO!$C$47*CONFIGURACAO!$C$35,AA324*CONFIGURACAO!$C$35)),'PI AREA  P100'!AA324*CONFIGURACAO!$C$35))</f>
        <v>0</v>
      </c>
      <c r="AQ324" s="38">
        <f>IF(AB324=0,0,IF(CONFIGURACAO!$C$44="SIM",(IF(AB324&gt;CONFIGURACAO!$C$45,CONFIGURACAO!$C$45*CONFIGURACAO!$C$36,AB324*CONFIGURACAO!$C$36)),'PI AREA  P100'!AB324*CONFIGURACAO!$C$36))</f>
        <v>0</v>
      </c>
      <c r="AR324" s="38">
        <f t="shared" ref="AR324:AR387" si="125">IF(OR(M324=1,M324=2,M324=3,M324=4),SUM(AI324:AQ324),"")</f>
        <v>60</v>
      </c>
      <c r="AS324" s="68">
        <f>IF(AR324="","",$AR324-(($AS$2/CONFIGURACAO!$C$6)*$M324))</f>
        <v>-15</v>
      </c>
      <c r="AT324" s="73" t="str">
        <f t="shared" si="107"/>
        <v>NAO</v>
      </c>
      <c r="AU324" s="75">
        <f>IF(AR324="","",$AR324-(($AU$2/CONFIGURACAO!$C$6)*$M324))</f>
        <v>-65</v>
      </c>
      <c r="AV324" s="76" t="str">
        <f t="shared" si="108"/>
        <v>NAO</v>
      </c>
      <c r="AW324" s="74">
        <f>IF(AR324="","",$AR324-(($AW$2/CONFIGURACAO!$C$6)*$M324))</f>
        <v>-115</v>
      </c>
      <c r="AX324" s="72" t="str">
        <f t="shared" si="109"/>
        <v>NAO</v>
      </c>
      <c r="AZ324" s="39">
        <f t="shared" si="110"/>
        <v>5.0678671880938905E-3</v>
      </c>
      <c r="BA324" s="146">
        <f t="shared" si="111"/>
        <v>1</v>
      </c>
      <c r="BB324" s="146">
        <f t="shared" si="112"/>
        <v>1099</v>
      </c>
      <c r="BC324" s="32">
        <f t="shared" si="113"/>
        <v>1106</v>
      </c>
      <c r="BD324" s="148"/>
      <c r="BE324" s="40">
        <f t="shared" si="114"/>
        <v>0</v>
      </c>
      <c r="BF324" s="40">
        <f t="shared" si="115"/>
        <v>0</v>
      </c>
      <c r="BG324" s="40">
        <f t="shared" si="116"/>
        <v>2.5693730729701953E-2</v>
      </c>
      <c r="BH324" s="40">
        <f t="shared" si="117"/>
        <v>0</v>
      </c>
      <c r="BI324" s="40">
        <f t="shared" si="118"/>
        <v>0</v>
      </c>
      <c r="BJ324" s="40">
        <f t="shared" si="119"/>
        <v>0</v>
      </c>
      <c r="BK324" s="40">
        <f t="shared" si="120"/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 s="42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</row>
    <row r="325" spans="1:124" s="32" customFormat="1" x14ac:dyDescent="0.2">
      <c r="A325" s="124" t="str">
        <f>CONFIGURACAO!$C$4</f>
        <v>AREA 21</v>
      </c>
      <c r="B325" s="125">
        <v>323</v>
      </c>
      <c r="C325" s="249" t="s">
        <v>295</v>
      </c>
      <c r="D325" s="126">
        <f t="shared" si="121"/>
        <v>14</v>
      </c>
      <c r="E325" s="250" t="s">
        <v>660</v>
      </c>
      <c r="F325" s="250">
        <v>1</v>
      </c>
      <c r="G325" s="250">
        <v>1</v>
      </c>
      <c r="H325" s="250">
        <v>1</v>
      </c>
      <c r="I325" s="250">
        <v>1</v>
      </c>
      <c r="J325" s="87"/>
      <c r="K325" s="94"/>
      <c r="L325" s="94"/>
      <c r="M325" s="154">
        <f t="shared" si="122"/>
        <v>4</v>
      </c>
      <c r="N325">
        <v>1</v>
      </c>
      <c r="O325">
        <v>2</v>
      </c>
      <c r="P325">
        <v>1</v>
      </c>
      <c r="Q325">
        <v>0</v>
      </c>
      <c r="R325">
        <v>0</v>
      </c>
      <c r="S325">
        <v>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 s="139">
        <f t="shared" si="105"/>
        <v>3</v>
      </c>
      <c r="AD325" s="140">
        <f t="shared" si="106"/>
        <v>4</v>
      </c>
      <c r="AE325" s="141">
        <f t="shared" si="123"/>
        <v>0</v>
      </c>
      <c r="AF325" s="142">
        <f t="shared" si="124"/>
        <v>0</v>
      </c>
      <c r="AG325" s="278"/>
      <c r="AI325" s="37">
        <f>IFERROR(IF(M325&gt;0,(N325*CONFIGURACAO!$C$20)+(O325*CONFIGURACAO!$C$21)+(P325*CONFIGURACAO!$C$22)+(Q325*CONFIGURACAO!$C$23)+(R325*CONFIGURACAO!$C$24),""),"")</f>
        <v>320</v>
      </c>
      <c r="AJ325" s="38">
        <f>IF(S325=0,0,IF(CONFIGURACAO!$C$15="SIM",(IF(S325&gt;CONFIGURACAO!$C$16,CONFIGURACAO!$C$16*CONFIGURACAO!$C$25,S325*CONFIGURACAO!$C$25)),'PI AREA  P100'!S325*CONFIGURACAO!$C$25))</f>
        <v>30</v>
      </c>
      <c r="AK325" s="38">
        <f>IF(T325=0,0,IF(CONFIGURACAO!$C$17="SIM",(IF(T325&gt;CONFIGURACAO!$C$18,CONFIGURACAO!$C$18*CONFIGURACAO!$C$26,T325*CONFIGURACAO!$C$26)),'PI AREA  P100'!T325*CONFIGURACAO!$C$26))</f>
        <v>0</v>
      </c>
      <c r="AL325" s="38">
        <f>IFERROR(IF(M325&gt;0,(U325*CONFIGURACAO!$C$29)+(V325*CONFIGURACAO!$C$30),""),"")</f>
        <v>0</v>
      </c>
      <c r="AM325" s="38">
        <f>IF(W325=0,0,IF(CONFIGURACAO!$C$41="SIM",(IF(W325&gt;CONFIGURACAO!$C$41,CONFIGURACAO!$C$41*CONFIGURACAO!$C$31,W325*CONFIGURACAO!$C$31)),'PI AREA  P100'!W325*CONFIGURACAO!$C$31))</f>
        <v>0</v>
      </c>
      <c r="AN325" s="38">
        <f>IF(X325=0,0,IF(CONFIGURACAO!$C$39="SIM",(IF(X325&gt;CONFIGURACAO!$C$40,CONFIGURACAO!$C$40*CONFIGURACAO!$C$32,X325*CONFIGURACAO!$C$32)),'PI AREA  P100'!X325*CONFIGURACAO!$C$32))</f>
        <v>0</v>
      </c>
      <c r="AO325" s="38">
        <f>IFERROR(IF(M325&gt;0,(Y325*CONFIGURACAO!$C$33)+(Z325*CONFIGURACAO!$C$34)+(AA325*CONFIGURACAO!$C$35)+(AB325*CONFIGURACAO!$C$36),""),"")</f>
        <v>10</v>
      </c>
      <c r="AP325" s="38">
        <f>IF(AA325=0,0,IF(CONFIGURACAO!$C$46="SIM",(IF(AA325&gt;CONFIGURACAO!$C$47,CONFIGURACAO!$C$47*CONFIGURACAO!$C$35,AA325*CONFIGURACAO!$C$35)),'PI AREA  P100'!AA325*CONFIGURACAO!$C$35))</f>
        <v>0</v>
      </c>
      <c r="AQ325" s="38">
        <f>IF(AB325=0,0,IF(CONFIGURACAO!$C$44="SIM",(IF(AB325&gt;CONFIGURACAO!$C$45,CONFIGURACAO!$C$45*CONFIGURACAO!$C$36,AB325*CONFIGURACAO!$C$36)),'PI AREA  P100'!AB325*CONFIGURACAO!$C$36))</f>
        <v>10</v>
      </c>
      <c r="AR325" s="38">
        <f t="shared" si="125"/>
        <v>370</v>
      </c>
      <c r="AS325" s="68">
        <f>IF(AR325="","",$AR325-(($AS$2/CONFIGURACAO!$C$6)*$M325))</f>
        <v>70</v>
      </c>
      <c r="AT325" s="73">
        <f t="shared" si="107"/>
        <v>3</v>
      </c>
      <c r="AU325" s="75">
        <f>IF(AR325="","",$AR325-(($AU$2/CONFIGURACAO!$C$6)*$M325))</f>
        <v>-130</v>
      </c>
      <c r="AV325" s="76" t="str">
        <f t="shared" si="108"/>
        <v>NAO</v>
      </c>
      <c r="AW325" s="74">
        <f>IF(AR325="","",$AR325-(($AW$2/CONFIGURACAO!$C$6)*$M325))</f>
        <v>-330</v>
      </c>
      <c r="AX325" s="72" t="str">
        <f t="shared" si="109"/>
        <v>NAO</v>
      </c>
      <c r="AZ325" s="39">
        <f t="shared" si="110"/>
        <v>3.1251847659912325E-2</v>
      </c>
      <c r="BA325" s="146">
        <f t="shared" si="111"/>
        <v>8</v>
      </c>
      <c r="BB325" s="146">
        <f t="shared" si="112"/>
        <v>763</v>
      </c>
      <c r="BC325" s="32">
        <f t="shared" si="113"/>
        <v>829</v>
      </c>
      <c r="BD325" s="148"/>
      <c r="BE325" s="40">
        <f t="shared" si="114"/>
        <v>3.7257824143070044E-2</v>
      </c>
      <c r="BF325" s="40">
        <f t="shared" si="115"/>
        <v>7.716049382716049E-2</v>
      </c>
      <c r="BG325" s="40">
        <f t="shared" si="116"/>
        <v>2.5693730729701953E-2</v>
      </c>
      <c r="BH325" s="40">
        <f t="shared" si="117"/>
        <v>0</v>
      </c>
      <c r="BI325" s="40">
        <f t="shared" si="118"/>
        <v>0</v>
      </c>
      <c r="BJ325" s="40">
        <f t="shared" si="119"/>
        <v>0.27726432532347506</v>
      </c>
      <c r="BK325" s="40">
        <f t="shared" si="120"/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</v>
      </c>
      <c r="BT325" s="42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</row>
    <row r="326" spans="1:124" s="32" customFormat="1" x14ac:dyDescent="0.2">
      <c r="A326" s="124" t="str">
        <f>CONFIGURACAO!$C$4</f>
        <v>AREA 21</v>
      </c>
      <c r="B326" s="125">
        <v>324</v>
      </c>
      <c r="C326" s="249" t="s">
        <v>295</v>
      </c>
      <c r="D326" s="126">
        <f t="shared" si="121"/>
        <v>15</v>
      </c>
      <c r="E326" s="250" t="s">
        <v>661</v>
      </c>
      <c r="F326" s="250">
        <v>1</v>
      </c>
      <c r="G326" s="250">
        <v>1</v>
      </c>
      <c r="H326" s="250">
        <v>1</v>
      </c>
      <c r="I326" s="250">
        <v>0</v>
      </c>
      <c r="J326" s="87"/>
      <c r="K326" s="94"/>
      <c r="L326" s="94"/>
      <c r="M326" s="154">
        <f t="shared" si="122"/>
        <v>3</v>
      </c>
      <c r="N326">
        <v>1</v>
      </c>
      <c r="O326">
        <v>3</v>
      </c>
      <c r="P326">
        <v>2</v>
      </c>
      <c r="Q326">
        <v>1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 s="139">
        <f t="shared" si="105"/>
        <v>4</v>
      </c>
      <c r="AD326" s="140">
        <f t="shared" si="106"/>
        <v>6</v>
      </c>
      <c r="AE326" s="141">
        <f t="shared" si="123"/>
        <v>0</v>
      </c>
      <c r="AF326" s="142">
        <f t="shared" si="124"/>
        <v>0</v>
      </c>
      <c r="AG326" s="278"/>
      <c r="AI326" s="37">
        <f>IFERROR(IF(M326&gt;0,(N326*CONFIGURACAO!$C$20)+(O326*CONFIGURACAO!$C$21)+(P326*CONFIGURACAO!$C$22)+(Q326*CONFIGURACAO!$C$23)+(R326*CONFIGURACAO!$C$24),""),"")</f>
        <v>500</v>
      </c>
      <c r="AJ326" s="38">
        <f>IF(S326=0,0,IF(CONFIGURACAO!$C$15="SIM",(IF(S326&gt;CONFIGURACAO!$C$16,CONFIGURACAO!$C$16*CONFIGURACAO!$C$25,S326*CONFIGURACAO!$C$25)),'PI AREA  P100'!S326*CONFIGURACAO!$C$25))</f>
        <v>10</v>
      </c>
      <c r="AK326" s="38">
        <f>IF(T326=0,0,IF(CONFIGURACAO!$C$17="SIM",(IF(T326&gt;CONFIGURACAO!$C$18,CONFIGURACAO!$C$18*CONFIGURACAO!$C$26,T326*CONFIGURACAO!$C$26)),'PI AREA  P100'!T326*CONFIGURACAO!$C$26))</f>
        <v>0</v>
      </c>
      <c r="AL326" s="38">
        <f>IFERROR(IF(M326&gt;0,(U326*CONFIGURACAO!$C$29)+(V326*CONFIGURACAO!$C$30),""),"")</f>
        <v>0</v>
      </c>
      <c r="AM326" s="38">
        <f>IF(W326=0,0,IF(CONFIGURACAO!$C$41="SIM",(IF(W326&gt;CONFIGURACAO!$C$41,CONFIGURACAO!$C$41*CONFIGURACAO!$C$31,W326*CONFIGURACAO!$C$31)),'PI AREA  P100'!W326*CONFIGURACAO!$C$31))</f>
        <v>50</v>
      </c>
      <c r="AN326" s="38">
        <f>IF(X326=0,0,IF(CONFIGURACAO!$C$39="SIM",(IF(X326&gt;CONFIGURACAO!$C$40,CONFIGURACAO!$C$40*CONFIGURACAO!$C$32,X326*CONFIGURACAO!$C$32)),'PI AREA  P100'!X326*CONFIGURACAO!$C$32))</f>
        <v>0</v>
      </c>
      <c r="AO326" s="38">
        <f>IFERROR(IF(M326&gt;0,(Y326*CONFIGURACAO!$C$33)+(Z326*CONFIGURACAO!$C$34)+(AA326*CONFIGURACAO!$C$35)+(AB326*CONFIGURACAO!$C$36),""),"")</f>
        <v>0</v>
      </c>
      <c r="AP326" s="38">
        <f>IF(AA326=0,0,IF(CONFIGURACAO!$C$46="SIM",(IF(AA326&gt;CONFIGURACAO!$C$47,CONFIGURACAO!$C$47*CONFIGURACAO!$C$35,AA326*CONFIGURACAO!$C$35)),'PI AREA  P100'!AA326*CONFIGURACAO!$C$35))</f>
        <v>0</v>
      </c>
      <c r="AQ326" s="38">
        <f>IF(AB326=0,0,IF(CONFIGURACAO!$C$44="SIM",(IF(AB326&gt;CONFIGURACAO!$C$45,CONFIGURACAO!$C$45*CONFIGURACAO!$C$36,AB326*CONFIGURACAO!$C$36)),'PI AREA  P100'!AB326*CONFIGURACAO!$C$36))</f>
        <v>0</v>
      </c>
      <c r="AR326" s="38">
        <f t="shared" si="125"/>
        <v>560</v>
      </c>
      <c r="AS326" s="68">
        <f>IF(AR326="","",$AR326-(($AS$2/CONFIGURACAO!$C$6)*$M326))</f>
        <v>335</v>
      </c>
      <c r="AT326" s="73">
        <f t="shared" si="107"/>
        <v>3</v>
      </c>
      <c r="AU326" s="75">
        <f>IF(AR326="","",$AR326-(($AU$2/CONFIGURACAO!$C$6)*$M326))</f>
        <v>185</v>
      </c>
      <c r="AV326" s="76">
        <f t="shared" si="108"/>
        <v>4</v>
      </c>
      <c r="AW326" s="74">
        <f>IF(AR326="","",$AR326-(($AW$2/CONFIGURACAO!$C$6)*$M326))</f>
        <v>35</v>
      </c>
      <c r="AX326" s="72">
        <f t="shared" si="109"/>
        <v>5</v>
      </c>
      <c r="AZ326" s="39">
        <f t="shared" si="110"/>
        <v>4.7300093755542977E-2</v>
      </c>
      <c r="BA326" s="146">
        <f t="shared" si="111"/>
        <v>9</v>
      </c>
      <c r="BB326" s="146">
        <f t="shared" si="112"/>
        <v>734</v>
      </c>
      <c r="BC326" s="32">
        <f t="shared" si="113"/>
        <v>694</v>
      </c>
      <c r="BD326" s="148"/>
      <c r="BE326" s="40">
        <f t="shared" si="114"/>
        <v>3.7257824143070044E-2</v>
      </c>
      <c r="BF326" s="40">
        <f t="shared" si="115"/>
        <v>0.11574074074074073</v>
      </c>
      <c r="BG326" s="40">
        <f t="shared" si="116"/>
        <v>5.1387461459403906E-2</v>
      </c>
      <c r="BH326" s="40">
        <f t="shared" si="117"/>
        <v>4.042037186742118E-2</v>
      </c>
      <c r="BI326" s="40">
        <f t="shared" si="118"/>
        <v>0</v>
      </c>
      <c r="BJ326" s="40">
        <f t="shared" si="119"/>
        <v>9.2421441774491686E-2</v>
      </c>
      <c r="BK326" s="40">
        <f t="shared" si="120"/>
        <v>0</v>
      </c>
      <c r="BL326">
        <v>0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0</v>
      </c>
      <c r="BT326" s="42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</row>
    <row r="327" spans="1:124" s="32" customFormat="1" x14ac:dyDescent="0.2">
      <c r="A327" s="124" t="str">
        <f>CONFIGURACAO!$C$4</f>
        <v>AREA 21</v>
      </c>
      <c r="B327" s="125">
        <v>325</v>
      </c>
      <c r="C327" s="249" t="s">
        <v>295</v>
      </c>
      <c r="D327" s="126">
        <f t="shared" si="121"/>
        <v>16</v>
      </c>
      <c r="E327" s="250" t="s">
        <v>662</v>
      </c>
      <c r="F327" s="250">
        <v>1</v>
      </c>
      <c r="G327" s="250">
        <v>1</v>
      </c>
      <c r="H327" s="250">
        <v>1</v>
      </c>
      <c r="I327" s="250">
        <v>1</v>
      </c>
      <c r="J327" s="87"/>
      <c r="K327" s="94"/>
      <c r="L327" s="94"/>
      <c r="M327" s="154">
        <f t="shared" si="122"/>
        <v>4</v>
      </c>
      <c r="N327">
        <v>4</v>
      </c>
      <c r="O327">
        <v>4</v>
      </c>
      <c r="P327">
        <v>0</v>
      </c>
      <c r="Q327">
        <v>2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 s="139">
        <f t="shared" si="105"/>
        <v>8</v>
      </c>
      <c r="AD327" s="140">
        <f t="shared" si="106"/>
        <v>8</v>
      </c>
      <c r="AE327" s="141">
        <f t="shared" si="123"/>
        <v>0</v>
      </c>
      <c r="AF327" s="142">
        <f t="shared" si="124"/>
        <v>0</v>
      </c>
      <c r="AG327" s="278"/>
      <c r="AI327" s="37">
        <f>IFERROR(IF(M327&gt;0,(N327*CONFIGURACAO!$C$20)+(O327*CONFIGURACAO!$C$21)+(P327*CONFIGURACAO!$C$22)+(Q327*CONFIGURACAO!$C$23)+(R327*CONFIGURACAO!$C$24),""),"")</f>
        <v>820</v>
      </c>
      <c r="AJ327" s="38">
        <f>IF(S327=0,0,IF(CONFIGURACAO!$C$15="SIM",(IF(S327&gt;CONFIGURACAO!$C$16,CONFIGURACAO!$C$16*CONFIGURACAO!$C$25,S327*CONFIGURACAO!$C$25)),'PI AREA  P100'!S327*CONFIGURACAO!$C$25))</f>
        <v>10</v>
      </c>
      <c r="AK327" s="38">
        <f>IF(T327=0,0,IF(CONFIGURACAO!$C$17="SIM",(IF(T327&gt;CONFIGURACAO!$C$18,CONFIGURACAO!$C$18*CONFIGURACAO!$C$26,T327*CONFIGURACAO!$C$26)),'PI AREA  P100'!T327*CONFIGURACAO!$C$26))</f>
        <v>0</v>
      </c>
      <c r="AL327" s="38">
        <f>IFERROR(IF(M327&gt;0,(U327*CONFIGURACAO!$C$29)+(V327*CONFIGURACAO!$C$30),""),"")</f>
        <v>0</v>
      </c>
      <c r="AM327" s="38">
        <f>IF(W327=0,0,IF(CONFIGURACAO!$C$41="SIM",(IF(W327&gt;CONFIGURACAO!$C$41,CONFIGURACAO!$C$41*CONFIGURACAO!$C$31,W327*CONFIGURACAO!$C$31)),'PI AREA  P100'!W327*CONFIGURACAO!$C$31))</f>
        <v>0</v>
      </c>
      <c r="AN327" s="38">
        <f>IF(X327=0,0,IF(CONFIGURACAO!$C$39="SIM",(IF(X327&gt;CONFIGURACAO!$C$40,CONFIGURACAO!$C$40*CONFIGURACAO!$C$32,X327*CONFIGURACAO!$C$32)),'PI AREA  P100'!X327*CONFIGURACAO!$C$32))</f>
        <v>0</v>
      </c>
      <c r="AO327" s="38">
        <f>IFERROR(IF(M327&gt;0,(Y327*CONFIGURACAO!$C$33)+(Z327*CONFIGURACAO!$C$34)+(AA327*CONFIGURACAO!$C$35)+(AB327*CONFIGURACAO!$C$36),""),"")</f>
        <v>10</v>
      </c>
      <c r="AP327" s="38">
        <f>IF(AA327=0,0,IF(CONFIGURACAO!$C$46="SIM",(IF(AA327&gt;CONFIGURACAO!$C$47,CONFIGURACAO!$C$47*CONFIGURACAO!$C$35,AA327*CONFIGURACAO!$C$35)),'PI AREA  P100'!AA327*CONFIGURACAO!$C$35))</f>
        <v>0</v>
      </c>
      <c r="AQ327" s="38">
        <f>IF(AB327=0,0,IF(CONFIGURACAO!$C$44="SIM",(IF(AB327&gt;CONFIGURACAO!$C$45,CONFIGURACAO!$C$45*CONFIGURACAO!$C$36,AB327*CONFIGURACAO!$C$36)),'PI AREA  P100'!AB327*CONFIGURACAO!$C$36))</f>
        <v>10</v>
      </c>
      <c r="AR327" s="38">
        <f t="shared" si="125"/>
        <v>850</v>
      </c>
      <c r="AS327" s="68">
        <f>IF(AR327="","",$AR327-(($AS$2/CONFIGURACAO!$C$6)*$M327))</f>
        <v>550</v>
      </c>
      <c r="AT327" s="73">
        <f t="shared" si="107"/>
        <v>3</v>
      </c>
      <c r="AU327" s="75">
        <f>IF(AR327="","",$AR327-(($AU$2/CONFIGURACAO!$C$6)*$M327))</f>
        <v>350</v>
      </c>
      <c r="AV327" s="76">
        <f t="shared" si="108"/>
        <v>4</v>
      </c>
      <c r="AW327" s="74">
        <f>IF(AR327="","",$AR327-(($AW$2/CONFIGURACAO!$C$6)*$M327))</f>
        <v>150</v>
      </c>
      <c r="AX327" s="72">
        <f t="shared" si="109"/>
        <v>5</v>
      </c>
      <c r="AZ327" s="39">
        <f t="shared" si="110"/>
        <v>7.1794785164663449E-2</v>
      </c>
      <c r="BA327" s="146">
        <f t="shared" si="111"/>
        <v>13</v>
      </c>
      <c r="BB327" s="146">
        <f t="shared" si="112"/>
        <v>588</v>
      </c>
      <c r="BC327" s="32">
        <f t="shared" si="113"/>
        <v>530</v>
      </c>
      <c r="BD327" s="148"/>
      <c r="BE327" s="40">
        <f t="shared" si="114"/>
        <v>0.14903129657228018</v>
      </c>
      <c r="BF327" s="40">
        <f t="shared" si="115"/>
        <v>0.15432098765432098</v>
      </c>
      <c r="BG327" s="40">
        <f t="shared" si="116"/>
        <v>0</v>
      </c>
      <c r="BH327" s="40">
        <f t="shared" si="117"/>
        <v>8.084074373484236E-2</v>
      </c>
      <c r="BI327" s="40">
        <f t="shared" si="118"/>
        <v>0.10660980810234541</v>
      </c>
      <c r="BJ327" s="40">
        <f t="shared" si="119"/>
        <v>9.2421441774491686E-2</v>
      </c>
      <c r="BK327" s="40">
        <f t="shared" si="120"/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</v>
      </c>
      <c r="BT327" s="42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</row>
    <row r="328" spans="1:124" s="32" customFormat="1" x14ac:dyDescent="0.2">
      <c r="A328" s="124" t="str">
        <f>CONFIGURACAO!$C$4</f>
        <v>AREA 21</v>
      </c>
      <c r="B328" s="125">
        <v>326</v>
      </c>
      <c r="C328" s="249" t="s">
        <v>295</v>
      </c>
      <c r="D328" s="126">
        <f t="shared" si="121"/>
        <v>17</v>
      </c>
      <c r="E328" s="250" t="s">
        <v>663</v>
      </c>
      <c r="F328" s="250">
        <v>1</v>
      </c>
      <c r="G328" s="250">
        <v>1</v>
      </c>
      <c r="H328" s="250">
        <v>1</v>
      </c>
      <c r="I328" s="250">
        <v>0</v>
      </c>
      <c r="J328" s="87"/>
      <c r="K328" s="94"/>
      <c r="L328" s="94"/>
      <c r="M328" s="154">
        <f t="shared" si="122"/>
        <v>3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s="139">
        <f t="shared" si="105"/>
        <v>1</v>
      </c>
      <c r="AD328" s="140">
        <f t="shared" si="106"/>
        <v>2</v>
      </c>
      <c r="AE328" s="141">
        <f t="shared" si="123"/>
        <v>0</v>
      </c>
      <c r="AF328" s="142">
        <f t="shared" si="124"/>
        <v>0</v>
      </c>
      <c r="AG328" s="278"/>
      <c r="AI328" s="37">
        <f>IFERROR(IF(M328&gt;0,(N328*CONFIGURACAO!$C$20)+(O328*CONFIGURACAO!$C$21)+(P328*CONFIGURACAO!$C$22)+(Q328*CONFIGURACAO!$C$23)+(R328*CONFIGURACAO!$C$24),""),"")</f>
        <v>140</v>
      </c>
      <c r="AJ328" s="38">
        <f>IF(S328=0,0,IF(CONFIGURACAO!$C$15="SIM",(IF(S328&gt;CONFIGURACAO!$C$16,CONFIGURACAO!$C$16*CONFIGURACAO!$C$25,S328*CONFIGURACAO!$C$25)),'PI AREA  P100'!S328*CONFIGURACAO!$C$25))</f>
        <v>0</v>
      </c>
      <c r="AK328" s="38">
        <f>IF(T328=0,0,IF(CONFIGURACAO!$C$17="SIM",(IF(T328&gt;CONFIGURACAO!$C$18,CONFIGURACAO!$C$18*CONFIGURACAO!$C$26,T328*CONFIGURACAO!$C$26)),'PI AREA  P100'!T328*CONFIGURACAO!$C$26))</f>
        <v>0</v>
      </c>
      <c r="AL328" s="38">
        <f>IFERROR(IF(M328&gt;0,(U328*CONFIGURACAO!$C$29)+(V328*CONFIGURACAO!$C$30),""),"")</f>
        <v>0</v>
      </c>
      <c r="AM328" s="38">
        <f>IF(W328=0,0,IF(CONFIGURACAO!$C$41="SIM",(IF(W328&gt;CONFIGURACAO!$C$41,CONFIGURACAO!$C$41*CONFIGURACAO!$C$31,W328*CONFIGURACAO!$C$31)),'PI AREA  P100'!W328*CONFIGURACAO!$C$31))</f>
        <v>0</v>
      </c>
      <c r="AN328" s="38">
        <f>IF(X328=0,0,IF(CONFIGURACAO!$C$39="SIM",(IF(X328&gt;CONFIGURACAO!$C$40,CONFIGURACAO!$C$40*CONFIGURACAO!$C$32,X328*CONFIGURACAO!$C$32)),'PI AREA  P100'!X328*CONFIGURACAO!$C$32))</f>
        <v>0</v>
      </c>
      <c r="AO328" s="38">
        <f>IFERROR(IF(M328&gt;0,(Y328*CONFIGURACAO!$C$33)+(Z328*CONFIGURACAO!$C$34)+(AA328*CONFIGURACAO!$C$35)+(AB328*CONFIGURACAO!$C$36),""),"")</f>
        <v>0</v>
      </c>
      <c r="AP328" s="38">
        <f>IF(AA328=0,0,IF(CONFIGURACAO!$C$46="SIM",(IF(AA328&gt;CONFIGURACAO!$C$47,CONFIGURACAO!$C$47*CONFIGURACAO!$C$35,AA328*CONFIGURACAO!$C$35)),'PI AREA  P100'!AA328*CONFIGURACAO!$C$35))</f>
        <v>0</v>
      </c>
      <c r="AQ328" s="38">
        <f>IF(AB328=0,0,IF(CONFIGURACAO!$C$44="SIM",(IF(AB328&gt;CONFIGURACAO!$C$45,CONFIGURACAO!$C$45*CONFIGURACAO!$C$36,AB328*CONFIGURACAO!$C$36)),'PI AREA  P100'!AB328*CONFIGURACAO!$C$36))</f>
        <v>0</v>
      </c>
      <c r="AR328" s="38">
        <f t="shared" si="125"/>
        <v>140</v>
      </c>
      <c r="AS328" s="68">
        <f>IF(AR328="","",$AR328-(($AS$2/CONFIGURACAO!$C$6)*$M328))</f>
        <v>-85</v>
      </c>
      <c r="AT328" s="73" t="str">
        <f t="shared" si="107"/>
        <v>NAO</v>
      </c>
      <c r="AU328" s="75">
        <f>IF(AR328="","",$AR328-(($AU$2/CONFIGURACAO!$C$6)*$M328))</f>
        <v>-235</v>
      </c>
      <c r="AV328" s="76" t="str">
        <f t="shared" si="108"/>
        <v>NAO</v>
      </c>
      <c r="AW328" s="74">
        <f>IF(AR328="","",$AR328-(($AW$2/CONFIGURACAO!$C$6)*$M328))</f>
        <v>-385</v>
      </c>
      <c r="AX328" s="72" t="str">
        <f t="shared" si="109"/>
        <v>NAO</v>
      </c>
      <c r="AZ328" s="39">
        <f t="shared" si="110"/>
        <v>1.1825023438885744E-2</v>
      </c>
      <c r="BA328" s="146">
        <f t="shared" si="111"/>
        <v>2</v>
      </c>
      <c r="BB328" s="146">
        <f t="shared" si="112"/>
        <v>1033</v>
      </c>
      <c r="BC328" s="32">
        <f t="shared" si="113"/>
        <v>1020</v>
      </c>
      <c r="BD328" s="148"/>
      <c r="BE328" s="40">
        <f t="shared" si="114"/>
        <v>0</v>
      </c>
      <c r="BF328" s="40">
        <f t="shared" si="115"/>
        <v>3.8580246913580245E-2</v>
      </c>
      <c r="BG328" s="40">
        <f t="shared" si="116"/>
        <v>2.5693730729701953E-2</v>
      </c>
      <c r="BH328" s="40">
        <f t="shared" si="117"/>
        <v>0</v>
      </c>
      <c r="BI328" s="40">
        <f t="shared" si="118"/>
        <v>0</v>
      </c>
      <c r="BJ328" s="40">
        <f t="shared" si="119"/>
        <v>0</v>
      </c>
      <c r="BK328" s="40">
        <f t="shared" si="120"/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 s="42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</row>
    <row r="329" spans="1:124" s="32" customFormat="1" x14ac:dyDescent="0.2">
      <c r="A329" s="124" t="str">
        <f>CONFIGURACAO!$C$4</f>
        <v>AREA 21</v>
      </c>
      <c r="B329" s="125">
        <v>327</v>
      </c>
      <c r="C329" s="249" t="s">
        <v>295</v>
      </c>
      <c r="D329" s="126">
        <f t="shared" si="121"/>
        <v>18</v>
      </c>
      <c r="E329" s="250" t="s">
        <v>664</v>
      </c>
      <c r="F329" s="250">
        <v>0</v>
      </c>
      <c r="G329" s="250">
        <v>0</v>
      </c>
      <c r="H329" s="250">
        <v>0</v>
      </c>
      <c r="I329" s="250">
        <v>1</v>
      </c>
      <c r="J329" s="87"/>
      <c r="K329" s="94"/>
      <c r="L329" s="94"/>
      <c r="M329" s="154">
        <f t="shared" si="122"/>
        <v>1</v>
      </c>
      <c r="N329">
        <v>2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s="139">
        <f t="shared" si="105"/>
        <v>2</v>
      </c>
      <c r="AD329" s="140">
        <f t="shared" si="106"/>
        <v>3</v>
      </c>
      <c r="AE329" s="141">
        <f t="shared" si="123"/>
        <v>0</v>
      </c>
      <c r="AF329" s="142">
        <f t="shared" si="124"/>
        <v>0</v>
      </c>
      <c r="AG329" s="278"/>
      <c r="AI329" s="37">
        <f>IFERROR(IF(M329&gt;0,(N329*CONFIGURACAO!$C$20)+(O329*CONFIGURACAO!$C$21)+(P329*CONFIGURACAO!$C$22)+(Q329*CONFIGURACAO!$C$23)+(R329*CONFIGURACAO!$C$24),""),"")</f>
        <v>260</v>
      </c>
      <c r="AJ329" s="38">
        <f>IF(S329=0,0,IF(CONFIGURACAO!$C$15="SIM",(IF(S329&gt;CONFIGURACAO!$C$16,CONFIGURACAO!$C$16*CONFIGURACAO!$C$25,S329*CONFIGURACAO!$C$25)),'PI AREA  P100'!S329*CONFIGURACAO!$C$25))</f>
        <v>0</v>
      </c>
      <c r="AK329" s="38">
        <f>IF(T329=0,0,IF(CONFIGURACAO!$C$17="SIM",(IF(T329&gt;CONFIGURACAO!$C$18,CONFIGURACAO!$C$18*CONFIGURACAO!$C$26,T329*CONFIGURACAO!$C$26)),'PI AREA  P100'!T329*CONFIGURACAO!$C$26))</f>
        <v>0</v>
      </c>
      <c r="AL329" s="38">
        <f>IFERROR(IF(M329&gt;0,(U329*CONFIGURACAO!$C$29)+(V329*CONFIGURACAO!$C$30),""),"")</f>
        <v>0</v>
      </c>
      <c r="AM329" s="38">
        <f>IF(W329=0,0,IF(CONFIGURACAO!$C$41="SIM",(IF(W329&gt;CONFIGURACAO!$C$41,CONFIGURACAO!$C$41*CONFIGURACAO!$C$31,W329*CONFIGURACAO!$C$31)),'PI AREA  P100'!W329*CONFIGURACAO!$C$31))</f>
        <v>0</v>
      </c>
      <c r="AN329" s="38">
        <f>IF(X329=0,0,IF(CONFIGURACAO!$C$39="SIM",(IF(X329&gt;CONFIGURACAO!$C$40,CONFIGURACAO!$C$40*CONFIGURACAO!$C$32,X329*CONFIGURACAO!$C$32)),'PI AREA  P100'!X329*CONFIGURACAO!$C$32))</f>
        <v>0</v>
      </c>
      <c r="AO329" s="38">
        <f>IFERROR(IF(M329&gt;0,(Y329*CONFIGURACAO!$C$33)+(Z329*CONFIGURACAO!$C$34)+(AA329*CONFIGURACAO!$C$35)+(AB329*CONFIGURACAO!$C$36),""),"")</f>
        <v>0</v>
      </c>
      <c r="AP329" s="38">
        <f>IF(AA329=0,0,IF(CONFIGURACAO!$C$46="SIM",(IF(AA329&gt;CONFIGURACAO!$C$47,CONFIGURACAO!$C$47*CONFIGURACAO!$C$35,AA329*CONFIGURACAO!$C$35)),'PI AREA  P100'!AA329*CONFIGURACAO!$C$35))</f>
        <v>0</v>
      </c>
      <c r="AQ329" s="38">
        <f>IF(AB329=0,0,IF(CONFIGURACAO!$C$44="SIM",(IF(AB329&gt;CONFIGURACAO!$C$45,CONFIGURACAO!$C$45*CONFIGURACAO!$C$36,AB329*CONFIGURACAO!$C$36)),'PI AREA  P100'!AB329*CONFIGURACAO!$C$36))</f>
        <v>0</v>
      </c>
      <c r="AR329" s="38">
        <f t="shared" si="125"/>
        <v>260</v>
      </c>
      <c r="AS329" s="68">
        <f>IF(AR329="","",$AR329-(($AS$2/CONFIGURACAO!$C$6)*$M329))</f>
        <v>185</v>
      </c>
      <c r="AT329" s="73">
        <f t="shared" si="107"/>
        <v>3</v>
      </c>
      <c r="AU329" s="75">
        <f>IF(AR329="","",$AR329-(($AU$2/CONFIGURACAO!$C$6)*$M329))</f>
        <v>135</v>
      </c>
      <c r="AV329" s="76">
        <f t="shared" si="108"/>
        <v>4</v>
      </c>
      <c r="AW329" s="74">
        <f>IF(AR329="","",$AR329-(($AW$2/CONFIGURACAO!$C$6)*$M329))</f>
        <v>85</v>
      </c>
      <c r="AX329" s="72">
        <f t="shared" si="109"/>
        <v>5</v>
      </c>
      <c r="AZ329" s="39">
        <f t="shared" si="110"/>
        <v>2.1960757815073527E-2</v>
      </c>
      <c r="BA329" s="146">
        <f t="shared" si="111"/>
        <v>3</v>
      </c>
      <c r="BB329" s="146">
        <f t="shared" si="112"/>
        <v>968</v>
      </c>
      <c r="BC329" s="32">
        <f t="shared" si="113"/>
        <v>907</v>
      </c>
      <c r="BD329" s="148"/>
      <c r="BE329" s="40">
        <f t="shared" si="114"/>
        <v>7.4515648286140088E-2</v>
      </c>
      <c r="BF329" s="40">
        <f t="shared" si="115"/>
        <v>0</v>
      </c>
      <c r="BG329" s="40">
        <f t="shared" si="116"/>
        <v>2.5693730729701953E-2</v>
      </c>
      <c r="BH329" s="40">
        <f t="shared" si="117"/>
        <v>0</v>
      </c>
      <c r="BI329" s="40">
        <f t="shared" si="118"/>
        <v>0</v>
      </c>
      <c r="BJ329" s="40">
        <f t="shared" si="119"/>
        <v>0</v>
      </c>
      <c r="BK329" s="40">
        <f t="shared" si="120"/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 s="42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</row>
    <row r="330" spans="1:124" s="32" customFormat="1" x14ac:dyDescent="0.2">
      <c r="A330" s="124" t="str">
        <f>CONFIGURACAO!$C$4</f>
        <v>AREA 21</v>
      </c>
      <c r="B330" s="125">
        <v>328</v>
      </c>
      <c r="C330" s="249" t="s">
        <v>295</v>
      </c>
      <c r="D330" s="126">
        <f t="shared" si="121"/>
        <v>19</v>
      </c>
      <c r="E330" s="250" t="s">
        <v>665</v>
      </c>
      <c r="F330" s="250">
        <v>1</v>
      </c>
      <c r="G330" s="250">
        <v>1</v>
      </c>
      <c r="H330" s="250">
        <v>1</v>
      </c>
      <c r="I330" s="250">
        <v>1</v>
      </c>
      <c r="J330" s="87"/>
      <c r="K330" s="94"/>
      <c r="L330" s="94"/>
      <c r="M330" s="154">
        <f t="shared" si="122"/>
        <v>4</v>
      </c>
      <c r="N330">
        <v>7</v>
      </c>
      <c r="O330">
        <v>20</v>
      </c>
      <c r="P330">
        <v>6</v>
      </c>
      <c r="Q330">
        <v>6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s="139">
        <f t="shared" si="105"/>
        <v>27</v>
      </c>
      <c r="AD330" s="140">
        <f t="shared" si="106"/>
        <v>33</v>
      </c>
      <c r="AE330" s="141">
        <f t="shared" si="123"/>
        <v>0</v>
      </c>
      <c r="AF330" s="142">
        <f t="shared" si="124"/>
        <v>0</v>
      </c>
      <c r="AG330" s="278"/>
      <c r="AI330" s="37">
        <f>IFERROR(IF(M330&gt;0,(N330*CONFIGURACAO!$C$20)+(O330*CONFIGURACAO!$C$21)+(P330*CONFIGURACAO!$C$22)+(Q330*CONFIGURACAO!$C$23)+(R330*CONFIGURACAO!$C$24),""),"")</f>
        <v>2920</v>
      </c>
      <c r="AJ330" s="38">
        <f>IF(S330=0,0,IF(CONFIGURACAO!$C$15="SIM",(IF(S330&gt;CONFIGURACAO!$C$16,CONFIGURACAO!$C$16*CONFIGURACAO!$C$25,S330*CONFIGURACAO!$C$25)),'PI AREA  P100'!S330*CONFIGURACAO!$C$25))</f>
        <v>0</v>
      </c>
      <c r="AK330" s="38">
        <f>IF(T330=0,0,IF(CONFIGURACAO!$C$17="SIM",(IF(T330&gt;CONFIGURACAO!$C$18,CONFIGURACAO!$C$18*CONFIGURACAO!$C$26,T330*CONFIGURACAO!$C$26)),'PI AREA  P100'!T330*CONFIGURACAO!$C$26))</f>
        <v>0</v>
      </c>
      <c r="AL330" s="38">
        <f>IFERROR(IF(M330&gt;0,(U330*CONFIGURACAO!$C$29)+(V330*CONFIGURACAO!$C$30),""),"")</f>
        <v>0</v>
      </c>
      <c r="AM330" s="38">
        <f>IF(W330=0,0,IF(CONFIGURACAO!$C$41="SIM",(IF(W330&gt;CONFIGURACAO!$C$41,CONFIGURACAO!$C$41*CONFIGURACAO!$C$31,W330*CONFIGURACAO!$C$31)),'PI AREA  P100'!W330*CONFIGURACAO!$C$31))</f>
        <v>0</v>
      </c>
      <c r="AN330" s="38">
        <f>IF(X330=0,0,IF(CONFIGURACAO!$C$39="SIM",(IF(X330&gt;CONFIGURACAO!$C$40,CONFIGURACAO!$C$40*CONFIGURACAO!$C$32,X330*CONFIGURACAO!$C$32)),'PI AREA  P100'!X330*CONFIGURACAO!$C$32))</f>
        <v>0</v>
      </c>
      <c r="AO330" s="38">
        <f>IFERROR(IF(M330&gt;0,(Y330*CONFIGURACAO!$C$33)+(Z330*CONFIGURACAO!$C$34)+(AA330*CONFIGURACAO!$C$35)+(AB330*CONFIGURACAO!$C$36),""),"")</f>
        <v>0</v>
      </c>
      <c r="AP330" s="38">
        <f>IF(AA330=0,0,IF(CONFIGURACAO!$C$46="SIM",(IF(AA330&gt;CONFIGURACAO!$C$47,CONFIGURACAO!$C$47*CONFIGURACAO!$C$35,AA330*CONFIGURACAO!$C$35)),'PI AREA  P100'!AA330*CONFIGURACAO!$C$35))</f>
        <v>0</v>
      </c>
      <c r="AQ330" s="38">
        <f>IF(AB330=0,0,IF(CONFIGURACAO!$C$44="SIM",(IF(AB330&gt;CONFIGURACAO!$C$45,CONFIGURACAO!$C$45*CONFIGURACAO!$C$36,AB330*CONFIGURACAO!$C$36)),'PI AREA  P100'!AB330*CONFIGURACAO!$C$36))</f>
        <v>0</v>
      </c>
      <c r="AR330" s="38">
        <f t="shared" si="125"/>
        <v>2920</v>
      </c>
      <c r="AS330" s="68">
        <f>IF(AR330="","",$AR330-(($AS$2/CONFIGURACAO!$C$6)*$M330))</f>
        <v>2620</v>
      </c>
      <c r="AT330" s="73">
        <f t="shared" si="107"/>
        <v>3</v>
      </c>
      <c r="AU330" s="75">
        <f>IF(AR330="","",$AR330-(($AU$2/CONFIGURACAO!$C$6)*$M330))</f>
        <v>2420</v>
      </c>
      <c r="AV330" s="76">
        <f t="shared" si="108"/>
        <v>4</v>
      </c>
      <c r="AW330" s="74">
        <f>IF(AR330="","",$AR330-(($AW$2/CONFIGURACAO!$C$6)*$M330))</f>
        <v>2220</v>
      </c>
      <c r="AX330" s="72">
        <f t="shared" si="109"/>
        <v>5</v>
      </c>
      <c r="AZ330" s="39">
        <f t="shared" si="110"/>
        <v>0.24663620315390267</v>
      </c>
      <c r="BA330" s="146">
        <f t="shared" si="111"/>
        <v>40</v>
      </c>
      <c r="BB330" s="146">
        <f t="shared" si="112"/>
        <v>98</v>
      </c>
      <c r="BC330" s="32">
        <f t="shared" si="113"/>
        <v>58</v>
      </c>
      <c r="BD330" s="148"/>
      <c r="BE330" s="40">
        <f t="shared" si="114"/>
        <v>0.26080476900149036</v>
      </c>
      <c r="BF330" s="40">
        <f t="shared" si="115"/>
        <v>0.77160493827160492</v>
      </c>
      <c r="BG330" s="40">
        <f t="shared" si="116"/>
        <v>0.1541623843782117</v>
      </c>
      <c r="BH330" s="40">
        <f t="shared" si="117"/>
        <v>0.24252223120452709</v>
      </c>
      <c r="BI330" s="40">
        <f t="shared" si="118"/>
        <v>0.10660980810234541</v>
      </c>
      <c r="BJ330" s="40">
        <f t="shared" si="119"/>
        <v>0</v>
      </c>
      <c r="BK330" s="40">
        <f t="shared" si="120"/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 s="42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</row>
    <row r="331" spans="1:124" s="32" customFormat="1" x14ac:dyDescent="0.2">
      <c r="A331" s="124" t="str">
        <f>CONFIGURACAO!$C$4</f>
        <v>AREA 21</v>
      </c>
      <c r="B331" s="125">
        <v>329</v>
      </c>
      <c r="C331" s="249" t="s">
        <v>295</v>
      </c>
      <c r="D331" s="126">
        <f t="shared" si="121"/>
        <v>20</v>
      </c>
      <c r="E331" s="250" t="s">
        <v>666</v>
      </c>
      <c r="F331" s="250">
        <v>1</v>
      </c>
      <c r="G331" s="250">
        <v>1</v>
      </c>
      <c r="H331" s="250">
        <v>1</v>
      </c>
      <c r="I331" s="250">
        <v>0</v>
      </c>
      <c r="J331" s="87"/>
      <c r="K331" s="94"/>
      <c r="L331" s="94"/>
      <c r="M331" s="154">
        <f t="shared" si="122"/>
        <v>3</v>
      </c>
      <c r="N331">
        <v>4</v>
      </c>
      <c r="O331">
        <v>5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s="139">
        <f t="shared" si="105"/>
        <v>9</v>
      </c>
      <c r="AD331" s="140">
        <f t="shared" si="106"/>
        <v>10</v>
      </c>
      <c r="AE331" s="141">
        <f t="shared" si="123"/>
        <v>0</v>
      </c>
      <c r="AF331" s="142">
        <f t="shared" si="124"/>
        <v>0</v>
      </c>
      <c r="AG331" s="278"/>
      <c r="AI331" s="37">
        <f>IFERROR(IF(M331&gt;0,(N331*CONFIGURACAO!$C$20)+(O331*CONFIGURACAO!$C$21)+(P331*CONFIGURACAO!$C$22)+(Q331*CONFIGURACAO!$C$23)+(R331*CONFIGURACAO!$C$24),""),"")</f>
        <v>860</v>
      </c>
      <c r="AJ331" s="38">
        <f>IF(S331=0,0,IF(CONFIGURACAO!$C$15="SIM",(IF(S331&gt;CONFIGURACAO!$C$16,CONFIGURACAO!$C$16*CONFIGURACAO!$C$25,S331*CONFIGURACAO!$C$25)),'PI AREA  P100'!S331*CONFIGURACAO!$C$25))</f>
        <v>0</v>
      </c>
      <c r="AK331" s="38">
        <f>IF(T331=0,0,IF(CONFIGURACAO!$C$17="SIM",(IF(T331&gt;CONFIGURACAO!$C$18,CONFIGURACAO!$C$18*CONFIGURACAO!$C$26,T331*CONFIGURACAO!$C$26)),'PI AREA  P100'!T331*CONFIGURACAO!$C$26))</f>
        <v>0</v>
      </c>
      <c r="AL331" s="38">
        <f>IFERROR(IF(M331&gt;0,(U331*CONFIGURACAO!$C$29)+(V331*CONFIGURACAO!$C$30),""),"")</f>
        <v>0</v>
      </c>
      <c r="AM331" s="38">
        <f>IF(W331=0,0,IF(CONFIGURACAO!$C$41="SIM",(IF(W331&gt;CONFIGURACAO!$C$41,CONFIGURACAO!$C$41*CONFIGURACAO!$C$31,W331*CONFIGURACAO!$C$31)),'PI AREA  P100'!W331*CONFIGURACAO!$C$31))</f>
        <v>0</v>
      </c>
      <c r="AN331" s="38">
        <f>IF(X331=0,0,IF(CONFIGURACAO!$C$39="SIM",(IF(X331&gt;CONFIGURACAO!$C$40,CONFIGURACAO!$C$40*CONFIGURACAO!$C$32,X331*CONFIGURACAO!$C$32)),'PI AREA  P100'!X331*CONFIGURACAO!$C$32))</f>
        <v>0</v>
      </c>
      <c r="AO331" s="38">
        <f>IFERROR(IF(M331&gt;0,(Y331*CONFIGURACAO!$C$33)+(Z331*CONFIGURACAO!$C$34)+(AA331*CONFIGURACAO!$C$35)+(AB331*CONFIGURACAO!$C$36),""),"")</f>
        <v>0</v>
      </c>
      <c r="AP331" s="38">
        <f>IF(AA331=0,0,IF(CONFIGURACAO!$C$46="SIM",(IF(AA331&gt;CONFIGURACAO!$C$47,CONFIGURACAO!$C$47*CONFIGURACAO!$C$35,AA331*CONFIGURACAO!$C$35)),'PI AREA  P100'!AA331*CONFIGURACAO!$C$35))</f>
        <v>0</v>
      </c>
      <c r="AQ331" s="38">
        <f>IF(AB331=0,0,IF(CONFIGURACAO!$C$44="SIM",(IF(AB331&gt;CONFIGURACAO!$C$45,CONFIGURACAO!$C$45*CONFIGURACAO!$C$36,AB331*CONFIGURACAO!$C$36)),'PI AREA  P100'!AB331*CONFIGURACAO!$C$36))</f>
        <v>0</v>
      </c>
      <c r="AR331" s="38">
        <f t="shared" si="125"/>
        <v>860</v>
      </c>
      <c r="AS331" s="68">
        <f>IF(AR331="","",$AR331-(($AS$2/CONFIGURACAO!$C$6)*$M331))</f>
        <v>635</v>
      </c>
      <c r="AT331" s="73">
        <f t="shared" si="107"/>
        <v>3</v>
      </c>
      <c r="AU331" s="75">
        <f>IF(AR331="","",$AR331-(($AU$2/CONFIGURACAO!$C$6)*$M331))</f>
        <v>485</v>
      </c>
      <c r="AV331" s="76">
        <f t="shared" si="108"/>
        <v>4</v>
      </c>
      <c r="AW331" s="74">
        <f>IF(AR331="","",$AR331-(($AW$2/CONFIGURACAO!$C$6)*$M331))</f>
        <v>335</v>
      </c>
      <c r="AX331" s="72">
        <f t="shared" si="109"/>
        <v>5</v>
      </c>
      <c r="AZ331" s="39">
        <f t="shared" si="110"/>
        <v>7.2639429696012434E-2</v>
      </c>
      <c r="BA331" s="146">
        <f t="shared" si="111"/>
        <v>10</v>
      </c>
      <c r="BB331" s="146">
        <f t="shared" si="112"/>
        <v>694</v>
      </c>
      <c r="BC331" s="32">
        <f t="shared" si="113"/>
        <v>515</v>
      </c>
      <c r="BD331" s="148"/>
      <c r="BE331" s="40">
        <f t="shared" si="114"/>
        <v>0.14903129657228018</v>
      </c>
      <c r="BF331" s="40">
        <f t="shared" si="115"/>
        <v>0.19290123456790123</v>
      </c>
      <c r="BG331" s="40">
        <f t="shared" si="116"/>
        <v>2.5693730729701953E-2</v>
      </c>
      <c r="BH331" s="40">
        <f t="shared" si="117"/>
        <v>0</v>
      </c>
      <c r="BI331" s="40">
        <f t="shared" si="118"/>
        <v>0</v>
      </c>
      <c r="BJ331" s="40">
        <f t="shared" si="119"/>
        <v>0</v>
      </c>
      <c r="BK331" s="40">
        <f t="shared" si="120"/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 s="42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</row>
    <row r="332" spans="1:124" s="32" customFormat="1" x14ac:dyDescent="0.2">
      <c r="A332" s="124" t="str">
        <f>CONFIGURACAO!$C$4</f>
        <v>AREA 21</v>
      </c>
      <c r="B332" s="125">
        <v>330</v>
      </c>
      <c r="C332" s="249" t="s">
        <v>295</v>
      </c>
      <c r="D332" s="126">
        <f t="shared" si="121"/>
        <v>21</v>
      </c>
      <c r="E332" s="250" t="s">
        <v>667</v>
      </c>
      <c r="F332" s="250">
        <v>1</v>
      </c>
      <c r="G332" s="250">
        <v>1</v>
      </c>
      <c r="H332" s="250">
        <v>1</v>
      </c>
      <c r="I332" s="250">
        <v>1</v>
      </c>
      <c r="J332" s="87"/>
      <c r="K332" s="94"/>
      <c r="L332" s="94"/>
      <c r="M332" s="154">
        <f t="shared" si="122"/>
        <v>4</v>
      </c>
      <c r="N332">
        <v>6</v>
      </c>
      <c r="O332">
        <v>7</v>
      </c>
      <c r="P332">
        <v>8</v>
      </c>
      <c r="Q332">
        <v>4</v>
      </c>
      <c r="R332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s="139">
        <f t="shared" si="105"/>
        <v>13</v>
      </c>
      <c r="AD332" s="140">
        <f t="shared" si="106"/>
        <v>21</v>
      </c>
      <c r="AE332" s="141">
        <f t="shared" si="123"/>
        <v>0</v>
      </c>
      <c r="AF332" s="142">
        <f t="shared" si="124"/>
        <v>0</v>
      </c>
      <c r="AG332" s="278"/>
      <c r="AI332" s="37">
        <f>IFERROR(IF(M332&gt;0,(N332*CONFIGURACAO!$C$20)+(O332*CONFIGURACAO!$C$21)+(P332*CONFIGURACAO!$C$22)+(Q332*CONFIGURACAO!$C$23)+(R332*CONFIGURACAO!$C$24),""),"")</f>
        <v>1800</v>
      </c>
      <c r="AJ332" s="38">
        <f>IF(S332=0,0,IF(CONFIGURACAO!$C$15="SIM",(IF(S332&gt;CONFIGURACAO!$C$16,CONFIGURACAO!$C$16*CONFIGURACAO!$C$25,S332*CONFIGURACAO!$C$25)),'PI AREA  P100'!S332*CONFIGURACAO!$C$25))</f>
        <v>10</v>
      </c>
      <c r="AK332" s="38">
        <f>IF(T332=0,0,IF(CONFIGURACAO!$C$17="SIM",(IF(T332&gt;CONFIGURACAO!$C$18,CONFIGURACAO!$C$18*CONFIGURACAO!$C$26,T332*CONFIGURACAO!$C$26)),'PI AREA  P100'!T332*CONFIGURACAO!$C$26))</f>
        <v>5</v>
      </c>
      <c r="AL332" s="38">
        <f>IFERROR(IF(M332&gt;0,(U332*CONFIGURACAO!$C$29)+(V332*CONFIGURACAO!$C$30),""),"")</f>
        <v>0</v>
      </c>
      <c r="AM332" s="38">
        <f>IF(W332=0,0,IF(CONFIGURACAO!$C$41="SIM",(IF(W332&gt;CONFIGURACAO!$C$41,CONFIGURACAO!$C$41*CONFIGURACAO!$C$31,W332*CONFIGURACAO!$C$31)),'PI AREA  P100'!W332*CONFIGURACAO!$C$31))</f>
        <v>0</v>
      </c>
      <c r="AN332" s="38">
        <f>IF(X332=0,0,IF(CONFIGURACAO!$C$39="SIM",(IF(X332&gt;CONFIGURACAO!$C$40,CONFIGURACAO!$C$40*CONFIGURACAO!$C$32,X332*CONFIGURACAO!$C$32)),'PI AREA  P100'!X332*CONFIGURACAO!$C$32))</f>
        <v>0</v>
      </c>
      <c r="AO332" s="38">
        <f>IFERROR(IF(M332&gt;0,(Y332*CONFIGURACAO!$C$33)+(Z332*CONFIGURACAO!$C$34)+(AA332*CONFIGURACAO!$C$35)+(AB332*CONFIGURACAO!$C$36),""),"")</f>
        <v>0</v>
      </c>
      <c r="AP332" s="38">
        <f>IF(AA332=0,0,IF(CONFIGURACAO!$C$46="SIM",(IF(AA332&gt;CONFIGURACAO!$C$47,CONFIGURACAO!$C$47*CONFIGURACAO!$C$35,AA332*CONFIGURACAO!$C$35)),'PI AREA  P100'!AA332*CONFIGURACAO!$C$35))</f>
        <v>0</v>
      </c>
      <c r="AQ332" s="38">
        <f>IF(AB332=0,0,IF(CONFIGURACAO!$C$44="SIM",(IF(AB332&gt;CONFIGURACAO!$C$45,CONFIGURACAO!$C$45*CONFIGURACAO!$C$36,AB332*CONFIGURACAO!$C$36)),'PI AREA  P100'!AB332*CONFIGURACAO!$C$36))</f>
        <v>0</v>
      </c>
      <c r="AR332" s="38">
        <f t="shared" si="125"/>
        <v>1815</v>
      </c>
      <c r="AS332" s="68">
        <f>IF(AR332="","",$AR332-(($AS$2/CONFIGURACAO!$C$6)*$M332))</f>
        <v>1515</v>
      </c>
      <c r="AT332" s="73">
        <f t="shared" si="107"/>
        <v>3</v>
      </c>
      <c r="AU332" s="75">
        <f>IF(AR332="","",$AR332-(($AU$2/CONFIGURACAO!$C$6)*$M332))</f>
        <v>1315</v>
      </c>
      <c r="AV332" s="76">
        <f t="shared" si="108"/>
        <v>4</v>
      </c>
      <c r="AW332" s="74">
        <f>IF(AR332="","",$AR332-(($AW$2/CONFIGURACAO!$C$6)*$M332))</f>
        <v>1115</v>
      </c>
      <c r="AX332" s="72">
        <f t="shared" si="109"/>
        <v>5</v>
      </c>
      <c r="AZ332" s="39">
        <f t="shared" si="110"/>
        <v>0.1533029824398402</v>
      </c>
      <c r="BA332" s="146">
        <f t="shared" si="111"/>
        <v>27</v>
      </c>
      <c r="BB332" s="146">
        <f t="shared" si="112"/>
        <v>229</v>
      </c>
      <c r="BC332" s="32">
        <f t="shared" si="113"/>
        <v>177</v>
      </c>
      <c r="BD332" s="148"/>
      <c r="BE332" s="40">
        <f t="shared" si="114"/>
        <v>0.22354694485842028</v>
      </c>
      <c r="BF332" s="40">
        <f t="shared" si="115"/>
        <v>0.27006172839506171</v>
      </c>
      <c r="BG332" s="40">
        <f t="shared" si="116"/>
        <v>0.20554984583761562</v>
      </c>
      <c r="BH332" s="40">
        <f t="shared" si="117"/>
        <v>0.16168148746968472</v>
      </c>
      <c r="BI332" s="40">
        <f t="shared" si="118"/>
        <v>0</v>
      </c>
      <c r="BJ332" s="40">
        <f t="shared" si="119"/>
        <v>9.2421441774491686E-2</v>
      </c>
      <c r="BK332" s="40">
        <f t="shared" si="120"/>
        <v>0.16051364365971107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 s="4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</row>
    <row r="333" spans="1:124" s="32" customFormat="1" x14ac:dyDescent="0.2">
      <c r="A333" s="124" t="str">
        <f>CONFIGURACAO!$C$4</f>
        <v>AREA 21</v>
      </c>
      <c r="B333" s="125">
        <v>331</v>
      </c>
      <c r="C333" s="249" t="s">
        <v>295</v>
      </c>
      <c r="D333" s="126">
        <f t="shared" si="121"/>
        <v>22</v>
      </c>
      <c r="E333" s="250" t="s">
        <v>668</v>
      </c>
      <c r="F333" s="250">
        <v>0</v>
      </c>
      <c r="G333" s="250">
        <v>0</v>
      </c>
      <c r="H333" s="250">
        <v>0</v>
      </c>
      <c r="I333" s="250">
        <v>1</v>
      </c>
      <c r="J333" s="87"/>
      <c r="K333" s="94"/>
      <c r="L333" s="94"/>
      <c r="M333" s="154">
        <f t="shared" si="122"/>
        <v>1</v>
      </c>
      <c r="N333">
        <v>3</v>
      </c>
      <c r="O333">
        <v>2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s="139">
        <f t="shared" si="105"/>
        <v>5</v>
      </c>
      <c r="AD333" s="140">
        <f t="shared" si="106"/>
        <v>5</v>
      </c>
      <c r="AE333" s="141">
        <f t="shared" si="123"/>
        <v>0</v>
      </c>
      <c r="AF333" s="142">
        <f t="shared" si="124"/>
        <v>0</v>
      </c>
      <c r="AG333" s="278"/>
      <c r="AI333" s="37">
        <f>IFERROR(IF(M333&gt;0,(N333*CONFIGURACAO!$C$20)+(O333*CONFIGURACAO!$C$21)+(P333*CONFIGURACAO!$C$22)+(Q333*CONFIGURACAO!$C$23)+(R333*CONFIGURACAO!$C$24),""),"")</f>
        <v>500</v>
      </c>
      <c r="AJ333" s="38">
        <f>IF(S333=0,0,IF(CONFIGURACAO!$C$15="SIM",(IF(S333&gt;CONFIGURACAO!$C$16,CONFIGURACAO!$C$16*CONFIGURACAO!$C$25,S333*CONFIGURACAO!$C$25)),'PI AREA  P100'!S333*CONFIGURACAO!$C$25))</f>
        <v>0</v>
      </c>
      <c r="AK333" s="38">
        <f>IF(T333=0,0,IF(CONFIGURACAO!$C$17="SIM",(IF(T333&gt;CONFIGURACAO!$C$18,CONFIGURACAO!$C$18*CONFIGURACAO!$C$26,T333*CONFIGURACAO!$C$26)),'PI AREA  P100'!T333*CONFIGURACAO!$C$26))</f>
        <v>0</v>
      </c>
      <c r="AL333" s="38">
        <f>IFERROR(IF(M333&gt;0,(U333*CONFIGURACAO!$C$29)+(V333*CONFIGURACAO!$C$30),""),"")</f>
        <v>0</v>
      </c>
      <c r="AM333" s="38">
        <f>IF(W333=0,0,IF(CONFIGURACAO!$C$41="SIM",(IF(W333&gt;CONFIGURACAO!$C$41,CONFIGURACAO!$C$41*CONFIGURACAO!$C$31,W333*CONFIGURACAO!$C$31)),'PI AREA  P100'!W333*CONFIGURACAO!$C$31))</f>
        <v>0</v>
      </c>
      <c r="AN333" s="38">
        <f>IF(X333=0,0,IF(CONFIGURACAO!$C$39="SIM",(IF(X333&gt;CONFIGURACAO!$C$40,CONFIGURACAO!$C$40*CONFIGURACAO!$C$32,X333*CONFIGURACAO!$C$32)),'PI AREA  P100'!X333*CONFIGURACAO!$C$32))</f>
        <v>0</v>
      </c>
      <c r="AO333" s="38">
        <f>IFERROR(IF(M333&gt;0,(Y333*CONFIGURACAO!$C$33)+(Z333*CONFIGURACAO!$C$34)+(AA333*CONFIGURACAO!$C$35)+(AB333*CONFIGURACAO!$C$36),""),"")</f>
        <v>0</v>
      </c>
      <c r="AP333" s="38">
        <f>IF(AA333=0,0,IF(CONFIGURACAO!$C$46="SIM",(IF(AA333&gt;CONFIGURACAO!$C$47,CONFIGURACAO!$C$47*CONFIGURACAO!$C$35,AA333*CONFIGURACAO!$C$35)),'PI AREA  P100'!AA333*CONFIGURACAO!$C$35))</f>
        <v>0</v>
      </c>
      <c r="AQ333" s="38">
        <f>IF(AB333=0,0,IF(CONFIGURACAO!$C$44="SIM",(IF(AB333&gt;CONFIGURACAO!$C$45,CONFIGURACAO!$C$45*CONFIGURACAO!$C$36,AB333*CONFIGURACAO!$C$36)),'PI AREA  P100'!AB333*CONFIGURACAO!$C$36))</f>
        <v>0</v>
      </c>
      <c r="AR333" s="38">
        <f t="shared" si="125"/>
        <v>500</v>
      </c>
      <c r="AS333" s="68">
        <f>IF(AR333="","",$AR333-(($AS$2/CONFIGURACAO!$C$6)*$M333))</f>
        <v>425</v>
      </c>
      <c r="AT333" s="73">
        <f t="shared" si="107"/>
        <v>3</v>
      </c>
      <c r="AU333" s="75">
        <f>IF(AR333="","",$AR333-(($AU$2/CONFIGURACAO!$C$6)*$M333))</f>
        <v>375</v>
      </c>
      <c r="AV333" s="76">
        <f t="shared" si="108"/>
        <v>4</v>
      </c>
      <c r="AW333" s="74">
        <f>IF(AR333="","",$AR333-(($AW$2/CONFIGURACAO!$C$6)*$M333))</f>
        <v>325</v>
      </c>
      <c r="AX333" s="72">
        <f t="shared" si="109"/>
        <v>5</v>
      </c>
      <c r="AZ333" s="39">
        <f t="shared" si="110"/>
        <v>4.2232226567449092E-2</v>
      </c>
      <c r="BA333" s="146">
        <f t="shared" si="111"/>
        <v>6</v>
      </c>
      <c r="BB333" s="146">
        <f t="shared" si="112"/>
        <v>836</v>
      </c>
      <c r="BC333" s="32">
        <f t="shared" si="113"/>
        <v>738</v>
      </c>
      <c r="BD333" s="148"/>
      <c r="BE333" s="40">
        <f t="shared" si="114"/>
        <v>0.11177347242921014</v>
      </c>
      <c r="BF333" s="40">
        <f t="shared" si="115"/>
        <v>7.716049382716049E-2</v>
      </c>
      <c r="BG333" s="40">
        <f t="shared" si="116"/>
        <v>0</v>
      </c>
      <c r="BH333" s="40">
        <f t="shared" si="117"/>
        <v>4.042037186742118E-2</v>
      </c>
      <c r="BI333" s="40">
        <f t="shared" si="118"/>
        <v>0</v>
      </c>
      <c r="BJ333" s="40">
        <f t="shared" si="119"/>
        <v>0</v>
      </c>
      <c r="BK333" s="40">
        <f t="shared" si="120"/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 s="42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</row>
    <row r="334" spans="1:124" s="32" customFormat="1" x14ac:dyDescent="0.2">
      <c r="A334" s="124" t="str">
        <f>CONFIGURACAO!$C$4</f>
        <v>AREA 21</v>
      </c>
      <c r="B334" s="125">
        <v>332</v>
      </c>
      <c r="C334" s="249" t="s">
        <v>295</v>
      </c>
      <c r="D334" s="126">
        <f t="shared" si="121"/>
        <v>23</v>
      </c>
      <c r="E334" s="250" t="s">
        <v>669</v>
      </c>
      <c r="F334" s="250">
        <v>1</v>
      </c>
      <c r="G334" s="250">
        <v>1</v>
      </c>
      <c r="H334" s="250">
        <v>1</v>
      </c>
      <c r="I334" s="250">
        <v>1</v>
      </c>
      <c r="J334" s="87"/>
      <c r="K334" s="94"/>
      <c r="L334" s="94"/>
      <c r="M334" s="154">
        <f t="shared" si="122"/>
        <v>4</v>
      </c>
      <c r="N334">
        <v>0</v>
      </c>
      <c r="O334">
        <v>14</v>
      </c>
      <c r="P334">
        <v>8</v>
      </c>
      <c r="Q334">
        <v>6</v>
      </c>
      <c r="R334">
        <v>0</v>
      </c>
      <c r="S334">
        <v>1</v>
      </c>
      <c r="T334">
        <v>1</v>
      </c>
      <c r="U334">
        <v>0</v>
      </c>
      <c r="V334">
        <v>0</v>
      </c>
      <c r="W334">
        <v>3</v>
      </c>
      <c r="X334">
        <v>1</v>
      </c>
      <c r="Y334">
        <v>0</v>
      </c>
      <c r="Z334">
        <v>0</v>
      </c>
      <c r="AA334">
        <v>0</v>
      </c>
      <c r="AB334">
        <v>0</v>
      </c>
      <c r="AC334" s="139">
        <f t="shared" si="105"/>
        <v>14</v>
      </c>
      <c r="AD334" s="140">
        <f t="shared" si="106"/>
        <v>22</v>
      </c>
      <c r="AE334" s="141">
        <f t="shared" si="123"/>
        <v>0</v>
      </c>
      <c r="AF334" s="142">
        <f t="shared" si="124"/>
        <v>0</v>
      </c>
      <c r="AG334" s="278"/>
      <c r="AI334" s="37">
        <f>IFERROR(IF(M334&gt;0,(N334*CONFIGURACAO!$C$20)+(O334*CONFIGURACAO!$C$21)+(P334*CONFIGURACAO!$C$22)+(Q334*CONFIGURACAO!$C$23)+(R334*CONFIGURACAO!$C$24),""),"")</f>
        <v>1840</v>
      </c>
      <c r="AJ334" s="38">
        <f>IF(S334=0,0,IF(CONFIGURACAO!$C$15="SIM",(IF(S334&gt;CONFIGURACAO!$C$16,CONFIGURACAO!$C$16*CONFIGURACAO!$C$25,S334*CONFIGURACAO!$C$25)),'PI AREA  P100'!S334*CONFIGURACAO!$C$25))</f>
        <v>10</v>
      </c>
      <c r="AK334" s="38">
        <f>IF(T334=0,0,IF(CONFIGURACAO!$C$17="SIM",(IF(T334&gt;CONFIGURACAO!$C$18,CONFIGURACAO!$C$18*CONFIGURACAO!$C$26,T334*CONFIGURACAO!$C$26)),'PI AREA  P100'!T334*CONFIGURACAO!$C$26))</f>
        <v>5</v>
      </c>
      <c r="AL334" s="38">
        <f>IFERROR(IF(M334&gt;0,(U334*CONFIGURACAO!$C$29)+(V334*CONFIGURACAO!$C$30),""),"")</f>
        <v>0</v>
      </c>
      <c r="AM334" s="38">
        <f>IF(W334=0,0,IF(CONFIGURACAO!$C$41="SIM",(IF(W334&gt;CONFIGURACAO!$C$41,CONFIGURACAO!$C$41*CONFIGURACAO!$C$31,W334*CONFIGURACAO!$C$31)),'PI AREA  P100'!W334*CONFIGURACAO!$C$31))</f>
        <v>150</v>
      </c>
      <c r="AN334" s="38">
        <f>IF(X334=0,0,IF(CONFIGURACAO!$C$39="SIM",(IF(X334&gt;CONFIGURACAO!$C$40,CONFIGURACAO!$C$40*CONFIGURACAO!$C$32,X334*CONFIGURACAO!$C$32)),'PI AREA  P100'!X334*CONFIGURACAO!$C$32))</f>
        <v>25</v>
      </c>
      <c r="AO334" s="38">
        <f>IFERROR(IF(M334&gt;0,(Y334*CONFIGURACAO!$C$33)+(Z334*CONFIGURACAO!$C$34)+(AA334*CONFIGURACAO!$C$35)+(AB334*CONFIGURACAO!$C$36),""),"")</f>
        <v>0</v>
      </c>
      <c r="AP334" s="38">
        <f>IF(AA334=0,0,IF(CONFIGURACAO!$C$46="SIM",(IF(AA334&gt;CONFIGURACAO!$C$47,CONFIGURACAO!$C$47*CONFIGURACAO!$C$35,AA334*CONFIGURACAO!$C$35)),'PI AREA  P100'!AA334*CONFIGURACAO!$C$35))</f>
        <v>0</v>
      </c>
      <c r="AQ334" s="38">
        <f>IF(AB334=0,0,IF(CONFIGURACAO!$C$44="SIM",(IF(AB334&gt;CONFIGURACAO!$C$45,CONFIGURACAO!$C$45*CONFIGURACAO!$C$36,AB334*CONFIGURACAO!$C$36)),'PI AREA  P100'!AB334*CONFIGURACAO!$C$36))</f>
        <v>0</v>
      </c>
      <c r="AR334" s="38">
        <f t="shared" si="125"/>
        <v>2030</v>
      </c>
      <c r="AS334" s="68">
        <f>IF(AR334="","",$AR334-(($AS$2/CONFIGURACAO!$C$6)*$M334))</f>
        <v>1730</v>
      </c>
      <c r="AT334" s="73">
        <f t="shared" si="107"/>
        <v>3</v>
      </c>
      <c r="AU334" s="75">
        <f>IF(AR334="","",$AR334-(($AU$2/CONFIGURACAO!$C$6)*$M334))</f>
        <v>1530</v>
      </c>
      <c r="AV334" s="76">
        <f t="shared" si="108"/>
        <v>4</v>
      </c>
      <c r="AW334" s="74">
        <f>IF(AR334="","",$AR334-(($AW$2/CONFIGURACAO!$C$6)*$M334))</f>
        <v>1330</v>
      </c>
      <c r="AX334" s="72">
        <f t="shared" si="109"/>
        <v>5</v>
      </c>
      <c r="AZ334" s="39">
        <f t="shared" si="110"/>
        <v>0.17146283986384331</v>
      </c>
      <c r="BA334" s="146">
        <f t="shared" si="111"/>
        <v>34</v>
      </c>
      <c r="BB334" s="146">
        <f t="shared" si="112"/>
        <v>137</v>
      </c>
      <c r="BC334" s="32">
        <f t="shared" si="113"/>
        <v>142</v>
      </c>
      <c r="BD334" s="148"/>
      <c r="BE334" s="40">
        <f t="shared" si="114"/>
        <v>0</v>
      </c>
      <c r="BF334" s="40">
        <f t="shared" si="115"/>
        <v>0.54012345679012341</v>
      </c>
      <c r="BG334" s="40">
        <f t="shared" si="116"/>
        <v>0.20554984583761562</v>
      </c>
      <c r="BH334" s="40">
        <f t="shared" si="117"/>
        <v>0.24252223120452709</v>
      </c>
      <c r="BI334" s="40">
        <f t="shared" si="118"/>
        <v>0</v>
      </c>
      <c r="BJ334" s="40">
        <f t="shared" si="119"/>
        <v>9.2421441774491686E-2</v>
      </c>
      <c r="BK334" s="40">
        <f t="shared" si="120"/>
        <v>0.16051364365971107</v>
      </c>
      <c r="BL334">
        <v>0</v>
      </c>
      <c r="BM334">
        <v>0</v>
      </c>
      <c r="BN334">
        <v>3</v>
      </c>
      <c r="BO334">
        <v>1</v>
      </c>
      <c r="BP334">
        <v>0</v>
      </c>
      <c r="BQ334">
        <v>0</v>
      </c>
      <c r="BR334">
        <v>0</v>
      </c>
      <c r="BS334">
        <v>0</v>
      </c>
      <c r="BT334" s="42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</row>
    <row r="335" spans="1:124" s="32" customFormat="1" x14ac:dyDescent="0.2">
      <c r="A335" s="124" t="str">
        <f>CONFIGURACAO!$C$4</f>
        <v>AREA 21</v>
      </c>
      <c r="B335" s="125">
        <v>333</v>
      </c>
      <c r="C335" s="249" t="s">
        <v>295</v>
      </c>
      <c r="D335" s="126">
        <f t="shared" si="121"/>
        <v>24</v>
      </c>
      <c r="E335" s="250" t="s">
        <v>670</v>
      </c>
      <c r="F335" s="250">
        <v>1</v>
      </c>
      <c r="G335" s="250">
        <v>1</v>
      </c>
      <c r="H335" s="250">
        <v>1</v>
      </c>
      <c r="I335" s="250">
        <v>1</v>
      </c>
      <c r="J335" s="87"/>
      <c r="K335" s="94"/>
      <c r="L335" s="94"/>
      <c r="M335" s="154">
        <f t="shared" si="122"/>
        <v>4</v>
      </c>
      <c r="N335">
        <v>9</v>
      </c>
      <c r="O335">
        <v>21</v>
      </c>
      <c r="P335">
        <v>2</v>
      </c>
      <c r="Q335">
        <v>4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 s="139">
        <f t="shared" si="105"/>
        <v>30</v>
      </c>
      <c r="AD335" s="140">
        <f t="shared" si="106"/>
        <v>32</v>
      </c>
      <c r="AE335" s="141">
        <f t="shared" si="123"/>
        <v>0</v>
      </c>
      <c r="AF335" s="142">
        <f t="shared" si="124"/>
        <v>0</v>
      </c>
      <c r="AG335" s="278"/>
      <c r="AI335" s="37">
        <f>IFERROR(IF(M335&gt;0,(N335*CONFIGURACAO!$C$20)+(O335*CONFIGURACAO!$C$21)+(P335*CONFIGURACAO!$C$22)+(Q335*CONFIGURACAO!$C$23)+(R335*CONFIGURACAO!$C$24),""),"")</f>
        <v>2860</v>
      </c>
      <c r="AJ335" s="38">
        <f>IF(S335=0,0,IF(CONFIGURACAO!$C$15="SIM",(IF(S335&gt;CONFIGURACAO!$C$16,CONFIGURACAO!$C$16*CONFIGURACAO!$C$25,S335*CONFIGURACAO!$C$25)),'PI AREA  P100'!S335*CONFIGURACAO!$C$25))</f>
        <v>0</v>
      </c>
      <c r="AK335" s="38">
        <f>IF(T335=0,0,IF(CONFIGURACAO!$C$17="SIM",(IF(T335&gt;CONFIGURACAO!$C$18,CONFIGURACAO!$C$18*CONFIGURACAO!$C$26,T335*CONFIGURACAO!$C$26)),'PI AREA  P100'!T335*CONFIGURACAO!$C$26))</f>
        <v>0</v>
      </c>
      <c r="AL335" s="38">
        <f>IFERROR(IF(M335&gt;0,(U335*CONFIGURACAO!$C$29)+(V335*CONFIGURACAO!$C$30),""),"")</f>
        <v>0</v>
      </c>
      <c r="AM335" s="38">
        <f>IF(W335=0,0,IF(CONFIGURACAO!$C$41="SIM",(IF(W335&gt;CONFIGURACAO!$C$41,CONFIGURACAO!$C$41*CONFIGURACAO!$C$31,W335*CONFIGURACAO!$C$31)),'PI AREA  P100'!W335*CONFIGURACAO!$C$31))</f>
        <v>0</v>
      </c>
      <c r="AN335" s="38">
        <f>IF(X335=0,0,IF(CONFIGURACAO!$C$39="SIM",(IF(X335&gt;CONFIGURACAO!$C$40,CONFIGURACAO!$C$40*CONFIGURACAO!$C$32,X335*CONFIGURACAO!$C$32)),'PI AREA  P100'!X335*CONFIGURACAO!$C$32))</f>
        <v>0</v>
      </c>
      <c r="AO335" s="38">
        <f>IFERROR(IF(M335&gt;0,(Y335*CONFIGURACAO!$C$33)+(Z335*CONFIGURACAO!$C$34)+(AA335*CONFIGURACAO!$C$35)+(AB335*CONFIGURACAO!$C$36),""),"")</f>
        <v>10</v>
      </c>
      <c r="AP335" s="38">
        <f>IF(AA335=0,0,IF(CONFIGURACAO!$C$46="SIM",(IF(AA335&gt;CONFIGURACAO!$C$47,CONFIGURACAO!$C$47*CONFIGURACAO!$C$35,AA335*CONFIGURACAO!$C$35)),'PI AREA  P100'!AA335*CONFIGURACAO!$C$35))</f>
        <v>0</v>
      </c>
      <c r="AQ335" s="38">
        <f>IF(AB335=0,0,IF(CONFIGURACAO!$C$44="SIM",(IF(AB335&gt;CONFIGURACAO!$C$45,CONFIGURACAO!$C$45*CONFIGURACAO!$C$36,AB335*CONFIGURACAO!$C$36)),'PI AREA  P100'!AB335*CONFIGURACAO!$C$36))</f>
        <v>10</v>
      </c>
      <c r="AR335" s="38">
        <f t="shared" si="125"/>
        <v>2880</v>
      </c>
      <c r="AS335" s="68">
        <f>IF(AR335="","",$AR335-(($AS$2/CONFIGURACAO!$C$6)*$M335))</f>
        <v>2580</v>
      </c>
      <c r="AT335" s="73">
        <f t="shared" si="107"/>
        <v>3</v>
      </c>
      <c r="AU335" s="75">
        <f>IF(AR335="","",$AR335-(($AU$2/CONFIGURACAO!$C$6)*$M335))</f>
        <v>2380</v>
      </c>
      <c r="AV335" s="76">
        <f t="shared" si="108"/>
        <v>4</v>
      </c>
      <c r="AW335" s="74">
        <f>IF(AR335="","",$AR335-(($AW$2/CONFIGURACAO!$C$6)*$M335))</f>
        <v>2180</v>
      </c>
      <c r="AX335" s="72">
        <f t="shared" si="109"/>
        <v>5</v>
      </c>
      <c r="AZ335" s="39">
        <f t="shared" si="110"/>
        <v>0.24325762502850676</v>
      </c>
      <c r="BA335" s="146">
        <f t="shared" si="111"/>
        <v>37</v>
      </c>
      <c r="BB335" s="146">
        <f t="shared" si="112"/>
        <v>114</v>
      </c>
      <c r="BC335" s="32">
        <f t="shared" si="113"/>
        <v>60</v>
      </c>
      <c r="BD335" s="148"/>
      <c r="BE335" s="40">
        <f t="shared" si="114"/>
        <v>0.3353204172876304</v>
      </c>
      <c r="BF335" s="40">
        <f t="shared" si="115"/>
        <v>0.81018518518518512</v>
      </c>
      <c r="BG335" s="40">
        <f t="shared" si="116"/>
        <v>5.1387461459403906E-2</v>
      </c>
      <c r="BH335" s="40">
        <f t="shared" si="117"/>
        <v>0.16168148746968472</v>
      </c>
      <c r="BI335" s="40">
        <f t="shared" si="118"/>
        <v>0</v>
      </c>
      <c r="BJ335" s="40">
        <f t="shared" si="119"/>
        <v>0</v>
      </c>
      <c r="BK335" s="40">
        <f t="shared" si="120"/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 s="42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</row>
    <row r="336" spans="1:124" s="32" customFormat="1" x14ac:dyDescent="0.2">
      <c r="A336" s="124" t="str">
        <f>CONFIGURACAO!$C$4</f>
        <v>AREA 21</v>
      </c>
      <c r="B336" s="125">
        <v>334</v>
      </c>
      <c r="C336" s="249" t="s">
        <v>295</v>
      </c>
      <c r="D336" s="126">
        <f t="shared" si="121"/>
        <v>25</v>
      </c>
      <c r="E336" s="250" t="s">
        <v>671</v>
      </c>
      <c r="F336" s="250">
        <v>1</v>
      </c>
      <c r="G336" s="250">
        <v>1</v>
      </c>
      <c r="H336" s="250">
        <v>1</v>
      </c>
      <c r="I336" s="250">
        <v>1</v>
      </c>
      <c r="J336" s="87"/>
      <c r="K336" s="94"/>
      <c r="L336" s="94"/>
      <c r="M336" s="154">
        <f t="shared" si="122"/>
        <v>4</v>
      </c>
      <c r="N336">
        <v>16</v>
      </c>
      <c r="O336">
        <v>7</v>
      </c>
      <c r="P336">
        <v>5</v>
      </c>
      <c r="Q336">
        <v>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 s="139">
        <f t="shared" si="105"/>
        <v>23</v>
      </c>
      <c r="AD336" s="140">
        <f t="shared" si="106"/>
        <v>28</v>
      </c>
      <c r="AE336" s="141">
        <f t="shared" si="123"/>
        <v>0</v>
      </c>
      <c r="AF336" s="142">
        <f t="shared" si="124"/>
        <v>0</v>
      </c>
      <c r="AG336" s="278"/>
      <c r="AI336" s="37">
        <f>IFERROR(IF(M336&gt;0,(N336*CONFIGURACAO!$C$20)+(O336*CONFIGURACAO!$C$21)+(P336*CONFIGURACAO!$C$22)+(Q336*CONFIGURACAO!$C$23)+(R336*CONFIGURACAO!$C$24),""),"")</f>
        <v>2540</v>
      </c>
      <c r="AJ336" s="38">
        <f>IF(S336=0,0,IF(CONFIGURACAO!$C$15="SIM",(IF(S336&gt;CONFIGURACAO!$C$16,CONFIGURACAO!$C$16*CONFIGURACAO!$C$25,S336*CONFIGURACAO!$C$25)),'PI AREA  P100'!S336*CONFIGURACAO!$C$25))</f>
        <v>0</v>
      </c>
      <c r="AK336" s="38">
        <f>IF(T336=0,0,IF(CONFIGURACAO!$C$17="SIM",(IF(T336&gt;CONFIGURACAO!$C$18,CONFIGURACAO!$C$18*CONFIGURACAO!$C$26,T336*CONFIGURACAO!$C$26)),'PI AREA  P100'!T336*CONFIGURACAO!$C$26))</f>
        <v>0</v>
      </c>
      <c r="AL336" s="38">
        <f>IFERROR(IF(M336&gt;0,(U336*CONFIGURACAO!$C$29)+(V336*CONFIGURACAO!$C$30),""),"")</f>
        <v>0</v>
      </c>
      <c r="AM336" s="38">
        <f>IF(W336=0,0,IF(CONFIGURACAO!$C$41="SIM",(IF(W336&gt;CONFIGURACAO!$C$41,CONFIGURACAO!$C$41*CONFIGURACAO!$C$31,W336*CONFIGURACAO!$C$31)),'PI AREA  P100'!W336*CONFIGURACAO!$C$31))</f>
        <v>0</v>
      </c>
      <c r="AN336" s="38">
        <f>IF(X336=0,0,IF(CONFIGURACAO!$C$39="SIM",(IF(X336&gt;CONFIGURACAO!$C$40,CONFIGURACAO!$C$40*CONFIGURACAO!$C$32,X336*CONFIGURACAO!$C$32)),'PI AREA  P100'!X336*CONFIGURACAO!$C$32))</f>
        <v>0</v>
      </c>
      <c r="AO336" s="38">
        <f>IFERROR(IF(M336&gt;0,(Y336*CONFIGURACAO!$C$33)+(Z336*CONFIGURACAO!$C$34)+(AA336*CONFIGURACAO!$C$35)+(AB336*CONFIGURACAO!$C$36),""),"")</f>
        <v>25</v>
      </c>
      <c r="AP336" s="38">
        <f>IF(AA336=0,0,IF(CONFIGURACAO!$C$46="SIM",(IF(AA336&gt;CONFIGURACAO!$C$47,CONFIGURACAO!$C$47*CONFIGURACAO!$C$35,AA336*CONFIGURACAO!$C$35)),'PI AREA  P100'!AA336*CONFIGURACAO!$C$35))</f>
        <v>25</v>
      </c>
      <c r="AQ336" s="38">
        <f>IF(AB336=0,0,IF(CONFIGURACAO!$C$44="SIM",(IF(AB336&gt;CONFIGURACAO!$C$45,CONFIGURACAO!$C$45*CONFIGURACAO!$C$36,AB336*CONFIGURACAO!$C$36)),'PI AREA  P100'!AB336*CONFIGURACAO!$C$36))</f>
        <v>0</v>
      </c>
      <c r="AR336" s="38">
        <f t="shared" si="125"/>
        <v>2590</v>
      </c>
      <c r="AS336" s="68">
        <f>IF(AR336="","",$AR336-(($AS$2/CONFIGURACAO!$C$6)*$M336))</f>
        <v>2290</v>
      </c>
      <c r="AT336" s="73">
        <f t="shared" si="107"/>
        <v>3</v>
      </c>
      <c r="AU336" s="75">
        <f>IF(AR336="","",$AR336-(($AU$2/CONFIGURACAO!$C$6)*$M336))</f>
        <v>2090</v>
      </c>
      <c r="AV336" s="76">
        <f t="shared" si="108"/>
        <v>4</v>
      </c>
      <c r="AW336" s="74">
        <f>IF(AR336="","",$AR336-(($AW$2/CONFIGURACAO!$C$6)*$M336))</f>
        <v>1890</v>
      </c>
      <c r="AX336" s="72">
        <f t="shared" si="109"/>
        <v>5</v>
      </c>
      <c r="AZ336" s="39">
        <f t="shared" si="110"/>
        <v>0.21876293361938626</v>
      </c>
      <c r="BA336" s="146">
        <f t="shared" si="111"/>
        <v>31</v>
      </c>
      <c r="BB336" s="146">
        <f t="shared" si="112"/>
        <v>172</v>
      </c>
      <c r="BC336" s="32">
        <f t="shared" si="113"/>
        <v>79</v>
      </c>
      <c r="BD336" s="148"/>
      <c r="BE336" s="40">
        <f t="shared" si="114"/>
        <v>0.5961251862891207</v>
      </c>
      <c r="BF336" s="40">
        <f t="shared" si="115"/>
        <v>0.27006172839506171</v>
      </c>
      <c r="BG336" s="40">
        <f t="shared" si="116"/>
        <v>0.12846865364850976</v>
      </c>
      <c r="BH336" s="40">
        <f t="shared" si="117"/>
        <v>8.084074373484236E-2</v>
      </c>
      <c r="BI336" s="40">
        <f t="shared" si="118"/>
        <v>0</v>
      </c>
      <c r="BJ336" s="40">
        <f t="shared" si="119"/>
        <v>0</v>
      </c>
      <c r="BK336" s="40">
        <f t="shared" si="120"/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</v>
      </c>
      <c r="BS336">
        <v>0</v>
      </c>
      <c r="BT336" s="42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</row>
    <row r="337" spans="1:124" s="32" customFormat="1" x14ac:dyDescent="0.2">
      <c r="A337" s="124" t="str">
        <f>CONFIGURACAO!$C$4</f>
        <v>AREA 21</v>
      </c>
      <c r="B337" s="125">
        <v>335</v>
      </c>
      <c r="C337" s="249" t="s">
        <v>295</v>
      </c>
      <c r="D337" s="126">
        <f t="shared" si="121"/>
        <v>26</v>
      </c>
      <c r="E337" s="250" t="s">
        <v>672</v>
      </c>
      <c r="F337" s="250">
        <v>0</v>
      </c>
      <c r="G337" s="250">
        <v>0</v>
      </c>
      <c r="H337" s="250">
        <v>1</v>
      </c>
      <c r="I337" s="250">
        <v>1</v>
      </c>
      <c r="J337" s="87"/>
      <c r="K337" s="94"/>
      <c r="L337" s="94"/>
      <c r="M337" s="154">
        <f t="shared" si="122"/>
        <v>2</v>
      </c>
      <c r="N337">
        <v>0</v>
      </c>
      <c r="O337">
        <v>2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s="139">
        <f t="shared" si="105"/>
        <v>2</v>
      </c>
      <c r="AD337" s="140">
        <f t="shared" si="106"/>
        <v>2</v>
      </c>
      <c r="AE337" s="141">
        <f t="shared" si="123"/>
        <v>0</v>
      </c>
      <c r="AF337" s="142">
        <f t="shared" si="124"/>
        <v>0</v>
      </c>
      <c r="AG337" s="278"/>
      <c r="AI337" s="37">
        <f>IFERROR(IF(M337&gt;0,(N337*CONFIGURACAO!$C$20)+(O337*CONFIGURACAO!$C$21)+(P337*CONFIGURACAO!$C$22)+(Q337*CONFIGURACAO!$C$23)+(R337*CONFIGURACAO!$C$24),""),"")</f>
        <v>200</v>
      </c>
      <c r="AJ337" s="38">
        <f>IF(S337=0,0,IF(CONFIGURACAO!$C$15="SIM",(IF(S337&gt;CONFIGURACAO!$C$16,CONFIGURACAO!$C$16*CONFIGURACAO!$C$25,S337*CONFIGURACAO!$C$25)),'PI AREA  P100'!S337*CONFIGURACAO!$C$25))</f>
        <v>0</v>
      </c>
      <c r="AK337" s="38">
        <f>IF(T337=0,0,IF(CONFIGURACAO!$C$17="SIM",(IF(T337&gt;CONFIGURACAO!$C$18,CONFIGURACAO!$C$18*CONFIGURACAO!$C$26,T337*CONFIGURACAO!$C$26)),'PI AREA  P100'!T337*CONFIGURACAO!$C$26))</f>
        <v>0</v>
      </c>
      <c r="AL337" s="38">
        <f>IFERROR(IF(M337&gt;0,(U337*CONFIGURACAO!$C$29)+(V337*CONFIGURACAO!$C$30),""),"")</f>
        <v>0</v>
      </c>
      <c r="AM337" s="38">
        <f>IF(W337=0,0,IF(CONFIGURACAO!$C$41="SIM",(IF(W337&gt;CONFIGURACAO!$C$41,CONFIGURACAO!$C$41*CONFIGURACAO!$C$31,W337*CONFIGURACAO!$C$31)),'PI AREA  P100'!W337*CONFIGURACAO!$C$31))</f>
        <v>0</v>
      </c>
      <c r="AN337" s="38">
        <f>IF(X337=0,0,IF(CONFIGURACAO!$C$39="SIM",(IF(X337&gt;CONFIGURACAO!$C$40,CONFIGURACAO!$C$40*CONFIGURACAO!$C$32,X337*CONFIGURACAO!$C$32)),'PI AREA  P100'!X337*CONFIGURACAO!$C$32))</f>
        <v>0</v>
      </c>
      <c r="AO337" s="38">
        <f>IFERROR(IF(M337&gt;0,(Y337*CONFIGURACAO!$C$33)+(Z337*CONFIGURACAO!$C$34)+(AA337*CONFIGURACAO!$C$35)+(AB337*CONFIGURACAO!$C$36),""),"")</f>
        <v>0</v>
      </c>
      <c r="AP337" s="38">
        <f>IF(AA337=0,0,IF(CONFIGURACAO!$C$46="SIM",(IF(AA337&gt;CONFIGURACAO!$C$47,CONFIGURACAO!$C$47*CONFIGURACAO!$C$35,AA337*CONFIGURACAO!$C$35)),'PI AREA  P100'!AA337*CONFIGURACAO!$C$35))</f>
        <v>0</v>
      </c>
      <c r="AQ337" s="38">
        <f>IF(AB337=0,0,IF(CONFIGURACAO!$C$44="SIM",(IF(AB337&gt;CONFIGURACAO!$C$45,CONFIGURACAO!$C$45*CONFIGURACAO!$C$36,AB337*CONFIGURACAO!$C$36)),'PI AREA  P100'!AB337*CONFIGURACAO!$C$36))</f>
        <v>0</v>
      </c>
      <c r="AR337" s="38">
        <f t="shared" si="125"/>
        <v>200</v>
      </c>
      <c r="AS337" s="68">
        <f>IF(AR337="","",$AR337-(($AS$2/CONFIGURACAO!$C$6)*$M337))</f>
        <v>50</v>
      </c>
      <c r="AT337" s="73">
        <f t="shared" si="107"/>
        <v>3</v>
      </c>
      <c r="AU337" s="75">
        <f>IF(AR337="","",$AR337-(($AU$2/CONFIGURACAO!$C$6)*$M337))</f>
        <v>-50</v>
      </c>
      <c r="AV337" s="76" t="str">
        <f t="shared" si="108"/>
        <v>NAO</v>
      </c>
      <c r="AW337" s="74">
        <f>IF(AR337="","",$AR337-(($AW$2/CONFIGURACAO!$C$6)*$M337))</f>
        <v>-150</v>
      </c>
      <c r="AX337" s="72" t="str">
        <f t="shared" si="109"/>
        <v>NAO</v>
      </c>
      <c r="AZ337" s="39">
        <f t="shared" si="110"/>
        <v>1.6892890626979636E-2</v>
      </c>
      <c r="BA337" s="146">
        <f t="shared" si="111"/>
        <v>3</v>
      </c>
      <c r="BB337" s="146">
        <f t="shared" si="112"/>
        <v>968</v>
      </c>
      <c r="BC337" s="32">
        <f t="shared" si="113"/>
        <v>953</v>
      </c>
      <c r="BD337" s="148"/>
      <c r="BE337" s="40">
        <f t="shared" si="114"/>
        <v>0</v>
      </c>
      <c r="BF337" s="40">
        <f t="shared" si="115"/>
        <v>7.716049382716049E-2</v>
      </c>
      <c r="BG337" s="40">
        <f t="shared" si="116"/>
        <v>0</v>
      </c>
      <c r="BH337" s="40">
        <f t="shared" si="117"/>
        <v>4.042037186742118E-2</v>
      </c>
      <c r="BI337" s="40">
        <f t="shared" si="118"/>
        <v>0</v>
      </c>
      <c r="BJ337" s="40">
        <f t="shared" si="119"/>
        <v>0</v>
      </c>
      <c r="BK337" s="40">
        <f t="shared" si="120"/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 s="42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</row>
    <row r="338" spans="1:124" s="32" customFormat="1" x14ac:dyDescent="0.2">
      <c r="A338" s="124" t="str">
        <f>CONFIGURACAO!$C$4</f>
        <v>AREA 21</v>
      </c>
      <c r="B338" s="125">
        <v>336</v>
      </c>
      <c r="C338" s="249" t="s">
        <v>295</v>
      </c>
      <c r="D338" s="126">
        <f t="shared" si="121"/>
        <v>27</v>
      </c>
      <c r="E338" s="250" t="s">
        <v>673</v>
      </c>
      <c r="F338" s="250">
        <v>1</v>
      </c>
      <c r="G338" s="250">
        <v>1</v>
      </c>
      <c r="H338" s="250">
        <v>1</v>
      </c>
      <c r="I338" s="250">
        <v>1</v>
      </c>
      <c r="J338" s="87"/>
      <c r="K338" s="94"/>
      <c r="L338" s="94"/>
      <c r="M338" s="154">
        <f t="shared" si="122"/>
        <v>4</v>
      </c>
      <c r="N338">
        <v>3</v>
      </c>
      <c r="O338">
        <v>1</v>
      </c>
      <c r="P338">
        <v>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2</v>
      </c>
      <c r="AB338">
        <v>0</v>
      </c>
      <c r="AC338" s="139">
        <f t="shared" si="105"/>
        <v>4</v>
      </c>
      <c r="AD338" s="140">
        <f t="shared" si="106"/>
        <v>7</v>
      </c>
      <c r="AE338" s="141">
        <f t="shared" si="123"/>
        <v>0</v>
      </c>
      <c r="AF338" s="142">
        <f t="shared" si="124"/>
        <v>0</v>
      </c>
      <c r="AG338" s="278"/>
      <c r="AI338" s="37">
        <f>IFERROR(IF(M338&gt;0,(N338*CONFIGURACAO!$C$20)+(O338*CONFIGURACAO!$C$21)+(P338*CONFIGURACAO!$C$22)+(Q338*CONFIGURACAO!$C$23)+(R338*CONFIGURACAO!$C$24),""),"")</f>
        <v>560</v>
      </c>
      <c r="AJ338" s="38">
        <f>IF(S338=0,0,IF(CONFIGURACAO!$C$15="SIM",(IF(S338&gt;CONFIGURACAO!$C$16,CONFIGURACAO!$C$16*CONFIGURACAO!$C$25,S338*CONFIGURACAO!$C$25)),'PI AREA  P100'!S338*CONFIGURACAO!$C$25))</f>
        <v>0</v>
      </c>
      <c r="AK338" s="38">
        <f>IF(T338=0,0,IF(CONFIGURACAO!$C$17="SIM",(IF(T338&gt;CONFIGURACAO!$C$18,CONFIGURACAO!$C$18*CONFIGURACAO!$C$26,T338*CONFIGURACAO!$C$26)),'PI AREA  P100'!T338*CONFIGURACAO!$C$26))</f>
        <v>0</v>
      </c>
      <c r="AL338" s="38">
        <f>IFERROR(IF(M338&gt;0,(U338*CONFIGURACAO!$C$29)+(V338*CONFIGURACAO!$C$30),""),"")</f>
        <v>0</v>
      </c>
      <c r="AM338" s="38">
        <f>IF(W338=0,0,IF(CONFIGURACAO!$C$41="SIM",(IF(W338&gt;CONFIGURACAO!$C$41,CONFIGURACAO!$C$41*CONFIGURACAO!$C$31,W338*CONFIGURACAO!$C$31)),'PI AREA  P100'!W338*CONFIGURACAO!$C$31))</f>
        <v>0</v>
      </c>
      <c r="AN338" s="38">
        <f>IF(X338=0,0,IF(CONFIGURACAO!$C$39="SIM",(IF(X338&gt;CONFIGURACAO!$C$40,CONFIGURACAO!$C$40*CONFIGURACAO!$C$32,X338*CONFIGURACAO!$C$32)),'PI AREA  P100'!X338*CONFIGURACAO!$C$32))</f>
        <v>0</v>
      </c>
      <c r="AO338" s="38">
        <f>IFERROR(IF(M338&gt;0,(Y338*CONFIGURACAO!$C$33)+(Z338*CONFIGURACAO!$C$34)+(AA338*CONFIGURACAO!$C$35)+(AB338*CONFIGURACAO!$C$36),""),"")</f>
        <v>50</v>
      </c>
      <c r="AP338" s="38">
        <f>IF(AA338=0,0,IF(CONFIGURACAO!$C$46="SIM",(IF(AA338&gt;CONFIGURACAO!$C$47,CONFIGURACAO!$C$47*CONFIGURACAO!$C$35,AA338*CONFIGURACAO!$C$35)),'PI AREA  P100'!AA338*CONFIGURACAO!$C$35))</f>
        <v>50</v>
      </c>
      <c r="AQ338" s="38">
        <f>IF(AB338=0,0,IF(CONFIGURACAO!$C$44="SIM",(IF(AB338&gt;CONFIGURACAO!$C$45,CONFIGURACAO!$C$45*CONFIGURACAO!$C$36,AB338*CONFIGURACAO!$C$36)),'PI AREA  P100'!AB338*CONFIGURACAO!$C$36))</f>
        <v>0</v>
      </c>
      <c r="AR338" s="38">
        <f t="shared" si="125"/>
        <v>660</v>
      </c>
      <c r="AS338" s="68">
        <f>IF(AR338="","",$AR338-(($AS$2/CONFIGURACAO!$C$6)*$M338))</f>
        <v>360</v>
      </c>
      <c r="AT338" s="73">
        <f t="shared" si="107"/>
        <v>3</v>
      </c>
      <c r="AU338" s="75">
        <f>IF(AR338="","",$AR338-(($AU$2/CONFIGURACAO!$C$6)*$M338))</f>
        <v>160</v>
      </c>
      <c r="AV338" s="76">
        <f t="shared" si="108"/>
        <v>4</v>
      </c>
      <c r="AW338" s="74">
        <f>IF(AR338="","",$AR338-(($AW$2/CONFIGURACAO!$C$6)*$M338))</f>
        <v>-40</v>
      </c>
      <c r="AX338" s="72" t="str">
        <f t="shared" si="109"/>
        <v>NAO</v>
      </c>
      <c r="AZ338" s="39">
        <f t="shared" si="110"/>
        <v>5.5746539069032798E-2</v>
      </c>
      <c r="BA338" s="146">
        <f t="shared" si="111"/>
        <v>9</v>
      </c>
      <c r="BB338" s="146">
        <f t="shared" si="112"/>
        <v>734</v>
      </c>
      <c r="BC338" s="32">
        <f t="shared" si="113"/>
        <v>627</v>
      </c>
      <c r="BD338" s="148"/>
      <c r="BE338" s="40">
        <f t="shared" si="114"/>
        <v>0.11177347242921014</v>
      </c>
      <c r="BF338" s="40">
        <f t="shared" si="115"/>
        <v>3.8580246913580245E-2</v>
      </c>
      <c r="BG338" s="40">
        <f t="shared" si="116"/>
        <v>7.7081192189105849E-2</v>
      </c>
      <c r="BH338" s="40">
        <f t="shared" si="117"/>
        <v>0</v>
      </c>
      <c r="BI338" s="40">
        <f t="shared" si="118"/>
        <v>0</v>
      </c>
      <c r="BJ338" s="40">
        <f t="shared" si="119"/>
        <v>0</v>
      </c>
      <c r="BK338" s="40">
        <f t="shared" si="120"/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2</v>
      </c>
      <c r="BS338">
        <v>0</v>
      </c>
      <c r="BT338" s="42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</row>
    <row r="339" spans="1:124" s="32" customFormat="1" x14ac:dyDescent="0.2">
      <c r="A339" s="124" t="str">
        <f>CONFIGURACAO!$C$4</f>
        <v>AREA 21</v>
      </c>
      <c r="B339" s="125">
        <v>337</v>
      </c>
      <c r="C339" s="249" t="s">
        <v>295</v>
      </c>
      <c r="D339" s="126">
        <f t="shared" si="121"/>
        <v>28</v>
      </c>
      <c r="E339" s="250" t="s">
        <v>674</v>
      </c>
      <c r="F339" s="250">
        <v>1</v>
      </c>
      <c r="G339" s="250">
        <v>1</v>
      </c>
      <c r="H339" s="250">
        <v>1</v>
      </c>
      <c r="I339" s="250">
        <v>1</v>
      </c>
      <c r="J339" s="87"/>
      <c r="K339" s="94"/>
      <c r="L339" s="94"/>
      <c r="M339" s="154">
        <f t="shared" si="122"/>
        <v>4</v>
      </c>
      <c r="N339">
        <v>10</v>
      </c>
      <c r="O339">
        <v>9</v>
      </c>
      <c r="P339">
        <v>9</v>
      </c>
      <c r="Q339">
        <v>1</v>
      </c>
      <c r="R339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s="139">
        <f t="shared" si="105"/>
        <v>19</v>
      </c>
      <c r="AD339" s="140">
        <f t="shared" si="106"/>
        <v>28</v>
      </c>
      <c r="AE339" s="141">
        <f t="shared" si="123"/>
        <v>0</v>
      </c>
      <c r="AF339" s="142">
        <f t="shared" si="124"/>
        <v>0</v>
      </c>
      <c r="AG339" s="278"/>
      <c r="AI339" s="37">
        <f>IFERROR(IF(M339&gt;0,(N339*CONFIGURACAO!$C$20)+(O339*CONFIGURACAO!$C$21)+(P339*CONFIGURACAO!$C$22)+(Q339*CONFIGURACAO!$C$23)+(R339*CONFIGURACAO!$C$24),""),"")</f>
        <v>2300</v>
      </c>
      <c r="AJ339" s="38">
        <f>IF(S339=0,0,IF(CONFIGURACAO!$C$15="SIM",(IF(S339&gt;CONFIGURACAO!$C$16,CONFIGURACAO!$C$16*CONFIGURACAO!$C$25,S339*CONFIGURACAO!$C$25)),'PI AREA  P100'!S339*CONFIGURACAO!$C$25))</f>
        <v>20</v>
      </c>
      <c r="AK339" s="38">
        <f>IF(T339=0,0,IF(CONFIGURACAO!$C$17="SIM",(IF(T339&gt;CONFIGURACAO!$C$18,CONFIGURACAO!$C$18*CONFIGURACAO!$C$26,T339*CONFIGURACAO!$C$26)),'PI AREA  P100'!T339*CONFIGURACAO!$C$26))</f>
        <v>10</v>
      </c>
      <c r="AL339" s="38">
        <f>IFERROR(IF(M339&gt;0,(U339*CONFIGURACAO!$C$29)+(V339*CONFIGURACAO!$C$30),""),"")</f>
        <v>0</v>
      </c>
      <c r="AM339" s="38">
        <f>IF(W339=0,0,IF(CONFIGURACAO!$C$41="SIM",(IF(W339&gt;CONFIGURACAO!$C$41,CONFIGURACAO!$C$41*CONFIGURACAO!$C$31,W339*CONFIGURACAO!$C$31)),'PI AREA  P100'!W339*CONFIGURACAO!$C$31))</f>
        <v>0</v>
      </c>
      <c r="AN339" s="38">
        <f>IF(X339=0,0,IF(CONFIGURACAO!$C$39="SIM",(IF(X339&gt;CONFIGURACAO!$C$40,CONFIGURACAO!$C$40*CONFIGURACAO!$C$32,X339*CONFIGURACAO!$C$32)),'PI AREA  P100'!X339*CONFIGURACAO!$C$32))</f>
        <v>0</v>
      </c>
      <c r="AO339" s="38">
        <f>IFERROR(IF(M339&gt;0,(Y339*CONFIGURACAO!$C$33)+(Z339*CONFIGURACAO!$C$34)+(AA339*CONFIGURACAO!$C$35)+(AB339*CONFIGURACAO!$C$36),""),"")</f>
        <v>0</v>
      </c>
      <c r="AP339" s="38">
        <f>IF(AA339=0,0,IF(CONFIGURACAO!$C$46="SIM",(IF(AA339&gt;CONFIGURACAO!$C$47,CONFIGURACAO!$C$47*CONFIGURACAO!$C$35,AA339*CONFIGURACAO!$C$35)),'PI AREA  P100'!AA339*CONFIGURACAO!$C$35))</f>
        <v>0</v>
      </c>
      <c r="AQ339" s="38">
        <f>IF(AB339=0,0,IF(CONFIGURACAO!$C$44="SIM",(IF(AB339&gt;CONFIGURACAO!$C$45,CONFIGURACAO!$C$45*CONFIGURACAO!$C$36,AB339*CONFIGURACAO!$C$36)),'PI AREA  P100'!AB339*CONFIGURACAO!$C$36))</f>
        <v>0</v>
      </c>
      <c r="AR339" s="38">
        <f t="shared" si="125"/>
        <v>2330</v>
      </c>
      <c r="AS339" s="68">
        <f>IF(AR339="","",$AR339-(($AS$2/CONFIGURACAO!$C$6)*$M339))</f>
        <v>2030</v>
      </c>
      <c r="AT339" s="73">
        <f t="shared" si="107"/>
        <v>3</v>
      </c>
      <c r="AU339" s="75">
        <f>IF(AR339="","",$AR339-(($AU$2/CONFIGURACAO!$C$6)*$M339))</f>
        <v>1830</v>
      </c>
      <c r="AV339" s="76">
        <f t="shared" si="108"/>
        <v>4</v>
      </c>
      <c r="AW339" s="74">
        <f>IF(AR339="","",$AR339-(($AW$2/CONFIGURACAO!$C$6)*$M339))</f>
        <v>1630</v>
      </c>
      <c r="AX339" s="72">
        <f t="shared" si="109"/>
        <v>5</v>
      </c>
      <c r="AZ339" s="39">
        <f t="shared" si="110"/>
        <v>0.19680217580431278</v>
      </c>
      <c r="BA339" s="146">
        <f t="shared" si="111"/>
        <v>33</v>
      </c>
      <c r="BB339" s="146">
        <f t="shared" si="112"/>
        <v>145</v>
      </c>
      <c r="BC339" s="32">
        <f t="shared" si="113"/>
        <v>99</v>
      </c>
      <c r="BD339" s="148"/>
      <c r="BE339" s="40">
        <f t="shared" si="114"/>
        <v>0.37257824143070045</v>
      </c>
      <c r="BF339" s="40">
        <f t="shared" si="115"/>
        <v>0.34722222222222221</v>
      </c>
      <c r="BG339" s="40">
        <f t="shared" si="116"/>
        <v>0.23124357656731759</v>
      </c>
      <c r="BH339" s="40">
        <f t="shared" si="117"/>
        <v>4.042037186742118E-2</v>
      </c>
      <c r="BI339" s="40">
        <f t="shared" si="118"/>
        <v>0</v>
      </c>
      <c r="BJ339" s="40">
        <f t="shared" si="119"/>
        <v>0.18484288354898337</v>
      </c>
      <c r="BK339" s="40">
        <f t="shared" si="120"/>
        <v>0.32102728731942215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 s="42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</row>
    <row r="340" spans="1:124" s="32" customFormat="1" x14ac:dyDescent="0.2">
      <c r="A340" s="124" t="str">
        <f>CONFIGURACAO!$C$4</f>
        <v>AREA 21</v>
      </c>
      <c r="B340" s="125">
        <v>338</v>
      </c>
      <c r="C340" s="249" t="s">
        <v>296</v>
      </c>
      <c r="D340" s="126">
        <f t="shared" si="121"/>
        <v>1</v>
      </c>
      <c r="E340" s="250" t="s">
        <v>675</v>
      </c>
      <c r="F340" s="250">
        <v>1</v>
      </c>
      <c r="G340" s="250">
        <v>1</v>
      </c>
      <c r="H340" s="250">
        <v>1</v>
      </c>
      <c r="I340" s="250">
        <v>1</v>
      </c>
      <c r="J340" s="87"/>
      <c r="K340" s="94"/>
      <c r="L340" s="94"/>
      <c r="M340" s="154">
        <f t="shared" si="122"/>
        <v>4</v>
      </c>
      <c r="N340">
        <v>0</v>
      </c>
      <c r="O340">
        <v>3</v>
      </c>
      <c r="P340">
        <v>1</v>
      </c>
      <c r="Q340">
        <v>2</v>
      </c>
      <c r="R340">
        <v>0</v>
      </c>
      <c r="S340">
        <v>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s="139">
        <f t="shared" si="105"/>
        <v>3</v>
      </c>
      <c r="AD340" s="140">
        <f t="shared" si="106"/>
        <v>4</v>
      </c>
      <c r="AE340" s="141">
        <f t="shared" si="123"/>
        <v>0</v>
      </c>
      <c r="AF340" s="142">
        <f t="shared" si="124"/>
        <v>0</v>
      </c>
      <c r="AG340" s="278"/>
      <c r="AI340" s="37">
        <f>IFERROR(IF(M340&gt;0,(N340*CONFIGURACAO!$C$20)+(O340*CONFIGURACAO!$C$21)+(P340*CONFIGURACAO!$C$22)+(Q340*CONFIGURACAO!$C$23)+(R340*CONFIGURACAO!$C$24),""),"")</f>
        <v>380</v>
      </c>
      <c r="AJ340" s="38">
        <f>IF(S340=0,0,IF(CONFIGURACAO!$C$15="SIM",(IF(S340&gt;CONFIGURACAO!$C$16,CONFIGURACAO!$C$16*CONFIGURACAO!$C$25,S340*CONFIGURACAO!$C$25)),'PI AREA  P100'!S340*CONFIGURACAO!$C$25))</f>
        <v>20</v>
      </c>
      <c r="AK340" s="38">
        <f>IF(T340=0,0,IF(CONFIGURACAO!$C$17="SIM",(IF(T340&gt;CONFIGURACAO!$C$18,CONFIGURACAO!$C$18*CONFIGURACAO!$C$26,T340*CONFIGURACAO!$C$26)),'PI AREA  P100'!T340*CONFIGURACAO!$C$26))</f>
        <v>0</v>
      </c>
      <c r="AL340" s="38">
        <f>IFERROR(IF(M340&gt;0,(U340*CONFIGURACAO!$C$29)+(V340*CONFIGURACAO!$C$30),""),"")</f>
        <v>0</v>
      </c>
      <c r="AM340" s="38">
        <f>IF(W340=0,0,IF(CONFIGURACAO!$C$41="SIM",(IF(W340&gt;CONFIGURACAO!$C$41,CONFIGURACAO!$C$41*CONFIGURACAO!$C$31,W340*CONFIGURACAO!$C$31)),'PI AREA  P100'!W340*CONFIGURACAO!$C$31))</f>
        <v>0</v>
      </c>
      <c r="AN340" s="38">
        <f>IF(X340=0,0,IF(CONFIGURACAO!$C$39="SIM",(IF(X340&gt;CONFIGURACAO!$C$40,CONFIGURACAO!$C$40*CONFIGURACAO!$C$32,X340*CONFIGURACAO!$C$32)),'PI AREA  P100'!X340*CONFIGURACAO!$C$32))</f>
        <v>0</v>
      </c>
      <c r="AO340" s="38">
        <f>IFERROR(IF(M340&gt;0,(Y340*CONFIGURACAO!$C$33)+(Z340*CONFIGURACAO!$C$34)+(AA340*CONFIGURACAO!$C$35)+(AB340*CONFIGURACAO!$C$36),""),"")</f>
        <v>0</v>
      </c>
      <c r="AP340" s="38">
        <f>IF(AA340=0,0,IF(CONFIGURACAO!$C$46="SIM",(IF(AA340&gt;CONFIGURACAO!$C$47,CONFIGURACAO!$C$47*CONFIGURACAO!$C$35,AA340*CONFIGURACAO!$C$35)),'PI AREA  P100'!AA340*CONFIGURACAO!$C$35))</f>
        <v>0</v>
      </c>
      <c r="AQ340" s="38">
        <f>IF(AB340=0,0,IF(CONFIGURACAO!$C$44="SIM",(IF(AB340&gt;CONFIGURACAO!$C$45,CONFIGURACAO!$C$45*CONFIGURACAO!$C$36,AB340*CONFIGURACAO!$C$36)),'PI AREA  P100'!AB340*CONFIGURACAO!$C$36))</f>
        <v>0</v>
      </c>
      <c r="AR340" s="38">
        <f t="shared" si="125"/>
        <v>400</v>
      </c>
      <c r="AS340" s="68">
        <f>IF(AR340="","",$AR340-(($AS$2/CONFIGURACAO!$C$6)*$M340))</f>
        <v>100</v>
      </c>
      <c r="AT340" s="73">
        <f t="shared" si="107"/>
        <v>3</v>
      </c>
      <c r="AU340" s="75">
        <f>IF(AR340="","",$AR340-(($AU$2/CONFIGURACAO!$C$6)*$M340))</f>
        <v>-100</v>
      </c>
      <c r="AV340" s="76" t="str">
        <f t="shared" si="108"/>
        <v>NAO</v>
      </c>
      <c r="AW340" s="74">
        <f>IF(AR340="","",$AR340-(($AW$2/CONFIGURACAO!$C$6)*$M340))</f>
        <v>-300</v>
      </c>
      <c r="AX340" s="72" t="str">
        <f t="shared" si="109"/>
        <v>NAO</v>
      </c>
      <c r="AZ340" s="39">
        <f t="shared" si="110"/>
        <v>3.3785781253959271E-2</v>
      </c>
      <c r="BA340" s="146">
        <f t="shared" si="111"/>
        <v>8</v>
      </c>
      <c r="BB340" s="146">
        <f t="shared" si="112"/>
        <v>763</v>
      </c>
      <c r="BC340" s="32">
        <f t="shared" si="113"/>
        <v>807</v>
      </c>
      <c r="BD340" s="148"/>
      <c r="BE340" s="40">
        <f t="shared" si="114"/>
        <v>0</v>
      </c>
      <c r="BF340" s="40">
        <f t="shared" si="115"/>
        <v>0.11574074074074073</v>
      </c>
      <c r="BG340" s="40">
        <f t="shared" si="116"/>
        <v>2.5693730729701953E-2</v>
      </c>
      <c r="BH340" s="40">
        <f t="shared" si="117"/>
        <v>8.084074373484236E-2</v>
      </c>
      <c r="BI340" s="40">
        <f t="shared" si="118"/>
        <v>0</v>
      </c>
      <c r="BJ340" s="40">
        <f t="shared" si="119"/>
        <v>0.18484288354898337</v>
      </c>
      <c r="BK340" s="40">
        <f t="shared" si="120"/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 s="42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</row>
    <row r="341" spans="1:124" s="32" customFormat="1" x14ac:dyDescent="0.2">
      <c r="A341" s="124" t="str">
        <f>CONFIGURACAO!$C$4</f>
        <v>AREA 21</v>
      </c>
      <c r="B341" s="125">
        <v>339</v>
      </c>
      <c r="C341" s="249" t="s">
        <v>296</v>
      </c>
      <c r="D341" s="126">
        <f t="shared" si="121"/>
        <v>2</v>
      </c>
      <c r="E341" s="250" t="s">
        <v>676</v>
      </c>
      <c r="F341" s="250">
        <v>1</v>
      </c>
      <c r="G341" s="250">
        <v>1</v>
      </c>
      <c r="H341" s="250">
        <v>1</v>
      </c>
      <c r="I341" s="250">
        <v>1</v>
      </c>
      <c r="J341" s="87"/>
      <c r="K341" s="94"/>
      <c r="L341" s="94"/>
      <c r="M341" s="154">
        <f t="shared" si="122"/>
        <v>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s="139">
        <f t="shared" si="105"/>
        <v>0</v>
      </c>
      <c r="AD341" s="140">
        <f t="shared" si="106"/>
        <v>0</v>
      </c>
      <c r="AE341" s="141">
        <f t="shared" si="123"/>
        <v>0</v>
      </c>
      <c r="AF341" s="142">
        <f t="shared" si="124"/>
        <v>0</v>
      </c>
      <c r="AG341" s="278"/>
      <c r="AI341" s="37">
        <f>IFERROR(IF(M341&gt;0,(N341*CONFIGURACAO!$C$20)+(O341*CONFIGURACAO!$C$21)+(P341*CONFIGURACAO!$C$22)+(Q341*CONFIGURACAO!$C$23)+(R341*CONFIGURACAO!$C$24),""),"")</f>
        <v>0</v>
      </c>
      <c r="AJ341" s="38">
        <f>IF(S341=0,0,IF(CONFIGURACAO!$C$15="SIM",(IF(S341&gt;CONFIGURACAO!$C$16,CONFIGURACAO!$C$16*CONFIGURACAO!$C$25,S341*CONFIGURACAO!$C$25)),'PI AREA  P100'!S341*CONFIGURACAO!$C$25))</f>
        <v>0</v>
      </c>
      <c r="AK341" s="38">
        <f>IF(T341=0,0,IF(CONFIGURACAO!$C$17="SIM",(IF(T341&gt;CONFIGURACAO!$C$18,CONFIGURACAO!$C$18*CONFIGURACAO!$C$26,T341*CONFIGURACAO!$C$26)),'PI AREA  P100'!T341*CONFIGURACAO!$C$26))</f>
        <v>0</v>
      </c>
      <c r="AL341" s="38">
        <f>IFERROR(IF(M341&gt;0,(U341*CONFIGURACAO!$C$29)+(V341*CONFIGURACAO!$C$30),""),"")</f>
        <v>0</v>
      </c>
      <c r="AM341" s="38">
        <f>IF(W341=0,0,IF(CONFIGURACAO!$C$41="SIM",(IF(W341&gt;CONFIGURACAO!$C$41,CONFIGURACAO!$C$41*CONFIGURACAO!$C$31,W341*CONFIGURACAO!$C$31)),'PI AREA  P100'!W341*CONFIGURACAO!$C$31))</f>
        <v>0</v>
      </c>
      <c r="AN341" s="38">
        <f>IF(X341=0,0,IF(CONFIGURACAO!$C$39="SIM",(IF(X341&gt;CONFIGURACAO!$C$40,CONFIGURACAO!$C$40*CONFIGURACAO!$C$32,X341*CONFIGURACAO!$C$32)),'PI AREA  P100'!X341*CONFIGURACAO!$C$32))</f>
        <v>0</v>
      </c>
      <c r="AO341" s="38">
        <f>IFERROR(IF(M341&gt;0,(Y341*CONFIGURACAO!$C$33)+(Z341*CONFIGURACAO!$C$34)+(AA341*CONFIGURACAO!$C$35)+(AB341*CONFIGURACAO!$C$36),""),"")</f>
        <v>0</v>
      </c>
      <c r="AP341" s="38">
        <f>IF(AA341=0,0,IF(CONFIGURACAO!$C$46="SIM",(IF(AA341&gt;CONFIGURACAO!$C$47,CONFIGURACAO!$C$47*CONFIGURACAO!$C$35,AA341*CONFIGURACAO!$C$35)),'PI AREA  P100'!AA341*CONFIGURACAO!$C$35))</f>
        <v>0</v>
      </c>
      <c r="AQ341" s="38">
        <f>IF(AB341=0,0,IF(CONFIGURACAO!$C$44="SIM",(IF(AB341&gt;CONFIGURACAO!$C$45,CONFIGURACAO!$C$45*CONFIGURACAO!$C$36,AB341*CONFIGURACAO!$C$36)),'PI AREA  P100'!AB341*CONFIGURACAO!$C$36))</f>
        <v>0</v>
      </c>
      <c r="AR341" s="38">
        <f t="shared" si="125"/>
        <v>0</v>
      </c>
      <c r="AS341" s="68">
        <f>IF(AR341="","",$AR341-(($AS$2/CONFIGURACAO!$C$6)*$M341))</f>
        <v>-300</v>
      </c>
      <c r="AT341" s="73" t="str">
        <f t="shared" si="107"/>
        <v>NAO</v>
      </c>
      <c r="AU341" s="75">
        <f>IF(AR341="","",$AR341-(($AU$2/CONFIGURACAO!$C$6)*$M341))</f>
        <v>-500</v>
      </c>
      <c r="AV341" s="76" t="str">
        <f t="shared" si="108"/>
        <v>NAO</v>
      </c>
      <c r="AW341" s="74">
        <f>IF(AR341="","",$AR341-(($AW$2/CONFIGURACAO!$C$6)*$M341))</f>
        <v>-700</v>
      </c>
      <c r="AX341" s="72" t="str">
        <f t="shared" si="109"/>
        <v>NAO</v>
      </c>
      <c r="AZ341" s="39">
        <f t="shared" si="110"/>
        <v>0</v>
      </c>
      <c r="BA341" s="146">
        <f t="shared" si="111"/>
        <v>0</v>
      </c>
      <c r="BB341" s="146">
        <f t="shared" si="112"/>
        <v>1158</v>
      </c>
      <c r="BC341" s="32">
        <f t="shared" si="113"/>
        <v>1158</v>
      </c>
      <c r="BD341" s="148"/>
      <c r="BE341" s="40">
        <f t="shared" si="114"/>
        <v>0</v>
      </c>
      <c r="BF341" s="40">
        <f t="shared" si="115"/>
        <v>0</v>
      </c>
      <c r="BG341" s="40">
        <f t="shared" si="116"/>
        <v>0</v>
      </c>
      <c r="BH341" s="40">
        <f t="shared" si="117"/>
        <v>0</v>
      </c>
      <c r="BI341" s="40">
        <f t="shared" si="118"/>
        <v>0</v>
      </c>
      <c r="BJ341" s="40">
        <f t="shared" si="119"/>
        <v>0</v>
      </c>
      <c r="BK341" s="40">
        <f t="shared" si="120"/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 s="42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</row>
    <row r="342" spans="1:124" s="32" customFormat="1" x14ac:dyDescent="0.2">
      <c r="A342" s="124" t="str">
        <f>CONFIGURACAO!$C$4</f>
        <v>AREA 21</v>
      </c>
      <c r="B342" s="125">
        <v>340</v>
      </c>
      <c r="C342" s="249" t="s">
        <v>296</v>
      </c>
      <c r="D342" s="126">
        <f t="shared" si="121"/>
        <v>3</v>
      </c>
      <c r="E342" s="250" t="s">
        <v>677</v>
      </c>
      <c r="F342" s="250">
        <v>1</v>
      </c>
      <c r="G342" s="250">
        <v>1</v>
      </c>
      <c r="H342" s="250">
        <v>1</v>
      </c>
      <c r="I342" s="250">
        <v>1</v>
      </c>
      <c r="J342" s="87"/>
      <c r="K342" s="94"/>
      <c r="L342" s="94"/>
      <c r="M342" s="154">
        <f t="shared" si="122"/>
        <v>4</v>
      </c>
      <c r="N342">
        <v>0</v>
      </c>
      <c r="O342">
        <v>6</v>
      </c>
      <c r="P342">
        <v>2</v>
      </c>
      <c r="Q342">
        <v>7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s="139">
        <f t="shared" si="105"/>
        <v>6</v>
      </c>
      <c r="AD342" s="140">
        <f t="shared" si="106"/>
        <v>8</v>
      </c>
      <c r="AE342" s="141">
        <f t="shared" si="123"/>
        <v>0</v>
      </c>
      <c r="AF342" s="142">
        <f t="shared" si="124"/>
        <v>0</v>
      </c>
      <c r="AG342" s="278"/>
      <c r="AI342" s="37">
        <f>IFERROR(IF(M342&gt;0,(N342*CONFIGURACAO!$C$20)+(O342*CONFIGURACAO!$C$21)+(P342*CONFIGURACAO!$C$22)+(Q342*CONFIGURACAO!$C$23)+(R342*CONFIGURACAO!$C$24),""),"")</f>
        <v>880</v>
      </c>
      <c r="AJ342" s="38">
        <f>IF(S342=0,0,IF(CONFIGURACAO!$C$15="SIM",(IF(S342&gt;CONFIGURACAO!$C$16,CONFIGURACAO!$C$16*CONFIGURACAO!$C$25,S342*CONFIGURACAO!$C$25)),'PI AREA  P100'!S342*CONFIGURACAO!$C$25))</f>
        <v>10</v>
      </c>
      <c r="AK342" s="38">
        <f>IF(T342=0,0,IF(CONFIGURACAO!$C$17="SIM",(IF(T342&gt;CONFIGURACAO!$C$18,CONFIGURACAO!$C$18*CONFIGURACAO!$C$26,T342*CONFIGURACAO!$C$26)),'PI AREA  P100'!T342*CONFIGURACAO!$C$26))</f>
        <v>0</v>
      </c>
      <c r="AL342" s="38">
        <f>IFERROR(IF(M342&gt;0,(U342*CONFIGURACAO!$C$29)+(V342*CONFIGURACAO!$C$30),""),"")</f>
        <v>0</v>
      </c>
      <c r="AM342" s="38">
        <f>IF(W342=0,0,IF(CONFIGURACAO!$C$41="SIM",(IF(W342&gt;CONFIGURACAO!$C$41,CONFIGURACAO!$C$41*CONFIGURACAO!$C$31,W342*CONFIGURACAO!$C$31)),'PI AREA  P100'!W342*CONFIGURACAO!$C$31))</f>
        <v>0</v>
      </c>
      <c r="AN342" s="38">
        <f>IF(X342=0,0,IF(CONFIGURACAO!$C$39="SIM",(IF(X342&gt;CONFIGURACAO!$C$40,CONFIGURACAO!$C$40*CONFIGURACAO!$C$32,X342*CONFIGURACAO!$C$32)),'PI AREA  P100'!X342*CONFIGURACAO!$C$32))</f>
        <v>0</v>
      </c>
      <c r="AO342" s="38">
        <f>IFERROR(IF(M342&gt;0,(Y342*CONFIGURACAO!$C$33)+(Z342*CONFIGURACAO!$C$34)+(AA342*CONFIGURACAO!$C$35)+(AB342*CONFIGURACAO!$C$36),""),"")</f>
        <v>0</v>
      </c>
      <c r="AP342" s="38">
        <f>IF(AA342=0,0,IF(CONFIGURACAO!$C$46="SIM",(IF(AA342&gt;CONFIGURACAO!$C$47,CONFIGURACAO!$C$47*CONFIGURACAO!$C$35,AA342*CONFIGURACAO!$C$35)),'PI AREA  P100'!AA342*CONFIGURACAO!$C$35))</f>
        <v>0</v>
      </c>
      <c r="AQ342" s="38">
        <f>IF(AB342=0,0,IF(CONFIGURACAO!$C$44="SIM",(IF(AB342&gt;CONFIGURACAO!$C$45,CONFIGURACAO!$C$45*CONFIGURACAO!$C$36,AB342*CONFIGURACAO!$C$36)),'PI AREA  P100'!AB342*CONFIGURACAO!$C$36))</f>
        <v>0</v>
      </c>
      <c r="AR342" s="38">
        <f t="shared" si="125"/>
        <v>890</v>
      </c>
      <c r="AS342" s="68">
        <f>IF(AR342="","",$AR342-(($AS$2/CONFIGURACAO!$C$6)*$M342))</f>
        <v>590</v>
      </c>
      <c r="AT342" s="73">
        <f t="shared" si="107"/>
        <v>3</v>
      </c>
      <c r="AU342" s="75">
        <f>IF(AR342="","",$AR342-(($AU$2/CONFIGURACAO!$C$6)*$M342))</f>
        <v>390</v>
      </c>
      <c r="AV342" s="76">
        <f t="shared" si="108"/>
        <v>4</v>
      </c>
      <c r="AW342" s="74">
        <f>IF(AR342="","",$AR342-(($AW$2/CONFIGURACAO!$C$6)*$M342))</f>
        <v>190</v>
      </c>
      <c r="AX342" s="72">
        <f t="shared" si="109"/>
        <v>5</v>
      </c>
      <c r="AZ342" s="39">
        <f t="shared" si="110"/>
        <v>7.5173363290059372E-2</v>
      </c>
      <c r="BA342" s="146">
        <f t="shared" si="111"/>
        <v>16</v>
      </c>
      <c r="BB342" s="146">
        <f t="shared" si="112"/>
        <v>488</v>
      </c>
      <c r="BC342" s="32">
        <f t="shared" si="113"/>
        <v>502</v>
      </c>
      <c r="BD342" s="148"/>
      <c r="BE342" s="40">
        <f t="shared" si="114"/>
        <v>0</v>
      </c>
      <c r="BF342" s="40">
        <f t="shared" si="115"/>
        <v>0.23148148148148145</v>
      </c>
      <c r="BG342" s="40">
        <f t="shared" si="116"/>
        <v>5.1387461459403906E-2</v>
      </c>
      <c r="BH342" s="40">
        <f t="shared" si="117"/>
        <v>0.28294260307194824</v>
      </c>
      <c r="BI342" s="40">
        <f t="shared" si="118"/>
        <v>0</v>
      </c>
      <c r="BJ342" s="40">
        <f t="shared" si="119"/>
        <v>9.2421441774491686E-2</v>
      </c>
      <c r="BK342" s="40">
        <f t="shared" si="120"/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 s="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</row>
    <row r="343" spans="1:124" s="32" customFormat="1" x14ac:dyDescent="0.2">
      <c r="A343" s="124" t="str">
        <f>CONFIGURACAO!$C$4</f>
        <v>AREA 21</v>
      </c>
      <c r="B343" s="125">
        <v>341</v>
      </c>
      <c r="C343" s="249" t="s">
        <v>296</v>
      </c>
      <c r="D343" s="126">
        <f t="shared" si="121"/>
        <v>4</v>
      </c>
      <c r="E343" s="250" t="s">
        <v>678</v>
      </c>
      <c r="F343" s="250">
        <v>1</v>
      </c>
      <c r="G343" s="250">
        <v>1</v>
      </c>
      <c r="H343" s="250">
        <v>1</v>
      </c>
      <c r="I343" s="250">
        <v>1</v>
      </c>
      <c r="J343" s="87"/>
      <c r="K343" s="94"/>
      <c r="L343" s="94"/>
      <c r="M343" s="154">
        <f t="shared" si="122"/>
        <v>4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6</v>
      </c>
      <c r="T343">
        <v>4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s="139">
        <f t="shared" si="105"/>
        <v>0</v>
      </c>
      <c r="AD343" s="140">
        <f t="shared" si="106"/>
        <v>0</v>
      </c>
      <c r="AE343" s="141">
        <f t="shared" si="123"/>
        <v>0</v>
      </c>
      <c r="AF343" s="142">
        <f t="shared" si="124"/>
        <v>0</v>
      </c>
      <c r="AG343" s="278"/>
      <c r="AI343" s="37">
        <f>IFERROR(IF(M343&gt;0,(N343*CONFIGURACAO!$C$20)+(O343*CONFIGURACAO!$C$21)+(P343*CONFIGURACAO!$C$22)+(Q343*CONFIGURACAO!$C$23)+(R343*CONFIGURACAO!$C$24),""),"")</f>
        <v>40</v>
      </c>
      <c r="AJ343" s="38">
        <f>IF(S343=0,0,IF(CONFIGURACAO!$C$15="SIM",(IF(S343&gt;CONFIGURACAO!$C$16,CONFIGURACAO!$C$16*CONFIGURACAO!$C$25,S343*CONFIGURACAO!$C$25)),'PI AREA  P100'!S343*CONFIGURACAO!$C$25))</f>
        <v>40</v>
      </c>
      <c r="AK343" s="38">
        <f>IF(T343=0,0,IF(CONFIGURACAO!$C$17="SIM",(IF(T343&gt;CONFIGURACAO!$C$18,CONFIGURACAO!$C$18*CONFIGURACAO!$C$26,T343*CONFIGURACAO!$C$26)),'PI AREA  P100'!T343*CONFIGURACAO!$C$26))</f>
        <v>20</v>
      </c>
      <c r="AL343" s="38">
        <f>IFERROR(IF(M343&gt;0,(U343*CONFIGURACAO!$C$29)+(V343*CONFIGURACAO!$C$30),""),"")</f>
        <v>0</v>
      </c>
      <c r="AM343" s="38">
        <f>IF(W343=0,0,IF(CONFIGURACAO!$C$41="SIM",(IF(W343&gt;CONFIGURACAO!$C$41,CONFIGURACAO!$C$41*CONFIGURACAO!$C$31,W343*CONFIGURACAO!$C$31)),'PI AREA  P100'!W343*CONFIGURACAO!$C$31))</f>
        <v>0</v>
      </c>
      <c r="AN343" s="38">
        <f>IF(X343=0,0,IF(CONFIGURACAO!$C$39="SIM",(IF(X343&gt;CONFIGURACAO!$C$40,CONFIGURACAO!$C$40*CONFIGURACAO!$C$32,X343*CONFIGURACAO!$C$32)),'PI AREA  P100'!X343*CONFIGURACAO!$C$32))</f>
        <v>0</v>
      </c>
      <c r="AO343" s="38">
        <f>IFERROR(IF(M343&gt;0,(Y343*CONFIGURACAO!$C$33)+(Z343*CONFIGURACAO!$C$34)+(AA343*CONFIGURACAO!$C$35)+(AB343*CONFIGURACAO!$C$36),""),"")</f>
        <v>0</v>
      </c>
      <c r="AP343" s="38">
        <f>IF(AA343=0,0,IF(CONFIGURACAO!$C$46="SIM",(IF(AA343&gt;CONFIGURACAO!$C$47,CONFIGURACAO!$C$47*CONFIGURACAO!$C$35,AA343*CONFIGURACAO!$C$35)),'PI AREA  P100'!AA343*CONFIGURACAO!$C$35))</f>
        <v>0</v>
      </c>
      <c r="AQ343" s="38">
        <f>IF(AB343=0,0,IF(CONFIGURACAO!$C$44="SIM",(IF(AB343&gt;CONFIGURACAO!$C$45,CONFIGURACAO!$C$45*CONFIGURACAO!$C$36,AB343*CONFIGURACAO!$C$36)),'PI AREA  P100'!AB343*CONFIGURACAO!$C$36))</f>
        <v>0</v>
      </c>
      <c r="AR343" s="38">
        <f t="shared" si="125"/>
        <v>100</v>
      </c>
      <c r="AS343" s="68">
        <f>IF(AR343="","",$AR343-(($AS$2/CONFIGURACAO!$C$6)*$M343))</f>
        <v>-200</v>
      </c>
      <c r="AT343" s="73" t="str">
        <f t="shared" si="107"/>
        <v>NAO</v>
      </c>
      <c r="AU343" s="75">
        <f>IF(AR343="","",$AR343-(($AU$2/CONFIGURACAO!$C$6)*$M343))</f>
        <v>-400</v>
      </c>
      <c r="AV343" s="76" t="str">
        <f t="shared" si="108"/>
        <v>NAO</v>
      </c>
      <c r="AW343" s="74">
        <f>IF(AR343="","",$AR343-(($AW$2/CONFIGURACAO!$C$6)*$M343))</f>
        <v>-600</v>
      </c>
      <c r="AX343" s="72" t="str">
        <f t="shared" si="109"/>
        <v>NAO</v>
      </c>
      <c r="AZ343" s="39">
        <f t="shared" si="110"/>
        <v>8.4464453134898178E-3</v>
      </c>
      <c r="BA343" s="146">
        <f t="shared" si="111"/>
        <v>11</v>
      </c>
      <c r="BB343" s="146">
        <f t="shared" si="112"/>
        <v>663</v>
      </c>
      <c r="BC343" s="32">
        <f t="shared" si="113"/>
        <v>1066</v>
      </c>
      <c r="BD343" s="148"/>
      <c r="BE343" s="40">
        <f t="shared" si="114"/>
        <v>0</v>
      </c>
      <c r="BF343" s="40">
        <f t="shared" si="115"/>
        <v>0</v>
      </c>
      <c r="BG343" s="40">
        <f t="shared" si="116"/>
        <v>0</v>
      </c>
      <c r="BH343" s="40">
        <f t="shared" si="117"/>
        <v>4.042037186742118E-2</v>
      </c>
      <c r="BI343" s="40">
        <f t="shared" si="118"/>
        <v>0</v>
      </c>
      <c r="BJ343" s="40">
        <f t="shared" si="119"/>
        <v>0.55452865064695012</v>
      </c>
      <c r="BK343" s="40">
        <f t="shared" si="120"/>
        <v>0.6420545746388443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 s="42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</row>
    <row r="344" spans="1:124" s="32" customFormat="1" x14ac:dyDescent="0.2">
      <c r="A344" s="124" t="str">
        <f>CONFIGURACAO!$C$4</f>
        <v>AREA 21</v>
      </c>
      <c r="B344" s="125">
        <v>342</v>
      </c>
      <c r="C344" s="249" t="s">
        <v>296</v>
      </c>
      <c r="D344" s="126">
        <f t="shared" si="121"/>
        <v>5</v>
      </c>
      <c r="E344" s="250" t="s">
        <v>679</v>
      </c>
      <c r="F344" s="250">
        <v>1</v>
      </c>
      <c r="G344" s="250">
        <v>1</v>
      </c>
      <c r="H344" s="250">
        <v>1</v>
      </c>
      <c r="I344" s="250">
        <v>1</v>
      </c>
      <c r="J344" s="87"/>
      <c r="K344" s="94"/>
      <c r="L344" s="94"/>
      <c r="M344" s="154">
        <f t="shared" si="122"/>
        <v>4</v>
      </c>
      <c r="N344">
        <v>0</v>
      </c>
      <c r="O344">
        <v>0</v>
      </c>
      <c r="P344">
        <v>3</v>
      </c>
      <c r="Q344">
        <v>4</v>
      </c>
      <c r="R344">
        <v>0</v>
      </c>
      <c r="S344">
        <v>3</v>
      </c>
      <c r="T344">
        <v>3</v>
      </c>
      <c r="U344">
        <v>0</v>
      </c>
      <c r="V344">
        <v>2</v>
      </c>
      <c r="W344">
        <v>2</v>
      </c>
      <c r="X344">
        <v>1</v>
      </c>
      <c r="Y344">
        <v>0</v>
      </c>
      <c r="Z344">
        <v>0</v>
      </c>
      <c r="AA344">
        <v>0</v>
      </c>
      <c r="AB344">
        <v>1</v>
      </c>
      <c r="AC344" s="139">
        <f t="shared" si="105"/>
        <v>0</v>
      </c>
      <c r="AD344" s="140">
        <f t="shared" si="106"/>
        <v>3</v>
      </c>
      <c r="AE344" s="141">
        <f t="shared" si="123"/>
        <v>2</v>
      </c>
      <c r="AF344" s="142">
        <f t="shared" si="124"/>
        <v>0</v>
      </c>
      <c r="AG344" s="278"/>
      <c r="AI344" s="37">
        <f>IFERROR(IF(M344&gt;0,(N344*CONFIGURACAO!$C$20)+(O344*CONFIGURACAO!$C$21)+(P344*CONFIGURACAO!$C$22)+(Q344*CONFIGURACAO!$C$23)+(R344*CONFIGURACAO!$C$24),""),"")</f>
        <v>340</v>
      </c>
      <c r="AJ344" s="38">
        <f>IF(S344=0,0,IF(CONFIGURACAO!$C$15="SIM",(IF(S344&gt;CONFIGURACAO!$C$16,CONFIGURACAO!$C$16*CONFIGURACAO!$C$25,S344*CONFIGURACAO!$C$25)),'PI AREA  P100'!S344*CONFIGURACAO!$C$25))</f>
        <v>30</v>
      </c>
      <c r="AK344" s="38">
        <f>IF(T344=0,0,IF(CONFIGURACAO!$C$17="SIM",(IF(T344&gt;CONFIGURACAO!$C$18,CONFIGURACAO!$C$18*CONFIGURACAO!$C$26,T344*CONFIGURACAO!$C$26)),'PI AREA  P100'!T344*CONFIGURACAO!$C$26))</f>
        <v>15</v>
      </c>
      <c r="AL344" s="38">
        <f>IFERROR(IF(M344&gt;0,(U344*CONFIGURACAO!$C$29)+(V344*CONFIGURACAO!$C$30),""),"")</f>
        <v>200</v>
      </c>
      <c r="AM344" s="38">
        <f>IF(W344=0,0,IF(CONFIGURACAO!$C$41="SIM",(IF(W344&gt;CONFIGURACAO!$C$41,CONFIGURACAO!$C$41*CONFIGURACAO!$C$31,W344*CONFIGURACAO!$C$31)),'PI AREA  P100'!W344*CONFIGURACAO!$C$31))</f>
        <v>100</v>
      </c>
      <c r="AN344" s="38">
        <f>IF(X344=0,0,IF(CONFIGURACAO!$C$39="SIM",(IF(X344&gt;CONFIGURACAO!$C$40,CONFIGURACAO!$C$40*CONFIGURACAO!$C$32,X344*CONFIGURACAO!$C$32)),'PI AREA  P100'!X344*CONFIGURACAO!$C$32))</f>
        <v>25</v>
      </c>
      <c r="AO344" s="38">
        <f>IFERROR(IF(M344&gt;0,(Y344*CONFIGURACAO!$C$33)+(Z344*CONFIGURACAO!$C$34)+(AA344*CONFIGURACAO!$C$35)+(AB344*CONFIGURACAO!$C$36),""),"")</f>
        <v>10</v>
      </c>
      <c r="AP344" s="38">
        <f>IF(AA344=0,0,IF(CONFIGURACAO!$C$46="SIM",(IF(AA344&gt;CONFIGURACAO!$C$47,CONFIGURACAO!$C$47*CONFIGURACAO!$C$35,AA344*CONFIGURACAO!$C$35)),'PI AREA  P100'!AA344*CONFIGURACAO!$C$35))</f>
        <v>0</v>
      </c>
      <c r="AQ344" s="38">
        <f>IF(AB344=0,0,IF(CONFIGURACAO!$C$44="SIM",(IF(AB344&gt;CONFIGURACAO!$C$45,CONFIGURACAO!$C$45*CONFIGURACAO!$C$36,AB344*CONFIGURACAO!$C$36)),'PI AREA  P100'!AB344*CONFIGURACAO!$C$36))</f>
        <v>10</v>
      </c>
      <c r="AR344" s="38">
        <f t="shared" si="125"/>
        <v>730</v>
      </c>
      <c r="AS344" s="68">
        <f>IF(AR344="","",$AR344-(($AS$2/CONFIGURACAO!$C$6)*$M344))</f>
        <v>430</v>
      </c>
      <c r="AT344" s="73">
        <f t="shared" si="107"/>
        <v>3</v>
      </c>
      <c r="AU344" s="75">
        <f>IF(AR344="","",$AR344-(($AU$2/CONFIGURACAO!$C$6)*$M344))</f>
        <v>230</v>
      </c>
      <c r="AV344" s="76">
        <f t="shared" si="108"/>
        <v>4</v>
      </c>
      <c r="AW344" s="74">
        <f>IF(AR344="","",$AR344-(($AW$2/CONFIGURACAO!$C$6)*$M344))</f>
        <v>30</v>
      </c>
      <c r="AX344" s="72">
        <f t="shared" si="109"/>
        <v>5</v>
      </c>
      <c r="AZ344" s="39">
        <f t="shared" si="110"/>
        <v>6.1659050788475667E-2</v>
      </c>
      <c r="BA344" s="146">
        <f t="shared" si="111"/>
        <v>19</v>
      </c>
      <c r="BB344" s="146">
        <f t="shared" si="112"/>
        <v>398</v>
      </c>
      <c r="BC344" s="32">
        <f t="shared" si="113"/>
        <v>593</v>
      </c>
      <c r="BD344" s="148"/>
      <c r="BE344" s="40">
        <f t="shared" si="114"/>
        <v>0</v>
      </c>
      <c r="BF344" s="40">
        <f t="shared" si="115"/>
        <v>0</v>
      </c>
      <c r="BG344" s="40">
        <f t="shared" si="116"/>
        <v>7.7081192189105849E-2</v>
      </c>
      <c r="BH344" s="40">
        <f t="shared" si="117"/>
        <v>0.16168148746968472</v>
      </c>
      <c r="BI344" s="40">
        <f t="shared" si="118"/>
        <v>0</v>
      </c>
      <c r="BJ344" s="40">
        <f t="shared" si="119"/>
        <v>0.27726432532347506</v>
      </c>
      <c r="BK344" s="40">
        <f t="shared" si="120"/>
        <v>0.4815409309791332</v>
      </c>
      <c r="BL344">
        <v>0</v>
      </c>
      <c r="BM344">
        <v>2</v>
      </c>
      <c r="BN344">
        <v>2</v>
      </c>
      <c r="BO344">
        <v>1</v>
      </c>
      <c r="BP344">
        <v>0</v>
      </c>
      <c r="BQ344">
        <v>0</v>
      </c>
      <c r="BR344">
        <v>0</v>
      </c>
      <c r="BS344">
        <v>1</v>
      </c>
      <c r="BT344" s="42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</row>
    <row r="345" spans="1:124" s="32" customFormat="1" x14ac:dyDescent="0.2">
      <c r="A345" s="124" t="str">
        <f>CONFIGURACAO!$C$4</f>
        <v>AREA 21</v>
      </c>
      <c r="B345" s="125">
        <v>343</v>
      </c>
      <c r="C345" s="249" t="s">
        <v>296</v>
      </c>
      <c r="D345" s="126">
        <f t="shared" si="121"/>
        <v>6</v>
      </c>
      <c r="E345" s="250" t="s">
        <v>680</v>
      </c>
      <c r="F345" s="250">
        <v>1</v>
      </c>
      <c r="G345" s="250">
        <v>1</v>
      </c>
      <c r="H345" s="250">
        <v>1</v>
      </c>
      <c r="I345" s="250">
        <v>1</v>
      </c>
      <c r="J345" s="87"/>
      <c r="K345" s="94"/>
      <c r="L345" s="94"/>
      <c r="M345" s="154">
        <f t="shared" si="122"/>
        <v>4</v>
      </c>
      <c r="N345">
        <v>1</v>
      </c>
      <c r="O345">
        <v>3</v>
      </c>
      <c r="P345">
        <v>8</v>
      </c>
      <c r="Q345">
        <v>7</v>
      </c>
      <c r="R345">
        <v>5</v>
      </c>
      <c r="S345">
        <v>2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s="139">
        <f t="shared" si="105"/>
        <v>4</v>
      </c>
      <c r="AD345" s="140">
        <f t="shared" si="106"/>
        <v>12</v>
      </c>
      <c r="AE345" s="141">
        <f t="shared" si="123"/>
        <v>0</v>
      </c>
      <c r="AF345" s="142">
        <f t="shared" si="124"/>
        <v>0</v>
      </c>
      <c r="AG345" s="278"/>
      <c r="AI345" s="37">
        <f>IFERROR(IF(M345&gt;0,(N345*CONFIGURACAO!$C$20)+(O345*CONFIGURACAO!$C$21)+(P345*CONFIGURACAO!$C$22)+(Q345*CONFIGURACAO!$C$23)+(R345*CONFIGURACAO!$C$24),""),"")</f>
        <v>1200</v>
      </c>
      <c r="AJ345" s="38">
        <f>IF(S345=0,0,IF(CONFIGURACAO!$C$15="SIM",(IF(S345&gt;CONFIGURACAO!$C$16,CONFIGURACAO!$C$16*CONFIGURACAO!$C$25,S345*CONFIGURACAO!$C$25)),'PI AREA  P100'!S345*CONFIGURACAO!$C$25))</f>
        <v>20</v>
      </c>
      <c r="AK345" s="38">
        <f>IF(T345=0,0,IF(CONFIGURACAO!$C$17="SIM",(IF(T345&gt;CONFIGURACAO!$C$18,CONFIGURACAO!$C$18*CONFIGURACAO!$C$26,T345*CONFIGURACAO!$C$26)),'PI AREA  P100'!T345*CONFIGURACAO!$C$26))</f>
        <v>0</v>
      </c>
      <c r="AL345" s="38">
        <f>IFERROR(IF(M345&gt;0,(U345*CONFIGURACAO!$C$29)+(V345*CONFIGURACAO!$C$30),""),"")</f>
        <v>0</v>
      </c>
      <c r="AM345" s="38">
        <f>IF(W345=0,0,IF(CONFIGURACAO!$C$41="SIM",(IF(W345&gt;CONFIGURACAO!$C$41,CONFIGURACAO!$C$41*CONFIGURACAO!$C$31,W345*CONFIGURACAO!$C$31)),'PI AREA  P100'!W345*CONFIGURACAO!$C$31))</f>
        <v>0</v>
      </c>
      <c r="AN345" s="38">
        <f>IF(X345=0,0,IF(CONFIGURACAO!$C$39="SIM",(IF(X345&gt;CONFIGURACAO!$C$40,CONFIGURACAO!$C$40*CONFIGURACAO!$C$32,X345*CONFIGURACAO!$C$32)),'PI AREA  P100'!X345*CONFIGURACAO!$C$32))</f>
        <v>0</v>
      </c>
      <c r="AO345" s="38">
        <f>IFERROR(IF(M345&gt;0,(Y345*CONFIGURACAO!$C$33)+(Z345*CONFIGURACAO!$C$34)+(AA345*CONFIGURACAO!$C$35)+(AB345*CONFIGURACAO!$C$36),""),"")</f>
        <v>0</v>
      </c>
      <c r="AP345" s="38">
        <f>IF(AA345=0,0,IF(CONFIGURACAO!$C$46="SIM",(IF(AA345&gt;CONFIGURACAO!$C$47,CONFIGURACAO!$C$47*CONFIGURACAO!$C$35,AA345*CONFIGURACAO!$C$35)),'PI AREA  P100'!AA345*CONFIGURACAO!$C$35))</f>
        <v>0</v>
      </c>
      <c r="AQ345" s="38">
        <f>IF(AB345=0,0,IF(CONFIGURACAO!$C$44="SIM",(IF(AB345&gt;CONFIGURACAO!$C$45,CONFIGURACAO!$C$45*CONFIGURACAO!$C$36,AB345*CONFIGURACAO!$C$36)),'PI AREA  P100'!AB345*CONFIGURACAO!$C$36))</f>
        <v>0</v>
      </c>
      <c r="AR345" s="38">
        <f t="shared" si="125"/>
        <v>1220</v>
      </c>
      <c r="AS345" s="68">
        <f>IF(AR345="","",$AR345-(($AS$2/CONFIGURACAO!$C$6)*$M345))</f>
        <v>920</v>
      </c>
      <c r="AT345" s="73">
        <f t="shared" si="107"/>
        <v>3</v>
      </c>
      <c r="AU345" s="75">
        <f>IF(AR345="","",$AR345-(($AU$2/CONFIGURACAO!$C$6)*$M345))</f>
        <v>720</v>
      </c>
      <c r="AV345" s="76">
        <f t="shared" si="108"/>
        <v>4</v>
      </c>
      <c r="AW345" s="74">
        <f>IF(AR345="","",$AR345-(($AW$2/CONFIGURACAO!$C$6)*$M345))</f>
        <v>520</v>
      </c>
      <c r="AX345" s="72">
        <f t="shared" si="109"/>
        <v>5</v>
      </c>
      <c r="AZ345" s="39">
        <f t="shared" si="110"/>
        <v>0.10304663282457577</v>
      </c>
      <c r="BA345" s="146">
        <f t="shared" si="111"/>
        <v>26</v>
      </c>
      <c r="BB345" s="146">
        <f t="shared" si="112"/>
        <v>246</v>
      </c>
      <c r="BC345" s="32">
        <f t="shared" si="113"/>
        <v>342</v>
      </c>
      <c r="BD345" s="148"/>
      <c r="BE345" s="40">
        <f t="shared" si="114"/>
        <v>3.7257824143070044E-2</v>
      </c>
      <c r="BF345" s="40">
        <f t="shared" si="115"/>
        <v>0.11574074074074073</v>
      </c>
      <c r="BG345" s="40">
        <f t="shared" si="116"/>
        <v>0.20554984583761562</v>
      </c>
      <c r="BH345" s="40">
        <f t="shared" si="117"/>
        <v>0.28294260307194824</v>
      </c>
      <c r="BI345" s="40">
        <f t="shared" si="118"/>
        <v>0.53304904051172708</v>
      </c>
      <c r="BJ345" s="40">
        <f t="shared" si="119"/>
        <v>0.18484288354898337</v>
      </c>
      <c r="BK345" s="40">
        <f t="shared" si="120"/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 s="42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</row>
    <row r="346" spans="1:124" s="32" customFormat="1" x14ac:dyDescent="0.2">
      <c r="A346" s="124" t="str">
        <f>CONFIGURACAO!$C$4</f>
        <v>AREA 21</v>
      </c>
      <c r="B346" s="125">
        <v>344</v>
      </c>
      <c r="C346" s="249" t="s">
        <v>296</v>
      </c>
      <c r="D346" s="126">
        <f t="shared" si="121"/>
        <v>7</v>
      </c>
      <c r="E346" s="250" t="s">
        <v>681</v>
      </c>
      <c r="F346" s="250">
        <v>1</v>
      </c>
      <c r="G346" s="250">
        <v>1</v>
      </c>
      <c r="H346" s="250">
        <v>1</v>
      </c>
      <c r="I346" s="250">
        <v>1</v>
      </c>
      <c r="J346" s="87"/>
      <c r="K346" s="94"/>
      <c r="L346" s="94"/>
      <c r="M346" s="154">
        <f t="shared" si="122"/>
        <v>4</v>
      </c>
      <c r="N346">
        <v>0</v>
      </c>
      <c r="O346">
        <v>5</v>
      </c>
      <c r="P346">
        <v>3</v>
      </c>
      <c r="Q346">
        <v>4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s="139">
        <f t="shared" si="105"/>
        <v>5</v>
      </c>
      <c r="AD346" s="140">
        <f t="shared" si="106"/>
        <v>8</v>
      </c>
      <c r="AE346" s="141">
        <f t="shared" si="123"/>
        <v>0</v>
      </c>
      <c r="AF346" s="142">
        <f t="shared" si="124"/>
        <v>0</v>
      </c>
      <c r="AG346" s="278"/>
      <c r="AI346" s="37">
        <f>IFERROR(IF(M346&gt;0,(N346*CONFIGURACAO!$C$20)+(O346*CONFIGURACAO!$C$21)+(P346*CONFIGURACAO!$C$22)+(Q346*CONFIGURACAO!$C$23)+(R346*CONFIGURACAO!$C$24),""),"")</f>
        <v>760</v>
      </c>
      <c r="AJ346" s="38">
        <f>IF(S346=0,0,IF(CONFIGURACAO!$C$15="SIM",(IF(S346&gt;CONFIGURACAO!$C$16,CONFIGURACAO!$C$16*CONFIGURACAO!$C$25,S346*CONFIGURACAO!$C$25)),'PI AREA  P100'!S346*CONFIGURACAO!$C$25))</f>
        <v>10</v>
      </c>
      <c r="AK346" s="38">
        <f>IF(T346=0,0,IF(CONFIGURACAO!$C$17="SIM",(IF(T346&gt;CONFIGURACAO!$C$18,CONFIGURACAO!$C$18*CONFIGURACAO!$C$26,T346*CONFIGURACAO!$C$26)),'PI AREA  P100'!T346*CONFIGURACAO!$C$26))</f>
        <v>0</v>
      </c>
      <c r="AL346" s="38">
        <f>IFERROR(IF(M346&gt;0,(U346*CONFIGURACAO!$C$29)+(V346*CONFIGURACAO!$C$30),""),"")</f>
        <v>0</v>
      </c>
      <c r="AM346" s="38">
        <f>IF(W346=0,0,IF(CONFIGURACAO!$C$41="SIM",(IF(W346&gt;CONFIGURACAO!$C$41,CONFIGURACAO!$C$41*CONFIGURACAO!$C$31,W346*CONFIGURACAO!$C$31)),'PI AREA  P100'!W346*CONFIGURACAO!$C$31))</f>
        <v>0</v>
      </c>
      <c r="AN346" s="38">
        <f>IF(X346=0,0,IF(CONFIGURACAO!$C$39="SIM",(IF(X346&gt;CONFIGURACAO!$C$40,CONFIGURACAO!$C$40*CONFIGURACAO!$C$32,X346*CONFIGURACAO!$C$32)),'PI AREA  P100'!X346*CONFIGURACAO!$C$32))</f>
        <v>0</v>
      </c>
      <c r="AO346" s="38">
        <f>IFERROR(IF(M346&gt;0,(Y346*CONFIGURACAO!$C$33)+(Z346*CONFIGURACAO!$C$34)+(AA346*CONFIGURACAO!$C$35)+(AB346*CONFIGURACAO!$C$36),""),"")</f>
        <v>0</v>
      </c>
      <c r="AP346" s="38">
        <f>IF(AA346=0,0,IF(CONFIGURACAO!$C$46="SIM",(IF(AA346&gt;CONFIGURACAO!$C$47,CONFIGURACAO!$C$47*CONFIGURACAO!$C$35,AA346*CONFIGURACAO!$C$35)),'PI AREA  P100'!AA346*CONFIGURACAO!$C$35))</f>
        <v>0</v>
      </c>
      <c r="AQ346" s="38">
        <f>IF(AB346=0,0,IF(CONFIGURACAO!$C$44="SIM",(IF(AB346&gt;CONFIGURACAO!$C$45,CONFIGURACAO!$C$45*CONFIGURACAO!$C$36,AB346*CONFIGURACAO!$C$36)),'PI AREA  P100'!AB346*CONFIGURACAO!$C$36))</f>
        <v>0</v>
      </c>
      <c r="AR346" s="38">
        <f t="shared" si="125"/>
        <v>770</v>
      </c>
      <c r="AS346" s="68">
        <f>IF(AR346="","",$AR346-(($AS$2/CONFIGURACAO!$C$6)*$M346))</f>
        <v>470</v>
      </c>
      <c r="AT346" s="73">
        <f t="shared" si="107"/>
        <v>3</v>
      </c>
      <c r="AU346" s="75">
        <f>IF(AR346="","",$AR346-(($AU$2/CONFIGURACAO!$C$6)*$M346))</f>
        <v>270</v>
      </c>
      <c r="AV346" s="76">
        <f t="shared" si="108"/>
        <v>4</v>
      </c>
      <c r="AW346" s="74">
        <f>IF(AR346="","",$AR346-(($AW$2/CONFIGURACAO!$C$6)*$M346))</f>
        <v>70</v>
      </c>
      <c r="AX346" s="72">
        <f t="shared" si="109"/>
        <v>5</v>
      </c>
      <c r="AZ346" s="39">
        <f t="shared" si="110"/>
        <v>6.503762891387159E-2</v>
      </c>
      <c r="BA346" s="146">
        <f t="shared" si="111"/>
        <v>14</v>
      </c>
      <c r="BB346" s="146">
        <f t="shared" si="112"/>
        <v>550</v>
      </c>
      <c r="BC346" s="32">
        <f t="shared" si="113"/>
        <v>569</v>
      </c>
      <c r="BD346" s="148"/>
      <c r="BE346" s="40">
        <f t="shared" si="114"/>
        <v>0</v>
      </c>
      <c r="BF346" s="40">
        <f t="shared" si="115"/>
        <v>0.19290123456790123</v>
      </c>
      <c r="BG346" s="40">
        <f t="shared" si="116"/>
        <v>7.7081192189105849E-2</v>
      </c>
      <c r="BH346" s="40">
        <f t="shared" si="117"/>
        <v>0.16168148746968472</v>
      </c>
      <c r="BI346" s="40">
        <f t="shared" si="118"/>
        <v>0.10660980810234541</v>
      </c>
      <c r="BJ346" s="40">
        <f t="shared" si="119"/>
        <v>9.2421441774491686E-2</v>
      </c>
      <c r="BK346" s="40">
        <f t="shared" si="120"/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 s="42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</row>
    <row r="347" spans="1:124" s="32" customFormat="1" x14ac:dyDescent="0.2">
      <c r="A347" s="124" t="str">
        <f>CONFIGURACAO!$C$4</f>
        <v>AREA 21</v>
      </c>
      <c r="B347" s="125">
        <v>345</v>
      </c>
      <c r="C347" s="249" t="s">
        <v>296</v>
      </c>
      <c r="D347" s="126">
        <f t="shared" si="121"/>
        <v>8</v>
      </c>
      <c r="E347" s="250" t="s">
        <v>682</v>
      </c>
      <c r="F347" s="250">
        <v>0</v>
      </c>
      <c r="G347" s="250">
        <v>0</v>
      </c>
      <c r="H347" s="250">
        <v>0</v>
      </c>
      <c r="I347" s="250">
        <v>1</v>
      </c>
      <c r="J347" s="87"/>
      <c r="K347" s="94"/>
      <c r="L347" s="94"/>
      <c r="M347" s="154">
        <f t="shared" si="122"/>
        <v>1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s="139">
        <f t="shared" si="105"/>
        <v>0</v>
      </c>
      <c r="AD347" s="140">
        <f t="shared" si="106"/>
        <v>0</v>
      </c>
      <c r="AE347" s="141">
        <f t="shared" si="123"/>
        <v>0</v>
      </c>
      <c r="AF347" s="142">
        <f t="shared" si="124"/>
        <v>0</v>
      </c>
      <c r="AG347" s="278"/>
      <c r="AI347" s="37">
        <f>IFERROR(IF(M347&gt;0,(N347*CONFIGURACAO!$C$20)+(O347*CONFIGURACAO!$C$21)+(P347*CONFIGURACAO!$C$22)+(Q347*CONFIGURACAO!$C$23)+(R347*CONFIGURACAO!$C$24),""),"")</f>
        <v>20</v>
      </c>
      <c r="AJ347" s="38">
        <f>IF(S347=0,0,IF(CONFIGURACAO!$C$15="SIM",(IF(S347&gt;CONFIGURACAO!$C$16,CONFIGURACAO!$C$16*CONFIGURACAO!$C$25,S347*CONFIGURACAO!$C$25)),'PI AREA  P100'!S347*CONFIGURACAO!$C$25))</f>
        <v>10</v>
      </c>
      <c r="AK347" s="38">
        <f>IF(T347=0,0,IF(CONFIGURACAO!$C$17="SIM",(IF(T347&gt;CONFIGURACAO!$C$18,CONFIGURACAO!$C$18*CONFIGURACAO!$C$26,T347*CONFIGURACAO!$C$26)),'PI AREA  P100'!T347*CONFIGURACAO!$C$26))</f>
        <v>0</v>
      </c>
      <c r="AL347" s="38">
        <f>IFERROR(IF(M347&gt;0,(U347*CONFIGURACAO!$C$29)+(V347*CONFIGURACAO!$C$30),""),"")</f>
        <v>0</v>
      </c>
      <c r="AM347" s="38">
        <f>IF(W347=0,0,IF(CONFIGURACAO!$C$41="SIM",(IF(W347&gt;CONFIGURACAO!$C$41,CONFIGURACAO!$C$41*CONFIGURACAO!$C$31,W347*CONFIGURACAO!$C$31)),'PI AREA  P100'!W347*CONFIGURACAO!$C$31))</f>
        <v>0</v>
      </c>
      <c r="AN347" s="38">
        <f>IF(X347=0,0,IF(CONFIGURACAO!$C$39="SIM",(IF(X347&gt;CONFIGURACAO!$C$40,CONFIGURACAO!$C$40*CONFIGURACAO!$C$32,X347*CONFIGURACAO!$C$32)),'PI AREA  P100'!X347*CONFIGURACAO!$C$32))</f>
        <v>0</v>
      </c>
      <c r="AO347" s="38">
        <f>IFERROR(IF(M347&gt;0,(Y347*CONFIGURACAO!$C$33)+(Z347*CONFIGURACAO!$C$34)+(AA347*CONFIGURACAO!$C$35)+(AB347*CONFIGURACAO!$C$36),""),"")</f>
        <v>0</v>
      </c>
      <c r="AP347" s="38">
        <f>IF(AA347=0,0,IF(CONFIGURACAO!$C$46="SIM",(IF(AA347&gt;CONFIGURACAO!$C$47,CONFIGURACAO!$C$47*CONFIGURACAO!$C$35,AA347*CONFIGURACAO!$C$35)),'PI AREA  P100'!AA347*CONFIGURACAO!$C$35))</f>
        <v>0</v>
      </c>
      <c r="AQ347" s="38">
        <f>IF(AB347=0,0,IF(CONFIGURACAO!$C$44="SIM",(IF(AB347&gt;CONFIGURACAO!$C$45,CONFIGURACAO!$C$45*CONFIGURACAO!$C$36,AB347*CONFIGURACAO!$C$36)),'PI AREA  P100'!AB347*CONFIGURACAO!$C$36))</f>
        <v>0</v>
      </c>
      <c r="AR347" s="38">
        <f t="shared" si="125"/>
        <v>30</v>
      </c>
      <c r="AS347" s="68">
        <f>IF(AR347="","",$AR347-(($AS$2/CONFIGURACAO!$C$6)*$M347))</f>
        <v>-45</v>
      </c>
      <c r="AT347" s="73" t="str">
        <f t="shared" si="107"/>
        <v>NAO</v>
      </c>
      <c r="AU347" s="75">
        <f>IF(AR347="","",$AR347-(($AU$2/CONFIGURACAO!$C$6)*$M347))</f>
        <v>-95</v>
      </c>
      <c r="AV347" s="76" t="str">
        <f t="shared" si="108"/>
        <v>NAO</v>
      </c>
      <c r="AW347" s="74">
        <f>IF(AR347="","",$AR347-(($AW$2/CONFIGURACAO!$C$6)*$M347))</f>
        <v>-145</v>
      </c>
      <c r="AX347" s="72" t="str">
        <f t="shared" si="109"/>
        <v>NAO</v>
      </c>
      <c r="AZ347" s="39">
        <f t="shared" si="110"/>
        <v>2.5339335940469452E-3</v>
      </c>
      <c r="BA347" s="146">
        <f t="shared" si="111"/>
        <v>2</v>
      </c>
      <c r="BB347" s="146">
        <f t="shared" si="112"/>
        <v>1033</v>
      </c>
      <c r="BC347" s="32">
        <f t="shared" si="113"/>
        <v>1137</v>
      </c>
      <c r="BD347" s="148"/>
      <c r="BE347" s="40">
        <f t="shared" si="114"/>
        <v>0</v>
      </c>
      <c r="BF347" s="40">
        <f t="shared" si="115"/>
        <v>0</v>
      </c>
      <c r="BG347" s="40">
        <f t="shared" si="116"/>
        <v>0</v>
      </c>
      <c r="BH347" s="40">
        <f t="shared" si="117"/>
        <v>0</v>
      </c>
      <c r="BI347" s="40">
        <f t="shared" si="118"/>
        <v>0.10660980810234541</v>
      </c>
      <c r="BJ347" s="40">
        <f t="shared" si="119"/>
        <v>9.2421441774491686E-2</v>
      </c>
      <c r="BK347" s="40">
        <f t="shared" si="120"/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 s="42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</row>
    <row r="348" spans="1:124" s="32" customFormat="1" x14ac:dyDescent="0.2">
      <c r="A348" s="124" t="str">
        <f>CONFIGURACAO!$C$4</f>
        <v>AREA 21</v>
      </c>
      <c r="B348" s="125">
        <v>346</v>
      </c>
      <c r="C348" s="249" t="s">
        <v>296</v>
      </c>
      <c r="D348" s="126">
        <f t="shared" si="121"/>
        <v>9</v>
      </c>
      <c r="E348" s="250" t="s">
        <v>683</v>
      </c>
      <c r="F348" s="250">
        <v>1</v>
      </c>
      <c r="G348" s="250">
        <v>1</v>
      </c>
      <c r="H348" s="250">
        <v>1</v>
      </c>
      <c r="I348" s="250">
        <v>1</v>
      </c>
      <c r="J348" s="87"/>
      <c r="K348" s="94"/>
      <c r="L348" s="94"/>
      <c r="M348" s="154">
        <f t="shared" si="122"/>
        <v>4</v>
      </c>
      <c r="N348">
        <v>1</v>
      </c>
      <c r="O348">
        <v>2</v>
      </c>
      <c r="P348">
        <v>2</v>
      </c>
      <c r="Q348">
        <v>1</v>
      </c>
      <c r="R348">
        <v>1</v>
      </c>
      <c r="S348">
        <v>0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s="139">
        <f t="shared" si="105"/>
        <v>3</v>
      </c>
      <c r="AD348" s="140">
        <f t="shared" si="106"/>
        <v>5</v>
      </c>
      <c r="AE348" s="141">
        <f t="shared" si="123"/>
        <v>0</v>
      </c>
      <c r="AF348" s="142">
        <f t="shared" si="124"/>
        <v>0</v>
      </c>
      <c r="AG348" s="278"/>
      <c r="AI348" s="37">
        <f>IFERROR(IF(M348&gt;0,(N348*CONFIGURACAO!$C$20)+(O348*CONFIGURACAO!$C$21)+(P348*CONFIGURACAO!$C$22)+(Q348*CONFIGURACAO!$C$23)+(R348*CONFIGURACAO!$C$24),""),"")</f>
        <v>440</v>
      </c>
      <c r="AJ348" s="38">
        <f>IF(S348=0,0,IF(CONFIGURACAO!$C$15="SIM",(IF(S348&gt;CONFIGURACAO!$C$16,CONFIGURACAO!$C$16*CONFIGURACAO!$C$25,S348*CONFIGURACAO!$C$25)),'PI AREA  P100'!S348*CONFIGURACAO!$C$25))</f>
        <v>0</v>
      </c>
      <c r="AK348" s="38">
        <f>IF(T348=0,0,IF(CONFIGURACAO!$C$17="SIM",(IF(T348&gt;CONFIGURACAO!$C$18,CONFIGURACAO!$C$18*CONFIGURACAO!$C$26,T348*CONFIGURACAO!$C$26)),'PI AREA  P100'!T348*CONFIGURACAO!$C$26))</f>
        <v>10</v>
      </c>
      <c r="AL348" s="38">
        <f>IFERROR(IF(M348&gt;0,(U348*CONFIGURACAO!$C$29)+(V348*CONFIGURACAO!$C$30),""),"")</f>
        <v>0</v>
      </c>
      <c r="AM348" s="38">
        <f>IF(W348=0,0,IF(CONFIGURACAO!$C$41="SIM",(IF(W348&gt;CONFIGURACAO!$C$41,CONFIGURACAO!$C$41*CONFIGURACAO!$C$31,W348*CONFIGURACAO!$C$31)),'PI AREA  P100'!W348*CONFIGURACAO!$C$31))</f>
        <v>0</v>
      </c>
      <c r="AN348" s="38">
        <f>IF(X348=0,0,IF(CONFIGURACAO!$C$39="SIM",(IF(X348&gt;CONFIGURACAO!$C$40,CONFIGURACAO!$C$40*CONFIGURACAO!$C$32,X348*CONFIGURACAO!$C$32)),'PI AREA  P100'!X348*CONFIGURACAO!$C$32))</f>
        <v>0</v>
      </c>
      <c r="AO348" s="38">
        <f>IFERROR(IF(M348&gt;0,(Y348*CONFIGURACAO!$C$33)+(Z348*CONFIGURACAO!$C$34)+(AA348*CONFIGURACAO!$C$35)+(AB348*CONFIGURACAO!$C$36),""),"")</f>
        <v>0</v>
      </c>
      <c r="AP348" s="38">
        <f>IF(AA348=0,0,IF(CONFIGURACAO!$C$46="SIM",(IF(AA348&gt;CONFIGURACAO!$C$47,CONFIGURACAO!$C$47*CONFIGURACAO!$C$35,AA348*CONFIGURACAO!$C$35)),'PI AREA  P100'!AA348*CONFIGURACAO!$C$35))</f>
        <v>0</v>
      </c>
      <c r="AQ348" s="38">
        <f>IF(AB348=0,0,IF(CONFIGURACAO!$C$44="SIM",(IF(AB348&gt;CONFIGURACAO!$C$45,CONFIGURACAO!$C$45*CONFIGURACAO!$C$36,AB348*CONFIGURACAO!$C$36)),'PI AREA  P100'!AB348*CONFIGURACAO!$C$36))</f>
        <v>0</v>
      </c>
      <c r="AR348" s="38">
        <f t="shared" si="125"/>
        <v>450</v>
      </c>
      <c r="AS348" s="68">
        <f>IF(AR348="","",$AR348-(($AS$2/CONFIGURACAO!$C$6)*$M348))</f>
        <v>150</v>
      </c>
      <c r="AT348" s="73">
        <f t="shared" si="107"/>
        <v>3</v>
      </c>
      <c r="AU348" s="75">
        <f>IF(AR348="","",$AR348-(($AU$2/CONFIGURACAO!$C$6)*$M348))</f>
        <v>-50</v>
      </c>
      <c r="AV348" s="76" t="str">
        <f t="shared" si="108"/>
        <v>NAO</v>
      </c>
      <c r="AW348" s="74">
        <f>IF(AR348="","",$AR348-(($AW$2/CONFIGURACAO!$C$6)*$M348))</f>
        <v>-250</v>
      </c>
      <c r="AX348" s="72" t="str">
        <f t="shared" si="109"/>
        <v>NAO</v>
      </c>
      <c r="AZ348" s="39">
        <f t="shared" si="110"/>
        <v>3.8009003910704178E-2</v>
      </c>
      <c r="BA348" s="146">
        <f t="shared" si="111"/>
        <v>9</v>
      </c>
      <c r="BB348" s="146">
        <f t="shared" si="112"/>
        <v>734</v>
      </c>
      <c r="BC348" s="32">
        <f t="shared" si="113"/>
        <v>777</v>
      </c>
      <c r="BD348" s="148"/>
      <c r="BE348" s="40">
        <f t="shared" si="114"/>
        <v>3.7257824143070044E-2</v>
      </c>
      <c r="BF348" s="40">
        <f t="shared" si="115"/>
        <v>7.716049382716049E-2</v>
      </c>
      <c r="BG348" s="40">
        <f t="shared" si="116"/>
        <v>5.1387461459403906E-2</v>
      </c>
      <c r="BH348" s="40">
        <f t="shared" si="117"/>
        <v>4.042037186742118E-2</v>
      </c>
      <c r="BI348" s="40">
        <f t="shared" si="118"/>
        <v>0.10660980810234541</v>
      </c>
      <c r="BJ348" s="40">
        <f t="shared" si="119"/>
        <v>0</v>
      </c>
      <c r="BK348" s="40">
        <f t="shared" si="120"/>
        <v>0.32102728731942215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 s="42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</row>
    <row r="349" spans="1:124" s="32" customFormat="1" x14ac:dyDescent="0.2">
      <c r="A349" s="124" t="str">
        <f>CONFIGURACAO!$C$4</f>
        <v>AREA 21</v>
      </c>
      <c r="B349" s="125">
        <v>347</v>
      </c>
      <c r="C349" s="249" t="s">
        <v>296</v>
      </c>
      <c r="D349" s="126">
        <f t="shared" si="121"/>
        <v>10</v>
      </c>
      <c r="E349" s="250" t="s">
        <v>684</v>
      </c>
      <c r="F349" s="250">
        <v>1</v>
      </c>
      <c r="G349" s="250">
        <v>1</v>
      </c>
      <c r="H349" s="250">
        <v>1</v>
      </c>
      <c r="I349" s="250">
        <v>1</v>
      </c>
      <c r="J349" s="87"/>
      <c r="K349" s="94"/>
      <c r="L349" s="94"/>
      <c r="M349" s="154">
        <f t="shared" si="122"/>
        <v>4</v>
      </c>
      <c r="N349">
        <v>0</v>
      </c>
      <c r="O349">
        <v>1</v>
      </c>
      <c r="P349">
        <v>0</v>
      </c>
      <c r="Q349">
        <v>2</v>
      </c>
      <c r="R349">
        <v>0</v>
      </c>
      <c r="S349">
        <v>8</v>
      </c>
      <c r="T349">
        <v>3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 s="139">
        <f t="shared" si="105"/>
        <v>1</v>
      </c>
      <c r="AD349" s="140">
        <f t="shared" si="106"/>
        <v>1</v>
      </c>
      <c r="AE349" s="141">
        <f t="shared" si="123"/>
        <v>0</v>
      </c>
      <c r="AF349" s="142">
        <f t="shared" si="124"/>
        <v>0</v>
      </c>
      <c r="AG349" s="278"/>
      <c r="AI349" s="37">
        <f>IFERROR(IF(M349&gt;0,(N349*CONFIGURACAO!$C$20)+(O349*CONFIGURACAO!$C$21)+(P349*CONFIGURACAO!$C$22)+(Q349*CONFIGURACAO!$C$23)+(R349*CONFIGURACAO!$C$24),""),"")</f>
        <v>160</v>
      </c>
      <c r="AJ349" s="38">
        <f>IF(S349=0,0,IF(CONFIGURACAO!$C$15="SIM",(IF(S349&gt;CONFIGURACAO!$C$16,CONFIGURACAO!$C$16*CONFIGURACAO!$C$25,S349*CONFIGURACAO!$C$25)),'PI AREA  P100'!S349*CONFIGURACAO!$C$25))</f>
        <v>40</v>
      </c>
      <c r="AK349" s="38">
        <f>IF(T349=0,0,IF(CONFIGURACAO!$C$17="SIM",(IF(T349&gt;CONFIGURACAO!$C$18,CONFIGURACAO!$C$18*CONFIGURACAO!$C$26,T349*CONFIGURACAO!$C$26)),'PI AREA  P100'!T349*CONFIGURACAO!$C$26))</f>
        <v>15</v>
      </c>
      <c r="AL349" s="38">
        <f>IFERROR(IF(M349&gt;0,(U349*CONFIGURACAO!$C$29)+(V349*CONFIGURACAO!$C$30),""),"")</f>
        <v>0</v>
      </c>
      <c r="AM349" s="38">
        <f>IF(W349=0,0,IF(CONFIGURACAO!$C$41="SIM",(IF(W349&gt;CONFIGURACAO!$C$41,CONFIGURACAO!$C$41*CONFIGURACAO!$C$31,W349*CONFIGURACAO!$C$31)),'PI AREA  P100'!W349*CONFIGURACAO!$C$31))</f>
        <v>50</v>
      </c>
      <c r="AN349" s="38">
        <f>IF(X349=0,0,IF(CONFIGURACAO!$C$39="SIM",(IF(X349&gt;CONFIGURACAO!$C$40,CONFIGURACAO!$C$40*CONFIGURACAO!$C$32,X349*CONFIGURACAO!$C$32)),'PI AREA  P100'!X349*CONFIGURACAO!$C$32))</f>
        <v>0</v>
      </c>
      <c r="AO349" s="38">
        <f>IFERROR(IF(M349&gt;0,(Y349*CONFIGURACAO!$C$33)+(Z349*CONFIGURACAO!$C$34)+(AA349*CONFIGURACAO!$C$35)+(AB349*CONFIGURACAO!$C$36),""),"")</f>
        <v>0</v>
      </c>
      <c r="AP349" s="38">
        <f>IF(AA349=0,0,IF(CONFIGURACAO!$C$46="SIM",(IF(AA349&gt;CONFIGURACAO!$C$47,CONFIGURACAO!$C$47*CONFIGURACAO!$C$35,AA349*CONFIGURACAO!$C$35)),'PI AREA  P100'!AA349*CONFIGURACAO!$C$35))</f>
        <v>0</v>
      </c>
      <c r="AQ349" s="38">
        <f>IF(AB349=0,0,IF(CONFIGURACAO!$C$44="SIM",(IF(AB349&gt;CONFIGURACAO!$C$45,CONFIGURACAO!$C$45*CONFIGURACAO!$C$36,AB349*CONFIGURACAO!$C$36)),'PI AREA  P100'!AB349*CONFIGURACAO!$C$36))</f>
        <v>0</v>
      </c>
      <c r="AR349" s="38">
        <f t="shared" si="125"/>
        <v>265</v>
      </c>
      <c r="AS349" s="68">
        <f>IF(AR349="","",$AR349-(($AS$2/CONFIGURACAO!$C$6)*$M349))</f>
        <v>-35</v>
      </c>
      <c r="AT349" s="73" t="str">
        <f t="shared" si="107"/>
        <v>NAO</v>
      </c>
      <c r="AU349" s="75">
        <f>IF(AR349="","",$AR349-(($AU$2/CONFIGURACAO!$C$6)*$M349))</f>
        <v>-235</v>
      </c>
      <c r="AV349" s="76" t="str">
        <f t="shared" si="108"/>
        <v>NAO</v>
      </c>
      <c r="AW349" s="74">
        <f>IF(AR349="","",$AR349-(($AW$2/CONFIGURACAO!$C$6)*$M349))</f>
        <v>-435</v>
      </c>
      <c r="AX349" s="72" t="str">
        <f t="shared" si="109"/>
        <v>NAO</v>
      </c>
      <c r="AZ349" s="39">
        <f t="shared" si="110"/>
        <v>2.2383080080748019E-2</v>
      </c>
      <c r="BA349" s="146">
        <f t="shared" si="111"/>
        <v>15</v>
      </c>
      <c r="BB349" s="146">
        <f t="shared" si="112"/>
        <v>522</v>
      </c>
      <c r="BC349" s="32">
        <f t="shared" si="113"/>
        <v>904</v>
      </c>
      <c r="BD349" s="148"/>
      <c r="BE349" s="40">
        <f t="shared" si="114"/>
        <v>0</v>
      </c>
      <c r="BF349" s="40">
        <f t="shared" si="115"/>
        <v>3.8580246913580245E-2</v>
      </c>
      <c r="BG349" s="40">
        <f t="shared" si="116"/>
        <v>0</v>
      </c>
      <c r="BH349" s="40">
        <f t="shared" si="117"/>
        <v>8.084074373484236E-2</v>
      </c>
      <c r="BI349" s="40">
        <f t="shared" si="118"/>
        <v>0</v>
      </c>
      <c r="BJ349" s="40">
        <f t="shared" si="119"/>
        <v>0.73937153419593349</v>
      </c>
      <c r="BK349" s="40">
        <f t="shared" si="120"/>
        <v>0.4815409309791332</v>
      </c>
      <c r="BL349">
        <v>0</v>
      </c>
      <c r="BM349">
        <v>0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0</v>
      </c>
      <c r="BT349" s="42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</row>
    <row r="350" spans="1:124" s="32" customFormat="1" x14ac:dyDescent="0.2">
      <c r="A350" s="124" t="str">
        <f>CONFIGURACAO!$C$4</f>
        <v>AREA 21</v>
      </c>
      <c r="B350" s="125">
        <v>348</v>
      </c>
      <c r="C350" s="249" t="s">
        <v>296</v>
      </c>
      <c r="D350" s="126">
        <f t="shared" si="121"/>
        <v>11</v>
      </c>
      <c r="E350" s="250" t="s">
        <v>685</v>
      </c>
      <c r="F350" s="250">
        <v>0</v>
      </c>
      <c r="G350" s="250">
        <v>0</v>
      </c>
      <c r="H350" s="250">
        <v>1</v>
      </c>
      <c r="I350" s="250">
        <v>1</v>
      </c>
      <c r="J350" s="87"/>
      <c r="K350" s="94"/>
      <c r="L350" s="94"/>
      <c r="M350" s="154">
        <f t="shared" si="122"/>
        <v>2</v>
      </c>
      <c r="N350">
        <v>0</v>
      </c>
      <c r="O350">
        <v>0</v>
      </c>
      <c r="P350">
        <v>3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1</v>
      </c>
      <c r="AB350">
        <v>0</v>
      </c>
      <c r="AC350" s="139">
        <f t="shared" si="105"/>
        <v>0</v>
      </c>
      <c r="AD350" s="140">
        <f t="shared" si="106"/>
        <v>3</v>
      </c>
      <c r="AE350" s="141">
        <f t="shared" si="123"/>
        <v>0</v>
      </c>
      <c r="AF350" s="142">
        <f t="shared" si="124"/>
        <v>0</v>
      </c>
      <c r="AG350" s="278"/>
      <c r="AI350" s="37">
        <f>IFERROR(IF(M350&gt;0,(N350*CONFIGURACAO!$C$20)+(O350*CONFIGURACAO!$C$21)+(P350*CONFIGURACAO!$C$22)+(Q350*CONFIGURACAO!$C$23)+(R350*CONFIGURACAO!$C$24),""),"")</f>
        <v>180</v>
      </c>
      <c r="AJ350" s="38">
        <f>IF(S350=0,0,IF(CONFIGURACAO!$C$15="SIM",(IF(S350&gt;CONFIGURACAO!$C$16,CONFIGURACAO!$C$16*CONFIGURACAO!$C$25,S350*CONFIGURACAO!$C$25)),'PI AREA  P100'!S350*CONFIGURACAO!$C$25))</f>
        <v>10</v>
      </c>
      <c r="AK350" s="38">
        <f>IF(T350=0,0,IF(CONFIGURACAO!$C$17="SIM",(IF(T350&gt;CONFIGURACAO!$C$18,CONFIGURACAO!$C$18*CONFIGURACAO!$C$26,T350*CONFIGURACAO!$C$26)),'PI AREA  P100'!T350*CONFIGURACAO!$C$26))</f>
        <v>0</v>
      </c>
      <c r="AL350" s="38">
        <f>IFERROR(IF(M350&gt;0,(U350*CONFIGURACAO!$C$29)+(V350*CONFIGURACAO!$C$30),""),"")</f>
        <v>0</v>
      </c>
      <c r="AM350" s="38">
        <f>IF(W350=0,0,IF(CONFIGURACAO!$C$41="SIM",(IF(W350&gt;CONFIGURACAO!$C$41,CONFIGURACAO!$C$41*CONFIGURACAO!$C$31,W350*CONFIGURACAO!$C$31)),'PI AREA  P100'!W350*CONFIGURACAO!$C$31))</f>
        <v>50</v>
      </c>
      <c r="AN350" s="38">
        <f>IF(X350=0,0,IF(CONFIGURACAO!$C$39="SIM",(IF(X350&gt;CONFIGURACAO!$C$40,CONFIGURACAO!$C$40*CONFIGURACAO!$C$32,X350*CONFIGURACAO!$C$32)),'PI AREA  P100'!X350*CONFIGURACAO!$C$32))</f>
        <v>0</v>
      </c>
      <c r="AO350" s="38">
        <f>IFERROR(IF(M350&gt;0,(Y350*CONFIGURACAO!$C$33)+(Z350*CONFIGURACAO!$C$34)+(AA350*CONFIGURACAO!$C$35)+(AB350*CONFIGURACAO!$C$36),""),"")</f>
        <v>25</v>
      </c>
      <c r="AP350" s="38">
        <f>IF(AA350=0,0,IF(CONFIGURACAO!$C$46="SIM",(IF(AA350&gt;CONFIGURACAO!$C$47,CONFIGURACAO!$C$47*CONFIGURACAO!$C$35,AA350*CONFIGURACAO!$C$35)),'PI AREA  P100'!AA350*CONFIGURACAO!$C$35))</f>
        <v>25</v>
      </c>
      <c r="AQ350" s="38">
        <f>IF(AB350=0,0,IF(CONFIGURACAO!$C$44="SIM",(IF(AB350&gt;CONFIGURACAO!$C$45,CONFIGURACAO!$C$45*CONFIGURACAO!$C$36,AB350*CONFIGURACAO!$C$36)),'PI AREA  P100'!AB350*CONFIGURACAO!$C$36))</f>
        <v>0</v>
      </c>
      <c r="AR350" s="38">
        <f t="shared" si="125"/>
        <v>290</v>
      </c>
      <c r="AS350" s="68">
        <f>IF(AR350="","",$AR350-(($AS$2/CONFIGURACAO!$C$6)*$M350))</f>
        <v>140</v>
      </c>
      <c r="AT350" s="73">
        <f t="shared" si="107"/>
        <v>3</v>
      </c>
      <c r="AU350" s="75">
        <f>IF(AR350="","",$AR350-(($AU$2/CONFIGURACAO!$C$6)*$M350))</f>
        <v>40</v>
      </c>
      <c r="AV350" s="76">
        <f t="shared" si="108"/>
        <v>4</v>
      </c>
      <c r="AW350" s="74">
        <f>IF(AR350="","",$AR350-(($AW$2/CONFIGURACAO!$C$6)*$M350))</f>
        <v>-60</v>
      </c>
      <c r="AX350" s="72" t="str">
        <f t="shared" si="109"/>
        <v>NAO</v>
      </c>
      <c r="AZ350" s="39">
        <f t="shared" si="110"/>
        <v>2.4494691409120469E-2</v>
      </c>
      <c r="BA350" s="146">
        <f t="shared" si="111"/>
        <v>6</v>
      </c>
      <c r="BB350" s="146">
        <f t="shared" si="112"/>
        <v>836</v>
      </c>
      <c r="BC350" s="32">
        <f t="shared" si="113"/>
        <v>886</v>
      </c>
      <c r="BD350" s="148"/>
      <c r="BE350" s="40">
        <f t="shared" si="114"/>
        <v>0</v>
      </c>
      <c r="BF350" s="40">
        <f t="shared" si="115"/>
        <v>0</v>
      </c>
      <c r="BG350" s="40">
        <f t="shared" si="116"/>
        <v>7.7081192189105849E-2</v>
      </c>
      <c r="BH350" s="40">
        <f t="shared" si="117"/>
        <v>0</v>
      </c>
      <c r="BI350" s="40">
        <f t="shared" si="118"/>
        <v>0</v>
      </c>
      <c r="BJ350" s="40">
        <f t="shared" si="119"/>
        <v>9.2421441774491686E-2</v>
      </c>
      <c r="BK350" s="40">
        <f t="shared" si="120"/>
        <v>0</v>
      </c>
      <c r="BL350">
        <v>0</v>
      </c>
      <c r="BM350">
        <v>0</v>
      </c>
      <c r="BN350">
        <v>1</v>
      </c>
      <c r="BO350">
        <v>0</v>
      </c>
      <c r="BP350">
        <v>0</v>
      </c>
      <c r="BQ350">
        <v>0</v>
      </c>
      <c r="BR350">
        <v>1</v>
      </c>
      <c r="BS350">
        <v>0</v>
      </c>
      <c r="BT350" s="42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</row>
    <row r="351" spans="1:124" s="32" customFormat="1" x14ac:dyDescent="0.2">
      <c r="A351" s="124" t="str">
        <f>CONFIGURACAO!$C$4</f>
        <v>AREA 21</v>
      </c>
      <c r="B351" s="125">
        <v>349</v>
      </c>
      <c r="C351" s="249" t="s">
        <v>296</v>
      </c>
      <c r="D351" s="126">
        <f t="shared" si="121"/>
        <v>12</v>
      </c>
      <c r="E351" s="250" t="s">
        <v>686</v>
      </c>
      <c r="F351" s="250">
        <v>1</v>
      </c>
      <c r="G351" s="250">
        <v>1</v>
      </c>
      <c r="H351" s="250">
        <v>1</v>
      </c>
      <c r="I351" s="250">
        <v>1</v>
      </c>
      <c r="J351" s="87"/>
      <c r="K351" s="94"/>
      <c r="L351" s="94"/>
      <c r="M351" s="154">
        <f t="shared" si="122"/>
        <v>4</v>
      </c>
      <c r="N351">
        <v>1</v>
      </c>
      <c r="O351">
        <v>5</v>
      </c>
      <c r="P351">
        <v>2</v>
      </c>
      <c r="Q351">
        <v>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s="139">
        <f t="shared" si="105"/>
        <v>6</v>
      </c>
      <c r="AD351" s="140">
        <f t="shared" si="106"/>
        <v>8</v>
      </c>
      <c r="AE351" s="141">
        <f t="shared" si="123"/>
        <v>0</v>
      </c>
      <c r="AF351" s="142">
        <f t="shared" si="124"/>
        <v>0</v>
      </c>
      <c r="AG351" s="278"/>
      <c r="AI351" s="37">
        <f>IFERROR(IF(M351&gt;0,(N351*CONFIGURACAO!$C$20)+(O351*CONFIGURACAO!$C$21)+(P351*CONFIGURACAO!$C$22)+(Q351*CONFIGURACAO!$C$23)+(R351*CONFIGURACAO!$C$24),""),"")</f>
        <v>700</v>
      </c>
      <c r="AJ351" s="38">
        <f>IF(S351=0,0,IF(CONFIGURACAO!$C$15="SIM",(IF(S351&gt;CONFIGURACAO!$C$16,CONFIGURACAO!$C$16*CONFIGURACAO!$C$25,S351*CONFIGURACAO!$C$25)),'PI AREA  P100'!S351*CONFIGURACAO!$C$25))</f>
        <v>0</v>
      </c>
      <c r="AK351" s="38">
        <f>IF(T351=0,0,IF(CONFIGURACAO!$C$17="SIM",(IF(T351&gt;CONFIGURACAO!$C$18,CONFIGURACAO!$C$18*CONFIGURACAO!$C$26,T351*CONFIGURACAO!$C$26)),'PI AREA  P100'!T351*CONFIGURACAO!$C$26))</f>
        <v>0</v>
      </c>
      <c r="AL351" s="38">
        <f>IFERROR(IF(M351&gt;0,(U351*CONFIGURACAO!$C$29)+(V351*CONFIGURACAO!$C$30),""),"")</f>
        <v>0</v>
      </c>
      <c r="AM351" s="38">
        <f>IF(W351=0,0,IF(CONFIGURACAO!$C$41="SIM",(IF(W351&gt;CONFIGURACAO!$C$41,CONFIGURACAO!$C$41*CONFIGURACAO!$C$31,W351*CONFIGURACAO!$C$31)),'PI AREA  P100'!W351*CONFIGURACAO!$C$31))</f>
        <v>0</v>
      </c>
      <c r="AN351" s="38">
        <f>IF(X351=0,0,IF(CONFIGURACAO!$C$39="SIM",(IF(X351&gt;CONFIGURACAO!$C$40,CONFIGURACAO!$C$40*CONFIGURACAO!$C$32,X351*CONFIGURACAO!$C$32)),'PI AREA  P100'!X351*CONFIGURACAO!$C$32))</f>
        <v>0</v>
      </c>
      <c r="AO351" s="38">
        <f>IFERROR(IF(M351&gt;0,(Y351*CONFIGURACAO!$C$33)+(Z351*CONFIGURACAO!$C$34)+(AA351*CONFIGURACAO!$C$35)+(AB351*CONFIGURACAO!$C$36),""),"")</f>
        <v>0</v>
      </c>
      <c r="AP351" s="38">
        <f>IF(AA351=0,0,IF(CONFIGURACAO!$C$46="SIM",(IF(AA351&gt;CONFIGURACAO!$C$47,CONFIGURACAO!$C$47*CONFIGURACAO!$C$35,AA351*CONFIGURACAO!$C$35)),'PI AREA  P100'!AA351*CONFIGURACAO!$C$35))</f>
        <v>0</v>
      </c>
      <c r="AQ351" s="38">
        <f>IF(AB351=0,0,IF(CONFIGURACAO!$C$44="SIM",(IF(AB351&gt;CONFIGURACAO!$C$45,CONFIGURACAO!$C$45*CONFIGURACAO!$C$36,AB351*CONFIGURACAO!$C$36)),'PI AREA  P100'!AB351*CONFIGURACAO!$C$36))</f>
        <v>0</v>
      </c>
      <c r="AR351" s="38">
        <f t="shared" si="125"/>
        <v>700</v>
      </c>
      <c r="AS351" s="68">
        <f>IF(AR351="","",$AR351-(($AS$2/CONFIGURACAO!$C$6)*$M351))</f>
        <v>400</v>
      </c>
      <c r="AT351" s="73">
        <f t="shared" si="107"/>
        <v>3</v>
      </c>
      <c r="AU351" s="75">
        <f>IF(AR351="","",$AR351-(($AU$2/CONFIGURACAO!$C$6)*$M351))</f>
        <v>200</v>
      </c>
      <c r="AV351" s="76">
        <f t="shared" si="108"/>
        <v>4</v>
      </c>
      <c r="AW351" s="74">
        <f>IF(AR351="","",$AR351-(($AW$2/CONFIGURACAO!$C$6)*$M351))</f>
        <v>0</v>
      </c>
      <c r="AX351" s="72">
        <f t="shared" si="109"/>
        <v>5</v>
      </c>
      <c r="AZ351" s="39">
        <f t="shared" si="110"/>
        <v>5.9125117194428728E-2</v>
      </c>
      <c r="BA351" s="146">
        <f t="shared" si="111"/>
        <v>10</v>
      </c>
      <c r="BB351" s="146">
        <f t="shared" si="112"/>
        <v>694</v>
      </c>
      <c r="BC351" s="32">
        <f t="shared" si="113"/>
        <v>606</v>
      </c>
      <c r="BD351" s="148"/>
      <c r="BE351" s="40">
        <f t="shared" si="114"/>
        <v>3.7257824143070044E-2</v>
      </c>
      <c r="BF351" s="40">
        <f t="shared" si="115"/>
        <v>0.19290123456790123</v>
      </c>
      <c r="BG351" s="40">
        <f t="shared" si="116"/>
        <v>5.1387461459403906E-2</v>
      </c>
      <c r="BH351" s="40">
        <f t="shared" si="117"/>
        <v>8.084074373484236E-2</v>
      </c>
      <c r="BI351" s="40">
        <f t="shared" si="118"/>
        <v>0</v>
      </c>
      <c r="BJ351" s="40">
        <f t="shared" si="119"/>
        <v>0</v>
      </c>
      <c r="BK351" s="40">
        <f t="shared" si="120"/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 s="42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</row>
    <row r="352" spans="1:124" s="32" customFormat="1" x14ac:dyDescent="0.2">
      <c r="A352" s="124" t="str">
        <f>CONFIGURACAO!$C$4</f>
        <v>AREA 21</v>
      </c>
      <c r="B352" s="125">
        <v>350</v>
      </c>
      <c r="C352" s="249" t="s">
        <v>296</v>
      </c>
      <c r="D352" s="126">
        <f t="shared" si="121"/>
        <v>13</v>
      </c>
      <c r="E352" s="250" t="s">
        <v>687</v>
      </c>
      <c r="F352" s="250">
        <v>1</v>
      </c>
      <c r="G352" s="250">
        <v>1</v>
      </c>
      <c r="H352" s="250">
        <v>1</v>
      </c>
      <c r="I352" s="250">
        <v>1</v>
      </c>
      <c r="J352" s="87"/>
      <c r="K352" s="94"/>
      <c r="L352" s="94"/>
      <c r="M352" s="154">
        <f t="shared" si="122"/>
        <v>4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s="139">
        <f t="shared" si="105"/>
        <v>0</v>
      </c>
      <c r="AD352" s="140">
        <f t="shared" si="106"/>
        <v>0</v>
      </c>
      <c r="AE352" s="141">
        <f t="shared" si="123"/>
        <v>0</v>
      </c>
      <c r="AF352" s="142">
        <f t="shared" si="124"/>
        <v>0</v>
      </c>
      <c r="AG352" s="278"/>
      <c r="AI352" s="37">
        <f>IFERROR(IF(M352&gt;0,(N352*CONFIGURACAO!$C$20)+(O352*CONFIGURACAO!$C$21)+(P352*CONFIGURACAO!$C$22)+(Q352*CONFIGURACAO!$C$23)+(R352*CONFIGURACAO!$C$24),""),"")</f>
        <v>40</v>
      </c>
      <c r="AJ352" s="38">
        <f>IF(S352=0,0,IF(CONFIGURACAO!$C$15="SIM",(IF(S352&gt;CONFIGURACAO!$C$16,CONFIGURACAO!$C$16*CONFIGURACAO!$C$25,S352*CONFIGURACAO!$C$25)),'PI AREA  P100'!S352*CONFIGURACAO!$C$25))</f>
        <v>0</v>
      </c>
      <c r="AK352" s="38">
        <f>IF(T352=0,0,IF(CONFIGURACAO!$C$17="SIM",(IF(T352&gt;CONFIGURACAO!$C$18,CONFIGURACAO!$C$18*CONFIGURACAO!$C$26,T352*CONFIGURACAO!$C$26)),'PI AREA  P100'!T352*CONFIGURACAO!$C$26))</f>
        <v>0</v>
      </c>
      <c r="AL352" s="38">
        <f>IFERROR(IF(M352&gt;0,(U352*CONFIGURACAO!$C$29)+(V352*CONFIGURACAO!$C$30),""),"")</f>
        <v>0</v>
      </c>
      <c r="AM352" s="38">
        <f>IF(W352=0,0,IF(CONFIGURACAO!$C$41="SIM",(IF(W352&gt;CONFIGURACAO!$C$41,CONFIGURACAO!$C$41*CONFIGURACAO!$C$31,W352*CONFIGURACAO!$C$31)),'PI AREA  P100'!W352*CONFIGURACAO!$C$31))</f>
        <v>0</v>
      </c>
      <c r="AN352" s="38">
        <f>IF(X352=0,0,IF(CONFIGURACAO!$C$39="SIM",(IF(X352&gt;CONFIGURACAO!$C$40,CONFIGURACAO!$C$40*CONFIGURACAO!$C$32,X352*CONFIGURACAO!$C$32)),'PI AREA  P100'!X352*CONFIGURACAO!$C$32))</f>
        <v>0</v>
      </c>
      <c r="AO352" s="38">
        <f>IFERROR(IF(M352&gt;0,(Y352*CONFIGURACAO!$C$33)+(Z352*CONFIGURACAO!$C$34)+(AA352*CONFIGURACAO!$C$35)+(AB352*CONFIGURACAO!$C$36),""),"")</f>
        <v>0</v>
      </c>
      <c r="AP352" s="38">
        <f>IF(AA352=0,0,IF(CONFIGURACAO!$C$46="SIM",(IF(AA352&gt;CONFIGURACAO!$C$47,CONFIGURACAO!$C$47*CONFIGURACAO!$C$35,AA352*CONFIGURACAO!$C$35)),'PI AREA  P100'!AA352*CONFIGURACAO!$C$35))</f>
        <v>0</v>
      </c>
      <c r="AQ352" s="38">
        <f>IF(AB352=0,0,IF(CONFIGURACAO!$C$44="SIM",(IF(AB352&gt;CONFIGURACAO!$C$45,CONFIGURACAO!$C$45*CONFIGURACAO!$C$36,AB352*CONFIGURACAO!$C$36)),'PI AREA  P100'!AB352*CONFIGURACAO!$C$36))</f>
        <v>0</v>
      </c>
      <c r="AR352" s="38">
        <f t="shared" si="125"/>
        <v>40</v>
      </c>
      <c r="AS352" s="68">
        <f>IF(AR352="","",$AR352-(($AS$2/CONFIGURACAO!$C$6)*$M352))</f>
        <v>-260</v>
      </c>
      <c r="AT352" s="73" t="str">
        <f t="shared" si="107"/>
        <v>NAO</v>
      </c>
      <c r="AU352" s="75">
        <f>IF(AR352="","",$AR352-(($AU$2/CONFIGURACAO!$C$6)*$M352))</f>
        <v>-460</v>
      </c>
      <c r="AV352" s="76" t="str">
        <f t="shared" si="108"/>
        <v>NAO</v>
      </c>
      <c r="AW352" s="74">
        <f>IF(AR352="","",$AR352-(($AW$2/CONFIGURACAO!$C$6)*$M352))</f>
        <v>-660</v>
      </c>
      <c r="AX352" s="72" t="str">
        <f t="shared" si="109"/>
        <v>NAO</v>
      </c>
      <c r="AZ352" s="39">
        <f t="shared" si="110"/>
        <v>3.3785781253959273E-3</v>
      </c>
      <c r="BA352" s="146">
        <f t="shared" si="111"/>
        <v>1</v>
      </c>
      <c r="BB352" s="146">
        <f t="shared" si="112"/>
        <v>1099</v>
      </c>
      <c r="BC352" s="32">
        <f t="shared" si="113"/>
        <v>1125</v>
      </c>
      <c r="BD352" s="148"/>
      <c r="BE352" s="40">
        <f t="shared" si="114"/>
        <v>0</v>
      </c>
      <c r="BF352" s="40">
        <f t="shared" si="115"/>
        <v>0</v>
      </c>
      <c r="BG352" s="40">
        <f t="shared" si="116"/>
        <v>0</v>
      </c>
      <c r="BH352" s="40">
        <f t="shared" si="117"/>
        <v>4.042037186742118E-2</v>
      </c>
      <c r="BI352" s="40">
        <f t="shared" si="118"/>
        <v>0</v>
      </c>
      <c r="BJ352" s="40">
        <f t="shared" si="119"/>
        <v>0</v>
      </c>
      <c r="BK352" s="40">
        <f t="shared" si="120"/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 s="4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</row>
    <row r="353" spans="1:124" s="32" customFormat="1" x14ac:dyDescent="0.2">
      <c r="A353" s="124" t="str">
        <f>CONFIGURACAO!$C$4</f>
        <v>AREA 21</v>
      </c>
      <c r="B353" s="125">
        <v>351</v>
      </c>
      <c r="C353" s="249" t="s">
        <v>296</v>
      </c>
      <c r="D353" s="126">
        <f t="shared" si="121"/>
        <v>14</v>
      </c>
      <c r="E353" s="250" t="s">
        <v>688</v>
      </c>
      <c r="F353" s="250">
        <v>1</v>
      </c>
      <c r="G353" s="250">
        <v>1</v>
      </c>
      <c r="H353" s="250">
        <v>1</v>
      </c>
      <c r="I353" s="250">
        <v>1</v>
      </c>
      <c r="J353" s="87"/>
      <c r="K353" s="94"/>
      <c r="L353" s="94"/>
      <c r="M353" s="154">
        <f t="shared" si="122"/>
        <v>4</v>
      </c>
      <c r="N353">
        <v>1</v>
      </c>
      <c r="O353">
        <v>4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 s="139">
        <f t="shared" si="105"/>
        <v>5</v>
      </c>
      <c r="AD353" s="140">
        <f t="shared" si="106"/>
        <v>5</v>
      </c>
      <c r="AE353" s="141">
        <f t="shared" si="123"/>
        <v>0</v>
      </c>
      <c r="AF353" s="142">
        <f t="shared" si="124"/>
        <v>0</v>
      </c>
      <c r="AG353" s="278"/>
      <c r="AI353" s="37">
        <f>IFERROR(IF(M353&gt;0,(N353*CONFIGURACAO!$C$20)+(O353*CONFIGURACAO!$C$21)+(P353*CONFIGURACAO!$C$22)+(Q353*CONFIGURACAO!$C$23)+(R353*CONFIGURACAO!$C$24),""),"")</f>
        <v>420</v>
      </c>
      <c r="AJ353" s="38">
        <f>IF(S353=0,0,IF(CONFIGURACAO!$C$15="SIM",(IF(S353&gt;CONFIGURACAO!$C$16,CONFIGURACAO!$C$16*CONFIGURACAO!$C$25,S353*CONFIGURACAO!$C$25)),'PI AREA  P100'!S353*CONFIGURACAO!$C$25))</f>
        <v>0</v>
      </c>
      <c r="AK353" s="38">
        <f>IF(T353=0,0,IF(CONFIGURACAO!$C$17="SIM",(IF(T353&gt;CONFIGURACAO!$C$18,CONFIGURACAO!$C$18*CONFIGURACAO!$C$26,T353*CONFIGURACAO!$C$26)),'PI AREA  P100'!T353*CONFIGURACAO!$C$26))</f>
        <v>0</v>
      </c>
      <c r="AL353" s="38">
        <f>IFERROR(IF(M353&gt;0,(U353*CONFIGURACAO!$C$29)+(V353*CONFIGURACAO!$C$30),""),"")</f>
        <v>0</v>
      </c>
      <c r="AM353" s="38">
        <f>IF(W353=0,0,IF(CONFIGURACAO!$C$41="SIM",(IF(W353&gt;CONFIGURACAO!$C$41,CONFIGURACAO!$C$41*CONFIGURACAO!$C$31,W353*CONFIGURACAO!$C$31)),'PI AREA  P100'!W353*CONFIGURACAO!$C$31))</f>
        <v>50</v>
      </c>
      <c r="AN353" s="38">
        <f>IF(X353=0,0,IF(CONFIGURACAO!$C$39="SIM",(IF(X353&gt;CONFIGURACAO!$C$40,CONFIGURACAO!$C$40*CONFIGURACAO!$C$32,X353*CONFIGURACAO!$C$32)),'PI AREA  P100'!X353*CONFIGURACAO!$C$32))</f>
        <v>0</v>
      </c>
      <c r="AO353" s="38">
        <f>IFERROR(IF(M353&gt;0,(Y353*CONFIGURACAO!$C$33)+(Z353*CONFIGURACAO!$C$34)+(AA353*CONFIGURACAO!$C$35)+(AB353*CONFIGURACAO!$C$36),""),"")</f>
        <v>0</v>
      </c>
      <c r="AP353" s="38">
        <f>IF(AA353=0,0,IF(CONFIGURACAO!$C$46="SIM",(IF(AA353&gt;CONFIGURACAO!$C$47,CONFIGURACAO!$C$47*CONFIGURACAO!$C$35,AA353*CONFIGURACAO!$C$35)),'PI AREA  P100'!AA353*CONFIGURACAO!$C$35))</f>
        <v>0</v>
      </c>
      <c r="AQ353" s="38">
        <f>IF(AB353=0,0,IF(CONFIGURACAO!$C$44="SIM",(IF(AB353&gt;CONFIGURACAO!$C$45,CONFIGURACAO!$C$45*CONFIGURACAO!$C$36,AB353*CONFIGURACAO!$C$36)),'PI AREA  P100'!AB353*CONFIGURACAO!$C$36))</f>
        <v>0</v>
      </c>
      <c r="AR353" s="38">
        <f t="shared" si="125"/>
        <v>470</v>
      </c>
      <c r="AS353" s="68">
        <f>IF(AR353="","",$AR353-(($AS$2/CONFIGURACAO!$C$6)*$M353))</f>
        <v>170</v>
      </c>
      <c r="AT353" s="73">
        <f t="shared" si="107"/>
        <v>3</v>
      </c>
      <c r="AU353" s="75">
        <f>IF(AR353="","",$AR353-(($AU$2/CONFIGURACAO!$C$6)*$M353))</f>
        <v>-30</v>
      </c>
      <c r="AV353" s="76" t="str">
        <f t="shared" si="108"/>
        <v>NAO</v>
      </c>
      <c r="AW353" s="74">
        <f>IF(AR353="","",$AR353-(($AW$2/CONFIGURACAO!$C$6)*$M353))</f>
        <v>-230</v>
      </c>
      <c r="AX353" s="72" t="str">
        <f t="shared" si="109"/>
        <v>NAO</v>
      </c>
      <c r="AZ353" s="39">
        <f t="shared" si="110"/>
        <v>3.969829297340214E-2</v>
      </c>
      <c r="BA353" s="146">
        <f t="shared" si="111"/>
        <v>6</v>
      </c>
      <c r="BB353" s="146">
        <f t="shared" si="112"/>
        <v>836</v>
      </c>
      <c r="BC353" s="32">
        <f t="shared" si="113"/>
        <v>767</v>
      </c>
      <c r="BD353" s="148"/>
      <c r="BE353" s="40">
        <f t="shared" si="114"/>
        <v>3.7257824143070044E-2</v>
      </c>
      <c r="BF353" s="40">
        <f t="shared" si="115"/>
        <v>0.15432098765432098</v>
      </c>
      <c r="BG353" s="40">
        <f t="shared" si="116"/>
        <v>0</v>
      </c>
      <c r="BH353" s="40">
        <f t="shared" si="117"/>
        <v>0</v>
      </c>
      <c r="BI353" s="40">
        <f t="shared" si="118"/>
        <v>0</v>
      </c>
      <c r="BJ353" s="40">
        <f t="shared" si="119"/>
        <v>0</v>
      </c>
      <c r="BK353" s="40">
        <f t="shared" si="120"/>
        <v>0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 s="42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</row>
    <row r="354" spans="1:124" s="32" customFormat="1" x14ac:dyDescent="0.2">
      <c r="A354" s="124" t="str">
        <f>CONFIGURACAO!$C$4</f>
        <v>AREA 21</v>
      </c>
      <c r="B354" s="125">
        <v>352</v>
      </c>
      <c r="C354" s="249" t="s">
        <v>296</v>
      </c>
      <c r="D354" s="126">
        <f t="shared" si="121"/>
        <v>15</v>
      </c>
      <c r="E354" s="250" t="s">
        <v>689</v>
      </c>
      <c r="F354" s="250">
        <v>1</v>
      </c>
      <c r="G354" s="250">
        <v>1</v>
      </c>
      <c r="H354" s="250">
        <v>1</v>
      </c>
      <c r="I354" s="250">
        <v>1</v>
      </c>
      <c r="J354" s="87"/>
      <c r="K354" s="94"/>
      <c r="L354" s="94"/>
      <c r="M354" s="154">
        <f t="shared" si="122"/>
        <v>4</v>
      </c>
      <c r="N354">
        <v>0</v>
      </c>
      <c r="O354">
        <v>1</v>
      </c>
      <c r="P354">
        <v>1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s="139">
        <f t="shared" si="105"/>
        <v>1</v>
      </c>
      <c r="AD354" s="140">
        <f t="shared" si="106"/>
        <v>2</v>
      </c>
      <c r="AE354" s="141">
        <f t="shared" si="123"/>
        <v>0</v>
      </c>
      <c r="AF354" s="142">
        <f t="shared" si="124"/>
        <v>0</v>
      </c>
      <c r="AG354" s="278"/>
      <c r="AI354" s="37">
        <f>IFERROR(IF(M354&gt;0,(N354*CONFIGURACAO!$C$20)+(O354*CONFIGURACAO!$C$21)+(P354*CONFIGURACAO!$C$22)+(Q354*CONFIGURACAO!$C$23)+(R354*CONFIGURACAO!$C$24),""),"")</f>
        <v>140</v>
      </c>
      <c r="AJ354" s="38">
        <f>IF(S354=0,0,IF(CONFIGURACAO!$C$15="SIM",(IF(S354&gt;CONFIGURACAO!$C$16,CONFIGURACAO!$C$16*CONFIGURACAO!$C$25,S354*CONFIGURACAO!$C$25)),'PI AREA  P100'!S354*CONFIGURACAO!$C$25))</f>
        <v>10</v>
      </c>
      <c r="AK354" s="38">
        <f>IF(T354=0,0,IF(CONFIGURACAO!$C$17="SIM",(IF(T354&gt;CONFIGURACAO!$C$18,CONFIGURACAO!$C$18*CONFIGURACAO!$C$26,T354*CONFIGURACAO!$C$26)),'PI AREA  P100'!T354*CONFIGURACAO!$C$26))</f>
        <v>0</v>
      </c>
      <c r="AL354" s="38">
        <f>IFERROR(IF(M354&gt;0,(U354*CONFIGURACAO!$C$29)+(V354*CONFIGURACAO!$C$30),""),"")</f>
        <v>0</v>
      </c>
      <c r="AM354" s="38">
        <f>IF(W354=0,0,IF(CONFIGURACAO!$C$41="SIM",(IF(W354&gt;CONFIGURACAO!$C$41,CONFIGURACAO!$C$41*CONFIGURACAO!$C$31,W354*CONFIGURACAO!$C$31)),'PI AREA  P100'!W354*CONFIGURACAO!$C$31))</f>
        <v>0</v>
      </c>
      <c r="AN354" s="38">
        <f>IF(X354=0,0,IF(CONFIGURACAO!$C$39="SIM",(IF(X354&gt;CONFIGURACAO!$C$40,CONFIGURACAO!$C$40*CONFIGURACAO!$C$32,X354*CONFIGURACAO!$C$32)),'PI AREA  P100'!X354*CONFIGURACAO!$C$32))</f>
        <v>0</v>
      </c>
      <c r="AO354" s="38">
        <f>IFERROR(IF(M354&gt;0,(Y354*CONFIGURACAO!$C$33)+(Z354*CONFIGURACAO!$C$34)+(AA354*CONFIGURACAO!$C$35)+(AB354*CONFIGURACAO!$C$36),""),"")</f>
        <v>0</v>
      </c>
      <c r="AP354" s="38">
        <f>IF(AA354=0,0,IF(CONFIGURACAO!$C$46="SIM",(IF(AA354&gt;CONFIGURACAO!$C$47,CONFIGURACAO!$C$47*CONFIGURACAO!$C$35,AA354*CONFIGURACAO!$C$35)),'PI AREA  P100'!AA354*CONFIGURACAO!$C$35))</f>
        <v>0</v>
      </c>
      <c r="AQ354" s="38">
        <f>IF(AB354=0,0,IF(CONFIGURACAO!$C$44="SIM",(IF(AB354&gt;CONFIGURACAO!$C$45,CONFIGURACAO!$C$45*CONFIGURACAO!$C$36,AB354*CONFIGURACAO!$C$36)),'PI AREA  P100'!AB354*CONFIGURACAO!$C$36))</f>
        <v>0</v>
      </c>
      <c r="AR354" s="38">
        <f t="shared" si="125"/>
        <v>150</v>
      </c>
      <c r="AS354" s="68">
        <f>IF(AR354="","",$AR354-(($AS$2/CONFIGURACAO!$C$6)*$M354))</f>
        <v>-150</v>
      </c>
      <c r="AT354" s="73" t="str">
        <f t="shared" si="107"/>
        <v>NAO</v>
      </c>
      <c r="AU354" s="75">
        <f>IF(AR354="","",$AR354-(($AU$2/CONFIGURACAO!$C$6)*$M354))</f>
        <v>-350</v>
      </c>
      <c r="AV354" s="76" t="str">
        <f t="shared" si="108"/>
        <v>NAO</v>
      </c>
      <c r="AW354" s="74">
        <f>IF(AR354="","",$AR354-(($AW$2/CONFIGURACAO!$C$6)*$M354))</f>
        <v>-550</v>
      </c>
      <c r="AX354" s="72" t="str">
        <f t="shared" si="109"/>
        <v>NAO</v>
      </c>
      <c r="AZ354" s="39">
        <f t="shared" si="110"/>
        <v>1.2669667970234725E-2</v>
      </c>
      <c r="BA354" s="146">
        <f t="shared" si="111"/>
        <v>3</v>
      </c>
      <c r="BB354" s="146">
        <f t="shared" si="112"/>
        <v>968</v>
      </c>
      <c r="BC354" s="32">
        <f t="shared" si="113"/>
        <v>1015</v>
      </c>
      <c r="BD354" s="148"/>
      <c r="BE354" s="40">
        <f t="shared" si="114"/>
        <v>0</v>
      </c>
      <c r="BF354" s="40">
        <f t="shared" si="115"/>
        <v>3.8580246913580245E-2</v>
      </c>
      <c r="BG354" s="40">
        <f t="shared" si="116"/>
        <v>2.5693730729701953E-2</v>
      </c>
      <c r="BH354" s="40">
        <f t="shared" si="117"/>
        <v>0</v>
      </c>
      <c r="BI354" s="40">
        <f t="shared" si="118"/>
        <v>0</v>
      </c>
      <c r="BJ354" s="40">
        <f t="shared" si="119"/>
        <v>9.2421441774491686E-2</v>
      </c>
      <c r="BK354" s="40">
        <f t="shared" si="120"/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 s="42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</row>
    <row r="355" spans="1:124" s="32" customFormat="1" x14ac:dyDescent="0.2">
      <c r="A355" s="124" t="str">
        <f>CONFIGURACAO!$C$4</f>
        <v>AREA 21</v>
      </c>
      <c r="B355" s="125">
        <v>353</v>
      </c>
      <c r="C355" s="249" t="s">
        <v>297</v>
      </c>
      <c r="D355" s="126">
        <f t="shared" si="121"/>
        <v>1</v>
      </c>
      <c r="E355" s="250" t="s">
        <v>690</v>
      </c>
      <c r="F355" s="250">
        <v>0</v>
      </c>
      <c r="G355" s="250">
        <v>0</v>
      </c>
      <c r="H355" s="250">
        <v>0</v>
      </c>
      <c r="I355" s="250">
        <v>1</v>
      </c>
      <c r="J355" s="87"/>
      <c r="K355" s="94"/>
      <c r="L355" s="94"/>
      <c r="M355" s="154">
        <f t="shared" si="122"/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s="139">
        <f t="shared" si="105"/>
        <v>0</v>
      </c>
      <c r="AD355" s="140">
        <f t="shared" si="106"/>
        <v>0</v>
      </c>
      <c r="AE355" s="141">
        <f t="shared" si="123"/>
        <v>0</v>
      </c>
      <c r="AF355" s="142">
        <f t="shared" si="124"/>
        <v>0</v>
      </c>
      <c r="AG355" s="278"/>
      <c r="AI355" s="37">
        <f>IFERROR(IF(M355&gt;0,(N355*CONFIGURACAO!$C$20)+(O355*CONFIGURACAO!$C$21)+(P355*CONFIGURACAO!$C$22)+(Q355*CONFIGURACAO!$C$23)+(R355*CONFIGURACAO!$C$24),""),"")</f>
        <v>0</v>
      </c>
      <c r="AJ355" s="38">
        <f>IF(S355=0,0,IF(CONFIGURACAO!$C$15="SIM",(IF(S355&gt;CONFIGURACAO!$C$16,CONFIGURACAO!$C$16*CONFIGURACAO!$C$25,S355*CONFIGURACAO!$C$25)),'PI AREA  P100'!S355*CONFIGURACAO!$C$25))</f>
        <v>0</v>
      </c>
      <c r="AK355" s="38">
        <f>IF(T355=0,0,IF(CONFIGURACAO!$C$17="SIM",(IF(T355&gt;CONFIGURACAO!$C$18,CONFIGURACAO!$C$18*CONFIGURACAO!$C$26,T355*CONFIGURACAO!$C$26)),'PI AREA  P100'!T355*CONFIGURACAO!$C$26))</f>
        <v>0</v>
      </c>
      <c r="AL355" s="38">
        <f>IFERROR(IF(M355&gt;0,(U355*CONFIGURACAO!$C$29)+(V355*CONFIGURACAO!$C$30),""),"")</f>
        <v>0</v>
      </c>
      <c r="AM355" s="38">
        <f>IF(W355=0,0,IF(CONFIGURACAO!$C$41="SIM",(IF(W355&gt;CONFIGURACAO!$C$41,CONFIGURACAO!$C$41*CONFIGURACAO!$C$31,W355*CONFIGURACAO!$C$31)),'PI AREA  P100'!W355*CONFIGURACAO!$C$31))</f>
        <v>0</v>
      </c>
      <c r="AN355" s="38">
        <f>IF(X355=0,0,IF(CONFIGURACAO!$C$39="SIM",(IF(X355&gt;CONFIGURACAO!$C$40,CONFIGURACAO!$C$40*CONFIGURACAO!$C$32,X355*CONFIGURACAO!$C$32)),'PI AREA  P100'!X355*CONFIGURACAO!$C$32))</f>
        <v>0</v>
      </c>
      <c r="AO355" s="38">
        <f>IFERROR(IF(M355&gt;0,(Y355*CONFIGURACAO!$C$33)+(Z355*CONFIGURACAO!$C$34)+(AA355*CONFIGURACAO!$C$35)+(AB355*CONFIGURACAO!$C$36),""),"")</f>
        <v>0</v>
      </c>
      <c r="AP355" s="38">
        <f>IF(AA355=0,0,IF(CONFIGURACAO!$C$46="SIM",(IF(AA355&gt;CONFIGURACAO!$C$47,CONFIGURACAO!$C$47*CONFIGURACAO!$C$35,AA355*CONFIGURACAO!$C$35)),'PI AREA  P100'!AA355*CONFIGURACAO!$C$35))</f>
        <v>0</v>
      </c>
      <c r="AQ355" s="38">
        <f>IF(AB355=0,0,IF(CONFIGURACAO!$C$44="SIM",(IF(AB355&gt;CONFIGURACAO!$C$45,CONFIGURACAO!$C$45*CONFIGURACAO!$C$36,AB355*CONFIGURACAO!$C$36)),'PI AREA  P100'!AB355*CONFIGURACAO!$C$36))</f>
        <v>0</v>
      </c>
      <c r="AR355" s="38">
        <f t="shared" si="125"/>
        <v>0</v>
      </c>
      <c r="AS355" s="68">
        <f>IF(AR355="","",$AR355-(($AS$2/CONFIGURACAO!$C$6)*$M355))</f>
        <v>-75</v>
      </c>
      <c r="AT355" s="73" t="str">
        <f t="shared" si="107"/>
        <v>NAO</v>
      </c>
      <c r="AU355" s="75">
        <f>IF(AR355="","",$AR355-(($AU$2/CONFIGURACAO!$C$6)*$M355))</f>
        <v>-125</v>
      </c>
      <c r="AV355" s="76" t="str">
        <f t="shared" si="108"/>
        <v>NAO</v>
      </c>
      <c r="AW355" s="74">
        <f>IF(AR355="","",$AR355-(($AW$2/CONFIGURACAO!$C$6)*$M355))</f>
        <v>-175</v>
      </c>
      <c r="AX355" s="72" t="str">
        <f t="shared" si="109"/>
        <v>NAO</v>
      </c>
      <c r="AZ355" s="39">
        <f t="shared" si="110"/>
        <v>0</v>
      </c>
      <c r="BA355" s="146">
        <f t="shared" si="111"/>
        <v>0</v>
      </c>
      <c r="BB355" s="146">
        <f t="shared" si="112"/>
        <v>1158</v>
      </c>
      <c r="BC355" s="32">
        <f t="shared" si="113"/>
        <v>1158</v>
      </c>
      <c r="BD355" s="148"/>
      <c r="BE355" s="40">
        <f t="shared" si="114"/>
        <v>0</v>
      </c>
      <c r="BF355" s="40">
        <f t="shared" si="115"/>
        <v>0</v>
      </c>
      <c r="BG355" s="40">
        <f t="shared" si="116"/>
        <v>0</v>
      </c>
      <c r="BH355" s="40">
        <f t="shared" si="117"/>
        <v>0</v>
      </c>
      <c r="BI355" s="40">
        <f t="shared" si="118"/>
        <v>0</v>
      </c>
      <c r="BJ355" s="40">
        <f t="shared" si="119"/>
        <v>0</v>
      </c>
      <c r="BK355" s="40">
        <f t="shared" si="120"/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 s="42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</row>
    <row r="356" spans="1:124" s="32" customFormat="1" x14ac:dyDescent="0.2">
      <c r="A356" s="124" t="str">
        <f>CONFIGURACAO!$C$4</f>
        <v>AREA 21</v>
      </c>
      <c r="B356" s="125">
        <v>354</v>
      </c>
      <c r="C356" s="249" t="s">
        <v>297</v>
      </c>
      <c r="D356" s="126">
        <f t="shared" si="121"/>
        <v>2</v>
      </c>
      <c r="E356" s="250" t="s">
        <v>691</v>
      </c>
      <c r="F356" s="250">
        <v>0</v>
      </c>
      <c r="G356" s="250">
        <v>0</v>
      </c>
      <c r="H356" s="250">
        <v>0</v>
      </c>
      <c r="I356" s="250">
        <v>1</v>
      </c>
      <c r="J356" s="87"/>
      <c r="K356" s="94"/>
      <c r="L356" s="94"/>
      <c r="M356" s="154">
        <f t="shared" si="122"/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s="139">
        <f t="shared" si="105"/>
        <v>0</v>
      </c>
      <c r="AD356" s="140">
        <f t="shared" si="106"/>
        <v>0</v>
      </c>
      <c r="AE356" s="141">
        <f t="shared" si="123"/>
        <v>0</v>
      </c>
      <c r="AF356" s="142">
        <f t="shared" si="124"/>
        <v>0</v>
      </c>
      <c r="AG356" s="278"/>
      <c r="AI356" s="37">
        <f>IFERROR(IF(M356&gt;0,(N356*CONFIGURACAO!$C$20)+(O356*CONFIGURACAO!$C$21)+(P356*CONFIGURACAO!$C$22)+(Q356*CONFIGURACAO!$C$23)+(R356*CONFIGURACAO!$C$24),""),"")</f>
        <v>0</v>
      </c>
      <c r="AJ356" s="38">
        <f>IF(S356=0,0,IF(CONFIGURACAO!$C$15="SIM",(IF(S356&gt;CONFIGURACAO!$C$16,CONFIGURACAO!$C$16*CONFIGURACAO!$C$25,S356*CONFIGURACAO!$C$25)),'PI AREA  P100'!S356*CONFIGURACAO!$C$25))</f>
        <v>0</v>
      </c>
      <c r="AK356" s="38">
        <f>IF(T356=0,0,IF(CONFIGURACAO!$C$17="SIM",(IF(T356&gt;CONFIGURACAO!$C$18,CONFIGURACAO!$C$18*CONFIGURACAO!$C$26,T356*CONFIGURACAO!$C$26)),'PI AREA  P100'!T356*CONFIGURACAO!$C$26))</f>
        <v>0</v>
      </c>
      <c r="AL356" s="38">
        <f>IFERROR(IF(M356&gt;0,(U356*CONFIGURACAO!$C$29)+(V356*CONFIGURACAO!$C$30),""),"")</f>
        <v>0</v>
      </c>
      <c r="AM356" s="38">
        <f>IF(W356=0,0,IF(CONFIGURACAO!$C$41="SIM",(IF(W356&gt;CONFIGURACAO!$C$41,CONFIGURACAO!$C$41*CONFIGURACAO!$C$31,W356*CONFIGURACAO!$C$31)),'PI AREA  P100'!W356*CONFIGURACAO!$C$31))</f>
        <v>0</v>
      </c>
      <c r="AN356" s="38">
        <f>IF(X356=0,0,IF(CONFIGURACAO!$C$39="SIM",(IF(X356&gt;CONFIGURACAO!$C$40,CONFIGURACAO!$C$40*CONFIGURACAO!$C$32,X356*CONFIGURACAO!$C$32)),'PI AREA  P100'!X356*CONFIGURACAO!$C$32))</f>
        <v>0</v>
      </c>
      <c r="AO356" s="38">
        <f>IFERROR(IF(M356&gt;0,(Y356*CONFIGURACAO!$C$33)+(Z356*CONFIGURACAO!$C$34)+(AA356*CONFIGURACAO!$C$35)+(AB356*CONFIGURACAO!$C$36),""),"")</f>
        <v>0</v>
      </c>
      <c r="AP356" s="38">
        <f>IF(AA356=0,0,IF(CONFIGURACAO!$C$46="SIM",(IF(AA356&gt;CONFIGURACAO!$C$47,CONFIGURACAO!$C$47*CONFIGURACAO!$C$35,AA356*CONFIGURACAO!$C$35)),'PI AREA  P100'!AA356*CONFIGURACAO!$C$35))</f>
        <v>0</v>
      </c>
      <c r="AQ356" s="38">
        <f>IF(AB356=0,0,IF(CONFIGURACAO!$C$44="SIM",(IF(AB356&gt;CONFIGURACAO!$C$45,CONFIGURACAO!$C$45*CONFIGURACAO!$C$36,AB356*CONFIGURACAO!$C$36)),'PI AREA  P100'!AB356*CONFIGURACAO!$C$36))</f>
        <v>0</v>
      </c>
      <c r="AR356" s="38">
        <f t="shared" si="125"/>
        <v>0</v>
      </c>
      <c r="AS356" s="68">
        <f>IF(AR356="","",$AR356-(($AS$2/CONFIGURACAO!$C$6)*$M356))</f>
        <v>-75</v>
      </c>
      <c r="AT356" s="73" t="str">
        <f t="shared" si="107"/>
        <v>NAO</v>
      </c>
      <c r="AU356" s="75">
        <f>IF(AR356="","",$AR356-(($AU$2/CONFIGURACAO!$C$6)*$M356))</f>
        <v>-125</v>
      </c>
      <c r="AV356" s="76" t="str">
        <f t="shared" si="108"/>
        <v>NAO</v>
      </c>
      <c r="AW356" s="74">
        <f>IF(AR356="","",$AR356-(($AW$2/CONFIGURACAO!$C$6)*$M356))</f>
        <v>-175</v>
      </c>
      <c r="AX356" s="72" t="str">
        <f t="shared" si="109"/>
        <v>NAO</v>
      </c>
      <c r="AZ356" s="39">
        <f t="shared" si="110"/>
        <v>0</v>
      </c>
      <c r="BA356" s="146">
        <f t="shared" si="111"/>
        <v>0</v>
      </c>
      <c r="BB356" s="146">
        <f t="shared" si="112"/>
        <v>1158</v>
      </c>
      <c r="BC356" s="32">
        <f t="shared" si="113"/>
        <v>1158</v>
      </c>
      <c r="BD356" s="148"/>
      <c r="BE356" s="40">
        <f t="shared" si="114"/>
        <v>0</v>
      </c>
      <c r="BF356" s="40">
        <f t="shared" si="115"/>
        <v>0</v>
      </c>
      <c r="BG356" s="40">
        <f t="shared" si="116"/>
        <v>0</v>
      </c>
      <c r="BH356" s="40">
        <f t="shared" si="117"/>
        <v>0</v>
      </c>
      <c r="BI356" s="40">
        <f t="shared" si="118"/>
        <v>0</v>
      </c>
      <c r="BJ356" s="40">
        <f t="shared" si="119"/>
        <v>0</v>
      </c>
      <c r="BK356" s="40">
        <f t="shared" si="120"/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 s="42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</row>
    <row r="357" spans="1:124" s="32" customFormat="1" x14ac:dyDescent="0.2">
      <c r="A357" s="124" t="str">
        <f>CONFIGURACAO!$C$4</f>
        <v>AREA 21</v>
      </c>
      <c r="B357" s="125">
        <v>355</v>
      </c>
      <c r="C357" s="249" t="s">
        <v>297</v>
      </c>
      <c r="D357" s="126">
        <f t="shared" si="121"/>
        <v>3</v>
      </c>
      <c r="E357" s="250" t="s">
        <v>692</v>
      </c>
      <c r="F357" s="250">
        <v>0</v>
      </c>
      <c r="G357" s="250">
        <v>0</v>
      </c>
      <c r="H357" s="250">
        <v>0</v>
      </c>
      <c r="I357" s="250">
        <v>1</v>
      </c>
      <c r="J357" s="87"/>
      <c r="K357" s="94"/>
      <c r="L357" s="94"/>
      <c r="M357" s="154">
        <f t="shared" si="122"/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s="139">
        <f t="shared" si="105"/>
        <v>0</v>
      </c>
      <c r="AD357" s="140">
        <f t="shared" si="106"/>
        <v>0</v>
      </c>
      <c r="AE357" s="141">
        <f t="shared" si="123"/>
        <v>0</v>
      </c>
      <c r="AF357" s="142">
        <f t="shared" si="124"/>
        <v>0</v>
      </c>
      <c r="AG357" s="278"/>
      <c r="AI357" s="37">
        <f>IFERROR(IF(M357&gt;0,(N357*CONFIGURACAO!$C$20)+(O357*CONFIGURACAO!$C$21)+(P357*CONFIGURACAO!$C$22)+(Q357*CONFIGURACAO!$C$23)+(R357*CONFIGURACAO!$C$24),""),"")</f>
        <v>0</v>
      </c>
      <c r="AJ357" s="38">
        <f>IF(S357=0,0,IF(CONFIGURACAO!$C$15="SIM",(IF(S357&gt;CONFIGURACAO!$C$16,CONFIGURACAO!$C$16*CONFIGURACAO!$C$25,S357*CONFIGURACAO!$C$25)),'PI AREA  P100'!S357*CONFIGURACAO!$C$25))</f>
        <v>0</v>
      </c>
      <c r="AK357" s="38">
        <f>IF(T357=0,0,IF(CONFIGURACAO!$C$17="SIM",(IF(T357&gt;CONFIGURACAO!$C$18,CONFIGURACAO!$C$18*CONFIGURACAO!$C$26,T357*CONFIGURACAO!$C$26)),'PI AREA  P100'!T357*CONFIGURACAO!$C$26))</f>
        <v>0</v>
      </c>
      <c r="AL357" s="38">
        <f>IFERROR(IF(M357&gt;0,(U357*CONFIGURACAO!$C$29)+(V357*CONFIGURACAO!$C$30),""),"")</f>
        <v>0</v>
      </c>
      <c r="AM357" s="38">
        <f>IF(W357=0,0,IF(CONFIGURACAO!$C$41="SIM",(IF(W357&gt;CONFIGURACAO!$C$41,CONFIGURACAO!$C$41*CONFIGURACAO!$C$31,W357*CONFIGURACAO!$C$31)),'PI AREA  P100'!W357*CONFIGURACAO!$C$31))</f>
        <v>0</v>
      </c>
      <c r="AN357" s="38">
        <f>IF(X357=0,0,IF(CONFIGURACAO!$C$39="SIM",(IF(X357&gt;CONFIGURACAO!$C$40,CONFIGURACAO!$C$40*CONFIGURACAO!$C$32,X357*CONFIGURACAO!$C$32)),'PI AREA  P100'!X357*CONFIGURACAO!$C$32))</f>
        <v>0</v>
      </c>
      <c r="AO357" s="38">
        <f>IFERROR(IF(M357&gt;0,(Y357*CONFIGURACAO!$C$33)+(Z357*CONFIGURACAO!$C$34)+(AA357*CONFIGURACAO!$C$35)+(AB357*CONFIGURACAO!$C$36),""),"")</f>
        <v>0</v>
      </c>
      <c r="AP357" s="38">
        <f>IF(AA357=0,0,IF(CONFIGURACAO!$C$46="SIM",(IF(AA357&gt;CONFIGURACAO!$C$47,CONFIGURACAO!$C$47*CONFIGURACAO!$C$35,AA357*CONFIGURACAO!$C$35)),'PI AREA  P100'!AA357*CONFIGURACAO!$C$35))</f>
        <v>0</v>
      </c>
      <c r="AQ357" s="38">
        <f>IF(AB357=0,0,IF(CONFIGURACAO!$C$44="SIM",(IF(AB357&gt;CONFIGURACAO!$C$45,CONFIGURACAO!$C$45*CONFIGURACAO!$C$36,AB357*CONFIGURACAO!$C$36)),'PI AREA  P100'!AB357*CONFIGURACAO!$C$36))</f>
        <v>0</v>
      </c>
      <c r="AR357" s="38">
        <f t="shared" si="125"/>
        <v>0</v>
      </c>
      <c r="AS357" s="68">
        <f>IF(AR357="","",$AR357-(($AS$2/CONFIGURACAO!$C$6)*$M357))</f>
        <v>-75</v>
      </c>
      <c r="AT357" s="73" t="str">
        <f t="shared" si="107"/>
        <v>NAO</v>
      </c>
      <c r="AU357" s="75">
        <f>IF(AR357="","",$AR357-(($AU$2/CONFIGURACAO!$C$6)*$M357))</f>
        <v>-125</v>
      </c>
      <c r="AV357" s="76" t="str">
        <f t="shared" si="108"/>
        <v>NAO</v>
      </c>
      <c r="AW357" s="74">
        <f>IF(AR357="","",$AR357-(($AW$2/CONFIGURACAO!$C$6)*$M357))</f>
        <v>-175</v>
      </c>
      <c r="AX357" s="72" t="str">
        <f t="shared" si="109"/>
        <v>NAO</v>
      </c>
      <c r="AZ357" s="39">
        <f t="shared" si="110"/>
        <v>0</v>
      </c>
      <c r="BA357" s="146">
        <f t="shared" si="111"/>
        <v>0</v>
      </c>
      <c r="BB357" s="146">
        <f t="shared" si="112"/>
        <v>1158</v>
      </c>
      <c r="BC357" s="32">
        <f t="shared" si="113"/>
        <v>1158</v>
      </c>
      <c r="BD357" s="148"/>
      <c r="BE357" s="40">
        <f t="shared" si="114"/>
        <v>0</v>
      </c>
      <c r="BF357" s="40">
        <f t="shared" si="115"/>
        <v>0</v>
      </c>
      <c r="BG357" s="40">
        <f t="shared" si="116"/>
        <v>0</v>
      </c>
      <c r="BH357" s="40">
        <f t="shared" si="117"/>
        <v>0</v>
      </c>
      <c r="BI357" s="40">
        <f t="shared" si="118"/>
        <v>0</v>
      </c>
      <c r="BJ357" s="40">
        <f t="shared" si="119"/>
        <v>0</v>
      </c>
      <c r="BK357" s="40">
        <f t="shared" si="120"/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 s="42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</row>
    <row r="358" spans="1:124" s="32" customFormat="1" x14ac:dyDescent="0.2">
      <c r="A358" s="124" t="str">
        <f>CONFIGURACAO!$C$4</f>
        <v>AREA 21</v>
      </c>
      <c r="B358" s="125">
        <v>356</v>
      </c>
      <c r="C358" s="249" t="s">
        <v>297</v>
      </c>
      <c r="D358" s="126">
        <f t="shared" si="121"/>
        <v>4</v>
      </c>
      <c r="E358" s="250" t="s">
        <v>693</v>
      </c>
      <c r="F358" s="250">
        <v>0</v>
      </c>
      <c r="G358" s="250">
        <v>0</v>
      </c>
      <c r="H358" s="250">
        <v>0</v>
      </c>
      <c r="I358" s="250">
        <v>1</v>
      </c>
      <c r="J358" s="87"/>
      <c r="K358" s="94"/>
      <c r="L358" s="94"/>
      <c r="M358" s="154">
        <f t="shared" si="122"/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s="139">
        <f t="shared" si="105"/>
        <v>0</v>
      </c>
      <c r="AD358" s="140">
        <f t="shared" si="106"/>
        <v>0</v>
      </c>
      <c r="AE358" s="141">
        <f t="shared" si="123"/>
        <v>0</v>
      </c>
      <c r="AF358" s="142">
        <f t="shared" si="124"/>
        <v>0</v>
      </c>
      <c r="AG358" s="278"/>
      <c r="AI358" s="37">
        <f>IFERROR(IF(M358&gt;0,(N358*CONFIGURACAO!$C$20)+(O358*CONFIGURACAO!$C$21)+(P358*CONFIGURACAO!$C$22)+(Q358*CONFIGURACAO!$C$23)+(R358*CONFIGURACAO!$C$24),""),"")</f>
        <v>0</v>
      </c>
      <c r="AJ358" s="38">
        <f>IF(S358=0,0,IF(CONFIGURACAO!$C$15="SIM",(IF(S358&gt;CONFIGURACAO!$C$16,CONFIGURACAO!$C$16*CONFIGURACAO!$C$25,S358*CONFIGURACAO!$C$25)),'PI AREA  P100'!S358*CONFIGURACAO!$C$25))</f>
        <v>10</v>
      </c>
      <c r="AK358" s="38">
        <f>IF(T358=0,0,IF(CONFIGURACAO!$C$17="SIM",(IF(T358&gt;CONFIGURACAO!$C$18,CONFIGURACAO!$C$18*CONFIGURACAO!$C$26,T358*CONFIGURACAO!$C$26)),'PI AREA  P100'!T358*CONFIGURACAO!$C$26))</f>
        <v>0</v>
      </c>
      <c r="AL358" s="38">
        <f>IFERROR(IF(M358&gt;0,(U358*CONFIGURACAO!$C$29)+(V358*CONFIGURACAO!$C$30),""),"")</f>
        <v>0</v>
      </c>
      <c r="AM358" s="38">
        <f>IF(W358=0,0,IF(CONFIGURACAO!$C$41="SIM",(IF(W358&gt;CONFIGURACAO!$C$41,CONFIGURACAO!$C$41*CONFIGURACAO!$C$31,W358*CONFIGURACAO!$C$31)),'PI AREA  P100'!W358*CONFIGURACAO!$C$31))</f>
        <v>0</v>
      </c>
      <c r="AN358" s="38">
        <f>IF(X358=0,0,IF(CONFIGURACAO!$C$39="SIM",(IF(X358&gt;CONFIGURACAO!$C$40,CONFIGURACAO!$C$40*CONFIGURACAO!$C$32,X358*CONFIGURACAO!$C$32)),'PI AREA  P100'!X358*CONFIGURACAO!$C$32))</f>
        <v>0</v>
      </c>
      <c r="AO358" s="38">
        <f>IFERROR(IF(M358&gt;0,(Y358*CONFIGURACAO!$C$33)+(Z358*CONFIGURACAO!$C$34)+(AA358*CONFIGURACAO!$C$35)+(AB358*CONFIGURACAO!$C$36),""),"")</f>
        <v>0</v>
      </c>
      <c r="AP358" s="38">
        <f>IF(AA358=0,0,IF(CONFIGURACAO!$C$46="SIM",(IF(AA358&gt;CONFIGURACAO!$C$47,CONFIGURACAO!$C$47*CONFIGURACAO!$C$35,AA358*CONFIGURACAO!$C$35)),'PI AREA  P100'!AA358*CONFIGURACAO!$C$35))</f>
        <v>0</v>
      </c>
      <c r="AQ358" s="38">
        <f>IF(AB358=0,0,IF(CONFIGURACAO!$C$44="SIM",(IF(AB358&gt;CONFIGURACAO!$C$45,CONFIGURACAO!$C$45*CONFIGURACAO!$C$36,AB358*CONFIGURACAO!$C$36)),'PI AREA  P100'!AB358*CONFIGURACAO!$C$36))</f>
        <v>0</v>
      </c>
      <c r="AR358" s="38">
        <f t="shared" si="125"/>
        <v>10</v>
      </c>
      <c r="AS358" s="68">
        <f>IF(AR358="","",$AR358-(($AS$2/CONFIGURACAO!$C$6)*$M358))</f>
        <v>-65</v>
      </c>
      <c r="AT358" s="73" t="str">
        <f t="shared" si="107"/>
        <v>NAO</v>
      </c>
      <c r="AU358" s="75">
        <f>IF(AR358="","",$AR358-(($AU$2/CONFIGURACAO!$C$6)*$M358))</f>
        <v>-115</v>
      </c>
      <c r="AV358" s="76" t="str">
        <f t="shared" si="108"/>
        <v>NAO</v>
      </c>
      <c r="AW358" s="74">
        <f>IF(AR358="","",$AR358-(($AW$2/CONFIGURACAO!$C$6)*$M358))</f>
        <v>-165</v>
      </c>
      <c r="AX358" s="72" t="str">
        <f t="shared" si="109"/>
        <v>NAO</v>
      </c>
      <c r="AZ358" s="39">
        <f t="shared" si="110"/>
        <v>8.4464453134898182E-4</v>
      </c>
      <c r="BA358" s="146">
        <f t="shared" si="111"/>
        <v>1</v>
      </c>
      <c r="BB358" s="146">
        <f t="shared" si="112"/>
        <v>1099</v>
      </c>
      <c r="BC358" s="32">
        <f t="shared" si="113"/>
        <v>1149</v>
      </c>
      <c r="BD358" s="148"/>
      <c r="BE358" s="40">
        <f t="shared" si="114"/>
        <v>0</v>
      </c>
      <c r="BF358" s="40">
        <f t="shared" si="115"/>
        <v>0</v>
      </c>
      <c r="BG358" s="40">
        <f t="shared" si="116"/>
        <v>0</v>
      </c>
      <c r="BH358" s="40">
        <f t="shared" si="117"/>
        <v>0</v>
      </c>
      <c r="BI358" s="40">
        <f t="shared" si="118"/>
        <v>0</v>
      </c>
      <c r="BJ358" s="40">
        <f t="shared" si="119"/>
        <v>9.2421441774491686E-2</v>
      </c>
      <c r="BK358" s="40">
        <f t="shared" si="120"/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 s="42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</row>
    <row r="359" spans="1:124" s="32" customFormat="1" x14ac:dyDescent="0.2">
      <c r="A359" s="124" t="str">
        <f>CONFIGURACAO!$C$4</f>
        <v>AREA 21</v>
      </c>
      <c r="B359" s="125">
        <v>357</v>
      </c>
      <c r="C359" s="249" t="s">
        <v>297</v>
      </c>
      <c r="D359" s="126">
        <f t="shared" si="121"/>
        <v>5</v>
      </c>
      <c r="E359" s="250" t="s">
        <v>694</v>
      </c>
      <c r="F359" s="250">
        <v>0</v>
      </c>
      <c r="G359" s="250">
        <v>0</v>
      </c>
      <c r="H359" s="250">
        <v>0</v>
      </c>
      <c r="I359" s="250">
        <v>1</v>
      </c>
      <c r="J359" s="87"/>
      <c r="K359" s="94"/>
      <c r="L359" s="94"/>
      <c r="M359" s="154">
        <f t="shared" si="122"/>
        <v>1</v>
      </c>
      <c r="N359">
        <v>3</v>
      </c>
      <c r="O359">
        <v>1</v>
      </c>
      <c r="P359">
        <v>2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s="139">
        <f t="shared" si="105"/>
        <v>4</v>
      </c>
      <c r="AD359" s="140">
        <f t="shared" si="106"/>
        <v>6</v>
      </c>
      <c r="AE359" s="141">
        <f t="shared" si="123"/>
        <v>0</v>
      </c>
      <c r="AF359" s="142">
        <f t="shared" si="124"/>
        <v>0</v>
      </c>
      <c r="AG359" s="278"/>
      <c r="AI359" s="37">
        <f>IFERROR(IF(M359&gt;0,(N359*CONFIGURACAO!$C$20)+(O359*CONFIGURACAO!$C$21)+(P359*CONFIGURACAO!$C$22)+(Q359*CONFIGURACAO!$C$23)+(R359*CONFIGURACAO!$C$24),""),"")</f>
        <v>500</v>
      </c>
      <c r="AJ359" s="38">
        <f>IF(S359=0,0,IF(CONFIGURACAO!$C$15="SIM",(IF(S359&gt;CONFIGURACAO!$C$16,CONFIGURACAO!$C$16*CONFIGURACAO!$C$25,S359*CONFIGURACAO!$C$25)),'PI AREA  P100'!S359*CONFIGURACAO!$C$25))</f>
        <v>0</v>
      </c>
      <c r="AK359" s="38">
        <f>IF(T359=0,0,IF(CONFIGURACAO!$C$17="SIM",(IF(T359&gt;CONFIGURACAO!$C$18,CONFIGURACAO!$C$18*CONFIGURACAO!$C$26,T359*CONFIGURACAO!$C$26)),'PI AREA  P100'!T359*CONFIGURACAO!$C$26))</f>
        <v>0</v>
      </c>
      <c r="AL359" s="38">
        <f>IFERROR(IF(M359&gt;0,(U359*CONFIGURACAO!$C$29)+(V359*CONFIGURACAO!$C$30),""),"")</f>
        <v>0</v>
      </c>
      <c r="AM359" s="38">
        <f>IF(W359=0,0,IF(CONFIGURACAO!$C$41="SIM",(IF(W359&gt;CONFIGURACAO!$C$41,CONFIGURACAO!$C$41*CONFIGURACAO!$C$31,W359*CONFIGURACAO!$C$31)),'PI AREA  P100'!W359*CONFIGURACAO!$C$31))</f>
        <v>0</v>
      </c>
      <c r="AN359" s="38">
        <f>IF(X359=0,0,IF(CONFIGURACAO!$C$39="SIM",(IF(X359&gt;CONFIGURACAO!$C$40,CONFIGURACAO!$C$40*CONFIGURACAO!$C$32,X359*CONFIGURACAO!$C$32)),'PI AREA  P100'!X359*CONFIGURACAO!$C$32))</f>
        <v>0</v>
      </c>
      <c r="AO359" s="38">
        <f>IFERROR(IF(M359&gt;0,(Y359*CONFIGURACAO!$C$33)+(Z359*CONFIGURACAO!$C$34)+(AA359*CONFIGURACAO!$C$35)+(AB359*CONFIGURACAO!$C$36),""),"")</f>
        <v>0</v>
      </c>
      <c r="AP359" s="38">
        <f>IF(AA359=0,0,IF(CONFIGURACAO!$C$46="SIM",(IF(AA359&gt;CONFIGURACAO!$C$47,CONFIGURACAO!$C$47*CONFIGURACAO!$C$35,AA359*CONFIGURACAO!$C$35)),'PI AREA  P100'!AA359*CONFIGURACAO!$C$35))</f>
        <v>0</v>
      </c>
      <c r="AQ359" s="38">
        <f>IF(AB359=0,0,IF(CONFIGURACAO!$C$44="SIM",(IF(AB359&gt;CONFIGURACAO!$C$45,CONFIGURACAO!$C$45*CONFIGURACAO!$C$36,AB359*CONFIGURACAO!$C$36)),'PI AREA  P100'!AB359*CONFIGURACAO!$C$36))</f>
        <v>0</v>
      </c>
      <c r="AR359" s="38">
        <f t="shared" si="125"/>
        <v>500</v>
      </c>
      <c r="AS359" s="68">
        <f>IF(AR359="","",$AR359-(($AS$2/CONFIGURACAO!$C$6)*$M359))</f>
        <v>425</v>
      </c>
      <c r="AT359" s="73">
        <f t="shared" si="107"/>
        <v>3</v>
      </c>
      <c r="AU359" s="75">
        <f>IF(AR359="","",$AR359-(($AU$2/CONFIGURACAO!$C$6)*$M359))</f>
        <v>375</v>
      </c>
      <c r="AV359" s="76">
        <f t="shared" si="108"/>
        <v>4</v>
      </c>
      <c r="AW359" s="74">
        <f>IF(AR359="","",$AR359-(($AW$2/CONFIGURACAO!$C$6)*$M359))</f>
        <v>325</v>
      </c>
      <c r="AX359" s="72">
        <f t="shared" si="109"/>
        <v>5</v>
      </c>
      <c r="AZ359" s="39">
        <f t="shared" si="110"/>
        <v>4.2232226567449092E-2</v>
      </c>
      <c r="BA359" s="146">
        <f t="shared" si="111"/>
        <v>6</v>
      </c>
      <c r="BB359" s="146">
        <f t="shared" si="112"/>
        <v>836</v>
      </c>
      <c r="BC359" s="32">
        <f t="shared" si="113"/>
        <v>738</v>
      </c>
      <c r="BD359" s="148"/>
      <c r="BE359" s="40">
        <f t="shared" si="114"/>
        <v>0.11177347242921014</v>
      </c>
      <c r="BF359" s="40">
        <f t="shared" si="115"/>
        <v>3.8580246913580245E-2</v>
      </c>
      <c r="BG359" s="40">
        <f t="shared" si="116"/>
        <v>5.1387461459403906E-2</v>
      </c>
      <c r="BH359" s="40">
        <f t="shared" si="117"/>
        <v>0</v>
      </c>
      <c r="BI359" s="40">
        <f t="shared" si="118"/>
        <v>0</v>
      </c>
      <c r="BJ359" s="40">
        <f t="shared" si="119"/>
        <v>0</v>
      </c>
      <c r="BK359" s="40">
        <f t="shared" si="120"/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 s="42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</row>
    <row r="360" spans="1:124" s="32" customFormat="1" x14ac:dyDescent="0.2">
      <c r="A360" s="124" t="str">
        <f>CONFIGURACAO!$C$4</f>
        <v>AREA 21</v>
      </c>
      <c r="B360" s="125">
        <v>358</v>
      </c>
      <c r="C360" s="249" t="s">
        <v>297</v>
      </c>
      <c r="D360" s="126">
        <f t="shared" si="121"/>
        <v>6</v>
      </c>
      <c r="E360" s="250" t="s">
        <v>695</v>
      </c>
      <c r="F360" s="250">
        <v>0</v>
      </c>
      <c r="G360" s="250">
        <v>0</v>
      </c>
      <c r="H360" s="250">
        <v>0</v>
      </c>
      <c r="I360" s="250">
        <v>1</v>
      </c>
      <c r="J360" s="87"/>
      <c r="K360" s="94"/>
      <c r="L360" s="94"/>
      <c r="M360" s="154">
        <f t="shared" si="122"/>
        <v>1</v>
      </c>
      <c r="N360">
        <v>0</v>
      </c>
      <c r="O360">
        <v>0</v>
      </c>
      <c r="P360">
        <v>0</v>
      </c>
      <c r="Q360">
        <v>4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s="139">
        <f t="shared" si="105"/>
        <v>0</v>
      </c>
      <c r="AD360" s="140">
        <f t="shared" si="106"/>
        <v>0</v>
      </c>
      <c r="AE360" s="141">
        <f t="shared" si="123"/>
        <v>0</v>
      </c>
      <c r="AF360" s="142">
        <f t="shared" si="124"/>
        <v>0</v>
      </c>
      <c r="AG360" s="278"/>
      <c r="AI360" s="37">
        <f>IFERROR(IF(M360&gt;0,(N360*CONFIGURACAO!$C$20)+(O360*CONFIGURACAO!$C$21)+(P360*CONFIGURACAO!$C$22)+(Q360*CONFIGURACAO!$C$23)+(R360*CONFIGURACAO!$C$24),""),"")</f>
        <v>160</v>
      </c>
      <c r="AJ360" s="38">
        <f>IF(S360=0,0,IF(CONFIGURACAO!$C$15="SIM",(IF(S360&gt;CONFIGURACAO!$C$16,CONFIGURACAO!$C$16*CONFIGURACAO!$C$25,S360*CONFIGURACAO!$C$25)),'PI AREA  P100'!S360*CONFIGURACAO!$C$25))</f>
        <v>0</v>
      </c>
      <c r="AK360" s="38">
        <f>IF(T360=0,0,IF(CONFIGURACAO!$C$17="SIM",(IF(T360&gt;CONFIGURACAO!$C$18,CONFIGURACAO!$C$18*CONFIGURACAO!$C$26,T360*CONFIGURACAO!$C$26)),'PI AREA  P100'!T360*CONFIGURACAO!$C$26))</f>
        <v>0</v>
      </c>
      <c r="AL360" s="38">
        <f>IFERROR(IF(M360&gt;0,(U360*CONFIGURACAO!$C$29)+(V360*CONFIGURACAO!$C$30),""),"")</f>
        <v>0</v>
      </c>
      <c r="AM360" s="38">
        <f>IF(W360=0,0,IF(CONFIGURACAO!$C$41="SIM",(IF(W360&gt;CONFIGURACAO!$C$41,CONFIGURACAO!$C$41*CONFIGURACAO!$C$31,W360*CONFIGURACAO!$C$31)),'PI AREA  P100'!W360*CONFIGURACAO!$C$31))</f>
        <v>0</v>
      </c>
      <c r="AN360" s="38">
        <f>IF(X360=0,0,IF(CONFIGURACAO!$C$39="SIM",(IF(X360&gt;CONFIGURACAO!$C$40,CONFIGURACAO!$C$40*CONFIGURACAO!$C$32,X360*CONFIGURACAO!$C$32)),'PI AREA  P100'!X360*CONFIGURACAO!$C$32))</f>
        <v>0</v>
      </c>
      <c r="AO360" s="38">
        <f>IFERROR(IF(M360&gt;0,(Y360*CONFIGURACAO!$C$33)+(Z360*CONFIGURACAO!$C$34)+(AA360*CONFIGURACAO!$C$35)+(AB360*CONFIGURACAO!$C$36),""),"")</f>
        <v>0</v>
      </c>
      <c r="AP360" s="38">
        <f>IF(AA360=0,0,IF(CONFIGURACAO!$C$46="SIM",(IF(AA360&gt;CONFIGURACAO!$C$47,CONFIGURACAO!$C$47*CONFIGURACAO!$C$35,AA360*CONFIGURACAO!$C$35)),'PI AREA  P100'!AA360*CONFIGURACAO!$C$35))</f>
        <v>0</v>
      </c>
      <c r="AQ360" s="38">
        <f>IF(AB360=0,0,IF(CONFIGURACAO!$C$44="SIM",(IF(AB360&gt;CONFIGURACAO!$C$45,CONFIGURACAO!$C$45*CONFIGURACAO!$C$36,AB360*CONFIGURACAO!$C$36)),'PI AREA  P100'!AB360*CONFIGURACAO!$C$36))</f>
        <v>0</v>
      </c>
      <c r="AR360" s="38">
        <f t="shared" si="125"/>
        <v>160</v>
      </c>
      <c r="AS360" s="68">
        <f>IF(AR360="","",$AR360-(($AS$2/CONFIGURACAO!$C$6)*$M360))</f>
        <v>85</v>
      </c>
      <c r="AT360" s="73">
        <f t="shared" si="107"/>
        <v>3</v>
      </c>
      <c r="AU360" s="75">
        <f>IF(AR360="","",$AR360-(($AU$2/CONFIGURACAO!$C$6)*$M360))</f>
        <v>35</v>
      </c>
      <c r="AV360" s="76">
        <f t="shared" si="108"/>
        <v>4</v>
      </c>
      <c r="AW360" s="74">
        <f>IF(AR360="","",$AR360-(($AW$2/CONFIGURACAO!$C$6)*$M360))</f>
        <v>-15</v>
      </c>
      <c r="AX360" s="72" t="str">
        <f t="shared" si="109"/>
        <v>NAO</v>
      </c>
      <c r="AZ360" s="39">
        <f t="shared" si="110"/>
        <v>1.3514312501583709E-2</v>
      </c>
      <c r="BA360" s="146">
        <f t="shared" si="111"/>
        <v>4</v>
      </c>
      <c r="BB360" s="146">
        <f t="shared" si="112"/>
        <v>923</v>
      </c>
      <c r="BC360" s="32">
        <f t="shared" si="113"/>
        <v>999</v>
      </c>
      <c r="BD360" s="148"/>
      <c r="BE360" s="40">
        <f t="shared" si="114"/>
        <v>0</v>
      </c>
      <c r="BF360" s="40">
        <f t="shared" si="115"/>
        <v>0</v>
      </c>
      <c r="BG360" s="40">
        <f t="shared" si="116"/>
        <v>0</v>
      </c>
      <c r="BH360" s="40">
        <f t="shared" si="117"/>
        <v>0.16168148746968472</v>
      </c>
      <c r="BI360" s="40">
        <f t="shared" si="118"/>
        <v>0</v>
      </c>
      <c r="BJ360" s="40">
        <f t="shared" si="119"/>
        <v>0</v>
      </c>
      <c r="BK360" s="40">
        <f t="shared" si="120"/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 s="42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</row>
    <row r="361" spans="1:124" s="32" customFormat="1" x14ac:dyDescent="0.2">
      <c r="A361" s="124" t="str">
        <f>CONFIGURACAO!$C$4</f>
        <v>AREA 21</v>
      </c>
      <c r="B361" s="125">
        <v>359</v>
      </c>
      <c r="C361" s="249" t="s">
        <v>297</v>
      </c>
      <c r="D361" s="126">
        <f t="shared" si="121"/>
        <v>7</v>
      </c>
      <c r="E361" s="250" t="s">
        <v>696</v>
      </c>
      <c r="F361" s="250">
        <v>0</v>
      </c>
      <c r="G361" s="250">
        <v>0</v>
      </c>
      <c r="H361" s="250">
        <v>0</v>
      </c>
      <c r="I361" s="250">
        <v>1</v>
      </c>
      <c r="J361" s="87"/>
      <c r="K361" s="94"/>
      <c r="L361" s="94"/>
      <c r="M361" s="154">
        <f t="shared" si="122"/>
        <v>1</v>
      </c>
      <c r="N361">
        <v>0</v>
      </c>
      <c r="O361">
        <v>1</v>
      </c>
      <c r="P361">
        <v>4</v>
      </c>
      <c r="Q361">
        <v>1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 s="139">
        <f t="shared" si="105"/>
        <v>1</v>
      </c>
      <c r="AD361" s="140">
        <f t="shared" si="106"/>
        <v>5</v>
      </c>
      <c r="AE361" s="141">
        <f t="shared" si="123"/>
        <v>0</v>
      </c>
      <c r="AF361" s="142">
        <f t="shared" si="124"/>
        <v>0</v>
      </c>
      <c r="AG361" s="278"/>
      <c r="AI361" s="37">
        <f>IFERROR(IF(M361&gt;0,(N361*CONFIGURACAO!$C$20)+(O361*CONFIGURACAO!$C$21)+(P361*CONFIGURACAO!$C$22)+(Q361*CONFIGURACAO!$C$23)+(R361*CONFIGURACAO!$C$24),""),"")</f>
        <v>380</v>
      </c>
      <c r="AJ361" s="38">
        <f>IF(S361=0,0,IF(CONFIGURACAO!$C$15="SIM",(IF(S361&gt;CONFIGURACAO!$C$16,CONFIGURACAO!$C$16*CONFIGURACAO!$C$25,S361*CONFIGURACAO!$C$25)),'PI AREA  P100'!S361*CONFIGURACAO!$C$25))</f>
        <v>0</v>
      </c>
      <c r="AK361" s="38">
        <f>IF(T361=0,0,IF(CONFIGURACAO!$C$17="SIM",(IF(T361&gt;CONFIGURACAO!$C$18,CONFIGURACAO!$C$18*CONFIGURACAO!$C$26,T361*CONFIGURACAO!$C$26)),'PI AREA  P100'!T361*CONFIGURACAO!$C$26))</f>
        <v>0</v>
      </c>
      <c r="AL361" s="38">
        <f>IFERROR(IF(M361&gt;0,(U361*CONFIGURACAO!$C$29)+(V361*CONFIGURACAO!$C$30),""),"")</f>
        <v>0</v>
      </c>
      <c r="AM361" s="38">
        <f>IF(W361=0,0,IF(CONFIGURACAO!$C$41="SIM",(IF(W361&gt;CONFIGURACAO!$C$41,CONFIGURACAO!$C$41*CONFIGURACAO!$C$31,W361*CONFIGURACAO!$C$31)),'PI AREA  P100'!W361*CONFIGURACAO!$C$31))</f>
        <v>0</v>
      </c>
      <c r="AN361" s="38">
        <f>IF(X361=0,0,IF(CONFIGURACAO!$C$39="SIM",(IF(X361&gt;CONFIGURACAO!$C$40,CONFIGURACAO!$C$40*CONFIGURACAO!$C$32,X361*CONFIGURACAO!$C$32)),'PI AREA  P100'!X361*CONFIGURACAO!$C$32))</f>
        <v>0</v>
      </c>
      <c r="AO361" s="38">
        <f>IFERROR(IF(M361&gt;0,(Y361*CONFIGURACAO!$C$33)+(Z361*CONFIGURACAO!$C$34)+(AA361*CONFIGURACAO!$C$35)+(AB361*CONFIGURACAO!$C$36),""),"")</f>
        <v>0</v>
      </c>
      <c r="AP361" s="38">
        <f>IF(AA361=0,0,IF(CONFIGURACAO!$C$46="SIM",(IF(AA361&gt;CONFIGURACAO!$C$47,CONFIGURACAO!$C$47*CONFIGURACAO!$C$35,AA361*CONFIGURACAO!$C$35)),'PI AREA  P100'!AA361*CONFIGURACAO!$C$35))</f>
        <v>0</v>
      </c>
      <c r="AQ361" s="38">
        <f>IF(AB361=0,0,IF(CONFIGURACAO!$C$44="SIM",(IF(AB361&gt;CONFIGURACAO!$C$45,CONFIGURACAO!$C$45*CONFIGURACAO!$C$36,AB361*CONFIGURACAO!$C$36)),'PI AREA  P100'!AB361*CONFIGURACAO!$C$36))</f>
        <v>0</v>
      </c>
      <c r="AR361" s="38">
        <f t="shared" si="125"/>
        <v>380</v>
      </c>
      <c r="AS361" s="68">
        <f>IF(AR361="","",$AR361-(($AS$2/CONFIGURACAO!$C$6)*$M361))</f>
        <v>305</v>
      </c>
      <c r="AT361" s="73">
        <f t="shared" si="107"/>
        <v>3</v>
      </c>
      <c r="AU361" s="75">
        <f>IF(AR361="","",$AR361-(($AU$2/CONFIGURACAO!$C$6)*$M361))</f>
        <v>255</v>
      </c>
      <c r="AV361" s="76">
        <f t="shared" si="108"/>
        <v>4</v>
      </c>
      <c r="AW361" s="74">
        <f>IF(AR361="","",$AR361-(($AW$2/CONFIGURACAO!$C$6)*$M361))</f>
        <v>205</v>
      </c>
      <c r="AX361" s="72">
        <f t="shared" si="109"/>
        <v>5</v>
      </c>
      <c r="AZ361" s="39">
        <f t="shared" si="110"/>
        <v>3.2096492191261303E-2</v>
      </c>
      <c r="BA361" s="146">
        <f t="shared" si="111"/>
        <v>7</v>
      </c>
      <c r="BB361" s="146">
        <f t="shared" si="112"/>
        <v>798</v>
      </c>
      <c r="BC361" s="32">
        <f t="shared" si="113"/>
        <v>819</v>
      </c>
      <c r="BD361" s="148"/>
      <c r="BE361" s="40">
        <f t="shared" si="114"/>
        <v>0</v>
      </c>
      <c r="BF361" s="40">
        <f t="shared" si="115"/>
        <v>3.8580246913580245E-2</v>
      </c>
      <c r="BG361" s="40">
        <f t="shared" si="116"/>
        <v>0.10277492291880781</v>
      </c>
      <c r="BH361" s="40">
        <f t="shared" si="117"/>
        <v>4.042037186742118E-2</v>
      </c>
      <c r="BI361" s="40">
        <f t="shared" si="118"/>
        <v>0.10660980810234541</v>
      </c>
      <c r="BJ361" s="40">
        <f t="shared" si="119"/>
        <v>0</v>
      </c>
      <c r="BK361" s="40">
        <f t="shared" si="120"/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 s="42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</row>
    <row r="362" spans="1:124" s="32" customFormat="1" x14ac:dyDescent="0.2">
      <c r="A362" s="124" t="str">
        <f>CONFIGURACAO!$C$4</f>
        <v>AREA 21</v>
      </c>
      <c r="B362" s="125">
        <v>360</v>
      </c>
      <c r="C362" s="249" t="s">
        <v>297</v>
      </c>
      <c r="D362" s="126">
        <f t="shared" si="121"/>
        <v>8</v>
      </c>
      <c r="E362" s="250" t="s">
        <v>697</v>
      </c>
      <c r="F362" s="250">
        <v>0</v>
      </c>
      <c r="G362" s="250">
        <v>0</v>
      </c>
      <c r="H362" s="250">
        <v>0</v>
      </c>
      <c r="I362" s="250">
        <v>1</v>
      </c>
      <c r="J362" s="87"/>
      <c r="K362" s="94"/>
      <c r="L362" s="94"/>
      <c r="M362" s="154">
        <f t="shared" si="122"/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</v>
      </c>
      <c r="AB362">
        <v>0</v>
      </c>
      <c r="AC362" s="139">
        <f t="shared" si="105"/>
        <v>0</v>
      </c>
      <c r="AD362" s="140">
        <f t="shared" si="106"/>
        <v>0</v>
      </c>
      <c r="AE362" s="141">
        <f t="shared" si="123"/>
        <v>0</v>
      </c>
      <c r="AF362" s="142">
        <f t="shared" si="124"/>
        <v>0</v>
      </c>
      <c r="AG362" s="278"/>
      <c r="AI362" s="37">
        <f>IFERROR(IF(M362&gt;0,(N362*CONFIGURACAO!$C$20)+(O362*CONFIGURACAO!$C$21)+(P362*CONFIGURACAO!$C$22)+(Q362*CONFIGURACAO!$C$23)+(R362*CONFIGURACAO!$C$24),""),"")</f>
        <v>0</v>
      </c>
      <c r="AJ362" s="38">
        <f>IF(S362=0,0,IF(CONFIGURACAO!$C$15="SIM",(IF(S362&gt;CONFIGURACAO!$C$16,CONFIGURACAO!$C$16*CONFIGURACAO!$C$25,S362*CONFIGURACAO!$C$25)),'PI AREA  P100'!S362*CONFIGURACAO!$C$25))</f>
        <v>0</v>
      </c>
      <c r="AK362" s="38">
        <f>IF(T362=0,0,IF(CONFIGURACAO!$C$17="SIM",(IF(T362&gt;CONFIGURACAO!$C$18,CONFIGURACAO!$C$18*CONFIGURACAO!$C$26,T362*CONFIGURACAO!$C$26)),'PI AREA  P100'!T362*CONFIGURACAO!$C$26))</f>
        <v>0</v>
      </c>
      <c r="AL362" s="38">
        <f>IFERROR(IF(M362&gt;0,(U362*CONFIGURACAO!$C$29)+(V362*CONFIGURACAO!$C$30),""),"")</f>
        <v>0</v>
      </c>
      <c r="AM362" s="38">
        <f>IF(W362=0,0,IF(CONFIGURACAO!$C$41="SIM",(IF(W362&gt;CONFIGURACAO!$C$41,CONFIGURACAO!$C$41*CONFIGURACAO!$C$31,W362*CONFIGURACAO!$C$31)),'PI AREA  P100'!W362*CONFIGURACAO!$C$31))</f>
        <v>0</v>
      </c>
      <c r="AN362" s="38">
        <f>IF(X362=0,0,IF(CONFIGURACAO!$C$39="SIM",(IF(X362&gt;CONFIGURACAO!$C$40,CONFIGURACAO!$C$40*CONFIGURACAO!$C$32,X362*CONFIGURACAO!$C$32)),'PI AREA  P100'!X362*CONFIGURACAO!$C$32))</f>
        <v>0</v>
      </c>
      <c r="AO362" s="38">
        <f>IFERROR(IF(M362&gt;0,(Y362*CONFIGURACAO!$C$33)+(Z362*CONFIGURACAO!$C$34)+(AA362*CONFIGURACAO!$C$35)+(AB362*CONFIGURACAO!$C$36),""),"")</f>
        <v>50</v>
      </c>
      <c r="AP362" s="38">
        <f>IF(AA362=0,0,IF(CONFIGURACAO!$C$46="SIM",(IF(AA362&gt;CONFIGURACAO!$C$47,CONFIGURACAO!$C$47*CONFIGURACAO!$C$35,AA362*CONFIGURACAO!$C$35)),'PI AREA  P100'!AA362*CONFIGURACAO!$C$35))</f>
        <v>50</v>
      </c>
      <c r="AQ362" s="38">
        <f>IF(AB362=0,0,IF(CONFIGURACAO!$C$44="SIM",(IF(AB362&gt;CONFIGURACAO!$C$45,CONFIGURACAO!$C$45*CONFIGURACAO!$C$36,AB362*CONFIGURACAO!$C$36)),'PI AREA  P100'!AB362*CONFIGURACAO!$C$36))</f>
        <v>0</v>
      </c>
      <c r="AR362" s="38">
        <f t="shared" si="125"/>
        <v>100</v>
      </c>
      <c r="AS362" s="68">
        <f>IF(AR362="","",$AR362-(($AS$2/CONFIGURACAO!$C$6)*$M362))</f>
        <v>25</v>
      </c>
      <c r="AT362" s="73">
        <f t="shared" si="107"/>
        <v>3</v>
      </c>
      <c r="AU362" s="75">
        <f>IF(AR362="","",$AR362-(($AU$2/CONFIGURACAO!$C$6)*$M362))</f>
        <v>-25</v>
      </c>
      <c r="AV362" s="76" t="str">
        <f t="shared" si="108"/>
        <v>NAO</v>
      </c>
      <c r="AW362" s="74">
        <f>IF(AR362="","",$AR362-(($AW$2/CONFIGURACAO!$C$6)*$M362))</f>
        <v>-75</v>
      </c>
      <c r="AX362" s="72" t="str">
        <f t="shared" si="109"/>
        <v>NAO</v>
      </c>
      <c r="AZ362" s="39">
        <f t="shared" si="110"/>
        <v>8.4464453134898178E-3</v>
      </c>
      <c r="BA362" s="146">
        <f t="shared" si="111"/>
        <v>2</v>
      </c>
      <c r="BB362" s="146">
        <f t="shared" si="112"/>
        <v>1033</v>
      </c>
      <c r="BC362" s="32">
        <f t="shared" si="113"/>
        <v>1066</v>
      </c>
      <c r="BD362" s="148"/>
      <c r="BE362" s="40">
        <f t="shared" si="114"/>
        <v>0</v>
      </c>
      <c r="BF362" s="40">
        <f t="shared" si="115"/>
        <v>0</v>
      </c>
      <c r="BG362" s="40">
        <f t="shared" si="116"/>
        <v>0</v>
      </c>
      <c r="BH362" s="40">
        <f t="shared" si="117"/>
        <v>0</v>
      </c>
      <c r="BI362" s="40">
        <f t="shared" si="118"/>
        <v>0</v>
      </c>
      <c r="BJ362" s="40">
        <f t="shared" si="119"/>
        <v>0</v>
      </c>
      <c r="BK362" s="40">
        <f t="shared" si="120"/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2</v>
      </c>
      <c r="BS362">
        <v>0</v>
      </c>
      <c r="BT362" s="4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</row>
    <row r="363" spans="1:124" s="32" customFormat="1" x14ac:dyDescent="0.2">
      <c r="A363" s="124" t="str">
        <f>CONFIGURACAO!$C$4</f>
        <v>AREA 21</v>
      </c>
      <c r="B363" s="125">
        <v>361</v>
      </c>
      <c r="C363" s="249" t="s">
        <v>297</v>
      </c>
      <c r="D363" s="126">
        <f t="shared" si="121"/>
        <v>9</v>
      </c>
      <c r="E363" s="250" t="s">
        <v>698</v>
      </c>
      <c r="F363" s="250">
        <v>0</v>
      </c>
      <c r="G363" s="250">
        <v>0</v>
      </c>
      <c r="H363" s="250">
        <v>0</v>
      </c>
      <c r="I363" s="250">
        <v>1</v>
      </c>
      <c r="J363" s="87"/>
      <c r="K363" s="94"/>
      <c r="L363" s="94"/>
      <c r="M363" s="154">
        <f t="shared" si="122"/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 s="139">
        <f t="shared" si="105"/>
        <v>0</v>
      </c>
      <c r="AD363" s="140">
        <f t="shared" si="106"/>
        <v>0</v>
      </c>
      <c r="AE363" s="141">
        <f t="shared" si="123"/>
        <v>0</v>
      </c>
      <c r="AF363" s="142">
        <f t="shared" si="124"/>
        <v>0</v>
      </c>
      <c r="AG363" s="278"/>
      <c r="AI363" s="37">
        <f>IFERROR(IF(M363&gt;0,(N363*CONFIGURACAO!$C$20)+(O363*CONFIGURACAO!$C$21)+(P363*CONFIGURACAO!$C$22)+(Q363*CONFIGURACAO!$C$23)+(R363*CONFIGURACAO!$C$24),""),"")</f>
        <v>0</v>
      </c>
      <c r="AJ363" s="38">
        <f>IF(S363=0,0,IF(CONFIGURACAO!$C$15="SIM",(IF(S363&gt;CONFIGURACAO!$C$16,CONFIGURACAO!$C$16*CONFIGURACAO!$C$25,S363*CONFIGURACAO!$C$25)),'PI AREA  P100'!S363*CONFIGURACAO!$C$25))</f>
        <v>0</v>
      </c>
      <c r="AK363" s="38">
        <f>IF(T363=0,0,IF(CONFIGURACAO!$C$17="SIM",(IF(T363&gt;CONFIGURACAO!$C$18,CONFIGURACAO!$C$18*CONFIGURACAO!$C$26,T363*CONFIGURACAO!$C$26)),'PI AREA  P100'!T363*CONFIGURACAO!$C$26))</f>
        <v>0</v>
      </c>
      <c r="AL363" s="38">
        <f>IFERROR(IF(M363&gt;0,(U363*CONFIGURACAO!$C$29)+(V363*CONFIGURACAO!$C$30),""),"")</f>
        <v>0</v>
      </c>
      <c r="AM363" s="38">
        <f>IF(W363=0,0,IF(CONFIGURACAO!$C$41="SIM",(IF(W363&gt;CONFIGURACAO!$C$41,CONFIGURACAO!$C$41*CONFIGURACAO!$C$31,W363*CONFIGURACAO!$C$31)),'PI AREA  P100'!W363*CONFIGURACAO!$C$31))</f>
        <v>0</v>
      </c>
      <c r="AN363" s="38">
        <f>IF(X363=0,0,IF(CONFIGURACAO!$C$39="SIM",(IF(X363&gt;CONFIGURACAO!$C$40,CONFIGURACAO!$C$40*CONFIGURACAO!$C$32,X363*CONFIGURACAO!$C$32)),'PI AREA  P100'!X363*CONFIGURACAO!$C$32))</f>
        <v>0</v>
      </c>
      <c r="AO363" s="38">
        <f>IFERROR(IF(M363&gt;0,(Y363*CONFIGURACAO!$C$33)+(Z363*CONFIGURACAO!$C$34)+(AA363*CONFIGURACAO!$C$35)+(AB363*CONFIGURACAO!$C$36),""),"")</f>
        <v>0</v>
      </c>
      <c r="AP363" s="38">
        <f>IF(AA363=0,0,IF(CONFIGURACAO!$C$46="SIM",(IF(AA363&gt;CONFIGURACAO!$C$47,CONFIGURACAO!$C$47*CONFIGURACAO!$C$35,AA363*CONFIGURACAO!$C$35)),'PI AREA  P100'!AA363*CONFIGURACAO!$C$35))</f>
        <v>0</v>
      </c>
      <c r="AQ363" s="38">
        <f>IF(AB363=0,0,IF(CONFIGURACAO!$C$44="SIM",(IF(AB363&gt;CONFIGURACAO!$C$45,CONFIGURACAO!$C$45*CONFIGURACAO!$C$36,AB363*CONFIGURACAO!$C$36)),'PI AREA  P100'!AB363*CONFIGURACAO!$C$36))</f>
        <v>0</v>
      </c>
      <c r="AR363" s="38">
        <f t="shared" si="125"/>
        <v>0</v>
      </c>
      <c r="AS363" s="68">
        <f>IF(AR363="","",$AR363-(($AS$2/CONFIGURACAO!$C$6)*$M363))</f>
        <v>-75</v>
      </c>
      <c r="AT363" s="73" t="str">
        <f t="shared" si="107"/>
        <v>NAO</v>
      </c>
      <c r="AU363" s="75">
        <f>IF(AR363="","",$AR363-(($AU$2/CONFIGURACAO!$C$6)*$M363))</f>
        <v>-125</v>
      </c>
      <c r="AV363" s="76" t="str">
        <f t="shared" si="108"/>
        <v>NAO</v>
      </c>
      <c r="AW363" s="74">
        <f>IF(AR363="","",$AR363-(($AW$2/CONFIGURACAO!$C$6)*$M363))</f>
        <v>-175</v>
      </c>
      <c r="AX363" s="72" t="str">
        <f t="shared" si="109"/>
        <v>NAO</v>
      </c>
      <c r="AZ363" s="39">
        <f t="shared" si="110"/>
        <v>0</v>
      </c>
      <c r="BA363" s="146">
        <f t="shared" si="111"/>
        <v>0</v>
      </c>
      <c r="BB363" s="146">
        <f t="shared" si="112"/>
        <v>1158</v>
      </c>
      <c r="BC363" s="32">
        <f t="shared" si="113"/>
        <v>1158</v>
      </c>
      <c r="BD363" s="148"/>
      <c r="BE363" s="40">
        <f t="shared" si="114"/>
        <v>0</v>
      </c>
      <c r="BF363" s="40">
        <f t="shared" si="115"/>
        <v>0</v>
      </c>
      <c r="BG363" s="40">
        <f t="shared" si="116"/>
        <v>0</v>
      </c>
      <c r="BH363" s="40">
        <f t="shared" si="117"/>
        <v>0</v>
      </c>
      <c r="BI363" s="40">
        <f t="shared" si="118"/>
        <v>0</v>
      </c>
      <c r="BJ363" s="40">
        <f t="shared" si="119"/>
        <v>0</v>
      </c>
      <c r="BK363" s="40">
        <f t="shared" si="120"/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 s="42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</row>
    <row r="364" spans="1:124" s="32" customFormat="1" x14ac:dyDescent="0.2">
      <c r="A364" s="124" t="str">
        <f>CONFIGURACAO!$C$4</f>
        <v>AREA 21</v>
      </c>
      <c r="B364" s="125">
        <v>362</v>
      </c>
      <c r="C364" s="249" t="s">
        <v>297</v>
      </c>
      <c r="D364" s="126">
        <f t="shared" si="121"/>
        <v>10</v>
      </c>
      <c r="E364" s="250" t="s">
        <v>699</v>
      </c>
      <c r="F364" s="250">
        <v>0</v>
      </c>
      <c r="G364" s="250">
        <v>0</v>
      </c>
      <c r="H364" s="250">
        <v>0</v>
      </c>
      <c r="I364" s="250">
        <v>1</v>
      </c>
      <c r="J364" s="87"/>
      <c r="K364" s="94"/>
      <c r="L364" s="94"/>
      <c r="M364" s="154">
        <f t="shared" si="122"/>
        <v>1</v>
      </c>
      <c r="N364">
        <v>0</v>
      </c>
      <c r="O364">
        <v>0</v>
      </c>
      <c r="P364">
        <v>0</v>
      </c>
      <c r="Q364">
        <v>2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 s="139">
        <f t="shared" si="105"/>
        <v>0</v>
      </c>
      <c r="AD364" s="140">
        <f t="shared" si="106"/>
        <v>0</v>
      </c>
      <c r="AE364" s="141">
        <f t="shared" si="123"/>
        <v>0</v>
      </c>
      <c r="AF364" s="142">
        <f t="shared" si="124"/>
        <v>0</v>
      </c>
      <c r="AG364" s="278"/>
      <c r="AI364" s="37">
        <f>IFERROR(IF(M364&gt;0,(N364*CONFIGURACAO!$C$20)+(O364*CONFIGURACAO!$C$21)+(P364*CONFIGURACAO!$C$22)+(Q364*CONFIGURACAO!$C$23)+(R364*CONFIGURACAO!$C$24),""),"")</f>
        <v>80</v>
      </c>
      <c r="AJ364" s="38">
        <f>IF(S364=0,0,IF(CONFIGURACAO!$C$15="SIM",(IF(S364&gt;CONFIGURACAO!$C$16,CONFIGURACAO!$C$16*CONFIGURACAO!$C$25,S364*CONFIGURACAO!$C$25)),'PI AREA  P100'!S364*CONFIGURACAO!$C$25))</f>
        <v>0</v>
      </c>
      <c r="AK364" s="38">
        <f>IF(T364=0,0,IF(CONFIGURACAO!$C$17="SIM",(IF(T364&gt;CONFIGURACAO!$C$18,CONFIGURACAO!$C$18*CONFIGURACAO!$C$26,T364*CONFIGURACAO!$C$26)),'PI AREA  P100'!T364*CONFIGURACAO!$C$26))</f>
        <v>0</v>
      </c>
      <c r="AL364" s="38">
        <f>IFERROR(IF(M364&gt;0,(U364*CONFIGURACAO!$C$29)+(V364*CONFIGURACAO!$C$30),""),"")</f>
        <v>0</v>
      </c>
      <c r="AM364" s="38">
        <f>IF(W364=0,0,IF(CONFIGURACAO!$C$41="SIM",(IF(W364&gt;CONFIGURACAO!$C$41,CONFIGURACAO!$C$41*CONFIGURACAO!$C$31,W364*CONFIGURACAO!$C$31)),'PI AREA  P100'!W364*CONFIGURACAO!$C$31))</f>
        <v>0</v>
      </c>
      <c r="AN364" s="38">
        <f>IF(X364=0,0,IF(CONFIGURACAO!$C$39="SIM",(IF(X364&gt;CONFIGURACAO!$C$40,CONFIGURACAO!$C$40*CONFIGURACAO!$C$32,X364*CONFIGURACAO!$C$32)),'PI AREA  P100'!X364*CONFIGURACAO!$C$32))</f>
        <v>0</v>
      </c>
      <c r="AO364" s="38">
        <f>IFERROR(IF(M364&gt;0,(Y364*CONFIGURACAO!$C$33)+(Z364*CONFIGURACAO!$C$34)+(AA364*CONFIGURACAO!$C$35)+(AB364*CONFIGURACAO!$C$36),""),"")</f>
        <v>0</v>
      </c>
      <c r="AP364" s="38">
        <f>IF(AA364=0,0,IF(CONFIGURACAO!$C$46="SIM",(IF(AA364&gt;CONFIGURACAO!$C$47,CONFIGURACAO!$C$47*CONFIGURACAO!$C$35,AA364*CONFIGURACAO!$C$35)),'PI AREA  P100'!AA364*CONFIGURACAO!$C$35))</f>
        <v>0</v>
      </c>
      <c r="AQ364" s="38">
        <f>IF(AB364=0,0,IF(CONFIGURACAO!$C$44="SIM",(IF(AB364&gt;CONFIGURACAO!$C$45,CONFIGURACAO!$C$45*CONFIGURACAO!$C$36,AB364*CONFIGURACAO!$C$36)),'PI AREA  P100'!AB364*CONFIGURACAO!$C$36))</f>
        <v>0</v>
      </c>
      <c r="AR364" s="38">
        <f t="shared" si="125"/>
        <v>80</v>
      </c>
      <c r="AS364" s="68">
        <f>IF(AR364="","",$AR364-(($AS$2/CONFIGURACAO!$C$6)*$M364))</f>
        <v>5</v>
      </c>
      <c r="AT364" s="73">
        <f t="shared" si="107"/>
        <v>3</v>
      </c>
      <c r="AU364" s="75">
        <f>IF(AR364="","",$AR364-(($AU$2/CONFIGURACAO!$C$6)*$M364))</f>
        <v>-45</v>
      </c>
      <c r="AV364" s="76" t="str">
        <f t="shared" si="108"/>
        <v>NAO</v>
      </c>
      <c r="AW364" s="74">
        <f>IF(AR364="","",$AR364-(($AW$2/CONFIGURACAO!$C$6)*$M364))</f>
        <v>-95</v>
      </c>
      <c r="AX364" s="72" t="str">
        <f t="shared" si="109"/>
        <v>NAO</v>
      </c>
      <c r="AZ364" s="39">
        <f t="shared" si="110"/>
        <v>6.7571562507918546E-3</v>
      </c>
      <c r="BA364" s="146">
        <f t="shared" si="111"/>
        <v>2</v>
      </c>
      <c r="BB364" s="146">
        <f t="shared" si="112"/>
        <v>1033</v>
      </c>
      <c r="BC364" s="32">
        <f t="shared" si="113"/>
        <v>1094</v>
      </c>
      <c r="BD364" s="148"/>
      <c r="BE364" s="40">
        <f t="shared" si="114"/>
        <v>0</v>
      </c>
      <c r="BF364" s="40">
        <f t="shared" si="115"/>
        <v>0</v>
      </c>
      <c r="BG364" s="40">
        <f t="shared" si="116"/>
        <v>0</v>
      </c>
      <c r="BH364" s="40">
        <f t="shared" si="117"/>
        <v>8.084074373484236E-2</v>
      </c>
      <c r="BI364" s="40">
        <f t="shared" si="118"/>
        <v>0</v>
      </c>
      <c r="BJ364" s="40">
        <f t="shared" si="119"/>
        <v>0</v>
      </c>
      <c r="BK364" s="40">
        <f t="shared" si="120"/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 s="42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</row>
    <row r="365" spans="1:124" s="32" customFormat="1" x14ac:dyDescent="0.2">
      <c r="A365" s="124" t="str">
        <f>CONFIGURACAO!$C$4</f>
        <v>AREA 21</v>
      </c>
      <c r="B365" s="125">
        <v>363</v>
      </c>
      <c r="C365" s="249" t="s">
        <v>297</v>
      </c>
      <c r="D365" s="126">
        <f t="shared" si="121"/>
        <v>11</v>
      </c>
      <c r="E365" s="250" t="s">
        <v>700</v>
      </c>
      <c r="F365" s="250">
        <v>0</v>
      </c>
      <c r="G365" s="250">
        <v>0</v>
      </c>
      <c r="H365" s="250">
        <v>0</v>
      </c>
      <c r="I365" s="250">
        <v>1</v>
      </c>
      <c r="J365" s="87"/>
      <c r="K365" s="94"/>
      <c r="L365" s="94"/>
      <c r="M365" s="154">
        <f t="shared" si="122"/>
        <v>1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 s="139">
        <f t="shared" si="105"/>
        <v>1</v>
      </c>
      <c r="AD365" s="140">
        <f t="shared" si="106"/>
        <v>1</v>
      </c>
      <c r="AE365" s="141">
        <f t="shared" si="123"/>
        <v>0</v>
      </c>
      <c r="AF365" s="142">
        <f t="shared" si="124"/>
        <v>0</v>
      </c>
      <c r="AG365" s="278"/>
      <c r="AI365" s="37">
        <f>IFERROR(IF(M365&gt;0,(N365*CONFIGURACAO!$C$20)+(O365*CONFIGURACAO!$C$21)+(P365*CONFIGURACAO!$C$22)+(Q365*CONFIGURACAO!$C$23)+(R365*CONFIGURACAO!$C$24),""),"")</f>
        <v>100</v>
      </c>
      <c r="AJ365" s="38">
        <f>IF(S365=0,0,IF(CONFIGURACAO!$C$15="SIM",(IF(S365&gt;CONFIGURACAO!$C$16,CONFIGURACAO!$C$16*CONFIGURACAO!$C$25,S365*CONFIGURACAO!$C$25)),'PI AREA  P100'!S365*CONFIGURACAO!$C$25))</f>
        <v>0</v>
      </c>
      <c r="AK365" s="38">
        <f>IF(T365=0,0,IF(CONFIGURACAO!$C$17="SIM",(IF(T365&gt;CONFIGURACAO!$C$18,CONFIGURACAO!$C$18*CONFIGURACAO!$C$26,T365*CONFIGURACAO!$C$26)),'PI AREA  P100'!T365*CONFIGURACAO!$C$26))</f>
        <v>0</v>
      </c>
      <c r="AL365" s="38">
        <f>IFERROR(IF(M365&gt;0,(U365*CONFIGURACAO!$C$29)+(V365*CONFIGURACAO!$C$30),""),"")</f>
        <v>0</v>
      </c>
      <c r="AM365" s="38">
        <f>IF(W365=0,0,IF(CONFIGURACAO!$C$41="SIM",(IF(W365&gt;CONFIGURACAO!$C$41,CONFIGURACAO!$C$41*CONFIGURACAO!$C$31,W365*CONFIGURACAO!$C$31)),'PI AREA  P100'!W365*CONFIGURACAO!$C$31))</f>
        <v>0</v>
      </c>
      <c r="AN365" s="38">
        <f>IF(X365=0,0,IF(CONFIGURACAO!$C$39="SIM",(IF(X365&gt;CONFIGURACAO!$C$40,CONFIGURACAO!$C$40*CONFIGURACAO!$C$32,X365*CONFIGURACAO!$C$32)),'PI AREA  P100'!X365*CONFIGURACAO!$C$32))</f>
        <v>0</v>
      </c>
      <c r="AO365" s="38">
        <f>IFERROR(IF(M365&gt;0,(Y365*CONFIGURACAO!$C$33)+(Z365*CONFIGURACAO!$C$34)+(AA365*CONFIGURACAO!$C$35)+(AB365*CONFIGURACAO!$C$36),""),"")</f>
        <v>0</v>
      </c>
      <c r="AP365" s="38">
        <f>IF(AA365=0,0,IF(CONFIGURACAO!$C$46="SIM",(IF(AA365&gt;CONFIGURACAO!$C$47,CONFIGURACAO!$C$47*CONFIGURACAO!$C$35,AA365*CONFIGURACAO!$C$35)),'PI AREA  P100'!AA365*CONFIGURACAO!$C$35))</f>
        <v>0</v>
      </c>
      <c r="AQ365" s="38">
        <f>IF(AB365=0,0,IF(CONFIGURACAO!$C$44="SIM",(IF(AB365&gt;CONFIGURACAO!$C$45,CONFIGURACAO!$C$45*CONFIGURACAO!$C$36,AB365*CONFIGURACAO!$C$36)),'PI AREA  P100'!AB365*CONFIGURACAO!$C$36))</f>
        <v>0</v>
      </c>
      <c r="AR365" s="38">
        <f t="shared" si="125"/>
        <v>100</v>
      </c>
      <c r="AS365" s="68">
        <f>IF(AR365="","",$AR365-(($AS$2/CONFIGURACAO!$C$6)*$M365))</f>
        <v>25</v>
      </c>
      <c r="AT365" s="73">
        <f t="shared" si="107"/>
        <v>3</v>
      </c>
      <c r="AU365" s="75">
        <f>IF(AR365="","",$AR365-(($AU$2/CONFIGURACAO!$C$6)*$M365))</f>
        <v>-25</v>
      </c>
      <c r="AV365" s="76" t="str">
        <f t="shared" si="108"/>
        <v>NAO</v>
      </c>
      <c r="AW365" s="74">
        <f>IF(AR365="","",$AR365-(($AW$2/CONFIGURACAO!$C$6)*$M365))</f>
        <v>-75</v>
      </c>
      <c r="AX365" s="72" t="str">
        <f t="shared" si="109"/>
        <v>NAO</v>
      </c>
      <c r="AZ365" s="39">
        <f t="shared" si="110"/>
        <v>8.4464453134898178E-3</v>
      </c>
      <c r="BA365" s="146">
        <f t="shared" si="111"/>
        <v>1</v>
      </c>
      <c r="BB365" s="146">
        <f t="shared" si="112"/>
        <v>1099</v>
      </c>
      <c r="BC365" s="32">
        <f t="shared" si="113"/>
        <v>1066</v>
      </c>
      <c r="BD365" s="148"/>
      <c r="BE365" s="40">
        <f t="shared" si="114"/>
        <v>3.7257824143070044E-2</v>
      </c>
      <c r="BF365" s="40">
        <f t="shared" si="115"/>
        <v>0</v>
      </c>
      <c r="BG365" s="40">
        <f t="shared" si="116"/>
        <v>0</v>
      </c>
      <c r="BH365" s="40">
        <f t="shared" si="117"/>
        <v>0</v>
      </c>
      <c r="BI365" s="40">
        <f t="shared" si="118"/>
        <v>0</v>
      </c>
      <c r="BJ365" s="40">
        <f t="shared" si="119"/>
        <v>0</v>
      </c>
      <c r="BK365" s="40">
        <f t="shared" si="120"/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 s="42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</row>
    <row r="366" spans="1:124" s="32" customFormat="1" x14ac:dyDescent="0.2">
      <c r="A366" s="124" t="str">
        <f>CONFIGURACAO!$C$4</f>
        <v>AREA 21</v>
      </c>
      <c r="B366" s="125">
        <v>364</v>
      </c>
      <c r="C366" s="249" t="s">
        <v>297</v>
      </c>
      <c r="D366" s="126">
        <f t="shared" si="121"/>
        <v>12</v>
      </c>
      <c r="E366" s="250" t="s">
        <v>701</v>
      </c>
      <c r="F366" s="250">
        <v>0</v>
      </c>
      <c r="G366" s="250">
        <v>0</v>
      </c>
      <c r="H366" s="250">
        <v>0</v>
      </c>
      <c r="I366" s="250">
        <v>1</v>
      </c>
      <c r="J366" s="87"/>
      <c r="K366" s="94"/>
      <c r="L366" s="94"/>
      <c r="M366" s="154">
        <f t="shared" si="122"/>
        <v>1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 s="139">
        <f t="shared" si="105"/>
        <v>1</v>
      </c>
      <c r="AD366" s="140">
        <f t="shared" si="106"/>
        <v>2</v>
      </c>
      <c r="AE366" s="141">
        <f t="shared" si="123"/>
        <v>0</v>
      </c>
      <c r="AF366" s="142">
        <f t="shared" si="124"/>
        <v>0</v>
      </c>
      <c r="AG366" s="278"/>
      <c r="AI366" s="37">
        <f>IFERROR(IF(M366&gt;0,(N366*CONFIGURACAO!$C$20)+(O366*CONFIGURACAO!$C$21)+(P366*CONFIGURACAO!$C$22)+(Q366*CONFIGURACAO!$C$23)+(R366*CONFIGURACAO!$C$24),""),"")</f>
        <v>160</v>
      </c>
      <c r="AJ366" s="38">
        <f>IF(S366=0,0,IF(CONFIGURACAO!$C$15="SIM",(IF(S366&gt;CONFIGURACAO!$C$16,CONFIGURACAO!$C$16*CONFIGURACAO!$C$25,S366*CONFIGURACAO!$C$25)),'PI AREA  P100'!S366*CONFIGURACAO!$C$25))</f>
        <v>0</v>
      </c>
      <c r="AK366" s="38">
        <f>IF(T366=0,0,IF(CONFIGURACAO!$C$17="SIM",(IF(T366&gt;CONFIGURACAO!$C$18,CONFIGURACAO!$C$18*CONFIGURACAO!$C$26,T366*CONFIGURACAO!$C$26)),'PI AREA  P100'!T366*CONFIGURACAO!$C$26))</f>
        <v>0</v>
      </c>
      <c r="AL366" s="38">
        <f>IFERROR(IF(M366&gt;0,(U366*CONFIGURACAO!$C$29)+(V366*CONFIGURACAO!$C$30),""),"")</f>
        <v>0</v>
      </c>
      <c r="AM366" s="38">
        <f>IF(W366=0,0,IF(CONFIGURACAO!$C$41="SIM",(IF(W366&gt;CONFIGURACAO!$C$41,CONFIGURACAO!$C$41*CONFIGURACAO!$C$31,W366*CONFIGURACAO!$C$31)),'PI AREA  P100'!W366*CONFIGURACAO!$C$31))</f>
        <v>0</v>
      </c>
      <c r="AN366" s="38">
        <f>IF(X366=0,0,IF(CONFIGURACAO!$C$39="SIM",(IF(X366&gt;CONFIGURACAO!$C$40,CONFIGURACAO!$C$40*CONFIGURACAO!$C$32,X366*CONFIGURACAO!$C$32)),'PI AREA  P100'!X366*CONFIGURACAO!$C$32))</f>
        <v>0</v>
      </c>
      <c r="AO366" s="38">
        <f>IFERROR(IF(M366&gt;0,(Y366*CONFIGURACAO!$C$33)+(Z366*CONFIGURACAO!$C$34)+(AA366*CONFIGURACAO!$C$35)+(AB366*CONFIGURACAO!$C$36),""),"")</f>
        <v>0</v>
      </c>
      <c r="AP366" s="38">
        <f>IF(AA366=0,0,IF(CONFIGURACAO!$C$46="SIM",(IF(AA366&gt;CONFIGURACAO!$C$47,CONFIGURACAO!$C$47*CONFIGURACAO!$C$35,AA366*CONFIGURACAO!$C$35)),'PI AREA  P100'!AA366*CONFIGURACAO!$C$35))</f>
        <v>0</v>
      </c>
      <c r="AQ366" s="38">
        <f>IF(AB366=0,0,IF(CONFIGURACAO!$C$44="SIM",(IF(AB366&gt;CONFIGURACAO!$C$45,CONFIGURACAO!$C$45*CONFIGURACAO!$C$36,AB366*CONFIGURACAO!$C$36)),'PI AREA  P100'!AB366*CONFIGURACAO!$C$36))</f>
        <v>0</v>
      </c>
      <c r="AR366" s="38">
        <f t="shared" si="125"/>
        <v>160</v>
      </c>
      <c r="AS366" s="68">
        <f>IF(AR366="","",$AR366-(($AS$2/CONFIGURACAO!$C$6)*$M366))</f>
        <v>85</v>
      </c>
      <c r="AT366" s="73">
        <f t="shared" si="107"/>
        <v>3</v>
      </c>
      <c r="AU366" s="75">
        <f>IF(AR366="","",$AR366-(($AU$2/CONFIGURACAO!$C$6)*$M366))</f>
        <v>35</v>
      </c>
      <c r="AV366" s="76">
        <f t="shared" si="108"/>
        <v>4</v>
      </c>
      <c r="AW366" s="74">
        <f>IF(AR366="","",$AR366-(($AW$2/CONFIGURACAO!$C$6)*$M366))</f>
        <v>-15</v>
      </c>
      <c r="AX366" s="72" t="str">
        <f t="shared" si="109"/>
        <v>NAO</v>
      </c>
      <c r="AZ366" s="39">
        <f t="shared" si="110"/>
        <v>1.3514312501583709E-2</v>
      </c>
      <c r="BA366" s="146">
        <f t="shared" si="111"/>
        <v>2</v>
      </c>
      <c r="BB366" s="146">
        <f t="shared" si="112"/>
        <v>1033</v>
      </c>
      <c r="BC366" s="32">
        <f t="shared" si="113"/>
        <v>999</v>
      </c>
      <c r="BD366" s="148"/>
      <c r="BE366" s="40">
        <f t="shared" si="114"/>
        <v>3.7257824143070044E-2</v>
      </c>
      <c r="BF366" s="40">
        <f t="shared" si="115"/>
        <v>0</v>
      </c>
      <c r="BG366" s="40">
        <f t="shared" si="116"/>
        <v>2.5693730729701953E-2</v>
      </c>
      <c r="BH366" s="40">
        <f t="shared" si="117"/>
        <v>0</v>
      </c>
      <c r="BI366" s="40">
        <f t="shared" si="118"/>
        <v>0</v>
      </c>
      <c r="BJ366" s="40">
        <f t="shared" si="119"/>
        <v>0</v>
      </c>
      <c r="BK366" s="40">
        <f t="shared" si="120"/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 s="42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</row>
    <row r="367" spans="1:124" s="32" customFormat="1" x14ac:dyDescent="0.2">
      <c r="A367" s="124" t="str">
        <f>CONFIGURACAO!$C$4</f>
        <v>AREA 21</v>
      </c>
      <c r="B367" s="125">
        <v>365</v>
      </c>
      <c r="C367" s="249" t="s">
        <v>297</v>
      </c>
      <c r="D367" s="126">
        <f t="shared" si="121"/>
        <v>13</v>
      </c>
      <c r="E367" s="250" t="s">
        <v>702</v>
      </c>
      <c r="F367" s="250">
        <v>0</v>
      </c>
      <c r="G367" s="250">
        <v>0</v>
      </c>
      <c r="H367" s="250">
        <v>0</v>
      </c>
      <c r="I367" s="250">
        <v>1</v>
      </c>
      <c r="J367" s="87"/>
      <c r="K367" s="94"/>
      <c r="L367" s="94"/>
      <c r="M367" s="154">
        <f t="shared" si="122"/>
        <v>1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 s="139">
        <f t="shared" si="105"/>
        <v>1</v>
      </c>
      <c r="AD367" s="140">
        <f t="shared" si="106"/>
        <v>1</v>
      </c>
      <c r="AE367" s="141">
        <f t="shared" si="123"/>
        <v>0</v>
      </c>
      <c r="AF367" s="142">
        <f t="shared" si="124"/>
        <v>0</v>
      </c>
      <c r="AG367" s="278"/>
      <c r="AI367" s="37">
        <f>IFERROR(IF(M367&gt;0,(N367*CONFIGURACAO!$C$20)+(O367*CONFIGURACAO!$C$21)+(P367*CONFIGURACAO!$C$22)+(Q367*CONFIGURACAO!$C$23)+(R367*CONFIGURACAO!$C$24),""),"")</f>
        <v>80</v>
      </c>
      <c r="AJ367" s="38">
        <f>IF(S367=0,0,IF(CONFIGURACAO!$C$15="SIM",(IF(S367&gt;CONFIGURACAO!$C$16,CONFIGURACAO!$C$16*CONFIGURACAO!$C$25,S367*CONFIGURACAO!$C$25)),'PI AREA  P100'!S367*CONFIGURACAO!$C$25))</f>
        <v>0</v>
      </c>
      <c r="AK367" s="38">
        <f>IF(T367=0,0,IF(CONFIGURACAO!$C$17="SIM",(IF(T367&gt;CONFIGURACAO!$C$18,CONFIGURACAO!$C$18*CONFIGURACAO!$C$26,T367*CONFIGURACAO!$C$26)),'PI AREA  P100'!T367*CONFIGURACAO!$C$26))</f>
        <v>0</v>
      </c>
      <c r="AL367" s="38">
        <f>IFERROR(IF(M367&gt;0,(U367*CONFIGURACAO!$C$29)+(V367*CONFIGURACAO!$C$30),""),"")</f>
        <v>0</v>
      </c>
      <c r="AM367" s="38">
        <f>IF(W367=0,0,IF(CONFIGURACAO!$C$41="SIM",(IF(W367&gt;CONFIGURACAO!$C$41,CONFIGURACAO!$C$41*CONFIGURACAO!$C$31,W367*CONFIGURACAO!$C$31)),'PI AREA  P100'!W367*CONFIGURACAO!$C$31))</f>
        <v>0</v>
      </c>
      <c r="AN367" s="38">
        <f>IF(X367=0,0,IF(CONFIGURACAO!$C$39="SIM",(IF(X367&gt;CONFIGURACAO!$C$40,CONFIGURACAO!$C$40*CONFIGURACAO!$C$32,X367*CONFIGURACAO!$C$32)),'PI AREA  P100'!X367*CONFIGURACAO!$C$32))</f>
        <v>0</v>
      </c>
      <c r="AO367" s="38">
        <f>IFERROR(IF(M367&gt;0,(Y367*CONFIGURACAO!$C$33)+(Z367*CONFIGURACAO!$C$34)+(AA367*CONFIGURACAO!$C$35)+(AB367*CONFIGURACAO!$C$36),""),"")</f>
        <v>0</v>
      </c>
      <c r="AP367" s="38">
        <f>IF(AA367=0,0,IF(CONFIGURACAO!$C$46="SIM",(IF(AA367&gt;CONFIGURACAO!$C$47,CONFIGURACAO!$C$47*CONFIGURACAO!$C$35,AA367*CONFIGURACAO!$C$35)),'PI AREA  P100'!AA367*CONFIGURACAO!$C$35))</f>
        <v>0</v>
      </c>
      <c r="AQ367" s="38">
        <f>IF(AB367=0,0,IF(CONFIGURACAO!$C$44="SIM",(IF(AB367&gt;CONFIGURACAO!$C$45,CONFIGURACAO!$C$45*CONFIGURACAO!$C$36,AB367*CONFIGURACAO!$C$36)),'PI AREA  P100'!AB367*CONFIGURACAO!$C$36))</f>
        <v>0</v>
      </c>
      <c r="AR367" s="38">
        <f t="shared" si="125"/>
        <v>80</v>
      </c>
      <c r="AS367" s="68">
        <f>IF(AR367="","",$AR367-(($AS$2/CONFIGURACAO!$C$6)*$M367))</f>
        <v>5</v>
      </c>
      <c r="AT367" s="73">
        <f t="shared" si="107"/>
        <v>3</v>
      </c>
      <c r="AU367" s="75">
        <f>IF(AR367="","",$AR367-(($AU$2/CONFIGURACAO!$C$6)*$M367))</f>
        <v>-45</v>
      </c>
      <c r="AV367" s="76" t="str">
        <f t="shared" si="108"/>
        <v>NAO</v>
      </c>
      <c r="AW367" s="74">
        <f>IF(AR367="","",$AR367-(($AW$2/CONFIGURACAO!$C$6)*$M367))</f>
        <v>-95</v>
      </c>
      <c r="AX367" s="72" t="str">
        <f t="shared" si="109"/>
        <v>NAO</v>
      </c>
      <c r="AZ367" s="39">
        <f t="shared" si="110"/>
        <v>6.7571562507918546E-3</v>
      </c>
      <c r="BA367" s="146">
        <f t="shared" si="111"/>
        <v>1</v>
      </c>
      <c r="BB367" s="146">
        <f t="shared" si="112"/>
        <v>1099</v>
      </c>
      <c r="BC367" s="32">
        <f t="shared" si="113"/>
        <v>1094</v>
      </c>
      <c r="BD367" s="148"/>
      <c r="BE367" s="40">
        <f t="shared" si="114"/>
        <v>0</v>
      </c>
      <c r="BF367" s="40">
        <f t="shared" si="115"/>
        <v>3.8580246913580245E-2</v>
      </c>
      <c r="BG367" s="40">
        <f t="shared" si="116"/>
        <v>0</v>
      </c>
      <c r="BH367" s="40">
        <f t="shared" si="117"/>
        <v>0</v>
      </c>
      <c r="BI367" s="40">
        <f t="shared" si="118"/>
        <v>0</v>
      </c>
      <c r="BJ367" s="40">
        <f t="shared" si="119"/>
        <v>0</v>
      </c>
      <c r="BK367" s="40">
        <f t="shared" si="120"/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 s="42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</row>
    <row r="368" spans="1:124" s="32" customFormat="1" x14ac:dyDescent="0.2">
      <c r="A368" s="124" t="str">
        <f>CONFIGURACAO!$C$4</f>
        <v>AREA 21</v>
      </c>
      <c r="B368" s="125">
        <v>366</v>
      </c>
      <c r="C368" s="249" t="s">
        <v>297</v>
      </c>
      <c r="D368" s="126">
        <f t="shared" si="121"/>
        <v>14</v>
      </c>
      <c r="E368" s="250" t="s">
        <v>703</v>
      </c>
      <c r="F368" s="250">
        <v>0</v>
      </c>
      <c r="G368" s="250">
        <v>0</v>
      </c>
      <c r="H368" s="250">
        <v>0</v>
      </c>
      <c r="I368" s="250">
        <v>1</v>
      </c>
      <c r="J368" s="87"/>
      <c r="K368" s="94"/>
      <c r="L368" s="94"/>
      <c r="M368" s="154">
        <f t="shared" si="122"/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 s="139">
        <f t="shared" si="105"/>
        <v>0</v>
      </c>
      <c r="AD368" s="140">
        <f t="shared" si="106"/>
        <v>0</v>
      </c>
      <c r="AE368" s="141">
        <f t="shared" si="123"/>
        <v>0</v>
      </c>
      <c r="AF368" s="142">
        <f t="shared" si="124"/>
        <v>0</v>
      </c>
      <c r="AG368" s="278"/>
      <c r="AI368" s="37">
        <f>IFERROR(IF(M368&gt;0,(N368*CONFIGURACAO!$C$20)+(O368*CONFIGURACAO!$C$21)+(P368*CONFIGURACAO!$C$22)+(Q368*CONFIGURACAO!$C$23)+(R368*CONFIGURACAO!$C$24),""),"")</f>
        <v>0</v>
      </c>
      <c r="AJ368" s="38">
        <f>IF(S368=0,0,IF(CONFIGURACAO!$C$15="SIM",(IF(S368&gt;CONFIGURACAO!$C$16,CONFIGURACAO!$C$16*CONFIGURACAO!$C$25,S368*CONFIGURACAO!$C$25)),'PI AREA  P100'!S368*CONFIGURACAO!$C$25))</f>
        <v>0</v>
      </c>
      <c r="AK368" s="38">
        <f>IF(T368=0,0,IF(CONFIGURACAO!$C$17="SIM",(IF(T368&gt;CONFIGURACAO!$C$18,CONFIGURACAO!$C$18*CONFIGURACAO!$C$26,T368*CONFIGURACAO!$C$26)),'PI AREA  P100'!T368*CONFIGURACAO!$C$26))</f>
        <v>0</v>
      </c>
      <c r="AL368" s="38">
        <f>IFERROR(IF(M368&gt;0,(U368*CONFIGURACAO!$C$29)+(V368*CONFIGURACAO!$C$30),""),"")</f>
        <v>0</v>
      </c>
      <c r="AM368" s="38">
        <f>IF(W368=0,0,IF(CONFIGURACAO!$C$41="SIM",(IF(W368&gt;CONFIGURACAO!$C$41,CONFIGURACAO!$C$41*CONFIGURACAO!$C$31,W368*CONFIGURACAO!$C$31)),'PI AREA  P100'!W368*CONFIGURACAO!$C$31))</f>
        <v>0</v>
      </c>
      <c r="AN368" s="38">
        <f>IF(X368=0,0,IF(CONFIGURACAO!$C$39="SIM",(IF(X368&gt;CONFIGURACAO!$C$40,CONFIGURACAO!$C$40*CONFIGURACAO!$C$32,X368*CONFIGURACAO!$C$32)),'PI AREA  P100'!X368*CONFIGURACAO!$C$32))</f>
        <v>0</v>
      </c>
      <c r="AO368" s="38">
        <f>IFERROR(IF(M368&gt;0,(Y368*CONFIGURACAO!$C$33)+(Z368*CONFIGURACAO!$C$34)+(AA368*CONFIGURACAO!$C$35)+(AB368*CONFIGURACAO!$C$36),""),"")</f>
        <v>0</v>
      </c>
      <c r="AP368" s="38">
        <f>IF(AA368=0,0,IF(CONFIGURACAO!$C$46="SIM",(IF(AA368&gt;CONFIGURACAO!$C$47,CONFIGURACAO!$C$47*CONFIGURACAO!$C$35,AA368*CONFIGURACAO!$C$35)),'PI AREA  P100'!AA368*CONFIGURACAO!$C$35))</f>
        <v>0</v>
      </c>
      <c r="AQ368" s="38">
        <f>IF(AB368=0,0,IF(CONFIGURACAO!$C$44="SIM",(IF(AB368&gt;CONFIGURACAO!$C$45,CONFIGURACAO!$C$45*CONFIGURACAO!$C$36,AB368*CONFIGURACAO!$C$36)),'PI AREA  P100'!AB368*CONFIGURACAO!$C$36))</f>
        <v>0</v>
      </c>
      <c r="AR368" s="38">
        <f t="shared" si="125"/>
        <v>0</v>
      </c>
      <c r="AS368" s="68">
        <f>IF(AR368="","",$AR368-(($AS$2/CONFIGURACAO!$C$6)*$M368))</f>
        <v>-75</v>
      </c>
      <c r="AT368" s="73" t="str">
        <f t="shared" si="107"/>
        <v>NAO</v>
      </c>
      <c r="AU368" s="75">
        <f>IF(AR368="","",$AR368-(($AU$2/CONFIGURACAO!$C$6)*$M368))</f>
        <v>-125</v>
      </c>
      <c r="AV368" s="76" t="str">
        <f t="shared" si="108"/>
        <v>NAO</v>
      </c>
      <c r="AW368" s="74">
        <f>IF(AR368="","",$AR368-(($AW$2/CONFIGURACAO!$C$6)*$M368))</f>
        <v>-175</v>
      </c>
      <c r="AX368" s="72" t="str">
        <f t="shared" si="109"/>
        <v>NAO</v>
      </c>
      <c r="AZ368" s="39">
        <f t="shared" si="110"/>
        <v>0</v>
      </c>
      <c r="BA368" s="146">
        <f t="shared" si="111"/>
        <v>0</v>
      </c>
      <c r="BB368" s="146">
        <f t="shared" si="112"/>
        <v>1158</v>
      </c>
      <c r="BC368" s="32">
        <f t="shared" si="113"/>
        <v>1158</v>
      </c>
      <c r="BD368" s="148"/>
      <c r="BE368" s="40">
        <f t="shared" si="114"/>
        <v>0</v>
      </c>
      <c r="BF368" s="40">
        <f t="shared" si="115"/>
        <v>0</v>
      </c>
      <c r="BG368" s="40">
        <f t="shared" si="116"/>
        <v>0</v>
      </c>
      <c r="BH368" s="40">
        <f t="shared" si="117"/>
        <v>0</v>
      </c>
      <c r="BI368" s="40">
        <f t="shared" si="118"/>
        <v>0</v>
      </c>
      <c r="BJ368" s="40">
        <f t="shared" si="119"/>
        <v>0</v>
      </c>
      <c r="BK368" s="40">
        <f t="shared" si="120"/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 s="42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</row>
    <row r="369" spans="1:124" s="32" customFormat="1" x14ac:dyDescent="0.2">
      <c r="A369" s="124" t="str">
        <f>CONFIGURACAO!$C$4</f>
        <v>AREA 21</v>
      </c>
      <c r="B369" s="125">
        <v>367</v>
      </c>
      <c r="C369" s="249" t="s">
        <v>298</v>
      </c>
      <c r="D369" s="126">
        <f t="shared" si="121"/>
        <v>1</v>
      </c>
      <c r="E369" s="250" t="s">
        <v>704</v>
      </c>
      <c r="F369" s="250">
        <v>1</v>
      </c>
      <c r="G369" s="250">
        <v>1</v>
      </c>
      <c r="H369" s="250">
        <v>1</v>
      </c>
      <c r="I369" s="250">
        <v>0</v>
      </c>
      <c r="J369" s="87"/>
      <c r="K369" s="94"/>
      <c r="L369" s="94"/>
      <c r="M369" s="154">
        <f t="shared" si="122"/>
        <v>3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 s="139">
        <f t="shared" si="105"/>
        <v>1</v>
      </c>
      <c r="AD369" s="140">
        <f t="shared" si="106"/>
        <v>1</v>
      </c>
      <c r="AE369" s="141">
        <f t="shared" si="123"/>
        <v>0</v>
      </c>
      <c r="AF369" s="142">
        <f t="shared" si="124"/>
        <v>0</v>
      </c>
      <c r="AG369" s="278"/>
      <c r="AI369" s="37">
        <f>IFERROR(IF(M369&gt;0,(N369*CONFIGURACAO!$C$20)+(O369*CONFIGURACAO!$C$21)+(P369*CONFIGURACAO!$C$22)+(Q369*CONFIGURACAO!$C$23)+(R369*CONFIGURACAO!$C$24),""),"")</f>
        <v>80</v>
      </c>
      <c r="AJ369" s="38">
        <f>IF(S369=0,0,IF(CONFIGURACAO!$C$15="SIM",(IF(S369&gt;CONFIGURACAO!$C$16,CONFIGURACAO!$C$16*CONFIGURACAO!$C$25,S369*CONFIGURACAO!$C$25)),'PI AREA  P100'!S369*CONFIGURACAO!$C$25))</f>
        <v>0</v>
      </c>
      <c r="AK369" s="38">
        <f>IF(T369=0,0,IF(CONFIGURACAO!$C$17="SIM",(IF(T369&gt;CONFIGURACAO!$C$18,CONFIGURACAO!$C$18*CONFIGURACAO!$C$26,T369*CONFIGURACAO!$C$26)),'PI AREA  P100'!T369*CONFIGURACAO!$C$26))</f>
        <v>5</v>
      </c>
      <c r="AL369" s="38">
        <f>IFERROR(IF(M369&gt;0,(U369*CONFIGURACAO!$C$29)+(V369*CONFIGURACAO!$C$30),""),"")</f>
        <v>0</v>
      </c>
      <c r="AM369" s="38">
        <f>IF(W369=0,0,IF(CONFIGURACAO!$C$41="SIM",(IF(W369&gt;CONFIGURACAO!$C$41,CONFIGURACAO!$C$41*CONFIGURACAO!$C$31,W369*CONFIGURACAO!$C$31)),'PI AREA  P100'!W369*CONFIGURACAO!$C$31))</f>
        <v>0</v>
      </c>
      <c r="AN369" s="38">
        <f>IF(X369=0,0,IF(CONFIGURACAO!$C$39="SIM",(IF(X369&gt;CONFIGURACAO!$C$40,CONFIGURACAO!$C$40*CONFIGURACAO!$C$32,X369*CONFIGURACAO!$C$32)),'PI AREA  P100'!X369*CONFIGURACAO!$C$32))</f>
        <v>0</v>
      </c>
      <c r="AO369" s="38">
        <f>IFERROR(IF(M369&gt;0,(Y369*CONFIGURACAO!$C$33)+(Z369*CONFIGURACAO!$C$34)+(AA369*CONFIGURACAO!$C$35)+(AB369*CONFIGURACAO!$C$36),""),"")</f>
        <v>10</v>
      </c>
      <c r="AP369" s="38">
        <f>IF(AA369=0,0,IF(CONFIGURACAO!$C$46="SIM",(IF(AA369&gt;CONFIGURACAO!$C$47,CONFIGURACAO!$C$47*CONFIGURACAO!$C$35,AA369*CONFIGURACAO!$C$35)),'PI AREA  P100'!AA369*CONFIGURACAO!$C$35))</f>
        <v>0</v>
      </c>
      <c r="AQ369" s="38">
        <f>IF(AB369=0,0,IF(CONFIGURACAO!$C$44="SIM",(IF(AB369&gt;CONFIGURACAO!$C$45,CONFIGURACAO!$C$45*CONFIGURACAO!$C$36,AB369*CONFIGURACAO!$C$36)),'PI AREA  P100'!AB369*CONFIGURACAO!$C$36))</f>
        <v>10</v>
      </c>
      <c r="AR369" s="38">
        <f t="shared" si="125"/>
        <v>105</v>
      </c>
      <c r="AS369" s="68">
        <f>IF(AR369="","",$AR369-(($AS$2/CONFIGURACAO!$C$6)*$M369))</f>
        <v>-120</v>
      </c>
      <c r="AT369" s="73" t="str">
        <f t="shared" si="107"/>
        <v>NAO</v>
      </c>
      <c r="AU369" s="75">
        <f>IF(AR369="","",$AR369-(($AU$2/CONFIGURACAO!$C$6)*$M369))</f>
        <v>-270</v>
      </c>
      <c r="AV369" s="76" t="str">
        <f t="shared" si="108"/>
        <v>NAO</v>
      </c>
      <c r="AW369" s="74">
        <f>IF(AR369="","",$AR369-(($AW$2/CONFIGURACAO!$C$6)*$M369))</f>
        <v>-420</v>
      </c>
      <c r="AX369" s="72" t="str">
        <f t="shared" si="109"/>
        <v>NAO</v>
      </c>
      <c r="AZ369" s="39">
        <f t="shared" si="110"/>
        <v>8.8687675791643099E-3</v>
      </c>
      <c r="BA369" s="146">
        <f t="shared" si="111"/>
        <v>3</v>
      </c>
      <c r="BB369" s="146">
        <f t="shared" si="112"/>
        <v>968</v>
      </c>
      <c r="BC369" s="32">
        <f t="shared" si="113"/>
        <v>1061</v>
      </c>
      <c r="BD369" s="148"/>
      <c r="BE369" s="40">
        <f t="shared" si="114"/>
        <v>0</v>
      </c>
      <c r="BF369" s="40">
        <f t="shared" si="115"/>
        <v>3.8580246913580245E-2</v>
      </c>
      <c r="BG369" s="40">
        <f t="shared" si="116"/>
        <v>0</v>
      </c>
      <c r="BH369" s="40">
        <f t="shared" si="117"/>
        <v>0</v>
      </c>
      <c r="BI369" s="40">
        <f t="shared" si="118"/>
        <v>0</v>
      </c>
      <c r="BJ369" s="40">
        <f t="shared" si="119"/>
        <v>0</v>
      </c>
      <c r="BK369" s="40">
        <f t="shared" si="120"/>
        <v>0.16051364365971107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1</v>
      </c>
      <c r="BT369" s="42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</row>
    <row r="370" spans="1:124" s="32" customFormat="1" x14ac:dyDescent="0.2">
      <c r="A370" s="124" t="str">
        <f>CONFIGURACAO!$C$4</f>
        <v>AREA 21</v>
      </c>
      <c r="B370" s="125">
        <v>368</v>
      </c>
      <c r="C370" s="249" t="s">
        <v>298</v>
      </c>
      <c r="D370" s="126">
        <f t="shared" si="121"/>
        <v>2</v>
      </c>
      <c r="E370" s="250" t="s">
        <v>705</v>
      </c>
      <c r="F370" s="250">
        <v>1</v>
      </c>
      <c r="G370" s="250">
        <v>1</v>
      </c>
      <c r="H370" s="250">
        <v>1</v>
      </c>
      <c r="I370" s="250">
        <v>1</v>
      </c>
      <c r="J370" s="87"/>
      <c r="K370" s="94"/>
      <c r="L370" s="94"/>
      <c r="M370" s="154">
        <f t="shared" si="122"/>
        <v>4</v>
      </c>
      <c r="N370">
        <v>2</v>
      </c>
      <c r="O370">
        <v>2</v>
      </c>
      <c r="P370">
        <v>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s="139">
        <f t="shared" si="105"/>
        <v>4</v>
      </c>
      <c r="AD370" s="140">
        <f t="shared" si="106"/>
        <v>6</v>
      </c>
      <c r="AE370" s="141">
        <f t="shared" si="123"/>
        <v>0</v>
      </c>
      <c r="AF370" s="142">
        <f t="shared" si="124"/>
        <v>0</v>
      </c>
      <c r="AG370" s="278"/>
      <c r="AI370" s="37">
        <f>IFERROR(IF(M370&gt;0,(N370*CONFIGURACAO!$C$20)+(O370*CONFIGURACAO!$C$21)+(P370*CONFIGURACAO!$C$22)+(Q370*CONFIGURACAO!$C$23)+(R370*CONFIGURACAO!$C$24),""),"")</f>
        <v>480</v>
      </c>
      <c r="AJ370" s="38">
        <f>IF(S370=0,0,IF(CONFIGURACAO!$C$15="SIM",(IF(S370&gt;CONFIGURACAO!$C$16,CONFIGURACAO!$C$16*CONFIGURACAO!$C$25,S370*CONFIGURACAO!$C$25)),'PI AREA  P100'!S370*CONFIGURACAO!$C$25))</f>
        <v>0</v>
      </c>
      <c r="AK370" s="38">
        <f>IF(T370=0,0,IF(CONFIGURACAO!$C$17="SIM",(IF(T370&gt;CONFIGURACAO!$C$18,CONFIGURACAO!$C$18*CONFIGURACAO!$C$26,T370*CONFIGURACAO!$C$26)),'PI AREA  P100'!T370*CONFIGURACAO!$C$26))</f>
        <v>0</v>
      </c>
      <c r="AL370" s="38">
        <f>IFERROR(IF(M370&gt;0,(U370*CONFIGURACAO!$C$29)+(V370*CONFIGURACAO!$C$30),""),"")</f>
        <v>0</v>
      </c>
      <c r="AM370" s="38">
        <f>IF(W370=0,0,IF(CONFIGURACAO!$C$41="SIM",(IF(W370&gt;CONFIGURACAO!$C$41,CONFIGURACAO!$C$41*CONFIGURACAO!$C$31,W370*CONFIGURACAO!$C$31)),'PI AREA  P100'!W370*CONFIGURACAO!$C$31))</f>
        <v>0</v>
      </c>
      <c r="AN370" s="38">
        <f>IF(X370=0,0,IF(CONFIGURACAO!$C$39="SIM",(IF(X370&gt;CONFIGURACAO!$C$40,CONFIGURACAO!$C$40*CONFIGURACAO!$C$32,X370*CONFIGURACAO!$C$32)),'PI AREA  P100'!X370*CONFIGURACAO!$C$32))</f>
        <v>0</v>
      </c>
      <c r="AO370" s="38">
        <f>IFERROR(IF(M370&gt;0,(Y370*CONFIGURACAO!$C$33)+(Z370*CONFIGURACAO!$C$34)+(AA370*CONFIGURACAO!$C$35)+(AB370*CONFIGURACAO!$C$36),""),"")</f>
        <v>0</v>
      </c>
      <c r="AP370" s="38">
        <f>IF(AA370=0,0,IF(CONFIGURACAO!$C$46="SIM",(IF(AA370&gt;CONFIGURACAO!$C$47,CONFIGURACAO!$C$47*CONFIGURACAO!$C$35,AA370*CONFIGURACAO!$C$35)),'PI AREA  P100'!AA370*CONFIGURACAO!$C$35))</f>
        <v>0</v>
      </c>
      <c r="AQ370" s="38">
        <f>IF(AB370=0,0,IF(CONFIGURACAO!$C$44="SIM",(IF(AB370&gt;CONFIGURACAO!$C$45,CONFIGURACAO!$C$45*CONFIGURACAO!$C$36,AB370*CONFIGURACAO!$C$36)),'PI AREA  P100'!AB370*CONFIGURACAO!$C$36))</f>
        <v>0</v>
      </c>
      <c r="AR370" s="38">
        <f t="shared" si="125"/>
        <v>480</v>
      </c>
      <c r="AS370" s="68">
        <f>IF(AR370="","",$AR370-(($AS$2/CONFIGURACAO!$C$6)*$M370))</f>
        <v>180</v>
      </c>
      <c r="AT370" s="73">
        <f t="shared" si="107"/>
        <v>3</v>
      </c>
      <c r="AU370" s="75">
        <f>IF(AR370="","",$AR370-(($AU$2/CONFIGURACAO!$C$6)*$M370))</f>
        <v>-20</v>
      </c>
      <c r="AV370" s="76" t="str">
        <f t="shared" si="108"/>
        <v>NAO</v>
      </c>
      <c r="AW370" s="74">
        <f>IF(AR370="","",$AR370-(($AW$2/CONFIGURACAO!$C$6)*$M370))</f>
        <v>-220</v>
      </c>
      <c r="AX370" s="72" t="str">
        <f t="shared" si="109"/>
        <v>NAO</v>
      </c>
      <c r="AZ370" s="39">
        <f t="shared" si="110"/>
        <v>4.0542937504751124E-2</v>
      </c>
      <c r="BA370" s="146">
        <f t="shared" si="111"/>
        <v>6</v>
      </c>
      <c r="BB370" s="146">
        <f t="shared" si="112"/>
        <v>836</v>
      </c>
      <c r="BC370" s="32">
        <f t="shared" si="113"/>
        <v>758</v>
      </c>
      <c r="BD370" s="148"/>
      <c r="BE370" s="40">
        <f t="shared" si="114"/>
        <v>7.4515648286140088E-2</v>
      </c>
      <c r="BF370" s="40">
        <f t="shared" si="115"/>
        <v>7.716049382716049E-2</v>
      </c>
      <c r="BG370" s="40">
        <f t="shared" si="116"/>
        <v>5.1387461459403906E-2</v>
      </c>
      <c r="BH370" s="40">
        <f t="shared" si="117"/>
        <v>0</v>
      </c>
      <c r="BI370" s="40">
        <f t="shared" si="118"/>
        <v>0</v>
      </c>
      <c r="BJ370" s="40">
        <f t="shared" si="119"/>
        <v>0</v>
      </c>
      <c r="BK370" s="40">
        <f t="shared" si="120"/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 s="42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</row>
    <row r="371" spans="1:124" s="32" customFormat="1" x14ac:dyDescent="0.2">
      <c r="A371" s="124" t="str">
        <f>CONFIGURACAO!$C$4</f>
        <v>AREA 21</v>
      </c>
      <c r="B371" s="125">
        <v>369</v>
      </c>
      <c r="C371" s="249" t="s">
        <v>298</v>
      </c>
      <c r="D371" s="126">
        <f t="shared" si="121"/>
        <v>3</v>
      </c>
      <c r="E371" s="250" t="s">
        <v>706</v>
      </c>
      <c r="F371" s="250">
        <v>1</v>
      </c>
      <c r="G371" s="250">
        <v>1</v>
      </c>
      <c r="H371" s="250">
        <v>1</v>
      </c>
      <c r="I371" s="250">
        <v>1</v>
      </c>
      <c r="J371" s="87"/>
      <c r="K371" s="94"/>
      <c r="L371" s="94"/>
      <c r="M371" s="154">
        <f t="shared" si="122"/>
        <v>4</v>
      </c>
      <c r="N371">
        <v>3</v>
      </c>
      <c r="O371">
        <v>3</v>
      </c>
      <c r="P371">
        <v>3</v>
      </c>
      <c r="Q371">
        <v>5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27</v>
      </c>
      <c r="AC371" s="139">
        <f t="shared" si="105"/>
        <v>6</v>
      </c>
      <c r="AD371" s="140">
        <f t="shared" si="106"/>
        <v>9</v>
      </c>
      <c r="AE371" s="141">
        <f t="shared" si="123"/>
        <v>0</v>
      </c>
      <c r="AF371" s="142">
        <f t="shared" si="124"/>
        <v>0</v>
      </c>
      <c r="AG371" s="278"/>
      <c r="AI371" s="37">
        <f>IFERROR(IF(M371&gt;0,(N371*CONFIGURACAO!$C$20)+(O371*CONFIGURACAO!$C$21)+(P371*CONFIGURACAO!$C$22)+(Q371*CONFIGURACAO!$C$23)+(R371*CONFIGURACAO!$C$24),""),"")</f>
        <v>940</v>
      </c>
      <c r="AJ371" s="38">
        <f>IF(S371=0,0,IF(CONFIGURACAO!$C$15="SIM",(IF(S371&gt;CONFIGURACAO!$C$16,CONFIGURACAO!$C$16*CONFIGURACAO!$C$25,S371*CONFIGURACAO!$C$25)),'PI AREA  P100'!S371*CONFIGURACAO!$C$25))</f>
        <v>0</v>
      </c>
      <c r="AK371" s="38">
        <f>IF(T371=0,0,IF(CONFIGURACAO!$C$17="SIM",(IF(T371&gt;CONFIGURACAO!$C$18,CONFIGURACAO!$C$18*CONFIGURACAO!$C$26,T371*CONFIGURACAO!$C$26)),'PI AREA  P100'!T371*CONFIGURACAO!$C$26))</f>
        <v>0</v>
      </c>
      <c r="AL371" s="38">
        <f>IFERROR(IF(M371&gt;0,(U371*CONFIGURACAO!$C$29)+(V371*CONFIGURACAO!$C$30),""),"")</f>
        <v>0</v>
      </c>
      <c r="AM371" s="38">
        <f>IF(W371=0,0,IF(CONFIGURACAO!$C$41="SIM",(IF(W371&gt;CONFIGURACAO!$C$41,CONFIGURACAO!$C$41*CONFIGURACAO!$C$31,W371*CONFIGURACAO!$C$31)),'PI AREA  P100'!W371*CONFIGURACAO!$C$31))</f>
        <v>0</v>
      </c>
      <c r="AN371" s="38">
        <f>IF(X371=0,0,IF(CONFIGURACAO!$C$39="SIM",(IF(X371&gt;CONFIGURACAO!$C$40,CONFIGURACAO!$C$40*CONFIGURACAO!$C$32,X371*CONFIGURACAO!$C$32)),'PI AREA  P100'!X371*CONFIGURACAO!$C$32))</f>
        <v>25</v>
      </c>
      <c r="AO371" s="38">
        <f>IFERROR(IF(M371&gt;0,(Y371*CONFIGURACAO!$C$33)+(Z371*CONFIGURACAO!$C$34)+(AA371*CONFIGURACAO!$C$35)+(AB371*CONFIGURACAO!$C$36),""),"")</f>
        <v>270</v>
      </c>
      <c r="AP371" s="38">
        <f>IF(AA371=0,0,IF(CONFIGURACAO!$C$46="SIM",(IF(AA371&gt;CONFIGURACAO!$C$47,CONFIGURACAO!$C$47*CONFIGURACAO!$C$35,AA371*CONFIGURACAO!$C$35)),'PI AREA  P100'!AA371*CONFIGURACAO!$C$35))</f>
        <v>0</v>
      </c>
      <c r="AQ371" s="38">
        <f>IF(AB371=0,0,IF(CONFIGURACAO!$C$44="SIM",(IF(AB371&gt;CONFIGURACAO!$C$45,CONFIGURACAO!$C$45*CONFIGURACAO!$C$36,AB371*CONFIGURACAO!$C$36)),'PI AREA  P100'!AB371*CONFIGURACAO!$C$36))</f>
        <v>20</v>
      </c>
      <c r="AR371" s="38">
        <f t="shared" si="125"/>
        <v>1255</v>
      </c>
      <c r="AS371" s="68">
        <f>IF(AR371="","",$AR371-(($AS$2/CONFIGURACAO!$C$6)*$M371))</f>
        <v>955</v>
      </c>
      <c r="AT371" s="73">
        <f t="shared" si="107"/>
        <v>3</v>
      </c>
      <c r="AU371" s="75">
        <f>IF(AR371="","",$AR371-(($AU$2/CONFIGURACAO!$C$6)*$M371))</f>
        <v>755</v>
      </c>
      <c r="AV371" s="76">
        <f t="shared" si="108"/>
        <v>4</v>
      </c>
      <c r="AW371" s="74">
        <f>IF(AR371="","",$AR371-(($AW$2/CONFIGURACAO!$C$6)*$M371))</f>
        <v>555</v>
      </c>
      <c r="AX371" s="72">
        <f t="shared" si="109"/>
        <v>5</v>
      </c>
      <c r="AZ371" s="39">
        <f t="shared" si="110"/>
        <v>0.10600288868429721</v>
      </c>
      <c r="BA371" s="146">
        <f t="shared" si="111"/>
        <v>43</v>
      </c>
      <c r="BB371" s="146">
        <f t="shared" si="112"/>
        <v>74</v>
      </c>
      <c r="BC371" s="32">
        <f t="shared" si="113"/>
        <v>330</v>
      </c>
      <c r="BD371" s="148"/>
      <c r="BE371" s="40">
        <f t="shared" si="114"/>
        <v>0.11177347242921014</v>
      </c>
      <c r="BF371" s="40">
        <f t="shared" si="115"/>
        <v>0.11574074074074073</v>
      </c>
      <c r="BG371" s="40">
        <f t="shared" si="116"/>
        <v>7.7081192189105849E-2</v>
      </c>
      <c r="BH371" s="40">
        <f t="shared" si="117"/>
        <v>0.20210185933710592</v>
      </c>
      <c r="BI371" s="40">
        <f t="shared" si="118"/>
        <v>0.10660980810234541</v>
      </c>
      <c r="BJ371" s="40">
        <f t="shared" si="119"/>
        <v>0</v>
      </c>
      <c r="BK371" s="40">
        <f t="shared" si="120"/>
        <v>0</v>
      </c>
      <c r="BL371">
        <v>0</v>
      </c>
      <c r="BM371">
        <v>0</v>
      </c>
      <c r="BN371">
        <v>0</v>
      </c>
      <c r="BO371">
        <v>1</v>
      </c>
      <c r="BP371">
        <v>0</v>
      </c>
      <c r="BQ371">
        <v>0</v>
      </c>
      <c r="BR371">
        <v>0</v>
      </c>
      <c r="BS371">
        <v>27</v>
      </c>
      <c r="BT371" s="42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</row>
    <row r="372" spans="1:124" s="32" customFormat="1" x14ac:dyDescent="0.2">
      <c r="A372" s="124" t="str">
        <f>CONFIGURACAO!$C$4</f>
        <v>AREA 21</v>
      </c>
      <c r="B372" s="125">
        <v>370</v>
      </c>
      <c r="C372" s="249" t="s">
        <v>298</v>
      </c>
      <c r="D372" s="126">
        <f t="shared" si="121"/>
        <v>4</v>
      </c>
      <c r="E372" s="250" t="s">
        <v>707</v>
      </c>
      <c r="F372" s="250">
        <v>1</v>
      </c>
      <c r="G372" s="250">
        <v>1</v>
      </c>
      <c r="H372" s="250">
        <v>1</v>
      </c>
      <c r="I372" s="250">
        <v>1</v>
      </c>
      <c r="J372" s="87"/>
      <c r="K372" s="94"/>
      <c r="L372" s="94"/>
      <c r="M372" s="154">
        <f t="shared" si="122"/>
        <v>4</v>
      </c>
      <c r="N372">
        <v>1</v>
      </c>
      <c r="O372">
        <v>1</v>
      </c>
      <c r="P372">
        <v>0</v>
      </c>
      <c r="Q372">
        <v>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 s="139">
        <f t="shared" si="105"/>
        <v>2</v>
      </c>
      <c r="AD372" s="140">
        <f t="shared" si="106"/>
        <v>2</v>
      </c>
      <c r="AE372" s="141">
        <f t="shared" si="123"/>
        <v>0</v>
      </c>
      <c r="AF372" s="142">
        <f t="shared" si="124"/>
        <v>0</v>
      </c>
      <c r="AG372" s="278"/>
      <c r="AI372" s="37">
        <f>IFERROR(IF(M372&gt;0,(N372*CONFIGURACAO!$C$20)+(O372*CONFIGURACAO!$C$21)+(P372*CONFIGURACAO!$C$22)+(Q372*CONFIGURACAO!$C$23)+(R372*CONFIGURACAO!$C$24),""),"")</f>
        <v>260</v>
      </c>
      <c r="AJ372" s="38">
        <f>IF(S372=0,0,IF(CONFIGURACAO!$C$15="SIM",(IF(S372&gt;CONFIGURACAO!$C$16,CONFIGURACAO!$C$16*CONFIGURACAO!$C$25,S372*CONFIGURACAO!$C$25)),'PI AREA  P100'!S372*CONFIGURACAO!$C$25))</f>
        <v>0</v>
      </c>
      <c r="AK372" s="38">
        <f>IF(T372=0,0,IF(CONFIGURACAO!$C$17="SIM",(IF(T372&gt;CONFIGURACAO!$C$18,CONFIGURACAO!$C$18*CONFIGURACAO!$C$26,T372*CONFIGURACAO!$C$26)),'PI AREA  P100'!T372*CONFIGURACAO!$C$26))</f>
        <v>0</v>
      </c>
      <c r="AL372" s="38">
        <f>IFERROR(IF(M372&gt;0,(U372*CONFIGURACAO!$C$29)+(V372*CONFIGURACAO!$C$30),""),"")</f>
        <v>0</v>
      </c>
      <c r="AM372" s="38">
        <f>IF(W372=0,0,IF(CONFIGURACAO!$C$41="SIM",(IF(W372&gt;CONFIGURACAO!$C$41,CONFIGURACAO!$C$41*CONFIGURACAO!$C$31,W372*CONFIGURACAO!$C$31)),'PI AREA  P100'!W372*CONFIGURACAO!$C$31))</f>
        <v>0</v>
      </c>
      <c r="AN372" s="38">
        <f>IF(X372=0,0,IF(CONFIGURACAO!$C$39="SIM",(IF(X372&gt;CONFIGURACAO!$C$40,CONFIGURACAO!$C$40*CONFIGURACAO!$C$32,X372*CONFIGURACAO!$C$32)),'PI AREA  P100'!X372*CONFIGURACAO!$C$32))</f>
        <v>0</v>
      </c>
      <c r="AO372" s="38">
        <f>IFERROR(IF(M372&gt;0,(Y372*CONFIGURACAO!$C$33)+(Z372*CONFIGURACAO!$C$34)+(AA372*CONFIGURACAO!$C$35)+(AB372*CONFIGURACAO!$C$36),""),"")</f>
        <v>10</v>
      </c>
      <c r="AP372" s="38">
        <f>IF(AA372=0,0,IF(CONFIGURACAO!$C$46="SIM",(IF(AA372&gt;CONFIGURACAO!$C$47,CONFIGURACAO!$C$47*CONFIGURACAO!$C$35,AA372*CONFIGURACAO!$C$35)),'PI AREA  P100'!AA372*CONFIGURACAO!$C$35))</f>
        <v>0</v>
      </c>
      <c r="AQ372" s="38">
        <f>IF(AB372=0,0,IF(CONFIGURACAO!$C$44="SIM",(IF(AB372&gt;CONFIGURACAO!$C$45,CONFIGURACAO!$C$45*CONFIGURACAO!$C$36,AB372*CONFIGURACAO!$C$36)),'PI AREA  P100'!AB372*CONFIGURACAO!$C$36))</f>
        <v>10</v>
      </c>
      <c r="AR372" s="38">
        <f t="shared" si="125"/>
        <v>280</v>
      </c>
      <c r="AS372" s="68">
        <f>IF(AR372="","",$AR372-(($AS$2/CONFIGURACAO!$C$6)*$M372))</f>
        <v>-20</v>
      </c>
      <c r="AT372" s="73" t="str">
        <f t="shared" si="107"/>
        <v>NAO</v>
      </c>
      <c r="AU372" s="75">
        <f>IF(AR372="","",$AR372-(($AU$2/CONFIGURACAO!$C$6)*$M372))</f>
        <v>-220</v>
      </c>
      <c r="AV372" s="76" t="str">
        <f t="shared" si="108"/>
        <v>NAO</v>
      </c>
      <c r="AW372" s="74">
        <f>IF(AR372="","",$AR372-(($AW$2/CONFIGURACAO!$C$6)*$M372))</f>
        <v>-420</v>
      </c>
      <c r="AX372" s="72" t="str">
        <f t="shared" si="109"/>
        <v>NAO</v>
      </c>
      <c r="AZ372" s="39">
        <f t="shared" si="110"/>
        <v>2.3650046877771488E-2</v>
      </c>
      <c r="BA372" s="146">
        <f t="shared" si="111"/>
        <v>5</v>
      </c>
      <c r="BB372" s="146">
        <f t="shared" si="112"/>
        <v>881</v>
      </c>
      <c r="BC372" s="32">
        <f t="shared" si="113"/>
        <v>891</v>
      </c>
      <c r="BD372" s="148"/>
      <c r="BE372" s="40">
        <f t="shared" si="114"/>
        <v>3.7257824143070044E-2</v>
      </c>
      <c r="BF372" s="40">
        <f t="shared" si="115"/>
        <v>3.8580246913580245E-2</v>
      </c>
      <c r="BG372" s="40">
        <f t="shared" si="116"/>
        <v>0</v>
      </c>
      <c r="BH372" s="40">
        <f t="shared" si="117"/>
        <v>8.084074373484236E-2</v>
      </c>
      <c r="BI372" s="40">
        <f t="shared" si="118"/>
        <v>0</v>
      </c>
      <c r="BJ372" s="40">
        <f t="shared" si="119"/>
        <v>0</v>
      </c>
      <c r="BK372" s="40">
        <f t="shared" si="120"/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</v>
      </c>
      <c r="BT372" s="4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</row>
    <row r="373" spans="1:124" s="32" customFormat="1" x14ac:dyDescent="0.2">
      <c r="A373" s="124" t="str">
        <f>CONFIGURACAO!$C$4</f>
        <v>AREA 21</v>
      </c>
      <c r="B373" s="125">
        <v>371</v>
      </c>
      <c r="C373" s="249" t="s">
        <v>298</v>
      </c>
      <c r="D373" s="126">
        <f t="shared" si="121"/>
        <v>5</v>
      </c>
      <c r="E373" s="250" t="s">
        <v>708</v>
      </c>
      <c r="F373" s="250">
        <v>1</v>
      </c>
      <c r="G373" s="250">
        <v>1</v>
      </c>
      <c r="H373" s="250">
        <v>1</v>
      </c>
      <c r="I373" s="250">
        <v>1</v>
      </c>
      <c r="J373" s="87"/>
      <c r="K373" s="94"/>
      <c r="L373" s="94"/>
      <c r="M373" s="154">
        <f t="shared" si="122"/>
        <v>4</v>
      </c>
      <c r="N373">
        <v>13</v>
      </c>
      <c r="O373">
        <v>14</v>
      </c>
      <c r="P373">
        <v>5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 s="139">
        <f t="shared" si="105"/>
        <v>27</v>
      </c>
      <c r="AD373" s="140">
        <f t="shared" si="106"/>
        <v>32</v>
      </c>
      <c r="AE373" s="141">
        <f t="shared" si="123"/>
        <v>0</v>
      </c>
      <c r="AF373" s="142">
        <f t="shared" si="124"/>
        <v>0</v>
      </c>
      <c r="AG373" s="278"/>
      <c r="AI373" s="37">
        <f>IFERROR(IF(M373&gt;0,(N373*CONFIGURACAO!$C$20)+(O373*CONFIGURACAO!$C$21)+(P373*CONFIGURACAO!$C$22)+(Q373*CONFIGURACAO!$C$23)+(R373*CONFIGURACAO!$C$24),""),"")</f>
        <v>2760</v>
      </c>
      <c r="AJ373" s="38">
        <f>IF(S373=0,0,IF(CONFIGURACAO!$C$15="SIM",(IF(S373&gt;CONFIGURACAO!$C$16,CONFIGURACAO!$C$16*CONFIGURACAO!$C$25,S373*CONFIGURACAO!$C$25)),'PI AREA  P100'!S373*CONFIGURACAO!$C$25))</f>
        <v>0</v>
      </c>
      <c r="AK373" s="38">
        <f>IF(T373=0,0,IF(CONFIGURACAO!$C$17="SIM",(IF(T373&gt;CONFIGURACAO!$C$18,CONFIGURACAO!$C$18*CONFIGURACAO!$C$26,T373*CONFIGURACAO!$C$26)),'PI AREA  P100'!T373*CONFIGURACAO!$C$26))</f>
        <v>0</v>
      </c>
      <c r="AL373" s="38">
        <f>IFERROR(IF(M373&gt;0,(U373*CONFIGURACAO!$C$29)+(V373*CONFIGURACAO!$C$30),""),"")</f>
        <v>0</v>
      </c>
      <c r="AM373" s="38">
        <f>IF(W373=0,0,IF(CONFIGURACAO!$C$41="SIM",(IF(W373&gt;CONFIGURACAO!$C$41,CONFIGURACAO!$C$41*CONFIGURACAO!$C$31,W373*CONFIGURACAO!$C$31)),'PI AREA  P100'!W373*CONFIGURACAO!$C$31))</f>
        <v>0</v>
      </c>
      <c r="AN373" s="38">
        <f>IF(X373=0,0,IF(CONFIGURACAO!$C$39="SIM",(IF(X373&gt;CONFIGURACAO!$C$40,CONFIGURACAO!$C$40*CONFIGURACAO!$C$32,X373*CONFIGURACAO!$C$32)),'PI AREA  P100'!X373*CONFIGURACAO!$C$32))</f>
        <v>0</v>
      </c>
      <c r="AO373" s="38">
        <f>IFERROR(IF(M373&gt;0,(Y373*CONFIGURACAO!$C$33)+(Z373*CONFIGURACAO!$C$34)+(AA373*CONFIGURACAO!$C$35)+(AB373*CONFIGURACAO!$C$36),""),"")</f>
        <v>10</v>
      </c>
      <c r="AP373" s="38">
        <f>IF(AA373=0,0,IF(CONFIGURACAO!$C$46="SIM",(IF(AA373&gt;CONFIGURACAO!$C$47,CONFIGURACAO!$C$47*CONFIGURACAO!$C$35,AA373*CONFIGURACAO!$C$35)),'PI AREA  P100'!AA373*CONFIGURACAO!$C$35))</f>
        <v>0</v>
      </c>
      <c r="AQ373" s="38">
        <f>IF(AB373=0,0,IF(CONFIGURACAO!$C$44="SIM",(IF(AB373&gt;CONFIGURACAO!$C$45,CONFIGURACAO!$C$45*CONFIGURACAO!$C$36,AB373*CONFIGURACAO!$C$36)),'PI AREA  P100'!AB373*CONFIGURACAO!$C$36))</f>
        <v>10</v>
      </c>
      <c r="AR373" s="38">
        <f t="shared" si="125"/>
        <v>2780</v>
      </c>
      <c r="AS373" s="68">
        <f>IF(AR373="","",$AR373-(($AS$2/CONFIGURACAO!$C$6)*$M373))</f>
        <v>2480</v>
      </c>
      <c r="AT373" s="73">
        <f t="shared" si="107"/>
        <v>3</v>
      </c>
      <c r="AU373" s="75">
        <f>IF(AR373="","",$AR373-(($AU$2/CONFIGURACAO!$C$6)*$M373))</f>
        <v>2280</v>
      </c>
      <c r="AV373" s="76">
        <f t="shared" si="108"/>
        <v>4</v>
      </c>
      <c r="AW373" s="74">
        <f>IF(AR373="","",$AR373-(($AW$2/CONFIGURACAO!$C$6)*$M373))</f>
        <v>2080</v>
      </c>
      <c r="AX373" s="72">
        <f t="shared" si="109"/>
        <v>5</v>
      </c>
      <c r="AZ373" s="39">
        <f t="shared" si="110"/>
        <v>0.23481117971501692</v>
      </c>
      <c r="BA373" s="146">
        <f t="shared" si="111"/>
        <v>34</v>
      </c>
      <c r="BB373" s="146">
        <f t="shared" si="112"/>
        <v>137</v>
      </c>
      <c r="BC373" s="32">
        <f t="shared" si="113"/>
        <v>66</v>
      </c>
      <c r="BD373" s="148"/>
      <c r="BE373" s="40">
        <f t="shared" si="114"/>
        <v>0.48435171385991055</v>
      </c>
      <c r="BF373" s="40">
        <f t="shared" si="115"/>
        <v>0.54012345679012341</v>
      </c>
      <c r="BG373" s="40">
        <f t="shared" si="116"/>
        <v>0.12846865364850976</v>
      </c>
      <c r="BH373" s="40">
        <f t="shared" si="117"/>
        <v>4.042037186742118E-2</v>
      </c>
      <c r="BI373" s="40">
        <f t="shared" si="118"/>
        <v>0</v>
      </c>
      <c r="BJ373" s="40">
        <f t="shared" si="119"/>
        <v>0</v>
      </c>
      <c r="BK373" s="40">
        <f t="shared" si="120"/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1</v>
      </c>
      <c r="BT373" s="42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</row>
    <row r="374" spans="1:124" s="32" customFormat="1" x14ac:dyDescent="0.2">
      <c r="A374" s="124" t="str">
        <f>CONFIGURACAO!$C$4</f>
        <v>AREA 21</v>
      </c>
      <c r="B374" s="125">
        <v>372</v>
      </c>
      <c r="C374" s="249" t="s">
        <v>298</v>
      </c>
      <c r="D374" s="126">
        <f t="shared" si="121"/>
        <v>6</v>
      </c>
      <c r="E374" s="250" t="s">
        <v>709</v>
      </c>
      <c r="F374" s="250">
        <v>1</v>
      </c>
      <c r="G374" s="250">
        <v>1</v>
      </c>
      <c r="H374" s="250">
        <v>1</v>
      </c>
      <c r="I374" s="250">
        <v>0</v>
      </c>
      <c r="J374" s="87"/>
      <c r="K374" s="94"/>
      <c r="L374" s="94"/>
      <c r="M374" s="154">
        <f t="shared" si="122"/>
        <v>3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 s="139">
        <f t="shared" si="105"/>
        <v>0</v>
      </c>
      <c r="AD374" s="140">
        <f t="shared" si="106"/>
        <v>0</v>
      </c>
      <c r="AE374" s="141">
        <f t="shared" si="123"/>
        <v>0</v>
      </c>
      <c r="AF374" s="142">
        <f t="shared" si="124"/>
        <v>0</v>
      </c>
      <c r="AG374" s="278"/>
      <c r="AI374" s="37">
        <f>IFERROR(IF(M374&gt;0,(N374*CONFIGURACAO!$C$20)+(O374*CONFIGURACAO!$C$21)+(P374*CONFIGURACAO!$C$22)+(Q374*CONFIGURACAO!$C$23)+(R374*CONFIGURACAO!$C$24),""),"")</f>
        <v>40</v>
      </c>
      <c r="AJ374" s="38">
        <f>IF(S374=0,0,IF(CONFIGURACAO!$C$15="SIM",(IF(S374&gt;CONFIGURACAO!$C$16,CONFIGURACAO!$C$16*CONFIGURACAO!$C$25,S374*CONFIGURACAO!$C$25)),'PI AREA  P100'!S374*CONFIGURACAO!$C$25))</f>
        <v>0</v>
      </c>
      <c r="AK374" s="38">
        <f>IF(T374=0,0,IF(CONFIGURACAO!$C$17="SIM",(IF(T374&gt;CONFIGURACAO!$C$18,CONFIGURACAO!$C$18*CONFIGURACAO!$C$26,T374*CONFIGURACAO!$C$26)),'PI AREA  P100'!T374*CONFIGURACAO!$C$26))</f>
        <v>0</v>
      </c>
      <c r="AL374" s="38">
        <f>IFERROR(IF(M374&gt;0,(U374*CONFIGURACAO!$C$29)+(V374*CONFIGURACAO!$C$30),""),"")</f>
        <v>0</v>
      </c>
      <c r="AM374" s="38">
        <f>IF(W374=0,0,IF(CONFIGURACAO!$C$41="SIM",(IF(W374&gt;CONFIGURACAO!$C$41,CONFIGURACAO!$C$41*CONFIGURACAO!$C$31,W374*CONFIGURACAO!$C$31)),'PI AREA  P100'!W374*CONFIGURACAO!$C$31))</f>
        <v>0</v>
      </c>
      <c r="AN374" s="38">
        <f>IF(X374=0,0,IF(CONFIGURACAO!$C$39="SIM",(IF(X374&gt;CONFIGURACAO!$C$40,CONFIGURACAO!$C$40*CONFIGURACAO!$C$32,X374*CONFIGURACAO!$C$32)),'PI AREA  P100'!X374*CONFIGURACAO!$C$32))</f>
        <v>0</v>
      </c>
      <c r="AO374" s="38">
        <f>IFERROR(IF(M374&gt;0,(Y374*CONFIGURACAO!$C$33)+(Z374*CONFIGURACAO!$C$34)+(AA374*CONFIGURACAO!$C$35)+(AB374*CONFIGURACAO!$C$36),""),"")</f>
        <v>10</v>
      </c>
      <c r="AP374" s="38">
        <f>IF(AA374=0,0,IF(CONFIGURACAO!$C$46="SIM",(IF(AA374&gt;CONFIGURACAO!$C$47,CONFIGURACAO!$C$47*CONFIGURACAO!$C$35,AA374*CONFIGURACAO!$C$35)),'PI AREA  P100'!AA374*CONFIGURACAO!$C$35))</f>
        <v>0</v>
      </c>
      <c r="AQ374" s="38">
        <f>IF(AB374=0,0,IF(CONFIGURACAO!$C$44="SIM",(IF(AB374&gt;CONFIGURACAO!$C$45,CONFIGURACAO!$C$45*CONFIGURACAO!$C$36,AB374*CONFIGURACAO!$C$36)),'PI AREA  P100'!AB374*CONFIGURACAO!$C$36))</f>
        <v>10</v>
      </c>
      <c r="AR374" s="38">
        <f t="shared" si="125"/>
        <v>60</v>
      </c>
      <c r="AS374" s="68">
        <f>IF(AR374="","",$AR374-(($AS$2/CONFIGURACAO!$C$6)*$M374))</f>
        <v>-165</v>
      </c>
      <c r="AT374" s="73" t="str">
        <f t="shared" si="107"/>
        <v>NAO</v>
      </c>
      <c r="AU374" s="75">
        <f>IF(AR374="","",$AR374-(($AU$2/CONFIGURACAO!$C$6)*$M374))</f>
        <v>-315</v>
      </c>
      <c r="AV374" s="76" t="str">
        <f t="shared" si="108"/>
        <v>NAO</v>
      </c>
      <c r="AW374" s="74">
        <f>IF(AR374="","",$AR374-(($AW$2/CONFIGURACAO!$C$6)*$M374))</f>
        <v>-465</v>
      </c>
      <c r="AX374" s="72" t="str">
        <f t="shared" si="109"/>
        <v>NAO</v>
      </c>
      <c r="AZ374" s="39">
        <f t="shared" si="110"/>
        <v>5.0678671880938905E-3</v>
      </c>
      <c r="BA374" s="146">
        <f t="shared" si="111"/>
        <v>2</v>
      </c>
      <c r="BB374" s="146">
        <f t="shared" si="112"/>
        <v>1033</v>
      </c>
      <c r="BC374" s="32">
        <f t="shared" si="113"/>
        <v>1106</v>
      </c>
      <c r="BD374" s="148"/>
      <c r="BE374" s="40">
        <f t="shared" si="114"/>
        <v>0</v>
      </c>
      <c r="BF374" s="40">
        <f t="shared" si="115"/>
        <v>0</v>
      </c>
      <c r="BG374" s="40">
        <f t="shared" si="116"/>
        <v>0</v>
      </c>
      <c r="BH374" s="40">
        <f t="shared" si="117"/>
        <v>4.042037186742118E-2</v>
      </c>
      <c r="BI374" s="40">
        <f t="shared" si="118"/>
        <v>0</v>
      </c>
      <c r="BJ374" s="40">
        <f t="shared" si="119"/>
        <v>0</v>
      </c>
      <c r="BK374" s="40">
        <f t="shared" si="120"/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1</v>
      </c>
      <c r="BT374" s="42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</row>
    <row r="375" spans="1:124" s="32" customFormat="1" x14ac:dyDescent="0.2">
      <c r="A375" s="124" t="str">
        <f>CONFIGURACAO!$C$4</f>
        <v>AREA 21</v>
      </c>
      <c r="B375" s="125">
        <v>373</v>
      </c>
      <c r="C375" s="249" t="s">
        <v>298</v>
      </c>
      <c r="D375" s="126">
        <f t="shared" si="121"/>
        <v>7</v>
      </c>
      <c r="E375" s="250" t="s">
        <v>710</v>
      </c>
      <c r="F375" s="250">
        <v>1</v>
      </c>
      <c r="G375" s="250">
        <v>1</v>
      </c>
      <c r="H375" s="250">
        <v>1</v>
      </c>
      <c r="I375" s="250">
        <v>1</v>
      </c>
      <c r="J375" s="87"/>
      <c r="K375" s="94"/>
      <c r="L375" s="94"/>
      <c r="M375" s="154">
        <f t="shared" si="122"/>
        <v>4</v>
      </c>
      <c r="N375">
        <v>0</v>
      </c>
      <c r="O375">
        <v>1</v>
      </c>
      <c r="P375">
        <v>1</v>
      </c>
      <c r="Q375">
        <v>1</v>
      </c>
      <c r="R375">
        <v>1</v>
      </c>
      <c r="S375">
        <v>0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s="139">
        <f t="shared" si="105"/>
        <v>1</v>
      </c>
      <c r="AD375" s="140">
        <f t="shared" si="106"/>
        <v>2</v>
      </c>
      <c r="AE375" s="141">
        <f t="shared" si="123"/>
        <v>0</v>
      </c>
      <c r="AF375" s="142">
        <f t="shared" si="124"/>
        <v>0</v>
      </c>
      <c r="AG375" s="278"/>
      <c r="AI375" s="37">
        <f>IFERROR(IF(M375&gt;0,(N375*CONFIGURACAO!$C$20)+(O375*CONFIGURACAO!$C$21)+(P375*CONFIGURACAO!$C$22)+(Q375*CONFIGURACAO!$C$23)+(R375*CONFIGURACAO!$C$24),""),"")</f>
        <v>200</v>
      </c>
      <c r="AJ375" s="38">
        <f>IF(S375=0,0,IF(CONFIGURACAO!$C$15="SIM",(IF(S375&gt;CONFIGURACAO!$C$16,CONFIGURACAO!$C$16*CONFIGURACAO!$C$25,S375*CONFIGURACAO!$C$25)),'PI AREA  P100'!S375*CONFIGURACAO!$C$25))</f>
        <v>0</v>
      </c>
      <c r="AK375" s="38">
        <f>IF(T375=0,0,IF(CONFIGURACAO!$C$17="SIM",(IF(T375&gt;CONFIGURACAO!$C$18,CONFIGURACAO!$C$18*CONFIGURACAO!$C$26,T375*CONFIGURACAO!$C$26)),'PI AREA  P100'!T375*CONFIGURACAO!$C$26))</f>
        <v>20</v>
      </c>
      <c r="AL375" s="38">
        <f>IFERROR(IF(M375&gt;0,(U375*CONFIGURACAO!$C$29)+(V375*CONFIGURACAO!$C$30),""),"")</f>
        <v>0</v>
      </c>
      <c r="AM375" s="38">
        <f>IF(W375=0,0,IF(CONFIGURACAO!$C$41="SIM",(IF(W375&gt;CONFIGURACAO!$C$41,CONFIGURACAO!$C$41*CONFIGURACAO!$C$31,W375*CONFIGURACAO!$C$31)),'PI AREA  P100'!W375*CONFIGURACAO!$C$31))</f>
        <v>0</v>
      </c>
      <c r="AN375" s="38">
        <f>IF(X375=0,0,IF(CONFIGURACAO!$C$39="SIM",(IF(X375&gt;CONFIGURACAO!$C$40,CONFIGURACAO!$C$40*CONFIGURACAO!$C$32,X375*CONFIGURACAO!$C$32)),'PI AREA  P100'!X375*CONFIGURACAO!$C$32))</f>
        <v>0</v>
      </c>
      <c r="AO375" s="38">
        <f>IFERROR(IF(M375&gt;0,(Y375*CONFIGURACAO!$C$33)+(Z375*CONFIGURACAO!$C$34)+(AA375*CONFIGURACAO!$C$35)+(AB375*CONFIGURACAO!$C$36),""),"")</f>
        <v>0</v>
      </c>
      <c r="AP375" s="38">
        <f>IF(AA375=0,0,IF(CONFIGURACAO!$C$46="SIM",(IF(AA375&gt;CONFIGURACAO!$C$47,CONFIGURACAO!$C$47*CONFIGURACAO!$C$35,AA375*CONFIGURACAO!$C$35)),'PI AREA  P100'!AA375*CONFIGURACAO!$C$35))</f>
        <v>0</v>
      </c>
      <c r="AQ375" s="38">
        <f>IF(AB375=0,0,IF(CONFIGURACAO!$C$44="SIM",(IF(AB375&gt;CONFIGURACAO!$C$45,CONFIGURACAO!$C$45*CONFIGURACAO!$C$36,AB375*CONFIGURACAO!$C$36)),'PI AREA  P100'!AB375*CONFIGURACAO!$C$36))</f>
        <v>0</v>
      </c>
      <c r="AR375" s="38">
        <f t="shared" si="125"/>
        <v>220</v>
      </c>
      <c r="AS375" s="68">
        <f>IF(AR375="","",$AR375-(($AS$2/CONFIGURACAO!$C$6)*$M375))</f>
        <v>-80</v>
      </c>
      <c r="AT375" s="73" t="str">
        <f t="shared" si="107"/>
        <v>NAO</v>
      </c>
      <c r="AU375" s="75">
        <f>IF(AR375="","",$AR375-(($AU$2/CONFIGURACAO!$C$6)*$M375))</f>
        <v>-280</v>
      </c>
      <c r="AV375" s="76" t="str">
        <f t="shared" si="108"/>
        <v>NAO</v>
      </c>
      <c r="AW375" s="74">
        <f>IF(AR375="","",$AR375-(($AW$2/CONFIGURACAO!$C$6)*$M375))</f>
        <v>-480</v>
      </c>
      <c r="AX375" s="72" t="str">
        <f t="shared" si="109"/>
        <v>NAO</v>
      </c>
      <c r="AZ375" s="39">
        <f t="shared" si="110"/>
        <v>1.8582179689677601E-2</v>
      </c>
      <c r="BA375" s="146">
        <f t="shared" si="111"/>
        <v>11</v>
      </c>
      <c r="BB375" s="146">
        <f t="shared" si="112"/>
        <v>663</v>
      </c>
      <c r="BC375" s="32">
        <f t="shared" si="113"/>
        <v>936</v>
      </c>
      <c r="BD375" s="148"/>
      <c r="BE375" s="40">
        <f t="shared" si="114"/>
        <v>0</v>
      </c>
      <c r="BF375" s="40">
        <f t="shared" si="115"/>
        <v>3.8580246913580245E-2</v>
      </c>
      <c r="BG375" s="40">
        <f t="shared" si="116"/>
        <v>2.5693730729701953E-2</v>
      </c>
      <c r="BH375" s="40">
        <f t="shared" si="117"/>
        <v>4.042037186742118E-2</v>
      </c>
      <c r="BI375" s="40">
        <f t="shared" si="118"/>
        <v>0.10660980810234541</v>
      </c>
      <c r="BJ375" s="40">
        <f t="shared" si="119"/>
        <v>0</v>
      </c>
      <c r="BK375" s="40">
        <f t="shared" si="120"/>
        <v>1.1235955056179776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 s="42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</row>
    <row r="376" spans="1:124" s="32" customFormat="1" x14ac:dyDescent="0.2">
      <c r="A376" s="124" t="str">
        <f>CONFIGURACAO!$C$4</f>
        <v>AREA 21</v>
      </c>
      <c r="B376" s="125">
        <v>374</v>
      </c>
      <c r="C376" s="249" t="s">
        <v>298</v>
      </c>
      <c r="D376" s="126">
        <f t="shared" si="121"/>
        <v>8</v>
      </c>
      <c r="E376" s="250" t="s">
        <v>711</v>
      </c>
      <c r="F376" s="250">
        <v>1</v>
      </c>
      <c r="G376" s="250">
        <v>1</v>
      </c>
      <c r="H376" s="250">
        <v>1</v>
      </c>
      <c r="I376" s="250">
        <v>1</v>
      </c>
      <c r="J376" s="87"/>
      <c r="K376" s="94"/>
      <c r="L376" s="94"/>
      <c r="M376" s="154">
        <f t="shared" si="122"/>
        <v>4</v>
      </c>
      <c r="N376">
        <v>8</v>
      </c>
      <c r="O376">
        <v>2</v>
      </c>
      <c r="P376">
        <v>4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 s="139">
        <f t="shared" si="105"/>
        <v>10</v>
      </c>
      <c r="AD376" s="140">
        <f t="shared" si="106"/>
        <v>14</v>
      </c>
      <c r="AE376" s="141">
        <f t="shared" si="123"/>
        <v>0</v>
      </c>
      <c r="AF376" s="142">
        <f t="shared" si="124"/>
        <v>0</v>
      </c>
      <c r="AG376" s="278"/>
      <c r="AI376" s="37">
        <f>IFERROR(IF(M376&gt;0,(N376*CONFIGURACAO!$C$20)+(O376*CONFIGURACAO!$C$21)+(P376*CONFIGURACAO!$C$22)+(Q376*CONFIGURACAO!$C$23)+(R376*CONFIGURACAO!$C$24),""),"")</f>
        <v>1200</v>
      </c>
      <c r="AJ376" s="38">
        <f>IF(S376=0,0,IF(CONFIGURACAO!$C$15="SIM",(IF(S376&gt;CONFIGURACAO!$C$16,CONFIGURACAO!$C$16*CONFIGURACAO!$C$25,S376*CONFIGURACAO!$C$25)),'PI AREA  P100'!S376*CONFIGURACAO!$C$25))</f>
        <v>0</v>
      </c>
      <c r="AK376" s="38">
        <f>IF(T376=0,0,IF(CONFIGURACAO!$C$17="SIM",(IF(T376&gt;CONFIGURACAO!$C$18,CONFIGURACAO!$C$18*CONFIGURACAO!$C$26,T376*CONFIGURACAO!$C$26)),'PI AREA  P100'!T376*CONFIGURACAO!$C$26))</f>
        <v>0</v>
      </c>
      <c r="AL376" s="38">
        <f>IFERROR(IF(M376&gt;0,(U376*CONFIGURACAO!$C$29)+(V376*CONFIGURACAO!$C$30),""),"")</f>
        <v>0</v>
      </c>
      <c r="AM376" s="38">
        <f>IF(W376=0,0,IF(CONFIGURACAO!$C$41="SIM",(IF(W376&gt;CONFIGURACAO!$C$41,CONFIGURACAO!$C$41*CONFIGURACAO!$C$31,W376*CONFIGURACAO!$C$31)),'PI AREA  P100'!W376*CONFIGURACAO!$C$31))</f>
        <v>0</v>
      </c>
      <c r="AN376" s="38">
        <f>IF(X376=0,0,IF(CONFIGURACAO!$C$39="SIM",(IF(X376&gt;CONFIGURACAO!$C$40,CONFIGURACAO!$C$40*CONFIGURACAO!$C$32,X376*CONFIGURACAO!$C$32)),'PI AREA  P100'!X376*CONFIGURACAO!$C$32))</f>
        <v>0</v>
      </c>
      <c r="AO376" s="38">
        <f>IFERROR(IF(M376&gt;0,(Y376*CONFIGURACAO!$C$33)+(Z376*CONFIGURACAO!$C$34)+(AA376*CONFIGURACAO!$C$35)+(AB376*CONFIGURACAO!$C$36),""),"")</f>
        <v>0</v>
      </c>
      <c r="AP376" s="38">
        <f>IF(AA376=0,0,IF(CONFIGURACAO!$C$46="SIM",(IF(AA376&gt;CONFIGURACAO!$C$47,CONFIGURACAO!$C$47*CONFIGURACAO!$C$35,AA376*CONFIGURACAO!$C$35)),'PI AREA  P100'!AA376*CONFIGURACAO!$C$35))</f>
        <v>0</v>
      </c>
      <c r="AQ376" s="38">
        <f>IF(AB376=0,0,IF(CONFIGURACAO!$C$44="SIM",(IF(AB376&gt;CONFIGURACAO!$C$45,CONFIGURACAO!$C$45*CONFIGURACAO!$C$36,AB376*CONFIGURACAO!$C$36)),'PI AREA  P100'!AB376*CONFIGURACAO!$C$36))</f>
        <v>0</v>
      </c>
      <c r="AR376" s="38">
        <f t="shared" si="125"/>
        <v>1200</v>
      </c>
      <c r="AS376" s="68">
        <f>IF(AR376="","",$AR376-(($AS$2/CONFIGURACAO!$C$6)*$M376))</f>
        <v>900</v>
      </c>
      <c r="AT376" s="73">
        <f t="shared" si="107"/>
        <v>3</v>
      </c>
      <c r="AU376" s="75">
        <f>IF(AR376="","",$AR376-(($AU$2/CONFIGURACAO!$C$6)*$M376))</f>
        <v>700</v>
      </c>
      <c r="AV376" s="76">
        <f t="shared" si="108"/>
        <v>4</v>
      </c>
      <c r="AW376" s="74">
        <f>IF(AR376="","",$AR376-(($AW$2/CONFIGURACAO!$C$6)*$M376))</f>
        <v>500</v>
      </c>
      <c r="AX376" s="72">
        <f t="shared" si="109"/>
        <v>5</v>
      </c>
      <c r="AZ376" s="39">
        <f t="shared" si="110"/>
        <v>0.1013573437618778</v>
      </c>
      <c r="BA376" s="146">
        <f t="shared" si="111"/>
        <v>14</v>
      </c>
      <c r="BB376" s="146">
        <f t="shared" si="112"/>
        <v>550</v>
      </c>
      <c r="BC376" s="32">
        <f t="shared" si="113"/>
        <v>353</v>
      </c>
      <c r="BD376" s="148"/>
      <c r="BE376" s="40">
        <f t="shared" si="114"/>
        <v>0.29806259314456035</v>
      </c>
      <c r="BF376" s="40">
        <f t="shared" si="115"/>
        <v>7.716049382716049E-2</v>
      </c>
      <c r="BG376" s="40">
        <f t="shared" si="116"/>
        <v>0.10277492291880781</v>
      </c>
      <c r="BH376" s="40">
        <f t="shared" si="117"/>
        <v>0</v>
      </c>
      <c r="BI376" s="40">
        <f t="shared" si="118"/>
        <v>0</v>
      </c>
      <c r="BJ376" s="40">
        <f t="shared" si="119"/>
        <v>0</v>
      </c>
      <c r="BK376" s="40">
        <f t="shared" si="120"/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 s="42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</row>
    <row r="377" spans="1:124" s="32" customFormat="1" x14ac:dyDescent="0.2">
      <c r="A377" s="124" t="str">
        <f>CONFIGURACAO!$C$4</f>
        <v>AREA 21</v>
      </c>
      <c r="B377" s="125">
        <v>375</v>
      </c>
      <c r="C377" s="249" t="s">
        <v>298</v>
      </c>
      <c r="D377" s="126">
        <f t="shared" si="121"/>
        <v>9</v>
      </c>
      <c r="E377" s="250" t="s">
        <v>712</v>
      </c>
      <c r="F377" s="250">
        <v>1</v>
      </c>
      <c r="G377" s="250">
        <v>1</v>
      </c>
      <c r="H377" s="250">
        <v>1</v>
      </c>
      <c r="I377" s="250">
        <v>1</v>
      </c>
      <c r="J377" s="87"/>
      <c r="K377" s="94"/>
      <c r="L377" s="94"/>
      <c r="M377" s="154">
        <f t="shared" si="122"/>
        <v>4</v>
      </c>
      <c r="N377">
        <v>0</v>
      </c>
      <c r="O377">
        <v>2</v>
      </c>
      <c r="P377">
        <v>1</v>
      </c>
      <c r="Q377">
        <v>3</v>
      </c>
      <c r="R377">
        <v>2</v>
      </c>
      <c r="S377">
        <v>0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 s="139">
        <f t="shared" si="105"/>
        <v>2</v>
      </c>
      <c r="AD377" s="140">
        <f t="shared" si="106"/>
        <v>3</v>
      </c>
      <c r="AE377" s="141">
        <f t="shared" si="123"/>
        <v>0</v>
      </c>
      <c r="AF377" s="142">
        <f t="shared" si="124"/>
        <v>0</v>
      </c>
      <c r="AG377" s="278"/>
      <c r="AI377" s="37">
        <f>IFERROR(IF(M377&gt;0,(N377*CONFIGURACAO!$C$20)+(O377*CONFIGURACAO!$C$21)+(P377*CONFIGURACAO!$C$22)+(Q377*CONFIGURACAO!$C$23)+(R377*CONFIGURACAO!$C$24),""),"")</f>
        <v>380</v>
      </c>
      <c r="AJ377" s="38">
        <f>IF(S377=0,0,IF(CONFIGURACAO!$C$15="SIM",(IF(S377&gt;CONFIGURACAO!$C$16,CONFIGURACAO!$C$16*CONFIGURACAO!$C$25,S377*CONFIGURACAO!$C$25)),'PI AREA  P100'!S377*CONFIGURACAO!$C$25))</f>
        <v>0</v>
      </c>
      <c r="AK377" s="38">
        <f>IF(T377=0,0,IF(CONFIGURACAO!$C$17="SIM",(IF(T377&gt;CONFIGURACAO!$C$18,CONFIGURACAO!$C$18*CONFIGURACAO!$C$26,T377*CONFIGURACAO!$C$26)),'PI AREA  P100'!T377*CONFIGURACAO!$C$26))</f>
        <v>10</v>
      </c>
      <c r="AL377" s="38">
        <f>IFERROR(IF(M377&gt;0,(U377*CONFIGURACAO!$C$29)+(V377*CONFIGURACAO!$C$30),""),"")</f>
        <v>0</v>
      </c>
      <c r="AM377" s="38">
        <f>IF(W377=0,0,IF(CONFIGURACAO!$C$41="SIM",(IF(W377&gt;CONFIGURACAO!$C$41,CONFIGURACAO!$C$41*CONFIGURACAO!$C$31,W377*CONFIGURACAO!$C$31)),'PI AREA  P100'!W377*CONFIGURACAO!$C$31))</f>
        <v>0</v>
      </c>
      <c r="AN377" s="38">
        <f>IF(X377=0,0,IF(CONFIGURACAO!$C$39="SIM",(IF(X377&gt;CONFIGURACAO!$C$40,CONFIGURACAO!$C$40*CONFIGURACAO!$C$32,X377*CONFIGURACAO!$C$32)),'PI AREA  P100'!X377*CONFIGURACAO!$C$32))</f>
        <v>0</v>
      </c>
      <c r="AO377" s="38">
        <f>IFERROR(IF(M377&gt;0,(Y377*CONFIGURACAO!$C$33)+(Z377*CONFIGURACAO!$C$34)+(AA377*CONFIGURACAO!$C$35)+(AB377*CONFIGURACAO!$C$36),""),"")</f>
        <v>10</v>
      </c>
      <c r="AP377" s="38">
        <f>IF(AA377=0,0,IF(CONFIGURACAO!$C$46="SIM",(IF(AA377&gt;CONFIGURACAO!$C$47,CONFIGURACAO!$C$47*CONFIGURACAO!$C$35,AA377*CONFIGURACAO!$C$35)),'PI AREA  P100'!AA377*CONFIGURACAO!$C$35))</f>
        <v>0</v>
      </c>
      <c r="AQ377" s="38">
        <f>IF(AB377=0,0,IF(CONFIGURACAO!$C$44="SIM",(IF(AB377&gt;CONFIGURACAO!$C$45,CONFIGURACAO!$C$45*CONFIGURACAO!$C$36,AB377*CONFIGURACAO!$C$36)),'PI AREA  P100'!AB377*CONFIGURACAO!$C$36))</f>
        <v>10</v>
      </c>
      <c r="AR377" s="38">
        <f t="shared" si="125"/>
        <v>410</v>
      </c>
      <c r="AS377" s="68">
        <f>IF(AR377="","",$AR377-(($AS$2/CONFIGURACAO!$C$6)*$M377))</f>
        <v>110</v>
      </c>
      <c r="AT377" s="73">
        <f t="shared" si="107"/>
        <v>3</v>
      </c>
      <c r="AU377" s="75">
        <f>IF(AR377="","",$AR377-(($AU$2/CONFIGURACAO!$C$6)*$M377))</f>
        <v>-90</v>
      </c>
      <c r="AV377" s="76" t="str">
        <f t="shared" si="108"/>
        <v>NAO</v>
      </c>
      <c r="AW377" s="74">
        <f>IF(AR377="","",$AR377-(($AW$2/CONFIGURACAO!$C$6)*$M377))</f>
        <v>-290</v>
      </c>
      <c r="AX377" s="72" t="str">
        <f t="shared" si="109"/>
        <v>NAO</v>
      </c>
      <c r="AZ377" s="39">
        <f t="shared" si="110"/>
        <v>3.4630425785308255E-2</v>
      </c>
      <c r="BA377" s="146">
        <f t="shared" si="111"/>
        <v>11</v>
      </c>
      <c r="BB377" s="146">
        <f t="shared" si="112"/>
        <v>663</v>
      </c>
      <c r="BC377" s="32">
        <f t="shared" si="113"/>
        <v>802</v>
      </c>
      <c r="BD377" s="148"/>
      <c r="BE377" s="40">
        <f t="shared" si="114"/>
        <v>0</v>
      </c>
      <c r="BF377" s="40">
        <f t="shared" si="115"/>
        <v>7.716049382716049E-2</v>
      </c>
      <c r="BG377" s="40">
        <f t="shared" si="116"/>
        <v>2.5693730729701953E-2</v>
      </c>
      <c r="BH377" s="40">
        <f t="shared" si="117"/>
        <v>0.12126111560226355</v>
      </c>
      <c r="BI377" s="40">
        <f t="shared" si="118"/>
        <v>0.21321961620469082</v>
      </c>
      <c r="BJ377" s="40">
        <f t="shared" si="119"/>
        <v>0</v>
      </c>
      <c r="BK377" s="40">
        <f t="shared" si="120"/>
        <v>0.32102728731942215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 s="42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</row>
    <row r="378" spans="1:124" s="32" customFormat="1" x14ac:dyDescent="0.2">
      <c r="A378" s="124" t="str">
        <f>CONFIGURACAO!$C$4</f>
        <v>AREA 21</v>
      </c>
      <c r="B378" s="125">
        <v>376</v>
      </c>
      <c r="C378" s="249" t="s">
        <v>298</v>
      </c>
      <c r="D378" s="126">
        <f t="shared" si="121"/>
        <v>10</v>
      </c>
      <c r="E378" s="250" t="s">
        <v>713</v>
      </c>
      <c r="F378" s="250">
        <v>1</v>
      </c>
      <c r="G378" s="250">
        <v>1</v>
      </c>
      <c r="H378" s="250">
        <v>0</v>
      </c>
      <c r="I378" s="250">
        <v>0</v>
      </c>
      <c r="J378" s="87"/>
      <c r="K378" s="94"/>
      <c r="L378" s="94"/>
      <c r="M378" s="154">
        <f t="shared" si="122"/>
        <v>2</v>
      </c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 s="139">
        <f t="shared" si="105"/>
        <v>2</v>
      </c>
      <c r="AD378" s="140">
        <f t="shared" si="106"/>
        <v>2</v>
      </c>
      <c r="AE378" s="141">
        <f t="shared" si="123"/>
        <v>0</v>
      </c>
      <c r="AF378" s="142">
        <f t="shared" si="124"/>
        <v>0</v>
      </c>
      <c r="AG378" s="278"/>
      <c r="AI378" s="37">
        <f>IFERROR(IF(M378&gt;0,(N378*CONFIGURACAO!$C$20)+(O378*CONFIGURACAO!$C$21)+(P378*CONFIGURACAO!$C$22)+(Q378*CONFIGURACAO!$C$23)+(R378*CONFIGURACAO!$C$24),""),"")</f>
        <v>180</v>
      </c>
      <c r="AJ378" s="38">
        <f>IF(S378=0,0,IF(CONFIGURACAO!$C$15="SIM",(IF(S378&gt;CONFIGURACAO!$C$16,CONFIGURACAO!$C$16*CONFIGURACAO!$C$25,S378*CONFIGURACAO!$C$25)),'PI AREA  P100'!S378*CONFIGURACAO!$C$25))</f>
        <v>0</v>
      </c>
      <c r="AK378" s="38">
        <f>IF(T378=0,0,IF(CONFIGURACAO!$C$17="SIM",(IF(T378&gt;CONFIGURACAO!$C$18,CONFIGURACAO!$C$18*CONFIGURACAO!$C$26,T378*CONFIGURACAO!$C$26)),'PI AREA  P100'!T378*CONFIGURACAO!$C$26))</f>
        <v>0</v>
      </c>
      <c r="AL378" s="38">
        <f>IFERROR(IF(M378&gt;0,(U378*CONFIGURACAO!$C$29)+(V378*CONFIGURACAO!$C$30),""),"")</f>
        <v>0</v>
      </c>
      <c r="AM378" s="38">
        <f>IF(W378=0,0,IF(CONFIGURACAO!$C$41="SIM",(IF(W378&gt;CONFIGURACAO!$C$41,CONFIGURACAO!$C$41*CONFIGURACAO!$C$31,W378*CONFIGURACAO!$C$31)),'PI AREA  P100'!W378*CONFIGURACAO!$C$31))</f>
        <v>0</v>
      </c>
      <c r="AN378" s="38">
        <f>IF(X378=0,0,IF(CONFIGURACAO!$C$39="SIM",(IF(X378&gt;CONFIGURACAO!$C$40,CONFIGURACAO!$C$40*CONFIGURACAO!$C$32,X378*CONFIGURACAO!$C$32)),'PI AREA  P100'!X378*CONFIGURACAO!$C$32))</f>
        <v>0</v>
      </c>
      <c r="AO378" s="38">
        <f>IFERROR(IF(M378&gt;0,(Y378*CONFIGURACAO!$C$33)+(Z378*CONFIGURACAO!$C$34)+(AA378*CONFIGURACAO!$C$35)+(AB378*CONFIGURACAO!$C$36),""),"")</f>
        <v>0</v>
      </c>
      <c r="AP378" s="38">
        <f>IF(AA378=0,0,IF(CONFIGURACAO!$C$46="SIM",(IF(AA378&gt;CONFIGURACAO!$C$47,CONFIGURACAO!$C$47*CONFIGURACAO!$C$35,AA378*CONFIGURACAO!$C$35)),'PI AREA  P100'!AA378*CONFIGURACAO!$C$35))</f>
        <v>0</v>
      </c>
      <c r="AQ378" s="38">
        <f>IF(AB378=0,0,IF(CONFIGURACAO!$C$44="SIM",(IF(AB378&gt;CONFIGURACAO!$C$45,CONFIGURACAO!$C$45*CONFIGURACAO!$C$36,AB378*CONFIGURACAO!$C$36)),'PI AREA  P100'!AB378*CONFIGURACAO!$C$36))</f>
        <v>0</v>
      </c>
      <c r="AR378" s="38">
        <f t="shared" si="125"/>
        <v>180</v>
      </c>
      <c r="AS378" s="68">
        <f>IF(AR378="","",$AR378-(($AS$2/CONFIGURACAO!$C$6)*$M378))</f>
        <v>30</v>
      </c>
      <c r="AT378" s="73">
        <f t="shared" si="107"/>
        <v>3</v>
      </c>
      <c r="AU378" s="75">
        <f>IF(AR378="","",$AR378-(($AU$2/CONFIGURACAO!$C$6)*$M378))</f>
        <v>-70</v>
      </c>
      <c r="AV378" s="76" t="str">
        <f t="shared" si="108"/>
        <v>NAO</v>
      </c>
      <c r="AW378" s="74">
        <f>IF(AR378="","",$AR378-(($AW$2/CONFIGURACAO!$C$6)*$M378))</f>
        <v>-170</v>
      </c>
      <c r="AX378" s="72" t="str">
        <f t="shared" si="109"/>
        <v>NAO</v>
      </c>
      <c r="AZ378" s="39">
        <f t="shared" si="110"/>
        <v>1.5203601564281672E-2</v>
      </c>
      <c r="BA378" s="146">
        <f t="shared" si="111"/>
        <v>2</v>
      </c>
      <c r="BB378" s="146">
        <f t="shared" si="112"/>
        <v>1033</v>
      </c>
      <c r="BC378" s="32">
        <f t="shared" si="113"/>
        <v>972</v>
      </c>
      <c r="BD378" s="148"/>
      <c r="BE378" s="40">
        <f t="shared" si="114"/>
        <v>3.7257824143070044E-2</v>
      </c>
      <c r="BF378" s="40">
        <f t="shared" si="115"/>
        <v>3.8580246913580245E-2</v>
      </c>
      <c r="BG378" s="40">
        <f t="shared" si="116"/>
        <v>0</v>
      </c>
      <c r="BH378" s="40">
        <f t="shared" si="117"/>
        <v>0</v>
      </c>
      <c r="BI378" s="40">
        <f t="shared" si="118"/>
        <v>0</v>
      </c>
      <c r="BJ378" s="40">
        <f t="shared" si="119"/>
        <v>0</v>
      </c>
      <c r="BK378" s="40">
        <f t="shared" si="120"/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 s="42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</row>
    <row r="379" spans="1:124" s="32" customFormat="1" x14ac:dyDescent="0.2">
      <c r="A379" s="124" t="str">
        <f>CONFIGURACAO!$C$4</f>
        <v>AREA 21</v>
      </c>
      <c r="B379" s="125">
        <v>377</v>
      </c>
      <c r="C379" s="249" t="s">
        <v>298</v>
      </c>
      <c r="D379" s="126">
        <f t="shared" si="121"/>
        <v>11</v>
      </c>
      <c r="E379" s="250" t="s">
        <v>714</v>
      </c>
      <c r="F379" s="250">
        <v>1</v>
      </c>
      <c r="G379" s="250">
        <v>1</v>
      </c>
      <c r="H379" s="250">
        <v>1</v>
      </c>
      <c r="I379" s="250">
        <v>1</v>
      </c>
      <c r="J379" s="87"/>
      <c r="K379" s="94"/>
      <c r="L379" s="94"/>
      <c r="M379" s="154">
        <f t="shared" si="122"/>
        <v>4</v>
      </c>
      <c r="N379">
        <v>2</v>
      </c>
      <c r="O379">
        <v>3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s="139">
        <f t="shared" si="105"/>
        <v>5</v>
      </c>
      <c r="AD379" s="140">
        <f t="shared" si="106"/>
        <v>6</v>
      </c>
      <c r="AE379" s="141">
        <f t="shared" si="123"/>
        <v>0</v>
      </c>
      <c r="AF379" s="142">
        <f t="shared" si="124"/>
        <v>0</v>
      </c>
      <c r="AG379" s="278"/>
      <c r="AI379" s="37">
        <f>IFERROR(IF(M379&gt;0,(N379*CONFIGURACAO!$C$20)+(O379*CONFIGURACAO!$C$21)+(P379*CONFIGURACAO!$C$22)+(Q379*CONFIGURACAO!$C$23)+(R379*CONFIGURACAO!$C$24),""),"")</f>
        <v>540</v>
      </c>
      <c r="AJ379" s="38">
        <f>IF(S379=0,0,IF(CONFIGURACAO!$C$15="SIM",(IF(S379&gt;CONFIGURACAO!$C$16,CONFIGURACAO!$C$16*CONFIGURACAO!$C$25,S379*CONFIGURACAO!$C$25)),'PI AREA  P100'!S379*CONFIGURACAO!$C$25))</f>
        <v>0</v>
      </c>
      <c r="AK379" s="38">
        <f>IF(T379=0,0,IF(CONFIGURACAO!$C$17="SIM",(IF(T379&gt;CONFIGURACAO!$C$18,CONFIGURACAO!$C$18*CONFIGURACAO!$C$26,T379*CONFIGURACAO!$C$26)),'PI AREA  P100'!T379*CONFIGURACAO!$C$26))</f>
        <v>0</v>
      </c>
      <c r="AL379" s="38">
        <f>IFERROR(IF(M379&gt;0,(U379*CONFIGURACAO!$C$29)+(V379*CONFIGURACAO!$C$30),""),"")</f>
        <v>0</v>
      </c>
      <c r="AM379" s="38">
        <f>IF(W379=0,0,IF(CONFIGURACAO!$C$41="SIM",(IF(W379&gt;CONFIGURACAO!$C$41,CONFIGURACAO!$C$41*CONFIGURACAO!$C$31,W379*CONFIGURACAO!$C$31)),'PI AREA  P100'!W379*CONFIGURACAO!$C$31))</f>
        <v>0</v>
      </c>
      <c r="AN379" s="38">
        <f>IF(X379=0,0,IF(CONFIGURACAO!$C$39="SIM",(IF(X379&gt;CONFIGURACAO!$C$40,CONFIGURACAO!$C$40*CONFIGURACAO!$C$32,X379*CONFIGURACAO!$C$32)),'PI AREA  P100'!X379*CONFIGURACAO!$C$32))</f>
        <v>0</v>
      </c>
      <c r="AO379" s="38">
        <f>IFERROR(IF(M379&gt;0,(Y379*CONFIGURACAO!$C$33)+(Z379*CONFIGURACAO!$C$34)+(AA379*CONFIGURACAO!$C$35)+(AB379*CONFIGURACAO!$C$36),""),"")</f>
        <v>0</v>
      </c>
      <c r="AP379" s="38">
        <f>IF(AA379=0,0,IF(CONFIGURACAO!$C$46="SIM",(IF(AA379&gt;CONFIGURACAO!$C$47,CONFIGURACAO!$C$47*CONFIGURACAO!$C$35,AA379*CONFIGURACAO!$C$35)),'PI AREA  P100'!AA379*CONFIGURACAO!$C$35))</f>
        <v>0</v>
      </c>
      <c r="AQ379" s="38">
        <f>IF(AB379=0,0,IF(CONFIGURACAO!$C$44="SIM",(IF(AB379&gt;CONFIGURACAO!$C$45,CONFIGURACAO!$C$45*CONFIGURACAO!$C$36,AB379*CONFIGURACAO!$C$36)),'PI AREA  P100'!AB379*CONFIGURACAO!$C$36))</f>
        <v>0</v>
      </c>
      <c r="AR379" s="38">
        <f t="shared" si="125"/>
        <v>540</v>
      </c>
      <c r="AS379" s="68">
        <f>IF(AR379="","",$AR379-(($AS$2/CONFIGURACAO!$C$6)*$M379))</f>
        <v>240</v>
      </c>
      <c r="AT379" s="73">
        <f t="shared" si="107"/>
        <v>3</v>
      </c>
      <c r="AU379" s="75">
        <f>IF(AR379="","",$AR379-(($AU$2/CONFIGURACAO!$C$6)*$M379))</f>
        <v>40</v>
      </c>
      <c r="AV379" s="76">
        <f t="shared" si="108"/>
        <v>4</v>
      </c>
      <c r="AW379" s="74">
        <f>IF(AR379="","",$AR379-(($AW$2/CONFIGURACAO!$C$6)*$M379))</f>
        <v>-160</v>
      </c>
      <c r="AX379" s="72" t="str">
        <f t="shared" si="109"/>
        <v>NAO</v>
      </c>
      <c r="AZ379" s="39">
        <f t="shared" si="110"/>
        <v>4.5610804692845015E-2</v>
      </c>
      <c r="BA379" s="146">
        <f t="shared" si="111"/>
        <v>7</v>
      </c>
      <c r="BB379" s="146">
        <f t="shared" si="112"/>
        <v>798</v>
      </c>
      <c r="BC379" s="32">
        <f t="shared" si="113"/>
        <v>705</v>
      </c>
      <c r="BD379" s="148"/>
      <c r="BE379" s="40">
        <f t="shared" si="114"/>
        <v>7.4515648286140088E-2</v>
      </c>
      <c r="BF379" s="40">
        <f t="shared" si="115"/>
        <v>0.11574074074074073</v>
      </c>
      <c r="BG379" s="40">
        <f t="shared" si="116"/>
        <v>2.5693730729701953E-2</v>
      </c>
      <c r="BH379" s="40">
        <f t="shared" si="117"/>
        <v>4.042037186742118E-2</v>
      </c>
      <c r="BI379" s="40">
        <f t="shared" si="118"/>
        <v>0</v>
      </c>
      <c r="BJ379" s="40">
        <f t="shared" si="119"/>
        <v>0</v>
      </c>
      <c r="BK379" s="40">
        <f t="shared" si="120"/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 s="42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</row>
    <row r="380" spans="1:124" s="32" customFormat="1" x14ac:dyDescent="0.2">
      <c r="A380" s="124" t="str">
        <f>CONFIGURACAO!$C$4</f>
        <v>AREA 21</v>
      </c>
      <c r="B380" s="125">
        <v>378</v>
      </c>
      <c r="C380" s="249" t="s">
        <v>298</v>
      </c>
      <c r="D380" s="126">
        <f t="shared" si="121"/>
        <v>12</v>
      </c>
      <c r="E380" s="250" t="s">
        <v>715</v>
      </c>
      <c r="F380" s="250">
        <v>1</v>
      </c>
      <c r="G380" s="250">
        <v>1</v>
      </c>
      <c r="H380" s="250">
        <v>1</v>
      </c>
      <c r="I380" s="250">
        <v>1</v>
      </c>
      <c r="J380" s="87"/>
      <c r="K380" s="94"/>
      <c r="L380" s="94"/>
      <c r="M380" s="154">
        <f t="shared" si="122"/>
        <v>4</v>
      </c>
      <c r="N380">
        <v>7</v>
      </c>
      <c r="O380">
        <v>1</v>
      </c>
      <c r="P380">
        <v>6</v>
      </c>
      <c r="Q380">
        <v>5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s="139">
        <f t="shared" si="105"/>
        <v>8</v>
      </c>
      <c r="AD380" s="140">
        <f t="shared" si="106"/>
        <v>14</v>
      </c>
      <c r="AE380" s="141">
        <f t="shared" si="123"/>
        <v>0</v>
      </c>
      <c r="AF380" s="142">
        <f t="shared" si="124"/>
        <v>0</v>
      </c>
      <c r="AG380" s="278"/>
      <c r="AI380" s="37">
        <f>IFERROR(IF(M380&gt;0,(N380*CONFIGURACAO!$C$20)+(O380*CONFIGURACAO!$C$21)+(P380*CONFIGURACAO!$C$22)+(Q380*CONFIGURACAO!$C$23)+(R380*CONFIGURACAO!$C$24),""),"")</f>
        <v>1340</v>
      </c>
      <c r="AJ380" s="38">
        <f>IF(S380=0,0,IF(CONFIGURACAO!$C$15="SIM",(IF(S380&gt;CONFIGURACAO!$C$16,CONFIGURACAO!$C$16*CONFIGURACAO!$C$25,S380*CONFIGURACAO!$C$25)),'PI AREA  P100'!S380*CONFIGURACAO!$C$25))</f>
        <v>0</v>
      </c>
      <c r="AK380" s="38">
        <f>IF(T380=0,0,IF(CONFIGURACAO!$C$17="SIM",(IF(T380&gt;CONFIGURACAO!$C$18,CONFIGURACAO!$C$18*CONFIGURACAO!$C$26,T380*CONFIGURACAO!$C$26)),'PI AREA  P100'!T380*CONFIGURACAO!$C$26))</f>
        <v>0</v>
      </c>
      <c r="AL380" s="38">
        <f>IFERROR(IF(M380&gt;0,(U380*CONFIGURACAO!$C$29)+(V380*CONFIGURACAO!$C$30),""),"")</f>
        <v>0</v>
      </c>
      <c r="AM380" s="38">
        <f>IF(W380=0,0,IF(CONFIGURACAO!$C$41="SIM",(IF(W380&gt;CONFIGURACAO!$C$41,CONFIGURACAO!$C$41*CONFIGURACAO!$C$31,W380*CONFIGURACAO!$C$31)),'PI AREA  P100'!W380*CONFIGURACAO!$C$31))</f>
        <v>0</v>
      </c>
      <c r="AN380" s="38">
        <f>IF(X380=0,0,IF(CONFIGURACAO!$C$39="SIM",(IF(X380&gt;CONFIGURACAO!$C$40,CONFIGURACAO!$C$40*CONFIGURACAO!$C$32,X380*CONFIGURACAO!$C$32)),'PI AREA  P100'!X380*CONFIGURACAO!$C$32))</f>
        <v>0</v>
      </c>
      <c r="AO380" s="38">
        <f>IFERROR(IF(M380&gt;0,(Y380*CONFIGURACAO!$C$33)+(Z380*CONFIGURACAO!$C$34)+(AA380*CONFIGURACAO!$C$35)+(AB380*CONFIGURACAO!$C$36),""),"")</f>
        <v>0</v>
      </c>
      <c r="AP380" s="38">
        <f>IF(AA380=0,0,IF(CONFIGURACAO!$C$46="SIM",(IF(AA380&gt;CONFIGURACAO!$C$47,CONFIGURACAO!$C$47*CONFIGURACAO!$C$35,AA380*CONFIGURACAO!$C$35)),'PI AREA  P100'!AA380*CONFIGURACAO!$C$35))</f>
        <v>0</v>
      </c>
      <c r="AQ380" s="38">
        <f>IF(AB380=0,0,IF(CONFIGURACAO!$C$44="SIM",(IF(AB380&gt;CONFIGURACAO!$C$45,CONFIGURACAO!$C$45*CONFIGURACAO!$C$36,AB380*CONFIGURACAO!$C$36)),'PI AREA  P100'!AB380*CONFIGURACAO!$C$36))</f>
        <v>0</v>
      </c>
      <c r="AR380" s="38">
        <f t="shared" si="125"/>
        <v>1340</v>
      </c>
      <c r="AS380" s="68">
        <f>IF(AR380="","",$AR380-(($AS$2/CONFIGURACAO!$C$6)*$M380))</f>
        <v>1040</v>
      </c>
      <c r="AT380" s="73">
        <f t="shared" si="107"/>
        <v>3</v>
      </c>
      <c r="AU380" s="75">
        <f>IF(AR380="","",$AR380-(($AU$2/CONFIGURACAO!$C$6)*$M380))</f>
        <v>840</v>
      </c>
      <c r="AV380" s="76">
        <f t="shared" si="108"/>
        <v>4</v>
      </c>
      <c r="AW380" s="74">
        <f>IF(AR380="","",$AR380-(($AW$2/CONFIGURACAO!$C$6)*$M380))</f>
        <v>640</v>
      </c>
      <c r="AX380" s="72">
        <f t="shared" si="109"/>
        <v>5</v>
      </c>
      <c r="AZ380" s="39">
        <f t="shared" si="110"/>
        <v>0.11318236720076356</v>
      </c>
      <c r="BA380" s="146">
        <f t="shared" si="111"/>
        <v>19</v>
      </c>
      <c r="BB380" s="146">
        <f t="shared" si="112"/>
        <v>398</v>
      </c>
      <c r="BC380" s="32">
        <f t="shared" si="113"/>
        <v>291</v>
      </c>
      <c r="BD380" s="148"/>
      <c r="BE380" s="40">
        <f t="shared" si="114"/>
        <v>0.26080476900149036</v>
      </c>
      <c r="BF380" s="40">
        <f t="shared" si="115"/>
        <v>3.8580246913580245E-2</v>
      </c>
      <c r="BG380" s="40">
        <f t="shared" si="116"/>
        <v>0.1541623843782117</v>
      </c>
      <c r="BH380" s="40">
        <f t="shared" si="117"/>
        <v>0.20210185933710592</v>
      </c>
      <c r="BI380" s="40">
        <f t="shared" si="118"/>
        <v>0</v>
      </c>
      <c r="BJ380" s="40">
        <f t="shared" si="119"/>
        <v>0</v>
      </c>
      <c r="BK380" s="40">
        <f t="shared" si="120"/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 s="42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</row>
    <row r="381" spans="1:124" s="32" customFormat="1" x14ac:dyDescent="0.2">
      <c r="A381" s="124" t="str">
        <f>CONFIGURACAO!$C$4</f>
        <v>AREA 21</v>
      </c>
      <c r="B381" s="125">
        <v>379</v>
      </c>
      <c r="C381" s="249" t="s">
        <v>298</v>
      </c>
      <c r="D381" s="126">
        <f t="shared" si="121"/>
        <v>13</v>
      </c>
      <c r="E381" s="250" t="s">
        <v>716</v>
      </c>
      <c r="F381" s="250">
        <v>0</v>
      </c>
      <c r="G381" s="250">
        <v>0</v>
      </c>
      <c r="H381" s="250">
        <v>1</v>
      </c>
      <c r="I381" s="250">
        <v>1</v>
      </c>
      <c r="J381" s="87"/>
      <c r="K381" s="94"/>
      <c r="L381" s="94"/>
      <c r="M381" s="154">
        <f t="shared" si="122"/>
        <v>2</v>
      </c>
      <c r="N381">
        <v>0</v>
      </c>
      <c r="O381">
        <v>0</v>
      </c>
      <c r="P381">
        <v>2</v>
      </c>
      <c r="Q381">
        <v>2</v>
      </c>
      <c r="R381">
        <v>0</v>
      </c>
      <c r="S381">
        <v>1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 s="139">
        <f t="shared" si="105"/>
        <v>0</v>
      </c>
      <c r="AD381" s="140">
        <f t="shared" si="106"/>
        <v>2</v>
      </c>
      <c r="AE381" s="141">
        <f t="shared" si="123"/>
        <v>0</v>
      </c>
      <c r="AF381" s="142">
        <f t="shared" si="124"/>
        <v>0</v>
      </c>
      <c r="AG381" s="278"/>
      <c r="AI381" s="37">
        <f>IFERROR(IF(M381&gt;0,(N381*CONFIGURACAO!$C$20)+(O381*CONFIGURACAO!$C$21)+(P381*CONFIGURACAO!$C$22)+(Q381*CONFIGURACAO!$C$23)+(R381*CONFIGURACAO!$C$24),""),"")</f>
        <v>200</v>
      </c>
      <c r="AJ381" s="38">
        <f>IF(S381=0,0,IF(CONFIGURACAO!$C$15="SIM",(IF(S381&gt;CONFIGURACAO!$C$16,CONFIGURACAO!$C$16*CONFIGURACAO!$C$25,S381*CONFIGURACAO!$C$25)),'PI AREA  P100'!S381*CONFIGURACAO!$C$25))</f>
        <v>10</v>
      </c>
      <c r="AK381" s="38">
        <f>IF(T381=0,0,IF(CONFIGURACAO!$C$17="SIM",(IF(T381&gt;CONFIGURACAO!$C$18,CONFIGURACAO!$C$18*CONFIGURACAO!$C$26,T381*CONFIGURACAO!$C$26)),'PI AREA  P100'!T381*CONFIGURACAO!$C$26))</f>
        <v>10</v>
      </c>
      <c r="AL381" s="38">
        <f>IFERROR(IF(M381&gt;0,(U381*CONFIGURACAO!$C$29)+(V381*CONFIGURACAO!$C$30),""),"")</f>
        <v>0</v>
      </c>
      <c r="AM381" s="38">
        <f>IF(W381=0,0,IF(CONFIGURACAO!$C$41="SIM",(IF(W381&gt;CONFIGURACAO!$C$41,CONFIGURACAO!$C$41*CONFIGURACAO!$C$31,W381*CONFIGURACAO!$C$31)),'PI AREA  P100'!W381*CONFIGURACAO!$C$31))</f>
        <v>0</v>
      </c>
      <c r="AN381" s="38">
        <f>IF(X381=0,0,IF(CONFIGURACAO!$C$39="SIM",(IF(X381&gt;CONFIGURACAO!$C$40,CONFIGURACAO!$C$40*CONFIGURACAO!$C$32,X381*CONFIGURACAO!$C$32)),'PI AREA  P100'!X381*CONFIGURACAO!$C$32))</f>
        <v>0</v>
      </c>
      <c r="AO381" s="38">
        <f>IFERROR(IF(M381&gt;0,(Y381*CONFIGURACAO!$C$33)+(Z381*CONFIGURACAO!$C$34)+(AA381*CONFIGURACAO!$C$35)+(AB381*CONFIGURACAO!$C$36),""),"")</f>
        <v>0</v>
      </c>
      <c r="AP381" s="38">
        <f>IF(AA381=0,0,IF(CONFIGURACAO!$C$46="SIM",(IF(AA381&gt;CONFIGURACAO!$C$47,CONFIGURACAO!$C$47*CONFIGURACAO!$C$35,AA381*CONFIGURACAO!$C$35)),'PI AREA  P100'!AA381*CONFIGURACAO!$C$35))</f>
        <v>0</v>
      </c>
      <c r="AQ381" s="38">
        <f>IF(AB381=0,0,IF(CONFIGURACAO!$C$44="SIM",(IF(AB381&gt;CONFIGURACAO!$C$45,CONFIGURACAO!$C$45*CONFIGURACAO!$C$36,AB381*CONFIGURACAO!$C$36)),'PI AREA  P100'!AB381*CONFIGURACAO!$C$36))</f>
        <v>0</v>
      </c>
      <c r="AR381" s="38">
        <f t="shared" si="125"/>
        <v>220</v>
      </c>
      <c r="AS381" s="68">
        <f>IF(AR381="","",$AR381-(($AS$2/CONFIGURACAO!$C$6)*$M381))</f>
        <v>70</v>
      </c>
      <c r="AT381" s="73">
        <f t="shared" si="107"/>
        <v>3</v>
      </c>
      <c r="AU381" s="75">
        <f>IF(AR381="","",$AR381-(($AU$2/CONFIGURACAO!$C$6)*$M381))</f>
        <v>-30</v>
      </c>
      <c r="AV381" s="76" t="str">
        <f t="shared" si="108"/>
        <v>NAO</v>
      </c>
      <c r="AW381" s="74">
        <f>IF(AR381="","",$AR381-(($AW$2/CONFIGURACAO!$C$6)*$M381))</f>
        <v>-130</v>
      </c>
      <c r="AX381" s="72" t="str">
        <f t="shared" si="109"/>
        <v>NAO</v>
      </c>
      <c r="AZ381" s="39">
        <f t="shared" si="110"/>
        <v>1.8582179689677601E-2</v>
      </c>
      <c r="BA381" s="146">
        <f t="shared" si="111"/>
        <v>7</v>
      </c>
      <c r="BB381" s="146">
        <f t="shared" si="112"/>
        <v>798</v>
      </c>
      <c r="BC381" s="32">
        <f t="shared" si="113"/>
        <v>936</v>
      </c>
      <c r="BD381" s="148"/>
      <c r="BE381" s="40">
        <f t="shared" si="114"/>
        <v>0</v>
      </c>
      <c r="BF381" s="40">
        <f t="shared" si="115"/>
        <v>0</v>
      </c>
      <c r="BG381" s="40">
        <f t="shared" si="116"/>
        <v>5.1387461459403906E-2</v>
      </c>
      <c r="BH381" s="40">
        <f t="shared" si="117"/>
        <v>8.084074373484236E-2</v>
      </c>
      <c r="BI381" s="40">
        <f t="shared" si="118"/>
        <v>0</v>
      </c>
      <c r="BJ381" s="40">
        <f t="shared" si="119"/>
        <v>9.2421441774491686E-2</v>
      </c>
      <c r="BK381" s="40">
        <f t="shared" si="120"/>
        <v>0.32102728731942215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 s="42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</row>
    <row r="382" spans="1:124" s="32" customFormat="1" x14ac:dyDescent="0.2">
      <c r="A382" s="124" t="str">
        <f>CONFIGURACAO!$C$4</f>
        <v>AREA 21</v>
      </c>
      <c r="B382" s="125">
        <v>380</v>
      </c>
      <c r="C382" s="249" t="s">
        <v>298</v>
      </c>
      <c r="D382" s="126">
        <f t="shared" si="121"/>
        <v>14</v>
      </c>
      <c r="E382" s="250" t="s">
        <v>717</v>
      </c>
      <c r="F382" s="250">
        <v>1</v>
      </c>
      <c r="G382" s="250">
        <v>1</v>
      </c>
      <c r="H382" s="250">
        <v>1</v>
      </c>
      <c r="I382" s="250">
        <v>0</v>
      </c>
      <c r="J382" s="87"/>
      <c r="K382" s="94"/>
      <c r="L382" s="94"/>
      <c r="M382" s="154">
        <f t="shared" si="122"/>
        <v>3</v>
      </c>
      <c r="N382">
        <v>0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s="139">
        <f t="shared" si="105"/>
        <v>1</v>
      </c>
      <c r="AD382" s="140">
        <f t="shared" si="106"/>
        <v>1</v>
      </c>
      <c r="AE382" s="141">
        <f t="shared" si="123"/>
        <v>0</v>
      </c>
      <c r="AF382" s="142">
        <f t="shared" si="124"/>
        <v>0</v>
      </c>
      <c r="AG382" s="278"/>
      <c r="AI382" s="37">
        <f>IFERROR(IF(M382&gt;0,(N382*CONFIGURACAO!$C$20)+(O382*CONFIGURACAO!$C$21)+(P382*CONFIGURACAO!$C$22)+(Q382*CONFIGURACAO!$C$23)+(R382*CONFIGURACAO!$C$24),""),"")</f>
        <v>100</v>
      </c>
      <c r="AJ382" s="38">
        <f>IF(S382=0,0,IF(CONFIGURACAO!$C$15="SIM",(IF(S382&gt;CONFIGURACAO!$C$16,CONFIGURACAO!$C$16*CONFIGURACAO!$C$25,S382*CONFIGURACAO!$C$25)),'PI AREA  P100'!S382*CONFIGURACAO!$C$25))</f>
        <v>0</v>
      </c>
      <c r="AK382" s="38">
        <f>IF(T382=0,0,IF(CONFIGURACAO!$C$17="SIM",(IF(T382&gt;CONFIGURACAO!$C$18,CONFIGURACAO!$C$18*CONFIGURACAO!$C$26,T382*CONFIGURACAO!$C$26)),'PI AREA  P100'!T382*CONFIGURACAO!$C$26))</f>
        <v>0</v>
      </c>
      <c r="AL382" s="38">
        <f>IFERROR(IF(M382&gt;0,(U382*CONFIGURACAO!$C$29)+(V382*CONFIGURACAO!$C$30),""),"")</f>
        <v>0</v>
      </c>
      <c r="AM382" s="38">
        <f>IF(W382=0,0,IF(CONFIGURACAO!$C$41="SIM",(IF(W382&gt;CONFIGURACAO!$C$41,CONFIGURACAO!$C$41*CONFIGURACAO!$C$31,W382*CONFIGURACAO!$C$31)),'PI AREA  P100'!W382*CONFIGURACAO!$C$31))</f>
        <v>0</v>
      </c>
      <c r="AN382" s="38">
        <f>IF(X382=0,0,IF(CONFIGURACAO!$C$39="SIM",(IF(X382&gt;CONFIGURACAO!$C$40,CONFIGURACAO!$C$40*CONFIGURACAO!$C$32,X382*CONFIGURACAO!$C$32)),'PI AREA  P100'!X382*CONFIGURACAO!$C$32))</f>
        <v>0</v>
      </c>
      <c r="AO382" s="38">
        <f>IFERROR(IF(M382&gt;0,(Y382*CONFIGURACAO!$C$33)+(Z382*CONFIGURACAO!$C$34)+(AA382*CONFIGURACAO!$C$35)+(AB382*CONFIGURACAO!$C$36),""),"")</f>
        <v>0</v>
      </c>
      <c r="AP382" s="38">
        <f>IF(AA382=0,0,IF(CONFIGURACAO!$C$46="SIM",(IF(AA382&gt;CONFIGURACAO!$C$47,CONFIGURACAO!$C$47*CONFIGURACAO!$C$35,AA382*CONFIGURACAO!$C$35)),'PI AREA  P100'!AA382*CONFIGURACAO!$C$35))</f>
        <v>0</v>
      </c>
      <c r="AQ382" s="38">
        <f>IF(AB382=0,0,IF(CONFIGURACAO!$C$44="SIM",(IF(AB382&gt;CONFIGURACAO!$C$45,CONFIGURACAO!$C$45*CONFIGURACAO!$C$36,AB382*CONFIGURACAO!$C$36)),'PI AREA  P100'!AB382*CONFIGURACAO!$C$36))</f>
        <v>0</v>
      </c>
      <c r="AR382" s="38">
        <f t="shared" si="125"/>
        <v>100</v>
      </c>
      <c r="AS382" s="68">
        <f>IF(AR382="","",$AR382-(($AS$2/CONFIGURACAO!$C$6)*$M382))</f>
        <v>-125</v>
      </c>
      <c r="AT382" s="73" t="str">
        <f t="shared" si="107"/>
        <v>NAO</v>
      </c>
      <c r="AU382" s="75">
        <f>IF(AR382="","",$AR382-(($AU$2/CONFIGURACAO!$C$6)*$M382))</f>
        <v>-275</v>
      </c>
      <c r="AV382" s="76" t="str">
        <f t="shared" si="108"/>
        <v>NAO</v>
      </c>
      <c r="AW382" s="74">
        <f>IF(AR382="","",$AR382-(($AW$2/CONFIGURACAO!$C$6)*$M382))</f>
        <v>-425</v>
      </c>
      <c r="AX382" s="72" t="str">
        <f t="shared" si="109"/>
        <v>NAO</v>
      </c>
      <c r="AZ382" s="39">
        <f t="shared" si="110"/>
        <v>8.4464453134898178E-3</v>
      </c>
      <c r="BA382" s="146">
        <f t="shared" si="111"/>
        <v>2</v>
      </c>
      <c r="BB382" s="146">
        <f t="shared" si="112"/>
        <v>1033</v>
      </c>
      <c r="BC382" s="32">
        <f t="shared" si="113"/>
        <v>1066</v>
      </c>
      <c r="BD382" s="148"/>
      <c r="BE382" s="40">
        <f t="shared" si="114"/>
        <v>0</v>
      </c>
      <c r="BF382" s="40">
        <f t="shared" si="115"/>
        <v>3.8580246913580245E-2</v>
      </c>
      <c r="BG382" s="40">
        <f t="shared" si="116"/>
        <v>0</v>
      </c>
      <c r="BH382" s="40">
        <f t="shared" si="117"/>
        <v>0</v>
      </c>
      <c r="BI382" s="40">
        <f t="shared" si="118"/>
        <v>0.10660980810234541</v>
      </c>
      <c r="BJ382" s="40">
        <f t="shared" si="119"/>
        <v>0</v>
      </c>
      <c r="BK382" s="40">
        <f t="shared" si="120"/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 s="4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</row>
    <row r="383" spans="1:124" s="32" customFormat="1" x14ac:dyDescent="0.2">
      <c r="A383" s="124" t="str">
        <f>CONFIGURACAO!$C$4</f>
        <v>AREA 21</v>
      </c>
      <c r="B383" s="125">
        <v>381</v>
      </c>
      <c r="C383" s="249" t="s">
        <v>298</v>
      </c>
      <c r="D383" s="126">
        <f t="shared" si="121"/>
        <v>15</v>
      </c>
      <c r="E383" s="250" t="s">
        <v>718</v>
      </c>
      <c r="F383" s="250">
        <v>1</v>
      </c>
      <c r="G383" s="250">
        <v>1</v>
      </c>
      <c r="H383" s="250">
        <v>1</v>
      </c>
      <c r="I383" s="250">
        <v>1</v>
      </c>
      <c r="J383" s="87"/>
      <c r="K383" s="94"/>
      <c r="L383" s="94"/>
      <c r="M383" s="154">
        <f t="shared" si="122"/>
        <v>4</v>
      </c>
      <c r="N383">
        <v>1</v>
      </c>
      <c r="O383">
        <v>3</v>
      </c>
      <c r="P383">
        <v>5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s="139">
        <f t="shared" si="105"/>
        <v>4</v>
      </c>
      <c r="AD383" s="140">
        <f t="shared" si="106"/>
        <v>9</v>
      </c>
      <c r="AE383" s="141">
        <f t="shared" si="123"/>
        <v>0</v>
      </c>
      <c r="AF383" s="142">
        <f t="shared" si="124"/>
        <v>0</v>
      </c>
      <c r="AG383" s="278"/>
      <c r="AI383" s="37">
        <f>IFERROR(IF(M383&gt;0,(N383*CONFIGURACAO!$C$20)+(O383*CONFIGURACAO!$C$21)+(P383*CONFIGURACAO!$C$22)+(Q383*CONFIGURACAO!$C$23)+(R383*CONFIGURACAO!$C$24),""),"")</f>
        <v>680</v>
      </c>
      <c r="AJ383" s="38">
        <f>IF(S383=0,0,IF(CONFIGURACAO!$C$15="SIM",(IF(S383&gt;CONFIGURACAO!$C$16,CONFIGURACAO!$C$16*CONFIGURACAO!$C$25,S383*CONFIGURACAO!$C$25)),'PI AREA  P100'!S383*CONFIGURACAO!$C$25))</f>
        <v>0</v>
      </c>
      <c r="AK383" s="38">
        <f>IF(T383=0,0,IF(CONFIGURACAO!$C$17="SIM",(IF(T383&gt;CONFIGURACAO!$C$18,CONFIGURACAO!$C$18*CONFIGURACAO!$C$26,T383*CONFIGURACAO!$C$26)),'PI AREA  P100'!T383*CONFIGURACAO!$C$26))</f>
        <v>0</v>
      </c>
      <c r="AL383" s="38">
        <f>IFERROR(IF(M383&gt;0,(U383*CONFIGURACAO!$C$29)+(V383*CONFIGURACAO!$C$30),""),"")</f>
        <v>0</v>
      </c>
      <c r="AM383" s="38">
        <f>IF(W383=0,0,IF(CONFIGURACAO!$C$41="SIM",(IF(W383&gt;CONFIGURACAO!$C$41,CONFIGURACAO!$C$41*CONFIGURACAO!$C$31,W383*CONFIGURACAO!$C$31)),'PI AREA  P100'!W383*CONFIGURACAO!$C$31))</f>
        <v>0</v>
      </c>
      <c r="AN383" s="38">
        <f>IF(X383=0,0,IF(CONFIGURACAO!$C$39="SIM",(IF(X383&gt;CONFIGURACAO!$C$40,CONFIGURACAO!$C$40*CONFIGURACAO!$C$32,X383*CONFIGURACAO!$C$32)),'PI AREA  P100'!X383*CONFIGURACAO!$C$32))</f>
        <v>0</v>
      </c>
      <c r="AO383" s="38">
        <f>IFERROR(IF(M383&gt;0,(Y383*CONFIGURACAO!$C$33)+(Z383*CONFIGURACAO!$C$34)+(AA383*CONFIGURACAO!$C$35)+(AB383*CONFIGURACAO!$C$36),""),"")</f>
        <v>0</v>
      </c>
      <c r="AP383" s="38">
        <f>IF(AA383=0,0,IF(CONFIGURACAO!$C$46="SIM",(IF(AA383&gt;CONFIGURACAO!$C$47,CONFIGURACAO!$C$47*CONFIGURACAO!$C$35,AA383*CONFIGURACAO!$C$35)),'PI AREA  P100'!AA383*CONFIGURACAO!$C$35))</f>
        <v>0</v>
      </c>
      <c r="AQ383" s="38">
        <f>IF(AB383=0,0,IF(CONFIGURACAO!$C$44="SIM",(IF(AB383&gt;CONFIGURACAO!$C$45,CONFIGURACAO!$C$45*CONFIGURACAO!$C$36,AB383*CONFIGURACAO!$C$36)),'PI AREA  P100'!AB383*CONFIGURACAO!$C$36))</f>
        <v>0</v>
      </c>
      <c r="AR383" s="38">
        <f t="shared" si="125"/>
        <v>680</v>
      </c>
      <c r="AS383" s="68">
        <f>IF(AR383="","",$AR383-(($AS$2/CONFIGURACAO!$C$6)*$M383))</f>
        <v>380</v>
      </c>
      <c r="AT383" s="73">
        <f t="shared" si="107"/>
        <v>3</v>
      </c>
      <c r="AU383" s="75">
        <f>IF(AR383="","",$AR383-(($AU$2/CONFIGURACAO!$C$6)*$M383))</f>
        <v>180</v>
      </c>
      <c r="AV383" s="76">
        <f t="shared" si="108"/>
        <v>4</v>
      </c>
      <c r="AW383" s="74">
        <f>IF(AR383="","",$AR383-(($AW$2/CONFIGURACAO!$C$6)*$M383))</f>
        <v>-20</v>
      </c>
      <c r="AX383" s="72" t="str">
        <f t="shared" si="109"/>
        <v>NAO</v>
      </c>
      <c r="AZ383" s="39">
        <f t="shared" si="110"/>
        <v>5.743582813173076E-2</v>
      </c>
      <c r="BA383" s="146">
        <f t="shared" si="111"/>
        <v>10</v>
      </c>
      <c r="BB383" s="146">
        <f t="shared" si="112"/>
        <v>694</v>
      </c>
      <c r="BC383" s="32">
        <f t="shared" si="113"/>
        <v>614</v>
      </c>
      <c r="BD383" s="148"/>
      <c r="BE383" s="40">
        <f t="shared" si="114"/>
        <v>3.7257824143070044E-2</v>
      </c>
      <c r="BF383" s="40">
        <f t="shared" si="115"/>
        <v>0.11574074074074073</v>
      </c>
      <c r="BG383" s="40">
        <f t="shared" si="116"/>
        <v>0.12846865364850976</v>
      </c>
      <c r="BH383" s="40">
        <f t="shared" si="117"/>
        <v>4.042037186742118E-2</v>
      </c>
      <c r="BI383" s="40">
        <f t="shared" si="118"/>
        <v>0</v>
      </c>
      <c r="BJ383" s="40">
        <f t="shared" si="119"/>
        <v>0</v>
      </c>
      <c r="BK383" s="40">
        <f t="shared" si="120"/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 s="42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</row>
    <row r="384" spans="1:124" s="32" customFormat="1" x14ac:dyDescent="0.2">
      <c r="A384" s="124" t="str">
        <f>CONFIGURACAO!$C$4</f>
        <v>AREA 21</v>
      </c>
      <c r="B384" s="125">
        <v>382</v>
      </c>
      <c r="C384" s="249" t="s">
        <v>298</v>
      </c>
      <c r="D384" s="126">
        <f t="shared" si="121"/>
        <v>16</v>
      </c>
      <c r="E384" s="250" t="s">
        <v>719</v>
      </c>
      <c r="F384" s="250">
        <v>0</v>
      </c>
      <c r="G384" s="250">
        <v>0</v>
      </c>
      <c r="H384" s="250">
        <v>1</v>
      </c>
      <c r="I384" s="250">
        <v>1</v>
      </c>
      <c r="J384" s="87"/>
      <c r="K384" s="94"/>
      <c r="L384" s="94"/>
      <c r="M384" s="154">
        <f t="shared" si="122"/>
        <v>2</v>
      </c>
      <c r="N384">
        <v>3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 s="139">
        <f t="shared" si="105"/>
        <v>3</v>
      </c>
      <c r="AD384" s="140">
        <f t="shared" si="106"/>
        <v>4</v>
      </c>
      <c r="AE384" s="141">
        <f t="shared" si="123"/>
        <v>0</v>
      </c>
      <c r="AF384" s="142">
        <f t="shared" si="124"/>
        <v>0</v>
      </c>
      <c r="AG384" s="278"/>
      <c r="AI384" s="37">
        <f>IFERROR(IF(M384&gt;0,(N384*CONFIGURACAO!$C$20)+(O384*CONFIGURACAO!$C$21)+(P384*CONFIGURACAO!$C$22)+(Q384*CONFIGURACAO!$C$23)+(R384*CONFIGURACAO!$C$24),""),"")</f>
        <v>360</v>
      </c>
      <c r="AJ384" s="38">
        <f>IF(S384=0,0,IF(CONFIGURACAO!$C$15="SIM",(IF(S384&gt;CONFIGURACAO!$C$16,CONFIGURACAO!$C$16*CONFIGURACAO!$C$25,S384*CONFIGURACAO!$C$25)),'PI AREA  P100'!S384*CONFIGURACAO!$C$25))</f>
        <v>10</v>
      </c>
      <c r="AK384" s="38">
        <f>IF(T384=0,0,IF(CONFIGURACAO!$C$17="SIM",(IF(T384&gt;CONFIGURACAO!$C$18,CONFIGURACAO!$C$18*CONFIGURACAO!$C$26,T384*CONFIGURACAO!$C$26)),'PI AREA  P100'!T384*CONFIGURACAO!$C$26))</f>
        <v>5</v>
      </c>
      <c r="AL384" s="38">
        <f>IFERROR(IF(M384&gt;0,(U384*CONFIGURACAO!$C$29)+(V384*CONFIGURACAO!$C$30),""),"")</f>
        <v>0</v>
      </c>
      <c r="AM384" s="38">
        <f>IF(W384=0,0,IF(CONFIGURACAO!$C$41="SIM",(IF(W384&gt;CONFIGURACAO!$C$41,CONFIGURACAO!$C$41*CONFIGURACAO!$C$31,W384*CONFIGURACAO!$C$31)),'PI AREA  P100'!W384*CONFIGURACAO!$C$31))</f>
        <v>0</v>
      </c>
      <c r="AN384" s="38">
        <f>IF(X384=0,0,IF(CONFIGURACAO!$C$39="SIM",(IF(X384&gt;CONFIGURACAO!$C$40,CONFIGURACAO!$C$40*CONFIGURACAO!$C$32,X384*CONFIGURACAO!$C$32)),'PI AREA  P100'!X384*CONFIGURACAO!$C$32))</f>
        <v>0</v>
      </c>
      <c r="AO384" s="38">
        <f>IFERROR(IF(M384&gt;0,(Y384*CONFIGURACAO!$C$33)+(Z384*CONFIGURACAO!$C$34)+(AA384*CONFIGURACAO!$C$35)+(AB384*CONFIGURACAO!$C$36),""),"")</f>
        <v>0</v>
      </c>
      <c r="AP384" s="38">
        <f>IF(AA384=0,0,IF(CONFIGURACAO!$C$46="SIM",(IF(AA384&gt;CONFIGURACAO!$C$47,CONFIGURACAO!$C$47*CONFIGURACAO!$C$35,AA384*CONFIGURACAO!$C$35)),'PI AREA  P100'!AA384*CONFIGURACAO!$C$35))</f>
        <v>0</v>
      </c>
      <c r="AQ384" s="38">
        <f>IF(AB384=0,0,IF(CONFIGURACAO!$C$44="SIM",(IF(AB384&gt;CONFIGURACAO!$C$45,CONFIGURACAO!$C$45*CONFIGURACAO!$C$36,AB384*CONFIGURACAO!$C$36)),'PI AREA  P100'!AB384*CONFIGURACAO!$C$36))</f>
        <v>0</v>
      </c>
      <c r="AR384" s="38">
        <f t="shared" si="125"/>
        <v>375</v>
      </c>
      <c r="AS384" s="68">
        <f>IF(AR384="","",$AR384-(($AS$2/CONFIGURACAO!$C$6)*$M384))</f>
        <v>225</v>
      </c>
      <c r="AT384" s="73">
        <f t="shared" si="107"/>
        <v>3</v>
      </c>
      <c r="AU384" s="75">
        <f>IF(AR384="","",$AR384-(($AU$2/CONFIGURACAO!$C$6)*$M384))</f>
        <v>125</v>
      </c>
      <c r="AV384" s="76">
        <f t="shared" si="108"/>
        <v>4</v>
      </c>
      <c r="AW384" s="74">
        <f>IF(AR384="","",$AR384-(($AW$2/CONFIGURACAO!$C$6)*$M384))</f>
        <v>25</v>
      </c>
      <c r="AX384" s="72">
        <f t="shared" si="109"/>
        <v>5</v>
      </c>
      <c r="AZ384" s="39">
        <f t="shared" si="110"/>
        <v>3.1674169925586818E-2</v>
      </c>
      <c r="BA384" s="146">
        <f t="shared" si="111"/>
        <v>6</v>
      </c>
      <c r="BB384" s="146">
        <f t="shared" si="112"/>
        <v>836</v>
      </c>
      <c r="BC384" s="32">
        <f t="shared" si="113"/>
        <v>826</v>
      </c>
      <c r="BD384" s="148"/>
      <c r="BE384" s="40">
        <f t="shared" si="114"/>
        <v>0.11177347242921014</v>
      </c>
      <c r="BF384" s="40">
        <f t="shared" si="115"/>
        <v>0</v>
      </c>
      <c r="BG384" s="40">
        <f t="shared" si="116"/>
        <v>2.5693730729701953E-2</v>
      </c>
      <c r="BH384" s="40">
        <f t="shared" si="117"/>
        <v>0</v>
      </c>
      <c r="BI384" s="40">
        <f t="shared" si="118"/>
        <v>0</v>
      </c>
      <c r="BJ384" s="40">
        <f t="shared" si="119"/>
        <v>9.2421441774491686E-2</v>
      </c>
      <c r="BK384" s="40">
        <f t="shared" si="120"/>
        <v>0.16051364365971107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 s="42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</row>
    <row r="385" spans="1:124" s="32" customFormat="1" x14ac:dyDescent="0.2">
      <c r="A385" s="124" t="str">
        <f>CONFIGURACAO!$C$4</f>
        <v>AREA 21</v>
      </c>
      <c r="B385" s="125">
        <v>383</v>
      </c>
      <c r="C385" s="249" t="s">
        <v>298</v>
      </c>
      <c r="D385" s="126">
        <f t="shared" si="121"/>
        <v>17</v>
      </c>
      <c r="E385" s="250" t="s">
        <v>720</v>
      </c>
      <c r="F385" s="250">
        <v>1</v>
      </c>
      <c r="G385" s="250">
        <v>1</v>
      </c>
      <c r="H385" s="250">
        <v>1</v>
      </c>
      <c r="I385" s="250">
        <v>1</v>
      </c>
      <c r="J385" s="87"/>
      <c r="K385" s="94"/>
      <c r="L385" s="94"/>
      <c r="M385" s="154">
        <f t="shared" si="122"/>
        <v>4</v>
      </c>
      <c r="N385">
        <v>1</v>
      </c>
      <c r="O385">
        <v>6</v>
      </c>
      <c r="P385">
        <v>2</v>
      </c>
      <c r="Q385">
        <v>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s="139">
        <f t="shared" si="105"/>
        <v>7</v>
      </c>
      <c r="AD385" s="140">
        <f t="shared" si="106"/>
        <v>9</v>
      </c>
      <c r="AE385" s="141">
        <f t="shared" si="123"/>
        <v>0</v>
      </c>
      <c r="AF385" s="142">
        <f t="shared" si="124"/>
        <v>0</v>
      </c>
      <c r="AG385" s="278"/>
      <c r="AI385" s="37">
        <f>IFERROR(IF(M385&gt;0,(N385*CONFIGURACAO!$C$20)+(O385*CONFIGURACAO!$C$21)+(P385*CONFIGURACAO!$C$22)+(Q385*CONFIGURACAO!$C$23)+(R385*CONFIGURACAO!$C$24),""),"")</f>
        <v>780</v>
      </c>
      <c r="AJ385" s="38">
        <f>IF(S385=0,0,IF(CONFIGURACAO!$C$15="SIM",(IF(S385&gt;CONFIGURACAO!$C$16,CONFIGURACAO!$C$16*CONFIGURACAO!$C$25,S385*CONFIGURACAO!$C$25)),'PI AREA  P100'!S385*CONFIGURACAO!$C$25))</f>
        <v>0</v>
      </c>
      <c r="AK385" s="38">
        <f>IF(T385=0,0,IF(CONFIGURACAO!$C$17="SIM",(IF(T385&gt;CONFIGURACAO!$C$18,CONFIGURACAO!$C$18*CONFIGURACAO!$C$26,T385*CONFIGURACAO!$C$26)),'PI AREA  P100'!T385*CONFIGURACAO!$C$26))</f>
        <v>0</v>
      </c>
      <c r="AL385" s="38">
        <f>IFERROR(IF(M385&gt;0,(U385*CONFIGURACAO!$C$29)+(V385*CONFIGURACAO!$C$30),""),"")</f>
        <v>0</v>
      </c>
      <c r="AM385" s="38">
        <f>IF(W385=0,0,IF(CONFIGURACAO!$C$41="SIM",(IF(W385&gt;CONFIGURACAO!$C$41,CONFIGURACAO!$C$41*CONFIGURACAO!$C$31,W385*CONFIGURACAO!$C$31)),'PI AREA  P100'!W385*CONFIGURACAO!$C$31))</f>
        <v>0</v>
      </c>
      <c r="AN385" s="38">
        <f>IF(X385=0,0,IF(CONFIGURACAO!$C$39="SIM",(IF(X385&gt;CONFIGURACAO!$C$40,CONFIGURACAO!$C$40*CONFIGURACAO!$C$32,X385*CONFIGURACAO!$C$32)),'PI AREA  P100'!X385*CONFIGURACAO!$C$32))</f>
        <v>0</v>
      </c>
      <c r="AO385" s="38">
        <f>IFERROR(IF(M385&gt;0,(Y385*CONFIGURACAO!$C$33)+(Z385*CONFIGURACAO!$C$34)+(AA385*CONFIGURACAO!$C$35)+(AB385*CONFIGURACAO!$C$36),""),"")</f>
        <v>0</v>
      </c>
      <c r="AP385" s="38">
        <f>IF(AA385=0,0,IF(CONFIGURACAO!$C$46="SIM",(IF(AA385&gt;CONFIGURACAO!$C$47,CONFIGURACAO!$C$47*CONFIGURACAO!$C$35,AA385*CONFIGURACAO!$C$35)),'PI AREA  P100'!AA385*CONFIGURACAO!$C$35))</f>
        <v>0</v>
      </c>
      <c r="AQ385" s="38">
        <f>IF(AB385=0,0,IF(CONFIGURACAO!$C$44="SIM",(IF(AB385&gt;CONFIGURACAO!$C$45,CONFIGURACAO!$C$45*CONFIGURACAO!$C$36,AB385*CONFIGURACAO!$C$36)),'PI AREA  P100'!AB385*CONFIGURACAO!$C$36))</f>
        <v>0</v>
      </c>
      <c r="AR385" s="38">
        <f t="shared" si="125"/>
        <v>780</v>
      </c>
      <c r="AS385" s="68">
        <f>IF(AR385="","",$AR385-(($AS$2/CONFIGURACAO!$C$6)*$M385))</f>
        <v>480</v>
      </c>
      <c r="AT385" s="73">
        <f t="shared" si="107"/>
        <v>3</v>
      </c>
      <c r="AU385" s="75">
        <f>IF(AR385="","",$AR385-(($AU$2/CONFIGURACAO!$C$6)*$M385))</f>
        <v>280</v>
      </c>
      <c r="AV385" s="76">
        <f t="shared" si="108"/>
        <v>4</v>
      </c>
      <c r="AW385" s="74">
        <f>IF(AR385="","",$AR385-(($AW$2/CONFIGURACAO!$C$6)*$M385))</f>
        <v>80</v>
      </c>
      <c r="AX385" s="72">
        <f t="shared" si="109"/>
        <v>5</v>
      </c>
      <c r="AZ385" s="39">
        <f t="shared" si="110"/>
        <v>6.5882273445220574E-2</v>
      </c>
      <c r="BA385" s="146">
        <f t="shared" si="111"/>
        <v>11</v>
      </c>
      <c r="BB385" s="146">
        <f t="shared" si="112"/>
        <v>663</v>
      </c>
      <c r="BC385" s="32">
        <f t="shared" si="113"/>
        <v>563</v>
      </c>
      <c r="BD385" s="148"/>
      <c r="BE385" s="40">
        <f t="shared" si="114"/>
        <v>3.7257824143070044E-2</v>
      </c>
      <c r="BF385" s="40">
        <f t="shared" si="115"/>
        <v>0.23148148148148145</v>
      </c>
      <c r="BG385" s="40">
        <f t="shared" si="116"/>
        <v>5.1387461459403906E-2</v>
      </c>
      <c r="BH385" s="40">
        <f t="shared" si="117"/>
        <v>8.084074373484236E-2</v>
      </c>
      <c r="BI385" s="40">
        <f t="shared" si="118"/>
        <v>0</v>
      </c>
      <c r="BJ385" s="40">
        <f t="shared" si="119"/>
        <v>0</v>
      </c>
      <c r="BK385" s="40">
        <f t="shared" si="120"/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 s="42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</row>
    <row r="386" spans="1:124" s="32" customFormat="1" x14ac:dyDescent="0.2">
      <c r="A386" s="124" t="str">
        <f>CONFIGURACAO!$C$4</f>
        <v>AREA 21</v>
      </c>
      <c r="B386" s="125">
        <v>384</v>
      </c>
      <c r="C386" s="249" t="s">
        <v>298</v>
      </c>
      <c r="D386" s="126">
        <f t="shared" si="121"/>
        <v>18</v>
      </c>
      <c r="E386" s="250" t="s">
        <v>721</v>
      </c>
      <c r="F386" s="250">
        <v>0</v>
      </c>
      <c r="G386" s="250">
        <v>0</v>
      </c>
      <c r="H386" s="250">
        <v>1</v>
      </c>
      <c r="I386" s="250">
        <v>1</v>
      </c>
      <c r="J386" s="87"/>
      <c r="K386" s="94"/>
      <c r="L386" s="94"/>
      <c r="M386" s="154">
        <f t="shared" si="122"/>
        <v>2</v>
      </c>
      <c r="N386">
        <v>4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 s="139">
        <f t="shared" si="105"/>
        <v>5</v>
      </c>
      <c r="AD386" s="140">
        <f t="shared" si="106"/>
        <v>6</v>
      </c>
      <c r="AE386" s="141">
        <f t="shared" si="123"/>
        <v>0</v>
      </c>
      <c r="AF386" s="142">
        <f t="shared" si="124"/>
        <v>0</v>
      </c>
      <c r="AG386" s="278"/>
      <c r="AI386" s="37">
        <f>IFERROR(IF(M386&gt;0,(N386*CONFIGURACAO!$C$20)+(O386*CONFIGURACAO!$C$21)+(P386*CONFIGURACAO!$C$22)+(Q386*CONFIGURACAO!$C$23)+(R386*CONFIGURACAO!$C$24),""),"")</f>
        <v>540</v>
      </c>
      <c r="AJ386" s="38">
        <f>IF(S386=0,0,IF(CONFIGURACAO!$C$15="SIM",(IF(S386&gt;CONFIGURACAO!$C$16,CONFIGURACAO!$C$16*CONFIGURACAO!$C$25,S386*CONFIGURACAO!$C$25)),'PI AREA  P100'!S386*CONFIGURACAO!$C$25))</f>
        <v>0</v>
      </c>
      <c r="AK386" s="38">
        <f>IF(T386=0,0,IF(CONFIGURACAO!$C$17="SIM",(IF(T386&gt;CONFIGURACAO!$C$18,CONFIGURACAO!$C$18*CONFIGURACAO!$C$26,T386*CONFIGURACAO!$C$26)),'PI AREA  P100'!T386*CONFIGURACAO!$C$26))</f>
        <v>0</v>
      </c>
      <c r="AL386" s="38">
        <f>IFERROR(IF(M386&gt;0,(U386*CONFIGURACAO!$C$29)+(V386*CONFIGURACAO!$C$30),""),"")</f>
        <v>0</v>
      </c>
      <c r="AM386" s="38">
        <f>IF(W386=0,0,IF(CONFIGURACAO!$C$41="SIM",(IF(W386&gt;CONFIGURACAO!$C$41,CONFIGURACAO!$C$41*CONFIGURACAO!$C$31,W386*CONFIGURACAO!$C$31)),'PI AREA  P100'!W386*CONFIGURACAO!$C$31))</f>
        <v>0</v>
      </c>
      <c r="AN386" s="38">
        <f>IF(X386=0,0,IF(CONFIGURACAO!$C$39="SIM",(IF(X386&gt;CONFIGURACAO!$C$40,CONFIGURACAO!$C$40*CONFIGURACAO!$C$32,X386*CONFIGURACAO!$C$32)),'PI AREA  P100'!X386*CONFIGURACAO!$C$32))</f>
        <v>0</v>
      </c>
      <c r="AO386" s="38">
        <f>IFERROR(IF(M386&gt;0,(Y386*CONFIGURACAO!$C$33)+(Z386*CONFIGURACAO!$C$34)+(AA386*CONFIGURACAO!$C$35)+(AB386*CONFIGURACAO!$C$36),""),"")</f>
        <v>0</v>
      </c>
      <c r="AP386" s="38">
        <f>IF(AA386=0,0,IF(CONFIGURACAO!$C$46="SIM",(IF(AA386&gt;CONFIGURACAO!$C$47,CONFIGURACAO!$C$47*CONFIGURACAO!$C$35,AA386*CONFIGURACAO!$C$35)),'PI AREA  P100'!AA386*CONFIGURACAO!$C$35))</f>
        <v>0</v>
      </c>
      <c r="AQ386" s="38">
        <f>IF(AB386=0,0,IF(CONFIGURACAO!$C$44="SIM",(IF(AB386&gt;CONFIGURACAO!$C$45,CONFIGURACAO!$C$45*CONFIGURACAO!$C$36,AB386*CONFIGURACAO!$C$36)),'PI AREA  P100'!AB386*CONFIGURACAO!$C$36))</f>
        <v>0</v>
      </c>
      <c r="AR386" s="38">
        <f t="shared" si="125"/>
        <v>540</v>
      </c>
      <c r="AS386" s="68">
        <f>IF(AR386="","",$AR386-(($AS$2/CONFIGURACAO!$C$6)*$M386))</f>
        <v>390</v>
      </c>
      <c r="AT386" s="73">
        <f t="shared" si="107"/>
        <v>3</v>
      </c>
      <c r="AU386" s="75">
        <f>IF(AR386="","",$AR386-(($AU$2/CONFIGURACAO!$C$6)*$M386))</f>
        <v>290</v>
      </c>
      <c r="AV386" s="76">
        <f t="shared" si="108"/>
        <v>4</v>
      </c>
      <c r="AW386" s="74">
        <f>IF(AR386="","",$AR386-(($AW$2/CONFIGURACAO!$C$6)*$M386))</f>
        <v>190</v>
      </c>
      <c r="AX386" s="72">
        <f t="shared" si="109"/>
        <v>5</v>
      </c>
      <c r="AZ386" s="39">
        <f t="shared" si="110"/>
        <v>4.5610804692845015E-2</v>
      </c>
      <c r="BA386" s="146">
        <f t="shared" si="111"/>
        <v>6</v>
      </c>
      <c r="BB386" s="146">
        <f t="shared" si="112"/>
        <v>836</v>
      </c>
      <c r="BC386" s="32">
        <f t="shared" si="113"/>
        <v>705</v>
      </c>
      <c r="BD386" s="148"/>
      <c r="BE386" s="40">
        <f t="shared" si="114"/>
        <v>0.14903129657228018</v>
      </c>
      <c r="BF386" s="40">
        <f t="shared" si="115"/>
        <v>3.8580246913580245E-2</v>
      </c>
      <c r="BG386" s="40">
        <f t="shared" si="116"/>
        <v>2.5693730729701953E-2</v>
      </c>
      <c r="BH386" s="40">
        <f t="shared" si="117"/>
        <v>0</v>
      </c>
      <c r="BI386" s="40">
        <f t="shared" si="118"/>
        <v>0</v>
      </c>
      <c r="BJ386" s="40">
        <f t="shared" si="119"/>
        <v>0</v>
      </c>
      <c r="BK386" s="40">
        <f t="shared" si="120"/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 s="42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</row>
    <row r="387" spans="1:124" s="32" customFormat="1" x14ac:dyDescent="0.2">
      <c r="A387" s="124" t="str">
        <f>CONFIGURACAO!$C$4</f>
        <v>AREA 21</v>
      </c>
      <c r="B387" s="125">
        <v>385</v>
      </c>
      <c r="C387" s="249" t="s">
        <v>298</v>
      </c>
      <c r="D387" s="126">
        <f t="shared" si="121"/>
        <v>19</v>
      </c>
      <c r="E387" s="250" t="s">
        <v>722</v>
      </c>
      <c r="F387" s="250">
        <v>1</v>
      </c>
      <c r="G387" s="250">
        <v>0</v>
      </c>
      <c r="H387" s="250">
        <v>0</v>
      </c>
      <c r="I387" s="250">
        <v>0</v>
      </c>
      <c r="J387" s="87"/>
      <c r="K387" s="94"/>
      <c r="L387" s="94"/>
      <c r="M387" s="154">
        <f t="shared" si="122"/>
        <v>1</v>
      </c>
      <c r="N387">
        <v>0</v>
      </c>
      <c r="O387">
        <v>2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 s="139">
        <f t="shared" ref="AC387:AC450" si="126">IFERROR((N387+O387),"")</f>
        <v>2</v>
      </c>
      <c r="AD387" s="140">
        <f t="shared" ref="AD387:AD450" si="127">IFERROR(AC387+P387,"")</f>
        <v>2</v>
      </c>
      <c r="AE387" s="141">
        <f t="shared" si="123"/>
        <v>0</v>
      </c>
      <c r="AF387" s="142">
        <f t="shared" si="124"/>
        <v>0</v>
      </c>
      <c r="AG387" s="278"/>
      <c r="AI387" s="37">
        <f>IFERROR(IF(M387&gt;0,(N387*CONFIGURACAO!$C$20)+(O387*CONFIGURACAO!$C$21)+(P387*CONFIGURACAO!$C$22)+(Q387*CONFIGURACAO!$C$23)+(R387*CONFIGURACAO!$C$24),""),"")</f>
        <v>160</v>
      </c>
      <c r="AJ387" s="38">
        <f>IF(S387=0,0,IF(CONFIGURACAO!$C$15="SIM",(IF(S387&gt;CONFIGURACAO!$C$16,CONFIGURACAO!$C$16*CONFIGURACAO!$C$25,S387*CONFIGURACAO!$C$25)),'PI AREA  P100'!S387*CONFIGURACAO!$C$25))</f>
        <v>0</v>
      </c>
      <c r="AK387" s="38">
        <f>IF(T387=0,0,IF(CONFIGURACAO!$C$17="SIM",(IF(T387&gt;CONFIGURACAO!$C$18,CONFIGURACAO!$C$18*CONFIGURACAO!$C$26,T387*CONFIGURACAO!$C$26)),'PI AREA  P100'!T387*CONFIGURACAO!$C$26))</f>
        <v>0</v>
      </c>
      <c r="AL387" s="38">
        <f>IFERROR(IF(M387&gt;0,(U387*CONFIGURACAO!$C$29)+(V387*CONFIGURACAO!$C$30),""),"")</f>
        <v>0</v>
      </c>
      <c r="AM387" s="38">
        <f>IF(W387=0,0,IF(CONFIGURACAO!$C$41="SIM",(IF(W387&gt;CONFIGURACAO!$C$41,CONFIGURACAO!$C$41*CONFIGURACAO!$C$31,W387*CONFIGURACAO!$C$31)),'PI AREA  P100'!W387*CONFIGURACAO!$C$31))</f>
        <v>0</v>
      </c>
      <c r="AN387" s="38">
        <f>IF(X387=0,0,IF(CONFIGURACAO!$C$39="SIM",(IF(X387&gt;CONFIGURACAO!$C$40,CONFIGURACAO!$C$40*CONFIGURACAO!$C$32,X387*CONFIGURACAO!$C$32)),'PI AREA  P100'!X387*CONFIGURACAO!$C$32))</f>
        <v>0</v>
      </c>
      <c r="AO387" s="38">
        <f>IFERROR(IF(M387&gt;0,(Y387*CONFIGURACAO!$C$33)+(Z387*CONFIGURACAO!$C$34)+(AA387*CONFIGURACAO!$C$35)+(AB387*CONFIGURACAO!$C$36),""),"")</f>
        <v>0</v>
      </c>
      <c r="AP387" s="38">
        <f>IF(AA387=0,0,IF(CONFIGURACAO!$C$46="SIM",(IF(AA387&gt;CONFIGURACAO!$C$47,CONFIGURACAO!$C$47*CONFIGURACAO!$C$35,AA387*CONFIGURACAO!$C$35)),'PI AREA  P100'!AA387*CONFIGURACAO!$C$35))</f>
        <v>0</v>
      </c>
      <c r="AQ387" s="38">
        <f>IF(AB387=0,0,IF(CONFIGURACAO!$C$44="SIM",(IF(AB387&gt;CONFIGURACAO!$C$45,CONFIGURACAO!$C$45*CONFIGURACAO!$C$36,AB387*CONFIGURACAO!$C$36)),'PI AREA  P100'!AB387*CONFIGURACAO!$C$36))</f>
        <v>0</v>
      </c>
      <c r="AR387" s="38">
        <f t="shared" si="125"/>
        <v>160</v>
      </c>
      <c r="AS387" s="68">
        <f>IF(AR387="","",$AR387-(($AS$2/CONFIGURACAO!$C$6)*$M387))</f>
        <v>85</v>
      </c>
      <c r="AT387" s="73">
        <f t="shared" ref="AT387:AT450" si="128">IF(M387="","",IF(AS387&gt;=0,3,"NAO"))</f>
        <v>3</v>
      </c>
      <c r="AU387" s="75">
        <f>IF(AR387="","",$AR387-(($AU$2/CONFIGURACAO!$C$6)*$M387))</f>
        <v>35</v>
      </c>
      <c r="AV387" s="76">
        <f t="shared" ref="AV387:AV450" si="129">IF(M387=""," ",IF(AU387&gt;=0,4,"NAO"))</f>
        <v>4</v>
      </c>
      <c r="AW387" s="74">
        <f>IF(AR387="","",$AR387-(($AW$2/CONFIGURACAO!$C$6)*$M387))</f>
        <v>-15</v>
      </c>
      <c r="AX387" s="72" t="str">
        <f t="shared" ref="AX387:AX450" si="130">IF(M387="","",IF(AW387&gt;=0,5,"NAO"))</f>
        <v>NAO</v>
      </c>
      <c r="AZ387" s="39">
        <f t="shared" ref="AZ387:AZ450" si="131">IF(AR387="","",(AR387/(SUM($AR$3:$AR$1204))*100))</f>
        <v>1.3514312501583709E-2</v>
      </c>
      <c r="BA387" s="146">
        <f t="shared" ref="BA387:BA450" si="132">IF(M387="","",SUM(N387:T387,U387:X387,Y387:AB387))</f>
        <v>2</v>
      </c>
      <c r="BB387" s="146">
        <f t="shared" ref="BB387:BB450" si="133">IF(M387="","",RANK(BA387,$BA$3:$BA$1204))</f>
        <v>1033</v>
      </c>
      <c r="BC387" s="32">
        <f t="shared" ref="BC387:BC450" si="134">IF(M387="","",RANK(AR387,$AR$3:$AR$1204))</f>
        <v>999</v>
      </c>
      <c r="BD387" s="148"/>
      <c r="BE387" s="40">
        <f t="shared" ref="BE387:BE450" si="135">IF($M387="","",IF(N387="","",(N387/N$1212*100)))</f>
        <v>0</v>
      </c>
      <c r="BF387" s="40">
        <f t="shared" ref="BF387:BF450" si="136">IF($M387="","",IF(O387="","",(O387/O$1212*100)))</f>
        <v>7.716049382716049E-2</v>
      </c>
      <c r="BG387" s="40">
        <f t="shared" ref="BG387:BG450" si="137">IF($M387="","",IF(P387="","",(P387/P$1212*100)))</f>
        <v>0</v>
      </c>
      <c r="BH387" s="40">
        <f t="shared" ref="BH387:BH450" si="138">IF($M387="","",IF(Q387="","",(Q387/Q$1212*100)))</f>
        <v>0</v>
      </c>
      <c r="BI387" s="40">
        <f t="shared" ref="BI387:BI450" si="139">IF($M387="","",IF(R387="","",(R387/R$1212*100)))</f>
        <v>0</v>
      </c>
      <c r="BJ387" s="40">
        <f t="shared" ref="BJ387:BJ450" si="140">IF($M387="","",IF(S387="","",(S387/S$1212*100)))</f>
        <v>0</v>
      </c>
      <c r="BK387" s="40">
        <f t="shared" ref="BK387:BK450" si="141">IF($M387="","",IF(T387="","",(T387/T$1212*100)))</f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 s="42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</row>
    <row r="388" spans="1:124" s="32" customFormat="1" x14ac:dyDescent="0.2">
      <c r="A388" s="124" t="str">
        <f>CONFIGURACAO!$C$4</f>
        <v>AREA 21</v>
      </c>
      <c r="B388" s="125">
        <v>386</v>
      </c>
      <c r="C388" s="249" t="s">
        <v>299</v>
      </c>
      <c r="D388" s="126">
        <f t="shared" ref="D388:D451" si="142">IF(C387=C388,D387+1,1)</f>
        <v>1</v>
      </c>
      <c r="E388" s="250" t="s">
        <v>723</v>
      </c>
      <c r="F388" s="250">
        <v>1</v>
      </c>
      <c r="G388" s="250">
        <v>0</v>
      </c>
      <c r="H388" s="250">
        <v>0</v>
      </c>
      <c r="I388" s="250">
        <v>0</v>
      </c>
      <c r="J388" s="87"/>
      <c r="K388" s="94"/>
      <c r="L388" s="94"/>
      <c r="M388" s="154">
        <f t="shared" ref="M388:M451" si="143">IF(SUM(F388:I388)&gt;0,SUM(F388:I388),"")</f>
        <v>1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 s="139">
        <f t="shared" si="126"/>
        <v>0</v>
      </c>
      <c r="AD388" s="140">
        <f t="shared" si="127"/>
        <v>0</v>
      </c>
      <c r="AE388" s="141">
        <f t="shared" ref="AE388:AE451" si="144">IFERROR((U388+V388),"")</f>
        <v>0</v>
      </c>
      <c r="AF388" s="142">
        <f t="shared" ref="AF388:AF451" si="145">IFERROR((Y388+Z388),"")</f>
        <v>0</v>
      </c>
      <c r="AG388" s="278"/>
      <c r="AI388" s="37">
        <f>IFERROR(IF(M388&gt;0,(N388*CONFIGURACAO!$C$20)+(O388*CONFIGURACAO!$C$21)+(P388*CONFIGURACAO!$C$22)+(Q388*CONFIGURACAO!$C$23)+(R388*CONFIGURACAO!$C$24),""),"")</f>
        <v>40</v>
      </c>
      <c r="AJ388" s="38">
        <f>IF(S388=0,0,IF(CONFIGURACAO!$C$15="SIM",(IF(S388&gt;CONFIGURACAO!$C$16,CONFIGURACAO!$C$16*CONFIGURACAO!$C$25,S388*CONFIGURACAO!$C$25)),'PI AREA  P100'!S388*CONFIGURACAO!$C$25))</f>
        <v>0</v>
      </c>
      <c r="AK388" s="38">
        <f>IF(T388=0,0,IF(CONFIGURACAO!$C$17="SIM",(IF(T388&gt;CONFIGURACAO!$C$18,CONFIGURACAO!$C$18*CONFIGURACAO!$C$26,T388*CONFIGURACAO!$C$26)),'PI AREA  P100'!T388*CONFIGURACAO!$C$26))</f>
        <v>0</v>
      </c>
      <c r="AL388" s="38">
        <f>IFERROR(IF(M388&gt;0,(U388*CONFIGURACAO!$C$29)+(V388*CONFIGURACAO!$C$30),""),"")</f>
        <v>0</v>
      </c>
      <c r="AM388" s="38">
        <f>IF(W388=0,0,IF(CONFIGURACAO!$C$41="SIM",(IF(W388&gt;CONFIGURACAO!$C$41,CONFIGURACAO!$C$41*CONFIGURACAO!$C$31,W388*CONFIGURACAO!$C$31)),'PI AREA  P100'!W388*CONFIGURACAO!$C$31))</f>
        <v>0</v>
      </c>
      <c r="AN388" s="38">
        <f>IF(X388=0,0,IF(CONFIGURACAO!$C$39="SIM",(IF(X388&gt;CONFIGURACAO!$C$40,CONFIGURACAO!$C$40*CONFIGURACAO!$C$32,X388*CONFIGURACAO!$C$32)),'PI AREA  P100'!X388*CONFIGURACAO!$C$32))</f>
        <v>0</v>
      </c>
      <c r="AO388" s="38">
        <f>IFERROR(IF(M388&gt;0,(Y388*CONFIGURACAO!$C$33)+(Z388*CONFIGURACAO!$C$34)+(AA388*CONFIGURACAO!$C$35)+(AB388*CONFIGURACAO!$C$36),""),"")</f>
        <v>0</v>
      </c>
      <c r="AP388" s="38">
        <f>IF(AA388=0,0,IF(CONFIGURACAO!$C$46="SIM",(IF(AA388&gt;CONFIGURACAO!$C$47,CONFIGURACAO!$C$47*CONFIGURACAO!$C$35,AA388*CONFIGURACAO!$C$35)),'PI AREA  P100'!AA388*CONFIGURACAO!$C$35))</f>
        <v>0</v>
      </c>
      <c r="AQ388" s="38">
        <f>IF(AB388=0,0,IF(CONFIGURACAO!$C$44="SIM",(IF(AB388&gt;CONFIGURACAO!$C$45,CONFIGURACAO!$C$45*CONFIGURACAO!$C$36,AB388*CONFIGURACAO!$C$36)),'PI AREA  P100'!AB388*CONFIGURACAO!$C$36))</f>
        <v>0</v>
      </c>
      <c r="AR388" s="38">
        <f t="shared" ref="AR388:AR451" si="146">IF(OR(M388=1,M388=2,M388=3,M388=4),SUM(AI388:AQ388),"")</f>
        <v>40</v>
      </c>
      <c r="AS388" s="68">
        <f>IF(AR388="","",$AR388-(($AS$2/CONFIGURACAO!$C$6)*$M388))</f>
        <v>-35</v>
      </c>
      <c r="AT388" s="73" t="str">
        <f t="shared" si="128"/>
        <v>NAO</v>
      </c>
      <c r="AU388" s="75">
        <f>IF(AR388="","",$AR388-(($AU$2/CONFIGURACAO!$C$6)*$M388))</f>
        <v>-85</v>
      </c>
      <c r="AV388" s="76" t="str">
        <f t="shared" si="129"/>
        <v>NAO</v>
      </c>
      <c r="AW388" s="74">
        <f>IF(AR388="","",$AR388-(($AW$2/CONFIGURACAO!$C$6)*$M388))</f>
        <v>-135</v>
      </c>
      <c r="AX388" s="72" t="str">
        <f t="shared" si="130"/>
        <v>NAO</v>
      </c>
      <c r="AZ388" s="39">
        <f t="shared" si="131"/>
        <v>3.3785781253959273E-3</v>
      </c>
      <c r="BA388" s="146">
        <f t="shared" si="132"/>
        <v>1</v>
      </c>
      <c r="BB388" s="146">
        <f t="shared" si="133"/>
        <v>1099</v>
      </c>
      <c r="BC388" s="32">
        <f t="shared" si="134"/>
        <v>1125</v>
      </c>
      <c r="BD388" s="148"/>
      <c r="BE388" s="40">
        <f t="shared" si="135"/>
        <v>0</v>
      </c>
      <c r="BF388" s="40">
        <f t="shared" si="136"/>
        <v>0</v>
      </c>
      <c r="BG388" s="40">
        <f t="shared" si="137"/>
        <v>0</v>
      </c>
      <c r="BH388" s="40">
        <f t="shared" si="138"/>
        <v>4.042037186742118E-2</v>
      </c>
      <c r="BI388" s="40">
        <f t="shared" si="139"/>
        <v>0</v>
      </c>
      <c r="BJ388" s="40">
        <f t="shared" si="140"/>
        <v>0</v>
      </c>
      <c r="BK388" s="40">
        <f t="shared" si="141"/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 s="42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</row>
    <row r="389" spans="1:124" s="32" customFormat="1" x14ac:dyDescent="0.2">
      <c r="A389" s="124" t="str">
        <f>CONFIGURACAO!$C$4</f>
        <v>AREA 21</v>
      </c>
      <c r="B389" s="125">
        <v>387</v>
      </c>
      <c r="C389" s="249" t="s">
        <v>299</v>
      </c>
      <c r="D389" s="126">
        <f t="shared" si="142"/>
        <v>2</v>
      </c>
      <c r="E389" s="250" t="s">
        <v>724</v>
      </c>
      <c r="F389" s="250">
        <v>1</v>
      </c>
      <c r="G389" s="250">
        <v>1</v>
      </c>
      <c r="H389" s="250">
        <v>1</v>
      </c>
      <c r="I389" s="250">
        <v>1</v>
      </c>
      <c r="J389" s="87"/>
      <c r="K389" s="94"/>
      <c r="L389" s="94"/>
      <c r="M389" s="154">
        <f t="shared" si="143"/>
        <v>4</v>
      </c>
      <c r="N389">
        <v>3</v>
      </c>
      <c r="O389">
        <v>6</v>
      </c>
      <c r="P389">
        <v>17</v>
      </c>
      <c r="Q389">
        <v>17</v>
      </c>
      <c r="R389">
        <v>4</v>
      </c>
      <c r="S389">
        <v>2</v>
      </c>
      <c r="T389">
        <v>1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1</v>
      </c>
      <c r="AB389">
        <v>0</v>
      </c>
      <c r="AC389" s="139">
        <f t="shared" si="126"/>
        <v>9</v>
      </c>
      <c r="AD389" s="140">
        <f t="shared" si="127"/>
        <v>26</v>
      </c>
      <c r="AE389" s="141">
        <f t="shared" si="144"/>
        <v>0</v>
      </c>
      <c r="AF389" s="142">
        <f t="shared" si="145"/>
        <v>0</v>
      </c>
      <c r="AG389" s="278"/>
      <c r="AI389" s="37">
        <f>IFERROR(IF(M389&gt;0,(N389*CONFIGURACAO!$C$20)+(O389*CONFIGURACAO!$C$21)+(P389*CONFIGURACAO!$C$22)+(Q389*CONFIGURACAO!$C$23)+(R389*CONFIGURACAO!$C$24),""),"")</f>
        <v>2560</v>
      </c>
      <c r="AJ389" s="38">
        <f>IF(S389=0,0,IF(CONFIGURACAO!$C$15="SIM",(IF(S389&gt;CONFIGURACAO!$C$16,CONFIGURACAO!$C$16*CONFIGURACAO!$C$25,S389*CONFIGURACAO!$C$25)),'PI AREA  P100'!S389*CONFIGURACAO!$C$25))</f>
        <v>20</v>
      </c>
      <c r="AK389" s="38">
        <f>IF(T389=0,0,IF(CONFIGURACAO!$C$17="SIM",(IF(T389&gt;CONFIGURACAO!$C$18,CONFIGURACAO!$C$18*CONFIGURACAO!$C$26,T389*CONFIGURACAO!$C$26)),'PI AREA  P100'!T389*CONFIGURACAO!$C$26))</f>
        <v>5</v>
      </c>
      <c r="AL389" s="38">
        <f>IFERROR(IF(M389&gt;0,(U389*CONFIGURACAO!$C$29)+(V389*CONFIGURACAO!$C$30),""),"")</f>
        <v>0</v>
      </c>
      <c r="AM389" s="38">
        <f>IF(W389=0,0,IF(CONFIGURACAO!$C$41="SIM",(IF(W389&gt;CONFIGURACAO!$C$41,CONFIGURACAO!$C$41*CONFIGURACAO!$C$31,W389*CONFIGURACAO!$C$31)),'PI AREA  P100'!W389*CONFIGURACAO!$C$31))</f>
        <v>50</v>
      </c>
      <c r="AN389" s="38">
        <f>IF(X389=0,0,IF(CONFIGURACAO!$C$39="SIM",(IF(X389&gt;CONFIGURACAO!$C$40,CONFIGURACAO!$C$40*CONFIGURACAO!$C$32,X389*CONFIGURACAO!$C$32)),'PI AREA  P100'!X389*CONFIGURACAO!$C$32))</f>
        <v>0</v>
      </c>
      <c r="AO389" s="38">
        <f>IFERROR(IF(M389&gt;0,(Y389*CONFIGURACAO!$C$33)+(Z389*CONFIGURACAO!$C$34)+(AA389*CONFIGURACAO!$C$35)+(AB389*CONFIGURACAO!$C$36),""),"")</f>
        <v>25</v>
      </c>
      <c r="AP389" s="38">
        <f>IF(AA389=0,0,IF(CONFIGURACAO!$C$46="SIM",(IF(AA389&gt;CONFIGURACAO!$C$47,CONFIGURACAO!$C$47*CONFIGURACAO!$C$35,AA389*CONFIGURACAO!$C$35)),'PI AREA  P100'!AA389*CONFIGURACAO!$C$35))</f>
        <v>25</v>
      </c>
      <c r="AQ389" s="38">
        <f>IF(AB389=0,0,IF(CONFIGURACAO!$C$44="SIM",(IF(AB389&gt;CONFIGURACAO!$C$45,CONFIGURACAO!$C$45*CONFIGURACAO!$C$36,AB389*CONFIGURACAO!$C$36)),'PI AREA  P100'!AB389*CONFIGURACAO!$C$36))</f>
        <v>0</v>
      </c>
      <c r="AR389" s="38">
        <f t="shared" si="146"/>
        <v>2685</v>
      </c>
      <c r="AS389" s="68">
        <f>IF(AR389="","",$AR389-(($AS$2/CONFIGURACAO!$C$6)*$M389))</f>
        <v>2385</v>
      </c>
      <c r="AT389" s="73">
        <f t="shared" si="128"/>
        <v>3</v>
      </c>
      <c r="AU389" s="75">
        <f>IF(AR389="","",$AR389-(($AU$2/CONFIGURACAO!$C$6)*$M389))</f>
        <v>2185</v>
      </c>
      <c r="AV389" s="76">
        <f t="shared" si="129"/>
        <v>4</v>
      </c>
      <c r="AW389" s="74">
        <f>IF(AR389="","",$AR389-(($AW$2/CONFIGURACAO!$C$6)*$M389))</f>
        <v>1985</v>
      </c>
      <c r="AX389" s="72">
        <f t="shared" si="130"/>
        <v>5</v>
      </c>
      <c r="AZ389" s="39">
        <f t="shared" si="131"/>
        <v>0.22678705666720161</v>
      </c>
      <c r="BA389" s="146">
        <f t="shared" si="132"/>
        <v>52</v>
      </c>
      <c r="BB389" s="146">
        <f t="shared" si="133"/>
        <v>41</v>
      </c>
      <c r="BC389" s="32">
        <f t="shared" si="134"/>
        <v>72</v>
      </c>
      <c r="BD389" s="148"/>
      <c r="BE389" s="40">
        <f t="shared" si="135"/>
        <v>0.11177347242921014</v>
      </c>
      <c r="BF389" s="40">
        <f t="shared" si="136"/>
        <v>0.23148148148148145</v>
      </c>
      <c r="BG389" s="40">
        <f t="shared" si="137"/>
        <v>0.43679342240493313</v>
      </c>
      <c r="BH389" s="40">
        <f t="shared" si="138"/>
        <v>0.68714632174616008</v>
      </c>
      <c r="BI389" s="40">
        <f t="shared" si="139"/>
        <v>0.42643923240938164</v>
      </c>
      <c r="BJ389" s="40">
        <f t="shared" si="140"/>
        <v>0.18484288354898337</v>
      </c>
      <c r="BK389" s="40">
        <f t="shared" si="141"/>
        <v>0.16051364365971107</v>
      </c>
      <c r="BL389">
        <v>0</v>
      </c>
      <c r="BM389">
        <v>0</v>
      </c>
      <c r="BN389">
        <v>1</v>
      </c>
      <c r="BO389">
        <v>0</v>
      </c>
      <c r="BP389">
        <v>0</v>
      </c>
      <c r="BQ389">
        <v>0</v>
      </c>
      <c r="BR389">
        <v>1</v>
      </c>
      <c r="BS389">
        <v>0</v>
      </c>
      <c r="BT389" s="42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</row>
    <row r="390" spans="1:124" s="32" customFormat="1" x14ac:dyDescent="0.2">
      <c r="A390" s="124" t="str">
        <f>CONFIGURACAO!$C$4</f>
        <v>AREA 21</v>
      </c>
      <c r="B390" s="125">
        <v>388</v>
      </c>
      <c r="C390" s="249" t="s">
        <v>299</v>
      </c>
      <c r="D390" s="126">
        <f t="shared" si="142"/>
        <v>3</v>
      </c>
      <c r="E390" s="250" t="s">
        <v>725</v>
      </c>
      <c r="F390" s="250">
        <v>1</v>
      </c>
      <c r="G390" s="250">
        <v>1</v>
      </c>
      <c r="H390" s="250">
        <v>1</v>
      </c>
      <c r="I390" s="250">
        <v>1</v>
      </c>
      <c r="J390" s="87"/>
      <c r="K390" s="94"/>
      <c r="L390" s="94"/>
      <c r="M390" s="154">
        <f t="shared" si="143"/>
        <v>4</v>
      </c>
      <c r="N390">
        <v>0</v>
      </c>
      <c r="O390">
        <v>3</v>
      </c>
      <c r="P390">
        <v>1</v>
      </c>
      <c r="Q390">
        <v>4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 s="139">
        <f t="shared" si="126"/>
        <v>3</v>
      </c>
      <c r="AD390" s="140">
        <f t="shared" si="127"/>
        <v>4</v>
      </c>
      <c r="AE390" s="141">
        <f t="shared" si="144"/>
        <v>0</v>
      </c>
      <c r="AF390" s="142">
        <f t="shared" si="145"/>
        <v>0</v>
      </c>
      <c r="AG390" s="278"/>
      <c r="AI390" s="37">
        <f>IFERROR(IF(M390&gt;0,(N390*CONFIGURACAO!$C$20)+(O390*CONFIGURACAO!$C$21)+(P390*CONFIGURACAO!$C$22)+(Q390*CONFIGURACAO!$C$23)+(R390*CONFIGURACAO!$C$24),""),"")</f>
        <v>480</v>
      </c>
      <c r="AJ390" s="38">
        <f>IF(S390=0,0,IF(CONFIGURACAO!$C$15="SIM",(IF(S390&gt;CONFIGURACAO!$C$16,CONFIGURACAO!$C$16*CONFIGURACAO!$C$25,S390*CONFIGURACAO!$C$25)),'PI AREA  P100'!S390*CONFIGURACAO!$C$25))</f>
        <v>0</v>
      </c>
      <c r="AK390" s="38">
        <f>IF(T390=0,0,IF(CONFIGURACAO!$C$17="SIM",(IF(T390&gt;CONFIGURACAO!$C$18,CONFIGURACAO!$C$18*CONFIGURACAO!$C$26,T390*CONFIGURACAO!$C$26)),'PI AREA  P100'!T390*CONFIGURACAO!$C$26))</f>
        <v>0</v>
      </c>
      <c r="AL390" s="38">
        <f>IFERROR(IF(M390&gt;0,(U390*CONFIGURACAO!$C$29)+(V390*CONFIGURACAO!$C$30),""),"")</f>
        <v>0</v>
      </c>
      <c r="AM390" s="38">
        <f>IF(W390=0,0,IF(CONFIGURACAO!$C$41="SIM",(IF(W390&gt;CONFIGURACAO!$C$41,CONFIGURACAO!$C$41*CONFIGURACAO!$C$31,W390*CONFIGURACAO!$C$31)),'PI AREA  P100'!W390*CONFIGURACAO!$C$31))</f>
        <v>0</v>
      </c>
      <c r="AN390" s="38">
        <f>IF(X390=0,0,IF(CONFIGURACAO!$C$39="SIM",(IF(X390&gt;CONFIGURACAO!$C$40,CONFIGURACAO!$C$40*CONFIGURACAO!$C$32,X390*CONFIGURACAO!$C$32)),'PI AREA  P100'!X390*CONFIGURACAO!$C$32))</f>
        <v>0</v>
      </c>
      <c r="AO390" s="38">
        <f>IFERROR(IF(M390&gt;0,(Y390*CONFIGURACAO!$C$33)+(Z390*CONFIGURACAO!$C$34)+(AA390*CONFIGURACAO!$C$35)+(AB390*CONFIGURACAO!$C$36),""),"")</f>
        <v>10</v>
      </c>
      <c r="AP390" s="38">
        <f>IF(AA390=0,0,IF(CONFIGURACAO!$C$46="SIM",(IF(AA390&gt;CONFIGURACAO!$C$47,CONFIGURACAO!$C$47*CONFIGURACAO!$C$35,AA390*CONFIGURACAO!$C$35)),'PI AREA  P100'!AA390*CONFIGURACAO!$C$35))</f>
        <v>0</v>
      </c>
      <c r="AQ390" s="38">
        <f>IF(AB390=0,0,IF(CONFIGURACAO!$C$44="SIM",(IF(AB390&gt;CONFIGURACAO!$C$45,CONFIGURACAO!$C$45*CONFIGURACAO!$C$36,AB390*CONFIGURACAO!$C$36)),'PI AREA  P100'!AB390*CONFIGURACAO!$C$36))</f>
        <v>10</v>
      </c>
      <c r="AR390" s="38">
        <f t="shared" si="146"/>
        <v>500</v>
      </c>
      <c r="AS390" s="68">
        <f>IF(AR390="","",$AR390-(($AS$2/CONFIGURACAO!$C$6)*$M390))</f>
        <v>200</v>
      </c>
      <c r="AT390" s="73">
        <f t="shared" si="128"/>
        <v>3</v>
      </c>
      <c r="AU390" s="75">
        <f>IF(AR390="","",$AR390-(($AU$2/CONFIGURACAO!$C$6)*$M390))</f>
        <v>0</v>
      </c>
      <c r="AV390" s="76">
        <f t="shared" si="129"/>
        <v>4</v>
      </c>
      <c r="AW390" s="74">
        <f>IF(AR390="","",$AR390-(($AW$2/CONFIGURACAO!$C$6)*$M390))</f>
        <v>-200</v>
      </c>
      <c r="AX390" s="72" t="str">
        <f t="shared" si="130"/>
        <v>NAO</v>
      </c>
      <c r="AZ390" s="39">
        <f t="shared" si="131"/>
        <v>4.2232226567449092E-2</v>
      </c>
      <c r="BA390" s="146">
        <f t="shared" si="132"/>
        <v>10</v>
      </c>
      <c r="BB390" s="146">
        <f t="shared" si="133"/>
        <v>694</v>
      </c>
      <c r="BC390" s="32">
        <f t="shared" si="134"/>
        <v>738</v>
      </c>
      <c r="BD390" s="148"/>
      <c r="BE390" s="40">
        <f t="shared" si="135"/>
        <v>0</v>
      </c>
      <c r="BF390" s="40">
        <f t="shared" si="136"/>
        <v>0.11574074074074073</v>
      </c>
      <c r="BG390" s="40">
        <f t="shared" si="137"/>
        <v>2.5693730729701953E-2</v>
      </c>
      <c r="BH390" s="40">
        <f t="shared" si="138"/>
        <v>0.16168148746968472</v>
      </c>
      <c r="BI390" s="40">
        <f t="shared" si="139"/>
        <v>0.10660980810234541</v>
      </c>
      <c r="BJ390" s="40">
        <f t="shared" si="140"/>
        <v>0</v>
      </c>
      <c r="BK390" s="40">
        <f t="shared" si="141"/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</v>
      </c>
      <c r="BT390" s="42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</row>
    <row r="391" spans="1:124" s="32" customFormat="1" x14ac:dyDescent="0.2">
      <c r="A391" s="124" t="str">
        <f>CONFIGURACAO!$C$4</f>
        <v>AREA 21</v>
      </c>
      <c r="B391" s="125">
        <v>389</v>
      </c>
      <c r="C391" s="249" t="s">
        <v>299</v>
      </c>
      <c r="D391" s="126">
        <f t="shared" si="142"/>
        <v>4</v>
      </c>
      <c r="E391" s="250" t="s">
        <v>726</v>
      </c>
      <c r="F391" s="250">
        <v>1</v>
      </c>
      <c r="G391" s="250">
        <v>1</v>
      </c>
      <c r="H391" s="250">
        <v>1</v>
      </c>
      <c r="I391" s="250">
        <v>1</v>
      </c>
      <c r="J391" s="87"/>
      <c r="K391" s="94"/>
      <c r="L391" s="94"/>
      <c r="M391" s="154">
        <f t="shared" si="143"/>
        <v>4</v>
      </c>
      <c r="N391">
        <v>19</v>
      </c>
      <c r="O391">
        <v>7</v>
      </c>
      <c r="P391">
        <v>9</v>
      </c>
      <c r="Q391">
        <v>3</v>
      </c>
      <c r="R391">
        <v>0</v>
      </c>
      <c r="S391">
        <v>2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 s="139">
        <f t="shared" si="126"/>
        <v>26</v>
      </c>
      <c r="AD391" s="140">
        <f t="shared" si="127"/>
        <v>35</v>
      </c>
      <c r="AE391" s="141">
        <f t="shared" si="144"/>
        <v>0</v>
      </c>
      <c r="AF391" s="142">
        <f t="shared" si="145"/>
        <v>0</v>
      </c>
      <c r="AG391" s="278"/>
      <c r="AI391" s="37">
        <f>IFERROR(IF(M391&gt;0,(N391*CONFIGURACAO!$C$20)+(O391*CONFIGURACAO!$C$21)+(P391*CONFIGURACAO!$C$22)+(Q391*CONFIGURACAO!$C$23)+(R391*CONFIGURACAO!$C$24),""),"")</f>
        <v>3120</v>
      </c>
      <c r="AJ391" s="38">
        <f>IF(S391=0,0,IF(CONFIGURACAO!$C$15="SIM",(IF(S391&gt;CONFIGURACAO!$C$16,CONFIGURACAO!$C$16*CONFIGURACAO!$C$25,S391*CONFIGURACAO!$C$25)),'PI AREA  P100'!S391*CONFIGURACAO!$C$25))</f>
        <v>20</v>
      </c>
      <c r="AK391" s="38">
        <f>IF(T391=0,0,IF(CONFIGURACAO!$C$17="SIM",(IF(T391&gt;CONFIGURACAO!$C$18,CONFIGURACAO!$C$18*CONFIGURACAO!$C$26,T391*CONFIGURACAO!$C$26)),'PI AREA  P100'!T391*CONFIGURACAO!$C$26))</f>
        <v>5</v>
      </c>
      <c r="AL391" s="38">
        <f>IFERROR(IF(M391&gt;0,(U391*CONFIGURACAO!$C$29)+(V391*CONFIGURACAO!$C$30),""),"")</f>
        <v>0</v>
      </c>
      <c r="AM391" s="38">
        <f>IF(W391=0,0,IF(CONFIGURACAO!$C$41="SIM",(IF(W391&gt;CONFIGURACAO!$C$41,CONFIGURACAO!$C$41*CONFIGURACAO!$C$31,W391*CONFIGURACAO!$C$31)),'PI AREA  P100'!W391*CONFIGURACAO!$C$31))</f>
        <v>0</v>
      </c>
      <c r="AN391" s="38">
        <f>IF(X391=0,0,IF(CONFIGURACAO!$C$39="SIM",(IF(X391&gt;CONFIGURACAO!$C$40,CONFIGURACAO!$C$40*CONFIGURACAO!$C$32,X391*CONFIGURACAO!$C$32)),'PI AREA  P100'!X391*CONFIGURACAO!$C$32))</f>
        <v>0</v>
      </c>
      <c r="AO391" s="38">
        <f>IFERROR(IF(M391&gt;0,(Y391*CONFIGURACAO!$C$33)+(Z391*CONFIGURACAO!$C$34)+(AA391*CONFIGURACAO!$C$35)+(AB391*CONFIGURACAO!$C$36),""),"")</f>
        <v>0</v>
      </c>
      <c r="AP391" s="38">
        <f>IF(AA391=0,0,IF(CONFIGURACAO!$C$46="SIM",(IF(AA391&gt;CONFIGURACAO!$C$47,CONFIGURACAO!$C$47*CONFIGURACAO!$C$35,AA391*CONFIGURACAO!$C$35)),'PI AREA  P100'!AA391*CONFIGURACAO!$C$35))</f>
        <v>0</v>
      </c>
      <c r="AQ391" s="38">
        <f>IF(AB391=0,0,IF(CONFIGURACAO!$C$44="SIM",(IF(AB391&gt;CONFIGURACAO!$C$45,CONFIGURACAO!$C$45*CONFIGURACAO!$C$36,AB391*CONFIGURACAO!$C$36)),'PI AREA  P100'!AB391*CONFIGURACAO!$C$36))</f>
        <v>0</v>
      </c>
      <c r="AR391" s="38">
        <f t="shared" si="146"/>
        <v>3145</v>
      </c>
      <c r="AS391" s="68">
        <f>IF(AR391="","",$AR391-(($AS$2/CONFIGURACAO!$C$6)*$M391))</f>
        <v>2845</v>
      </c>
      <c r="AT391" s="73">
        <f t="shared" si="128"/>
        <v>3</v>
      </c>
      <c r="AU391" s="75">
        <f>IF(AR391="","",$AR391-(($AU$2/CONFIGURACAO!$C$6)*$M391))</f>
        <v>2645</v>
      </c>
      <c r="AV391" s="76">
        <f t="shared" si="129"/>
        <v>4</v>
      </c>
      <c r="AW391" s="74">
        <f>IF(AR391="","",$AR391-(($AW$2/CONFIGURACAO!$C$6)*$M391))</f>
        <v>2445</v>
      </c>
      <c r="AX391" s="72">
        <f t="shared" si="130"/>
        <v>5</v>
      </c>
      <c r="AZ391" s="39">
        <f t="shared" si="131"/>
        <v>0.26564070510925475</v>
      </c>
      <c r="BA391" s="146">
        <f t="shared" si="132"/>
        <v>41</v>
      </c>
      <c r="BB391" s="146">
        <f t="shared" si="133"/>
        <v>91</v>
      </c>
      <c r="BC391" s="32">
        <f t="shared" si="134"/>
        <v>52</v>
      </c>
      <c r="BD391" s="148"/>
      <c r="BE391" s="40">
        <f t="shared" si="135"/>
        <v>0.70789865871833091</v>
      </c>
      <c r="BF391" s="40">
        <f t="shared" si="136"/>
        <v>0.27006172839506171</v>
      </c>
      <c r="BG391" s="40">
        <f t="shared" si="137"/>
        <v>0.23124357656731759</v>
      </c>
      <c r="BH391" s="40">
        <f t="shared" si="138"/>
        <v>0.12126111560226355</v>
      </c>
      <c r="BI391" s="40">
        <f t="shared" si="139"/>
        <v>0</v>
      </c>
      <c r="BJ391" s="40">
        <f t="shared" si="140"/>
        <v>0.18484288354898337</v>
      </c>
      <c r="BK391" s="40">
        <f t="shared" si="141"/>
        <v>0.16051364365971107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 s="42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</row>
    <row r="392" spans="1:124" s="32" customFormat="1" x14ac:dyDescent="0.2">
      <c r="A392" s="124" t="str">
        <f>CONFIGURACAO!$C$4</f>
        <v>AREA 21</v>
      </c>
      <c r="B392" s="125">
        <v>390</v>
      </c>
      <c r="C392" s="249" t="s">
        <v>299</v>
      </c>
      <c r="D392" s="126">
        <f t="shared" si="142"/>
        <v>5</v>
      </c>
      <c r="E392" s="250" t="s">
        <v>727</v>
      </c>
      <c r="F392" s="250">
        <v>0</v>
      </c>
      <c r="G392" s="250">
        <v>0</v>
      </c>
      <c r="H392" s="250">
        <v>0</v>
      </c>
      <c r="I392" s="250">
        <v>1</v>
      </c>
      <c r="J392" s="87"/>
      <c r="K392" s="94"/>
      <c r="L392" s="94"/>
      <c r="M392" s="154">
        <f t="shared" si="143"/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 s="139">
        <f t="shared" si="126"/>
        <v>0</v>
      </c>
      <c r="AD392" s="140">
        <f t="shared" si="127"/>
        <v>0</v>
      </c>
      <c r="AE392" s="141">
        <f t="shared" si="144"/>
        <v>0</v>
      </c>
      <c r="AF392" s="142">
        <f t="shared" si="145"/>
        <v>0</v>
      </c>
      <c r="AG392" s="278"/>
      <c r="AI392" s="37">
        <f>IFERROR(IF(M392&gt;0,(N392*CONFIGURACAO!$C$20)+(O392*CONFIGURACAO!$C$21)+(P392*CONFIGURACAO!$C$22)+(Q392*CONFIGURACAO!$C$23)+(R392*CONFIGURACAO!$C$24),""),"")</f>
        <v>0</v>
      </c>
      <c r="AJ392" s="38">
        <f>IF(S392=0,0,IF(CONFIGURACAO!$C$15="SIM",(IF(S392&gt;CONFIGURACAO!$C$16,CONFIGURACAO!$C$16*CONFIGURACAO!$C$25,S392*CONFIGURACAO!$C$25)),'PI AREA  P100'!S392*CONFIGURACAO!$C$25))</f>
        <v>10</v>
      </c>
      <c r="AK392" s="38">
        <f>IF(T392=0,0,IF(CONFIGURACAO!$C$17="SIM",(IF(T392&gt;CONFIGURACAO!$C$18,CONFIGURACAO!$C$18*CONFIGURACAO!$C$26,T392*CONFIGURACAO!$C$26)),'PI AREA  P100'!T392*CONFIGURACAO!$C$26))</f>
        <v>0</v>
      </c>
      <c r="AL392" s="38">
        <f>IFERROR(IF(M392&gt;0,(U392*CONFIGURACAO!$C$29)+(V392*CONFIGURACAO!$C$30),""),"")</f>
        <v>0</v>
      </c>
      <c r="AM392" s="38">
        <f>IF(W392=0,0,IF(CONFIGURACAO!$C$41="SIM",(IF(W392&gt;CONFIGURACAO!$C$41,CONFIGURACAO!$C$41*CONFIGURACAO!$C$31,W392*CONFIGURACAO!$C$31)),'PI AREA  P100'!W392*CONFIGURACAO!$C$31))</f>
        <v>0</v>
      </c>
      <c r="AN392" s="38">
        <f>IF(X392=0,0,IF(CONFIGURACAO!$C$39="SIM",(IF(X392&gt;CONFIGURACAO!$C$40,CONFIGURACAO!$C$40*CONFIGURACAO!$C$32,X392*CONFIGURACAO!$C$32)),'PI AREA  P100'!X392*CONFIGURACAO!$C$32))</f>
        <v>0</v>
      </c>
      <c r="AO392" s="38">
        <f>IFERROR(IF(M392&gt;0,(Y392*CONFIGURACAO!$C$33)+(Z392*CONFIGURACAO!$C$34)+(AA392*CONFIGURACAO!$C$35)+(AB392*CONFIGURACAO!$C$36),""),"")</f>
        <v>0</v>
      </c>
      <c r="AP392" s="38">
        <f>IF(AA392=0,0,IF(CONFIGURACAO!$C$46="SIM",(IF(AA392&gt;CONFIGURACAO!$C$47,CONFIGURACAO!$C$47*CONFIGURACAO!$C$35,AA392*CONFIGURACAO!$C$35)),'PI AREA  P100'!AA392*CONFIGURACAO!$C$35))</f>
        <v>0</v>
      </c>
      <c r="AQ392" s="38">
        <f>IF(AB392=0,0,IF(CONFIGURACAO!$C$44="SIM",(IF(AB392&gt;CONFIGURACAO!$C$45,CONFIGURACAO!$C$45*CONFIGURACAO!$C$36,AB392*CONFIGURACAO!$C$36)),'PI AREA  P100'!AB392*CONFIGURACAO!$C$36))</f>
        <v>0</v>
      </c>
      <c r="AR392" s="38">
        <f t="shared" si="146"/>
        <v>10</v>
      </c>
      <c r="AS392" s="68">
        <f>IF(AR392="","",$AR392-(($AS$2/CONFIGURACAO!$C$6)*$M392))</f>
        <v>-65</v>
      </c>
      <c r="AT392" s="73" t="str">
        <f t="shared" si="128"/>
        <v>NAO</v>
      </c>
      <c r="AU392" s="75">
        <f>IF(AR392="","",$AR392-(($AU$2/CONFIGURACAO!$C$6)*$M392))</f>
        <v>-115</v>
      </c>
      <c r="AV392" s="76" t="str">
        <f t="shared" si="129"/>
        <v>NAO</v>
      </c>
      <c r="AW392" s="74">
        <f>IF(AR392="","",$AR392-(($AW$2/CONFIGURACAO!$C$6)*$M392))</f>
        <v>-165</v>
      </c>
      <c r="AX392" s="72" t="str">
        <f t="shared" si="130"/>
        <v>NAO</v>
      </c>
      <c r="AZ392" s="39">
        <f t="shared" si="131"/>
        <v>8.4464453134898182E-4</v>
      </c>
      <c r="BA392" s="146">
        <f t="shared" si="132"/>
        <v>1</v>
      </c>
      <c r="BB392" s="146">
        <f t="shared" si="133"/>
        <v>1099</v>
      </c>
      <c r="BC392" s="32">
        <f t="shared" si="134"/>
        <v>1149</v>
      </c>
      <c r="BD392" s="148"/>
      <c r="BE392" s="40">
        <f t="shared" si="135"/>
        <v>0</v>
      </c>
      <c r="BF392" s="40">
        <f t="shared" si="136"/>
        <v>0</v>
      </c>
      <c r="BG392" s="40">
        <f t="shared" si="137"/>
        <v>0</v>
      </c>
      <c r="BH392" s="40">
        <f t="shared" si="138"/>
        <v>0</v>
      </c>
      <c r="BI392" s="40">
        <f t="shared" si="139"/>
        <v>0</v>
      </c>
      <c r="BJ392" s="40">
        <f t="shared" si="140"/>
        <v>9.2421441774491686E-2</v>
      </c>
      <c r="BK392" s="40">
        <f t="shared" si="141"/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 s="4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</row>
    <row r="393" spans="1:124" s="32" customFormat="1" x14ac:dyDescent="0.2">
      <c r="A393" s="124" t="str">
        <f>CONFIGURACAO!$C$4</f>
        <v>AREA 21</v>
      </c>
      <c r="B393" s="125">
        <v>391</v>
      </c>
      <c r="C393" s="249" t="s">
        <v>299</v>
      </c>
      <c r="D393" s="126">
        <f t="shared" si="142"/>
        <v>6</v>
      </c>
      <c r="E393" s="250" t="s">
        <v>728</v>
      </c>
      <c r="F393" s="250">
        <v>1</v>
      </c>
      <c r="G393" s="250">
        <v>1</v>
      </c>
      <c r="H393" s="250">
        <v>1</v>
      </c>
      <c r="I393" s="250">
        <v>1</v>
      </c>
      <c r="J393" s="87"/>
      <c r="K393" s="94"/>
      <c r="L393" s="94"/>
      <c r="M393" s="154">
        <f t="shared" si="143"/>
        <v>4</v>
      </c>
      <c r="N393">
        <v>9</v>
      </c>
      <c r="O393">
        <v>11</v>
      </c>
      <c r="P393">
        <v>10</v>
      </c>
      <c r="Q393">
        <v>10</v>
      </c>
      <c r="R393">
        <v>1</v>
      </c>
      <c r="S393">
        <v>14</v>
      </c>
      <c r="T393">
        <v>1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1</v>
      </c>
      <c r="AC393" s="139">
        <f t="shared" si="126"/>
        <v>20</v>
      </c>
      <c r="AD393" s="140">
        <f t="shared" si="127"/>
        <v>30</v>
      </c>
      <c r="AE393" s="141">
        <f t="shared" si="144"/>
        <v>0</v>
      </c>
      <c r="AF393" s="142">
        <f t="shared" si="145"/>
        <v>0</v>
      </c>
      <c r="AG393" s="278"/>
      <c r="AI393" s="37">
        <f>IFERROR(IF(M393&gt;0,(N393*CONFIGURACAO!$C$20)+(O393*CONFIGURACAO!$C$21)+(P393*CONFIGURACAO!$C$22)+(Q393*CONFIGURACAO!$C$23)+(R393*CONFIGURACAO!$C$24),""),"")</f>
        <v>2800</v>
      </c>
      <c r="AJ393" s="38">
        <f>IF(S393=0,0,IF(CONFIGURACAO!$C$15="SIM",(IF(S393&gt;CONFIGURACAO!$C$16,CONFIGURACAO!$C$16*CONFIGURACAO!$C$25,S393*CONFIGURACAO!$C$25)),'PI AREA  P100'!S393*CONFIGURACAO!$C$25))</f>
        <v>40</v>
      </c>
      <c r="AK393" s="38">
        <f>IF(T393=0,0,IF(CONFIGURACAO!$C$17="SIM",(IF(T393&gt;CONFIGURACAO!$C$18,CONFIGURACAO!$C$18*CONFIGURACAO!$C$26,T393*CONFIGURACAO!$C$26)),'PI AREA  P100'!T393*CONFIGURACAO!$C$26))</f>
        <v>5</v>
      </c>
      <c r="AL393" s="38">
        <f>IFERROR(IF(M393&gt;0,(U393*CONFIGURACAO!$C$29)+(V393*CONFIGURACAO!$C$30),""),"")</f>
        <v>0</v>
      </c>
      <c r="AM393" s="38">
        <f>IF(W393=0,0,IF(CONFIGURACAO!$C$41="SIM",(IF(W393&gt;CONFIGURACAO!$C$41,CONFIGURACAO!$C$41*CONFIGURACAO!$C$31,W393*CONFIGURACAO!$C$31)),'PI AREA  P100'!W393*CONFIGURACAO!$C$31))</f>
        <v>0</v>
      </c>
      <c r="AN393" s="38">
        <f>IF(X393=0,0,IF(CONFIGURACAO!$C$39="SIM",(IF(X393&gt;CONFIGURACAO!$C$40,CONFIGURACAO!$C$40*CONFIGURACAO!$C$32,X393*CONFIGURACAO!$C$32)),'PI AREA  P100'!X393*CONFIGURACAO!$C$32))</f>
        <v>25</v>
      </c>
      <c r="AO393" s="38">
        <f>IFERROR(IF(M393&gt;0,(Y393*CONFIGURACAO!$C$33)+(Z393*CONFIGURACAO!$C$34)+(AA393*CONFIGURACAO!$C$35)+(AB393*CONFIGURACAO!$C$36),""),"")</f>
        <v>10</v>
      </c>
      <c r="AP393" s="38">
        <f>IF(AA393=0,0,IF(CONFIGURACAO!$C$46="SIM",(IF(AA393&gt;CONFIGURACAO!$C$47,CONFIGURACAO!$C$47*CONFIGURACAO!$C$35,AA393*CONFIGURACAO!$C$35)),'PI AREA  P100'!AA393*CONFIGURACAO!$C$35))</f>
        <v>0</v>
      </c>
      <c r="AQ393" s="38">
        <f>IF(AB393=0,0,IF(CONFIGURACAO!$C$44="SIM",(IF(AB393&gt;CONFIGURACAO!$C$45,CONFIGURACAO!$C$45*CONFIGURACAO!$C$36,AB393*CONFIGURACAO!$C$36)),'PI AREA  P100'!AB393*CONFIGURACAO!$C$36))</f>
        <v>10</v>
      </c>
      <c r="AR393" s="38">
        <f t="shared" si="146"/>
        <v>2890</v>
      </c>
      <c r="AS393" s="68">
        <f>IF(AR393="","",$AR393-(($AS$2/CONFIGURACAO!$C$6)*$M393))</f>
        <v>2590</v>
      </c>
      <c r="AT393" s="73">
        <f t="shared" si="128"/>
        <v>3</v>
      </c>
      <c r="AU393" s="75">
        <f>IF(AR393="","",$AR393-(($AU$2/CONFIGURACAO!$C$6)*$M393))</f>
        <v>2390</v>
      </c>
      <c r="AV393" s="76">
        <f t="shared" si="129"/>
        <v>4</v>
      </c>
      <c r="AW393" s="74">
        <f>IF(AR393="","",$AR393-(($AW$2/CONFIGURACAO!$C$6)*$M393))</f>
        <v>2190</v>
      </c>
      <c r="AX393" s="72">
        <f t="shared" si="130"/>
        <v>5</v>
      </c>
      <c r="AZ393" s="39">
        <f t="shared" si="131"/>
        <v>0.24410226955985573</v>
      </c>
      <c r="BA393" s="146">
        <f t="shared" si="132"/>
        <v>58</v>
      </c>
      <c r="BB393" s="146">
        <f t="shared" si="133"/>
        <v>33</v>
      </c>
      <c r="BC393" s="32">
        <f t="shared" si="134"/>
        <v>59</v>
      </c>
      <c r="BD393" s="148"/>
      <c r="BE393" s="40">
        <f t="shared" si="135"/>
        <v>0.3353204172876304</v>
      </c>
      <c r="BF393" s="40">
        <f t="shared" si="136"/>
        <v>0.42438271604938271</v>
      </c>
      <c r="BG393" s="40">
        <f t="shared" si="137"/>
        <v>0.25693730729701952</v>
      </c>
      <c r="BH393" s="40">
        <f t="shared" si="138"/>
        <v>0.40420371867421184</v>
      </c>
      <c r="BI393" s="40">
        <f t="shared" si="139"/>
        <v>0.10660980810234541</v>
      </c>
      <c r="BJ393" s="40">
        <f t="shared" si="140"/>
        <v>1.2939001848428837</v>
      </c>
      <c r="BK393" s="40">
        <f t="shared" si="141"/>
        <v>0.16051364365971107</v>
      </c>
      <c r="BL393">
        <v>0</v>
      </c>
      <c r="BM393">
        <v>0</v>
      </c>
      <c r="BN393">
        <v>0</v>
      </c>
      <c r="BO393">
        <v>1</v>
      </c>
      <c r="BP393">
        <v>0</v>
      </c>
      <c r="BQ393">
        <v>0</v>
      </c>
      <c r="BR393">
        <v>0</v>
      </c>
      <c r="BS393">
        <v>1</v>
      </c>
      <c r="BT393" s="42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</row>
    <row r="394" spans="1:124" s="32" customFormat="1" x14ac:dyDescent="0.2">
      <c r="A394" s="124" t="str">
        <f>CONFIGURACAO!$C$4</f>
        <v>AREA 21</v>
      </c>
      <c r="B394" s="125">
        <v>392</v>
      </c>
      <c r="C394" s="249" t="s">
        <v>299</v>
      </c>
      <c r="D394" s="126">
        <f t="shared" si="142"/>
        <v>7</v>
      </c>
      <c r="E394" s="250" t="s">
        <v>729</v>
      </c>
      <c r="F394" s="250">
        <v>1</v>
      </c>
      <c r="G394" s="250">
        <v>1</v>
      </c>
      <c r="H394" s="250">
        <v>1</v>
      </c>
      <c r="I394" s="250">
        <v>1</v>
      </c>
      <c r="J394" s="87"/>
      <c r="K394" s="94"/>
      <c r="L394" s="94"/>
      <c r="M394" s="154">
        <f t="shared" si="143"/>
        <v>4</v>
      </c>
      <c r="N394">
        <v>6</v>
      </c>
      <c r="O394">
        <v>2</v>
      </c>
      <c r="P394">
        <v>3</v>
      </c>
      <c r="Q394">
        <v>4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 s="139">
        <f t="shared" si="126"/>
        <v>8</v>
      </c>
      <c r="AD394" s="140">
        <f t="shared" si="127"/>
        <v>11</v>
      </c>
      <c r="AE394" s="141">
        <f t="shared" si="144"/>
        <v>0</v>
      </c>
      <c r="AF394" s="142">
        <f t="shared" si="145"/>
        <v>0</v>
      </c>
      <c r="AG394" s="278"/>
      <c r="AI394" s="37">
        <f>IFERROR(IF(M394&gt;0,(N394*CONFIGURACAO!$C$20)+(O394*CONFIGURACAO!$C$21)+(P394*CONFIGURACAO!$C$22)+(Q394*CONFIGURACAO!$C$23)+(R394*CONFIGURACAO!$C$24),""),"")</f>
        <v>1100</v>
      </c>
      <c r="AJ394" s="38">
        <f>IF(S394=0,0,IF(CONFIGURACAO!$C$15="SIM",(IF(S394&gt;CONFIGURACAO!$C$16,CONFIGURACAO!$C$16*CONFIGURACAO!$C$25,S394*CONFIGURACAO!$C$25)),'PI AREA  P100'!S394*CONFIGURACAO!$C$25))</f>
        <v>10</v>
      </c>
      <c r="AK394" s="38">
        <f>IF(T394=0,0,IF(CONFIGURACAO!$C$17="SIM",(IF(T394&gt;CONFIGURACAO!$C$18,CONFIGURACAO!$C$18*CONFIGURACAO!$C$26,T394*CONFIGURACAO!$C$26)),'PI AREA  P100'!T394*CONFIGURACAO!$C$26))</f>
        <v>0</v>
      </c>
      <c r="AL394" s="38">
        <f>IFERROR(IF(M394&gt;0,(U394*CONFIGURACAO!$C$29)+(V394*CONFIGURACAO!$C$30),""),"")</f>
        <v>0</v>
      </c>
      <c r="AM394" s="38">
        <f>IF(W394=0,0,IF(CONFIGURACAO!$C$41="SIM",(IF(W394&gt;CONFIGURACAO!$C$41,CONFIGURACAO!$C$41*CONFIGURACAO!$C$31,W394*CONFIGURACAO!$C$31)),'PI AREA  P100'!W394*CONFIGURACAO!$C$31))</f>
        <v>0</v>
      </c>
      <c r="AN394" s="38">
        <f>IF(X394=0,0,IF(CONFIGURACAO!$C$39="SIM",(IF(X394&gt;CONFIGURACAO!$C$40,CONFIGURACAO!$C$40*CONFIGURACAO!$C$32,X394*CONFIGURACAO!$C$32)),'PI AREA  P100'!X394*CONFIGURACAO!$C$32))</f>
        <v>0</v>
      </c>
      <c r="AO394" s="38">
        <f>IFERROR(IF(M394&gt;0,(Y394*CONFIGURACAO!$C$33)+(Z394*CONFIGURACAO!$C$34)+(AA394*CONFIGURACAO!$C$35)+(AB394*CONFIGURACAO!$C$36),""),"")</f>
        <v>0</v>
      </c>
      <c r="AP394" s="38">
        <f>IF(AA394=0,0,IF(CONFIGURACAO!$C$46="SIM",(IF(AA394&gt;CONFIGURACAO!$C$47,CONFIGURACAO!$C$47*CONFIGURACAO!$C$35,AA394*CONFIGURACAO!$C$35)),'PI AREA  P100'!AA394*CONFIGURACAO!$C$35))</f>
        <v>0</v>
      </c>
      <c r="AQ394" s="38">
        <f>IF(AB394=0,0,IF(CONFIGURACAO!$C$44="SIM",(IF(AB394&gt;CONFIGURACAO!$C$45,CONFIGURACAO!$C$45*CONFIGURACAO!$C$36,AB394*CONFIGURACAO!$C$36)),'PI AREA  P100'!AB394*CONFIGURACAO!$C$36))</f>
        <v>0</v>
      </c>
      <c r="AR394" s="38">
        <f t="shared" si="146"/>
        <v>1110</v>
      </c>
      <c r="AS394" s="68">
        <f>IF(AR394="","",$AR394-(($AS$2/CONFIGURACAO!$C$6)*$M394))</f>
        <v>810</v>
      </c>
      <c r="AT394" s="73">
        <f t="shared" si="128"/>
        <v>3</v>
      </c>
      <c r="AU394" s="75">
        <f>IF(AR394="","",$AR394-(($AU$2/CONFIGURACAO!$C$6)*$M394))</f>
        <v>610</v>
      </c>
      <c r="AV394" s="76">
        <f t="shared" si="129"/>
        <v>4</v>
      </c>
      <c r="AW394" s="74">
        <f>IF(AR394="","",$AR394-(($AW$2/CONFIGURACAO!$C$6)*$M394))</f>
        <v>410</v>
      </c>
      <c r="AX394" s="72">
        <f t="shared" si="130"/>
        <v>5</v>
      </c>
      <c r="AZ394" s="39">
        <f t="shared" si="131"/>
        <v>9.3755542979736969E-2</v>
      </c>
      <c r="BA394" s="146">
        <f t="shared" si="132"/>
        <v>16</v>
      </c>
      <c r="BB394" s="146">
        <f t="shared" si="133"/>
        <v>488</v>
      </c>
      <c r="BC394" s="32">
        <f t="shared" si="134"/>
        <v>392</v>
      </c>
      <c r="BD394" s="148"/>
      <c r="BE394" s="40">
        <f t="shared" si="135"/>
        <v>0.22354694485842028</v>
      </c>
      <c r="BF394" s="40">
        <f t="shared" si="136"/>
        <v>7.716049382716049E-2</v>
      </c>
      <c r="BG394" s="40">
        <f t="shared" si="137"/>
        <v>7.7081192189105849E-2</v>
      </c>
      <c r="BH394" s="40">
        <f t="shared" si="138"/>
        <v>0.16168148746968472</v>
      </c>
      <c r="BI394" s="40">
        <f t="shared" si="139"/>
        <v>0</v>
      </c>
      <c r="BJ394" s="40">
        <f t="shared" si="140"/>
        <v>9.2421441774491686E-2</v>
      </c>
      <c r="BK394" s="40">
        <f t="shared" si="141"/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 s="42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</row>
    <row r="395" spans="1:124" s="32" customFormat="1" x14ac:dyDescent="0.2">
      <c r="A395" s="124" t="str">
        <f>CONFIGURACAO!$C$4</f>
        <v>AREA 21</v>
      </c>
      <c r="B395" s="125">
        <v>393</v>
      </c>
      <c r="C395" s="249" t="s">
        <v>299</v>
      </c>
      <c r="D395" s="126">
        <f t="shared" si="142"/>
        <v>8</v>
      </c>
      <c r="E395" s="250" t="s">
        <v>730</v>
      </c>
      <c r="F395" s="250">
        <v>1</v>
      </c>
      <c r="G395" s="250">
        <v>1</v>
      </c>
      <c r="H395" s="250">
        <v>0</v>
      </c>
      <c r="I395" s="250">
        <v>0</v>
      </c>
      <c r="J395" s="87"/>
      <c r="K395" s="94"/>
      <c r="L395" s="94"/>
      <c r="M395" s="154">
        <f t="shared" si="143"/>
        <v>2</v>
      </c>
      <c r="N395">
        <v>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 s="139">
        <f t="shared" si="126"/>
        <v>2</v>
      </c>
      <c r="AD395" s="140">
        <f t="shared" si="127"/>
        <v>2</v>
      </c>
      <c r="AE395" s="141">
        <f t="shared" si="144"/>
        <v>0</v>
      </c>
      <c r="AF395" s="142">
        <f t="shared" si="145"/>
        <v>0</v>
      </c>
      <c r="AG395" s="278"/>
      <c r="AI395" s="37">
        <f>IFERROR(IF(M395&gt;0,(N395*CONFIGURACAO!$C$20)+(O395*CONFIGURACAO!$C$21)+(P395*CONFIGURACAO!$C$22)+(Q395*CONFIGURACAO!$C$23)+(R395*CONFIGURACAO!$C$24),""),"")</f>
        <v>200</v>
      </c>
      <c r="AJ395" s="38">
        <f>IF(S395=0,0,IF(CONFIGURACAO!$C$15="SIM",(IF(S395&gt;CONFIGURACAO!$C$16,CONFIGURACAO!$C$16*CONFIGURACAO!$C$25,S395*CONFIGURACAO!$C$25)),'PI AREA  P100'!S395*CONFIGURACAO!$C$25))</f>
        <v>0</v>
      </c>
      <c r="AK395" s="38">
        <f>IF(T395=0,0,IF(CONFIGURACAO!$C$17="SIM",(IF(T395&gt;CONFIGURACAO!$C$18,CONFIGURACAO!$C$18*CONFIGURACAO!$C$26,T395*CONFIGURACAO!$C$26)),'PI AREA  P100'!T395*CONFIGURACAO!$C$26))</f>
        <v>0</v>
      </c>
      <c r="AL395" s="38">
        <f>IFERROR(IF(M395&gt;0,(U395*CONFIGURACAO!$C$29)+(V395*CONFIGURACAO!$C$30),""),"")</f>
        <v>0</v>
      </c>
      <c r="AM395" s="38">
        <f>IF(W395=0,0,IF(CONFIGURACAO!$C$41="SIM",(IF(W395&gt;CONFIGURACAO!$C$41,CONFIGURACAO!$C$41*CONFIGURACAO!$C$31,W395*CONFIGURACAO!$C$31)),'PI AREA  P100'!W395*CONFIGURACAO!$C$31))</f>
        <v>0</v>
      </c>
      <c r="AN395" s="38">
        <f>IF(X395=0,0,IF(CONFIGURACAO!$C$39="SIM",(IF(X395&gt;CONFIGURACAO!$C$40,CONFIGURACAO!$C$40*CONFIGURACAO!$C$32,X395*CONFIGURACAO!$C$32)),'PI AREA  P100'!X395*CONFIGURACAO!$C$32))</f>
        <v>0</v>
      </c>
      <c r="AO395" s="38">
        <f>IFERROR(IF(M395&gt;0,(Y395*CONFIGURACAO!$C$33)+(Z395*CONFIGURACAO!$C$34)+(AA395*CONFIGURACAO!$C$35)+(AB395*CONFIGURACAO!$C$36),""),"")</f>
        <v>0</v>
      </c>
      <c r="AP395" s="38">
        <f>IF(AA395=0,0,IF(CONFIGURACAO!$C$46="SIM",(IF(AA395&gt;CONFIGURACAO!$C$47,CONFIGURACAO!$C$47*CONFIGURACAO!$C$35,AA395*CONFIGURACAO!$C$35)),'PI AREA  P100'!AA395*CONFIGURACAO!$C$35))</f>
        <v>0</v>
      </c>
      <c r="AQ395" s="38">
        <f>IF(AB395=0,0,IF(CONFIGURACAO!$C$44="SIM",(IF(AB395&gt;CONFIGURACAO!$C$45,CONFIGURACAO!$C$45*CONFIGURACAO!$C$36,AB395*CONFIGURACAO!$C$36)),'PI AREA  P100'!AB395*CONFIGURACAO!$C$36))</f>
        <v>0</v>
      </c>
      <c r="AR395" s="38">
        <f t="shared" si="146"/>
        <v>200</v>
      </c>
      <c r="AS395" s="68">
        <f>IF(AR395="","",$AR395-(($AS$2/CONFIGURACAO!$C$6)*$M395))</f>
        <v>50</v>
      </c>
      <c r="AT395" s="73">
        <f t="shared" si="128"/>
        <v>3</v>
      </c>
      <c r="AU395" s="75">
        <f>IF(AR395="","",$AR395-(($AU$2/CONFIGURACAO!$C$6)*$M395))</f>
        <v>-50</v>
      </c>
      <c r="AV395" s="76" t="str">
        <f t="shared" si="129"/>
        <v>NAO</v>
      </c>
      <c r="AW395" s="74">
        <f>IF(AR395="","",$AR395-(($AW$2/CONFIGURACAO!$C$6)*$M395))</f>
        <v>-150</v>
      </c>
      <c r="AX395" s="72" t="str">
        <f t="shared" si="130"/>
        <v>NAO</v>
      </c>
      <c r="AZ395" s="39">
        <f t="shared" si="131"/>
        <v>1.6892890626979636E-2</v>
      </c>
      <c r="BA395" s="146">
        <f t="shared" si="132"/>
        <v>2</v>
      </c>
      <c r="BB395" s="146">
        <f t="shared" si="133"/>
        <v>1033</v>
      </c>
      <c r="BC395" s="32">
        <f t="shared" si="134"/>
        <v>953</v>
      </c>
      <c r="BD395" s="148"/>
      <c r="BE395" s="40">
        <f t="shared" si="135"/>
        <v>7.4515648286140088E-2</v>
      </c>
      <c r="BF395" s="40">
        <f t="shared" si="136"/>
        <v>0</v>
      </c>
      <c r="BG395" s="40">
        <f t="shared" si="137"/>
        <v>0</v>
      </c>
      <c r="BH395" s="40">
        <f t="shared" si="138"/>
        <v>0</v>
      </c>
      <c r="BI395" s="40">
        <f t="shared" si="139"/>
        <v>0</v>
      </c>
      <c r="BJ395" s="40">
        <f t="shared" si="140"/>
        <v>0</v>
      </c>
      <c r="BK395" s="40">
        <f t="shared" si="141"/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 s="42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</row>
    <row r="396" spans="1:124" s="32" customFormat="1" x14ac:dyDescent="0.2">
      <c r="A396" s="124" t="str">
        <f>CONFIGURACAO!$C$4</f>
        <v>AREA 21</v>
      </c>
      <c r="B396" s="125">
        <v>394</v>
      </c>
      <c r="C396" s="249" t="s">
        <v>299</v>
      </c>
      <c r="D396" s="126">
        <f t="shared" si="142"/>
        <v>9</v>
      </c>
      <c r="E396" s="250" t="s">
        <v>731</v>
      </c>
      <c r="F396" s="250">
        <v>1</v>
      </c>
      <c r="G396" s="250">
        <v>1</v>
      </c>
      <c r="H396" s="250">
        <v>1</v>
      </c>
      <c r="I396" s="250">
        <v>1</v>
      </c>
      <c r="J396" s="87"/>
      <c r="K396" s="94"/>
      <c r="L396" s="94"/>
      <c r="M396" s="154">
        <f t="shared" si="143"/>
        <v>4</v>
      </c>
      <c r="N396">
        <v>4</v>
      </c>
      <c r="O396">
        <v>7</v>
      </c>
      <c r="P396">
        <v>2</v>
      </c>
      <c r="Q396">
        <v>7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 s="139">
        <f t="shared" si="126"/>
        <v>11</v>
      </c>
      <c r="AD396" s="140">
        <f t="shared" si="127"/>
        <v>13</v>
      </c>
      <c r="AE396" s="141">
        <f t="shared" si="144"/>
        <v>0</v>
      </c>
      <c r="AF396" s="142">
        <f t="shared" si="145"/>
        <v>0</v>
      </c>
      <c r="AG396" s="278"/>
      <c r="AI396" s="37">
        <f>IFERROR(IF(M396&gt;0,(N396*CONFIGURACAO!$C$20)+(O396*CONFIGURACAO!$C$21)+(P396*CONFIGURACAO!$C$22)+(Q396*CONFIGURACAO!$C$23)+(R396*CONFIGURACAO!$C$24),""),"")</f>
        <v>1380</v>
      </c>
      <c r="AJ396" s="38">
        <f>IF(S396=0,0,IF(CONFIGURACAO!$C$15="SIM",(IF(S396&gt;CONFIGURACAO!$C$16,CONFIGURACAO!$C$16*CONFIGURACAO!$C$25,S396*CONFIGURACAO!$C$25)),'PI AREA  P100'!S396*CONFIGURACAO!$C$25))</f>
        <v>0</v>
      </c>
      <c r="AK396" s="38">
        <f>IF(T396=0,0,IF(CONFIGURACAO!$C$17="SIM",(IF(T396&gt;CONFIGURACAO!$C$18,CONFIGURACAO!$C$18*CONFIGURACAO!$C$26,T396*CONFIGURACAO!$C$26)),'PI AREA  P100'!T396*CONFIGURACAO!$C$26))</f>
        <v>0</v>
      </c>
      <c r="AL396" s="38">
        <f>IFERROR(IF(M396&gt;0,(U396*CONFIGURACAO!$C$29)+(V396*CONFIGURACAO!$C$30),""),"")</f>
        <v>0</v>
      </c>
      <c r="AM396" s="38">
        <f>IF(W396=0,0,IF(CONFIGURACAO!$C$41="SIM",(IF(W396&gt;CONFIGURACAO!$C$41,CONFIGURACAO!$C$41*CONFIGURACAO!$C$31,W396*CONFIGURACAO!$C$31)),'PI AREA  P100'!W396*CONFIGURACAO!$C$31))</f>
        <v>0</v>
      </c>
      <c r="AN396" s="38">
        <f>IF(X396=0,0,IF(CONFIGURACAO!$C$39="SIM",(IF(X396&gt;CONFIGURACAO!$C$40,CONFIGURACAO!$C$40*CONFIGURACAO!$C$32,X396*CONFIGURACAO!$C$32)),'PI AREA  P100'!X396*CONFIGURACAO!$C$32))</f>
        <v>0</v>
      </c>
      <c r="AO396" s="38">
        <f>IFERROR(IF(M396&gt;0,(Y396*CONFIGURACAO!$C$33)+(Z396*CONFIGURACAO!$C$34)+(AA396*CONFIGURACAO!$C$35)+(AB396*CONFIGURACAO!$C$36),""),"")</f>
        <v>0</v>
      </c>
      <c r="AP396" s="38">
        <f>IF(AA396=0,0,IF(CONFIGURACAO!$C$46="SIM",(IF(AA396&gt;CONFIGURACAO!$C$47,CONFIGURACAO!$C$47*CONFIGURACAO!$C$35,AA396*CONFIGURACAO!$C$35)),'PI AREA  P100'!AA396*CONFIGURACAO!$C$35))</f>
        <v>0</v>
      </c>
      <c r="AQ396" s="38">
        <f>IF(AB396=0,0,IF(CONFIGURACAO!$C$44="SIM",(IF(AB396&gt;CONFIGURACAO!$C$45,CONFIGURACAO!$C$45*CONFIGURACAO!$C$36,AB396*CONFIGURACAO!$C$36)),'PI AREA  P100'!AB396*CONFIGURACAO!$C$36))</f>
        <v>0</v>
      </c>
      <c r="AR396" s="38">
        <f t="shared" si="146"/>
        <v>1380</v>
      </c>
      <c r="AS396" s="68">
        <f>IF(AR396="","",$AR396-(($AS$2/CONFIGURACAO!$C$6)*$M396))</f>
        <v>1080</v>
      </c>
      <c r="AT396" s="73">
        <f t="shared" si="128"/>
        <v>3</v>
      </c>
      <c r="AU396" s="75">
        <f>IF(AR396="","",$AR396-(($AU$2/CONFIGURACAO!$C$6)*$M396))</f>
        <v>880</v>
      </c>
      <c r="AV396" s="76">
        <f t="shared" si="129"/>
        <v>4</v>
      </c>
      <c r="AW396" s="74">
        <f>IF(AR396="","",$AR396-(($AW$2/CONFIGURACAO!$C$6)*$M396))</f>
        <v>680</v>
      </c>
      <c r="AX396" s="72">
        <f t="shared" si="130"/>
        <v>5</v>
      </c>
      <c r="AZ396" s="39">
        <f t="shared" si="131"/>
        <v>0.11656094532615949</v>
      </c>
      <c r="BA396" s="146">
        <f t="shared" si="132"/>
        <v>21</v>
      </c>
      <c r="BB396" s="146">
        <f t="shared" si="133"/>
        <v>343</v>
      </c>
      <c r="BC396" s="32">
        <f t="shared" si="134"/>
        <v>276</v>
      </c>
      <c r="BD396" s="148"/>
      <c r="BE396" s="40">
        <f t="shared" si="135"/>
        <v>0.14903129657228018</v>
      </c>
      <c r="BF396" s="40">
        <f t="shared" si="136"/>
        <v>0.27006172839506171</v>
      </c>
      <c r="BG396" s="40">
        <f t="shared" si="137"/>
        <v>5.1387461459403906E-2</v>
      </c>
      <c r="BH396" s="40">
        <f t="shared" si="138"/>
        <v>0.28294260307194824</v>
      </c>
      <c r="BI396" s="40">
        <f t="shared" si="139"/>
        <v>0.10660980810234541</v>
      </c>
      <c r="BJ396" s="40">
        <f t="shared" si="140"/>
        <v>0</v>
      </c>
      <c r="BK396" s="40">
        <f t="shared" si="141"/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 s="42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</row>
    <row r="397" spans="1:124" s="32" customFormat="1" x14ac:dyDescent="0.2">
      <c r="A397" s="124" t="str">
        <f>CONFIGURACAO!$C$4</f>
        <v>AREA 21</v>
      </c>
      <c r="B397" s="125">
        <v>395</v>
      </c>
      <c r="C397" s="249" t="s">
        <v>299</v>
      </c>
      <c r="D397" s="126">
        <f t="shared" si="142"/>
        <v>10</v>
      </c>
      <c r="E397" s="250" t="s">
        <v>732</v>
      </c>
      <c r="F397" s="250">
        <v>0</v>
      </c>
      <c r="G397" s="250">
        <v>1</v>
      </c>
      <c r="H397" s="250">
        <v>1</v>
      </c>
      <c r="I397" s="250">
        <v>1</v>
      </c>
      <c r="J397" s="87"/>
      <c r="K397" s="94"/>
      <c r="L397" s="94"/>
      <c r="M397" s="154">
        <f t="shared" si="143"/>
        <v>3</v>
      </c>
      <c r="N397">
        <v>0</v>
      </c>
      <c r="O397">
        <v>0</v>
      </c>
      <c r="P397">
        <v>2</v>
      </c>
      <c r="Q397">
        <v>1</v>
      </c>
      <c r="R397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 s="139">
        <f t="shared" si="126"/>
        <v>0</v>
      </c>
      <c r="AD397" s="140">
        <f t="shared" si="127"/>
        <v>2</v>
      </c>
      <c r="AE397" s="141">
        <f t="shared" si="144"/>
        <v>0</v>
      </c>
      <c r="AF397" s="142">
        <f t="shared" si="145"/>
        <v>0</v>
      </c>
      <c r="AG397" s="278"/>
      <c r="AI397" s="37">
        <f>IFERROR(IF(M397&gt;0,(N397*CONFIGURACAO!$C$20)+(O397*CONFIGURACAO!$C$21)+(P397*CONFIGURACAO!$C$22)+(Q397*CONFIGURACAO!$C$23)+(R397*CONFIGURACAO!$C$24),""),"")</f>
        <v>160</v>
      </c>
      <c r="AJ397" s="38">
        <f>IF(S397=0,0,IF(CONFIGURACAO!$C$15="SIM",(IF(S397&gt;CONFIGURACAO!$C$16,CONFIGURACAO!$C$16*CONFIGURACAO!$C$25,S397*CONFIGURACAO!$C$25)),'PI AREA  P100'!S397*CONFIGURACAO!$C$25))</f>
        <v>10</v>
      </c>
      <c r="AK397" s="38">
        <f>IF(T397=0,0,IF(CONFIGURACAO!$C$17="SIM",(IF(T397&gt;CONFIGURACAO!$C$18,CONFIGURACAO!$C$18*CONFIGURACAO!$C$26,T397*CONFIGURACAO!$C$26)),'PI AREA  P100'!T397*CONFIGURACAO!$C$26))</f>
        <v>5</v>
      </c>
      <c r="AL397" s="38">
        <f>IFERROR(IF(M397&gt;0,(U397*CONFIGURACAO!$C$29)+(V397*CONFIGURACAO!$C$30),""),"")</f>
        <v>0</v>
      </c>
      <c r="AM397" s="38">
        <f>IF(W397=0,0,IF(CONFIGURACAO!$C$41="SIM",(IF(W397&gt;CONFIGURACAO!$C$41,CONFIGURACAO!$C$41*CONFIGURACAO!$C$31,W397*CONFIGURACAO!$C$31)),'PI AREA  P100'!W397*CONFIGURACAO!$C$31))</f>
        <v>0</v>
      </c>
      <c r="AN397" s="38">
        <f>IF(X397=0,0,IF(CONFIGURACAO!$C$39="SIM",(IF(X397&gt;CONFIGURACAO!$C$40,CONFIGURACAO!$C$40*CONFIGURACAO!$C$32,X397*CONFIGURACAO!$C$32)),'PI AREA  P100'!X397*CONFIGURACAO!$C$32))</f>
        <v>0</v>
      </c>
      <c r="AO397" s="38">
        <f>IFERROR(IF(M397&gt;0,(Y397*CONFIGURACAO!$C$33)+(Z397*CONFIGURACAO!$C$34)+(AA397*CONFIGURACAO!$C$35)+(AB397*CONFIGURACAO!$C$36),""),"")</f>
        <v>25</v>
      </c>
      <c r="AP397" s="38">
        <f>IF(AA397=0,0,IF(CONFIGURACAO!$C$46="SIM",(IF(AA397&gt;CONFIGURACAO!$C$47,CONFIGURACAO!$C$47*CONFIGURACAO!$C$35,AA397*CONFIGURACAO!$C$35)),'PI AREA  P100'!AA397*CONFIGURACAO!$C$35))</f>
        <v>25</v>
      </c>
      <c r="AQ397" s="38">
        <f>IF(AB397=0,0,IF(CONFIGURACAO!$C$44="SIM",(IF(AB397&gt;CONFIGURACAO!$C$45,CONFIGURACAO!$C$45*CONFIGURACAO!$C$36,AB397*CONFIGURACAO!$C$36)),'PI AREA  P100'!AB397*CONFIGURACAO!$C$36))</f>
        <v>0</v>
      </c>
      <c r="AR397" s="38">
        <f t="shared" si="146"/>
        <v>225</v>
      </c>
      <c r="AS397" s="68">
        <f>IF(AR397="","",$AR397-(($AS$2/CONFIGURACAO!$C$6)*$M397))</f>
        <v>0</v>
      </c>
      <c r="AT397" s="73">
        <f t="shared" si="128"/>
        <v>3</v>
      </c>
      <c r="AU397" s="75">
        <f>IF(AR397="","",$AR397-(($AU$2/CONFIGURACAO!$C$6)*$M397))</f>
        <v>-150</v>
      </c>
      <c r="AV397" s="76" t="str">
        <f t="shared" si="129"/>
        <v>NAO</v>
      </c>
      <c r="AW397" s="74">
        <f>IF(AR397="","",$AR397-(($AW$2/CONFIGURACAO!$C$6)*$M397))</f>
        <v>-300</v>
      </c>
      <c r="AX397" s="72" t="str">
        <f t="shared" si="130"/>
        <v>NAO</v>
      </c>
      <c r="AZ397" s="39">
        <f t="shared" si="131"/>
        <v>1.9004501955352089E-2</v>
      </c>
      <c r="BA397" s="146">
        <f t="shared" si="132"/>
        <v>6</v>
      </c>
      <c r="BB397" s="146">
        <f t="shared" si="133"/>
        <v>836</v>
      </c>
      <c r="BC397" s="32">
        <f t="shared" si="134"/>
        <v>934</v>
      </c>
      <c r="BD397" s="148"/>
      <c r="BE397" s="40">
        <f t="shared" si="135"/>
        <v>0</v>
      </c>
      <c r="BF397" s="40">
        <f t="shared" si="136"/>
        <v>0</v>
      </c>
      <c r="BG397" s="40">
        <f t="shared" si="137"/>
        <v>5.1387461459403906E-2</v>
      </c>
      <c r="BH397" s="40">
        <f t="shared" si="138"/>
        <v>4.042037186742118E-2</v>
      </c>
      <c r="BI397" s="40">
        <f t="shared" si="139"/>
        <v>0</v>
      </c>
      <c r="BJ397" s="40">
        <f t="shared" si="140"/>
        <v>9.2421441774491686E-2</v>
      </c>
      <c r="BK397" s="40">
        <f t="shared" si="141"/>
        <v>0.16051364365971107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</v>
      </c>
      <c r="BS397">
        <v>0</v>
      </c>
      <c r="BT397" s="42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</row>
    <row r="398" spans="1:124" s="32" customFormat="1" x14ac:dyDescent="0.2">
      <c r="A398" s="124" t="str">
        <f>CONFIGURACAO!$C$4</f>
        <v>AREA 21</v>
      </c>
      <c r="B398" s="125">
        <v>396</v>
      </c>
      <c r="C398" s="249" t="s">
        <v>299</v>
      </c>
      <c r="D398" s="126">
        <f t="shared" si="142"/>
        <v>11</v>
      </c>
      <c r="E398" s="250" t="s">
        <v>733</v>
      </c>
      <c r="F398" s="250">
        <v>1</v>
      </c>
      <c r="G398" s="250">
        <v>1</v>
      </c>
      <c r="H398" s="250">
        <v>0</v>
      </c>
      <c r="I398" s="250">
        <v>0</v>
      </c>
      <c r="J398" s="87"/>
      <c r="K398" s="94"/>
      <c r="L398" s="94"/>
      <c r="M398" s="154">
        <f t="shared" si="143"/>
        <v>2</v>
      </c>
      <c r="N398">
        <v>0</v>
      </c>
      <c r="O398">
        <v>0</v>
      </c>
      <c r="P398">
        <v>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s="139">
        <f t="shared" si="126"/>
        <v>0</v>
      </c>
      <c r="AD398" s="140">
        <f t="shared" si="127"/>
        <v>3</v>
      </c>
      <c r="AE398" s="141">
        <f t="shared" si="144"/>
        <v>0</v>
      </c>
      <c r="AF398" s="142">
        <f t="shared" si="145"/>
        <v>0</v>
      </c>
      <c r="AG398" s="278"/>
      <c r="AI398" s="37">
        <f>IFERROR(IF(M398&gt;0,(N398*CONFIGURACAO!$C$20)+(O398*CONFIGURACAO!$C$21)+(P398*CONFIGURACAO!$C$22)+(Q398*CONFIGURACAO!$C$23)+(R398*CONFIGURACAO!$C$24),""),"")</f>
        <v>180</v>
      </c>
      <c r="AJ398" s="38">
        <f>IF(S398=0,0,IF(CONFIGURACAO!$C$15="SIM",(IF(S398&gt;CONFIGURACAO!$C$16,CONFIGURACAO!$C$16*CONFIGURACAO!$C$25,S398*CONFIGURACAO!$C$25)),'PI AREA  P100'!S398*CONFIGURACAO!$C$25))</f>
        <v>0</v>
      </c>
      <c r="AK398" s="38">
        <f>IF(T398=0,0,IF(CONFIGURACAO!$C$17="SIM",(IF(T398&gt;CONFIGURACAO!$C$18,CONFIGURACAO!$C$18*CONFIGURACAO!$C$26,T398*CONFIGURACAO!$C$26)),'PI AREA  P100'!T398*CONFIGURACAO!$C$26))</f>
        <v>0</v>
      </c>
      <c r="AL398" s="38">
        <f>IFERROR(IF(M398&gt;0,(U398*CONFIGURACAO!$C$29)+(V398*CONFIGURACAO!$C$30),""),"")</f>
        <v>0</v>
      </c>
      <c r="AM398" s="38">
        <f>IF(W398=0,0,IF(CONFIGURACAO!$C$41="SIM",(IF(W398&gt;CONFIGURACAO!$C$41,CONFIGURACAO!$C$41*CONFIGURACAO!$C$31,W398*CONFIGURACAO!$C$31)),'PI AREA  P100'!W398*CONFIGURACAO!$C$31))</f>
        <v>0</v>
      </c>
      <c r="AN398" s="38">
        <f>IF(X398=0,0,IF(CONFIGURACAO!$C$39="SIM",(IF(X398&gt;CONFIGURACAO!$C$40,CONFIGURACAO!$C$40*CONFIGURACAO!$C$32,X398*CONFIGURACAO!$C$32)),'PI AREA  P100'!X398*CONFIGURACAO!$C$32))</f>
        <v>0</v>
      </c>
      <c r="AO398" s="38">
        <f>IFERROR(IF(M398&gt;0,(Y398*CONFIGURACAO!$C$33)+(Z398*CONFIGURACAO!$C$34)+(AA398*CONFIGURACAO!$C$35)+(AB398*CONFIGURACAO!$C$36),""),"")</f>
        <v>0</v>
      </c>
      <c r="AP398" s="38">
        <f>IF(AA398=0,0,IF(CONFIGURACAO!$C$46="SIM",(IF(AA398&gt;CONFIGURACAO!$C$47,CONFIGURACAO!$C$47*CONFIGURACAO!$C$35,AA398*CONFIGURACAO!$C$35)),'PI AREA  P100'!AA398*CONFIGURACAO!$C$35))</f>
        <v>0</v>
      </c>
      <c r="AQ398" s="38">
        <f>IF(AB398=0,0,IF(CONFIGURACAO!$C$44="SIM",(IF(AB398&gt;CONFIGURACAO!$C$45,CONFIGURACAO!$C$45*CONFIGURACAO!$C$36,AB398*CONFIGURACAO!$C$36)),'PI AREA  P100'!AB398*CONFIGURACAO!$C$36))</f>
        <v>0</v>
      </c>
      <c r="AR398" s="38">
        <f t="shared" si="146"/>
        <v>180</v>
      </c>
      <c r="AS398" s="68">
        <f>IF(AR398="","",$AR398-(($AS$2/CONFIGURACAO!$C$6)*$M398))</f>
        <v>30</v>
      </c>
      <c r="AT398" s="73">
        <f t="shared" si="128"/>
        <v>3</v>
      </c>
      <c r="AU398" s="75">
        <f>IF(AR398="","",$AR398-(($AU$2/CONFIGURACAO!$C$6)*$M398))</f>
        <v>-70</v>
      </c>
      <c r="AV398" s="76" t="str">
        <f t="shared" si="129"/>
        <v>NAO</v>
      </c>
      <c r="AW398" s="74">
        <f>IF(AR398="","",$AR398-(($AW$2/CONFIGURACAO!$C$6)*$M398))</f>
        <v>-170</v>
      </c>
      <c r="AX398" s="72" t="str">
        <f t="shared" si="130"/>
        <v>NAO</v>
      </c>
      <c r="AZ398" s="39">
        <f t="shared" si="131"/>
        <v>1.5203601564281672E-2</v>
      </c>
      <c r="BA398" s="146">
        <f t="shared" si="132"/>
        <v>3</v>
      </c>
      <c r="BB398" s="146">
        <f t="shared" si="133"/>
        <v>968</v>
      </c>
      <c r="BC398" s="32">
        <f t="shared" si="134"/>
        <v>972</v>
      </c>
      <c r="BD398" s="148"/>
      <c r="BE398" s="40">
        <f t="shared" si="135"/>
        <v>0</v>
      </c>
      <c r="BF398" s="40">
        <f t="shared" si="136"/>
        <v>0</v>
      </c>
      <c r="BG398" s="40">
        <f t="shared" si="137"/>
        <v>7.7081192189105849E-2</v>
      </c>
      <c r="BH398" s="40">
        <f t="shared" si="138"/>
        <v>0</v>
      </c>
      <c r="BI398" s="40">
        <f t="shared" si="139"/>
        <v>0</v>
      </c>
      <c r="BJ398" s="40">
        <f t="shared" si="140"/>
        <v>0</v>
      </c>
      <c r="BK398" s="40">
        <f t="shared" si="141"/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 s="42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</row>
    <row r="399" spans="1:124" s="32" customFormat="1" x14ac:dyDescent="0.2">
      <c r="A399" s="124" t="str">
        <f>CONFIGURACAO!$C$4</f>
        <v>AREA 21</v>
      </c>
      <c r="B399" s="125">
        <v>397</v>
      </c>
      <c r="C399" s="249" t="s">
        <v>299</v>
      </c>
      <c r="D399" s="126">
        <f t="shared" si="142"/>
        <v>12</v>
      </c>
      <c r="E399" s="250" t="s">
        <v>734</v>
      </c>
      <c r="F399" s="250">
        <v>1</v>
      </c>
      <c r="G399" s="250">
        <v>1</v>
      </c>
      <c r="H399" s="250">
        <v>1</v>
      </c>
      <c r="I399" s="250">
        <v>1</v>
      </c>
      <c r="J399" s="87"/>
      <c r="K399" s="94"/>
      <c r="L399" s="94"/>
      <c r="M399" s="154">
        <f t="shared" si="143"/>
        <v>4</v>
      </c>
      <c r="N399">
        <v>0</v>
      </c>
      <c r="O399">
        <v>3</v>
      </c>
      <c r="P399">
        <v>1</v>
      </c>
      <c r="Q399">
        <v>4</v>
      </c>
      <c r="R399">
        <v>1</v>
      </c>
      <c r="S399">
        <v>9</v>
      </c>
      <c r="T399">
        <v>1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3</v>
      </c>
      <c r="AB399">
        <v>0</v>
      </c>
      <c r="AC399" s="139">
        <f t="shared" si="126"/>
        <v>3</v>
      </c>
      <c r="AD399" s="140">
        <f t="shared" si="127"/>
        <v>4</v>
      </c>
      <c r="AE399" s="141">
        <f t="shared" si="144"/>
        <v>0</v>
      </c>
      <c r="AF399" s="142">
        <f t="shared" si="145"/>
        <v>0</v>
      </c>
      <c r="AG399" s="278"/>
      <c r="AI399" s="37">
        <f>IFERROR(IF(M399&gt;0,(N399*CONFIGURACAO!$C$20)+(O399*CONFIGURACAO!$C$21)+(P399*CONFIGURACAO!$C$22)+(Q399*CONFIGURACAO!$C$23)+(R399*CONFIGURACAO!$C$24),""),"")</f>
        <v>480</v>
      </c>
      <c r="AJ399" s="38">
        <f>IF(S399=0,0,IF(CONFIGURACAO!$C$15="SIM",(IF(S399&gt;CONFIGURACAO!$C$16,CONFIGURACAO!$C$16*CONFIGURACAO!$C$25,S399*CONFIGURACAO!$C$25)),'PI AREA  P100'!S399*CONFIGURACAO!$C$25))</f>
        <v>40</v>
      </c>
      <c r="AK399" s="38">
        <f>IF(T399=0,0,IF(CONFIGURACAO!$C$17="SIM",(IF(T399&gt;CONFIGURACAO!$C$18,CONFIGURACAO!$C$18*CONFIGURACAO!$C$26,T399*CONFIGURACAO!$C$26)),'PI AREA  P100'!T399*CONFIGURACAO!$C$26))</f>
        <v>5</v>
      </c>
      <c r="AL399" s="38">
        <f>IFERROR(IF(M399&gt;0,(U399*CONFIGURACAO!$C$29)+(V399*CONFIGURACAO!$C$30),""),"")</f>
        <v>0</v>
      </c>
      <c r="AM399" s="38">
        <f>IF(W399=0,0,IF(CONFIGURACAO!$C$41="SIM",(IF(W399&gt;CONFIGURACAO!$C$41,CONFIGURACAO!$C$41*CONFIGURACAO!$C$31,W399*CONFIGURACAO!$C$31)),'PI AREA  P100'!W399*CONFIGURACAO!$C$31))</f>
        <v>50</v>
      </c>
      <c r="AN399" s="38">
        <f>IF(X399=0,0,IF(CONFIGURACAO!$C$39="SIM",(IF(X399&gt;CONFIGURACAO!$C$40,CONFIGURACAO!$C$40*CONFIGURACAO!$C$32,X399*CONFIGURACAO!$C$32)),'PI AREA  P100'!X399*CONFIGURACAO!$C$32))</f>
        <v>0</v>
      </c>
      <c r="AO399" s="38">
        <f>IFERROR(IF(M399&gt;0,(Y399*CONFIGURACAO!$C$33)+(Z399*CONFIGURACAO!$C$34)+(AA399*CONFIGURACAO!$C$35)+(AB399*CONFIGURACAO!$C$36),""),"")</f>
        <v>75</v>
      </c>
      <c r="AP399" s="38">
        <f>IF(AA399=0,0,IF(CONFIGURACAO!$C$46="SIM",(IF(AA399&gt;CONFIGURACAO!$C$47,CONFIGURACAO!$C$47*CONFIGURACAO!$C$35,AA399*CONFIGURACAO!$C$35)),'PI AREA  P100'!AA399*CONFIGURACAO!$C$35))</f>
        <v>75</v>
      </c>
      <c r="AQ399" s="38">
        <f>IF(AB399=0,0,IF(CONFIGURACAO!$C$44="SIM",(IF(AB399&gt;CONFIGURACAO!$C$45,CONFIGURACAO!$C$45*CONFIGURACAO!$C$36,AB399*CONFIGURACAO!$C$36)),'PI AREA  P100'!AB399*CONFIGURACAO!$C$36))</f>
        <v>0</v>
      </c>
      <c r="AR399" s="38">
        <f t="shared" si="146"/>
        <v>725</v>
      </c>
      <c r="AS399" s="68">
        <f>IF(AR399="","",$AR399-(($AS$2/CONFIGURACAO!$C$6)*$M399))</f>
        <v>425</v>
      </c>
      <c r="AT399" s="73">
        <f t="shared" si="128"/>
        <v>3</v>
      </c>
      <c r="AU399" s="75">
        <f>IF(AR399="","",$AR399-(($AU$2/CONFIGURACAO!$C$6)*$M399))</f>
        <v>225</v>
      </c>
      <c r="AV399" s="76">
        <f t="shared" si="129"/>
        <v>4</v>
      </c>
      <c r="AW399" s="74">
        <f>IF(AR399="","",$AR399-(($AW$2/CONFIGURACAO!$C$6)*$M399))</f>
        <v>25</v>
      </c>
      <c r="AX399" s="72">
        <f t="shared" si="130"/>
        <v>5</v>
      </c>
      <c r="AZ399" s="39">
        <f t="shared" si="131"/>
        <v>6.1236728522801182E-2</v>
      </c>
      <c r="BA399" s="146">
        <f t="shared" si="132"/>
        <v>23</v>
      </c>
      <c r="BB399" s="146">
        <f t="shared" si="133"/>
        <v>294</v>
      </c>
      <c r="BC399" s="32">
        <f t="shared" si="134"/>
        <v>594</v>
      </c>
      <c r="BD399" s="148"/>
      <c r="BE399" s="40">
        <f t="shared" si="135"/>
        <v>0</v>
      </c>
      <c r="BF399" s="40">
        <f t="shared" si="136"/>
        <v>0.11574074074074073</v>
      </c>
      <c r="BG399" s="40">
        <f t="shared" si="137"/>
        <v>2.5693730729701953E-2</v>
      </c>
      <c r="BH399" s="40">
        <f t="shared" si="138"/>
        <v>0.16168148746968472</v>
      </c>
      <c r="BI399" s="40">
        <f t="shared" si="139"/>
        <v>0.10660980810234541</v>
      </c>
      <c r="BJ399" s="40">
        <f t="shared" si="140"/>
        <v>0.83179297597042512</v>
      </c>
      <c r="BK399" s="40">
        <f t="shared" si="141"/>
        <v>0.16051364365971107</v>
      </c>
      <c r="BL399">
        <v>0</v>
      </c>
      <c r="BM399">
        <v>0</v>
      </c>
      <c r="BN399">
        <v>1</v>
      </c>
      <c r="BO399">
        <v>0</v>
      </c>
      <c r="BP399">
        <v>0</v>
      </c>
      <c r="BQ399">
        <v>0</v>
      </c>
      <c r="BR399">
        <v>3</v>
      </c>
      <c r="BS399">
        <v>0</v>
      </c>
      <c r="BT399" s="42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</row>
    <row r="400" spans="1:124" s="32" customFormat="1" x14ac:dyDescent="0.2">
      <c r="A400" s="124" t="str">
        <f>CONFIGURACAO!$C$4</f>
        <v>AREA 21</v>
      </c>
      <c r="B400" s="125">
        <v>398</v>
      </c>
      <c r="C400" s="249" t="s">
        <v>299</v>
      </c>
      <c r="D400" s="126">
        <f t="shared" si="142"/>
        <v>13</v>
      </c>
      <c r="E400" s="250" t="s">
        <v>735</v>
      </c>
      <c r="F400" s="250">
        <v>1</v>
      </c>
      <c r="G400" s="250">
        <v>1</v>
      </c>
      <c r="H400" s="250">
        <v>1</v>
      </c>
      <c r="I400" s="250">
        <v>1</v>
      </c>
      <c r="J400" s="87"/>
      <c r="K400" s="94"/>
      <c r="L400" s="94"/>
      <c r="M400" s="154">
        <f t="shared" si="143"/>
        <v>4</v>
      </c>
      <c r="N400">
        <v>1</v>
      </c>
      <c r="O400">
        <v>6</v>
      </c>
      <c r="P400">
        <v>8</v>
      </c>
      <c r="Q400">
        <v>17</v>
      </c>
      <c r="R400">
        <v>5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 s="139">
        <f t="shared" si="126"/>
        <v>7</v>
      </c>
      <c r="AD400" s="140">
        <f t="shared" si="127"/>
        <v>15</v>
      </c>
      <c r="AE400" s="141">
        <f t="shared" si="144"/>
        <v>0</v>
      </c>
      <c r="AF400" s="142">
        <f t="shared" si="145"/>
        <v>0</v>
      </c>
      <c r="AG400" s="278"/>
      <c r="AI400" s="37">
        <f>IFERROR(IF(M400&gt;0,(N400*CONFIGURACAO!$C$20)+(O400*CONFIGURACAO!$C$21)+(P400*CONFIGURACAO!$C$22)+(Q400*CONFIGURACAO!$C$23)+(R400*CONFIGURACAO!$C$24),""),"")</f>
        <v>1840</v>
      </c>
      <c r="AJ400" s="38">
        <f>IF(S400=0,0,IF(CONFIGURACAO!$C$15="SIM",(IF(S400&gt;CONFIGURACAO!$C$16,CONFIGURACAO!$C$16*CONFIGURACAO!$C$25,S400*CONFIGURACAO!$C$25)),'PI AREA  P100'!S400*CONFIGURACAO!$C$25))</f>
        <v>10</v>
      </c>
      <c r="AK400" s="38">
        <f>IF(T400=0,0,IF(CONFIGURACAO!$C$17="SIM",(IF(T400&gt;CONFIGURACAO!$C$18,CONFIGURACAO!$C$18*CONFIGURACAO!$C$26,T400*CONFIGURACAO!$C$26)),'PI AREA  P100'!T400*CONFIGURACAO!$C$26))</f>
        <v>0</v>
      </c>
      <c r="AL400" s="38">
        <f>IFERROR(IF(M400&gt;0,(U400*CONFIGURACAO!$C$29)+(V400*CONFIGURACAO!$C$30),""),"")</f>
        <v>0</v>
      </c>
      <c r="AM400" s="38">
        <f>IF(W400=0,0,IF(CONFIGURACAO!$C$41="SIM",(IF(W400&gt;CONFIGURACAO!$C$41,CONFIGURACAO!$C$41*CONFIGURACAO!$C$31,W400*CONFIGURACAO!$C$31)),'PI AREA  P100'!W400*CONFIGURACAO!$C$31))</f>
        <v>0</v>
      </c>
      <c r="AN400" s="38">
        <f>IF(X400=0,0,IF(CONFIGURACAO!$C$39="SIM",(IF(X400&gt;CONFIGURACAO!$C$40,CONFIGURACAO!$C$40*CONFIGURACAO!$C$32,X400*CONFIGURACAO!$C$32)),'PI AREA  P100'!X400*CONFIGURACAO!$C$32))</f>
        <v>0</v>
      </c>
      <c r="AO400" s="38">
        <f>IFERROR(IF(M400&gt;0,(Y400*CONFIGURACAO!$C$33)+(Z400*CONFIGURACAO!$C$34)+(AA400*CONFIGURACAO!$C$35)+(AB400*CONFIGURACAO!$C$36),""),"")</f>
        <v>0</v>
      </c>
      <c r="AP400" s="38">
        <f>IF(AA400=0,0,IF(CONFIGURACAO!$C$46="SIM",(IF(AA400&gt;CONFIGURACAO!$C$47,CONFIGURACAO!$C$47*CONFIGURACAO!$C$35,AA400*CONFIGURACAO!$C$35)),'PI AREA  P100'!AA400*CONFIGURACAO!$C$35))</f>
        <v>0</v>
      </c>
      <c r="AQ400" s="38">
        <f>IF(AB400=0,0,IF(CONFIGURACAO!$C$44="SIM",(IF(AB400&gt;CONFIGURACAO!$C$45,CONFIGURACAO!$C$45*CONFIGURACAO!$C$36,AB400*CONFIGURACAO!$C$36)),'PI AREA  P100'!AB400*CONFIGURACAO!$C$36))</f>
        <v>0</v>
      </c>
      <c r="AR400" s="38">
        <f t="shared" si="146"/>
        <v>1850</v>
      </c>
      <c r="AS400" s="68">
        <f>IF(AR400="","",$AR400-(($AS$2/CONFIGURACAO!$C$6)*$M400))</f>
        <v>1550</v>
      </c>
      <c r="AT400" s="73">
        <f t="shared" si="128"/>
        <v>3</v>
      </c>
      <c r="AU400" s="75">
        <f>IF(AR400="","",$AR400-(($AU$2/CONFIGURACAO!$C$6)*$M400))</f>
        <v>1350</v>
      </c>
      <c r="AV400" s="76">
        <f t="shared" si="129"/>
        <v>4</v>
      </c>
      <c r="AW400" s="74">
        <f>IF(AR400="","",$AR400-(($AW$2/CONFIGURACAO!$C$6)*$M400))</f>
        <v>1150</v>
      </c>
      <c r="AX400" s="72">
        <f t="shared" si="130"/>
        <v>5</v>
      </c>
      <c r="AZ400" s="39">
        <f t="shared" si="131"/>
        <v>0.15625923829956165</v>
      </c>
      <c r="BA400" s="146">
        <f t="shared" si="132"/>
        <v>38</v>
      </c>
      <c r="BB400" s="146">
        <f t="shared" si="133"/>
        <v>104</v>
      </c>
      <c r="BC400" s="32">
        <f t="shared" si="134"/>
        <v>171</v>
      </c>
      <c r="BD400" s="148"/>
      <c r="BE400" s="40">
        <f t="shared" si="135"/>
        <v>3.7257824143070044E-2</v>
      </c>
      <c r="BF400" s="40">
        <f t="shared" si="136"/>
        <v>0.23148148148148145</v>
      </c>
      <c r="BG400" s="40">
        <f t="shared" si="137"/>
        <v>0.20554984583761562</v>
      </c>
      <c r="BH400" s="40">
        <f t="shared" si="138"/>
        <v>0.68714632174616008</v>
      </c>
      <c r="BI400" s="40">
        <f t="shared" si="139"/>
        <v>0.53304904051172708</v>
      </c>
      <c r="BJ400" s="40">
        <f t="shared" si="140"/>
        <v>9.2421441774491686E-2</v>
      </c>
      <c r="BK400" s="40">
        <f t="shared" si="141"/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 s="42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</row>
    <row r="401" spans="1:124" s="32" customFormat="1" x14ac:dyDescent="0.2">
      <c r="A401" s="124" t="str">
        <f>CONFIGURACAO!$C$4</f>
        <v>AREA 21</v>
      </c>
      <c r="B401" s="125">
        <v>399</v>
      </c>
      <c r="C401" s="249" t="s">
        <v>299</v>
      </c>
      <c r="D401" s="126">
        <f t="shared" si="142"/>
        <v>14</v>
      </c>
      <c r="E401" s="250" t="s">
        <v>736</v>
      </c>
      <c r="F401" s="250">
        <v>1</v>
      </c>
      <c r="G401" s="250">
        <v>1</v>
      </c>
      <c r="H401" s="250">
        <v>0</v>
      </c>
      <c r="I401" s="250">
        <v>0</v>
      </c>
      <c r="J401" s="87"/>
      <c r="K401" s="94"/>
      <c r="L401" s="94"/>
      <c r="M401" s="154">
        <f t="shared" si="143"/>
        <v>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2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s="139">
        <f t="shared" si="126"/>
        <v>0</v>
      </c>
      <c r="AD401" s="140">
        <f t="shared" si="127"/>
        <v>0</v>
      </c>
      <c r="AE401" s="141">
        <f t="shared" si="144"/>
        <v>0</v>
      </c>
      <c r="AF401" s="142">
        <f t="shared" si="145"/>
        <v>0</v>
      </c>
      <c r="AG401" s="278"/>
      <c r="AI401" s="37">
        <f>IFERROR(IF(M401&gt;0,(N401*CONFIGURACAO!$C$20)+(O401*CONFIGURACAO!$C$21)+(P401*CONFIGURACAO!$C$22)+(Q401*CONFIGURACAO!$C$23)+(R401*CONFIGURACAO!$C$24),""),"")</f>
        <v>0</v>
      </c>
      <c r="AJ401" s="38">
        <f>IF(S401=0,0,IF(CONFIGURACAO!$C$15="SIM",(IF(S401&gt;CONFIGURACAO!$C$16,CONFIGURACAO!$C$16*CONFIGURACAO!$C$25,S401*CONFIGURACAO!$C$25)),'PI AREA  P100'!S401*CONFIGURACAO!$C$25))</f>
        <v>20</v>
      </c>
      <c r="AK401" s="38">
        <f>IF(T401=0,0,IF(CONFIGURACAO!$C$17="SIM",(IF(T401&gt;CONFIGURACAO!$C$18,CONFIGURACAO!$C$18*CONFIGURACAO!$C$26,T401*CONFIGURACAO!$C$26)),'PI AREA  P100'!T401*CONFIGURACAO!$C$26))</f>
        <v>0</v>
      </c>
      <c r="AL401" s="38">
        <f>IFERROR(IF(M401&gt;0,(U401*CONFIGURACAO!$C$29)+(V401*CONFIGURACAO!$C$30),""),"")</f>
        <v>0</v>
      </c>
      <c r="AM401" s="38">
        <f>IF(W401=0,0,IF(CONFIGURACAO!$C$41="SIM",(IF(W401&gt;CONFIGURACAO!$C$41,CONFIGURACAO!$C$41*CONFIGURACAO!$C$31,W401*CONFIGURACAO!$C$31)),'PI AREA  P100'!W401*CONFIGURACAO!$C$31))</f>
        <v>0</v>
      </c>
      <c r="AN401" s="38">
        <f>IF(X401=0,0,IF(CONFIGURACAO!$C$39="SIM",(IF(X401&gt;CONFIGURACAO!$C$40,CONFIGURACAO!$C$40*CONFIGURACAO!$C$32,X401*CONFIGURACAO!$C$32)),'PI AREA  P100'!X401*CONFIGURACAO!$C$32))</f>
        <v>0</v>
      </c>
      <c r="AO401" s="38">
        <f>IFERROR(IF(M401&gt;0,(Y401*CONFIGURACAO!$C$33)+(Z401*CONFIGURACAO!$C$34)+(AA401*CONFIGURACAO!$C$35)+(AB401*CONFIGURACAO!$C$36),""),"")</f>
        <v>0</v>
      </c>
      <c r="AP401" s="38">
        <f>IF(AA401=0,0,IF(CONFIGURACAO!$C$46="SIM",(IF(AA401&gt;CONFIGURACAO!$C$47,CONFIGURACAO!$C$47*CONFIGURACAO!$C$35,AA401*CONFIGURACAO!$C$35)),'PI AREA  P100'!AA401*CONFIGURACAO!$C$35))</f>
        <v>0</v>
      </c>
      <c r="AQ401" s="38">
        <f>IF(AB401=0,0,IF(CONFIGURACAO!$C$44="SIM",(IF(AB401&gt;CONFIGURACAO!$C$45,CONFIGURACAO!$C$45*CONFIGURACAO!$C$36,AB401*CONFIGURACAO!$C$36)),'PI AREA  P100'!AB401*CONFIGURACAO!$C$36))</f>
        <v>0</v>
      </c>
      <c r="AR401" s="38">
        <f t="shared" si="146"/>
        <v>20</v>
      </c>
      <c r="AS401" s="68">
        <f>IF(AR401="","",$AR401-(($AS$2/CONFIGURACAO!$C$6)*$M401))</f>
        <v>-130</v>
      </c>
      <c r="AT401" s="73" t="str">
        <f t="shared" si="128"/>
        <v>NAO</v>
      </c>
      <c r="AU401" s="75">
        <f>IF(AR401="","",$AR401-(($AU$2/CONFIGURACAO!$C$6)*$M401))</f>
        <v>-230</v>
      </c>
      <c r="AV401" s="76" t="str">
        <f t="shared" si="129"/>
        <v>NAO</v>
      </c>
      <c r="AW401" s="74">
        <f>IF(AR401="","",$AR401-(($AW$2/CONFIGURACAO!$C$6)*$M401))</f>
        <v>-330</v>
      </c>
      <c r="AX401" s="72" t="str">
        <f t="shared" si="130"/>
        <v>NAO</v>
      </c>
      <c r="AZ401" s="39">
        <f t="shared" si="131"/>
        <v>1.6892890626979636E-3</v>
      </c>
      <c r="BA401" s="146">
        <f t="shared" si="132"/>
        <v>2</v>
      </c>
      <c r="BB401" s="146">
        <f t="shared" si="133"/>
        <v>1033</v>
      </c>
      <c r="BC401" s="32">
        <f t="shared" si="134"/>
        <v>1138</v>
      </c>
      <c r="BD401" s="148"/>
      <c r="BE401" s="40">
        <f t="shared" si="135"/>
        <v>0</v>
      </c>
      <c r="BF401" s="40">
        <f t="shared" si="136"/>
        <v>0</v>
      </c>
      <c r="BG401" s="40">
        <f t="shared" si="137"/>
        <v>0</v>
      </c>
      <c r="BH401" s="40">
        <f t="shared" si="138"/>
        <v>0</v>
      </c>
      <c r="BI401" s="40">
        <f t="shared" si="139"/>
        <v>0</v>
      </c>
      <c r="BJ401" s="40">
        <f t="shared" si="140"/>
        <v>0.18484288354898337</v>
      </c>
      <c r="BK401" s="40">
        <f t="shared" si="141"/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 s="42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</row>
    <row r="402" spans="1:124" s="32" customFormat="1" x14ac:dyDescent="0.2">
      <c r="A402" s="124" t="str">
        <f>CONFIGURACAO!$C$4</f>
        <v>AREA 21</v>
      </c>
      <c r="B402" s="125">
        <v>400</v>
      </c>
      <c r="C402" s="249" t="s">
        <v>299</v>
      </c>
      <c r="D402" s="126">
        <f t="shared" si="142"/>
        <v>15</v>
      </c>
      <c r="E402" s="250" t="s">
        <v>737</v>
      </c>
      <c r="F402" s="250">
        <v>1</v>
      </c>
      <c r="G402" s="250">
        <v>1</v>
      </c>
      <c r="H402" s="250">
        <v>1</v>
      </c>
      <c r="I402" s="250">
        <v>1</v>
      </c>
      <c r="J402" s="87"/>
      <c r="K402" s="94"/>
      <c r="L402" s="94"/>
      <c r="M402" s="154">
        <f t="shared" si="143"/>
        <v>4</v>
      </c>
      <c r="N402">
        <v>0</v>
      </c>
      <c r="O402">
        <v>1</v>
      </c>
      <c r="P402">
        <v>3</v>
      </c>
      <c r="Q402">
        <v>2</v>
      </c>
      <c r="R402">
        <v>3</v>
      </c>
      <c r="S402">
        <v>2</v>
      </c>
      <c r="T402">
        <v>4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 s="139">
        <f t="shared" si="126"/>
        <v>1</v>
      </c>
      <c r="AD402" s="140">
        <f t="shared" si="127"/>
        <v>4</v>
      </c>
      <c r="AE402" s="141">
        <f t="shared" si="144"/>
        <v>0</v>
      </c>
      <c r="AF402" s="142">
        <f t="shared" si="145"/>
        <v>0</v>
      </c>
      <c r="AG402" s="278"/>
      <c r="AI402" s="37">
        <f>IFERROR(IF(M402&gt;0,(N402*CONFIGURACAO!$C$20)+(O402*CONFIGURACAO!$C$21)+(P402*CONFIGURACAO!$C$22)+(Q402*CONFIGURACAO!$C$23)+(R402*CONFIGURACAO!$C$24),""),"")</f>
        <v>400</v>
      </c>
      <c r="AJ402" s="38">
        <f>IF(S402=0,0,IF(CONFIGURACAO!$C$15="SIM",(IF(S402&gt;CONFIGURACAO!$C$16,CONFIGURACAO!$C$16*CONFIGURACAO!$C$25,S402*CONFIGURACAO!$C$25)),'PI AREA  P100'!S402*CONFIGURACAO!$C$25))</f>
        <v>20</v>
      </c>
      <c r="AK402" s="38">
        <f>IF(T402=0,0,IF(CONFIGURACAO!$C$17="SIM",(IF(T402&gt;CONFIGURACAO!$C$18,CONFIGURACAO!$C$18*CONFIGURACAO!$C$26,T402*CONFIGURACAO!$C$26)),'PI AREA  P100'!T402*CONFIGURACAO!$C$26))</f>
        <v>20</v>
      </c>
      <c r="AL402" s="38">
        <f>IFERROR(IF(M402&gt;0,(U402*CONFIGURACAO!$C$29)+(V402*CONFIGURACAO!$C$30),""),"")</f>
        <v>0</v>
      </c>
      <c r="AM402" s="38">
        <f>IF(W402=0,0,IF(CONFIGURACAO!$C$41="SIM",(IF(W402&gt;CONFIGURACAO!$C$41,CONFIGURACAO!$C$41*CONFIGURACAO!$C$31,W402*CONFIGURACAO!$C$31)),'PI AREA  P100'!W402*CONFIGURACAO!$C$31))</f>
        <v>0</v>
      </c>
      <c r="AN402" s="38">
        <f>IF(X402=0,0,IF(CONFIGURACAO!$C$39="SIM",(IF(X402&gt;CONFIGURACAO!$C$40,CONFIGURACAO!$C$40*CONFIGURACAO!$C$32,X402*CONFIGURACAO!$C$32)),'PI AREA  P100'!X402*CONFIGURACAO!$C$32))</f>
        <v>0</v>
      </c>
      <c r="AO402" s="38">
        <f>IFERROR(IF(M402&gt;0,(Y402*CONFIGURACAO!$C$33)+(Z402*CONFIGURACAO!$C$34)+(AA402*CONFIGURACAO!$C$35)+(AB402*CONFIGURACAO!$C$36),""),"")</f>
        <v>25</v>
      </c>
      <c r="AP402" s="38">
        <f>IF(AA402=0,0,IF(CONFIGURACAO!$C$46="SIM",(IF(AA402&gt;CONFIGURACAO!$C$47,CONFIGURACAO!$C$47*CONFIGURACAO!$C$35,AA402*CONFIGURACAO!$C$35)),'PI AREA  P100'!AA402*CONFIGURACAO!$C$35))</f>
        <v>25</v>
      </c>
      <c r="AQ402" s="38">
        <f>IF(AB402=0,0,IF(CONFIGURACAO!$C$44="SIM",(IF(AB402&gt;CONFIGURACAO!$C$45,CONFIGURACAO!$C$45*CONFIGURACAO!$C$36,AB402*CONFIGURACAO!$C$36)),'PI AREA  P100'!AB402*CONFIGURACAO!$C$36))</f>
        <v>0</v>
      </c>
      <c r="AR402" s="38">
        <f t="shared" si="146"/>
        <v>490</v>
      </c>
      <c r="AS402" s="68">
        <f>IF(AR402="","",$AR402-(($AS$2/CONFIGURACAO!$C$6)*$M402))</f>
        <v>190</v>
      </c>
      <c r="AT402" s="73">
        <f t="shared" si="128"/>
        <v>3</v>
      </c>
      <c r="AU402" s="75">
        <f>IF(AR402="","",$AR402-(($AU$2/CONFIGURACAO!$C$6)*$M402))</f>
        <v>-10</v>
      </c>
      <c r="AV402" s="76" t="str">
        <f t="shared" si="129"/>
        <v>NAO</v>
      </c>
      <c r="AW402" s="74">
        <f>IF(AR402="","",$AR402-(($AW$2/CONFIGURACAO!$C$6)*$M402))</f>
        <v>-210</v>
      </c>
      <c r="AX402" s="72" t="str">
        <f t="shared" si="130"/>
        <v>NAO</v>
      </c>
      <c r="AZ402" s="39">
        <f t="shared" si="131"/>
        <v>4.1387582036100108E-2</v>
      </c>
      <c r="BA402" s="146">
        <f t="shared" si="132"/>
        <v>16</v>
      </c>
      <c r="BB402" s="146">
        <f t="shared" si="133"/>
        <v>488</v>
      </c>
      <c r="BC402" s="32">
        <f t="shared" si="134"/>
        <v>752</v>
      </c>
      <c r="BD402" s="148"/>
      <c r="BE402" s="40">
        <f t="shared" si="135"/>
        <v>0</v>
      </c>
      <c r="BF402" s="40">
        <f t="shared" si="136"/>
        <v>3.8580246913580245E-2</v>
      </c>
      <c r="BG402" s="40">
        <f t="shared" si="137"/>
        <v>7.7081192189105849E-2</v>
      </c>
      <c r="BH402" s="40">
        <f t="shared" si="138"/>
        <v>8.084074373484236E-2</v>
      </c>
      <c r="BI402" s="40">
        <f t="shared" si="139"/>
        <v>0.31982942430703626</v>
      </c>
      <c r="BJ402" s="40">
        <f t="shared" si="140"/>
        <v>0.18484288354898337</v>
      </c>
      <c r="BK402" s="40">
        <f t="shared" si="141"/>
        <v>0.6420545746388443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0</v>
      </c>
      <c r="BT402" s="4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</row>
    <row r="403" spans="1:124" s="32" customFormat="1" x14ac:dyDescent="0.2">
      <c r="A403" s="124" t="str">
        <f>CONFIGURACAO!$C$4</f>
        <v>AREA 21</v>
      </c>
      <c r="B403" s="125">
        <v>401</v>
      </c>
      <c r="C403" s="249" t="s">
        <v>299</v>
      </c>
      <c r="D403" s="126">
        <f t="shared" si="142"/>
        <v>16</v>
      </c>
      <c r="E403" s="250" t="s">
        <v>738</v>
      </c>
      <c r="F403" s="250">
        <v>1</v>
      </c>
      <c r="G403" s="250">
        <v>1</v>
      </c>
      <c r="H403" s="250">
        <v>1</v>
      </c>
      <c r="I403" s="250">
        <v>1</v>
      </c>
      <c r="J403" s="87"/>
      <c r="K403" s="94"/>
      <c r="L403" s="94"/>
      <c r="M403" s="154">
        <f t="shared" si="143"/>
        <v>4</v>
      </c>
      <c r="N403">
        <v>3</v>
      </c>
      <c r="O403">
        <v>5</v>
      </c>
      <c r="P403">
        <v>0</v>
      </c>
      <c r="Q403">
        <v>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 s="139">
        <f t="shared" si="126"/>
        <v>8</v>
      </c>
      <c r="AD403" s="140">
        <f t="shared" si="127"/>
        <v>8</v>
      </c>
      <c r="AE403" s="141">
        <f t="shared" si="144"/>
        <v>0</v>
      </c>
      <c r="AF403" s="142">
        <f t="shared" si="145"/>
        <v>0</v>
      </c>
      <c r="AG403" s="278"/>
      <c r="AI403" s="37">
        <f>IFERROR(IF(M403&gt;0,(N403*CONFIGURACAO!$C$20)+(O403*CONFIGURACAO!$C$21)+(P403*CONFIGURACAO!$C$22)+(Q403*CONFIGURACAO!$C$23)+(R403*CONFIGURACAO!$C$24),""),"")</f>
        <v>940</v>
      </c>
      <c r="AJ403" s="38">
        <f>IF(S403=0,0,IF(CONFIGURACAO!$C$15="SIM",(IF(S403&gt;CONFIGURACAO!$C$16,CONFIGURACAO!$C$16*CONFIGURACAO!$C$25,S403*CONFIGURACAO!$C$25)),'PI AREA  P100'!S403*CONFIGURACAO!$C$25))</f>
        <v>0</v>
      </c>
      <c r="AK403" s="38">
        <f>IF(T403=0,0,IF(CONFIGURACAO!$C$17="SIM",(IF(T403&gt;CONFIGURACAO!$C$18,CONFIGURACAO!$C$18*CONFIGURACAO!$C$26,T403*CONFIGURACAO!$C$26)),'PI AREA  P100'!T403*CONFIGURACAO!$C$26))</f>
        <v>0</v>
      </c>
      <c r="AL403" s="38">
        <f>IFERROR(IF(M403&gt;0,(U403*CONFIGURACAO!$C$29)+(V403*CONFIGURACAO!$C$30),""),"")</f>
        <v>0</v>
      </c>
      <c r="AM403" s="38">
        <f>IF(W403=0,0,IF(CONFIGURACAO!$C$41="SIM",(IF(W403&gt;CONFIGURACAO!$C$41,CONFIGURACAO!$C$41*CONFIGURACAO!$C$31,W403*CONFIGURACAO!$C$31)),'PI AREA  P100'!W403*CONFIGURACAO!$C$31))</f>
        <v>0</v>
      </c>
      <c r="AN403" s="38">
        <f>IF(X403=0,0,IF(CONFIGURACAO!$C$39="SIM",(IF(X403&gt;CONFIGURACAO!$C$40,CONFIGURACAO!$C$40*CONFIGURACAO!$C$32,X403*CONFIGURACAO!$C$32)),'PI AREA  P100'!X403*CONFIGURACAO!$C$32))</f>
        <v>0</v>
      </c>
      <c r="AO403" s="38">
        <f>IFERROR(IF(M403&gt;0,(Y403*CONFIGURACAO!$C$33)+(Z403*CONFIGURACAO!$C$34)+(AA403*CONFIGURACAO!$C$35)+(AB403*CONFIGURACAO!$C$36),""),"")</f>
        <v>25</v>
      </c>
      <c r="AP403" s="38">
        <f>IF(AA403=0,0,IF(CONFIGURACAO!$C$46="SIM",(IF(AA403&gt;CONFIGURACAO!$C$47,CONFIGURACAO!$C$47*CONFIGURACAO!$C$35,AA403*CONFIGURACAO!$C$35)),'PI AREA  P100'!AA403*CONFIGURACAO!$C$35))</f>
        <v>25</v>
      </c>
      <c r="AQ403" s="38">
        <f>IF(AB403=0,0,IF(CONFIGURACAO!$C$44="SIM",(IF(AB403&gt;CONFIGURACAO!$C$45,CONFIGURACAO!$C$45*CONFIGURACAO!$C$36,AB403*CONFIGURACAO!$C$36)),'PI AREA  P100'!AB403*CONFIGURACAO!$C$36))</f>
        <v>0</v>
      </c>
      <c r="AR403" s="38">
        <f t="shared" si="146"/>
        <v>990</v>
      </c>
      <c r="AS403" s="68">
        <f>IF(AR403="","",$AR403-(($AS$2/CONFIGURACAO!$C$6)*$M403))</f>
        <v>690</v>
      </c>
      <c r="AT403" s="73">
        <f t="shared" si="128"/>
        <v>3</v>
      </c>
      <c r="AU403" s="75">
        <f>IF(AR403="","",$AR403-(($AU$2/CONFIGURACAO!$C$6)*$M403))</f>
        <v>490</v>
      </c>
      <c r="AV403" s="76">
        <f t="shared" si="129"/>
        <v>4</v>
      </c>
      <c r="AW403" s="74">
        <f>IF(AR403="","",$AR403-(($AW$2/CONFIGURACAO!$C$6)*$M403))</f>
        <v>290</v>
      </c>
      <c r="AX403" s="72">
        <f t="shared" si="130"/>
        <v>5</v>
      </c>
      <c r="AZ403" s="39">
        <f t="shared" si="131"/>
        <v>8.3619808603549201E-2</v>
      </c>
      <c r="BA403" s="146">
        <f t="shared" si="132"/>
        <v>15</v>
      </c>
      <c r="BB403" s="146">
        <f t="shared" si="133"/>
        <v>522</v>
      </c>
      <c r="BC403" s="32">
        <f t="shared" si="134"/>
        <v>439</v>
      </c>
      <c r="BD403" s="148"/>
      <c r="BE403" s="40">
        <f t="shared" si="135"/>
        <v>0.11177347242921014</v>
      </c>
      <c r="BF403" s="40">
        <f t="shared" si="136"/>
        <v>0.19290123456790123</v>
      </c>
      <c r="BG403" s="40">
        <f t="shared" si="137"/>
        <v>0</v>
      </c>
      <c r="BH403" s="40">
        <f t="shared" si="138"/>
        <v>0.24252223120452709</v>
      </c>
      <c r="BI403" s="40">
        <f t="shared" si="139"/>
        <v>0</v>
      </c>
      <c r="BJ403" s="40">
        <f t="shared" si="140"/>
        <v>0</v>
      </c>
      <c r="BK403" s="40">
        <f t="shared" si="141"/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1</v>
      </c>
      <c r="BS403">
        <v>0</v>
      </c>
      <c r="BT403" s="42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</row>
    <row r="404" spans="1:124" s="32" customFormat="1" x14ac:dyDescent="0.2">
      <c r="A404" s="124" t="str">
        <f>CONFIGURACAO!$C$4</f>
        <v>AREA 21</v>
      </c>
      <c r="B404" s="125">
        <v>402</v>
      </c>
      <c r="C404" s="249" t="s">
        <v>299</v>
      </c>
      <c r="D404" s="126">
        <f t="shared" si="142"/>
        <v>17</v>
      </c>
      <c r="E404" s="250" t="s">
        <v>739</v>
      </c>
      <c r="F404" s="250">
        <v>1</v>
      </c>
      <c r="G404" s="250">
        <v>1</v>
      </c>
      <c r="H404" s="250">
        <v>1</v>
      </c>
      <c r="I404" s="250">
        <v>1</v>
      </c>
      <c r="J404" s="87"/>
      <c r="K404" s="94"/>
      <c r="L404" s="94"/>
      <c r="M404" s="154">
        <f t="shared" si="143"/>
        <v>4</v>
      </c>
      <c r="N404">
        <v>10</v>
      </c>
      <c r="O404">
        <v>6</v>
      </c>
      <c r="P404">
        <v>1</v>
      </c>
      <c r="Q404">
        <v>5</v>
      </c>
      <c r="R404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 s="139">
        <f t="shared" si="126"/>
        <v>16</v>
      </c>
      <c r="AD404" s="140">
        <f t="shared" si="127"/>
        <v>17</v>
      </c>
      <c r="AE404" s="141">
        <f t="shared" si="144"/>
        <v>0</v>
      </c>
      <c r="AF404" s="142">
        <f t="shared" si="145"/>
        <v>0</v>
      </c>
      <c r="AG404" s="278"/>
      <c r="AI404" s="37">
        <f>IFERROR(IF(M404&gt;0,(N404*CONFIGURACAO!$C$20)+(O404*CONFIGURACAO!$C$21)+(P404*CONFIGURACAO!$C$22)+(Q404*CONFIGURACAO!$C$23)+(R404*CONFIGURACAO!$C$24),""),"")</f>
        <v>1740</v>
      </c>
      <c r="AJ404" s="38">
        <f>IF(S404=0,0,IF(CONFIGURACAO!$C$15="SIM",(IF(S404&gt;CONFIGURACAO!$C$16,CONFIGURACAO!$C$16*CONFIGURACAO!$C$25,S404*CONFIGURACAO!$C$25)),'PI AREA  P100'!S404*CONFIGURACAO!$C$25))</f>
        <v>10</v>
      </c>
      <c r="AK404" s="38">
        <f>IF(T404=0,0,IF(CONFIGURACAO!$C$17="SIM",(IF(T404&gt;CONFIGURACAO!$C$18,CONFIGURACAO!$C$18*CONFIGURACAO!$C$26,T404*CONFIGURACAO!$C$26)),'PI AREA  P100'!T404*CONFIGURACAO!$C$26))</f>
        <v>5</v>
      </c>
      <c r="AL404" s="38">
        <f>IFERROR(IF(M404&gt;0,(U404*CONFIGURACAO!$C$29)+(V404*CONFIGURACAO!$C$30),""),"")</f>
        <v>0</v>
      </c>
      <c r="AM404" s="38">
        <f>IF(W404=0,0,IF(CONFIGURACAO!$C$41="SIM",(IF(W404&gt;CONFIGURACAO!$C$41,CONFIGURACAO!$C$41*CONFIGURACAO!$C$31,W404*CONFIGURACAO!$C$31)),'PI AREA  P100'!W404*CONFIGURACAO!$C$31))</f>
        <v>0</v>
      </c>
      <c r="AN404" s="38">
        <f>IF(X404=0,0,IF(CONFIGURACAO!$C$39="SIM",(IF(X404&gt;CONFIGURACAO!$C$40,CONFIGURACAO!$C$40*CONFIGURACAO!$C$32,X404*CONFIGURACAO!$C$32)),'PI AREA  P100'!X404*CONFIGURACAO!$C$32))</f>
        <v>0</v>
      </c>
      <c r="AO404" s="38">
        <f>IFERROR(IF(M404&gt;0,(Y404*CONFIGURACAO!$C$33)+(Z404*CONFIGURACAO!$C$34)+(AA404*CONFIGURACAO!$C$35)+(AB404*CONFIGURACAO!$C$36),""),"")</f>
        <v>0</v>
      </c>
      <c r="AP404" s="38">
        <f>IF(AA404=0,0,IF(CONFIGURACAO!$C$46="SIM",(IF(AA404&gt;CONFIGURACAO!$C$47,CONFIGURACAO!$C$47*CONFIGURACAO!$C$35,AA404*CONFIGURACAO!$C$35)),'PI AREA  P100'!AA404*CONFIGURACAO!$C$35))</f>
        <v>0</v>
      </c>
      <c r="AQ404" s="38">
        <f>IF(AB404=0,0,IF(CONFIGURACAO!$C$44="SIM",(IF(AB404&gt;CONFIGURACAO!$C$45,CONFIGURACAO!$C$45*CONFIGURACAO!$C$36,AB404*CONFIGURACAO!$C$36)),'PI AREA  P100'!AB404*CONFIGURACAO!$C$36))</f>
        <v>0</v>
      </c>
      <c r="AR404" s="38">
        <f t="shared" si="146"/>
        <v>1755</v>
      </c>
      <c r="AS404" s="68">
        <f>IF(AR404="","",$AR404-(($AS$2/CONFIGURACAO!$C$6)*$M404))</f>
        <v>1455</v>
      </c>
      <c r="AT404" s="73">
        <f t="shared" si="128"/>
        <v>3</v>
      </c>
      <c r="AU404" s="75">
        <f>IF(AR404="","",$AR404-(($AU$2/CONFIGURACAO!$C$6)*$M404))</f>
        <v>1255</v>
      </c>
      <c r="AV404" s="76">
        <f t="shared" si="129"/>
        <v>4</v>
      </c>
      <c r="AW404" s="74">
        <f>IF(AR404="","",$AR404-(($AW$2/CONFIGURACAO!$C$6)*$M404))</f>
        <v>1055</v>
      </c>
      <c r="AX404" s="72">
        <f t="shared" si="130"/>
        <v>5</v>
      </c>
      <c r="AZ404" s="39">
        <f t="shared" si="131"/>
        <v>0.14823511525174632</v>
      </c>
      <c r="BA404" s="146">
        <f t="shared" si="132"/>
        <v>24</v>
      </c>
      <c r="BB404" s="146">
        <f t="shared" si="133"/>
        <v>276</v>
      </c>
      <c r="BC404" s="32">
        <f t="shared" si="134"/>
        <v>189</v>
      </c>
      <c r="BD404" s="148"/>
      <c r="BE404" s="40">
        <f t="shared" si="135"/>
        <v>0.37257824143070045</v>
      </c>
      <c r="BF404" s="40">
        <f t="shared" si="136"/>
        <v>0.23148148148148145</v>
      </c>
      <c r="BG404" s="40">
        <f t="shared" si="137"/>
        <v>2.5693730729701953E-2</v>
      </c>
      <c r="BH404" s="40">
        <f t="shared" si="138"/>
        <v>0.20210185933710592</v>
      </c>
      <c r="BI404" s="40">
        <f t="shared" si="139"/>
        <v>0</v>
      </c>
      <c r="BJ404" s="40">
        <f t="shared" si="140"/>
        <v>9.2421441774491686E-2</v>
      </c>
      <c r="BK404" s="40">
        <f t="shared" si="141"/>
        <v>0.16051364365971107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 s="42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</row>
    <row r="405" spans="1:124" s="32" customFormat="1" x14ac:dyDescent="0.2">
      <c r="A405" s="124" t="str">
        <f>CONFIGURACAO!$C$4</f>
        <v>AREA 21</v>
      </c>
      <c r="B405" s="125">
        <v>403</v>
      </c>
      <c r="C405" s="249" t="s">
        <v>299</v>
      </c>
      <c r="D405" s="126">
        <f t="shared" si="142"/>
        <v>18</v>
      </c>
      <c r="E405" s="250" t="s">
        <v>740</v>
      </c>
      <c r="F405" s="250">
        <v>1</v>
      </c>
      <c r="G405" s="250">
        <v>1</v>
      </c>
      <c r="H405" s="250">
        <v>1</v>
      </c>
      <c r="I405" s="250">
        <v>1</v>
      </c>
      <c r="J405" s="87"/>
      <c r="K405" s="94"/>
      <c r="L405" s="94"/>
      <c r="M405" s="154">
        <f t="shared" si="143"/>
        <v>4</v>
      </c>
      <c r="N405">
        <v>55</v>
      </c>
      <c r="O405">
        <v>17</v>
      </c>
      <c r="P405">
        <v>7</v>
      </c>
      <c r="Q405">
        <v>32</v>
      </c>
      <c r="R405">
        <v>2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s="139">
        <f t="shared" si="126"/>
        <v>72</v>
      </c>
      <c r="AD405" s="140">
        <f t="shared" si="127"/>
        <v>79</v>
      </c>
      <c r="AE405" s="141">
        <f t="shared" si="144"/>
        <v>0</v>
      </c>
      <c r="AF405" s="142">
        <f t="shared" si="145"/>
        <v>0</v>
      </c>
      <c r="AG405" s="278"/>
      <c r="AI405" s="37">
        <f>IFERROR(IF(M405&gt;0,(N405*CONFIGURACAO!$C$20)+(O405*CONFIGURACAO!$C$21)+(P405*CONFIGURACAO!$C$22)+(Q405*CONFIGURACAO!$C$23)+(R405*CONFIGURACAO!$C$24),""),"")</f>
        <v>8600</v>
      </c>
      <c r="AJ405" s="38">
        <f>IF(S405=0,0,IF(CONFIGURACAO!$C$15="SIM",(IF(S405&gt;CONFIGURACAO!$C$16,CONFIGURACAO!$C$16*CONFIGURACAO!$C$25,S405*CONFIGURACAO!$C$25)),'PI AREA  P100'!S405*CONFIGURACAO!$C$25))</f>
        <v>0</v>
      </c>
      <c r="AK405" s="38">
        <f>IF(T405=0,0,IF(CONFIGURACAO!$C$17="SIM",(IF(T405&gt;CONFIGURACAO!$C$18,CONFIGURACAO!$C$18*CONFIGURACAO!$C$26,T405*CONFIGURACAO!$C$26)),'PI AREA  P100'!T405*CONFIGURACAO!$C$26))</f>
        <v>5</v>
      </c>
      <c r="AL405" s="38">
        <f>IFERROR(IF(M405&gt;0,(U405*CONFIGURACAO!$C$29)+(V405*CONFIGURACAO!$C$30),""),"")</f>
        <v>0</v>
      </c>
      <c r="AM405" s="38">
        <f>IF(W405=0,0,IF(CONFIGURACAO!$C$41="SIM",(IF(W405&gt;CONFIGURACAO!$C$41,CONFIGURACAO!$C$41*CONFIGURACAO!$C$31,W405*CONFIGURACAO!$C$31)),'PI AREA  P100'!W405*CONFIGURACAO!$C$31))</f>
        <v>0</v>
      </c>
      <c r="AN405" s="38">
        <f>IF(X405=0,0,IF(CONFIGURACAO!$C$39="SIM",(IF(X405&gt;CONFIGURACAO!$C$40,CONFIGURACAO!$C$40*CONFIGURACAO!$C$32,X405*CONFIGURACAO!$C$32)),'PI AREA  P100'!X405*CONFIGURACAO!$C$32))</f>
        <v>0</v>
      </c>
      <c r="AO405" s="38">
        <f>IFERROR(IF(M405&gt;0,(Y405*CONFIGURACAO!$C$33)+(Z405*CONFIGURACAO!$C$34)+(AA405*CONFIGURACAO!$C$35)+(AB405*CONFIGURACAO!$C$36),""),"")</f>
        <v>0</v>
      </c>
      <c r="AP405" s="38">
        <f>IF(AA405=0,0,IF(CONFIGURACAO!$C$46="SIM",(IF(AA405&gt;CONFIGURACAO!$C$47,CONFIGURACAO!$C$47*CONFIGURACAO!$C$35,AA405*CONFIGURACAO!$C$35)),'PI AREA  P100'!AA405*CONFIGURACAO!$C$35))</f>
        <v>0</v>
      </c>
      <c r="AQ405" s="38">
        <f>IF(AB405=0,0,IF(CONFIGURACAO!$C$44="SIM",(IF(AB405&gt;CONFIGURACAO!$C$45,CONFIGURACAO!$C$45*CONFIGURACAO!$C$36,AB405*CONFIGURACAO!$C$36)),'PI AREA  P100'!AB405*CONFIGURACAO!$C$36))</f>
        <v>0</v>
      </c>
      <c r="AR405" s="38">
        <f t="shared" si="146"/>
        <v>8605</v>
      </c>
      <c r="AS405" s="68">
        <f>IF(AR405="","",$AR405-(($AS$2/CONFIGURACAO!$C$6)*$M405))</f>
        <v>8305</v>
      </c>
      <c r="AT405" s="73">
        <f t="shared" si="128"/>
        <v>3</v>
      </c>
      <c r="AU405" s="75">
        <f>IF(AR405="","",$AR405-(($AU$2/CONFIGURACAO!$C$6)*$M405))</f>
        <v>8105</v>
      </c>
      <c r="AV405" s="76">
        <f t="shared" si="129"/>
        <v>4</v>
      </c>
      <c r="AW405" s="74">
        <f>IF(AR405="","",$AR405-(($AW$2/CONFIGURACAO!$C$6)*$M405))</f>
        <v>7905</v>
      </c>
      <c r="AX405" s="72">
        <f t="shared" si="130"/>
        <v>5</v>
      </c>
      <c r="AZ405" s="39">
        <f t="shared" si="131"/>
        <v>0.72681661922579888</v>
      </c>
      <c r="BA405" s="146">
        <f t="shared" si="132"/>
        <v>114</v>
      </c>
      <c r="BB405" s="146">
        <f t="shared" si="133"/>
        <v>1</v>
      </c>
      <c r="BC405" s="32">
        <f t="shared" si="134"/>
        <v>1</v>
      </c>
      <c r="BD405" s="148"/>
      <c r="BE405" s="40">
        <f t="shared" si="135"/>
        <v>2.0491803278688523</v>
      </c>
      <c r="BF405" s="40">
        <f t="shared" si="136"/>
        <v>0.65586419753086411</v>
      </c>
      <c r="BG405" s="40">
        <f t="shared" si="137"/>
        <v>0.17985611510791369</v>
      </c>
      <c r="BH405" s="40">
        <f t="shared" si="138"/>
        <v>1.2934518997574778</v>
      </c>
      <c r="BI405" s="40">
        <f t="shared" si="139"/>
        <v>0.21321961620469082</v>
      </c>
      <c r="BJ405" s="40">
        <f t="shared" si="140"/>
        <v>0</v>
      </c>
      <c r="BK405" s="40">
        <f t="shared" si="141"/>
        <v>0.16051364365971107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 s="42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</row>
    <row r="406" spans="1:124" s="32" customFormat="1" x14ac:dyDescent="0.2">
      <c r="A406" s="124" t="str">
        <f>CONFIGURACAO!$C$4</f>
        <v>AREA 21</v>
      </c>
      <c r="B406" s="125">
        <v>404</v>
      </c>
      <c r="C406" s="249" t="s">
        <v>299</v>
      </c>
      <c r="D406" s="126">
        <f t="shared" si="142"/>
        <v>19</v>
      </c>
      <c r="E406" s="250" t="s">
        <v>741</v>
      </c>
      <c r="F406" s="250">
        <v>0</v>
      </c>
      <c r="G406" s="250">
        <v>1</v>
      </c>
      <c r="H406" s="250">
        <v>1</v>
      </c>
      <c r="I406" s="250">
        <v>1</v>
      </c>
      <c r="J406" s="87"/>
      <c r="K406" s="94"/>
      <c r="L406" s="94"/>
      <c r="M406" s="154">
        <f t="shared" si="143"/>
        <v>3</v>
      </c>
      <c r="N406">
        <v>10</v>
      </c>
      <c r="O406">
        <v>4</v>
      </c>
      <c r="P406">
        <v>3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 s="139">
        <f t="shared" si="126"/>
        <v>14</v>
      </c>
      <c r="AD406" s="140">
        <f t="shared" si="127"/>
        <v>17</v>
      </c>
      <c r="AE406" s="141">
        <f t="shared" si="144"/>
        <v>0</v>
      </c>
      <c r="AF406" s="142">
        <f t="shared" si="145"/>
        <v>0</v>
      </c>
      <c r="AG406" s="278"/>
      <c r="AI406" s="37">
        <f>IFERROR(IF(M406&gt;0,(N406*CONFIGURACAO!$C$20)+(O406*CONFIGURACAO!$C$21)+(P406*CONFIGURACAO!$C$22)+(Q406*CONFIGURACAO!$C$23)+(R406*CONFIGURACAO!$C$24),""),"")</f>
        <v>1540</v>
      </c>
      <c r="AJ406" s="38">
        <f>IF(S406=0,0,IF(CONFIGURACAO!$C$15="SIM",(IF(S406&gt;CONFIGURACAO!$C$16,CONFIGURACAO!$C$16*CONFIGURACAO!$C$25,S406*CONFIGURACAO!$C$25)),'PI AREA  P100'!S406*CONFIGURACAO!$C$25))</f>
        <v>0</v>
      </c>
      <c r="AK406" s="38">
        <f>IF(T406=0,0,IF(CONFIGURACAO!$C$17="SIM",(IF(T406&gt;CONFIGURACAO!$C$18,CONFIGURACAO!$C$18*CONFIGURACAO!$C$26,T406*CONFIGURACAO!$C$26)),'PI AREA  P100'!T406*CONFIGURACAO!$C$26))</f>
        <v>0</v>
      </c>
      <c r="AL406" s="38">
        <f>IFERROR(IF(M406&gt;0,(U406*CONFIGURACAO!$C$29)+(V406*CONFIGURACAO!$C$30),""),"")</f>
        <v>0</v>
      </c>
      <c r="AM406" s="38">
        <f>IF(W406=0,0,IF(CONFIGURACAO!$C$41="SIM",(IF(W406&gt;CONFIGURACAO!$C$41,CONFIGURACAO!$C$41*CONFIGURACAO!$C$31,W406*CONFIGURACAO!$C$31)),'PI AREA  P100'!W406*CONFIGURACAO!$C$31))</f>
        <v>0</v>
      </c>
      <c r="AN406" s="38">
        <f>IF(X406=0,0,IF(CONFIGURACAO!$C$39="SIM",(IF(X406&gt;CONFIGURACAO!$C$40,CONFIGURACAO!$C$40*CONFIGURACAO!$C$32,X406*CONFIGURACAO!$C$32)),'PI AREA  P100'!X406*CONFIGURACAO!$C$32))</f>
        <v>0</v>
      </c>
      <c r="AO406" s="38">
        <f>IFERROR(IF(M406&gt;0,(Y406*CONFIGURACAO!$C$33)+(Z406*CONFIGURACAO!$C$34)+(AA406*CONFIGURACAO!$C$35)+(AB406*CONFIGURACAO!$C$36),""),"")</f>
        <v>0</v>
      </c>
      <c r="AP406" s="38">
        <f>IF(AA406=0,0,IF(CONFIGURACAO!$C$46="SIM",(IF(AA406&gt;CONFIGURACAO!$C$47,CONFIGURACAO!$C$47*CONFIGURACAO!$C$35,AA406*CONFIGURACAO!$C$35)),'PI AREA  P100'!AA406*CONFIGURACAO!$C$35))</f>
        <v>0</v>
      </c>
      <c r="AQ406" s="38">
        <f>IF(AB406=0,0,IF(CONFIGURACAO!$C$44="SIM",(IF(AB406&gt;CONFIGURACAO!$C$45,CONFIGURACAO!$C$45*CONFIGURACAO!$C$36,AB406*CONFIGURACAO!$C$36)),'PI AREA  P100'!AB406*CONFIGURACAO!$C$36))</f>
        <v>0</v>
      </c>
      <c r="AR406" s="38">
        <f t="shared" si="146"/>
        <v>1540</v>
      </c>
      <c r="AS406" s="68">
        <f>IF(AR406="","",$AR406-(($AS$2/CONFIGURACAO!$C$6)*$M406))</f>
        <v>1315</v>
      </c>
      <c r="AT406" s="73">
        <f t="shared" si="128"/>
        <v>3</v>
      </c>
      <c r="AU406" s="75">
        <f>IF(AR406="","",$AR406-(($AU$2/CONFIGURACAO!$C$6)*$M406))</f>
        <v>1165</v>
      </c>
      <c r="AV406" s="76">
        <f t="shared" si="129"/>
        <v>4</v>
      </c>
      <c r="AW406" s="74">
        <f>IF(AR406="","",$AR406-(($AW$2/CONFIGURACAO!$C$6)*$M406))</f>
        <v>1015</v>
      </c>
      <c r="AX406" s="72">
        <f t="shared" si="130"/>
        <v>5</v>
      </c>
      <c r="AZ406" s="39">
        <f t="shared" si="131"/>
        <v>0.13007525782774318</v>
      </c>
      <c r="BA406" s="146">
        <f t="shared" si="132"/>
        <v>18</v>
      </c>
      <c r="BB406" s="146">
        <f t="shared" si="133"/>
        <v>426</v>
      </c>
      <c r="BC406" s="32">
        <f t="shared" si="134"/>
        <v>231</v>
      </c>
      <c r="BD406" s="148"/>
      <c r="BE406" s="40">
        <f t="shared" si="135"/>
        <v>0.37257824143070045</v>
      </c>
      <c r="BF406" s="40">
        <f t="shared" si="136"/>
        <v>0.15432098765432098</v>
      </c>
      <c r="BG406" s="40">
        <f t="shared" si="137"/>
        <v>7.7081192189105849E-2</v>
      </c>
      <c r="BH406" s="40">
        <f t="shared" si="138"/>
        <v>4.042037186742118E-2</v>
      </c>
      <c r="BI406" s="40">
        <f t="shared" si="139"/>
        <v>0</v>
      </c>
      <c r="BJ406" s="40">
        <f t="shared" si="140"/>
        <v>0</v>
      </c>
      <c r="BK406" s="40">
        <f t="shared" si="141"/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 s="42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</row>
    <row r="407" spans="1:124" s="32" customFormat="1" x14ac:dyDescent="0.2">
      <c r="A407" s="124" t="str">
        <f>CONFIGURACAO!$C$4</f>
        <v>AREA 21</v>
      </c>
      <c r="B407" s="125">
        <v>405</v>
      </c>
      <c r="C407" s="249" t="s">
        <v>299</v>
      </c>
      <c r="D407" s="126">
        <f t="shared" si="142"/>
        <v>20</v>
      </c>
      <c r="E407" s="250" t="s">
        <v>742</v>
      </c>
      <c r="F407" s="250">
        <v>1</v>
      </c>
      <c r="G407" s="250">
        <v>1</v>
      </c>
      <c r="H407" s="250">
        <v>1</v>
      </c>
      <c r="I407" s="250">
        <v>1</v>
      </c>
      <c r="J407" s="87"/>
      <c r="K407" s="94"/>
      <c r="L407" s="94"/>
      <c r="M407" s="154">
        <f t="shared" si="143"/>
        <v>4</v>
      </c>
      <c r="N407">
        <v>9</v>
      </c>
      <c r="O407">
        <v>2</v>
      </c>
      <c r="P407">
        <v>5</v>
      </c>
      <c r="Q407">
        <v>1</v>
      </c>
      <c r="R407">
        <v>0</v>
      </c>
      <c r="S407">
        <v>0</v>
      </c>
      <c r="T407">
        <v>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3</v>
      </c>
      <c r="AC407" s="139">
        <f t="shared" si="126"/>
        <v>11</v>
      </c>
      <c r="AD407" s="140">
        <f t="shared" si="127"/>
        <v>16</v>
      </c>
      <c r="AE407" s="141">
        <f t="shared" si="144"/>
        <v>0</v>
      </c>
      <c r="AF407" s="142">
        <f t="shared" si="145"/>
        <v>0</v>
      </c>
      <c r="AG407" s="278"/>
      <c r="AI407" s="37">
        <f>IFERROR(IF(M407&gt;0,(N407*CONFIGURACAO!$C$20)+(O407*CONFIGURACAO!$C$21)+(P407*CONFIGURACAO!$C$22)+(Q407*CONFIGURACAO!$C$23)+(R407*CONFIGURACAO!$C$24),""),"")</f>
        <v>1400</v>
      </c>
      <c r="AJ407" s="38">
        <f>IF(S407=0,0,IF(CONFIGURACAO!$C$15="SIM",(IF(S407&gt;CONFIGURACAO!$C$16,CONFIGURACAO!$C$16*CONFIGURACAO!$C$25,S407*CONFIGURACAO!$C$25)),'PI AREA  P100'!S407*CONFIGURACAO!$C$25))</f>
        <v>0</v>
      </c>
      <c r="AK407" s="38">
        <f>IF(T407=0,0,IF(CONFIGURACAO!$C$17="SIM",(IF(T407&gt;CONFIGURACAO!$C$18,CONFIGURACAO!$C$18*CONFIGURACAO!$C$26,T407*CONFIGURACAO!$C$26)),'PI AREA  P100'!T407*CONFIGURACAO!$C$26))</f>
        <v>20</v>
      </c>
      <c r="AL407" s="38">
        <f>IFERROR(IF(M407&gt;0,(U407*CONFIGURACAO!$C$29)+(V407*CONFIGURACAO!$C$30),""),"")</f>
        <v>0</v>
      </c>
      <c r="AM407" s="38">
        <f>IF(W407=0,0,IF(CONFIGURACAO!$C$41="SIM",(IF(W407&gt;CONFIGURACAO!$C$41,CONFIGURACAO!$C$41*CONFIGURACAO!$C$31,W407*CONFIGURACAO!$C$31)),'PI AREA  P100'!W407*CONFIGURACAO!$C$31))</f>
        <v>0</v>
      </c>
      <c r="AN407" s="38">
        <f>IF(X407=0,0,IF(CONFIGURACAO!$C$39="SIM",(IF(X407&gt;CONFIGURACAO!$C$40,CONFIGURACAO!$C$40*CONFIGURACAO!$C$32,X407*CONFIGURACAO!$C$32)),'PI AREA  P100'!X407*CONFIGURACAO!$C$32))</f>
        <v>0</v>
      </c>
      <c r="AO407" s="38">
        <f>IFERROR(IF(M407&gt;0,(Y407*CONFIGURACAO!$C$33)+(Z407*CONFIGURACAO!$C$34)+(AA407*CONFIGURACAO!$C$35)+(AB407*CONFIGURACAO!$C$36),""),"")</f>
        <v>30</v>
      </c>
      <c r="AP407" s="38">
        <f>IF(AA407=0,0,IF(CONFIGURACAO!$C$46="SIM",(IF(AA407&gt;CONFIGURACAO!$C$47,CONFIGURACAO!$C$47*CONFIGURACAO!$C$35,AA407*CONFIGURACAO!$C$35)),'PI AREA  P100'!AA407*CONFIGURACAO!$C$35))</f>
        <v>0</v>
      </c>
      <c r="AQ407" s="38">
        <f>IF(AB407=0,0,IF(CONFIGURACAO!$C$44="SIM",(IF(AB407&gt;CONFIGURACAO!$C$45,CONFIGURACAO!$C$45*CONFIGURACAO!$C$36,AB407*CONFIGURACAO!$C$36)),'PI AREA  P100'!AB407*CONFIGURACAO!$C$36))</f>
        <v>20</v>
      </c>
      <c r="AR407" s="38">
        <f t="shared" si="146"/>
        <v>1470</v>
      </c>
      <c r="AS407" s="68">
        <f>IF(AR407="","",$AR407-(($AS$2/CONFIGURACAO!$C$6)*$M407))</f>
        <v>1170</v>
      </c>
      <c r="AT407" s="73">
        <f t="shared" si="128"/>
        <v>3</v>
      </c>
      <c r="AU407" s="75">
        <f>IF(AR407="","",$AR407-(($AU$2/CONFIGURACAO!$C$6)*$M407))</f>
        <v>970</v>
      </c>
      <c r="AV407" s="76">
        <f t="shared" si="129"/>
        <v>4</v>
      </c>
      <c r="AW407" s="74">
        <f>IF(AR407="","",$AR407-(($AW$2/CONFIGURACAO!$C$6)*$M407))</f>
        <v>770</v>
      </c>
      <c r="AX407" s="72">
        <f t="shared" si="130"/>
        <v>5</v>
      </c>
      <c r="AZ407" s="39">
        <f t="shared" si="131"/>
        <v>0.12416274610830033</v>
      </c>
      <c r="BA407" s="146">
        <f t="shared" si="132"/>
        <v>24</v>
      </c>
      <c r="BB407" s="146">
        <f t="shared" si="133"/>
        <v>276</v>
      </c>
      <c r="BC407" s="32">
        <f t="shared" si="134"/>
        <v>254</v>
      </c>
      <c r="BD407" s="148"/>
      <c r="BE407" s="40">
        <f t="shared" si="135"/>
        <v>0.3353204172876304</v>
      </c>
      <c r="BF407" s="40">
        <f t="shared" si="136"/>
        <v>7.716049382716049E-2</v>
      </c>
      <c r="BG407" s="40">
        <f t="shared" si="137"/>
        <v>0.12846865364850976</v>
      </c>
      <c r="BH407" s="40">
        <f t="shared" si="138"/>
        <v>4.042037186742118E-2</v>
      </c>
      <c r="BI407" s="40">
        <f t="shared" si="139"/>
        <v>0</v>
      </c>
      <c r="BJ407" s="40">
        <f t="shared" si="140"/>
        <v>0</v>
      </c>
      <c r="BK407" s="40">
        <f t="shared" si="141"/>
        <v>0.6420545746388443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3</v>
      </c>
      <c r="BT407" s="42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</row>
    <row r="408" spans="1:124" s="32" customFormat="1" x14ac:dyDescent="0.2">
      <c r="A408" s="124" t="str">
        <f>CONFIGURACAO!$C$4</f>
        <v>AREA 21</v>
      </c>
      <c r="B408" s="125">
        <v>406</v>
      </c>
      <c r="C408" s="249" t="s">
        <v>299</v>
      </c>
      <c r="D408" s="126">
        <f t="shared" si="142"/>
        <v>21</v>
      </c>
      <c r="E408" s="250" t="s">
        <v>743</v>
      </c>
      <c r="F408" s="250">
        <v>1</v>
      </c>
      <c r="G408" s="250">
        <v>1</v>
      </c>
      <c r="H408" s="250">
        <v>0</v>
      </c>
      <c r="I408" s="250">
        <v>0</v>
      </c>
      <c r="J408" s="87"/>
      <c r="K408" s="94"/>
      <c r="L408" s="94"/>
      <c r="M408" s="154">
        <f t="shared" si="143"/>
        <v>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 s="139">
        <f t="shared" si="126"/>
        <v>0</v>
      </c>
      <c r="AD408" s="140">
        <f t="shared" si="127"/>
        <v>0</v>
      </c>
      <c r="AE408" s="141">
        <f t="shared" si="144"/>
        <v>0</v>
      </c>
      <c r="AF408" s="142">
        <f t="shared" si="145"/>
        <v>0</v>
      </c>
      <c r="AG408" s="278"/>
      <c r="AI408" s="37">
        <f>IFERROR(IF(M408&gt;0,(N408*CONFIGURACAO!$C$20)+(O408*CONFIGURACAO!$C$21)+(P408*CONFIGURACAO!$C$22)+(Q408*CONFIGURACAO!$C$23)+(R408*CONFIGURACAO!$C$24),""),"")</f>
        <v>0</v>
      </c>
      <c r="AJ408" s="38">
        <f>IF(S408=0,0,IF(CONFIGURACAO!$C$15="SIM",(IF(S408&gt;CONFIGURACAO!$C$16,CONFIGURACAO!$C$16*CONFIGURACAO!$C$25,S408*CONFIGURACAO!$C$25)),'PI AREA  P100'!S408*CONFIGURACAO!$C$25))</f>
        <v>10</v>
      </c>
      <c r="AK408" s="38">
        <f>IF(T408=0,0,IF(CONFIGURACAO!$C$17="SIM",(IF(T408&gt;CONFIGURACAO!$C$18,CONFIGURACAO!$C$18*CONFIGURACAO!$C$26,T408*CONFIGURACAO!$C$26)),'PI AREA  P100'!T408*CONFIGURACAO!$C$26))</f>
        <v>0</v>
      </c>
      <c r="AL408" s="38">
        <f>IFERROR(IF(M408&gt;0,(U408*CONFIGURACAO!$C$29)+(V408*CONFIGURACAO!$C$30),""),"")</f>
        <v>0</v>
      </c>
      <c r="AM408" s="38">
        <f>IF(W408=0,0,IF(CONFIGURACAO!$C$41="SIM",(IF(W408&gt;CONFIGURACAO!$C$41,CONFIGURACAO!$C$41*CONFIGURACAO!$C$31,W408*CONFIGURACAO!$C$31)),'PI AREA  P100'!W408*CONFIGURACAO!$C$31))</f>
        <v>0</v>
      </c>
      <c r="AN408" s="38">
        <f>IF(X408=0,0,IF(CONFIGURACAO!$C$39="SIM",(IF(X408&gt;CONFIGURACAO!$C$40,CONFIGURACAO!$C$40*CONFIGURACAO!$C$32,X408*CONFIGURACAO!$C$32)),'PI AREA  P100'!X408*CONFIGURACAO!$C$32))</f>
        <v>0</v>
      </c>
      <c r="AO408" s="38">
        <f>IFERROR(IF(M408&gt;0,(Y408*CONFIGURACAO!$C$33)+(Z408*CONFIGURACAO!$C$34)+(AA408*CONFIGURACAO!$C$35)+(AB408*CONFIGURACAO!$C$36),""),"")</f>
        <v>0</v>
      </c>
      <c r="AP408" s="38">
        <f>IF(AA408=0,0,IF(CONFIGURACAO!$C$46="SIM",(IF(AA408&gt;CONFIGURACAO!$C$47,CONFIGURACAO!$C$47*CONFIGURACAO!$C$35,AA408*CONFIGURACAO!$C$35)),'PI AREA  P100'!AA408*CONFIGURACAO!$C$35))</f>
        <v>0</v>
      </c>
      <c r="AQ408" s="38">
        <f>IF(AB408=0,0,IF(CONFIGURACAO!$C$44="SIM",(IF(AB408&gt;CONFIGURACAO!$C$45,CONFIGURACAO!$C$45*CONFIGURACAO!$C$36,AB408*CONFIGURACAO!$C$36)),'PI AREA  P100'!AB408*CONFIGURACAO!$C$36))</f>
        <v>0</v>
      </c>
      <c r="AR408" s="38">
        <f t="shared" si="146"/>
        <v>10</v>
      </c>
      <c r="AS408" s="68">
        <f>IF(AR408="","",$AR408-(($AS$2/CONFIGURACAO!$C$6)*$M408))</f>
        <v>-140</v>
      </c>
      <c r="AT408" s="73" t="str">
        <f t="shared" si="128"/>
        <v>NAO</v>
      </c>
      <c r="AU408" s="75">
        <f>IF(AR408="","",$AR408-(($AU$2/CONFIGURACAO!$C$6)*$M408))</f>
        <v>-240</v>
      </c>
      <c r="AV408" s="76" t="str">
        <f t="shared" si="129"/>
        <v>NAO</v>
      </c>
      <c r="AW408" s="74">
        <f>IF(AR408="","",$AR408-(($AW$2/CONFIGURACAO!$C$6)*$M408))</f>
        <v>-340</v>
      </c>
      <c r="AX408" s="72" t="str">
        <f t="shared" si="130"/>
        <v>NAO</v>
      </c>
      <c r="AZ408" s="39">
        <f t="shared" si="131"/>
        <v>8.4464453134898182E-4</v>
      </c>
      <c r="BA408" s="146">
        <f t="shared" si="132"/>
        <v>1</v>
      </c>
      <c r="BB408" s="146">
        <f t="shared" si="133"/>
        <v>1099</v>
      </c>
      <c r="BC408" s="32">
        <f t="shared" si="134"/>
        <v>1149</v>
      </c>
      <c r="BD408" s="148"/>
      <c r="BE408" s="40">
        <f t="shared" si="135"/>
        <v>0</v>
      </c>
      <c r="BF408" s="40">
        <f t="shared" si="136"/>
        <v>0</v>
      </c>
      <c r="BG408" s="40">
        <f t="shared" si="137"/>
        <v>0</v>
      </c>
      <c r="BH408" s="40">
        <f t="shared" si="138"/>
        <v>0</v>
      </c>
      <c r="BI408" s="40">
        <f t="shared" si="139"/>
        <v>0</v>
      </c>
      <c r="BJ408" s="40">
        <f t="shared" si="140"/>
        <v>9.2421441774491686E-2</v>
      </c>
      <c r="BK408" s="40">
        <f t="shared" si="141"/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 s="42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</row>
    <row r="409" spans="1:124" s="32" customFormat="1" x14ac:dyDescent="0.2">
      <c r="A409" s="124" t="str">
        <f>CONFIGURACAO!$C$4</f>
        <v>AREA 21</v>
      </c>
      <c r="B409" s="125">
        <v>407</v>
      </c>
      <c r="C409" s="249" t="s">
        <v>300</v>
      </c>
      <c r="D409" s="126">
        <f t="shared" si="142"/>
        <v>1</v>
      </c>
      <c r="E409" s="250" t="s">
        <v>744</v>
      </c>
      <c r="F409" s="250">
        <v>1</v>
      </c>
      <c r="G409" s="250">
        <v>1</v>
      </c>
      <c r="H409" s="250">
        <v>1</v>
      </c>
      <c r="I409" s="250">
        <v>1</v>
      </c>
      <c r="J409" s="87"/>
      <c r="K409" s="94"/>
      <c r="L409" s="94"/>
      <c r="M409" s="154">
        <f t="shared" si="143"/>
        <v>4</v>
      </c>
      <c r="N409">
        <v>7</v>
      </c>
      <c r="O409">
        <v>11</v>
      </c>
      <c r="P409">
        <v>17</v>
      </c>
      <c r="Q409">
        <v>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 s="139">
        <f t="shared" si="126"/>
        <v>18</v>
      </c>
      <c r="AD409" s="140">
        <f t="shared" si="127"/>
        <v>35</v>
      </c>
      <c r="AE409" s="141">
        <f t="shared" si="144"/>
        <v>0</v>
      </c>
      <c r="AF409" s="142">
        <f t="shared" si="145"/>
        <v>0</v>
      </c>
      <c r="AG409" s="278"/>
      <c r="AI409" s="37">
        <f>IFERROR(IF(M409&gt;0,(N409*CONFIGURACAO!$C$20)+(O409*CONFIGURACAO!$C$21)+(P409*CONFIGURACAO!$C$22)+(Q409*CONFIGURACAO!$C$23)+(R409*CONFIGURACAO!$C$24),""),"")</f>
        <v>2680</v>
      </c>
      <c r="AJ409" s="38">
        <f>IF(S409=0,0,IF(CONFIGURACAO!$C$15="SIM",(IF(S409&gt;CONFIGURACAO!$C$16,CONFIGURACAO!$C$16*CONFIGURACAO!$C$25,S409*CONFIGURACAO!$C$25)),'PI AREA  P100'!S409*CONFIGURACAO!$C$25))</f>
        <v>0</v>
      </c>
      <c r="AK409" s="38">
        <f>IF(T409=0,0,IF(CONFIGURACAO!$C$17="SIM",(IF(T409&gt;CONFIGURACAO!$C$18,CONFIGURACAO!$C$18*CONFIGURACAO!$C$26,T409*CONFIGURACAO!$C$26)),'PI AREA  P100'!T409*CONFIGURACAO!$C$26))</f>
        <v>0</v>
      </c>
      <c r="AL409" s="38">
        <f>IFERROR(IF(M409&gt;0,(U409*CONFIGURACAO!$C$29)+(V409*CONFIGURACAO!$C$30),""),"")</f>
        <v>0</v>
      </c>
      <c r="AM409" s="38">
        <f>IF(W409=0,0,IF(CONFIGURACAO!$C$41="SIM",(IF(W409&gt;CONFIGURACAO!$C$41,CONFIGURACAO!$C$41*CONFIGURACAO!$C$31,W409*CONFIGURACAO!$C$31)),'PI AREA  P100'!W409*CONFIGURACAO!$C$31))</f>
        <v>0</v>
      </c>
      <c r="AN409" s="38">
        <f>IF(X409=0,0,IF(CONFIGURACAO!$C$39="SIM",(IF(X409&gt;CONFIGURACAO!$C$40,CONFIGURACAO!$C$40*CONFIGURACAO!$C$32,X409*CONFIGURACAO!$C$32)),'PI AREA  P100'!X409*CONFIGURACAO!$C$32))</f>
        <v>0</v>
      </c>
      <c r="AO409" s="38">
        <f>IFERROR(IF(M409&gt;0,(Y409*CONFIGURACAO!$C$33)+(Z409*CONFIGURACAO!$C$34)+(AA409*CONFIGURACAO!$C$35)+(AB409*CONFIGURACAO!$C$36),""),"")</f>
        <v>0</v>
      </c>
      <c r="AP409" s="38">
        <f>IF(AA409=0,0,IF(CONFIGURACAO!$C$46="SIM",(IF(AA409&gt;CONFIGURACAO!$C$47,CONFIGURACAO!$C$47*CONFIGURACAO!$C$35,AA409*CONFIGURACAO!$C$35)),'PI AREA  P100'!AA409*CONFIGURACAO!$C$35))</f>
        <v>0</v>
      </c>
      <c r="AQ409" s="38">
        <f>IF(AB409=0,0,IF(CONFIGURACAO!$C$44="SIM",(IF(AB409&gt;CONFIGURACAO!$C$45,CONFIGURACAO!$C$45*CONFIGURACAO!$C$36,AB409*CONFIGURACAO!$C$36)),'PI AREA  P100'!AB409*CONFIGURACAO!$C$36))</f>
        <v>0</v>
      </c>
      <c r="AR409" s="38">
        <f t="shared" si="146"/>
        <v>2680</v>
      </c>
      <c r="AS409" s="68">
        <f>IF(AR409="","",$AR409-(($AS$2/CONFIGURACAO!$C$6)*$M409))</f>
        <v>2380</v>
      </c>
      <c r="AT409" s="73">
        <f t="shared" si="128"/>
        <v>3</v>
      </c>
      <c r="AU409" s="75">
        <f>IF(AR409="","",$AR409-(($AU$2/CONFIGURACAO!$C$6)*$M409))</f>
        <v>2180</v>
      </c>
      <c r="AV409" s="76">
        <f t="shared" si="129"/>
        <v>4</v>
      </c>
      <c r="AW409" s="74">
        <f>IF(AR409="","",$AR409-(($AW$2/CONFIGURACAO!$C$6)*$M409))</f>
        <v>1980</v>
      </c>
      <c r="AX409" s="72">
        <f t="shared" si="130"/>
        <v>5</v>
      </c>
      <c r="AZ409" s="39">
        <f t="shared" si="131"/>
        <v>0.22636473440152713</v>
      </c>
      <c r="BA409" s="146">
        <f t="shared" si="132"/>
        <v>37</v>
      </c>
      <c r="BB409" s="146">
        <f t="shared" si="133"/>
        <v>114</v>
      </c>
      <c r="BC409" s="32">
        <f t="shared" si="134"/>
        <v>73</v>
      </c>
      <c r="BD409" s="148"/>
      <c r="BE409" s="40">
        <f t="shared" si="135"/>
        <v>0.26080476900149036</v>
      </c>
      <c r="BF409" s="40">
        <f t="shared" si="136"/>
        <v>0.42438271604938271</v>
      </c>
      <c r="BG409" s="40">
        <f t="shared" si="137"/>
        <v>0.43679342240493313</v>
      </c>
      <c r="BH409" s="40">
        <f t="shared" si="138"/>
        <v>8.084074373484236E-2</v>
      </c>
      <c r="BI409" s="40">
        <f t="shared" si="139"/>
        <v>0</v>
      </c>
      <c r="BJ409" s="40">
        <f t="shared" si="140"/>
        <v>0</v>
      </c>
      <c r="BK409" s="40">
        <f t="shared" si="141"/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 s="42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</row>
    <row r="410" spans="1:124" s="32" customFormat="1" x14ac:dyDescent="0.2">
      <c r="A410" s="124" t="str">
        <f>CONFIGURACAO!$C$4</f>
        <v>AREA 21</v>
      </c>
      <c r="B410" s="125">
        <v>408</v>
      </c>
      <c r="C410" s="249" t="s">
        <v>300</v>
      </c>
      <c r="D410" s="126">
        <f t="shared" si="142"/>
        <v>2</v>
      </c>
      <c r="E410" s="250" t="s">
        <v>745</v>
      </c>
      <c r="F410" s="250">
        <v>1</v>
      </c>
      <c r="G410" s="250">
        <v>1</v>
      </c>
      <c r="H410" s="250">
        <v>1</v>
      </c>
      <c r="I410" s="250">
        <v>1</v>
      </c>
      <c r="J410" s="87"/>
      <c r="K410" s="94"/>
      <c r="L410" s="94"/>
      <c r="M410" s="154">
        <f t="shared" si="143"/>
        <v>4</v>
      </c>
      <c r="N410">
        <v>0</v>
      </c>
      <c r="O410">
        <v>5</v>
      </c>
      <c r="P410">
        <v>11</v>
      </c>
      <c r="Q410">
        <v>9</v>
      </c>
      <c r="R410">
        <v>0</v>
      </c>
      <c r="S410">
        <v>2</v>
      </c>
      <c r="T410">
        <v>4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 s="139">
        <f t="shared" si="126"/>
        <v>5</v>
      </c>
      <c r="AD410" s="140">
        <f t="shared" si="127"/>
        <v>16</v>
      </c>
      <c r="AE410" s="141">
        <f t="shared" si="144"/>
        <v>1</v>
      </c>
      <c r="AF410" s="142">
        <f t="shared" si="145"/>
        <v>0</v>
      </c>
      <c r="AG410" s="278"/>
      <c r="AI410" s="37">
        <f>IFERROR(IF(M410&gt;0,(N410*CONFIGURACAO!$C$20)+(O410*CONFIGURACAO!$C$21)+(P410*CONFIGURACAO!$C$22)+(Q410*CONFIGURACAO!$C$23)+(R410*CONFIGURACAO!$C$24),""),"")</f>
        <v>1420</v>
      </c>
      <c r="AJ410" s="38">
        <f>IF(S410=0,0,IF(CONFIGURACAO!$C$15="SIM",(IF(S410&gt;CONFIGURACAO!$C$16,CONFIGURACAO!$C$16*CONFIGURACAO!$C$25,S410*CONFIGURACAO!$C$25)),'PI AREA  P100'!S410*CONFIGURACAO!$C$25))</f>
        <v>20</v>
      </c>
      <c r="AK410" s="38">
        <f>IF(T410=0,0,IF(CONFIGURACAO!$C$17="SIM",(IF(T410&gt;CONFIGURACAO!$C$18,CONFIGURACAO!$C$18*CONFIGURACAO!$C$26,T410*CONFIGURACAO!$C$26)),'PI AREA  P100'!T410*CONFIGURACAO!$C$26))</f>
        <v>20</v>
      </c>
      <c r="AL410" s="38">
        <f>IFERROR(IF(M410&gt;0,(U410*CONFIGURACAO!$C$29)+(V410*CONFIGURACAO!$C$30),""),"")</f>
        <v>100</v>
      </c>
      <c r="AM410" s="38">
        <f>IF(W410=0,0,IF(CONFIGURACAO!$C$41="SIM",(IF(W410&gt;CONFIGURACAO!$C$41,CONFIGURACAO!$C$41*CONFIGURACAO!$C$31,W410*CONFIGURACAO!$C$31)),'PI AREA  P100'!W410*CONFIGURACAO!$C$31))</f>
        <v>0</v>
      </c>
      <c r="AN410" s="38">
        <f>IF(X410=0,0,IF(CONFIGURACAO!$C$39="SIM",(IF(X410&gt;CONFIGURACAO!$C$40,CONFIGURACAO!$C$40*CONFIGURACAO!$C$32,X410*CONFIGURACAO!$C$32)),'PI AREA  P100'!X410*CONFIGURACAO!$C$32))</f>
        <v>0</v>
      </c>
      <c r="AO410" s="38">
        <f>IFERROR(IF(M410&gt;0,(Y410*CONFIGURACAO!$C$33)+(Z410*CONFIGURACAO!$C$34)+(AA410*CONFIGURACAO!$C$35)+(AB410*CONFIGURACAO!$C$36),""),"")</f>
        <v>0</v>
      </c>
      <c r="AP410" s="38">
        <f>IF(AA410=0,0,IF(CONFIGURACAO!$C$46="SIM",(IF(AA410&gt;CONFIGURACAO!$C$47,CONFIGURACAO!$C$47*CONFIGURACAO!$C$35,AA410*CONFIGURACAO!$C$35)),'PI AREA  P100'!AA410*CONFIGURACAO!$C$35))</f>
        <v>0</v>
      </c>
      <c r="AQ410" s="38">
        <f>IF(AB410=0,0,IF(CONFIGURACAO!$C$44="SIM",(IF(AB410&gt;CONFIGURACAO!$C$45,CONFIGURACAO!$C$45*CONFIGURACAO!$C$36,AB410*CONFIGURACAO!$C$36)),'PI AREA  P100'!AB410*CONFIGURACAO!$C$36))</f>
        <v>0</v>
      </c>
      <c r="AR410" s="38">
        <f t="shared" si="146"/>
        <v>1560</v>
      </c>
      <c r="AS410" s="68">
        <f>IF(AR410="","",$AR410-(($AS$2/CONFIGURACAO!$C$6)*$M410))</f>
        <v>1260</v>
      </c>
      <c r="AT410" s="73">
        <f t="shared" si="128"/>
        <v>3</v>
      </c>
      <c r="AU410" s="75">
        <f>IF(AR410="","",$AR410-(($AU$2/CONFIGURACAO!$C$6)*$M410))</f>
        <v>1060</v>
      </c>
      <c r="AV410" s="76">
        <f t="shared" si="129"/>
        <v>4</v>
      </c>
      <c r="AW410" s="74">
        <f>IF(AR410="","",$AR410-(($AW$2/CONFIGURACAO!$C$6)*$M410))</f>
        <v>860</v>
      </c>
      <c r="AX410" s="72">
        <f t="shared" si="130"/>
        <v>5</v>
      </c>
      <c r="AZ410" s="39">
        <f t="shared" si="131"/>
        <v>0.13176454689044115</v>
      </c>
      <c r="BA410" s="146">
        <f t="shared" si="132"/>
        <v>32</v>
      </c>
      <c r="BB410" s="146">
        <f t="shared" si="133"/>
        <v>157</v>
      </c>
      <c r="BC410" s="32">
        <f t="shared" si="134"/>
        <v>228</v>
      </c>
      <c r="BD410" s="148"/>
      <c r="BE410" s="40">
        <f t="shared" si="135"/>
        <v>0</v>
      </c>
      <c r="BF410" s="40">
        <f t="shared" si="136"/>
        <v>0.19290123456790123</v>
      </c>
      <c r="BG410" s="40">
        <f t="shared" si="137"/>
        <v>0.28263103802672146</v>
      </c>
      <c r="BH410" s="40">
        <f t="shared" si="138"/>
        <v>0.36378334680679059</v>
      </c>
      <c r="BI410" s="40">
        <f t="shared" si="139"/>
        <v>0</v>
      </c>
      <c r="BJ410" s="40">
        <f t="shared" si="140"/>
        <v>0.18484288354898337</v>
      </c>
      <c r="BK410" s="40">
        <f t="shared" si="141"/>
        <v>0.6420545746388443</v>
      </c>
      <c r="BL410">
        <v>0</v>
      </c>
      <c r="BM410">
        <v>1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 s="42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</row>
    <row r="411" spans="1:124" s="32" customFormat="1" x14ac:dyDescent="0.2">
      <c r="A411" s="124" t="str">
        <f>CONFIGURACAO!$C$4</f>
        <v>AREA 21</v>
      </c>
      <c r="B411" s="125">
        <v>409</v>
      </c>
      <c r="C411" s="249" t="s">
        <v>300</v>
      </c>
      <c r="D411" s="126">
        <f t="shared" si="142"/>
        <v>3</v>
      </c>
      <c r="E411" s="250" t="s">
        <v>746</v>
      </c>
      <c r="F411" s="250">
        <v>1</v>
      </c>
      <c r="G411" s="250">
        <v>1</v>
      </c>
      <c r="H411" s="250">
        <v>1</v>
      </c>
      <c r="I411" s="250">
        <v>1</v>
      </c>
      <c r="J411" s="87"/>
      <c r="K411" s="94"/>
      <c r="L411" s="94"/>
      <c r="M411" s="154">
        <f t="shared" si="143"/>
        <v>4</v>
      </c>
      <c r="N411">
        <v>0</v>
      </c>
      <c r="O411">
        <v>7</v>
      </c>
      <c r="P411">
        <v>8</v>
      </c>
      <c r="Q411">
        <v>2</v>
      </c>
      <c r="R411">
        <v>0</v>
      </c>
      <c r="S411">
        <v>4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 s="139">
        <f t="shared" si="126"/>
        <v>7</v>
      </c>
      <c r="AD411" s="140">
        <f t="shared" si="127"/>
        <v>15</v>
      </c>
      <c r="AE411" s="141">
        <f t="shared" si="144"/>
        <v>0</v>
      </c>
      <c r="AF411" s="142">
        <f t="shared" si="145"/>
        <v>0</v>
      </c>
      <c r="AG411" s="278"/>
      <c r="AI411" s="37">
        <f>IFERROR(IF(M411&gt;0,(N411*CONFIGURACAO!$C$20)+(O411*CONFIGURACAO!$C$21)+(P411*CONFIGURACAO!$C$22)+(Q411*CONFIGURACAO!$C$23)+(R411*CONFIGURACAO!$C$24),""),"")</f>
        <v>1120</v>
      </c>
      <c r="AJ411" s="38">
        <f>IF(S411=0,0,IF(CONFIGURACAO!$C$15="SIM",(IF(S411&gt;CONFIGURACAO!$C$16,CONFIGURACAO!$C$16*CONFIGURACAO!$C$25,S411*CONFIGURACAO!$C$25)),'PI AREA  P100'!S411*CONFIGURACAO!$C$25))</f>
        <v>40</v>
      </c>
      <c r="AK411" s="38">
        <f>IF(T411=0,0,IF(CONFIGURACAO!$C$17="SIM",(IF(T411&gt;CONFIGURACAO!$C$18,CONFIGURACAO!$C$18*CONFIGURACAO!$C$26,T411*CONFIGURACAO!$C$26)),'PI AREA  P100'!T411*CONFIGURACAO!$C$26))</f>
        <v>5</v>
      </c>
      <c r="AL411" s="38">
        <f>IFERROR(IF(M411&gt;0,(U411*CONFIGURACAO!$C$29)+(V411*CONFIGURACAO!$C$30),""),"")</f>
        <v>0</v>
      </c>
      <c r="AM411" s="38">
        <f>IF(W411=0,0,IF(CONFIGURACAO!$C$41="SIM",(IF(W411&gt;CONFIGURACAO!$C$41,CONFIGURACAO!$C$41*CONFIGURACAO!$C$31,W411*CONFIGURACAO!$C$31)),'PI AREA  P100'!W411*CONFIGURACAO!$C$31))</f>
        <v>0</v>
      </c>
      <c r="AN411" s="38">
        <f>IF(X411=0,0,IF(CONFIGURACAO!$C$39="SIM",(IF(X411&gt;CONFIGURACAO!$C$40,CONFIGURACAO!$C$40*CONFIGURACAO!$C$32,X411*CONFIGURACAO!$C$32)),'PI AREA  P100'!X411*CONFIGURACAO!$C$32))</f>
        <v>0</v>
      </c>
      <c r="AO411" s="38">
        <f>IFERROR(IF(M411&gt;0,(Y411*CONFIGURACAO!$C$33)+(Z411*CONFIGURACAO!$C$34)+(AA411*CONFIGURACAO!$C$35)+(AB411*CONFIGURACAO!$C$36),""),"")</f>
        <v>0</v>
      </c>
      <c r="AP411" s="38">
        <f>IF(AA411=0,0,IF(CONFIGURACAO!$C$46="SIM",(IF(AA411&gt;CONFIGURACAO!$C$47,CONFIGURACAO!$C$47*CONFIGURACAO!$C$35,AA411*CONFIGURACAO!$C$35)),'PI AREA  P100'!AA411*CONFIGURACAO!$C$35))</f>
        <v>0</v>
      </c>
      <c r="AQ411" s="38">
        <f>IF(AB411=0,0,IF(CONFIGURACAO!$C$44="SIM",(IF(AB411&gt;CONFIGURACAO!$C$45,CONFIGURACAO!$C$45*CONFIGURACAO!$C$36,AB411*CONFIGURACAO!$C$36)),'PI AREA  P100'!AB411*CONFIGURACAO!$C$36))</f>
        <v>0</v>
      </c>
      <c r="AR411" s="38">
        <f t="shared" si="146"/>
        <v>1165</v>
      </c>
      <c r="AS411" s="68">
        <f>IF(AR411="","",$AR411-(($AS$2/CONFIGURACAO!$C$6)*$M411))</f>
        <v>865</v>
      </c>
      <c r="AT411" s="73">
        <f t="shared" si="128"/>
        <v>3</v>
      </c>
      <c r="AU411" s="75">
        <f>IF(AR411="","",$AR411-(($AU$2/CONFIGURACAO!$C$6)*$M411))</f>
        <v>665</v>
      </c>
      <c r="AV411" s="76">
        <f t="shared" si="129"/>
        <v>4</v>
      </c>
      <c r="AW411" s="74">
        <f>IF(AR411="","",$AR411-(($AW$2/CONFIGURACAO!$C$6)*$M411))</f>
        <v>465</v>
      </c>
      <c r="AX411" s="72">
        <f t="shared" si="130"/>
        <v>5</v>
      </c>
      <c r="AZ411" s="39">
        <f t="shared" si="131"/>
        <v>9.8401087902156389E-2</v>
      </c>
      <c r="BA411" s="146">
        <f t="shared" si="132"/>
        <v>22</v>
      </c>
      <c r="BB411" s="146">
        <f t="shared" si="133"/>
        <v>313</v>
      </c>
      <c r="BC411" s="32">
        <f t="shared" si="134"/>
        <v>369</v>
      </c>
      <c r="BD411" s="148"/>
      <c r="BE411" s="40">
        <f t="shared" si="135"/>
        <v>0</v>
      </c>
      <c r="BF411" s="40">
        <f t="shared" si="136"/>
        <v>0.27006172839506171</v>
      </c>
      <c r="BG411" s="40">
        <f t="shared" si="137"/>
        <v>0.20554984583761562</v>
      </c>
      <c r="BH411" s="40">
        <f t="shared" si="138"/>
        <v>8.084074373484236E-2</v>
      </c>
      <c r="BI411" s="40">
        <f t="shared" si="139"/>
        <v>0</v>
      </c>
      <c r="BJ411" s="40">
        <f t="shared" si="140"/>
        <v>0.36968576709796674</v>
      </c>
      <c r="BK411" s="40">
        <f t="shared" si="141"/>
        <v>0.16051364365971107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 s="42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</row>
    <row r="412" spans="1:124" s="32" customFormat="1" x14ac:dyDescent="0.2">
      <c r="A412" s="124" t="str">
        <f>CONFIGURACAO!$C$4</f>
        <v>AREA 21</v>
      </c>
      <c r="B412" s="125">
        <v>410</v>
      </c>
      <c r="C412" s="249" t="s">
        <v>300</v>
      </c>
      <c r="D412" s="126">
        <f t="shared" si="142"/>
        <v>4</v>
      </c>
      <c r="E412" s="250" t="s">
        <v>747</v>
      </c>
      <c r="F412" s="250">
        <v>1</v>
      </c>
      <c r="G412" s="250">
        <v>1</v>
      </c>
      <c r="H412" s="250">
        <v>1</v>
      </c>
      <c r="I412" s="250">
        <v>1</v>
      </c>
      <c r="J412" s="87"/>
      <c r="K412" s="94"/>
      <c r="L412" s="94"/>
      <c r="M412" s="154">
        <f t="shared" si="143"/>
        <v>4</v>
      </c>
      <c r="N412">
        <v>2</v>
      </c>
      <c r="O412">
        <v>1</v>
      </c>
      <c r="P412">
        <v>6</v>
      </c>
      <c r="Q412">
        <v>7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2</v>
      </c>
      <c r="AC412" s="139">
        <f t="shared" si="126"/>
        <v>3</v>
      </c>
      <c r="AD412" s="140">
        <f t="shared" si="127"/>
        <v>9</v>
      </c>
      <c r="AE412" s="141">
        <f t="shared" si="144"/>
        <v>0</v>
      </c>
      <c r="AF412" s="142">
        <f t="shared" si="145"/>
        <v>0</v>
      </c>
      <c r="AG412" s="278"/>
      <c r="AI412" s="37">
        <f>IFERROR(IF(M412&gt;0,(N412*CONFIGURACAO!$C$20)+(O412*CONFIGURACAO!$C$21)+(P412*CONFIGURACAO!$C$22)+(Q412*CONFIGURACAO!$C$23)+(R412*CONFIGURACAO!$C$24),""),"")</f>
        <v>920</v>
      </c>
      <c r="AJ412" s="38">
        <f>IF(S412=0,0,IF(CONFIGURACAO!$C$15="SIM",(IF(S412&gt;CONFIGURACAO!$C$16,CONFIGURACAO!$C$16*CONFIGURACAO!$C$25,S412*CONFIGURACAO!$C$25)),'PI AREA  P100'!S412*CONFIGURACAO!$C$25))</f>
        <v>0</v>
      </c>
      <c r="AK412" s="38">
        <f>IF(T412=0,0,IF(CONFIGURACAO!$C$17="SIM",(IF(T412&gt;CONFIGURACAO!$C$18,CONFIGURACAO!$C$18*CONFIGURACAO!$C$26,T412*CONFIGURACAO!$C$26)),'PI AREA  P100'!T412*CONFIGURACAO!$C$26))</f>
        <v>0</v>
      </c>
      <c r="AL412" s="38">
        <f>IFERROR(IF(M412&gt;0,(U412*CONFIGURACAO!$C$29)+(V412*CONFIGURACAO!$C$30),""),"")</f>
        <v>0</v>
      </c>
      <c r="AM412" s="38">
        <f>IF(W412=0,0,IF(CONFIGURACAO!$C$41="SIM",(IF(W412&gt;CONFIGURACAO!$C$41,CONFIGURACAO!$C$41*CONFIGURACAO!$C$31,W412*CONFIGURACAO!$C$31)),'PI AREA  P100'!W412*CONFIGURACAO!$C$31))</f>
        <v>0</v>
      </c>
      <c r="AN412" s="38">
        <f>IF(X412=0,0,IF(CONFIGURACAO!$C$39="SIM",(IF(X412&gt;CONFIGURACAO!$C$40,CONFIGURACAO!$C$40*CONFIGURACAO!$C$32,X412*CONFIGURACAO!$C$32)),'PI AREA  P100'!X412*CONFIGURACAO!$C$32))</f>
        <v>0</v>
      </c>
      <c r="AO412" s="38">
        <f>IFERROR(IF(M412&gt;0,(Y412*CONFIGURACAO!$C$33)+(Z412*CONFIGURACAO!$C$34)+(AA412*CONFIGURACAO!$C$35)+(AB412*CONFIGURACAO!$C$36),""),"")</f>
        <v>20</v>
      </c>
      <c r="AP412" s="38">
        <f>IF(AA412=0,0,IF(CONFIGURACAO!$C$46="SIM",(IF(AA412&gt;CONFIGURACAO!$C$47,CONFIGURACAO!$C$47*CONFIGURACAO!$C$35,AA412*CONFIGURACAO!$C$35)),'PI AREA  P100'!AA412*CONFIGURACAO!$C$35))</f>
        <v>0</v>
      </c>
      <c r="AQ412" s="38">
        <f>IF(AB412=0,0,IF(CONFIGURACAO!$C$44="SIM",(IF(AB412&gt;CONFIGURACAO!$C$45,CONFIGURACAO!$C$45*CONFIGURACAO!$C$36,AB412*CONFIGURACAO!$C$36)),'PI AREA  P100'!AB412*CONFIGURACAO!$C$36))</f>
        <v>20</v>
      </c>
      <c r="AR412" s="38">
        <f t="shared" si="146"/>
        <v>960</v>
      </c>
      <c r="AS412" s="68">
        <f>IF(AR412="","",$AR412-(($AS$2/CONFIGURACAO!$C$6)*$M412))</f>
        <v>660</v>
      </c>
      <c r="AT412" s="73">
        <f t="shared" si="128"/>
        <v>3</v>
      </c>
      <c r="AU412" s="75">
        <f>IF(AR412="","",$AR412-(($AU$2/CONFIGURACAO!$C$6)*$M412))</f>
        <v>460</v>
      </c>
      <c r="AV412" s="76">
        <f t="shared" si="129"/>
        <v>4</v>
      </c>
      <c r="AW412" s="74">
        <f>IF(AR412="","",$AR412-(($AW$2/CONFIGURACAO!$C$6)*$M412))</f>
        <v>260</v>
      </c>
      <c r="AX412" s="72">
        <f t="shared" si="130"/>
        <v>5</v>
      </c>
      <c r="AZ412" s="39">
        <f t="shared" si="131"/>
        <v>8.1085875009502248E-2</v>
      </c>
      <c r="BA412" s="146">
        <f t="shared" si="132"/>
        <v>18</v>
      </c>
      <c r="BB412" s="146">
        <f t="shared" si="133"/>
        <v>426</v>
      </c>
      <c r="BC412" s="32">
        <f t="shared" si="134"/>
        <v>455</v>
      </c>
      <c r="BD412" s="148"/>
      <c r="BE412" s="40">
        <f t="shared" si="135"/>
        <v>7.4515648286140088E-2</v>
      </c>
      <c r="BF412" s="40">
        <f t="shared" si="136"/>
        <v>3.8580246913580245E-2</v>
      </c>
      <c r="BG412" s="40">
        <f t="shared" si="137"/>
        <v>0.1541623843782117</v>
      </c>
      <c r="BH412" s="40">
        <f t="shared" si="138"/>
        <v>0.28294260307194824</v>
      </c>
      <c r="BI412" s="40">
        <f t="shared" si="139"/>
        <v>0</v>
      </c>
      <c r="BJ412" s="40">
        <f t="shared" si="140"/>
        <v>0</v>
      </c>
      <c r="BK412" s="40">
        <f t="shared" si="141"/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2</v>
      </c>
      <c r="BT412" s="4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</row>
    <row r="413" spans="1:124" s="32" customFormat="1" x14ac:dyDescent="0.2">
      <c r="A413" s="124" t="str">
        <f>CONFIGURACAO!$C$4</f>
        <v>AREA 21</v>
      </c>
      <c r="B413" s="125">
        <v>411</v>
      </c>
      <c r="C413" s="249" t="s">
        <v>300</v>
      </c>
      <c r="D413" s="126">
        <f t="shared" si="142"/>
        <v>5</v>
      </c>
      <c r="E413" s="250" t="s">
        <v>748</v>
      </c>
      <c r="F413" s="250">
        <v>1</v>
      </c>
      <c r="G413" s="250">
        <v>1</v>
      </c>
      <c r="H413" s="250">
        <v>1</v>
      </c>
      <c r="I413" s="250">
        <v>1</v>
      </c>
      <c r="J413" s="87"/>
      <c r="K413" s="94"/>
      <c r="L413" s="94"/>
      <c r="M413" s="154">
        <f t="shared" si="143"/>
        <v>4</v>
      </c>
      <c r="N413">
        <v>1</v>
      </c>
      <c r="O413">
        <v>0</v>
      </c>
      <c r="P413">
        <v>5</v>
      </c>
      <c r="Q413">
        <v>11</v>
      </c>
      <c r="R413">
        <v>0</v>
      </c>
      <c r="S413">
        <v>4</v>
      </c>
      <c r="T413">
        <v>0</v>
      </c>
      <c r="U413">
        <v>0</v>
      </c>
      <c r="V413">
        <v>0</v>
      </c>
      <c r="W413">
        <v>0</v>
      </c>
      <c r="X413">
        <v>2</v>
      </c>
      <c r="Y413">
        <v>0</v>
      </c>
      <c r="Z413">
        <v>1</v>
      </c>
      <c r="AA413">
        <v>0</v>
      </c>
      <c r="AB413">
        <v>0</v>
      </c>
      <c r="AC413" s="139">
        <f t="shared" si="126"/>
        <v>1</v>
      </c>
      <c r="AD413" s="140">
        <f t="shared" si="127"/>
        <v>6</v>
      </c>
      <c r="AE413" s="141">
        <f t="shared" si="144"/>
        <v>0</v>
      </c>
      <c r="AF413" s="142">
        <f t="shared" si="145"/>
        <v>1</v>
      </c>
      <c r="AG413" s="278"/>
      <c r="AI413" s="37">
        <f>IFERROR(IF(M413&gt;0,(N413*CONFIGURACAO!$C$20)+(O413*CONFIGURACAO!$C$21)+(P413*CONFIGURACAO!$C$22)+(Q413*CONFIGURACAO!$C$23)+(R413*CONFIGURACAO!$C$24),""),"")</f>
        <v>840</v>
      </c>
      <c r="AJ413" s="38">
        <f>IF(S413=0,0,IF(CONFIGURACAO!$C$15="SIM",(IF(S413&gt;CONFIGURACAO!$C$16,CONFIGURACAO!$C$16*CONFIGURACAO!$C$25,S413*CONFIGURACAO!$C$25)),'PI AREA  P100'!S413*CONFIGURACAO!$C$25))</f>
        <v>40</v>
      </c>
      <c r="AK413" s="38">
        <f>IF(T413=0,0,IF(CONFIGURACAO!$C$17="SIM",(IF(T413&gt;CONFIGURACAO!$C$18,CONFIGURACAO!$C$18*CONFIGURACAO!$C$26,T413*CONFIGURACAO!$C$26)),'PI AREA  P100'!T413*CONFIGURACAO!$C$26))</f>
        <v>0</v>
      </c>
      <c r="AL413" s="38">
        <f>IFERROR(IF(M413&gt;0,(U413*CONFIGURACAO!$C$29)+(V413*CONFIGURACAO!$C$30),""),"")</f>
        <v>0</v>
      </c>
      <c r="AM413" s="38">
        <f>IF(W413=0,0,IF(CONFIGURACAO!$C$41="SIM",(IF(W413&gt;CONFIGURACAO!$C$41,CONFIGURACAO!$C$41*CONFIGURACAO!$C$31,W413*CONFIGURACAO!$C$31)),'PI AREA  P100'!W413*CONFIGURACAO!$C$31))</f>
        <v>0</v>
      </c>
      <c r="AN413" s="38">
        <f>IF(X413=0,0,IF(CONFIGURACAO!$C$39="SIM",(IF(X413&gt;CONFIGURACAO!$C$40,CONFIGURACAO!$C$40*CONFIGURACAO!$C$32,X413*CONFIGURACAO!$C$32)),'PI AREA  P100'!X413*CONFIGURACAO!$C$32))</f>
        <v>50</v>
      </c>
      <c r="AO413" s="38">
        <f>IFERROR(IF(M413&gt;0,(Y413*CONFIGURACAO!$C$33)+(Z413*CONFIGURACAO!$C$34)+(AA413*CONFIGURACAO!$C$35)+(AB413*CONFIGURACAO!$C$36),""),"")</f>
        <v>50</v>
      </c>
      <c r="AP413" s="38">
        <f>IF(AA413=0,0,IF(CONFIGURACAO!$C$46="SIM",(IF(AA413&gt;CONFIGURACAO!$C$47,CONFIGURACAO!$C$47*CONFIGURACAO!$C$35,AA413*CONFIGURACAO!$C$35)),'PI AREA  P100'!AA413*CONFIGURACAO!$C$35))</f>
        <v>0</v>
      </c>
      <c r="AQ413" s="38">
        <f>IF(AB413=0,0,IF(CONFIGURACAO!$C$44="SIM",(IF(AB413&gt;CONFIGURACAO!$C$45,CONFIGURACAO!$C$45*CONFIGURACAO!$C$36,AB413*CONFIGURACAO!$C$36)),'PI AREA  P100'!AB413*CONFIGURACAO!$C$36))</f>
        <v>0</v>
      </c>
      <c r="AR413" s="38">
        <f t="shared" si="146"/>
        <v>980</v>
      </c>
      <c r="AS413" s="68">
        <f>IF(AR413="","",$AR413-(($AS$2/CONFIGURACAO!$C$6)*$M413))</f>
        <v>680</v>
      </c>
      <c r="AT413" s="73">
        <f t="shared" si="128"/>
        <v>3</v>
      </c>
      <c r="AU413" s="75">
        <f>IF(AR413="","",$AR413-(($AU$2/CONFIGURACAO!$C$6)*$M413))</f>
        <v>480</v>
      </c>
      <c r="AV413" s="76">
        <f t="shared" si="129"/>
        <v>4</v>
      </c>
      <c r="AW413" s="74">
        <f>IF(AR413="","",$AR413-(($AW$2/CONFIGURACAO!$C$6)*$M413))</f>
        <v>280</v>
      </c>
      <c r="AX413" s="72">
        <f t="shared" si="130"/>
        <v>5</v>
      </c>
      <c r="AZ413" s="39">
        <f t="shared" si="131"/>
        <v>8.2775164072200216E-2</v>
      </c>
      <c r="BA413" s="146">
        <f t="shared" si="132"/>
        <v>24</v>
      </c>
      <c r="BB413" s="146">
        <f t="shared" si="133"/>
        <v>276</v>
      </c>
      <c r="BC413" s="32">
        <f t="shared" si="134"/>
        <v>441</v>
      </c>
      <c r="BD413" s="148"/>
      <c r="BE413" s="40">
        <f t="shared" si="135"/>
        <v>3.7257824143070044E-2</v>
      </c>
      <c r="BF413" s="40">
        <f t="shared" si="136"/>
        <v>0</v>
      </c>
      <c r="BG413" s="40">
        <f t="shared" si="137"/>
        <v>0.12846865364850976</v>
      </c>
      <c r="BH413" s="40">
        <f t="shared" si="138"/>
        <v>0.44462409054163304</v>
      </c>
      <c r="BI413" s="40">
        <f t="shared" si="139"/>
        <v>0</v>
      </c>
      <c r="BJ413" s="40">
        <f t="shared" si="140"/>
        <v>0.36968576709796674</v>
      </c>
      <c r="BK413" s="40">
        <f t="shared" si="141"/>
        <v>0</v>
      </c>
      <c r="BL413">
        <v>0</v>
      </c>
      <c r="BM413">
        <v>0</v>
      </c>
      <c r="BN413">
        <v>0</v>
      </c>
      <c r="BO413">
        <v>2</v>
      </c>
      <c r="BP413">
        <v>0</v>
      </c>
      <c r="BQ413">
        <v>1</v>
      </c>
      <c r="BR413">
        <v>0</v>
      </c>
      <c r="BS413">
        <v>0</v>
      </c>
      <c r="BT413" s="42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</row>
    <row r="414" spans="1:124" s="32" customFormat="1" x14ac:dyDescent="0.2">
      <c r="A414" s="124" t="str">
        <f>CONFIGURACAO!$C$4</f>
        <v>AREA 21</v>
      </c>
      <c r="B414" s="125">
        <v>412</v>
      </c>
      <c r="C414" s="249" t="s">
        <v>300</v>
      </c>
      <c r="D414" s="126">
        <f t="shared" si="142"/>
        <v>6</v>
      </c>
      <c r="E414" s="250" t="s">
        <v>749</v>
      </c>
      <c r="F414" s="250">
        <v>1</v>
      </c>
      <c r="G414" s="250">
        <v>1</v>
      </c>
      <c r="H414" s="250">
        <v>1</v>
      </c>
      <c r="I414" s="250">
        <v>1</v>
      </c>
      <c r="J414" s="87"/>
      <c r="K414" s="94"/>
      <c r="L414" s="94"/>
      <c r="M414" s="154">
        <f t="shared" si="143"/>
        <v>4</v>
      </c>
      <c r="N414">
        <v>0</v>
      </c>
      <c r="O414">
        <v>2</v>
      </c>
      <c r="P414">
        <v>5</v>
      </c>
      <c r="Q414">
        <v>9</v>
      </c>
      <c r="R414">
        <v>0</v>
      </c>
      <c r="S414">
        <v>2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 s="139">
        <f t="shared" si="126"/>
        <v>2</v>
      </c>
      <c r="AD414" s="140">
        <f t="shared" si="127"/>
        <v>7</v>
      </c>
      <c r="AE414" s="141">
        <f t="shared" si="144"/>
        <v>0</v>
      </c>
      <c r="AF414" s="142">
        <f t="shared" si="145"/>
        <v>0</v>
      </c>
      <c r="AG414" s="278"/>
      <c r="AI414" s="37">
        <f>IFERROR(IF(M414&gt;0,(N414*CONFIGURACAO!$C$20)+(O414*CONFIGURACAO!$C$21)+(P414*CONFIGURACAO!$C$22)+(Q414*CONFIGURACAO!$C$23)+(R414*CONFIGURACAO!$C$24),""),"")</f>
        <v>820</v>
      </c>
      <c r="AJ414" s="38">
        <f>IF(S414=0,0,IF(CONFIGURACAO!$C$15="SIM",(IF(S414&gt;CONFIGURACAO!$C$16,CONFIGURACAO!$C$16*CONFIGURACAO!$C$25,S414*CONFIGURACAO!$C$25)),'PI AREA  P100'!S414*CONFIGURACAO!$C$25))</f>
        <v>20</v>
      </c>
      <c r="AK414" s="38">
        <f>IF(T414=0,0,IF(CONFIGURACAO!$C$17="SIM",(IF(T414&gt;CONFIGURACAO!$C$18,CONFIGURACAO!$C$18*CONFIGURACAO!$C$26,T414*CONFIGURACAO!$C$26)),'PI AREA  P100'!T414*CONFIGURACAO!$C$26))</f>
        <v>5</v>
      </c>
      <c r="AL414" s="38">
        <f>IFERROR(IF(M414&gt;0,(U414*CONFIGURACAO!$C$29)+(V414*CONFIGURACAO!$C$30),""),"")</f>
        <v>0</v>
      </c>
      <c r="AM414" s="38">
        <f>IF(W414=0,0,IF(CONFIGURACAO!$C$41="SIM",(IF(W414&gt;CONFIGURACAO!$C$41,CONFIGURACAO!$C$41*CONFIGURACAO!$C$31,W414*CONFIGURACAO!$C$31)),'PI AREA  P100'!W414*CONFIGURACAO!$C$31))</f>
        <v>0</v>
      </c>
      <c r="AN414" s="38">
        <f>IF(X414=0,0,IF(CONFIGURACAO!$C$39="SIM",(IF(X414&gt;CONFIGURACAO!$C$40,CONFIGURACAO!$C$40*CONFIGURACAO!$C$32,X414*CONFIGURACAO!$C$32)),'PI AREA  P100'!X414*CONFIGURACAO!$C$32))</f>
        <v>0</v>
      </c>
      <c r="AO414" s="38">
        <f>IFERROR(IF(M414&gt;0,(Y414*CONFIGURACAO!$C$33)+(Z414*CONFIGURACAO!$C$34)+(AA414*CONFIGURACAO!$C$35)+(AB414*CONFIGURACAO!$C$36),""),"")</f>
        <v>10</v>
      </c>
      <c r="AP414" s="38">
        <f>IF(AA414=0,0,IF(CONFIGURACAO!$C$46="SIM",(IF(AA414&gt;CONFIGURACAO!$C$47,CONFIGURACAO!$C$47*CONFIGURACAO!$C$35,AA414*CONFIGURACAO!$C$35)),'PI AREA  P100'!AA414*CONFIGURACAO!$C$35))</f>
        <v>0</v>
      </c>
      <c r="AQ414" s="38">
        <f>IF(AB414=0,0,IF(CONFIGURACAO!$C$44="SIM",(IF(AB414&gt;CONFIGURACAO!$C$45,CONFIGURACAO!$C$45*CONFIGURACAO!$C$36,AB414*CONFIGURACAO!$C$36)),'PI AREA  P100'!AB414*CONFIGURACAO!$C$36))</f>
        <v>10</v>
      </c>
      <c r="AR414" s="38">
        <f t="shared" si="146"/>
        <v>865</v>
      </c>
      <c r="AS414" s="68">
        <f>IF(AR414="","",$AR414-(($AS$2/CONFIGURACAO!$C$6)*$M414))</f>
        <v>565</v>
      </c>
      <c r="AT414" s="73">
        <f t="shared" si="128"/>
        <v>3</v>
      </c>
      <c r="AU414" s="75">
        <f>IF(AR414="","",$AR414-(($AU$2/CONFIGURACAO!$C$6)*$M414))</f>
        <v>365</v>
      </c>
      <c r="AV414" s="76">
        <f t="shared" si="129"/>
        <v>4</v>
      </c>
      <c r="AW414" s="74">
        <f>IF(AR414="","",$AR414-(($AW$2/CONFIGURACAO!$C$6)*$M414))</f>
        <v>165</v>
      </c>
      <c r="AX414" s="72">
        <f t="shared" si="130"/>
        <v>5</v>
      </c>
      <c r="AZ414" s="39">
        <f t="shared" si="131"/>
        <v>7.3061751961686919E-2</v>
      </c>
      <c r="BA414" s="146">
        <f t="shared" si="132"/>
        <v>20</v>
      </c>
      <c r="BB414" s="146">
        <f t="shared" si="133"/>
        <v>375</v>
      </c>
      <c r="BC414" s="32">
        <f t="shared" si="134"/>
        <v>512</v>
      </c>
      <c r="BD414" s="148"/>
      <c r="BE414" s="40">
        <f t="shared" si="135"/>
        <v>0</v>
      </c>
      <c r="BF414" s="40">
        <f t="shared" si="136"/>
        <v>7.716049382716049E-2</v>
      </c>
      <c r="BG414" s="40">
        <f t="shared" si="137"/>
        <v>0.12846865364850976</v>
      </c>
      <c r="BH414" s="40">
        <f t="shared" si="138"/>
        <v>0.36378334680679059</v>
      </c>
      <c r="BI414" s="40">
        <f t="shared" si="139"/>
        <v>0</v>
      </c>
      <c r="BJ414" s="40">
        <f t="shared" si="140"/>
        <v>0.18484288354898337</v>
      </c>
      <c r="BK414" s="40">
        <f t="shared" si="141"/>
        <v>0.16051364365971107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</v>
      </c>
      <c r="BT414" s="42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</row>
    <row r="415" spans="1:124" s="32" customFormat="1" x14ac:dyDescent="0.2">
      <c r="A415" s="124" t="str">
        <f>CONFIGURACAO!$C$4</f>
        <v>AREA 21</v>
      </c>
      <c r="B415" s="125">
        <v>413</v>
      </c>
      <c r="C415" s="249" t="s">
        <v>300</v>
      </c>
      <c r="D415" s="126">
        <f t="shared" si="142"/>
        <v>7</v>
      </c>
      <c r="E415" s="250" t="s">
        <v>750</v>
      </c>
      <c r="F415" s="250">
        <v>0</v>
      </c>
      <c r="G415" s="250">
        <v>1</v>
      </c>
      <c r="H415" s="250">
        <v>1</v>
      </c>
      <c r="I415" s="250">
        <v>1</v>
      </c>
      <c r="J415" s="87"/>
      <c r="K415" s="94"/>
      <c r="L415" s="94"/>
      <c r="M415" s="154">
        <f t="shared" si="143"/>
        <v>3</v>
      </c>
      <c r="N415">
        <v>2</v>
      </c>
      <c r="O415">
        <v>3</v>
      </c>
      <c r="P415">
        <v>4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s="139">
        <f t="shared" si="126"/>
        <v>5</v>
      </c>
      <c r="AD415" s="140">
        <f t="shared" si="127"/>
        <v>9</v>
      </c>
      <c r="AE415" s="141">
        <f t="shared" si="144"/>
        <v>0</v>
      </c>
      <c r="AF415" s="142">
        <f t="shared" si="145"/>
        <v>0</v>
      </c>
      <c r="AG415" s="278"/>
      <c r="AI415" s="37">
        <f>IFERROR(IF(M415&gt;0,(N415*CONFIGURACAO!$C$20)+(O415*CONFIGURACAO!$C$21)+(P415*CONFIGURACAO!$C$22)+(Q415*CONFIGURACAO!$C$23)+(R415*CONFIGURACAO!$C$24),""),"")</f>
        <v>720</v>
      </c>
      <c r="AJ415" s="38">
        <f>IF(S415=0,0,IF(CONFIGURACAO!$C$15="SIM",(IF(S415&gt;CONFIGURACAO!$C$16,CONFIGURACAO!$C$16*CONFIGURACAO!$C$25,S415*CONFIGURACAO!$C$25)),'PI AREA  P100'!S415*CONFIGURACAO!$C$25))</f>
        <v>0</v>
      </c>
      <c r="AK415" s="38">
        <f>IF(T415=0,0,IF(CONFIGURACAO!$C$17="SIM",(IF(T415&gt;CONFIGURACAO!$C$18,CONFIGURACAO!$C$18*CONFIGURACAO!$C$26,T415*CONFIGURACAO!$C$26)),'PI AREA  P100'!T415*CONFIGURACAO!$C$26))</f>
        <v>0</v>
      </c>
      <c r="AL415" s="38">
        <f>IFERROR(IF(M415&gt;0,(U415*CONFIGURACAO!$C$29)+(V415*CONFIGURACAO!$C$30),""),"")</f>
        <v>0</v>
      </c>
      <c r="AM415" s="38">
        <f>IF(W415=0,0,IF(CONFIGURACAO!$C$41="SIM",(IF(W415&gt;CONFIGURACAO!$C$41,CONFIGURACAO!$C$41*CONFIGURACAO!$C$31,W415*CONFIGURACAO!$C$31)),'PI AREA  P100'!W415*CONFIGURACAO!$C$31))</f>
        <v>0</v>
      </c>
      <c r="AN415" s="38">
        <f>IF(X415=0,0,IF(CONFIGURACAO!$C$39="SIM",(IF(X415&gt;CONFIGURACAO!$C$40,CONFIGURACAO!$C$40*CONFIGURACAO!$C$32,X415*CONFIGURACAO!$C$32)),'PI AREA  P100'!X415*CONFIGURACAO!$C$32))</f>
        <v>0</v>
      </c>
      <c r="AO415" s="38">
        <f>IFERROR(IF(M415&gt;0,(Y415*CONFIGURACAO!$C$33)+(Z415*CONFIGURACAO!$C$34)+(AA415*CONFIGURACAO!$C$35)+(AB415*CONFIGURACAO!$C$36),""),"")</f>
        <v>0</v>
      </c>
      <c r="AP415" s="38">
        <f>IF(AA415=0,0,IF(CONFIGURACAO!$C$46="SIM",(IF(AA415&gt;CONFIGURACAO!$C$47,CONFIGURACAO!$C$47*CONFIGURACAO!$C$35,AA415*CONFIGURACAO!$C$35)),'PI AREA  P100'!AA415*CONFIGURACAO!$C$35))</f>
        <v>0</v>
      </c>
      <c r="AQ415" s="38">
        <f>IF(AB415=0,0,IF(CONFIGURACAO!$C$44="SIM",(IF(AB415&gt;CONFIGURACAO!$C$45,CONFIGURACAO!$C$45*CONFIGURACAO!$C$36,AB415*CONFIGURACAO!$C$36)),'PI AREA  P100'!AB415*CONFIGURACAO!$C$36))</f>
        <v>0</v>
      </c>
      <c r="AR415" s="38">
        <f t="shared" si="146"/>
        <v>720</v>
      </c>
      <c r="AS415" s="68">
        <f>IF(AR415="","",$AR415-(($AS$2/CONFIGURACAO!$C$6)*$M415))</f>
        <v>495</v>
      </c>
      <c r="AT415" s="73">
        <f t="shared" si="128"/>
        <v>3</v>
      </c>
      <c r="AU415" s="75">
        <f>IF(AR415="","",$AR415-(($AU$2/CONFIGURACAO!$C$6)*$M415))</f>
        <v>345</v>
      </c>
      <c r="AV415" s="76">
        <f t="shared" si="129"/>
        <v>4</v>
      </c>
      <c r="AW415" s="74">
        <f>IF(AR415="","",$AR415-(($AW$2/CONFIGURACAO!$C$6)*$M415))</f>
        <v>195</v>
      </c>
      <c r="AX415" s="72">
        <f t="shared" si="130"/>
        <v>5</v>
      </c>
      <c r="AZ415" s="39">
        <f t="shared" si="131"/>
        <v>6.0814406257126689E-2</v>
      </c>
      <c r="BA415" s="146">
        <f t="shared" si="132"/>
        <v>10</v>
      </c>
      <c r="BB415" s="146">
        <f t="shared" si="133"/>
        <v>694</v>
      </c>
      <c r="BC415" s="32">
        <f t="shared" si="134"/>
        <v>597</v>
      </c>
      <c r="BD415" s="148"/>
      <c r="BE415" s="40">
        <f t="shared" si="135"/>
        <v>7.4515648286140088E-2</v>
      </c>
      <c r="BF415" s="40">
        <f t="shared" si="136"/>
        <v>0.11574074074074073</v>
      </c>
      <c r="BG415" s="40">
        <f t="shared" si="137"/>
        <v>0.10277492291880781</v>
      </c>
      <c r="BH415" s="40">
        <f t="shared" si="138"/>
        <v>4.042037186742118E-2</v>
      </c>
      <c r="BI415" s="40">
        <f t="shared" si="139"/>
        <v>0</v>
      </c>
      <c r="BJ415" s="40">
        <f t="shared" si="140"/>
        <v>0</v>
      </c>
      <c r="BK415" s="40">
        <f t="shared" si="141"/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 s="42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</row>
    <row r="416" spans="1:124" s="32" customFormat="1" x14ac:dyDescent="0.2">
      <c r="A416" s="124" t="str">
        <f>CONFIGURACAO!$C$4</f>
        <v>AREA 21</v>
      </c>
      <c r="B416" s="125">
        <v>414</v>
      </c>
      <c r="C416" s="249" t="s">
        <v>300</v>
      </c>
      <c r="D416" s="126">
        <f t="shared" si="142"/>
        <v>8</v>
      </c>
      <c r="E416" s="250" t="s">
        <v>751</v>
      </c>
      <c r="F416" s="250">
        <v>1</v>
      </c>
      <c r="G416" s="250">
        <v>1</v>
      </c>
      <c r="H416" s="250">
        <v>1</v>
      </c>
      <c r="I416" s="250">
        <v>1</v>
      </c>
      <c r="J416" s="87"/>
      <c r="K416" s="94"/>
      <c r="L416" s="94"/>
      <c r="M416" s="154">
        <f t="shared" si="143"/>
        <v>4</v>
      </c>
      <c r="N416">
        <v>1</v>
      </c>
      <c r="O416">
        <v>3</v>
      </c>
      <c r="P416">
        <v>10</v>
      </c>
      <c r="Q416">
        <v>2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 s="139">
        <f t="shared" si="126"/>
        <v>4</v>
      </c>
      <c r="AD416" s="140">
        <f t="shared" si="127"/>
        <v>14</v>
      </c>
      <c r="AE416" s="141">
        <f t="shared" si="144"/>
        <v>0</v>
      </c>
      <c r="AF416" s="142">
        <f t="shared" si="145"/>
        <v>0</v>
      </c>
      <c r="AG416" s="278"/>
      <c r="AI416" s="37">
        <f>IFERROR(IF(M416&gt;0,(N416*CONFIGURACAO!$C$20)+(O416*CONFIGURACAO!$C$21)+(P416*CONFIGURACAO!$C$22)+(Q416*CONFIGURACAO!$C$23)+(R416*CONFIGURACAO!$C$24),""),"")</f>
        <v>1020</v>
      </c>
      <c r="AJ416" s="38">
        <f>IF(S416=0,0,IF(CONFIGURACAO!$C$15="SIM",(IF(S416&gt;CONFIGURACAO!$C$16,CONFIGURACAO!$C$16*CONFIGURACAO!$C$25,S416*CONFIGURACAO!$C$25)),'PI AREA  P100'!S416*CONFIGURACAO!$C$25))</f>
        <v>10</v>
      </c>
      <c r="AK416" s="38">
        <f>IF(T416=0,0,IF(CONFIGURACAO!$C$17="SIM",(IF(T416&gt;CONFIGURACAO!$C$18,CONFIGURACAO!$C$18*CONFIGURACAO!$C$26,T416*CONFIGURACAO!$C$26)),'PI AREA  P100'!T416*CONFIGURACAO!$C$26))</f>
        <v>0</v>
      </c>
      <c r="AL416" s="38">
        <f>IFERROR(IF(M416&gt;0,(U416*CONFIGURACAO!$C$29)+(V416*CONFIGURACAO!$C$30),""),"")</f>
        <v>0</v>
      </c>
      <c r="AM416" s="38">
        <f>IF(W416=0,0,IF(CONFIGURACAO!$C$41="SIM",(IF(W416&gt;CONFIGURACAO!$C$41,CONFIGURACAO!$C$41*CONFIGURACAO!$C$31,W416*CONFIGURACAO!$C$31)),'PI AREA  P100'!W416*CONFIGURACAO!$C$31))</f>
        <v>0</v>
      </c>
      <c r="AN416" s="38">
        <f>IF(X416=0,0,IF(CONFIGURACAO!$C$39="SIM",(IF(X416&gt;CONFIGURACAO!$C$40,CONFIGURACAO!$C$40*CONFIGURACAO!$C$32,X416*CONFIGURACAO!$C$32)),'PI AREA  P100'!X416*CONFIGURACAO!$C$32))</f>
        <v>0</v>
      </c>
      <c r="AO416" s="38">
        <f>IFERROR(IF(M416&gt;0,(Y416*CONFIGURACAO!$C$33)+(Z416*CONFIGURACAO!$C$34)+(AA416*CONFIGURACAO!$C$35)+(AB416*CONFIGURACAO!$C$36),""),"")</f>
        <v>0</v>
      </c>
      <c r="AP416" s="38">
        <f>IF(AA416=0,0,IF(CONFIGURACAO!$C$46="SIM",(IF(AA416&gt;CONFIGURACAO!$C$47,CONFIGURACAO!$C$47*CONFIGURACAO!$C$35,AA416*CONFIGURACAO!$C$35)),'PI AREA  P100'!AA416*CONFIGURACAO!$C$35))</f>
        <v>0</v>
      </c>
      <c r="AQ416" s="38">
        <f>IF(AB416=0,0,IF(CONFIGURACAO!$C$44="SIM",(IF(AB416&gt;CONFIGURACAO!$C$45,CONFIGURACAO!$C$45*CONFIGURACAO!$C$36,AB416*CONFIGURACAO!$C$36)),'PI AREA  P100'!AB416*CONFIGURACAO!$C$36))</f>
        <v>0</v>
      </c>
      <c r="AR416" s="38">
        <f t="shared" si="146"/>
        <v>1030</v>
      </c>
      <c r="AS416" s="68">
        <f>IF(AR416="","",$AR416-(($AS$2/CONFIGURACAO!$C$6)*$M416))</f>
        <v>730</v>
      </c>
      <c r="AT416" s="73">
        <f t="shared" si="128"/>
        <v>3</v>
      </c>
      <c r="AU416" s="75">
        <f>IF(AR416="","",$AR416-(($AU$2/CONFIGURACAO!$C$6)*$M416))</f>
        <v>530</v>
      </c>
      <c r="AV416" s="76">
        <f t="shared" si="129"/>
        <v>4</v>
      </c>
      <c r="AW416" s="74">
        <f>IF(AR416="","",$AR416-(($AW$2/CONFIGURACAO!$C$6)*$M416))</f>
        <v>330</v>
      </c>
      <c r="AX416" s="72">
        <f t="shared" si="130"/>
        <v>5</v>
      </c>
      <c r="AZ416" s="39">
        <f t="shared" si="131"/>
        <v>8.6998386728945123E-2</v>
      </c>
      <c r="BA416" s="146">
        <f t="shared" si="132"/>
        <v>17</v>
      </c>
      <c r="BB416" s="146">
        <f t="shared" si="133"/>
        <v>454</v>
      </c>
      <c r="BC416" s="32">
        <f t="shared" si="134"/>
        <v>423</v>
      </c>
      <c r="BD416" s="148"/>
      <c r="BE416" s="40">
        <f t="shared" si="135"/>
        <v>3.7257824143070044E-2</v>
      </c>
      <c r="BF416" s="40">
        <f t="shared" si="136"/>
        <v>0.11574074074074073</v>
      </c>
      <c r="BG416" s="40">
        <f t="shared" si="137"/>
        <v>0.25693730729701952</v>
      </c>
      <c r="BH416" s="40">
        <f t="shared" si="138"/>
        <v>8.084074373484236E-2</v>
      </c>
      <c r="BI416" s="40">
        <f t="shared" si="139"/>
        <v>0</v>
      </c>
      <c r="BJ416" s="40">
        <f t="shared" si="140"/>
        <v>9.2421441774491686E-2</v>
      </c>
      <c r="BK416" s="40">
        <f t="shared" si="141"/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 s="42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</row>
    <row r="417" spans="1:124" s="32" customFormat="1" x14ac:dyDescent="0.2">
      <c r="A417" s="124" t="str">
        <f>CONFIGURACAO!$C$4</f>
        <v>AREA 21</v>
      </c>
      <c r="B417" s="125">
        <v>415</v>
      </c>
      <c r="C417" s="249" t="s">
        <v>300</v>
      </c>
      <c r="D417" s="126">
        <f t="shared" si="142"/>
        <v>9</v>
      </c>
      <c r="E417" s="250" t="s">
        <v>752</v>
      </c>
      <c r="F417" s="250">
        <v>1</v>
      </c>
      <c r="G417" s="250">
        <v>1</v>
      </c>
      <c r="H417" s="250">
        <v>1</v>
      </c>
      <c r="I417" s="250">
        <v>1</v>
      </c>
      <c r="J417" s="87"/>
      <c r="K417" s="94"/>
      <c r="L417" s="94"/>
      <c r="M417" s="154">
        <f t="shared" si="143"/>
        <v>4</v>
      </c>
      <c r="N417">
        <v>0</v>
      </c>
      <c r="O417">
        <v>3</v>
      </c>
      <c r="P417">
        <v>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s="139">
        <f t="shared" si="126"/>
        <v>3</v>
      </c>
      <c r="AD417" s="140">
        <f t="shared" si="127"/>
        <v>9</v>
      </c>
      <c r="AE417" s="141">
        <f t="shared" si="144"/>
        <v>0</v>
      </c>
      <c r="AF417" s="142">
        <f t="shared" si="145"/>
        <v>0</v>
      </c>
      <c r="AG417" s="278"/>
      <c r="AI417" s="37">
        <f>IFERROR(IF(M417&gt;0,(N417*CONFIGURACAO!$C$20)+(O417*CONFIGURACAO!$C$21)+(P417*CONFIGURACAO!$C$22)+(Q417*CONFIGURACAO!$C$23)+(R417*CONFIGURACAO!$C$24),""),"")</f>
        <v>600</v>
      </c>
      <c r="AJ417" s="38">
        <f>IF(S417=0,0,IF(CONFIGURACAO!$C$15="SIM",(IF(S417&gt;CONFIGURACAO!$C$16,CONFIGURACAO!$C$16*CONFIGURACAO!$C$25,S417*CONFIGURACAO!$C$25)),'PI AREA  P100'!S417*CONFIGURACAO!$C$25))</f>
        <v>0</v>
      </c>
      <c r="AK417" s="38">
        <f>IF(T417=0,0,IF(CONFIGURACAO!$C$17="SIM",(IF(T417&gt;CONFIGURACAO!$C$18,CONFIGURACAO!$C$18*CONFIGURACAO!$C$26,T417*CONFIGURACAO!$C$26)),'PI AREA  P100'!T417*CONFIGURACAO!$C$26))</f>
        <v>0</v>
      </c>
      <c r="AL417" s="38">
        <f>IFERROR(IF(M417&gt;0,(U417*CONFIGURACAO!$C$29)+(V417*CONFIGURACAO!$C$30),""),"")</f>
        <v>0</v>
      </c>
      <c r="AM417" s="38">
        <f>IF(W417=0,0,IF(CONFIGURACAO!$C$41="SIM",(IF(W417&gt;CONFIGURACAO!$C$41,CONFIGURACAO!$C$41*CONFIGURACAO!$C$31,W417*CONFIGURACAO!$C$31)),'PI AREA  P100'!W417*CONFIGURACAO!$C$31))</f>
        <v>0</v>
      </c>
      <c r="AN417" s="38">
        <f>IF(X417=0,0,IF(CONFIGURACAO!$C$39="SIM",(IF(X417&gt;CONFIGURACAO!$C$40,CONFIGURACAO!$C$40*CONFIGURACAO!$C$32,X417*CONFIGURACAO!$C$32)),'PI AREA  P100'!X417*CONFIGURACAO!$C$32))</f>
        <v>0</v>
      </c>
      <c r="AO417" s="38">
        <f>IFERROR(IF(M417&gt;0,(Y417*CONFIGURACAO!$C$33)+(Z417*CONFIGURACAO!$C$34)+(AA417*CONFIGURACAO!$C$35)+(AB417*CONFIGURACAO!$C$36),""),"")</f>
        <v>0</v>
      </c>
      <c r="AP417" s="38">
        <f>IF(AA417=0,0,IF(CONFIGURACAO!$C$46="SIM",(IF(AA417&gt;CONFIGURACAO!$C$47,CONFIGURACAO!$C$47*CONFIGURACAO!$C$35,AA417*CONFIGURACAO!$C$35)),'PI AREA  P100'!AA417*CONFIGURACAO!$C$35))</f>
        <v>0</v>
      </c>
      <c r="AQ417" s="38">
        <f>IF(AB417=0,0,IF(CONFIGURACAO!$C$44="SIM",(IF(AB417&gt;CONFIGURACAO!$C$45,CONFIGURACAO!$C$45*CONFIGURACAO!$C$36,AB417*CONFIGURACAO!$C$36)),'PI AREA  P100'!AB417*CONFIGURACAO!$C$36))</f>
        <v>0</v>
      </c>
      <c r="AR417" s="38">
        <f t="shared" si="146"/>
        <v>600</v>
      </c>
      <c r="AS417" s="68">
        <f>IF(AR417="","",$AR417-(($AS$2/CONFIGURACAO!$C$6)*$M417))</f>
        <v>300</v>
      </c>
      <c r="AT417" s="73">
        <f t="shared" si="128"/>
        <v>3</v>
      </c>
      <c r="AU417" s="75">
        <f>IF(AR417="","",$AR417-(($AU$2/CONFIGURACAO!$C$6)*$M417))</f>
        <v>100</v>
      </c>
      <c r="AV417" s="76">
        <f t="shared" si="129"/>
        <v>4</v>
      </c>
      <c r="AW417" s="74">
        <f>IF(AR417="","",$AR417-(($AW$2/CONFIGURACAO!$C$6)*$M417))</f>
        <v>-100</v>
      </c>
      <c r="AX417" s="72" t="str">
        <f t="shared" si="130"/>
        <v>NAO</v>
      </c>
      <c r="AZ417" s="39">
        <f t="shared" si="131"/>
        <v>5.06786718809389E-2</v>
      </c>
      <c r="BA417" s="146">
        <f t="shared" si="132"/>
        <v>9</v>
      </c>
      <c r="BB417" s="146">
        <f t="shared" si="133"/>
        <v>734</v>
      </c>
      <c r="BC417" s="32">
        <f t="shared" si="134"/>
        <v>666</v>
      </c>
      <c r="BD417" s="148"/>
      <c r="BE417" s="40">
        <f t="shared" si="135"/>
        <v>0</v>
      </c>
      <c r="BF417" s="40">
        <f t="shared" si="136"/>
        <v>0.11574074074074073</v>
      </c>
      <c r="BG417" s="40">
        <f t="shared" si="137"/>
        <v>0.1541623843782117</v>
      </c>
      <c r="BH417" s="40">
        <f t="shared" si="138"/>
        <v>0</v>
      </c>
      <c r="BI417" s="40">
        <f t="shared" si="139"/>
        <v>0</v>
      </c>
      <c r="BJ417" s="40">
        <f t="shared" si="140"/>
        <v>0</v>
      </c>
      <c r="BK417" s="40">
        <f t="shared" si="141"/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 s="42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</row>
    <row r="418" spans="1:124" s="32" customFormat="1" x14ac:dyDescent="0.2">
      <c r="A418" s="124" t="str">
        <f>CONFIGURACAO!$C$4</f>
        <v>AREA 21</v>
      </c>
      <c r="B418" s="125">
        <v>416</v>
      </c>
      <c r="C418" s="249" t="s">
        <v>300</v>
      </c>
      <c r="D418" s="126">
        <f t="shared" si="142"/>
        <v>10</v>
      </c>
      <c r="E418" s="250" t="s">
        <v>753</v>
      </c>
      <c r="F418" s="250">
        <v>0</v>
      </c>
      <c r="G418" s="250">
        <v>0</v>
      </c>
      <c r="H418" s="250">
        <v>1</v>
      </c>
      <c r="I418" s="250">
        <v>1</v>
      </c>
      <c r="J418" s="87"/>
      <c r="K418" s="94"/>
      <c r="L418" s="94"/>
      <c r="M418" s="154">
        <f t="shared" si="143"/>
        <v>2</v>
      </c>
      <c r="N418">
        <v>0</v>
      </c>
      <c r="O418">
        <v>1</v>
      </c>
      <c r="P418">
        <v>3</v>
      </c>
      <c r="Q418">
        <v>5</v>
      </c>
      <c r="R418">
        <v>0</v>
      </c>
      <c r="S418">
        <v>4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 s="139">
        <f t="shared" si="126"/>
        <v>1</v>
      </c>
      <c r="AD418" s="140">
        <f t="shared" si="127"/>
        <v>4</v>
      </c>
      <c r="AE418" s="141">
        <f t="shared" si="144"/>
        <v>0</v>
      </c>
      <c r="AF418" s="142">
        <f t="shared" si="145"/>
        <v>0</v>
      </c>
      <c r="AG418" s="278"/>
      <c r="AI418" s="37">
        <f>IFERROR(IF(M418&gt;0,(N418*CONFIGURACAO!$C$20)+(O418*CONFIGURACAO!$C$21)+(P418*CONFIGURACAO!$C$22)+(Q418*CONFIGURACAO!$C$23)+(R418*CONFIGURACAO!$C$24),""),"")</f>
        <v>460</v>
      </c>
      <c r="AJ418" s="38">
        <f>IF(S418=0,0,IF(CONFIGURACAO!$C$15="SIM",(IF(S418&gt;CONFIGURACAO!$C$16,CONFIGURACAO!$C$16*CONFIGURACAO!$C$25,S418*CONFIGURACAO!$C$25)),'PI AREA  P100'!S418*CONFIGURACAO!$C$25))</f>
        <v>40</v>
      </c>
      <c r="AK418" s="38">
        <f>IF(T418=0,0,IF(CONFIGURACAO!$C$17="SIM",(IF(T418&gt;CONFIGURACAO!$C$18,CONFIGURACAO!$C$18*CONFIGURACAO!$C$26,T418*CONFIGURACAO!$C$26)),'PI AREA  P100'!T418*CONFIGURACAO!$C$26))</f>
        <v>0</v>
      </c>
      <c r="AL418" s="38">
        <f>IFERROR(IF(M418&gt;0,(U418*CONFIGURACAO!$C$29)+(V418*CONFIGURACAO!$C$30),""),"")</f>
        <v>0</v>
      </c>
      <c r="AM418" s="38">
        <f>IF(W418=0,0,IF(CONFIGURACAO!$C$41="SIM",(IF(W418&gt;CONFIGURACAO!$C$41,CONFIGURACAO!$C$41*CONFIGURACAO!$C$31,W418*CONFIGURACAO!$C$31)),'PI AREA  P100'!W418*CONFIGURACAO!$C$31))</f>
        <v>0</v>
      </c>
      <c r="AN418" s="38">
        <f>IF(X418=0,0,IF(CONFIGURACAO!$C$39="SIM",(IF(X418&gt;CONFIGURACAO!$C$40,CONFIGURACAO!$C$40*CONFIGURACAO!$C$32,X418*CONFIGURACAO!$C$32)),'PI AREA  P100'!X418*CONFIGURACAO!$C$32))</f>
        <v>0</v>
      </c>
      <c r="AO418" s="38">
        <f>IFERROR(IF(M418&gt;0,(Y418*CONFIGURACAO!$C$33)+(Z418*CONFIGURACAO!$C$34)+(AA418*CONFIGURACAO!$C$35)+(AB418*CONFIGURACAO!$C$36),""),"")</f>
        <v>0</v>
      </c>
      <c r="AP418" s="38">
        <f>IF(AA418=0,0,IF(CONFIGURACAO!$C$46="SIM",(IF(AA418&gt;CONFIGURACAO!$C$47,CONFIGURACAO!$C$47*CONFIGURACAO!$C$35,AA418*CONFIGURACAO!$C$35)),'PI AREA  P100'!AA418*CONFIGURACAO!$C$35))</f>
        <v>0</v>
      </c>
      <c r="AQ418" s="38">
        <f>IF(AB418=0,0,IF(CONFIGURACAO!$C$44="SIM",(IF(AB418&gt;CONFIGURACAO!$C$45,CONFIGURACAO!$C$45*CONFIGURACAO!$C$36,AB418*CONFIGURACAO!$C$36)),'PI AREA  P100'!AB418*CONFIGURACAO!$C$36))</f>
        <v>0</v>
      </c>
      <c r="AR418" s="38">
        <f t="shared" si="146"/>
        <v>500</v>
      </c>
      <c r="AS418" s="68">
        <f>IF(AR418="","",$AR418-(($AS$2/CONFIGURACAO!$C$6)*$M418))</f>
        <v>350</v>
      </c>
      <c r="AT418" s="73">
        <f t="shared" si="128"/>
        <v>3</v>
      </c>
      <c r="AU418" s="75">
        <f>IF(AR418="","",$AR418-(($AU$2/CONFIGURACAO!$C$6)*$M418))</f>
        <v>250</v>
      </c>
      <c r="AV418" s="76">
        <f t="shared" si="129"/>
        <v>4</v>
      </c>
      <c r="AW418" s="74">
        <f>IF(AR418="","",$AR418-(($AW$2/CONFIGURACAO!$C$6)*$M418))</f>
        <v>150</v>
      </c>
      <c r="AX418" s="72">
        <f t="shared" si="130"/>
        <v>5</v>
      </c>
      <c r="AZ418" s="39">
        <f t="shared" si="131"/>
        <v>4.2232226567449092E-2</v>
      </c>
      <c r="BA418" s="146">
        <f t="shared" si="132"/>
        <v>13</v>
      </c>
      <c r="BB418" s="146">
        <f t="shared" si="133"/>
        <v>588</v>
      </c>
      <c r="BC418" s="32">
        <f t="shared" si="134"/>
        <v>738</v>
      </c>
      <c r="BD418" s="148"/>
      <c r="BE418" s="40">
        <f t="shared" si="135"/>
        <v>0</v>
      </c>
      <c r="BF418" s="40">
        <f t="shared" si="136"/>
        <v>3.8580246913580245E-2</v>
      </c>
      <c r="BG418" s="40">
        <f t="shared" si="137"/>
        <v>7.7081192189105849E-2</v>
      </c>
      <c r="BH418" s="40">
        <f t="shared" si="138"/>
        <v>0.20210185933710592</v>
      </c>
      <c r="BI418" s="40">
        <f t="shared" si="139"/>
        <v>0</v>
      </c>
      <c r="BJ418" s="40">
        <f t="shared" si="140"/>
        <v>0.36968576709796674</v>
      </c>
      <c r="BK418" s="40">
        <f t="shared" si="141"/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 s="42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</row>
    <row r="419" spans="1:124" s="32" customFormat="1" x14ac:dyDescent="0.2">
      <c r="A419" s="124" t="str">
        <f>CONFIGURACAO!$C$4</f>
        <v>AREA 21</v>
      </c>
      <c r="B419" s="125">
        <v>417</v>
      </c>
      <c r="C419" s="249" t="s">
        <v>300</v>
      </c>
      <c r="D419" s="126">
        <f t="shared" si="142"/>
        <v>11</v>
      </c>
      <c r="E419" s="250" t="s">
        <v>754</v>
      </c>
      <c r="F419" s="250">
        <v>1</v>
      </c>
      <c r="G419" s="250">
        <v>1</v>
      </c>
      <c r="H419" s="250">
        <v>1</v>
      </c>
      <c r="I419" s="250">
        <v>1</v>
      </c>
      <c r="J419" s="87"/>
      <c r="K419" s="94"/>
      <c r="L419" s="94"/>
      <c r="M419" s="154">
        <f t="shared" si="143"/>
        <v>4</v>
      </c>
      <c r="N419">
        <v>7</v>
      </c>
      <c r="O419">
        <v>14</v>
      </c>
      <c r="P419">
        <v>12</v>
      </c>
      <c r="Q419">
        <v>12</v>
      </c>
      <c r="R419">
        <v>4</v>
      </c>
      <c r="S419">
        <v>2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 s="139">
        <f t="shared" si="126"/>
        <v>21</v>
      </c>
      <c r="AD419" s="140">
        <f t="shared" si="127"/>
        <v>33</v>
      </c>
      <c r="AE419" s="141">
        <f t="shared" si="144"/>
        <v>0</v>
      </c>
      <c r="AF419" s="142">
        <f t="shared" si="145"/>
        <v>0</v>
      </c>
      <c r="AG419" s="278"/>
      <c r="AI419" s="37">
        <f>IFERROR(IF(M419&gt;0,(N419*CONFIGURACAO!$C$20)+(O419*CONFIGURACAO!$C$21)+(P419*CONFIGURACAO!$C$22)+(Q419*CONFIGURACAO!$C$23)+(R419*CONFIGURACAO!$C$24),""),"")</f>
        <v>3100</v>
      </c>
      <c r="AJ419" s="38">
        <f>IF(S419=0,0,IF(CONFIGURACAO!$C$15="SIM",(IF(S419&gt;CONFIGURACAO!$C$16,CONFIGURACAO!$C$16*CONFIGURACAO!$C$25,S419*CONFIGURACAO!$C$25)),'PI AREA  P100'!S419*CONFIGURACAO!$C$25))</f>
        <v>20</v>
      </c>
      <c r="AK419" s="38">
        <f>IF(T419=0,0,IF(CONFIGURACAO!$C$17="SIM",(IF(T419&gt;CONFIGURACAO!$C$18,CONFIGURACAO!$C$18*CONFIGURACAO!$C$26,T419*CONFIGURACAO!$C$26)),'PI AREA  P100'!T419*CONFIGURACAO!$C$26))</f>
        <v>5</v>
      </c>
      <c r="AL419" s="38">
        <f>IFERROR(IF(M419&gt;0,(U419*CONFIGURACAO!$C$29)+(V419*CONFIGURACAO!$C$30),""),"")</f>
        <v>0</v>
      </c>
      <c r="AM419" s="38">
        <f>IF(W419=0,0,IF(CONFIGURACAO!$C$41="SIM",(IF(W419&gt;CONFIGURACAO!$C$41,CONFIGURACAO!$C$41*CONFIGURACAO!$C$31,W419*CONFIGURACAO!$C$31)),'PI AREA  P100'!W419*CONFIGURACAO!$C$31))</f>
        <v>0</v>
      </c>
      <c r="AN419" s="38">
        <f>IF(X419=0,0,IF(CONFIGURACAO!$C$39="SIM",(IF(X419&gt;CONFIGURACAO!$C$40,CONFIGURACAO!$C$40*CONFIGURACAO!$C$32,X419*CONFIGURACAO!$C$32)),'PI AREA  P100'!X419*CONFIGURACAO!$C$32))</f>
        <v>0</v>
      </c>
      <c r="AO419" s="38">
        <f>IFERROR(IF(M419&gt;0,(Y419*CONFIGURACAO!$C$33)+(Z419*CONFIGURACAO!$C$34)+(AA419*CONFIGURACAO!$C$35)+(AB419*CONFIGURACAO!$C$36),""),"")</f>
        <v>0</v>
      </c>
      <c r="AP419" s="38">
        <f>IF(AA419=0,0,IF(CONFIGURACAO!$C$46="SIM",(IF(AA419&gt;CONFIGURACAO!$C$47,CONFIGURACAO!$C$47*CONFIGURACAO!$C$35,AA419*CONFIGURACAO!$C$35)),'PI AREA  P100'!AA419*CONFIGURACAO!$C$35))</f>
        <v>0</v>
      </c>
      <c r="AQ419" s="38">
        <f>IF(AB419=0,0,IF(CONFIGURACAO!$C$44="SIM",(IF(AB419&gt;CONFIGURACAO!$C$45,CONFIGURACAO!$C$45*CONFIGURACAO!$C$36,AB419*CONFIGURACAO!$C$36)),'PI AREA  P100'!AB419*CONFIGURACAO!$C$36))</f>
        <v>0</v>
      </c>
      <c r="AR419" s="38">
        <f t="shared" si="146"/>
        <v>3125</v>
      </c>
      <c r="AS419" s="68">
        <f>IF(AR419="","",$AR419-(($AS$2/CONFIGURACAO!$C$6)*$M419))</f>
        <v>2825</v>
      </c>
      <c r="AT419" s="73">
        <f t="shared" si="128"/>
        <v>3</v>
      </c>
      <c r="AU419" s="75">
        <f>IF(AR419="","",$AR419-(($AU$2/CONFIGURACAO!$C$6)*$M419))</f>
        <v>2625</v>
      </c>
      <c r="AV419" s="76">
        <f t="shared" si="129"/>
        <v>4</v>
      </c>
      <c r="AW419" s="74">
        <f>IF(AR419="","",$AR419-(($AW$2/CONFIGURACAO!$C$6)*$M419))</f>
        <v>2425</v>
      </c>
      <c r="AX419" s="72">
        <f t="shared" si="130"/>
        <v>5</v>
      </c>
      <c r="AZ419" s="39">
        <f t="shared" si="131"/>
        <v>0.26395141604655681</v>
      </c>
      <c r="BA419" s="146">
        <f t="shared" si="132"/>
        <v>52</v>
      </c>
      <c r="BB419" s="146">
        <f t="shared" si="133"/>
        <v>41</v>
      </c>
      <c r="BC419" s="32">
        <f t="shared" si="134"/>
        <v>53</v>
      </c>
      <c r="BD419" s="148"/>
      <c r="BE419" s="40">
        <f t="shared" si="135"/>
        <v>0.26080476900149036</v>
      </c>
      <c r="BF419" s="40">
        <f t="shared" si="136"/>
        <v>0.54012345679012341</v>
      </c>
      <c r="BG419" s="40">
        <f t="shared" si="137"/>
        <v>0.3083247687564234</v>
      </c>
      <c r="BH419" s="40">
        <f t="shared" si="138"/>
        <v>0.48504446240905419</v>
      </c>
      <c r="BI419" s="40">
        <f t="shared" si="139"/>
        <v>0.42643923240938164</v>
      </c>
      <c r="BJ419" s="40">
        <f t="shared" si="140"/>
        <v>0.18484288354898337</v>
      </c>
      <c r="BK419" s="40">
        <f t="shared" si="141"/>
        <v>0.16051364365971107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 s="42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</row>
    <row r="420" spans="1:124" s="32" customFormat="1" x14ac:dyDescent="0.2">
      <c r="A420" s="124" t="str">
        <f>CONFIGURACAO!$C$4</f>
        <v>AREA 21</v>
      </c>
      <c r="B420" s="125">
        <v>418</v>
      </c>
      <c r="C420" s="249" t="s">
        <v>300</v>
      </c>
      <c r="D420" s="126">
        <f t="shared" si="142"/>
        <v>12</v>
      </c>
      <c r="E420" s="250" t="s">
        <v>755</v>
      </c>
      <c r="F420" s="250">
        <v>1</v>
      </c>
      <c r="G420" s="250">
        <v>1</v>
      </c>
      <c r="H420" s="250">
        <v>1</v>
      </c>
      <c r="I420" s="250">
        <v>1</v>
      </c>
      <c r="J420" s="87"/>
      <c r="K420" s="94"/>
      <c r="L420" s="94"/>
      <c r="M420" s="154">
        <f t="shared" si="143"/>
        <v>4</v>
      </c>
      <c r="N420">
        <v>3</v>
      </c>
      <c r="O420">
        <v>5</v>
      </c>
      <c r="P420">
        <v>4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s="139">
        <f t="shared" si="126"/>
        <v>8</v>
      </c>
      <c r="AD420" s="140">
        <f t="shared" si="127"/>
        <v>12</v>
      </c>
      <c r="AE420" s="141">
        <f t="shared" si="144"/>
        <v>0</v>
      </c>
      <c r="AF420" s="142">
        <f t="shared" si="145"/>
        <v>0</v>
      </c>
      <c r="AG420" s="278"/>
      <c r="AI420" s="37">
        <f>IFERROR(IF(M420&gt;0,(N420*CONFIGURACAO!$C$20)+(O420*CONFIGURACAO!$C$21)+(P420*CONFIGURACAO!$C$22)+(Q420*CONFIGURACAO!$C$23)+(R420*CONFIGURACAO!$C$24),""),"")</f>
        <v>980</v>
      </c>
      <c r="AJ420" s="38">
        <f>IF(S420=0,0,IF(CONFIGURACAO!$C$15="SIM",(IF(S420&gt;CONFIGURACAO!$C$16,CONFIGURACAO!$C$16*CONFIGURACAO!$C$25,S420*CONFIGURACAO!$C$25)),'PI AREA  P100'!S420*CONFIGURACAO!$C$25))</f>
        <v>0</v>
      </c>
      <c r="AK420" s="38">
        <f>IF(T420=0,0,IF(CONFIGURACAO!$C$17="SIM",(IF(T420&gt;CONFIGURACAO!$C$18,CONFIGURACAO!$C$18*CONFIGURACAO!$C$26,T420*CONFIGURACAO!$C$26)),'PI AREA  P100'!T420*CONFIGURACAO!$C$26))</f>
        <v>0</v>
      </c>
      <c r="AL420" s="38">
        <f>IFERROR(IF(M420&gt;0,(U420*CONFIGURACAO!$C$29)+(V420*CONFIGURACAO!$C$30),""),"")</f>
        <v>0</v>
      </c>
      <c r="AM420" s="38">
        <f>IF(W420=0,0,IF(CONFIGURACAO!$C$41="SIM",(IF(W420&gt;CONFIGURACAO!$C$41,CONFIGURACAO!$C$41*CONFIGURACAO!$C$31,W420*CONFIGURACAO!$C$31)),'PI AREA  P100'!W420*CONFIGURACAO!$C$31))</f>
        <v>0</v>
      </c>
      <c r="AN420" s="38">
        <f>IF(X420=0,0,IF(CONFIGURACAO!$C$39="SIM",(IF(X420&gt;CONFIGURACAO!$C$40,CONFIGURACAO!$C$40*CONFIGURACAO!$C$32,X420*CONFIGURACAO!$C$32)),'PI AREA  P100'!X420*CONFIGURACAO!$C$32))</f>
        <v>0</v>
      </c>
      <c r="AO420" s="38">
        <f>IFERROR(IF(M420&gt;0,(Y420*CONFIGURACAO!$C$33)+(Z420*CONFIGURACAO!$C$34)+(AA420*CONFIGURACAO!$C$35)+(AB420*CONFIGURACAO!$C$36),""),"")</f>
        <v>0</v>
      </c>
      <c r="AP420" s="38">
        <f>IF(AA420=0,0,IF(CONFIGURACAO!$C$46="SIM",(IF(AA420&gt;CONFIGURACAO!$C$47,CONFIGURACAO!$C$47*CONFIGURACAO!$C$35,AA420*CONFIGURACAO!$C$35)),'PI AREA  P100'!AA420*CONFIGURACAO!$C$35))</f>
        <v>0</v>
      </c>
      <c r="AQ420" s="38">
        <f>IF(AB420=0,0,IF(CONFIGURACAO!$C$44="SIM",(IF(AB420&gt;CONFIGURACAO!$C$45,CONFIGURACAO!$C$45*CONFIGURACAO!$C$36,AB420*CONFIGURACAO!$C$36)),'PI AREA  P100'!AB420*CONFIGURACAO!$C$36))</f>
        <v>0</v>
      </c>
      <c r="AR420" s="38">
        <f t="shared" si="146"/>
        <v>980</v>
      </c>
      <c r="AS420" s="68">
        <f>IF(AR420="","",$AR420-(($AS$2/CONFIGURACAO!$C$6)*$M420))</f>
        <v>680</v>
      </c>
      <c r="AT420" s="73">
        <f t="shared" si="128"/>
        <v>3</v>
      </c>
      <c r="AU420" s="75">
        <f>IF(AR420="","",$AR420-(($AU$2/CONFIGURACAO!$C$6)*$M420))</f>
        <v>480</v>
      </c>
      <c r="AV420" s="76">
        <f t="shared" si="129"/>
        <v>4</v>
      </c>
      <c r="AW420" s="74">
        <f>IF(AR420="","",$AR420-(($AW$2/CONFIGURACAO!$C$6)*$M420))</f>
        <v>280</v>
      </c>
      <c r="AX420" s="72">
        <f t="shared" si="130"/>
        <v>5</v>
      </c>
      <c r="AZ420" s="39">
        <f t="shared" si="131"/>
        <v>8.2775164072200216E-2</v>
      </c>
      <c r="BA420" s="146">
        <f t="shared" si="132"/>
        <v>13</v>
      </c>
      <c r="BB420" s="146">
        <f t="shared" si="133"/>
        <v>588</v>
      </c>
      <c r="BC420" s="32">
        <f t="shared" si="134"/>
        <v>441</v>
      </c>
      <c r="BD420" s="148"/>
      <c r="BE420" s="40">
        <f t="shared" si="135"/>
        <v>0.11177347242921014</v>
      </c>
      <c r="BF420" s="40">
        <f t="shared" si="136"/>
        <v>0.19290123456790123</v>
      </c>
      <c r="BG420" s="40">
        <f t="shared" si="137"/>
        <v>0.10277492291880781</v>
      </c>
      <c r="BH420" s="40">
        <f t="shared" si="138"/>
        <v>4.042037186742118E-2</v>
      </c>
      <c r="BI420" s="40">
        <f t="shared" si="139"/>
        <v>0</v>
      </c>
      <c r="BJ420" s="40">
        <f t="shared" si="140"/>
        <v>0</v>
      </c>
      <c r="BK420" s="40">
        <f t="shared" si="141"/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 s="42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</row>
    <row r="421" spans="1:124" s="32" customFormat="1" x14ac:dyDescent="0.2">
      <c r="A421" s="124" t="str">
        <f>CONFIGURACAO!$C$4</f>
        <v>AREA 21</v>
      </c>
      <c r="B421" s="125">
        <v>419</v>
      </c>
      <c r="C421" s="249" t="s">
        <v>300</v>
      </c>
      <c r="D421" s="126">
        <f t="shared" si="142"/>
        <v>13</v>
      </c>
      <c r="E421" s="250" t="s">
        <v>756</v>
      </c>
      <c r="F421" s="250">
        <v>1</v>
      </c>
      <c r="G421" s="250">
        <v>1</v>
      </c>
      <c r="H421" s="250">
        <v>1</v>
      </c>
      <c r="I421" s="250">
        <v>1</v>
      </c>
      <c r="J421" s="87"/>
      <c r="K421" s="94"/>
      <c r="L421" s="94"/>
      <c r="M421" s="154">
        <f t="shared" si="143"/>
        <v>4</v>
      </c>
      <c r="N421">
        <v>2</v>
      </c>
      <c r="O421">
        <v>2</v>
      </c>
      <c r="P421">
        <v>11</v>
      </c>
      <c r="Q421">
        <v>5</v>
      </c>
      <c r="R421">
        <v>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s="139">
        <f t="shared" si="126"/>
        <v>4</v>
      </c>
      <c r="AD421" s="140">
        <f t="shared" si="127"/>
        <v>15</v>
      </c>
      <c r="AE421" s="141">
        <f t="shared" si="144"/>
        <v>0</v>
      </c>
      <c r="AF421" s="142">
        <f t="shared" si="145"/>
        <v>0</v>
      </c>
      <c r="AG421" s="278"/>
      <c r="AI421" s="37">
        <f>IFERROR(IF(M421&gt;0,(N421*CONFIGURACAO!$C$20)+(O421*CONFIGURACAO!$C$21)+(P421*CONFIGURACAO!$C$22)+(Q421*CONFIGURACAO!$C$23)+(R421*CONFIGURACAO!$C$24),""),"")</f>
        <v>1260</v>
      </c>
      <c r="AJ421" s="38">
        <f>IF(S421=0,0,IF(CONFIGURACAO!$C$15="SIM",(IF(S421&gt;CONFIGURACAO!$C$16,CONFIGURACAO!$C$16*CONFIGURACAO!$C$25,S421*CONFIGURACAO!$C$25)),'PI AREA  P100'!S421*CONFIGURACAO!$C$25))</f>
        <v>0</v>
      </c>
      <c r="AK421" s="38">
        <f>IF(T421=0,0,IF(CONFIGURACAO!$C$17="SIM",(IF(T421&gt;CONFIGURACAO!$C$18,CONFIGURACAO!$C$18*CONFIGURACAO!$C$26,T421*CONFIGURACAO!$C$26)),'PI AREA  P100'!T421*CONFIGURACAO!$C$26))</f>
        <v>0</v>
      </c>
      <c r="AL421" s="38">
        <f>IFERROR(IF(M421&gt;0,(U421*CONFIGURACAO!$C$29)+(V421*CONFIGURACAO!$C$30),""),"")</f>
        <v>0</v>
      </c>
      <c r="AM421" s="38">
        <f>IF(W421=0,0,IF(CONFIGURACAO!$C$41="SIM",(IF(W421&gt;CONFIGURACAO!$C$41,CONFIGURACAO!$C$41*CONFIGURACAO!$C$31,W421*CONFIGURACAO!$C$31)),'PI AREA  P100'!W421*CONFIGURACAO!$C$31))</f>
        <v>0</v>
      </c>
      <c r="AN421" s="38">
        <f>IF(X421=0,0,IF(CONFIGURACAO!$C$39="SIM",(IF(X421&gt;CONFIGURACAO!$C$40,CONFIGURACAO!$C$40*CONFIGURACAO!$C$32,X421*CONFIGURACAO!$C$32)),'PI AREA  P100'!X421*CONFIGURACAO!$C$32))</f>
        <v>0</v>
      </c>
      <c r="AO421" s="38">
        <f>IFERROR(IF(M421&gt;0,(Y421*CONFIGURACAO!$C$33)+(Z421*CONFIGURACAO!$C$34)+(AA421*CONFIGURACAO!$C$35)+(AB421*CONFIGURACAO!$C$36),""),"")</f>
        <v>0</v>
      </c>
      <c r="AP421" s="38">
        <f>IF(AA421=0,0,IF(CONFIGURACAO!$C$46="SIM",(IF(AA421&gt;CONFIGURACAO!$C$47,CONFIGURACAO!$C$47*CONFIGURACAO!$C$35,AA421*CONFIGURACAO!$C$35)),'PI AREA  P100'!AA421*CONFIGURACAO!$C$35))</f>
        <v>0</v>
      </c>
      <c r="AQ421" s="38">
        <f>IF(AB421=0,0,IF(CONFIGURACAO!$C$44="SIM",(IF(AB421&gt;CONFIGURACAO!$C$45,CONFIGURACAO!$C$45*CONFIGURACAO!$C$36,AB421*CONFIGURACAO!$C$36)),'PI AREA  P100'!AB421*CONFIGURACAO!$C$36))</f>
        <v>0</v>
      </c>
      <c r="AR421" s="38">
        <f t="shared" si="146"/>
        <v>1260</v>
      </c>
      <c r="AS421" s="68">
        <f>IF(AR421="","",$AR421-(($AS$2/CONFIGURACAO!$C$6)*$M421))</f>
        <v>960</v>
      </c>
      <c r="AT421" s="73">
        <f t="shared" si="128"/>
        <v>3</v>
      </c>
      <c r="AU421" s="75">
        <f>IF(AR421="","",$AR421-(($AU$2/CONFIGURACAO!$C$6)*$M421))</f>
        <v>760</v>
      </c>
      <c r="AV421" s="76">
        <f t="shared" si="129"/>
        <v>4</v>
      </c>
      <c r="AW421" s="74">
        <f>IF(AR421="","",$AR421-(($AW$2/CONFIGURACAO!$C$6)*$M421))</f>
        <v>560</v>
      </c>
      <c r="AX421" s="72">
        <f t="shared" si="130"/>
        <v>5</v>
      </c>
      <c r="AZ421" s="39">
        <f t="shared" si="131"/>
        <v>0.10642521094997172</v>
      </c>
      <c r="BA421" s="146">
        <f t="shared" si="132"/>
        <v>22</v>
      </c>
      <c r="BB421" s="146">
        <f t="shared" si="133"/>
        <v>313</v>
      </c>
      <c r="BC421" s="32">
        <f t="shared" si="134"/>
        <v>325</v>
      </c>
      <c r="BD421" s="148"/>
      <c r="BE421" s="40">
        <f t="shared" si="135"/>
        <v>7.4515648286140088E-2</v>
      </c>
      <c r="BF421" s="40">
        <f t="shared" si="136"/>
        <v>7.716049382716049E-2</v>
      </c>
      <c r="BG421" s="40">
        <f t="shared" si="137"/>
        <v>0.28263103802672146</v>
      </c>
      <c r="BH421" s="40">
        <f t="shared" si="138"/>
        <v>0.20210185933710592</v>
      </c>
      <c r="BI421" s="40">
        <f t="shared" si="139"/>
        <v>0.21321961620469082</v>
      </c>
      <c r="BJ421" s="40">
        <f t="shared" si="140"/>
        <v>0</v>
      </c>
      <c r="BK421" s="40">
        <f t="shared" si="141"/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 s="42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</row>
    <row r="422" spans="1:124" s="32" customFormat="1" x14ac:dyDescent="0.2">
      <c r="A422" s="124" t="str">
        <f>CONFIGURACAO!$C$4</f>
        <v>AREA 21</v>
      </c>
      <c r="B422" s="125">
        <v>420</v>
      </c>
      <c r="C422" s="249" t="s">
        <v>300</v>
      </c>
      <c r="D422" s="126">
        <f t="shared" si="142"/>
        <v>14</v>
      </c>
      <c r="E422" s="250" t="s">
        <v>757</v>
      </c>
      <c r="F422" s="250">
        <v>1</v>
      </c>
      <c r="G422" s="250">
        <v>1</v>
      </c>
      <c r="H422" s="250">
        <v>1</v>
      </c>
      <c r="I422" s="250">
        <v>1</v>
      </c>
      <c r="J422" s="87"/>
      <c r="K422" s="94"/>
      <c r="L422" s="94"/>
      <c r="M422" s="154">
        <f t="shared" si="143"/>
        <v>4</v>
      </c>
      <c r="N422">
        <v>29</v>
      </c>
      <c r="O422">
        <v>9</v>
      </c>
      <c r="P422">
        <v>7</v>
      </c>
      <c r="Q422">
        <v>15</v>
      </c>
      <c r="R422">
        <v>1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 s="139">
        <f t="shared" si="126"/>
        <v>38</v>
      </c>
      <c r="AD422" s="140">
        <f t="shared" si="127"/>
        <v>45</v>
      </c>
      <c r="AE422" s="141">
        <f t="shared" si="144"/>
        <v>0</v>
      </c>
      <c r="AF422" s="142">
        <f t="shared" si="145"/>
        <v>0</v>
      </c>
      <c r="AG422" s="278"/>
      <c r="AI422" s="37">
        <f>IFERROR(IF(M422&gt;0,(N422*CONFIGURACAO!$C$20)+(O422*CONFIGURACAO!$C$21)+(P422*CONFIGURACAO!$C$22)+(Q422*CONFIGURACAO!$C$23)+(R422*CONFIGURACAO!$C$24),""),"")</f>
        <v>4660</v>
      </c>
      <c r="AJ422" s="38">
        <f>IF(S422=0,0,IF(CONFIGURACAO!$C$15="SIM",(IF(S422&gt;CONFIGURACAO!$C$16,CONFIGURACAO!$C$16*CONFIGURACAO!$C$25,S422*CONFIGURACAO!$C$25)),'PI AREA  P100'!S422*CONFIGURACAO!$C$25))</f>
        <v>10</v>
      </c>
      <c r="AK422" s="38">
        <f>IF(T422=0,0,IF(CONFIGURACAO!$C$17="SIM",(IF(T422&gt;CONFIGURACAO!$C$18,CONFIGURACAO!$C$18*CONFIGURACAO!$C$26,T422*CONFIGURACAO!$C$26)),'PI AREA  P100'!T422*CONFIGURACAO!$C$26))</f>
        <v>0</v>
      </c>
      <c r="AL422" s="38">
        <f>IFERROR(IF(M422&gt;0,(U422*CONFIGURACAO!$C$29)+(V422*CONFIGURACAO!$C$30),""),"")</f>
        <v>0</v>
      </c>
      <c r="AM422" s="38">
        <f>IF(W422=0,0,IF(CONFIGURACAO!$C$41="SIM",(IF(W422&gt;CONFIGURACAO!$C$41,CONFIGURACAO!$C$41*CONFIGURACAO!$C$31,W422*CONFIGURACAO!$C$31)),'PI AREA  P100'!W422*CONFIGURACAO!$C$31))</f>
        <v>0</v>
      </c>
      <c r="AN422" s="38">
        <f>IF(X422=0,0,IF(CONFIGURACAO!$C$39="SIM",(IF(X422&gt;CONFIGURACAO!$C$40,CONFIGURACAO!$C$40*CONFIGURACAO!$C$32,X422*CONFIGURACAO!$C$32)),'PI AREA  P100'!X422*CONFIGURACAO!$C$32))</f>
        <v>0</v>
      </c>
      <c r="AO422" s="38">
        <f>IFERROR(IF(M422&gt;0,(Y422*CONFIGURACAO!$C$33)+(Z422*CONFIGURACAO!$C$34)+(AA422*CONFIGURACAO!$C$35)+(AB422*CONFIGURACAO!$C$36),""),"")</f>
        <v>0</v>
      </c>
      <c r="AP422" s="38">
        <f>IF(AA422=0,0,IF(CONFIGURACAO!$C$46="SIM",(IF(AA422&gt;CONFIGURACAO!$C$47,CONFIGURACAO!$C$47*CONFIGURACAO!$C$35,AA422*CONFIGURACAO!$C$35)),'PI AREA  P100'!AA422*CONFIGURACAO!$C$35))</f>
        <v>0</v>
      </c>
      <c r="AQ422" s="38">
        <f>IF(AB422=0,0,IF(CONFIGURACAO!$C$44="SIM",(IF(AB422&gt;CONFIGURACAO!$C$45,CONFIGURACAO!$C$45*CONFIGURACAO!$C$36,AB422*CONFIGURACAO!$C$36)),'PI AREA  P100'!AB422*CONFIGURACAO!$C$36))</f>
        <v>0</v>
      </c>
      <c r="AR422" s="38">
        <f t="shared" si="146"/>
        <v>4670</v>
      </c>
      <c r="AS422" s="68">
        <f>IF(AR422="","",$AR422-(($AS$2/CONFIGURACAO!$C$6)*$M422))</f>
        <v>4370</v>
      </c>
      <c r="AT422" s="73">
        <f t="shared" si="128"/>
        <v>3</v>
      </c>
      <c r="AU422" s="75">
        <f>IF(AR422="","",$AR422-(($AU$2/CONFIGURACAO!$C$6)*$M422))</f>
        <v>4170</v>
      </c>
      <c r="AV422" s="76">
        <f t="shared" si="129"/>
        <v>4</v>
      </c>
      <c r="AW422" s="74">
        <f>IF(AR422="","",$AR422-(($AW$2/CONFIGURACAO!$C$6)*$M422))</f>
        <v>3970</v>
      </c>
      <c r="AX422" s="72">
        <f t="shared" si="130"/>
        <v>5</v>
      </c>
      <c r="AZ422" s="39">
        <f t="shared" si="131"/>
        <v>0.39444899613997453</v>
      </c>
      <c r="BA422" s="146">
        <f t="shared" si="132"/>
        <v>62</v>
      </c>
      <c r="BB422" s="146">
        <f t="shared" si="133"/>
        <v>23</v>
      </c>
      <c r="BC422" s="32">
        <f t="shared" si="134"/>
        <v>15</v>
      </c>
      <c r="BD422" s="148"/>
      <c r="BE422" s="40">
        <f t="shared" si="135"/>
        <v>1.0804769001490313</v>
      </c>
      <c r="BF422" s="40">
        <f t="shared" si="136"/>
        <v>0.34722222222222221</v>
      </c>
      <c r="BG422" s="40">
        <f t="shared" si="137"/>
        <v>0.17985611510791369</v>
      </c>
      <c r="BH422" s="40">
        <f t="shared" si="138"/>
        <v>0.60630557801131768</v>
      </c>
      <c r="BI422" s="40">
        <f t="shared" si="139"/>
        <v>0.10660980810234541</v>
      </c>
      <c r="BJ422" s="40">
        <f t="shared" si="140"/>
        <v>9.2421441774491686E-2</v>
      </c>
      <c r="BK422" s="40">
        <f t="shared" si="141"/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 s="4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</row>
    <row r="423" spans="1:124" s="32" customFormat="1" x14ac:dyDescent="0.2">
      <c r="A423" s="124" t="str">
        <f>CONFIGURACAO!$C$4</f>
        <v>AREA 21</v>
      </c>
      <c r="B423" s="125">
        <v>421</v>
      </c>
      <c r="C423" s="249" t="s">
        <v>300</v>
      </c>
      <c r="D423" s="126">
        <f t="shared" si="142"/>
        <v>15</v>
      </c>
      <c r="E423" s="250" t="s">
        <v>758</v>
      </c>
      <c r="F423" s="250">
        <v>1</v>
      </c>
      <c r="G423" s="250">
        <v>1</v>
      </c>
      <c r="H423" s="250">
        <v>1</v>
      </c>
      <c r="I423" s="250">
        <v>1</v>
      </c>
      <c r="J423" s="87"/>
      <c r="K423" s="94"/>
      <c r="L423" s="94"/>
      <c r="M423" s="154">
        <f t="shared" si="143"/>
        <v>4</v>
      </c>
      <c r="N423">
        <v>2</v>
      </c>
      <c r="O423">
        <v>3</v>
      </c>
      <c r="P423">
        <v>7</v>
      </c>
      <c r="Q423">
        <v>2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s="139">
        <f t="shared" si="126"/>
        <v>5</v>
      </c>
      <c r="AD423" s="140">
        <f t="shared" si="127"/>
        <v>12</v>
      </c>
      <c r="AE423" s="141">
        <f t="shared" si="144"/>
        <v>0</v>
      </c>
      <c r="AF423" s="142">
        <f t="shared" si="145"/>
        <v>0</v>
      </c>
      <c r="AG423" s="278"/>
      <c r="AI423" s="37">
        <f>IFERROR(IF(M423&gt;0,(N423*CONFIGURACAO!$C$20)+(O423*CONFIGURACAO!$C$21)+(P423*CONFIGURACAO!$C$22)+(Q423*CONFIGURACAO!$C$23)+(R423*CONFIGURACAO!$C$24),""),"")</f>
        <v>960</v>
      </c>
      <c r="AJ423" s="38">
        <f>IF(S423=0,0,IF(CONFIGURACAO!$C$15="SIM",(IF(S423&gt;CONFIGURACAO!$C$16,CONFIGURACAO!$C$16*CONFIGURACAO!$C$25,S423*CONFIGURACAO!$C$25)),'PI AREA  P100'!S423*CONFIGURACAO!$C$25))</f>
        <v>10</v>
      </c>
      <c r="AK423" s="38">
        <f>IF(T423=0,0,IF(CONFIGURACAO!$C$17="SIM",(IF(T423&gt;CONFIGURACAO!$C$18,CONFIGURACAO!$C$18*CONFIGURACAO!$C$26,T423*CONFIGURACAO!$C$26)),'PI AREA  P100'!T423*CONFIGURACAO!$C$26))</f>
        <v>0</v>
      </c>
      <c r="AL423" s="38">
        <f>IFERROR(IF(M423&gt;0,(U423*CONFIGURACAO!$C$29)+(V423*CONFIGURACAO!$C$30),""),"")</f>
        <v>0</v>
      </c>
      <c r="AM423" s="38">
        <f>IF(W423=0,0,IF(CONFIGURACAO!$C$41="SIM",(IF(W423&gt;CONFIGURACAO!$C$41,CONFIGURACAO!$C$41*CONFIGURACAO!$C$31,W423*CONFIGURACAO!$C$31)),'PI AREA  P100'!W423*CONFIGURACAO!$C$31))</f>
        <v>0</v>
      </c>
      <c r="AN423" s="38">
        <f>IF(X423=0,0,IF(CONFIGURACAO!$C$39="SIM",(IF(X423&gt;CONFIGURACAO!$C$40,CONFIGURACAO!$C$40*CONFIGURACAO!$C$32,X423*CONFIGURACAO!$C$32)),'PI AREA  P100'!X423*CONFIGURACAO!$C$32))</f>
        <v>0</v>
      </c>
      <c r="AO423" s="38">
        <f>IFERROR(IF(M423&gt;0,(Y423*CONFIGURACAO!$C$33)+(Z423*CONFIGURACAO!$C$34)+(AA423*CONFIGURACAO!$C$35)+(AB423*CONFIGURACAO!$C$36),""),"")</f>
        <v>0</v>
      </c>
      <c r="AP423" s="38">
        <f>IF(AA423=0,0,IF(CONFIGURACAO!$C$46="SIM",(IF(AA423&gt;CONFIGURACAO!$C$47,CONFIGURACAO!$C$47*CONFIGURACAO!$C$35,AA423*CONFIGURACAO!$C$35)),'PI AREA  P100'!AA423*CONFIGURACAO!$C$35))</f>
        <v>0</v>
      </c>
      <c r="AQ423" s="38">
        <f>IF(AB423=0,0,IF(CONFIGURACAO!$C$44="SIM",(IF(AB423&gt;CONFIGURACAO!$C$45,CONFIGURACAO!$C$45*CONFIGURACAO!$C$36,AB423*CONFIGURACAO!$C$36)),'PI AREA  P100'!AB423*CONFIGURACAO!$C$36))</f>
        <v>0</v>
      </c>
      <c r="AR423" s="38">
        <f t="shared" si="146"/>
        <v>970</v>
      </c>
      <c r="AS423" s="68">
        <f>IF(AR423="","",$AR423-(($AS$2/CONFIGURACAO!$C$6)*$M423))</f>
        <v>670</v>
      </c>
      <c r="AT423" s="73">
        <f t="shared" si="128"/>
        <v>3</v>
      </c>
      <c r="AU423" s="75">
        <f>IF(AR423="","",$AR423-(($AU$2/CONFIGURACAO!$C$6)*$M423))</f>
        <v>470</v>
      </c>
      <c r="AV423" s="76">
        <f t="shared" si="129"/>
        <v>4</v>
      </c>
      <c r="AW423" s="74">
        <f>IF(AR423="","",$AR423-(($AW$2/CONFIGURACAO!$C$6)*$M423))</f>
        <v>270</v>
      </c>
      <c r="AX423" s="72">
        <f t="shared" si="130"/>
        <v>5</v>
      </c>
      <c r="AZ423" s="39">
        <f t="shared" si="131"/>
        <v>8.1930519540851232E-2</v>
      </c>
      <c r="BA423" s="146">
        <f t="shared" si="132"/>
        <v>16</v>
      </c>
      <c r="BB423" s="146">
        <f t="shared" si="133"/>
        <v>488</v>
      </c>
      <c r="BC423" s="32">
        <f t="shared" si="134"/>
        <v>450</v>
      </c>
      <c r="BD423" s="148"/>
      <c r="BE423" s="40">
        <f t="shared" si="135"/>
        <v>7.4515648286140088E-2</v>
      </c>
      <c r="BF423" s="40">
        <f t="shared" si="136"/>
        <v>0.11574074074074073</v>
      </c>
      <c r="BG423" s="40">
        <f t="shared" si="137"/>
        <v>0.17985611510791369</v>
      </c>
      <c r="BH423" s="40">
        <f t="shared" si="138"/>
        <v>8.084074373484236E-2</v>
      </c>
      <c r="BI423" s="40">
        <f t="shared" si="139"/>
        <v>0.10660980810234541</v>
      </c>
      <c r="BJ423" s="40">
        <f t="shared" si="140"/>
        <v>9.2421441774491686E-2</v>
      </c>
      <c r="BK423" s="40">
        <f t="shared" si="141"/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 s="42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</row>
    <row r="424" spans="1:124" s="32" customFormat="1" x14ac:dyDescent="0.2">
      <c r="A424" s="124" t="str">
        <f>CONFIGURACAO!$C$4</f>
        <v>AREA 21</v>
      </c>
      <c r="B424" s="125">
        <v>422</v>
      </c>
      <c r="C424" s="249" t="s">
        <v>300</v>
      </c>
      <c r="D424" s="126">
        <f t="shared" si="142"/>
        <v>16</v>
      </c>
      <c r="E424" s="250" t="s">
        <v>759</v>
      </c>
      <c r="F424" s="250">
        <v>1</v>
      </c>
      <c r="G424" s="250">
        <v>1</v>
      </c>
      <c r="H424" s="250">
        <v>1</v>
      </c>
      <c r="I424" s="250">
        <v>1</v>
      </c>
      <c r="J424" s="87"/>
      <c r="K424" s="94"/>
      <c r="L424" s="94"/>
      <c r="M424" s="154">
        <f t="shared" si="143"/>
        <v>4</v>
      </c>
      <c r="N424">
        <v>0</v>
      </c>
      <c r="O424">
        <v>2</v>
      </c>
      <c r="P424">
        <v>2</v>
      </c>
      <c r="Q424">
        <v>16</v>
      </c>
      <c r="R424">
        <v>0</v>
      </c>
      <c r="S424">
        <v>3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1</v>
      </c>
      <c r="AB424">
        <v>1</v>
      </c>
      <c r="AC424" s="139">
        <f t="shared" si="126"/>
        <v>2</v>
      </c>
      <c r="AD424" s="140">
        <f t="shared" si="127"/>
        <v>4</v>
      </c>
      <c r="AE424" s="141">
        <f t="shared" si="144"/>
        <v>0</v>
      </c>
      <c r="AF424" s="142">
        <f t="shared" si="145"/>
        <v>0</v>
      </c>
      <c r="AG424" s="278"/>
      <c r="AI424" s="37">
        <f>IFERROR(IF(M424&gt;0,(N424*CONFIGURACAO!$C$20)+(O424*CONFIGURACAO!$C$21)+(P424*CONFIGURACAO!$C$22)+(Q424*CONFIGURACAO!$C$23)+(R424*CONFIGURACAO!$C$24),""),"")</f>
        <v>920</v>
      </c>
      <c r="AJ424" s="38">
        <f>IF(S424=0,0,IF(CONFIGURACAO!$C$15="SIM",(IF(S424&gt;CONFIGURACAO!$C$16,CONFIGURACAO!$C$16*CONFIGURACAO!$C$25,S424*CONFIGURACAO!$C$25)),'PI AREA  P100'!S424*CONFIGURACAO!$C$25))</f>
        <v>30</v>
      </c>
      <c r="AK424" s="38">
        <f>IF(T424=0,0,IF(CONFIGURACAO!$C$17="SIM",(IF(T424&gt;CONFIGURACAO!$C$18,CONFIGURACAO!$C$18*CONFIGURACAO!$C$26,T424*CONFIGURACAO!$C$26)),'PI AREA  P100'!T424*CONFIGURACAO!$C$26))</f>
        <v>0</v>
      </c>
      <c r="AL424" s="38">
        <f>IFERROR(IF(M424&gt;0,(U424*CONFIGURACAO!$C$29)+(V424*CONFIGURACAO!$C$30),""),"")</f>
        <v>0</v>
      </c>
      <c r="AM424" s="38">
        <f>IF(W424=0,0,IF(CONFIGURACAO!$C$41="SIM",(IF(W424&gt;CONFIGURACAO!$C$41,CONFIGURACAO!$C$41*CONFIGURACAO!$C$31,W424*CONFIGURACAO!$C$31)),'PI AREA  P100'!W424*CONFIGURACAO!$C$31))</f>
        <v>50</v>
      </c>
      <c r="AN424" s="38">
        <f>IF(X424=0,0,IF(CONFIGURACAO!$C$39="SIM",(IF(X424&gt;CONFIGURACAO!$C$40,CONFIGURACAO!$C$40*CONFIGURACAO!$C$32,X424*CONFIGURACAO!$C$32)),'PI AREA  P100'!X424*CONFIGURACAO!$C$32))</f>
        <v>0</v>
      </c>
      <c r="AO424" s="38">
        <f>IFERROR(IF(M424&gt;0,(Y424*CONFIGURACAO!$C$33)+(Z424*CONFIGURACAO!$C$34)+(AA424*CONFIGURACAO!$C$35)+(AB424*CONFIGURACAO!$C$36),""),"")</f>
        <v>35</v>
      </c>
      <c r="AP424" s="38">
        <f>IF(AA424=0,0,IF(CONFIGURACAO!$C$46="SIM",(IF(AA424&gt;CONFIGURACAO!$C$47,CONFIGURACAO!$C$47*CONFIGURACAO!$C$35,AA424*CONFIGURACAO!$C$35)),'PI AREA  P100'!AA424*CONFIGURACAO!$C$35))</f>
        <v>25</v>
      </c>
      <c r="AQ424" s="38">
        <f>IF(AB424=0,0,IF(CONFIGURACAO!$C$44="SIM",(IF(AB424&gt;CONFIGURACAO!$C$45,CONFIGURACAO!$C$45*CONFIGURACAO!$C$36,AB424*CONFIGURACAO!$C$36)),'PI AREA  P100'!AB424*CONFIGURACAO!$C$36))</f>
        <v>10</v>
      </c>
      <c r="AR424" s="38">
        <f t="shared" si="146"/>
        <v>1070</v>
      </c>
      <c r="AS424" s="68">
        <f>IF(AR424="","",$AR424-(($AS$2/CONFIGURACAO!$C$6)*$M424))</f>
        <v>770</v>
      </c>
      <c r="AT424" s="73">
        <f t="shared" si="128"/>
        <v>3</v>
      </c>
      <c r="AU424" s="75">
        <f>IF(AR424="","",$AR424-(($AU$2/CONFIGURACAO!$C$6)*$M424))</f>
        <v>570</v>
      </c>
      <c r="AV424" s="76">
        <f t="shared" si="129"/>
        <v>4</v>
      </c>
      <c r="AW424" s="74">
        <f>IF(AR424="","",$AR424-(($AW$2/CONFIGURACAO!$C$6)*$M424))</f>
        <v>370</v>
      </c>
      <c r="AX424" s="72">
        <f t="shared" si="130"/>
        <v>5</v>
      </c>
      <c r="AZ424" s="39">
        <f t="shared" si="131"/>
        <v>9.0376964854341046E-2</v>
      </c>
      <c r="BA424" s="146">
        <f t="shared" si="132"/>
        <v>26</v>
      </c>
      <c r="BB424" s="146">
        <f t="shared" si="133"/>
        <v>246</v>
      </c>
      <c r="BC424" s="32">
        <f t="shared" si="134"/>
        <v>410</v>
      </c>
      <c r="BD424" s="148"/>
      <c r="BE424" s="40">
        <f t="shared" si="135"/>
        <v>0</v>
      </c>
      <c r="BF424" s="40">
        <f t="shared" si="136"/>
        <v>7.716049382716049E-2</v>
      </c>
      <c r="BG424" s="40">
        <f t="shared" si="137"/>
        <v>5.1387461459403906E-2</v>
      </c>
      <c r="BH424" s="40">
        <f t="shared" si="138"/>
        <v>0.64672594987873888</v>
      </c>
      <c r="BI424" s="40">
        <f t="shared" si="139"/>
        <v>0</v>
      </c>
      <c r="BJ424" s="40">
        <f t="shared" si="140"/>
        <v>0.27726432532347506</v>
      </c>
      <c r="BK424" s="40">
        <f t="shared" si="141"/>
        <v>0</v>
      </c>
      <c r="BL424">
        <v>0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1</v>
      </c>
      <c r="BS424">
        <v>1</v>
      </c>
      <c r="BT424" s="42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</row>
    <row r="425" spans="1:124" s="32" customFormat="1" x14ac:dyDescent="0.2">
      <c r="A425" s="124" t="str">
        <f>CONFIGURACAO!$C$4</f>
        <v>AREA 21</v>
      </c>
      <c r="B425" s="125">
        <v>423</v>
      </c>
      <c r="C425" s="249" t="s">
        <v>300</v>
      </c>
      <c r="D425" s="126">
        <f t="shared" si="142"/>
        <v>17</v>
      </c>
      <c r="E425" s="250" t="s">
        <v>760</v>
      </c>
      <c r="F425" s="250">
        <v>1</v>
      </c>
      <c r="G425" s="250">
        <v>1</v>
      </c>
      <c r="H425" s="250">
        <v>1</v>
      </c>
      <c r="I425" s="250">
        <v>1</v>
      </c>
      <c r="J425" s="87"/>
      <c r="K425" s="94"/>
      <c r="L425" s="94"/>
      <c r="M425" s="154">
        <f t="shared" si="143"/>
        <v>4</v>
      </c>
      <c r="N425">
        <v>3</v>
      </c>
      <c r="O425">
        <v>2</v>
      </c>
      <c r="P425">
        <v>4</v>
      </c>
      <c r="Q425">
        <v>2</v>
      </c>
      <c r="R425">
        <v>4</v>
      </c>
      <c r="S425">
        <v>0</v>
      </c>
      <c r="T425">
        <v>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 s="139">
        <f t="shared" si="126"/>
        <v>5</v>
      </c>
      <c r="AD425" s="140">
        <f t="shared" si="127"/>
        <v>9</v>
      </c>
      <c r="AE425" s="141">
        <f t="shared" si="144"/>
        <v>0</v>
      </c>
      <c r="AF425" s="142">
        <f t="shared" si="145"/>
        <v>0</v>
      </c>
      <c r="AG425" s="278"/>
      <c r="AI425" s="37">
        <f>IFERROR(IF(M425&gt;0,(N425*CONFIGURACAO!$C$20)+(O425*CONFIGURACAO!$C$21)+(P425*CONFIGURACAO!$C$22)+(Q425*CONFIGURACAO!$C$23)+(R425*CONFIGURACAO!$C$24),""),"")</f>
        <v>860</v>
      </c>
      <c r="AJ425" s="38">
        <f>IF(S425=0,0,IF(CONFIGURACAO!$C$15="SIM",(IF(S425&gt;CONFIGURACAO!$C$16,CONFIGURACAO!$C$16*CONFIGURACAO!$C$25,S425*CONFIGURACAO!$C$25)),'PI AREA  P100'!S425*CONFIGURACAO!$C$25))</f>
        <v>0</v>
      </c>
      <c r="AK425" s="38">
        <f>IF(T425=0,0,IF(CONFIGURACAO!$C$17="SIM",(IF(T425&gt;CONFIGURACAO!$C$18,CONFIGURACAO!$C$18*CONFIGURACAO!$C$26,T425*CONFIGURACAO!$C$26)),'PI AREA  P100'!T425*CONFIGURACAO!$C$26))</f>
        <v>10</v>
      </c>
      <c r="AL425" s="38">
        <f>IFERROR(IF(M425&gt;0,(U425*CONFIGURACAO!$C$29)+(V425*CONFIGURACAO!$C$30),""),"")</f>
        <v>0</v>
      </c>
      <c r="AM425" s="38">
        <f>IF(W425=0,0,IF(CONFIGURACAO!$C$41="SIM",(IF(W425&gt;CONFIGURACAO!$C$41,CONFIGURACAO!$C$41*CONFIGURACAO!$C$31,W425*CONFIGURACAO!$C$31)),'PI AREA  P100'!W425*CONFIGURACAO!$C$31))</f>
        <v>0</v>
      </c>
      <c r="AN425" s="38">
        <f>IF(X425=0,0,IF(CONFIGURACAO!$C$39="SIM",(IF(X425&gt;CONFIGURACAO!$C$40,CONFIGURACAO!$C$40*CONFIGURACAO!$C$32,X425*CONFIGURACAO!$C$32)),'PI AREA  P100'!X425*CONFIGURACAO!$C$32))</f>
        <v>0</v>
      </c>
      <c r="AO425" s="38">
        <f>IFERROR(IF(M425&gt;0,(Y425*CONFIGURACAO!$C$33)+(Z425*CONFIGURACAO!$C$34)+(AA425*CONFIGURACAO!$C$35)+(AB425*CONFIGURACAO!$C$36),""),"")</f>
        <v>0</v>
      </c>
      <c r="AP425" s="38">
        <f>IF(AA425=0,0,IF(CONFIGURACAO!$C$46="SIM",(IF(AA425&gt;CONFIGURACAO!$C$47,CONFIGURACAO!$C$47*CONFIGURACAO!$C$35,AA425*CONFIGURACAO!$C$35)),'PI AREA  P100'!AA425*CONFIGURACAO!$C$35))</f>
        <v>0</v>
      </c>
      <c r="AQ425" s="38">
        <f>IF(AB425=0,0,IF(CONFIGURACAO!$C$44="SIM",(IF(AB425&gt;CONFIGURACAO!$C$45,CONFIGURACAO!$C$45*CONFIGURACAO!$C$36,AB425*CONFIGURACAO!$C$36)),'PI AREA  P100'!AB425*CONFIGURACAO!$C$36))</f>
        <v>0</v>
      </c>
      <c r="AR425" s="38">
        <f t="shared" si="146"/>
        <v>870</v>
      </c>
      <c r="AS425" s="68">
        <f>IF(AR425="","",$AR425-(($AS$2/CONFIGURACAO!$C$6)*$M425))</f>
        <v>570</v>
      </c>
      <c r="AT425" s="73">
        <f t="shared" si="128"/>
        <v>3</v>
      </c>
      <c r="AU425" s="75">
        <f>IF(AR425="","",$AR425-(($AU$2/CONFIGURACAO!$C$6)*$M425))</f>
        <v>370</v>
      </c>
      <c r="AV425" s="76">
        <f t="shared" si="129"/>
        <v>4</v>
      </c>
      <c r="AW425" s="74">
        <f>IF(AR425="","",$AR425-(($AW$2/CONFIGURACAO!$C$6)*$M425))</f>
        <v>170</v>
      </c>
      <c r="AX425" s="72">
        <f t="shared" si="130"/>
        <v>5</v>
      </c>
      <c r="AZ425" s="39">
        <f t="shared" si="131"/>
        <v>7.3484074227361418E-2</v>
      </c>
      <c r="BA425" s="146">
        <f t="shared" si="132"/>
        <v>17</v>
      </c>
      <c r="BB425" s="146">
        <f t="shared" si="133"/>
        <v>454</v>
      </c>
      <c r="BC425" s="32">
        <f t="shared" si="134"/>
        <v>509</v>
      </c>
      <c r="BD425" s="148"/>
      <c r="BE425" s="40">
        <f t="shared" si="135"/>
        <v>0.11177347242921014</v>
      </c>
      <c r="BF425" s="40">
        <f t="shared" si="136"/>
        <v>7.716049382716049E-2</v>
      </c>
      <c r="BG425" s="40">
        <f t="shared" si="137"/>
        <v>0.10277492291880781</v>
      </c>
      <c r="BH425" s="40">
        <f t="shared" si="138"/>
        <v>8.084074373484236E-2</v>
      </c>
      <c r="BI425" s="40">
        <f t="shared" si="139"/>
        <v>0.42643923240938164</v>
      </c>
      <c r="BJ425" s="40">
        <f t="shared" si="140"/>
        <v>0</v>
      </c>
      <c r="BK425" s="40">
        <f t="shared" si="141"/>
        <v>0.32102728731942215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 s="42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</row>
    <row r="426" spans="1:124" s="32" customFormat="1" x14ac:dyDescent="0.2">
      <c r="A426" s="124" t="str">
        <f>CONFIGURACAO!$C$4</f>
        <v>AREA 21</v>
      </c>
      <c r="B426" s="125">
        <v>424</v>
      </c>
      <c r="C426" s="249" t="s">
        <v>300</v>
      </c>
      <c r="D426" s="126">
        <f t="shared" si="142"/>
        <v>18</v>
      </c>
      <c r="E426" s="250" t="s">
        <v>761</v>
      </c>
      <c r="F426" s="250">
        <v>1</v>
      </c>
      <c r="G426" s="250">
        <v>0</v>
      </c>
      <c r="H426" s="250">
        <v>1</v>
      </c>
      <c r="I426" s="250">
        <v>1</v>
      </c>
      <c r="J426" s="87"/>
      <c r="K426" s="94"/>
      <c r="L426" s="94"/>
      <c r="M426" s="154">
        <f t="shared" si="143"/>
        <v>3</v>
      </c>
      <c r="N426">
        <v>1</v>
      </c>
      <c r="O426">
        <v>0</v>
      </c>
      <c r="P426">
        <v>5</v>
      </c>
      <c r="Q426">
        <v>2</v>
      </c>
      <c r="R426">
        <v>0</v>
      </c>
      <c r="S426">
        <v>0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 s="139">
        <f t="shared" si="126"/>
        <v>1</v>
      </c>
      <c r="AD426" s="140">
        <f t="shared" si="127"/>
        <v>6</v>
      </c>
      <c r="AE426" s="141">
        <f t="shared" si="144"/>
        <v>0</v>
      </c>
      <c r="AF426" s="142">
        <f t="shared" si="145"/>
        <v>0</v>
      </c>
      <c r="AG426" s="278"/>
      <c r="AI426" s="37">
        <f>IFERROR(IF(M426&gt;0,(N426*CONFIGURACAO!$C$20)+(O426*CONFIGURACAO!$C$21)+(P426*CONFIGURACAO!$C$22)+(Q426*CONFIGURACAO!$C$23)+(R426*CONFIGURACAO!$C$24),""),"")</f>
        <v>480</v>
      </c>
      <c r="AJ426" s="38">
        <f>IF(S426=0,0,IF(CONFIGURACAO!$C$15="SIM",(IF(S426&gt;CONFIGURACAO!$C$16,CONFIGURACAO!$C$16*CONFIGURACAO!$C$25,S426*CONFIGURACAO!$C$25)),'PI AREA  P100'!S426*CONFIGURACAO!$C$25))</f>
        <v>0</v>
      </c>
      <c r="AK426" s="38">
        <f>IF(T426=0,0,IF(CONFIGURACAO!$C$17="SIM",(IF(T426&gt;CONFIGURACAO!$C$18,CONFIGURACAO!$C$18*CONFIGURACAO!$C$26,T426*CONFIGURACAO!$C$26)),'PI AREA  P100'!T426*CONFIGURACAO!$C$26))</f>
        <v>10</v>
      </c>
      <c r="AL426" s="38">
        <f>IFERROR(IF(M426&gt;0,(U426*CONFIGURACAO!$C$29)+(V426*CONFIGURACAO!$C$30),""),"")</f>
        <v>0</v>
      </c>
      <c r="AM426" s="38">
        <f>IF(W426=0,0,IF(CONFIGURACAO!$C$41="SIM",(IF(W426&gt;CONFIGURACAO!$C$41,CONFIGURACAO!$C$41*CONFIGURACAO!$C$31,W426*CONFIGURACAO!$C$31)),'PI AREA  P100'!W426*CONFIGURACAO!$C$31))</f>
        <v>0</v>
      </c>
      <c r="AN426" s="38">
        <f>IF(X426=0,0,IF(CONFIGURACAO!$C$39="SIM",(IF(X426&gt;CONFIGURACAO!$C$40,CONFIGURACAO!$C$40*CONFIGURACAO!$C$32,X426*CONFIGURACAO!$C$32)),'PI AREA  P100'!X426*CONFIGURACAO!$C$32))</f>
        <v>0</v>
      </c>
      <c r="AO426" s="38">
        <f>IFERROR(IF(M426&gt;0,(Y426*CONFIGURACAO!$C$33)+(Z426*CONFIGURACAO!$C$34)+(AA426*CONFIGURACAO!$C$35)+(AB426*CONFIGURACAO!$C$36),""),"")</f>
        <v>0</v>
      </c>
      <c r="AP426" s="38">
        <f>IF(AA426=0,0,IF(CONFIGURACAO!$C$46="SIM",(IF(AA426&gt;CONFIGURACAO!$C$47,CONFIGURACAO!$C$47*CONFIGURACAO!$C$35,AA426*CONFIGURACAO!$C$35)),'PI AREA  P100'!AA426*CONFIGURACAO!$C$35))</f>
        <v>0</v>
      </c>
      <c r="AQ426" s="38">
        <f>IF(AB426=0,0,IF(CONFIGURACAO!$C$44="SIM",(IF(AB426&gt;CONFIGURACAO!$C$45,CONFIGURACAO!$C$45*CONFIGURACAO!$C$36,AB426*CONFIGURACAO!$C$36)),'PI AREA  P100'!AB426*CONFIGURACAO!$C$36))</f>
        <v>0</v>
      </c>
      <c r="AR426" s="38">
        <f t="shared" si="146"/>
        <v>490</v>
      </c>
      <c r="AS426" s="68">
        <f>IF(AR426="","",$AR426-(($AS$2/CONFIGURACAO!$C$6)*$M426))</f>
        <v>265</v>
      </c>
      <c r="AT426" s="73">
        <f t="shared" si="128"/>
        <v>3</v>
      </c>
      <c r="AU426" s="75">
        <f>IF(AR426="","",$AR426-(($AU$2/CONFIGURACAO!$C$6)*$M426))</f>
        <v>115</v>
      </c>
      <c r="AV426" s="76">
        <f t="shared" si="129"/>
        <v>4</v>
      </c>
      <c r="AW426" s="74">
        <f>IF(AR426="","",$AR426-(($AW$2/CONFIGURACAO!$C$6)*$M426))</f>
        <v>-35</v>
      </c>
      <c r="AX426" s="72" t="str">
        <f t="shared" si="130"/>
        <v>NAO</v>
      </c>
      <c r="AZ426" s="39">
        <f t="shared" si="131"/>
        <v>4.1387582036100108E-2</v>
      </c>
      <c r="BA426" s="146">
        <f t="shared" si="132"/>
        <v>10</v>
      </c>
      <c r="BB426" s="146">
        <f t="shared" si="133"/>
        <v>694</v>
      </c>
      <c r="BC426" s="32">
        <f t="shared" si="134"/>
        <v>752</v>
      </c>
      <c r="BD426" s="148"/>
      <c r="BE426" s="40">
        <f t="shared" si="135"/>
        <v>3.7257824143070044E-2</v>
      </c>
      <c r="BF426" s="40">
        <f t="shared" si="136"/>
        <v>0</v>
      </c>
      <c r="BG426" s="40">
        <f t="shared" si="137"/>
        <v>0.12846865364850976</v>
      </c>
      <c r="BH426" s="40">
        <f t="shared" si="138"/>
        <v>8.084074373484236E-2</v>
      </c>
      <c r="BI426" s="40">
        <f t="shared" si="139"/>
        <v>0</v>
      </c>
      <c r="BJ426" s="40">
        <f t="shared" si="140"/>
        <v>0</v>
      </c>
      <c r="BK426" s="40">
        <f t="shared" si="141"/>
        <v>0.32102728731942215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 s="42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</row>
    <row r="427" spans="1:124" s="32" customFormat="1" x14ac:dyDescent="0.2">
      <c r="A427" s="124" t="str">
        <f>CONFIGURACAO!$C$4</f>
        <v>AREA 21</v>
      </c>
      <c r="B427" s="125">
        <v>425</v>
      </c>
      <c r="C427" s="249" t="s">
        <v>300</v>
      </c>
      <c r="D427" s="126">
        <f t="shared" si="142"/>
        <v>19</v>
      </c>
      <c r="E427" s="250" t="s">
        <v>762</v>
      </c>
      <c r="F427" s="250">
        <v>1</v>
      </c>
      <c r="G427" s="250">
        <v>1</v>
      </c>
      <c r="H427" s="250">
        <v>1</v>
      </c>
      <c r="I427" s="250">
        <v>1</v>
      </c>
      <c r="J427" s="87"/>
      <c r="K427" s="94"/>
      <c r="L427" s="94"/>
      <c r="M427" s="154">
        <f t="shared" si="143"/>
        <v>4</v>
      </c>
      <c r="N427">
        <v>7</v>
      </c>
      <c r="O427">
        <v>7</v>
      </c>
      <c r="P427">
        <v>15</v>
      </c>
      <c r="Q427">
        <v>9</v>
      </c>
      <c r="R427">
        <v>7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s="139">
        <f t="shared" si="126"/>
        <v>14</v>
      </c>
      <c r="AD427" s="140">
        <f t="shared" si="127"/>
        <v>29</v>
      </c>
      <c r="AE427" s="141">
        <f t="shared" si="144"/>
        <v>0</v>
      </c>
      <c r="AF427" s="142">
        <f t="shared" si="145"/>
        <v>0</v>
      </c>
      <c r="AG427" s="278"/>
      <c r="AI427" s="37">
        <f>IFERROR(IF(M427&gt;0,(N427*CONFIGURACAO!$C$20)+(O427*CONFIGURACAO!$C$21)+(P427*CONFIGURACAO!$C$22)+(Q427*CONFIGURACAO!$C$23)+(R427*CONFIGURACAO!$C$24),""),"")</f>
        <v>2660</v>
      </c>
      <c r="AJ427" s="38">
        <f>IF(S427=0,0,IF(CONFIGURACAO!$C$15="SIM",(IF(S427&gt;CONFIGURACAO!$C$16,CONFIGURACAO!$C$16*CONFIGURACAO!$C$25,S427*CONFIGURACAO!$C$25)),'PI AREA  P100'!S427*CONFIGURACAO!$C$25))</f>
        <v>10</v>
      </c>
      <c r="AK427" s="38">
        <f>IF(T427=0,0,IF(CONFIGURACAO!$C$17="SIM",(IF(T427&gt;CONFIGURACAO!$C$18,CONFIGURACAO!$C$18*CONFIGURACAO!$C$26,T427*CONFIGURACAO!$C$26)),'PI AREA  P100'!T427*CONFIGURACAO!$C$26))</f>
        <v>5</v>
      </c>
      <c r="AL427" s="38">
        <f>IFERROR(IF(M427&gt;0,(U427*CONFIGURACAO!$C$29)+(V427*CONFIGURACAO!$C$30),""),"")</f>
        <v>0</v>
      </c>
      <c r="AM427" s="38">
        <f>IF(W427=0,0,IF(CONFIGURACAO!$C$41="SIM",(IF(W427&gt;CONFIGURACAO!$C$41,CONFIGURACAO!$C$41*CONFIGURACAO!$C$31,W427*CONFIGURACAO!$C$31)),'PI AREA  P100'!W427*CONFIGURACAO!$C$31))</f>
        <v>0</v>
      </c>
      <c r="AN427" s="38">
        <f>IF(X427=0,0,IF(CONFIGURACAO!$C$39="SIM",(IF(X427&gt;CONFIGURACAO!$C$40,CONFIGURACAO!$C$40*CONFIGURACAO!$C$32,X427*CONFIGURACAO!$C$32)),'PI AREA  P100'!X427*CONFIGURACAO!$C$32))</f>
        <v>0</v>
      </c>
      <c r="AO427" s="38">
        <f>IFERROR(IF(M427&gt;0,(Y427*CONFIGURACAO!$C$33)+(Z427*CONFIGURACAO!$C$34)+(AA427*CONFIGURACAO!$C$35)+(AB427*CONFIGURACAO!$C$36),""),"")</f>
        <v>0</v>
      </c>
      <c r="AP427" s="38">
        <f>IF(AA427=0,0,IF(CONFIGURACAO!$C$46="SIM",(IF(AA427&gt;CONFIGURACAO!$C$47,CONFIGURACAO!$C$47*CONFIGURACAO!$C$35,AA427*CONFIGURACAO!$C$35)),'PI AREA  P100'!AA427*CONFIGURACAO!$C$35))</f>
        <v>0</v>
      </c>
      <c r="AQ427" s="38">
        <f>IF(AB427=0,0,IF(CONFIGURACAO!$C$44="SIM",(IF(AB427&gt;CONFIGURACAO!$C$45,CONFIGURACAO!$C$45*CONFIGURACAO!$C$36,AB427*CONFIGURACAO!$C$36)),'PI AREA  P100'!AB427*CONFIGURACAO!$C$36))</f>
        <v>0</v>
      </c>
      <c r="AR427" s="38">
        <f t="shared" si="146"/>
        <v>2675</v>
      </c>
      <c r="AS427" s="68">
        <f>IF(AR427="","",$AR427-(($AS$2/CONFIGURACAO!$C$6)*$M427))</f>
        <v>2375</v>
      </c>
      <c r="AT427" s="73">
        <f t="shared" si="128"/>
        <v>3</v>
      </c>
      <c r="AU427" s="75">
        <f>IF(AR427="","",$AR427-(($AU$2/CONFIGURACAO!$C$6)*$M427))</f>
        <v>2175</v>
      </c>
      <c r="AV427" s="76">
        <f t="shared" si="129"/>
        <v>4</v>
      </c>
      <c r="AW427" s="74">
        <f>IF(AR427="","",$AR427-(($AW$2/CONFIGURACAO!$C$6)*$M427))</f>
        <v>1975</v>
      </c>
      <c r="AX427" s="72">
        <f t="shared" si="130"/>
        <v>5</v>
      </c>
      <c r="AZ427" s="39">
        <f t="shared" si="131"/>
        <v>0.22594241213585264</v>
      </c>
      <c r="BA427" s="146">
        <f t="shared" si="132"/>
        <v>47</v>
      </c>
      <c r="BB427" s="146">
        <f t="shared" si="133"/>
        <v>56</v>
      </c>
      <c r="BC427" s="32">
        <f t="shared" si="134"/>
        <v>74</v>
      </c>
      <c r="BD427" s="148"/>
      <c r="BE427" s="40">
        <f t="shared" si="135"/>
        <v>0.26080476900149036</v>
      </c>
      <c r="BF427" s="40">
        <f t="shared" si="136"/>
        <v>0.27006172839506171</v>
      </c>
      <c r="BG427" s="40">
        <f t="shared" si="137"/>
        <v>0.38540596094552931</v>
      </c>
      <c r="BH427" s="40">
        <f t="shared" si="138"/>
        <v>0.36378334680679059</v>
      </c>
      <c r="BI427" s="40">
        <f t="shared" si="139"/>
        <v>0.74626865671641784</v>
      </c>
      <c r="BJ427" s="40">
        <f t="shared" si="140"/>
        <v>9.2421441774491686E-2</v>
      </c>
      <c r="BK427" s="40">
        <f t="shared" si="141"/>
        <v>0.16051364365971107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 s="42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</row>
    <row r="428" spans="1:124" s="32" customFormat="1" x14ac:dyDescent="0.2">
      <c r="A428" s="124" t="str">
        <f>CONFIGURACAO!$C$4</f>
        <v>AREA 21</v>
      </c>
      <c r="B428" s="125">
        <v>426</v>
      </c>
      <c r="C428" s="249" t="s">
        <v>300</v>
      </c>
      <c r="D428" s="126">
        <f t="shared" si="142"/>
        <v>20</v>
      </c>
      <c r="E428" s="250" t="s">
        <v>763</v>
      </c>
      <c r="F428" s="250">
        <v>1</v>
      </c>
      <c r="G428" s="250">
        <v>1</v>
      </c>
      <c r="H428" s="250">
        <v>1</v>
      </c>
      <c r="I428" s="250">
        <v>1</v>
      </c>
      <c r="J428" s="87"/>
      <c r="K428" s="94"/>
      <c r="L428" s="94"/>
      <c r="M428" s="154">
        <f t="shared" si="143"/>
        <v>4</v>
      </c>
      <c r="N428">
        <v>2</v>
      </c>
      <c r="O428">
        <v>7</v>
      </c>
      <c r="P428">
        <v>12</v>
      </c>
      <c r="Q428">
        <v>6</v>
      </c>
      <c r="R428">
        <v>1</v>
      </c>
      <c r="S428">
        <v>8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2</v>
      </c>
      <c r="AA428">
        <v>0</v>
      </c>
      <c r="AB428">
        <v>1</v>
      </c>
      <c r="AC428" s="139">
        <f t="shared" si="126"/>
        <v>9</v>
      </c>
      <c r="AD428" s="140">
        <f t="shared" si="127"/>
        <v>21</v>
      </c>
      <c r="AE428" s="141">
        <f t="shared" si="144"/>
        <v>0</v>
      </c>
      <c r="AF428" s="142">
        <f t="shared" si="145"/>
        <v>2</v>
      </c>
      <c r="AG428" s="278"/>
      <c r="AI428" s="37">
        <f>IFERROR(IF(M428&gt;0,(N428*CONFIGURACAO!$C$20)+(O428*CONFIGURACAO!$C$21)+(P428*CONFIGURACAO!$C$22)+(Q428*CONFIGURACAO!$C$23)+(R428*CONFIGURACAO!$C$24),""),"")</f>
        <v>1740</v>
      </c>
      <c r="AJ428" s="38">
        <f>IF(S428=0,0,IF(CONFIGURACAO!$C$15="SIM",(IF(S428&gt;CONFIGURACAO!$C$16,CONFIGURACAO!$C$16*CONFIGURACAO!$C$25,S428*CONFIGURACAO!$C$25)),'PI AREA  P100'!S428*CONFIGURACAO!$C$25))</f>
        <v>40</v>
      </c>
      <c r="AK428" s="38">
        <f>IF(T428=0,0,IF(CONFIGURACAO!$C$17="SIM",(IF(T428&gt;CONFIGURACAO!$C$18,CONFIGURACAO!$C$18*CONFIGURACAO!$C$26,T428*CONFIGURACAO!$C$26)),'PI AREA  P100'!T428*CONFIGURACAO!$C$26))</f>
        <v>20</v>
      </c>
      <c r="AL428" s="38">
        <f>IFERROR(IF(M428&gt;0,(U428*CONFIGURACAO!$C$29)+(V428*CONFIGURACAO!$C$30),""),"")</f>
        <v>0</v>
      </c>
      <c r="AM428" s="38">
        <f>IF(W428=0,0,IF(CONFIGURACAO!$C$41="SIM",(IF(W428&gt;CONFIGURACAO!$C$41,CONFIGURACAO!$C$41*CONFIGURACAO!$C$31,W428*CONFIGURACAO!$C$31)),'PI AREA  P100'!W428*CONFIGURACAO!$C$31))</f>
        <v>0</v>
      </c>
      <c r="AN428" s="38">
        <f>IF(X428=0,0,IF(CONFIGURACAO!$C$39="SIM",(IF(X428&gt;CONFIGURACAO!$C$40,CONFIGURACAO!$C$40*CONFIGURACAO!$C$32,X428*CONFIGURACAO!$C$32)),'PI AREA  P100'!X428*CONFIGURACAO!$C$32))</f>
        <v>0</v>
      </c>
      <c r="AO428" s="38">
        <f>IFERROR(IF(M428&gt;0,(Y428*CONFIGURACAO!$C$33)+(Z428*CONFIGURACAO!$C$34)+(AA428*CONFIGURACAO!$C$35)+(AB428*CONFIGURACAO!$C$36),""),"")</f>
        <v>110</v>
      </c>
      <c r="AP428" s="38">
        <f>IF(AA428=0,0,IF(CONFIGURACAO!$C$46="SIM",(IF(AA428&gt;CONFIGURACAO!$C$47,CONFIGURACAO!$C$47*CONFIGURACAO!$C$35,AA428*CONFIGURACAO!$C$35)),'PI AREA  P100'!AA428*CONFIGURACAO!$C$35))</f>
        <v>0</v>
      </c>
      <c r="AQ428" s="38">
        <f>IF(AB428=0,0,IF(CONFIGURACAO!$C$44="SIM",(IF(AB428&gt;CONFIGURACAO!$C$45,CONFIGURACAO!$C$45*CONFIGURACAO!$C$36,AB428*CONFIGURACAO!$C$36)),'PI AREA  P100'!AB428*CONFIGURACAO!$C$36))</f>
        <v>10</v>
      </c>
      <c r="AR428" s="38">
        <f t="shared" si="146"/>
        <v>1920</v>
      </c>
      <c r="AS428" s="68">
        <f>IF(AR428="","",$AR428-(($AS$2/CONFIGURACAO!$C$6)*$M428))</f>
        <v>1620</v>
      </c>
      <c r="AT428" s="73">
        <f t="shared" si="128"/>
        <v>3</v>
      </c>
      <c r="AU428" s="75">
        <f>IF(AR428="","",$AR428-(($AU$2/CONFIGURACAO!$C$6)*$M428))</f>
        <v>1420</v>
      </c>
      <c r="AV428" s="76">
        <f t="shared" si="129"/>
        <v>4</v>
      </c>
      <c r="AW428" s="74">
        <f>IF(AR428="","",$AR428-(($AW$2/CONFIGURACAO!$C$6)*$M428))</f>
        <v>1220</v>
      </c>
      <c r="AX428" s="72">
        <f t="shared" si="130"/>
        <v>5</v>
      </c>
      <c r="AZ428" s="39">
        <f t="shared" si="131"/>
        <v>0.1621717500190045</v>
      </c>
      <c r="BA428" s="146">
        <f t="shared" si="132"/>
        <v>43</v>
      </c>
      <c r="BB428" s="146">
        <f t="shared" si="133"/>
        <v>74</v>
      </c>
      <c r="BC428" s="32">
        <f t="shared" si="134"/>
        <v>161</v>
      </c>
      <c r="BD428" s="148"/>
      <c r="BE428" s="40">
        <f t="shared" si="135"/>
        <v>7.4515648286140088E-2</v>
      </c>
      <c r="BF428" s="40">
        <f t="shared" si="136"/>
        <v>0.27006172839506171</v>
      </c>
      <c r="BG428" s="40">
        <f t="shared" si="137"/>
        <v>0.3083247687564234</v>
      </c>
      <c r="BH428" s="40">
        <f t="shared" si="138"/>
        <v>0.24252223120452709</v>
      </c>
      <c r="BI428" s="40">
        <f t="shared" si="139"/>
        <v>0.10660980810234541</v>
      </c>
      <c r="BJ428" s="40">
        <f t="shared" si="140"/>
        <v>0.73937153419593349</v>
      </c>
      <c r="BK428" s="40">
        <f t="shared" si="141"/>
        <v>0.6420545746388443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2</v>
      </c>
      <c r="BR428">
        <v>0</v>
      </c>
      <c r="BS428">
        <v>1</v>
      </c>
      <c r="BT428" s="42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</row>
    <row r="429" spans="1:124" s="32" customFormat="1" x14ac:dyDescent="0.2">
      <c r="A429" s="124" t="str">
        <f>CONFIGURACAO!$C$4</f>
        <v>AREA 21</v>
      </c>
      <c r="B429" s="125">
        <v>427</v>
      </c>
      <c r="C429" s="249" t="s">
        <v>301</v>
      </c>
      <c r="D429" s="126">
        <f t="shared" si="142"/>
        <v>1</v>
      </c>
      <c r="E429" s="250" t="s">
        <v>764</v>
      </c>
      <c r="F429" s="250">
        <v>1</v>
      </c>
      <c r="G429" s="250">
        <v>1</v>
      </c>
      <c r="H429" s="250">
        <v>1</v>
      </c>
      <c r="I429" s="250">
        <v>1</v>
      </c>
      <c r="J429" s="87"/>
      <c r="K429" s="94"/>
      <c r="L429" s="94"/>
      <c r="M429" s="154">
        <f t="shared" si="143"/>
        <v>4</v>
      </c>
      <c r="N429">
        <v>0</v>
      </c>
      <c r="O429">
        <v>5</v>
      </c>
      <c r="P429">
        <v>7</v>
      </c>
      <c r="Q429">
        <v>3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 s="139">
        <f t="shared" si="126"/>
        <v>5</v>
      </c>
      <c r="AD429" s="140">
        <f t="shared" si="127"/>
        <v>12</v>
      </c>
      <c r="AE429" s="141">
        <f t="shared" si="144"/>
        <v>0</v>
      </c>
      <c r="AF429" s="142">
        <f t="shared" si="145"/>
        <v>0</v>
      </c>
      <c r="AG429" s="278"/>
      <c r="AI429" s="37">
        <f>IFERROR(IF(M429&gt;0,(N429*CONFIGURACAO!$C$20)+(O429*CONFIGURACAO!$C$21)+(P429*CONFIGURACAO!$C$22)+(Q429*CONFIGURACAO!$C$23)+(R429*CONFIGURACAO!$C$24),""),"")</f>
        <v>960</v>
      </c>
      <c r="AJ429" s="38">
        <f>IF(S429=0,0,IF(CONFIGURACAO!$C$15="SIM",(IF(S429&gt;CONFIGURACAO!$C$16,CONFIGURACAO!$C$16*CONFIGURACAO!$C$25,S429*CONFIGURACAO!$C$25)),'PI AREA  P100'!S429*CONFIGURACAO!$C$25))</f>
        <v>0</v>
      </c>
      <c r="AK429" s="38">
        <f>IF(T429=0,0,IF(CONFIGURACAO!$C$17="SIM",(IF(T429&gt;CONFIGURACAO!$C$18,CONFIGURACAO!$C$18*CONFIGURACAO!$C$26,T429*CONFIGURACAO!$C$26)),'PI AREA  P100'!T429*CONFIGURACAO!$C$26))</f>
        <v>0</v>
      </c>
      <c r="AL429" s="38">
        <f>IFERROR(IF(M429&gt;0,(U429*CONFIGURACAO!$C$29)+(V429*CONFIGURACAO!$C$30),""),"")</f>
        <v>0</v>
      </c>
      <c r="AM429" s="38">
        <f>IF(W429=0,0,IF(CONFIGURACAO!$C$41="SIM",(IF(W429&gt;CONFIGURACAO!$C$41,CONFIGURACAO!$C$41*CONFIGURACAO!$C$31,W429*CONFIGURACAO!$C$31)),'PI AREA  P100'!W429*CONFIGURACAO!$C$31))</f>
        <v>0</v>
      </c>
      <c r="AN429" s="38">
        <f>IF(X429=0,0,IF(CONFIGURACAO!$C$39="SIM",(IF(X429&gt;CONFIGURACAO!$C$40,CONFIGURACAO!$C$40*CONFIGURACAO!$C$32,X429*CONFIGURACAO!$C$32)),'PI AREA  P100'!X429*CONFIGURACAO!$C$32))</f>
        <v>0</v>
      </c>
      <c r="AO429" s="38">
        <f>IFERROR(IF(M429&gt;0,(Y429*CONFIGURACAO!$C$33)+(Z429*CONFIGURACAO!$C$34)+(AA429*CONFIGURACAO!$C$35)+(AB429*CONFIGURACAO!$C$36),""),"")</f>
        <v>0</v>
      </c>
      <c r="AP429" s="38">
        <f>IF(AA429=0,0,IF(CONFIGURACAO!$C$46="SIM",(IF(AA429&gt;CONFIGURACAO!$C$47,CONFIGURACAO!$C$47*CONFIGURACAO!$C$35,AA429*CONFIGURACAO!$C$35)),'PI AREA  P100'!AA429*CONFIGURACAO!$C$35))</f>
        <v>0</v>
      </c>
      <c r="AQ429" s="38">
        <f>IF(AB429=0,0,IF(CONFIGURACAO!$C$44="SIM",(IF(AB429&gt;CONFIGURACAO!$C$45,CONFIGURACAO!$C$45*CONFIGURACAO!$C$36,AB429*CONFIGURACAO!$C$36)),'PI AREA  P100'!AB429*CONFIGURACAO!$C$36))</f>
        <v>0</v>
      </c>
      <c r="AR429" s="38">
        <f t="shared" si="146"/>
        <v>960</v>
      </c>
      <c r="AS429" s="68">
        <f>IF(AR429="","",$AR429-(($AS$2/CONFIGURACAO!$C$6)*$M429))</f>
        <v>660</v>
      </c>
      <c r="AT429" s="73">
        <f t="shared" si="128"/>
        <v>3</v>
      </c>
      <c r="AU429" s="75">
        <f>IF(AR429="","",$AR429-(($AU$2/CONFIGURACAO!$C$6)*$M429))</f>
        <v>460</v>
      </c>
      <c r="AV429" s="76">
        <f t="shared" si="129"/>
        <v>4</v>
      </c>
      <c r="AW429" s="74">
        <f>IF(AR429="","",$AR429-(($AW$2/CONFIGURACAO!$C$6)*$M429))</f>
        <v>260</v>
      </c>
      <c r="AX429" s="72">
        <f t="shared" si="130"/>
        <v>5</v>
      </c>
      <c r="AZ429" s="39">
        <f t="shared" si="131"/>
        <v>8.1085875009502248E-2</v>
      </c>
      <c r="BA429" s="146">
        <f t="shared" si="132"/>
        <v>16</v>
      </c>
      <c r="BB429" s="146">
        <f t="shared" si="133"/>
        <v>488</v>
      </c>
      <c r="BC429" s="32">
        <f t="shared" si="134"/>
        <v>455</v>
      </c>
      <c r="BD429" s="148"/>
      <c r="BE429" s="40">
        <f t="shared" si="135"/>
        <v>0</v>
      </c>
      <c r="BF429" s="40">
        <f t="shared" si="136"/>
        <v>0.19290123456790123</v>
      </c>
      <c r="BG429" s="40">
        <f t="shared" si="137"/>
        <v>0.17985611510791369</v>
      </c>
      <c r="BH429" s="40">
        <f t="shared" si="138"/>
        <v>0.12126111560226355</v>
      </c>
      <c r="BI429" s="40">
        <f t="shared" si="139"/>
        <v>0.10660980810234541</v>
      </c>
      <c r="BJ429" s="40">
        <f t="shared" si="140"/>
        <v>0</v>
      </c>
      <c r="BK429" s="40">
        <f t="shared" si="141"/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 s="42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</row>
    <row r="430" spans="1:124" s="32" customFormat="1" x14ac:dyDescent="0.2">
      <c r="A430" s="124" t="str">
        <f>CONFIGURACAO!$C$4</f>
        <v>AREA 21</v>
      </c>
      <c r="B430" s="125">
        <v>428</v>
      </c>
      <c r="C430" s="249" t="s">
        <v>301</v>
      </c>
      <c r="D430" s="126">
        <f t="shared" si="142"/>
        <v>2</v>
      </c>
      <c r="E430" s="250" t="s">
        <v>765</v>
      </c>
      <c r="F430" s="250">
        <v>1</v>
      </c>
      <c r="G430" s="250">
        <v>1</v>
      </c>
      <c r="H430" s="250">
        <v>1</v>
      </c>
      <c r="I430" s="250">
        <v>1</v>
      </c>
      <c r="J430" s="87"/>
      <c r="K430" s="94"/>
      <c r="L430" s="94"/>
      <c r="M430" s="154">
        <f t="shared" si="143"/>
        <v>4</v>
      </c>
      <c r="N430">
        <v>1</v>
      </c>
      <c r="O430">
        <v>2</v>
      </c>
      <c r="P430">
        <v>3</v>
      </c>
      <c r="Q430">
        <v>4</v>
      </c>
      <c r="R430">
        <v>2</v>
      </c>
      <c r="S430">
        <v>7</v>
      </c>
      <c r="T430">
        <v>3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 s="139">
        <f t="shared" si="126"/>
        <v>3</v>
      </c>
      <c r="AD430" s="140">
        <f t="shared" si="127"/>
        <v>6</v>
      </c>
      <c r="AE430" s="141">
        <f t="shared" si="144"/>
        <v>1</v>
      </c>
      <c r="AF430" s="142">
        <f t="shared" si="145"/>
        <v>0</v>
      </c>
      <c r="AG430" s="278"/>
      <c r="AI430" s="37">
        <f>IFERROR(IF(M430&gt;0,(N430*CONFIGURACAO!$C$20)+(O430*CONFIGURACAO!$C$21)+(P430*CONFIGURACAO!$C$22)+(Q430*CONFIGURACAO!$C$23)+(R430*CONFIGURACAO!$C$24),""),"")</f>
        <v>640</v>
      </c>
      <c r="AJ430" s="38">
        <f>IF(S430=0,0,IF(CONFIGURACAO!$C$15="SIM",(IF(S430&gt;CONFIGURACAO!$C$16,CONFIGURACAO!$C$16*CONFIGURACAO!$C$25,S430*CONFIGURACAO!$C$25)),'PI AREA  P100'!S430*CONFIGURACAO!$C$25))</f>
        <v>40</v>
      </c>
      <c r="AK430" s="38">
        <f>IF(T430=0,0,IF(CONFIGURACAO!$C$17="SIM",(IF(T430&gt;CONFIGURACAO!$C$18,CONFIGURACAO!$C$18*CONFIGURACAO!$C$26,T430*CONFIGURACAO!$C$26)),'PI AREA  P100'!T430*CONFIGURACAO!$C$26))</f>
        <v>15</v>
      </c>
      <c r="AL430" s="38">
        <f>IFERROR(IF(M430&gt;0,(U430*CONFIGURACAO!$C$29)+(V430*CONFIGURACAO!$C$30),""),"")</f>
        <v>100</v>
      </c>
      <c r="AM430" s="38">
        <f>IF(W430=0,0,IF(CONFIGURACAO!$C$41="SIM",(IF(W430&gt;CONFIGURACAO!$C$41,CONFIGURACAO!$C$41*CONFIGURACAO!$C$31,W430*CONFIGURACAO!$C$31)),'PI AREA  P100'!W430*CONFIGURACAO!$C$31))</f>
        <v>0</v>
      </c>
      <c r="AN430" s="38">
        <f>IF(X430=0,0,IF(CONFIGURACAO!$C$39="SIM",(IF(X430&gt;CONFIGURACAO!$C$40,CONFIGURACAO!$C$40*CONFIGURACAO!$C$32,X430*CONFIGURACAO!$C$32)),'PI AREA  P100'!X430*CONFIGURACAO!$C$32))</f>
        <v>0</v>
      </c>
      <c r="AO430" s="38">
        <f>IFERROR(IF(M430&gt;0,(Y430*CONFIGURACAO!$C$33)+(Z430*CONFIGURACAO!$C$34)+(AA430*CONFIGURACAO!$C$35)+(AB430*CONFIGURACAO!$C$36),""),"")</f>
        <v>25</v>
      </c>
      <c r="AP430" s="38">
        <f>IF(AA430=0,0,IF(CONFIGURACAO!$C$46="SIM",(IF(AA430&gt;CONFIGURACAO!$C$47,CONFIGURACAO!$C$47*CONFIGURACAO!$C$35,AA430*CONFIGURACAO!$C$35)),'PI AREA  P100'!AA430*CONFIGURACAO!$C$35))</f>
        <v>25</v>
      </c>
      <c r="AQ430" s="38">
        <f>IF(AB430=0,0,IF(CONFIGURACAO!$C$44="SIM",(IF(AB430&gt;CONFIGURACAO!$C$45,CONFIGURACAO!$C$45*CONFIGURACAO!$C$36,AB430*CONFIGURACAO!$C$36)),'PI AREA  P100'!AB430*CONFIGURACAO!$C$36))</f>
        <v>0</v>
      </c>
      <c r="AR430" s="38">
        <f t="shared" si="146"/>
        <v>845</v>
      </c>
      <c r="AS430" s="68">
        <f>IF(AR430="","",$AR430-(($AS$2/CONFIGURACAO!$C$6)*$M430))</f>
        <v>545</v>
      </c>
      <c r="AT430" s="73">
        <f t="shared" si="128"/>
        <v>3</v>
      </c>
      <c r="AU430" s="75">
        <f>IF(AR430="","",$AR430-(($AU$2/CONFIGURACAO!$C$6)*$M430))</f>
        <v>345</v>
      </c>
      <c r="AV430" s="76">
        <f t="shared" si="129"/>
        <v>4</v>
      </c>
      <c r="AW430" s="74">
        <f>IF(AR430="","",$AR430-(($AW$2/CONFIGURACAO!$C$6)*$M430))</f>
        <v>145</v>
      </c>
      <c r="AX430" s="72">
        <f t="shared" si="130"/>
        <v>5</v>
      </c>
      <c r="AZ430" s="39">
        <f t="shared" si="131"/>
        <v>7.1372462898988964E-2</v>
      </c>
      <c r="BA430" s="146">
        <f t="shared" si="132"/>
        <v>24</v>
      </c>
      <c r="BB430" s="146">
        <f t="shared" si="133"/>
        <v>276</v>
      </c>
      <c r="BC430" s="32">
        <f t="shared" si="134"/>
        <v>533</v>
      </c>
      <c r="BD430" s="148"/>
      <c r="BE430" s="40">
        <f t="shared" si="135"/>
        <v>3.7257824143070044E-2</v>
      </c>
      <c r="BF430" s="40">
        <f t="shared" si="136"/>
        <v>7.716049382716049E-2</v>
      </c>
      <c r="BG430" s="40">
        <f t="shared" si="137"/>
        <v>7.7081192189105849E-2</v>
      </c>
      <c r="BH430" s="40">
        <f t="shared" si="138"/>
        <v>0.16168148746968472</v>
      </c>
      <c r="BI430" s="40">
        <f t="shared" si="139"/>
        <v>0.21321961620469082</v>
      </c>
      <c r="BJ430" s="40">
        <f t="shared" si="140"/>
        <v>0.64695009242144186</v>
      </c>
      <c r="BK430" s="40">
        <f t="shared" si="141"/>
        <v>0.4815409309791332</v>
      </c>
      <c r="BL430">
        <v>0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0</v>
      </c>
      <c r="BT430" s="42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</row>
    <row r="431" spans="1:124" s="32" customFormat="1" x14ac:dyDescent="0.2">
      <c r="A431" s="124" t="str">
        <f>CONFIGURACAO!$C$4</f>
        <v>AREA 21</v>
      </c>
      <c r="B431" s="125">
        <v>429</v>
      </c>
      <c r="C431" s="249" t="s">
        <v>301</v>
      </c>
      <c r="D431" s="126">
        <f t="shared" si="142"/>
        <v>3</v>
      </c>
      <c r="E431" s="250" t="s">
        <v>766</v>
      </c>
      <c r="F431" s="250">
        <v>0</v>
      </c>
      <c r="G431" s="250">
        <v>0</v>
      </c>
      <c r="H431" s="250">
        <v>0</v>
      </c>
      <c r="I431" s="250">
        <v>1</v>
      </c>
      <c r="J431" s="87"/>
      <c r="K431" s="94"/>
      <c r="L431" s="94"/>
      <c r="M431" s="154">
        <f t="shared" si="143"/>
        <v>1</v>
      </c>
      <c r="N431">
        <v>0</v>
      </c>
      <c r="O431">
        <v>2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 s="139">
        <f t="shared" si="126"/>
        <v>2</v>
      </c>
      <c r="AD431" s="140">
        <f t="shared" si="127"/>
        <v>2</v>
      </c>
      <c r="AE431" s="141">
        <f t="shared" si="144"/>
        <v>0</v>
      </c>
      <c r="AF431" s="142">
        <f t="shared" si="145"/>
        <v>0</v>
      </c>
      <c r="AG431" s="278"/>
      <c r="AI431" s="37">
        <f>IFERROR(IF(M431&gt;0,(N431*CONFIGURACAO!$C$20)+(O431*CONFIGURACAO!$C$21)+(P431*CONFIGURACAO!$C$22)+(Q431*CONFIGURACAO!$C$23)+(R431*CONFIGURACAO!$C$24),""),"")</f>
        <v>180</v>
      </c>
      <c r="AJ431" s="38">
        <f>IF(S431=0,0,IF(CONFIGURACAO!$C$15="SIM",(IF(S431&gt;CONFIGURACAO!$C$16,CONFIGURACAO!$C$16*CONFIGURACAO!$C$25,S431*CONFIGURACAO!$C$25)),'PI AREA  P100'!S431*CONFIGURACAO!$C$25))</f>
        <v>0</v>
      </c>
      <c r="AK431" s="38">
        <f>IF(T431=0,0,IF(CONFIGURACAO!$C$17="SIM",(IF(T431&gt;CONFIGURACAO!$C$18,CONFIGURACAO!$C$18*CONFIGURACAO!$C$26,T431*CONFIGURACAO!$C$26)),'PI AREA  P100'!T431*CONFIGURACAO!$C$26))</f>
        <v>0</v>
      </c>
      <c r="AL431" s="38">
        <f>IFERROR(IF(M431&gt;0,(U431*CONFIGURACAO!$C$29)+(V431*CONFIGURACAO!$C$30),""),"")</f>
        <v>0</v>
      </c>
      <c r="AM431" s="38">
        <f>IF(W431=0,0,IF(CONFIGURACAO!$C$41="SIM",(IF(W431&gt;CONFIGURACAO!$C$41,CONFIGURACAO!$C$41*CONFIGURACAO!$C$31,W431*CONFIGURACAO!$C$31)),'PI AREA  P100'!W431*CONFIGURACAO!$C$31))</f>
        <v>0</v>
      </c>
      <c r="AN431" s="38">
        <f>IF(X431=0,0,IF(CONFIGURACAO!$C$39="SIM",(IF(X431&gt;CONFIGURACAO!$C$40,CONFIGURACAO!$C$40*CONFIGURACAO!$C$32,X431*CONFIGURACAO!$C$32)),'PI AREA  P100'!X431*CONFIGURACAO!$C$32))</f>
        <v>0</v>
      </c>
      <c r="AO431" s="38">
        <f>IFERROR(IF(M431&gt;0,(Y431*CONFIGURACAO!$C$33)+(Z431*CONFIGURACAO!$C$34)+(AA431*CONFIGURACAO!$C$35)+(AB431*CONFIGURACAO!$C$36),""),"")</f>
        <v>10</v>
      </c>
      <c r="AP431" s="38">
        <f>IF(AA431=0,0,IF(CONFIGURACAO!$C$46="SIM",(IF(AA431&gt;CONFIGURACAO!$C$47,CONFIGURACAO!$C$47*CONFIGURACAO!$C$35,AA431*CONFIGURACAO!$C$35)),'PI AREA  P100'!AA431*CONFIGURACAO!$C$35))</f>
        <v>0</v>
      </c>
      <c r="AQ431" s="38">
        <f>IF(AB431=0,0,IF(CONFIGURACAO!$C$44="SIM",(IF(AB431&gt;CONFIGURACAO!$C$45,CONFIGURACAO!$C$45*CONFIGURACAO!$C$36,AB431*CONFIGURACAO!$C$36)),'PI AREA  P100'!AB431*CONFIGURACAO!$C$36))</f>
        <v>10</v>
      </c>
      <c r="AR431" s="38">
        <f t="shared" si="146"/>
        <v>200</v>
      </c>
      <c r="AS431" s="68">
        <f>IF(AR431="","",$AR431-(($AS$2/CONFIGURACAO!$C$6)*$M431))</f>
        <v>125</v>
      </c>
      <c r="AT431" s="73">
        <f t="shared" si="128"/>
        <v>3</v>
      </c>
      <c r="AU431" s="75">
        <f>IF(AR431="","",$AR431-(($AU$2/CONFIGURACAO!$C$6)*$M431))</f>
        <v>75</v>
      </c>
      <c r="AV431" s="76">
        <f t="shared" si="129"/>
        <v>4</v>
      </c>
      <c r="AW431" s="74">
        <f>IF(AR431="","",$AR431-(($AW$2/CONFIGURACAO!$C$6)*$M431))</f>
        <v>25</v>
      </c>
      <c r="AX431" s="72">
        <f t="shared" si="130"/>
        <v>5</v>
      </c>
      <c r="AZ431" s="39">
        <f t="shared" si="131"/>
        <v>1.6892890626979636E-2</v>
      </c>
      <c r="BA431" s="146">
        <f t="shared" si="132"/>
        <v>4</v>
      </c>
      <c r="BB431" s="146">
        <f t="shared" si="133"/>
        <v>923</v>
      </c>
      <c r="BC431" s="32">
        <f t="shared" si="134"/>
        <v>953</v>
      </c>
      <c r="BD431" s="148"/>
      <c r="BE431" s="40">
        <f t="shared" si="135"/>
        <v>0</v>
      </c>
      <c r="BF431" s="40">
        <f t="shared" si="136"/>
        <v>7.716049382716049E-2</v>
      </c>
      <c r="BG431" s="40">
        <f t="shared" si="137"/>
        <v>0</v>
      </c>
      <c r="BH431" s="40">
        <f t="shared" si="138"/>
        <v>0</v>
      </c>
      <c r="BI431" s="40">
        <f t="shared" si="139"/>
        <v>0.10660980810234541</v>
      </c>
      <c r="BJ431" s="40">
        <f t="shared" si="140"/>
        <v>0</v>
      </c>
      <c r="BK431" s="40">
        <f t="shared" si="141"/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1</v>
      </c>
      <c r="BT431" s="42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</row>
    <row r="432" spans="1:124" s="32" customFormat="1" x14ac:dyDescent="0.2">
      <c r="A432" s="124" t="str">
        <f>CONFIGURACAO!$C$4</f>
        <v>AREA 21</v>
      </c>
      <c r="B432" s="125">
        <v>430</v>
      </c>
      <c r="C432" s="249" t="s">
        <v>301</v>
      </c>
      <c r="D432" s="126">
        <f t="shared" si="142"/>
        <v>4</v>
      </c>
      <c r="E432" s="250" t="s">
        <v>767</v>
      </c>
      <c r="F432" s="250">
        <v>1</v>
      </c>
      <c r="G432" s="250">
        <v>1</v>
      </c>
      <c r="H432" s="250">
        <v>1</v>
      </c>
      <c r="I432" s="250">
        <v>1</v>
      </c>
      <c r="J432" s="87"/>
      <c r="K432" s="94"/>
      <c r="L432" s="94"/>
      <c r="M432" s="154">
        <f t="shared" si="143"/>
        <v>4</v>
      </c>
      <c r="N432">
        <v>0</v>
      </c>
      <c r="O432">
        <v>4</v>
      </c>
      <c r="P432">
        <v>2</v>
      </c>
      <c r="Q432">
        <v>2</v>
      </c>
      <c r="R432">
        <v>1</v>
      </c>
      <c r="S432">
        <v>1</v>
      </c>
      <c r="T432">
        <v>2</v>
      </c>
      <c r="U432">
        <v>0</v>
      </c>
      <c r="V432">
        <v>1</v>
      </c>
      <c r="W432">
        <v>2</v>
      </c>
      <c r="X432">
        <v>0</v>
      </c>
      <c r="Y432">
        <v>0</v>
      </c>
      <c r="Z432">
        <v>2</v>
      </c>
      <c r="AA432">
        <v>0</v>
      </c>
      <c r="AB432">
        <v>1</v>
      </c>
      <c r="AC432" s="139">
        <f t="shared" si="126"/>
        <v>4</v>
      </c>
      <c r="AD432" s="140">
        <f t="shared" si="127"/>
        <v>6</v>
      </c>
      <c r="AE432" s="141">
        <f t="shared" si="144"/>
        <v>1</v>
      </c>
      <c r="AF432" s="142">
        <f t="shared" si="145"/>
        <v>2</v>
      </c>
      <c r="AG432" s="278"/>
      <c r="AI432" s="37">
        <f>IFERROR(IF(M432&gt;0,(N432*CONFIGURACAO!$C$20)+(O432*CONFIGURACAO!$C$21)+(P432*CONFIGURACAO!$C$22)+(Q432*CONFIGURACAO!$C$23)+(R432*CONFIGURACAO!$C$24),""),"")</f>
        <v>540</v>
      </c>
      <c r="AJ432" s="38">
        <f>IF(S432=0,0,IF(CONFIGURACAO!$C$15="SIM",(IF(S432&gt;CONFIGURACAO!$C$16,CONFIGURACAO!$C$16*CONFIGURACAO!$C$25,S432*CONFIGURACAO!$C$25)),'PI AREA  P100'!S432*CONFIGURACAO!$C$25))</f>
        <v>10</v>
      </c>
      <c r="AK432" s="38">
        <f>IF(T432=0,0,IF(CONFIGURACAO!$C$17="SIM",(IF(T432&gt;CONFIGURACAO!$C$18,CONFIGURACAO!$C$18*CONFIGURACAO!$C$26,T432*CONFIGURACAO!$C$26)),'PI AREA  P100'!T432*CONFIGURACAO!$C$26))</f>
        <v>10</v>
      </c>
      <c r="AL432" s="38">
        <f>IFERROR(IF(M432&gt;0,(U432*CONFIGURACAO!$C$29)+(V432*CONFIGURACAO!$C$30),""),"")</f>
        <v>100</v>
      </c>
      <c r="AM432" s="38">
        <f>IF(W432=0,0,IF(CONFIGURACAO!$C$41="SIM",(IF(W432&gt;CONFIGURACAO!$C$41,CONFIGURACAO!$C$41*CONFIGURACAO!$C$31,W432*CONFIGURACAO!$C$31)),'PI AREA  P100'!W432*CONFIGURACAO!$C$31))</f>
        <v>100</v>
      </c>
      <c r="AN432" s="38">
        <f>IF(X432=0,0,IF(CONFIGURACAO!$C$39="SIM",(IF(X432&gt;CONFIGURACAO!$C$40,CONFIGURACAO!$C$40*CONFIGURACAO!$C$32,X432*CONFIGURACAO!$C$32)),'PI AREA  P100'!X432*CONFIGURACAO!$C$32))</f>
        <v>0</v>
      </c>
      <c r="AO432" s="38">
        <f>IFERROR(IF(M432&gt;0,(Y432*CONFIGURACAO!$C$33)+(Z432*CONFIGURACAO!$C$34)+(AA432*CONFIGURACAO!$C$35)+(AB432*CONFIGURACAO!$C$36),""),"")</f>
        <v>110</v>
      </c>
      <c r="AP432" s="38">
        <f>IF(AA432=0,0,IF(CONFIGURACAO!$C$46="SIM",(IF(AA432&gt;CONFIGURACAO!$C$47,CONFIGURACAO!$C$47*CONFIGURACAO!$C$35,AA432*CONFIGURACAO!$C$35)),'PI AREA  P100'!AA432*CONFIGURACAO!$C$35))</f>
        <v>0</v>
      </c>
      <c r="AQ432" s="38">
        <f>IF(AB432=0,0,IF(CONFIGURACAO!$C$44="SIM",(IF(AB432&gt;CONFIGURACAO!$C$45,CONFIGURACAO!$C$45*CONFIGURACAO!$C$36,AB432*CONFIGURACAO!$C$36)),'PI AREA  P100'!AB432*CONFIGURACAO!$C$36))</f>
        <v>10</v>
      </c>
      <c r="AR432" s="38">
        <f t="shared" si="146"/>
        <v>880</v>
      </c>
      <c r="AS432" s="68">
        <f>IF(AR432="","",$AR432-(($AS$2/CONFIGURACAO!$C$6)*$M432))</f>
        <v>580</v>
      </c>
      <c r="AT432" s="73">
        <f t="shared" si="128"/>
        <v>3</v>
      </c>
      <c r="AU432" s="75">
        <f>IF(AR432="","",$AR432-(($AU$2/CONFIGURACAO!$C$6)*$M432))</f>
        <v>380</v>
      </c>
      <c r="AV432" s="76">
        <f t="shared" si="129"/>
        <v>4</v>
      </c>
      <c r="AW432" s="74">
        <f>IF(AR432="","",$AR432-(($AW$2/CONFIGURACAO!$C$6)*$M432))</f>
        <v>180</v>
      </c>
      <c r="AX432" s="72">
        <f t="shared" si="130"/>
        <v>5</v>
      </c>
      <c r="AZ432" s="39">
        <f t="shared" si="131"/>
        <v>7.4328718758710402E-2</v>
      </c>
      <c r="BA432" s="146">
        <f t="shared" si="132"/>
        <v>18</v>
      </c>
      <c r="BB432" s="146">
        <f t="shared" si="133"/>
        <v>426</v>
      </c>
      <c r="BC432" s="32">
        <f t="shared" si="134"/>
        <v>505</v>
      </c>
      <c r="BD432" s="148"/>
      <c r="BE432" s="40">
        <f t="shared" si="135"/>
        <v>0</v>
      </c>
      <c r="BF432" s="40">
        <f t="shared" si="136"/>
        <v>0.15432098765432098</v>
      </c>
      <c r="BG432" s="40">
        <f t="shared" si="137"/>
        <v>5.1387461459403906E-2</v>
      </c>
      <c r="BH432" s="40">
        <f t="shared" si="138"/>
        <v>8.084074373484236E-2</v>
      </c>
      <c r="BI432" s="40">
        <f t="shared" si="139"/>
        <v>0.10660980810234541</v>
      </c>
      <c r="BJ432" s="40">
        <f t="shared" si="140"/>
        <v>9.2421441774491686E-2</v>
      </c>
      <c r="BK432" s="40">
        <f t="shared" si="141"/>
        <v>0.32102728731942215</v>
      </c>
      <c r="BL432">
        <v>0</v>
      </c>
      <c r="BM432">
        <v>1</v>
      </c>
      <c r="BN432">
        <v>2</v>
      </c>
      <c r="BO432">
        <v>0</v>
      </c>
      <c r="BP432">
        <v>0</v>
      </c>
      <c r="BQ432">
        <v>2</v>
      </c>
      <c r="BR432">
        <v>0</v>
      </c>
      <c r="BS432">
        <v>1</v>
      </c>
      <c r="BT432" s="4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</row>
    <row r="433" spans="1:124" s="32" customFormat="1" x14ac:dyDescent="0.2">
      <c r="A433" s="124" t="str">
        <f>CONFIGURACAO!$C$4</f>
        <v>AREA 21</v>
      </c>
      <c r="B433" s="125">
        <v>431</v>
      </c>
      <c r="C433" s="249" t="s">
        <v>301</v>
      </c>
      <c r="D433" s="126">
        <f t="shared" si="142"/>
        <v>5</v>
      </c>
      <c r="E433" s="250" t="s">
        <v>768</v>
      </c>
      <c r="F433" s="250">
        <v>1</v>
      </c>
      <c r="G433" s="250">
        <v>1</v>
      </c>
      <c r="H433" s="250">
        <v>1</v>
      </c>
      <c r="I433" s="250">
        <v>1</v>
      </c>
      <c r="J433" s="87"/>
      <c r="K433" s="94"/>
      <c r="L433" s="94"/>
      <c r="M433" s="154">
        <f t="shared" si="143"/>
        <v>4</v>
      </c>
      <c r="N433">
        <v>1</v>
      </c>
      <c r="O433">
        <v>1</v>
      </c>
      <c r="P433">
        <v>3</v>
      </c>
      <c r="Q433">
        <v>5</v>
      </c>
      <c r="R433">
        <v>2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 s="139">
        <f t="shared" si="126"/>
        <v>2</v>
      </c>
      <c r="AD433" s="140">
        <f t="shared" si="127"/>
        <v>5</v>
      </c>
      <c r="AE433" s="141">
        <f t="shared" si="144"/>
        <v>0</v>
      </c>
      <c r="AF433" s="142">
        <f t="shared" si="145"/>
        <v>0</v>
      </c>
      <c r="AG433" s="278"/>
      <c r="AI433" s="37">
        <f>IFERROR(IF(M433&gt;0,(N433*CONFIGURACAO!$C$20)+(O433*CONFIGURACAO!$C$21)+(P433*CONFIGURACAO!$C$22)+(Q433*CONFIGURACAO!$C$23)+(R433*CONFIGURACAO!$C$24),""),"")</f>
        <v>600</v>
      </c>
      <c r="AJ433" s="38">
        <f>IF(S433=0,0,IF(CONFIGURACAO!$C$15="SIM",(IF(S433&gt;CONFIGURACAO!$C$16,CONFIGURACAO!$C$16*CONFIGURACAO!$C$25,S433*CONFIGURACAO!$C$25)),'PI AREA  P100'!S433*CONFIGURACAO!$C$25))</f>
        <v>10</v>
      </c>
      <c r="AK433" s="38">
        <f>IF(T433=0,0,IF(CONFIGURACAO!$C$17="SIM",(IF(T433&gt;CONFIGURACAO!$C$18,CONFIGURACAO!$C$18*CONFIGURACAO!$C$26,T433*CONFIGURACAO!$C$26)),'PI AREA  P100'!T433*CONFIGURACAO!$C$26))</f>
        <v>0</v>
      </c>
      <c r="AL433" s="38">
        <f>IFERROR(IF(M433&gt;0,(U433*CONFIGURACAO!$C$29)+(V433*CONFIGURACAO!$C$30),""),"")</f>
        <v>0</v>
      </c>
      <c r="AM433" s="38">
        <f>IF(W433=0,0,IF(CONFIGURACAO!$C$41="SIM",(IF(W433&gt;CONFIGURACAO!$C$41,CONFIGURACAO!$C$41*CONFIGURACAO!$C$31,W433*CONFIGURACAO!$C$31)),'PI AREA  P100'!W433*CONFIGURACAO!$C$31))</f>
        <v>0</v>
      </c>
      <c r="AN433" s="38">
        <f>IF(X433=0,0,IF(CONFIGURACAO!$C$39="SIM",(IF(X433&gt;CONFIGURACAO!$C$40,CONFIGURACAO!$C$40*CONFIGURACAO!$C$32,X433*CONFIGURACAO!$C$32)),'PI AREA  P100'!X433*CONFIGURACAO!$C$32))</f>
        <v>0</v>
      </c>
      <c r="AO433" s="38">
        <f>IFERROR(IF(M433&gt;0,(Y433*CONFIGURACAO!$C$33)+(Z433*CONFIGURACAO!$C$34)+(AA433*CONFIGURACAO!$C$35)+(AB433*CONFIGURACAO!$C$36),""),"")</f>
        <v>10</v>
      </c>
      <c r="AP433" s="38">
        <f>IF(AA433=0,0,IF(CONFIGURACAO!$C$46="SIM",(IF(AA433&gt;CONFIGURACAO!$C$47,CONFIGURACAO!$C$47*CONFIGURACAO!$C$35,AA433*CONFIGURACAO!$C$35)),'PI AREA  P100'!AA433*CONFIGURACAO!$C$35))</f>
        <v>0</v>
      </c>
      <c r="AQ433" s="38">
        <f>IF(AB433=0,0,IF(CONFIGURACAO!$C$44="SIM",(IF(AB433&gt;CONFIGURACAO!$C$45,CONFIGURACAO!$C$45*CONFIGURACAO!$C$36,AB433*CONFIGURACAO!$C$36)),'PI AREA  P100'!AB433*CONFIGURACAO!$C$36))</f>
        <v>10</v>
      </c>
      <c r="AR433" s="38">
        <f t="shared" si="146"/>
        <v>630</v>
      </c>
      <c r="AS433" s="68">
        <f>IF(AR433="","",$AR433-(($AS$2/CONFIGURACAO!$C$6)*$M433))</f>
        <v>330</v>
      </c>
      <c r="AT433" s="73">
        <f t="shared" si="128"/>
        <v>3</v>
      </c>
      <c r="AU433" s="75">
        <f>IF(AR433="","",$AR433-(($AU$2/CONFIGURACAO!$C$6)*$M433))</f>
        <v>130</v>
      </c>
      <c r="AV433" s="76">
        <f t="shared" si="129"/>
        <v>4</v>
      </c>
      <c r="AW433" s="74">
        <f>IF(AR433="","",$AR433-(($AW$2/CONFIGURACAO!$C$6)*$M433))</f>
        <v>-70</v>
      </c>
      <c r="AX433" s="72" t="str">
        <f t="shared" si="130"/>
        <v>NAO</v>
      </c>
      <c r="AZ433" s="39">
        <f t="shared" si="131"/>
        <v>5.3212605474985859E-2</v>
      </c>
      <c r="BA433" s="146">
        <f t="shared" si="132"/>
        <v>14</v>
      </c>
      <c r="BB433" s="146">
        <f t="shared" si="133"/>
        <v>550</v>
      </c>
      <c r="BC433" s="32">
        <f t="shared" si="134"/>
        <v>649</v>
      </c>
      <c r="BD433" s="148"/>
      <c r="BE433" s="40">
        <f t="shared" si="135"/>
        <v>3.7257824143070044E-2</v>
      </c>
      <c r="BF433" s="40">
        <f t="shared" si="136"/>
        <v>3.8580246913580245E-2</v>
      </c>
      <c r="BG433" s="40">
        <f t="shared" si="137"/>
        <v>7.7081192189105849E-2</v>
      </c>
      <c r="BH433" s="40">
        <f t="shared" si="138"/>
        <v>0.20210185933710592</v>
      </c>
      <c r="BI433" s="40">
        <f t="shared" si="139"/>
        <v>0.21321961620469082</v>
      </c>
      <c r="BJ433" s="40">
        <f t="shared" si="140"/>
        <v>9.2421441774491686E-2</v>
      </c>
      <c r="BK433" s="40">
        <f t="shared" si="141"/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1</v>
      </c>
      <c r="BT433" s="42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</row>
    <row r="434" spans="1:124" s="32" customFormat="1" x14ac:dyDescent="0.2">
      <c r="A434" s="124" t="str">
        <f>CONFIGURACAO!$C$4</f>
        <v>AREA 21</v>
      </c>
      <c r="B434" s="125">
        <v>432</v>
      </c>
      <c r="C434" s="249" t="s">
        <v>301</v>
      </c>
      <c r="D434" s="126">
        <f t="shared" si="142"/>
        <v>6</v>
      </c>
      <c r="E434" s="250" t="s">
        <v>769</v>
      </c>
      <c r="F434" s="250">
        <v>0</v>
      </c>
      <c r="G434" s="250">
        <v>0</v>
      </c>
      <c r="H434" s="250">
        <v>0</v>
      </c>
      <c r="I434" s="250">
        <v>1</v>
      </c>
      <c r="J434" s="87"/>
      <c r="K434" s="94"/>
      <c r="L434" s="94"/>
      <c r="M434" s="154">
        <f t="shared" si="143"/>
        <v>1</v>
      </c>
      <c r="N434">
        <v>0</v>
      </c>
      <c r="O434">
        <v>0</v>
      </c>
      <c r="P434">
        <v>2</v>
      </c>
      <c r="Q434">
        <v>2</v>
      </c>
      <c r="R434">
        <v>1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 s="139">
        <f t="shared" si="126"/>
        <v>0</v>
      </c>
      <c r="AD434" s="140">
        <f t="shared" si="127"/>
        <v>2</v>
      </c>
      <c r="AE434" s="141">
        <f t="shared" si="144"/>
        <v>0</v>
      </c>
      <c r="AF434" s="142">
        <f t="shared" si="145"/>
        <v>0</v>
      </c>
      <c r="AG434" s="278"/>
      <c r="AI434" s="37">
        <f>IFERROR(IF(M434&gt;0,(N434*CONFIGURACAO!$C$20)+(O434*CONFIGURACAO!$C$21)+(P434*CONFIGURACAO!$C$22)+(Q434*CONFIGURACAO!$C$23)+(R434*CONFIGURACAO!$C$24),""),"")</f>
        <v>220</v>
      </c>
      <c r="AJ434" s="38">
        <f>IF(S434=0,0,IF(CONFIGURACAO!$C$15="SIM",(IF(S434&gt;CONFIGURACAO!$C$16,CONFIGURACAO!$C$16*CONFIGURACAO!$C$25,S434*CONFIGURACAO!$C$25)),'PI AREA  P100'!S434*CONFIGURACAO!$C$25))</f>
        <v>10</v>
      </c>
      <c r="AK434" s="38">
        <f>IF(T434=0,0,IF(CONFIGURACAO!$C$17="SIM",(IF(T434&gt;CONFIGURACAO!$C$18,CONFIGURACAO!$C$18*CONFIGURACAO!$C$26,T434*CONFIGURACAO!$C$26)),'PI AREA  P100'!T434*CONFIGURACAO!$C$26))</f>
        <v>0</v>
      </c>
      <c r="AL434" s="38">
        <f>IFERROR(IF(M434&gt;0,(U434*CONFIGURACAO!$C$29)+(V434*CONFIGURACAO!$C$30),""),"")</f>
        <v>0</v>
      </c>
      <c r="AM434" s="38">
        <f>IF(W434=0,0,IF(CONFIGURACAO!$C$41="SIM",(IF(W434&gt;CONFIGURACAO!$C$41,CONFIGURACAO!$C$41*CONFIGURACAO!$C$31,W434*CONFIGURACAO!$C$31)),'PI AREA  P100'!W434*CONFIGURACAO!$C$31))</f>
        <v>0</v>
      </c>
      <c r="AN434" s="38">
        <f>IF(X434=0,0,IF(CONFIGURACAO!$C$39="SIM",(IF(X434&gt;CONFIGURACAO!$C$40,CONFIGURACAO!$C$40*CONFIGURACAO!$C$32,X434*CONFIGURACAO!$C$32)),'PI AREA  P100'!X434*CONFIGURACAO!$C$32))</f>
        <v>0</v>
      </c>
      <c r="AO434" s="38">
        <f>IFERROR(IF(M434&gt;0,(Y434*CONFIGURACAO!$C$33)+(Z434*CONFIGURACAO!$C$34)+(AA434*CONFIGURACAO!$C$35)+(AB434*CONFIGURACAO!$C$36),""),"")</f>
        <v>0</v>
      </c>
      <c r="AP434" s="38">
        <f>IF(AA434=0,0,IF(CONFIGURACAO!$C$46="SIM",(IF(AA434&gt;CONFIGURACAO!$C$47,CONFIGURACAO!$C$47*CONFIGURACAO!$C$35,AA434*CONFIGURACAO!$C$35)),'PI AREA  P100'!AA434*CONFIGURACAO!$C$35))</f>
        <v>0</v>
      </c>
      <c r="AQ434" s="38">
        <f>IF(AB434=0,0,IF(CONFIGURACAO!$C$44="SIM",(IF(AB434&gt;CONFIGURACAO!$C$45,CONFIGURACAO!$C$45*CONFIGURACAO!$C$36,AB434*CONFIGURACAO!$C$36)),'PI AREA  P100'!AB434*CONFIGURACAO!$C$36))</f>
        <v>0</v>
      </c>
      <c r="AR434" s="38">
        <f t="shared" si="146"/>
        <v>230</v>
      </c>
      <c r="AS434" s="68">
        <f>IF(AR434="","",$AR434-(($AS$2/CONFIGURACAO!$C$6)*$M434))</f>
        <v>155</v>
      </c>
      <c r="AT434" s="73">
        <f t="shared" si="128"/>
        <v>3</v>
      </c>
      <c r="AU434" s="75">
        <f>IF(AR434="","",$AR434-(($AU$2/CONFIGURACAO!$C$6)*$M434))</f>
        <v>105</v>
      </c>
      <c r="AV434" s="76">
        <f t="shared" si="129"/>
        <v>4</v>
      </c>
      <c r="AW434" s="74">
        <f>IF(AR434="","",$AR434-(($AW$2/CONFIGURACAO!$C$6)*$M434))</f>
        <v>55</v>
      </c>
      <c r="AX434" s="72">
        <f t="shared" si="130"/>
        <v>5</v>
      </c>
      <c r="AZ434" s="39">
        <f t="shared" si="131"/>
        <v>1.9426824221026581E-2</v>
      </c>
      <c r="BA434" s="146">
        <f t="shared" si="132"/>
        <v>6</v>
      </c>
      <c r="BB434" s="146">
        <f t="shared" si="133"/>
        <v>836</v>
      </c>
      <c r="BC434" s="32">
        <f t="shared" si="134"/>
        <v>933</v>
      </c>
      <c r="BD434" s="148"/>
      <c r="BE434" s="40">
        <f t="shared" si="135"/>
        <v>0</v>
      </c>
      <c r="BF434" s="40">
        <f t="shared" si="136"/>
        <v>0</v>
      </c>
      <c r="BG434" s="40">
        <f t="shared" si="137"/>
        <v>5.1387461459403906E-2</v>
      </c>
      <c r="BH434" s="40">
        <f t="shared" si="138"/>
        <v>8.084074373484236E-2</v>
      </c>
      <c r="BI434" s="40">
        <f t="shared" si="139"/>
        <v>0.10660980810234541</v>
      </c>
      <c r="BJ434" s="40">
        <f t="shared" si="140"/>
        <v>9.2421441774491686E-2</v>
      </c>
      <c r="BK434" s="40">
        <f t="shared" si="141"/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 s="42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</row>
    <row r="435" spans="1:124" s="32" customFormat="1" x14ac:dyDescent="0.2">
      <c r="A435" s="124" t="str">
        <f>CONFIGURACAO!$C$4</f>
        <v>AREA 21</v>
      </c>
      <c r="B435" s="125">
        <v>433</v>
      </c>
      <c r="C435" s="249" t="s">
        <v>301</v>
      </c>
      <c r="D435" s="126">
        <f t="shared" si="142"/>
        <v>7</v>
      </c>
      <c r="E435" s="250" t="s">
        <v>770</v>
      </c>
      <c r="F435" s="250">
        <v>1</v>
      </c>
      <c r="G435" s="250">
        <v>1</v>
      </c>
      <c r="H435" s="250">
        <v>1</v>
      </c>
      <c r="I435" s="250">
        <v>1</v>
      </c>
      <c r="J435" s="87"/>
      <c r="K435" s="94"/>
      <c r="L435" s="94"/>
      <c r="M435" s="154">
        <f t="shared" si="143"/>
        <v>4</v>
      </c>
      <c r="N435">
        <v>11</v>
      </c>
      <c r="O435">
        <v>6</v>
      </c>
      <c r="P435">
        <v>6</v>
      </c>
      <c r="Q435">
        <v>3</v>
      </c>
      <c r="R435">
        <v>2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 s="139">
        <f t="shared" si="126"/>
        <v>17</v>
      </c>
      <c r="AD435" s="140">
        <f t="shared" si="127"/>
        <v>23</v>
      </c>
      <c r="AE435" s="141">
        <f t="shared" si="144"/>
        <v>0</v>
      </c>
      <c r="AF435" s="142">
        <f t="shared" si="145"/>
        <v>0</v>
      </c>
      <c r="AG435" s="278"/>
      <c r="AI435" s="37">
        <f>IFERROR(IF(M435&gt;0,(N435*CONFIGURACAO!$C$20)+(O435*CONFIGURACAO!$C$21)+(P435*CONFIGURACAO!$C$22)+(Q435*CONFIGURACAO!$C$23)+(R435*CONFIGURACAO!$C$24),""),"")</f>
        <v>2100</v>
      </c>
      <c r="AJ435" s="38">
        <f>IF(S435=0,0,IF(CONFIGURACAO!$C$15="SIM",(IF(S435&gt;CONFIGURACAO!$C$16,CONFIGURACAO!$C$16*CONFIGURACAO!$C$25,S435*CONFIGURACAO!$C$25)),'PI AREA  P100'!S435*CONFIGURACAO!$C$25))</f>
        <v>10</v>
      </c>
      <c r="AK435" s="38">
        <f>IF(T435=0,0,IF(CONFIGURACAO!$C$17="SIM",(IF(T435&gt;CONFIGURACAO!$C$18,CONFIGURACAO!$C$18*CONFIGURACAO!$C$26,T435*CONFIGURACAO!$C$26)),'PI AREA  P100'!T435*CONFIGURACAO!$C$26))</f>
        <v>5</v>
      </c>
      <c r="AL435" s="38">
        <f>IFERROR(IF(M435&gt;0,(U435*CONFIGURACAO!$C$29)+(V435*CONFIGURACAO!$C$30),""),"")</f>
        <v>0</v>
      </c>
      <c r="AM435" s="38">
        <f>IF(W435=0,0,IF(CONFIGURACAO!$C$41="SIM",(IF(W435&gt;CONFIGURACAO!$C$41,CONFIGURACAO!$C$41*CONFIGURACAO!$C$31,W435*CONFIGURACAO!$C$31)),'PI AREA  P100'!W435*CONFIGURACAO!$C$31))</f>
        <v>0</v>
      </c>
      <c r="AN435" s="38">
        <f>IF(X435=0,0,IF(CONFIGURACAO!$C$39="SIM",(IF(X435&gt;CONFIGURACAO!$C$40,CONFIGURACAO!$C$40*CONFIGURACAO!$C$32,X435*CONFIGURACAO!$C$32)),'PI AREA  P100'!X435*CONFIGURACAO!$C$32))</f>
        <v>0</v>
      </c>
      <c r="AO435" s="38">
        <f>IFERROR(IF(M435&gt;0,(Y435*CONFIGURACAO!$C$33)+(Z435*CONFIGURACAO!$C$34)+(AA435*CONFIGURACAO!$C$35)+(AB435*CONFIGURACAO!$C$36),""),"")</f>
        <v>0</v>
      </c>
      <c r="AP435" s="38">
        <f>IF(AA435=0,0,IF(CONFIGURACAO!$C$46="SIM",(IF(AA435&gt;CONFIGURACAO!$C$47,CONFIGURACAO!$C$47*CONFIGURACAO!$C$35,AA435*CONFIGURACAO!$C$35)),'PI AREA  P100'!AA435*CONFIGURACAO!$C$35))</f>
        <v>0</v>
      </c>
      <c r="AQ435" s="38">
        <f>IF(AB435=0,0,IF(CONFIGURACAO!$C$44="SIM",(IF(AB435&gt;CONFIGURACAO!$C$45,CONFIGURACAO!$C$45*CONFIGURACAO!$C$36,AB435*CONFIGURACAO!$C$36)),'PI AREA  P100'!AB435*CONFIGURACAO!$C$36))</f>
        <v>0</v>
      </c>
      <c r="AR435" s="38">
        <f t="shared" si="146"/>
        <v>2115</v>
      </c>
      <c r="AS435" s="68">
        <f>IF(AR435="","",$AR435-(($AS$2/CONFIGURACAO!$C$6)*$M435))</f>
        <v>1815</v>
      </c>
      <c r="AT435" s="73">
        <f t="shared" si="128"/>
        <v>3</v>
      </c>
      <c r="AU435" s="75">
        <f>IF(AR435="","",$AR435-(($AU$2/CONFIGURACAO!$C$6)*$M435))</f>
        <v>1615</v>
      </c>
      <c r="AV435" s="76">
        <f t="shared" si="129"/>
        <v>4</v>
      </c>
      <c r="AW435" s="74">
        <f>IF(AR435="","",$AR435-(($AW$2/CONFIGURACAO!$C$6)*$M435))</f>
        <v>1415</v>
      </c>
      <c r="AX435" s="72">
        <f t="shared" si="130"/>
        <v>5</v>
      </c>
      <c r="AZ435" s="39">
        <f t="shared" si="131"/>
        <v>0.17864231838030964</v>
      </c>
      <c r="BA435" s="146">
        <f t="shared" si="132"/>
        <v>30</v>
      </c>
      <c r="BB435" s="146">
        <f t="shared" si="133"/>
        <v>185</v>
      </c>
      <c r="BC435" s="32">
        <f t="shared" si="134"/>
        <v>130</v>
      </c>
      <c r="BD435" s="148"/>
      <c r="BE435" s="40">
        <f t="shared" si="135"/>
        <v>0.4098360655737705</v>
      </c>
      <c r="BF435" s="40">
        <f t="shared" si="136"/>
        <v>0.23148148148148145</v>
      </c>
      <c r="BG435" s="40">
        <f t="shared" si="137"/>
        <v>0.1541623843782117</v>
      </c>
      <c r="BH435" s="40">
        <f t="shared" si="138"/>
        <v>0.12126111560226355</v>
      </c>
      <c r="BI435" s="40">
        <f t="shared" si="139"/>
        <v>0.21321961620469082</v>
      </c>
      <c r="BJ435" s="40">
        <f t="shared" si="140"/>
        <v>9.2421441774491686E-2</v>
      </c>
      <c r="BK435" s="40">
        <f t="shared" si="141"/>
        <v>0.16051364365971107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 s="42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</row>
    <row r="436" spans="1:124" s="32" customFormat="1" x14ac:dyDescent="0.2">
      <c r="A436" s="124" t="str">
        <f>CONFIGURACAO!$C$4</f>
        <v>AREA 21</v>
      </c>
      <c r="B436" s="125">
        <v>434</v>
      </c>
      <c r="C436" s="249" t="s">
        <v>301</v>
      </c>
      <c r="D436" s="126">
        <f t="shared" si="142"/>
        <v>8</v>
      </c>
      <c r="E436" s="250" t="s">
        <v>771</v>
      </c>
      <c r="F436" s="250">
        <v>0</v>
      </c>
      <c r="G436" s="250">
        <v>1</v>
      </c>
      <c r="H436" s="250">
        <v>1</v>
      </c>
      <c r="I436" s="250">
        <v>1</v>
      </c>
      <c r="J436" s="87"/>
      <c r="K436" s="94"/>
      <c r="L436" s="94"/>
      <c r="M436" s="154">
        <f t="shared" si="143"/>
        <v>3</v>
      </c>
      <c r="N436">
        <v>2</v>
      </c>
      <c r="O436">
        <v>1</v>
      </c>
      <c r="P436">
        <v>2</v>
      </c>
      <c r="Q436">
        <v>3</v>
      </c>
      <c r="R436">
        <v>2</v>
      </c>
      <c r="S436">
        <v>4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 s="139">
        <f t="shared" si="126"/>
        <v>3</v>
      </c>
      <c r="AD436" s="140">
        <f t="shared" si="127"/>
        <v>5</v>
      </c>
      <c r="AE436" s="141">
        <f t="shared" si="144"/>
        <v>0</v>
      </c>
      <c r="AF436" s="142">
        <f t="shared" si="145"/>
        <v>1</v>
      </c>
      <c r="AG436" s="278"/>
      <c r="AI436" s="37">
        <f>IFERROR(IF(M436&gt;0,(N436*CONFIGURACAO!$C$20)+(O436*CONFIGURACAO!$C$21)+(P436*CONFIGURACAO!$C$22)+(Q436*CONFIGURACAO!$C$23)+(R436*CONFIGURACAO!$C$24),""),"")</f>
        <v>560</v>
      </c>
      <c r="AJ436" s="38">
        <f>IF(S436=0,0,IF(CONFIGURACAO!$C$15="SIM",(IF(S436&gt;CONFIGURACAO!$C$16,CONFIGURACAO!$C$16*CONFIGURACAO!$C$25,S436*CONFIGURACAO!$C$25)),'PI AREA  P100'!S436*CONFIGURACAO!$C$25))</f>
        <v>40</v>
      </c>
      <c r="AK436" s="38">
        <f>IF(T436=0,0,IF(CONFIGURACAO!$C$17="SIM",(IF(T436&gt;CONFIGURACAO!$C$18,CONFIGURACAO!$C$18*CONFIGURACAO!$C$26,T436*CONFIGURACAO!$C$26)),'PI AREA  P100'!T436*CONFIGURACAO!$C$26))</f>
        <v>20</v>
      </c>
      <c r="AL436" s="38">
        <f>IFERROR(IF(M436&gt;0,(U436*CONFIGURACAO!$C$29)+(V436*CONFIGURACAO!$C$30),""),"")</f>
        <v>0</v>
      </c>
      <c r="AM436" s="38">
        <f>IF(W436=0,0,IF(CONFIGURACAO!$C$41="SIM",(IF(W436&gt;CONFIGURACAO!$C$41,CONFIGURACAO!$C$41*CONFIGURACAO!$C$31,W436*CONFIGURACAO!$C$31)),'PI AREA  P100'!W436*CONFIGURACAO!$C$31))</f>
        <v>0</v>
      </c>
      <c r="AN436" s="38">
        <f>IF(X436=0,0,IF(CONFIGURACAO!$C$39="SIM",(IF(X436&gt;CONFIGURACAO!$C$40,CONFIGURACAO!$C$40*CONFIGURACAO!$C$32,X436*CONFIGURACAO!$C$32)),'PI AREA  P100'!X436*CONFIGURACAO!$C$32))</f>
        <v>0</v>
      </c>
      <c r="AO436" s="38">
        <f>IFERROR(IF(M436&gt;0,(Y436*CONFIGURACAO!$C$33)+(Z436*CONFIGURACAO!$C$34)+(AA436*CONFIGURACAO!$C$35)+(AB436*CONFIGURACAO!$C$36),""),"")</f>
        <v>50</v>
      </c>
      <c r="AP436" s="38">
        <f>IF(AA436=0,0,IF(CONFIGURACAO!$C$46="SIM",(IF(AA436&gt;CONFIGURACAO!$C$47,CONFIGURACAO!$C$47*CONFIGURACAO!$C$35,AA436*CONFIGURACAO!$C$35)),'PI AREA  P100'!AA436*CONFIGURACAO!$C$35))</f>
        <v>0</v>
      </c>
      <c r="AQ436" s="38">
        <f>IF(AB436=0,0,IF(CONFIGURACAO!$C$44="SIM",(IF(AB436&gt;CONFIGURACAO!$C$45,CONFIGURACAO!$C$45*CONFIGURACAO!$C$36,AB436*CONFIGURACAO!$C$36)),'PI AREA  P100'!AB436*CONFIGURACAO!$C$36))</f>
        <v>0</v>
      </c>
      <c r="AR436" s="38">
        <f t="shared" si="146"/>
        <v>670</v>
      </c>
      <c r="AS436" s="68">
        <f>IF(AR436="","",$AR436-(($AS$2/CONFIGURACAO!$C$6)*$M436))</f>
        <v>445</v>
      </c>
      <c r="AT436" s="73">
        <f t="shared" si="128"/>
        <v>3</v>
      </c>
      <c r="AU436" s="75">
        <f>IF(AR436="","",$AR436-(($AU$2/CONFIGURACAO!$C$6)*$M436))</f>
        <v>295</v>
      </c>
      <c r="AV436" s="76">
        <f t="shared" si="129"/>
        <v>4</v>
      </c>
      <c r="AW436" s="74">
        <f>IF(AR436="","",$AR436-(($AW$2/CONFIGURACAO!$C$6)*$M436))</f>
        <v>145</v>
      </c>
      <c r="AX436" s="72">
        <f t="shared" si="130"/>
        <v>5</v>
      </c>
      <c r="AZ436" s="39">
        <f t="shared" si="131"/>
        <v>5.6591183600381782E-2</v>
      </c>
      <c r="BA436" s="146">
        <f t="shared" si="132"/>
        <v>21</v>
      </c>
      <c r="BB436" s="146">
        <f t="shared" si="133"/>
        <v>343</v>
      </c>
      <c r="BC436" s="32">
        <f t="shared" si="134"/>
        <v>620</v>
      </c>
      <c r="BD436" s="148"/>
      <c r="BE436" s="40">
        <f t="shared" si="135"/>
        <v>7.4515648286140088E-2</v>
      </c>
      <c r="BF436" s="40">
        <f t="shared" si="136"/>
        <v>3.8580246913580245E-2</v>
      </c>
      <c r="BG436" s="40">
        <f t="shared" si="137"/>
        <v>5.1387461459403906E-2</v>
      </c>
      <c r="BH436" s="40">
        <f t="shared" si="138"/>
        <v>0.12126111560226355</v>
      </c>
      <c r="BI436" s="40">
        <f t="shared" si="139"/>
        <v>0.21321961620469082</v>
      </c>
      <c r="BJ436" s="40">
        <f t="shared" si="140"/>
        <v>0.36968576709796674</v>
      </c>
      <c r="BK436" s="40">
        <f t="shared" si="141"/>
        <v>0.96308186195826639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</v>
      </c>
      <c r="BR436">
        <v>0</v>
      </c>
      <c r="BS436">
        <v>0</v>
      </c>
      <c r="BT436" s="42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</row>
    <row r="437" spans="1:124" s="32" customFormat="1" x14ac:dyDescent="0.2">
      <c r="A437" s="124" t="str">
        <f>CONFIGURACAO!$C$4</f>
        <v>AREA 21</v>
      </c>
      <c r="B437" s="125">
        <v>435</v>
      </c>
      <c r="C437" s="249" t="s">
        <v>301</v>
      </c>
      <c r="D437" s="126">
        <f t="shared" si="142"/>
        <v>9</v>
      </c>
      <c r="E437" s="250" t="s">
        <v>772</v>
      </c>
      <c r="F437" s="250">
        <v>1</v>
      </c>
      <c r="G437" s="250">
        <v>1</v>
      </c>
      <c r="H437" s="250">
        <v>1</v>
      </c>
      <c r="I437" s="250">
        <v>1</v>
      </c>
      <c r="J437" s="87"/>
      <c r="K437" s="94"/>
      <c r="L437" s="94"/>
      <c r="M437" s="154">
        <f t="shared" si="143"/>
        <v>4</v>
      </c>
      <c r="N437">
        <v>0</v>
      </c>
      <c r="O437">
        <v>0</v>
      </c>
      <c r="P437">
        <v>5</v>
      </c>
      <c r="Q437">
        <v>2</v>
      </c>
      <c r="R437">
        <v>3</v>
      </c>
      <c r="S437">
        <v>9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2</v>
      </c>
      <c r="AC437" s="139">
        <f t="shared" si="126"/>
        <v>0</v>
      </c>
      <c r="AD437" s="140">
        <f t="shared" si="127"/>
        <v>5</v>
      </c>
      <c r="AE437" s="141">
        <f t="shared" si="144"/>
        <v>0</v>
      </c>
      <c r="AF437" s="142">
        <f t="shared" si="145"/>
        <v>0</v>
      </c>
      <c r="AG437" s="278"/>
      <c r="AI437" s="37">
        <f>IFERROR(IF(M437&gt;0,(N437*CONFIGURACAO!$C$20)+(O437*CONFIGURACAO!$C$21)+(P437*CONFIGURACAO!$C$22)+(Q437*CONFIGURACAO!$C$23)+(R437*CONFIGURACAO!$C$24),""),"")</f>
        <v>440</v>
      </c>
      <c r="AJ437" s="38">
        <f>IF(S437=0,0,IF(CONFIGURACAO!$C$15="SIM",(IF(S437&gt;CONFIGURACAO!$C$16,CONFIGURACAO!$C$16*CONFIGURACAO!$C$25,S437*CONFIGURACAO!$C$25)),'PI AREA  P100'!S437*CONFIGURACAO!$C$25))</f>
        <v>40</v>
      </c>
      <c r="AK437" s="38">
        <f>IF(T437=0,0,IF(CONFIGURACAO!$C$17="SIM",(IF(T437&gt;CONFIGURACAO!$C$18,CONFIGURACAO!$C$18*CONFIGURACAO!$C$26,T437*CONFIGURACAO!$C$26)),'PI AREA  P100'!T437*CONFIGURACAO!$C$26))</f>
        <v>0</v>
      </c>
      <c r="AL437" s="38">
        <f>IFERROR(IF(M437&gt;0,(U437*CONFIGURACAO!$C$29)+(V437*CONFIGURACAO!$C$30),""),"")</f>
        <v>0</v>
      </c>
      <c r="AM437" s="38">
        <f>IF(W437=0,0,IF(CONFIGURACAO!$C$41="SIM",(IF(W437&gt;CONFIGURACAO!$C$41,CONFIGURACAO!$C$41*CONFIGURACAO!$C$31,W437*CONFIGURACAO!$C$31)),'PI AREA  P100'!W437*CONFIGURACAO!$C$31))</f>
        <v>0</v>
      </c>
      <c r="AN437" s="38">
        <f>IF(X437=0,0,IF(CONFIGURACAO!$C$39="SIM",(IF(X437&gt;CONFIGURACAO!$C$40,CONFIGURACAO!$C$40*CONFIGURACAO!$C$32,X437*CONFIGURACAO!$C$32)),'PI AREA  P100'!X437*CONFIGURACAO!$C$32))</f>
        <v>0</v>
      </c>
      <c r="AO437" s="38">
        <f>IFERROR(IF(M437&gt;0,(Y437*CONFIGURACAO!$C$33)+(Z437*CONFIGURACAO!$C$34)+(AA437*CONFIGURACAO!$C$35)+(AB437*CONFIGURACAO!$C$36),""),"")</f>
        <v>20</v>
      </c>
      <c r="AP437" s="38">
        <f>IF(AA437=0,0,IF(CONFIGURACAO!$C$46="SIM",(IF(AA437&gt;CONFIGURACAO!$C$47,CONFIGURACAO!$C$47*CONFIGURACAO!$C$35,AA437*CONFIGURACAO!$C$35)),'PI AREA  P100'!AA437*CONFIGURACAO!$C$35))</f>
        <v>0</v>
      </c>
      <c r="AQ437" s="38">
        <f>IF(AB437=0,0,IF(CONFIGURACAO!$C$44="SIM",(IF(AB437&gt;CONFIGURACAO!$C$45,CONFIGURACAO!$C$45*CONFIGURACAO!$C$36,AB437*CONFIGURACAO!$C$36)),'PI AREA  P100'!AB437*CONFIGURACAO!$C$36))</f>
        <v>20</v>
      </c>
      <c r="AR437" s="38">
        <f t="shared" si="146"/>
        <v>520</v>
      </c>
      <c r="AS437" s="68">
        <f>IF(AR437="","",$AR437-(($AS$2/CONFIGURACAO!$C$6)*$M437))</f>
        <v>220</v>
      </c>
      <c r="AT437" s="73">
        <f t="shared" si="128"/>
        <v>3</v>
      </c>
      <c r="AU437" s="75">
        <f>IF(AR437="","",$AR437-(($AU$2/CONFIGURACAO!$C$6)*$M437))</f>
        <v>20</v>
      </c>
      <c r="AV437" s="76">
        <f t="shared" si="129"/>
        <v>4</v>
      </c>
      <c r="AW437" s="74">
        <f>IF(AR437="","",$AR437-(($AW$2/CONFIGURACAO!$C$6)*$M437))</f>
        <v>-180</v>
      </c>
      <c r="AX437" s="72" t="str">
        <f t="shared" si="130"/>
        <v>NAO</v>
      </c>
      <c r="AZ437" s="39">
        <f t="shared" si="131"/>
        <v>4.3921515630147054E-2</v>
      </c>
      <c r="BA437" s="146">
        <f t="shared" si="132"/>
        <v>21</v>
      </c>
      <c r="BB437" s="146">
        <f t="shared" si="133"/>
        <v>343</v>
      </c>
      <c r="BC437" s="32">
        <f t="shared" si="134"/>
        <v>727</v>
      </c>
      <c r="BD437" s="148"/>
      <c r="BE437" s="40">
        <f t="shared" si="135"/>
        <v>0</v>
      </c>
      <c r="BF437" s="40">
        <f t="shared" si="136"/>
        <v>0</v>
      </c>
      <c r="BG437" s="40">
        <f t="shared" si="137"/>
        <v>0.12846865364850976</v>
      </c>
      <c r="BH437" s="40">
        <f t="shared" si="138"/>
        <v>8.084074373484236E-2</v>
      </c>
      <c r="BI437" s="40">
        <f t="shared" si="139"/>
        <v>0.31982942430703626</v>
      </c>
      <c r="BJ437" s="40">
        <f t="shared" si="140"/>
        <v>0.83179297597042512</v>
      </c>
      <c r="BK437" s="40">
        <f t="shared" si="141"/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2</v>
      </c>
      <c r="BT437" s="42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</row>
    <row r="438" spans="1:124" s="32" customFormat="1" x14ac:dyDescent="0.2">
      <c r="A438" s="124" t="str">
        <f>CONFIGURACAO!$C$4</f>
        <v>AREA 21</v>
      </c>
      <c r="B438" s="125">
        <v>436</v>
      </c>
      <c r="C438" s="249" t="s">
        <v>301</v>
      </c>
      <c r="D438" s="126">
        <f t="shared" si="142"/>
        <v>10</v>
      </c>
      <c r="E438" s="250" t="s">
        <v>773</v>
      </c>
      <c r="F438" s="250">
        <v>1</v>
      </c>
      <c r="G438" s="250">
        <v>1</v>
      </c>
      <c r="H438" s="250">
        <v>1</v>
      </c>
      <c r="I438" s="250">
        <v>1</v>
      </c>
      <c r="J438" s="87"/>
      <c r="K438" s="94"/>
      <c r="L438" s="94"/>
      <c r="M438" s="154">
        <f t="shared" si="143"/>
        <v>4</v>
      </c>
      <c r="N438">
        <v>0</v>
      </c>
      <c r="O438">
        <v>2</v>
      </c>
      <c r="P438">
        <v>0</v>
      </c>
      <c r="Q438">
        <v>0</v>
      </c>
      <c r="R438">
        <v>0</v>
      </c>
      <c r="S438">
        <v>4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 s="139">
        <f t="shared" si="126"/>
        <v>2</v>
      </c>
      <c r="AD438" s="140">
        <f t="shared" si="127"/>
        <v>2</v>
      </c>
      <c r="AE438" s="141">
        <f t="shared" si="144"/>
        <v>0</v>
      </c>
      <c r="AF438" s="142">
        <f t="shared" si="145"/>
        <v>0</v>
      </c>
      <c r="AG438" s="278"/>
      <c r="AI438" s="37">
        <f>IFERROR(IF(M438&gt;0,(N438*CONFIGURACAO!$C$20)+(O438*CONFIGURACAO!$C$21)+(P438*CONFIGURACAO!$C$22)+(Q438*CONFIGURACAO!$C$23)+(R438*CONFIGURACAO!$C$24),""),"")</f>
        <v>160</v>
      </c>
      <c r="AJ438" s="38">
        <f>IF(S438=0,0,IF(CONFIGURACAO!$C$15="SIM",(IF(S438&gt;CONFIGURACAO!$C$16,CONFIGURACAO!$C$16*CONFIGURACAO!$C$25,S438*CONFIGURACAO!$C$25)),'PI AREA  P100'!S438*CONFIGURACAO!$C$25))</f>
        <v>40</v>
      </c>
      <c r="AK438" s="38">
        <f>IF(T438=0,0,IF(CONFIGURACAO!$C$17="SIM",(IF(T438&gt;CONFIGURACAO!$C$18,CONFIGURACAO!$C$18*CONFIGURACAO!$C$26,T438*CONFIGURACAO!$C$26)),'PI AREA  P100'!T438*CONFIGURACAO!$C$26))</f>
        <v>0</v>
      </c>
      <c r="AL438" s="38">
        <f>IFERROR(IF(M438&gt;0,(U438*CONFIGURACAO!$C$29)+(V438*CONFIGURACAO!$C$30),""),"")</f>
        <v>0</v>
      </c>
      <c r="AM438" s="38">
        <f>IF(W438=0,0,IF(CONFIGURACAO!$C$41="SIM",(IF(W438&gt;CONFIGURACAO!$C$41,CONFIGURACAO!$C$41*CONFIGURACAO!$C$31,W438*CONFIGURACAO!$C$31)),'PI AREA  P100'!W438*CONFIGURACAO!$C$31))</f>
        <v>0</v>
      </c>
      <c r="AN438" s="38">
        <f>IF(X438=0,0,IF(CONFIGURACAO!$C$39="SIM",(IF(X438&gt;CONFIGURACAO!$C$40,CONFIGURACAO!$C$40*CONFIGURACAO!$C$32,X438*CONFIGURACAO!$C$32)),'PI AREA  P100'!X438*CONFIGURACAO!$C$32))</f>
        <v>0</v>
      </c>
      <c r="AO438" s="38">
        <f>IFERROR(IF(M438&gt;0,(Y438*CONFIGURACAO!$C$33)+(Z438*CONFIGURACAO!$C$34)+(AA438*CONFIGURACAO!$C$35)+(AB438*CONFIGURACAO!$C$36),""),"")</f>
        <v>0</v>
      </c>
      <c r="AP438" s="38">
        <f>IF(AA438=0,0,IF(CONFIGURACAO!$C$46="SIM",(IF(AA438&gt;CONFIGURACAO!$C$47,CONFIGURACAO!$C$47*CONFIGURACAO!$C$35,AA438*CONFIGURACAO!$C$35)),'PI AREA  P100'!AA438*CONFIGURACAO!$C$35))</f>
        <v>0</v>
      </c>
      <c r="AQ438" s="38">
        <f>IF(AB438=0,0,IF(CONFIGURACAO!$C$44="SIM",(IF(AB438&gt;CONFIGURACAO!$C$45,CONFIGURACAO!$C$45*CONFIGURACAO!$C$36,AB438*CONFIGURACAO!$C$36)),'PI AREA  P100'!AB438*CONFIGURACAO!$C$36))</f>
        <v>0</v>
      </c>
      <c r="AR438" s="38">
        <f t="shared" si="146"/>
        <v>200</v>
      </c>
      <c r="AS438" s="68">
        <f>IF(AR438="","",$AR438-(($AS$2/CONFIGURACAO!$C$6)*$M438))</f>
        <v>-100</v>
      </c>
      <c r="AT438" s="73" t="str">
        <f t="shared" si="128"/>
        <v>NAO</v>
      </c>
      <c r="AU438" s="75">
        <f>IF(AR438="","",$AR438-(($AU$2/CONFIGURACAO!$C$6)*$M438))</f>
        <v>-300</v>
      </c>
      <c r="AV438" s="76" t="str">
        <f t="shared" si="129"/>
        <v>NAO</v>
      </c>
      <c r="AW438" s="74">
        <f>IF(AR438="","",$AR438-(($AW$2/CONFIGURACAO!$C$6)*$M438))</f>
        <v>-500</v>
      </c>
      <c r="AX438" s="72" t="str">
        <f t="shared" si="130"/>
        <v>NAO</v>
      </c>
      <c r="AZ438" s="39">
        <f t="shared" si="131"/>
        <v>1.6892890626979636E-2</v>
      </c>
      <c r="BA438" s="146">
        <f t="shared" si="132"/>
        <v>6</v>
      </c>
      <c r="BB438" s="146">
        <f t="shared" si="133"/>
        <v>836</v>
      </c>
      <c r="BC438" s="32">
        <f t="shared" si="134"/>
        <v>953</v>
      </c>
      <c r="BD438" s="148"/>
      <c r="BE438" s="40">
        <f t="shared" si="135"/>
        <v>0</v>
      </c>
      <c r="BF438" s="40">
        <f t="shared" si="136"/>
        <v>7.716049382716049E-2</v>
      </c>
      <c r="BG438" s="40">
        <f t="shared" si="137"/>
        <v>0</v>
      </c>
      <c r="BH438" s="40">
        <f t="shared" si="138"/>
        <v>0</v>
      </c>
      <c r="BI438" s="40">
        <f t="shared" si="139"/>
        <v>0</v>
      </c>
      <c r="BJ438" s="40">
        <f t="shared" si="140"/>
        <v>0.36968576709796674</v>
      </c>
      <c r="BK438" s="40">
        <f t="shared" si="141"/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 s="42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</row>
    <row r="439" spans="1:124" s="32" customFormat="1" x14ac:dyDescent="0.2">
      <c r="A439" s="124" t="str">
        <f>CONFIGURACAO!$C$4</f>
        <v>AREA 21</v>
      </c>
      <c r="B439" s="125">
        <v>437</v>
      </c>
      <c r="C439" s="249" t="s">
        <v>301</v>
      </c>
      <c r="D439" s="126">
        <f t="shared" si="142"/>
        <v>11</v>
      </c>
      <c r="E439" s="250" t="s">
        <v>774</v>
      </c>
      <c r="F439" s="250">
        <v>1</v>
      </c>
      <c r="G439" s="250">
        <v>1</v>
      </c>
      <c r="H439" s="250">
        <v>1</v>
      </c>
      <c r="I439" s="250">
        <v>1</v>
      </c>
      <c r="J439" s="87"/>
      <c r="K439" s="94"/>
      <c r="L439" s="94"/>
      <c r="M439" s="154">
        <f t="shared" si="143"/>
        <v>4</v>
      </c>
      <c r="N439">
        <v>0</v>
      </c>
      <c r="O439">
        <v>9</v>
      </c>
      <c r="P439">
        <v>14</v>
      </c>
      <c r="Q439">
        <v>13</v>
      </c>
      <c r="R439">
        <v>4</v>
      </c>
      <c r="S439">
        <v>2</v>
      </c>
      <c r="T439">
        <v>6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 s="139">
        <f t="shared" si="126"/>
        <v>9</v>
      </c>
      <c r="AD439" s="140">
        <f t="shared" si="127"/>
        <v>23</v>
      </c>
      <c r="AE439" s="141">
        <f t="shared" si="144"/>
        <v>0</v>
      </c>
      <c r="AF439" s="142">
        <f t="shared" si="145"/>
        <v>0</v>
      </c>
      <c r="AG439" s="278"/>
      <c r="AI439" s="37">
        <f>IFERROR(IF(M439&gt;0,(N439*CONFIGURACAO!$C$20)+(O439*CONFIGURACAO!$C$21)+(P439*CONFIGURACAO!$C$22)+(Q439*CONFIGURACAO!$C$23)+(R439*CONFIGURACAO!$C$24),""),"")</f>
        <v>2160</v>
      </c>
      <c r="AJ439" s="38">
        <f>IF(S439=0,0,IF(CONFIGURACAO!$C$15="SIM",(IF(S439&gt;CONFIGURACAO!$C$16,CONFIGURACAO!$C$16*CONFIGURACAO!$C$25,S439*CONFIGURACAO!$C$25)),'PI AREA  P100'!S439*CONFIGURACAO!$C$25))</f>
        <v>20</v>
      </c>
      <c r="AK439" s="38">
        <f>IF(T439=0,0,IF(CONFIGURACAO!$C$17="SIM",(IF(T439&gt;CONFIGURACAO!$C$18,CONFIGURACAO!$C$18*CONFIGURACAO!$C$26,T439*CONFIGURACAO!$C$26)),'PI AREA  P100'!T439*CONFIGURACAO!$C$26))</f>
        <v>20</v>
      </c>
      <c r="AL439" s="38">
        <f>IFERROR(IF(M439&gt;0,(U439*CONFIGURACAO!$C$29)+(V439*CONFIGURACAO!$C$30),""),"")</f>
        <v>0</v>
      </c>
      <c r="AM439" s="38">
        <f>IF(W439=0,0,IF(CONFIGURACAO!$C$41="SIM",(IF(W439&gt;CONFIGURACAO!$C$41,CONFIGURACAO!$C$41*CONFIGURACAO!$C$31,W439*CONFIGURACAO!$C$31)),'PI AREA  P100'!W439*CONFIGURACAO!$C$31))</f>
        <v>0</v>
      </c>
      <c r="AN439" s="38">
        <f>IF(X439=0,0,IF(CONFIGURACAO!$C$39="SIM",(IF(X439&gt;CONFIGURACAO!$C$40,CONFIGURACAO!$C$40*CONFIGURACAO!$C$32,X439*CONFIGURACAO!$C$32)),'PI AREA  P100'!X439*CONFIGURACAO!$C$32))</f>
        <v>0</v>
      </c>
      <c r="AO439" s="38">
        <f>IFERROR(IF(M439&gt;0,(Y439*CONFIGURACAO!$C$33)+(Z439*CONFIGURACAO!$C$34)+(AA439*CONFIGURACAO!$C$35)+(AB439*CONFIGURACAO!$C$36),""),"")</f>
        <v>0</v>
      </c>
      <c r="AP439" s="38">
        <f>IF(AA439=0,0,IF(CONFIGURACAO!$C$46="SIM",(IF(AA439&gt;CONFIGURACAO!$C$47,CONFIGURACAO!$C$47*CONFIGURACAO!$C$35,AA439*CONFIGURACAO!$C$35)),'PI AREA  P100'!AA439*CONFIGURACAO!$C$35))</f>
        <v>0</v>
      </c>
      <c r="AQ439" s="38">
        <f>IF(AB439=0,0,IF(CONFIGURACAO!$C$44="SIM",(IF(AB439&gt;CONFIGURACAO!$C$45,CONFIGURACAO!$C$45*CONFIGURACAO!$C$36,AB439*CONFIGURACAO!$C$36)),'PI AREA  P100'!AB439*CONFIGURACAO!$C$36))</f>
        <v>0</v>
      </c>
      <c r="AR439" s="38">
        <f t="shared" si="146"/>
        <v>2200</v>
      </c>
      <c r="AS439" s="68">
        <f>IF(AR439="","",$AR439-(($AS$2/CONFIGURACAO!$C$6)*$M439))</f>
        <v>1900</v>
      </c>
      <c r="AT439" s="73">
        <f t="shared" si="128"/>
        <v>3</v>
      </c>
      <c r="AU439" s="75">
        <f>IF(AR439="","",$AR439-(($AU$2/CONFIGURACAO!$C$6)*$M439))</f>
        <v>1700</v>
      </c>
      <c r="AV439" s="76">
        <f t="shared" si="129"/>
        <v>4</v>
      </c>
      <c r="AW439" s="74">
        <f>IF(AR439="","",$AR439-(($AW$2/CONFIGURACAO!$C$6)*$M439))</f>
        <v>1500</v>
      </c>
      <c r="AX439" s="72">
        <f t="shared" si="130"/>
        <v>5</v>
      </c>
      <c r="AZ439" s="39">
        <f t="shared" si="131"/>
        <v>0.185821796896776</v>
      </c>
      <c r="BA439" s="146">
        <f t="shared" si="132"/>
        <v>48</v>
      </c>
      <c r="BB439" s="146">
        <f t="shared" si="133"/>
        <v>54</v>
      </c>
      <c r="BC439" s="32">
        <f t="shared" si="134"/>
        <v>116</v>
      </c>
      <c r="BD439" s="148"/>
      <c r="BE439" s="40">
        <f t="shared" si="135"/>
        <v>0</v>
      </c>
      <c r="BF439" s="40">
        <f t="shared" si="136"/>
        <v>0.34722222222222221</v>
      </c>
      <c r="BG439" s="40">
        <f t="shared" si="137"/>
        <v>0.35971223021582738</v>
      </c>
      <c r="BH439" s="40">
        <f t="shared" si="138"/>
        <v>0.52546483427647539</v>
      </c>
      <c r="BI439" s="40">
        <f t="shared" si="139"/>
        <v>0.42643923240938164</v>
      </c>
      <c r="BJ439" s="40">
        <f t="shared" si="140"/>
        <v>0.18484288354898337</v>
      </c>
      <c r="BK439" s="40">
        <f t="shared" si="141"/>
        <v>0.96308186195826639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 s="42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</row>
    <row r="440" spans="1:124" s="32" customFormat="1" x14ac:dyDescent="0.2">
      <c r="A440" s="124" t="str">
        <f>CONFIGURACAO!$C$4</f>
        <v>AREA 21</v>
      </c>
      <c r="B440" s="125">
        <v>438</v>
      </c>
      <c r="C440" s="249" t="s">
        <v>301</v>
      </c>
      <c r="D440" s="126">
        <f t="shared" si="142"/>
        <v>12</v>
      </c>
      <c r="E440" s="250" t="s">
        <v>775</v>
      </c>
      <c r="F440" s="250">
        <v>0</v>
      </c>
      <c r="G440" s="250">
        <v>1</v>
      </c>
      <c r="H440" s="250">
        <v>1</v>
      </c>
      <c r="I440" s="250">
        <v>1</v>
      </c>
      <c r="J440" s="87"/>
      <c r="K440" s="94"/>
      <c r="L440" s="94"/>
      <c r="M440" s="154">
        <f t="shared" si="143"/>
        <v>3</v>
      </c>
      <c r="N440">
        <v>29</v>
      </c>
      <c r="O440">
        <v>7</v>
      </c>
      <c r="P440">
        <v>6</v>
      </c>
      <c r="Q440">
        <v>1</v>
      </c>
      <c r="R440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 s="139">
        <f t="shared" si="126"/>
        <v>36</v>
      </c>
      <c r="AD440" s="140">
        <f t="shared" si="127"/>
        <v>42</v>
      </c>
      <c r="AE440" s="141">
        <f t="shared" si="144"/>
        <v>0</v>
      </c>
      <c r="AF440" s="142">
        <f t="shared" si="145"/>
        <v>0</v>
      </c>
      <c r="AG440" s="278"/>
      <c r="AI440" s="37">
        <f>IFERROR(IF(M440&gt;0,(N440*CONFIGURACAO!$C$20)+(O440*CONFIGURACAO!$C$21)+(P440*CONFIGURACAO!$C$22)+(Q440*CONFIGURACAO!$C$23)+(R440*CONFIGURACAO!$C$24),""),"")</f>
        <v>3860</v>
      </c>
      <c r="AJ440" s="38">
        <f>IF(S440=0,0,IF(CONFIGURACAO!$C$15="SIM",(IF(S440&gt;CONFIGURACAO!$C$16,CONFIGURACAO!$C$16*CONFIGURACAO!$C$25,S440*CONFIGURACAO!$C$25)),'PI AREA  P100'!S440*CONFIGURACAO!$C$25))</f>
        <v>10</v>
      </c>
      <c r="AK440" s="38">
        <f>IF(T440=0,0,IF(CONFIGURACAO!$C$17="SIM",(IF(T440&gt;CONFIGURACAO!$C$18,CONFIGURACAO!$C$18*CONFIGURACAO!$C$26,T440*CONFIGURACAO!$C$26)),'PI AREA  P100'!T440*CONFIGURACAO!$C$26))</f>
        <v>5</v>
      </c>
      <c r="AL440" s="38">
        <f>IFERROR(IF(M440&gt;0,(U440*CONFIGURACAO!$C$29)+(V440*CONFIGURACAO!$C$30),""),"")</f>
        <v>0</v>
      </c>
      <c r="AM440" s="38">
        <f>IF(W440=0,0,IF(CONFIGURACAO!$C$41="SIM",(IF(W440&gt;CONFIGURACAO!$C$41,CONFIGURACAO!$C$41*CONFIGURACAO!$C$31,W440*CONFIGURACAO!$C$31)),'PI AREA  P100'!W440*CONFIGURACAO!$C$31))</f>
        <v>0</v>
      </c>
      <c r="AN440" s="38">
        <f>IF(X440=0,0,IF(CONFIGURACAO!$C$39="SIM",(IF(X440&gt;CONFIGURACAO!$C$40,CONFIGURACAO!$C$40*CONFIGURACAO!$C$32,X440*CONFIGURACAO!$C$32)),'PI AREA  P100'!X440*CONFIGURACAO!$C$32))</f>
        <v>0</v>
      </c>
      <c r="AO440" s="38">
        <f>IFERROR(IF(M440&gt;0,(Y440*CONFIGURACAO!$C$33)+(Z440*CONFIGURACAO!$C$34)+(AA440*CONFIGURACAO!$C$35)+(AB440*CONFIGURACAO!$C$36),""),"")</f>
        <v>0</v>
      </c>
      <c r="AP440" s="38">
        <f>IF(AA440=0,0,IF(CONFIGURACAO!$C$46="SIM",(IF(AA440&gt;CONFIGURACAO!$C$47,CONFIGURACAO!$C$47*CONFIGURACAO!$C$35,AA440*CONFIGURACAO!$C$35)),'PI AREA  P100'!AA440*CONFIGURACAO!$C$35))</f>
        <v>0</v>
      </c>
      <c r="AQ440" s="38">
        <f>IF(AB440=0,0,IF(CONFIGURACAO!$C$44="SIM",(IF(AB440&gt;CONFIGURACAO!$C$45,CONFIGURACAO!$C$45*CONFIGURACAO!$C$36,AB440*CONFIGURACAO!$C$36)),'PI AREA  P100'!AB440*CONFIGURACAO!$C$36))</f>
        <v>0</v>
      </c>
      <c r="AR440" s="38">
        <f t="shared" si="146"/>
        <v>3875</v>
      </c>
      <c r="AS440" s="68">
        <f>IF(AR440="","",$AR440-(($AS$2/CONFIGURACAO!$C$6)*$M440))</f>
        <v>3650</v>
      </c>
      <c r="AT440" s="73">
        <f t="shared" si="128"/>
        <v>3</v>
      </c>
      <c r="AU440" s="75">
        <f>IF(AR440="","",$AR440-(($AU$2/CONFIGURACAO!$C$6)*$M440))</f>
        <v>3500</v>
      </c>
      <c r="AV440" s="76">
        <f t="shared" si="129"/>
        <v>4</v>
      </c>
      <c r="AW440" s="74">
        <f>IF(AR440="","",$AR440-(($AW$2/CONFIGURACAO!$C$6)*$M440))</f>
        <v>3350</v>
      </c>
      <c r="AX440" s="72">
        <f t="shared" si="130"/>
        <v>5</v>
      </c>
      <c r="AZ440" s="39">
        <f t="shared" si="131"/>
        <v>0.32729975589773042</v>
      </c>
      <c r="BA440" s="146">
        <f t="shared" si="132"/>
        <v>45</v>
      </c>
      <c r="BB440" s="146">
        <f t="shared" si="133"/>
        <v>66</v>
      </c>
      <c r="BC440" s="32">
        <f t="shared" si="134"/>
        <v>31</v>
      </c>
      <c r="BD440" s="148"/>
      <c r="BE440" s="40">
        <f t="shared" si="135"/>
        <v>1.0804769001490313</v>
      </c>
      <c r="BF440" s="40">
        <f t="shared" si="136"/>
        <v>0.27006172839506171</v>
      </c>
      <c r="BG440" s="40">
        <f t="shared" si="137"/>
        <v>0.1541623843782117</v>
      </c>
      <c r="BH440" s="40">
        <f t="shared" si="138"/>
        <v>4.042037186742118E-2</v>
      </c>
      <c r="BI440" s="40">
        <f t="shared" si="139"/>
        <v>0</v>
      </c>
      <c r="BJ440" s="40">
        <f t="shared" si="140"/>
        <v>9.2421441774491686E-2</v>
      </c>
      <c r="BK440" s="40">
        <f t="shared" si="141"/>
        <v>0.16051364365971107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 s="42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</row>
    <row r="441" spans="1:124" s="32" customFormat="1" x14ac:dyDescent="0.2">
      <c r="A441" s="124" t="str">
        <f>CONFIGURACAO!$C$4</f>
        <v>AREA 21</v>
      </c>
      <c r="B441" s="125">
        <v>439</v>
      </c>
      <c r="C441" s="249" t="s">
        <v>301</v>
      </c>
      <c r="D441" s="126">
        <f t="shared" si="142"/>
        <v>13</v>
      </c>
      <c r="E441" s="250" t="s">
        <v>776</v>
      </c>
      <c r="F441" s="250">
        <v>1</v>
      </c>
      <c r="G441" s="250">
        <v>1</v>
      </c>
      <c r="H441" s="250">
        <v>1</v>
      </c>
      <c r="I441" s="250">
        <v>1</v>
      </c>
      <c r="J441" s="87"/>
      <c r="K441" s="94"/>
      <c r="L441" s="94"/>
      <c r="M441" s="154">
        <f t="shared" si="143"/>
        <v>4</v>
      </c>
      <c r="N441">
        <v>0</v>
      </c>
      <c r="O441">
        <v>1</v>
      </c>
      <c r="P441">
        <v>0</v>
      </c>
      <c r="Q441">
        <v>4</v>
      </c>
      <c r="R441">
        <v>0</v>
      </c>
      <c r="S441">
        <v>5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1</v>
      </c>
      <c r="AA441">
        <v>1</v>
      </c>
      <c r="AB441">
        <v>1</v>
      </c>
      <c r="AC441" s="139">
        <f t="shared" si="126"/>
        <v>1</v>
      </c>
      <c r="AD441" s="140">
        <f t="shared" si="127"/>
        <v>1</v>
      </c>
      <c r="AE441" s="141">
        <f t="shared" si="144"/>
        <v>0</v>
      </c>
      <c r="AF441" s="142">
        <f t="shared" si="145"/>
        <v>1</v>
      </c>
      <c r="AG441" s="278"/>
      <c r="AI441" s="37">
        <f>IFERROR(IF(M441&gt;0,(N441*CONFIGURACAO!$C$20)+(O441*CONFIGURACAO!$C$21)+(P441*CONFIGURACAO!$C$22)+(Q441*CONFIGURACAO!$C$23)+(R441*CONFIGURACAO!$C$24),""),"")</f>
        <v>240</v>
      </c>
      <c r="AJ441" s="38">
        <f>IF(S441=0,0,IF(CONFIGURACAO!$C$15="SIM",(IF(S441&gt;CONFIGURACAO!$C$16,CONFIGURACAO!$C$16*CONFIGURACAO!$C$25,S441*CONFIGURACAO!$C$25)),'PI AREA  P100'!S441*CONFIGURACAO!$C$25))</f>
        <v>40</v>
      </c>
      <c r="AK441" s="38">
        <f>IF(T441=0,0,IF(CONFIGURACAO!$C$17="SIM",(IF(T441&gt;CONFIGURACAO!$C$18,CONFIGURACAO!$C$18*CONFIGURACAO!$C$26,T441*CONFIGURACAO!$C$26)),'PI AREA  P100'!T441*CONFIGURACAO!$C$26))</f>
        <v>0</v>
      </c>
      <c r="AL441" s="38">
        <f>IFERROR(IF(M441&gt;0,(U441*CONFIGURACAO!$C$29)+(V441*CONFIGURACAO!$C$30),""),"")</f>
        <v>0</v>
      </c>
      <c r="AM441" s="38">
        <f>IF(W441=0,0,IF(CONFIGURACAO!$C$41="SIM",(IF(W441&gt;CONFIGURACAO!$C$41,CONFIGURACAO!$C$41*CONFIGURACAO!$C$31,W441*CONFIGURACAO!$C$31)),'PI AREA  P100'!W441*CONFIGURACAO!$C$31))</f>
        <v>50</v>
      </c>
      <c r="AN441" s="38">
        <f>IF(X441=0,0,IF(CONFIGURACAO!$C$39="SIM",(IF(X441&gt;CONFIGURACAO!$C$40,CONFIGURACAO!$C$40*CONFIGURACAO!$C$32,X441*CONFIGURACAO!$C$32)),'PI AREA  P100'!X441*CONFIGURACAO!$C$32))</f>
        <v>0</v>
      </c>
      <c r="AO441" s="38">
        <f>IFERROR(IF(M441&gt;0,(Y441*CONFIGURACAO!$C$33)+(Z441*CONFIGURACAO!$C$34)+(AA441*CONFIGURACAO!$C$35)+(AB441*CONFIGURACAO!$C$36),""),"")</f>
        <v>85</v>
      </c>
      <c r="AP441" s="38">
        <f>IF(AA441=0,0,IF(CONFIGURACAO!$C$46="SIM",(IF(AA441&gt;CONFIGURACAO!$C$47,CONFIGURACAO!$C$47*CONFIGURACAO!$C$35,AA441*CONFIGURACAO!$C$35)),'PI AREA  P100'!AA441*CONFIGURACAO!$C$35))</f>
        <v>25</v>
      </c>
      <c r="AQ441" s="38">
        <f>IF(AB441=0,0,IF(CONFIGURACAO!$C$44="SIM",(IF(AB441&gt;CONFIGURACAO!$C$45,CONFIGURACAO!$C$45*CONFIGURACAO!$C$36,AB441*CONFIGURACAO!$C$36)),'PI AREA  P100'!AB441*CONFIGURACAO!$C$36))</f>
        <v>10</v>
      </c>
      <c r="AR441" s="38">
        <f t="shared" si="146"/>
        <v>450</v>
      </c>
      <c r="AS441" s="68">
        <f>IF(AR441="","",$AR441-(($AS$2/CONFIGURACAO!$C$6)*$M441))</f>
        <v>150</v>
      </c>
      <c r="AT441" s="73">
        <f t="shared" si="128"/>
        <v>3</v>
      </c>
      <c r="AU441" s="75">
        <f>IF(AR441="","",$AR441-(($AU$2/CONFIGURACAO!$C$6)*$M441))</f>
        <v>-50</v>
      </c>
      <c r="AV441" s="76" t="str">
        <f t="shared" si="129"/>
        <v>NAO</v>
      </c>
      <c r="AW441" s="74">
        <f>IF(AR441="","",$AR441-(($AW$2/CONFIGURACAO!$C$6)*$M441))</f>
        <v>-250</v>
      </c>
      <c r="AX441" s="72" t="str">
        <f t="shared" si="130"/>
        <v>NAO</v>
      </c>
      <c r="AZ441" s="39">
        <f t="shared" si="131"/>
        <v>3.8009003910704178E-2</v>
      </c>
      <c r="BA441" s="146">
        <f t="shared" si="132"/>
        <v>14</v>
      </c>
      <c r="BB441" s="146">
        <f t="shared" si="133"/>
        <v>550</v>
      </c>
      <c r="BC441" s="32">
        <f t="shared" si="134"/>
        <v>777</v>
      </c>
      <c r="BD441" s="148"/>
      <c r="BE441" s="40">
        <f t="shared" si="135"/>
        <v>0</v>
      </c>
      <c r="BF441" s="40">
        <f t="shared" si="136"/>
        <v>3.8580246913580245E-2</v>
      </c>
      <c r="BG441" s="40">
        <f t="shared" si="137"/>
        <v>0</v>
      </c>
      <c r="BH441" s="40">
        <f t="shared" si="138"/>
        <v>0.16168148746968472</v>
      </c>
      <c r="BI441" s="40">
        <f t="shared" si="139"/>
        <v>0</v>
      </c>
      <c r="BJ441" s="40">
        <f t="shared" si="140"/>
        <v>0.46210720887245843</v>
      </c>
      <c r="BK441" s="40">
        <f t="shared" si="141"/>
        <v>0</v>
      </c>
      <c r="BL441">
        <v>0</v>
      </c>
      <c r="BM441">
        <v>0</v>
      </c>
      <c r="BN441">
        <v>1</v>
      </c>
      <c r="BO441">
        <v>0</v>
      </c>
      <c r="BP441">
        <v>0</v>
      </c>
      <c r="BQ441">
        <v>1</v>
      </c>
      <c r="BR441">
        <v>1</v>
      </c>
      <c r="BS441">
        <v>1</v>
      </c>
      <c r="BT441" s="42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</row>
    <row r="442" spans="1:124" s="32" customFormat="1" x14ac:dyDescent="0.2">
      <c r="A442" s="124" t="str">
        <f>CONFIGURACAO!$C$4</f>
        <v>AREA 21</v>
      </c>
      <c r="B442" s="125">
        <v>440</v>
      </c>
      <c r="C442" s="249" t="s">
        <v>301</v>
      </c>
      <c r="D442" s="126">
        <f t="shared" si="142"/>
        <v>14</v>
      </c>
      <c r="E442" s="250" t="s">
        <v>777</v>
      </c>
      <c r="F442" s="250">
        <v>1</v>
      </c>
      <c r="G442" s="250">
        <v>1</v>
      </c>
      <c r="H442" s="250">
        <v>1</v>
      </c>
      <c r="I442" s="250">
        <v>1</v>
      </c>
      <c r="J442" s="87"/>
      <c r="K442" s="94"/>
      <c r="L442" s="94"/>
      <c r="M442" s="154">
        <f t="shared" si="143"/>
        <v>4</v>
      </c>
      <c r="N442">
        <v>0</v>
      </c>
      <c r="O442">
        <v>1</v>
      </c>
      <c r="P442">
        <v>0</v>
      </c>
      <c r="Q442">
        <v>3</v>
      </c>
      <c r="R442">
        <v>0</v>
      </c>
      <c r="S442">
        <v>4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2</v>
      </c>
      <c r="AB442">
        <v>0</v>
      </c>
      <c r="AC442" s="139">
        <f t="shared" si="126"/>
        <v>1</v>
      </c>
      <c r="AD442" s="140">
        <f t="shared" si="127"/>
        <v>1</v>
      </c>
      <c r="AE442" s="141">
        <f t="shared" si="144"/>
        <v>0</v>
      </c>
      <c r="AF442" s="142">
        <f t="shared" si="145"/>
        <v>0</v>
      </c>
      <c r="AG442" s="278"/>
      <c r="AI442" s="37">
        <f>IFERROR(IF(M442&gt;0,(N442*CONFIGURACAO!$C$20)+(O442*CONFIGURACAO!$C$21)+(P442*CONFIGURACAO!$C$22)+(Q442*CONFIGURACAO!$C$23)+(R442*CONFIGURACAO!$C$24),""),"")</f>
        <v>200</v>
      </c>
      <c r="AJ442" s="38">
        <f>IF(S442=0,0,IF(CONFIGURACAO!$C$15="SIM",(IF(S442&gt;CONFIGURACAO!$C$16,CONFIGURACAO!$C$16*CONFIGURACAO!$C$25,S442*CONFIGURACAO!$C$25)),'PI AREA  P100'!S442*CONFIGURACAO!$C$25))</f>
        <v>40</v>
      </c>
      <c r="AK442" s="38">
        <f>IF(T442=0,0,IF(CONFIGURACAO!$C$17="SIM",(IF(T442&gt;CONFIGURACAO!$C$18,CONFIGURACAO!$C$18*CONFIGURACAO!$C$26,T442*CONFIGURACAO!$C$26)),'PI AREA  P100'!T442*CONFIGURACAO!$C$26))</f>
        <v>10</v>
      </c>
      <c r="AL442" s="38">
        <f>IFERROR(IF(M442&gt;0,(U442*CONFIGURACAO!$C$29)+(V442*CONFIGURACAO!$C$30),""),"")</f>
        <v>0</v>
      </c>
      <c r="AM442" s="38">
        <f>IF(W442=0,0,IF(CONFIGURACAO!$C$41="SIM",(IF(W442&gt;CONFIGURACAO!$C$41,CONFIGURACAO!$C$41*CONFIGURACAO!$C$31,W442*CONFIGURACAO!$C$31)),'PI AREA  P100'!W442*CONFIGURACAO!$C$31))</f>
        <v>0</v>
      </c>
      <c r="AN442" s="38">
        <f>IF(X442=0,0,IF(CONFIGURACAO!$C$39="SIM",(IF(X442&gt;CONFIGURACAO!$C$40,CONFIGURACAO!$C$40*CONFIGURACAO!$C$32,X442*CONFIGURACAO!$C$32)),'PI AREA  P100'!X442*CONFIGURACAO!$C$32))</f>
        <v>0</v>
      </c>
      <c r="AO442" s="38">
        <f>IFERROR(IF(M442&gt;0,(Y442*CONFIGURACAO!$C$33)+(Z442*CONFIGURACAO!$C$34)+(AA442*CONFIGURACAO!$C$35)+(AB442*CONFIGURACAO!$C$36),""),"")</f>
        <v>50</v>
      </c>
      <c r="AP442" s="38">
        <f>IF(AA442=0,0,IF(CONFIGURACAO!$C$46="SIM",(IF(AA442&gt;CONFIGURACAO!$C$47,CONFIGURACAO!$C$47*CONFIGURACAO!$C$35,AA442*CONFIGURACAO!$C$35)),'PI AREA  P100'!AA442*CONFIGURACAO!$C$35))</f>
        <v>50</v>
      </c>
      <c r="AQ442" s="38">
        <f>IF(AB442=0,0,IF(CONFIGURACAO!$C$44="SIM",(IF(AB442&gt;CONFIGURACAO!$C$45,CONFIGURACAO!$C$45*CONFIGURACAO!$C$36,AB442*CONFIGURACAO!$C$36)),'PI AREA  P100'!AB442*CONFIGURACAO!$C$36))</f>
        <v>0</v>
      </c>
      <c r="AR442" s="38">
        <f t="shared" si="146"/>
        <v>350</v>
      </c>
      <c r="AS442" s="68">
        <f>IF(AR442="","",$AR442-(($AS$2/CONFIGURACAO!$C$6)*$M442))</f>
        <v>50</v>
      </c>
      <c r="AT442" s="73">
        <f t="shared" si="128"/>
        <v>3</v>
      </c>
      <c r="AU442" s="75">
        <f>IF(AR442="","",$AR442-(($AU$2/CONFIGURACAO!$C$6)*$M442))</f>
        <v>-150</v>
      </c>
      <c r="AV442" s="76" t="str">
        <f t="shared" si="129"/>
        <v>NAO</v>
      </c>
      <c r="AW442" s="74">
        <f>IF(AR442="","",$AR442-(($AW$2/CONFIGURACAO!$C$6)*$M442))</f>
        <v>-350</v>
      </c>
      <c r="AX442" s="72" t="str">
        <f t="shared" si="130"/>
        <v>NAO</v>
      </c>
      <c r="AZ442" s="39">
        <f t="shared" si="131"/>
        <v>2.9562558597214364E-2</v>
      </c>
      <c r="BA442" s="146">
        <f t="shared" si="132"/>
        <v>12</v>
      </c>
      <c r="BB442" s="146">
        <f t="shared" si="133"/>
        <v>629</v>
      </c>
      <c r="BC442" s="32">
        <f t="shared" si="134"/>
        <v>843</v>
      </c>
      <c r="BD442" s="148"/>
      <c r="BE442" s="40">
        <f t="shared" si="135"/>
        <v>0</v>
      </c>
      <c r="BF442" s="40">
        <f t="shared" si="136"/>
        <v>3.8580246913580245E-2</v>
      </c>
      <c r="BG442" s="40">
        <f t="shared" si="137"/>
        <v>0</v>
      </c>
      <c r="BH442" s="40">
        <f t="shared" si="138"/>
        <v>0.12126111560226355</v>
      </c>
      <c r="BI442" s="40">
        <f t="shared" si="139"/>
        <v>0</v>
      </c>
      <c r="BJ442" s="40">
        <f t="shared" si="140"/>
        <v>0.36968576709796674</v>
      </c>
      <c r="BK442" s="40">
        <f t="shared" si="141"/>
        <v>0.32102728731942215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2</v>
      </c>
      <c r="BS442">
        <v>0</v>
      </c>
      <c r="BT442" s="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</row>
    <row r="443" spans="1:124" s="32" customFormat="1" x14ac:dyDescent="0.2">
      <c r="A443" s="124" t="str">
        <f>CONFIGURACAO!$C$4</f>
        <v>AREA 21</v>
      </c>
      <c r="B443" s="125">
        <v>441</v>
      </c>
      <c r="C443" s="249" t="s">
        <v>301</v>
      </c>
      <c r="D443" s="126">
        <f t="shared" si="142"/>
        <v>15</v>
      </c>
      <c r="E443" s="250" t="s">
        <v>778</v>
      </c>
      <c r="F443" s="250">
        <v>1</v>
      </c>
      <c r="G443" s="250">
        <v>1</v>
      </c>
      <c r="H443" s="250">
        <v>1</v>
      </c>
      <c r="I443" s="250">
        <v>1</v>
      </c>
      <c r="J443" s="87"/>
      <c r="K443" s="94"/>
      <c r="L443" s="94"/>
      <c r="M443" s="154">
        <f t="shared" si="143"/>
        <v>4</v>
      </c>
      <c r="N443">
        <v>5</v>
      </c>
      <c r="O443">
        <v>0</v>
      </c>
      <c r="P443">
        <v>2</v>
      </c>
      <c r="Q443">
        <v>0</v>
      </c>
      <c r="R443">
        <v>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 s="139">
        <f t="shared" si="126"/>
        <v>5</v>
      </c>
      <c r="AD443" s="140">
        <f t="shared" si="127"/>
        <v>7</v>
      </c>
      <c r="AE443" s="141">
        <f t="shared" si="144"/>
        <v>0</v>
      </c>
      <c r="AF443" s="142">
        <f t="shared" si="145"/>
        <v>0</v>
      </c>
      <c r="AG443" s="278"/>
      <c r="AI443" s="37">
        <f>IFERROR(IF(M443&gt;0,(N443*CONFIGURACAO!$C$20)+(O443*CONFIGURACAO!$C$21)+(P443*CONFIGURACAO!$C$22)+(Q443*CONFIGURACAO!$C$23)+(R443*CONFIGURACAO!$C$24),""),"")</f>
        <v>660</v>
      </c>
      <c r="AJ443" s="38">
        <f>IF(S443=0,0,IF(CONFIGURACAO!$C$15="SIM",(IF(S443&gt;CONFIGURACAO!$C$16,CONFIGURACAO!$C$16*CONFIGURACAO!$C$25,S443*CONFIGURACAO!$C$25)),'PI AREA  P100'!S443*CONFIGURACAO!$C$25))</f>
        <v>0</v>
      </c>
      <c r="AK443" s="38">
        <f>IF(T443=0,0,IF(CONFIGURACAO!$C$17="SIM",(IF(T443&gt;CONFIGURACAO!$C$18,CONFIGURACAO!$C$18*CONFIGURACAO!$C$26,T443*CONFIGURACAO!$C$26)),'PI AREA  P100'!T443*CONFIGURACAO!$C$26))</f>
        <v>0</v>
      </c>
      <c r="AL443" s="38">
        <f>IFERROR(IF(M443&gt;0,(U443*CONFIGURACAO!$C$29)+(V443*CONFIGURACAO!$C$30),""),"")</f>
        <v>0</v>
      </c>
      <c r="AM443" s="38">
        <f>IF(W443=0,0,IF(CONFIGURACAO!$C$41="SIM",(IF(W443&gt;CONFIGURACAO!$C$41,CONFIGURACAO!$C$41*CONFIGURACAO!$C$31,W443*CONFIGURACAO!$C$31)),'PI AREA  P100'!W443*CONFIGURACAO!$C$31))</f>
        <v>0</v>
      </c>
      <c r="AN443" s="38">
        <f>IF(X443=0,0,IF(CONFIGURACAO!$C$39="SIM",(IF(X443&gt;CONFIGURACAO!$C$40,CONFIGURACAO!$C$40*CONFIGURACAO!$C$32,X443*CONFIGURACAO!$C$32)),'PI AREA  P100'!X443*CONFIGURACAO!$C$32))</f>
        <v>0</v>
      </c>
      <c r="AO443" s="38">
        <f>IFERROR(IF(M443&gt;0,(Y443*CONFIGURACAO!$C$33)+(Z443*CONFIGURACAO!$C$34)+(AA443*CONFIGURACAO!$C$35)+(AB443*CONFIGURACAO!$C$36),""),"")</f>
        <v>0</v>
      </c>
      <c r="AP443" s="38">
        <f>IF(AA443=0,0,IF(CONFIGURACAO!$C$46="SIM",(IF(AA443&gt;CONFIGURACAO!$C$47,CONFIGURACAO!$C$47*CONFIGURACAO!$C$35,AA443*CONFIGURACAO!$C$35)),'PI AREA  P100'!AA443*CONFIGURACAO!$C$35))</f>
        <v>0</v>
      </c>
      <c r="AQ443" s="38">
        <f>IF(AB443=0,0,IF(CONFIGURACAO!$C$44="SIM",(IF(AB443&gt;CONFIGURACAO!$C$45,CONFIGURACAO!$C$45*CONFIGURACAO!$C$36,AB443*CONFIGURACAO!$C$36)),'PI AREA  P100'!AB443*CONFIGURACAO!$C$36))</f>
        <v>0</v>
      </c>
      <c r="AR443" s="38">
        <f t="shared" si="146"/>
        <v>660</v>
      </c>
      <c r="AS443" s="68">
        <f>IF(AR443="","",$AR443-(($AS$2/CONFIGURACAO!$C$6)*$M443))</f>
        <v>360</v>
      </c>
      <c r="AT443" s="73">
        <f t="shared" si="128"/>
        <v>3</v>
      </c>
      <c r="AU443" s="75">
        <f>IF(AR443="","",$AR443-(($AU$2/CONFIGURACAO!$C$6)*$M443))</f>
        <v>160</v>
      </c>
      <c r="AV443" s="76">
        <f t="shared" si="129"/>
        <v>4</v>
      </c>
      <c r="AW443" s="74">
        <f>IF(AR443="","",$AR443-(($AW$2/CONFIGURACAO!$C$6)*$M443))</f>
        <v>-40</v>
      </c>
      <c r="AX443" s="72" t="str">
        <f t="shared" si="130"/>
        <v>NAO</v>
      </c>
      <c r="AZ443" s="39">
        <f t="shared" si="131"/>
        <v>5.5746539069032798E-2</v>
      </c>
      <c r="BA443" s="146">
        <f t="shared" si="132"/>
        <v>9</v>
      </c>
      <c r="BB443" s="146">
        <f t="shared" si="133"/>
        <v>734</v>
      </c>
      <c r="BC443" s="32">
        <f t="shared" si="134"/>
        <v>627</v>
      </c>
      <c r="BD443" s="148"/>
      <c r="BE443" s="40">
        <f t="shared" si="135"/>
        <v>0.18628912071535023</v>
      </c>
      <c r="BF443" s="40">
        <f t="shared" si="136"/>
        <v>0</v>
      </c>
      <c r="BG443" s="40">
        <f t="shared" si="137"/>
        <v>5.1387461459403906E-2</v>
      </c>
      <c r="BH443" s="40">
        <f t="shared" si="138"/>
        <v>0</v>
      </c>
      <c r="BI443" s="40">
        <f t="shared" si="139"/>
        <v>0.21321961620469082</v>
      </c>
      <c r="BJ443" s="40">
        <f t="shared" si="140"/>
        <v>0</v>
      </c>
      <c r="BK443" s="40">
        <f t="shared" si="141"/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 s="42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</row>
    <row r="444" spans="1:124" s="32" customFormat="1" x14ac:dyDescent="0.2">
      <c r="A444" s="124" t="str">
        <f>CONFIGURACAO!$C$4</f>
        <v>AREA 21</v>
      </c>
      <c r="B444" s="125">
        <v>442</v>
      </c>
      <c r="C444" s="249" t="s">
        <v>301</v>
      </c>
      <c r="D444" s="126">
        <f t="shared" si="142"/>
        <v>16</v>
      </c>
      <c r="E444" s="250" t="s">
        <v>779</v>
      </c>
      <c r="F444" s="250">
        <v>1</v>
      </c>
      <c r="G444" s="250">
        <v>1</v>
      </c>
      <c r="H444" s="250">
        <v>1</v>
      </c>
      <c r="I444" s="250">
        <v>1</v>
      </c>
      <c r="J444" s="87"/>
      <c r="K444" s="94"/>
      <c r="L444" s="94"/>
      <c r="M444" s="154">
        <f t="shared" si="143"/>
        <v>4</v>
      </c>
      <c r="N444">
        <v>3</v>
      </c>
      <c r="O444">
        <v>5</v>
      </c>
      <c r="P444">
        <v>12</v>
      </c>
      <c r="Q444">
        <v>3</v>
      </c>
      <c r="R444">
        <v>2</v>
      </c>
      <c r="S444">
        <v>0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s="139">
        <f t="shared" si="126"/>
        <v>8</v>
      </c>
      <c r="AD444" s="140">
        <f t="shared" si="127"/>
        <v>20</v>
      </c>
      <c r="AE444" s="141">
        <f t="shared" si="144"/>
        <v>0</v>
      </c>
      <c r="AF444" s="142">
        <f t="shared" si="145"/>
        <v>0</v>
      </c>
      <c r="AG444" s="278"/>
      <c r="AI444" s="37">
        <f>IFERROR(IF(M444&gt;0,(N444*CONFIGURACAO!$C$20)+(O444*CONFIGURACAO!$C$21)+(P444*CONFIGURACAO!$C$22)+(Q444*CONFIGURACAO!$C$23)+(R444*CONFIGURACAO!$C$24),""),"")</f>
        <v>1580</v>
      </c>
      <c r="AJ444" s="38">
        <f>IF(S444=0,0,IF(CONFIGURACAO!$C$15="SIM",(IF(S444&gt;CONFIGURACAO!$C$16,CONFIGURACAO!$C$16*CONFIGURACAO!$C$25,S444*CONFIGURACAO!$C$25)),'PI AREA  P100'!S444*CONFIGURACAO!$C$25))</f>
        <v>0</v>
      </c>
      <c r="AK444" s="38">
        <f>IF(T444=0,0,IF(CONFIGURACAO!$C$17="SIM",(IF(T444&gt;CONFIGURACAO!$C$18,CONFIGURACAO!$C$18*CONFIGURACAO!$C$26,T444*CONFIGURACAO!$C$26)),'PI AREA  P100'!T444*CONFIGURACAO!$C$26))</f>
        <v>20</v>
      </c>
      <c r="AL444" s="38">
        <f>IFERROR(IF(M444&gt;0,(U444*CONFIGURACAO!$C$29)+(V444*CONFIGURACAO!$C$30),""),"")</f>
        <v>0</v>
      </c>
      <c r="AM444" s="38">
        <f>IF(W444=0,0,IF(CONFIGURACAO!$C$41="SIM",(IF(W444&gt;CONFIGURACAO!$C$41,CONFIGURACAO!$C$41*CONFIGURACAO!$C$31,W444*CONFIGURACAO!$C$31)),'PI AREA  P100'!W444*CONFIGURACAO!$C$31))</f>
        <v>0</v>
      </c>
      <c r="AN444" s="38">
        <f>IF(X444=0,0,IF(CONFIGURACAO!$C$39="SIM",(IF(X444&gt;CONFIGURACAO!$C$40,CONFIGURACAO!$C$40*CONFIGURACAO!$C$32,X444*CONFIGURACAO!$C$32)),'PI AREA  P100'!X444*CONFIGURACAO!$C$32))</f>
        <v>0</v>
      </c>
      <c r="AO444" s="38">
        <f>IFERROR(IF(M444&gt;0,(Y444*CONFIGURACAO!$C$33)+(Z444*CONFIGURACAO!$C$34)+(AA444*CONFIGURACAO!$C$35)+(AB444*CONFIGURACAO!$C$36),""),"")</f>
        <v>0</v>
      </c>
      <c r="AP444" s="38">
        <f>IF(AA444=0,0,IF(CONFIGURACAO!$C$46="SIM",(IF(AA444&gt;CONFIGURACAO!$C$47,CONFIGURACAO!$C$47*CONFIGURACAO!$C$35,AA444*CONFIGURACAO!$C$35)),'PI AREA  P100'!AA444*CONFIGURACAO!$C$35))</f>
        <v>0</v>
      </c>
      <c r="AQ444" s="38">
        <f>IF(AB444=0,0,IF(CONFIGURACAO!$C$44="SIM",(IF(AB444&gt;CONFIGURACAO!$C$45,CONFIGURACAO!$C$45*CONFIGURACAO!$C$36,AB444*CONFIGURACAO!$C$36)),'PI AREA  P100'!AB444*CONFIGURACAO!$C$36))</f>
        <v>0</v>
      </c>
      <c r="AR444" s="38">
        <f t="shared" si="146"/>
        <v>1600</v>
      </c>
      <c r="AS444" s="68">
        <f>IF(AR444="","",$AR444-(($AS$2/CONFIGURACAO!$C$6)*$M444))</f>
        <v>1300</v>
      </c>
      <c r="AT444" s="73">
        <f t="shared" si="128"/>
        <v>3</v>
      </c>
      <c r="AU444" s="75">
        <f>IF(AR444="","",$AR444-(($AU$2/CONFIGURACAO!$C$6)*$M444))</f>
        <v>1100</v>
      </c>
      <c r="AV444" s="76">
        <f t="shared" si="129"/>
        <v>4</v>
      </c>
      <c r="AW444" s="74">
        <f>IF(AR444="","",$AR444-(($AW$2/CONFIGURACAO!$C$6)*$M444))</f>
        <v>900</v>
      </c>
      <c r="AX444" s="72">
        <f t="shared" si="130"/>
        <v>5</v>
      </c>
      <c r="AZ444" s="39">
        <f t="shared" si="131"/>
        <v>0.13514312501583708</v>
      </c>
      <c r="BA444" s="146">
        <f t="shared" si="132"/>
        <v>30</v>
      </c>
      <c r="BB444" s="146">
        <f t="shared" si="133"/>
        <v>185</v>
      </c>
      <c r="BC444" s="32">
        <f t="shared" si="134"/>
        <v>217</v>
      </c>
      <c r="BD444" s="148"/>
      <c r="BE444" s="40">
        <f t="shared" si="135"/>
        <v>0.11177347242921014</v>
      </c>
      <c r="BF444" s="40">
        <f t="shared" si="136"/>
        <v>0.19290123456790123</v>
      </c>
      <c r="BG444" s="40">
        <f t="shared" si="137"/>
        <v>0.3083247687564234</v>
      </c>
      <c r="BH444" s="40">
        <f t="shared" si="138"/>
        <v>0.12126111560226355</v>
      </c>
      <c r="BI444" s="40">
        <f t="shared" si="139"/>
        <v>0.21321961620469082</v>
      </c>
      <c r="BJ444" s="40">
        <f t="shared" si="140"/>
        <v>0</v>
      </c>
      <c r="BK444" s="40">
        <f t="shared" si="141"/>
        <v>0.80256821829855529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 s="42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</row>
    <row r="445" spans="1:124" s="32" customFormat="1" x14ac:dyDescent="0.2">
      <c r="A445" s="124" t="str">
        <f>CONFIGURACAO!$C$4</f>
        <v>AREA 21</v>
      </c>
      <c r="B445" s="125">
        <v>443</v>
      </c>
      <c r="C445" s="249" t="s">
        <v>301</v>
      </c>
      <c r="D445" s="126">
        <f t="shared" si="142"/>
        <v>17</v>
      </c>
      <c r="E445" s="250" t="s">
        <v>780</v>
      </c>
      <c r="F445" s="250">
        <v>0</v>
      </c>
      <c r="G445" s="250">
        <v>1</v>
      </c>
      <c r="H445" s="250">
        <v>1</v>
      </c>
      <c r="I445" s="250">
        <v>1</v>
      </c>
      <c r="J445" s="87"/>
      <c r="K445" s="94"/>
      <c r="L445" s="94"/>
      <c r="M445" s="154">
        <f t="shared" si="143"/>
        <v>3</v>
      </c>
      <c r="N445">
        <v>5</v>
      </c>
      <c r="O445">
        <v>2</v>
      </c>
      <c r="P445">
        <v>3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 s="139">
        <f t="shared" si="126"/>
        <v>7</v>
      </c>
      <c r="AD445" s="140">
        <f t="shared" si="127"/>
        <v>10</v>
      </c>
      <c r="AE445" s="141">
        <f t="shared" si="144"/>
        <v>0</v>
      </c>
      <c r="AF445" s="142">
        <f t="shared" si="145"/>
        <v>0</v>
      </c>
      <c r="AG445" s="278"/>
      <c r="AI445" s="37">
        <f>IFERROR(IF(M445&gt;0,(N445*CONFIGURACAO!$C$20)+(O445*CONFIGURACAO!$C$21)+(P445*CONFIGURACAO!$C$22)+(Q445*CONFIGURACAO!$C$23)+(R445*CONFIGURACAO!$C$24),""),"")</f>
        <v>840</v>
      </c>
      <c r="AJ445" s="38">
        <f>IF(S445=0,0,IF(CONFIGURACAO!$C$15="SIM",(IF(S445&gt;CONFIGURACAO!$C$16,CONFIGURACAO!$C$16*CONFIGURACAO!$C$25,S445*CONFIGURACAO!$C$25)),'PI AREA  P100'!S445*CONFIGURACAO!$C$25))</f>
        <v>0</v>
      </c>
      <c r="AK445" s="38">
        <f>IF(T445=0,0,IF(CONFIGURACAO!$C$17="SIM",(IF(T445&gt;CONFIGURACAO!$C$18,CONFIGURACAO!$C$18*CONFIGURACAO!$C$26,T445*CONFIGURACAO!$C$26)),'PI AREA  P100'!T445*CONFIGURACAO!$C$26))</f>
        <v>5</v>
      </c>
      <c r="AL445" s="38">
        <f>IFERROR(IF(M445&gt;0,(U445*CONFIGURACAO!$C$29)+(V445*CONFIGURACAO!$C$30),""),"")</f>
        <v>0</v>
      </c>
      <c r="AM445" s="38">
        <f>IF(W445=0,0,IF(CONFIGURACAO!$C$41="SIM",(IF(W445&gt;CONFIGURACAO!$C$41,CONFIGURACAO!$C$41*CONFIGURACAO!$C$31,W445*CONFIGURACAO!$C$31)),'PI AREA  P100'!W445*CONFIGURACAO!$C$31))</f>
        <v>0</v>
      </c>
      <c r="AN445" s="38">
        <f>IF(X445=0,0,IF(CONFIGURACAO!$C$39="SIM",(IF(X445&gt;CONFIGURACAO!$C$40,CONFIGURACAO!$C$40*CONFIGURACAO!$C$32,X445*CONFIGURACAO!$C$32)),'PI AREA  P100'!X445*CONFIGURACAO!$C$32))</f>
        <v>0</v>
      </c>
      <c r="AO445" s="38">
        <f>IFERROR(IF(M445&gt;0,(Y445*CONFIGURACAO!$C$33)+(Z445*CONFIGURACAO!$C$34)+(AA445*CONFIGURACAO!$C$35)+(AB445*CONFIGURACAO!$C$36),""),"")</f>
        <v>0</v>
      </c>
      <c r="AP445" s="38">
        <f>IF(AA445=0,0,IF(CONFIGURACAO!$C$46="SIM",(IF(AA445&gt;CONFIGURACAO!$C$47,CONFIGURACAO!$C$47*CONFIGURACAO!$C$35,AA445*CONFIGURACAO!$C$35)),'PI AREA  P100'!AA445*CONFIGURACAO!$C$35))</f>
        <v>0</v>
      </c>
      <c r="AQ445" s="38">
        <f>IF(AB445=0,0,IF(CONFIGURACAO!$C$44="SIM",(IF(AB445&gt;CONFIGURACAO!$C$45,CONFIGURACAO!$C$45*CONFIGURACAO!$C$36,AB445*CONFIGURACAO!$C$36)),'PI AREA  P100'!AB445*CONFIGURACAO!$C$36))</f>
        <v>0</v>
      </c>
      <c r="AR445" s="38">
        <f t="shared" si="146"/>
        <v>845</v>
      </c>
      <c r="AS445" s="68">
        <f>IF(AR445="","",$AR445-(($AS$2/CONFIGURACAO!$C$6)*$M445))</f>
        <v>620</v>
      </c>
      <c r="AT445" s="73">
        <f t="shared" si="128"/>
        <v>3</v>
      </c>
      <c r="AU445" s="75">
        <f>IF(AR445="","",$AR445-(($AU$2/CONFIGURACAO!$C$6)*$M445))</f>
        <v>470</v>
      </c>
      <c r="AV445" s="76">
        <f t="shared" si="129"/>
        <v>4</v>
      </c>
      <c r="AW445" s="74">
        <f>IF(AR445="","",$AR445-(($AW$2/CONFIGURACAO!$C$6)*$M445))</f>
        <v>320</v>
      </c>
      <c r="AX445" s="72">
        <f t="shared" si="130"/>
        <v>5</v>
      </c>
      <c r="AZ445" s="39">
        <f t="shared" si="131"/>
        <v>7.1372462898988964E-2</v>
      </c>
      <c r="BA445" s="146">
        <f t="shared" si="132"/>
        <v>11</v>
      </c>
      <c r="BB445" s="146">
        <f t="shared" si="133"/>
        <v>663</v>
      </c>
      <c r="BC445" s="32">
        <f t="shared" si="134"/>
        <v>533</v>
      </c>
      <c r="BD445" s="148"/>
      <c r="BE445" s="40">
        <f t="shared" si="135"/>
        <v>0.18628912071535023</v>
      </c>
      <c r="BF445" s="40">
        <f t="shared" si="136"/>
        <v>7.716049382716049E-2</v>
      </c>
      <c r="BG445" s="40">
        <f t="shared" si="137"/>
        <v>7.7081192189105849E-2</v>
      </c>
      <c r="BH445" s="40">
        <f t="shared" si="138"/>
        <v>0</v>
      </c>
      <c r="BI445" s="40">
        <f t="shared" si="139"/>
        <v>0</v>
      </c>
      <c r="BJ445" s="40">
        <f t="shared" si="140"/>
        <v>0</v>
      </c>
      <c r="BK445" s="40">
        <f t="shared" si="141"/>
        <v>0.16051364365971107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 s="42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</row>
    <row r="446" spans="1:124" s="32" customFormat="1" x14ac:dyDescent="0.2">
      <c r="A446" s="124" t="str">
        <f>CONFIGURACAO!$C$4</f>
        <v>AREA 21</v>
      </c>
      <c r="B446" s="125">
        <v>444</v>
      </c>
      <c r="C446" s="249" t="s">
        <v>301</v>
      </c>
      <c r="D446" s="126">
        <f t="shared" si="142"/>
        <v>18</v>
      </c>
      <c r="E446" s="250" t="s">
        <v>781</v>
      </c>
      <c r="F446" s="250">
        <v>1</v>
      </c>
      <c r="G446" s="250">
        <v>1</v>
      </c>
      <c r="H446" s="250">
        <v>1</v>
      </c>
      <c r="I446" s="250">
        <v>1</v>
      </c>
      <c r="J446" s="87"/>
      <c r="K446" s="94"/>
      <c r="L446" s="94"/>
      <c r="M446" s="154">
        <f t="shared" si="143"/>
        <v>4</v>
      </c>
      <c r="N446">
        <v>7</v>
      </c>
      <c r="O446">
        <v>4</v>
      </c>
      <c r="P446">
        <v>2</v>
      </c>
      <c r="Q446">
        <v>0</v>
      </c>
      <c r="R446">
        <v>2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2</v>
      </c>
      <c r="AC446" s="139">
        <f t="shared" si="126"/>
        <v>11</v>
      </c>
      <c r="AD446" s="140">
        <f t="shared" si="127"/>
        <v>13</v>
      </c>
      <c r="AE446" s="141">
        <f t="shared" si="144"/>
        <v>0</v>
      </c>
      <c r="AF446" s="142">
        <f t="shared" si="145"/>
        <v>0</v>
      </c>
      <c r="AG446" s="278"/>
      <c r="AI446" s="37">
        <f>IFERROR(IF(M446&gt;0,(N446*CONFIGURACAO!$C$20)+(O446*CONFIGURACAO!$C$21)+(P446*CONFIGURACAO!$C$22)+(Q446*CONFIGURACAO!$C$23)+(R446*CONFIGURACAO!$C$24),""),"")</f>
        <v>1180</v>
      </c>
      <c r="AJ446" s="38">
        <f>IF(S446=0,0,IF(CONFIGURACAO!$C$15="SIM",(IF(S446&gt;CONFIGURACAO!$C$16,CONFIGURACAO!$C$16*CONFIGURACAO!$C$25,S446*CONFIGURACAO!$C$25)),'PI AREA  P100'!S446*CONFIGURACAO!$C$25))</f>
        <v>10</v>
      </c>
      <c r="AK446" s="38">
        <f>IF(T446=0,0,IF(CONFIGURACAO!$C$17="SIM",(IF(T446&gt;CONFIGURACAO!$C$18,CONFIGURACAO!$C$18*CONFIGURACAO!$C$26,T446*CONFIGURACAO!$C$26)),'PI AREA  P100'!T446*CONFIGURACAO!$C$26))</f>
        <v>5</v>
      </c>
      <c r="AL446" s="38">
        <f>IFERROR(IF(M446&gt;0,(U446*CONFIGURACAO!$C$29)+(V446*CONFIGURACAO!$C$30),""),"")</f>
        <v>0</v>
      </c>
      <c r="AM446" s="38">
        <f>IF(W446=0,0,IF(CONFIGURACAO!$C$41="SIM",(IF(W446&gt;CONFIGURACAO!$C$41,CONFIGURACAO!$C$41*CONFIGURACAO!$C$31,W446*CONFIGURACAO!$C$31)),'PI AREA  P100'!W446*CONFIGURACAO!$C$31))</f>
        <v>0</v>
      </c>
      <c r="AN446" s="38">
        <f>IF(X446=0,0,IF(CONFIGURACAO!$C$39="SIM",(IF(X446&gt;CONFIGURACAO!$C$40,CONFIGURACAO!$C$40*CONFIGURACAO!$C$32,X446*CONFIGURACAO!$C$32)),'PI AREA  P100'!X446*CONFIGURACAO!$C$32))</f>
        <v>0</v>
      </c>
      <c r="AO446" s="38">
        <f>IFERROR(IF(M446&gt;0,(Y446*CONFIGURACAO!$C$33)+(Z446*CONFIGURACAO!$C$34)+(AA446*CONFIGURACAO!$C$35)+(AB446*CONFIGURACAO!$C$36),""),"")</f>
        <v>20</v>
      </c>
      <c r="AP446" s="38">
        <f>IF(AA446=0,0,IF(CONFIGURACAO!$C$46="SIM",(IF(AA446&gt;CONFIGURACAO!$C$47,CONFIGURACAO!$C$47*CONFIGURACAO!$C$35,AA446*CONFIGURACAO!$C$35)),'PI AREA  P100'!AA446*CONFIGURACAO!$C$35))</f>
        <v>0</v>
      </c>
      <c r="AQ446" s="38">
        <f>IF(AB446=0,0,IF(CONFIGURACAO!$C$44="SIM",(IF(AB446&gt;CONFIGURACAO!$C$45,CONFIGURACAO!$C$45*CONFIGURACAO!$C$36,AB446*CONFIGURACAO!$C$36)),'PI AREA  P100'!AB446*CONFIGURACAO!$C$36))</f>
        <v>20</v>
      </c>
      <c r="AR446" s="38">
        <f t="shared" si="146"/>
        <v>1235</v>
      </c>
      <c r="AS446" s="68">
        <f>IF(AR446="","",$AR446-(($AS$2/CONFIGURACAO!$C$6)*$M446))</f>
        <v>935</v>
      </c>
      <c r="AT446" s="73">
        <f t="shared" si="128"/>
        <v>3</v>
      </c>
      <c r="AU446" s="75">
        <f>IF(AR446="","",$AR446-(($AU$2/CONFIGURACAO!$C$6)*$M446))</f>
        <v>735</v>
      </c>
      <c r="AV446" s="76">
        <f t="shared" si="129"/>
        <v>4</v>
      </c>
      <c r="AW446" s="74">
        <f>IF(AR446="","",$AR446-(($AW$2/CONFIGURACAO!$C$6)*$M446))</f>
        <v>535</v>
      </c>
      <c r="AX446" s="72">
        <f t="shared" si="130"/>
        <v>5</v>
      </c>
      <c r="AZ446" s="39">
        <f t="shared" si="131"/>
        <v>0.10431359962159925</v>
      </c>
      <c r="BA446" s="146">
        <f t="shared" si="132"/>
        <v>19</v>
      </c>
      <c r="BB446" s="146">
        <f t="shared" si="133"/>
        <v>398</v>
      </c>
      <c r="BC446" s="32">
        <f t="shared" si="134"/>
        <v>338</v>
      </c>
      <c r="BD446" s="148"/>
      <c r="BE446" s="40">
        <f t="shared" si="135"/>
        <v>0.26080476900149036</v>
      </c>
      <c r="BF446" s="40">
        <f t="shared" si="136"/>
        <v>0.15432098765432098</v>
      </c>
      <c r="BG446" s="40">
        <f t="shared" si="137"/>
        <v>5.1387461459403906E-2</v>
      </c>
      <c r="BH446" s="40">
        <f t="shared" si="138"/>
        <v>0</v>
      </c>
      <c r="BI446" s="40">
        <f t="shared" si="139"/>
        <v>0.21321961620469082</v>
      </c>
      <c r="BJ446" s="40">
        <f t="shared" si="140"/>
        <v>9.2421441774491686E-2</v>
      </c>
      <c r="BK446" s="40">
        <f t="shared" si="141"/>
        <v>0.16051364365971107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2</v>
      </c>
      <c r="BT446" s="42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</row>
    <row r="447" spans="1:124" s="32" customFormat="1" x14ac:dyDescent="0.2">
      <c r="A447" s="124" t="str">
        <f>CONFIGURACAO!$C$4</f>
        <v>AREA 21</v>
      </c>
      <c r="B447" s="125">
        <v>445</v>
      </c>
      <c r="C447" s="249" t="s">
        <v>301</v>
      </c>
      <c r="D447" s="126">
        <f t="shared" si="142"/>
        <v>19</v>
      </c>
      <c r="E447" s="250" t="s">
        <v>782</v>
      </c>
      <c r="F447" s="250">
        <v>1</v>
      </c>
      <c r="G447" s="250">
        <v>1</v>
      </c>
      <c r="H447" s="250">
        <v>1</v>
      </c>
      <c r="I447" s="250">
        <v>1</v>
      </c>
      <c r="J447" s="87"/>
      <c r="K447" s="94"/>
      <c r="L447" s="94"/>
      <c r="M447" s="154">
        <f t="shared" si="143"/>
        <v>4</v>
      </c>
      <c r="N447">
        <v>0</v>
      </c>
      <c r="O447">
        <v>5</v>
      </c>
      <c r="P447">
        <v>6</v>
      </c>
      <c r="Q447">
        <v>6</v>
      </c>
      <c r="R447">
        <v>4</v>
      </c>
      <c r="S447">
        <v>21</v>
      </c>
      <c r="T447">
        <v>15</v>
      </c>
      <c r="U447">
        <v>0</v>
      </c>
      <c r="V447">
        <v>0</v>
      </c>
      <c r="W447">
        <v>2</v>
      </c>
      <c r="X447">
        <v>0</v>
      </c>
      <c r="Y447">
        <v>0</v>
      </c>
      <c r="Z447">
        <v>0</v>
      </c>
      <c r="AA447">
        <v>1</v>
      </c>
      <c r="AB447">
        <v>0</v>
      </c>
      <c r="AC447" s="139">
        <f t="shared" si="126"/>
        <v>5</v>
      </c>
      <c r="AD447" s="140">
        <f t="shared" si="127"/>
        <v>11</v>
      </c>
      <c r="AE447" s="141">
        <f t="shared" si="144"/>
        <v>0</v>
      </c>
      <c r="AF447" s="142">
        <f t="shared" si="145"/>
        <v>0</v>
      </c>
      <c r="AG447" s="278"/>
      <c r="AI447" s="37">
        <f>IFERROR(IF(M447&gt;0,(N447*CONFIGURACAO!$C$20)+(O447*CONFIGURACAO!$C$21)+(P447*CONFIGURACAO!$C$22)+(Q447*CONFIGURACAO!$C$23)+(R447*CONFIGURACAO!$C$24),""),"")</f>
        <v>1080</v>
      </c>
      <c r="AJ447" s="38">
        <f>IF(S447=0,0,IF(CONFIGURACAO!$C$15="SIM",(IF(S447&gt;CONFIGURACAO!$C$16,CONFIGURACAO!$C$16*CONFIGURACAO!$C$25,S447*CONFIGURACAO!$C$25)),'PI AREA  P100'!S447*CONFIGURACAO!$C$25))</f>
        <v>40</v>
      </c>
      <c r="AK447" s="38">
        <f>IF(T447=0,0,IF(CONFIGURACAO!$C$17="SIM",(IF(T447&gt;CONFIGURACAO!$C$18,CONFIGURACAO!$C$18*CONFIGURACAO!$C$26,T447*CONFIGURACAO!$C$26)),'PI AREA  P100'!T447*CONFIGURACAO!$C$26))</f>
        <v>20</v>
      </c>
      <c r="AL447" s="38">
        <f>IFERROR(IF(M447&gt;0,(U447*CONFIGURACAO!$C$29)+(V447*CONFIGURACAO!$C$30),""),"")</f>
        <v>0</v>
      </c>
      <c r="AM447" s="38">
        <f>IF(W447=0,0,IF(CONFIGURACAO!$C$41="SIM",(IF(W447&gt;CONFIGURACAO!$C$41,CONFIGURACAO!$C$41*CONFIGURACAO!$C$31,W447*CONFIGURACAO!$C$31)),'PI AREA  P100'!W447*CONFIGURACAO!$C$31))</f>
        <v>100</v>
      </c>
      <c r="AN447" s="38">
        <f>IF(X447=0,0,IF(CONFIGURACAO!$C$39="SIM",(IF(X447&gt;CONFIGURACAO!$C$40,CONFIGURACAO!$C$40*CONFIGURACAO!$C$32,X447*CONFIGURACAO!$C$32)),'PI AREA  P100'!X447*CONFIGURACAO!$C$32))</f>
        <v>0</v>
      </c>
      <c r="AO447" s="38">
        <f>IFERROR(IF(M447&gt;0,(Y447*CONFIGURACAO!$C$33)+(Z447*CONFIGURACAO!$C$34)+(AA447*CONFIGURACAO!$C$35)+(AB447*CONFIGURACAO!$C$36),""),"")</f>
        <v>25</v>
      </c>
      <c r="AP447" s="38">
        <f>IF(AA447=0,0,IF(CONFIGURACAO!$C$46="SIM",(IF(AA447&gt;CONFIGURACAO!$C$47,CONFIGURACAO!$C$47*CONFIGURACAO!$C$35,AA447*CONFIGURACAO!$C$35)),'PI AREA  P100'!AA447*CONFIGURACAO!$C$35))</f>
        <v>25</v>
      </c>
      <c r="AQ447" s="38">
        <f>IF(AB447=0,0,IF(CONFIGURACAO!$C$44="SIM",(IF(AB447&gt;CONFIGURACAO!$C$45,CONFIGURACAO!$C$45*CONFIGURACAO!$C$36,AB447*CONFIGURACAO!$C$36)),'PI AREA  P100'!AB447*CONFIGURACAO!$C$36))</f>
        <v>0</v>
      </c>
      <c r="AR447" s="38">
        <f t="shared" si="146"/>
        <v>1290</v>
      </c>
      <c r="AS447" s="68">
        <f>IF(AR447="","",$AR447-(($AS$2/CONFIGURACAO!$C$6)*$M447))</f>
        <v>990</v>
      </c>
      <c r="AT447" s="73">
        <f t="shared" si="128"/>
        <v>3</v>
      </c>
      <c r="AU447" s="75">
        <f>IF(AR447="","",$AR447-(($AU$2/CONFIGURACAO!$C$6)*$M447))</f>
        <v>790</v>
      </c>
      <c r="AV447" s="76">
        <f t="shared" si="129"/>
        <v>4</v>
      </c>
      <c r="AW447" s="74">
        <f>IF(AR447="","",$AR447-(($AW$2/CONFIGURACAO!$C$6)*$M447))</f>
        <v>590</v>
      </c>
      <c r="AX447" s="72">
        <f t="shared" si="130"/>
        <v>5</v>
      </c>
      <c r="AZ447" s="39">
        <f t="shared" si="131"/>
        <v>0.10895914454401864</v>
      </c>
      <c r="BA447" s="146">
        <f t="shared" si="132"/>
        <v>60</v>
      </c>
      <c r="BB447" s="146">
        <f t="shared" si="133"/>
        <v>26</v>
      </c>
      <c r="BC447" s="32">
        <f t="shared" si="134"/>
        <v>312</v>
      </c>
      <c r="BD447" s="148"/>
      <c r="BE447" s="40">
        <f t="shared" si="135"/>
        <v>0</v>
      </c>
      <c r="BF447" s="40">
        <f t="shared" si="136"/>
        <v>0.19290123456790123</v>
      </c>
      <c r="BG447" s="40">
        <f t="shared" si="137"/>
        <v>0.1541623843782117</v>
      </c>
      <c r="BH447" s="40">
        <f t="shared" si="138"/>
        <v>0.24252223120452709</v>
      </c>
      <c r="BI447" s="40">
        <f t="shared" si="139"/>
        <v>0.42643923240938164</v>
      </c>
      <c r="BJ447" s="40">
        <f t="shared" si="140"/>
        <v>1.9408502772643252</v>
      </c>
      <c r="BK447" s="40">
        <f t="shared" si="141"/>
        <v>2.4077046548956664</v>
      </c>
      <c r="BL447">
        <v>0</v>
      </c>
      <c r="BM447">
        <v>0</v>
      </c>
      <c r="BN447">
        <v>2</v>
      </c>
      <c r="BO447">
        <v>0</v>
      </c>
      <c r="BP447">
        <v>0</v>
      </c>
      <c r="BQ447">
        <v>0</v>
      </c>
      <c r="BR447">
        <v>1</v>
      </c>
      <c r="BS447">
        <v>0</v>
      </c>
      <c r="BT447" s="42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</row>
    <row r="448" spans="1:124" s="32" customFormat="1" x14ac:dyDescent="0.2">
      <c r="A448" s="124" t="str">
        <f>CONFIGURACAO!$C$4</f>
        <v>AREA 21</v>
      </c>
      <c r="B448" s="125">
        <v>446</v>
      </c>
      <c r="C448" s="249" t="s">
        <v>301</v>
      </c>
      <c r="D448" s="126">
        <f t="shared" si="142"/>
        <v>20</v>
      </c>
      <c r="E448" s="250" t="s">
        <v>783</v>
      </c>
      <c r="F448" s="250">
        <v>1</v>
      </c>
      <c r="G448" s="250">
        <v>1</v>
      </c>
      <c r="H448" s="250">
        <v>1</v>
      </c>
      <c r="I448" s="250">
        <v>1</v>
      </c>
      <c r="J448" s="87"/>
      <c r="K448" s="94"/>
      <c r="L448" s="94"/>
      <c r="M448" s="154">
        <f t="shared" si="143"/>
        <v>4</v>
      </c>
      <c r="N448">
        <v>1</v>
      </c>
      <c r="O448">
        <v>10</v>
      </c>
      <c r="P448">
        <v>12</v>
      </c>
      <c r="Q448">
        <v>6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 s="139">
        <f t="shared" si="126"/>
        <v>11</v>
      </c>
      <c r="AD448" s="140">
        <f t="shared" si="127"/>
        <v>23</v>
      </c>
      <c r="AE448" s="141">
        <f t="shared" si="144"/>
        <v>0</v>
      </c>
      <c r="AF448" s="142">
        <f t="shared" si="145"/>
        <v>0</v>
      </c>
      <c r="AG448" s="278"/>
      <c r="AI448" s="37">
        <f>IFERROR(IF(M448&gt;0,(N448*CONFIGURACAO!$C$20)+(O448*CONFIGURACAO!$C$21)+(P448*CONFIGURACAO!$C$22)+(Q448*CONFIGURACAO!$C$23)+(R448*CONFIGURACAO!$C$24),""),"")</f>
        <v>1860</v>
      </c>
      <c r="AJ448" s="38">
        <f>IF(S448=0,0,IF(CONFIGURACAO!$C$15="SIM",(IF(S448&gt;CONFIGURACAO!$C$16,CONFIGURACAO!$C$16*CONFIGURACAO!$C$25,S448*CONFIGURACAO!$C$25)),'PI AREA  P100'!S448*CONFIGURACAO!$C$25))</f>
        <v>0</v>
      </c>
      <c r="AK448" s="38">
        <f>IF(T448=0,0,IF(CONFIGURACAO!$C$17="SIM",(IF(T448&gt;CONFIGURACAO!$C$18,CONFIGURACAO!$C$18*CONFIGURACAO!$C$26,T448*CONFIGURACAO!$C$26)),'PI AREA  P100'!T448*CONFIGURACAO!$C$26))</f>
        <v>5</v>
      </c>
      <c r="AL448" s="38">
        <f>IFERROR(IF(M448&gt;0,(U448*CONFIGURACAO!$C$29)+(V448*CONFIGURACAO!$C$30),""),"")</f>
        <v>0</v>
      </c>
      <c r="AM448" s="38">
        <f>IF(W448=0,0,IF(CONFIGURACAO!$C$41="SIM",(IF(W448&gt;CONFIGURACAO!$C$41,CONFIGURACAO!$C$41*CONFIGURACAO!$C$31,W448*CONFIGURACAO!$C$31)),'PI AREA  P100'!W448*CONFIGURACAO!$C$31))</f>
        <v>0</v>
      </c>
      <c r="AN448" s="38">
        <f>IF(X448=0,0,IF(CONFIGURACAO!$C$39="SIM",(IF(X448&gt;CONFIGURACAO!$C$40,CONFIGURACAO!$C$40*CONFIGURACAO!$C$32,X448*CONFIGURACAO!$C$32)),'PI AREA  P100'!X448*CONFIGURACAO!$C$32))</f>
        <v>0</v>
      </c>
      <c r="AO448" s="38">
        <f>IFERROR(IF(M448&gt;0,(Y448*CONFIGURACAO!$C$33)+(Z448*CONFIGURACAO!$C$34)+(AA448*CONFIGURACAO!$C$35)+(AB448*CONFIGURACAO!$C$36),""),"")</f>
        <v>0</v>
      </c>
      <c r="AP448" s="38">
        <f>IF(AA448=0,0,IF(CONFIGURACAO!$C$46="SIM",(IF(AA448&gt;CONFIGURACAO!$C$47,CONFIGURACAO!$C$47*CONFIGURACAO!$C$35,AA448*CONFIGURACAO!$C$35)),'PI AREA  P100'!AA448*CONFIGURACAO!$C$35))</f>
        <v>0</v>
      </c>
      <c r="AQ448" s="38">
        <f>IF(AB448=0,0,IF(CONFIGURACAO!$C$44="SIM",(IF(AB448&gt;CONFIGURACAO!$C$45,CONFIGURACAO!$C$45*CONFIGURACAO!$C$36,AB448*CONFIGURACAO!$C$36)),'PI AREA  P100'!AB448*CONFIGURACAO!$C$36))</f>
        <v>0</v>
      </c>
      <c r="AR448" s="38">
        <f t="shared" si="146"/>
        <v>1865</v>
      </c>
      <c r="AS448" s="68">
        <f>IF(AR448="","",$AR448-(($AS$2/CONFIGURACAO!$C$6)*$M448))</f>
        <v>1565</v>
      </c>
      <c r="AT448" s="73">
        <f t="shared" si="128"/>
        <v>3</v>
      </c>
      <c r="AU448" s="75">
        <f>IF(AR448="","",$AR448-(($AU$2/CONFIGURACAO!$C$6)*$M448))</f>
        <v>1365</v>
      </c>
      <c r="AV448" s="76">
        <f t="shared" si="129"/>
        <v>4</v>
      </c>
      <c r="AW448" s="74">
        <f>IF(AR448="","",$AR448-(($AW$2/CONFIGURACAO!$C$6)*$M448))</f>
        <v>1165</v>
      </c>
      <c r="AX448" s="72">
        <f t="shared" si="130"/>
        <v>5</v>
      </c>
      <c r="AZ448" s="39">
        <f t="shared" si="131"/>
        <v>0.1575262050965851</v>
      </c>
      <c r="BA448" s="146">
        <f t="shared" si="132"/>
        <v>30</v>
      </c>
      <c r="BB448" s="146">
        <f t="shared" si="133"/>
        <v>185</v>
      </c>
      <c r="BC448" s="32">
        <f t="shared" si="134"/>
        <v>166</v>
      </c>
      <c r="BD448" s="148"/>
      <c r="BE448" s="40">
        <f t="shared" si="135"/>
        <v>3.7257824143070044E-2</v>
      </c>
      <c r="BF448" s="40">
        <f t="shared" si="136"/>
        <v>0.38580246913580246</v>
      </c>
      <c r="BG448" s="40">
        <f t="shared" si="137"/>
        <v>0.3083247687564234</v>
      </c>
      <c r="BH448" s="40">
        <f t="shared" si="138"/>
        <v>0.24252223120452709</v>
      </c>
      <c r="BI448" s="40">
        <f t="shared" si="139"/>
        <v>0</v>
      </c>
      <c r="BJ448" s="40">
        <f t="shared" si="140"/>
        <v>0</v>
      </c>
      <c r="BK448" s="40">
        <f t="shared" si="141"/>
        <v>0.16051364365971107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 s="42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</row>
    <row r="449" spans="1:124" s="32" customFormat="1" x14ac:dyDescent="0.2">
      <c r="A449" s="124" t="str">
        <f>CONFIGURACAO!$C$4</f>
        <v>AREA 21</v>
      </c>
      <c r="B449" s="125">
        <v>447</v>
      </c>
      <c r="C449" s="249" t="s">
        <v>301</v>
      </c>
      <c r="D449" s="126">
        <f t="shared" si="142"/>
        <v>21</v>
      </c>
      <c r="E449" s="250" t="s">
        <v>784</v>
      </c>
      <c r="F449" s="250">
        <v>1</v>
      </c>
      <c r="G449" s="250">
        <v>1</v>
      </c>
      <c r="H449" s="250">
        <v>1</v>
      </c>
      <c r="I449" s="250">
        <v>1</v>
      </c>
      <c r="J449" s="87"/>
      <c r="K449" s="94"/>
      <c r="L449" s="94"/>
      <c r="M449" s="154">
        <f t="shared" si="143"/>
        <v>4</v>
      </c>
      <c r="N449">
        <v>12</v>
      </c>
      <c r="O449">
        <v>8</v>
      </c>
      <c r="P449">
        <v>3</v>
      </c>
      <c r="Q449">
        <v>1</v>
      </c>
      <c r="R449">
        <v>2</v>
      </c>
      <c r="S449">
        <v>0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 s="139">
        <f t="shared" si="126"/>
        <v>20</v>
      </c>
      <c r="AD449" s="140">
        <f t="shared" si="127"/>
        <v>23</v>
      </c>
      <c r="AE449" s="141">
        <f t="shared" si="144"/>
        <v>0</v>
      </c>
      <c r="AF449" s="142">
        <f t="shared" si="145"/>
        <v>0</v>
      </c>
      <c r="AG449" s="278"/>
      <c r="AI449" s="37">
        <f>IFERROR(IF(M449&gt;0,(N449*CONFIGURACAO!$C$20)+(O449*CONFIGURACAO!$C$21)+(P449*CONFIGURACAO!$C$22)+(Q449*CONFIGURACAO!$C$23)+(R449*CONFIGURACAO!$C$24),""),"")</f>
        <v>2100</v>
      </c>
      <c r="AJ449" s="38">
        <f>IF(S449=0,0,IF(CONFIGURACAO!$C$15="SIM",(IF(S449&gt;CONFIGURACAO!$C$16,CONFIGURACAO!$C$16*CONFIGURACAO!$C$25,S449*CONFIGURACAO!$C$25)),'PI AREA  P100'!S449*CONFIGURACAO!$C$25))</f>
        <v>0</v>
      </c>
      <c r="AK449" s="38">
        <f>IF(T449=0,0,IF(CONFIGURACAO!$C$17="SIM",(IF(T449&gt;CONFIGURACAO!$C$18,CONFIGURACAO!$C$18*CONFIGURACAO!$C$26,T449*CONFIGURACAO!$C$26)),'PI AREA  P100'!T449*CONFIGURACAO!$C$26))</f>
        <v>20</v>
      </c>
      <c r="AL449" s="38">
        <f>IFERROR(IF(M449&gt;0,(U449*CONFIGURACAO!$C$29)+(V449*CONFIGURACAO!$C$30),""),"")</f>
        <v>0</v>
      </c>
      <c r="AM449" s="38">
        <f>IF(W449=0,0,IF(CONFIGURACAO!$C$41="SIM",(IF(W449&gt;CONFIGURACAO!$C$41,CONFIGURACAO!$C$41*CONFIGURACAO!$C$31,W449*CONFIGURACAO!$C$31)),'PI AREA  P100'!W449*CONFIGURACAO!$C$31))</f>
        <v>0</v>
      </c>
      <c r="AN449" s="38">
        <f>IF(X449=0,0,IF(CONFIGURACAO!$C$39="SIM",(IF(X449&gt;CONFIGURACAO!$C$40,CONFIGURACAO!$C$40*CONFIGURACAO!$C$32,X449*CONFIGURACAO!$C$32)),'PI AREA  P100'!X449*CONFIGURACAO!$C$32))</f>
        <v>0</v>
      </c>
      <c r="AO449" s="38">
        <f>IFERROR(IF(M449&gt;0,(Y449*CONFIGURACAO!$C$33)+(Z449*CONFIGURACAO!$C$34)+(AA449*CONFIGURACAO!$C$35)+(AB449*CONFIGURACAO!$C$36),""),"")</f>
        <v>0</v>
      </c>
      <c r="AP449" s="38">
        <f>IF(AA449=0,0,IF(CONFIGURACAO!$C$46="SIM",(IF(AA449&gt;CONFIGURACAO!$C$47,CONFIGURACAO!$C$47*CONFIGURACAO!$C$35,AA449*CONFIGURACAO!$C$35)),'PI AREA  P100'!AA449*CONFIGURACAO!$C$35))</f>
        <v>0</v>
      </c>
      <c r="AQ449" s="38">
        <f>IF(AB449=0,0,IF(CONFIGURACAO!$C$44="SIM",(IF(AB449&gt;CONFIGURACAO!$C$45,CONFIGURACAO!$C$45*CONFIGURACAO!$C$36,AB449*CONFIGURACAO!$C$36)),'PI AREA  P100'!AB449*CONFIGURACAO!$C$36))</f>
        <v>0</v>
      </c>
      <c r="AR449" s="38">
        <f t="shared" si="146"/>
        <v>2120</v>
      </c>
      <c r="AS449" s="68">
        <f>IF(AR449="","",$AR449-(($AS$2/CONFIGURACAO!$C$6)*$M449))</f>
        <v>1820</v>
      </c>
      <c r="AT449" s="73">
        <f t="shared" si="128"/>
        <v>3</v>
      </c>
      <c r="AU449" s="75">
        <f>IF(AR449="","",$AR449-(($AU$2/CONFIGURACAO!$C$6)*$M449))</f>
        <v>1620</v>
      </c>
      <c r="AV449" s="76">
        <f t="shared" si="129"/>
        <v>4</v>
      </c>
      <c r="AW449" s="74">
        <f>IF(AR449="","",$AR449-(($AW$2/CONFIGURACAO!$C$6)*$M449))</f>
        <v>1420</v>
      </c>
      <c r="AX449" s="72">
        <f t="shared" si="130"/>
        <v>5</v>
      </c>
      <c r="AZ449" s="39">
        <f t="shared" si="131"/>
        <v>0.17906464064598415</v>
      </c>
      <c r="BA449" s="146">
        <f t="shared" si="132"/>
        <v>31</v>
      </c>
      <c r="BB449" s="146">
        <f t="shared" si="133"/>
        <v>172</v>
      </c>
      <c r="BC449" s="32">
        <f t="shared" si="134"/>
        <v>129</v>
      </c>
      <c r="BD449" s="148"/>
      <c r="BE449" s="40">
        <f t="shared" si="135"/>
        <v>0.44709388971684055</v>
      </c>
      <c r="BF449" s="40">
        <f t="shared" si="136"/>
        <v>0.30864197530864196</v>
      </c>
      <c r="BG449" s="40">
        <f t="shared" si="137"/>
        <v>7.7081192189105849E-2</v>
      </c>
      <c r="BH449" s="40">
        <f t="shared" si="138"/>
        <v>4.042037186742118E-2</v>
      </c>
      <c r="BI449" s="40">
        <f t="shared" si="139"/>
        <v>0.21321961620469082</v>
      </c>
      <c r="BJ449" s="40">
        <f t="shared" si="140"/>
        <v>0</v>
      </c>
      <c r="BK449" s="40">
        <f t="shared" si="141"/>
        <v>0.80256821829855529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 s="42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</row>
    <row r="450" spans="1:124" s="32" customFormat="1" x14ac:dyDescent="0.2">
      <c r="A450" s="124" t="str">
        <f>CONFIGURACAO!$C$4</f>
        <v>AREA 21</v>
      </c>
      <c r="B450" s="125">
        <v>448</v>
      </c>
      <c r="C450" s="249" t="s">
        <v>301</v>
      </c>
      <c r="D450" s="126">
        <f t="shared" si="142"/>
        <v>22</v>
      </c>
      <c r="E450" s="250" t="s">
        <v>785</v>
      </c>
      <c r="F450" s="250">
        <v>1</v>
      </c>
      <c r="G450" s="250">
        <v>1</v>
      </c>
      <c r="H450" s="250">
        <v>1</v>
      </c>
      <c r="I450" s="250">
        <v>1</v>
      </c>
      <c r="J450" s="87"/>
      <c r="K450" s="94"/>
      <c r="L450" s="94"/>
      <c r="M450" s="154">
        <f t="shared" si="143"/>
        <v>4</v>
      </c>
      <c r="N450">
        <v>25</v>
      </c>
      <c r="O450">
        <v>12</v>
      </c>
      <c r="P450">
        <v>14</v>
      </c>
      <c r="Q450">
        <v>9</v>
      </c>
      <c r="R450">
        <v>3</v>
      </c>
      <c r="S450">
        <v>3</v>
      </c>
      <c r="T450">
        <v>4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 s="139">
        <f t="shared" si="126"/>
        <v>37</v>
      </c>
      <c r="AD450" s="140">
        <f t="shared" si="127"/>
        <v>51</v>
      </c>
      <c r="AE450" s="141">
        <f t="shared" si="144"/>
        <v>0</v>
      </c>
      <c r="AF450" s="142">
        <f t="shared" si="145"/>
        <v>1</v>
      </c>
      <c r="AG450" s="278"/>
      <c r="AI450" s="37">
        <f>IFERROR(IF(M450&gt;0,(N450*CONFIGURACAO!$C$20)+(O450*CONFIGURACAO!$C$21)+(P450*CONFIGURACAO!$C$22)+(Q450*CONFIGURACAO!$C$23)+(R450*CONFIGURACAO!$C$24),""),"")</f>
        <v>4720</v>
      </c>
      <c r="AJ450" s="38">
        <f>IF(S450=0,0,IF(CONFIGURACAO!$C$15="SIM",(IF(S450&gt;CONFIGURACAO!$C$16,CONFIGURACAO!$C$16*CONFIGURACAO!$C$25,S450*CONFIGURACAO!$C$25)),'PI AREA  P100'!S450*CONFIGURACAO!$C$25))</f>
        <v>30</v>
      </c>
      <c r="AK450" s="38">
        <f>IF(T450=0,0,IF(CONFIGURACAO!$C$17="SIM",(IF(T450&gt;CONFIGURACAO!$C$18,CONFIGURACAO!$C$18*CONFIGURACAO!$C$26,T450*CONFIGURACAO!$C$26)),'PI AREA  P100'!T450*CONFIGURACAO!$C$26))</f>
        <v>20</v>
      </c>
      <c r="AL450" s="38">
        <f>IFERROR(IF(M450&gt;0,(U450*CONFIGURACAO!$C$29)+(V450*CONFIGURACAO!$C$30),""),"")</f>
        <v>0</v>
      </c>
      <c r="AM450" s="38">
        <f>IF(W450=0,0,IF(CONFIGURACAO!$C$41="SIM",(IF(W450&gt;CONFIGURACAO!$C$41,CONFIGURACAO!$C$41*CONFIGURACAO!$C$31,W450*CONFIGURACAO!$C$31)),'PI AREA  P100'!W450*CONFIGURACAO!$C$31))</f>
        <v>0</v>
      </c>
      <c r="AN450" s="38">
        <f>IF(X450=0,0,IF(CONFIGURACAO!$C$39="SIM",(IF(X450&gt;CONFIGURACAO!$C$40,CONFIGURACAO!$C$40*CONFIGURACAO!$C$32,X450*CONFIGURACAO!$C$32)),'PI AREA  P100'!X450*CONFIGURACAO!$C$32))</f>
        <v>0</v>
      </c>
      <c r="AO450" s="38">
        <f>IFERROR(IF(M450&gt;0,(Y450*CONFIGURACAO!$C$33)+(Z450*CONFIGURACAO!$C$34)+(AA450*CONFIGURACAO!$C$35)+(AB450*CONFIGURACAO!$C$36),""),"")</f>
        <v>50</v>
      </c>
      <c r="AP450" s="38">
        <f>IF(AA450=0,0,IF(CONFIGURACAO!$C$46="SIM",(IF(AA450&gt;CONFIGURACAO!$C$47,CONFIGURACAO!$C$47*CONFIGURACAO!$C$35,AA450*CONFIGURACAO!$C$35)),'PI AREA  P100'!AA450*CONFIGURACAO!$C$35))</f>
        <v>0</v>
      </c>
      <c r="AQ450" s="38">
        <f>IF(AB450=0,0,IF(CONFIGURACAO!$C$44="SIM",(IF(AB450&gt;CONFIGURACAO!$C$45,CONFIGURACAO!$C$45*CONFIGURACAO!$C$36,AB450*CONFIGURACAO!$C$36)),'PI AREA  P100'!AB450*CONFIGURACAO!$C$36))</f>
        <v>0</v>
      </c>
      <c r="AR450" s="38">
        <f t="shared" si="146"/>
        <v>4820</v>
      </c>
      <c r="AS450" s="68">
        <f>IF(AR450="","",$AR450-(($AS$2/CONFIGURACAO!$C$6)*$M450))</f>
        <v>4520</v>
      </c>
      <c r="AT450" s="73">
        <f t="shared" si="128"/>
        <v>3</v>
      </c>
      <c r="AU450" s="75">
        <f>IF(AR450="","",$AR450-(($AU$2/CONFIGURACAO!$C$6)*$M450))</f>
        <v>4320</v>
      </c>
      <c r="AV450" s="76">
        <f t="shared" si="129"/>
        <v>4</v>
      </c>
      <c r="AW450" s="74">
        <f>IF(AR450="","",$AR450-(($AW$2/CONFIGURACAO!$C$6)*$M450))</f>
        <v>4120</v>
      </c>
      <c r="AX450" s="72">
        <f t="shared" si="130"/>
        <v>5</v>
      </c>
      <c r="AZ450" s="39">
        <f t="shared" si="131"/>
        <v>0.40711866411020925</v>
      </c>
      <c r="BA450" s="146">
        <f t="shared" si="132"/>
        <v>71</v>
      </c>
      <c r="BB450" s="146">
        <f t="shared" si="133"/>
        <v>13</v>
      </c>
      <c r="BC450" s="32">
        <f t="shared" si="134"/>
        <v>12</v>
      </c>
      <c r="BD450" s="148"/>
      <c r="BE450" s="40">
        <f t="shared" si="135"/>
        <v>0.9314456035767511</v>
      </c>
      <c r="BF450" s="40">
        <f t="shared" si="136"/>
        <v>0.46296296296296291</v>
      </c>
      <c r="BG450" s="40">
        <f t="shared" si="137"/>
        <v>0.35971223021582738</v>
      </c>
      <c r="BH450" s="40">
        <f t="shared" si="138"/>
        <v>0.36378334680679059</v>
      </c>
      <c r="BI450" s="40">
        <f t="shared" si="139"/>
        <v>0.31982942430703626</v>
      </c>
      <c r="BJ450" s="40">
        <f t="shared" si="140"/>
        <v>0.27726432532347506</v>
      </c>
      <c r="BK450" s="40">
        <f t="shared" si="141"/>
        <v>0.6420545746388443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0</v>
      </c>
      <c r="BT450" s="42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</row>
    <row r="451" spans="1:124" s="32" customFormat="1" x14ac:dyDescent="0.2">
      <c r="A451" s="124" t="str">
        <f>CONFIGURACAO!$C$4</f>
        <v>AREA 21</v>
      </c>
      <c r="B451" s="125">
        <v>449</v>
      </c>
      <c r="C451" s="249" t="s">
        <v>301</v>
      </c>
      <c r="D451" s="126">
        <f t="shared" si="142"/>
        <v>23</v>
      </c>
      <c r="E451" s="250" t="s">
        <v>786</v>
      </c>
      <c r="F451" s="250">
        <v>1</v>
      </c>
      <c r="G451" s="250">
        <v>1</v>
      </c>
      <c r="H451" s="250">
        <v>1</v>
      </c>
      <c r="I451" s="250">
        <v>1</v>
      </c>
      <c r="J451" s="87"/>
      <c r="K451" s="94"/>
      <c r="L451" s="94"/>
      <c r="M451" s="154">
        <f t="shared" si="143"/>
        <v>4</v>
      </c>
      <c r="N451">
        <v>20</v>
      </c>
      <c r="O451">
        <v>8</v>
      </c>
      <c r="P451">
        <v>17</v>
      </c>
      <c r="Q451">
        <v>3</v>
      </c>
      <c r="R451">
        <v>4</v>
      </c>
      <c r="S451">
        <v>2</v>
      </c>
      <c r="T451">
        <v>5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s="139">
        <f t="shared" ref="AC451:AC514" si="147">IFERROR((N451+O451),"")</f>
        <v>28</v>
      </c>
      <c r="AD451" s="140">
        <f t="shared" ref="AD451:AD514" si="148">IFERROR(AC451+P451,"")</f>
        <v>45</v>
      </c>
      <c r="AE451" s="141">
        <f t="shared" si="144"/>
        <v>0</v>
      </c>
      <c r="AF451" s="142">
        <f t="shared" si="145"/>
        <v>0</v>
      </c>
      <c r="AG451" s="278"/>
      <c r="AI451" s="37">
        <f>IFERROR(IF(M451&gt;0,(N451*CONFIGURACAO!$C$20)+(O451*CONFIGURACAO!$C$21)+(P451*CONFIGURACAO!$C$22)+(Q451*CONFIGURACAO!$C$23)+(R451*CONFIGURACAO!$C$24),""),"")</f>
        <v>3860</v>
      </c>
      <c r="AJ451" s="38">
        <f>IF(S451=0,0,IF(CONFIGURACAO!$C$15="SIM",(IF(S451&gt;CONFIGURACAO!$C$16,CONFIGURACAO!$C$16*CONFIGURACAO!$C$25,S451*CONFIGURACAO!$C$25)),'PI AREA  P100'!S451*CONFIGURACAO!$C$25))</f>
        <v>20</v>
      </c>
      <c r="AK451" s="38">
        <f>IF(T451=0,0,IF(CONFIGURACAO!$C$17="SIM",(IF(T451&gt;CONFIGURACAO!$C$18,CONFIGURACAO!$C$18*CONFIGURACAO!$C$26,T451*CONFIGURACAO!$C$26)),'PI AREA  P100'!T451*CONFIGURACAO!$C$26))</f>
        <v>20</v>
      </c>
      <c r="AL451" s="38">
        <f>IFERROR(IF(M451&gt;0,(U451*CONFIGURACAO!$C$29)+(V451*CONFIGURACAO!$C$30),""),"")</f>
        <v>0</v>
      </c>
      <c r="AM451" s="38">
        <f>IF(W451=0,0,IF(CONFIGURACAO!$C$41="SIM",(IF(W451&gt;CONFIGURACAO!$C$41,CONFIGURACAO!$C$41*CONFIGURACAO!$C$31,W451*CONFIGURACAO!$C$31)),'PI AREA  P100'!W451*CONFIGURACAO!$C$31))</f>
        <v>0</v>
      </c>
      <c r="AN451" s="38">
        <f>IF(X451=0,0,IF(CONFIGURACAO!$C$39="SIM",(IF(X451&gt;CONFIGURACAO!$C$40,CONFIGURACAO!$C$40*CONFIGURACAO!$C$32,X451*CONFIGURACAO!$C$32)),'PI AREA  P100'!X451*CONFIGURACAO!$C$32))</f>
        <v>0</v>
      </c>
      <c r="AO451" s="38">
        <f>IFERROR(IF(M451&gt;0,(Y451*CONFIGURACAO!$C$33)+(Z451*CONFIGURACAO!$C$34)+(AA451*CONFIGURACAO!$C$35)+(AB451*CONFIGURACAO!$C$36),""),"")</f>
        <v>0</v>
      </c>
      <c r="AP451" s="38">
        <f>IF(AA451=0,0,IF(CONFIGURACAO!$C$46="SIM",(IF(AA451&gt;CONFIGURACAO!$C$47,CONFIGURACAO!$C$47*CONFIGURACAO!$C$35,AA451*CONFIGURACAO!$C$35)),'PI AREA  P100'!AA451*CONFIGURACAO!$C$35))</f>
        <v>0</v>
      </c>
      <c r="AQ451" s="38">
        <f>IF(AB451=0,0,IF(CONFIGURACAO!$C$44="SIM",(IF(AB451&gt;CONFIGURACAO!$C$45,CONFIGURACAO!$C$45*CONFIGURACAO!$C$36,AB451*CONFIGURACAO!$C$36)),'PI AREA  P100'!AB451*CONFIGURACAO!$C$36))</f>
        <v>0</v>
      </c>
      <c r="AR451" s="38">
        <f t="shared" si="146"/>
        <v>3900</v>
      </c>
      <c r="AS451" s="68">
        <f>IF(AR451="","",$AR451-(($AS$2/CONFIGURACAO!$C$6)*$M451))</f>
        <v>3600</v>
      </c>
      <c r="AT451" s="73">
        <f t="shared" ref="AT451:AT514" si="149">IF(M451="","",IF(AS451&gt;=0,3,"NAO"))</f>
        <v>3</v>
      </c>
      <c r="AU451" s="75">
        <f>IF(AR451="","",$AR451-(($AU$2/CONFIGURACAO!$C$6)*$M451))</f>
        <v>3400</v>
      </c>
      <c r="AV451" s="76">
        <f t="shared" ref="AV451:AV514" si="150">IF(M451=""," ",IF(AU451&gt;=0,4,"NAO"))</f>
        <v>4</v>
      </c>
      <c r="AW451" s="74">
        <f>IF(AR451="","",$AR451-(($AW$2/CONFIGURACAO!$C$6)*$M451))</f>
        <v>3200</v>
      </c>
      <c r="AX451" s="72">
        <f t="shared" ref="AX451:AX514" si="151">IF(M451="","",IF(AW451&gt;=0,5,"NAO"))</f>
        <v>5</v>
      </c>
      <c r="AZ451" s="39">
        <f t="shared" ref="AZ451:AZ514" si="152">IF(AR451="","",(AR451/(SUM($AR$3:$AR$1204))*100))</f>
        <v>0.32941136722610287</v>
      </c>
      <c r="BA451" s="146">
        <f t="shared" ref="BA451:BA514" si="153">IF(M451="","",SUM(N451:T451,U451:X451,Y451:AB451))</f>
        <v>59</v>
      </c>
      <c r="BB451" s="146">
        <f t="shared" ref="BB451:BB514" si="154">IF(M451="","",RANK(BA451,$BA$3:$BA$1204))</f>
        <v>30</v>
      </c>
      <c r="BC451" s="32">
        <f t="shared" ref="BC451:BC514" si="155">IF(M451="","",RANK(AR451,$AR$3:$AR$1204))</f>
        <v>29</v>
      </c>
      <c r="BD451" s="148"/>
      <c r="BE451" s="40">
        <f t="shared" ref="BE451:BE514" si="156">IF($M451="","",IF(N451="","",(N451/N$1212*100)))</f>
        <v>0.7451564828614009</v>
      </c>
      <c r="BF451" s="40">
        <f t="shared" ref="BF451:BF514" si="157">IF($M451="","",IF(O451="","",(O451/O$1212*100)))</f>
        <v>0.30864197530864196</v>
      </c>
      <c r="BG451" s="40">
        <f t="shared" ref="BG451:BG514" si="158">IF($M451="","",IF(P451="","",(P451/P$1212*100)))</f>
        <v>0.43679342240493313</v>
      </c>
      <c r="BH451" s="40">
        <f t="shared" ref="BH451:BH514" si="159">IF($M451="","",IF(Q451="","",(Q451/Q$1212*100)))</f>
        <v>0.12126111560226355</v>
      </c>
      <c r="BI451" s="40">
        <f t="shared" ref="BI451:BI514" si="160">IF($M451="","",IF(R451="","",(R451/R$1212*100)))</f>
        <v>0.42643923240938164</v>
      </c>
      <c r="BJ451" s="40">
        <f t="shared" ref="BJ451:BJ514" si="161">IF($M451="","",IF(S451="","",(S451/S$1212*100)))</f>
        <v>0.18484288354898337</v>
      </c>
      <c r="BK451" s="40">
        <f t="shared" ref="BK451:BK514" si="162">IF($M451="","",IF(T451="","",(T451/T$1212*100)))</f>
        <v>0.80256821829855529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 s="42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</row>
    <row r="452" spans="1:124" s="32" customFormat="1" x14ac:dyDescent="0.2">
      <c r="A452" s="124" t="str">
        <f>CONFIGURACAO!$C$4</f>
        <v>AREA 21</v>
      </c>
      <c r="B452" s="125">
        <v>450</v>
      </c>
      <c r="C452" s="249" t="s">
        <v>301</v>
      </c>
      <c r="D452" s="126">
        <f t="shared" ref="D452:D515" si="163">IF(C451=C452,D451+1,1)</f>
        <v>24</v>
      </c>
      <c r="E452" s="250" t="s">
        <v>787</v>
      </c>
      <c r="F452" s="250">
        <v>1</v>
      </c>
      <c r="G452" s="250">
        <v>1</v>
      </c>
      <c r="H452" s="250">
        <v>1</v>
      </c>
      <c r="I452" s="250">
        <v>1</v>
      </c>
      <c r="J452" s="87"/>
      <c r="K452" s="94"/>
      <c r="L452" s="94"/>
      <c r="M452" s="154">
        <f t="shared" ref="M452:M515" si="164">IF(SUM(F452:I452)&gt;0,SUM(F452:I452),"")</f>
        <v>4</v>
      </c>
      <c r="N452">
        <v>0</v>
      </c>
      <c r="O452">
        <v>2</v>
      </c>
      <c r="P452">
        <v>5</v>
      </c>
      <c r="Q452">
        <v>5</v>
      </c>
      <c r="R452">
        <v>0</v>
      </c>
      <c r="S452">
        <v>0</v>
      </c>
      <c r="T452">
        <v>1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1</v>
      </c>
      <c r="AC452" s="139">
        <f t="shared" si="147"/>
        <v>2</v>
      </c>
      <c r="AD452" s="140">
        <f t="shared" si="148"/>
        <v>7</v>
      </c>
      <c r="AE452" s="141">
        <f t="shared" ref="AE452:AE515" si="165">IFERROR((U452+V452),"")</f>
        <v>1</v>
      </c>
      <c r="AF452" s="142">
        <f t="shared" ref="AF452:AF515" si="166">IFERROR((Y452+Z452),"")</f>
        <v>1</v>
      </c>
      <c r="AG452" s="278"/>
      <c r="AI452" s="37">
        <f>IFERROR(IF(M452&gt;0,(N452*CONFIGURACAO!$C$20)+(O452*CONFIGURACAO!$C$21)+(P452*CONFIGURACAO!$C$22)+(Q452*CONFIGURACAO!$C$23)+(R452*CONFIGURACAO!$C$24),""),"")</f>
        <v>660</v>
      </c>
      <c r="AJ452" s="38">
        <f>IF(S452=0,0,IF(CONFIGURACAO!$C$15="SIM",(IF(S452&gt;CONFIGURACAO!$C$16,CONFIGURACAO!$C$16*CONFIGURACAO!$C$25,S452*CONFIGURACAO!$C$25)),'PI AREA  P100'!S452*CONFIGURACAO!$C$25))</f>
        <v>0</v>
      </c>
      <c r="AK452" s="38">
        <f>IF(T452=0,0,IF(CONFIGURACAO!$C$17="SIM",(IF(T452&gt;CONFIGURACAO!$C$18,CONFIGURACAO!$C$18*CONFIGURACAO!$C$26,T452*CONFIGURACAO!$C$26)),'PI AREA  P100'!T452*CONFIGURACAO!$C$26))</f>
        <v>5</v>
      </c>
      <c r="AL452" s="38">
        <f>IFERROR(IF(M452&gt;0,(U452*CONFIGURACAO!$C$29)+(V452*CONFIGURACAO!$C$30),""),"")</f>
        <v>100</v>
      </c>
      <c r="AM452" s="38">
        <f>IF(W452=0,0,IF(CONFIGURACAO!$C$41="SIM",(IF(W452&gt;CONFIGURACAO!$C$41,CONFIGURACAO!$C$41*CONFIGURACAO!$C$31,W452*CONFIGURACAO!$C$31)),'PI AREA  P100'!W452*CONFIGURACAO!$C$31))</f>
        <v>0</v>
      </c>
      <c r="AN452" s="38">
        <f>IF(X452=0,0,IF(CONFIGURACAO!$C$39="SIM",(IF(X452&gt;CONFIGURACAO!$C$40,CONFIGURACAO!$C$40*CONFIGURACAO!$C$32,X452*CONFIGURACAO!$C$32)),'PI AREA  P100'!X452*CONFIGURACAO!$C$32))</f>
        <v>0</v>
      </c>
      <c r="AO452" s="38">
        <f>IFERROR(IF(M452&gt;0,(Y452*CONFIGURACAO!$C$33)+(Z452*CONFIGURACAO!$C$34)+(AA452*CONFIGURACAO!$C$35)+(AB452*CONFIGURACAO!$C$36),""),"")</f>
        <v>85</v>
      </c>
      <c r="AP452" s="38">
        <f>IF(AA452=0,0,IF(CONFIGURACAO!$C$46="SIM",(IF(AA452&gt;CONFIGURACAO!$C$47,CONFIGURACAO!$C$47*CONFIGURACAO!$C$35,AA452*CONFIGURACAO!$C$35)),'PI AREA  P100'!AA452*CONFIGURACAO!$C$35))</f>
        <v>25</v>
      </c>
      <c r="AQ452" s="38">
        <f>IF(AB452=0,0,IF(CONFIGURACAO!$C$44="SIM",(IF(AB452&gt;CONFIGURACAO!$C$45,CONFIGURACAO!$C$45*CONFIGURACAO!$C$36,AB452*CONFIGURACAO!$C$36)),'PI AREA  P100'!AB452*CONFIGURACAO!$C$36))</f>
        <v>10</v>
      </c>
      <c r="AR452" s="38">
        <f t="shared" ref="AR452:AR515" si="167">IF(OR(M452=1,M452=2,M452=3,M452=4),SUM(AI452:AQ452),"")</f>
        <v>885</v>
      </c>
      <c r="AS452" s="68">
        <f>IF(AR452="","",$AR452-(($AS$2/CONFIGURACAO!$C$6)*$M452))</f>
        <v>585</v>
      </c>
      <c r="AT452" s="73">
        <f t="shared" si="149"/>
        <v>3</v>
      </c>
      <c r="AU452" s="75">
        <f>IF(AR452="","",$AR452-(($AU$2/CONFIGURACAO!$C$6)*$M452))</f>
        <v>385</v>
      </c>
      <c r="AV452" s="76">
        <f t="shared" si="150"/>
        <v>4</v>
      </c>
      <c r="AW452" s="74">
        <f>IF(AR452="","",$AR452-(($AW$2/CONFIGURACAO!$C$6)*$M452))</f>
        <v>185</v>
      </c>
      <c r="AX452" s="72">
        <f t="shared" si="151"/>
        <v>5</v>
      </c>
      <c r="AZ452" s="39">
        <f t="shared" si="152"/>
        <v>7.4751041024384887E-2</v>
      </c>
      <c r="BA452" s="146">
        <f t="shared" si="153"/>
        <v>17</v>
      </c>
      <c r="BB452" s="146">
        <f t="shared" si="154"/>
        <v>454</v>
      </c>
      <c r="BC452" s="32">
        <f t="shared" si="155"/>
        <v>504</v>
      </c>
      <c r="BD452" s="148"/>
      <c r="BE452" s="40">
        <f t="shared" si="156"/>
        <v>0</v>
      </c>
      <c r="BF452" s="40">
        <f t="shared" si="157"/>
        <v>7.716049382716049E-2</v>
      </c>
      <c r="BG452" s="40">
        <f t="shared" si="158"/>
        <v>0.12846865364850976</v>
      </c>
      <c r="BH452" s="40">
        <f t="shared" si="159"/>
        <v>0.20210185933710592</v>
      </c>
      <c r="BI452" s="40">
        <f t="shared" si="160"/>
        <v>0</v>
      </c>
      <c r="BJ452" s="40">
        <f t="shared" si="161"/>
        <v>0</v>
      </c>
      <c r="BK452" s="40">
        <f t="shared" si="162"/>
        <v>0.16051364365971107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1</v>
      </c>
      <c r="BR452">
        <v>1</v>
      </c>
      <c r="BS452">
        <v>1</v>
      </c>
      <c r="BT452" s="4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</row>
    <row r="453" spans="1:124" s="32" customFormat="1" x14ac:dyDescent="0.2">
      <c r="A453" s="124" t="str">
        <f>CONFIGURACAO!$C$4</f>
        <v>AREA 21</v>
      </c>
      <c r="B453" s="125">
        <v>451</v>
      </c>
      <c r="C453" s="249" t="s">
        <v>301</v>
      </c>
      <c r="D453" s="126">
        <f t="shared" si="163"/>
        <v>25</v>
      </c>
      <c r="E453" s="250" t="s">
        <v>788</v>
      </c>
      <c r="F453" s="250">
        <v>0</v>
      </c>
      <c r="G453" s="250">
        <v>0</v>
      </c>
      <c r="H453" s="250">
        <v>1</v>
      </c>
      <c r="I453" s="250">
        <v>1</v>
      </c>
      <c r="J453" s="87"/>
      <c r="K453" s="94"/>
      <c r="L453" s="94"/>
      <c r="M453" s="154">
        <f t="shared" si="164"/>
        <v>2</v>
      </c>
      <c r="N453">
        <v>0</v>
      </c>
      <c r="O453">
        <v>2</v>
      </c>
      <c r="P453">
        <v>0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0</v>
      </c>
      <c r="AC453" s="139">
        <f t="shared" si="147"/>
        <v>2</v>
      </c>
      <c r="AD453" s="140">
        <f t="shared" si="148"/>
        <v>2</v>
      </c>
      <c r="AE453" s="141">
        <f t="shared" si="165"/>
        <v>0</v>
      </c>
      <c r="AF453" s="142">
        <f t="shared" si="166"/>
        <v>1</v>
      </c>
      <c r="AG453" s="278"/>
      <c r="AI453" s="37">
        <f>IFERROR(IF(M453&gt;0,(N453*CONFIGURACAO!$C$20)+(O453*CONFIGURACAO!$C$21)+(P453*CONFIGURACAO!$C$22)+(Q453*CONFIGURACAO!$C$23)+(R453*CONFIGURACAO!$C$24),""),"")</f>
        <v>280</v>
      </c>
      <c r="AJ453" s="38">
        <f>IF(S453=0,0,IF(CONFIGURACAO!$C$15="SIM",(IF(S453&gt;CONFIGURACAO!$C$16,CONFIGURACAO!$C$16*CONFIGURACAO!$C$25,S453*CONFIGURACAO!$C$25)),'PI AREA  P100'!S453*CONFIGURACAO!$C$25))</f>
        <v>0</v>
      </c>
      <c r="AK453" s="38">
        <f>IF(T453=0,0,IF(CONFIGURACAO!$C$17="SIM",(IF(T453&gt;CONFIGURACAO!$C$18,CONFIGURACAO!$C$18*CONFIGURACAO!$C$26,T453*CONFIGURACAO!$C$26)),'PI AREA  P100'!T453*CONFIGURACAO!$C$26))</f>
        <v>0</v>
      </c>
      <c r="AL453" s="38">
        <f>IFERROR(IF(M453&gt;0,(U453*CONFIGURACAO!$C$29)+(V453*CONFIGURACAO!$C$30),""),"")</f>
        <v>0</v>
      </c>
      <c r="AM453" s="38">
        <f>IF(W453=0,0,IF(CONFIGURACAO!$C$41="SIM",(IF(W453&gt;CONFIGURACAO!$C$41,CONFIGURACAO!$C$41*CONFIGURACAO!$C$31,W453*CONFIGURACAO!$C$31)),'PI AREA  P100'!W453*CONFIGURACAO!$C$31))</f>
        <v>0</v>
      </c>
      <c r="AN453" s="38">
        <f>IF(X453=0,0,IF(CONFIGURACAO!$C$39="SIM",(IF(X453&gt;CONFIGURACAO!$C$40,CONFIGURACAO!$C$40*CONFIGURACAO!$C$32,X453*CONFIGURACAO!$C$32)),'PI AREA  P100'!X453*CONFIGURACAO!$C$32))</f>
        <v>0</v>
      </c>
      <c r="AO453" s="38">
        <f>IFERROR(IF(M453&gt;0,(Y453*CONFIGURACAO!$C$33)+(Z453*CONFIGURACAO!$C$34)+(AA453*CONFIGURACAO!$C$35)+(AB453*CONFIGURACAO!$C$36),""),"")</f>
        <v>75</v>
      </c>
      <c r="AP453" s="38">
        <f>IF(AA453=0,0,IF(CONFIGURACAO!$C$46="SIM",(IF(AA453&gt;CONFIGURACAO!$C$47,CONFIGURACAO!$C$47*CONFIGURACAO!$C$35,AA453*CONFIGURACAO!$C$35)),'PI AREA  P100'!AA453*CONFIGURACAO!$C$35))</f>
        <v>25</v>
      </c>
      <c r="AQ453" s="38">
        <f>IF(AB453=0,0,IF(CONFIGURACAO!$C$44="SIM",(IF(AB453&gt;CONFIGURACAO!$C$45,CONFIGURACAO!$C$45*CONFIGURACAO!$C$36,AB453*CONFIGURACAO!$C$36)),'PI AREA  P100'!AB453*CONFIGURACAO!$C$36))</f>
        <v>0</v>
      </c>
      <c r="AR453" s="38">
        <f t="shared" si="167"/>
        <v>380</v>
      </c>
      <c r="AS453" s="68">
        <f>IF(AR453="","",$AR453-(($AS$2/CONFIGURACAO!$C$6)*$M453))</f>
        <v>230</v>
      </c>
      <c r="AT453" s="73">
        <f t="shared" si="149"/>
        <v>3</v>
      </c>
      <c r="AU453" s="75">
        <f>IF(AR453="","",$AR453-(($AU$2/CONFIGURACAO!$C$6)*$M453))</f>
        <v>130</v>
      </c>
      <c r="AV453" s="76">
        <f t="shared" si="150"/>
        <v>4</v>
      </c>
      <c r="AW453" s="74">
        <f>IF(AR453="","",$AR453-(($AW$2/CONFIGURACAO!$C$6)*$M453))</f>
        <v>30</v>
      </c>
      <c r="AX453" s="72">
        <f t="shared" si="151"/>
        <v>5</v>
      </c>
      <c r="AZ453" s="39">
        <f t="shared" si="152"/>
        <v>3.2096492191261303E-2</v>
      </c>
      <c r="BA453" s="146">
        <f t="shared" si="153"/>
        <v>7</v>
      </c>
      <c r="BB453" s="146">
        <f t="shared" si="154"/>
        <v>798</v>
      </c>
      <c r="BC453" s="32">
        <f t="shared" si="155"/>
        <v>819</v>
      </c>
      <c r="BD453" s="148"/>
      <c r="BE453" s="40">
        <f t="shared" si="156"/>
        <v>0</v>
      </c>
      <c r="BF453" s="40">
        <f t="shared" si="157"/>
        <v>7.716049382716049E-2</v>
      </c>
      <c r="BG453" s="40">
        <f t="shared" si="158"/>
        <v>0</v>
      </c>
      <c r="BH453" s="40">
        <f t="shared" si="159"/>
        <v>0.12126111560226355</v>
      </c>
      <c r="BI453" s="40">
        <f t="shared" si="160"/>
        <v>0</v>
      </c>
      <c r="BJ453" s="40">
        <f t="shared" si="161"/>
        <v>0</v>
      </c>
      <c r="BK453" s="40">
        <f t="shared" si="162"/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1</v>
      </c>
      <c r="BS453">
        <v>0</v>
      </c>
      <c r="BT453" s="42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</row>
    <row r="454" spans="1:124" s="32" customFormat="1" x14ac:dyDescent="0.2">
      <c r="A454" s="124" t="str">
        <f>CONFIGURACAO!$C$4</f>
        <v>AREA 21</v>
      </c>
      <c r="B454" s="125">
        <v>452</v>
      </c>
      <c r="C454" s="249" t="s">
        <v>301</v>
      </c>
      <c r="D454" s="126">
        <f t="shared" si="163"/>
        <v>26</v>
      </c>
      <c r="E454" s="250" t="s">
        <v>789</v>
      </c>
      <c r="F454" s="250">
        <v>1</v>
      </c>
      <c r="G454" s="250">
        <v>1</v>
      </c>
      <c r="H454" s="250">
        <v>1</v>
      </c>
      <c r="I454" s="250">
        <v>1</v>
      </c>
      <c r="J454" s="87"/>
      <c r="K454" s="94"/>
      <c r="L454" s="94"/>
      <c r="M454" s="154">
        <f t="shared" si="164"/>
        <v>4</v>
      </c>
      <c r="N454">
        <v>3</v>
      </c>
      <c r="O454">
        <v>3</v>
      </c>
      <c r="P454">
        <v>20</v>
      </c>
      <c r="Q454">
        <v>11</v>
      </c>
      <c r="R454">
        <v>5</v>
      </c>
      <c r="S454">
        <v>4</v>
      </c>
      <c r="T454">
        <v>8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s="139">
        <f t="shared" si="147"/>
        <v>6</v>
      </c>
      <c r="AD454" s="140">
        <f t="shared" si="148"/>
        <v>26</v>
      </c>
      <c r="AE454" s="141">
        <f t="shared" si="165"/>
        <v>0</v>
      </c>
      <c r="AF454" s="142">
        <f t="shared" si="166"/>
        <v>0</v>
      </c>
      <c r="AG454" s="278"/>
      <c r="AI454" s="37">
        <f>IFERROR(IF(M454&gt;0,(N454*CONFIGURACAO!$C$20)+(O454*CONFIGURACAO!$C$21)+(P454*CONFIGURACAO!$C$22)+(Q454*CONFIGURACAO!$C$23)+(R454*CONFIGURACAO!$C$24),""),"")</f>
        <v>2280</v>
      </c>
      <c r="AJ454" s="38">
        <f>IF(S454=0,0,IF(CONFIGURACAO!$C$15="SIM",(IF(S454&gt;CONFIGURACAO!$C$16,CONFIGURACAO!$C$16*CONFIGURACAO!$C$25,S454*CONFIGURACAO!$C$25)),'PI AREA  P100'!S454*CONFIGURACAO!$C$25))</f>
        <v>40</v>
      </c>
      <c r="AK454" s="38">
        <f>IF(T454=0,0,IF(CONFIGURACAO!$C$17="SIM",(IF(T454&gt;CONFIGURACAO!$C$18,CONFIGURACAO!$C$18*CONFIGURACAO!$C$26,T454*CONFIGURACAO!$C$26)),'PI AREA  P100'!T454*CONFIGURACAO!$C$26))</f>
        <v>20</v>
      </c>
      <c r="AL454" s="38">
        <f>IFERROR(IF(M454&gt;0,(U454*CONFIGURACAO!$C$29)+(V454*CONFIGURACAO!$C$30),""),"")</f>
        <v>0</v>
      </c>
      <c r="AM454" s="38">
        <f>IF(W454=0,0,IF(CONFIGURACAO!$C$41="SIM",(IF(W454&gt;CONFIGURACAO!$C$41,CONFIGURACAO!$C$41*CONFIGURACAO!$C$31,W454*CONFIGURACAO!$C$31)),'PI AREA  P100'!W454*CONFIGURACAO!$C$31))</f>
        <v>0</v>
      </c>
      <c r="AN454" s="38">
        <f>IF(X454=0,0,IF(CONFIGURACAO!$C$39="SIM",(IF(X454&gt;CONFIGURACAO!$C$40,CONFIGURACAO!$C$40*CONFIGURACAO!$C$32,X454*CONFIGURACAO!$C$32)),'PI AREA  P100'!X454*CONFIGURACAO!$C$32))</f>
        <v>0</v>
      </c>
      <c r="AO454" s="38">
        <f>IFERROR(IF(M454&gt;0,(Y454*CONFIGURACAO!$C$33)+(Z454*CONFIGURACAO!$C$34)+(AA454*CONFIGURACAO!$C$35)+(AB454*CONFIGURACAO!$C$36),""),"")</f>
        <v>0</v>
      </c>
      <c r="AP454" s="38">
        <f>IF(AA454=0,0,IF(CONFIGURACAO!$C$46="SIM",(IF(AA454&gt;CONFIGURACAO!$C$47,CONFIGURACAO!$C$47*CONFIGURACAO!$C$35,AA454*CONFIGURACAO!$C$35)),'PI AREA  P100'!AA454*CONFIGURACAO!$C$35))</f>
        <v>0</v>
      </c>
      <c r="AQ454" s="38">
        <f>IF(AB454=0,0,IF(CONFIGURACAO!$C$44="SIM",(IF(AB454&gt;CONFIGURACAO!$C$45,CONFIGURACAO!$C$45*CONFIGURACAO!$C$36,AB454*CONFIGURACAO!$C$36)),'PI AREA  P100'!AB454*CONFIGURACAO!$C$36))</f>
        <v>0</v>
      </c>
      <c r="AR454" s="38">
        <f t="shared" si="167"/>
        <v>2340</v>
      </c>
      <c r="AS454" s="68">
        <f>IF(AR454="","",$AR454-(($AS$2/CONFIGURACAO!$C$6)*$M454))</f>
        <v>2040</v>
      </c>
      <c r="AT454" s="73">
        <f t="shared" si="149"/>
        <v>3</v>
      </c>
      <c r="AU454" s="75">
        <f>IF(AR454="","",$AR454-(($AU$2/CONFIGURACAO!$C$6)*$M454))</f>
        <v>1840</v>
      </c>
      <c r="AV454" s="76">
        <f t="shared" si="150"/>
        <v>4</v>
      </c>
      <c r="AW454" s="74">
        <f>IF(AR454="","",$AR454-(($AW$2/CONFIGURACAO!$C$6)*$M454))</f>
        <v>1640</v>
      </c>
      <c r="AX454" s="72">
        <f t="shared" si="151"/>
        <v>5</v>
      </c>
      <c r="AZ454" s="39">
        <f t="shared" si="152"/>
        <v>0.19764682033566175</v>
      </c>
      <c r="BA454" s="146">
        <f t="shared" si="153"/>
        <v>54</v>
      </c>
      <c r="BB454" s="146">
        <f t="shared" si="154"/>
        <v>40</v>
      </c>
      <c r="BC454" s="32">
        <f t="shared" si="155"/>
        <v>97</v>
      </c>
      <c r="BD454" s="148"/>
      <c r="BE454" s="40">
        <f t="shared" si="156"/>
        <v>0.11177347242921014</v>
      </c>
      <c r="BF454" s="40">
        <f t="shared" si="157"/>
        <v>0.11574074074074073</v>
      </c>
      <c r="BG454" s="40">
        <f t="shared" si="158"/>
        <v>0.51387461459403905</v>
      </c>
      <c r="BH454" s="40">
        <f t="shared" si="159"/>
        <v>0.44462409054163304</v>
      </c>
      <c r="BI454" s="40">
        <f t="shared" si="160"/>
        <v>0.53304904051172708</v>
      </c>
      <c r="BJ454" s="40">
        <f t="shared" si="161"/>
        <v>0.36968576709796674</v>
      </c>
      <c r="BK454" s="40">
        <f t="shared" si="162"/>
        <v>1.2841091492776886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 s="42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</row>
    <row r="455" spans="1:124" s="32" customFormat="1" x14ac:dyDescent="0.2">
      <c r="A455" s="124" t="str">
        <f>CONFIGURACAO!$C$4</f>
        <v>AREA 21</v>
      </c>
      <c r="B455" s="125">
        <v>453</v>
      </c>
      <c r="C455" s="249" t="s">
        <v>301</v>
      </c>
      <c r="D455" s="126">
        <f t="shared" si="163"/>
        <v>27</v>
      </c>
      <c r="E455" s="250" t="s">
        <v>790</v>
      </c>
      <c r="F455" s="250">
        <v>1</v>
      </c>
      <c r="G455" s="250">
        <v>1</v>
      </c>
      <c r="H455" s="250">
        <v>1</v>
      </c>
      <c r="I455" s="250">
        <v>1</v>
      </c>
      <c r="J455" s="87"/>
      <c r="K455" s="94"/>
      <c r="L455" s="94"/>
      <c r="M455" s="154">
        <f t="shared" si="164"/>
        <v>4</v>
      </c>
      <c r="N455">
        <v>30</v>
      </c>
      <c r="O455">
        <v>20</v>
      </c>
      <c r="P455">
        <v>2</v>
      </c>
      <c r="Q455">
        <v>0</v>
      </c>
      <c r="R455">
        <v>0</v>
      </c>
      <c r="S455">
        <v>2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 s="139">
        <f t="shared" si="147"/>
        <v>50</v>
      </c>
      <c r="AD455" s="140">
        <f t="shared" si="148"/>
        <v>52</v>
      </c>
      <c r="AE455" s="141">
        <f t="shared" si="165"/>
        <v>0</v>
      </c>
      <c r="AF455" s="142">
        <f t="shared" si="166"/>
        <v>0</v>
      </c>
      <c r="AG455" s="278"/>
      <c r="AI455" s="37">
        <f>IFERROR(IF(M455&gt;0,(N455*CONFIGURACAO!$C$20)+(O455*CONFIGURACAO!$C$21)+(P455*CONFIGURACAO!$C$22)+(Q455*CONFIGURACAO!$C$23)+(R455*CONFIGURACAO!$C$24),""),"")</f>
        <v>4720</v>
      </c>
      <c r="AJ455" s="38">
        <f>IF(S455=0,0,IF(CONFIGURACAO!$C$15="SIM",(IF(S455&gt;CONFIGURACAO!$C$16,CONFIGURACAO!$C$16*CONFIGURACAO!$C$25,S455*CONFIGURACAO!$C$25)),'PI AREA  P100'!S455*CONFIGURACAO!$C$25))</f>
        <v>20</v>
      </c>
      <c r="AK455" s="38">
        <f>IF(T455=0,0,IF(CONFIGURACAO!$C$17="SIM",(IF(T455&gt;CONFIGURACAO!$C$18,CONFIGURACAO!$C$18*CONFIGURACAO!$C$26,T455*CONFIGURACAO!$C$26)),'PI AREA  P100'!T455*CONFIGURACAO!$C$26))</f>
        <v>15</v>
      </c>
      <c r="AL455" s="38">
        <f>IFERROR(IF(M455&gt;0,(U455*CONFIGURACAO!$C$29)+(V455*CONFIGURACAO!$C$30),""),"")</f>
        <v>0</v>
      </c>
      <c r="AM455" s="38">
        <f>IF(W455=0,0,IF(CONFIGURACAO!$C$41="SIM",(IF(W455&gt;CONFIGURACAO!$C$41,CONFIGURACAO!$C$41*CONFIGURACAO!$C$31,W455*CONFIGURACAO!$C$31)),'PI AREA  P100'!W455*CONFIGURACAO!$C$31))</f>
        <v>0</v>
      </c>
      <c r="AN455" s="38">
        <f>IF(X455=0,0,IF(CONFIGURACAO!$C$39="SIM",(IF(X455&gt;CONFIGURACAO!$C$40,CONFIGURACAO!$C$40*CONFIGURACAO!$C$32,X455*CONFIGURACAO!$C$32)),'PI AREA  P100'!X455*CONFIGURACAO!$C$32))</f>
        <v>0</v>
      </c>
      <c r="AO455" s="38">
        <f>IFERROR(IF(M455&gt;0,(Y455*CONFIGURACAO!$C$33)+(Z455*CONFIGURACAO!$C$34)+(AA455*CONFIGURACAO!$C$35)+(AB455*CONFIGURACAO!$C$36),""),"")</f>
        <v>0</v>
      </c>
      <c r="AP455" s="38">
        <f>IF(AA455=0,0,IF(CONFIGURACAO!$C$46="SIM",(IF(AA455&gt;CONFIGURACAO!$C$47,CONFIGURACAO!$C$47*CONFIGURACAO!$C$35,AA455*CONFIGURACAO!$C$35)),'PI AREA  P100'!AA455*CONFIGURACAO!$C$35))</f>
        <v>0</v>
      </c>
      <c r="AQ455" s="38">
        <f>IF(AB455=0,0,IF(CONFIGURACAO!$C$44="SIM",(IF(AB455&gt;CONFIGURACAO!$C$45,CONFIGURACAO!$C$45*CONFIGURACAO!$C$36,AB455*CONFIGURACAO!$C$36)),'PI AREA  P100'!AB455*CONFIGURACAO!$C$36))</f>
        <v>0</v>
      </c>
      <c r="AR455" s="38">
        <f t="shared" si="167"/>
        <v>4755</v>
      </c>
      <c r="AS455" s="68">
        <f>IF(AR455="","",$AR455-(($AS$2/CONFIGURACAO!$C$6)*$M455))</f>
        <v>4455</v>
      </c>
      <c r="AT455" s="73">
        <f t="shared" si="149"/>
        <v>3</v>
      </c>
      <c r="AU455" s="75">
        <f>IF(AR455="","",$AR455-(($AU$2/CONFIGURACAO!$C$6)*$M455))</f>
        <v>4255</v>
      </c>
      <c r="AV455" s="76">
        <f t="shared" si="150"/>
        <v>4</v>
      </c>
      <c r="AW455" s="74">
        <f>IF(AR455="","",$AR455-(($AW$2/CONFIGURACAO!$C$6)*$M455))</f>
        <v>4055</v>
      </c>
      <c r="AX455" s="72">
        <f t="shared" si="151"/>
        <v>5</v>
      </c>
      <c r="AZ455" s="39">
        <f t="shared" si="152"/>
        <v>0.40162847465644086</v>
      </c>
      <c r="BA455" s="146">
        <f t="shared" si="153"/>
        <v>57</v>
      </c>
      <c r="BB455" s="146">
        <f t="shared" si="154"/>
        <v>37</v>
      </c>
      <c r="BC455" s="32">
        <f t="shared" si="155"/>
        <v>13</v>
      </c>
      <c r="BD455" s="148"/>
      <c r="BE455" s="40">
        <f t="shared" si="156"/>
        <v>1.1177347242921014</v>
      </c>
      <c r="BF455" s="40">
        <f t="shared" si="157"/>
        <v>0.77160493827160492</v>
      </c>
      <c r="BG455" s="40">
        <f t="shared" si="158"/>
        <v>5.1387461459403906E-2</v>
      </c>
      <c r="BH455" s="40">
        <f t="shared" si="159"/>
        <v>0</v>
      </c>
      <c r="BI455" s="40">
        <f t="shared" si="160"/>
        <v>0</v>
      </c>
      <c r="BJ455" s="40">
        <f t="shared" si="161"/>
        <v>0.18484288354898337</v>
      </c>
      <c r="BK455" s="40">
        <f t="shared" si="162"/>
        <v>0.4815409309791332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 s="42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</row>
    <row r="456" spans="1:124" s="32" customFormat="1" x14ac:dyDescent="0.2">
      <c r="A456" s="124" t="str">
        <f>CONFIGURACAO!$C$4</f>
        <v>AREA 21</v>
      </c>
      <c r="B456" s="125">
        <v>454</v>
      </c>
      <c r="C456" s="249" t="s">
        <v>301</v>
      </c>
      <c r="D456" s="126">
        <f t="shared" si="163"/>
        <v>28</v>
      </c>
      <c r="E456" s="250" t="s">
        <v>791</v>
      </c>
      <c r="F456" s="250">
        <v>1</v>
      </c>
      <c r="G456" s="250">
        <v>1</v>
      </c>
      <c r="H456" s="250">
        <v>1</v>
      </c>
      <c r="I456" s="250">
        <v>1</v>
      </c>
      <c r="J456" s="87"/>
      <c r="K456" s="94"/>
      <c r="L456" s="94"/>
      <c r="M456" s="154">
        <f t="shared" si="164"/>
        <v>4</v>
      </c>
      <c r="N456">
        <v>0</v>
      </c>
      <c r="O456">
        <v>3</v>
      </c>
      <c r="P456">
        <v>4</v>
      </c>
      <c r="Q456">
        <v>6</v>
      </c>
      <c r="R456">
        <v>2</v>
      </c>
      <c r="S456">
        <v>5</v>
      </c>
      <c r="T456">
        <v>4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3</v>
      </c>
      <c r="AA456">
        <v>2</v>
      </c>
      <c r="AB456">
        <v>5</v>
      </c>
      <c r="AC456" s="139">
        <f t="shared" si="147"/>
        <v>3</v>
      </c>
      <c r="AD456" s="140">
        <f t="shared" si="148"/>
        <v>7</v>
      </c>
      <c r="AE456" s="141">
        <f t="shared" si="165"/>
        <v>0</v>
      </c>
      <c r="AF456" s="142">
        <f t="shared" si="166"/>
        <v>3</v>
      </c>
      <c r="AG456" s="278"/>
      <c r="AI456" s="37">
        <f>IFERROR(IF(M456&gt;0,(N456*CONFIGURACAO!$C$20)+(O456*CONFIGURACAO!$C$21)+(P456*CONFIGURACAO!$C$22)+(Q456*CONFIGURACAO!$C$23)+(R456*CONFIGURACAO!$C$24),""),"")</f>
        <v>760</v>
      </c>
      <c r="AJ456" s="38">
        <f>IF(S456=0,0,IF(CONFIGURACAO!$C$15="SIM",(IF(S456&gt;CONFIGURACAO!$C$16,CONFIGURACAO!$C$16*CONFIGURACAO!$C$25,S456*CONFIGURACAO!$C$25)),'PI AREA  P100'!S456*CONFIGURACAO!$C$25))</f>
        <v>40</v>
      </c>
      <c r="AK456" s="38">
        <f>IF(T456=0,0,IF(CONFIGURACAO!$C$17="SIM",(IF(T456&gt;CONFIGURACAO!$C$18,CONFIGURACAO!$C$18*CONFIGURACAO!$C$26,T456*CONFIGURACAO!$C$26)),'PI AREA  P100'!T456*CONFIGURACAO!$C$26))</f>
        <v>20</v>
      </c>
      <c r="AL456" s="38">
        <f>IFERROR(IF(M456&gt;0,(U456*CONFIGURACAO!$C$29)+(V456*CONFIGURACAO!$C$30),""),"")</f>
        <v>0</v>
      </c>
      <c r="AM456" s="38">
        <f>IF(W456=0,0,IF(CONFIGURACAO!$C$41="SIM",(IF(W456&gt;CONFIGURACAO!$C$41,CONFIGURACAO!$C$41*CONFIGURACAO!$C$31,W456*CONFIGURACAO!$C$31)),'PI AREA  P100'!W456*CONFIGURACAO!$C$31))</f>
        <v>50</v>
      </c>
      <c r="AN456" s="38">
        <f>IF(X456=0,0,IF(CONFIGURACAO!$C$39="SIM",(IF(X456&gt;CONFIGURACAO!$C$40,CONFIGURACAO!$C$40*CONFIGURACAO!$C$32,X456*CONFIGURACAO!$C$32)),'PI AREA  P100'!X456*CONFIGURACAO!$C$32))</f>
        <v>0</v>
      </c>
      <c r="AO456" s="38">
        <f>IFERROR(IF(M456&gt;0,(Y456*CONFIGURACAO!$C$33)+(Z456*CONFIGURACAO!$C$34)+(AA456*CONFIGURACAO!$C$35)+(AB456*CONFIGURACAO!$C$36),""),"")</f>
        <v>250</v>
      </c>
      <c r="AP456" s="38">
        <f>IF(AA456=0,0,IF(CONFIGURACAO!$C$46="SIM",(IF(AA456&gt;CONFIGURACAO!$C$47,CONFIGURACAO!$C$47*CONFIGURACAO!$C$35,AA456*CONFIGURACAO!$C$35)),'PI AREA  P100'!AA456*CONFIGURACAO!$C$35))</f>
        <v>50</v>
      </c>
      <c r="AQ456" s="38">
        <f>IF(AB456=0,0,IF(CONFIGURACAO!$C$44="SIM",(IF(AB456&gt;CONFIGURACAO!$C$45,CONFIGURACAO!$C$45*CONFIGURACAO!$C$36,AB456*CONFIGURACAO!$C$36)),'PI AREA  P100'!AB456*CONFIGURACAO!$C$36))</f>
        <v>20</v>
      </c>
      <c r="AR456" s="38">
        <f t="shared" si="167"/>
        <v>1190</v>
      </c>
      <c r="AS456" s="68">
        <f>IF(AR456="","",$AR456-(($AS$2/CONFIGURACAO!$C$6)*$M456))</f>
        <v>890</v>
      </c>
      <c r="AT456" s="73">
        <f t="shared" si="149"/>
        <v>3</v>
      </c>
      <c r="AU456" s="75">
        <f>IF(AR456="","",$AR456-(($AU$2/CONFIGURACAO!$C$6)*$M456))</f>
        <v>690</v>
      </c>
      <c r="AV456" s="76">
        <f t="shared" si="150"/>
        <v>4</v>
      </c>
      <c r="AW456" s="74">
        <f>IF(AR456="","",$AR456-(($AW$2/CONFIGURACAO!$C$6)*$M456))</f>
        <v>490</v>
      </c>
      <c r="AX456" s="72">
        <f t="shared" si="151"/>
        <v>5</v>
      </c>
      <c r="AZ456" s="39">
        <f t="shared" si="152"/>
        <v>0.10051269923052883</v>
      </c>
      <c r="BA456" s="146">
        <f t="shared" si="153"/>
        <v>35</v>
      </c>
      <c r="BB456" s="146">
        <f t="shared" si="154"/>
        <v>130</v>
      </c>
      <c r="BC456" s="32">
        <f t="shared" si="155"/>
        <v>358</v>
      </c>
      <c r="BD456" s="148"/>
      <c r="BE456" s="40">
        <f t="shared" si="156"/>
        <v>0</v>
      </c>
      <c r="BF456" s="40">
        <f t="shared" si="157"/>
        <v>0.11574074074074073</v>
      </c>
      <c r="BG456" s="40">
        <f t="shared" si="158"/>
        <v>0.10277492291880781</v>
      </c>
      <c r="BH456" s="40">
        <f t="shared" si="159"/>
        <v>0.24252223120452709</v>
      </c>
      <c r="BI456" s="40">
        <f t="shared" si="160"/>
        <v>0.21321961620469082</v>
      </c>
      <c r="BJ456" s="40">
        <f t="shared" si="161"/>
        <v>0.46210720887245843</v>
      </c>
      <c r="BK456" s="40">
        <f t="shared" si="162"/>
        <v>0.6420545746388443</v>
      </c>
      <c r="BL456">
        <v>0</v>
      </c>
      <c r="BM456">
        <v>0</v>
      </c>
      <c r="BN456">
        <v>1</v>
      </c>
      <c r="BO456">
        <v>0</v>
      </c>
      <c r="BP456">
        <v>0</v>
      </c>
      <c r="BQ456">
        <v>3</v>
      </c>
      <c r="BR456">
        <v>2</v>
      </c>
      <c r="BS456">
        <v>5</v>
      </c>
      <c r="BT456" s="42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</row>
    <row r="457" spans="1:124" s="32" customFormat="1" x14ac:dyDescent="0.2">
      <c r="A457" s="124" t="str">
        <f>CONFIGURACAO!$C$4</f>
        <v>AREA 21</v>
      </c>
      <c r="B457" s="125">
        <v>455</v>
      </c>
      <c r="C457" s="249" t="s">
        <v>301</v>
      </c>
      <c r="D457" s="126">
        <f t="shared" si="163"/>
        <v>29</v>
      </c>
      <c r="E457" s="250" t="s">
        <v>792</v>
      </c>
      <c r="F457" s="250">
        <v>1</v>
      </c>
      <c r="G457" s="250">
        <v>1</v>
      </c>
      <c r="H457" s="250">
        <v>1</v>
      </c>
      <c r="I457" s="250">
        <v>1</v>
      </c>
      <c r="J457" s="87"/>
      <c r="K457" s="94"/>
      <c r="L457" s="94"/>
      <c r="M457" s="154">
        <f t="shared" si="164"/>
        <v>4</v>
      </c>
      <c r="N457">
        <v>0</v>
      </c>
      <c r="O457">
        <v>3</v>
      </c>
      <c r="P457">
        <v>2</v>
      </c>
      <c r="Q457">
        <v>7</v>
      </c>
      <c r="R457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5</v>
      </c>
      <c r="AB457">
        <v>0</v>
      </c>
      <c r="AC457" s="139">
        <f t="shared" si="147"/>
        <v>3</v>
      </c>
      <c r="AD457" s="140">
        <f t="shared" si="148"/>
        <v>5</v>
      </c>
      <c r="AE457" s="141">
        <f t="shared" si="165"/>
        <v>0</v>
      </c>
      <c r="AF457" s="142">
        <f t="shared" si="166"/>
        <v>1</v>
      </c>
      <c r="AG457" s="278"/>
      <c r="AI457" s="37">
        <f>IFERROR(IF(M457&gt;0,(N457*CONFIGURACAO!$C$20)+(O457*CONFIGURACAO!$C$21)+(P457*CONFIGURACAO!$C$22)+(Q457*CONFIGURACAO!$C$23)+(R457*CONFIGURACAO!$C$24),""),"")</f>
        <v>640</v>
      </c>
      <c r="AJ457" s="38">
        <f>IF(S457=0,0,IF(CONFIGURACAO!$C$15="SIM",(IF(S457&gt;CONFIGURACAO!$C$16,CONFIGURACAO!$C$16*CONFIGURACAO!$C$25,S457*CONFIGURACAO!$C$25)),'PI AREA  P100'!S457*CONFIGURACAO!$C$25))</f>
        <v>20</v>
      </c>
      <c r="AK457" s="38">
        <f>IF(T457=0,0,IF(CONFIGURACAO!$C$17="SIM",(IF(T457&gt;CONFIGURACAO!$C$18,CONFIGURACAO!$C$18*CONFIGURACAO!$C$26,T457*CONFIGURACAO!$C$26)),'PI AREA  P100'!T457*CONFIGURACAO!$C$26))</f>
        <v>10</v>
      </c>
      <c r="AL457" s="38">
        <f>IFERROR(IF(M457&gt;0,(U457*CONFIGURACAO!$C$29)+(V457*CONFIGURACAO!$C$30),""),"")</f>
        <v>0</v>
      </c>
      <c r="AM457" s="38">
        <f>IF(W457=0,0,IF(CONFIGURACAO!$C$41="SIM",(IF(W457&gt;CONFIGURACAO!$C$41,CONFIGURACAO!$C$41*CONFIGURACAO!$C$31,W457*CONFIGURACAO!$C$31)),'PI AREA  P100'!W457*CONFIGURACAO!$C$31))</f>
        <v>0</v>
      </c>
      <c r="AN457" s="38">
        <f>IF(X457=0,0,IF(CONFIGURACAO!$C$39="SIM",(IF(X457&gt;CONFIGURACAO!$C$40,CONFIGURACAO!$C$40*CONFIGURACAO!$C$32,X457*CONFIGURACAO!$C$32)),'PI AREA  P100'!X457*CONFIGURACAO!$C$32))</f>
        <v>0</v>
      </c>
      <c r="AO457" s="38">
        <f>IFERROR(IF(M457&gt;0,(Y457*CONFIGURACAO!$C$33)+(Z457*CONFIGURACAO!$C$34)+(AA457*CONFIGURACAO!$C$35)+(AB457*CONFIGURACAO!$C$36),""),"")</f>
        <v>175</v>
      </c>
      <c r="AP457" s="38">
        <f>IF(AA457=0,0,IF(CONFIGURACAO!$C$46="SIM",(IF(AA457&gt;CONFIGURACAO!$C$47,CONFIGURACAO!$C$47*CONFIGURACAO!$C$35,AA457*CONFIGURACAO!$C$35)),'PI AREA  P100'!AA457*CONFIGURACAO!$C$35))</f>
        <v>125</v>
      </c>
      <c r="AQ457" s="38">
        <f>IF(AB457=0,0,IF(CONFIGURACAO!$C$44="SIM",(IF(AB457&gt;CONFIGURACAO!$C$45,CONFIGURACAO!$C$45*CONFIGURACAO!$C$36,AB457*CONFIGURACAO!$C$36)),'PI AREA  P100'!AB457*CONFIGURACAO!$C$36))</f>
        <v>0</v>
      </c>
      <c r="AR457" s="38">
        <f t="shared" si="167"/>
        <v>970</v>
      </c>
      <c r="AS457" s="68">
        <f>IF(AR457="","",$AR457-(($AS$2/CONFIGURACAO!$C$6)*$M457))</f>
        <v>670</v>
      </c>
      <c r="AT457" s="73">
        <f t="shared" si="149"/>
        <v>3</v>
      </c>
      <c r="AU457" s="75">
        <f>IF(AR457="","",$AR457-(($AU$2/CONFIGURACAO!$C$6)*$M457))</f>
        <v>470</v>
      </c>
      <c r="AV457" s="76">
        <f t="shared" si="150"/>
        <v>4</v>
      </c>
      <c r="AW457" s="74">
        <f>IF(AR457="","",$AR457-(($AW$2/CONFIGURACAO!$C$6)*$M457))</f>
        <v>270</v>
      </c>
      <c r="AX457" s="72">
        <f t="shared" si="151"/>
        <v>5</v>
      </c>
      <c r="AZ457" s="39">
        <f t="shared" si="152"/>
        <v>8.1930519540851232E-2</v>
      </c>
      <c r="BA457" s="146">
        <f t="shared" si="153"/>
        <v>22</v>
      </c>
      <c r="BB457" s="146">
        <f t="shared" si="154"/>
        <v>313</v>
      </c>
      <c r="BC457" s="32">
        <f t="shared" si="155"/>
        <v>450</v>
      </c>
      <c r="BD457" s="148"/>
      <c r="BE457" s="40">
        <f t="shared" si="156"/>
        <v>0</v>
      </c>
      <c r="BF457" s="40">
        <f t="shared" si="157"/>
        <v>0.11574074074074073</v>
      </c>
      <c r="BG457" s="40">
        <f t="shared" si="158"/>
        <v>5.1387461459403906E-2</v>
      </c>
      <c r="BH457" s="40">
        <f t="shared" si="159"/>
        <v>0.28294260307194824</v>
      </c>
      <c r="BI457" s="40">
        <f t="shared" si="160"/>
        <v>0</v>
      </c>
      <c r="BJ457" s="40">
        <f t="shared" si="161"/>
        <v>0.18484288354898337</v>
      </c>
      <c r="BK457" s="40">
        <f t="shared" si="162"/>
        <v>0.32102728731942215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1</v>
      </c>
      <c r="BR457">
        <v>5</v>
      </c>
      <c r="BS457">
        <v>0</v>
      </c>
      <c r="BT457" s="42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</row>
    <row r="458" spans="1:124" s="32" customFormat="1" x14ac:dyDescent="0.2">
      <c r="A458" s="124" t="str">
        <f>CONFIGURACAO!$C$4</f>
        <v>AREA 21</v>
      </c>
      <c r="B458" s="125">
        <v>456</v>
      </c>
      <c r="C458" s="249" t="s">
        <v>302</v>
      </c>
      <c r="D458" s="126">
        <f t="shared" si="163"/>
        <v>1</v>
      </c>
      <c r="E458" s="250" t="s">
        <v>793</v>
      </c>
      <c r="F458" s="250">
        <v>1</v>
      </c>
      <c r="G458" s="250">
        <v>1</v>
      </c>
      <c r="H458" s="250">
        <v>1</v>
      </c>
      <c r="I458" s="250">
        <v>1</v>
      </c>
      <c r="J458" s="87"/>
      <c r="K458" s="94"/>
      <c r="L458" s="94"/>
      <c r="M458" s="154">
        <f t="shared" si="164"/>
        <v>4</v>
      </c>
      <c r="N458">
        <v>14</v>
      </c>
      <c r="O458">
        <v>3</v>
      </c>
      <c r="P458">
        <v>5</v>
      </c>
      <c r="Q458">
        <v>7</v>
      </c>
      <c r="R458">
        <v>2</v>
      </c>
      <c r="S458">
        <v>2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 s="139">
        <f t="shared" si="147"/>
        <v>17</v>
      </c>
      <c r="AD458" s="140">
        <f t="shared" si="148"/>
        <v>22</v>
      </c>
      <c r="AE458" s="141">
        <f t="shared" si="165"/>
        <v>0</v>
      </c>
      <c r="AF458" s="142">
        <f t="shared" si="166"/>
        <v>0</v>
      </c>
      <c r="AG458" s="278"/>
      <c r="AI458" s="37">
        <f>IFERROR(IF(M458&gt;0,(N458*CONFIGURACAO!$C$20)+(O458*CONFIGURACAO!$C$21)+(P458*CONFIGURACAO!$C$22)+(Q458*CONFIGURACAO!$C$23)+(R458*CONFIGURACAO!$C$24),""),"")</f>
        <v>2260</v>
      </c>
      <c r="AJ458" s="38">
        <f>IF(S458=0,0,IF(CONFIGURACAO!$C$15="SIM",(IF(S458&gt;CONFIGURACAO!$C$16,CONFIGURACAO!$C$16*CONFIGURACAO!$C$25,S458*CONFIGURACAO!$C$25)),'PI AREA  P100'!S458*CONFIGURACAO!$C$25))</f>
        <v>20</v>
      </c>
      <c r="AK458" s="38">
        <f>IF(T458=0,0,IF(CONFIGURACAO!$C$17="SIM",(IF(T458&gt;CONFIGURACAO!$C$18,CONFIGURACAO!$C$18*CONFIGURACAO!$C$26,T458*CONFIGURACAO!$C$26)),'PI AREA  P100'!T458*CONFIGURACAO!$C$26))</f>
        <v>0</v>
      </c>
      <c r="AL458" s="38">
        <f>IFERROR(IF(M458&gt;0,(U458*CONFIGURACAO!$C$29)+(V458*CONFIGURACAO!$C$30),""),"")</f>
        <v>0</v>
      </c>
      <c r="AM458" s="38">
        <f>IF(W458=0,0,IF(CONFIGURACAO!$C$41="SIM",(IF(W458&gt;CONFIGURACAO!$C$41,CONFIGURACAO!$C$41*CONFIGURACAO!$C$31,W458*CONFIGURACAO!$C$31)),'PI AREA  P100'!W458*CONFIGURACAO!$C$31))</f>
        <v>0</v>
      </c>
      <c r="AN458" s="38">
        <f>IF(X458=0,0,IF(CONFIGURACAO!$C$39="SIM",(IF(X458&gt;CONFIGURACAO!$C$40,CONFIGURACAO!$C$40*CONFIGURACAO!$C$32,X458*CONFIGURACAO!$C$32)),'PI AREA  P100'!X458*CONFIGURACAO!$C$32))</f>
        <v>0</v>
      </c>
      <c r="AO458" s="38">
        <f>IFERROR(IF(M458&gt;0,(Y458*CONFIGURACAO!$C$33)+(Z458*CONFIGURACAO!$C$34)+(AA458*CONFIGURACAO!$C$35)+(AB458*CONFIGURACAO!$C$36),""),"")</f>
        <v>0</v>
      </c>
      <c r="AP458" s="38">
        <f>IF(AA458=0,0,IF(CONFIGURACAO!$C$46="SIM",(IF(AA458&gt;CONFIGURACAO!$C$47,CONFIGURACAO!$C$47*CONFIGURACAO!$C$35,AA458*CONFIGURACAO!$C$35)),'PI AREA  P100'!AA458*CONFIGURACAO!$C$35))</f>
        <v>0</v>
      </c>
      <c r="AQ458" s="38">
        <f>IF(AB458=0,0,IF(CONFIGURACAO!$C$44="SIM",(IF(AB458&gt;CONFIGURACAO!$C$45,CONFIGURACAO!$C$45*CONFIGURACAO!$C$36,AB458*CONFIGURACAO!$C$36)),'PI AREA  P100'!AB458*CONFIGURACAO!$C$36))</f>
        <v>0</v>
      </c>
      <c r="AR458" s="38">
        <f t="shared" si="167"/>
        <v>2280</v>
      </c>
      <c r="AS458" s="68">
        <f>IF(AR458="","",$AR458-(($AS$2/CONFIGURACAO!$C$6)*$M458))</f>
        <v>1980</v>
      </c>
      <c r="AT458" s="73">
        <f t="shared" si="149"/>
        <v>3</v>
      </c>
      <c r="AU458" s="75">
        <f>IF(AR458="","",$AR458-(($AU$2/CONFIGURACAO!$C$6)*$M458))</f>
        <v>1780</v>
      </c>
      <c r="AV458" s="76">
        <f t="shared" si="150"/>
        <v>4</v>
      </c>
      <c r="AW458" s="74">
        <f>IF(AR458="","",$AR458-(($AW$2/CONFIGURACAO!$C$6)*$M458))</f>
        <v>1580</v>
      </c>
      <c r="AX458" s="72">
        <f t="shared" si="151"/>
        <v>5</v>
      </c>
      <c r="AZ458" s="39">
        <f t="shared" si="152"/>
        <v>0.19257895314756784</v>
      </c>
      <c r="BA458" s="146">
        <f t="shared" si="153"/>
        <v>33</v>
      </c>
      <c r="BB458" s="146">
        <f t="shared" si="154"/>
        <v>145</v>
      </c>
      <c r="BC458" s="32">
        <f t="shared" si="155"/>
        <v>105</v>
      </c>
      <c r="BD458" s="148"/>
      <c r="BE458" s="40">
        <f t="shared" si="156"/>
        <v>0.52160953800298071</v>
      </c>
      <c r="BF458" s="40">
        <f t="shared" si="157"/>
        <v>0.11574074074074073</v>
      </c>
      <c r="BG458" s="40">
        <f t="shared" si="158"/>
        <v>0.12846865364850976</v>
      </c>
      <c r="BH458" s="40">
        <f t="shared" si="159"/>
        <v>0.28294260307194824</v>
      </c>
      <c r="BI458" s="40">
        <f t="shared" si="160"/>
        <v>0.21321961620469082</v>
      </c>
      <c r="BJ458" s="40">
        <f t="shared" si="161"/>
        <v>0.18484288354898337</v>
      </c>
      <c r="BK458" s="40">
        <f t="shared" si="162"/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 s="42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</row>
    <row r="459" spans="1:124" s="32" customFormat="1" x14ac:dyDescent="0.2">
      <c r="A459" s="124" t="str">
        <f>CONFIGURACAO!$C$4</f>
        <v>AREA 21</v>
      </c>
      <c r="B459" s="125">
        <v>457</v>
      </c>
      <c r="C459" s="249" t="s">
        <v>302</v>
      </c>
      <c r="D459" s="126">
        <f t="shared" si="163"/>
        <v>2</v>
      </c>
      <c r="E459" s="250" t="s">
        <v>794</v>
      </c>
      <c r="F459" s="250">
        <v>1</v>
      </c>
      <c r="G459" s="250">
        <v>1</v>
      </c>
      <c r="H459" s="250">
        <v>1</v>
      </c>
      <c r="I459" s="250">
        <v>1</v>
      </c>
      <c r="J459" s="87"/>
      <c r="K459" s="94"/>
      <c r="L459" s="94"/>
      <c r="M459" s="154">
        <f t="shared" si="164"/>
        <v>4</v>
      </c>
      <c r="N459">
        <v>0</v>
      </c>
      <c r="O459">
        <v>6</v>
      </c>
      <c r="P459">
        <v>10</v>
      </c>
      <c r="Q459">
        <v>7</v>
      </c>
      <c r="R459">
        <v>1</v>
      </c>
      <c r="S459">
        <v>2</v>
      </c>
      <c r="T459">
        <v>2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1</v>
      </c>
      <c r="AB459">
        <v>0</v>
      </c>
      <c r="AC459" s="139">
        <f t="shared" si="147"/>
        <v>6</v>
      </c>
      <c r="AD459" s="140">
        <f t="shared" si="148"/>
        <v>16</v>
      </c>
      <c r="AE459" s="141">
        <f t="shared" si="165"/>
        <v>0</v>
      </c>
      <c r="AF459" s="142">
        <f t="shared" si="166"/>
        <v>0</v>
      </c>
      <c r="AG459" s="278"/>
      <c r="AI459" s="37">
        <f>IFERROR(IF(M459&gt;0,(N459*CONFIGURACAO!$C$20)+(O459*CONFIGURACAO!$C$21)+(P459*CONFIGURACAO!$C$22)+(Q459*CONFIGURACAO!$C$23)+(R459*CONFIGURACAO!$C$24),""),"")</f>
        <v>1380</v>
      </c>
      <c r="AJ459" s="38">
        <f>IF(S459=0,0,IF(CONFIGURACAO!$C$15="SIM",(IF(S459&gt;CONFIGURACAO!$C$16,CONFIGURACAO!$C$16*CONFIGURACAO!$C$25,S459*CONFIGURACAO!$C$25)),'PI AREA  P100'!S459*CONFIGURACAO!$C$25))</f>
        <v>20</v>
      </c>
      <c r="AK459" s="38">
        <f>IF(T459=0,0,IF(CONFIGURACAO!$C$17="SIM",(IF(T459&gt;CONFIGURACAO!$C$18,CONFIGURACAO!$C$18*CONFIGURACAO!$C$26,T459*CONFIGURACAO!$C$26)),'PI AREA  P100'!T459*CONFIGURACAO!$C$26))</f>
        <v>10</v>
      </c>
      <c r="AL459" s="38">
        <f>IFERROR(IF(M459&gt;0,(U459*CONFIGURACAO!$C$29)+(V459*CONFIGURACAO!$C$30),""),"")</f>
        <v>0</v>
      </c>
      <c r="AM459" s="38">
        <f>IF(W459=0,0,IF(CONFIGURACAO!$C$41="SIM",(IF(W459&gt;CONFIGURACAO!$C$41,CONFIGURACAO!$C$41*CONFIGURACAO!$C$31,W459*CONFIGURACAO!$C$31)),'PI AREA  P100'!W459*CONFIGURACAO!$C$31))</f>
        <v>50</v>
      </c>
      <c r="AN459" s="38">
        <f>IF(X459=0,0,IF(CONFIGURACAO!$C$39="SIM",(IF(X459&gt;CONFIGURACAO!$C$40,CONFIGURACAO!$C$40*CONFIGURACAO!$C$32,X459*CONFIGURACAO!$C$32)),'PI AREA  P100'!X459*CONFIGURACAO!$C$32))</f>
        <v>0</v>
      </c>
      <c r="AO459" s="38">
        <f>IFERROR(IF(M459&gt;0,(Y459*CONFIGURACAO!$C$33)+(Z459*CONFIGURACAO!$C$34)+(AA459*CONFIGURACAO!$C$35)+(AB459*CONFIGURACAO!$C$36),""),"")</f>
        <v>25</v>
      </c>
      <c r="AP459" s="38">
        <f>IF(AA459=0,0,IF(CONFIGURACAO!$C$46="SIM",(IF(AA459&gt;CONFIGURACAO!$C$47,CONFIGURACAO!$C$47*CONFIGURACAO!$C$35,AA459*CONFIGURACAO!$C$35)),'PI AREA  P100'!AA459*CONFIGURACAO!$C$35))</f>
        <v>25</v>
      </c>
      <c r="AQ459" s="38">
        <f>IF(AB459=0,0,IF(CONFIGURACAO!$C$44="SIM",(IF(AB459&gt;CONFIGURACAO!$C$45,CONFIGURACAO!$C$45*CONFIGURACAO!$C$36,AB459*CONFIGURACAO!$C$36)),'PI AREA  P100'!AB459*CONFIGURACAO!$C$36))</f>
        <v>0</v>
      </c>
      <c r="AR459" s="38">
        <f t="shared" si="167"/>
        <v>1510</v>
      </c>
      <c r="AS459" s="68">
        <f>IF(AR459="","",$AR459-(($AS$2/CONFIGURACAO!$C$6)*$M459))</f>
        <v>1210</v>
      </c>
      <c r="AT459" s="73">
        <f t="shared" si="149"/>
        <v>3</v>
      </c>
      <c r="AU459" s="75">
        <f>IF(AR459="","",$AR459-(($AU$2/CONFIGURACAO!$C$6)*$M459))</f>
        <v>1010</v>
      </c>
      <c r="AV459" s="76">
        <f t="shared" si="150"/>
        <v>4</v>
      </c>
      <c r="AW459" s="74">
        <f>IF(AR459="","",$AR459-(($AW$2/CONFIGURACAO!$C$6)*$M459))</f>
        <v>810</v>
      </c>
      <c r="AX459" s="72">
        <f t="shared" si="151"/>
        <v>5</v>
      </c>
      <c r="AZ459" s="39">
        <f t="shared" si="152"/>
        <v>0.12754132423369624</v>
      </c>
      <c r="BA459" s="146">
        <f t="shared" si="153"/>
        <v>30</v>
      </c>
      <c r="BB459" s="146">
        <f t="shared" si="154"/>
        <v>185</v>
      </c>
      <c r="BC459" s="32">
        <f t="shared" si="155"/>
        <v>245</v>
      </c>
      <c r="BD459" s="148"/>
      <c r="BE459" s="40">
        <f t="shared" si="156"/>
        <v>0</v>
      </c>
      <c r="BF459" s="40">
        <f t="shared" si="157"/>
        <v>0.23148148148148145</v>
      </c>
      <c r="BG459" s="40">
        <f t="shared" si="158"/>
        <v>0.25693730729701952</v>
      </c>
      <c r="BH459" s="40">
        <f t="shared" si="159"/>
        <v>0.28294260307194824</v>
      </c>
      <c r="BI459" s="40">
        <f t="shared" si="160"/>
        <v>0.10660980810234541</v>
      </c>
      <c r="BJ459" s="40">
        <f t="shared" si="161"/>
        <v>0.18484288354898337</v>
      </c>
      <c r="BK459" s="40">
        <f t="shared" si="162"/>
        <v>0.32102728731942215</v>
      </c>
      <c r="BL459">
        <v>0</v>
      </c>
      <c r="BM459">
        <v>0</v>
      </c>
      <c r="BN459">
        <v>1</v>
      </c>
      <c r="BO459">
        <v>0</v>
      </c>
      <c r="BP459">
        <v>0</v>
      </c>
      <c r="BQ459">
        <v>0</v>
      </c>
      <c r="BR459">
        <v>1</v>
      </c>
      <c r="BS459">
        <v>0</v>
      </c>
      <c r="BT459" s="42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</row>
    <row r="460" spans="1:124" s="32" customFormat="1" x14ac:dyDescent="0.2">
      <c r="A460" s="124" t="str">
        <f>CONFIGURACAO!$C$4</f>
        <v>AREA 21</v>
      </c>
      <c r="B460" s="125">
        <v>458</v>
      </c>
      <c r="C460" s="249" t="s">
        <v>302</v>
      </c>
      <c r="D460" s="126">
        <f t="shared" si="163"/>
        <v>3</v>
      </c>
      <c r="E460" s="250" t="s">
        <v>795</v>
      </c>
      <c r="F460" s="250">
        <v>1</v>
      </c>
      <c r="G460" s="250">
        <v>1</v>
      </c>
      <c r="H460" s="250">
        <v>1</v>
      </c>
      <c r="I460" s="250">
        <v>1</v>
      </c>
      <c r="J460" s="87"/>
      <c r="K460" s="94"/>
      <c r="L460" s="94"/>
      <c r="M460" s="154">
        <f t="shared" si="164"/>
        <v>4</v>
      </c>
      <c r="N460">
        <v>15</v>
      </c>
      <c r="O460">
        <v>3</v>
      </c>
      <c r="P460">
        <v>5</v>
      </c>
      <c r="Q460">
        <v>7</v>
      </c>
      <c r="R460">
        <v>1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 s="139">
        <f t="shared" si="147"/>
        <v>18</v>
      </c>
      <c r="AD460" s="140">
        <f t="shared" si="148"/>
        <v>23</v>
      </c>
      <c r="AE460" s="141">
        <f t="shared" si="165"/>
        <v>0</v>
      </c>
      <c r="AF460" s="142">
        <f t="shared" si="166"/>
        <v>0</v>
      </c>
      <c r="AG460" s="278"/>
      <c r="AI460" s="37">
        <f>IFERROR(IF(M460&gt;0,(N460*CONFIGURACAO!$C$20)+(O460*CONFIGURACAO!$C$21)+(P460*CONFIGURACAO!$C$22)+(Q460*CONFIGURACAO!$C$23)+(R460*CONFIGURACAO!$C$24),""),"")</f>
        <v>2340</v>
      </c>
      <c r="AJ460" s="38">
        <f>IF(S460=0,0,IF(CONFIGURACAO!$C$15="SIM",(IF(S460&gt;CONFIGURACAO!$C$16,CONFIGURACAO!$C$16*CONFIGURACAO!$C$25,S460*CONFIGURACAO!$C$25)),'PI AREA  P100'!S460*CONFIGURACAO!$C$25))</f>
        <v>20</v>
      </c>
      <c r="AK460" s="38">
        <f>IF(T460=0,0,IF(CONFIGURACAO!$C$17="SIM",(IF(T460&gt;CONFIGURACAO!$C$18,CONFIGURACAO!$C$18*CONFIGURACAO!$C$26,T460*CONFIGURACAO!$C$26)),'PI AREA  P100'!T460*CONFIGURACAO!$C$26))</f>
        <v>10</v>
      </c>
      <c r="AL460" s="38">
        <f>IFERROR(IF(M460&gt;0,(U460*CONFIGURACAO!$C$29)+(V460*CONFIGURACAO!$C$30),""),"")</f>
        <v>0</v>
      </c>
      <c r="AM460" s="38">
        <f>IF(W460=0,0,IF(CONFIGURACAO!$C$41="SIM",(IF(W460&gt;CONFIGURACAO!$C$41,CONFIGURACAO!$C$41*CONFIGURACAO!$C$31,W460*CONFIGURACAO!$C$31)),'PI AREA  P100'!W460*CONFIGURACAO!$C$31))</f>
        <v>0</v>
      </c>
      <c r="AN460" s="38">
        <f>IF(X460=0,0,IF(CONFIGURACAO!$C$39="SIM",(IF(X460&gt;CONFIGURACAO!$C$40,CONFIGURACAO!$C$40*CONFIGURACAO!$C$32,X460*CONFIGURACAO!$C$32)),'PI AREA  P100'!X460*CONFIGURACAO!$C$32))</f>
        <v>0</v>
      </c>
      <c r="AO460" s="38">
        <f>IFERROR(IF(M460&gt;0,(Y460*CONFIGURACAO!$C$33)+(Z460*CONFIGURACAO!$C$34)+(AA460*CONFIGURACAO!$C$35)+(AB460*CONFIGURACAO!$C$36),""),"")</f>
        <v>0</v>
      </c>
      <c r="AP460" s="38">
        <f>IF(AA460=0,0,IF(CONFIGURACAO!$C$46="SIM",(IF(AA460&gt;CONFIGURACAO!$C$47,CONFIGURACAO!$C$47*CONFIGURACAO!$C$35,AA460*CONFIGURACAO!$C$35)),'PI AREA  P100'!AA460*CONFIGURACAO!$C$35))</f>
        <v>0</v>
      </c>
      <c r="AQ460" s="38">
        <f>IF(AB460=0,0,IF(CONFIGURACAO!$C$44="SIM",(IF(AB460&gt;CONFIGURACAO!$C$45,CONFIGURACAO!$C$45*CONFIGURACAO!$C$36,AB460*CONFIGURACAO!$C$36)),'PI AREA  P100'!AB460*CONFIGURACAO!$C$36))</f>
        <v>0</v>
      </c>
      <c r="AR460" s="38">
        <f t="shared" si="167"/>
        <v>2370</v>
      </c>
      <c r="AS460" s="68">
        <f>IF(AR460="","",$AR460-(($AS$2/CONFIGURACAO!$C$6)*$M460))</f>
        <v>2070</v>
      </c>
      <c r="AT460" s="73">
        <f t="shared" si="149"/>
        <v>3</v>
      </c>
      <c r="AU460" s="75">
        <f>IF(AR460="","",$AR460-(($AU$2/CONFIGURACAO!$C$6)*$M460))</f>
        <v>1870</v>
      </c>
      <c r="AV460" s="76">
        <f t="shared" si="150"/>
        <v>4</v>
      </c>
      <c r="AW460" s="74">
        <f>IF(AR460="","",$AR460-(($AW$2/CONFIGURACAO!$C$6)*$M460))</f>
        <v>1670</v>
      </c>
      <c r="AX460" s="72">
        <f t="shared" si="151"/>
        <v>5</v>
      </c>
      <c r="AZ460" s="39">
        <f t="shared" si="152"/>
        <v>0.20018075392970869</v>
      </c>
      <c r="BA460" s="146">
        <f t="shared" si="153"/>
        <v>35</v>
      </c>
      <c r="BB460" s="146">
        <f t="shared" si="154"/>
        <v>130</v>
      </c>
      <c r="BC460" s="32">
        <f t="shared" si="155"/>
        <v>94</v>
      </c>
      <c r="BD460" s="148"/>
      <c r="BE460" s="40">
        <f t="shared" si="156"/>
        <v>0.55886736214605071</v>
      </c>
      <c r="BF460" s="40">
        <f t="shared" si="157"/>
        <v>0.11574074074074073</v>
      </c>
      <c r="BG460" s="40">
        <f t="shared" si="158"/>
        <v>0.12846865364850976</v>
      </c>
      <c r="BH460" s="40">
        <f t="shared" si="159"/>
        <v>0.28294260307194824</v>
      </c>
      <c r="BI460" s="40">
        <f t="shared" si="160"/>
        <v>0.10660980810234541</v>
      </c>
      <c r="BJ460" s="40">
        <f t="shared" si="161"/>
        <v>0.18484288354898337</v>
      </c>
      <c r="BK460" s="40">
        <f t="shared" si="162"/>
        <v>0.32102728731942215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 s="42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</row>
    <row r="461" spans="1:124" s="32" customFormat="1" x14ac:dyDescent="0.2">
      <c r="A461" s="124" t="str">
        <f>CONFIGURACAO!$C$4</f>
        <v>AREA 21</v>
      </c>
      <c r="B461" s="125">
        <v>459</v>
      </c>
      <c r="C461" s="249" t="s">
        <v>302</v>
      </c>
      <c r="D461" s="126">
        <f t="shared" si="163"/>
        <v>4</v>
      </c>
      <c r="E461" s="250" t="s">
        <v>796</v>
      </c>
      <c r="F461" s="250">
        <v>0</v>
      </c>
      <c r="G461" s="250">
        <v>1</v>
      </c>
      <c r="H461" s="250">
        <v>1</v>
      </c>
      <c r="I461" s="250">
        <v>1</v>
      </c>
      <c r="J461" s="87"/>
      <c r="K461" s="94"/>
      <c r="L461" s="94"/>
      <c r="M461" s="154">
        <f t="shared" si="164"/>
        <v>3</v>
      </c>
      <c r="N461">
        <v>0</v>
      </c>
      <c r="O461">
        <v>1</v>
      </c>
      <c r="P461">
        <v>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s="139">
        <f t="shared" si="147"/>
        <v>1</v>
      </c>
      <c r="AD461" s="140">
        <f t="shared" si="148"/>
        <v>3</v>
      </c>
      <c r="AE461" s="141">
        <f t="shared" si="165"/>
        <v>0</v>
      </c>
      <c r="AF461" s="142">
        <f t="shared" si="166"/>
        <v>0</v>
      </c>
      <c r="AG461" s="278"/>
      <c r="AI461" s="37">
        <f>IFERROR(IF(M461&gt;0,(N461*CONFIGURACAO!$C$20)+(O461*CONFIGURACAO!$C$21)+(P461*CONFIGURACAO!$C$22)+(Q461*CONFIGURACAO!$C$23)+(R461*CONFIGURACAO!$C$24),""),"")</f>
        <v>200</v>
      </c>
      <c r="AJ461" s="38">
        <f>IF(S461=0,0,IF(CONFIGURACAO!$C$15="SIM",(IF(S461&gt;CONFIGURACAO!$C$16,CONFIGURACAO!$C$16*CONFIGURACAO!$C$25,S461*CONFIGURACAO!$C$25)),'PI AREA  P100'!S461*CONFIGURACAO!$C$25))</f>
        <v>0</v>
      </c>
      <c r="AK461" s="38">
        <f>IF(T461=0,0,IF(CONFIGURACAO!$C$17="SIM",(IF(T461&gt;CONFIGURACAO!$C$18,CONFIGURACAO!$C$18*CONFIGURACAO!$C$26,T461*CONFIGURACAO!$C$26)),'PI AREA  P100'!T461*CONFIGURACAO!$C$26))</f>
        <v>0</v>
      </c>
      <c r="AL461" s="38">
        <f>IFERROR(IF(M461&gt;0,(U461*CONFIGURACAO!$C$29)+(V461*CONFIGURACAO!$C$30),""),"")</f>
        <v>0</v>
      </c>
      <c r="AM461" s="38">
        <f>IF(W461=0,0,IF(CONFIGURACAO!$C$41="SIM",(IF(W461&gt;CONFIGURACAO!$C$41,CONFIGURACAO!$C$41*CONFIGURACAO!$C$31,W461*CONFIGURACAO!$C$31)),'PI AREA  P100'!W461*CONFIGURACAO!$C$31))</f>
        <v>0</v>
      </c>
      <c r="AN461" s="38">
        <f>IF(X461=0,0,IF(CONFIGURACAO!$C$39="SIM",(IF(X461&gt;CONFIGURACAO!$C$40,CONFIGURACAO!$C$40*CONFIGURACAO!$C$32,X461*CONFIGURACAO!$C$32)),'PI AREA  P100'!X461*CONFIGURACAO!$C$32))</f>
        <v>0</v>
      </c>
      <c r="AO461" s="38">
        <f>IFERROR(IF(M461&gt;0,(Y461*CONFIGURACAO!$C$33)+(Z461*CONFIGURACAO!$C$34)+(AA461*CONFIGURACAO!$C$35)+(AB461*CONFIGURACAO!$C$36),""),"")</f>
        <v>0</v>
      </c>
      <c r="AP461" s="38">
        <f>IF(AA461=0,0,IF(CONFIGURACAO!$C$46="SIM",(IF(AA461&gt;CONFIGURACAO!$C$47,CONFIGURACAO!$C$47*CONFIGURACAO!$C$35,AA461*CONFIGURACAO!$C$35)),'PI AREA  P100'!AA461*CONFIGURACAO!$C$35))</f>
        <v>0</v>
      </c>
      <c r="AQ461" s="38">
        <f>IF(AB461=0,0,IF(CONFIGURACAO!$C$44="SIM",(IF(AB461&gt;CONFIGURACAO!$C$45,CONFIGURACAO!$C$45*CONFIGURACAO!$C$36,AB461*CONFIGURACAO!$C$36)),'PI AREA  P100'!AB461*CONFIGURACAO!$C$36))</f>
        <v>0</v>
      </c>
      <c r="AR461" s="38">
        <f t="shared" si="167"/>
        <v>200</v>
      </c>
      <c r="AS461" s="68">
        <f>IF(AR461="","",$AR461-(($AS$2/CONFIGURACAO!$C$6)*$M461))</f>
        <v>-25</v>
      </c>
      <c r="AT461" s="73" t="str">
        <f t="shared" si="149"/>
        <v>NAO</v>
      </c>
      <c r="AU461" s="75">
        <f>IF(AR461="","",$AR461-(($AU$2/CONFIGURACAO!$C$6)*$M461))</f>
        <v>-175</v>
      </c>
      <c r="AV461" s="76" t="str">
        <f t="shared" si="150"/>
        <v>NAO</v>
      </c>
      <c r="AW461" s="74">
        <f>IF(AR461="","",$AR461-(($AW$2/CONFIGURACAO!$C$6)*$M461))</f>
        <v>-325</v>
      </c>
      <c r="AX461" s="72" t="str">
        <f t="shared" si="151"/>
        <v>NAO</v>
      </c>
      <c r="AZ461" s="39">
        <f t="shared" si="152"/>
        <v>1.6892890626979636E-2</v>
      </c>
      <c r="BA461" s="146">
        <f t="shared" si="153"/>
        <v>3</v>
      </c>
      <c r="BB461" s="146">
        <f t="shared" si="154"/>
        <v>968</v>
      </c>
      <c r="BC461" s="32">
        <f t="shared" si="155"/>
        <v>953</v>
      </c>
      <c r="BD461" s="148"/>
      <c r="BE461" s="40">
        <f t="shared" si="156"/>
        <v>0</v>
      </c>
      <c r="BF461" s="40">
        <f t="shared" si="157"/>
        <v>3.8580246913580245E-2</v>
      </c>
      <c r="BG461" s="40">
        <f t="shared" si="158"/>
        <v>5.1387461459403906E-2</v>
      </c>
      <c r="BH461" s="40">
        <f t="shared" si="159"/>
        <v>0</v>
      </c>
      <c r="BI461" s="40">
        <f t="shared" si="160"/>
        <v>0</v>
      </c>
      <c r="BJ461" s="40">
        <f t="shared" si="161"/>
        <v>0</v>
      </c>
      <c r="BK461" s="40">
        <f t="shared" si="162"/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 s="42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</row>
    <row r="462" spans="1:124" s="32" customFormat="1" x14ac:dyDescent="0.2">
      <c r="A462" s="124" t="str">
        <f>CONFIGURACAO!$C$4</f>
        <v>AREA 21</v>
      </c>
      <c r="B462" s="125">
        <v>460</v>
      </c>
      <c r="C462" s="249" t="s">
        <v>302</v>
      </c>
      <c r="D462" s="126">
        <f t="shared" si="163"/>
        <v>5</v>
      </c>
      <c r="E462" s="250" t="s">
        <v>797</v>
      </c>
      <c r="F462" s="250">
        <v>1</v>
      </c>
      <c r="G462" s="250">
        <v>1</v>
      </c>
      <c r="H462" s="250">
        <v>1</v>
      </c>
      <c r="I462" s="250">
        <v>1</v>
      </c>
      <c r="J462" s="87"/>
      <c r="K462" s="94"/>
      <c r="L462" s="94"/>
      <c r="M462" s="154">
        <f t="shared" si="164"/>
        <v>4</v>
      </c>
      <c r="N462">
        <v>2</v>
      </c>
      <c r="O462">
        <v>1</v>
      </c>
      <c r="P462">
        <v>1</v>
      </c>
      <c r="Q462">
        <v>2</v>
      </c>
      <c r="R462">
        <v>2</v>
      </c>
      <c r="S462">
        <v>0</v>
      </c>
      <c r="T462">
        <v>3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 s="139">
        <f t="shared" si="147"/>
        <v>3</v>
      </c>
      <c r="AD462" s="140">
        <f t="shared" si="148"/>
        <v>4</v>
      </c>
      <c r="AE462" s="141">
        <f t="shared" si="165"/>
        <v>0</v>
      </c>
      <c r="AF462" s="142">
        <f t="shared" si="166"/>
        <v>0</v>
      </c>
      <c r="AG462" s="278"/>
      <c r="AI462" s="37">
        <f>IFERROR(IF(M462&gt;0,(N462*CONFIGURACAO!$C$20)+(O462*CONFIGURACAO!$C$21)+(P462*CONFIGURACAO!$C$22)+(Q462*CONFIGURACAO!$C$23)+(R462*CONFIGURACAO!$C$24),""),"")</f>
        <v>460</v>
      </c>
      <c r="AJ462" s="38">
        <f>IF(S462=0,0,IF(CONFIGURACAO!$C$15="SIM",(IF(S462&gt;CONFIGURACAO!$C$16,CONFIGURACAO!$C$16*CONFIGURACAO!$C$25,S462*CONFIGURACAO!$C$25)),'PI AREA  P100'!S462*CONFIGURACAO!$C$25))</f>
        <v>0</v>
      </c>
      <c r="AK462" s="38">
        <f>IF(T462=0,0,IF(CONFIGURACAO!$C$17="SIM",(IF(T462&gt;CONFIGURACAO!$C$18,CONFIGURACAO!$C$18*CONFIGURACAO!$C$26,T462*CONFIGURACAO!$C$26)),'PI AREA  P100'!T462*CONFIGURACAO!$C$26))</f>
        <v>15</v>
      </c>
      <c r="AL462" s="38">
        <f>IFERROR(IF(M462&gt;0,(U462*CONFIGURACAO!$C$29)+(V462*CONFIGURACAO!$C$30),""),"")</f>
        <v>0</v>
      </c>
      <c r="AM462" s="38">
        <f>IF(W462=0,0,IF(CONFIGURACAO!$C$41="SIM",(IF(W462&gt;CONFIGURACAO!$C$41,CONFIGURACAO!$C$41*CONFIGURACAO!$C$31,W462*CONFIGURACAO!$C$31)),'PI AREA  P100'!W462*CONFIGURACAO!$C$31))</f>
        <v>0</v>
      </c>
      <c r="AN462" s="38">
        <f>IF(X462=0,0,IF(CONFIGURACAO!$C$39="SIM",(IF(X462&gt;CONFIGURACAO!$C$40,CONFIGURACAO!$C$40*CONFIGURACAO!$C$32,X462*CONFIGURACAO!$C$32)),'PI AREA  P100'!X462*CONFIGURACAO!$C$32))</f>
        <v>0</v>
      </c>
      <c r="AO462" s="38">
        <f>IFERROR(IF(M462&gt;0,(Y462*CONFIGURACAO!$C$33)+(Z462*CONFIGURACAO!$C$34)+(AA462*CONFIGURACAO!$C$35)+(AB462*CONFIGURACAO!$C$36),""),"")</f>
        <v>0</v>
      </c>
      <c r="AP462" s="38">
        <f>IF(AA462=0,0,IF(CONFIGURACAO!$C$46="SIM",(IF(AA462&gt;CONFIGURACAO!$C$47,CONFIGURACAO!$C$47*CONFIGURACAO!$C$35,AA462*CONFIGURACAO!$C$35)),'PI AREA  P100'!AA462*CONFIGURACAO!$C$35))</f>
        <v>0</v>
      </c>
      <c r="AQ462" s="38">
        <f>IF(AB462=0,0,IF(CONFIGURACAO!$C$44="SIM",(IF(AB462&gt;CONFIGURACAO!$C$45,CONFIGURACAO!$C$45*CONFIGURACAO!$C$36,AB462*CONFIGURACAO!$C$36)),'PI AREA  P100'!AB462*CONFIGURACAO!$C$36))</f>
        <v>0</v>
      </c>
      <c r="AR462" s="38">
        <f t="shared" si="167"/>
        <v>475</v>
      </c>
      <c r="AS462" s="68">
        <f>IF(AR462="","",$AR462-(($AS$2/CONFIGURACAO!$C$6)*$M462))</f>
        <v>175</v>
      </c>
      <c r="AT462" s="73">
        <f t="shared" si="149"/>
        <v>3</v>
      </c>
      <c r="AU462" s="75">
        <f>IF(AR462="","",$AR462-(($AU$2/CONFIGURACAO!$C$6)*$M462))</f>
        <v>-25</v>
      </c>
      <c r="AV462" s="76" t="str">
        <f t="shared" si="150"/>
        <v>NAO</v>
      </c>
      <c r="AW462" s="74">
        <f>IF(AR462="","",$AR462-(($AW$2/CONFIGURACAO!$C$6)*$M462))</f>
        <v>-225</v>
      </c>
      <c r="AX462" s="72" t="str">
        <f t="shared" si="151"/>
        <v>NAO</v>
      </c>
      <c r="AZ462" s="39">
        <f t="shared" si="152"/>
        <v>4.0120615239076632E-2</v>
      </c>
      <c r="BA462" s="146">
        <f t="shared" si="153"/>
        <v>11</v>
      </c>
      <c r="BB462" s="146">
        <f t="shared" si="154"/>
        <v>663</v>
      </c>
      <c r="BC462" s="32">
        <f t="shared" si="155"/>
        <v>765</v>
      </c>
      <c r="BD462" s="148"/>
      <c r="BE462" s="40">
        <f t="shared" si="156"/>
        <v>7.4515648286140088E-2</v>
      </c>
      <c r="BF462" s="40">
        <f t="shared" si="157"/>
        <v>3.8580246913580245E-2</v>
      </c>
      <c r="BG462" s="40">
        <f t="shared" si="158"/>
        <v>2.5693730729701953E-2</v>
      </c>
      <c r="BH462" s="40">
        <f t="shared" si="159"/>
        <v>8.084074373484236E-2</v>
      </c>
      <c r="BI462" s="40">
        <f t="shared" si="160"/>
        <v>0.21321961620469082</v>
      </c>
      <c r="BJ462" s="40">
        <f t="shared" si="161"/>
        <v>0</v>
      </c>
      <c r="BK462" s="40">
        <f t="shared" si="162"/>
        <v>0.4815409309791332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 s="4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</row>
    <row r="463" spans="1:124" s="32" customFormat="1" x14ac:dyDescent="0.2">
      <c r="A463" s="124" t="str">
        <f>CONFIGURACAO!$C$4</f>
        <v>AREA 21</v>
      </c>
      <c r="B463" s="125">
        <v>461</v>
      </c>
      <c r="C463" s="249" t="s">
        <v>302</v>
      </c>
      <c r="D463" s="126">
        <f t="shared" si="163"/>
        <v>6</v>
      </c>
      <c r="E463" s="250" t="s">
        <v>798</v>
      </c>
      <c r="F463" s="250">
        <v>1</v>
      </c>
      <c r="G463" s="250">
        <v>1</v>
      </c>
      <c r="H463" s="250">
        <v>1</v>
      </c>
      <c r="I463" s="250">
        <v>1</v>
      </c>
      <c r="J463" s="87"/>
      <c r="K463" s="94"/>
      <c r="L463" s="94"/>
      <c r="M463" s="154">
        <f t="shared" si="164"/>
        <v>4</v>
      </c>
      <c r="N463">
        <v>3</v>
      </c>
      <c r="O463">
        <v>3</v>
      </c>
      <c r="P463">
        <v>1</v>
      </c>
      <c r="Q463">
        <v>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s="139">
        <f t="shared" si="147"/>
        <v>6</v>
      </c>
      <c r="AD463" s="140">
        <f t="shared" si="148"/>
        <v>7</v>
      </c>
      <c r="AE463" s="141">
        <f t="shared" si="165"/>
        <v>0</v>
      </c>
      <c r="AF463" s="142">
        <f t="shared" si="166"/>
        <v>0</v>
      </c>
      <c r="AG463" s="278"/>
      <c r="AI463" s="37">
        <f>IFERROR(IF(M463&gt;0,(N463*CONFIGURACAO!$C$20)+(O463*CONFIGURACAO!$C$21)+(P463*CONFIGURACAO!$C$22)+(Q463*CONFIGURACAO!$C$23)+(R463*CONFIGURACAO!$C$24),""),"")</f>
        <v>720</v>
      </c>
      <c r="AJ463" s="38">
        <f>IF(S463=0,0,IF(CONFIGURACAO!$C$15="SIM",(IF(S463&gt;CONFIGURACAO!$C$16,CONFIGURACAO!$C$16*CONFIGURACAO!$C$25,S463*CONFIGURACAO!$C$25)),'PI AREA  P100'!S463*CONFIGURACAO!$C$25))</f>
        <v>0</v>
      </c>
      <c r="AK463" s="38">
        <f>IF(T463=0,0,IF(CONFIGURACAO!$C$17="SIM",(IF(T463&gt;CONFIGURACAO!$C$18,CONFIGURACAO!$C$18*CONFIGURACAO!$C$26,T463*CONFIGURACAO!$C$26)),'PI AREA  P100'!T463*CONFIGURACAO!$C$26))</f>
        <v>0</v>
      </c>
      <c r="AL463" s="38">
        <f>IFERROR(IF(M463&gt;0,(U463*CONFIGURACAO!$C$29)+(V463*CONFIGURACAO!$C$30),""),"")</f>
        <v>0</v>
      </c>
      <c r="AM463" s="38">
        <f>IF(W463=0,0,IF(CONFIGURACAO!$C$41="SIM",(IF(W463&gt;CONFIGURACAO!$C$41,CONFIGURACAO!$C$41*CONFIGURACAO!$C$31,W463*CONFIGURACAO!$C$31)),'PI AREA  P100'!W463*CONFIGURACAO!$C$31))</f>
        <v>0</v>
      </c>
      <c r="AN463" s="38">
        <f>IF(X463=0,0,IF(CONFIGURACAO!$C$39="SIM",(IF(X463&gt;CONFIGURACAO!$C$40,CONFIGURACAO!$C$40*CONFIGURACAO!$C$32,X463*CONFIGURACAO!$C$32)),'PI AREA  P100'!X463*CONFIGURACAO!$C$32))</f>
        <v>0</v>
      </c>
      <c r="AO463" s="38">
        <f>IFERROR(IF(M463&gt;0,(Y463*CONFIGURACAO!$C$33)+(Z463*CONFIGURACAO!$C$34)+(AA463*CONFIGURACAO!$C$35)+(AB463*CONFIGURACAO!$C$36),""),"")</f>
        <v>0</v>
      </c>
      <c r="AP463" s="38">
        <f>IF(AA463=0,0,IF(CONFIGURACAO!$C$46="SIM",(IF(AA463&gt;CONFIGURACAO!$C$47,CONFIGURACAO!$C$47*CONFIGURACAO!$C$35,AA463*CONFIGURACAO!$C$35)),'PI AREA  P100'!AA463*CONFIGURACAO!$C$35))</f>
        <v>0</v>
      </c>
      <c r="AQ463" s="38">
        <f>IF(AB463=0,0,IF(CONFIGURACAO!$C$44="SIM",(IF(AB463&gt;CONFIGURACAO!$C$45,CONFIGURACAO!$C$45*CONFIGURACAO!$C$36,AB463*CONFIGURACAO!$C$36)),'PI AREA  P100'!AB463*CONFIGURACAO!$C$36))</f>
        <v>0</v>
      </c>
      <c r="AR463" s="38">
        <f t="shared" si="167"/>
        <v>720</v>
      </c>
      <c r="AS463" s="68">
        <f>IF(AR463="","",$AR463-(($AS$2/CONFIGURACAO!$C$6)*$M463))</f>
        <v>420</v>
      </c>
      <c r="AT463" s="73">
        <f t="shared" si="149"/>
        <v>3</v>
      </c>
      <c r="AU463" s="75">
        <f>IF(AR463="","",$AR463-(($AU$2/CONFIGURACAO!$C$6)*$M463))</f>
        <v>220</v>
      </c>
      <c r="AV463" s="76">
        <f t="shared" si="150"/>
        <v>4</v>
      </c>
      <c r="AW463" s="74">
        <f>IF(AR463="","",$AR463-(($AW$2/CONFIGURACAO!$C$6)*$M463))</f>
        <v>20</v>
      </c>
      <c r="AX463" s="72">
        <f t="shared" si="151"/>
        <v>5</v>
      </c>
      <c r="AZ463" s="39">
        <f t="shared" si="152"/>
        <v>6.0814406257126689E-2</v>
      </c>
      <c r="BA463" s="146">
        <f t="shared" si="153"/>
        <v>10</v>
      </c>
      <c r="BB463" s="146">
        <f t="shared" si="154"/>
        <v>694</v>
      </c>
      <c r="BC463" s="32">
        <f t="shared" si="155"/>
        <v>597</v>
      </c>
      <c r="BD463" s="148"/>
      <c r="BE463" s="40">
        <f t="shared" si="156"/>
        <v>0.11177347242921014</v>
      </c>
      <c r="BF463" s="40">
        <f t="shared" si="157"/>
        <v>0.11574074074074073</v>
      </c>
      <c r="BG463" s="40">
        <f t="shared" si="158"/>
        <v>2.5693730729701953E-2</v>
      </c>
      <c r="BH463" s="40">
        <f t="shared" si="159"/>
        <v>0.12126111560226355</v>
      </c>
      <c r="BI463" s="40">
        <f t="shared" si="160"/>
        <v>0</v>
      </c>
      <c r="BJ463" s="40">
        <f t="shared" si="161"/>
        <v>0</v>
      </c>
      <c r="BK463" s="40">
        <f t="shared" si="162"/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 s="42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</row>
    <row r="464" spans="1:124" s="32" customFormat="1" x14ac:dyDescent="0.2">
      <c r="A464" s="124" t="str">
        <f>CONFIGURACAO!$C$4</f>
        <v>AREA 21</v>
      </c>
      <c r="B464" s="125">
        <v>462</v>
      </c>
      <c r="C464" s="249" t="s">
        <v>302</v>
      </c>
      <c r="D464" s="126">
        <f t="shared" si="163"/>
        <v>7</v>
      </c>
      <c r="E464" s="250" t="s">
        <v>799</v>
      </c>
      <c r="F464" s="250">
        <v>1</v>
      </c>
      <c r="G464" s="250">
        <v>1</v>
      </c>
      <c r="H464" s="250">
        <v>1</v>
      </c>
      <c r="I464" s="250">
        <v>1</v>
      </c>
      <c r="J464" s="87"/>
      <c r="K464" s="94"/>
      <c r="L464" s="94"/>
      <c r="M464" s="154">
        <f t="shared" si="164"/>
        <v>4</v>
      </c>
      <c r="N464">
        <v>9</v>
      </c>
      <c r="O464">
        <v>11</v>
      </c>
      <c r="P464">
        <v>19</v>
      </c>
      <c r="Q464">
        <v>18</v>
      </c>
      <c r="R464">
        <v>5</v>
      </c>
      <c r="S464">
        <v>4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 s="139">
        <f t="shared" si="147"/>
        <v>20</v>
      </c>
      <c r="AD464" s="140">
        <f t="shared" si="148"/>
        <v>39</v>
      </c>
      <c r="AE464" s="141">
        <f t="shared" si="165"/>
        <v>0</v>
      </c>
      <c r="AF464" s="142">
        <f t="shared" si="166"/>
        <v>0</v>
      </c>
      <c r="AG464" s="278"/>
      <c r="AI464" s="37">
        <f>IFERROR(IF(M464&gt;0,(N464*CONFIGURACAO!$C$20)+(O464*CONFIGURACAO!$C$21)+(P464*CONFIGURACAO!$C$22)+(Q464*CONFIGURACAO!$C$23)+(R464*CONFIGURACAO!$C$24),""),"")</f>
        <v>3740</v>
      </c>
      <c r="AJ464" s="38">
        <f>IF(S464=0,0,IF(CONFIGURACAO!$C$15="SIM",(IF(S464&gt;CONFIGURACAO!$C$16,CONFIGURACAO!$C$16*CONFIGURACAO!$C$25,S464*CONFIGURACAO!$C$25)),'PI AREA  P100'!S464*CONFIGURACAO!$C$25))</f>
        <v>40</v>
      </c>
      <c r="AK464" s="38">
        <f>IF(T464=0,0,IF(CONFIGURACAO!$C$17="SIM",(IF(T464&gt;CONFIGURACAO!$C$18,CONFIGURACAO!$C$18*CONFIGURACAO!$C$26,T464*CONFIGURACAO!$C$26)),'PI AREA  P100'!T464*CONFIGURACAO!$C$26))</f>
        <v>5</v>
      </c>
      <c r="AL464" s="38">
        <f>IFERROR(IF(M464&gt;0,(U464*CONFIGURACAO!$C$29)+(V464*CONFIGURACAO!$C$30),""),"")</f>
        <v>0</v>
      </c>
      <c r="AM464" s="38">
        <f>IF(W464=0,0,IF(CONFIGURACAO!$C$41="SIM",(IF(W464&gt;CONFIGURACAO!$C$41,CONFIGURACAO!$C$41*CONFIGURACAO!$C$31,W464*CONFIGURACAO!$C$31)),'PI AREA  P100'!W464*CONFIGURACAO!$C$31))</f>
        <v>0</v>
      </c>
      <c r="AN464" s="38">
        <f>IF(X464=0,0,IF(CONFIGURACAO!$C$39="SIM",(IF(X464&gt;CONFIGURACAO!$C$40,CONFIGURACAO!$C$40*CONFIGURACAO!$C$32,X464*CONFIGURACAO!$C$32)),'PI AREA  P100'!X464*CONFIGURACAO!$C$32))</f>
        <v>0</v>
      </c>
      <c r="AO464" s="38">
        <f>IFERROR(IF(M464&gt;0,(Y464*CONFIGURACAO!$C$33)+(Z464*CONFIGURACAO!$C$34)+(AA464*CONFIGURACAO!$C$35)+(AB464*CONFIGURACAO!$C$36),""),"")</f>
        <v>0</v>
      </c>
      <c r="AP464" s="38">
        <f>IF(AA464=0,0,IF(CONFIGURACAO!$C$46="SIM",(IF(AA464&gt;CONFIGURACAO!$C$47,CONFIGURACAO!$C$47*CONFIGURACAO!$C$35,AA464*CONFIGURACAO!$C$35)),'PI AREA  P100'!AA464*CONFIGURACAO!$C$35))</f>
        <v>0</v>
      </c>
      <c r="AQ464" s="38">
        <f>IF(AB464=0,0,IF(CONFIGURACAO!$C$44="SIM",(IF(AB464&gt;CONFIGURACAO!$C$45,CONFIGURACAO!$C$45*CONFIGURACAO!$C$36,AB464*CONFIGURACAO!$C$36)),'PI AREA  P100'!AB464*CONFIGURACAO!$C$36))</f>
        <v>0</v>
      </c>
      <c r="AR464" s="38">
        <f t="shared" si="167"/>
        <v>3785</v>
      </c>
      <c r="AS464" s="68">
        <f>IF(AR464="","",$AR464-(($AS$2/CONFIGURACAO!$C$6)*$M464))</f>
        <v>3485</v>
      </c>
      <c r="AT464" s="73">
        <f t="shared" si="149"/>
        <v>3</v>
      </c>
      <c r="AU464" s="75">
        <f>IF(AR464="","",$AR464-(($AU$2/CONFIGURACAO!$C$6)*$M464))</f>
        <v>3285</v>
      </c>
      <c r="AV464" s="76">
        <f t="shared" si="150"/>
        <v>4</v>
      </c>
      <c r="AW464" s="74">
        <f>IF(AR464="","",$AR464-(($AW$2/CONFIGURACAO!$C$6)*$M464))</f>
        <v>3085</v>
      </c>
      <c r="AX464" s="72">
        <f t="shared" si="151"/>
        <v>5</v>
      </c>
      <c r="AZ464" s="39">
        <f t="shared" si="152"/>
        <v>0.31969795511558963</v>
      </c>
      <c r="BA464" s="146">
        <f t="shared" si="153"/>
        <v>67</v>
      </c>
      <c r="BB464" s="146">
        <f t="shared" si="154"/>
        <v>17</v>
      </c>
      <c r="BC464" s="32">
        <f t="shared" si="155"/>
        <v>33</v>
      </c>
      <c r="BD464" s="148"/>
      <c r="BE464" s="40">
        <f t="shared" si="156"/>
        <v>0.3353204172876304</v>
      </c>
      <c r="BF464" s="40">
        <f t="shared" si="157"/>
        <v>0.42438271604938271</v>
      </c>
      <c r="BG464" s="40">
        <f t="shared" si="158"/>
        <v>0.48818088386433711</v>
      </c>
      <c r="BH464" s="40">
        <f t="shared" si="159"/>
        <v>0.72756669361358117</v>
      </c>
      <c r="BI464" s="40">
        <f t="shared" si="160"/>
        <v>0.53304904051172708</v>
      </c>
      <c r="BJ464" s="40">
        <f t="shared" si="161"/>
        <v>0.36968576709796674</v>
      </c>
      <c r="BK464" s="40">
        <f t="shared" si="162"/>
        <v>0.16051364365971107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 s="42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</row>
    <row r="465" spans="1:124" s="32" customFormat="1" x14ac:dyDescent="0.2">
      <c r="A465" s="124" t="str">
        <f>CONFIGURACAO!$C$4</f>
        <v>AREA 21</v>
      </c>
      <c r="B465" s="125">
        <v>463</v>
      </c>
      <c r="C465" s="249" t="s">
        <v>302</v>
      </c>
      <c r="D465" s="126">
        <f t="shared" si="163"/>
        <v>8</v>
      </c>
      <c r="E465" s="250" t="s">
        <v>800</v>
      </c>
      <c r="F465" s="250">
        <v>1</v>
      </c>
      <c r="G465" s="250">
        <v>1</v>
      </c>
      <c r="H465" s="250">
        <v>1</v>
      </c>
      <c r="I465" s="250">
        <v>1</v>
      </c>
      <c r="J465" s="87"/>
      <c r="K465" s="94"/>
      <c r="L465" s="94"/>
      <c r="M465" s="154">
        <f t="shared" si="164"/>
        <v>4</v>
      </c>
      <c r="N465">
        <v>7</v>
      </c>
      <c r="O465">
        <v>25</v>
      </c>
      <c r="P465">
        <v>18</v>
      </c>
      <c r="Q465">
        <v>7</v>
      </c>
      <c r="R465">
        <v>3</v>
      </c>
      <c r="S465">
        <v>4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 s="139">
        <f t="shared" si="147"/>
        <v>32</v>
      </c>
      <c r="AD465" s="140">
        <f t="shared" si="148"/>
        <v>50</v>
      </c>
      <c r="AE465" s="141">
        <f t="shared" si="165"/>
        <v>0</v>
      </c>
      <c r="AF465" s="142">
        <f t="shared" si="166"/>
        <v>0</v>
      </c>
      <c r="AG465" s="278"/>
      <c r="AI465" s="37">
        <f>IFERROR(IF(M465&gt;0,(N465*CONFIGURACAO!$C$20)+(O465*CONFIGURACAO!$C$21)+(P465*CONFIGURACAO!$C$22)+(Q465*CONFIGURACAO!$C$23)+(R465*CONFIGURACAO!$C$24),""),"")</f>
        <v>4120</v>
      </c>
      <c r="AJ465" s="38">
        <f>IF(S465=0,0,IF(CONFIGURACAO!$C$15="SIM",(IF(S465&gt;CONFIGURACAO!$C$16,CONFIGURACAO!$C$16*CONFIGURACAO!$C$25,S465*CONFIGURACAO!$C$25)),'PI AREA  P100'!S465*CONFIGURACAO!$C$25))</f>
        <v>40</v>
      </c>
      <c r="AK465" s="38">
        <f>IF(T465=0,0,IF(CONFIGURACAO!$C$17="SIM",(IF(T465&gt;CONFIGURACAO!$C$18,CONFIGURACAO!$C$18*CONFIGURACAO!$C$26,T465*CONFIGURACAO!$C$26)),'PI AREA  P100'!T465*CONFIGURACAO!$C$26))</f>
        <v>0</v>
      </c>
      <c r="AL465" s="38">
        <f>IFERROR(IF(M465&gt;0,(U465*CONFIGURACAO!$C$29)+(V465*CONFIGURACAO!$C$30),""),"")</f>
        <v>0</v>
      </c>
      <c r="AM465" s="38">
        <f>IF(W465=0,0,IF(CONFIGURACAO!$C$41="SIM",(IF(W465&gt;CONFIGURACAO!$C$41,CONFIGURACAO!$C$41*CONFIGURACAO!$C$31,W465*CONFIGURACAO!$C$31)),'PI AREA  P100'!W465*CONFIGURACAO!$C$31))</f>
        <v>0</v>
      </c>
      <c r="AN465" s="38">
        <f>IF(X465=0,0,IF(CONFIGURACAO!$C$39="SIM",(IF(X465&gt;CONFIGURACAO!$C$40,CONFIGURACAO!$C$40*CONFIGURACAO!$C$32,X465*CONFIGURACAO!$C$32)),'PI AREA  P100'!X465*CONFIGURACAO!$C$32))</f>
        <v>0</v>
      </c>
      <c r="AO465" s="38">
        <f>IFERROR(IF(M465&gt;0,(Y465*CONFIGURACAO!$C$33)+(Z465*CONFIGURACAO!$C$34)+(AA465*CONFIGURACAO!$C$35)+(AB465*CONFIGURACAO!$C$36),""),"")</f>
        <v>0</v>
      </c>
      <c r="AP465" s="38">
        <f>IF(AA465=0,0,IF(CONFIGURACAO!$C$46="SIM",(IF(AA465&gt;CONFIGURACAO!$C$47,CONFIGURACAO!$C$47*CONFIGURACAO!$C$35,AA465*CONFIGURACAO!$C$35)),'PI AREA  P100'!AA465*CONFIGURACAO!$C$35))</f>
        <v>0</v>
      </c>
      <c r="AQ465" s="38">
        <f>IF(AB465=0,0,IF(CONFIGURACAO!$C$44="SIM",(IF(AB465&gt;CONFIGURACAO!$C$45,CONFIGURACAO!$C$45*CONFIGURACAO!$C$36,AB465*CONFIGURACAO!$C$36)),'PI AREA  P100'!AB465*CONFIGURACAO!$C$36))</f>
        <v>0</v>
      </c>
      <c r="AR465" s="38">
        <f t="shared" si="167"/>
        <v>4160</v>
      </c>
      <c r="AS465" s="68">
        <f>IF(AR465="","",$AR465-(($AS$2/CONFIGURACAO!$C$6)*$M465))</f>
        <v>3860</v>
      </c>
      <c r="AT465" s="73">
        <f t="shared" si="149"/>
        <v>3</v>
      </c>
      <c r="AU465" s="75">
        <f>IF(AR465="","",$AR465-(($AU$2/CONFIGURACAO!$C$6)*$M465))</f>
        <v>3660</v>
      </c>
      <c r="AV465" s="76">
        <f t="shared" si="150"/>
        <v>4</v>
      </c>
      <c r="AW465" s="74">
        <f>IF(AR465="","",$AR465-(($AW$2/CONFIGURACAO!$C$6)*$M465))</f>
        <v>3460</v>
      </c>
      <c r="AX465" s="72">
        <f t="shared" si="151"/>
        <v>5</v>
      </c>
      <c r="AZ465" s="39">
        <f t="shared" si="152"/>
        <v>0.35137212504117643</v>
      </c>
      <c r="BA465" s="146">
        <f t="shared" si="153"/>
        <v>64</v>
      </c>
      <c r="BB465" s="146">
        <f t="shared" si="154"/>
        <v>22</v>
      </c>
      <c r="BC465" s="32">
        <f t="shared" si="155"/>
        <v>25</v>
      </c>
      <c r="BD465" s="148"/>
      <c r="BE465" s="40">
        <f t="shared" si="156"/>
        <v>0.26080476900149036</v>
      </c>
      <c r="BF465" s="40">
        <f t="shared" si="157"/>
        <v>0.96450617283950613</v>
      </c>
      <c r="BG465" s="40">
        <f t="shared" si="158"/>
        <v>0.46248715313463518</v>
      </c>
      <c r="BH465" s="40">
        <f t="shared" si="159"/>
        <v>0.28294260307194824</v>
      </c>
      <c r="BI465" s="40">
        <f t="shared" si="160"/>
        <v>0.31982942430703626</v>
      </c>
      <c r="BJ465" s="40">
        <f t="shared" si="161"/>
        <v>0.36968576709796674</v>
      </c>
      <c r="BK465" s="40">
        <f t="shared" si="162"/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 s="42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</row>
    <row r="466" spans="1:124" s="32" customFormat="1" x14ac:dyDescent="0.2">
      <c r="A466" s="124" t="str">
        <f>CONFIGURACAO!$C$4</f>
        <v>AREA 21</v>
      </c>
      <c r="B466" s="125">
        <v>464</v>
      </c>
      <c r="C466" s="249" t="s">
        <v>302</v>
      </c>
      <c r="D466" s="126">
        <f t="shared" si="163"/>
        <v>9</v>
      </c>
      <c r="E466" s="250" t="s">
        <v>801</v>
      </c>
      <c r="F466" s="250">
        <v>1</v>
      </c>
      <c r="G466" s="250">
        <v>1</v>
      </c>
      <c r="H466" s="250">
        <v>1</v>
      </c>
      <c r="I466" s="250">
        <v>1</v>
      </c>
      <c r="J466" s="87"/>
      <c r="K466" s="94"/>
      <c r="L466" s="94"/>
      <c r="M466" s="154">
        <f t="shared" si="164"/>
        <v>4</v>
      </c>
      <c r="N466">
        <v>10</v>
      </c>
      <c r="O466">
        <v>2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 s="139">
        <f t="shared" si="147"/>
        <v>12</v>
      </c>
      <c r="AD466" s="140">
        <f t="shared" si="148"/>
        <v>13</v>
      </c>
      <c r="AE466" s="141">
        <f t="shared" si="165"/>
        <v>0</v>
      </c>
      <c r="AF466" s="142">
        <f t="shared" si="166"/>
        <v>0</v>
      </c>
      <c r="AG466" s="278"/>
      <c r="AI466" s="37">
        <f>IFERROR(IF(M466&gt;0,(N466*CONFIGURACAO!$C$20)+(O466*CONFIGURACAO!$C$21)+(P466*CONFIGURACAO!$C$22)+(Q466*CONFIGURACAO!$C$23)+(R466*CONFIGURACAO!$C$24),""),"")</f>
        <v>1260</v>
      </c>
      <c r="AJ466" s="38">
        <f>IF(S466=0,0,IF(CONFIGURACAO!$C$15="SIM",(IF(S466&gt;CONFIGURACAO!$C$16,CONFIGURACAO!$C$16*CONFIGURACAO!$C$25,S466*CONFIGURACAO!$C$25)),'PI AREA  P100'!S466*CONFIGURACAO!$C$25))</f>
        <v>0</v>
      </c>
      <c r="AK466" s="38">
        <f>IF(T466=0,0,IF(CONFIGURACAO!$C$17="SIM",(IF(T466&gt;CONFIGURACAO!$C$18,CONFIGURACAO!$C$18*CONFIGURACAO!$C$26,T466*CONFIGURACAO!$C$26)),'PI AREA  P100'!T466*CONFIGURACAO!$C$26))</f>
        <v>0</v>
      </c>
      <c r="AL466" s="38">
        <f>IFERROR(IF(M466&gt;0,(U466*CONFIGURACAO!$C$29)+(V466*CONFIGURACAO!$C$30),""),"")</f>
        <v>0</v>
      </c>
      <c r="AM466" s="38">
        <f>IF(W466=0,0,IF(CONFIGURACAO!$C$41="SIM",(IF(W466&gt;CONFIGURACAO!$C$41,CONFIGURACAO!$C$41*CONFIGURACAO!$C$31,W466*CONFIGURACAO!$C$31)),'PI AREA  P100'!W466*CONFIGURACAO!$C$31))</f>
        <v>0</v>
      </c>
      <c r="AN466" s="38">
        <f>IF(X466=0,0,IF(CONFIGURACAO!$C$39="SIM",(IF(X466&gt;CONFIGURACAO!$C$40,CONFIGURACAO!$C$40*CONFIGURACAO!$C$32,X466*CONFIGURACAO!$C$32)),'PI AREA  P100'!X466*CONFIGURACAO!$C$32))</f>
        <v>0</v>
      </c>
      <c r="AO466" s="38">
        <f>IFERROR(IF(M466&gt;0,(Y466*CONFIGURACAO!$C$33)+(Z466*CONFIGURACAO!$C$34)+(AA466*CONFIGURACAO!$C$35)+(AB466*CONFIGURACAO!$C$36),""),"")</f>
        <v>0</v>
      </c>
      <c r="AP466" s="38">
        <f>IF(AA466=0,0,IF(CONFIGURACAO!$C$46="SIM",(IF(AA466&gt;CONFIGURACAO!$C$47,CONFIGURACAO!$C$47*CONFIGURACAO!$C$35,AA466*CONFIGURACAO!$C$35)),'PI AREA  P100'!AA466*CONFIGURACAO!$C$35))</f>
        <v>0</v>
      </c>
      <c r="AQ466" s="38">
        <f>IF(AB466=0,0,IF(CONFIGURACAO!$C$44="SIM",(IF(AB466&gt;CONFIGURACAO!$C$45,CONFIGURACAO!$C$45*CONFIGURACAO!$C$36,AB466*CONFIGURACAO!$C$36)),'PI AREA  P100'!AB466*CONFIGURACAO!$C$36))</f>
        <v>0</v>
      </c>
      <c r="AR466" s="38">
        <f t="shared" si="167"/>
        <v>1260</v>
      </c>
      <c r="AS466" s="68">
        <f>IF(AR466="","",$AR466-(($AS$2/CONFIGURACAO!$C$6)*$M466))</f>
        <v>960</v>
      </c>
      <c r="AT466" s="73">
        <f t="shared" si="149"/>
        <v>3</v>
      </c>
      <c r="AU466" s="75">
        <f>IF(AR466="","",$AR466-(($AU$2/CONFIGURACAO!$C$6)*$M466))</f>
        <v>760</v>
      </c>
      <c r="AV466" s="76">
        <f t="shared" si="150"/>
        <v>4</v>
      </c>
      <c r="AW466" s="74">
        <f>IF(AR466="","",$AR466-(($AW$2/CONFIGURACAO!$C$6)*$M466))</f>
        <v>560</v>
      </c>
      <c r="AX466" s="72">
        <f t="shared" si="151"/>
        <v>5</v>
      </c>
      <c r="AZ466" s="39">
        <f t="shared" si="152"/>
        <v>0.10642521094997172</v>
      </c>
      <c r="BA466" s="146">
        <f t="shared" si="153"/>
        <v>14</v>
      </c>
      <c r="BB466" s="146">
        <f t="shared" si="154"/>
        <v>550</v>
      </c>
      <c r="BC466" s="32">
        <f t="shared" si="155"/>
        <v>325</v>
      </c>
      <c r="BD466" s="148"/>
      <c r="BE466" s="40">
        <f t="shared" si="156"/>
        <v>0.37257824143070045</v>
      </c>
      <c r="BF466" s="40">
        <f t="shared" si="157"/>
        <v>7.716049382716049E-2</v>
      </c>
      <c r="BG466" s="40">
        <f t="shared" si="158"/>
        <v>2.5693730729701953E-2</v>
      </c>
      <c r="BH466" s="40">
        <f t="shared" si="159"/>
        <v>4.042037186742118E-2</v>
      </c>
      <c r="BI466" s="40">
        <f t="shared" si="160"/>
        <v>0</v>
      </c>
      <c r="BJ466" s="40">
        <f t="shared" si="161"/>
        <v>0</v>
      </c>
      <c r="BK466" s="40">
        <f t="shared" si="162"/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 s="42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</row>
    <row r="467" spans="1:124" s="32" customFormat="1" x14ac:dyDescent="0.2">
      <c r="A467" s="124" t="str">
        <f>CONFIGURACAO!$C$4</f>
        <v>AREA 21</v>
      </c>
      <c r="B467" s="125">
        <v>465</v>
      </c>
      <c r="C467" s="249" t="s">
        <v>302</v>
      </c>
      <c r="D467" s="126">
        <f t="shared" si="163"/>
        <v>10</v>
      </c>
      <c r="E467" s="250" t="s">
        <v>802</v>
      </c>
      <c r="F467" s="250">
        <v>1</v>
      </c>
      <c r="G467" s="250">
        <v>1</v>
      </c>
      <c r="H467" s="250">
        <v>1</v>
      </c>
      <c r="I467" s="250">
        <v>1</v>
      </c>
      <c r="J467" s="87"/>
      <c r="K467" s="94"/>
      <c r="L467" s="94"/>
      <c r="M467" s="154">
        <f t="shared" si="164"/>
        <v>4</v>
      </c>
      <c r="N467">
        <v>1</v>
      </c>
      <c r="O467">
        <v>5</v>
      </c>
      <c r="P467">
        <v>8</v>
      </c>
      <c r="Q467">
        <v>12</v>
      </c>
      <c r="R467">
        <v>9</v>
      </c>
      <c r="S467">
        <v>8</v>
      </c>
      <c r="T467">
        <v>2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 s="139">
        <f t="shared" si="147"/>
        <v>6</v>
      </c>
      <c r="AD467" s="140">
        <f t="shared" si="148"/>
        <v>14</v>
      </c>
      <c r="AE467" s="141">
        <f t="shared" si="165"/>
        <v>0</v>
      </c>
      <c r="AF467" s="142">
        <f t="shared" si="166"/>
        <v>0</v>
      </c>
      <c r="AG467" s="278"/>
      <c r="AI467" s="37">
        <f>IFERROR(IF(M467&gt;0,(N467*CONFIGURACAO!$C$20)+(O467*CONFIGURACAO!$C$21)+(P467*CONFIGURACAO!$C$22)+(Q467*CONFIGURACAO!$C$23)+(R467*CONFIGURACAO!$C$24),""),"")</f>
        <v>1640</v>
      </c>
      <c r="AJ467" s="38">
        <f>IF(S467=0,0,IF(CONFIGURACAO!$C$15="SIM",(IF(S467&gt;CONFIGURACAO!$C$16,CONFIGURACAO!$C$16*CONFIGURACAO!$C$25,S467*CONFIGURACAO!$C$25)),'PI AREA  P100'!S467*CONFIGURACAO!$C$25))</f>
        <v>40</v>
      </c>
      <c r="AK467" s="38">
        <f>IF(T467=0,0,IF(CONFIGURACAO!$C$17="SIM",(IF(T467&gt;CONFIGURACAO!$C$18,CONFIGURACAO!$C$18*CONFIGURACAO!$C$26,T467*CONFIGURACAO!$C$26)),'PI AREA  P100'!T467*CONFIGURACAO!$C$26))</f>
        <v>10</v>
      </c>
      <c r="AL467" s="38">
        <f>IFERROR(IF(M467&gt;0,(U467*CONFIGURACAO!$C$29)+(V467*CONFIGURACAO!$C$30),""),"")</f>
        <v>0</v>
      </c>
      <c r="AM467" s="38">
        <f>IF(W467=0,0,IF(CONFIGURACAO!$C$41="SIM",(IF(W467&gt;CONFIGURACAO!$C$41,CONFIGURACAO!$C$41*CONFIGURACAO!$C$31,W467*CONFIGURACAO!$C$31)),'PI AREA  P100'!W467*CONFIGURACAO!$C$31))</f>
        <v>50</v>
      </c>
      <c r="AN467" s="38">
        <f>IF(X467=0,0,IF(CONFIGURACAO!$C$39="SIM",(IF(X467&gt;CONFIGURACAO!$C$40,CONFIGURACAO!$C$40*CONFIGURACAO!$C$32,X467*CONFIGURACAO!$C$32)),'PI AREA  P100'!X467*CONFIGURACAO!$C$32))</f>
        <v>0</v>
      </c>
      <c r="AO467" s="38">
        <f>IFERROR(IF(M467&gt;0,(Y467*CONFIGURACAO!$C$33)+(Z467*CONFIGURACAO!$C$34)+(AA467*CONFIGURACAO!$C$35)+(AB467*CONFIGURACAO!$C$36),""),"")</f>
        <v>0</v>
      </c>
      <c r="AP467" s="38">
        <f>IF(AA467=0,0,IF(CONFIGURACAO!$C$46="SIM",(IF(AA467&gt;CONFIGURACAO!$C$47,CONFIGURACAO!$C$47*CONFIGURACAO!$C$35,AA467*CONFIGURACAO!$C$35)),'PI AREA  P100'!AA467*CONFIGURACAO!$C$35))</f>
        <v>0</v>
      </c>
      <c r="AQ467" s="38">
        <f>IF(AB467=0,0,IF(CONFIGURACAO!$C$44="SIM",(IF(AB467&gt;CONFIGURACAO!$C$45,CONFIGURACAO!$C$45*CONFIGURACAO!$C$36,AB467*CONFIGURACAO!$C$36)),'PI AREA  P100'!AB467*CONFIGURACAO!$C$36))</f>
        <v>0</v>
      </c>
      <c r="AR467" s="38">
        <f t="shared" si="167"/>
        <v>1740</v>
      </c>
      <c r="AS467" s="68">
        <f>IF(AR467="","",$AR467-(($AS$2/CONFIGURACAO!$C$6)*$M467))</f>
        <v>1440</v>
      </c>
      <c r="AT467" s="73">
        <f t="shared" si="149"/>
        <v>3</v>
      </c>
      <c r="AU467" s="75">
        <f>IF(AR467="","",$AR467-(($AU$2/CONFIGURACAO!$C$6)*$M467))</f>
        <v>1240</v>
      </c>
      <c r="AV467" s="76">
        <f t="shared" si="150"/>
        <v>4</v>
      </c>
      <c r="AW467" s="74">
        <f>IF(AR467="","",$AR467-(($AW$2/CONFIGURACAO!$C$6)*$M467))</f>
        <v>1040</v>
      </c>
      <c r="AX467" s="72">
        <f t="shared" si="151"/>
        <v>5</v>
      </c>
      <c r="AZ467" s="39">
        <f t="shared" si="152"/>
        <v>0.14696814845472284</v>
      </c>
      <c r="BA467" s="146">
        <f t="shared" si="153"/>
        <v>46</v>
      </c>
      <c r="BB467" s="146">
        <f t="shared" si="154"/>
        <v>63</v>
      </c>
      <c r="BC467" s="32">
        <f t="shared" si="155"/>
        <v>191</v>
      </c>
      <c r="BD467" s="148"/>
      <c r="BE467" s="40">
        <f t="shared" si="156"/>
        <v>3.7257824143070044E-2</v>
      </c>
      <c r="BF467" s="40">
        <f t="shared" si="157"/>
        <v>0.19290123456790123</v>
      </c>
      <c r="BG467" s="40">
        <f t="shared" si="158"/>
        <v>0.20554984583761562</v>
      </c>
      <c r="BH467" s="40">
        <f t="shared" si="159"/>
        <v>0.48504446240905419</v>
      </c>
      <c r="BI467" s="40">
        <f t="shared" si="160"/>
        <v>0.95948827292110883</v>
      </c>
      <c r="BJ467" s="40">
        <f t="shared" si="161"/>
        <v>0.73937153419593349</v>
      </c>
      <c r="BK467" s="40">
        <f t="shared" si="162"/>
        <v>0.32102728731942215</v>
      </c>
      <c r="BL467">
        <v>0</v>
      </c>
      <c r="BM467">
        <v>0</v>
      </c>
      <c r="BN467">
        <v>1</v>
      </c>
      <c r="BO467">
        <v>0</v>
      </c>
      <c r="BP467">
        <v>0</v>
      </c>
      <c r="BQ467">
        <v>0</v>
      </c>
      <c r="BR467">
        <v>0</v>
      </c>
      <c r="BS467">
        <v>0</v>
      </c>
      <c r="BT467" s="42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</row>
    <row r="468" spans="1:124" s="32" customFormat="1" x14ac:dyDescent="0.2">
      <c r="A468" s="124" t="str">
        <f>CONFIGURACAO!$C$4</f>
        <v>AREA 21</v>
      </c>
      <c r="B468" s="125">
        <v>466</v>
      </c>
      <c r="C468" s="249" t="s">
        <v>302</v>
      </c>
      <c r="D468" s="126">
        <f t="shared" si="163"/>
        <v>11</v>
      </c>
      <c r="E468" s="250" t="s">
        <v>803</v>
      </c>
      <c r="F468" s="250">
        <v>1</v>
      </c>
      <c r="G468" s="250">
        <v>1</v>
      </c>
      <c r="H468" s="250">
        <v>1</v>
      </c>
      <c r="I468" s="250">
        <v>1</v>
      </c>
      <c r="J468" s="87"/>
      <c r="K468" s="94"/>
      <c r="L468" s="94"/>
      <c r="M468" s="154">
        <f t="shared" si="164"/>
        <v>4</v>
      </c>
      <c r="N468">
        <v>2</v>
      </c>
      <c r="O468">
        <v>2</v>
      </c>
      <c r="P468">
        <v>2</v>
      </c>
      <c r="Q468">
        <v>4</v>
      </c>
      <c r="R468">
        <v>1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 s="139">
        <f t="shared" si="147"/>
        <v>4</v>
      </c>
      <c r="AD468" s="140">
        <f t="shared" si="148"/>
        <v>6</v>
      </c>
      <c r="AE468" s="141">
        <f t="shared" si="165"/>
        <v>0</v>
      </c>
      <c r="AF468" s="142">
        <f t="shared" si="166"/>
        <v>0</v>
      </c>
      <c r="AG468" s="278"/>
      <c r="AI468" s="37">
        <f>IFERROR(IF(M468&gt;0,(N468*CONFIGURACAO!$C$20)+(O468*CONFIGURACAO!$C$21)+(P468*CONFIGURACAO!$C$22)+(Q468*CONFIGURACAO!$C$23)+(R468*CONFIGURACAO!$C$24),""),"")</f>
        <v>660</v>
      </c>
      <c r="AJ468" s="38">
        <f>IF(S468=0,0,IF(CONFIGURACAO!$C$15="SIM",(IF(S468&gt;CONFIGURACAO!$C$16,CONFIGURACAO!$C$16*CONFIGURACAO!$C$25,S468*CONFIGURACAO!$C$25)),'PI AREA  P100'!S468*CONFIGURACAO!$C$25))</f>
        <v>10</v>
      </c>
      <c r="AK468" s="38">
        <f>IF(T468=0,0,IF(CONFIGURACAO!$C$17="SIM",(IF(T468&gt;CONFIGURACAO!$C$18,CONFIGURACAO!$C$18*CONFIGURACAO!$C$26,T468*CONFIGURACAO!$C$26)),'PI AREA  P100'!T468*CONFIGURACAO!$C$26))</f>
        <v>0</v>
      </c>
      <c r="AL468" s="38">
        <f>IFERROR(IF(M468&gt;0,(U468*CONFIGURACAO!$C$29)+(V468*CONFIGURACAO!$C$30),""),"")</f>
        <v>0</v>
      </c>
      <c r="AM468" s="38">
        <f>IF(W468=0,0,IF(CONFIGURACAO!$C$41="SIM",(IF(W468&gt;CONFIGURACAO!$C$41,CONFIGURACAO!$C$41*CONFIGURACAO!$C$31,W468*CONFIGURACAO!$C$31)),'PI AREA  P100'!W468*CONFIGURACAO!$C$31))</f>
        <v>0</v>
      </c>
      <c r="AN468" s="38">
        <f>IF(X468=0,0,IF(CONFIGURACAO!$C$39="SIM",(IF(X468&gt;CONFIGURACAO!$C$40,CONFIGURACAO!$C$40*CONFIGURACAO!$C$32,X468*CONFIGURACAO!$C$32)),'PI AREA  P100'!X468*CONFIGURACAO!$C$32))</f>
        <v>0</v>
      </c>
      <c r="AO468" s="38">
        <f>IFERROR(IF(M468&gt;0,(Y468*CONFIGURACAO!$C$33)+(Z468*CONFIGURACAO!$C$34)+(AA468*CONFIGURACAO!$C$35)+(AB468*CONFIGURACAO!$C$36),""),"")</f>
        <v>0</v>
      </c>
      <c r="AP468" s="38">
        <f>IF(AA468=0,0,IF(CONFIGURACAO!$C$46="SIM",(IF(AA468&gt;CONFIGURACAO!$C$47,CONFIGURACAO!$C$47*CONFIGURACAO!$C$35,AA468*CONFIGURACAO!$C$35)),'PI AREA  P100'!AA468*CONFIGURACAO!$C$35))</f>
        <v>0</v>
      </c>
      <c r="AQ468" s="38">
        <f>IF(AB468=0,0,IF(CONFIGURACAO!$C$44="SIM",(IF(AB468&gt;CONFIGURACAO!$C$45,CONFIGURACAO!$C$45*CONFIGURACAO!$C$36,AB468*CONFIGURACAO!$C$36)),'PI AREA  P100'!AB468*CONFIGURACAO!$C$36))</f>
        <v>0</v>
      </c>
      <c r="AR468" s="38">
        <f t="shared" si="167"/>
        <v>670</v>
      </c>
      <c r="AS468" s="68">
        <f>IF(AR468="","",$AR468-(($AS$2/CONFIGURACAO!$C$6)*$M468))</f>
        <v>370</v>
      </c>
      <c r="AT468" s="73">
        <f t="shared" si="149"/>
        <v>3</v>
      </c>
      <c r="AU468" s="75">
        <f>IF(AR468="","",$AR468-(($AU$2/CONFIGURACAO!$C$6)*$M468))</f>
        <v>170</v>
      </c>
      <c r="AV468" s="76">
        <f t="shared" si="150"/>
        <v>4</v>
      </c>
      <c r="AW468" s="74">
        <f>IF(AR468="","",$AR468-(($AW$2/CONFIGURACAO!$C$6)*$M468))</f>
        <v>-30</v>
      </c>
      <c r="AX468" s="72" t="str">
        <f t="shared" si="151"/>
        <v>NAO</v>
      </c>
      <c r="AZ468" s="39">
        <f t="shared" si="152"/>
        <v>5.6591183600381782E-2</v>
      </c>
      <c r="BA468" s="146">
        <f t="shared" si="153"/>
        <v>12</v>
      </c>
      <c r="BB468" s="146">
        <f t="shared" si="154"/>
        <v>629</v>
      </c>
      <c r="BC468" s="32">
        <f t="shared" si="155"/>
        <v>620</v>
      </c>
      <c r="BD468" s="148"/>
      <c r="BE468" s="40">
        <f t="shared" si="156"/>
        <v>7.4515648286140088E-2</v>
      </c>
      <c r="BF468" s="40">
        <f t="shared" si="157"/>
        <v>7.716049382716049E-2</v>
      </c>
      <c r="BG468" s="40">
        <f t="shared" si="158"/>
        <v>5.1387461459403906E-2</v>
      </c>
      <c r="BH468" s="40">
        <f t="shared" si="159"/>
        <v>0.16168148746968472</v>
      </c>
      <c r="BI468" s="40">
        <f t="shared" si="160"/>
        <v>0.10660980810234541</v>
      </c>
      <c r="BJ468" s="40">
        <f t="shared" si="161"/>
        <v>9.2421441774491686E-2</v>
      </c>
      <c r="BK468" s="40">
        <f t="shared" si="162"/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 s="42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</row>
    <row r="469" spans="1:124" s="32" customFormat="1" x14ac:dyDescent="0.2">
      <c r="A469" s="124" t="str">
        <f>CONFIGURACAO!$C$4</f>
        <v>AREA 21</v>
      </c>
      <c r="B469" s="125">
        <v>467</v>
      </c>
      <c r="C469" s="249" t="s">
        <v>302</v>
      </c>
      <c r="D469" s="126">
        <f t="shared" si="163"/>
        <v>12</v>
      </c>
      <c r="E469" s="250" t="s">
        <v>804</v>
      </c>
      <c r="F469" s="250">
        <v>1</v>
      </c>
      <c r="G469" s="250">
        <v>1</v>
      </c>
      <c r="H469" s="250">
        <v>1</v>
      </c>
      <c r="I469" s="250">
        <v>1</v>
      </c>
      <c r="J469" s="87"/>
      <c r="K469" s="94"/>
      <c r="L469" s="94"/>
      <c r="M469" s="154">
        <f t="shared" si="164"/>
        <v>4</v>
      </c>
      <c r="N469">
        <v>8</v>
      </c>
      <c r="O469">
        <v>1</v>
      </c>
      <c r="P469">
        <v>5</v>
      </c>
      <c r="Q469">
        <v>3</v>
      </c>
      <c r="R469">
        <v>1</v>
      </c>
      <c r="S469">
        <v>0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 s="139">
        <f t="shared" si="147"/>
        <v>9</v>
      </c>
      <c r="AD469" s="140">
        <f t="shared" si="148"/>
        <v>14</v>
      </c>
      <c r="AE469" s="141">
        <f t="shared" si="165"/>
        <v>0</v>
      </c>
      <c r="AF469" s="142">
        <f t="shared" si="166"/>
        <v>0</v>
      </c>
      <c r="AG469" s="278"/>
      <c r="AI469" s="37">
        <f>IFERROR(IF(M469&gt;0,(N469*CONFIGURACAO!$C$20)+(O469*CONFIGURACAO!$C$21)+(P469*CONFIGURACAO!$C$22)+(Q469*CONFIGURACAO!$C$23)+(R469*CONFIGURACAO!$C$24),""),"")</f>
        <v>1320</v>
      </c>
      <c r="AJ469" s="38">
        <f>IF(S469=0,0,IF(CONFIGURACAO!$C$15="SIM",(IF(S469&gt;CONFIGURACAO!$C$16,CONFIGURACAO!$C$16*CONFIGURACAO!$C$25,S469*CONFIGURACAO!$C$25)),'PI AREA  P100'!S469*CONFIGURACAO!$C$25))</f>
        <v>0</v>
      </c>
      <c r="AK469" s="38">
        <f>IF(T469=0,0,IF(CONFIGURACAO!$C$17="SIM",(IF(T469&gt;CONFIGURACAO!$C$18,CONFIGURACAO!$C$18*CONFIGURACAO!$C$26,T469*CONFIGURACAO!$C$26)),'PI AREA  P100'!T469*CONFIGURACAO!$C$26))</f>
        <v>10</v>
      </c>
      <c r="AL469" s="38">
        <f>IFERROR(IF(M469&gt;0,(U469*CONFIGURACAO!$C$29)+(V469*CONFIGURACAO!$C$30),""),"")</f>
        <v>0</v>
      </c>
      <c r="AM469" s="38">
        <f>IF(W469=0,0,IF(CONFIGURACAO!$C$41="SIM",(IF(W469&gt;CONFIGURACAO!$C$41,CONFIGURACAO!$C$41*CONFIGURACAO!$C$31,W469*CONFIGURACAO!$C$31)),'PI AREA  P100'!W469*CONFIGURACAO!$C$31))</f>
        <v>0</v>
      </c>
      <c r="AN469" s="38">
        <f>IF(X469=0,0,IF(CONFIGURACAO!$C$39="SIM",(IF(X469&gt;CONFIGURACAO!$C$40,CONFIGURACAO!$C$40*CONFIGURACAO!$C$32,X469*CONFIGURACAO!$C$32)),'PI AREA  P100'!X469*CONFIGURACAO!$C$32))</f>
        <v>0</v>
      </c>
      <c r="AO469" s="38">
        <f>IFERROR(IF(M469&gt;0,(Y469*CONFIGURACAO!$C$33)+(Z469*CONFIGURACAO!$C$34)+(AA469*CONFIGURACAO!$C$35)+(AB469*CONFIGURACAO!$C$36),""),"")</f>
        <v>0</v>
      </c>
      <c r="AP469" s="38">
        <f>IF(AA469=0,0,IF(CONFIGURACAO!$C$46="SIM",(IF(AA469&gt;CONFIGURACAO!$C$47,CONFIGURACAO!$C$47*CONFIGURACAO!$C$35,AA469*CONFIGURACAO!$C$35)),'PI AREA  P100'!AA469*CONFIGURACAO!$C$35))</f>
        <v>0</v>
      </c>
      <c r="AQ469" s="38">
        <f>IF(AB469=0,0,IF(CONFIGURACAO!$C$44="SIM",(IF(AB469&gt;CONFIGURACAO!$C$45,CONFIGURACAO!$C$45*CONFIGURACAO!$C$36,AB469*CONFIGURACAO!$C$36)),'PI AREA  P100'!AB469*CONFIGURACAO!$C$36))</f>
        <v>0</v>
      </c>
      <c r="AR469" s="38">
        <f t="shared" si="167"/>
        <v>1330</v>
      </c>
      <c r="AS469" s="68">
        <f>IF(AR469="","",$AR469-(($AS$2/CONFIGURACAO!$C$6)*$M469))</f>
        <v>1030</v>
      </c>
      <c r="AT469" s="73">
        <f t="shared" si="149"/>
        <v>3</v>
      </c>
      <c r="AU469" s="75">
        <f>IF(AR469="","",$AR469-(($AU$2/CONFIGURACAO!$C$6)*$M469))</f>
        <v>830</v>
      </c>
      <c r="AV469" s="76">
        <f t="shared" si="150"/>
        <v>4</v>
      </c>
      <c r="AW469" s="74">
        <f>IF(AR469="","",$AR469-(($AW$2/CONFIGURACAO!$C$6)*$M469))</f>
        <v>630</v>
      </c>
      <c r="AX469" s="72">
        <f t="shared" si="151"/>
        <v>5</v>
      </c>
      <c r="AZ469" s="39">
        <f t="shared" si="152"/>
        <v>0.11233772266941457</v>
      </c>
      <c r="BA469" s="146">
        <f t="shared" si="153"/>
        <v>20</v>
      </c>
      <c r="BB469" s="146">
        <f t="shared" si="154"/>
        <v>375</v>
      </c>
      <c r="BC469" s="32">
        <f t="shared" si="155"/>
        <v>298</v>
      </c>
      <c r="BD469" s="148"/>
      <c r="BE469" s="40">
        <f t="shared" si="156"/>
        <v>0.29806259314456035</v>
      </c>
      <c r="BF469" s="40">
        <f t="shared" si="157"/>
        <v>3.8580246913580245E-2</v>
      </c>
      <c r="BG469" s="40">
        <f t="shared" si="158"/>
        <v>0.12846865364850976</v>
      </c>
      <c r="BH469" s="40">
        <f t="shared" si="159"/>
        <v>0.12126111560226355</v>
      </c>
      <c r="BI469" s="40">
        <f t="shared" si="160"/>
        <v>0.10660980810234541</v>
      </c>
      <c r="BJ469" s="40">
        <f t="shared" si="161"/>
        <v>0</v>
      </c>
      <c r="BK469" s="40">
        <f t="shared" si="162"/>
        <v>0.32102728731942215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 s="42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</row>
    <row r="470" spans="1:124" s="32" customFormat="1" x14ac:dyDescent="0.2">
      <c r="A470" s="124" t="str">
        <f>CONFIGURACAO!$C$4</f>
        <v>AREA 21</v>
      </c>
      <c r="B470" s="125">
        <v>468</v>
      </c>
      <c r="C470" s="249" t="s">
        <v>302</v>
      </c>
      <c r="D470" s="126">
        <f t="shared" si="163"/>
        <v>13</v>
      </c>
      <c r="E470" s="250" t="s">
        <v>805</v>
      </c>
      <c r="F470" s="250">
        <v>1</v>
      </c>
      <c r="G470" s="250">
        <v>1</v>
      </c>
      <c r="H470" s="250">
        <v>1</v>
      </c>
      <c r="I470" s="250">
        <v>1</v>
      </c>
      <c r="J470" s="87"/>
      <c r="K470" s="94"/>
      <c r="L470" s="94"/>
      <c r="M470" s="154">
        <f t="shared" si="164"/>
        <v>4</v>
      </c>
      <c r="N470">
        <v>2</v>
      </c>
      <c r="O470">
        <v>3</v>
      </c>
      <c r="P470">
        <v>1</v>
      </c>
      <c r="Q470">
        <v>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 s="139">
        <f t="shared" si="147"/>
        <v>5</v>
      </c>
      <c r="AD470" s="140">
        <f t="shared" si="148"/>
        <v>6</v>
      </c>
      <c r="AE470" s="141">
        <f t="shared" si="165"/>
        <v>0</v>
      </c>
      <c r="AF470" s="142">
        <f t="shared" si="166"/>
        <v>0</v>
      </c>
      <c r="AG470" s="278"/>
      <c r="AI470" s="37">
        <f>IFERROR(IF(M470&gt;0,(N470*CONFIGURACAO!$C$20)+(O470*CONFIGURACAO!$C$21)+(P470*CONFIGURACAO!$C$22)+(Q470*CONFIGURACAO!$C$23)+(R470*CONFIGURACAO!$C$24),""),"")</f>
        <v>620</v>
      </c>
      <c r="AJ470" s="38">
        <f>IF(S470=0,0,IF(CONFIGURACAO!$C$15="SIM",(IF(S470&gt;CONFIGURACAO!$C$16,CONFIGURACAO!$C$16*CONFIGURACAO!$C$25,S470*CONFIGURACAO!$C$25)),'PI AREA  P100'!S470*CONFIGURACAO!$C$25))</f>
        <v>0</v>
      </c>
      <c r="AK470" s="38">
        <f>IF(T470=0,0,IF(CONFIGURACAO!$C$17="SIM",(IF(T470&gt;CONFIGURACAO!$C$18,CONFIGURACAO!$C$18*CONFIGURACAO!$C$26,T470*CONFIGURACAO!$C$26)),'PI AREA  P100'!T470*CONFIGURACAO!$C$26))</f>
        <v>0</v>
      </c>
      <c r="AL470" s="38">
        <f>IFERROR(IF(M470&gt;0,(U470*CONFIGURACAO!$C$29)+(V470*CONFIGURACAO!$C$30),""),"")</f>
        <v>0</v>
      </c>
      <c r="AM470" s="38">
        <f>IF(W470=0,0,IF(CONFIGURACAO!$C$41="SIM",(IF(W470&gt;CONFIGURACAO!$C$41,CONFIGURACAO!$C$41*CONFIGURACAO!$C$31,W470*CONFIGURACAO!$C$31)),'PI AREA  P100'!W470*CONFIGURACAO!$C$31))</f>
        <v>0</v>
      </c>
      <c r="AN470" s="38">
        <f>IF(X470=0,0,IF(CONFIGURACAO!$C$39="SIM",(IF(X470&gt;CONFIGURACAO!$C$40,CONFIGURACAO!$C$40*CONFIGURACAO!$C$32,X470*CONFIGURACAO!$C$32)),'PI AREA  P100'!X470*CONFIGURACAO!$C$32))</f>
        <v>0</v>
      </c>
      <c r="AO470" s="38">
        <f>IFERROR(IF(M470&gt;0,(Y470*CONFIGURACAO!$C$33)+(Z470*CONFIGURACAO!$C$34)+(AA470*CONFIGURACAO!$C$35)+(AB470*CONFIGURACAO!$C$36),""),"")</f>
        <v>0</v>
      </c>
      <c r="AP470" s="38">
        <f>IF(AA470=0,0,IF(CONFIGURACAO!$C$46="SIM",(IF(AA470&gt;CONFIGURACAO!$C$47,CONFIGURACAO!$C$47*CONFIGURACAO!$C$35,AA470*CONFIGURACAO!$C$35)),'PI AREA  P100'!AA470*CONFIGURACAO!$C$35))</f>
        <v>0</v>
      </c>
      <c r="AQ470" s="38">
        <f>IF(AB470=0,0,IF(CONFIGURACAO!$C$44="SIM",(IF(AB470&gt;CONFIGURACAO!$C$45,CONFIGURACAO!$C$45*CONFIGURACAO!$C$36,AB470*CONFIGURACAO!$C$36)),'PI AREA  P100'!AB470*CONFIGURACAO!$C$36))</f>
        <v>0</v>
      </c>
      <c r="AR470" s="38">
        <f t="shared" si="167"/>
        <v>620</v>
      </c>
      <c r="AS470" s="68">
        <f>IF(AR470="","",$AR470-(($AS$2/CONFIGURACAO!$C$6)*$M470))</f>
        <v>320</v>
      </c>
      <c r="AT470" s="73">
        <f t="shared" si="149"/>
        <v>3</v>
      </c>
      <c r="AU470" s="75">
        <f>IF(AR470="","",$AR470-(($AU$2/CONFIGURACAO!$C$6)*$M470))</f>
        <v>120</v>
      </c>
      <c r="AV470" s="76">
        <f t="shared" si="150"/>
        <v>4</v>
      </c>
      <c r="AW470" s="74">
        <f>IF(AR470="","",$AR470-(($AW$2/CONFIGURACAO!$C$6)*$M470))</f>
        <v>-80</v>
      </c>
      <c r="AX470" s="72" t="str">
        <f t="shared" si="151"/>
        <v>NAO</v>
      </c>
      <c r="AZ470" s="39">
        <f t="shared" si="152"/>
        <v>5.2367960943636868E-2</v>
      </c>
      <c r="BA470" s="146">
        <f t="shared" si="153"/>
        <v>9</v>
      </c>
      <c r="BB470" s="146">
        <f t="shared" si="154"/>
        <v>734</v>
      </c>
      <c r="BC470" s="32">
        <f t="shared" si="155"/>
        <v>652</v>
      </c>
      <c r="BD470" s="148"/>
      <c r="BE470" s="40">
        <f t="shared" si="156"/>
        <v>7.4515648286140088E-2</v>
      </c>
      <c r="BF470" s="40">
        <f t="shared" si="157"/>
        <v>0.11574074074074073</v>
      </c>
      <c r="BG470" s="40">
        <f t="shared" si="158"/>
        <v>2.5693730729701953E-2</v>
      </c>
      <c r="BH470" s="40">
        <f t="shared" si="159"/>
        <v>0.12126111560226355</v>
      </c>
      <c r="BI470" s="40">
        <f t="shared" si="160"/>
        <v>0</v>
      </c>
      <c r="BJ470" s="40">
        <f t="shared" si="161"/>
        <v>0</v>
      </c>
      <c r="BK470" s="40">
        <f t="shared" si="162"/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 s="42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</row>
    <row r="471" spans="1:124" s="32" customFormat="1" x14ac:dyDescent="0.2">
      <c r="A471" s="124" t="str">
        <f>CONFIGURACAO!$C$4</f>
        <v>AREA 21</v>
      </c>
      <c r="B471" s="125">
        <v>469</v>
      </c>
      <c r="C471" s="249" t="s">
        <v>302</v>
      </c>
      <c r="D471" s="126">
        <f t="shared" si="163"/>
        <v>14</v>
      </c>
      <c r="E471" s="250" t="s">
        <v>806</v>
      </c>
      <c r="F471" s="250">
        <v>1</v>
      </c>
      <c r="G471" s="250">
        <v>1</v>
      </c>
      <c r="H471" s="250">
        <v>1</v>
      </c>
      <c r="I471" s="250">
        <v>1</v>
      </c>
      <c r="J471" s="87"/>
      <c r="K471" s="94"/>
      <c r="L471" s="94"/>
      <c r="M471" s="154">
        <f t="shared" si="164"/>
        <v>4</v>
      </c>
      <c r="N471">
        <v>1</v>
      </c>
      <c r="O471">
        <v>3</v>
      </c>
      <c r="P471">
        <v>3</v>
      </c>
      <c r="Q471">
        <v>1</v>
      </c>
      <c r="R471">
        <v>1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s="139">
        <f t="shared" si="147"/>
        <v>4</v>
      </c>
      <c r="AD471" s="140">
        <f t="shared" si="148"/>
        <v>7</v>
      </c>
      <c r="AE471" s="141">
        <f t="shared" si="165"/>
        <v>0</v>
      </c>
      <c r="AF471" s="142">
        <f t="shared" si="166"/>
        <v>0</v>
      </c>
      <c r="AG471" s="278"/>
      <c r="AI471" s="37">
        <f>IFERROR(IF(M471&gt;0,(N471*CONFIGURACAO!$C$20)+(O471*CONFIGURACAO!$C$21)+(P471*CONFIGURACAO!$C$22)+(Q471*CONFIGURACAO!$C$23)+(R471*CONFIGURACAO!$C$24),""),"")</f>
        <v>580</v>
      </c>
      <c r="AJ471" s="38">
        <f>IF(S471=0,0,IF(CONFIGURACAO!$C$15="SIM",(IF(S471&gt;CONFIGURACAO!$C$16,CONFIGURACAO!$C$16*CONFIGURACAO!$C$25,S471*CONFIGURACAO!$C$25)),'PI AREA  P100'!S471*CONFIGURACAO!$C$25))</f>
        <v>10</v>
      </c>
      <c r="AK471" s="38">
        <f>IF(T471=0,0,IF(CONFIGURACAO!$C$17="SIM",(IF(T471&gt;CONFIGURACAO!$C$18,CONFIGURACAO!$C$18*CONFIGURACAO!$C$26,T471*CONFIGURACAO!$C$26)),'PI AREA  P100'!T471*CONFIGURACAO!$C$26))</f>
        <v>5</v>
      </c>
      <c r="AL471" s="38">
        <f>IFERROR(IF(M471&gt;0,(U471*CONFIGURACAO!$C$29)+(V471*CONFIGURACAO!$C$30),""),"")</f>
        <v>0</v>
      </c>
      <c r="AM471" s="38">
        <f>IF(W471=0,0,IF(CONFIGURACAO!$C$41="SIM",(IF(W471&gt;CONFIGURACAO!$C$41,CONFIGURACAO!$C$41*CONFIGURACAO!$C$31,W471*CONFIGURACAO!$C$31)),'PI AREA  P100'!W471*CONFIGURACAO!$C$31))</f>
        <v>0</v>
      </c>
      <c r="AN471" s="38">
        <f>IF(X471=0,0,IF(CONFIGURACAO!$C$39="SIM",(IF(X471&gt;CONFIGURACAO!$C$40,CONFIGURACAO!$C$40*CONFIGURACAO!$C$32,X471*CONFIGURACAO!$C$32)),'PI AREA  P100'!X471*CONFIGURACAO!$C$32))</f>
        <v>0</v>
      </c>
      <c r="AO471" s="38">
        <f>IFERROR(IF(M471&gt;0,(Y471*CONFIGURACAO!$C$33)+(Z471*CONFIGURACAO!$C$34)+(AA471*CONFIGURACAO!$C$35)+(AB471*CONFIGURACAO!$C$36),""),"")</f>
        <v>0</v>
      </c>
      <c r="AP471" s="38">
        <f>IF(AA471=0,0,IF(CONFIGURACAO!$C$46="SIM",(IF(AA471&gt;CONFIGURACAO!$C$47,CONFIGURACAO!$C$47*CONFIGURACAO!$C$35,AA471*CONFIGURACAO!$C$35)),'PI AREA  P100'!AA471*CONFIGURACAO!$C$35))</f>
        <v>0</v>
      </c>
      <c r="AQ471" s="38">
        <f>IF(AB471=0,0,IF(CONFIGURACAO!$C$44="SIM",(IF(AB471&gt;CONFIGURACAO!$C$45,CONFIGURACAO!$C$45*CONFIGURACAO!$C$36,AB471*CONFIGURACAO!$C$36)),'PI AREA  P100'!AB471*CONFIGURACAO!$C$36))</f>
        <v>0</v>
      </c>
      <c r="AR471" s="38">
        <f t="shared" si="167"/>
        <v>595</v>
      </c>
      <c r="AS471" s="68">
        <f>IF(AR471="","",$AR471-(($AS$2/CONFIGURACAO!$C$6)*$M471))</f>
        <v>295</v>
      </c>
      <c r="AT471" s="73">
        <f t="shared" si="149"/>
        <v>3</v>
      </c>
      <c r="AU471" s="75">
        <f>IF(AR471="","",$AR471-(($AU$2/CONFIGURACAO!$C$6)*$M471))</f>
        <v>95</v>
      </c>
      <c r="AV471" s="76">
        <f t="shared" si="150"/>
        <v>4</v>
      </c>
      <c r="AW471" s="74">
        <f>IF(AR471="","",$AR471-(($AW$2/CONFIGURACAO!$C$6)*$M471))</f>
        <v>-105</v>
      </c>
      <c r="AX471" s="72" t="str">
        <f t="shared" si="151"/>
        <v>NAO</v>
      </c>
      <c r="AZ471" s="39">
        <f t="shared" si="152"/>
        <v>5.0256349615264415E-2</v>
      </c>
      <c r="BA471" s="146">
        <f t="shared" si="153"/>
        <v>11</v>
      </c>
      <c r="BB471" s="146">
        <f t="shared" si="154"/>
        <v>663</v>
      </c>
      <c r="BC471" s="32">
        <f t="shared" si="155"/>
        <v>674</v>
      </c>
      <c r="BD471" s="148"/>
      <c r="BE471" s="40">
        <f t="shared" si="156"/>
        <v>3.7257824143070044E-2</v>
      </c>
      <c r="BF471" s="40">
        <f t="shared" si="157"/>
        <v>0.11574074074074073</v>
      </c>
      <c r="BG471" s="40">
        <f t="shared" si="158"/>
        <v>7.7081192189105849E-2</v>
      </c>
      <c r="BH471" s="40">
        <f t="shared" si="159"/>
        <v>4.042037186742118E-2</v>
      </c>
      <c r="BI471" s="40">
        <f t="shared" si="160"/>
        <v>0.10660980810234541</v>
      </c>
      <c r="BJ471" s="40">
        <f t="shared" si="161"/>
        <v>9.2421441774491686E-2</v>
      </c>
      <c r="BK471" s="40">
        <f t="shared" si="162"/>
        <v>0.16051364365971107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 s="42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</row>
    <row r="472" spans="1:124" s="32" customFormat="1" x14ac:dyDescent="0.2">
      <c r="A472" s="124" t="str">
        <f>CONFIGURACAO!$C$4</f>
        <v>AREA 21</v>
      </c>
      <c r="B472" s="125">
        <v>470</v>
      </c>
      <c r="C472" s="249" t="s">
        <v>302</v>
      </c>
      <c r="D472" s="126">
        <f t="shared" si="163"/>
        <v>15</v>
      </c>
      <c r="E472" s="250" t="s">
        <v>807</v>
      </c>
      <c r="F472" s="250">
        <v>1</v>
      </c>
      <c r="G472" s="250">
        <v>1</v>
      </c>
      <c r="H472" s="250">
        <v>1</v>
      </c>
      <c r="I472" s="250">
        <v>1</v>
      </c>
      <c r="J472" s="87"/>
      <c r="K472" s="94"/>
      <c r="L472" s="94"/>
      <c r="M472" s="154">
        <f t="shared" si="164"/>
        <v>4</v>
      </c>
      <c r="N472">
        <v>17</v>
      </c>
      <c r="O472">
        <v>8</v>
      </c>
      <c r="P472">
        <v>21</v>
      </c>
      <c r="Q472">
        <v>11</v>
      </c>
      <c r="R472">
        <v>2</v>
      </c>
      <c r="S472">
        <v>5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s="139">
        <f t="shared" si="147"/>
        <v>25</v>
      </c>
      <c r="AD472" s="140">
        <f t="shared" si="148"/>
        <v>46</v>
      </c>
      <c r="AE472" s="141">
        <f t="shared" si="165"/>
        <v>0</v>
      </c>
      <c r="AF472" s="142">
        <f t="shared" si="166"/>
        <v>0</v>
      </c>
      <c r="AG472" s="278"/>
      <c r="AI472" s="37">
        <f>IFERROR(IF(M472&gt;0,(N472*CONFIGURACAO!$C$20)+(O472*CONFIGURACAO!$C$21)+(P472*CONFIGURACAO!$C$22)+(Q472*CONFIGURACAO!$C$23)+(R472*CONFIGURACAO!$C$24),""),"")</f>
        <v>4080</v>
      </c>
      <c r="AJ472" s="38">
        <f>IF(S472=0,0,IF(CONFIGURACAO!$C$15="SIM",(IF(S472&gt;CONFIGURACAO!$C$16,CONFIGURACAO!$C$16*CONFIGURACAO!$C$25,S472*CONFIGURACAO!$C$25)),'PI AREA  P100'!S472*CONFIGURACAO!$C$25))</f>
        <v>40</v>
      </c>
      <c r="AK472" s="38">
        <f>IF(T472=0,0,IF(CONFIGURACAO!$C$17="SIM",(IF(T472&gt;CONFIGURACAO!$C$18,CONFIGURACAO!$C$18*CONFIGURACAO!$C$26,T472*CONFIGURACAO!$C$26)),'PI AREA  P100'!T472*CONFIGURACAO!$C$26))</f>
        <v>5</v>
      </c>
      <c r="AL472" s="38">
        <f>IFERROR(IF(M472&gt;0,(U472*CONFIGURACAO!$C$29)+(V472*CONFIGURACAO!$C$30),""),"")</f>
        <v>0</v>
      </c>
      <c r="AM472" s="38">
        <f>IF(W472=0,0,IF(CONFIGURACAO!$C$41="SIM",(IF(W472&gt;CONFIGURACAO!$C$41,CONFIGURACAO!$C$41*CONFIGURACAO!$C$31,W472*CONFIGURACAO!$C$31)),'PI AREA  P100'!W472*CONFIGURACAO!$C$31))</f>
        <v>0</v>
      </c>
      <c r="AN472" s="38">
        <f>IF(X472=0,0,IF(CONFIGURACAO!$C$39="SIM",(IF(X472&gt;CONFIGURACAO!$C$40,CONFIGURACAO!$C$40*CONFIGURACAO!$C$32,X472*CONFIGURACAO!$C$32)),'PI AREA  P100'!X472*CONFIGURACAO!$C$32))</f>
        <v>0</v>
      </c>
      <c r="AO472" s="38">
        <f>IFERROR(IF(M472&gt;0,(Y472*CONFIGURACAO!$C$33)+(Z472*CONFIGURACAO!$C$34)+(AA472*CONFIGURACAO!$C$35)+(AB472*CONFIGURACAO!$C$36),""),"")</f>
        <v>0</v>
      </c>
      <c r="AP472" s="38">
        <f>IF(AA472=0,0,IF(CONFIGURACAO!$C$46="SIM",(IF(AA472&gt;CONFIGURACAO!$C$47,CONFIGURACAO!$C$47*CONFIGURACAO!$C$35,AA472*CONFIGURACAO!$C$35)),'PI AREA  P100'!AA472*CONFIGURACAO!$C$35))</f>
        <v>0</v>
      </c>
      <c r="AQ472" s="38">
        <f>IF(AB472=0,0,IF(CONFIGURACAO!$C$44="SIM",(IF(AB472&gt;CONFIGURACAO!$C$45,CONFIGURACAO!$C$45*CONFIGURACAO!$C$36,AB472*CONFIGURACAO!$C$36)),'PI AREA  P100'!AB472*CONFIGURACAO!$C$36))</f>
        <v>0</v>
      </c>
      <c r="AR472" s="38">
        <f t="shared" si="167"/>
        <v>4125</v>
      </c>
      <c r="AS472" s="68">
        <f>IF(AR472="","",$AR472-(($AS$2/CONFIGURACAO!$C$6)*$M472))</f>
        <v>3825</v>
      </c>
      <c r="AT472" s="73">
        <f t="shared" si="149"/>
        <v>3</v>
      </c>
      <c r="AU472" s="75">
        <f>IF(AR472="","",$AR472-(($AU$2/CONFIGURACAO!$C$6)*$M472))</f>
        <v>3625</v>
      </c>
      <c r="AV472" s="76">
        <f t="shared" si="150"/>
        <v>4</v>
      </c>
      <c r="AW472" s="74">
        <f>IF(AR472="","",$AR472-(($AW$2/CONFIGURACAO!$C$6)*$M472))</f>
        <v>3425</v>
      </c>
      <c r="AX472" s="72">
        <f t="shared" si="151"/>
        <v>5</v>
      </c>
      <c r="AZ472" s="39">
        <f t="shared" si="152"/>
        <v>0.34841586918145501</v>
      </c>
      <c r="BA472" s="146">
        <f t="shared" si="153"/>
        <v>65</v>
      </c>
      <c r="BB472" s="146">
        <f t="shared" si="154"/>
        <v>20</v>
      </c>
      <c r="BC472" s="32">
        <f t="shared" si="155"/>
        <v>26</v>
      </c>
      <c r="BD472" s="148"/>
      <c r="BE472" s="40">
        <f t="shared" si="156"/>
        <v>0.6333830104321907</v>
      </c>
      <c r="BF472" s="40">
        <f t="shared" si="157"/>
        <v>0.30864197530864196</v>
      </c>
      <c r="BG472" s="40">
        <f t="shared" si="158"/>
        <v>0.53956834532374098</v>
      </c>
      <c r="BH472" s="40">
        <f t="shared" si="159"/>
        <v>0.44462409054163304</v>
      </c>
      <c r="BI472" s="40">
        <f t="shared" si="160"/>
        <v>0.21321961620469082</v>
      </c>
      <c r="BJ472" s="40">
        <f t="shared" si="161"/>
        <v>0.46210720887245843</v>
      </c>
      <c r="BK472" s="40">
        <f t="shared" si="162"/>
        <v>0.16051364365971107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 s="4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</row>
    <row r="473" spans="1:124" s="32" customFormat="1" x14ac:dyDescent="0.2">
      <c r="A473" s="124" t="str">
        <f>CONFIGURACAO!$C$4</f>
        <v>AREA 21</v>
      </c>
      <c r="B473" s="125">
        <v>471</v>
      </c>
      <c r="C473" s="249" t="s">
        <v>302</v>
      </c>
      <c r="D473" s="126">
        <f t="shared" si="163"/>
        <v>16</v>
      </c>
      <c r="E473" s="250" t="s">
        <v>808</v>
      </c>
      <c r="F473" s="250">
        <v>1</v>
      </c>
      <c r="G473" s="250">
        <v>1</v>
      </c>
      <c r="H473" s="250">
        <v>1</v>
      </c>
      <c r="I473" s="250">
        <v>1</v>
      </c>
      <c r="J473" s="87"/>
      <c r="K473" s="94"/>
      <c r="L473" s="94"/>
      <c r="M473" s="154">
        <f t="shared" si="164"/>
        <v>4</v>
      </c>
      <c r="N473">
        <v>0</v>
      </c>
      <c r="O473">
        <v>3</v>
      </c>
      <c r="P473">
        <v>1</v>
      </c>
      <c r="Q473">
        <v>6</v>
      </c>
      <c r="R473">
        <v>2</v>
      </c>
      <c r="S473">
        <v>5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 s="139">
        <f t="shared" si="147"/>
        <v>3</v>
      </c>
      <c r="AD473" s="140">
        <f t="shared" si="148"/>
        <v>4</v>
      </c>
      <c r="AE473" s="141">
        <f t="shared" si="165"/>
        <v>0</v>
      </c>
      <c r="AF473" s="142">
        <f t="shared" si="166"/>
        <v>0</v>
      </c>
      <c r="AG473" s="278"/>
      <c r="AI473" s="37">
        <f>IFERROR(IF(M473&gt;0,(N473*CONFIGURACAO!$C$20)+(O473*CONFIGURACAO!$C$21)+(P473*CONFIGURACAO!$C$22)+(Q473*CONFIGURACAO!$C$23)+(R473*CONFIGURACAO!$C$24),""),"")</f>
        <v>580</v>
      </c>
      <c r="AJ473" s="38">
        <f>IF(S473=0,0,IF(CONFIGURACAO!$C$15="SIM",(IF(S473&gt;CONFIGURACAO!$C$16,CONFIGURACAO!$C$16*CONFIGURACAO!$C$25,S473*CONFIGURACAO!$C$25)),'PI AREA  P100'!S473*CONFIGURACAO!$C$25))</f>
        <v>40</v>
      </c>
      <c r="AK473" s="38">
        <f>IF(T473=0,0,IF(CONFIGURACAO!$C$17="SIM",(IF(T473&gt;CONFIGURACAO!$C$18,CONFIGURACAO!$C$18*CONFIGURACAO!$C$26,T473*CONFIGURACAO!$C$26)),'PI AREA  P100'!T473*CONFIGURACAO!$C$26))</f>
        <v>0</v>
      </c>
      <c r="AL473" s="38">
        <f>IFERROR(IF(M473&gt;0,(U473*CONFIGURACAO!$C$29)+(V473*CONFIGURACAO!$C$30),""),"")</f>
        <v>0</v>
      </c>
      <c r="AM473" s="38">
        <f>IF(W473=0,0,IF(CONFIGURACAO!$C$41="SIM",(IF(W473&gt;CONFIGURACAO!$C$41,CONFIGURACAO!$C$41*CONFIGURACAO!$C$31,W473*CONFIGURACAO!$C$31)),'PI AREA  P100'!W473*CONFIGURACAO!$C$31))</f>
        <v>0</v>
      </c>
      <c r="AN473" s="38">
        <f>IF(X473=0,0,IF(CONFIGURACAO!$C$39="SIM",(IF(X473&gt;CONFIGURACAO!$C$40,CONFIGURACAO!$C$40*CONFIGURACAO!$C$32,X473*CONFIGURACAO!$C$32)),'PI AREA  P100'!X473*CONFIGURACAO!$C$32))</f>
        <v>0</v>
      </c>
      <c r="AO473" s="38">
        <f>IFERROR(IF(M473&gt;0,(Y473*CONFIGURACAO!$C$33)+(Z473*CONFIGURACAO!$C$34)+(AA473*CONFIGURACAO!$C$35)+(AB473*CONFIGURACAO!$C$36),""),"")</f>
        <v>25</v>
      </c>
      <c r="AP473" s="38">
        <f>IF(AA473=0,0,IF(CONFIGURACAO!$C$46="SIM",(IF(AA473&gt;CONFIGURACAO!$C$47,CONFIGURACAO!$C$47*CONFIGURACAO!$C$35,AA473*CONFIGURACAO!$C$35)),'PI AREA  P100'!AA473*CONFIGURACAO!$C$35))</f>
        <v>25</v>
      </c>
      <c r="AQ473" s="38">
        <f>IF(AB473=0,0,IF(CONFIGURACAO!$C$44="SIM",(IF(AB473&gt;CONFIGURACAO!$C$45,CONFIGURACAO!$C$45*CONFIGURACAO!$C$36,AB473*CONFIGURACAO!$C$36)),'PI AREA  P100'!AB473*CONFIGURACAO!$C$36))</f>
        <v>0</v>
      </c>
      <c r="AR473" s="38">
        <f t="shared" si="167"/>
        <v>670</v>
      </c>
      <c r="AS473" s="68">
        <f>IF(AR473="","",$AR473-(($AS$2/CONFIGURACAO!$C$6)*$M473))</f>
        <v>370</v>
      </c>
      <c r="AT473" s="73">
        <f t="shared" si="149"/>
        <v>3</v>
      </c>
      <c r="AU473" s="75">
        <f>IF(AR473="","",$AR473-(($AU$2/CONFIGURACAO!$C$6)*$M473))</f>
        <v>170</v>
      </c>
      <c r="AV473" s="76">
        <f t="shared" si="150"/>
        <v>4</v>
      </c>
      <c r="AW473" s="74">
        <f>IF(AR473="","",$AR473-(($AW$2/CONFIGURACAO!$C$6)*$M473))</f>
        <v>-30</v>
      </c>
      <c r="AX473" s="72" t="str">
        <f t="shared" si="151"/>
        <v>NAO</v>
      </c>
      <c r="AZ473" s="39">
        <f t="shared" si="152"/>
        <v>5.6591183600381782E-2</v>
      </c>
      <c r="BA473" s="146">
        <f t="shared" si="153"/>
        <v>18</v>
      </c>
      <c r="BB473" s="146">
        <f t="shared" si="154"/>
        <v>426</v>
      </c>
      <c r="BC473" s="32">
        <f t="shared" si="155"/>
        <v>620</v>
      </c>
      <c r="BD473" s="148"/>
      <c r="BE473" s="40">
        <f t="shared" si="156"/>
        <v>0</v>
      </c>
      <c r="BF473" s="40">
        <f t="shared" si="157"/>
        <v>0.11574074074074073</v>
      </c>
      <c r="BG473" s="40">
        <f t="shared" si="158"/>
        <v>2.5693730729701953E-2</v>
      </c>
      <c r="BH473" s="40">
        <f t="shared" si="159"/>
        <v>0.24252223120452709</v>
      </c>
      <c r="BI473" s="40">
        <f t="shared" si="160"/>
        <v>0.21321961620469082</v>
      </c>
      <c r="BJ473" s="40">
        <f t="shared" si="161"/>
        <v>0.46210720887245843</v>
      </c>
      <c r="BK473" s="40">
        <f t="shared" si="162"/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1</v>
      </c>
      <c r="BS473">
        <v>0</v>
      </c>
      <c r="BT473" s="42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</row>
    <row r="474" spans="1:124" s="32" customFormat="1" x14ac:dyDescent="0.2">
      <c r="A474" s="124" t="str">
        <f>CONFIGURACAO!$C$4</f>
        <v>AREA 21</v>
      </c>
      <c r="B474" s="125">
        <v>472</v>
      </c>
      <c r="C474" s="249" t="s">
        <v>302</v>
      </c>
      <c r="D474" s="126">
        <f t="shared" si="163"/>
        <v>17</v>
      </c>
      <c r="E474" s="250" t="s">
        <v>809</v>
      </c>
      <c r="F474" s="250">
        <v>1</v>
      </c>
      <c r="G474" s="250">
        <v>1</v>
      </c>
      <c r="H474" s="250">
        <v>1</v>
      </c>
      <c r="I474" s="250">
        <v>0</v>
      </c>
      <c r="J474" s="87"/>
      <c r="K474" s="94"/>
      <c r="L474" s="94"/>
      <c r="M474" s="154">
        <f t="shared" si="164"/>
        <v>3</v>
      </c>
      <c r="N474">
        <v>5</v>
      </c>
      <c r="O474">
        <v>5</v>
      </c>
      <c r="P474">
        <v>1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 s="139">
        <f t="shared" si="147"/>
        <v>10</v>
      </c>
      <c r="AD474" s="140">
        <f t="shared" si="148"/>
        <v>11</v>
      </c>
      <c r="AE474" s="141">
        <f t="shared" si="165"/>
        <v>0</v>
      </c>
      <c r="AF474" s="142">
        <f t="shared" si="166"/>
        <v>0</v>
      </c>
      <c r="AG474" s="278"/>
      <c r="AI474" s="37">
        <f>IFERROR(IF(M474&gt;0,(N474*CONFIGURACAO!$C$20)+(O474*CONFIGURACAO!$C$21)+(P474*CONFIGURACAO!$C$22)+(Q474*CONFIGURACAO!$C$23)+(R474*CONFIGURACAO!$C$24),""),"")</f>
        <v>980</v>
      </c>
      <c r="AJ474" s="38">
        <f>IF(S474=0,0,IF(CONFIGURACAO!$C$15="SIM",(IF(S474&gt;CONFIGURACAO!$C$16,CONFIGURACAO!$C$16*CONFIGURACAO!$C$25,S474*CONFIGURACAO!$C$25)),'PI AREA  P100'!S474*CONFIGURACAO!$C$25))</f>
        <v>0</v>
      </c>
      <c r="AK474" s="38">
        <f>IF(T474=0,0,IF(CONFIGURACAO!$C$17="SIM",(IF(T474&gt;CONFIGURACAO!$C$18,CONFIGURACAO!$C$18*CONFIGURACAO!$C$26,T474*CONFIGURACAO!$C$26)),'PI AREA  P100'!T474*CONFIGURACAO!$C$26))</f>
        <v>0</v>
      </c>
      <c r="AL474" s="38">
        <f>IFERROR(IF(M474&gt;0,(U474*CONFIGURACAO!$C$29)+(V474*CONFIGURACAO!$C$30),""),"")</f>
        <v>0</v>
      </c>
      <c r="AM474" s="38">
        <f>IF(W474=0,0,IF(CONFIGURACAO!$C$41="SIM",(IF(W474&gt;CONFIGURACAO!$C$41,CONFIGURACAO!$C$41*CONFIGURACAO!$C$31,W474*CONFIGURACAO!$C$31)),'PI AREA  P100'!W474*CONFIGURACAO!$C$31))</f>
        <v>0</v>
      </c>
      <c r="AN474" s="38">
        <f>IF(X474=0,0,IF(CONFIGURACAO!$C$39="SIM",(IF(X474&gt;CONFIGURACAO!$C$40,CONFIGURACAO!$C$40*CONFIGURACAO!$C$32,X474*CONFIGURACAO!$C$32)),'PI AREA  P100'!X474*CONFIGURACAO!$C$32))</f>
        <v>0</v>
      </c>
      <c r="AO474" s="38">
        <f>IFERROR(IF(M474&gt;0,(Y474*CONFIGURACAO!$C$33)+(Z474*CONFIGURACAO!$C$34)+(AA474*CONFIGURACAO!$C$35)+(AB474*CONFIGURACAO!$C$36),""),"")</f>
        <v>0</v>
      </c>
      <c r="AP474" s="38">
        <f>IF(AA474=0,0,IF(CONFIGURACAO!$C$46="SIM",(IF(AA474&gt;CONFIGURACAO!$C$47,CONFIGURACAO!$C$47*CONFIGURACAO!$C$35,AA474*CONFIGURACAO!$C$35)),'PI AREA  P100'!AA474*CONFIGURACAO!$C$35))</f>
        <v>0</v>
      </c>
      <c r="AQ474" s="38">
        <f>IF(AB474=0,0,IF(CONFIGURACAO!$C$44="SIM",(IF(AB474&gt;CONFIGURACAO!$C$45,CONFIGURACAO!$C$45*CONFIGURACAO!$C$36,AB474*CONFIGURACAO!$C$36)),'PI AREA  P100'!AB474*CONFIGURACAO!$C$36))</f>
        <v>0</v>
      </c>
      <c r="AR474" s="38">
        <f t="shared" si="167"/>
        <v>980</v>
      </c>
      <c r="AS474" s="68">
        <f>IF(AR474="","",$AR474-(($AS$2/CONFIGURACAO!$C$6)*$M474))</f>
        <v>755</v>
      </c>
      <c r="AT474" s="73">
        <f t="shared" si="149"/>
        <v>3</v>
      </c>
      <c r="AU474" s="75">
        <f>IF(AR474="","",$AR474-(($AU$2/CONFIGURACAO!$C$6)*$M474))</f>
        <v>605</v>
      </c>
      <c r="AV474" s="76">
        <f t="shared" si="150"/>
        <v>4</v>
      </c>
      <c r="AW474" s="74">
        <f>IF(AR474="","",$AR474-(($AW$2/CONFIGURACAO!$C$6)*$M474))</f>
        <v>455</v>
      </c>
      <c r="AX474" s="72">
        <f t="shared" si="151"/>
        <v>5</v>
      </c>
      <c r="AZ474" s="39">
        <f t="shared" si="152"/>
        <v>8.2775164072200216E-2</v>
      </c>
      <c r="BA474" s="146">
        <f t="shared" si="153"/>
        <v>12</v>
      </c>
      <c r="BB474" s="146">
        <f t="shared" si="154"/>
        <v>629</v>
      </c>
      <c r="BC474" s="32">
        <f t="shared" si="155"/>
        <v>441</v>
      </c>
      <c r="BD474" s="148"/>
      <c r="BE474" s="40">
        <f t="shared" si="156"/>
        <v>0.18628912071535023</v>
      </c>
      <c r="BF474" s="40">
        <f t="shared" si="157"/>
        <v>0.19290123456790123</v>
      </c>
      <c r="BG474" s="40">
        <f t="shared" si="158"/>
        <v>2.5693730729701953E-2</v>
      </c>
      <c r="BH474" s="40">
        <f t="shared" si="159"/>
        <v>0</v>
      </c>
      <c r="BI474" s="40">
        <f t="shared" si="160"/>
        <v>0.10660980810234541</v>
      </c>
      <c r="BJ474" s="40">
        <f t="shared" si="161"/>
        <v>0</v>
      </c>
      <c r="BK474" s="40">
        <f t="shared" si="162"/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 s="42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</row>
    <row r="475" spans="1:124" s="32" customFormat="1" x14ac:dyDescent="0.2">
      <c r="A475" s="124" t="str">
        <f>CONFIGURACAO!$C$4</f>
        <v>AREA 21</v>
      </c>
      <c r="B475" s="125">
        <v>473</v>
      </c>
      <c r="C475" s="249" t="s">
        <v>302</v>
      </c>
      <c r="D475" s="126">
        <f t="shared" si="163"/>
        <v>18</v>
      </c>
      <c r="E475" s="250" t="s">
        <v>810</v>
      </c>
      <c r="F475" s="250">
        <v>1</v>
      </c>
      <c r="G475" s="250">
        <v>1</v>
      </c>
      <c r="H475" s="250">
        <v>1</v>
      </c>
      <c r="I475" s="250">
        <v>1</v>
      </c>
      <c r="J475" s="87"/>
      <c r="K475" s="94"/>
      <c r="L475" s="94"/>
      <c r="M475" s="154">
        <f t="shared" si="164"/>
        <v>4</v>
      </c>
      <c r="N475">
        <v>3</v>
      </c>
      <c r="O475">
        <v>4</v>
      </c>
      <c r="P475">
        <v>2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 s="139">
        <f t="shared" si="147"/>
        <v>7</v>
      </c>
      <c r="AD475" s="140">
        <f t="shared" si="148"/>
        <v>9</v>
      </c>
      <c r="AE475" s="141">
        <f t="shared" si="165"/>
        <v>0</v>
      </c>
      <c r="AF475" s="142">
        <f t="shared" si="166"/>
        <v>0</v>
      </c>
      <c r="AG475" s="278"/>
      <c r="AI475" s="37">
        <f>IFERROR(IF(M475&gt;0,(N475*CONFIGURACAO!$C$20)+(O475*CONFIGURACAO!$C$21)+(P475*CONFIGURACAO!$C$22)+(Q475*CONFIGURACAO!$C$23)+(R475*CONFIGURACAO!$C$24),""),"")</f>
        <v>760</v>
      </c>
      <c r="AJ475" s="38">
        <f>IF(S475=0,0,IF(CONFIGURACAO!$C$15="SIM",(IF(S475&gt;CONFIGURACAO!$C$16,CONFIGURACAO!$C$16*CONFIGURACAO!$C$25,S475*CONFIGURACAO!$C$25)),'PI AREA  P100'!S475*CONFIGURACAO!$C$25))</f>
        <v>0</v>
      </c>
      <c r="AK475" s="38">
        <f>IF(T475=0,0,IF(CONFIGURACAO!$C$17="SIM",(IF(T475&gt;CONFIGURACAO!$C$18,CONFIGURACAO!$C$18*CONFIGURACAO!$C$26,T475*CONFIGURACAO!$C$26)),'PI AREA  P100'!T475*CONFIGURACAO!$C$26))</f>
        <v>0</v>
      </c>
      <c r="AL475" s="38">
        <f>IFERROR(IF(M475&gt;0,(U475*CONFIGURACAO!$C$29)+(V475*CONFIGURACAO!$C$30),""),"")</f>
        <v>0</v>
      </c>
      <c r="AM475" s="38">
        <f>IF(W475=0,0,IF(CONFIGURACAO!$C$41="SIM",(IF(W475&gt;CONFIGURACAO!$C$41,CONFIGURACAO!$C$41*CONFIGURACAO!$C$31,W475*CONFIGURACAO!$C$31)),'PI AREA  P100'!W475*CONFIGURACAO!$C$31))</f>
        <v>0</v>
      </c>
      <c r="AN475" s="38">
        <f>IF(X475=0,0,IF(CONFIGURACAO!$C$39="SIM",(IF(X475&gt;CONFIGURACAO!$C$40,CONFIGURACAO!$C$40*CONFIGURACAO!$C$32,X475*CONFIGURACAO!$C$32)),'PI AREA  P100'!X475*CONFIGURACAO!$C$32))</f>
        <v>0</v>
      </c>
      <c r="AO475" s="38">
        <f>IFERROR(IF(M475&gt;0,(Y475*CONFIGURACAO!$C$33)+(Z475*CONFIGURACAO!$C$34)+(AA475*CONFIGURACAO!$C$35)+(AB475*CONFIGURACAO!$C$36),""),"")</f>
        <v>0</v>
      </c>
      <c r="AP475" s="38">
        <f>IF(AA475=0,0,IF(CONFIGURACAO!$C$46="SIM",(IF(AA475&gt;CONFIGURACAO!$C$47,CONFIGURACAO!$C$47*CONFIGURACAO!$C$35,AA475*CONFIGURACAO!$C$35)),'PI AREA  P100'!AA475*CONFIGURACAO!$C$35))</f>
        <v>0</v>
      </c>
      <c r="AQ475" s="38">
        <f>IF(AB475=0,0,IF(CONFIGURACAO!$C$44="SIM",(IF(AB475&gt;CONFIGURACAO!$C$45,CONFIGURACAO!$C$45*CONFIGURACAO!$C$36,AB475*CONFIGURACAO!$C$36)),'PI AREA  P100'!AB475*CONFIGURACAO!$C$36))</f>
        <v>0</v>
      </c>
      <c r="AR475" s="38">
        <f t="shared" si="167"/>
        <v>760</v>
      </c>
      <c r="AS475" s="68">
        <f>IF(AR475="","",$AR475-(($AS$2/CONFIGURACAO!$C$6)*$M475))</f>
        <v>460</v>
      </c>
      <c r="AT475" s="73">
        <f t="shared" si="149"/>
        <v>3</v>
      </c>
      <c r="AU475" s="75">
        <f>IF(AR475="","",$AR475-(($AU$2/CONFIGURACAO!$C$6)*$M475))</f>
        <v>260</v>
      </c>
      <c r="AV475" s="76">
        <f t="shared" si="150"/>
        <v>4</v>
      </c>
      <c r="AW475" s="74">
        <f>IF(AR475="","",$AR475-(($AW$2/CONFIGURACAO!$C$6)*$M475))</f>
        <v>60</v>
      </c>
      <c r="AX475" s="72">
        <f t="shared" si="151"/>
        <v>5</v>
      </c>
      <c r="AZ475" s="39">
        <f t="shared" si="152"/>
        <v>6.4192984382522605E-2</v>
      </c>
      <c r="BA475" s="146">
        <f t="shared" si="153"/>
        <v>10</v>
      </c>
      <c r="BB475" s="146">
        <f t="shared" si="154"/>
        <v>694</v>
      </c>
      <c r="BC475" s="32">
        <f t="shared" si="155"/>
        <v>573</v>
      </c>
      <c r="BD475" s="148"/>
      <c r="BE475" s="40">
        <f t="shared" si="156"/>
        <v>0.11177347242921014</v>
      </c>
      <c r="BF475" s="40">
        <f t="shared" si="157"/>
        <v>0.15432098765432098</v>
      </c>
      <c r="BG475" s="40">
        <f t="shared" si="158"/>
        <v>5.1387461459403906E-2</v>
      </c>
      <c r="BH475" s="40">
        <f t="shared" si="159"/>
        <v>0</v>
      </c>
      <c r="BI475" s="40">
        <f t="shared" si="160"/>
        <v>0.10660980810234541</v>
      </c>
      <c r="BJ475" s="40">
        <f t="shared" si="161"/>
        <v>0</v>
      </c>
      <c r="BK475" s="40">
        <f t="shared" si="162"/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 s="42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</row>
    <row r="476" spans="1:124" s="32" customFormat="1" x14ac:dyDescent="0.2">
      <c r="A476" s="124" t="str">
        <f>CONFIGURACAO!$C$4</f>
        <v>AREA 21</v>
      </c>
      <c r="B476" s="125">
        <v>474</v>
      </c>
      <c r="C476" s="249" t="s">
        <v>303</v>
      </c>
      <c r="D476" s="126">
        <f t="shared" si="163"/>
        <v>1</v>
      </c>
      <c r="E476" s="250" t="s">
        <v>811</v>
      </c>
      <c r="F476" s="250">
        <v>0</v>
      </c>
      <c r="G476" s="250">
        <v>0</v>
      </c>
      <c r="H476" s="250">
        <v>0</v>
      </c>
      <c r="I476" s="250">
        <v>1</v>
      </c>
      <c r="J476" s="87"/>
      <c r="K476" s="94"/>
      <c r="L476" s="94"/>
      <c r="M476" s="154">
        <f t="shared" si="164"/>
        <v>1</v>
      </c>
      <c r="N476">
        <v>2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 s="139">
        <f t="shared" si="147"/>
        <v>3</v>
      </c>
      <c r="AD476" s="140">
        <f t="shared" si="148"/>
        <v>3</v>
      </c>
      <c r="AE476" s="141">
        <f t="shared" si="165"/>
        <v>0</v>
      </c>
      <c r="AF476" s="142">
        <f t="shared" si="166"/>
        <v>0</v>
      </c>
      <c r="AG476" s="278"/>
      <c r="AI476" s="37">
        <f>IFERROR(IF(M476&gt;0,(N476*CONFIGURACAO!$C$20)+(O476*CONFIGURACAO!$C$21)+(P476*CONFIGURACAO!$C$22)+(Q476*CONFIGURACAO!$C$23)+(R476*CONFIGURACAO!$C$24),""),"")</f>
        <v>320</v>
      </c>
      <c r="AJ476" s="38">
        <f>IF(S476=0,0,IF(CONFIGURACAO!$C$15="SIM",(IF(S476&gt;CONFIGURACAO!$C$16,CONFIGURACAO!$C$16*CONFIGURACAO!$C$25,S476*CONFIGURACAO!$C$25)),'PI AREA  P100'!S476*CONFIGURACAO!$C$25))</f>
        <v>0</v>
      </c>
      <c r="AK476" s="38">
        <f>IF(T476=0,0,IF(CONFIGURACAO!$C$17="SIM",(IF(T476&gt;CONFIGURACAO!$C$18,CONFIGURACAO!$C$18*CONFIGURACAO!$C$26,T476*CONFIGURACAO!$C$26)),'PI AREA  P100'!T476*CONFIGURACAO!$C$26))</f>
        <v>0</v>
      </c>
      <c r="AL476" s="38">
        <f>IFERROR(IF(M476&gt;0,(U476*CONFIGURACAO!$C$29)+(V476*CONFIGURACAO!$C$30),""),"")</f>
        <v>0</v>
      </c>
      <c r="AM476" s="38">
        <f>IF(W476=0,0,IF(CONFIGURACAO!$C$41="SIM",(IF(W476&gt;CONFIGURACAO!$C$41,CONFIGURACAO!$C$41*CONFIGURACAO!$C$31,W476*CONFIGURACAO!$C$31)),'PI AREA  P100'!W476*CONFIGURACAO!$C$31))</f>
        <v>0</v>
      </c>
      <c r="AN476" s="38">
        <f>IF(X476=0,0,IF(CONFIGURACAO!$C$39="SIM",(IF(X476&gt;CONFIGURACAO!$C$40,CONFIGURACAO!$C$40*CONFIGURACAO!$C$32,X476*CONFIGURACAO!$C$32)),'PI AREA  P100'!X476*CONFIGURACAO!$C$32))</f>
        <v>0</v>
      </c>
      <c r="AO476" s="38">
        <f>IFERROR(IF(M476&gt;0,(Y476*CONFIGURACAO!$C$33)+(Z476*CONFIGURACAO!$C$34)+(AA476*CONFIGURACAO!$C$35)+(AB476*CONFIGURACAO!$C$36),""),"")</f>
        <v>0</v>
      </c>
      <c r="AP476" s="38">
        <f>IF(AA476=0,0,IF(CONFIGURACAO!$C$46="SIM",(IF(AA476&gt;CONFIGURACAO!$C$47,CONFIGURACAO!$C$47*CONFIGURACAO!$C$35,AA476*CONFIGURACAO!$C$35)),'PI AREA  P100'!AA476*CONFIGURACAO!$C$35))</f>
        <v>0</v>
      </c>
      <c r="AQ476" s="38">
        <f>IF(AB476=0,0,IF(CONFIGURACAO!$C$44="SIM",(IF(AB476&gt;CONFIGURACAO!$C$45,CONFIGURACAO!$C$45*CONFIGURACAO!$C$36,AB476*CONFIGURACAO!$C$36)),'PI AREA  P100'!AB476*CONFIGURACAO!$C$36))</f>
        <v>0</v>
      </c>
      <c r="AR476" s="38">
        <f t="shared" si="167"/>
        <v>320</v>
      </c>
      <c r="AS476" s="68">
        <f>IF(AR476="","",$AR476-(($AS$2/CONFIGURACAO!$C$6)*$M476))</f>
        <v>245</v>
      </c>
      <c r="AT476" s="73">
        <f t="shared" si="149"/>
        <v>3</v>
      </c>
      <c r="AU476" s="75">
        <f>IF(AR476="","",$AR476-(($AU$2/CONFIGURACAO!$C$6)*$M476))</f>
        <v>195</v>
      </c>
      <c r="AV476" s="76">
        <f t="shared" si="150"/>
        <v>4</v>
      </c>
      <c r="AW476" s="74">
        <f>IF(AR476="","",$AR476-(($AW$2/CONFIGURACAO!$C$6)*$M476))</f>
        <v>145</v>
      </c>
      <c r="AX476" s="72">
        <f t="shared" si="151"/>
        <v>5</v>
      </c>
      <c r="AZ476" s="39">
        <f t="shared" si="152"/>
        <v>2.7028625003167418E-2</v>
      </c>
      <c r="BA476" s="146">
        <f t="shared" si="153"/>
        <v>4</v>
      </c>
      <c r="BB476" s="146">
        <f t="shared" si="154"/>
        <v>923</v>
      </c>
      <c r="BC476" s="32">
        <f t="shared" si="155"/>
        <v>862</v>
      </c>
      <c r="BD476" s="148"/>
      <c r="BE476" s="40">
        <f t="shared" si="156"/>
        <v>7.4515648286140088E-2</v>
      </c>
      <c r="BF476" s="40">
        <f t="shared" si="157"/>
        <v>3.8580246913580245E-2</v>
      </c>
      <c r="BG476" s="40">
        <f t="shared" si="158"/>
        <v>0</v>
      </c>
      <c r="BH476" s="40">
        <f t="shared" si="159"/>
        <v>4.042037186742118E-2</v>
      </c>
      <c r="BI476" s="40">
        <f t="shared" si="160"/>
        <v>0</v>
      </c>
      <c r="BJ476" s="40">
        <f t="shared" si="161"/>
        <v>0</v>
      </c>
      <c r="BK476" s="40">
        <f t="shared" si="162"/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 s="42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</row>
    <row r="477" spans="1:124" s="32" customFormat="1" x14ac:dyDescent="0.2">
      <c r="A477" s="124" t="str">
        <f>CONFIGURACAO!$C$4</f>
        <v>AREA 21</v>
      </c>
      <c r="B477" s="125">
        <v>475</v>
      </c>
      <c r="C477" s="249" t="s">
        <v>303</v>
      </c>
      <c r="D477" s="126">
        <f t="shared" si="163"/>
        <v>2</v>
      </c>
      <c r="E477" s="250" t="s">
        <v>812</v>
      </c>
      <c r="F477" s="250">
        <v>0</v>
      </c>
      <c r="G477" s="250">
        <v>0</v>
      </c>
      <c r="H477" s="250">
        <v>0</v>
      </c>
      <c r="I477" s="250">
        <v>1</v>
      </c>
      <c r="J477" s="87"/>
      <c r="K477" s="94"/>
      <c r="L477" s="94"/>
      <c r="M477" s="154">
        <f t="shared" si="164"/>
        <v>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 s="139">
        <f t="shared" si="147"/>
        <v>0</v>
      </c>
      <c r="AD477" s="140">
        <f t="shared" si="148"/>
        <v>0</v>
      </c>
      <c r="AE477" s="141">
        <f t="shared" si="165"/>
        <v>0</v>
      </c>
      <c r="AF477" s="142">
        <f t="shared" si="166"/>
        <v>0</v>
      </c>
      <c r="AG477" s="278"/>
      <c r="AI477" s="37">
        <f>IFERROR(IF(M477&gt;0,(N477*CONFIGURACAO!$C$20)+(O477*CONFIGURACAO!$C$21)+(P477*CONFIGURACAO!$C$22)+(Q477*CONFIGURACAO!$C$23)+(R477*CONFIGURACAO!$C$24),""),"")</f>
        <v>40</v>
      </c>
      <c r="AJ477" s="38">
        <f>IF(S477=0,0,IF(CONFIGURACAO!$C$15="SIM",(IF(S477&gt;CONFIGURACAO!$C$16,CONFIGURACAO!$C$16*CONFIGURACAO!$C$25,S477*CONFIGURACAO!$C$25)),'PI AREA  P100'!S477*CONFIGURACAO!$C$25))</f>
        <v>0</v>
      </c>
      <c r="AK477" s="38">
        <f>IF(T477=0,0,IF(CONFIGURACAO!$C$17="SIM",(IF(T477&gt;CONFIGURACAO!$C$18,CONFIGURACAO!$C$18*CONFIGURACAO!$C$26,T477*CONFIGURACAO!$C$26)),'PI AREA  P100'!T477*CONFIGURACAO!$C$26))</f>
        <v>0</v>
      </c>
      <c r="AL477" s="38">
        <f>IFERROR(IF(M477&gt;0,(U477*CONFIGURACAO!$C$29)+(V477*CONFIGURACAO!$C$30),""),"")</f>
        <v>0</v>
      </c>
      <c r="AM477" s="38">
        <f>IF(W477=0,0,IF(CONFIGURACAO!$C$41="SIM",(IF(W477&gt;CONFIGURACAO!$C$41,CONFIGURACAO!$C$41*CONFIGURACAO!$C$31,W477*CONFIGURACAO!$C$31)),'PI AREA  P100'!W477*CONFIGURACAO!$C$31))</f>
        <v>0</v>
      </c>
      <c r="AN477" s="38">
        <f>IF(X477=0,0,IF(CONFIGURACAO!$C$39="SIM",(IF(X477&gt;CONFIGURACAO!$C$40,CONFIGURACAO!$C$40*CONFIGURACAO!$C$32,X477*CONFIGURACAO!$C$32)),'PI AREA  P100'!X477*CONFIGURACAO!$C$32))</f>
        <v>0</v>
      </c>
      <c r="AO477" s="38">
        <f>IFERROR(IF(M477&gt;0,(Y477*CONFIGURACAO!$C$33)+(Z477*CONFIGURACAO!$C$34)+(AA477*CONFIGURACAO!$C$35)+(AB477*CONFIGURACAO!$C$36),""),"")</f>
        <v>0</v>
      </c>
      <c r="AP477" s="38">
        <f>IF(AA477=0,0,IF(CONFIGURACAO!$C$46="SIM",(IF(AA477&gt;CONFIGURACAO!$C$47,CONFIGURACAO!$C$47*CONFIGURACAO!$C$35,AA477*CONFIGURACAO!$C$35)),'PI AREA  P100'!AA477*CONFIGURACAO!$C$35))</f>
        <v>0</v>
      </c>
      <c r="AQ477" s="38">
        <f>IF(AB477=0,0,IF(CONFIGURACAO!$C$44="SIM",(IF(AB477&gt;CONFIGURACAO!$C$45,CONFIGURACAO!$C$45*CONFIGURACAO!$C$36,AB477*CONFIGURACAO!$C$36)),'PI AREA  P100'!AB477*CONFIGURACAO!$C$36))</f>
        <v>0</v>
      </c>
      <c r="AR477" s="38">
        <f t="shared" si="167"/>
        <v>40</v>
      </c>
      <c r="AS477" s="68">
        <f>IF(AR477="","",$AR477-(($AS$2/CONFIGURACAO!$C$6)*$M477))</f>
        <v>-35</v>
      </c>
      <c r="AT477" s="73" t="str">
        <f t="shared" si="149"/>
        <v>NAO</v>
      </c>
      <c r="AU477" s="75">
        <f>IF(AR477="","",$AR477-(($AU$2/CONFIGURACAO!$C$6)*$M477))</f>
        <v>-85</v>
      </c>
      <c r="AV477" s="76" t="str">
        <f t="shared" si="150"/>
        <v>NAO</v>
      </c>
      <c r="AW477" s="74">
        <f>IF(AR477="","",$AR477-(($AW$2/CONFIGURACAO!$C$6)*$M477))</f>
        <v>-135</v>
      </c>
      <c r="AX477" s="72" t="str">
        <f t="shared" si="151"/>
        <v>NAO</v>
      </c>
      <c r="AZ477" s="39">
        <f t="shared" si="152"/>
        <v>3.3785781253959273E-3</v>
      </c>
      <c r="BA477" s="146">
        <f t="shared" si="153"/>
        <v>1</v>
      </c>
      <c r="BB477" s="146">
        <f t="shared" si="154"/>
        <v>1099</v>
      </c>
      <c r="BC477" s="32">
        <f t="shared" si="155"/>
        <v>1125</v>
      </c>
      <c r="BD477" s="148"/>
      <c r="BE477" s="40">
        <f t="shared" si="156"/>
        <v>0</v>
      </c>
      <c r="BF477" s="40">
        <f t="shared" si="157"/>
        <v>0</v>
      </c>
      <c r="BG477" s="40">
        <f t="shared" si="158"/>
        <v>0</v>
      </c>
      <c r="BH477" s="40">
        <f t="shared" si="159"/>
        <v>4.042037186742118E-2</v>
      </c>
      <c r="BI477" s="40">
        <f t="shared" si="160"/>
        <v>0</v>
      </c>
      <c r="BJ477" s="40">
        <f t="shared" si="161"/>
        <v>0</v>
      </c>
      <c r="BK477" s="40">
        <f t="shared" si="162"/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 s="42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</row>
    <row r="478" spans="1:124" s="32" customFormat="1" x14ac:dyDescent="0.2">
      <c r="A478" s="124" t="str">
        <f>CONFIGURACAO!$C$4</f>
        <v>AREA 21</v>
      </c>
      <c r="B478" s="125">
        <v>476</v>
      </c>
      <c r="C478" s="249" t="s">
        <v>303</v>
      </c>
      <c r="D478" s="126">
        <f t="shared" si="163"/>
        <v>3</v>
      </c>
      <c r="E478" s="250" t="s">
        <v>813</v>
      </c>
      <c r="F478" s="250">
        <v>0</v>
      </c>
      <c r="G478" s="250">
        <v>0</v>
      </c>
      <c r="H478" s="250">
        <v>0</v>
      </c>
      <c r="I478" s="250">
        <v>1</v>
      </c>
      <c r="J478" s="87"/>
      <c r="K478" s="94"/>
      <c r="L478" s="94"/>
      <c r="M478" s="154">
        <f t="shared" si="164"/>
        <v>1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 s="139">
        <f t="shared" si="147"/>
        <v>1</v>
      </c>
      <c r="AD478" s="140">
        <f t="shared" si="148"/>
        <v>1</v>
      </c>
      <c r="AE478" s="141">
        <f t="shared" si="165"/>
        <v>0</v>
      </c>
      <c r="AF478" s="142">
        <f t="shared" si="166"/>
        <v>0</v>
      </c>
      <c r="AG478" s="278"/>
      <c r="AI478" s="37">
        <f>IFERROR(IF(M478&gt;0,(N478*CONFIGURACAO!$C$20)+(O478*CONFIGURACAO!$C$21)+(P478*CONFIGURACAO!$C$22)+(Q478*CONFIGURACAO!$C$23)+(R478*CONFIGURACAO!$C$24),""),"")</f>
        <v>100</v>
      </c>
      <c r="AJ478" s="38">
        <f>IF(S478=0,0,IF(CONFIGURACAO!$C$15="SIM",(IF(S478&gt;CONFIGURACAO!$C$16,CONFIGURACAO!$C$16*CONFIGURACAO!$C$25,S478*CONFIGURACAO!$C$25)),'PI AREA  P100'!S478*CONFIGURACAO!$C$25))</f>
        <v>0</v>
      </c>
      <c r="AK478" s="38">
        <f>IF(T478=0,0,IF(CONFIGURACAO!$C$17="SIM",(IF(T478&gt;CONFIGURACAO!$C$18,CONFIGURACAO!$C$18*CONFIGURACAO!$C$26,T478*CONFIGURACAO!$C$26)),'PI AREA  P100'!T478*CONFIGURACAO!$C$26))</f>
        <v>0</v>
      </c>
      <c r="AL478" s="38">
        <f>IFERROR(IF(M478&gt;0,(U478*CONFIGURACAO!$C$29)+(V478*CONFIGURACAO!$C$30),""),"")</f>
        <v>0</v>
      </c>
      <c r="AM478" s="38">
        <f>IF(W478=0,0,IF(CONFIGURACAO!$C$41="SIM",(IF(W478&gt;CONFIGURACAO!$C$41,CONFIGURACAO!$C$41*CONFIGURACAO!$C$31,W478*CONFIGURACAO!$C$31)),'PI AREA  P100'!W478*CONFIGURACAO!$C$31))</f>
        <v>0</v>
      </c>
      <c r="AN478" s="38">
        <f>IF(X478=0,0,IF(CONFIGURACAO!$C$39="SIM",(IF(X478&gt;CONFIGURACAO!$C$40,CONFIGURACAO!$C$40*CONFIGURACAO!$C$32,X478*CONFIGURACAO!$C$32)),'PI AREA  P100'!X478*CONFIGURACAO!$C$32))</f>
        <v>0</v>
      </c>
      <c r="AO478" s="38">
        <f>IFERROR(IF(M478&gt;0,(Y478*CONFIGURACAO!$C$33)+(Z478*CONFIGURACAO!$C$34)+(AA478*CONFIGURACAO!$C$35)+(AB478*CONFIGURACAO!$C$36),""),"")</f>
        <v>0</v>
      </c>
      <c r="AP478" s="38">
        <f>IF(AA478=0,0,IF(CONFIGURACAO!$C$46="SIM",(IF(AA478&gt;CONFIGURACAO!$C$47,CONFIGURACAO!$C$47*CONFIGURACAO!$C$35,AA478*CONFIGURACAO!$C$35)),'PI AREA  P100'!AA478*CONFIGURACAO!$C$35))</f>
        <v>0</v>
      </c>
      <c r="AQ478" s="38">
        <f>IF(AB478=0,0,IF(CONFIGURACAO!$C$44="SIM",(IF(AB478&gt;CONFIGURACAO!$C$45,CONFIGURACAO!$C$45*CONFIGURACAO!$C$36,AB478*CONFIGURACAO!$C$36)),'PI AREA  P100'!AB478*CONFIGURACAO!$C$36))</f>
        <v>0</v>
      </c>
      <c r="AR478" s="38">
        <f t="shared" si="167"/>
        <v>100</v>
      </c>
      <c r="AS478" s="68">
        <f>IF(AR478="","",$AR478-(($AS$2/CONFIGURACAO!$C$6)*$M478))</f>
        <v>25</v>
      </c>
      <c r="AT478" s="73">
        <f t="shared" si="149"/>
        <v>3</v>
      </c>
      <c r="AU478" s="75">
        <f>IF(AR478="","",$AR478-(($AU$2/CONFIGURACAO!$C$6)*$M478))</f>
        <v>-25</v>
      </c>
      <c r="AV478" s="76" t="str">
        <f t="shared" si="150"/>
        <v>NAO</v>
      </c>
      <c r="AW478" s="74">
        <f>IF(AR478="","",$AR478-(($AW$2/CONFIGURACAO!$C$6)*$M478))</f>
        <v>-75</v>
      </c>
      <c r="AX478" s="72" t="str">
        <f t="shared" si="151"/>
        <v>NAO</v>
      </c>
      <c r="AZ478" s="39">
        <f t="shared" si="152"/>
        <v>8.4464453134898178E-3</v>
      </c>
      <c r="BA478" s="146">
        <f t="shared" si="153"/>
        <v>1</v>
      </c>
      <c r="BB478" s="146">
        <f t="shared" si="154"/>
        <v>1099</v>
      </c>
      <c r="BC478" s="32">
        <f t="shared" si="155"/>
        <v>1066</v>
      </c>
      <c r="BD478" s="148"/>
      <c r="BE478" s="40">
        <f t="shared" si="156"/>
        <v>3.7257824143070044E-2</v>
      </c>
      <c r="BF478" s="40">
        <f t="shared" si="157"/>
        <v>0</v>
      </c>
      <c r="BG478" s="40">
        <f t="shared" si="158"/>
        <v>0</v>
      </c>
      <c r="BH478" s="40">
        <f t="shared" si="159"/>
        <v>0</v>
      </c>
      <c r="BI478" s="40">
        <f t="shared" si="160"/>
        <v>0</v>
      </c>
      <c r="BJ478" s="40">
        <f t="shared" si="161"/>
        <v>0</v>
      </c>
      <c r="BK478" s="40">
        <f t="shared" si="162"/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 s="42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</row>
    <row r="479" spans="1:124" s="32" customFormat="1" x14ac:dyDescent="0.2">
      <c r="A479" s="124" t="str">
        <f>CONFIGURACAO!$C$4</f>
        <v>AREA 21</v>
      </c>
      <c r="B479" s="125">
        <v>477</v>
      </c>
      <c r="C479" s="249" t="s">
        <v>303</v>
      </c>
      <c r="D479" s="126">
        <f t="shared" si="163"/>
        <v>4</v>
      </c>
      <c r="E479" s="250" t="s">
        <v>814</v>
      </c>
      <c r="F479" s="250">
        <v>0</v>
      </c>
      <c r="G479" s="250">
        <v>0</v>
      </c>
      <c r="H479" s="250">
        <v>0</v>
      </c>
      <c r="I479" s="250">
        <v>1</v>
      </c>
      <c r="J479" s="87"/>
      <c r="K479" s="94"/>
      <c r="L479" s="94"/>
      <c r="M479" s="154">
        <f t="shared" si="164"/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s="139">
        <f t="shared" si="147"/>
        <v>0</v>
      </c>
      <c r="AD479" s="140">
        <f t="shared" si="148"/>
        <v>0</v>
      </c>
      <c r="AE479" s="141">
        <f t="shared" si="165"/>
        <v>0</v>
      </c>
      <c r="AF479" s="142">
        <f t="shared" si="166"/>
        <v>0</v>
      </c>
      <c r="AG479" s="278"/>
      <c r="AI479" s="37">
        <f>IFERROR(IF(M479&gt;0,(N479*CONFIGURACAO!$C$20)+(O479*CONFIGURACAO!$C$21)+(P479*CONFIGURACAO!$C$22)+(Q479*CONFIGURACAO!$C$23)+(R479*CONFIGURACAO!$C$24),""),"")</f>
        <v>0</v>
      </c>
      <c r="AJ479" s="38">
        <f>IF(S479=0,0,IF(CONFIGURACAO!$C$15="SIM",(IF(S479&gt;CONFIGURACAO!$C$16,CONFIGURACAO!$C$16*CONFIGURACAO!$C$25,S479*CONFIGURACAO!$C$25)),'PI AREA  P100'!S479*CONFIGURACAO!$C$25))</f>
        <v>0</v>
      </c>
      <c r="AK479" s="38">
        <f>IF(T479=0,0,IF(CONFIGURACAO!$C$17="SIM",(IF(T479&gt;CONFIGURACAO!$C$18,CONFIGURACAO!$C$18*CONFIGURACAO!$C$26,T479*CONFIGURACAO!$C$26)),'PI AREA  P100'!T479*CONFIGURACAO!$C$26))</f>
        <v>0</v>
      </c>
      <c r="AL479" s="38">
        <f>IFERROR(IF(M479&gt;0,(U479*CONFIGURACAO!$C$29)+(V479*CONFIGURACAO!$C$30),""),"")</f>
        <v>0</v>
      </c>
      <c r="AM479" s="38">
        <f>IF(W479=0,0,IF(CONFIGURACAO!$C$41="SIM",(IF(W479&gt;CONFIGURACAO!$C$41,CONFIGURACAO!$C$41*CONFIGURACAO!$C$31,W479*CONFIGURACAO!$C$31)),'PI AREA  P100'!W479*CONFIGURACAO!$C$31))</f>
        <v>0</v>
      </c>
      <c r="AN479" s="38">
        <f>IF(X479=0,0,IF(CONFIGURACAO!$C$39="SIM",(IF(X479&gt;CONFIGURACAO!$C$40,CONFIGURACAO!$C$40*CONFIGURACAO!$C$32,X479*CONFIGURACAO!$C$32)),'PI AREA  P100'!X479*CONFIGURACAO!$C$32))</f>
        <v>0</v>
      </c>
      <c r="AO479" s="38">
        <f>IFERROR(IF(M479&gt;0,(Y479*CONFIGURACAO!$C$33)+(Z479*CONFIGURACAO!$C$34)+(AA479*CONFIGURACAO!$C$35)+(AB479*CONFIGURACAO!$C$36),""),"")</f>
        <v>0</v>
      </c>
      <c r="AP479" s="38">
        <f>IF(AA479=0,0,IF(CONFIGURACAO!$C$46="SIM",(IF(AA479&gt;CONFIGURACAO!$C$47,CONFIGURACAO!$C$47*CONFIGURACAO!$C$35,AA479*CONFIGURACAO!$C$35)),'PI AREA  P100'!AA479*CONFIGURACAO!$C$35))</f>
        <v>0</v>
      </c>
      <c r="AQ479" s="38">
        <f>IF(AB479=0,0,IF(CONFIGURACAO!$C$44="SIM",(IF(AB479&gt;CONFIGURACAO!$C$45,CONFIGURACAO!$C$45*CONFIGURACAO!$C$36,AB479*CONFIGURACAO!$C$36)),'PI AREA  P100'!AB479*CONFIGURACAO!$C$36))</f>
        <v>0</v>
      </c>
      <c r="AR479" s="38">
        <f t="shared" si="167"/>
        <v>0</v>
      </c>
      <c r="AS479" s="68">
        <f>IF(AR479="","",$AR479-(($AS$2/CONFIGURACAO!$C$6)*$M479))</f>
        <v>-75</v>
      </c>
      <c r="AT479" s="73" t="str">
        <f t="shared" si="149"/>
        <v>NAO</v>
      </c>
      <c r="AU479" s="75">
        <f>IF(AR479="","",$AR479-(($AU$2/CONFIGURACAO!$C$6)*$M479))</f>
        <v>-125</v>
      </c>
      <c r="AV479" s="76" t="str">
        <f t="shared" si="150"/>
        <v>NAO</v>
      </c>
      <c r="AW479" s="74">
        <f>IF(AR479="","",$AR479-(($AW$2/CONFIGURACAO!$C$6)*$M479))</f>
        <v>-175</v>
      </c>
      <c r="AX479" s="72" t="str">
        <f t="shared" si="151"/>
        <v>NAO</v>
      </c>
      <c r="AZ479" s="39">
        <f t="shared" si="152"/>
        <v>0</v>
      </c>
      <c r="BA479" s="146">
        <f t="shared" si="153"/>
        <v>0</v>
      </c>
      <c r="BB479" s="146">
        <f t="shared" si="154"/>
        <v>1158</v>
      </c>
      <c r="BC479" s="32">
        <f t="shared" si="155"/>
        <v>1158</v>
      </c>
      <c r="BD479" s="148"/>
      <c r="BE479" s="40">
        <f t="shared" si="156"/>
        <v>0</v>
      </c>
      <c r="BF479" s="40">
        <f t="shared" si="157"/>
        <v>0</v>
      </c>
      <c r="BG479" s="40">
        <f t="shared" si="158"/>
        <v>0</v>
      </c>
      <c r="BH479" s="40">
        <f t="shared" si="159"/>
        <v>0</v>
      </c>
      <c r="BI479" s="40">
        <f t="shared" si="160"/>
        <v>0</v>
      </c>
      <c r="BJ479" s="40">
        <f t="shared" si="161"/>
        <v>0</v>
      </c>
      <c r="BK479" s="40">
        <f t="shared" si="162"/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 s="42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</row>
    <row r="480" spans="1:124" s="32" customFormat="1" x14ac:dyDescent="0.2">
      <c r="A480" s="124" t="str">
        <f>CONFIGURACAO!$C$4</f>
        <v>AREA 21</v>
      </c>
      <c r="B480" s="125">
        <v>478</v>
      </c>
      <c r="C480" s="249" t="s">
        <v>303</v>
      </c>
      <c r="D480" s="126">
        <f t="shared" si="163"/>
        <v>5</v>
      </c>
      <c r="E480" s="250" t="s">
        <v>815</v>
      </c>
      <c r="F480" s="250">
        <v>0</v>
      </c>
      <c r="G480" s="250">
        <v>0</v>
      </c>
      <c r="H480" s="250">
        <v>0</v>
      </c>
      <c r="I480" s="250">
        <v>1</v>
      </c>
      <c r="J480" s="87"/>
      <c r="K480" s="94"/>
      <c r="L480" s="94"/>
      <c r="M480" s="154">
        <f t="shared" si="164"/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 s="139">
        <f t="shared" si="147"/>
        <v>0</v>
      </c>
      <c r="AD480" s="140">
        <f t="shared" si="148"/>
        <v>0</v>
      </c>
      <c r="AE480" s="141">
        <f t="shared" si="165"/>
        <v>0</v>
      </c>
      <c r="AF480" s="142">
        <f t="shared" si="166"/>
        <v>0</v>
      </c>
      <c r="AG480" s="278"/>
      <c r="AI480" s="37">
        <f>IFERROR(IF(M480&gt;0,(N480*CONFIGURACAO!$C$20)+(O480*CONFIGURACAO!$C$21)+(P480*CONFIGURACAO!$C$22)+(Q480*CONFIGURACAO!$C$23)+(R480*CONFIGURACAO!$C$24),""),"")</f>
        <v>0</v>
      </c>
      <c r="AJ480" s="38">
        <f>IF(S480=0,0,IF(CONFIGURACAO!$C$15="SIM",(IF(S480&gt;CONFIGURACAO!$C$16,CONFIGURACAO!$C$16*CONFIGURACAO!$C$25,S480*CONFIGURACAO!$C$25)),'PI AREA  P100'!S480*CONFIGURACAO!$C$25))</f>
        <v>0</v>
      </c>
      <c r="AK480" s="38">
        <f>IF(T480=0,0,IF(CONFIGURACAO!$C$17="SIM",(IF(T480&gt;CONFIGURACAO!$C$18,CONFIGURACAO!$C$18*CONFIGURACAO!$C$26,T480*CONFIGURACAO!$C$26)),'PI AREA  P100'!T480*CONFIGURACAO!$C$26))</f>
        <v>0</v>
      </c>
      <c r="AL480" s="38">
        <f>IFERROR(IF(M480&gt;0,(U480*CONFIGURACAO!$C$29)+(V480*CONFIGURACAO!$C$30),""),"")</f>
        <v>0</v>
      </c>
      <c r="AM480" s="38">
        <f>IF(W480=0,0,IF(CONFIGURACAO!$C$41="SIM",(IF(W480&gt;CONFIGURACAO!$C$41,CONFIGURACAO!$C$41*CONFIGURACAO!$C$31,W480*CONFIGURACAO!$C$31)),'PI AREA  P100'!W480*CONFIGURACAO!$C$31))</f>
        <v>0</v>
      </c>
      <c r="AN480" s="38">
        <f>IF(X480=0,0,IF(CONFIGURACAO!$C$39="SIM",(IF(X480&gt;CONFIGURACAO!$C$40,CONFIGURACAO!$C$40*CONFIGURACAO!$C$32,X480*CONFIGURACAO!$C$32)),'PI AREA  P100'!X480*CONFIGURACAO!$C$32))</f>
        <v>0</v>
      </c>
      <c r="AO480" s="38">
        <f>IFERROR(IF(M480&gt;0,(Y480*CONFIGURACAO!$C$33)+(Z480*CONFIGURACAO!$C$34)+(AA480*CONFIGURACAO!$C$35)+(AB480*CONFIGURACAO!$C$36),""),"")</f>
        <v>0</v>
      </c>
      <c r="AP480" s="38">
        <f>IF(AA480=0,0,IF(CONFIGURACAO!$C$46="SIM",(IF(AA480&gt;CONFIGURACAO!$C$47,CONFIGURACAO!$C$47*CONFIGURACAO!$C$35,AA480*CONFIGURACAO!$C$35)),'PI AREA  P100'!AA480*CONFIGURACAO!$C$35))</f>
        <v>0</v>
      </c>
      <c r="AQ480" s="38">
        <f>IF(AB480=0,0,IF(CONFIGURACAO!$C$44="SIM",(IF(AB480&gt;CONFIGURACAO!$C$45,CONFIGURACAO!$C$45*CONFIGURACAO!$C$36,AB480*CONFIGURACAO!$C$36)),'PI AREA  P100'!AB480*CONFIGURACAO!$C$36))</f>
        <v>0</v>
      </c>
      <c r="AR480" s="38">
        <f t="shared" si="167"/>
        <v>0</v>
      </c>
      <c r="AS480" s="68">
        <f>IF(AR480="","",$AR480-(($AS$2/CONFIGURACAO!$C$6)*$M480))</f>
        <v>-75</v>
      </c>
      <c r="AT480" s="73" t="str">
        <f t="shared" si="149"/>
        <v>NAO</v>
      </c>
      <c r="AU480" s="75">
        <f>IF(AR480="","",$AR480-(($AU$2/CONFIGURACAO!$C$6)*$M480))</f>
        <v>-125</v>
      </c>
      <c r="AV480" s="76" t="str">
        <f t="shared" si="150"/>
        <v>NAO</v>
      </c>
      <c r="AW480" s="74">
        <f>IF(AR480="","",$AR480-(($AW$2/CONFIGURACAO!$C$6)*$M480))</f>
        <v>-175</v>
      </c>
      <c r="AX480" s="72" t="str">
        <f t="shared" si="151"/>
        <v>NAO</v>
      </c>
      <c r="AZ480" s="39">
        <f t="shared" si="152"/>
        <v>0</v>
      </c>
      <c r="BA480" s="146">
        <f t="shared" si="153"/>
        <v>0</v>
      </c>
      <c r="BB480" s="146">
        <f t="shared" si="154"/>
        <v>1158</v>
      </c>
      <c r="BC480" s="32">
        <f t="shared" si="155"/>
        <v>1158</v>
      </c>
      <c r="BD480" s="148"/>
      <c r="BE480" s="40">
        <f t="shared" si="156"/>
        <v>0</v>
      </c>
      <c r="BF480" s="40">
        <f t="shared" si="157"/>
        <v>0</v>
      </c>
      <c r="BG480" s="40">
        <f t="shared" si="158"/>
        <v>0</v>
      </c>
      <c r="BH480" s="40">
        <f t="shared" si="159"/>
        <v>0</v>
      </c>
      <c r="BI480" s="40">
        <f t="shared" si="160"/>
        <v>0</v>
      </c>
      <c r="BJ480" s="40">
        <f t="shared" si="161"/>
        <v>0</v>
      </c>
      <c r="BK480" s="40">
        <f t="shared" si="162"/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 s="42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</row>
    <row r="481" spans="1:124" s="32" customFormat="1" x14ac:dyDescent="0.2">
      <c r="A481" s="124" t="str">
        <f>CONFIGURACAO!$C$4</f>
        <v>AREA 21</v>
      </c>
      <c r="B481" s="125">
        <v>479</v>
      </c>
      <c r="C481" s="249" t="s">
        <v>303</v>
      </c>
      <c r="D481" s="126">
        <f t="shared" si="163"/>
        <v>6</v>
      </c>
      <c r="E481" s="250" t="s">
        <v>816</v>
      </c>
      <c r="F481" s="250">
        <v>0</v>
      </c>
      <c r="G481" s="250">
        <v>0</v>
      </c>
      <c r="H481" s="250">
        <v>0</v>
      </c>
      <c r="I481" s="250">
        <v>1</v>
      </c>
      <c r="J481" s="87"/>
      <c r="K481" s="94"/>
      <c r="L481" s="94"/>
      <c r="M481" s="154">
        <f t="shared" si="164"/>
        <v>1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 s="139">
        <f t="shared" si="147"/>
        <v>1</v>
      </c>
      <c r="AD481" s="140">
        <f t="shared" si="148"/>
        <v>1</v>
      </c>
      <c r="AE481" s="141">
        <f t="shared" si="165"/>
        <v>0</v>
      </c>
      <c r="AF481" s="142">
        <f t="shared" si="166"/>
        <v>0</v>
      </c>
      <c r="AG481" s="278"/>
      <c r="AI481" s="37">
        <f>IFERROR(IF(M481&gt;0,(N481*CONFIGURACAO!$C$20)+(O481*CONFIGURACAO!$C$21)+(P481*CONFIGURACAO!$C$22)+(Q481*CONFIGURACAO!$C$23)+(R481*CONFIGURACAO!$C$24),""),"")</f>
        <v>100</v>
      </c>
      <c r="AJ481" s="38">
        <f>IF(S481=0,0,IF(CONFIGURACAO!$C$15="SIM",(IF(S481&gt;CONFIGURACAO!$C$16,CONFIGURACAO!$C$16*CONFIGURACAO!$C$25,S481*CONFIGURACAO!$C$25)),'PI AREA  P100'!S481*CONFIGURACAO!$C$25))</f>
        <v>0</v>
      </c>
      <c r="AK481" s="38">
        <f>IF(T481=0,0,IF(CONFIGURACAO!$C$17="SIM",(IF(T481&gt;CONFIGURACAO!$C$18,CONFIGURACAO!$C$18*CONFIGURACAO!$C$26,T481*CONFIGURACAO!$C$26)),'PI AREA  P100'!T481*CONFIGURACAO!$C$26))</f>
        <v>0</v>
      </c>
      <c r="AL481" s="38">
        <f>IFERROR(IF(M481&gt;0,(U481*CONFIGURACAO!$C$29)+(V481*CONFIGURACAO!$C$30),""),"")</f>
        <v>0</v>
      </c>
      <c r="AM481" s="38">
        <f>IF(W481=0,0,IF(CONFIGURACAO!$C$41="SIM",(IF(W481&gt;CONFIGURACAO!$C$41,CONFIGURACAO!$C$41*CONFIGURACAO!$C$31,W481*CONFIGURACAO!$C$31)),'PI AREA  P100'!W481*CONFIGURACAO!$C$31))</f>
        <v>0</v>
      </c>
      <c r="AN481" s="38">
        <f>IF(X481=0,0,IF(CONFIGURACAO!$C$39="SIM",(IF(X481&gt;CONFIGURACAO!$C$40,CONFIGURACAO!$C$40*CONFIGURACAO!$C$32,X481*CONFIGURACAO!$C$32)),'PI AREA  P100'!X481*CONFIGURACAO!$C$32))</f>
        <v>0</v>
      </c>
      <c r="AO481" s="38">
        <f>IFERROR(IF(M481&gt;0,(Y481*CONFIGURACAO!$C$33)+(Z481*CONFIGURACAO!$C$34)+(AA481*CONFIGURACAO!$C$35)+(AB481*CONFIGURACAO!$C$36),""),"")</f>
        <v>0</v>
      </c>
      <c r="AP481" s="38">
        <f>IF(AA481=0,0,IF(CONFIGURACAO!$C$46="SIM",(IF(AA481&gt;CONFIGURACAO!$C$47,CONFIGURACAO!$C$47*CONFIGURACAO!$C$35,AA481*CONFIGURACAO!$C$35)),'PI AREA  P100'!AA481*CONFIGURACAO!$C$35))</f>
        <v>0</v>
      </c>
      <c r="AQ481" s="38">
        <f>IF(AB481=0,0,IF(CONFIGURACAO!$C$44="SIM",(IF(AB481&gt;CONFIGURACAO!$C$45,CONFIGURACAO!$C$45*CONFIGURACAO!$C$36,AB481*CONFIGURACAO!$C$36)),'PI AREA  P100'!AB481*CONFIGURACAO!$C$36))</f>
        <v>0</v>
      </c>
      <c r="AR481" s="38">
        <f t="shared" si="167"/>
        <v>100</v>
      </c>
      <c r="AS481" s="68">
        <f>IF(AR481="","",$AR481-(($AS$2/CONFIGURACAO!$C$6)*$M481))</f>
        <v>25</v>
      </c>
      <c r="AT481" s="73">
        <f t="shared" si="149"/>
        <v>3</v>
      </c>
      <c r="AU481" s="75">
        <f>IF(AR481="","",$AR481-(($AU$2/CONFIGURACAO!$C$6)*$M481))</f>
        <v>-25</v>
      </c>
      <c r="AV481" s="76" t="str">
        <f t="shared" si="150"/>
        <v>NAO</v>
      </c>
      <c r="AW481" s="74">
        <f>IF(AR481="","",$AR481-(($AW$2/CONFIGURACAO!$C$6)*$M481))</f>
        <v>-75</v>
      </c>
      <c r="AX481" s="72" t="str">
        <f t="shared" si="151"/>
        <v>NAO</v>
      </c>
      <c r="AZ481" s="39">
        <f t="shared" si="152"/>
        <v>8.4464453134898178E-3</v>
      </c>
      <c r="BA481" s="146">
        <f t="shared" si="153"/>
        <v>1</v>
      </c>
      <c r="BB481" s="146">
        <f t="shared" si="154"/>
        <v>1099</v>
      </c>
      <c r="BC481" s="32">
        <f t="shared" si="155"/>
        <v>1066</v>
      </c>
      <c r="BD481" s="148"/>
      <c r="BE481" s="40">
        <f t="shared" si="156"/>
        <v>3.7257824143070044E-2</v>
      </c>
      <c r="BF481" s="40">
        <f t="shared" si="157"/>
        <v>0</v>
      </c>
      <c r="BG481" s="40">
        <f t="shared" si="158"/>
        <v>0</v>
      </c>
      <c r="BH481" s="40">
        <f t="shared" si="159"/>
        <v>0</v>
      </c>
      <c r="BI481" s="40">
        <f t="shared" si="160"/>
        <v>0</v>
      </c>
      <c r="BJ481" s="40">
        <f t="shared" si="161"/>
        <v>0</v>
      </c>
      <c r="BK481" s="40">
        <f t="shared" si="162"/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 s="42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</row>
    <row r="482" spans="1:124" s="32" customFormat="1" x14ac:dyDescent="0.2">
      <c r="A482" s="124" t="str">
        <f>CONFIGURACAO!$C$4</f>
        <v>AREA 21</v>
      </c>
      <c r="B482" s="125">
        <v>480</v>
      </c>
      <c r="C482" s="249" t="s">
        <v>303</v>
      </c>
      <c r="D482" s="126">
        <f t="shared" si="163"/>
        <v>7</v>
      </c>
      <c r="E482" s="250" t="s">
        <v>817</v>
      </c>
      <c r="F482" s="250">
        <v>0</v>
      </c>
      <c r="G482" s="250">
        <v>0</v>
      </c>
      <c r="H482" s="250">
        <v>0</v>
      </c>
      <c r="I482" s="250">
        <v>1</v>
      </c>
      <c r="J482" s="87"/>
      <c r="K482" s="94"/>
      <c r="L482" s="94"/>
      <c r="M482" s="154">
        <f t="shared" si="164"/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s="139">
        <f t="shared" si="147"/>
        <v>0</v>
      </c>
      <c r="AD482" s="140">
        <f t="shared" si="148"/>
        <v>0</v>
      </c>
      <c r="AE482" s="141">
        <f t="shared" si="165"/>
        <v>0</v>
      </c>
      <c r="AF482" s="142">
        <f t="shared" si="166"/>
        <v>0</v>
      </c>
      <c r="AG482" s="278"/>
      <c r="AI482" s="37">
        <f>IFERROR(IF(M482&gt;0,(N482*CONFIGURACAO!$C$20)+(O482*CONFIGURACAO!$C$21)+(P482*CONFIGURACAO!$C$22)+(Q482*CONFIGURACAO!$C$23)+(R482*CONFIGURACAO!$C$24),""),"")</f>
        <v>40</v>
      </c>
      <c r="AJ482" s="38">
        <f>IF(S482=0,0,IF(CONFIGURACAO!$C$15="SIM",(IF(S482&gt;CONFIGURACAO!$C$16,CONFIGURACAO!$C$16*CONFIGURACAO!$C$25,S482*CONFIGURACAO!$C$25)),'PI AREA  P100'!S482*CONFIGURACAO!$C$25))</f>
        <v>0</v>
      </c>
      <c r="AK482" s="38">
        <f>IF(T482=0,0,IF(CONFIGURACAO!$C$17="SIM",(IF(T482&gt;CONFIGURACAO!$C$18,CONFIGURACAO!$C$18*CONFIGURACAO!$C$26,T482*CONFIGURACAO!$C$26)),'PI AREA  P100'!T482*CONFIGURACAO!$C$26))</f>
        <v>0</v>
      </c>
      <c r="AL482" s="38">
        <f>IFERROR(IF(M482&gt;0,(U482*CONFIGURACAO!$C$29)+(V482*CONFIGURACAO!$C$30),""),"")</f>
        <v>0</v>
      </c>
      <c r="AM482" s="38">
        <f>IF(W482=0,0,IF(CONFIGURACAO!$C$41="SIM",(IF(W482&gt;CONFIGURACAO!$C$41,CONFIGURACAO!$C$41*CONFIGURACAO!$C$31,W482*CONFIGURACAO!$C$31)),'PI AREA  P100'!W482*CONFIGURACAO!$C$31))</f>
        <v>0</v>
      </c>
      <c r="AN482" s="38">
        <f>IF(X482=0,0,IF(CONFIGURACAO!$C$39="SIM",(IF(X482&gt;CONFIGURACAO!$C$40,CONFIGURACAO!$C$40*CONFIGURACAO!$C$32,X482*CONFIGURACAO!$C$32)),'PI AREA  P100'!X482*CONFIGURACAO!$C$32))</f>
        <v>0</v>
      </c>
      <c r="AO482" s="38">
        <f>IFERROR(IF(M482&gt;0,(Y482*CONFIGURACAO!$C$33)+(Z482*CONFIGURACAO!$C$34)+(AA482*CONFIGURACAO!$C$35)+(AB482*CONFIGURACAO!$C$36),""),"")</f>
        <v>0</v>
      </c>
      <c r="AP482" s="38">
        <f>IF(AA482=0,0,IF(CONFIGURACAO!$C$46="SIM",(IF(AA482&gt;CONFIGURACAO!$C$47,CONFIGURACAO!$C$47*CONFIGURACAO!$C$35,AA482*CONFIGURACAO!$C$35)),'PI AREA  P100'!AA482*CONFIGURACAO!$C$35))</f>
        <v>0</v>
      </c>
      <c r="AQ482" s="38">
        <f>IF(AB482=0,0,IF(CONFIGURACAO!$C$44="SIM",(IF(AB482&gt;CONFIGURACAO!$C$45,CONFIGURACAO!$C$45*CONFIGURACAO!$C$36,AB482*CONFIGURACAO!$C$36)),'PI AREA  P100'!AB482*CONFIGURACAO!$C$36))</f>
        <v>0</v>
      </c>
      <c r="AR482" s="38">
        <f t="shared" si="167"/>
        <v>40</v>
      </c>
      <c r="AS482" s="68">
        <f>IF(AR482="","",$AR482-(($AS$2/CONFIGURACAO!$C$6)*$M482))</f>
        <v>-35</v>
      </c>
      <c r="AT482" s="73" t="str">
        <f t="shared" si="149"/>
        <v>NAO</v>
      </c>
      <c r="AU482" s="75">
        <f>IF(AR482="","",$AR482-(($AU$2/CONFIGURACAO!$C$6)*$M482))</f>
        <v>-85</v>
      </c>
      <c r="AV482" s="76" t="str">
        <f t="shared" si="150"/>
        <v>NAO</v>
      </c>
      <c r="AW482" s="74">
        <f>IF(AR482="","",$AR482-(($AW$2/CONFIGURACAO!$C$6)*$M482))</f>
        <v>-135</v>
      </c>
      <c r="AX482" s="72" t="str">
        <f t="shared" si="151"/>
        <v>NAO</v>
      </c>
      <c r="AZ482" s="39">
        <f t="shared" si="152"/>
        <v>3.3785781253959273E-3</v>
      </c>
      <c r="BA482" s="146">
        <f t="shared" si="153"/>
        <v>1</v>
      </c>
      <c r="BB482" s="146">
        <f t="shared" si="154"/>
        <v>1099</v>
      </c>
      <c r="BC482" s="32">
        <f t="shared" si="155"/>
        <v>1125</v>
      </c>
      <c r="BD482" s="148"/>
      <c r="BE482" s="40">
        <f t="shared" si="156"/>
        <v>0</v>
      </c>
      <c r="BF482" s="40">
        <f t="shared" si="157"/>
        <v>0</v>
      </c>
      <c r="BG482" s="40">
        <f t="shared" si="158"/>
        <v>0</v>
      </c>
      <c r="BH482" s="40">
        <f t="shared" si="159"/>
        <v>4.042037186742118E-2</v>
      </c>
      <c r="BI482" s="40">
        <f t="shared" si="160"/>
        <v>0</v>
      </c>
      <c r="BJ482" s="40">
        <f t="shared" si="161"/>
        <v>0</v>
      </c>
      <c r="BK482" s="40">
        <f t="shared" si="162"/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 s="4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</row>
    <row r="483" spans="1:124" s="32" customFormat="1" x14ac:dyDescent="0.2">
      <c r="A483" s="124" t="str">
        <f>CONFIGURACAO!$C$4</f>
        <v>AREA 21</v>
      </c>
      <c r="B483" s="125">
        <v>481</v>
      </c>
      <c r="C483" s="249" t="s">
        <v>303</v>
      </c>
      <c r="D483" s="126">
        <f t="shared" si="163"/>
        <v>8</v>
      </c>
      <c r="E483" s="250" t="s">
        <v>818</v>
      </c>
      <c r="F483" s="250">
        <v>0</v>
      </c>
      <c r="G483" s="250">
        <v>0</v>
      </c>
      <c r="H483" s="250">
        <v>0</v>
      </c>
      <c r="I483" s="250">
        <v>1</v>
      </c>
      <c r="J483" s="87"/>
      <c r="K483" s="94"/>
      <c r="L483" s="94"/>
      <c r="M483" s="154">
        <f t="shared" si="164"/>
        <v>1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 s="139">
        <f t="shared" si="147"/>
        <v>0</v>
      </c>
      <c r="AD483" s="140">
        <f t="shared" si="148"/>
        <v>1</v>
      </c>
      <c r="AE483" s="141">
        <f t="shared" si="165"/>
        <v>0</v>
      </c>
      <c r="AF483" s="142">
        <f t="shared" si="166"/>
        <v>0</v>
      </c>
      <c r="AG483" s="278"/>
      <c r="AI483" s="37">
        <f>IFERROR(IF(M483&gt;0,(N483*CONFIGURACAO!$C$20)+(O483*CONFIGURACAO!$C$21)+(P483*CONFIGURACAO!$C$22)+(Q483*CONFIGURACAO!$C$23)+(R483*CONFIGURACAO!$C$24),""),"")</f>
        <v>80</v>
      </c>
      <c r="AJ483" s="38">
        <f>IF(S483=0,0,IF(CONFIGURACAO!$C$15="SIM",(IF(S483&gt;CONFIGURACAO!$C$16,CONFIGURACAO!$C$16*CONFIGURACAO!$C$25,S483*CONFIGURACAO!$C$25)),'PI AREA  P100'!S483*CONFIGURACAO!$C$25))</f>
        <v>0</v>
      </c>
      <c r="AK483" s="38">
        <f>IF(T483=0,0,IF(CONFIGURACAO!$C$17="SIM",(IF(T483&gt;CONFIGURACAO!$C$18,CONFIGURACAO!$C$18*CONFIGURACAO!$C$26,T483*CONFIGURACAO!$C$26)),'PI AREA  P100'!T483*CONFIGURACAO!$C$26))</f>
        <v>0</v>
      </c>
      <c r="AL483" s="38">
        <f>IFERROR(IF(M483&gt;0,(U483*CONFIGURACAO!$C$29)+(V483*CONFIGURACAO!$C$30),""),"")</f>
        <v>0</v>
      </c>
      <c r="AM483" s="38">
        <f>IF(W483=0,0,IF(CONFIGURACAO!$C$41="SIM",(IF(W483&gt;CONFIGURACAO!$C$41,CONFIGURACAO!$C$41*CONFIGURACAO!$C$31,W483*CONFIGURACAO!$C$31)),'PI AREA  P100'!W483*CONFIGURACAO!$C$31))</f>
        <v>0</v>
      </c>
      <c r="AN483" s="38">
        <f>IF(X483=0,0,IF(CONFIGURACAO!$C$39="SIM",(IF(X483&gt;CONFIGURACAO!$C$40,CONFIGURACAO!$C$40*CONFIGURACAO!$C$32,X483*CONFIGURACAO!$C$32)),'PI AREA  P100'!X483*CONFIGURACAO!$C$32))</f>
        <v>0</v>
      </c>
      <c r="AO483" s="38">
        <f>IFERROR(IF(M483&gt;0,(Y483*CONFIGURACAO!$C$33)+(Z483*CONFIGURACAO!$C$34)+(AA483*CONFIGURACAO!$C$35)+(AB483*CONFIGURACAO!$C$36),""),"")</f>
        <v>0</v>
      </c>
      <c r="AP483" s="38">
        <f>IF(AA483=0,0,IF(CONFIGURACAO!$C$46="SIM",(IF(AA483&gt;CONFIGURACAO!$C$47,CONFIGURACAO!$C$47*CONFIGURACAO!$C$35,AA483*CONFIGURACAO!$C$35)),'PI AREA  P100'!AA483*CONFIGURACAO!$C$35))</f>
        <v>0</v>
      </c>
      <c r="AQ483" s="38">
        <f>IF(AB483=0,0,IF(CONFIGURACAO!$C$44="SIM",(IF(AB483&gt;CONFIGURACAO!$C$45,CONFIGURACAO!$C$45*CONFIGURACAO!$C$36,AB483*CONFIGURACAO!$C$36)),'PI AREA  P100'!AB483*CONFIGURACAO!$C$36))</f>
        <v>0</v>
      </c>
      <c r="AR483" s="38">
        <f t="shared" si="167"/>
        <v>80</v>
      </c>
      <c r="AS483" s="68">
        <f>IF(AR483="","",$AR483-(($AS$2/CONFIGURACAO!$C$6)*$M483))</f>
        <v>5</v>
      </c>
      <c r="AT483" s="73">
        <f t="shared" si="149"/>
        <v>3</v>
      </c>
      <c r="AU483" s="75">
        <f>IF(AR483="","",$AR483-(($AU$2/CONFIGURACAO!$C$6)*$M483))</f>
        <v>-45</v>
      </c>
      <c r="AV483" s="76" t="str">
        <f t="shared" si="150"/>
        <v>NAO</v>
      </c>
      <c r="AW483" s="74">
        <f>IF(AR483="","",$AR483-(($AW$2/CONFIGURACAO!$C$6)*$M483))</f>
        <v>-95</v>
      </c>
      <c r="AX483" s="72" t="str">
        <f t="shared" si="151"/>
        <v>NAO</v>
      </c>
      <c r="AZ483" s="39">
        <f t="shared" si="152"/>
        <v>6.7571562507918546E-3</v>
      </c>
      <c r="BA483" s="146">
        <f t="shared" si="153"/>
        <v>2</v>
      </c>
      <c r="BB483" s="146">
        <f t="shared" si="154"/>
        <v>1033</v>
      </c>
      <c r="BC483" s="32">
        <f t="shared" si="155"/>
        <v>1094</v>
      </c>
      <c r="BD483" s="148"/>
      <c r="BE483" s="40">
        <f t="shared" si="156"/>
        <v>0</v>
      </c>
      <c r="BF483" s="40">
        <f t="shared" si="157"/>
        <v>0</v>
      </c>
      <c r="BG483" s="40">
        <f t="shared" si="158"/>
        <v>2.5693730729701953E-2</v>
      </c>
      <c r="BH483" s="40">
        <f t="shared" si="159"/>
        <v>0</v>
      </c>
      <c r="BI483" s="40">
        <f t="shared" si="160"/>
        <v>0.10660980810234541</v>
      </c>
      <c r="BJ483" s="40">
        <f t="shared" si="161"/>
        <v>0</v>
      </c>
      <c r="BK483" s="40">
        <f t="shared" si="162"/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 s="42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</row>
    <row r="484" spans="1:124" s="32" customFormat="1" x14ac:dyDescent="0.2">
      <c r="A484" s="124" t="str">
        <f>CONFIGURACAO!$C$4</f>
        <v>AREA 21</v>
      </c>
      <c r="B484" s="125">
        <v>482</v>
      </c>
      <c r="C484" s="249" t="s">
        <v>303</v>
      </c>
      <c r="D484" s="126">
        <f t="shared" si="163"/>
        <v>9</v>
      </c>
      <c r="E484" s="250" t="s">
        <v>819</v>
      </c>
      <c r="F484" s="250">
        <v>0</v>
      </c>
      <c r="G484" s="250">
        <v>0</v>
      </c>
      <c r="H484" s="250">
        <v>0</v>
      </c>
      <c r="I484" s="250">
        <v>1</v>
      </c>
      <c r="J484" s="87"/>
      <c r="K484" s="94"/>
      <c r="L484" s="94"/>
      <c r="M484" s="154">
        <f t="shared" si="164"/>
        <v>1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 s="139">
        <f t="shared" si="147"/>
        <v>1</v>
      </c>
      <c r="AD484" s="140">
        <f t="shared" si="148"/>
        <v>1</v>
      </c>
      <c r="AE484" s="141">
        <f t="shared" si="165"/>
        <v>0</v>
      </c>
      <c r="AF484" s="142">
        <f t="shared" si="166"/>
        <v>0</v>
      </c>
      <c r="AG484" s="278"/>
      <c r="AI484" s="37">
        <f>IFERROR(IF(M484&gt;0,(N484*CONFIGURACAO!$C$20)+(O484*CONFIGURACAO!$C$21)+(P484*CONFIGURACAO!$C$22)+(Q484*CONFIGURACAO!$C$23)+(R484*CONFIGURACAO!$C$24),""),"")</f>
        <v>120</v>
      </c>
      <c r="AJ484" s="38">
        <f>IF(S484=0,0,IF(CONFIGURACAO!$C$15="SIM",(IF(S484&gt;CONFIGURACAO!$C$16,CONFIGURACAO!$C$16*CONFIGURACAO!$C$25,S484*CONFIGURACAO!$C$25)),'PI AREA  P100'!S484*CONFIGURACAO!$C$25))</f>
        <v>0</v>
      </c>
      <c r="AK484" s="38">
        <f>IF(T484=0,0,IF(CONFIGURACAO!$C$17="SIM",(IF(T484&gt;CONFIGURACAO!$C$18,CONFIGURACAO!$C$18*CONFIGURACAO!$C$26,T484*CONFIGURACAO!$C$26)),'PI AREA  P100'!T484*CONFIGURACAO!$C$26))</f>
        <v>0</v>
      </c>
      <c r="AL484" s="38">
        <f>IFERROR(IF(M484&gt;0,(U484*CONFIGURACAO!$C$29)+(V484*CONFIGURACAO!$C$30),""),"")</f>
        <v>0</v>
      </c>
      <c r="AM484" s="38">
        <f>IF(W484=0,0,IF(CONFIGURACAO!$C$41="SIM",(IF(W484&gt;CONFIGURACAO!$C$41,CONFIGURACAO!$C$41*CONFIGURACAO!$C$31,W484*CONFIGURACAO!$C$31)),'PI AREA  P100'!W484*CONFIGURACAO!$C$31))</f>
        <v>0</v>
      </c>
      <c r="AN484" s="38">
        <f>IF(X484=0,0,IF(CONFIGURACAO!$C$39="SIM",(IF(X484&gt;CONFIGURACAO!$C$40,CONFIGURACAO!$C$40*CONFIGURACAO!$C$32,X484*CONFIGURACAO!$C$32)),'PI AREA  P100'!X484*CONFIGURACAO!$C$32))</f>
        <v>0</v>
      </c>
      <c r="AO484" s="38">
        <f>IFERROR(IF(M484&gt;0,(Y484*CONFIGURACAO!$C$33)+(Z484*CONFIGURACAO!$C$34)+(AA484*CONFIGURACAO!$C$35)+(AB484*CONFIGURACAO!$C$36),""),"")</f>
        <v>0</v>
      </c>
      <c r="AP484" s="38">
        <f>IF(AA484=0,0,IF(CONFIGURACAO!$C$46="SIM",(IF(AA484&gt;CONFIGURACAO!$C$47,CONFIGURACAO!$C$47*CONFIGURACAO!$C$35,AA484*CONFIGURACAO!$C$35)),'PI AREA  P100'!AA484*CONFIGURACAO!$C$35))</f>
        <v>0</v>
      </c>
      <c r="AQ484" s="38">
        <f>IF(AB484=0,0,IF(CONFIGURACAO!$C$44="SIM",(IF(AB484&gt;CONFIGURACAO!$C$45,CONFIGURACAO!$C$45*CONFIGURACAO!$C$36,AB484*CONFIGURACAO!$C$36)),'PI AREA  P100'!AB484*CONFIGURACAO!$C$36))</f>
        <v>0</v>
      </c>
      <c r="AR484" s="38">
        <f t="shared" si="167"/>
        <v>120</v>
      </c>
      <c r="AS484" s="68">
        <f>IF(AR484="","",$AR484-(($AS$2/CONFIGURACAO!$C$6)*$M484))</f>
        <v>45</v>
      </c>
      <c r="AT484" s="73">
        <f t="shared" si="149"/>
        <v>3</v>
      </c>
      <c r="AU484" s="75">
        <f>IF(AR484="","",$AR484-(($AU$2/CONFIGURACAO!$C$6)*$M484))</f>
        <v>-5</v>
      </c>
      <c r="AV484" s="76" t="str">
        <f t="shared" si="150"/>
        <v>NAO</v>
      </c>
      <c r="AW484" s="74">
        <f>IF(AR484="","",$AR484-(($AW$2/CONFIGURACAO!$C$6)*$M484))</f>
        <v>-55</v>
      </c>
      <c r="AX484" s="72" t="str">
        <f t="shared" si="151"/>
        <v>NAO</v>
      </c>
      <c r="AZ484" s="39">
        <f t="shared" si="152"/>
        <v>1.0135734376187781E-2</v>
      </c>
      <c r="BA484" s="146">
        <f t="shared" si="153"/>
        <v>2</v>
      </c>
      <c r="BB484" s="146">
        <f t="shared" si="154"/>
        <v>1033</v>
      </c>
      <c r="BC484" s="32">
        <f t="shared" si="155"/>
        <v>1039</v>
      </c>
      <c r="BD484" s="148"/>
      <c r="BE484" s="40">
        <f t="shared" si="156"/>
        <v>0</v>
      </c>
      <c r="BF484" s="40">
        <f t="shared" si="157"/>
        <v>3.8580246913580245E-2</v>
      </c>
      <c r="BG484" s="40">
        <f t="shared" si="158"/>
        <v>0</v>
      </c>
      <c r="BH484" s="40">
        <f t="shared" si="159"/>
        <v>4.042037186742118E-2</v>
      </c>
      <c r="BI484" s="40">
        <f t="shared" si="160"/>
        <v>0</v>
      </c>
      <c r="BJ484" s="40">
        <f t="shared" si="161"/>
        <v>0</v>
      </c>
      <c r="BK484" s="40">
        <f t="shared" si="162"/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 s="42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</row>
    <row r="485" spans="1:124" s="32" customFormat="1" x14ac:dyDescent="0.2">
      <c r="A485" s="124" t="str">
        <f>CONFIGURACAO!$C$4</f>
        <v>AREA 21</v>
      </c>
      <c r="B485" s="125">
        <v>483</v>
      </c>
      <c r="C485" s="249" t="s">
        <v>303</v>
      </c>
      <c r="D485" s="126">
        <f t="shared" si="163"/>
        <v>10</v>
      </c>
      <c r="E485" s="250" t="s">
        <v>820</v>
      </c>
      <c r="F485" s="250">
        <v>0</v>
      </c>
      <c r="G485" s="250">
        <v>0</v>
      </c>
      <c r="H485" s="250">
        <v>0</v>
      </c>
      <c r="I485" s="250">
        <v>1</v>
      </c>
      <c r="J485" s="87"/>
      <c r="K485" s="94"/>
      <c r="L485" s="94"/>
      <c r="M485" s="154">
        <f t="shared" si="164"/>
        <v>1</v>
      </c>
      <c r="N485">
        <v>1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s="139">
        <f t="shared" si="147"/>
        <v>1</v>
      </c>
      <c r="AD485" s="140">
        <f t="shared" si="148"/>
        <v>1</v>
      </c>
      <c r="AE485" s="141">
        <f t="shared" si="165"/>
        <v>0</v>
      </c>
      <c r="AF485" s="142">
        <f t="shared" si="166"/>
        <v>0</v>
      </c>
      <c r="AG485" s="278"/>
      <c r="AI485" s="37">
        <f>IFERROR(IF(M485&gt;0,(N485*CONFIGURACAO!$C$20)+(O485*CONFIGURACAO!$C$21)+(P485*CONFIGURACAO!$C$22)+(Q485*CONFIGURACAO!$C$23)+(R485*CONFIGURACAO!$C$24),""),"")</f>
        <v>140</v>
      </c>
      <c r="AJ485" s="38">
        <f>IF(S485=0,0,IF(CONFIGURACAO!$C$15="SIM",(IF(S485&gt;CONFIGURACAO!$C$16,CONFIGURACAO!$C$16*CONFIGURACAO!$C$25,S485*CONFIGURACAO!$C$25)),'PI AREA  P100'!S485*CONFIGURACAO!$C$25))</f>
        <v>0</v>
      </c>
      <c r="AK485" s="38">
        <f>IF(T485=0,0,IF(CONFIGURACAO!$C$17="SIM",(IF(T485&gt;CONFIGURACAO!$C$18,CONFIGURACAO!$C$18*CONFIGURACAO!$C$26,T485*CONFIGURACAO!$C$26)),'PI AREA  P100'!T485*CONFIGURACAO!$C$26))</f>
        <v>0</v>
      </c>
      <c r="AL485" s="38">
        <f>IFERROR(IF(M485&gt;0,(U485*CONFIGURACAO!$C$29)+(V485*CONFIGURACAO!$C$30),""),"")</f>
        <v>0</v>
      </c>
      <c r="AM485" s="38">
        <f>IF(W485=0,0,IF(CONFIGURACAO!$C$41="SIM",(IF(W485&gt;CONFIGURACAO!$C$41,CONFIGURACAO!$C$41*CONFIGURACAO!$C$31,W485*CONFIGURACAO!$C$31)),'PI AREA  P100'!W485*CONFIGURACAO!$C$31))</f>
        <v>0</v>
      </c>
      <c r="AN485" s="38">
        <f>IF(X485=0,0,IF(CONFIGURACAO!$C$39="SIM",(IF(X485&gt;CONFIGURACAO!$C$40,CONFIGURACAO!$C$40*CONFIGURACAO!$C$32,X485*CONFIGURACAO!$C$32)),'PI AREA  P100'!X485*CONFIGURACAO!$C$32))</f>
        <v>0</v>
      </c>
      <c r="AO485" s="38">
        <f>IFERROR(IF(M485&gt;0,(Y485*CONFIGURACAO!$C$33)+(Z485*CONFIGURACAO!$C$34)+(AA485*CONFIGURACAO!$C$35)+(AB485*CONFIGURACAO!$C$36),""),"")</f>
        <v>0</v>
      </c>
      <c r="AP485" s="38">
        <f>IF(AA485=0,0,IF(CONFIGURACAO!$C$46="SIM",(IF(AA485&gt;CONFIGURACAO!$C$47,CONFIGURACAO!$C$47*CONFIGURACAO!$C$35,AA485*CONFIGURACAO!$C$35)),'PI AREA  P100'!AA485*CONFIGURACAO!$C$35))</f>
        <v>0</v>
      </c>
      <c r="AQ485" s="38">
        <f>IF(AB485=0,0,IF(CONFIGURACAO!$C$44="SIM",(IF(AB485&gt;CONFIGURACAO!$C$45,CONFIGURACAO!$C$45*CONFIGURACAO!$C$36,AB485*CONFIGURACAO!$C$36)),'PI AREA  P100'!AB485*CONFIGURACAO!$C$36))</f>
        <v>0</v>
      </c>
      <c r="AR485" s="38">
        <f t="shared" si="167"/>
        <v>140</v>
      </c>
      <c r="AS485" s="68">
        <f>IF(AR485="","",$AR485-(($AS$2/CONFIGURACAO!$C$6)*$M485))</f>
        <v>65</v>
      </c>
      <c r="AT485" s="73">
        <f t="shared" si="149"/>
        <v>3</v>
      </c>
      <c r="AU485" s="75">
        <f>IF(AR485="","",$AR485-(($AU$2/CONFIGURACAO!$C$6)*$M485))</f>
        <v>15</v>
      </c>
      <c r="AV485" s="76">
        <f t="shared" si="150"/>
        <v>4</v>
      </c>
      <c r="AW485" s="74">
        <f>IF(AR485="","",$AR485-(($AW$2/CONFIGURACAO!$C$6)*$M485))</f>
        <v>-35</v>
      </c>
      <c r="AX485" s="72" t="str">
        <f t="shared" si="151"/>
        <v>NAO</v>
      </c>
      <c r="AZ485" s="39">
        <f t="shared" si="152"/>
        <v>1.1825023438885744E-2</v>
      </c>
      <c r="BA485" s="146">
        <f t="shared" si="153"/>
        <v>2</v>
      </c>
      <c r="BB485" s="146">
        <f t="shared" si="154"/>
        <v>1033</v>
      </c>
      <c r="BC485" s="32">
        <f t="shared" si="155"/>
        <v>1020</v>
      </c>
      <c r="BD485" s="148"/>
      <c r="BE485" s="40">
        <f t="shared" si="156"/>
        <v>3.7257824143070044E-2</v>
      </c>
      <c r="BF485" s="40">
        <f t="shared" si="157"/>
        <v>0</v>
      </c>
      <c r="BG485" s="40">
        <f t="shared" si="158"/>
        <v>0</v>
      </c>
      <c r="BH485" s="40">
        <f t="shared" si="159"/>
        <v>4.042037186742118E-2</v>
      </c>
      <c r="BI485" s="40">
        <f t="shared" si="160"/>
        <v>0</v>
      </c>
      <c r="BJ485" s="40">
        <f t="shared" si="161"/>
        <v>0</v>
      </c>
      <c r="BK485" s="40">
        <f t="shared" si="162"/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 s="42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</row>
    <row r="486" spans="1:124" s="32" customFormat="1" x14ac:dyDescent="0.2">
      <c r="A486" s="124" t="str">
        <f>CONFIGURACAO!$C$4</f>
        <v>AREA 21</v>
      </c>
      <c r="B486" s="125">
        <v>484</v>
      </c>
      <c r="C486" s="249" t="s">
        <v>303</v>
      </c>
      <c r="D486" s="126">
        <f t="shared" si="163"/>
        <v>11</v>
      </c>
      <c r="E486" s="250" t="s">
        <v>821</v>
      </c>
      <c r="F486" s="250">
        <v>0</v>
      </c>
      <c r="G486" s="250">
        <v>0</v>
      </c>
      <c r="H486" s="250">
        <v>0</v>
      </c>
      <c r="I486" s="250">
        <v>1</v>
      </c>
      <c r="J486" s="87"/>
      <c r="K486" s="94"/>
      <c r="L486" s="94"/>
      <c r="M486" s="154">
        <f t="shared" si="164"/>
        <v>1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 s="139">
        <f t="shared" si="147"/>
        <v>1</v>
      </c>
      <c r="AD486" s="140">
        <f t="shared" si="148"/>
        <v>1</v>
      </c>
      <c r="AE486" s="141">
        <f t="shared" si="165"/>
        <v>0</v>
      </c>
      <c r="AF486" s="142">
        <f t="shared" si="166"/>
        <v>0</v>
      </c>
      <c r="AG486" s="278"/>
      <c r="AI486" s="37">
        <f>IFERROR(IF(M486&gt;0,(N486*CONFIGURACAO!$C$20)+(O486*CONFIGURACAO!$C$21)+(P486*CONFIGURACAO!$C$22)+(Q486*CONFIGURACAO!$C$23)+(R486*CONFIGURACAO!$C$24),""),"")</f>
        <v>140</v>
      </c>
      <c r="AJ486" s="38">
        <f>IF(S486=0,0,IF(CONFIGURACAO!$C$15="SIM",(IF(S486&gt;CONFIGURACAO!$C$16,CONFIGURACAO!$C$16*CONFIGURACAO!$C$25,S486*CONFIGURACAO!$C$25)),'PI AREA  P100'!S486*CONFIGURACAO!$C$25))</f>
        <v>0</v>
      </c>
      <c r="AK486" s="38">
        <f>IF(T486=0,0,IF(CONFIGURACAO!$C$17="SIM",(IF(T486&gt;CONFIGURACAO!$C$18,CONFIGURACAO!$C$18*CONFIGURACAO!$C$26,T486*CONFIGURACAO!$C$26)),'PI AREA  P100'!T486*CONFIGURACAO!$C$26))</f>
        <v>0</v>
      </c>
      <c r="AL486" s="38">
        <f>IFERROR(IF(M486&gt;0,(U486*CONFIGURACAO!$C$29)+(V486*CONFIGURACAO!$C$30),""),"")</f>
        <v>0</v>
      </c>
      <c r="AM486" s="38">
        <f>IF(W486=0,0,IF(CONFIGURACAO!$C$41="SIM",(IF(W486&gt;CONFIGURACAO!$C$41,CONFIGURACAO!$C$41*CONFIGURACAO!$C$31,W486*CONFIGURACAO!$C$31)),'PI AREA  P100'!W486*CONFIGURACAO!$C$31))</f>
        <v>0</v>
      </c>
      <c r="AN486" s="38">
        <f>IF(X486=0,0,IF(CONFIGURACAO!$C$39="SIM",(IF(X486&gt;CONFIGURACAO!$C$40,CONFIGURACAO!$C$40*CONFIGURACAO!$C$32,X486*CONFIGURACAO!$C$32)),'PI AREA  P100'!X486*CONFIGURACAO!$C$32))</f>
        <v>0</v>
      </c>
      <c r="AO486" s="38">
        <f>IFERROR(IF(M486&gt;0,(Y486*CONFIGURACAO!$C$33)+(Z486*CONFIGURACAO!$C$34)+(AA486*CONFIGURACAO!$C$35)+(AB486*CONFIGURACAO!$C$36),""),"")</f>
        <v>0</v>
      </c>
      <c r="AP486" s="38">
        <f>IF(AA486=0,0,IF(CONFIGURACAO!$C$46="SIM",(IF(AA486&gt;CONFIGURACAO!$C$47,CONFIGURACAO!$C$47*CONFIGURACAO!$C$35,AA486*CONFIGURACAO!$C$35)),'PI AREA  P100'!AA486*CONFIGURACAO!$C$35))</f>
        <v>0</v>
      </c>
      <c r="AQ486" s="38">
        <f>IF(AB486=0,0,IF(CONFIGURACAO!$C$44="SIM",(IF(AB486&gt;CONFIGURACAO!$C$45,CONFIGURACAO!$C$45*CONFIGURACAO!$C$36,AB486*CONFIGURACAO!$C$36)),'PI AREA  P100'!AB486*CONFIGURACAO!$C$36))</f>
        <v>0</v>
      </c>
      <c r="AR486" s="38">
        <f t="shared" si="167"/>
        <v>140</v>
      </c>
      <c r="AS486" s="68">
        <f>IF(AR486="","",$AR486-(($AS$2/CONFIGURACAO!$C$6)*$M486))</f>
        <v>65</v>
      </c>
      <c r="AT486" s="73">
        <f t="shared" si="149"/>
        <v>3</v>
      </c>
      <c r="AU486" s="75">
        <f>IF(AR486="","",$AR486-(($AU$2/CONFIGURACAO!$C$6)*$M486))</f>
        <v>15</v>
      </c>
      <c r="AV486" s="76">
        <f t="shared" si="150"/>
        <v>4</v>
      </c>
      <c r="AW486" s="74">
        <f>IF(AR486="","",$AR486-(($AW$2/CONFIGURACAO!$C$6)*$M486))</f>
        <v>-35</v>
      </c>
      <c r="AX486" s="72" t="str">
        <f t="shared" si="151"/>
        <v>NAO</v>
      </c>
      <c r="AZ486" s="39">
        <f t="shared" si="152"/>
        <v>1.1825023438885744E-2</v>
      </c>
      <c r="BA486" s="146">
        <f t="shared" si="153"/>
        <v>2</v>
      </c>
      <c r="BB486" s="146">
        <f t="shared" si="154"/>
        <v>1033</v>
      </c>
      <c r="BC486" s="32">
        <f t="shared" si="155"/>
        <v>1020</v>
      </c>
      <c r="BD486" s="148"/>
      <c r="BE486" s="40">
        <f t="shared" si="156"/>
        <v>3.7257824143070044E-2</v>
      </c>
      <c r="BF486" s="40">
        <f t="shared" si="157"/>
        <v>0</v>
      </c>
      <c r="BG486" s="40">
        <f t="shared" si="158"/>
        <v>0</v>
      </c>
      <c r="BH486" s="40">
        <f t="shared" si="159"/>
        <v>4.042037186742118E-2</v>
      </c>
      <c r="BI486" s="40">
        <f t="shared" si="160"/>
        <v>0</v>
      </c>
      <c r="BJ486" s="40">
        <f t="shared" si="161"/>
        <v>0</v>
      </c>
      <c r="BK486" s="40">
        <f t="shared" si="162"/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 s="42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</row>
    <row r="487" spans="1:124" s="32" customFormat="1" x14ac:dyDescent="0.2">
      <c r="A487" s="124" t="str">
        <f>CONFIGURACAO!$C$4</f>
        <v>AREA 21</v>
      </c>
      <c r="B487" s="125">
        <v>485</v>
      </c>
      <c r="C487" s="249" t="s">
        <v>303</v>
      </c>
      <c r="D487" s="126">
        <f t="shared" si="163"/>
        <v>12</v>
      </c>
      <c r="E487" s="250" t="s">
        <v>822</v>
      </c>
      <c r="F487" s="250">
        <v>0</v>
      </c>
      <c r="G487" s="250">
        <v>0</v>
      </c>
      <c r="H487" s="250">
        <v>0</v>
      </c>
      <c r="I487" s="250">
        <v>1</v>
      </c>
      <c r="J487" s="87"/>
      <c r="K487" s="94"/>
      <c r="L487" s="94"/>
      <c r="M487" s="154">
        <f t="shared" si="164"/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2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s="139">
        <f t="shared" si="147"/>
        <v>0</v>
      </c>
      <c r="AD487" s="140">
        <f t="shared" si="148"/>
        <v>0</v>
      </c>
      <c r="AE487" s="141">
        <f t="shared" si="165"/>
        <v>0</v>
      </c>
      <c r="AF487" s="142">
        <f t="shared" si="166"/>
        <v>0</v>
      </c>
      <c r="AG487" s="278"/>
      <c r="AI487" s="37">
        <f>IFERROR(IF(M487&gt;0,(N487*CONFIGURACAO!$C$20)+(O487*CONFIGURACAO!$C$21)+(P487*CONFIGURACAO!$C$22)+(Q487*CONFIGURACAO!$C$23)+(R487*CONFIGURACAO!$C$24),""),"")</f>
        <v>0</v>
      </c>
      <c r="AJ487" s="38">
        <f>IF(S487=0,0,IF(CONFIGURACAO!$C$15="SIM",(IF(S487&gt;CONFIGURACAO!$C$16,CONFIGURACAO!$C$16*CONFIGURACAO!$C$25,S487*CONFIGURACAO!$C$25)),'PI AREA  P100'!S487*CONFIGURACAO!$C$25))</f>
        <v>20</v>
      </c>
      <c r="AK487" s="38">
        <f>IF(T487=0,0,IF(CONFIGURACAO!$C$17="SIM",(IF(T487&gt;CONFIGURACAO!$C$18,CONFIGURACAO!$C$18*CONFIGURACAO!$C$26,T487*CONFIGURACAO!$C$26)),'PI AREA  P100'!T487*CONFIGURACAO!$C$26))</f>
        <v>0</v>
      </c>
      <c r="AL487" s="38">
        <f>IFERROR(IF(M487&gt;0,(U487*CONFIGURACAO!$C$29)+(V487*CONFIGURACAO!$C$30),""),"")</f>
        <v>0</v>
      </c>
      <c r="AM487" s="38">
        <f>IF(W487=0,0,IF(CONFIGURACAO!$C$41="SIM",(IF(W487&gt;CONFIGURACAO!$C$41,CONFIGURACAO!$C$41*CONFIGURACAO!$C$31,W487*CONFIGURACAO!$C$31)),'PI AREA  P100'!W487*CONFIGURACAO!$C$31))</f>
        <v>0</v>
      </c>
      <c r="AN487" s="38">
        <f>IF(X487=0,0,IF(CONFIGURACAO!$C$39="SIM",(IF(X487&gt;CONFIGURACAO!$C$40,CONFIGURACAO!$C$40*CONFIGURACAO!$C$32,X487*CONFIGURACAO!$C$32)),'PI AREA  P100'!X487*CONFIGURACAO!$C$32))</f>
        <v>0</v>
      </c>
      <c r="AO487" s="38">
        <f>IFERROR(IF(M487&gt;0,(Y487*CONFIGURACAO!$C$33)+(Z487*CONFIGURACAO!$C$34)+(AA487*CONFIGURACAO!$C$35)+(AB487*CONFIGURACAO!$C$36),""),"")</f>
        <v>0</v>
      </c>
      <c r="AP487" s="38">
        <f>IF(AA487=0,0,IF(CONFIGURACAO!$C$46="SIM",(IF(AA487&gt;CONFIGURACAO!$C$47,CONFIGURACAO!$C$47*CONFIGURACAO!$C$35,AA487*CONFIGURACAO!$C$35)),'PI AREA  P100'!AA487*CONFIGURACAO!$C$35))</f>
        <v>0</v>
      </c>
      <c r="AQ487" s="38">
        <f>IF(AB487=0,0,IF(CONFIGURACAO!$C$44="SIM",(IF(AB487&gt;CONFIGURACAO!$C$45,CONFIGURACAO!$C$45*CONFIGURACAO!$C$36,AB487*CONFIGURACAO!$C$36)),'PI AREA  P100'!AB487*CONFIGURACAO!$C$36))</f>
        <v>0</v>
      </c>
      <c r="AR487" s="38">
        <f t="shared" si="167"/>
        <v>20</v>
      </c>
      <c r="AS487" s="68">
        <f>IF(AR487="","",$AR487-(($AS$2/CONFIGURACAO!$C$6)*$M487))</f>
        <v>-55</v>
      </c>
      <c r="AT487" s="73" t="str">
        <f t="shared" si="149"/>
        <v>NAO</v>
      </c>
      <c r="AU487" s="75">
        <f>IF(AR487="","",$AR487-(($AU$2/CONFIGURACAO!$C$6)*$M487))</f>
        <v>-105</v>
      </c>
      <c r="AV487" s="76" t="str">
        <f t="shared" si="150"/>
        <v>NAO</v>
      </c>
      <c r="AW487" s="74">
        <f>IF(AR487="","",$AR487-(($AW$2/CONFIGURACAO!$C$6)*$M487))</f>
        <v>-155</v>
      </c>
      <c r="AX487" s="72" t="str">
        <f t="shared" si="151"/>
        <v>NAO</v>
      </c>
      <c r="AZ487" s="39">
        <f t="shared" si="152"/>
        <v>1.6892890626979636E-3</v>
      </c>
      <c r="BA487" s="146">
        <f t="shared" si="153"/>
        <v>2</v>
      </c>
      <c r="BB487" s="146">
        <f t="shared" si="154"/>
        <v>1033</v>
      </c>
      <c r="BC487" s="32">
        <f t="shared" si="155"/>
        <v>1138</v>
      </c>
      <c r="BD487" s="148"/>
      <c r="BE487" s="40">
        <f t="shared" si="156"/>
        <v>0</v>
      </c>
      <c r="BF487" s="40">
        <f t="shared" si="157"/>
        <v>0</v>
      </c>
      <c r="BG487" s="40">
        <f t="shared" si="158"/>
        <v>0</v>
      </c>
      <c r="BH487" s="40">
        <f t="shared" si="159"/>
        <v>0</v>
      </c>
      <c r="BI487" s="40">
        <f t="shared" si="160"/>
        <v>0</v>
      </c>
      <c r="BJ487" s="40">
        <f t="shared" si="161"/>
        <v>0.18484288354898337</v>
      </c>
      <c r="BK487" s="40">
        <f t="shared" si="162"/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 s="42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</row>
    <row r="488" spans="1:124" s="32" customFormat="1" x14ac:dyDescent="0.2">
      <c r="A488" s="124" t="str">
        <f>CONFIGURACAO!$C$4</f>
        <v>AREA 21</v>
      </c>
      <c r="B488" s="125">
        <v>486</v>
      </c>
      <c r="C488" s="249" t="s">
        <v>1526</v>
      </c>
      <c r="D488" s="126">
        <f t="shared" si="163"/>
        <v>1</v>
      </c>
      <c r="E488" s="250" t="s">
        <v>823</v>
      </c>
      <c r="F488" s="250">
        <v>1</v>
      </c>
      <c r="G488" s="250">
        <v>1</v>
      </c>
      <c r="H488" s="250">
        <v>1</v>
      </c>
      <c r="I488" s="250">
        <v>1</v>
      </c>
      <c r="J488" s="87"/>
      <c r="K488" s="94"/>
      <c r="L488" s="94"/>
      <c r="M488" s="154">
        <f t="shared" si="164"/>
        <v>4</v>
      </c>
      <c r="N488">
        <v>4</v>
      </c>
      <c r="O488">
        <v>8</v>
      </c>
      <c r="P488">
        <v>6</v>
      </c>
      <c r="Q488">
        <v>2</v>
      </c>
      <c r="R488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 s="139">
        <f t="shared" si="147"/>
        <v>12</v>
      </c>
      <c r="AD488" s="140">
        <f t="shared" si="148"/>
        <v>18</v>
      </c>
      <c r="AE488" s="141">
        <f t="shared" si="165"/>
        <v>0</v>
      </c>
      <c r="AF488" s="142">
        <f t="shared" si="166"/>
        <v>0</v>
      </c>
      <c r="AG488" s="278"/>
      <c r="AI488" s="37">
        <f>IFERROR(IF(M488&gt;0,(N488*CONFIGURACAO!$C$20)+(O488*CONFIGURACAO!$C$21)+(P488*CONFIGURACAO!$C$22)+(Q488*CONFIGURACAO!$C$23)+(R488*CONFIGURACAO!$C$24),""),"")</f>
        <v>1480</v>
      </c>
      <c r="AJ488" s="38">
        <f>IF(S488=0,0,IF(CONFIGURACAO!$C$15="SIM",(IF(S488&gt;CONFIGURACAO!$C$16,CONFIGURACAO!$C$16*CONFIGURACAO!$C$25,S488*CONFIGURACAO!$C$25)),'PI AREA  P100'!S488*CONFIGURACAO!$C$25))</f>
        <v>10</v>
      </c>
      <c r="AK488" s="38">
        <f>IF(T488=0,0,IF(CONFIGURACAO!$C$17="SIM",(IF(T488&gt;CONFIGURACAO!$C$18,CONFIGURACAO!$C$18*CONFIGURACAO!$C$26,T488*CONFIGURACAO!$C$26)),'PI AREA  P100'!T488*CONFIGURACAO!$C$26))</f>
        <v>5</v>
      </c>
      <c r="AL488" s="38">
        <f>IFERROR(IF(M488&gt;0,(U488*CONFIGURACAO!$C$29)+(V488*CONFIGURACAO!$C$30),""),"")</f>
        <v>0</v>
      </c>
      <c r="AM488" s="38">
        <f>IF(W488=0,0,IF(CONFIGURACAO!$C$41="SIM",(IF(W488&gt;CONFIGURACAO!$C$41,CONFIGURACAO!$C$41*CONFIGURACAO!$C$31,W488*CONFIGURACAO!$C$31)),'PI AREA  P100'!W488*CONFIGURACAO!$C$31))</f>
        <v>0</v>
      </c>
      <c r="AN488" s="38">
        <f>IF(X488=0,0,IF(CONFIGURACAO!$C$39="SIM",(IF(X488&gt;CONFIGURACAO!$C$40,CONFIGURACAO!$C$40*CONFIGURACAO!$C$32,X488*CONFIGURACAO!$C$32)),'PI AREA  P100'!X488*CONFIGURACAO!$C$32))</f>
        <v>0</v>
      </c>
      <c r="AO488" s="38">
        <f>IFERROR(IF(M488&gt;0,(Y488*CONFIGURACAO!$C$33)+(Z488*CONFIGURACAO!$C$34)+(AA488*CONFIGURACAO!$C$35)+(AB488*CONFIGURACAO!$C$36),""),"")</f>
        <v>0</v>
      </c>
      <c r="AP488" s="38">
        <f>IF(AA488=0,0,IF(CONFIGURACAO!$C$46="SIM",(IF(AA488&gt;CONFIGURACAO!$C$47,CONFIGURACAO!$C$47*CONFIGURACAO!$C$35,AA488*CONFIGURACAO!$C$35)),'PI AREA  P100'!AA488*CONFIGURACAO!$C$35))</f>
        <v>0</v>
      </c>
      <c r="AQ488" s="38">
        <f>IF(AB488=0,0,IF(CONFIGURACAO!$C$44="SIM",(IF(AB488&gt;CONFIGURACAO!$C$45,CONFIGURACAO!$C$45*CONFIGURACAO!$C$36,AB488*CONFIGURACAO!$C$36)),'PI AREA  P100'!AB488*CONFIGURACAO!$C$36))</f>
        <v>0</v>
      </c>
      <c r="AR488" s="38">
        <f t="shared" si="167"/>
        <v>1495</v>
      </c>
      <c r="AS488" s="68">
        <f>IF(AR488="","",$AR488-(($AS$2/CONFIGURACAO!$C$6)*$M488))</f>
        <v>1195</v>
      </c>
      <c r="AT488" s="73">
        <f t="shared" si="149"/>
        <v>3</v>
      </c>
      <c r="AU488" s="75">
        <f>IF(AR488="","",$AR488-(($AU$2/CONFIGURACAO!$C$6)*$M488))</f>
        <v>995</v>
      </c>
      <c r="AV488" s="76">
        <f t="shared" si="150"/>
        <v>4</v>
      </c>
      <c r="AW488" s="74">
        <f>IF(AR488="","",$AR488-(($AW$2/CONFIGURACAO!$C$6)*$M488))</f>
        <v>795</v>
      </c>
      <c r="AX488" s="72">
        <f t="shared" si="151"/>
        <v>5</v>
      </c>
      <c r="AZ488" s="39">
        <f t="shared" si="152"/>
        <v>0.12627435743667279</v>
      </c>
      <c r="BA488" s="146">
        <f t="shared" si="153"/>
        <v>22</v>
      </c>
      <c r="BB488" s="146">
        <f t="shared" si="154"/>
        <v>313</v>
      </c>
      <c r="BC488" s="32">
        <f t="shared" si="155"/>
        <v>250</v>
      </c>
      <c r="BD488" s="148"/>
      <c r="BE488" s="40">
        <f t="shared" si="156"/>
        <v>0.14903129657228018</v>
      </c>
      <c r="BF488" s="40">
        <f t="shared" si="157"/>
        <v>0.30864197530864196</v>
      </c>
      <c r="BG488" s="40">
        <f t="shared" si="158"/>
        <v>0.1541623843782117</v>
      </c>
      <c r="BH488" s="40">
        <f t="shared" si="159"/>
        <v>8.084074373484236E-2</v>
      </c>
      <c r="BI488" s="40">
        <f t="shared" si="160"/>
        <v>0</v>
      </c>
      <c r="BJ488" s="40">
        <f t="shared" si="161"/>
        <v>9.2421441774491686E-2</v>
      </c>
      <c r="BK488" s="40">
        <f t="shared" si="162"/>
        <v>0.16051364365971107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 s="42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</row>
    <row r="489" spans="1:124" s="32" customFormat="1" x14ac:dyDescent="0.2">
      <c r="A489" s="124" t="str">
        <f>CONFIGURACAO!$C$4</f>
        <v>AREA 21</v>
      </c>
      <c r="B489" s="125">
        <v>487</v>
      </c>
      <c r="C489" s="249" t="s">
        <v>1526</v>
      </c>
      <c r="D489" s="126">
        <f t="shared" si="163"/>
        <v>2</v>
      </c>
      <c r="E489" s="250" t="s">
        <v>824</v>
      </c>
      <c r="F489" s="250">
        <v>1</v>
      </c>
      <c r="G489" s="250">
        <v>1</v>
      </c>
      <c r="H489" s="250">
        <v>1</v>
      </c>
      <c r="I489" s="250">
        <v>1</v>
      </c>
      <c r="J489" s="87"/>
      <c r="K489" s="94"/>
      <c r="L489" s="94"/>
      <c r="M489" s="154">
        <f t="shared" si="164"/>
        <v>4</v>
      </c>
      <c r="N489">
        <v>0</v>
      </c>
      <c r="O489">
        <v>2</v>
      </c>
      <c r="P489">
        <v>0</v>
      </c>
      <c r="Q489">
        <v>7</v>
      </c>
      <c r="R489">
        <v>0</v>
      </c>
      <c r="S489">
        <v>11</v>
      </c>
      <c r="T489">
        <v>4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 s="139">
        <f t="shared" si="147"/>
        <v>2</v>
      </c>
      <c r="AD489" s="140">
        <f t="shared" si="148"/>
        <v>2</v>
      </c>
      <c r="AE489" s="141">
        <f t="shared" si="165"/>
        <v>0</v>
      </c>
      <c r="AF489" s="142">
        <f t="shared" si="166"/>
        <v>0</v>
      </c>
      <c r="AG489" s="278"/>
      <c r="AI489" s="37">
        <f>IFERROR(IF(M489&gt;0,(N489*CONFIGURACAO!$C$20)+(O489*CONFIGURACAO!$C$21)+(P489*CONFIGURACAO!$C$22)+(Q489*CONFIGURACAO!$C$23)+(R489*CONFIGURACAO!$C$24),""),"")</f>
        <v>440</v>
      </c>
      <c r="AJ489" s="38">
        <f>IF(S489=0,0,IF(CONFIGURACAO!$C$15="SIM",(IF(S489&gt;CONFIGURACAO!$C$16,CONFIGURACAO!$C$16*CONFIGURACAO!$C$25,S489*CONFIGURACAO!$C$25)),'PI AREA  P100'!S489*CONFIGURACAO!$C$25))</f>
        <v>40</v>
      </c>
      <c r="AK489" s="38">
        <f>IF(T489=0,0,IF(CONFIGURACAO!$C$17="SIM",(IF(T489&gt;CONFIGURACAO!$C$18,CONFIGURACAO!$C$18*CONFIGURACAO!$C$26,T489*CONFIGURACAO!$C$26)),'PI AREA  P100'!T489*CONFIGURACAO!$C$26))</f>
        <v>20</v>
      </c>
      <c r="AL489" s="38">
        <f>IFERROR(IF(M489&gt;0,(U489*CONFIGURACAO!$C$29)+(V489*CONFIGURACAO!$C$30),""),"")</f>
        <v>0</v>
      </c>
      <c r="AM489" s="38">
        <f>IF(W489=0,0,IF(CONFIGURACAO!$C$41="SIM",(IF(W489&gt;CONFIGURACAO!$C$41,CONFIGURACAO!$C$41*CONFIGURACAO!$C$31,W489*CONFIGURACAO!$C$31)),'PI AREA  P100'!W489*CONFIGURACAO!$C$31))</f>
        <v>0</v>
      </c>
      <c r="AN489" s="38">
        <f>IF(X489=0,0,IF(CONFIGURACAO!$C$39="SIM",(IF(X489&gt;CONFIGURACAO!$C$40,CONFIGURACAO!$C$40*CONFIGURACAO!$C$32,X489*CONFIGURACAO!$C$32)),'PI AREA  P100'!X489*CONFIGURACAO!$C$32))</f>
        <v>0</v>
      </c>
      <c r="AO489" s="38">
        <f>IFERROR(IF(M489&gt;0,(Y489*CONFIGURACAO!$C$33)+(Z489*CONFIGURACAO!$C$34)+(AA489*CONFIGURACAO!$C$35)+(AB489*CONFIGURACAO!$C$36),""),"")</f>
        <v>10</v>
      </c>
      <c r="AP489" s="38">
        <f>IF(AA489=0,0,IF(CONFIGURACAO!$C$46="SIM",(IF(AA489&gt;CONFIGURACAO!$C$47,CONFIGURACAO!$C$47*CONFIGURACAO!$C$35,AA489*CONFIGURACAO!$C$35)),'PI AREA  P100'!AA489*CONFIGURACAO!$C$35))</f>
        <v>0</v>
      </c>
      <c r="AQ489" s="38">
        <f>IF(AB489=0,0,IF(CONFIGURACAO!$C$44="SIM",(IF(AB489&gt;CONFIGURACAO!$C$45,CONFIGURACAO!$C$45*CONFIGURACAO!$C$36,AB489*CONFIGURACAO!$C$36)),'PI AREA  P100'!AB489*CONFIGURACAO!$C$36))</f>
        <v>10</v>
      </c>
      <c r="AR489" s="38">
        <f t="shared" si="167"/>
        <v>520</v>
      </c>
      <c r="AS489" s="68">
        <f>IF(AR489="","",$AR489-(($AS$2/CONFIGURACAO!$C$6)*$M489))</f>
        <v>220</v>
      </c>
      <c r="AT489" s="73">
        <f t="shared" si="149"/>
        <v>3</v>
      </c>
      <c r="AU489" s="75">
        <f>IF(AR489="","",$AR489-(($AU$2/CONFIGURACAO!$C$6)*$M489))</f>
        <v>20</v>
      </c>
      <c r="AV489" s="76">
        <f t="shared" si="150"/>
        <v>4</v>
      </c>
      <c r="AW489" s="74">
        <f>IF(AR489="","",$AR489-(($AW$2/CONFIGURACAO!$C$6)*$M489))</f>
        <v>-180</v>
      </c>
      <c r="AX489" s="72" t="str">
        <f t="shared" si="151"/>
        <v>NAO</v>
      </c>
      <c r="AZ489" s="39">
        <f t="shared" si="152"/>
        <v>4.3921515630147054E-2</v>
      </c>
      <c r="BA489" s="146">
        <f t="shared" si="153"/>
        <v>25</v>
      </c>
      <c r="BB489" s="146">
        <f t="shared" si="154"/>
        <v>261</v>
      </c>
      <c r="BC489" s="32">
        <f t="shared" si="155"/>
        <v>727</v>
      </c>
      <c r="BD489" s="148"/>
      <c r="BE489" s="40">
        <f t="shared" si="156"/>
        <v>0</v>
      </c>
      <c r="BF489" s="40">
        <f t="shared" si="157"/>
        <v>7.716049382716049E-2</v>
      </c>
      <c r="BG489" s="40">
        <f t="shared" si="158"/>
        <v>0</v>
      </c>
      <c r="BH489" s="40">
        <f t="shared" si="159"/>
        <v>0.28294260307194824</v>
      </c>
      <c r="BI489" s="40">
        <f t="shared" si="160"/>
        <v>0</v>
      </c>
      <c r="BJ489" s="40">
        <f t="shared" si="161"/>
        <v>1.0166358595194085</v>
      </c>
      <c r="BK489" s="40">
        <f t="shared" si="162"/>
        <v>0.6420545746388443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</v>
      </c>
      <c r="BT489" s="42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</row>
    <row r="490" spans="1:124" s="32" customFormat="1" x14ac:dyDescent="0.2">
      <c r="A490" s="124" t="str">
        <f>CONFIGURACAO!$C$4</f>
        <v>AREA 21</v>
      </c>
      <c r="B490" s="125">
        <v>488</v>
      </c>
      <c r="C490" s="249" t="s">
        <v>1526</v>
      </c>
      <c r="D490" s="126">
        <f t="shared" si="163"/>
        <v>3</v>
      </c>
      <c r="E490" s="250" t="s">
        <v>825</v>
      </c>
      <c r="F490" s="250">
        <v>1</v>
      </c>
      <c r="G490" s="250">
        <v>1</v>
      </c>
      <c r="H490" s="250">
        <v>1</v>
      </c>
      <c r="I490" s="250">
        <v>1</v>
      </c>
      <c r="J490" s="87"/>
      <c r="K490" s="94"/>
      <c r="L490" s="94"/>
      <c r="M490" s="154">
        <f t="shared" si="164"/>
        <v>4</v>
      </c>
      <c r="N490">
        <v>0</v>
      </c>
      <c r="O490">
        <v>2</v>
      </c>
      <c r="P490">
        <v>3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 s="139">
        <f t="shared" si="147"/>
        <v>2</v>
      </c>
      <c r="AD490" s="140">
        <f t="shared" si="148"/>
        <v>5</v>
      </c>
      <c r="AE490" s="141">
        <f t="shared" si="165"/>
        <v>0</v>
      </c>
      <c r="AF490" s="142">
        <f t="shared" si="166"/>
        <v>0</v>
      </c>
      <c r="AG490" s="278"/>
      <c r="AI490" s="37">
        <f>IFERROR(IF(M490&gt;0,(N490*CONFIGURACAO!$C$20)+(O490*CONFIGURACAO!$C$21)+(P490*CONFIGURACAO!$C$22)+(Q490*CONFIGURACAO!$C$23)+(R490*CONFIGURACAO!$C$24),""),"")</f>
        <v>380</v>
      </c>
      <c r="AJ490" s="38">
        <f>IF(S490=0,0,IF(CONFIGURACAO!$C$15="SIM",(IF(S490&gt;CONFIGURACAO!$C$16,CONFIGURACAO!$C$16*CONFIGURACAO!$C$25,S490*CONFIGURACAO!$C$25)),'PI AREA  P100'!S490*CONFIGURACAO!$C$25))</f>
        <v>0</v>
      </c>
      <c r="AK490" s="38">
        <f>IF(T490=0,0,IF(CONFIGURACAO!$C$17="SIM",(IF(T490&gt;CONFIGURACAO!$C$18,CONFIGURACAO!$C$18*CONFIGURACAO!$C$26,T490*CONFIGURACAO!$C$26)),'PI AREA  P100'!T490*CONFIGURACAO!$C$26))</f>
        <v>0</v>
      </c>
      <c r="AL490" s="38">
        <f>IFERROR(IF(M490&gt;0,(U490*CONFIGURACAO!$C$29)+(V490*CONFIGURACAO!$C$30),""),"")</f>
        <v>0</v>
      </c>
      <c r="AM490" s="38">
        <f>IF(W490=0,0,IF(CONFIGURACAO!$C$41="SIM",(IF(W490&gt;CONFIGURACAO!$C$41,CONFIGURACAO!$C$41*CONFIGURACAO!$C$31,W490*CONFIGURACAO!$C$31)),'PI AREA  P100'!W490*CONFIGURACAO!$C$31))</f>
        <v>0</v>
      </c>
      <c r="AN490" s="38">
        <f>IF(X490=0,0,IF(CONFIGURACAO!$C$39="SIM",(IF(X490&gt;CONFIGURACAO!$C$40,CONFIGURACAO!$C$40*CONFIGURACAO!$C$32,X490*CONFIGURACAO!$C$32)),'PI AREA  P100'!X490*CONFIGURACAO!$C$32))</f>
        <v>0</v>
      </c>
      <c r="AO490" s="38">
        <f>IFERROR(IF(M490&gt;0,(Y490*CONFIGURACAO!$C$33)+(Z490*CONFIGURACAO!$C$34)+(AA490*CONFIGURACAO!$C$35)+(AB490*CONFIGURACAO!$C$36),""),"")</f>
        <v>0</v>
      </c>
      <c r="AP490" s="38">
        <f>IF(AA490=0,0,IF(CONFIGURACAO!$C$46="SIM",(IF(AA490&gt;CONFIGURACAO!$C$47,CONFIGURACAO!$C$47*CONFIGURACAO!$C$35,AA490*CONFIGURACAO!$C$35)),'PI AREA  P100'!AA490*CONFIGURACAO!$C$35))</f>
        <v>0</v>
      </c>
      <c r="AQ490" s="38">
        <f>IF(AB490=0,0,IF(CONFIGURACAO!$C$44="SIM",(IF(AB490&gt;CONFIGURACAO!$C$45,CONFIGURACAO!$C$45*CONFIGURACAO!$C$36,AB490*CONFIGURACAO!$C$36)),'PI AREA  P100'!AB490*CONFIGURACAO!$C$36))</f>
        <v>0</v>
      </c>
      <c r="AR490" s="38">
        <f t="shared" si="167"/>
        <v>380</v>
      </c>
      <c r="AS490" s="68">
        <f>IF(AR490="","",$AR490-(($AS$2/CONFIGURACAO!$C$6)*$M490))</f>
        <v>80</v>
      </c>
      <c r="AT490" s="73">
        <f t="shared" si="149"/>
        <v>3</v>
      </c>
      <c r="AU490" s="75">
        <f>IF(AR490="","",$AR490-(($AU$2/CONFIGURACAO!$C$6)*$M490))</f>
        <v>-120</v>
      </c>
      <c r="AV490" s="76" t="str">
        <f t="shared" si="150"/>
        <v>NAO</v>
      </c>
      <c r="AW490" s="74">
        <f>IF(AR490="","",$AR490-(($AW$2/CONFIGURACAO!$C$6)*$M490))</f>
        <v>-320</v>
      </c>
      <c r="AX490" s="72" t="str">
        <f t="shared" si="151"/>
        <v>NAO</v>
      </c>
      <c r="AZ490" s="39">
        <f t="shared" si="152"/>
        <v>3.2096492191261303E-2</v>
      </c>
      <c r="BA490" s="146">
        <f t="shared" si="153"/>
        <v>6</v>
      </c>
      <c r="BB490" s="146">
        <f t="shared" si="154"/>
        <v>836</v>
      </c>
      <c r="BC490" s="32">
        <f t="shared" si="155"/>
        <v>819</v>
      </c>
      <c r="BD490" s="148"/>
      <c r="BE490" s="40">
        <f t="shared" si="156"/>
        <v>0</v>
      </c>
      <c r="BF490" s="40">
        <f t="shared" si="157"/>
        <v>7.716049382716049E-2</v>
      </c>
      <c r="BG490" s="40">
        <f t="shared" si="158"/>
        <v>7.7081192189105849E-2</v>
      </c>
      <c r="BH490" s="40">
        <f t="shared" si="159"/>
        <v>4.042037186742118E-2</v>
      </c>
      <c r="BI490" s="40">
        <f t="shared" si="160"/>
        <v>0</v>
      </c>
      <c r="BJ490" s="40">
        <f t="shared" si="161"/>
        <v>0</v>
      </c>
      <c r="BK490" s="40">
        <f t="shared" si="162"/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 s="42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</row>
    <row r="491" spans="1:124" s="32" customFormat="1" x14ac:dyDescent="0.2">
      <c r="A491" s="124" t="str">
        <f>CONFIGURACAO!$C$4</f>
        <v>AREA 21</v>
      </c>
      <c r="B491" s="125">
        <v>489</v>
      </c>
      <c r="C491" s="249" t="s">
        <v>1526</v>
      </c>
      <c r="D491" s="126">
        <f t="shared" si="163"/>
        <v>4</v>
      </c>
      <c r="E491" s="250" t="s">
        <v>826</v>
      </c>
      <c r="F491" s="250">
        <v>1</v>
      </c>
      <c r="G491" s="250">
        <v>1</v>
      </c>
      <c r="H491" s="250">
        <v>1</v>
      </c>
      <c r="I491" s="250">
        <v>1</v>
      </c>
      <c r="J491" s="87"/>
      <c r="K491" s="94"/>
      <c r="L491" s="94"/>
      <c r="M491" s="154">
        <f t="shared" si="164"/>
        <v>4</v>
      </c>
      <c r="N491">
        <v>2</v>
      </c>
      <c r="O491">
        <v>1</v>
      </c>
      <c r="P491">
        <v>3</v>
      </c>
      <c r="Q491">
        <v>2</v>
      </c>
      <c r="R491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 s="139">
        <f t="shared" si="147"/>
        <v>3</v>
      </c>
      <c r="AD491" s="140">
        <f t="shared" si="148"/>
        <v>6</v>
      </c>
      <c r="AE491" s="141">
        <f t="shared" si="165"/>
        <v>0</v>
      </c>
      <c r="AF491" s="142">
        <f t="shared" si="166"/>
        <v>0</v>
      </c>
      <c r="AG491" s="278"/>
      <c r="AI491" s="37">
        <f>IFERROR(IF(M491&gt;0,(N491*CONFIGURACAO!$C$20)+(O491*CONFIGURACAO!$C$21)+(P491*CONFIGURACAO!$C$22)+(Q491*CONFIGURACAO!$C$23)+(R491*CONFIGURACAO!$C$24),""),"")</f>
        <v>540</v>
      </c>
      <c r="AJ491" s="38">
        <f>IF(S491=0,0,IF(CONFIGURACAO!$C$15="SIM",(IF(S491&gt;CONFIGURACAO!$C$16,CONFIGURACAO!$C$16*CONFIGURACAO!$C$25,S491*CONFIGURACAO!$C$25)),'PI AREA  P100'!S491*CONFIGURACAO!$C$25))</f>
        <v>10</v>
      </c>
      <c r="AK491" s="38">
        <f>IF(T491=0,0,IF(CONFIGURACAO!$C$17="SIM",(IF(T491&gt;CONFIGURACAO!$C$18,CONFIGURACAO!$C$18*CONFIGURACAO!$C$26,T491*CONFIGURACAO!$C$26)),'PI AREA  P100'!T491*CONFIGURACAO!$C$26))</f>
        <v>5</v>
      </c>
      <c r="AL491" s="38">
        <f>IFERROR(IF(M491&gt;0,(U491*CONFIGURACAO!$C$29)+(V491*CONFIGURACAO!$C$30),""),"")</f>
        <v>0</v>
      </c>
      <c r="AM491" s="38">
        <f>IF(W491=0,0,IF(CONFIGURACAO!$C$41="SIM",(IF(W491&gt;CONFIGURACAO!$C$41,CONFIGURACAO!$C$41*CONFIGURACAO!$C$31,W491*CONFIGURACAO!$C$31)),'PI AREA  P100'!W491*CONFIGURACAO!$C$31))</f>
        <v>0</v>
      </c>
      <c r="AN491" s="38">
        <f>IF(X491=0,0,IF(CONFIGURACAO!$C$39="SIM",(IF(X491&gt;CONFIGURACAO!$C$40,CONFIGURACAO!$C$40*CONFIGURACAO!$C$32,X491*CONFIGURACAO!$C$32)),'PI AREA  P100'!X491*CONFIGURACAO!$C$32))</f>
        <v>0</v>
      </c>
      <c r="AO491" s="38">
        <f>IFERROR(IF(M491&gt;0,(Y491*CONFIGURACAO!$C$33)+(Z491*CONFIGURACAO!$C$34)+(AA491*CONFIGURACAO!$C$35)+(AB491*CONFIGURACAO!$C$36),""),"")</f>
        <v>10</v>
      </c>
      <c r="AP491" s="38">
        <f>IF(AA491=0,0,IF(CONFIGURACAO!$C$46="SIM",(IF(AA491&gt;CONFIGURACAO!$C$47,CONFIGURACAO!$C$47*CONFIGURACAO!$C$35,AA491*CONFIGURACAO!$C$35)),'PI AREA  P100'!AA491*CONFIGURACAO!$C$35))</f>
        <v>0</v>
      </c>
      <c r="AQ491" s="38">
        <f>IF(AB491=0,0,IF(CONFIGURACAO!$C$44="SIM",(IF(AB491&gt;CONFIGURACAO!$C$45,CONFIGURACAO!$C$45*CONFIGURACAO!$C$36,AB491*CONFIGURACAO!$C$36)),'PI AREA  P100'!AB491*CONFIGURACAO!$C$36))</f>
        <v>10</v>
      </c>
      <c r="AR491" s="38">
        <f t="shared" si="167"/>
        <v>575</v>
      </c>
      <c r="AS491" s="68">
        <f>IF(AR491="","",$AR491-(($AS$2/CONFIGURACAO!$C$6)*$M491))</f>
        <v>275</v>
      </c>
      <c r="AT491" s="73">
        <f t="shared" si="149"/>
        <v>3</v>
      </c>
      <c r="AU491" s="75">
        <f>IF(AR491="","",$AR491-(($AU$2/CONFIGURACAO!$C$6)*$M491))</f>
        <v>75</v>
      </c>
      <c r="AV491" s="76">
        <f t="shared" si="150"/>
        <v>4</v>
      </c>
      <c r="AW491" s="74">
        <f>IF(AR491="","",$AR491-(($AW$2/CONFIGURACAO!$C$6)*$M491))</f>
        <v>-125</v>
      </c>
      <c r="AX491" s="72" t="str">
        <f t="shared" si="151"/>
        <v>NAO</v>
      </c>
      <c r="AZ491" s="39">
        <f t="shared" si="152"/>
        <v>4.8567060552566453E-2</v>
      </c>
      <c r="BA491" s="146">
        <f t="shared" si="153"/>
        <v>11</v>
      </c>
      <c r="BB491" s="146">
        <f t="shared" si="154"/>
        <v>663</v>
      </c>
      <c r="BC491" s="32">
        <f t="shared" si="155"/>
        <v>687</v>
      </c>
      <c r="BD491" s="148"/>
      <c r="BE491" s="40">
        <f t="shared" si="156"/>
        <v>7.4515648286140088E-2</v>
      </c>
      <c r="BF491" s="40">
        <f t="shared" si="157"/>
        <v>3.8580246913580245E-2</v>
      </c>
      <c r="BG491" s="40">
        <f t="shared" si="158"/>
        <v>7.7081192189105849E-2</v>
      </c>
      <c r="BH491" s="40">
        <f t="shared" si="159"/>
        <v>8.084074373484236E-2</v>
      </c>
      <c r="BI491" s="40">
        <f t="shared" si="160"/>
        <v>0</v>
      </c>
      <c r="BJ491" s="40">
        <f t="shared" si="161"/>
        <v>9.2421441774491686E-2</v>
      </c>
      <c r="BK491" s="40">
        <f t="shared" si="162"/>
        <v>0.16051364365971107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</v>
      </c>
      <c r="BT491" s="42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</row>
    <row r="492" spans="1:124" s="32" customFormat="1" x14ac:dyDescent="0.2">
      <c r="A492" s="124" t="str">
        <f>CONFIGURACAO!$C$4</f>
        <v>AREA 21</v>
      </c>
      <c r="B492" s="125">
        <v>490</v>
      </c>
      <c r="C492" s="249" t="s">
        <v>1526</v>
      </c>
      <c r="D492" s="126">
        <f t="shared" si="163"/>
        <v>5</v>
      </c>
      <c r="E492" s="250" t="s">
        <v>827</v>
      </c>
      <c r="F492" s="250">
        <v>0</v>
      </c>
      <c r="G492" s="250">
        <v>1</v>
      </c>
      <c r="H492" s="250">
        <v>1</v>
      </c>
      <c r="I492" s="250">
        <v>1</v>
      </c>
      <c r="J492" s="87"/>
      <c r="K492" s="94"/>
      <c r="L492" s="94"/>
      <c r="M492" s="154">
        <f t="shared" si="164"/>
        <v>3</v>
      </c>
      <c r="N492">
        <v>0</v>
      </c>
      <c r="O492">
        <v>2</v>
      </c>
      <c r="P492">
        <v>5</v>
      </c>
      <c r="Q492">
        <v>3</v>
      </c>
      <c r="R492">
        <v>2</v>
      </c>
      <c r="S492">
        <v>2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s="139">
        <f t="shared" si="147"/>
        <v>2</v>
      </c>
      <c r="AD492" s="140">
        <f t="shared" si="148"/>
        <v>7</v>
      </c>
      <c r="AE492" s="141">
        <f t="shared" si="165"/>
        <v>0</v>
      </c>
      <c r="AF492" s="142">
        <f t="shared" si="166"/>
        <v>0</v>
      </c>
      <c r="AG492" s="278"/>
      <c r="AI492" s="37">
        <f>IFERROR(IF(M492&gt;0,(N492*CONFIGURACAO!$C$20)+(O492*CONFIGURACAO!$C$21)+(P492*CONFIGURACAO!$C$22)+(Q492*CONFIGURACAO!$C$23)+(R492*CONFIGURACAO!$C$24),""),"")</f>
        <v>620</v>
      </c>
      <c r="AJ492" s="38">
        <f>IF(S492=0,0,IF(CONFIGURACAO!$C$15="SIM",(IF(S492&gt;CONFIGURACAO!$C$16,CONFIGURACAO!$C$16*CONFIGURACAO!$C$25,S492*CONFIGURACAO!$C$25)),'PI AREA  P100'!S492*CONFIGURACAO!$C$25))</f>
        <v>20</v>
      </c>
      <c r="AK492" s="38">
        <f>IF(T492=0,0,IF(CONFIGURACAO!$C$17="SIM",(IF(T492&gt;CONFIGURACAO!$C$18,CONFIGURACAO!$C$18*CONFIGURACAO!$C$26,T492*CONFIGURACAO!$C$26)),'PI AREA  P100'!T492*CONFIGURACAO!$C$26))</f>
        <v>0</v>
      </c>
      <c r="AL492" s="38">
        <f>IFERROR(IF(M492&gt;0,(U492*CONFIGURACAO!$C$29)+(V492*CONFIGURACAO!$C$30),""),"")</f>
        <v>0</v>
      </c>
      <c r="AM492" s="38">
        <f>IF(W492=0,0,IF(CONFIGURACAO!$C$41="SIM",(IF(W492&gt;CONFIGURACAO!$C$41,CONFIGURACAO!$C$41*CONFIGURACAO!$C$31,W492*CONFIGURACAO!$C$31)),'PI AREA  P100'!W492*CONFIGURACAO!$C$31))</f>
        <v>0</v>
      </c>
      <c r="AN492" s="38">
        <f>IF(X492=0,0,IF(CONFIGURACAO!$C$39="SIM",(IF(X492&gt;CONFIGURACAO!$C$40,CONFIGURACAO!$C$40*CONFIGURACAO!$C$32,X492*CONFIGURACAO!$C$32)),'PI AREA  P100'!X492*CONFIGURACAO!$C$32))</f>
        <v>0</v>
      </c>
      <c r="AO492" s="38">
        <f>IFERROR(IF(M492&gt;0,(Y492*CONFIGURACAO!$C$33)+(Z492*CONFIGURACAO!$C$34)+(AA492*CONFIGURACAO!$C$35)+(AB492*CONFIGURACAO!$C$36),""),"")</f>
        <v>0</v>
      </c>
      <c r="AP492" s="38">
        <f>IF(AA492=0,0,IF(CONFIGURACAO!$C$46="SIM",(IF(AA492&gt;CONFIGURACAO!$C$47,CONFIGURACAO!$C$47*CONFIGURACAO!$C$35,AA492*CONFIGURACAO!$C$35)),'PI AREA  P100'!AA492*CONFIGURACAO!$C$35))</f>
        <v>0</v>
      </c>
      <c r="AQ492" s="38">
        <f>IF(AB492=0,0,IF(CONFIGURACAO!$C$44="SIM",(IF(AB492&gt;CONFIGURACAO!$C$45,CONFIGURACAO!$C$45*CONFIGURACAO!$C$36,AB492*CONFIGURACAO!$C$36)),'PI AREA  P100'!AB492*CONFIGURACAO!$C$36))</f>
        <v>0</v>
      </c>
      <c r="AR492" s="38">
        <f t="shared" si="167"/>
        <v>640</v>
      </c>
      <c r="AS492" s="68">
        <f>IF(AR492="","",$AR492-(($AS$2/CONFIGURACAO!$C$6)*$M492))</f>
        <v>415</v>
      </c>
      <c r="AT492" s="73">
        <f t="shared" si="149"/>
        <v>3</v>
      </c>
      <c r="AU492" s="75">
        <f>IF(AR492="","",$AR492-(($AU$2/CONFIGURACAO!$C$6)*$M492))</f>
        <v>265</v>
      </c>
      <c r="AV492" s="76">
        <f t="shared" si="150"/>
        <v>4</v>
      </c>
      <c r="AW492" s="74">
        <f>IF(AR492="","",$AR492-(($AW$2/CONFIGURACAO!$C$6)*$M492))</f>
        <v>115</v>
      </c>
      <c r="AX492" s="72">
        <f t="shared" si="151"/>
        <v>5</v>
      </c>
      <c r="AZ492" s="39">
        <f t="shared" si="152"/>
        <v>5.4057250006334837E-2</v>
      </c>
      <c r="BA492" s="146">
        <f t="shared" si="153"/>
        <v>14</v>
      </c>
      <c r="BB492" s="146">
        <f t="shared" si="154"/>
        <v>550</v>
      </c>
      <c r="BC492" s="32">
        <f t="shared" si="155"/>
        <v>640</v>
      </c>
      <c r="BD492" s="148"/>
      <c r="BE492" s="40">
        <f t="shared" si="156"/>
        <v>0</v>
      </c>
      <c r="BF492" s="40">
        <f t="shared" si="157"/>
        <v>7.716049382716049E-2</v>
      </c>
      <c r="BG492" s="40">
        <f t="shared" si="158"/>
        <v>0.12846865364850976</v>
      </c>
      <c r="BH492" s="40">
        <f t="shared" si="159"/>
        <v>0.12126111560226355</v>
      </c>
      <c r="BI492" s="40">
        <f t="shared" si="160"/>
        <v>0.21321961620469082</v>
      </c>
      <c r="BJ492" s="40">
        <f t="shared" si="161"/>
        <v>0.18484288354898337</v>
      </c>
      <c r="BK492" s="40">
        <f t="shared" si="162"/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 s="4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</row>
    <row r="493" spans="1:124" s="32" customFormat="1" x14ac:dyDescent="0.2">
      <c r="A493" s="124" t="str">
        <f>CONFIGURACAO!$C$4</f>
        <v>AREA 21</v>
      </c>
      <c r="B493" s="125">
        <v>491</v>
      </c>
      <c r="C493" s="249" t="s">
        <v>1526</v>
      </c>
      <c r="D493" s="126">
        <f t="shared" si="163"/>
        <v>6</v>
      </c>
      <c r="E493" s="250" t="s">
        <v>828</v>
      </c>
      <c r="F493" s="250">
        <v>0</v>
      </c>
      <c r="G493" s="250">
        <v>0</v>
      </c>
      <c r="H493" s="250">
        <v>0</v>
      </c>
      <c r="I493" s="250">
        <v>1</v>
      </c>
      <c r="J493" s="87"/>
      <c r="K493" s="94"/>
      <c r="L493" s="94"/>
      <c r="M493" s="154">
        <f t="shared" si="164"/>
        <v>1</v>
      </c>
      <c r="N493">
        <v>0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s="139">
        <f t="shared" si="147"/>
        <v>1</v>
      </c>
      <c r="AD493" s="140">
        <f t="shared" si="148"/>
        <v>2</v>
      </c>
      <c r="AE493" s="141">
        <f t="shared" si="165"/>
        <v>0</v>
      </c>
      <c r="AF493" s="142">
        <f t="shared" si="166"/>
        <v>0</v>
      </c>
      <c r="AG493" s="278"/>
      <c r="AI493" s="37">
        <f>IFERROR(IF(M493&gt;0,(N493*CONFIGURACAO!$C$20)+(O493*CONFIGURACAO!$C$21)+(P493*CONFIGURACAO!$C$22)+(Q493*CONFIGURACAO!$C$23)+(R493*CONFIGURACAO!$C$24),""),"")</f>
        <v>180</v>
      </c>
      <c r="AJ493" s="38">
        <f>IF(S493=0,0,IF(CONFIGURACAO!$C$15="SIM",(IF(S493&gt;CONFIGURACAO!$C$16,CONFIGURACAO!$C$16*CONFIGURACAO!$C$25,S493*CONFIGURACAO!$C$25)),'PI AREA  P100'!S493*CONFIGURACAO!$C$25))</f>
        <v>0</v>
      </c>
      <c r="AK493" s="38">
        <f>IF(T493=0,0,IF(CONFIGURACAO!$C$17="SIM",(IF(T493&gt;CONFIGURACAO!$C$18,CONFIGURACAO!$C$18*CONFIGURACAO!$C$26,T493*CONFIGURACAO!$C$26)),'PI AREA  P100'!T493*CONFIGURACAO!$C$26))</f>
        <v>0</v>
      </c>
      <c r="AL493" s="38">
        <f>IFERROR(IF(M493&gt;0,(U493*CONFIGURACAO!$C$29)+(V493*CONFIGURACAO!$C$30),""),"")</f>
        <v>0</v>
      </c>
      <c r="AM493" s="38">
        <f>IF(W493=0,0,IF(CONFIGURACAO!$C$41="SIM",(IF(W493&gt;CONFIGURACAO!$C$41,CONFIGURACAO!$C$41*CONFIGURACAO!$C$31,W493*CONFIGURACAO!$C$31)),'PI AREA  P100'!W493*CONFIGURACAO!$C$31))</f>
        <v>0</v>
      </c>
      <c r="AN493" s="38">
        <f>IF(X493=0,0,IF(CONFIGURACAO!$C$39="SIM",(IF(X493&gt;CONFIGURACAO!$C$40,CONFIGURACAO!$C$40*CONFIGURACAO!$C$32,X493*CONFIGURACAO!$C$32)),'PI AREA  P100'!X493*CONFIGURACAO!$C$32))</f>
        <v>0</v>
      </c>
      <c r="AO493" s="38">
        <f>IFERROR(IF(M493&gt;0,(Y493*CONFIGURACAO!$C$33)+(Z493*CONFIGURACAO!$C$34)+(AA493*CONFIGURACAO!$C$35)+(AB493*CONFIGURACAO!$C$36),""),"")</f>
        <v>0</v>
      </c>
      <c r="AP493" s="38">
        <f>IF(AA493=0,0,IF(CONFIGURACAO!$C$46="SIM",(IF(AA493&gt;CONFIGURACAO!$C$47,CONFIGURACAO!$C$47*CONFIGURACAO!$C$35,AA493*CONFIGURACAO!$C$35)),'PI AREA  P100'!AA493*CONFIGURACAO!$C$35))</f>
        <v>0</v>
      </c>
      <c r="AQ493" s="38">
        <f>IF(AB493=0,0,IF(CONFIGURACAO!$C$44="SIM",(IF(AB493&gt;CONFIGURACAO!$C$45,CONFIGURACAO!$C$45*CONFIGURACAO!$C$36,AB493*CONFIGURACAO!$C$36)),'PI AREA  P100'!AB493*CONFIGURACAO!$C$36))</f>
        <v>0</v>
      </c>
      <c r="AR493" s="38">
        <f t="shared" si="167"/>
        <v>180</v>
      </c>
      <c r="AS493" s="68">
        <f>IF(AR493="","",$AR493-(($AS$2/CONFIGURACAO!$C$6)*$M493))</f>
        <v>105</v>
      </c>
      <c r="AT493" s="73">
        <f t="shared" si="149"/>
        <v>3</v>
      </c>
      <c r="AU493" s="75">
        <f>IF(AR493="","",$AR493-(($AU$2/CONFIGURACAO!$C$6)*$M493))</f>
        <v>55</v>
      </c>
      <c r="AV493" s="76">
        <f t="shared" si="150"/>
        <v>4</v>
      </c>
      <c r="AW493" s="74">
        <f>IF(AR493="","",$AR493-(($AW$2/CONFIGURACAO!$C$6)*$M493))</f>
        <v>5</v>
      </c>
      <c r="AX493" s="72">
        <f t="shared" si="151"/>
        <v>5</v>
      </c>
      <c r="AZ493" s="39">
        <f t="shared" si="152"/>
        <v>1.5203601564281672E-2</v>
      </c>
      <c r="BA493" s="146">
        <f t="shared" si="153"/>
        <v>3</v>
      </c>
      <c r="BB493" s="146">
        <f t="shared" si="154"/>
        <v>968</v>
      </c>
      <c r="BC493" s="32">
        <f t="shared" si="155"/>
        <v>972</v>
      </c>
      <c r="BD493" s="148"/>
      <c r="BE493" s="40">
        <f t="shared" si="156"/>
        <v>0</v>
      </c>
      <c r="BF493" s="40">
        <f t="shared" si="157"/>
        <v>3.8580246913580245E-2</v>
      </c>
      <c r="BG493" s="40">
        <f t="shared" si="158"/>
        <v>2.5693730729701953E-2</v>
      </c>
      <c r="BH493" s="40">
        <f t="shared" si="159"/>
        <v>4.042037186742118E-2</v>
      </c>
      <c r="BI493" s="40">
        <f t="shared" si="160"/>
        <v>0</v>
      </c>
      <c r="BJ493" s="40">
        <f t="shared" si="161"/>
        <v>0</v>
      </c>
      <c r="BK493" s="40">
        <f t="shared" si="162"/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s="42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</row>
    <row r="494" spans="1:124" s="32" customFormat="1" x14ac:dyDescent="0.2">
      <c r="A494" s="124" t="str">
        <f>CONFIGURACAO!$C$4</f>
        <v>AREA 21</v>
      </c>
      <c r="B494" s="125">
        <v>492</v>
      </c>
      <c r="C494" s="249" t="s">
        <v>1526</v>
      </c>
      <c r="D494" s="126">
        <f t="shared" si="163"/>
        <v>7</v>
      </c>
      <c r="E494" s="250" t="s">
        <v>829</v>
      </c>
      <c r="F494" s="250">
        <v>0</v>
      </c>
      <c r="G494" s="250">
        <v>0</v>
      </c>
      <c r="H494" s="250">
        <v>1</v>
      </c>
      <c r="I494" s="250">
        <v>1</v>
      </c>
      <c r="J494" s="87"/>
      <c r="K494" s="94"/>
      <c r="L494" s="94"/>
      <c r="M494" s="154">
        <f t="shared" si="164"/>
        <v>2</v>
      </c>
      <c r="N494">
        <v>1</v>
      </c>
      <c r="O494">
        <v>5</v>
      </c>
      <c r="P494">
        <v>3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s="139">
        <f t="shared" si="147"/>
        <v>6</v>
      </c>
      <c r="AD494" s="140">
        <f t="shared" si="148"/>
        <v>9</v>
      </c>
      <c r="AE494" s="141">
        <f t="shared" si="165"/>
        <v>0</v>
      </c>
      <c r="AF494" s="142">
        <f t="shared" si="166"/>
        <v>0</v>
      </c>
      <c r="AG494" s="278"/>
      <c r="AI494" s="37">
        <f>IFERROR(IF(M494&gt;0,(N494*CONFIGURACAO!$C$20)+(O494*CONFIGURACAO!$C$21)+(P494*CONFIGURACAO!$C$22)+(Q494*CONFIGURACAO!$C$23)+(R494*CONFIGURACAO!$C$24),""),"")</f>
        <v>680</v>
      </c>
      <c r="AJ494" s="38">
        <f>IF(S494=0,0,IF(CONFIGURACAO!$C$15="SIM",(IF(S494&gt;CONFIGURACAO!$C$16,CONFIGURACAO!$C$16*CONFIGURACAO!$C$25,S494*CONFIGURACAO!$C$25)),'PI AREA  P100'!S494*CONFIGURACAO!$C$25))</f>
        <v>0</v>
      </c>
      <c r="AK494" s="38">
        <f>IF(T494=0,0,IF(CONFIGURACAO!$C$17="SIM",(IF(T494&gt;CONFIGURACAO!$C$18,CONFIGURACAO!$C$18*CONFIGURACAO!$C$26,T494*CONFIGURACAO!$C$26)),'PI AREA  P100'!T494*CONFIGURACAO!$C$26))</f>
        <v>0</v>
      </c>
      <c r="AL494" s="38">
        <f>IFERROR(IF(M494&gt;0,(U494*CONFIGURACAO!$C$29)+(V494*CONFIGURACAO!$C$30),""),"")</f>
        <v>0</v>
      </c>
      <c r="AM494" s="38">
        <f>IF(W494=0,0,IF(CONFIGURACAO!$C$41="SIM",(IF(W494&gt;CONFIGURACAO!$C$41,CONFIGURACAO!$C$41*CONFIGURACAO!$C$31,W494*CONFIGURACAO!$C$31)),'PI AREA  P100'!W494*CONFIGURACAO!$C$31))</f>
        <v>0</v>
      </c>
      <c r="AN494" s="38">
        <f>IF(X494=0,0,IF(CONFIGURACAO!$C$39="SIM",(IF(X494&gt;CONFIGURACAO!$C$40,CONFIGURACAO!$C$40*CONFIGURACAO!$C$32,X494*CONFIGURACAO!$C$32)),'PI AREA  P100'!X494*CONFIGURACAO!$C$32))</f>
        <v>0</v>
      </c>
      <c r="AO494" s="38">
        <f>IFERROR(IF(M494&gt;0,(Y494*CONFIGURACAO!$C$33)+(Z494*CONFIGURACAO!$C$34)+(AA494*CONFIGURACAO!$C$35)+(AB494*CONFIGURACAO!$C$36),""),"")</f>
        <v>0</v>
      </c>
      <c r="AP494" s="38">
        <f>IF(AA494=0,0,IF(CONFIGURACAO!$C$46="SIM",(IF(AA494&gt;CONFIGURACAO!$C$47,CONFIGURACAO!$C$47*CONFIGURACAO!$C$35,AA494*CONFIGURACAO!$C$35)),'PI AREA  P100'!AA494*CONFIGURACAO!$C$35))</f>
        <v>0</v>
      </c>
      <c r="AQ494" s="38">
        <f>IF(AB494=0,0,IF(CONFIGURACAO!$C$44="SIM",(IF(AB494&gt;CONFIGURACAO!$C$45,CONFIGURACAO!$C$45*CONFIGURACAO!$C$36,AB494*CONFIGURACAO!$C$36)),'PI AREA  P100'!AB494*CONFIGURACAO!$C$36))</f>
        <v>0</v>
      </c>
      <c r="AR494" s="38">
        <f t="shared" si="167"/>
        <v>680</v>
      </c>
      <c r="AS494" s="68">
        <f>IF(AR494="","",$AR494-(($AS$2/CONFIGURACAO!$C$6)*$M494))</f>
        <v>530</v>
      </c>
      <c r="AT494" s="73">
        <f t="shared" si="149"/>
        <v>3</v>
      </c>
      <c r="AU494" s="75">
        <f>IF(AR494="","",$AR494-(($AU$2/CONFIGURACAO!$C$6)*$M494))</f>
        <v>430</v>
      </c>
      <c r="AV494" s="76">
        <f t="shared" si="150"/>
        <v>4</v>
      </c>
      <c r="AW494" s="74">
        <f>IF(AR494="","",$AR494-(($AW$2/CONFIGURACAO!$C$6)*$M494))</f>
        <v>330</v>
      </c>
      <c r="AX494" s="72">
        <f t="shared" si="151"/>
        <v>5</v>
      </c>
      <c r="AZ494" s="39">
        <f t="shared" si="152"/>
        <v>5.743582813173076E-2</v>
      </c>
      <c r="BA494" s="146">
        <f t="shared" si="153"/>
        <v>9</v>
      </c>
      <c r="BB494" s="146">
        <f t="shared" si="154"/>
        <v>734</v>
      </c>
      <c r="BC494" s="32">
        <f t="shared" si="155"/>
        <v>614</v>
      </c>
      <c r="BD494" s="148"/>
      <c r="BE494" s="40">
        <f t="shared" si="156"/>
        <v>3.7257824143070044E-2</v>
      </c>
      <c r="BF494" s="40">
        <f t="shared" si="157"/>
        <v>0.19290123456790123</v>
      </c>
      <c r="BG494" s="40">
        <f t="shared" si="158"/>
        <v>7.7081192189105849E-2</v>
      </c>
      <c r="BH494" s="40">
        <f t="shared" si="159"/>
        <v>0</v>
      </c>
      <c r="BI494" s="40">
        <f t="shared" si="160"/>
        <v>0</v>
      </c>
      <c r="BJ494" s="40">
        <f t="shared" si="161"/>
        <v>0</v>
      </c>
      <c r="BK494" s="40">
        <f t="shared" si="162"/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 s="42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</row>
    <row r="495" spans="1:124" s="32" customFormat="1" x14ac:dyDescent="0.2">
      <c r="A495" s="124" t="str">
        <f>CONFIGURACAO!$C$4</f>
        <v>AREA 21</v>
      </c>
      <c r="B495" s="125">
        <v>493</v>
      </c>
      <c r="C495" s="249" t="s">
        <v>1526</v>
      </c>
      <c r="D495" s="126">
        <f t="shared" si="163"/>
        <v>8</v>
      </c>
      <c r="E495" s="250" t="s">
        <v>830</v>
      </c>
      <c r="F495" s="250">
        <v>1</v>
      </c>
      <c r="G495" s="250">
        <v>1</v>
      </c>
      <c r="H495" s="250">
        <v>1</v>
      </c>
      <c r="I495" s="250">
        <v>1</v>
      </c>
      <c r="J495" s="87"/>
      <c r="K495" s="94"/>
      <c r="L495" s="94"/>
      <c r="M495" s="154">
        <f t="shared" si="164"/>
        <v>4</v>
      </c>
      <c r="N495">
        <v>7</v>
      </c>
      <c r="O495">
        <v>7</v>
      </c>
      <c r="P495">
        <v>5</v>
      </c>
      <c r="Q495">
        <v>9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 s="139">
        <f t="shared" si="147"/>
        <v>14</v>
      </c>
      <c r="AD495" s="140">
        <f t="shared" si="148"/>
        <v>19</v>
      </c>
      <c r="AE495" s="141">
        <f t="shared" si="165"/>
        <v>0</v>
      </c>
      <c r="AF495" s="142">
        <f t="shared" si="166"/>
        <v>0</v>
      </c>
      <c r="AG495" s="278"/>
      <c r="AI495" s="37">
        <f>IFERROR(IF(M495&gt;0,(N495*CONFIGURACAO!$C$20)+(O495*CONFIGURACAO!$C$21)+(P495*CONFIGURACAO!$C$22)+(Q495*CONFIGURACAO!$C$23)+(R495*CONFIGURACAO!$C$24),""),"")</f>
        <v>1920</v>
      </c>
      <c r="AJ495" s="38">
        <f>IF(S495=0,0,IF(CONFIGURACAO!$C$15="SIM",(IF(S495&gt;CONFIGURACAO!$C$16,CONFIGURACAO!$C$16*CONFIGURACAO!$C$25,S495*CONFIGURACAO!$C$25)),'PI AREA  P100'!S495*CONFIGURACAO!$C$25))</f>
        <v>10</v>
      </c>
      <c r="AK495" s="38">
        <f>IF(T495=0,0,IF(CONFIGURACAO!$C$17="SIM",(IF(T495&gt;CONFIGURACAO!$C$18,CONFIGURACAO!$C$18*CONFIGURACAO!$C$26,T495*CONFIGURACAO!$C$26)),'PI AREA  P100'!T495*CONFIGURACAO!$C$26))</f>
        <v>0</v>
      </c>
      <c r="AL495" s="38">
        <f>IFERROR(IF(M495&gt;0,(U495*CONFIGURACAO!$C$29)+(V495*CONFIGURACAO!$C$30),""),"")</f>
        <v>0</v>
      </c>
      <c r="AM495" s="38">
        <f>IF(W495=0,0,IF(CONFIGURACAO!$C$41="SIM",(IF(W495&gt;CONFIGURACAO!$C$41,CONFIGURACAO!$C$41*CONFIGURACAO!$C$31,W495*CONFIGURACAO!$C$31)),'PI AREA  P100'!W495*CONFIGURACAO!$C$31))</f>
        <v>0</v>
      </c>
      <c r="AN495" s="38">
        <f>IF(X495=0,0,IF(CONFIGURACAO!$C$39="SIM",(IF(X495&gt;CONFIGURACAO!$C$40,CONFIGURACAO!$C$40*CONFIGURACAO!$C$32,X495*CONFIGURACAO!$C$32)),'PI AREA  P100'!X495*CONFIGURACAO!$C$32))</f>
        <v>0</v>
      </c>
      <c r="AO495" s="38">
        <f>IFERROR(IF(M495&gt;0,(Y495*CONFIGURACAO!$C$33)+(Z495*CONFIGURACAO!$C$34)+(AA495*CONFIGURACAO!$C$35)+(AB495*CONFIGURACAO!$C$36),""),"")</f>
        <v>0</v>
      </c>
      <c r="AP495" s="38">
        <f>IF(AA495=0,0,IF(CONFIGURACAO!$C$46="SIM",(IF(AA495&gt;CONFIGURACAO!$C$47,CONFIGURACAO!$C$47*CONFIGURACAO!$C$35,AA495*CONFIGURACAO!$C$35)),'PI AREA  P100'!AA495*CONFIGURACAO!$C$35))</f>
        <v>0</v>
      </c>
      <c r="AQ495" s="38">
        <f>IF(AB495=0,0,IF(CONFIGURACAO!$C$44="SIM",(IF(AB495&gt;CONFIGURACAO!$C$45,CONFIGURACAO!$C$45*CONFIGURACAO!$C$36,AB495*CONFIGURACAO!$C$36)),'PI AREA  P100'!AB495*CONFIGURACAO!$C$36))</f>
        <v>0</v>
      </c>
      <c r="AR495" s="38">
        <f t="shared" si="167"/>
        <v>1930</v>
      </c>
      <c r="AS495" s="68">
        <f>IF(AR495="","",$AR495-(($AS$2/CONFIGURACAO!$C$6)*$M495))</f>
        <v>1630</v>
      </c>
      <c r="AT495" s="73">
        <f t="shared" si="149"/>
        <v>3</v>
      </c>
      <c r="AU495" s="75">
        <f>IF(AR495="","",$AR495-(($AU$2/CONFIGURACAO!$C$6)*$M495))</f>
        <v>1430</v>
      </c>
      <c r="AV495" s="76">
        <f t="shared" si="150"/>
        <v>4</v>
      </c>
      <c r="AW495" s="74">
        <f>IF(AR495="","",$AR495-(($AW$2/CONFIGURACAO!$C$6)*$M495))</f>
        <v>1230</v>
      </c>
      <c r="AX495" s="72">
        <f t="shared" si="151"/>
        <v>5</v>
      </c>
      <c r="AZ495" s="39">
        <f t="shared" si="152"/>
        <v>0.16301639455035349</v>
      </c>
      <c r="BA495" s="146">
        <f t="shared" si="153"/>
        <v>29</v>
      </c>
      <c r="BB495" s="146">
        <f t="shared" si="154"/>
        <v>197</v>
      </c>
      <c r="BC495" s="32">
        <f t="shared" si="155"/>
        <v>159</v>
      </c>
      <c r="BD495" s="148"/>
      <c r="BE495" s="40">
        <f t="shared" si="156"/>
        <v>0.26080476900149036</v>
      </c>
      <c r="BF495" s="40">
        <f t="shared" si="157"/>
        <v>0.27006172839506171</v>
      </c>
      <c r="BG495" s="40">
        <f t="shared" si="158"/>
        <v>0.12846865364850976</v>
      </c>
      <c r="BH495" s="40">
        <f t="shared" si="159"/>
        <v>0.36378334680679059</v>
      </c>
      <c r="BI495" s="40">
        <f t="shared" si="160"/>
        <v>0</v>
      </c>
      <c r="BJ495" s="40">
        <f t="shared" si="161"/>
        <v>9.2421441774491686E-2</v>
      </c>
      <c r="BK495" s="40">
        <f t="shared" si="162"/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 s="42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</row>
    <row r="496" spans="1:124" s="32" customFormat="1" x14ac:dyDescent="0.2">
      <c r="A496" s="124" t="str">
        <f>CONFIGURACAO!$C$4</f>
        <v>AREA 21</v>
      </c>
      <c r="B496" s="125">
        <v>494</v>
      </c>
      <c r="C496" s="249" t="s">
        <v>1526</v>
      </c>
      <c r="D496" s="126">
        <f t="shared" si="163"/>
        <v>9</v>
      </c>
      <c r="E496" s="250" t="s">
        <v>831</v>
      </c>
      <c r="F496" s="250">
        <v>1</v>
      </c>
      <c r="G496" s="250">
        <v>1</v>
      </c>
      <c r="H496" s="250">
        <v>1</v>
      </c>
      <c r="I496" s="250">
        <v>1</v>
      </c>
      <c r="J496" s="87"/>
      <c r="K496" s="94"/>
      <c r="L496" s="94"/>
      <c r="M496" s="154">
        <f t="shared" si="164"/>
        <v>4</v>
      </c>
      <c r="N496">
        <v>1</v>
      </c>
      <c r="O496">
        <v>4</v>
      </c>
      <c r="P496">
        <v>4</v>
      </c>
      <c r="Q496">
        <v>5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 s="139">
        <f t="shared" si="147"/>
        <v>5</v>
      </c>
      <c r="AD496" s="140">
        <f t="shared" si="148"/>
        <v>9</v>
      </c>
      <c r="AE496" s="141">
        <f t="shared" si="165"/>
        <v>0</v>
      </c>
      <c r="AF496" s="142">
        <f t="shared" si="166"/>
        <v>0</v>
      </c>
      <c r="AG496" s="278"/>
      <c r="AI496" s="37">
        <f>IFERROR(IF(M496&gt;0,(N496*CONFIGURACAO!$C$20)+(O496*CONFIGURACAO!$C$21)+(P496*CONFIGURACAO!$C$22)+(Q496*CONFIGURACAO!$C$23)+(R496*CONFIGURACAO!$C$24),""),"")</f>
        <v>880</v>
      </c>
      <c r="AJ496" s="38">
        <f>IF(S496=0,0,IF(CONFIGURACAO!$C$15="SIM",(IF(S496&gt;CONFIGURACAO!$C$16,CONFIGURACAO!$C$16*CONFIGURACAO!$C$25,S496*CONFIGURACAO!$C$25)),'PI AREA  P100'!S496*CONFIGURACAO!$C$25))</f>
        <v>0</v>
      </c>
      <c r="AK496" s="38">
        <f>IF(T496=0,0,IF(CONFIGURACAO!$C$17="SIM",(IF(T496&gt;CONFIGURACAO!$C$18,CONFIGURACAO!$C$18*CONFIGURACAO!$C$26,T496*CONFIGURACAO!$C$26)),'PI AREA  P100'!T496*CONFIGURACAO!$C$26))</f>
        <v>0</v>
      </c>
      <c r="AL496" s="38">
        <f>IFERROR(IF(M496&gt;0,(U496*CONFIGURACAO!$C$29)+(V496*CONFIGURACAO!$C$30),""),"")</f>
        <v>0</v>
      </c>
      <c r="AM496" s="38">
        <f>IF(W496=0,0,IF(CONFIGURACAO!$C$41="SIM",(IF(W496&gt;CONFIGURACAO!$C$41,CONFIGURACAO!$C$41*CONFIGURACAO!$C$31,W496*CONFIGURACAO!$C$31)),'PI AREA  P100'!W496*CONFIGURACAO!$C$31))</f>
        <v>0</v>
      </c>
      <c r="AN496" s="38">
        <f>IF(X496=0,0,IF(CONFIGURACAO!$C$39="SIM",(IF(X496&gt;CONFIGURACAO!$C$40,CONFIGURACAO!$C$40*CONFIGURACAO!$C$32,X496*CONFIGURACAO!$C$32)),'PI AREA  P100'!X496*CONFIGURACAO!$C$32))</f>
        <v>0</v>
      </c>
      <c r="AO496" s="38">
        <f>IFERROR(IF(M496&gt;0,(Y496*CONFIGURACAO!$C$33)+(Z496*CONFIGURACAO!$C$34)+(AA496*CONFIGURACAO!$C$35)+(AB496*CONFIGURACAO!$C$36),""),"")</f>
        <v>0</v>
      </c>
      <c r="AP496" s="38">
        <f>IF(AA496=0,0,IF(CONFIGURACAO!$C$46="SIM",(IF(AA496&gt;CONFIGURACAO!$C$47,CONFIGURACAO!$C$47*CONFIGURACAO!$C$35,AA496*CONFIGURACAO!$C$35)),'PI AREA  P100'!AA496*CONFIGURACAO!$C$35))</f>
        <v>0</v>
      </c>
      <c r="AQ496" s="38">
        <f>IF(AB496=0,0,IF(CONFIGURACAO!$C$44="SIM",(IF(AB496&gt;CONFIGURACAO!$C$45,CONFIGURACAO!$C$45*CONFIGURACAO!$C$36,AB496*CONFIGURACAO!$C$36)),'PI AREA  P100'!AB496*CONFIGURACAO!$C$36))</f>
        <v>0</v>
      </c>
      <c r="AR496" s="38">
        <f t="shared" si="167"/>
        <v>880</v>
      </c>
      <c r="AS496" s="68">
        <f>IF(AR496="","",$AR496-(($AS$2/CONFIGURACAO!$C$6)*$M496))</f>
        <v>580</v>
      </c>
      <c r="AT496" s="73">
        <f t="shared" si="149"/>
        <v>3</v>
      </c>
      <c r="AU496" s="75">
        <f>IF(AR496="","",$AR496-(($AU$2/CONFIGURACAO!$C$6)*$M496))</f>
        <v>380</v>
      </c>
      <c r="AV496" s="76">
        <f t="shared" si="150"/>
        <v>4</v>
      </c>
      <c r="AW496" s="74">
        <f>IF(AR496="","",$AR496-(($AW$2/CONFIGURACAO!$C$6)*$M496))</f>
        <v>180</v>
      </c>
      <c r="AX496" s="72">
        <f t="shared" si="151"/>
        <v>5</v>
      </c>
      <c r="AZ496" s="39">
        <f t="shared" si="152"/>
        <v>7.4328718758710402E-2</v>
      </c>
      <c r="BA496" s="146">
        <f t="shared" si="153"/>
        <v>15</v>
      </c>
      <c r="BB496" s="146">
        <f t="shared" si="154"/>
        <v>522</v>
      </c>
      <c r="BC496" s="32">
        <f t="shared" si="155"/>
        <v>505</v>
      </c>
      <c r="BD496" s="148"/>
      <c r="BE496" s="40">
        <f t="shared" si="156"/>
        <v>3.7257824143070044E-2</v>
      </c>
      <c r="BF496" s="40">
        <f t="shared" si="157"/>
        <v>0.15432098765432098</v>
      </c>
      <c r="BG496" s="40">
        <f t="shared" si="158"/>
        <v>0.10277492291880781</v>
      </c>
      <c r="BH496" s="40">
        <f t="shared" si="159"/>
        <v>0.20210185933710592</v>
      </c>
      <c r="BI496" s="40">
        <f t="shared" si="160"/>
        <v>0.10660980810234541</v>
      </c>
      <c r="BJ496" s="40">
        <f t="shared" si="161"/>
        <v>0</v>
      </c>
      <c r="BK496" s="40">
        <f t="shared" si="162"/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 s="42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</row>
    <row r="497" spans="1:124" s="32" customFormat="1" x14ac:dyDescent="0.2">
      <c r="A497" s="124" t="str">
        <f>CONFIGURACAO!$C$4</f>
        <v>AREA 21</v>
      </c>
      <c r="B497" s="125">
        <v>495</v>
      </c>
      <c r="C497" s="249" t="s">
        <v>1526</v>
      </c>
      <c r="D497" s="126">
        <f t="shared" si="163"/>
        <v>10</v>
      </c>
      <c r="E497" s="250" t="s">
        <v>832</v>
      </c>
      <c r="F497" s="250">
        <v>1</v>
      </c>
      <c r="G497" s="250">
        <v>1</v>
      </c>
      <c r="H497" s="250">
        <v>0</v>
      </c>
      <c r="I497" s="250">
        <v>0</v>
      </c>
      <c r="J497" s="87"/>
      <c r="K497" s="94"/>
      <c r="L497" s="94"/>
      <c r="M497" s="154">
        <f t="shared" si="164"/>
        <v>2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s="139">
        <f t="shared" si="147"/>
        <v>0</v>
      </c>
      <c r="AD497" s="140">
        <f t="shared" si="148"/>
        <v>0</v>
      </c>
      <c r="AE497" s="141">
        <f t="shared" si="165"/>
        <v>0</v>
      </c>
      <c r="AF497" s="142">
        <f t="shared" si="166"/>
        <v>0</v>
      </c>
      <c r="AG497" s="278"/>
      <c r="AI497" s="37">
        <f>IFERROR(IF(M497&gt;0,(N497*CONFIGURACAO!$C$20)+(O497*CONFIGURACAO!$C$21)+(P497*CONFIGURACAO!$C$22)+(Q497*CONFIGURACAO!$C$23)+(R497*CONFIGURACAO!$C$24),""),"")</f>
        <v>40</v>
      </c>
      <c r="AJ497" s="38">
        <f>IF(S497=0,0,IF(CONFIGURACAO!$C$15="SIM",(IF(S497&gt;CONFIGURACAO!$C$16,CONFIGURACAO!$C$16*CONFIGURACAO!$C$25,S497*CONFIGURACAO!$C$25)),'PI AREA  P100'!S497*CONFIGURACAO!$C$25))</f>
        <v>0</v>
      </c>
      <c r="AK497" s="38">
        <f>IF(T497=0,0,IF(CONFIGURACAO!$C$17="SIM",(IF(T497&gt;CONFIGURACAO!$C$18,CONFIGURACAO!$C$18*CONFIGURACAO!$C$26,T497*CONFIGURACAO!$C$26)),'PI AREA  P100'!T497*CONFIGURACAO!$C$26))</f>
        <v>0</v>
      </c>
      <c r="AL497" s="38">
        <f>IFERROR(IF(M497&gt;0,(U497*CONFIGURACAO!$C$29)+(V497*CONFIGURACAO!$C$30),""),"")</f>
        <v>0</v>
      </c>
      <c r="AM497" s="38">
        <f>IF(W497=0,0,IF(CONFIGURACAO!$C$41="SIM",(IF(W497&gt;CONFIGURACAO!$C$41,CONFIGURACAO!$C$41*CONFIGURACAO!$C$31,W497*CONFIGURACAO!$C$31)),'PI AREA  P100'!W497*CONFIGURACAO!$C$31))</f>
        <v>0</v>
      </c>
      <c r="AN497" s="38">
        <f>IF(X497=0,0,IF(CONFIGURACAO!$C$39="SIM",(IF(X497&gt;CONFIGURACAO!$C$40,CONFIGURACAO!$C$40*CONFIGURACAO!$C$32,X497*CONFIGURACAO!$C$32)),'PI AREA  P100'!X497*CONFIGURACAO!$C$32))</f>
        <v>0</v>
      </c>
      <c r="AO497" s="38">
        <f>IFERROR(IF(M497&gt;0,(Y497*CONFIGURACAO!$C$33)+(Z497*CONFIGURACAO!$C$34)+(AA497*CONFIGURACAO!$C$35)+(AB497*CONFIGURACAO!$C$36),""),"")</f>
        <v>0</v>
      </c>
      <c r="AP497" s="38">
        <f>IF(AA497=0,0,IF(CONFIGURACAO!$C$46="SIM",(IF(AA497&gt;CONFIGURACAO!$C$47,CONFIGURACAO!$C$47*CONFIGURACAO!$C$35,AA497*CONFIGURACAO!$C$35)),'PI AREA  P100'!AA497*CONFIGURACAO!$C$35))</f>
        <v>0</v>
      </c>
      <c r="AQ497" s="38">
        <f>IF(AB497=0,0,IF(CONFIGURACAO!$C$44="SIM",(IF(AB497&gt;CONFIGURACAO!$C$45,CONFIGURACAO!$C$45*CONFIGURACAO!$C$36,AB497*CONFIGURACAO!$C$36)),'PI AREA  P100'!AB497*CONFIGURACAO!$C$36))</f>
        <v>0</v>
      </c>
      <c r="AR497" s="38">
        <f t="shared" si="167"/>
        <v>40</v>
      </c>
      <c r="AS497" s="68">
        <f>IF(AR497="","",$AR497-(($AS$2/CONFIGURACAO!$C$6)*$M497))</f>
        <v>-110</v>
      </c>
      <c r="AT497" s="73" t="str">
        <f t="shared" si="149"/>
        <v>NAO</v>
      </c>
      <c r="AU497" s="75">
        <f>IF(AR497="","",$AR497-(($AU$2/CONFIGURACAO!$C$6)*$M497))</f>
        <v>-210</v>
      </c>
      <c r="AV497" s="76" t="str">
        <f t="shared" si="150"/>
        <v>NAO</v>
      </c>
      <c r="AW497" s="74">
        <f>IF(AR497="","",$AR497-(($AW$2/CONFIGURACAO!$C$6)*$M497))</f>
        <v>-310</v>
      </c>
      <c r="AX497" s="72" t="str">
        <f t="shared" si="151"/>
        <v>NAO</v>
      </c>
      <c r="AZ497" s="39">
        <f t="shared" si="152"/>
        <v>3.3785781253959273E-3</v>
      </c>
      <c r="BA497" s="146">
        <f t="shared" si="153"/>
        <v>1</v>
      </c>
      <c r="BB497" s="146">
        <f t="shared" si="154"/>
        <v>1099</v>
      </c>
      <c r="BC497" s="32">
        <f t="shared" si="155"/>
        <v>1125</v>
      </c>
      <c r="BD497" s="148"/>
      <c r="BE497" s="40">
        <f t="shared" si="156"/>
        <v>0</v>
      </c>
      <c r="BF497" s="40">
        <f t="shared" si="157"/>
        <v>0</v>
      </c>
      <c r="BG497" s="40">
        <f t="shared" si="158"/>
        <v>0</v>
      </c>
      <c r="BH497" s="40">
        <f t="shared" si="159"/>
        <v>4.042037186742118E-2</v>
      </c>
      <c r="BI497" s="40">
        <f t="shared" si="160"/>
        <v>0</v>
      </c>
      <c r="BJ497" s="40">
        <f t="shared" si="161"/>
        <v>0</v>
      </c>
      <c r="BK497" s="40">
        <f t="shared" si="162"/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 s="42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</row>
    <row r="498" spans="1:124" s="32" customFormat="1" x14ac:dyDescent="0.2">
      <c r="A498" s="124" t="str">
        <f>CONFIGURACAO!$C$4</f>
        <v>AREA 21</v>
      </c>
      <c r="B498" s="125">
        <v>496</v>
      </c>
      <c r="C498" s="249" t="s">
        <v>1526</v>
      </c>
      <c r="D498" s="126">
        <f t="shared" si="163"/>
        <v>11</v>
      </c>
      <c r="E498" s="250" t="s">
        <v>833</v>
      </c>
      <c r="F498" s="250">
        <v>1</v>
      </c>
      <c r="G498" s="250">
        <v>1</v>
      </c>
      <c r="H498" s="250">
        <v>0</v>
      </c>
      <c r="I498" s="250">
        <v>0</v>
      </c>
      <c r="J498" s="87"/>
      <c r="K498" s="94"/>
      <c r="L498" s="94"/>
      <c r="M498" s="154">
        <f t="shared" si="164"/>
        <v>2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 s="139">
        <f t="shared" si="147"/>
        <v>1</v>
      </c>
      <c r="AD498" s="140">
        <f t="shared" si="148"/>
        <v>1</v>
      </c>
      <c r="AE498" s="141">
        <f t="shared" si="165"/>
        <v>0</v>
      </c>
      <c r="AF498" s="142">
        <f t="shared" si="166"/>
        <v>0</v>
      </c>
      <c r="AG498" s="278"/>
      <c r="AI498" s="37">
        <f>IFERROR(IF(M498&gt;0,(N498*CONFIGURACAO!$C$20)+(O498*CONFIGURACAO!$C$21)+(P498*CONFIGURACAO!$C$22)+(Q498*CONFIGURACAO!$C$23)+(R498*CONFIGURACAO!$C$24),""),"")</f>
        <v>120</v>
      </c>
      <c r="AJ498" s="38">
        <f>IF(S498=0,0,IF(CONFIGURACAO!$C$15="SIM",(IF(S498&gt;CONFIGURACAO!$C$16,CONFIGURACAO!$C$16*CONFIGURACAO!$C$25,S498*CONFIGURACAO!$C$25)),'PI AREA  P100'!S498*CONFIGURACAO!$C$25))</f>
        <v>0</v>
      </c>
      <c r="AK498" s="38">
        <f>IF(T498=0,0,IF(CONFIGURACAO!$C$17="SIM",(IF(T498&gt;CONFIGURACAO!$C$18,CONFIGURACAO!$C$18*CONFIGURACAO!$C$26,T498*CONFIGURACAO!$C$26)),'PI AREA  P100'!T498*CONFIGURACAO!$C$26))</f>
        <v>0</v>
      </c>
      <c r="AL498" s="38">
        <f>IFERROR(IF(M498&gt;0,(U498*CONFIGURACAO!$C$29)+(V498*CONFIGURACAO!$C$30),""),"")</f>
        <v>0</v>
      </c>
      <c r="AM498" s="38">
        <f>IF(W498=0,0,IF(CONFIGURACAO!$C$41="SIM",(IF(W498&gt;CONFIGURACAO!$C$41,CONFIGURACAO!$C$41*CONFIGURACAO!$C$31,W498*CONFIGURACAO!$C$31)),'PI AREA  P100'!W498*CONFIGURACAO!$C$31))</f>
        <v>0</v>
      </c>
      <c r="AN498" s="38">
        <f>IF(X498=0,0,IF(CONFIGURACAO!$C$39="SIM",(IF(X498&gt;CONFIGURACAO!$C$40,CONFIGURACAO!$C$40*CONFIGURACAO!$C$32,X498*CONFIGURACAO!$C$32)),'PI AREA  P100'!X498*CONFIGURACAO!$C$32))</f>
        <v>0</v>
      </c>
      <c r="AO498" s="38">
        <f>IFERROR(IF(M498&gt;0,(Y498*CONFIGURACAO!$C$33)+(Z498*CONFIGURACAO!$C$34)+(AA498*CONFIGURACAO!$C$35)+(AB498*CONFIGURACAO!$C$36),""),"")</f>
        <v>0</v>
      </c>
      <c r="AP498" s="38">
        <f>IF(AA498=0,0,IF(CONFIGURACAO!$C$46="SIM",(IF(AA498&gt;CONFIGURACAO!$C$47,CONFIGURACAO!$C$47*CONFIGURACAO!$C$35,AA498*CONFIGURACAO!$C$35)),'PI AREA  P100'!AA498*CONFIGURACAO!$C$35))</f>
        <v>0</v>
      </c>
      <c r="AQ498" s="38">
        <f>IF(AB498=0,0,IF(CONFIGURACAO!$C$44="SIM",(IF(AB498&gt;CONFIGURACAO!$C$45,CONFIGURACAO!$C$45*CONFIGURACAO!$C$36,AB498*CONFIGURACAO!$C$36)),'PI AREA  P100'!AB498*CONFIGURACAO!$C$36))</f>
        <v>0</v>
      </c>
      <c r="AR498" s="38">
        <f t="shared" si="167"/>
        <v>120</v>
      </c>
      <c r="AS498" s="68">
        <f>IF(AR498="","",$AR498-(($AS$2/CONFIGURACAO!$C$6)*$M498))</f>
        <v>-30</v>
      </c>
      <c r="AT498" s="73" t="str">
        <f t="shared" si="149"/>
        <v>NAO</v>
      </c>
      <c r="AU498" s="75">
        <f>IF(AR498="","",$AR498-(($AU$2/CONFIGURACAO!$C$6)*$M498))</f>
        <v>-130</v>
      </c>
      <c r="AV498" s="76" t="str">
        <f t="shared" si="150"/>
        <v>NAO</v>
      </c>
      <c r="AW498" s="74">
        <f>IF(AR498="","",$AR498-(($AW$2/CONFIGURACAO!$C$6)*$M498))</f>
        <v>-230</v>
      </c>
      <c r="AX498" s="72" t="str">
        <f t="shared" si="151"/>
        <v>NAO</v>
      </c>
      <c r="AZ498" s="39">
        <f t="shared" si="152"/>
        <v>1.0135734376187781E-2</v>
      </c>
      <c r="BA498" s="146">
        <f t="shared" si="153"/>
        <v>2</v>
      </c>
      <c r="BB498" s="146">
        <f t="shared" si="154"/>
        <v>1033</v>
      </c>
      <c r="BC498" s="32">
        <f t="shared" si="155"/>
        <v>1039</v>
      </c>
      <c r="BD498" s="148"/>
      <c r="BE498" s="40">
        <f t="shared" si="156"/>
        <v>0</v>
      </c>
      <c r="BF498" s="40">
        <f t="shared" si="157"/>
        <v>3.8580246913580245E-2</v>
      </c>
      <c r="BG498" s="40">
        <f t="shared" si="158"/>
        <v>0</v>
      </c>
      <c r="BH498" s="40">
        <f t="shared" si="159"/>
        <v>4.042037186742118E-2</v>
      </c>
      <c r="BI498" s="40">
        <f t="shared" si="160"/>
        <v>0</v>
      </c>
      <c r="BJ498" s="40">
        <f t="shared" si="161"/>
        <v>0</v>
      </c>
      <c r="BK498" s="40">
        <f t="shared" si="162"/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 s="42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</row>
    <row r="499" spans="1:124" s="32" customFormat="1" x14ac:dyDescent="0.2">
      <c r="A499" s="124" t="str">
        <f>CONFIGURACAO!$C$4</f>
        <v>AREA 21</v>
      </c>
      <c r="B499" s="125">
        <v>497</v>
      </c>
      <c r="C499" s="249" t="s">
        <v>1526</v>
      </c>
      <c r="D499" s="126">
        <f t="shared" si="163"/>
        <v>12</v>
      </c>
      <c r="E499" s="250" t="s">
        <v>834</v>
      </c>
      <c r="F499" s="250">
        <v>1</v>
      </c>
      <c r="G499" s="250">
        <v>1</v>
      </c>
      <c r="H499" s="250">
        <v>1</v>
      </c>
      <c r="I499" s="250">
        <v>1</v>
      </c>
      <c r="J499" s="87"/>
      <c r="K499" s="94"/>
      <c r="L499" s="94"/>
      <c r="M499" s="154">
        <f t="shared" si="164"/>
        <v>4</v>
      </c>
      <c r="N499">
        <v>0</v>
      </c>
      <c r="O499">
        <v>0</v>
      </c>
      <c r="P499">
        <v>5</v>
      </c>
      <c r="Q499">
        <v>3</v>
      </c>
      <c r="R499">
        <v>2</v>
      </c>
      <c r="S499">
        <v>3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s="139">
        <f t="shared" si="147"/>
        <v>0</v>
      </c>
      <c r="AD499" s="140">
        <f t="shared" si="148"/>
        <v>5</v>
      </c>
      <c r="AE499" s="141">
        <f t="shared" si="165"/>
        <v>0</v>
      </c>
      <c r="AF499" s="142">
        <f t="shared" si="166"/>
        <v>0</v>
      </c>
      <c r="AG499" s="278"/>
      <c r="AI499" s="37">
        <f>IFERROR(IF(M499&gt;0,(N499*CONFIGURACAO!$C$20)+(O499*CONFIGURACAO!$C$21)+(P499*CONFIGURACAO!$C$22)+(Q499*CONFIGURACAO!$C$23)+(R499*CONFIGURACAO!$C$24),""),"")</f>
        <v>460</v>
      </c>
      <c r="AJ499" s="38">
        <f>IF(S499=0,0,IF(CONFIGURACAO!$C$15="SIM",(IF(S499&gt;CONFIGURACAO!$C$16,CONFIGURACAO!$C$16*CONFIGURACAO!$C$25,S499*CONFIGURACAO!$C$25)),'PI AREA  P100'!S499*CONFIGURACAO!$C$25))</f>
        <v>30</v>
      </c>
      <c r="AK499" s="38">
        <f>IF(T499=0,0,IF(CONFIGURACAO!$C$17="SIM",(IF(T499&gt;CONFIGURACAO!$C$18,CONFIGURACAO!$C$18*CONFIGURACAO!$C$26,T499*CONFIGURACAO!$C$26)),'PI AREA  P100'!T499*CONFIGURACAO!$C$26))</f>
        <v>0</v>
      </c>
      <c r="AL499" s="38">
        <f>IFERROR(IF(M499&gt;0,(U499*CONFIGURACAO!$C$29)+(V499*CONFIGURACAO!$C$30),""),"")</f>
        <v>0</v>
      </c>
      <c r="AM499" s="38">
        <f>IF(W499=0,0,IF(CONFIGURACAO!$C$41="SIM",(IF(W499&gt;CONFIGURACAO!$C$41,CONFIGURACAO!$C$41*CONFIGURACAO!$C$31,W499*CONFIGURACAO!$C$31)),'PI AREA  P100'!W499*CONFIGURACAO!$C$31))</f>
        <v>0</v>
      </c>
      <c r="AN499" s="38">
        <f>IF(X499=0,0,IF(CONFIGURACAO!$C$39="SIM",(IF(X499&gt;CONFIGURACAO!$C$40,CONFIGURACAO!$C$40*CONFIGURACAO!$C$32,X499*CONFIGURACAO!$C$32)),'PI AREA  P100'!X499*CONFIGURACAO!$C$32))</f>
        <v>0</v>
      </c>
      <c r="AO499" s="38">
        <f>IFERROR(IF(M499&gt;0,(Y499*CONFIGURACAO!$C$33)+(Z499*CONFIGURACAO!$C$34)+(AA499*CONFIGURACAO!$C$35)+(AB499*CONFIGURACAO!$C$36),""),"")</f>
        <v>0</v>
      </c>
      <c r="AP499" s="38">
        <f>IF(AA499=0,0,IF(CONFIGURACAO!$C$46="SIM",(IF(AA499&gt;CONFIGURACAO!$C$47,CONFIGURACAO!$C$47*CONFIGURACAO!$C$35,AA499*CONFIGURACAO!$C$35)),'PI AREA  P100'!AA499*CONFIGURACAO!$C$35))</f>
        <v>0</v>
      </c>
      <c r="AQ499" s="38">
        <f>IF(AB499=0,0,IF(CONFIGURACAO!$C$44="SIM",(IF(AB499&gt;CONFIGURACAO!$C$45,CONFIGURACAO!$C$45*CONFIGURACAO!$C$36,AB499*CONFIGURACAO!$C$36)),'PI AREA  P100'!AB499*CONFIGURACAO!$C$36))</f>
        <v>0</v>
      </c>
      <c r="AR499" s="38">
        <f t="shared" si="167"/>
        <v>490</v>
      </c>
      <c r="AS499" s="68">
        <f>IF(AR499="","",$AR499-(($AS$2/CONFIGURACAO!$C$6)*$M499))</f>
        <v>190</v>
      </c>
      <c r="AT499" s="73">
        <f t="shared" si="149"/>
        <v>3</v>
      </c>
      <c r="AU499" s="75">
        <f>IF(AR499="","",$AR499-(($AU$2/CONFIGURACAO!$C$6)*$M499))</f>
        <v>-10</v>
      </c>
      <c r="AV499" s="76" t="str">
        <f t="shared" si="150"/>
        <v>NAO</v>
      </c>
      <c r="AW499" s="74">
        <f>IF(AR499="","",$AR499-(($AW$2/CONFIGURACAO!$C$6)*$M499))</f>
        <v>-210</v>
      </c>
      <c r="AX499" s="72" t="str">
        <f t="shared" si="151"/>
        <v>NAO</v>
      </c>
      <c r="AZ499" s="39">
        <f t="shared" si="152"/>
        <v>4.1387582036100108E-2</v>
      </c>
      <c r="BA499" s="146">
        <f t="shared" si="153"/>
        <v>13</v>
      </c>
      <c r="BB499" s="146">
        <f t="shared" si="154"/>
        <v>588</v>
      </c>
      <c r="BC499" s="32">
        <f t="shared" si="155"/>
        <v>752</v>
      </c>
      <c r="BD499" s="148"/>
      <c r="BE499" s="40">
        <f t="shared" si="156"/>
        <v>0</v>
      </c>
      <c r="BF499" s="40">
        <f t="shared" si="157"/>
        <v>0</v>
      </c>
      <c r="BG499" s="40">
        <f t="shared" si="158"/>
        <v>0.12846865364850976</v>
      </c>
      <c r="BH499" s="40">
        <f t="shared" si="159"/>
        <v>0.12126111560226355</v>
      </c>
      <c r="BI499" s="40">
        <f t="shared" si="160"/>
        <v>0.21321961620469082</v>
      </c>
      <c r="BJ499" s="40">
        <f t="shared" si="161"/>
        <v>0.27726432532347506</v>
      </c>
      <c r="BK499" s="40">
        <f t="shared" si="162"/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 s="42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</row>
    <row r="500" spans="1:124" s="32" customFormat="1" x14ac:dyDescent="0.2">
      <c r="A500" s="124" t="str">
        <f>CONFIGURACAO!$C$4</f>
        <v>AREA 21</v>
      </c>
      <c r="B500" s="125">
        <v>498</v>
      </c>
      <c r="C500" s="249" t="s">
        <v>1526</v>
      </c>
      <c r="D500" s="126">
        <f t="shared" si="163"/>
        <v>13</v>
      </c>
      <c r="E500" s="250" t="s">
        <v>835</v>
      </c>
      <c r="F500" s="250">
        <v>1</v>
      </c>
      <c r="G500" s="250">
        <v>1</v>
      </c>
      <c r="H500" s="250">
        <v>1</v>
      </c>
      <c r="I500" s="250">
        <v>1</v>
      </c>
      <c r="J500" s="87"/>
      <c r="K500" s="94"/>
      <c r="L500" s="94"/>
      <c r="M500" s="154">
        <f t="shared" si="164"/>
        <v>4</v>
      </c>
      <c r="N500">
        <v>0</v>
      </c>
      <c r="O500">
        <v>3</v>
      </c>
      <c r="P500">
        <v>0</v>
      </c>
      <c r="Q500">
        <v>1</v>
      </c>
      <c r="R500">
        <v>0</v>
      </c>
      <c r="S500">
        <v>5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2</v>
      </c>
      <c r="AA500">
        <v>0</v>
      </c>
      <c r="AB500">
        <v>2</v>
      </c>
      <c r="AC500" s="139">
        <f t="shared" si="147"/>
        <v>3</v>
      </c>
      <c r="AD500" s="140">
        <f t="shared" si="148"/>
        <v>3</v>
      </c>
      <c r="AE500" s="141">
        <f t="shared" si="165"/>
        <v>0</v>
      </c>
      <c r="AF500" s="142">
        <f t="shared" si="166"/>
        <v>2</v>
      </c>
      <c r="AG500" s="278"/>
      <c r="AI500" s="37">
        <f>IFERROR(IF(M500&gt;0,(N500*CONFIGURACAO!$C$20)+(O500*CONFIGURACAO!$C$21)+(P500*CONFIGURACAO!$C$22)+(Q500*CONFIGURACAO!$C$23)+(R500*CONFIGURACAO!$C$24),""),"")</f>
        <v>280</v>
      </c>
      <c r="AJ500" s="38">
        <f>IF(S500=0,0,IF(CONFIGURACAO!$C$15="SIM",(IF(S500&gt;CONFIGURACAO!$C$16,CONFIGURACAO!$C$16*CONFIGURACAO!$C$25,S500*CONFIGURACAO!$C$25)),'PI AREA  P100'!S500*CONFIGURACAO!$C$25))</f>
        <v>40</v>
      </c>
      <c r="AK500" s="38">
        <f>IF(T500=0,0,IF(CONFIGURACAO!$C$17="SIM",(IF(T500&gt;CONFIGURACAO!$C$18,CONFIGURACAO!$C$18*CONFIGURACAO!$C$26,T500*CONFIGURACAO!$C$26)),'PI AREA  P100'!T500*CONFIGURACAO!$C$26))</f>
        <v>5</v>
      </c>
      <c r="AL500" s="38">
        <f>IFERROR(IF(M500&gt;0,(U500*CONFIGURACAO!$C$29)+(V500*CONFIGURACAO!$C$30),""),"")</f>
        <v>0</v>
      </c>
      <c r="AM500" s="38">
        <f>IF(W500=0,0,IF(CONFIGURACAO!$C$41="SIM",(IF(W500&gt;CONFIGURACAO!$C$41,CONFIGURACAO!$C$41*CONFIGURACAO!$C$31,W500*CONFIGURACAO!$C$31)),'PI AREA  P100'!W500*CONFIGURACAO!$C$31))</f>
        <v>0</v>
      </c>
      <c r="AN500" s="38">
        <f>IF(X500=0,0,IF(CONFIGURACAO!$C$39="SIM",(IF(X500&gt;CONFIGURACAO!$C$40,CONFIGURACAO!$C$40*CONFIGURACAO!$C$32,X500*CONFIGURACAO!$C$32)),'PI AREA  P100'!X500*CONFIGURACAO!$C$32))</f>
        <v>0</v>
      </c>
      <c r="AO500" s="38">
        <f>IFERROR(IF(M500&gt;0,(Y500*CONFIGURACAO!$C$33)+(Z500*CONFIGURACAO!$C$34)+(AA500*CONFIGURACAO!$C$35)+(AB500*CONFIGURACAO!$C$36),""),"")</f>
        <v>120</v>
      </c>
      <c r="AP500" s="38">
        <f>IF(AA500=0,0,IF(CONFIGURACAO!$C$46="SIM",(IF(AA500&gt;CONFIGURACAO!$C$47,CONFIGURACAO!$C$47*CONFIGURACAO!$C$35,AA500*CONFIGURACAO!$C$35)),'PI AREA  P100'!AA500*CONFIGURACAO!$C$35))</f>
        <v>0</v>
      </c>
      <c r="AQ500" s="38">
        <f>IF(AB500=0,0,IF(CONFIGURACAO!$C$44="SIM",(IF(AB500&gt;CONFIGURACAO!$C$45,CONFIGURACAO!$C$45*CONFIGURACAO!$C$36,AB500*CONFIGURACAO!$C$36)),'PI AREA  P100'!AB500*CONFIGURACAO!$C$36))</f>
        <v>20</v>
      </c>
      <c r="AR500" s="38">
        <f t="shared" si="167"/>
        <v>465</v>
      </c>
      <c r="AS500" s="68">
        <f>IF(AR500="","",$AR500-(($AS$2/CONFIGURACAO!$C$6)*$M500))</f>
        <v>165</v>
      </c>
      <c r="AT500" s="73">
        <f t="shared" si="149"/>
        <v>3</v>
      </c>
      <c r="AU500" s="75">
        <f>IF(AR500="","",$AR500-(($AU$2/CONFIGURACAO!$C$6)*$M500))</f>
        <v>-35</v>
      </c>
      <c r="AV500" s="76" t="str">
        <f t="shared" si="150"/>
        <v>NAO</v>
      </c>
      <c r="AW500" s="74">
        <f>IF(AR500="","",$AR500-(($AW$2/CONFIGURACAO!$C$6)*$M500))</f>
        <v>-235</v>
      </c>
      <c r="AX500" s="72" t="str">
        <f t="shared" si="151"/>
        <v>NAO</v>
      </c>
      <c r="AZ500" s="39">
        <f t="shared" si="152"/>
        <v>3.9275970707727655E-2</v>
      </c>
      <c r="BA500" s="146">
        <f t="shared" si="153"/>
        <v>14</v>
      </c>
      <c r="BB500" s="146">
        <f t="shared" si="154"/>
        <v>550</v>
      </c>
      <c r="BC500" s="32">
        <f t="shared" si="155"/>
        <v>771</v>
      </c>
      <c r="BD500" s="148"/>
      <c r="BE500" s="40">
        <f t="shared" si="156"/>
        <v>0</v>
      </c>
      <c r="BF500" s="40">
        <f t="shared" si="157"/>
        <v>0.11574074074074073</v>
      </c>
      <c r="BG500" s="40">
        <f t="shared" si="158"/>
        <v>0</v>
      </c>
      <c r="BH500" s="40">
        <f t="shared" si="159"/>
        <v>4.042037186742118E-2</v>
      </c>
      <c r="BI500" s="40">
        <f t="shared" si="160"/>
        <v>0</v>
      </c>
      <c r="BJ500" s="40">
        <f t="shared" si="161"/>
        <v>0.46210720887245843</v>
      </c>
      <c r="BK500" s="40">
        <f t="shared" si="162"/>
        <v>0.16051364365971107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2</v>
      </c>
      <c r="BR500">
        <v>0</v>
      </c>
      <c r="BS500">
        <v>2</v>
      </c>
      <c r="BT500" s="42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</row>
    <row r="501" spans="1:124" s="32" customFormat="1" x14ac:dyDescent="0.2">
      <c r="A501" s="124" t="str">
        <f>CONFIGURACAO!$C$4</f>
        <v>AREA 21</v>
      </c>
      <c r="B501" s="125">
        <v>499</v>
      </c>
      <c r="C501" s="249" t="s">
        <v>1526</v>
      </c>
      <c r="D501" s="126">
        <f t="shared" si="163"/>
        <v>14</v>
      </c>
      <c r="E501" s="250" t="s">
        <v>836</v>
      </c>
      <c r="F501" s="250">
        <v>1</v>
      </c>
      <c r="G501" s="250">
        <v>1</v>
      </c>
      <c r="H501" s="250">
        <v>1</v>
      </c>
      <c r="I501" s="250">
        <v>1</v>
      </c>
      <c r="J501" s="87"/>
      <c r="K501" s="94"/>
      <c r="L501" s="94"/>
      <c r="M501" s="154">
        <f t="shared" si="164"/>
        <v>4</v>
      </c>
      <c r="N501">
        <v>0</v>
      </c>
      <c r="O501">
        <v>2</v>
      </c>
      <c r="P501">
        <v>3</v>
      </c>
      <c r="Q501">
        <v>9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1</v>
      </c>
      <c r="AC501" s="139">
        <f t="shared" si="147"/>
        <v>2</v>
      </c>
      <c r="AD501" s="140">
        <f t="shared" si="148"/>
        <v>5</v>
      </c>
      <c r="AE501" s="141">
        <f t="shared" si="165"/>
        <v>0</v>
      </c>
      <c r="AF501" s="142">
        <f t="shared" si="166"/>
        <v>0</v>
      </c>
      <c r="AG501" s="278"/>
      <c r="AI501" s="37">
        <f>IFERROR(IF(M501&gt;0,(N501*CONFIGURACAO!$C$20)+(O501*CONFIGURACAO!$C$21)+(P501*CONFIGURACAO!$C$22)+(Q501*CONFIGURACAO!$C$23)+(R501*CONFIGURACAO!$C$24),""),"")</f>
        <v>700</v>
      </c>
      <c r="AJ501" s="38">
        <f>IF(S501=0,0,IF(CONFIGURACAO!$C$15="SIM",(IF(S501&gt;CONFIGURACAO!$C$16,CONFIGURACAO!$C$16*CONFIGURACAO!$C$25,S501*CONFIGURACAO!$C$25)),'PI AREA  P100'!S501*CONFIGURACAO!$C$25))</f>
        <v>0</v>
      </c>
      <c r="AK501" s="38">
        <f>IF(T501=0,0,IF(CONFIGURACAO!$C$17="SIM",(IF(T501&gt;CONFIGURACAO!$C$18,CONFIGURACAO!$C$18*CONFIGURACAO!$C$26,T501*CONFIGURACAO!$C$26)),'PI AREA  P100'!T501*CONFIGURACAO!$C$26))</f>
        <v>0</v>
      </c>
      <c r="AL501" s="38">
        <f>IFERROR(IF(M501&gt;0,(U501*CONFIGURACAO!$C$29)+(V501*CONFIGURACAO!$C$30),""),"")</f>
        <v>0</v>
      </c>
      <c r="AM501" s="38">
        <f>IF(W501=0,0,IF(CONFIGURACAO!$C$41="SIM",(IF(W501&gt;CONFIGURACAO!$C$41,CONFIGURACAO!$C$41*CONFIGURACAO!$C$31,W501*CONFIGURACAO!$C$31)),'PI AREA  P100'!W501*CONFIGURACAO!$C$31))</f>
        <v>50</v>
      </c>
      <c r="AN501" s="38">
        <f>IF(X501=0,0,IF(CONFIGURACAO!$C$39="SIM",(IF(X501&gt;CONFIGURACAO!$C$40,CONFIGURACAO!$C$40*CONFIGURACAO!$C$32,X501*CONFIGURACAO!$C$32)),'PI AREA  P100'!X501*CONFIGURACAO!$C$32))</f>
        <v>0</v>
      </c>
      <c r="AO501" s="38">
        <f>IFERROR(IF(M501&gt;0,(Y501*CONFIGURACAO!$C$33)+(Z501*CONFIGURACAO!$C$34)+(AA501*CONFIGURACAO!$C$35)+(AB501*CONFIGURACAO!$C$36),""),"")</f>
        <v>10</v>
      </c>
      <c r="AP501" s="38">
        <f>IF(AA501=0,0,IF(CONFIGURACAO!$C$46="SIM",(IF(AA501&gt;CONFIGURACAO!$C$47,CONFIGURACAO!$C$47*CONFIGURACAO!$C$35,AA501*CONFIGURACAO!$C$35)),'PI AREA  P100'!AA501*CONFIGURACAO!$C$35))</f>
        <v>0</v>
      </c>
      <c r="AQ501" s="38">
        <f>IF(AB501=0,0,IF(CONFIGURACAO!$C$44="SIM",(IF(AB501&gt;CONFIGURACAO!$C$45,CONFIGURACAO!$C$45*CONFIGURACAO!$C$36,AB501*CONFIGURACAO!$C$36)),'PI AREA  P100'!AB501*CONFIGURACAO!$C$36))</f>
        <v>10</v>
      </c>
      <c r="AR501" s="38">
        <f t="shared" si="167"/>
        <v>770</v>
      </c>
      <c r="AS501" s="68">
        <f>IF(AR501="","",$AR501-(($AS$2/CONFIGURACAO!$C$6)*$M501))</f>
        <v>470</v>
      </c>
      <c r="AT501" s="73">
        <f t="shared" si="149"/>
        <v>3</v>
      </c>
      <c r="AU501" s="75">
        <f>IF(AR501="","",$AR501-(($AU$2/CONFIGURACAO!$C$6)*$M501))</f>
        <v>270</v>
      </c>
      <c r="AV501" s="76">
        <f t="shared" si="150"/>
        <v>4</v>
      </c>
      <c r="AW501" s="74">
        <f>IF(AR501="","",$AR501-(($AW$2/CONFIGURACAO!$C$6)*$M501))</f>
        <v>70</v>
      </c>
      <c r="AX501" s="72">
        <f t="shared" si="151"/>
        <v>5</v>
      </c>
      <c r="AZ501" s="39">
        <f t="shared" si="152"/>
        <v>6.503762891387159E-2</v>
      </c>
      <c r="BA501" s="146">
        <f t="shared" si="153"/>
        <v>16</v>
      </c>
      <c r="BB501" s="146">
        <f t="shared" si="154"/>
        <v>488</v>
      </c>
      <c r="BC501" s="32">
        <f t="shared" si="155"/>
        <v>569</v>
      </c>
      <c r="BD501" s="148"/>
      <c r="BE501" s="40">
        <f t="shared" si="156"/>
        <v>0</v>
      </c>
      <c r="BF501" s="40">
        <f t="shared" si="157"/>
        <v>7.716049382716049E-2</v>
      </c>
      <c r="BG501" s="40">
        <f t="shared" si="158"/>
        <v>7.7081192189105849E-2</v>
      </c>
      <c r="BH501" s="40">
        <f t="shared" si="159"/>
        <v>0.36378334680679059</v>
      </c>
      <c r="BI501" s="40">
        <f t="shared" si="160"/>
        <v>0</v>
      </c>
      <c r="BJ501" s="40">
        <f t="shared" si="161"/>
        <v>0</v>
      </c>
      <c r="BK501" s="40">
        <f t="shared" si="162"/>
        <v>0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1</v>
      </c>
      <c r="BT501" s="42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</row>
    <row r="502" spans="1:124" s="32" customFormat="1" x14ac:dyDescent="0.2">
      <c r="A502" s="124" t="str">
        <f>CONFIGURACAO!$C$4</f>
        <v>AREA 21</v>
      </c>
      <c r="B502" s="125">
        <v>500</v>
      </c>
      <c r="C502" s="249" t="s">
        <v>1526</v>
      </c>
      <c r="D502" s="126">
        <f t="shared" si="163"/>
        <v>15</v>
      </c>
      <c r="E502" s="250" t="s">
        <v>837</v>
      </c>
      <c r="F502" s="250">
        <v>1</v>
      </c>
      <c r="G502" s="250">
        <v>1</v>
      </c>
      <c r="H502" s="250">
        <v>1</v>
      </c>
      <c r="I502" s="250">
        <v>1</v>
      </c>
      <c r="J502" s="87"/>
      <c r="K502" s="94"/>
      <c r="L502" s="94"/>
      <c r="M502" s="154">
        <f t="shared" si="164"/>
        <v>4</v>
      </c>
      <c r="N502">
        <v>0</v>
      </c>
      <c r="O502">
        <v>10</v>
      </c>
      <c r="P502">
        <v>6</v>
      </c>
      <c r="Q502">
        <v>5</v>
      </c>
      <c r="R502">
        <v>6</v>
      </c>
      <c r="S502">
        <v>3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s="139">
        <f t="shared" si="147"/>
        <v>10</v>
      </c>
      <c r="AD502" s="140">
        <f t="shared" si="148"/>
        <v>16</v>
      </c>
      <c r="AE502" s="141">
        <f t="shared" si="165"/>
        <v>0</v>
      </c>
      <c r="AF502" s="142">
        <f t="shared" si="166"/>
        <v>0</v>
      </c>
      <c r="AG502" s="278"/>
      <c r="AI502" s="37">
        <f>IFERROR(IF(M502&gt;0,(N502*CONFIGURACAO!$C$20)+(O502*CONFIGURACAO!$C$21)+(P502*CONFIGURACAO!$C$22)+(Q502*CONFIGURACAO!$C$23)+(R502*CONFIGURACAO!$C$24),""),"")</f>
        <v>1480</v>
      </c>
      <c r="AJ502" s="38">
        <f>IF(S502=0,0,IF(CONFIGURACAO!$C$15="SIM",(IF(S502&gt;CONFIGURACAO!$C$16,CONFIGURACAO!$C$16*CONFIGURACAO!$C$25,S502*CONFIGURACAO!$C$25)),'PI AREA  P100'!S502*CONFIGURACAO!$C$25))</f>
        <v>30</v>
      </c>
      <c r="AK502" s="38">
        <f>IF(T502=0,0,IF(CONFIGURACAO!$C$17="SIM",(IF(T502&gt;CONFIGURACAO!$C$18,CONFIGURACAO!$C$18*CONFIGURACAO!$C$26,T502*CONFIGURACAO!$C$26)),'PI AREA  P100'!T502*CONFIGURACAO!$C$26))</f>
        <v>5</v>
      </c>
      <c r="AL502" s="38">
        <f>IFERROR(IF(M502&gt;0,(U502*CONFIGURACAO!$C$29)+(V502*CONFIGURACAO!$C$30),""),"")</f>
        <v>0</v>
      </c>
      <c r="AM502" s="38">
        <f>IF(W502=0,0,IF(CONFIGURACAO!$C$41="SIM",(IF(W502&gt;CONFIGURACAO!$C$41,CONFIGURACAO!$C$41*CONFIGURACAO!$C$31,W502*CONFIGURACAO!$C$31)),'PI AREA  P100'!W502*CONFIGURACAO!$C$31))</f>
        <v>0</v>
      </c>
      <c r="AN502" s="38">
        <f>IF(X502=0,0,IF(CONFIGURACAO!$C$39="SIM",(IF(X502&gt;CONFIGURACAO!$C$40,CONFIGURACAO!$C$40*CONFIGURACAO!$C$32,X502*CONFIGURACAO!$C$32)),'PI AREA  P100'!X502*CONFIGURACAO!$C$32))</f>
        <v>0</v>
      </c>
      <c r="AO502" s="38">
        <f>IFERROR(IF(M502&gt;0,(Y502*CONFIGURACAO!$C$33)+(Z502*CONFIGURACAO!$C$34)+(AA502*CONFIGURACAO!$C$35)+(AB502*CONFIGURACAO!$C$36),""),"")</f>
        <v>0</v>
      </c>
      <c r="AP502" s="38">
        <f>IF(AA502=0,0,IF(CONFIGURACAO!$C$46="SIM",(IF(AA502&gt;CONFIGURACAO!$C$47,CONFIGURACAO!$C$47*CONFIGURACAO!$C$35,AA502*CONFIGURACAO!$C$35)),'PI AREA  P100'!AA502*CONFIGURACAO!$C$35))</f>
        <v>0</v>
      </c>
      <c r="AQ502" s="38">
        <f>IF(AB502=0,0,IF(CONFIGURACAO!$C$44="SIM",(IF(AB502&gt;CONFIGURACAO!$C$45,CONFIGURACAO!$C$45*CONFIGURACAO!$C$36,AB502*CONFIGURACAO!$C$36)),'PI AREA  P100'!AB502*CONFIGURACAO!$C$36))</f>
        <v>0</v>
      </c>
      <c r="AR502" s="38">
        <f t="shared" si="167"/>
        <v>1515</v>
      </c>
      <c r="AS502" s="68">
        <f>IF(AR502="","",$AR502-(($AS$2/CONFIGURACAO!$C$6)*$M502))</f>
        <v>1215</v>
      </c>
      <c r="AT502" s="73">
        <f t="shared" si="149"/>
        <v>3</v>
      </c>
      <c r="AU502" s="75">
        <f>IF(AR502="","",$AR502-(($AU$2/CONFIGURACAO!$C$6)*$M502))</f>
        <v>1015</v>
      </c>
      <c r="AV502" s="76">
        <f t="shared" si="150"/>
        <v>4</v>
      </c>
      <c r="AW502" s="74">
        <f>IF(AR502="","",$AR502-(($AW$2/CONFIGURACAO!$C$6)*$M502))</f>
        <v>815</v>
      </c>
      <c r="AX502" s="72">
        <f t="shared" si="151"/>
        <v>5</v>
      </c>
      <c r="AZ502" s="39">
        <f t="shared" si="152"/>
        <v>0.12796364649937075</v>
      </c>
      <c r="BA502" s="146">
        <f t="shared" si="153"/>
        <v>31</v>
      </c>
      <c r="BB502" s="146">
        <f t="shared" si="154"/>
        <v>172</v>
      </c>
      <c r="BC502" s="32">
        <f t="shared" si="155"/>
        <v>244</v>
      </c>
      <c r="BD502" s="148"/>
      <c r="BE502" s="40">
        <f t="shared" si="156"/>
        <v>0</v>
      </c>
      <c r="BF502" s="40">
        <f t="shared" si="157"/>
        <v>0.38580246913580246</v>
      </c>
      <c r="BG502" s="40">
        <f t="shared" si="158"/>
        <v>0.1541623843782117</v>
      </c>
      <c r="BH502" s="40">
        <f t="shared" si="159"/>
        <v>0.20210185933710592</v>
      </c>
      <c r="BI502" s="40">
        <f t="shared" si="160"/>
        <v>0.63965884861407252</v>
      </c>
      <c r="BJ502" s="40">
        <f t="shared" si="161"/>
        <v>0.27726432532347506</v>
      </c>
      <c r="BK502" s="40">
        <f t="shared" si="162"/>
        <v>0.16051364365971107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 s="4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</row>
    <row r="503" spans="1:124" s="32" customFormat="1" x14ac:dyDescent="0.2">
      <c r="A503" s="124" t="str">
        <f>CONFIGURACAO!$C$4</f>
        <v>AREA 21</v>
      </c>
      <c r="B503" s="125">
        <v>501</v>
      </c>
      <c r="C503" s="249" t="s">
        <v>1526</v>
      </c>
      <c r="D503" s="126">
        <f t="shared" si="163"/>
        <v>16</v>
      </c>
      <c r="E503" s="250" t="s">
        <v>838</v>
      </c>
      <c r="F503" s="250">
        <v>1</v>
      </c>
      <c r="G503" s="250">
        <v>1</v>
      </c>
      <c r="H503" s="250">
        <v>1</v>
      </c>
      <c r="I503" s="250">
        <v>1</v>
      </c>
      <c r="J503" s="87"/>
      <c r="K503" s="94"/>
      <c r="L503" s="94"/>
      <c r="M503" s="154">
        <f t="shared" si="164"/>
        <v>4</v>
      </c>
      <c r="N503">
        <v>0</v>
      </c>
      <c r="O503">
        <v>0</v>
      </c>
      <c r="P503">
        <v>0</v>
      </c>
      <c r="Q503">
        <v>2</v>
      </c>
      <c r="R503">
        <v>1</v>
      </c>
      <c r="S503">
        <v>1</v>
      </c>
      <c r="T503">
        <v>3</v>
      </c>
      <c r="U503">
        <v>0</v>
      </c>
      <c r="V503">
        <v>0</v>
      </c>
      <c r="W503">
        <v>0</v>
      </c>
      <c r="X503">
        <v>2</v>
      </c>
      <c r="Y503">
        <v>0</v>
      </c>
      <c r="Z503">
        <v>0</v>
      </c>
      <c r="AA503">
        <v>0</v>
      </c>
      <c r="AB503">
        <v>1</v>
      </c>
      <c r="AC503" s="139">
        <f t="shared" si="147"/>
        <v>0</v>
      </c>
      <c r="AD503" s="140">
        <f t="shared" si="148"/>
        <v>0</v>
      </c>
      <c r="AE503" s="141">
        <f t="shared" si="165"/>
        <v>0</v>
      </c>
      <c r="AF503" s="142">
        <f t="shared" si="166"/>
        <v>0</v>
      </c>
      <c r="AG503" s="278"/>
      <c r="AI503" s="37">
        <f>IFERROR(IF(M503&gt;0,(N503*CONFIGURACAO!$C$20)+(O503*CONFIGURACAO!$C$21)+(P503*CONFIGURACAO!$C$22)+(Q503*CONFIGURACAO!$C$23)+(R503*CONFIGURACAO!$C$24),""),"")</f>
        <v>100</v>
      </c>
      <c r="AJ503" s="38">
        <f>IF(S503=0,0,IF(CONFIGURACAO!$C$15="SIM",(IF(S503&gt;CONFIGURACAO!$C$16,CONFIGURACAO!$C$16*CONFIGURACAO!$C$25,S503*CONFIGURACAO!$C$25)),'PI AREA  P100'!S503*CONFIGURACAO!$C$25))</f>
        <v>10</v>
      </c>
      <c r="AK503" s="38">
        <f>IF(T503=0,0,IF(CONFIGURACAO!$C$17="SIM",(IF(T503&gt;CONFIGURACAO!$C$18,CONFIGURACAO!$C$18*CONFIGURACAO!$C$26,T503*CONFIGURACAO!$C$26)),'PI AREA  P100'!T503*CONFIGURACAO!$C$26))</f>
        <v>15</v>
      </c>
      <c r="AL503" s="38">
        <f>IFERROR(IF(M503&gt;0,(U503*CONFIGURACAO!$C$29)+(V503*CONFIGURACAO!$C$30),""),"")</f>
        <v>0</v>
      </c>
      <c r="AM503" s="38">
        <f>IF(W503=0,0,IF(CONFIGURACAO!$C$41="SIM",(IF(W503&gt;CONFIGURACAO!$C$41,CONFIGURACAO!$C$41*CONFIGURACAO!$C$31,W503*CONFIGURACAO!$C$31)),'PI AREA  P100'!W503*CONFIGURACAO!$C$31))</f>
        <v>0</v>
      </c>
      <c r="AN503" s="38">
        <f>IF(X503=0,0,IF(CONFIGURACAO!$C$39="SIM",(IF(X503&gt;CONFIGURACAO!$C$40,CONFIGURACAO!$C$40*CONFIGURACAO!$C$32,X503*CONFIGURACAO!$C$32)),'PI AREA  P100'!X503*CONFIGURACAO!$C$32))</f>
        <v>50</v>
      </c>
      <c r="AO503" s="38">
        <f>IFERROR(IF(M503&gt;0,(Y503*CONFIGURACAO!$C$33)+(Z503*CONFIGURACAO!$C$34)+(AA503*CONFIGURACAO!$C$35)+(AB503*CONFIGURACAO!$C$36),""),"")</f>
        <v>10</v>
      </c>
      <c r="AP503" s="38">
        <f>IF(AA503=0,0,IF(CONFIGURACAO!$C$46="SIM",(IF(AA503&gt;CONFIGURACAO!$C$47,CONFIGURACAO!$C$47*CONFIGURACAO!$C$35,AA503*CONFIGURACAO!$C$35)),'PI AREA  P100'!AA503*CONFIGURACAO!$C$35))</f>
        <v>0</v>
      </c>
      <c r="AQ503" s="38">
        <f>IF(AB503=0,0,IF(CONFIGURACAO!$C$44="SIM",(IF(AB503&gt;CONFIGURACAO!$C$45,CONFIGURACAO!$C$45*CONFIGURACAO!$C$36,AB503*CONFIGURACAO!$C$36)),'PI AREA  P100'!AB503*CONFIGURACAO!$C$36))</f>
        <v>10</v>
      </c>
      <c r="AR503" s="38">
        <f t="shared" si="167"/>
        <v>195</v>
      </c>
      <c r="AS503" s="68">
        <f>IF(AR503="","",$AR503-(($AS$2/CONFIGURACAO!$C$6)*$M503))</f>
        <v>-105</v>
      </c>
      <c r="AT503" s="73" t="str">
        <f t="shared" si="149"/>
        <v>NAO</v>
      </c>
      <c r="AU503" s="75">
        <f>IF(AR503="","",$AR503-(($AU$2/CONFIGURACAO!$C$6)*$M503))</f>
        <v>-305</v>
      </c>
      <c r="AV503" s="76" t="str">
        <f t="shared" si="150"/>
        <v>NAO</v>
      </c>
      <c r="AW503" s="74">
        <f>IF(AR503="","",$AR503-(($AW$2/CONFIGURACAO!$C$6)*$M503))</f>
        <v>-505</v>
      </c>
      <c r="AX503" s="72" t="str">
        <f t="shared" si="151"/>
        <v>NAO</v>
      </c>
      <c r="AZ503" s="39">
        <f t="shared" si="152"/>
        <v>1.6470568361305143E-2</v>
      </c>
      <c r="BA503" s="146">
        <f t="shared" si="153"/>
        <v>10</v>
      </c>
      <c r="BB503" s="146">
        <f t="shared" si="154"/>
        <v>694</v>
      </c>
      <c r="BC503" s="32">
        <f t="shared" si="155"/>
        <v>964</v>
      </c>
      <c r="BD503" s="148"/>
      <c r="BE503" s="40">
        <f t="shared" si="156"/>
        <v>0</v>
      </c>
      <c r="BF503" s="40">
        <f t="shared" si="157"/>
        <v>0</v>
      </c>
      <c r="BG503" s="40">
        <f t="shared" si="158"/>
        <v>0</v>
      </c>
      <c r="BH503" s="40">
        <f t="shared" si="159"/>
        <v>8.084074373484236E-2</v>
      </c>
      <c r="BI503" s="40">
        <f t="shared" si="160"/>
        <v>0.10660980810234541</v>
      </c>
      <c r="BJ503" s="40">
        <f t="shared" si="161"/>
        <v>9.2421441774491686E-2</v>
      </c>
      <c r="BK503" s="40">
        <f t="shared" si="162"/>
        <v>0.4815409309791332</v>
      </c>
      <c r="BL503">
        <v>0</v>
      </c>
      <c r="BM503">
        <v>0</v>
      </c>
      <c r="BN503">
        <v>0</v>
      </c>
      <c r="BO503">
        <v>2</v>
      </c>
      <c r="BP503">
        <v>0</v>
      </c>
      <c r="BQ503">
        <v>0</v>
      </c>
      <c r="BR503">
        <v>0</v>
      </c>
      <c r="BS503">
        <v>1</v>
      </c>
      <c r="BT503" s="42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</row>
    <row r="504" spans="1:124" s="32" customFormat="1" x14ac:dyDescent="0.2">
      <c r="A504" s="124" t="str">
        <f>CONFIGURACAO!$C$4</f>
        <v>AREA 21</v>
      </c>
      <c r="B504" s="125">
        <v>502</v>
      </c>
      <c r="C504" s="249" t="s">
        <v>1526</v>
      </c>
      <c r="D504" s="126">
        <f t="shared" si="163"/>
        <v>17</v>
      </c>
      <c r="E504" s="250" t="s">
        <v>839</v>
      </c>
      <c r="F504" s="250">
        <v>1</v>
      </c>
      <c r="G504" s="250">
        <v>1</v>
      </c>
      <c r="H504" s="250">
        <v>1</v>
      </c>
      <c r="I504" s="250">
        <v>1</v>
      </c>
      <c r="J504" s="87"/>
      <c r="K504" s="94"/>
      <c r="L504" s="94"/>
      <c r="M504" s="154">
        <f t="shared" si="164"/>
        <v>4</v>
      </c>
      <c r="N504">
        <v>3</v>
      </c>
      <c r="O504">
        <v>2</v>
      </c>
      <c r="P504">
        <v>3</v>
      </c>
      <c r="Q504">
        <v>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 s="139">
        <f t="shared" si="147"/>
        <v>5</v>
      </c>
      <c r="AD504" s="140">
        <f t="shared" si="148"/>
        <v>8</v>
      </c>
      <c r="AE504" s="141">
        <f t="shared" si="165"/>
        <v>0</v>
      </c>
      <c r="AF504" s="142">
        <f t="shared" si="166"/>
        <v>0</v>
      </c>
      <c r="AG504" s="278"/>
      <c r="AI504" s="37">
        <f>IFERROR(IF(M504&gt;0,(N504*CONFIGURACAO!$C$20)+(O504*CONFIGURACAO!$C$21)+(P504*CONFIGURACAO!$C$22)+(Q504*CONFIGURACAO!$C$23)+(R504*CONFIGURACAO!$C$24),""),"")</f>
        <v>840</v>
      </c>
      <c r="AJ504" s="38">
        <f>IF(S504=0,0,IF(CONFIGURACAO!$C$15="SIM",(IF(S504&gt;CONFIGURACAO!$C$16,CONFIGURACAO!$C$16*CONFIGURACAO!$C$25,S504*CONFIGURACAO!$C$25)),'PI AREA  P100'!S504*CONFIGURACAO!$C$25))</f>
        <v>0</v>
      </c>
      <c r="AK504" s="38">
        <f>IF(T504=0,0,IF(CONFIGURACAO!$C$17="SIM",(IF(T504&gt;CONFIGURACAO!$C$18,CONFIGURACAO!$C$18*CONFIGURACAO!$C$26,T504*CONFIGURACAO!$C$26)),'PI AREA  P100'!T504*CONFIGURACAO!$C$26))</f>
        <v>0</v>
      </c>
      <c r="AL504" s="38">
        <f>IFERROR(IF(M504&gt;0,(U504*CONFIGURACAO!$C$29)+(V504*CONFIGURACAO!$C$30),""),"")</f>
        <v>0</v>
      </c>
      <c r="AM504" s="38">
        <f>IF(W504=0,0,IF(CONFIGURACAO!$C$41="SIM",(IF(W504&gt;CONFIGURACAO!$C$41,CONFIGURACAO!$C$41*CONFIGURACAO!$C$31,W504*CONFIGURACAO!$C$31)),'PI AREA  P100'!W504*CONFIGURACAO!$C$31))</f>
        <v>0</v>
      </c>
      <c r="AN504" s="38">
        <f>IF(X504=0,0,IF(CONFIGURACAO!$C$39="SIM",(IF(X504&gt;CONFIGURACAO!$C$40,CONFIGURACAO!$C$40*CONFIGURACAO!$C$32,X504*CONFIGURACAO!$C$32)),'PI AREA  P100'!X504*CONFIGURACAO!$C$32))</f>
        <v>0</v>
      </c>
      <c r="AO504" s="38">
        <f>IFERROR(IF(M504&gt;0,(Y504*CONFIGURACAO!$C$33)+(Z504*CONFIGURACAO!$C$34)+(AA504*CONFIGURACAO!$C$35)+(AB504*CONFIGURACAO!$C$36),""),"")</f>
        <v>0</v>
      </c>
      <c r="AP504" s="38">
        <f>IF(AA504=0,0,IF(CONFIGURACAO!$C$46="SIM",(IF(AA504&gt;CONFIGURACAO!$C$47,CONFIGURACAO!$C$47*CONFIGURACAO!$C$35,AA504*CONFIGURACAO!$C$35)),'PI AREA  P100'!AA504*CONFIGURACAO!$C$35))</f>
        <v>0</v>
      </c>
      <c r="AQ504" s="38">
        <f>IF(AB504=0,0,IF(CONFIGURACAO!$C$44="SIM",(IF(AB504&gt;CONFIGURACAO!$C$45,CONFIGURACAO!$C$45*CONFIGURACAO!$C$36,AB504*CONFIGURACAO!$C$36)),'PI AREA  P100'!AB504*CONFIGURACAO!$C$36))</f>
        <v>0</v>
      </c>
      <c r="AR504" s="38">
        <f t="shared" si="167"/>
        <v>840</v>
      </c>
      <c r="AS504" s="68">
        <f>IF(AR504="","",$AR504-(($AS$2/CONFIGURACAO!$C$6)*$M504))</f>
        <v>540</v>
      </c>
      <c r="AT504" s="73">
        <f t="shared" si="149"/>
        <v>3</v>
      </c>
      <c r="AU504" s="75">
        <f>IF(AR504="","",$AR504-(($AU$2/CONFIGURACAO!$C$6)*$M504))</f>
        <v>340</v>
      </c>
      <c r="AV504" s="76">
        <f t="shared" si="150"/>
        <v>4</v>
      </c>
      <c r="AW504" s="74">
        <f>IF(AR504="","",$AR504-(($AW$2/CONFIGURACAO!$C$6)*$M504))</f>
        <v>140</v>
      </c>
      <c r="AX504" s="72">
        <f t="shared" si="151"/>
        <v>5</v>
      </c>
      <c r="AZ504" s="39">
        <f t="shared" si="152"/>
        <v>7.0950140633314479E-2</v>
      </c>
      <c r="BA504" s="146">
        <f t="shared" si="153"/>
        <v>13</v>
      </c>
      <c r="BB504" s="146">
        <f t="shared" si="154"/>
        <v>588</v>
      </c>
      <c r="BC504" s="32">
        <f t="shared" si="155"/>
        <v>535</v>
      </c>
      <c r="BD504" s="148"/>
      <c r="BE504" s="40">
        <f t="shared" si="156"/>
        <v>0.11177347242921014</v>
      </c>
      <c r="BF504" s="40">
        <f t="shared" si="157"/>
        <v>7.716049382716049E-2</v>
      </c>
      <c r="BG504" s="40">
        <f t="shared" si="158"/>
        <v>7.7081192189105849E-2</v>
      </c>
      <c r="BH504" s="40">
        <f t="shared" si="159"/>
        <v>0.20210185933710592</v>
      </c>
      <c r="BI504" s="40">
        <f t="shared" si="160"/>
        <v>0</v>
      </c>
      <c r="BJ504" s="40">
        <f t="shared" si="161"/>
        <v>0</v>
      </c>
      <c r="BK504" s="40">
        <f t="shared" si="162"/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 s="42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</row>
    <row r="505" spans="1:124" s="32" customFormat="1" x14ac:dyDescent="0.2">
      <c r="A505" s="124" t="str">
        <f>CONFIGURACAO!$C$4</f>
        <v>AREA 21</v>
      </c>
      <c r="B505" s="125">
        <v>503</v>
      </c>
      <c r="C505" s="249" t="s">
        <v>1526</v>
      </c>
      <c r="D505" s="126">
        <f t="shared" si="163"/>
        <v>18</v>
      </c>
      <c r="E505" s="250" t="s">
        <v>840</v>
      </c>
      <c r="F505" s="250">
        <v>1</v>
      </c>
      <c r="G505" s="250">
        <v>1</v>
      </c>
      <c r="H505" s="250">
        <v>1</v>
      </c>
      <c r="I505" s="250">
        <v>1</v>
      </c>
      <c r="J505" s="87"/>
      <c r="K505" s="94"/>
      <c r="L505" s="94"/>
      <c r="M505" s="154">
        <f t="shared" si="164"/>
        <v>4</v>
      </c>
      <c r="N505">
        <v>0</v>
      </c>
      <c r="O505">
        <v>1</v>
      </c>
      <c r="P505">
        <v>2</v>
      </c>
      <c r="Q505">
        <v>2</v>
      </c>
      <c r="R505">
        <v>0</v>
      </c>
      <c r="S505">
        <v>2</v>
      </c>
      <c r="T505">
        <v>7</v>
      </c>
      <c r="U505">
        <v>3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</v>
      </c>
      <c r="AC505" s="139">
        <f t="shared" si="147"/>
        <v>1</v>
      </c>
      <c r="AD505" s="140">
        <f t="shared" si="148"/>
        <v>3</v>
      </c>
      <c r="AE505" s="141">
        <f t="shared" si="165"/>
        <v>3</v>
      </c>
      <c r="AF505" s="142">
        <f t="shared" si="166"/>
        <v>0</v>
      </c>
      <c r="AG505" s="278"/>
      <c r="AI505" s="37">
        <f>IFERROR(IF(M505&gt;0,(N505*CONFIGURACAO!$C$20)+(O505*CONFIGURACAO!$C$21)+(P505*CONFIGURACAO!$C$22)+(Q505*CONFIGURACAO!$C$23)+(R505*CONFIGURACAO!$C$24),""),"")</f>
        <v>280</v>
      </c>
      <c r="AJ505" s="38">
        <f>IF(S505=0,0,IF(CONFIGURACAO!$C$15="SIM",(IF(S505&gt;CONFIGURACAO!$C$16,CONFIGURACAO!$C$16*CONFIGURACAO!$C$25,S505*CONFIGURACAO!$C$25)),'PI AREA  P100'!S505*CONFIGURACAO!$C$25))</f>
        <v>20</v>
      </c>
      <c r="AK505" s="38">
        <f>IF(T505=0,0,IF(CONFIGURACAO!$C$17="SIM",(IF(T505&gt;CONFIGURACAO!$C$18,CONFIGURACAO!$C$18*CONFIGURACAO!$C$26,T505*CONFIGURACAO!$C$26)),'PI AREA  P100'!T505*CONFIGURACAO!$C$26))</f>
        <v>20</v>
      </c>
      <c r="AL505" s="38">
        <f>IFERROR(IF(M505&gt;0,(U505*CONFIGURACAO!$C$29)+(V505*CONFIGURACAO!$C$30),""),"")</f>
        <v>600</v>
      </c>
      <c r="AM505" s="38">
        <f>IF(W505=0,0,IF(CONFIGURACAO!$C$41="SIM",(IF(W505&gt;CONFIGURACAO!$C$41,CONFIGURACAO!$C$41*CONFIGURACAO!$C$31,W505*CONFIGURACAO!$C$31)),'PI AREA  P100'!W505*CONFIGURACAO!$C$31))</f>
        <v>0</v>
      </c>
      <c r="AN505" s="38">
        <f>IF(X505=0,0,IF(CONFIGURACAO!$C$39="SIM",(IF(X505&gt;CONFIGURACAO!$C$40,CONFIGURACAO!$C$40*CONFIGURACAO!$C$32,X505*CONFIGURACAO!$C$32)),'PI AREA  P100'!X505*CONFIGURACAO!$C$32))</f>
        <v>0</v>
      </c>
      <c r="AO505" s="38">
        <f>IFERROR(IF(M505&gt;0,(Y505*CONFIGURACAO!$C$33)+(Z505*CONFIGURACAO!$C$34)+(AA505*CONFIGURACAO!$C$35)+(AB505*CONFIGURACAO!$C$36),""),"")</f>
        <v>40</v>
      </c>
      <c r="AP505" s="38">
        <f>IF(AA505=0,0,IF(CONFIGURACAO!$C$46="SIM",(IF(AA505&gt;CONFIGURACAO!$C$47,CONFIGURACAO!$C$47*CONFIGURACAO!$C$35,AA505*CONFIGURACAO!$C$35)),'PI AREA  P100'!AA505*CONFIGURACAO!$C$35))</f>
        <v>0</v>
      </c>
      <c r="AQ505" s="38">
        <f>IF(AB505=0,0,IF(CONFIGURACAO!$C$44="SIM",(IF(AB505&gt;CONFIGURACAO!$C$45,CONFIGURACAO!$C$45*CONFIGURACAO!$C$36,AB505*CONFIGURACAO!$C$36)),'PI AREA  P100'!AB505*CONFIGURACAO!$C$36))</f>
        <v>20</v>
      </c>
      <c r="AR505" s="38">
        <f t="shared" si="167"/>
        <v>980</v>
      </c>
      <c r="AS505" s="68">
        <f>IF(AR505="","",$AR505-(($AS$2/CONFIGURACAO!$C$6)*$M505))</f>
        <v>680</v>
      </c>
      <c r="AT505" s="73">
        <f t="shared" si="149"/>
        <v>3</v>
      </c>
      <c r="AU505" s="75">
        <f>IF(AR505="","",$AR505-(($AU$2/CONFIGURACAO!$C$6)*$M505))</f>
        <v>480</v>
      </c>
      <c r="AV505" s="76">
        <f t="shared" si="150"/>
        <v>4</v>
      </c>
      <c r="AW505" s="74">
        <f>IF(AR505="","",$AR505-(($AW$2/CONFIGURACAO!$C$6)*$M505))</f>
        <v>280</v>
      </c>
      <c r="AX505" s="72">
        <f t="shared" si="151"/>
        <v>5</v>
      </c>
      <c r="AZ505" s="39">
        <f t="shared" si="152"/>
        <v>8.2775164072200216E-2</v>
      </c>
      <c r="BA505" s="146">
        <f t="shared" si="153"/>
        <v>21</v>
      </c>
      <c r="BB505" s="146">
        <f t="shared" si="154"/>
        <v>343</v>
      </c>
      <c r="BC505" s="32">
        <f t="shared" si="155"/>
        <v>441</v>
      </c>
      <c r="BD505" s="148"/>
      <c r="BE505" s="40">
        <f t="shared" si="156"/>
        <v>0</v>
      </c>
      <c r="BF505" s="40">
        <f t="shared" si="157"/>
        <v>3.8580246913580245E-2</v>
      </c>
      <c r="BG505" s="40">
        <f t="shared" si="158"/>
        <v>5.1387461459403906E-2</v>
      </c>
      <c r="BH505" s="40">
        <f t="shared" si="159"/>
        <v>8.084074373484236E-2</v>
      </c>
      <c r="BI505" s="40">
        <f t="shared" si="160"/>
        <v>0</v>
      </c>
      <c r="BJ505" s="40">
        <f t="shared" si="161"/>
        <v>0.18484288354898337</v>
      </c>
      <c r="BK505" s="40">
        <f t="shared" si="162"/>
        <v>1.1235955056179776</v>
      </c>
      <c r="BL505">
        <v>3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4</v>
      </c>
      <c r="BT505" s="42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</row>
    <row r="506" spans="1:124" s="32" customFormat="1" x14ac:dyDescent="0.2">
      <c r="A506" s="124" t="str">
        <f>CONFIGURACAO!$C$4</f>
        <v>AREA 21</v>
      </c>
      <c r="B506" s="125">
        <v>504</v>
      </c>
      <c r="C506" s="249" t="s">
        <v>304</v>
      </c>
      <c r="D506" s="126">
        <f t="shared" si="163"/>
        <v>1</v>
      </c>
      <c r="E506" s="250" t="s">
        <v>841</v>
      </c>
      <c r="F506" s="250">
        <v>1</v>
      </c>
      <c r="G506" s="250">
        <v>1</v>
      </c>
      <c r="H506" s="250">
        <v>1</v>
      </c>
      <c r="I506" s="250">
        <v>1</v>
      </c>
      <c r="J506" s="87"/>
      <c r="K506" s="94"/>
      <c r="L506" s="94"/>
      <c r="M506" s="154">
        <f t="shared" si="164"/>
        <v>4</v>
      </c>
      <c r="N506">
        <v>7</v>
      </c>
      <c r="O506">
        <v>3</v>
      </c>
      <c r="P506">
        <v>3</v>
      </c>
      <c r="Q506">
        <v>5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 s="139">
        <f t="shared" si="147"/>
        <v>10</v>
      </c>
      <c r="AD506" s="140">
        <f t="shared" si="148"/>
        <v>13</v>
      </c>
      <c r="AE506" s="141">
        <f t="shared" si="165"/>
        <v>0</v>
      </c>
      <c r="AF506" s="142">
        <f t="shared" si="166"/>
        <v>0</v>
      </c>
      <c r="AG506" s="278"/>
      <c r="AI506" s="37">
        <f>IFERROR(IF(M506&gt;0,(N506*CONFIGURACAO!$C$20)+(O506*CONFIGURACAO!$C$21)+(P506*CONFIGURACAO!$C$22)+(Q506*CONFIGURACAO!$C$23)+(R506*CONFIGURACAO!$C$24),""),"")</f>
        <v>1340</v>
      </c>
      <c r="AJ506" s="38">
        <f>IF(S506=0,0,IF(CONFIGURACAO!$C$15="SIM",(IF(S506&gt;CONFIGURACAO!$C$16,CONFIGURACAO!$C$16*CONFIGURACAO!$C$25,S506*CONFIGURACAO!$C$25)),'PI AREA  P100'!S506*CONFIGURACAO!$C$25))</f>
        <v>10</v>
      </c>
      <c r="AK506" s="38">
        <f>IF(T506=0,0,IF(CONFIGURACAO!$C$17="SIM",(IF(T506&gt;CONFIGURACAO!$C$18,CONFIGURACAO!$C$18*CONFIGURACAO!$C$26,T506*CONFIGURACAO!$C$26)),'PI AREA  P100'!T506*CONFIGURACAO!$C$26))</f>
        <v>0</v>
      </c>
      <c r="AL506" s="38">
        <f>IFERROR(IF(M506&gt;0,(U506*CONFIGURACAO!$C$29)+(V506*CONFIGURACAO!$C$30),""),"")</f>
        <v>0</v>
      </c>
      <c r="AM506" s="38">
        <f>IF(W506=0,0,IF(CONFIGURACAO!$C$41="SIM",(IF(W506&gt;CONFIGURACAO!$C$41,CONFIGURACAO!$C$41*CONFIGURACAO!$C$31,W506*CONFIGURACAO!$C$31)),'PI AREA  P100'!W506*CONFIGURACAO!$C$31))</f>
        <v>0</v>
      </c>
      <c r="AN506" s="38">
        <f>IF(X506=0,0,IF(CONFIGURACAO!$C$39="SIM",(IF(X506&gt;CONFIGURACAO!$C$40,CONFIGURACAO!$C$40*CONFIGURACAO!$C$32,X506*CONFIGURACAO!$C$32)),'PI AREA  P100'!X506*CONFIGURACAO!$C$32))</f>
        <v>0</v>
      </c>
      <c r="AO506" s="38">
        <f>IFERROR(IF(M506&gt;0,(Y506*CONFIGURACAO!$C$33)+(Z506*CONFIGURACAO!$C$34)+(AA506*CONFIGURACAO!$C$35)+(AB506*CONFIGURACAO!$C$36),""),"")</f>
        <v>0</v>
      </c>
      <c r="AP506" s="38">
        <f>IF(AA506=0,0,IF(CONFIGURACAO!$C$46="SIM",(IF(AA506&gt;CONFIGURACAO!$C$47,CONFIGURACAO!$C$47*CONFIGURACAO!$C$35,AA506*CONFIGURACAO!$C$35)),'PI AREA  P100'!AA506*CONFIGURACAO!$C$35))</f>
        <v>0</v>
      </c>
      <c r="AQ506" s="38">
        <f>IF(AB506=0,0,IF(CONFIGURACAO!$C$44="SIM",(IF(AB506&gt;CONFIGURACAO!$C$45,CONFIGURACAO!$C$45*CONFIGURACAO!$C$36,AB506*CONFIGURACAO!$C$36)),'PI AREA  P100'!AB506*CONFIGURACAO!$C$36))</f>
        <v>0</v>
      </c>
      <c r="AR506" s="38">
        <f t="shared" si="167"/>
        <v>1350</v>
      </c>
      <c r="AS506" s="68">
        <f>IF(AR506="","",$AR506-(($AS$2/CONFIGURACAO!$C$6)*$M506))</f>
        <v>1050</v>
      </c>
      <c r="AT506" s="73">
        <f t="shared" si="149"/>
        <v>3</v>
      </c>
      <c r="AU506" s="75">
        <f>IF(AR506="","",$AR506-(($AU$2/CONFIGURACAO!$C$6)*$M506))</f>
        <v>850</v>
      </c>
      <c r="AV506" s="76">
        <f t="shared" si="150"/>
        <v>4</v>
      </c>
      <c r="AW506" s="74">
        <f>IF(AR506="","",$AR506-(($AW$2/CONFIGURACAO!$C$6)*$M506))</f>
        <v>650</v>
      </c>
      <c r="AX506" s="72">
        <f t="shared" si="151"/>
        <v>5</v>
      </c>
      <c r="AZ506" s="39">
        <f t="shared" si="152"/>
        <v>0.11402701173211253</v>
      </c>
      <c r="BA506" s="146">
        <f t="shared" si="153"/>
        <v>20</v>
      </c>
      <c r="BB506" s="146">
        <f t="shared" si="154"/>
        <v>375</v>
      </c>
      <c r="BC506" s="32">
        <f t="shared" si="155"/>
        <v>289</v>
      </c>
      <c r="BD506" s="148"/>
      <c r="BE506" s="40">
        <f t="shared" si="156"/>
        <v>0.26080476900149036</v>
      </c>
      <c r="BF506" s="40">
        <f t="shared" si="157"/>
        <v>0.11574074074074073</v>
      </c>
      <c r="BG506" s="40">
        <f t="shared" si="158"/>
        <v>7.7081192189105849E-2</v>
      </c>
      <c r="BH506" s="40">
        <f t="shared" si="159"/>
        <v>0.20210185933710592</v>
      </c>
      <c r="BI506" s="40">
        <f t="shared" si="160"/>
        <v>0.10660980810234541</v>
      </c>
      <c r="BJ506" s="40">
        <f t="shared" si="161"/>
        <v>9.2421441774491686E-2</v>
      </c>
      <c r="BK506" s="40">
        <f t="shared" si="162"/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 s="42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</row>
    <row r="507" spans="1:124" s="32" customFormat="1" x14ac:dyDescent="0.2">
      <c r="A507" s="124" t="str">
        <f>CONFIGURACAO!$C$4</f>
        <v>AREA 21</v>
      </c>
      <c r="B507" s="125">
        <v>505</v>
      </c>
      <c r="C507" s="249" t="s">
        <v>304</v>
      </c>
      <c r="D507" s="126">
        <f t="shared" si="163"/>
        <v>2</v>
      </c>
      <c r="E507" s="250" t="s">
        <v>842</v>
      </c>
      <c r="F507" s="250">
        <v>1</v>
      </c>
      <c r="G507" s="250">
        <v>1</v>
      </c>
      <c r="H507" s="250">
        <v>1</v>
      </c>
      <c r="I507" s="250">
        <v>1</v>
      </c>
      <c r="J507" s="87"/>
      <c r="K507" s="94"/>
      <c r="L507" s="94"/>
      <c r="M507" s="154">
        <f t="shared" si="164"/>
        <v>4</v>
      </c>
      <c r="N507">
        <v>7</v>
      </c>
      <c r="O507">
        <v>0</v>
      </c>
      <c r="P507">
        <v>4</v>
      </c>
      <c r="Q507">
        <v>0</v>
      </c>
      <c r="R507">
        <v>0</v>
      </c>
      <c r="S507">
        <v>1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 s="139">
        <f t="shared" si="147"/>
        <v>7</v>
      </c>
      <c r="AD507" s="140">
        <f t="shared" si="148"/>
        <v>11</v>
      </c>
      <c r="AE507" s="141">
        <f t="shared" si="165"/>
        <v>0</v>
      </c>
      <c r="AF507" s="142">
        <f t="shared" si="166"/>
        <v>0</v>
      </c>
      <c r="AG507" s="278"/>
      <c r="AI507" s="37">
        <f>IFERROR(IF(M507&gt;0,(N507*CONFIGURACAO!$C$20)+(O507*CONFIGURACAO!$C$21)+(P507*CONFIGURACAO!$C$22)+(Q507*CONFIGURACAO!$C$23)+(R507*CONFIGURACAO!$C$24),""),"")</f>
        <v>940</v>
      </c>
      <c r="AJ507" s="38">
        <f>IF(S507=0,0,IF(CONFIGURACAO!$C$15="SIM",(IF(S507&gt;CONFIGURACAO!$C$16,CONFIGURACAO!$C$16*CONFIGURACAO!$C$25,S507*CONFIGURACAO!$C$25)),'PI AREA  P100'!S507*CONFIGURACAO!$C$25))</f>
        <v>10</v>
      </c>
      <c r="AK507" s="38">
        <f>IF(T507=0,0,IF(CONFIGURACAO!$C$17="SIM",(IF(T507&gt;CONFIGURACAO!$C$18,CONFIGURACAO!$C$18*CONFIGURACAO!$C$26,T507*CONFIGURACAO!$C$26)),'PI AREA  P100'!T507*CONFIGURACAO!$C$26))</f>
        <v>10</v>
      </c>
      <c r="AL507" s="38">
        <f>IFERROR(IF(M507&gt;0,(U507*CONFIGURACAO!$C$29)+(V507*CONFIGURACAO!$C$30),""),"")</f>
        <v>0</v>
      </c>
      <c r="AM507" s="38">
        <f>IF(W507=0,0,IF(CONFIGURACAO!$C$41="SIM",(IF(W507&gt;CONFIGURACAO!$C$41,CONFIGURACAO!$C$41*CONFIGURACAO!$C$31,W507*CONFIGURACAO!$C$31)),'PI AREA  P100'!W507*CONFIGURACAO!$C$31))</f>
        <v>0</v>
      </c>
      <c r="AN507" s="38">
        <f>IF(X507=0,0,IF(CONFIGURACAO!$C$39="SIM",(IF(X507&gt;CONFIGURACAO!$C$40,CONFIGURACAO!$C$40*CONFIGURACAO!$C$32,X507*CONFIGURACAO!$C$32)),'PI AREA  P100'!X507*CONFIGURACAO!$C$32))</f>
        <v>0</v>
      </c>
      <c r="AO507" s="38">
        <f>IFERROR(IF(M507&gt;0,(Y507*CONFIGURACAO!$C$33)+(Z507*CONFIGURACAO!$C$34)+(AA507*CONFIGURACAO!$C$35)+(AB507*CONFIGURACAO!$C$36),""),"")</f>
        <v>0</v>
      </c>
      <c r="AP507" s="38">
        <f>IF(AA507=0,0,IF(CONFIGURACAO!$C$46="SIM",(IF(AA507&gt;CONFIGURACAO!$C$47,CONFIGURACAO!$C$47*CONFIGURACAO!$C$35,AA507*CONFIGURACAO!$C$35)),'PI AREA  P100'!AA507*CONFIGURACAO!$C$35))</f>
        <v>0</v>
      </c>
      <c r="AQ507" s="38">
        <f>IF(AB507=0,0,IF(CONFIGURACAO!$C$44="SIM",(IF(AB507&gt;CONFIGURACAO!$C$45,CONFIGURACAO!$C$45*CONFIGURACAO!$C$36,AB507*CONFIGURACAO!$C$36)),'PI AREA  P100'!AB507*CONFIGURACAO!$C$36))</f>
        <v>0</v>
      </c>
      <c r="AR507" s="38">
        <f t="shared" si="167"/>
        <v>960</v>
      </c>
      <c r="AS507" s="68">
        <f>IF(AR507="","",$AR507-(($AS$2/CONFIGURACAO!$C$6)*$M507))</f>
        <v>660</v>
      </c>
      <c r="AT507" s="73">
        <f t="shared" si="149"/>
        <v>3</v>
      </c>
      <c r="AU507" s="75">
        <f>IF(AR507="","",$AR507-(($AU$2/CONFIGURACAO!$C$6)*$M507))</f>
        <v>460</v>
      </c>
      <c r="AV507" s="76">
        <f t="shared" si="150"/>
        <v>4</v>
      </c>
      <c r="AW507" s="74">
        <f>IF(AR507="","",$AR507-(($AW$2/CONFIGURACAO!$C$6)*$M507))</f>
        <v>260</v>
      </c>
      <c r="AX507" s="72">
        <f t="shared" si="151"/>
        <v>5</v>
      </c>
      <c r="AZ507" s="39">
        <f t="shared" si="152"/>
        <v>8.1085875009502248E-2</v>
      </c>
      <c r="BA507" s="146">
        <f t="shared" si="153"/>
        <v>14</v>
      </c>
      <c r="BB507" s="146">
        <f t="shared" si="154"/>
        <v>550</v>
      </c>
      <c r="BC507" s="32">
        <f t="shared" si="155"/>
        <v>455</v>
      </c>
      <c r="BD507" s="148"/>
      <c r="BE507" s="40">
        <f t="shared" si="156"/>
        <v>0.26080476900149036</v>
      </c>
      <c r="BF507" s="40">
        <f t="shared" si="157"/>
        <v>0</v>
      </c>
      <c r="BG507" s="40">
        <f t="shared" si="158"/>
        <v>0.10277492291880781</v>
      </c>
      <c r="BH507" s="40">
        <f t="shared" si="159"/>
        <v>0</v>
      </c>
      <c r="BI507" s="40">
        <f t="shared" si="160"/>
        <v>0</v>
      </c>
      <c r="BJ507" s="40">
        <f t="shared" si="161"/>
        <v>9.2421441774491686E-2</v>
      </c>
      <c r="BK507" s="40">
        <f t="shared" si="162"/>
        <v>0.32102728731942215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 s="42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</row>
    <row r="508" spans="1:124" s="32" customFormat="1" x14ac:dyDescent="0.2">
      <c r="A508" s="124" t="str">
        <f>CONFIGURACAO!$C$4</f>
        <v>AREA 21</v>
      </c>
      <c r="B508" s="125">
        <v>506</v>
      </c>
      <c r="C508" s="249" t="s">
        <v>304</v>
      </c>
      <c r="D508" s="126">
        <f t="shared" si="163"/>
        <v>3</v>
      </c>
      <c r="E508" s="250" t="s">
        <v>843</v>
      </c>
      <c r="F508" s="250">
        <v>0</v>
      </c>
      <c r="G508" s="250">
        <v>0</v>
      </c>
      <c r="H508" s="250">
        <v>1</v>
      </c>
      <c r="I508" s="250">
        <v>1</v>
      </c>
      <c r="J508" s="87"/>
      <c r="K508" s="94"/>
      <c r="L508" s="94"/>
      <c r="M508" s="154">
        <f t="shared" si="164"/>
        <v>2</v>
      </c>
      <c r="N508">
        <v>2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 s="139">
        <f t="shared" si="147"/>
        <v>3</v>
      </c>
      <c r="AD508" s="140">
        <f t="shared" si="148"/>
        <v>3</v>
      </c>
      <c r="AE508" s="141">
        <f t="shared" si="165"/>
        <v>0</v>
      </c>
      <c r="AF508" s="142">
        <f t="shared" si="166"/>
        <v>0</v>
      </c>
      <c r="AG508" s="278"/>
      <c r="AI508" s="37">
        <f>IFERROR(IF(M508&gt;0,(N508*CONFIGURACAO!$C$20)+(O508*CONFIGURACAO!$C$21)+(P508*CONFIGURACAO!$C$22)+(Q508*CONFIGURACAO!$C$23)+(R508*CONFIGURACAO!$C$24),""),"")</f>
        <v>280</v>
      </c>
      <c r="AJ508" s="38">
        <f>IF(S508=0,0,IF(CONFIGURACAO!$C$15="SIM",(IF(S508&gt;CONFIGURACAO!$C$16,CONFIGURACAO!$C$16*CONFIGURACAO!$C$25,S508*CONFIGURACAO!$C$25)),'PI AREA  P100'!S508*CONFIGURACAO!$C$25))</f>
        <v>0</v>
      </c>
      <c r="AK508" s="38">
        <f>IF(T508=0,0,IF(CONFIGURACAO!$C$17="SIM",(IF(T508&gt;CONFIGURACAO!$C$18,CONFIGURACAO!$C$18*CONFIGURACAO!$C$26,T508*CONFIGURACAO!$C$26)),'PI AREA  P100'!T508*CONFIGURACAO!$C$26))</f>
        <v>5</v>
      </c>
      <c r="AL508" s="38">
        <f>IFERROR(IF(M508&gt;0,(U508*CONFIGURACAO!$C$29)+(V508*CONFIGURACAO!$C$30),""),"")</f>
        <v>0</v>
      </c>
      <c r="AM508" s="38">
        <f>IF(W508=0,0,IF(CONFIGURACAO!$C$41="SIM",(IF(W508&gt;CONFIGURACAO!$C$41,CONFIGURACAO!$C$41*CONFIGURACAO!$C$31,W508*CONFIGURACAO!$C$31)),'PI AREA  P100'!W508*CONFIGURACAO!$C$31))</f>
        <v>0</v>
      </c>
      <c r="AN508" s="38">
        <f>IF(X508=0,0,IF(CONFIGURACAO!$C$39="SIM",(IF(X508&gt;CONFIGURACAO!$C$40,CONFIGURACAO!$C$40*CONFIGURACAO!$C$32,X508*CONFIGURACAO!$C$32)),'PI AREA  P100'!X508*CONFIGURACAO!$C$32))</f>
        <v>0</v>
      </c>
      <c r="AO508" s="38">
        <f>IFERROR(IF(M508&gt;0,(Y508*CONFIGURACAO!$C$33)+(Z508*CONFIGURACAO!$C$34)+(AA508*CONFIGURACAO!$C$35)+(AB508*CONFIGURACAO!$C$36),""),"")</f>
        <v>0</v>
      </c>
      <c r="AP508" s="38">
        <f>IF(AA508=0,0,IF(CONFIGURACAO!$C$46="SIM",(IF(AA508&gt;CONFIGURACAO!$C$47,CONFIGURACAO!$C$47*CONFIGURACAO!$C$35,AA508*CONFIGURACAO!$C$35)),'PI AREA  P100'!AA508*CONFIGURACAO!$C$35))</f>
        <v>0</v>
      </c>
      <c r="AQ508" s="38">
        <f>IF(AB508=0,0,IF(CONFIGURACAO!$C$44="SIM",(IF(AB508&gt;CONFIGURACAO!$C$45,CONFIGURACAO!$C$45*CONFIGURACAO!$C$36,AB508*CONFIGURACAO!$C$36)),'PI AREA  P100'!AB508*CONFIGURACAO!$C$36))</f>
        <v>0</v>
      </c>
      <c r="AR508" s="38">
        <f t="shared" si="167"/>
        <v>285</v>
      </c>
      <c r="AS508" s="68">
        <f>IF(AR508="","",$AR508-(($AS$2/CONFIGURACAO!$C$6)*$M508))</f>
        <v>135</v>
      </c>
      <c r="AT508" s="73">
        <f t="shared" si="149"/>
        <v>3</v>
      </c>
      <c r="AU508" s="75">
        <f>IF(AR508="","",$AR508-(($AU$2/CONFIGURACAO!$C$6)*$M508))</f>
        <v>35</v>
      </c>
      <c r="AV508" s="76">
        <f t="shared" si="150"/>
        <v>4</v>
      </c>
      <c r="AW508" s="74">
        <f>IF(AR508="","",$AR508-(($AW$2/CONFIGURACAO!$C$6)*$M508))</f>
        <v>-65</v>
      </c>
      <c r="AX508" s="72" t="str">
        <f t="shared" si="151"/>
        <v>NAO</v>
      </c>
      <c r="AZ508" s="39">
        <f t="shared" si="152"/>
        <v>2.407236914344598E-2</v>
      </c>
      <c r="BA508" s="146">
        <f t="shared" si="153"/>
        <v>4</v>
      </c>
      <c r="BB508" s="146">
        <f t="shared" si="154"/>
        <v>923</v>
      </c>
      <c r="BC508" s="32">
        <f t="shared" si="155"/>
        <v>889</v>
      </c>
      <c r="BD508" s="148"/>
      <c r="BE508" s="40">
        <f t="shared" si="156"/>
        <v>7.4515648286140088E-2</v>
      </c>
      <c r="BF508" s="40">
        <f t="shared" si="157"/>
        <v>3.8580246913580245E-2</v>
      </c>
      <c r="BG508" s="40">
        <f t="shared" si="158"/>
        <v>0</v>
      </c>
      <c r="BH508" s="40">
        <f t="shared" si="159"/>
        <v>0</v>
      </c>
      <c r="BI508" s="40">
        <f t="shared" si="160"/>
        <v>0</v>
      </c>
      <c r="BJ508" s="40">
        <f t="shared" si="161"/>
        <v>0</v>
      </c>
      <c r="BK508" s="40">
        <f t="shared" si="162"/>
        <v>0.16051364365971107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 s="42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</row>
    <row r="509" spans="1:124" s="32" customFormat="1" x14ac:dyDescent="0.2">
      <c r="A509" s="124" t="str">
        <f>CONFIGURACAO!$C$4</f>
        <v>AREA 21</v>
      </c>
      <c r="B509" s="125">
        <v>507</v>
      </c>
      <c r="C509" s="249" t="s">
        <v>304</v>
      </c>
      <c r="D509" s="126">
        <f t="shared" si="163"/>
        <v>4</v>
      </c>
      <c r="E509" s="250" t="s">
        <v>844</v>
      </c>
      <c r="F509" s="250">
        <v>1</v>
      </c>
      <c r="G509" s="250">
        <v>1</v>
      </c>
      <c r="H509" s="250">
        <v>1</v>
      </c>
      <c r="I509" s="250">
        <v>1</v>
      </c>
      <c r="J509" s="87"/>
      <c r="K509" s="94"/>
      <c r="L509" s="94"/>
      <c r="M509" s="154">
        <f t="shared" si="164"/>
        <v>4</v>
      </c>
      <c r="N509">
        <v>1</v>
      </c>
      <c r="O509">
        <v>0</v>
      </c>
      <c r="P509">
        <v>2</v>
      </c>
      <c r="Q509">
        <v>5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 s="139">
        <f t="shared" si="147"/>
        <v>1</v>
      </c>
      <c r="AD509" s="140">
        <f t="shared" si="148"/>
        <v>3</v>
      </c>
      <c r="AE509" s="141">
        <f t="shared" si="165"/>
        <v>0</v>
      </c>
      <c r="AF509" s="142">
        <f t="shared" si="166"/>
        <v>0</v>
      </c>
      <c r="AG509" s="278"/>
      <c r="AI509" s="37">
        <f>IFERROR(IF(M509&gt;0,(N509*CONFIGURACAO!$C$20)+(O509*CONFIGURACAO!$C$21)+(P509*CONFIGURACAO!$C$22)+(Q509*CONFIGURACAO!$C$23)+(R509*CONFIGURACAO!$C$24),""),"")</f>
        <v>440</v>
      </c>
      <c r="AJ509" s="38">
        <f>IF(S509=0,0,IF(CONFIGURACAO!$C$15="SIM",(IF(S509&gt;CONFIGURACAO!$C$16,CONFIGURACAO!$C$16*CONFIGURACAO!$C$25,S509*CONFIGURACAO!$C$25)),'PI AREA  P100'!S509*CONFIGURACAO!$C$25))</f>
        <v>0</v>
      </c>
      <c r="AK509" s="38">
        <f>IF(T509=0,0,IF(CONFIGURACAO!$C$17="SIM",(IF(T509&gt;CONFIGURACAO!$C$18,CONFIGURACAO!$C$18*CONFIGURACAO!$C$26,T509*CONFIGURACAO!$C$26)),'PI AREA  P100'!T509*CONFIGURACAO!$C$26))</f>
        <v>0</v>
      </c>
      <c r="AL509" s="38">
        <f>IFERROR(IF(M509&gt;0,(U509*CONFIGURACAO!$C$29)+(V509*CONFIGURACAO!$C$30),""),"")</f>
        <v>0</v>
      </c>
      <c r="AM509" s="38">
        <f>IF(W509=0,0,IF(CONFIGURACAO!$C$41="SIM",(IF(W509&gt;CONFIGURACAO!$C$41,CONFIGURACAO!$C$41*CONFIGURACAO!$C$31,W509*CONFIGURACAO!$C$31)),'PI AREA  P100'!W509*CONFIGURACAO!$C$31))</f>
        <v>0</v>
      </c>
      <c r="AN509" s="38">
        <f>IF(X509=0,0,IF(CONFIGURACAO!$C$39="SIM",(IF(X509&gt;CONFIGURACAO!$C$40,CONFIGURACAO!$C$40*CONFIGURACAO!$C$32,X509*CONFIGURACAO!$C$32)),'PI AREA  P100'!X509*CONFIGURACAO!$C$32))</f>
        <v>0</v>
      </c>
      <c r="AO509" s="38">
        <f>IFERROR(IF(M509&gt;0,(Y509*CONFIGURACAO!$C$33)+(Z509*CONFIGURACAO!$C$34)+(AA509*CONFIGURACAO!$C$35)+(AB509*CONFIGURACAO!$C$36),""),"")</f>
        <v>0</v>
      </c>
      <c r="AP509" s="38">
        <f>IF(AA509=0,0,IF(CONFIGURACAO!$C$46="SIM",(IF(AA509&gt;CONFIGURACAO!$C$47,CONFIGURACAO!$C$47*CONFIGURACAO!$C$35,AA509*CONFIGURACAO!$C$35)),'PI AREA  P100'!AA509*CONFIGURACAO!$C$35))</f>
        <v>0</v>
      </c>
      <c r="AQ509" s="38">
        <f>IF(AB509=0,0,IF(CONFIGURACAO!$C$44="SIM",(IF(AB509&gt;CONFIGURACAO!$C$45,CONFIGURACAO!$C$45*CONFIGURACAO!$C$36,AB509*CONFIGURACAO!$C$36)),'PI AREA  P100'!AB509*CONFIGURACAO!$C$36))</f>
        <v>0</v>
      </c>
      <c r="AR509" s="38">
        <f t="shared" si="167"/>
        <v>440</v>
      </c>
      <c r="AS509" s="68">
        <f>IF(AR509="","",$AR509-(($AS$2/CONFIGURACAO!$C$6)*$M509))</f>
        <v>140</v>
      </c>
      <c r="AT509" s="73">
        <f t="shared" si="149"/>
        <v>3</v>
      </c>
      <c r="AU509" s="75">
        <f>IF(AR509="","",$AR509-(($AU$2/CONFIGURACAO!$C$6)*$M509))</f>
        <v>-60</v>
      </c>
      <c r="AV509" s="76" t="str">
        <f t="shared" si="150"/>
        <v>NAO</v>
      </c>
      <c r="AW509" s="74">
        <f>IF(AR509="","",$AR509-(($AW$2/CONFIGURACAO!$C$6)*$M509))</f>
        <v>-260</v>
      </c>
      <c r="AX509" s="72" t="str">
        <f t="shared" si="151"/>
        <v>NAO</v>
      </c>
      <c r="AZ509" s="39">
        <f t="shared" si="152"/>
        <v>3.7164359379355201E-2</v>
      </c>
      <c r="BA509" s="146">
        <f t="shared" si="153"/>
        <v>9</v>
      </c>
      <c r="BB509" s="146">
        <f t="shared" si="154"/>
        <v>734</v>
      </c>
      <c r="BC509" s="32">
        <f t="shared" si="155"/>
        <v>783</v>
      </c>
      <c r="BD509" s="148"/>
      <c r="BE509" s="40">
        <f t="shared" si="156"/>
        <v>3.7257824143070044E-2</v>
      </c>
      <c r="BF509" s="40">
        <f t="shared" si="157"/>
        <v>0</v>
      </c>
      <c r="BG509" s="40">
        <f t="shared" si="158"/>
        <v>5.1387461459403906E-2</v>
      </c>
      <c r="BH509" s="40">
        <f t="shared" si="159"/>
        <v>0.20210185933710592</v>
      </c>
      <c r="BI509" s="40">
        <f t="shared" si="160"/>
        <v>0.10660980810234541</v>
      </c>
      <c r="BJ509" s="40">
        <f t="shared" si="161"/>
        <v>0</v>
      </c>
      <c r="BK509" s="40">
        <f t="shared" si="162"/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 s="42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</row>
    <row r="510" spans="1:124" s="32" customFormat="1" x14ac:dyDescent="0.2">
      <c r="A510" s="124" t="str">
        <f>CONFIGURACAO!$C$4</f>
        <v>AREA 21</v>
      </c>
      <c r="B510" s="125">
        <v>508</v>
      </c>
      <c r="C510" s="249" t="s">
        <v>304</v>
      </c>
      <c r="D510" s="126">
        <f t="shared" si="163"/>
        <v>5</v>
      </c>
      <c r="E510" s="250" t="s">
        <v>845</v>
      </c>
      <c r="F510" s="250">
        <v>1</v>
      </c>
      <c r="G510" s="250">
        <v>1</v>
      </c>
      <c r="H510" s="250">
        <v>1</v>
      </c>
      <c r="I510" s="250">
        <v>1</v>
      </c>
      <c r="J510" s="87"/>
      <c r="K510" s="94"/>
      <c r="L510" s="94"/>
      <c r="M510" s="154">
        <f t="shared" si="164"/>
        <v>4</v>
      </c>
      <c r="N510">
        <v>0</v>
      </c>
      <c r="O510">
        <v>0</v>
      </c>
      <c r="P510">
        <v>5</v>
      </c>
      <c r="Q510">
        <v>3</v>
      </c>
      <c r="R510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 s="139">
        <f t="shared" si="147"/>
        <v>0</v>
      </c>
      <c r="AD510" s="140">
        <f t="shared" si="148"/>
        <v>5</v>
      </c>
      <c r="AE510" s="141">
        <f t="shared" si="165"/>
        <v>0</v>
      </c>
      <c r="AF510" s="142">
        <f t="shared" si="166"/>
        <v>0</v>
      </c>
      <c r="AG510" s="278"/>
      <c r="AI510" s="37">
        <f>IFERROR(IF(M510&gt;0,(N510*CONFIGURACAO!$C$20)+(O510*CONFIGURACAO!$C$21)+(P510*CONFIGURACAO!$C$22)+(Q510*CONFIGURACAO!$C$23)+(R510*CONFIGURACAO!$C$24),""),"")</f>
        <v>420</v>
      </c>
      <c r="AJ510" s="38">
        <f>IF(S510=0,0,IF(CONFIGURACAO!$C$15="SIM",(IF(S510&gt;CONFIGURACAO!$C$16,CONFIGURACAO!$C$16*CONFIGURACAO!$C$25,S510*CONFIGURACAO!$C$25)),'PI AREA  P100'!S510*CONFIGURACAO!$C$25))</f>
        <v>10</v>
      </c>
      <c r="AK510" s="38">
        <f>IF(T510=0,0,IF(CONFIGURACAO!$C$17="SIM",(IF(T510&gt;CONFIGURACAO!$C$18,CONFIGURACAO!$C$18*CONFIGURACAO!$C$26,T510*CONFIGURACAO!$C$26)),'PI AREA  P100'!T510*CONFIGURACAO!$C$26))</f>
        <v>5</v>
      </c>
      <c r="AL510" s="38">
        <f>IFERROR(IF(M510&gt;0,(U510*CONFIGURACAO!$C$29)+(V510*CONFIGURACAO!$C$30),""),"")</f>
        <v>0</v>
      </c>
      <c r="AM510" s="38">
        <f>IF(W510=0,0,IF(CONFIGURACAO!$C$41="SIM",(IF(W510&gt;CONFIGURACAO!$C$41,CONFIGURACAO!$C$41*CONFIGURACAO!$C$31,W510*CONFIGURACAO!$C$31)),'PI AREA  P100'!W510*CONFIGURACAO!$C$31))</f>
        <v>0</v>
      </c>
      <c r="AN510" s="38">
        <f>IF(X510=0,0,IF(CONFIGURACAO!$C$39="SIM",(IF(X510&gt;CONFIGURACAO!$C$40,CONFIGURACAO!$C$40*CONFIGURACAO!$C$32,X510*CONFIGURACAO!$C$32)),'PI AREA  P100'!X510*CONFIGURACAO!$C$32))</f>
        <v>0</v>
      </c>
      <c r="AO510" s="38">
        <f>IFERROR(IF(M510&gt;0,(Y510*CONFIGURACAO!$C$33)+(Z510*CONFIGURACAO!$C$34)+(AA510*CONFIGURACAO!$C$35)+(AB510*CONFIGURACAO!$C$36),""),"")</f>
        <v>0</v>
      </c>
      <c r="AP510" s="38">
        <f>IF(AA510=0,0,IF(CONFIGURACAO!$C$46="SIM",(IF(AA510&gt;CONFIGURACAO!$C$47,CONFIGURACAO!$C$47*CONFIGURACAO!$C$35,AA510*CONFIGURACAO!$C$35)),'PI AREA  P100'!AA510*CONFIGURACAO!$C$35))</f>
        <v>0</v>
      </c>
      <c r="AQ510" s="38">
        <f>IF(AB510=0,0,IF(CONFIGURACAO!$C$44="SIM",(IF(AB510&gt;CONFIGURACAO!$C$45,CONFIGURACAO!$C$45*CONFIGURACAO!$C$36,AB510*CONFIGURACAO!$C$36)),'PI AREA  P100'!AB510*CONFIGURACAO!$C$36))</f>
        <v>0</v>
      </c>
      <c r="AR510" s="38">
        <f t="shared" si="167"/>
        <v>435</v>
      </c>
      <c r="AS510" s="68">
        <f>IF(AR510="","",$AR510-(($AS$2/CONFIGURACAO!$C$6)*$M510))</f>
        <v>135</v>
      </c>
      <c r="AT510" s="73">
        <f t="shared" si="149"/>
        <v>3</v>
      </c>
      <c r="AU510" s="75">
        <f>IF(AR510="","",$AR510-(($AU$2/CONFIGURACAO!$C$6)*$M510))</f>
        <v>-65</v>
      </c>
      <c r="AV510" s="76" t="str">
        <f t="shared" si="150"/>
        <v>NAO</v>
      </c>
      <c r="AW510" s="74">
        <f>IF(AR510="","",$AR510-(($AW$2/CONFIGURACAO!$C$6)*$M510))</f>
        <v>-265</v>
      </c>
      <c r="AX510" s="72" t="str">
        <f t="shared" si="151"/>
        <v>NAO</v>
      </c>
      <c r="AZ510" s="39">
        <f t="shared" si="152"/>
        <v>3.6742037113680709E-2</v>
      </c>
      <c r="BA510" s="146">
        <f t="shared" si="153"/>
        <v>10</v>
      </c>
      <c r="BB510" s="146">
        <f t="shared" si="154"/>
        <v>694</v>
      </c>
      <c r="BC510" s="32">
        <f t="shared" si="155"/>
        <v>790</v>
      </c>
      <c r="BD510" s="148"/>
      <c r="BE510" s="40">
        <f t="shared" si="156"/>
        <v>0</v>
      </c>
      <c r="BF510" s="40">
        <f t="shared" si="157"/>
        <v>0</v>
      </c>
      <c r="BG510" s="40">
        <f t="shared" si="158"/>
        <v>0.12846865364850976</v>
      </c>
      <c r="BH510" s="40">
        <f t="shared" si="159"/>
        <v>0.12126111560226355</v>
      </c>
      <c r="BI510" s="40">
        <f t="shared" si="160"/>
        <v>0</v>
      </c>
      <c r="BJ510" s="40">
        <f t="shared" si="161"/>
        <v>9.2421441774491686E-2</v>
      </c>
      <c r="BK510" s="40">
        <f t="shared" si="162"/>
        <v>0.16051364365971107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 s="42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</row>
    <row r="511" spans="1:124" s="32" customFormat="1" x14ac:dyDescent="0.2">
      <c r="A511" s="124" t="str">
        <f>CONFIGURACAO!$C$4</f>
        <v>AREA 21</v>
      </c>
      <c r="B511" s="125">
        <v>509</v>
      </c>
      <c r="C511" s="249" t="s">
        <v>304</v>
      </c>
      <c r="D511" s="126">
        <f t="shared" si="163"/>
        <v>6</v>
      </c>
      <c r="E511" s="250" t="s">
        <v>846</v>
      </c>
      <c r="F511" s="250">
        <v>1</v>
      </c>
      <c r="G511" s="250">
        <v>0</v>
      </c>
      <c r="H511" s="250">
        <v>0</v>
      </c>
      <c r="I511" s="250">
        <v>0</v>
      </c>
      <c r="J511" s="87"/>
      <c r="K511" s="94"/>
      <c r="L511" s="94"/>
      <c r="M511" s="154">
        <f t="shared" si="164"/>
        <v>1</v>
      </c>
      <c r="N511">
        <v>5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s="139">
        <f t="shared" si="147"/>
        <v>6</v>
      </c>
      <c r="AD511" s="140">
        <f t="shared" si="148"/>
        <v>6</v>
      </c>
      <c r="AE511" s="141">
        <f t="shared" si="165"/>
        <v>0</v>
      </c>
      <c r="AF511" s="142">
        <f t="shared" si="166"/>
        <v>0</v>
      </c>
      <c r="AG511" s="278"/>
      <c r="AI511" s="37">
        <f>IFERROR(IF(M511&gt;0,(N511*CONFIGURACAO!$C$20)+(O511*CONFIGURACAO!$C$21)+(P511*CONFIGURACAO!$C$22)+(Q511*CONFIGURACAO!$C$23)+(R511*CONFIGURACAO!$C$24),""),"")</f>
        <v>580</v>
      </c>
      <c r="AJ511" s="38">
        <f>IF(S511=0,0,IF(CONFIGURACAO!$C$15="SIM",(IF(S511&gt;CONFIGURACAO!$C$16,CONFIGURACAO!$C$16*CONFIGURACAO!$C$25,S511*CONFIGURACAO!$C$25)),'PI AREA  P100'!S511*CONFIGURACAO!$C$25))</f>
        <v>0</v>
      </c>
      <c r="AK511" s="38">
        <f>IF(T511=0,0,IF(CONFIGURACAO!$C$17="SIM",(IF(T511&gt;CONFIGURACAO!$C$18,CONFIGURACAO!$C$18*CONFIGURACAO!$C$26,T511*CONFIGURACAO!$C$26)),'PI AREA  P100'!T511*CONFIGURACAO!$C$26))</f>
        <v>0</v>
      </c>
      <c r="AL511" s="38">
        <f>IFERROR(IF(M511&gt;0,(U511*CONFIGURACAO!$C$29)+(V511*CONFIGURACAO!$C$30),""),"")</f>
        <v>0</v>
      </c>
      <c r="AM511" s="38">
        <f>IF(W511=0,0,IF(CONFIGURACAO!$C$41="SIM",(IF(W511&gt;CONFIGURACAO!$C$41,CONFIGURACAO!$C$41*CONFIGURACAO!$C$31,W511*CONFIGURACAO!$C$31)),'PI AREA  P100'!W511*CONFIGURACAO!$C$31))</f>
        <v>0</v>
      </c>
      <c r="AN511" s="38">
        <f>IF(X511=0,0,IF(CONFIGURACAO!$C$39="SIM",(IF(X511&gt;CONFIGURACAO!$C$40,CONFIGURACAO!$C$40*CONFIGURACAO!$C$32,X511*CONFIGURACAO!$C$32)),'PI AREA  P100'!X511*CONFIGURACAO!$C$32))</f>
        <v>0</v>
      </c>
      <c r="AO511" s="38">
        <f>IFERROR(IF(M511&gt;0,(Y511*CONFIGURACAO!$C$33)+(Z511*CONFIGURACAO!$C$34)+(AA511*CONFIGURACAO!$C$35)+(AB511*CONFIGURACAO!$C$36),""),"")</f>
        <v>0</v>
      </c>
      <c r="AP511" s="38">
        <f>IF(AA511=0,0,IF(CONFIGURACAO!$C$46="SIM",(IF(AA511&gt;CONFIGURACAO!$C$47,CONFIGURACAO!$C$47*CONFIGURACAO!$C$35,AA511*CONFIGURACAO!$C$35)),'PI AREA  P100'!AA511*CONFIGURACAO!$C$35))</f>
        <v>0</v>
      </c>
      <c r="AQ511" s="38">
        <f>IF(AB511=0,0,IF(CONFIGURACAO!$C$44="SIM",(IF(AB511&gt;CONFIGURACAO!$C$45,CONFIGURACAO!$C$45*CONFIGURACAO!$C$36,AB511*CONFIGURACAO!$C$36)),'PI AREA  P100'!AB511*CONFIGURACAO!$C$36))</f>
        <v>0</v>
      </c>
      <c r="AR511" s="38">
        <f t="shared" si="167"/>
        <v>580</v>
      </c>
      <c r="AS511" s="68">
        <f>IF(AR511="","",$AR511-(($AS$2/CONFIGURACAO!$C$6)*$M511))</f>
        <v>505</v>
      </c>
      <c r="AT511" s="73">
        <f t="shared" si="149"/>
        <v>3</v>
      </c>
      <c r="AU511" s="75">
        <f>IF(AR511="","",$AR511-(($AU$2/CONFIGURACAO!$C$6)*$M511))</f>
        <v>455</v>
      </c>
      <c r="AV511" s="76">
        <f t="shared" si="150"/>
        <v>4</v>
      </c>
      <c r="AW511" s="74">
        <f>IF(AR511="","",$AR511-(($AW$2/CONFIGURACAO!$C$6)*$M511))</f>
        <v>405</v>
      </c>
      <c r="AX511" s="72">
        <f t="shared" si="151"/>
        <v>5</v>
      </c>
      <c r="AZ511" s="39">
        <f t="shared" si="152"/>
        <v>4.8989382818240938E-2</v>
      </c>
      <c r="BA511" s="146">
        <f t="shared" si="153"/>
        <v>6</v>
      </c>
      <c r="BB511" s="146">
        <f t="shared" si="154"/>
        <v>836</v>
      </c>
      <c r="BC511" s="32">
        <f t="shared" si="155"/>
        <v>680</v>
      </c>
      <c r="BD511" s="148"/>
      <c r="BE511" s="40">
        <f t="shared" si="156"/>
        <v>0.18628912071535023</v>
      </c>
      <c r="BF511" s="40">
        <f t="shared" si="157"/>
        <v>3.8580246913580245E-2</v>
      </c>
      <c r="BG511" s="40">
        <f t="shared" si="158"/>
        <v>0</v>
      </c>
      <c r="BH511" s="40">
        <f t="shared" si="159"/>
        <v>0</v>
      </c>
      <c r="BI511" s="40">
        <f t="shared" si="160"/>
        <v>0</v>
      </c>
      <c r="BJ511" s="40">
        <f t="shared" si="161"/>
        <v>0</v>
      </c>
      <c r="BK511" s="40">
        <f t="shared" si="162"/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 s="42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</row>
    <row r="512" spans="1:124" s="32" customFormat="1" x14ac:dyDescent="0.2">
      <c r="A512" s="124" t="str">
        <f>CONFIGURACAO!$C$4</f>
        <v>AREA 21</v>
      </c>
      <c r="B512" s="125">
        <v>510</v>
      </c>
      <c r="C512" s="249" t="s">
        <v>304</v>
      </c>
      <c r="D512" s="126">
        <f t="shared" si="163"/>
        <v>7</v>
      </c>
      <c r="E512" s="250" t="s">
        <v>847</v>
      </c>
      <c r="F512" s="250">
        <v>1</v>
      </c>
      <c r="G512" s="250">
        <v>1</v>
      </c>
      <c r="H512" s="250">
        <v>1</v>
      </c>
      <c r="I512" s="250">
        <v>0</v>
      </c>
      <c r="J512" s="87"/>
      <c r="K512" s="94"/>
      <c r="L512" s="94"/>
      <c r="M512" s="154">
        <f t="shared" si="164"/>
        <v>3</v>
      </c>
      <c r="N512">
        <v>5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 s="139">
        <f t="shared" si="147"/>
        <v>5</v>
      </c>
      <c r="AD512" s="140">
        <f t="shared" si="148"/>
        <v>5</v>
      </c>
      <c r="AE512" s="141">
        <f t="shared" si="165"/>
        <v>0</v>
      </c>
      <c r="AF512" s="142">
        <f t="shared" si="166"/>
        <v>0</v>
      </c>
      <c r="AG512" s="278"/>
      <c r="AI512" s="37">
        <f>IFERROR(IF(M512&gt;0,(N512*CONFIGURACAO!$C$20)+(O512*CONFIGURACAO!$C$21)+(P512*CONFIGURACAO!$C$22)+(Q512*CONFIGURACAO!$C$23)+(R512*CONFIGURACAO!$C$24),""),"")</f>
        <v>540</v>
      </c>
      <c r="AJ512" s="38">
        <f>IF(S512=0,0,IF(CONFIGURACAO!$C$15="SIM",(IF(S512&gt;CONFIGURACAO!$C$16,CONFIGURACAO!$C$16*CONFIGURACAO!$C$25,S512*CONFIGURACAO!$C$25)),'PI AREA  P100'!S512*CONFIGURACAO!$C$25))</f>
        <v>0</v>
      </c>
      <c r="AK512" s="38">
        <f>IF(T512=0,0,IF(CONFIGURACAO!$C$17="SIM",(IF(T512&gt;CONFIGURACAO!$C$18,CONFIGURACAO!$C$18*CONFIGURACAO!$C$26,T512*CONFIGURACAO!$C$26)),'PI AREA  P100'!T512*CONFIGURACAO!$C$26))</f>
        <v>0</v>
      </c>
      <c r="AL512" s="38">
        <f>IFERROR(IF(M512&gt;0,(U512*CONFIGURACAO!$C$29)+(V512*CONFIGURACAO!$C$30),""),"")</f>
        <v>0</v>
      </c>
      <c r="AM512" s="38">
        <f>IF(W512=0,0,IF(CONFIGURACAO!$C$41="SIM",(IF(W512&gt;CONFIGURACAO!$C$41,CONFIGURACAO!$C$41*CONFIGURACAO!$C$31,W512*CONFIGURACAO!$C$31)),'PI AREA  P100'!W512*CONFIGURACAO!$C$31))</f>
        <v>0</v>
      </c>
      <c r="AN512" s="38">
        <f>IF(X512=0,0,IF(CONFIGURACAO!$C$39="SIM",(IF(X512&gt;CONFIGURACAO!$C$40,CONFIGURACAO!$C$40*CONFIGURACAO!$C$32,X512*CONFIGURACAO!$C$32)),'PI AREA  P100'!X512*CONFIGURACAO!$C$32))</f>
        <v>0</v>
      </c>
      <c r="AO512" s="38">
        <f>IFERROR(IF(M512&gt;0,(Y512*CONFIGURACAO!$C$33)+(Z512*CONFIGURACAO!$C$34)+(AA512*CONFIGURACAO!$C$35)+(AB512*CONFIGURACAO!$C$36),""),"")</f>
        <v>0</v>
      </c>
      <c r="AP512" s="38">
        <f>IF(AA512=0,0,IF(CONFIGURACAO!$C$46="SIM",(IF(AA512&gt;CONFIGURACAO!$C$47,CONFIGURACAO!$C$47*CONFIGURACAO!$C$35,AA512*CONFIGURACAO!$C$35)),'PI AREA  P100'!AA512*CONFIGURACAO!$C$35))</f>
        <v>0</v>
      </c>
      <c r="AQ512" s="38">
        <f>IF(AB512=0,0,IF(CONFIGURACAO!$C$44="SIM",(IF(AB512&gt;CONFIGURACAO!$C$45,CONFIGURACAO!$C$45*CONFIGURACAO!$C$36,AB512*CONFIGURACAO!$C$36)),'PI AREA  P100'!AB512*CONFIGURACAO!$C$36))</f>
        <v>0</v>
      </c>
      <c r="AR512" s="38">
        <f t="shared" si="167"/>
        <v>540</v>
      </c>
      <c r="AS512" s="68">
        <f>IF(AR512="","",$AR512-(($AS$2/CONFIGURACAO!$C$6)*$M512))</f>
        <v>315</v>
      </c>
      <c r="AT512" s="73">
        <f t="shared" si="149"/>
        <v>3</v>
      </c>
      <c r="AU512" s="75">
        <f>IF(AR512="","",$AR512-(($AU$2/CONFIGURACAO!$C$6)*$M512))</f>
        <v>165</v>
      </c>
      <c r="AV512" s="76">
        <f t="shared" si="150"/>
        <v>4</v>
      </c>
      <c r="AW512" s="74">
        <f>IF(AR512="","",$AR512-(($AW$2/CONFIGURACAO!$C$6)*$M512))</f>
        <v>15</v>
      </c>
      <c r="AX512" s="72">
        <f t="shared" si="151"/>
        <v>5</v>
      </c>
      <c r="AZ512" s="39">
        <f t="shared" si="152"/>
        <v>4.5610804692845015E-2</v>
      </c>
      <c r="BA512" s="146">
        <f t="shared" si="153"/>
        <v>6</v>
      </c>
      <c r="BB512" s="146">
        <f t="shared" si="154"/>
        <v>836</v>
      </c>
      <c r="BC512" s="32">
        <f t="shared" si="155"/>
        <v>705</v>
      </c>
      <c r="BD512" s="148"/>
      <c r="BE512" s="40">
        <f t="shared" si="156"/>
        <v>0.18628912071535023</v>
      </c>
      <c r="BF512" s="40">
        <f t="shared" si="157"/>
        <v>0</v>
      </c>
      <c r="BG512" s="40">
        <f t="shared" si="158"/>
        <v>0</v>
      </c>
      <c r="BH512" s="40">
        <f t="shared" si="159"/>
        <v>4.042037186742118E-2</v>
      </c>
      <c r="BI512" s="40">
        <f t="shared" si="160"/>
        <v>0</v>
      </c>
      <c r="BJ512" s="40">
        <f t="shared" si="161"/>
        <v>0</v>
      </c>
      <c r="BK512" s="40">
        <f t="shared" si="162"/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 s="4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</row>
    <row r="513" spans="1:124" s="32" customFormat="1" x14ac:dyDescent="0.2">
      <c r="A513" s="124" t="str">
        <f>CONFIGURACAO!$C$4</f>
        <v>AREA 21</v>
      </c>
      <c r="B513" s="125">
        <v>511</v>
      </c>
      <c r="C513" s="249" t="s">
        <v>304</v>
      </c>
      <c r="D513" s="126">
        <f t="shared" si="163"/>
        <v>8</v>
      </c>
      <c r="E513" s="250" t="s">
        <v>848</v>
      </c>
      <c r="F513" s="250">
        <v>1</v>
      </c>
      <c r="G513" s="250">
        <v>1</v>
      </c>
      <c r="H513" s="250">
        <v>1</v>
      </c>
      <c r="I513" s="250">
        <v>1</v>
      </c>
      <c r="J513" s="87"/>
      <c r="K513" s="94"/>
      <c r="L513" s="94"/>
      <c r="M513" s="154">
        <f t="shared" si="164"/>
        <v>4</v>
      </c>
      <c r="N513">
        <v>14</v>
      </c>
      <c r="O513">
        <v>9</v>
      </c>
      <c r="P513">
        <v>2</v>
      </c>
      <c r="Q513">
        <v>2</v>
      </c>
      <c r="R513">
        <v>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s="139">
        <f t="shared" si="147"/>
        <v>23</v>
      </c>
      <c r="AD513" s="140">
        <f t="shared" si="148"/>
        <v>25</v>
      </c>
      <c r="AE513" s="141">
        <f t="shared" si="165"/>
        <v>0</v>
      </c>
      <c r="AF513" s="142">
        <f t="shared" si="166"/>
        <v>0</v>
      </c>
      <c r="AG513" s="278"/>
      <c r="AI513" s="37">
        <f>IFERROR(IF(M513&gt;0,(N513*CONFIGURACAO!$C$20)+(O513*CONFIGURACAO!$C$21)+(P513*CONFIGURACAO!$C$22)+(Q513*CONFIGURACAO!$C$23)+(R513*CONFIGURACAO!$C$24),""),"")</f>
        <v>2340</v>
      </c>
      <c r="AJ513" s="38">
        <f>IF(S513=0,0,IF(CONFIGURACAO!$C$15="SIM",(IF(S513&gt;CONFIGURACAO!$C$16,CONFIGURACAO!$C$16*CONFIGURACAO!$C$25,S513*CONFIGURACAO!$C$25)),'PI AREA  P100'!S513*CONFIGURACAO!$C$25))</f>
        <v>10</v>
      </c>
      <c r="AK513" s="38">
        <f>IF(T513=0,0,IF(CONFIGURACAO!$C$17="SIM",(IF(T513&gt;CONFIGURACAO!$C$18,CONFIGURACAO!$C$18*CONFIGURACAO!$C$26,T513*CONFIGURACAO!$C$26)),'PI AREA  P100'!T513*CONFIGURACAO!$C$26))</f>
        <v>0</v>
      </c>
      <c r="AL513" s="38">
        <f>IFERROR(IF(M513&gt;0,(U513*CONFIGURACAO!$C$29)+(V513*CONFIGURACAO!$C$30),""),"")</f>
        <v>0</v>
      </c>
      <c r="AM513" s="38">
        <f>IF(W513=0,0,IF(CONFIGURACAO!$C$41="SIM",(IF(W513&gt;CONFIGURACAO!$C$41,CONFIGURACAO!$C$41*CONFIGURACAO!$C$31,W513*CONFIGURACAO!$C$31)),'PI AREA  P100'!W513*CONFIGURACAO!$C$31))</f>
        <v>0</v>
      </c>
      <c r="AN513" s="38">
        <f>IF(X513=0,0,IF(CONFIGURACAO!$C$39="SIM",(IF(X513&gt;CONFIGURACAO!$C$40,CONFIGURACAO!$C$40*CONFIGURACAO!$C$32,X513*CONFIGURACAO!$C$32)),'PI AREA  P100'!X513*CONFIGURACAO!$C$32))</f>
        <v>0</v>
      </c>
      <c r="AO513" s="38">
        <f>IFERROR(IF(M513&gt;0,(Y513*CONFIGURACAO!$C$33)+(Z513*CONFIGURACAO!$C$34)+(AA513*CONFIGURACAO!$C$35)+(AB513*CONFIGURACAO!$C$36),""),"")</f>
        <v>0</v>
      </c>
      <c r="AP513" s="38">
        <f>IF(AA513=0,0,IF(CONFIGURACAO!$C$46="SIM",(IF(AA513&gt;CONFIGURACAO!$C$47,CONFIGURACAO!$C$47*CONFIGURACAO!$C$35,AA513*CONFIGURACAO!$C$35)),'PI AREA  P100'!AA513*CONFIGURACAO!$C$35))</f>
        <v>0</v>
      </c>
      <c r="AQ513" s="38">
        <f>IF(AB513=0,0,IF(CONFIGURACAO!$C$44="SIM",(IF(AB513&gt;CONFIGURACAO!$C$45,CONFIGURACAO!$C$45*CONFIGURACAO!$C$36,AB513*CONFIGURACAO!$C$36)),'PI AREA  P100'!AB513*CONFIGURACAO!$C$36))</f>
        <v>0</v>
      </c>
      <c r="AR513" s="38">
        <f t="shared" si="167"/>
        <v>2350</v>
      </c>
      <c r="AS513" s="68">
        <f>IF(AR513="","",$AR513-(($AS$2/CONFIGURACAO!$C$6)*$M513))</f>
        <v>2050</v>
      </c>
      <c r="AT513" s="73">
        <f t="shared" si="149"/>
        <v>3</v>
      </c>
      <c r="AU513" s="75">
        <f>IF(AR513="","",$AR513-(($AU$2/CONFIGURACAO!$C$6)*$M513))</f>
        <v>1850</v>
      </c>
      <c r="AV513" s="76">
        <f t="shared" si="150"/>
        <v>4</v>
      </c>
      <c r="AW513" s="74">
        <f>IF(AR513="","",$AR513-(($AW$2/CONFIGURACAO!$C$6)*$M513))</f>
        <v>1650</v>
      </c>
      <c r="AX513" s="72">
        <f t="shared" si="151"/>
        <v>5</v>
      </c>
      <c r="AZ513" s="39">
        <f t="shared" si="152"/>
        <v>0.19849146486701072</v>
      </c>
      <c r="BA513" s="146">
        <f t="shared" si="153"/>
        <v>29</v>
      </c>
      <c r="BB513" s="146">
        <f t="shared" si="154"/>
        <v>197</v>
      </c>
      <c r="BC513" s="32">
        <f t="shared" si="155"/>
        <v>96</v>
      </c>
      <c r="BD513" s="148"/>
      <c r="BE513" s="40">
        <f t="shared" si="156"/>
        <v>0.52160953800298071</v>
      </c>
      <c r="BF513" s="40">
        <f t="shared" si="157"/>
        <v>0.34722222222222221</v>
      </c>
      <c r="BG513" s="40">
        <f t="shared" si="158"/>
        <v>5.1387461459403906E-2</v>
      </c>
      <c r="BH513" s="40">
        <f t="shared" si="159"/>
        <v>8.084074373484236E-2</v>
      </c>
      <c r="BI513" s="40">
        <f t="shared" si="160"/>
        <v>0.10660980810234541</v>
      </c>
      <c r="BJ513" s="40">
        <f t="shared" si="161"/>
        <v>9.2421441774491686E-2</v>
      </c>
      <c r="BK513" s="40">
        <f t="shared" si="162"/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 s="42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</row>
    <row r="514" spans="1:124" s="32" customFormat="1" x14ac:dyDescent="0.2">
      <c r="A514" s="124" t="str">
        <f>CONFIGURACAO!$C$4</f>
        <v>AREA 21</v>
      </c>
      <c r="B514" s="125">
        <v>512</v>
      </c>
      <c r="C514" s="249" t="s">
        <v>304</v>
      </c>
      <c r="D514" s="126">
        <f t="shared" si="163"/>
        <v>9</v>
      </c>
      <c r="E514" s="250" t="s">
        <v>849</v>
      </c>
      <c r="F514" s="250">
        <v>1</v>
      </c>
      <c r="G514" s="250">
        <v>1</v>
      </c>
      <c r="H514" s="250">
        <v>1</v>
      </c>
      <c r="I514" s="250">
        <v>1</v>
      </c>
      <c r="J514" s="87"/>
      <c r="K514" s="94"/>
      <c r="L514" s="94"/>
      <c r="M514" s="154">
        <f t="shared" si="164"/>
        <v>4</v>
      </c>
      <c r="N514">
        <v>5</v>
      </c>
      <c r="O514">
        <v>2</v>
      </c>
      <c r="P514">
        <v>1</v>
      </c>
      <c r="Q514">
        <v>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 s="139">
        <f t="shared" si="147"/>
        <v>7</v>
      </c>
      <c r="AD514" s="140">
        <f t="shared" si="148"/>
        <v>8</v>
      </c>
      <c r="AE514" s="141">
        <f t="shared" si="165"/>
        <v>0</v>
      </c>
      <c r="AF514" s="142">
        <f t="shared" si="166"/>
        <v>0</v>
      </c>
      <c r="AG514" s="278"/>
      <c r="AI514" s="37">
        <f>IFERROR(IF(M514&gt;0,(N514*CONFIGURACAO!$C$20)+(O514*CONFIGURACAO!$C$21)+(P514*CONFIGURACAO!$C$22)+(Q514*CONFIGURACAO!$C$23)+(R514*CONFIGURACAO!$C$24),""),"")</f>
        <v>800</v>
      </c>
      <c r="AJ514" s="38">
        <f>IF(S514=0,0,IF(CONFIGURACAO!$C$15="SIM",(IF(S514&gt;CONFIGURACAO!$C$16,CONFIGURACAO!$C$16*CONFIGURACAO!$C$25,S514*CONFIGURACAO!$C$25)),'PI AREA  P100'!S514*CONFIGURACAO!$C$25))</f>
        <v>0</v>
      </c>
      <c r="AK514" s="38">
        <f>IF(T514=0,0,IF(CONFIGURACAO!$C$17="SIM",(IF(T514&gt;CONFIGURACAO!$C$18,CONFIGURACAO!$C$18*CONFIGURACAO!$C$26,T514*CONFIGURACAO!$C$26)),'PI AREA  P100'!T514*CONFIGURACAO!$C$26))</f>
        <v>0</v>
      </c>
      <c r="AL514" s="38">
        <f>IFERROR(IF(M514&gt;0,(U514*CONFIGURACAO!$C$29)+(V514*CONFIGURACAO!$C$30),""),"")</f>
        <v>0</v>
      </c>
      <c r="AM514" s="38">
        <f>IF(W514=0,0,IF(CONFIGURACAO!$C$41="SIM",(IF(W514&gt;CONFIGURACAO!$C$41,CONFIGURACAO!$C$41*CONFIGURACAO!$C$31,W514*CONFIGURACAO!$C$31)),'PI AREA  P100'!W514*CONFIGURACAO!$C$31))</f>
        <v>0</v>
      </c>
      <c r="AN514" s="38">
        <f>IF(X514=0,0,IF(CONFIGURACAO!$C$39="SIM",(IF(X514&gt;CONFIGURACAO!$C$40,CONFIGURACAO!$C$40*CONFIGURACAO!$C$32,X514*CONFIGURACAO!$C$32)),'PI AREA  P100'!X514*CONFIGURACAO!$C$32))</f>
        <v>0</v>
      </c>
      <c r="AO514" s="38">
        <f>IFERROR(IF(M514&gt;0,(Y514*CONFIGURACAO!$C$33)+(Z514*CONFIGURACAO!$C$34)+(AA514*CONFIGURACAO!$C$35)+(AB514*CONFIGURACAO!$C$36),""),"")</f>
        <v>0</v>
      </c>
      <c r="AP514" s="38">
        <f>IF(AA514=0,0,IF(CONFIGURACAO!$C$46="SIM",(IF(AA514&gt;CONFIGURACAO!$C$47,CONFIGURACAO!$C$47*CONFIGURACAO!$C$35,AA514*CONFIGURACAO!$C$35)),'PI AREA  P100'!AA514*CONFIGURACAO!$C$35))</f>
        <v>0</v>
      </c>
      <c r="AQ514" s="38">
        <f>IF(AB514=0,0,IF(CONFIGURACAO!$C$44="SIM",(IF(AB514&gt;CONFIGURACAO!$C$45,CONFIGURACAO!$C$45*CONFIGURACAO!$C$36,AB514*CONFIGURACAO!$C$36)),'PI AREA  P100'!AB514*CONFIGURACAO!$C$36))</f>
        <v>0</v>
      </c>
      <c r="AR514" s="38">
        <f t="shared" si="167"/>
        <v>800</v>
      </c>
      <c r="AS514" s="68">
        <f>IF(AR514="","",$AR514-(($AS$2/CONFIGURACAO!$C$6)*$M514))</f>
        <v>500</v>
      </c>
      <c r="AT514" s="73">
        <f t="shared" si="149"/>
        <v>3</v>
      </c>
      <c r="AU514" s="75">
        <f>IF(AR514="","",$AR514-(($AU$2/CONFIGURACAO!$C$6)*$M514))</f>
        <v>300</v>
      </c>
      <c r="AV514" s="76">
        <f t="shared" si="150"/>
        <v>4</v>
      </c>
      <c r="AW514" s="74">
        <f>IF(AR514="","",$AR514-(($AW$2/CONFIGURACAO!$C$6)*$M514))</f>
        <v>100</v>
      </c>
      <c r="AX514" s="72">
        <f t="shared" si="151"/>
        <v>5</v>
      </c>
      <c r="AZ514" s="39">
        <f t="shared" si="152"/>
        <v>6.7571562507918542E-2</v>
      </c>
      <c r="BA514" s="146">
        <f t="shared" si="153"/>
        <v>10</v>
      </c>
      <c r="BB514" s="146">
        <f t="shared" si="154"/>
        <v>694</v>
      </c>
      <c r="BC514" s="32">
        <f t="shared" si="155"/>
        <v>553</v>
      </c>
      <c r="BD514" s="148"/>
      <c r="BE514" s="40">
        <f t="shared" si="156"/>
        <v>0.18628912071535023</v>
      </c>
      <c r="BF514" s="40">
        <f t="shared" si="157"/>
        <v>7.716049382716049E-2</v>
      </c>
      <c r="BG514" s="40">
        <f t="shared" si="158"/>
        <v>2.5693730729701953E-2</v>
      </c>
      <c r="BH514" s="40">
        <f t="shared" si="159"/>
        <v>8.084074373484236E-2</v>
      </c>
      <c r="BI514" s="40">
        <f t="shared" si="160"/>
        <v>0</v>
      </c>
      <c r="BJ514" s="40">
        <f t="shared" si="161"/>
        <v>0</v>
      </c>
      <c r="BK514" s="40">
        <f t="shared" si="162"/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 s="42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</row>
    <row r="515" spans="1:124" s="32" customFormat="1" x14ac:dyDescent="0.2">
      <c r="A515" s="124" t="str">
        <f>CONFIGURACAO!$C$4</f>
        <v>AREA 21</v>
      </c>
      <c r="B515" s="125">
        <v>513</v>
      </c>
      <c r="C515" s="249" t="s">
        <v>304</v>
      </c>
      <c r="D515" s="126">
        <f t="shared" si="163"/>
        <v>10</v>
      </c>
      <c r="E515" s="250" t="s">
        <v>850</v>
      </c>
      <c r="F515" s="250">
        <v>0</v>
      </c>
      <c r="G515" s="250">
        <v>0</v>
      </c>
      <c r="H515" s="250">
        <v>1</v>
      </c>
      <c r="I515" s="250">
        <v>1</v>
      </c>
      <c r="J515" s="87"/>
      <c r="K515" s="94"/>
      <c r="L515" s="94"/>
      <c r="M515" s="154">
        <f t="shared" si="164"/>
        <v>2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 s="139">
        <f t="shared" ref="AC515:AC578" si="168">IFERROR((N515+O515),"")</f>
        <v>2</v>
      </c>
      <c r="AD515" s="140">
        <f t="shared" ref="AD515:AD578" si="169">IFERROR(AC515+P515,"")</f>
        <v>2</v>
      </c>
      <c r="AE515" s="141">
        <f t="shared" si="165"/>
        <v>0</v>
      </c>
      <c r="AF515" s="142">
        <f t="shared" si="166"/>
        <v>0</v>
      </c>
      <c r="AG515" s="278"/>
      <c r="AI515" s="37">
        <f>IFERROR(IF(M515&gt;0,(N515*CONFIGURACAO!$C$20)+(O515*CONFIGURACAO!$C$21)+(P515*CONFIGURACAO!$C$22)+(Q515*CONFIGURACAO!$C$23)+(R515*CONFIGURACAO!$C$24),""),"")</f>
        <v>180</v>
      </c>
      <c r="AJ515" s="38">
        <f>IF(S515=0,0,IF(CONFIGURACAO!$C$15="SIM",(IF(S515&gt;CONFIGURACAO!$C$16,CONFIGURACAO!$C$16*CONFIGURACAO!$C$25,S515*CONFIGURACAO!$C$25)),'PI AREA  P100'!S515*CONFIGURACAO!$C$25))</f>
        <v>0</v>
      </c>
      <c r="AK515" s="38">
        <f>IF(T515=0,0,IF(CONFIGURACAO!$C$17="SIM",(IF(T515&gt;CONFIGURACAO!$C$18,CONFIGURACAO!$C$18*CONFIGURACAO!$C$26,T515*CONFIGURACAO!$C$26)),'PI AREA  P100'!T515*CONFIGURACAO!$C$26))</f>
        <v>0</v>
      </c>
      <c r="AL515" s="38">
        <f>IFERROR(IF(M515&gt;0,(U515*CONFIGURACAO!$C$29)+(V515*CONFIGURACAO!$C$30),""),"")</f>
        <v>0</v>
      </c>
      <c r="AM515" s="38">
        <f>IF(W515=0,0,IF(CONFIGURACAO!$C$41="SIM",(IF(W515&gt;CONFIGURACAO!$C$41,CONFIGURACAO!$C$41*CONFIGURACAO!$C$31,W515*CONFIGURACAO!$C$31)),'PI AREA  P100'!W515*CONFIGURACAO!$C$31))</f>
        <v>0</v>
      </c>
      <c r="AN515" s="38">
        <f>IF(X515=0,0,IF(CONFIGURACAO!$C$39="SIM",(IF(X515&gt;CONFIGURACAO!$C$40,CONFIGURACAO!$C$40*CONFIGURACAO!$C$32,X515*CONFIGURACAO!$C$32)),'PI AREA  P100'!X515*CONFIGURACAO!$C$32))</f>
        <v>0</v>
      </c>
      <c r="AO515" s="38">
        <f>IFERROR(IF(M515&gt;0,(Y515*CONFIGURACAO!$C$33)+(Z515*CONFIGURACAO!$C$34)+(AA515*CONFIGURACAO!$C$35)+(AB515*CONFIGURACAO!$C$36),""),"")</f>
        <v>0</v>
      </c>
      <c r="AP515" s="38">
        <f>IF(AA515=0,0,IF(CONFIGURACAO!$C$46="SIM",(IF(AA515&gt;CONFIGURACAO!$C$47,CONFIGURACAO!$C$47*CONFIGURACAO!$C$35,AA515*CONFIGURACAO!$C$35)),'PI AREA  P100'!AA515*CONFIGURACAO!$C$35))</f>
        <v>0</v>
      </c>
      <c r="AQ515" s="38">
        <f>IF(AB515=0,0,IF(CONFIGURACAO!$C$44="SIM",(IF(AB515&gt;CONFIGURACAO!$C$45,CONFIGURACAO!$C$45*CONFIGURACAO!$C$36,AB515*CONFIGURACAO!$C$36)),'PI AREA  P100'!AB515*CONFIGURACAO!$C$36))</f>
        <v>0</v>
      </c>
      <c r="AR515" s="38">
        <f t="shared" si="167"/>
        <v>180</v>
      </c>
      <c r="AS515" s="68">
        <f>IF(AR515="","",$AR515-(($AS$2/CONFIGURACAO!$C$6)*$M515))</f>
        <v>30</v>
      </c>
      <c r="AT515" s="73">
        <f t="shared" ref="AT515:AT578" si="170">IF(M515="","",IF(AS515&gt;=0,3,"NAO"))</f>
        <v>3</v>
      </c>
      <c r="AU515" s="75">
        <f>IF(AR515="","",$AR515-(($AU$2/CONFIGURACAO!$C$6)*$M515))</f>
        <v>-70</v>
      </c>
      <c r="AV515" s="76" t="str">
        <f t="shared" ref="AV515:AV578" si="171">IF(M515=""," ",IF(AU515&gt;=0,4,"NAO"))</f>
        <v>NAO</v>
      </c>
      <c r="AW515" s="74">
        <f>IF(AR515="","",$AR515-(($AW$2/CONFIGURACAO!$C$6)*$M515))</f>
        <v>-170</v>
      </c>
      <c r="AX515" s="72" t="str">
        <f t="shared" ref="AX515:AX578" si="172">IF(M515="","",IF(AW515&gt;=0,5,"NAO"))</f>
        <v>NAO</v>
      </c>
      <c r="AZ515" s="39">
        <f t="shared" ref="AZ515:AZ578" si="173">IF(AR515="","",(AR515/(SUM($AR$3:$AR$1204))*100))</f>
        <v>1.5203601564281672E-2</v>
      </c>
      <c r="BA515" s="146">
        <f t="shared" ref="BA515:BA578" si="174">IF(M515="","",SUM(N515:T515,U515:X515,Y515:AB515))</f>
        <v>2</v>
      </c>
      <c r="BB515" s="146">
        <f t="shared" ref="BB515:BB578" si="175">IF(M515="","",RANK(BA515,$BA$3:$BA$1204))</f>
        <v>1033</v>
      </c>
      <c r="BC515" s="32">
        <f t="shared" ref="BC515:BC578" si="176">IF(M515="","",RANK(AR515,$AR$3:$AR$1204))</f>
        <v>972</v>
      </c>
      <c r="BD515" s="148"/>
      <c r="BE515" s="40">
        <f t="shared" ref="BE515:BE578" si="177">IF($M515="","",IF(N515="","",(N515/N$1212*100)))</f>
        <v>3.7257824143070044E-2</v>
      </c>
      <c r="BF515" s="40">
        <f t="shared" ref="BF515:BF578" si="178">IF($M515="","",IF(O515="","",(O515/O$1212*100)))</f>
        <v>3.8580246913580245E-2</v>
      </c>
      <c r="BG515" s="40">
        <f t="shared" ref="BG515:BG578" si="179">IF($M515="","",IF(P515="","",(P515/P$1212*100)))</f>
        <v>0</v>
      </c>
      <c r="BH515" s="40">
        <f t="shared" ref="BH515:BH578" si="180">IF($M515="","",IF(Q515="","",(Q515/Q$1212*100)))</f>
        <v>0</v>
      </c>
      <c r="BI515" s="40">
        <f t="shared" ref="BI515:BI578" si="181">IF($M515="","",IF(R515="","",(R515/R$1212*100)))</f>
        <v>0</v>
      </c>
      <c r="BJ515" s="40">
        <f t="shared" ref="BJ515:BJ578" si="182">IF($M515="","",IF(S515="","",(S515/S$1212*100)))</f>
        <v>0</v>
      </c>
      <c r="BK515" s="40">
        <f t="shared" ref="BK515:BK578" si="183">IF($M515="","",IF(T515="","",(T515/T$1212*100)))</f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 s="42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</row>
    <row r="516" spans="1:124" s="32" customFormat="1" x14ac:dyDescent="0.2">
      <c r="A516" s="124" t="str">
        <f>CONFIGURACAO!$C$4</f>
        <v>AREA 21</v>
      </c>
      <c r="B516" s="125">
        <v>514</v>
      </c>
      <c r="C516" s="249" t="s">
        <v>304</v>
      </c>
      <c r="D516" s="126">
        <f t="shared" ref="D516:D579" si="184">IF(C515=C516,D515+1,1)</f>
        <v>11</v>
      </c>
      <c r="E516" s="250" t="s">
        <v>851</v>
      </c>
      <c r="F516" s="250">
        <v>1</v>
      </c>
      <c r="G516" s="250">
        <v>1</v>
      </c>
      <c r="H516" s="250">
        <v>1</v>
      </c>
      <c r="I516" s="250">
        <v>1</v>
      </c>
      <c r="J516" s="87"/>
      <c r="K516" s="94"/>
      <c r="L516" s="94"/>
      <c r="M516" s="154">
        <f t="shared" ref="M516:M579" si="185">IF(SUM(F516:I516)&gt;0,SUM(F516:I516),"")</f>
        <v>4</v>
      </c>
      <c r="N516">
        <v>8</v>
      </c>
      <c r="O516">
        <v>3</v>
      </c>
      <c r="P516">
        <v>0</v>
      </c>
      <c r="Q516">
        <v>5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s="139">
        <f t="shared" si="168"/>
        <v>11</v>
      </c>
      <c r="AD516" s="140">
        <f t="shared" si="169"/>
        <v>11</v>
      </c>
      <c r="AE516" s="141">
        <f t="shared" ref="AE516:AE579" si="186">IFERROR((U516+V516),"")</f>
        <v>0</v>
      </c>
      <c r="AF516" s="142">
        <f t="shared" ref="AF516:AF579" si="187">IFERROR((Y516+Z516),"")</f>
        <v>0</v>
      </c>
      <c r="AG516" s="278"/>
      <c r="AI516" s="37">
        <f>IFERROR(IF(M516&gt;0,(N516*CONFIGURACAO!$C$20)+(O516*CONFIGURACAO!$C$21)+(P516*CONFIGURACAO!$C$22)+(Q516*CONFIGURACAO!$C$23)+(R516*CONFIGURACAO!$C$24),""),"")</f>
        <v>1240</v>
      </c>
      <c r="AJ516" s="38">
        <f>IF(S516=0,0,IF(CONFIGURACAO!$C$15="SIM",(IF(S516&gt;CONFIGURACAO!$C$16,CONFIGURACAO!$C$16*CONFIGURACAO!$C$25,S516*CONFIGURACAO!$C$25)),'PI AREA  P100'!S516*CONFIGURACAO!$C$25))</f>
        <v>10</v>
      </c>
      <c r="AK516" s="38">
        <f>IF(T516=0,0,IF(CONFIGURACAO!$C$17="SIM",(IF(T516&gt;CONFIGURACAO!$C$18,CONFIGURACAO!$C$18*CONFIGURACAO!$C$26,T516*CONFIGURACAO!$C$26)),'PI AREA  P100'!T516*CONFIGURACAO!$C$26))</f>
        <v>0</v>
      </c>
      <c r="AL516" s="38">
        <f>IFERROR(IF(M516&gt;0,(U516*CONFIGURACAO!$C$29)+(V516*CONFIGURACAO!$C$30),""),"")</f>
        <v>0</v>
      </c>
      <c r="AM516" s="38">
        <f>IF(W516=0,0,IF(CONFIGURACAO!$C$41="SIM",(IF(W516&gt;CONFIGURACAO!$C$41,CONFIGURACAO!$C$41*CONFIGURACAO!$C$31,W516*CONFIGURACAO!$C$31)),'PI AREA  P100'!W516*CONFIGURACAO!$C$31))</f>
        <v>0</v>
      </c>
      <c r="AN516" s="38">
        <f>IF(X516=0,0,IF(CONFIGURACAO!$C$39="SIM",(IF(X516&gt;CONFIGURACAO!$C$40,CONFIGURACAO!$C$40*CONFIGURACAO!$C$32,X516*CONFIGURACAO!$C$32)),'PI AREA  P100'!X516*CONFIGURACAO!$C$32))</f>
        <v>0</v>
      </c>
      <c r="AO516" s="38">
        <f>IFERROR(IF(M516&gt;0,(Y516*CONFIGURACAO!$C$33)+(Z516*CONFIGURACAO!$C$34)+(AA516*CONFIGURACAO!$C$35)+(AB516*CONFIGURACAO!$C$36),""),"")</f>
        <v>0</v>
      </c>
      <c r="AP516" s="38">
        <f>IF(AA516=0,0,IF(CONFIGURACAO!$C$46="SIM",(IF(AA516&gt;CONFIGURACAO!$C$47,CONFIGURACAO!$C$47*CONFIGURACAO!$C$35,AA516*CONFIGURACAO!$C$35)),'PI AREA  P100'!AA516*CONFIGURACAO!$C$35))</f>
        <v>0</v>
      </c>
      <c r="AQ516" s="38">
        <f>IF(AB516=0,0,IF(CONFIGURACAO!$C$44="SIM",(IF(AB516&gt;CONFIGURACAO!$C$45,CONFIGURACAO!$C$45*CONFIGURACAO!$C$36,AB516*CONFIGURACAO!$C$36)),'PI AREA  P100'!AB516*CONFIGURACAO!$C$36))</f>
        <v>0</v>
      </c>
      <c r="AR516" s="38">
        <f t="shared" ref="AR516:AR579" si="188">IF(OR(M516=1,M516=2,M516=3,M516=4),SUM(AI516:AQ516),"")</f>
        <v>1250</v>
      </c>
      <c r="AS516" s="68">
        <f>IF(AR516="","",$AR516-(($AS$2/CONFIGURACAO!$C$6)*$M516))</f>
        <v>950</v>
      </c>
      <c r="AT516" s="73">
        <f t="shared" si="170"/>
        <v>3</v>
      </c>
      <c r="AU516" s="75">
        <f>IF(AR516="","",$AR516-(($AU$2/CONFIGURACAO!$C$6)*$M516))</f>
        <v>750</v>
      </c>
      <c r="AV516" s="76">
        <f t="shared" si="171"/>
        <v>4</v>
      </c>
      <c r="AW516" s="74">
        <f>IF(AR516="","",$AR516-(($AW$2/CONFIGURACAO!$C$6)*$M516))</f>
        <v>550</v>
      </c>
      <c r="AX516" s="72">
        <f t="shared" si="172"/>
        <v>5</v>
      </c>
      <c r="AZ516" s="39">
        <f t="shared" si="173"/>
        <v>0.10558056641862272</v>
      </c>
      <c r="BA516" s="146">
        <f t="shared" si="174"/>
        <v>17</v>
      </c>
      <c r="BB516" s="146">
        <f t="shared" si="175"/>
        <v>454</v>
      </c>
      <c r="BC516" s="32">
        <f t="shared" si="176"/>
        <v>333</v>
      </c>
      <c r="BD516" s="148"/>
      <c r="BE516" s="40">
        <f t="shared" si="177"/>
        <v>0.29806259314456035</v>
      </c>
      <c r="BF516" s="40">
        <f t="shared" si="178"/>
        <v>0.11574074074074073</v>
      </c>
      <c r="BG516" s="40">
        <f t="shared" si="179"/>
        <v>0</v>
      </c>
      <c r="BH516" s="40">
        <f t="shared" si="180"/>
        <v>0.20210185933710592</v>
      </c>
      <c r="BI516" s="40">
        <f t="shared" si="181"/>
        <v>0</v>
      </c>
      <c r="BJ516" s="40">
        <f t="shared" si="182"/>
        <v>9.2421441774491686E-2</v>
      </c>
      <c r="BK516" s="40">
        <f t="shared" si="183"/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 s="42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</row>
    <row r="517" spans="1:124" s="32" customFormat="1" x14ac:dyDescent="0.2">
      <c r="A517" s="124" t="str">
        <f>CONFIGURACAO!$C$4</f>
        <v>AREA 21</v>
      </c>
      <c r="B517" s="125">
        <v>515</v>
      </c>
      <c r="C517" s="249" t="s">
        <v>304</v>
      </c>
      <c r="D517" s="126">
        <f t="shared" si="184"/>
        <v>12</v>
      </c>
      <c r="E517" s="250" t="s">
        <v>852</v>
      </c>
      <c r="F517" s="250">
        <v>0</v>
      </c>
      <c r="G517" s="250">
        <v>1</v>
      </c>
      <c r="H517" s="250">
        <v>1</v>
      </c>
      <c r="I517" s="250">
        <v>1</v>
      </c>
      <c r="J517" s="87"/>
      <c r="K517" s="94"/>
      <c r="L517" s="94"/>
      <c r="M517" s="154">
        <f t="shared" si="185"/>
        <v>3</v>
      </c>
      <c r="N517">
        <v>0</v>
      </c>
      <c r="O517">
        <v>0</v>
      </c>
      <c r="P517">
        <v>1</v>
      </c>
      <c r="Q517">
        <v>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 s="139">
        <f t="shared" si="168"/>
        <v>0</v>
      </c>
      <c r="AD517" s="140">
        <f t="shared" si="169"/>
        <v>1</v>
      </c>
      <c r="AE517" s="141">
        <f t="shared" si="186"/>
        <v>0</v>
      </c>
      <c r="AF517" s="142">
        <f t="shared" si="187"/>
        <v>0</v>
      </c>
      <c r="AG517" s="278"/>
      <c r="AI517" s="37">
        <f>IFERROR(IF(M517&gt;0,(N517*CONFIGURACAO!$C$20)+(O517*CONFIGURACAO!$C$21)+(P517*CONFIGURACAO!$C$22)+(Q517*CONFIGURACAO!$C$23)+(R517*CONFIGURACAO!$C$24),""),"")</f>
        <v>180</v>
      </c>
      <c r="AJ517" s="38">
        <f>IF(S517=0,0,IF(CONFIGURACAO!$C$15="SIM",(IF(S517&gt;CONFIGURACAO!$C$16,CONFIGURACAO!$C$16*CONFIGURACAO!$C$25,S517*CONFIGURACAO!$C$25)),'PI AREA  P100'!S517*CONFIGURACAO!$C$25))</f>
        <v>0</v>
      </c>
      <c r="AK517" s="38">
        <f>IF(T517=0,0,IF(CONFIGURACAO!$C$17="SIM",(IF(T517&gt;CONFIGURACAO!$C$18,CONFIGURACAO!$C$18*CONFIGURACAO!$C$26,T517*CONFIGURACAO!$C$26)),'PI AREA  P100'!T517*CONFIGURACAO!$C$26))</f>
        <v>0</v>
      </c>
      <c r="AL517" s="38">
        <f>IFERROR(IF(M517&gt;0,(U517*CONFIGURACAO!$C$29)+(V517*CONFIGURACAO!$C$30),""),"")</f>
        <v>0</v>
      </c>
      <c r="AM517" s="38">
        <f>IF(W517=0,0,IF(CONFIGURACAO!$C$41="SIM",(IF(W517&gt;CONFIGURACAO!$C$41,CONFIGURACAO!$C$41*CONFIGURACAO!$C$31,W517*CONFIGURACAO!$C$31)),'PI AREA  P100'!W517*CONFIGURACAO!$C$31))</f>
        <v>0</v>
      </c>
      <c r="AN517" s="38">
        <f>IF(X517=0,0,IF(CONFIGURACAO!$C$39="SIM",(IF(X517&gt;CONFIGURACAO!$C$40,CONFIGURACAO!$C$40*CONFIGURACAO!$C$32,X517*CONFIGURACAO!$C$32)),'PI AREA  P100'!X517*CONFIGURACAO!$C$32))</f>
        <v>0</v>
      </c>
      <c r="AO517" s="38">
        <f>IFERROR(IF(M517&gt;0,(Y517*CONFIGURACAO!$C$33)+(Z517*CONFIGURACAO!$C$34)+(AA517*CONFIGURACAO!$C$35)+(AB517*CONFIGURACAO!$C$36),""),"")</f>
        <v>0</v>
      </c>
      <c r="AP517" s="38">
        <f>IF(AA517=0,0,IF(CONFIGURACAO!$C$46="SIM",(IF(AA517&gt;CONFIGURACAO!$C$47,CONFIGURACAO!$C$47*CONFIGURACAO!$C$35,AA517*CONFIGURACAO!$C$35)),'PI AREA  P100'!AA517*CONFIGURACAO!$C$35))</f>
        <v>0</v>
      </c>
      <c r="AQ517" s="38">
        <f>IF(AB517=0,0,IF(CONFIGURACAO!$C$44="SIM",(IF(AB517&gt;CONFIGURACAO!$C$45,CONFIGURACAO!$C$45*CONFIGURACAO!$C$36,AB517*CONFIGURACAO!$C$36)),'PI AREA  P100'!AB517*CONFIGURACAO!$C$36))</f>
        <v>0</v>
      </c>
      <c r="AR517" s="38">
        <f t="shared" si="188"/>
        <v>180</v>
      </c>
      <c r="AS517" s="68">
        <f>IF(AR517="","",$AR517-(($AS$2/CONFIGURACAO!$C$6)*$M517))</f>
        <v>-45</v>
      </c>
      <c r="AT517" s="73" t="str">
        <f t="shared" si="170"/>
        <v>NAO</v>
      </c>
      <c r="AU517" s="75">
        <f>IF(AR517="","",$AR517-(($AU$2/CONFIGURACAO!$C$6)*$M517))</f>
        <v>-195</v>
      </c>
      <c r="AV517" s="76" t="str">
        <f t="shared" si="171"/>
        <v>NAO</v>
      </c>
      <c r="AW517" s="74">
        <f>IF(AR517="","",$AR517-(($AW$2/CONFIGURACAO!$C$6)*$M517))</f>
        <v>-345</v>
      </c>
      <c r="AX517" s="72" t="str">
        <f t="shared" si="172"/>
        <v>NAO</v>
      </c>
      <c r="AZ517" s="39">
        <f t="shared" si="173"/>
        <v>1.5203601564281672E-2</v>
      </c>
      <c r="BA517" s="146">
        <f t="shared" si="174"/>
        <v>4</v>
      </c>
      <c r="BB517" s="146">
        <f t="shared" si="175"/>
        <v>923</v>
      </c>
      <c r="BC517" s="32">
        <f t="shared" si="176"/>
        <v>972</v>
      </c>
      <c r="BD517" s="148"/>
      <c r="BE517" s="40">
        <f t="shared" si="177"/>
        <v>0</v>
      </c>
      <c r="BF517" s="40">
        <f t="shared" si="178"/>
        <v>0</v>
      </c>
      <c r="BG517" s="40">
        <f t="shared" si="179"/>
        <v>2.5693730729701953E-2</v>
      </c>
      <c r="BH517" s="40">
        <f t="shared" si="180"/>
        <v>0.12126111560226355</v>
      </c>
      <c r="BI517" s="40">
        <f t="shared" si="181"/>
        <v>0</v>
      </c>
      <c r="BJ517" s="40">
        <f t="shared" si="182"/>
        <v>0</v>
      </c>
      <c r="BK517" s="40">
        <f t="shared" si="183"/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 s="42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</row>
    <row r="518" spans="1:124" s="32" customFormat="1" x14ac:dyDescent="0.2">
      <c r="A518" s="124" t="str">
        <f>CONFIGURACAO!$C$4</f>
        <v>AREA 21</v>
      </c>
      <c r="B518" s="125">
        <v>516</v>
      </c>
      <c r="C518" s="249" t="s">
        <v>304</v>
      </c>
      <c r="D518" s="126">
        <f t="shared" si="184"/>
        <v>13</v>
      </c>
      <c r="E518" s="250" t="s">
        <v>853</v>
      </c>
      <c r="F518" s="250">
        <v>0</v>
      </c>
      <c r="G518" s="250">
        <v>1</v>
      </c>
      <c r="H518" s="250">
        <v>1</v>
      </c>
      <c r="I518" s="250">
        <v>1</v>
      </c>
      <c r="J518" s="87"/>
      <c r="K518" s="94"/>
      <c r="L518" s="94"/>
      <c r="M518" s="154">
        <f t="shared" si="185"/>
        <v>3</v>
      </c>
      <c r="N518">
        <v>0</v>
      </c>
      <c r="O518">
        <v>0</v>
      </c>
      <c r="P518">
        <v>3</v>
      </c>
      <c r="Q518">
        <v>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 s="139">
        <f t="shared" si="168"/>
        <v>0</v>
      </c>
      <c r="AD518" s="140">
        <f t="shared" si="169"/>
        <v>3</v>
      </c>
      <c r="AE518" s="141">
        <f t="shared" si="186"/>
        <v>0</v>
      </c>
      <c r="AF518" s="142">
        <f t="shared" si="187"/>
        <v>0</v>
      </c>
      <c r="AG518" s="278"/>
      <c r="AI518" s="37">
        <f>IFERROR(IF(M518&gt;0,(N518*CONFIGURACAO!$C$20)+(O518*CONFIGURACAO!$C$21)+(P518*CONFIGURACAO!$C$22)+(Q518*CONFIGURACAO!$C$23)+(R518*CONFIGURACAO!$C$24),""),"")</f>
        <v>260</v>
      </c>
      <c r="AJ518" s="38">
        <f>IF(S518=0,0,IF(CONFIGURACAO!$C$15="SIM",(IF(S518&gt;CONFIGURACAO!$C$16,CONFIGURACAO!$C$16*CONFIGURACAO!$C$25,S518*CONFIGURACAO!$C$25)),'PI AREA  P100'!S518*CONFIGURACAO!$C$25))</f>
        <v>0</v>
      </c>
      <c r="AK518" s="38">
        <f>IF(T518=0,0,IF(CONFIGURACAO!$C$17="SIM",(IF(T518&gt;CONFIGURACAO!$C$18,CONFIGURACAO!$C$18*CONFIGURACAO!$C$26,T518*CONFIGURACAO!$C$26)),'PI AREA  P100'!T518*CONFIGURACAO!$C$26))</f>
        <v>0</v>
      </c>
      <c r="AL518" s="38">
        <f>IFERROR(IF(M518&gt;0,(U518*CONFIGURACAO!$C$29)+(V518*CONFIGURACAO!$C$30),""),"")</f>
        <v>0</v>
      </c>
      <c r="AM518" s="38">
        <f>IF(W518=0,0,IF(CONFIGURACAO!$C$41="SIM",(IF(W518&gt;CONFIGURACAO!$C$41,CONFIGURACAO!$C$41*CONFIGURACAO!$C$31,W518*CONFIGURACAO!$C$31)),'PI AREA  P100'!W518*CONFIGURACAO!$C$31))</f>
        <v>0</v>
      </c>
      <c r="AN518" s="38">
        <f>IF(X518=0,0,IF(CONFIGURACAO!$C$39="SIM",(IF(X518&gt;CONFIGURACAO!$C$40,CONFIGURACAO!$C$40*CONFIGURACAO!$C$32,X518*CONFIGURACAO!$C$32)),'PI AREA  P100'!X518*CONFIGURACAO!$C$32))</f>
        <v>0</v>
      </c>
      <c r="AO518" s="38">
        <f>IFERROR(IF(M518&gt;0,(Y518*CONFIGURACAO!$C$33)+(Z518*CONFIGURACAO!$C$34)+(AA518*CONFIGURACAO!$C$35)+(AB518*CONFIGURACAO!$C$36),""),"")</f>
        <v>0</v>
      </c>
      <c r="AP518" s="38">
        <f>IF(AA518=0,0,IF(CONFIGURACAO!$C$46="SIM",(IF(AA518&gt;CONFIGURACAO!$C$47,CONFIGURACAO!$C$47*CONFIGURACAO!$C$35,AA518*CONFIGURACAO!$C$35)),'PI AREA  P100'!AA518*CONFIGURACAO!$C$35))</f>
        <v>0</v>
      </c>
      <c r="AQ518" s="38">
        <f>IF(AB518=0,0,IF(CONFIGURACAO!$C$44="SIM",(IF(AB518&gt;CONFIGURACAO!$C$45,CONFIGURACAO!$C$45*CONFIGURACAO!$C$36,AB518*CONFIGURACAO!$C$36)),'PI AREA  P100'!AB518*CONFIGURACAO!$C$36))</f>
        <v>0</v>
      </c>
      <c r="AR518" s="38">
        <f t="shared" si="188"/>
        <v>260</v>
      </c>
      <c r="AS518" s="68">
        <f>IF(AR518="","",$AR518-(($AS$2/CONFIGURACAO!$C$6)*$M518))</f>
        <v>35</v>
      </c>
      <c r="AT518" s="73">
        <f t="shared" si="170"/>
        <v>3</v>
      </c>
      <c r="AU518" s="75">
        <f>IF(AR518="","",$AR518-(($AU$2/CONFIGURACAO!$C$6)*$M518))</f>
        <v>-115</v>
      </c>
      <c r="AV518" s="76" t="str">
        <f t="shared" si="171"/>
        <v>NAO</v>
      </c>
      <c r="AW518" s="74">
        <f>IF(AR518="","",$AR518-(($AW$2/CONFIGURACAO!$C$6)*$M518))</f>
        <v>-265</v>
      </c>
      <c r="AX518" s="72" t="str">
        <f t="shared" si="172"/>
        <v>NAO</v>
      </c>
      <c r="AZ518" s="39">
        <f t="shared" si="173"/>
        <v>2.1960757815073527E-2</v>
      </c>
      <c r="BA518" s="146">
        <f t="shared" si="174"/>
        <v>5</v>
      </c>
      <c r="BB518" s="146">
        <f t="shared" si="175"/>
        <v>881</v>
      </c>
      <c r="BC518" s="32">
        <f t="shared" si="176"/>
        <v>907</v>
      </c>
      <c r="BD518" s="148"/>
      <c r="BE518" s="40">
        <f t="shared" si="177"/>
        <v>0</v>
      </c>
      <c r="BF518" s="40">
        <f t="shared" si="178"/>
        <v>0</v>
      </c>
      <c r="BG518" s="40">
        <f t="shared" si="179"/>
        <v>7.7081192189105849E-2</v>
      </c>
      <c r="BH518" s="40">
        <f t="shared" si="180"/>
        <v>8.084074373484236E-2</v>
      </c>
      <c r="BI518" s="40">
        <f t="shared" si="181"/>
        <v>0</v>
      </c>
      <c r="BJ518" s="40">
        <f t="shared" si="182"/>
        <v>0</v>
      </c>
      <c r="BK518" s="40">
        <f t="shared" si="183"/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 s="42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</row>
    <row r="519" spans="1:124" s="32" customFormat="1" x14ac:dyDescent="0.2">
      <c r="A519" s="124" t="str">
        <f>CONFIGURACAO!$C$4</f>
        <v>AREA 21</v>
      </c>
      <c r="B519" s="125">
        <v>517</v>
      </c>
      <c r="C519" s="249" t="s">
        <v>304</v>
      </c>
      <c r="D519" s="126">
        <f t="shared" si="184"/>
        <v>14</v>
      </c>
      <c r="E519" s="250" t="s">
        <v>854</v>
      </c>
      <c r="F519" s="250">
        <v>1</v>
      </c>
      <c r="G519" s="250">
        <v>1</v>
      </c>
      <c r="H519" s="250">
        <v>1</v>
      </c>
      <c r="I519" s="250">
        <v>1</v>
      </c>
      <c r="J519" s="87"/>
      <c r="K519" s="94"/>
      <c r="L519" s="94"/>
      <c r="M519" s="154">
        <f t="shared" si="185"/>
        <v>4</v>
      </c>
      <c r="N519">
        <v>23</v>
      </c>
      <c r="O519">
        <v>9</v>
      </c>
      <c r="P519">
        <v>5</v>
      </c>
      <c r="Q519">
        <v>3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 s="139">
        <f t="shared" si="168"/>
        <v>32</v>
      </c>
      <c r="AD519" s="140">
        <f t="shared" si="169"/>
        <v>37</v>
      </c>
      <c r="AE519" s="141">
        <f t="shared" si="186"/>
        <v>0</v>
      </c>
      <c r="AF519" s="142">
        <f t="shared" si="187"/>
        <v>0</v>
      </c>
      <c r="AG519" s="278"/>
      <c r="AI519" s="37">
        <f>IFERROR(IF(M519&gt;0,(N519*CONFIGURACAO!$C$20)+(O519*CONFIGURACAO!$C$21)+(P519*CONFIGURACAO!$C$22)+(Q519*CONFIGURACAO!$C$23)+(R519*CONFIGURACAO!$C$24),""),"")</f>
        <v>3440</v>
      </c>
      <c r="AJ519" s="38">
        <f>IF(S519=0,0,IF(CONFIGURACAO!$C$15="SIM",(IF(S519&gt;CONFIGURACAO!$C$16,CONFIGURACAO!$C$16*CONFIGURACAO!$C$25,S519*CONFIGURACAO!$C$25)),'PI AREA  P100'!S519*CONFIGURACAO!$C$25))</f>
        <v>0</v>
      </c>
      <c r="AK519" s="38">
        <f>IF(T519=0,0,IF(CONFIGURACAO!$C$17="SIM",(IF(T519&gt;CONFIGURACAO!$C$18,CONFIGURACAO!$C$18*CONFIGURACAO!$C$26,T519*CONFIGURACAO!$C$26)),'PI AREA  P100'!T519*CONFIGURACAO!$C$26))</f>
        <v>5</v>
      </c>
      <c r="AL519" s="38">
        <f>IFERROR(IF(M519&gt;0,(U519*CONFIGURACAO!$C$29)+(V519*CONFIGURACAO!$C$30),""),"")</f>
        <v>0</v>
      </c>
      <c r="AM519" s="38">
        <f>IF(W519=0,0,IF(CONFIGURACAO!$C$41="SIM",(IF(W519&gt;CONFIGURACAO!$C$41,CONFIGURACAO!$C$41*CONFIGURACAO!$C$31,W519*CONFIGURACAO!$C$31)),'PI AREA  P100'!W519*CONFIGURACAO!$C$31))</f>
        <v>0</v>
      </c>
      <c r="AN519" s="38">
        <f>IF(X519=0,0,IF(CONFIGURACAO!$C$39="SIM",(IF(X519&gt;CONFIGURACAO!$C$40,CONFIGURACAO!$C$40*CONFIGURACAO!$C$32,X519*CONFIGURACAO!$C$32)),'PI AREA  P100'!X519*CONFIGURACAO!$C$32))</f>
        <v>0</v>
      </c>
      <c r="AO519" s="38">
        <f>IFERROR(IF(M519&gt;0,(Y519*CONFIGURACAO!$C$33)+(Z519*CONFIGURACAO!$C$34)+(AA519*CONFIGURACAO!$C$35)+(AB519*CONFIGURACAO!$C$36),""),"")</f>
        <v>0</v>
      </c>
      <c r="AP519" s="38">
        <f>IF(AA519=0,0,IF(CONFIGURACAO!$C$46="SIM",(IF(AA519&gt;CONFIGURACAO!$C$47,CONFIGURACAO!$C$47*CONFIGURACAO!$C$35,AA519*CONFIGURACAO!$C$35)),'PI AREA  P100'!AA519*CONFIGURACAO!$C$35))</f>
        <v>0</v>
      </c>
      <c r="AQ519" s="38">
        <f>IF(AB519=0,0,IF(CONFIGURACAO!$C$44="SIM",(IF(AB519&gt;CONFIGURACAO!$C$45,CONFIGURACAO!$C$45*CONFIGURACAO!$C$36,AB519*CONFIGURACAO!$C$36)),'PI AREA  P100'!AB519*CONFIGURACAO!$C$36))</f>
        <v>0</v>
      </c>
      <c r="AR519" s="38">
        <f t="shared" si="188"/>
        <v>3445</v>
      </c>
      <c r="AS519" s="68">
        <f>IF(AR519="","",$AR519-(($AS$2/CONFIGURACAO!$C$6)*$M519))</f>
        <v>3145</v>
      </c>
      <c r="AT519" s="73">
        <f t="shared" si="170"/>
        <v>3</v>
      </c>
      <c r="AU519" s="75">
        <f>IF(AR519="","",$AR519-(($AU$2/CONFIGURACAO!$C$6)*$M519))</f>
        <v>2945</v>
      </c>
      <c r="AV519" s="76">
        <f t="shared" si="171"/>
        <v>4</v>
      </c>
      <c r="AW519" s="74">
        <f>IF(AR519="","",$AR519-(($AW$2/CONFIGURACAO!$C$6)*$M519))</f>
        <v>2745</v>
      </c>
      <c r="AX519" s="72">
        <f t="shared" si="172"/>
        <v>5</v>
      </c>
      <c r="AZ519" s="39">
        <f t="shared" si="173"/>
        <v>0.29098004104972425</v>
      </c>
      <c r="BA519" s="146">
        <f t="shared" si="174"/>
        <v>41</v>
      </c>
      <c r="BB519" s="146">
        <f t="shared" si="175"/>
        <v>91</v>
      </c>
      <c r="BC519" s="32">
        <f t="shared" si="176"/>
        <v>41</v>
      </c>
      <c r="BD519" s="148"/>
      <c r="BE519" s="40">
        <f t="shared" si="177"/>
        <v>0.856929955290611</v>
      </c>
      <c r="BF519" s="40">
        <f t="shared" si="178"/>
        <v>0.34722222222222221</v>
      </c>
      <c r="BG519" s="40">
        <f t="shared" si="179"/>
        <v>0.12846865364850976</v>
      </c>
      <c r="BH519" s="40">
        <f t="shared" si="180"/>
        <v>0.12126111560226355</v>
      </c>
      <c r="BI519" s="40">
        <f t="shared" si="181"/>
        <v>0</v>
      </c>
      <c r="BJ519" s="40">
        <f t="shared" si="182"/>
        <v>0</v>
      </c>
      <c r="BK519" s="40">
        <f t="shared" si="183"/>
        <v>0.16051364365971107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 s="42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</row>
    <row r="520" spans="1:124" s="32" customFormat="1" x14ac:dyDescent="0.2">
      <c r="A520" s="124" t="str">
        <f>CONFIGURACAO!$C$4</f>
        <v>AREA 21</v>
      </c>
      <c r="B520" s="125">
        <v>518</v>
      </c>
      <c r="C520" s="249" t="s">
        <v>304</v>
      </c>
      <c r="D520" s="126">
        <f t="shared" si="184"/>
        <v>15</v>
      </c>
      <c r="E520" s="250" t="s">
        <v>855</v>
      </c>
      <c r="F520" s="250">
        <v>1</v>
      </c>
      <c r="G520" s="250">
        <v>1</v>
      </c>
      <c r="H520" s="250">
        <v>1</v>
      </c>
      <c r="I520" s="250">
        <v>1</v>
      </c>
      <c r="J520" s="87"/>
      <c r="K520" s="94"/>
      <c r="L520" s="94"/>
      <c r="M520" s="154">
        <f t="shared" si="185"/>
        <v>4</v>
      </c>
      <c r="N520">
        <v>3</v>
      </c>
      <c r="O520">
        <v>1</v>
      </c>
      <c r="P520">
        <v>2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s="139">
        <f t="shared" si="168"/>
        <v>4</v>
      </c>
      <c r="AD520" s="140">
        <f t="shared" si="169"/>
        <v>6</v>
      </c>
      <c r="AE520" s="141">
        <f t="shared" si="186"/>
        <v>0</v>
      </c>
      <c r="AF520" s="142">
        <f t="shared" si="187"/>
        <v>0</v>
      </c>
      <c r="AG520" s="278"/>
      <c r="AI520" s="37">
        <f>IFERROR(IF(M520&gt;0,(N520*CONFIGURACAO!$C$20)+(O520*CONFIGURACAO!$C$21)+(P520*CONFIGURACAO!$C$22)+(Q520*CONFIGURACAO!$C$23)+(R520*CONFIGURACAO!$C$24),""),"")</f>
        <v>500</v>
      </c>
      <c r="AJ520" s="38">
        <f>IF(S520=0,0,IF(CONFIGURACAO!$C$15="SIM",(IF(S520&gt;CONFIGURACAO!$C$16,CONFIGURACAO!$C$16*CONFIGURACAO!$C$25,S520*CONFIGURACAO!$C$25)),'PI AREA  P100'!S520*CONFIGURACAO!$C$25))</f>
        <v>0</v>
      </c>
      <c r="AK520" s="38">
        <f>IF(T520=0,0,IF(CONFIGURACAO!$C$17="SIM",(IF(T520&gt;CONFIGURACAO!$C$18,CONFIGURACAO!$C$18*CONFIGURACAO!$C$26,T520*CONFIGURACAO!$C$26)),'PI AREA  P100'!T520*CONFIGURACAO!$C$26))</f>
        <v>0</v>
      </c>
      <c r="AL520" s="38">
        <f>IFERROR(IF(M520&gt;0,(U520*CONFIGURACAO!$C$29)+(V520*CONFIGURACAO!$C$30),""),"")</f>
        <v>0</v>
      </c>
      <c r="AM520" s="38">
        <f>IF(W520=0,0,IF(CONFIGURACAO!$C$41="SIM",(IF(W520&gt;CONFIGURACAO!$C$41,CONFIGURACAO!$C$41*CONFIGURACAO!$C$31,W520*CONFIGURACAO!$C$31)),'PI AREA  P100'!W520*CONFIGURACAO!$C$31))</f>
        <v>0</v>
      </c>
      <c r="AN520" s="38">
        <f>IF(X520=0,0,IF(CONFIGURACAO!$C$39="SIM",(IF(X520&gt;CONFIGURACAO!$C$40,CONFIGURACAO!$C$40*CONFIGURACAO!$C$32,X520*CONFIGURACAO!$C$32)),'PI AREA  P100'!X520*CONFIGURACAO!$C$32))</f>
        <v>0</v>
      </c>
      <c r="AO520" s="38">
        <f>IFERROR(IF(M520&gt;0,(Y520*CONFIGURACAO!$C$33)+(Z520*CONFIGURACAO!$C$34)+(AA520*CONFIGURACAO!$C$35)+(AB520*CONFIGURACAO!$C$36),""),"")</f>
        <v>0</v>
      </c>
      <c r="AP520" s="38">
        <f>IF(AA520=0,0,IF(CONFIGURACAO!$C$46="SIM",(IF(AA520&gt;CONFIGURACAO!$C$47,CONFIGURACAO!$C$47*CONFIGURACAO!$C$35,AA520*CONFIGURACAO!$C$35)),'PI AREA  P100'!AA520*CONFIGURACAO!$C$35))</f>
        <v>0</v>
      </c>
      <c r="AQ520" s="38">
        <f>IF(AB520=0,0,IF(CONFIGURACAO!$C$44="SIM",(IF(AB520&gt;CONFIGURACAO!$C$45,CONFIGURACAO!$C$45*CONFIGURACAO!$C$36,AB520*CONFIGURACAO!$C$36)),'PI AREA  P100'!AB520*CONFIGURACAO!$C$36))</f>
        <v>0</v>
      </c>
      <c r="AR520" s="38">
        <f t="shared" si="188"/>
        <v>500</v>
      </c>
      <c r="AS520" s="68">
        <f>IF(AR520="","",$AR520-(($AS$2/CONFIGURACAO!$C$6)*$M520))</f>
        <v>200</v>
      </c>
      <c r="AT520" s="73">
        <f t="shared" si="170"/>
        <v>3</v>
      </c>
      <c r="AU520" s="75">
        <f>IF(AR520="","",$AR520-(($AU$2/CONFIGURACAO!$C$6)*$M520))</f>
        <v>0</v>
      </c>
      <c r="AV520" s="76">
        <f t="shared" si="171"/>
        <v>4</v>
      </c>
      <c r="AW520" s="74">
        <f>IF(AR520="","",$AR520-(($AW$2/CONFIGURACAO!$C$6)*$M520))</f>
        <v>-200</v>
      </c>
      <c r="AX520" s="72" t="str">
        <f t="shared" si="172"/>
        <v>NAO</v>
      </c>
      <c r="AZ520" s="39">
        <f t="shared" si="173"/>
        <v>4.2232226567449092E-2</v>
      </c>
      <c r="BA520" s="146">
        <f t="shared" si="174"/>
        <v>6</v>
      </c>
      <c r="BB520" s="146">
        <f t="shared" si="175"/>
        <v>836</v>
      </c>
      <c r="BC520" s="32">
        <f t="shared" si="176"/>
        <v>738</v>
      </c>
      <c r="BD520" s="148"/>
      <c r="BE520" s="40">
        <f t="shared" si="177"/>
        <v>0.11177347242921014</v>
      </c>
      <c r="BF520" s="40">
        <f t="shared" si="178"/>
        <v>3.8580246913580245E-2</v>
      </c>
      <c r="BG520" s="40">
        <f t="shared" si="179"/>
        <v>5.1387461459403906E-2</v>
      </c>
      <c r="BH520" s="40">
        <f t="shared" si="180"/>
        <v>0</v>
      </c>
      <c r="BI520" s="40">
        <f t="shared" si="181"/>
        <v>0</v>
      </c>
      <c r="BJ520" s="40">
        <f t="shared" si="182"/>
        <v>0</v>
      </c>
      <c r="BK520" s="40">
        <f t="shared" si="183"/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 s="42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</row>
    <row r="521" spans="1:124" s="32" customFormat="1" x14ac:dyDescent="0.2">
      <c r="A521" s="124" t="str">
        <f>CONFIGURACAO!$C$4</f>
        <v>AREA 21</v>
      </c>
      <c r="B521" s="125">
        <v>519</v>
      </c>
      <c r="C521" s="249" t="s">
        <v>304</v>
      </c>
      <c r="D521" s="126">
        <f t="shared" si="184"/>
        <v>16</v>
      </c>
      <c r="E521" s="250" t="s">
        <v>856</v>
      </c>
      <c r="F521" s="250">
        <v>1</v>
      </c>
      <c r="G521" s="250">
        <v>1</v>
      </c>
      <c r="H521" s="250">
        <v>1</v>
      </c>
      <c r="I521" s="250">
        <v>1</v>
      </c>
      <c r="J521" s="87"/>
      <c r="K521" s="94"/>
      <c r="L521" s="94"/>
      <c r="M521" s="154">
        <f t="shared" si="185"/>
        <v>4</v>
      </c>
      <c r="N521">
        <v>4</v>
      </c>
      <c r="O521">
        <v>3</v>
      </c>
      <c r="P521">
        <v>1</v>
      </c>
      <c r="Q521">
        <v>8</v>
      </c>
      <c r="R521">
        <v>4</v>
      </c>
      <c r="S521">
        <v>4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 s="139">
        <f t="shared" si="168"/>
        <v>7</v>
      </c>
      <c r="AD521" s="140">
        <f t="shared" si="169"/>
        <v>8</v>
      </c>
      <c r="AE521" s="141">
        <f t="shared" si="186"/>
        <v>0</v>
      </c>
      <c r="AF521" s="142">
        <f t="shared" si="187"/>
        <v>0</v>
      </c>
      <c r="AG521" s="278"/>
      <c r="AI521" s="37">
        <f>IFERROR(IF(M521&gt;0,(N521*CONFIGURACAO!$C$20)+(O521*CONFIGURACAO!$C$21)+(P521*CONFIGURACAO!$C$22)+(Q521*CONFIGURACAO!$C$23)+(R521*CONFIGURACAO!$C$24),""),"")</f>
        <v>1100</v>
      </c>
      <c r="AJ521" s="38">
        <f>IF(S521=0,0,IF(CONFIGURACAO!$C$15="SIM",(IF(S521&gt;CONFIGURACAO!$C$16,CONFIGURACAO!$C$16*CONFIGURACAO!$C$25,S521*CONFIGURACAO!$C$25)),'PI AREA  P100'!S521*CONFIGURACAO!$C$25))</f>
        <v>40</v>
      </c>
      <c r="AK521" s="38">
        <f>IF(T521=0,0,IF(CONFIGURACAO!$C$17="SIM",(IF(T521&gt;CONFIGURACAO!$C$18,CONFIGURACAO!$C$18*CONFIGURACAO!$C$26,T521*CONFIGURACAO!$C$26)),'PI AREA  P100'!T521*CONFIGURACAO!$C$26))</f>
        <v>5</v>
      </c>
      <c r="AL521" s="38">
        <f>IFERROR(IF(M521&gt;0,(U521*CONFIGURACAO!$C$29)+(V521*CONFIGURACAO!$C$30),""),"")</f>
        <v>0</v>
      </c>
      <c r="AM521" s="38">
        <f>IF(W521=0,0,IF(CONFIGURACAO!$C$41="SIM",(IF(W521&gt;CONFIGURACAO!$C$41,CONFIGURACAO!$C$41*CONFIGURACAO!$C$31,W521*CONFIGURACAO!$C$31)),'PI AREA  P100'!W521*CONFIGURACAO!$C$31))</f>
        <v>0</v>
      </c>
      <c r="AN521" s="38">
        <f>IF(X521=0,0,IF(CONFIGURACAO!$C$39="SIM",(IF(X521&gt;CONFIGURACAO!$C$40,CONFIGURACAO!$C$40*CONFIGURACAO!$C$32,X521*CONFIGURACAO!$C$32)),'PI AREA  P100'!X521*CONFIGURACAO!$C$32))</f>
        <v>0</v>
      </c>
      <c r="AO521" s="38">
        <f>IFERROR(IF(M521&gt;0,(Y521*CONFIGURACAO!$C$33)+(Z521*CONFIGURACAO!$C$34)+(AA521*CONFIGURACAO!$C$35)+(AB521*CONFIGURACAO!$C$36),""),"")</f>
        <v>0</v>
      </c>
      <c r="AP521" s="38">
        <f>IF(AA521=0,0,IF(CONFIGURACAO!$C$46="SIM",(IF(AA521&gt;CONFIGURACAO!$C$47,CONFIGURACAO!$C$47*CONFIGURACAO!$C$35,AA521*CONFIGURACAO!$C$35)),'PI AREA  P100'!AA521*CONFIGURACAO!$C$35))</f>
        <v>0</v>
      </c>
      <c r="AQ521" s="38">
        <f>IF(AB521=0,0,IF(CONFIGURACAO!$C$44="SIM",(IF(AB521&gt;CONFIGURACAO!$C$45,CONFIGURACAO!$C$45*CONFIGURACAO!$C$36,AB521*CONFIGURACAO!$C$36)),'PI AREA  P100'!AB521*CONFIGURACAO!$C$36))</f>
        <v>0</v>
      </c>
      <c r="AR521" s="38">
        <f t="shared" si="188"/>
        <v>1145</v>
      </c>
      <c r="AS521" s="68">
        <f>IF(AR521="","",$AR521-(($AS$2/CONFIGURACAO!$C$6)*$M521))</f>
        <v>845</v>
      </c>
      <c r="AT521" s="73">
        <f t="shared" si="170"/>
        <v>3</v>
      </c>
      <c r="AU521" s="75">
        <f>IF(AR521="","",$AR521-(($AU$2/CONFIGURACAO!$C$6)*$M521))</f>
        <v>645</v>
      </c>
      <c r="AV521" s="76">
        <f t="shared" si="171"/>
        <v>4</v>
      </c>
      <c r="AW521" s="74">
        <f>IF(AR521="","",$AR521-(($AW$2/CONFIGURACAO!$C$6)*$M521))</f>
        <v>445</v>
      </c>
      <c r="AX521" s="72">
        <f t="shared" si="172"/>
        <v>5</v>
      </c>
      <c r="AZ521" s="39">
        <f t="shared" si="173"/>
        <v>9.6711798839458421E-2</v>
      </c>
      <c r="BA521" s="146">
        <f t="shared" si="174"/>
        <v>25</v>
      </c>
      <c r="BB521" s="146">
        <f t="shared" si="175"/>
        <v>261</v>
      </c>
      <c r="BC521" s="32">
        <f t="shared" si="176"/>
        <v>376</v>
      </c>
      <c r="BD521" s="148"/>
      <c r="BE521" s="40">
        <f t="shared" si="177"/>
        <v>0.14903129657228018</v>
      </c>
      <c r="BF521" s="40">
        <f t="shared" si="178"/>
        <v>0.11574074074074073</v>
      </c>
      <c r="BG521" s="40">
        <f t="shared" si="179"/>
        <v>2.5693730729701953E-2</v>
      </c>
      <c r="BH521" s="40">
        <f t="shared" si="180"/>
        <v>0.32336297493936944</v>
      </c>
      <c r="BI521" s="40">
        <f t="shared" si="181"/>
        <v>0.42643923240938164</v>
      </c>
      <c r="BJ521" s="40">
        <f t="shared" si="182"/>
        <v>0.36968576709796674</v>
      </c>
      <c r="BK521" s="40">
        <f t="shared" si="183"/>
        <v>0.16051364365971107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 s="42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</row>
    <row r="522" spans="1:124" s="32" customFormat="1" x14ac:dyDescent="0.2">
      <c r="A522" s="124" t="str">
        <f>CONFIGURACAO!$C$4</f>
        <v>AREA 21</v>
      </c>
      <c r="B522" s="125">
        <v>520</v>
      </c>
      <c r="C522" s="249" t="s">
        <v>304</v>
      </c>
      <c r="D522" s="126">
        <f t="shared" si="184"/>
        <v>17</v>
      </c>
      <c r="E522" s="250" t="s">
        <v>857</v>
      </c>
      <c r="F522" s="250">
        <v>0</v>
      </c>
      <c r="G522" s="250">
        <v>0</v>
      </c>
      <c r="H522" s="250">
        <v>1</v>
      </c>
      <c r="I522" s="250">
        <v>1</v>
      </c>
      <c r="J522" s="87"/>
      <c r="K522" s="94"/>
      <c r="L522" s="94"/>
      <c r="M522" s="154">
        <f t="shared" si="185"/>
        <v>2</v>
      </c>
      <c r="N522">
        <v>3</v>
      </c>
      <c r="O522">
        <v>2</v>
      </c>
      <c r="P522">
        <v>1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s="139">
        <f t="shared" si="168"/>
        <v>5</v>
      </c>
      <c r="AD522" s="140">
        <f t="shared" si="169"/>
        <v>6</v>
      </c>
      <c r="AE522" s="141">
        <f t="shared" si="186"/>
        <v>0</v>
      </c>
      <c r="AF522" s="142">
        <f t="shared" si="187"/>
        <v>0</v>
      </c>
      <c r="AG522" s="278"/>
      <c r="AI522" s="37">
        <f>IFERROR(IF(M522&gt;0,(N522*CONFIGURACAO!$C$20)+(O522*CONFIGURACAO!$C$21)+(P522*CONFIGURACAO!$C$22)+(Q522*CONFIGURACAO!$C$23)+(R522*CONFIGURACAO!$C$24),""),"")</f>
        <v>520</v>
      </c>
      <c r="AJ522" s="38">
        <f>IF(S522=0,0,IF(CONFIGURACAO!$C$15="SIM",(IF(S522&gt;CONFIGURACAO!$C$16,CONFIGURACAO!$C$16*CONFIGURACAO!$C$25,S522*CONFIGURACAO!$C$25)),'PI AREA  P100'!S522*CONFIGURACAO!$C$25))</f>
        <v>10</v>
      </c>
      <c r="AK522" s="38">
        <f>IF(T522=0,0,IF(CONFIGURACAO!$C$17="SIM",(IF(T522&gt;CONFIGURACAO!$C$18,CONFIGURACAO!$C$18*CONFIGURACAO!$C$26,T522*CONFIGURACAO!$C$26)),'PI AREA  P100'!T522*CONFIGURACAO!$C$26))</f>
        <v>0</v>
      </c>
      <c r="AL522" s="38">
        <f>IFERROR(IF(M522&gt;0,(U522*CONFIGURACAO!$C$29)+(V522*CONFIGURACAO!$C$30),""),"")</f>
        <v>0</v>
      </c>
      <c r="AM522" s="38">
        <f>IF(W522=0,0,IF(CONFIGURACAO!$C$41="SIM",(IF(W522&gt;CONFIGURACAO!$C$41,CONFIGURACAO!$C$41*CONFIGURACAO!$C$31,W522*CONFIGURACAO!$C$31)),'PI AREA  P100'!W522*CONFIGURACAO!$C$31))</f>
        <v>0</v>
      </c>
      <c r="AN522" s="38">
        <f>IF(X522=0,0,IF(CONFIGURACAO!$C$39="SIM",(IF(X522&gt;CONFIGURACAO!$C$40,CONFIGURACAO!$C$40*CONFIGURACAO!$C$32,X522*CONFIGURACAO!$C$32)),'PI AREA  P100'!X522*CONFIGURACAO!$C$32))</f>
        <v>0</v>
      </c>
      <c r="AO522" s="38">
        <f>IFERROR(IF(M522&gt;0,(Y522*CONFIGURACAO!$C$33)+(Z522*CONFIGURACAO!$C$34)+(AA522*CONFIGURACAO!$C$35)+(AB522*CONFIGURACAO!$C$36),""),"")</f>
        <v>0</v>
      </c>
      <c r="AP522" s="38">
        <f>IF(AA522=0,0,IF(CONFIGURACAO!$C$46="SIM",(IF(AA522&gt;CONFIGURACAO!$C$47,CONFIGURACAO!$C$47*CONFIGURACAO!$C$35,AA522*CONFIGURACAO!$C$35)),'PI AREA  P100'!AA522*CONFIGURACAO!$C$35))</f>
        <v>0</v>
      </c>
      <c r="AQ522" s="38">
        <f>IF(AB522=0,0,IF(CONFIGURACAO!$C$44="SIM",(IF(AB522&gt;CONFIGURACAO!$C$45,CONFIGURACAO!$C$45*CONFIGURACAO!$C$36,AB522*CONFIGURACAO!$C$36)),'PI AREA  P100'!AB522*CONFIGURACAO!$C$36))</f>
        <v>0</v>
      </c>
      <c r="AR522" s="38">
        <f t="shared" si="188"/>
        <v>530</v>
      </c>
      <c r="AS522" s="68">
        <f>IF(AR522="","",$AR522-(($AS$2/CONFIGURACAO!$C$6)*$M522))</f>
        <v>380</v>
      </c>
      <c r="AT522" s="73">
        <f t="shared" si="170"/>
        <v>3</v>
      </c>
      <c r="AU522" s="75">
        <f>IF(AR522="","",$AR522-(($AU$2/CONFIGURACAO!$C$6)*$M522))</f>
        <v>280</v>
      </c>
      <c r="AV522" s="76">
        <f t="shared" si="171"/>
        <v>4</v>
      </c>
      <c r="AW522" s="74">
        <f>IF(AR522="","",$AR522-(($AW$2/CONFIGURACAO!$C$6)*$M522))</f>
        <v>180</v>
      </c>
      <c r="AX522" s="72">
        <f t="shared" si="172"/>
        <v>5</v>
      </c>
      <c r="AZ522" s="39">
        <f t="shared" si="173"/>
        <v>4.4766160161496038E-2</v>
      </c>
      <c r="BA522" s="146">
        <f t="shared" si="174"/>
        <v>7</v>
      </c>
      <c r="BB522" s="146">
        <f t="shared" si="175"/>
        <v>798</v>
      </c>
      <c r="BC522" s="32">
        <f t="shared" si="176"/>
        <v>719</v>
      </c>
      <c r="BD522" s="148"/>
      <c r="BE522" s="40">
        <f t="shared" si="177"/>
        <v>0.11177347242921014</v>
      </c>
      <c r="BF522" s="40">
        <f t="shared" si="178"/>
        <v>7.716049382716049E-2</v>
      </c>
      <c r="BG522" s="40">
        <f t="shared" si="179"/>
        <v>2.5693730729701953E-2</v>
      </c>
      <c r="BH522" s="40">
        <f t="shared" si="180"/>
        <v>0</v>
      </c>
      <c r="BI522" s="40">
        <f t="shared" si="181"/>
        <v>0</v>
      </c>
      <c r="BJ522" s="40">
        <f t="shared" si="182"/>
        <v>9.2421441774491686E-2</v>
      </c>
      <c r="BK522" s="40">
        <f t="shared" si="183"/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 s="4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</row>
    <row r="523" spans="1:124" s="32" customFormat="1" x14ac:dyDescent="0.2">
      <c r="A523" s="124" t="str">
        <f>CONFIGURACAO!$C$4</f>
        <v>AREA 21</v>
      </c>
      <c r="B523" s="125">
        <v>521</v>
      </c>
      <c r="C523" s="249" t="s">
        <v>304</v>
      </c>
      <c r="D523" s="126">
        <f t="shared" si="184"/>
        <v>18</v>
      </c>
      <c r="E523" s="250" t="s">
        <v>858</v>
      </c>
      <c r="F523" s="250">
        <v>0</v>
      </c>
      <c r="G523" s="250">
        <v>1</v>
      </c>
      <c r="H523" s="250">
        <v>1</v>
      </c>
      <c r="I523" s="250">
        <v>1</v>
      </c>
      <c r="J523" s="87"/>
      <c r="K523" s="94"/>
      <c r="L523" s="94"/>
      <c r="M523" s="154">
        <f t="shared" si="185"/>
        <v>3</v>
      </c>
      <c r="N523">
        <v>1</v>
      </c>
      <c r="O523">
        <v>1</v>
      </c>
      <c r="P523">
        <v>2</v>
      </c>
      <c r="Q523">
        <v>4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 s="139">
        <f t="shared" si="168"/>
        <v>2</v>
      </c>
      <c r="AD523" s="140">
        <f t="shared" si="169"/>
        <v>4</v>
      </c>
      <c r="AE523" s="141">
        <f t="shared" si="186"/>
        <v>0</v>
      </c>
      <c r="AF523" s="142">
        <f t="shared" si="187"/>
        <v>0</v>
      </c>
      <c r="AG523" s="278"/>
      <c r="AI523" s="37">
        <f>IFERROR(IF(M523&gt;0,(N523*CONFIGURACAO!$C$20)+(O523*CONFIGURACAO!$C$21)+(P523*CONFIGURACAO!$C$22)+(Q523*CONFIGURACAO!$C$23)+(R523*CONFIGURACAO!$C$24),""),"")</f>
        <v>460</v>
      </c>
      <c r="AJ523" s="38">
        <f>IF(S523=0,0,IF(CONFIGURACAO!$C$15="SIM",(IF(S523&gt;CONFIGURACAO!$C$16,CONFIGURACAO!$C$16*CONFIGURACAO!$C$25,S523*CONFIGURACAO!$C$25)),'PI AREA  P100'!S523*CONFIGURACAO!$C$25))</f>
        <v>0</v>
      </c>
      <c r="AK523" s="38">
        <f>IF(T523=0,0,IF(CONFIGURACAO!$C$17="SIM",(IF(T523&gt;CONFIGURACAO!$C$18,CONFIGURACAO!$C$18*CONFIGURACAO!$C$26,T523*CONFIGURACAO!$C$26)),'PI AREA  P100'!T523*CONFIGURACAO!$C$26))</f>
        <v>5</v>
      </c>
      <c r="AL523" s="38">
        <f>IFERROR(IF(M523&gt;0,(U523*CONFIGURACAO!$C$29)+(V523*CONFIGURACAO!$C$30),""),"")</f>
        <v>0</v>
      </c>
      <c r="AM523" s="38">
        <f>IF(W523=0,0,IF(CONFIGURACAO!$C$41="SIM",(IF(W523&gt;CONFIGURACAO!$C$41,CONFIGURACAO!$C$41*CONFIGURACAO!$C$31,W523*CONFIGURACAO!$C$31)),'PI AREA  P100'!W523*CONFIGURACAO!$C$31))</f>
        <v>0</v>
      </c>
      <c r="AN523" s="38">
        <f>IF(X523=0,0,IF(CONFIGURACAO!$C$39="SIM",(IF(X523&gt;CONFIGURACAO!$C$40,CONFIGURACAO!$C$40*CONFIGURACAO!$C$32,X523*CONFIGURACAO!$C$32)),'PI AREA  P100'!X523*CONFIGURACAO!$C$32))</f>
        <v>0</v>
      </c>
      <c r="AO523" s="38">
        <f>IFERROR(IF(M523&gt;0,(Y523*CONFIGURACAO!$C$33)+(Z523*CONFIGURACAO!$C$34)+(AA523*CONFIGURACAO!$C$35)+(AB523*CONFIGURACAO!$C$36),""),"")</f>
        <v>0</v>
      </c>
      <c r="AP523" s="38">
        <f>IF(AA523=0,0,IF(CONFIGURACAO!$C$46="SIM",(IF(AA523&gt;CONFIGURACAO!$C$47,CONFIGURACAO!$C$47*CONFIGURACAO!$C$35,AA523*CONFIGURACAO!$C$35)),'PI AREA  P100'!AA523*CONFIGURACAO!$C$35))</f>
        <v>0</v>
      </c>
      <c r="AQ523" s="38">
        <f>IF(AB523=0,0,IF(CONFIGURACAO!$C$44="SIM",(IF(AB523&gt;CONFIGURACAO!$C$45,CONFIGURACAO!$C$45*CONFIGURACAO!$C$36,AB523*CONFIGURACAO!$C$36)),'PI AREA  P100'!AB523*CONFIGURACAO!$C$36))</f>
        <v>0</v>
      </c>
      <c r="AR523" s="38">
        <f t="shared" si="188"/>
        <v>465</v>
      </c>
      <c r="AS523" s="68">
        <f>IF(AR523="","",$AR523-(($AS$2/CONFIGURACAO!$C$6)*$M523))</f>
        <v>240</v>
      </c>
      <c r="AT523" s="73">
        <f t="shared" si="170"/>
        <v>3</v>
      </c>
      <c r="AU523" s="75">
        <f>IF(AR523="","",$AR523-(($AU$2/CONFIGURACAO!$C$6)*$M523))</f>
        <v>90</v>
      </c>
      <c r="AV523" s="76">
        <f t="shared" si="171"/>
        <v>4</v>
      </c>
      <c r="AW523" s="74">
        <f>IF(AR523="","",$AR523-(($AW$2/CONFIGURACAO!$C$6)*$M523))</f>
        <v>-60</v>
      </c>
      <c r="AX523" s="72" t="str">
        <f t="shared" si="172"/>
        <v>NAO</v>
      </c>
      <c r="AZ523" s="39">
        <f t="shared" si="173"/>
        <v>3.9275970707727655E-2</v>
      </c>
      <c r="BA523" s="146">
        <f t="shared" si="174"/>
        <v>9</v>
      </c>
      <c r="BB523" s="146">
        <f t="shared" si="175"/>
        <v>734</v>
      </c>
      <c r="BC523" s="32">
        <f t="shared" si="176"/>
        <v>771</v>
      </c>
      <c r="BD523" s="148"/>
      <c r="BE523" s="40">
        <f t="shared" si="177"/>
        <v>3.7257824143070044E-2</v>
      </c>
      <c r="BF523" s="40">
        <f t="shared" si="178"/>
        <v>3.8580246913580245E-2</v>
      </c>
      <c r="BG523" s="40">
        <f t="shared" si="179"/>
        <v>5.1387461459403906E-2</v>
      </c>
      <c r="BH523" s="40">
        <f t="shared" si="180"/>
        <v>0.16168148746968472</v>
      </c>
      <c r="BI523" s="40">
        <f t="shared" si="181"/>
        <v>0</v>
      </c>
      <c r="BJ523" s="40">
        <f t="shared" si="182"/>
        <v>0</v>
      </c>
      <c r="BK523" s="40">
        <f t="shared" si="183"/>
        <v>0.16051364365971107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 s="42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</row>
    <row r="524" spans="1:124" s="32" customFormat="1" x14ac:dyDescent="0.2">
      <c r="A524" s="124" t="str">
        <f>CONFIGURACAO!$C$4</f>
        <v>AREA 21</v>
      </c>
      <c r="B524" s="125">
        <v>522</v>
      </c>
      <c r="C524" s="249" t="s">
        <v>305</v>
      </c>
      <c r="D524" s="126">
        <f t="shared" si="184"/>
        <v>1</v>
      </c>
      <c r="E524" s="250" t="s">
        <v>859</v>
      </c>
      <c r="F524" s="250">
        <v>1</v>
      </c>
      <c r="G524" s="250">
        <v>1</v>
      </c>
      <c r="H524" s="250">
        <v>1</v>
      </c>
      <c r="I524" s="250">
        <v>1</v>
      </c>
      <c r="J524" s="87"/>
      <c r="K524" s="94"/>
      <c r="L524" s="94"/>
      <c r="M524" s="154">
        <f t="shared" si="185"/>
        <v>4</v>
      </c>
      <c r="N524">
        <v>5</v>
      </c>
      <c r="O524">
        <v>7</v>
      </c>
      <c r="P524">
        <v>13</v>
      </c>
      <c r="Q524">
        <v>10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 s="139">
        <f t="shared" si="168"/>
        <v>12</v>
      </c>
      <c r="AD524" s="140">
        <f t="shared" si="169"/>
        <v>25</v>
      </c>
      <c r="AE524" s="141">
        <f t="shared" si="186"/>
        <v>0</v>
      </c>
      <c r="AF524" s="142">
        <f t="shared" si="187"/>
        <v>0</v>
      </c>
      <c r="AG524" s="278"/>
      <c r="AI524" s="37">
        <f>IFERROR(IF(M524&gt;0,(N524*CONFIGURACAO!$C$20)+(O524*CONFIGURACAO!$C$21)+(P524*CONFIGURACAO!$C$22)+(Q524*CONFIGURACAO!$C$23)+(R524*CONFIGURACAO!$C$24),""),"")</f>
        <v>2240</v>
      </c>
      <c r="AJ524" s="38">
        <f>IF(S524=0,0,IF(CONFIGURACAO!$C$15="SIM",(IF(S524&gt;CONFIGURACAO!$C$16,CONFIGURACAO!$C$16*CONFIGURACAO!$C$25,S524*CONFIGURACAO!$C$25)),'PI AREA  P100'!S524*CONFIGURACAO!$C$25))</f>
        <v>0</v>
      </c>
      <c r="AK524" s="38">
        <f>IF(T524=0,0,IF(CONFIGURACAO!$C$17="SIM",(IF(T524&gt;CONFIGURACAO!$C$18,CONFIGURACAO!$C$18*CONFIGURACAO!$C$26,T524*CONFIGURACAO!$C$26)),'PI AREA  P100'!T524*CONFIGURACAO!$C$26))</f>
        <v>0</v>
      </c>
      <c r="AL524" s="38">
        <f>IFERROR(IF(M524&gt;0,(U524*CONFIGURACAO!$C$29)+(V524*CONFIGURACAO!$C$30),""),"")</f>
        <v>0</v>
      </c>
      <c r="AM524" s="38">
        <f>IF(W524=0,0,IF(CONFIGURACAO!$C$41="SIM",(IF(W524&gt;CONFIGURACAO!$C$41,CONFIGURACAO!$C$41*CONFIGURACAO!$C$31,W524*CONFIGURACAO!$C$31)),'PI AREA  P100'!W524*CONFIGURACAO!$C$31))</f>
        <v>0</v>
      </c>
      <c r="AN524" s="38">
        <f>IF(X524=0,0,IF(CONFIGURACAO!$C$39="SIM",(IF(X524&gt;CONFIGURACAO!$C$40,CONFIGURACAO!$C$40*CONFIGURACAO!$C$32,X524*CONFIGURACAO!$C$32)),'PI AREA  P100'!X524*CONFIGURACAO!$C$32))</f>
        <v>0</v>
      </c>
      <c r="AO524" s="38">
        <f>IFERROR(IF(M524&gt;0,(Y524*CONFIGURACAO!$C$33)+(Z524*CONFIGURACAO!$C$34)+(AA524*CONFIGURACAO!$C$35)+(AB524*CONFIGURACAO!$C$36),""),"")</f>
        <v>35</v>
      </c>
      <c r="AP524" s="38">
        <f>IF(AA524=0,0,IF(CONFIGURACAO!$C$46="SIM",(IF(AA524&gt;CONFIGURACAO!$C$47,CONFIGURACAO!$C$47*CONFIGURACAO!$C$35,AA524*CONFIGURACAO!$C$35)),'PI AREA  P100'!AA524*CONFIGURACAO!$C$35))</f>
        <v>25</v>
      </c>
      <c r="AQ524" s="38">
        <f>IF(AB524=0,0,IF(CONFIGURACAO!$C$44="SIM",(IF(AB524&gt;CONFIGURACAO!$C$45,CONFIGURACAO!$C$45*CONFIGURACAO!$C$36,AB524*CONFIGURACAO!$C$36)),'PI AREA  P100'!AB524*CONFIGURACAO!$C$36))</f>
        <v>10</v>
      </c>
      <c r="AR524" s="38">
        <f t="shared" si="188"/>
        <v>2310</v>
      </c>
      <c r="AS524" s="68">
        <f>IF(AR524="","",$AR524-(($AS$2/CONFIGURACAO!$C$6)*$M524))</f>
        <v>2010</v>
      </c>
      <c r="AT524" s="73">
        <f t="shared" si="170"/>
        <v>3</v>
      </c>
      <c r="AU524" s="75">
        <f>IF(AR524="","",$AR524-(($AU$2/CONFIGURACAO!$C$6)*$M524))</f>
        <v>1810</v>
      </c>
      <c r="AV524" s="76">
        <f t="shared" si="171"/>
        <v>4</v>
      </c>
      <c r="AW524" s="74">
        <f>IF(AR524="","",$AR524-(($AW$2/CONFIGURACAO!$C$6)*$M524))</f>
        <v>1610</v>
      </c>
      <c r="AX524" s="72">
        <f t="shared" si="172"/>
        <v>5</v>
      </c>
      <c r="AZ524" s="39">
        <f t="shared" si="173"/>
        <v>0.19511288674161478</v>
      </c>
      <c r="BA524" s="146">
        <f t="shared" si="174"/>
        <v>37</v>
      </c>
      <c r="BB524" s="146">
        <f t="shared" si="175"/>
        <v>114</v>
      </c>
      <c r="BC524" s="32">
        <f t="shared" si="176"/>
        <v>100</v>
      </c>
      <c r="BD524" s="148"/>
      <c r="BE524" s="40">
        <f t="shared" si="177"/>
        <v>0.18628912071535023</v>
      </c>
      <c r="BF524" s="40">
        <f t="shared" si="178"/>
        <v>0.27006172839506171</v>
      </c>
      <c r="BG524" s="40">
        <f t="shared" si="179"/>
        <v>0.33401849948612539</v>
      </c>
      <c r="BH524" s="40">
        <f t="shared" si="180"/>
        <v>0.40420371867421184</v>
      </c>
      <c r="BI524" s="40">
        <f t="shared" si="181"/>
        <v>0</v>
      </c>
      <c r="BJ524" s="40">
        <f t="shared" si="182"/>
        <v>0</v>
      </c>
      <c r="BK524" s="40">
        <f t="shared" si="183"/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</v>
      </c>
      <c r="BS524">
        <v>1</v>
      </c>
      <c r="BT524" s="42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</row>
    <row r="525" spans="1:124" s="32" customFormat="1" x14ac:dyDescent="0.2">
      <c r="A525" s="124" t="str">
        <f>CONFIGURACAO!$C$4</f>
        <v>AREA 21</v>
      </c>
      <c r="B525" s="125">
        <v>523</v>
      </c>
      <c r="C525" s="249" t="s">
        <v>305</v>
      </c>
      <c r="D525" s="126">
        <f t="shared" si="184"/>
        <v>2</v>
      </c>
      <c r="E525" s="250" t="s">
        <v>860</v>
      </c>
      <c r="F525" s="250">
        <v>0</v>
      </c>
      <c r="G525" s="250">
        <v>0</v>
      </c>
      <c r="H525" s="250">
        <v>1</v>
      </c>
      <c r="I525" s="250">
        <v>1</v>
      </c>
      <c r="J525" s="87"/>
      <c r="K525" s="94"/>
      <c r="L525" s="94"/>
      <c r="M525" s="154">
        <f t="shared" si="185"/>
        <v>2</v>
      </c>
      <c r="N525">
        <v>2</v>
      </c>
      <c r="O525">
        <v>0</v>
      </c>
      <c r="P525">
        <v>3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s="139">
        <f t="shared" si="168"/>
        <v>2</v>
      </c>
      <c r="AD525" s="140">
        <f t="shared" si="169"/>
        <v>5</v>
      </c>
      <c r="AE525" s="141">
        <f t="shared" si="186"/>
        <v>0</v>
      </c>
      <c r="AF525" s="142">
        <f t="shared" si="187"/>
        <v>0</v>
      </c>
      <c r="AG525" s="278"/>
      <c r="AI525" s="37">
        <f>IFERROR(IF(M525&gt;0,(N525*CONFIGURACAO!$C$20)+(O525*CONFIGURACAO!$C$21)+(P525*CONFIGURACAO!$C$22)+(Q525*CONFIGURACAO!$C$23)+(R525*CONFIGURACAO!$C$24),""),"")</f>
        <v>380</v>
      </c>
      <c r="AJ525" s="38">
        <f>IF(S525=0,0,IF(CONFIGURACAO!$C$15="SIM",(IF(S525&gt;CONFIGURACAO!$C$16,CONFIGURACAO!$C$16*CONFIGURACAO!$C$25,S525*CONFIGURACAO!$C$25)),'PI AREA  P100'!S525*CONFIGURACAO!$C$25))</f>
        <v>0</v>
      </c>
      <c r="AK525" s="38">
        <f>IF(T525=0,0,IF(CONFIGURACAO!$C$17="SIM",(IF(T525&gt;CONFIGURACAO!$C$18,CONFIGURACAO!$C$18*CONFIGURACAO!$C$26,T525*CONFIGURACAO!$C$26)),'PI AREA  P100'!T525*CONFIGURACAO!$C$26))</f>
        <v>0</v>
      </c>
      <c r="AL525" s="38">
        <f>IFERROR(IF(M525&gt;0,(U525*CONFIGURACAO!$C$29)+(V525*CONFIGURACAO!$C$30),""),"")</f>
        <v>0</v>
      </c>
      <c r="AM525" s="38">
        <f>IF(W525=0,0,IF(CONFIGURACAO!$C$41="SIM",(IF(W525&gt;CONFIGURACAO!$C$41,CONFIGURACAO!$C$41*CONFIGURACAO!$C$31,W525*CONFIGURACAO!$C$31)),'PI AREA  P100'!W525*CONFIGURACAO!$C$31))</f>
        <v>0</v>
      </c>
      <c r="AN525" s="38">
        <f>IF(X525=0,0,IF(CONFIGURACAO!$C$39="SIM",(IF(X525&gt;CONFIGURACAO!$C$40,CONFIGURACAO!$C$40*CONFIGURACAO!$C$32,X525*CONFIGURACAO!$C$32)),'PI AREA  P100'!X525*CONFIGURACAO!$C$32))</f>
        <v>0</v>
      </c>
      <c r="AO525" s="38">
        <f>IFERROR(IF(M525&gt;0,(Y525*CONFIGURACAO!$C$33)+(Z525*CONFIGURACAO!$C$34)+(AA525*CONFIGURACAO!$C$35)+(AB525*CONFIGURACAO!$C$36),""),"")</f>
        <v>0</v>
      </c>
      <c r="AP525" s="38">
        <f>IF(AA525=0,0,IF(CONFIGURACAO!$C$46="SIM",(IF(AA525&gt;CONFIGURACAO!$C$47,CONFIGURACAO!$C$47*CONFIGURACAO!$C$35,AA525*CONFIGURACAO!$C$35)),'PI AREA  P100'!AA525*CONFIGURACAO!$C$35))</f>
        <v>0</v>
      </c>
      <c r="AQ525" s="38">
        <f>IF(AB525=0,0,IF(CONFIGURACAO!$C$44="SIM",(IF(AB525&gt;CONFIGURACAO!$C$45,CONFIGURACAO!$C$45*CONFIGURACAO!$C$36,AB525*CONFIGURACAO!$C$36)),'PI AREA  P100'!AB525*CONFIGURACAO!$C$36))</f>
        <v>0</v>
      </c>
      <c r="AR525" s="38">
        <f t="shared" si="188"/>
        <v>380</v>
      </c>
      <c r="AS525" s="68">
        <f>IF(AR525="","",$AR525-(($AS$2/CONFIGURACAO!$C$6)*$M525))</f>
        <v>230</v>
      </c>
      <c r="AT525" s="73">
        <f t="shared" si="170"/>
        <v>3</v>
      </c>
      <c r="AU525" s="75">
        <f>IF(AR525="","",$AR525-(($AU$2/CONFIGURACAO!$C$6)*$M525))</f>
        <v>130</v>
      </c>
      <c r="AV525" s="76">
        <f t="shared" si="171"/>
        <v>4</v>
      </c>
      <c r="AW525" s="74">
        <f>IF(AR525="","",$AR525-(($AW$2/CONFIGURACAO!$C$6)*$M525))</f>
        <v>30</v>
      </c>
      <c r="AX525" s="72">
        <f t="shared" si="172"/>
        <v>5</v>
      </c>
      <c r="AZ525" s="39">
        <f t="shared" si="173"/>
        <v>3.2096492191261303E-2</v>
      </c>
      <c r="BA525" s="146">
        <f t="shared" si="174"/>
        <v>5</v>
      </c>
      <c r="BB525" s="146">
        <f t="shared" si="175"/>
        <v>881</v>
      </c>
      <c r="BC525" s="32">
        <f t="shared" si="176"/>
        <v>819</v>
      </c>
      <c r="BD525" s="148"/>
      <c r="BE525" s="40">
        <f t="shared" si="177"/>
        <v>7.4515648286140088E-2</v>
      </c>
      <c r="BF525" s="40">
        <f t="shared" si="178"/>
        <v>0</v>
      </c>
      <c r="BG525" s="40">
        <f t="shared" si="179"/>
        <v>7.7081192189105849E-2</v>
      </c>
      <c r="BH525" s="40">
        <f t="shared" si="180"/>
        <v>0</v>
      </c>
      <c r="BI525" s="40">
        <f t="shared" si="181"/>
        <v>0</v>
      </c>
      <c r="BJ525" s="40">
        <f t="shared" si="182"/>
        <v>0</v>
      </c>
      <c r="BK525" s="40">
        <f t="shared" si="183"/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 s="42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</row>
    <row r="526" spans="1:124" s="32" customFormat="1" x14ac:dyDescent="0.2">
      <c r="A526" s="124" t="str">
        <f>CONFIGURACAO!$C$4</f>
        <v>AREA 21</v>
      </c>
      <c r="B526" s="125">
        <v>524</v>
      </c>
      <c r="C526" s="249" t="s">
        <v>305</v>
      </c>
      <c r="D526" s="126">
        <f t="shared" si="184"/>
        <v>3</v>
      </c>
      <c r="E526" s="250" t="s">
        <v>861</v>
      </c>
      <c r="F526" s="250">
        <v>1</v>
      </c>
      <c r="G526" s="250">
        <v>1</v>
      </c>
      <c r="H526" s="250">
        <v>1</v>
      </c>
      <c r="I526" s="250">
        <v>1</v>
      </c>
      <c r="J526" s="87"/>
      <c r="K526" s="94"/>
      <c r="L526" s="94"/>
      <c r="M526" s="154">
        <f t="shared" si="185"/>
        <v>4</v>
      </c>
      <c r="N526">
        <v>0</v>
      </c>
      <c r="O526">
        <v>2</v>
      </c>
      <c r="P526">
        <v>7</v>
      </c>
      <c r="Q526">
        <v>1</v>
      </c>
      <c r="R526">
        <v>2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 s="139">
        <f t="shared" si="168"/>
        <v>2</v>
      </c>
      <c r="AD526" s="140">
        <f t="shared" si="169"/>
        <v>9</v>
      </c>
      <c r="AE526" s="141">
        <f t="shared" si="186"/>
        <v>0</v>
      </c>
      <c r="AF526" s="142">
        <f t="shared" si="187"/>
        <v>0</v>
      </c>
      <c r="AG526" s="278"/>
      <c r="AI526" s="37">
        <f>IFERROR(IF(M526&gt;0,(N526*CONFIGURACAO!$C$20)+(O526*CONFIGURACAO!$C$21)+(P526*CONFIGURACAO!$C$22)+(Q526*CONFIGURACAO!$C$23)+(R526*CONFIGURACAO!$C$24),""),"")</f>
        <v>660</v>
      </c>
      <c r="AJ526" s="38">
        <f>IF(S526=0,0,IF(CONFIGURACAO!$C$15="SIM",(IF(S526&gt;CONFIGURACAO!$C$16,CONFIGURACAO!$C$16*CONFIGURACAO!$C$25,S526*CONFIGURACAO!$C$25)),'PI AREA  P100'!S526*CONFIGURACAO!$C$25))</f>
        <v>10</v>
      </c>
      <c r="AK526" s="38">
        <f>IF(T526=0,0,IF(CONFIGURACAO!$C$17="SIM",(IF(T526&gt;CONFIGURACAO!$C$18,CONFIGURACAO!$C$18*CONFIGURACAO!$C$26,T526*CONFIGURACAO!$C$26)),'PI AREA  P100'!T526*CONFIGURACAO!$C$26))</f>
        <v>0</v>
      </c>
      <c r="AL526" s="38">
        <f>IFERROR(IF(M526&gt;0,(U526*CONFIGURACAO!$C$29)+(V526*CONFIGURACAO!$C$30),""),"")</f>
        <v>0</v>
      </c>
      <c r="AM526" s="38">
        <f>IF(W526=0,0,IF(CONFIGURACAO!$C$41="SIM",(IF(W526&gt;CONFIGURACAO!$C$41,CONFIGURACAO!$C$41*CONFIGURACAO!$C$31,W526*CONFIGURACAO!$C$31)),'PI AREA  P100'!W526*CONFIGURACAO!$C$31))</f>
        <v>0</v>
      </c>
      <c r="AN526" s="38">
        <f>IF(X526=0,0,IF(CONFIGURACAO!$C$39="SIM",(IF(X526&gt;CONFIGURACAO!$C$40,CONFIGURACAO!$C$40*CONFIGURACAO!$C$32,X526*CONFIGURACAO!$C$32)),'PI AREA  P100'!X526*CONFIGURACAO!$C$32))</f>
        <v>0</v>
      </c>
      <c r="AO526" s="38">
        <f>IFERROR(IF(M526&gt;0,(Y526*CONFIGURACAO!$C$33)+(Z526*CONFIGURACAO!$C$34)+(AA526*CONFIGURACAO!$C$35)+(AB526*CONFIGURACAO!$C$36),""),"")</f>
        <v>0</v>
      </c>
      <c r="AP526" s="38">
        <f>IF(AA526=0,0,IF(CONFIGURACAO!$C$46="SIM",(IF(AA526&gt;CONFIGURACAO!$C$47,CONFIGURACAO!$C$47*CONFIGURACAO!$C$35,AA526*CONFIGURACAO!$C$35)),'PI AREA  P100'!AA526*CONFIGURACAO!$C$35))</f>
        <v>0</v>
      </c>
      <c r="AQ526" s="38">
        <f>IF(AB526=0,0,IF(CONFIGURACAO!$C$44="SIM",(IF(AB526&gt;CONFIGURACAO!$C$45,CONFIGURACAO!$C$45*CONFIGURACAO!$C$36,AB526*CONFIGURACAO!$C$36)),'PI AREA  P100'!AB526*CONFIGURACAO!$C$36))</f>
        <v>0</v>
      </c>
      <c r="AR526" s="38">
        <f t="shared" si="188"/>
        <v>670</v>
      </c>
      <c r="AS526" s="68">
        <f>IF(AR526="","",$AR526-(($AS$2/CONFIGURACAO!$C$6)*$M526))</f>
        <v>370</v>
      </c>
      <c r="AT526" s="73">
        <f t="shared" si="170"/>
        <v>3</v>
      </c>
      <c r="AU526" s="75">
        <f>IF(AR526="","",$AR526-(($AU$2/CONFIGURACAO!$C$6)*$M526))</f>
        <v>170</v>
      </c>
      <c r="AV526" s="76">
        <f t="shared" si="171"/>
        <v>4</v>
      </c>
      <c r="AW526" s="74">
        <f>IF(AR526="","",$AR526-(($AW$2/CONFIGURACAO!$C$6)*$M526))</f>
        <v>-30</v>
      </c>
      <c r="AX526" s="72" t="str">
        <f t="shared" si="172"/>
        <v>NAO</v>
      </c>
      <c r="AZ526" s="39">
        <f t="shared" si="173"/>
        <v>5.6591183600381782E-2</v>
      </c>
      <c r="BA526" s="146">
        <f t="shared" si="174"/>
        <v>13</v>
      </c>
      <c r="BB526" s="146">
        <f t="shared" si="175"/>
        <v>588</v>
      </c>
      <c r="BC526" s="32">
        <f t="shared" si="176"/>
        <v>620</v>
      </c>
      <c r="BD526" s="148"/>
      <c r="BE526" s="40">
        <f t="shared" si="177"/>
        <v>0</v>
      </c>
      <c r="BF526" s="40">
        <f t="shared" si="178"/>
        <v>7.716049382716049E-2</v>
      </c>
      <c r="BG526" s="40">
        <f t="shared" si="179"/>
        <v>0.17985611510791369</v>
      </c>
      <c r="BH526" s="40">
        <f t="shared" si="180"/>
        <v>4.042037186742118E-2</v>
      </c>
      <c r="BI526" s="40">
        <f t="shared" si="181"/>
        <v>0.21321961620469082</v>
      </c>
      <c r="BJ526" s="40">
        <f t="shared" si="182"/>
        <v>9.2421441774491686E-2</v>
      </c>
      <c r="BK526" s="40">
        <f t="shared" si="183"/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 s="42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</row>
    <row r="527" spans="1:124" s="32" customFormat="1" x14ac:dyDescent="0.2">
      <c r="A527" s="124" t="str">
        <f>CONFIGURACAO!$C$4</f>
        <v>AREA 21</v>
      </c>
      <c r="B527" s="125">
        <v>525</v>
      </c>
      <c r="C527" s="249" t="s">
        <v>305</v>
      </c>
      <c r="D527" s="126">
        <f t="shared" si="184"/>
        <v>4</v>
      </c>
      <c r="E527" s="250" t="s">
        <v>862</v>
      </c>
      <c r="F527" s="250">
        <v>1</v>
      </c>
      <c r="G527" s="250">
        <v>1</v>
      </c>
      <c r="H527" s="250">
        <v>1</v>
      </c>
      <c r="I527" s="250">
        <v>1</v>
      </c>
      <c r="J527" s="87"/>
      <c r="K527" s="94"/>
      <c r="L527" s="94"/>
      <c r="M527" s="154">
        <f t="shared" si="185"/>
        <v>4</v>
      </c>
      <c r="N527">
        <v>0</v>
      </c>
      <c r="O527">
        <v>1</v>
      </c>
      <c r="P527">
        <v>4</v>
      </c>
      <c r="Q527">
        <v>12</v>
      </c>
      <c r="R527">
        <v>0</v>
      </c>
      <c r="S527">
        <v>0</v>
      </c>
      <c r="T527">
        <v>1</v>
      </c>
      <c r="U527">
        <v>0</v>
      </c>
      <c r="V527">
        <v>2</v>
      </c>
      <c r="W527">
        <v>0</v>
      </c>
      <c r="X527">
        <v>0</v>
      </c>
      <c r="Y527">
        <v>0</v>
      </c>
      <c r="Z527">
        <v>2</v>
      </c>
      <c r="AA527">
        <v>0</v>
      </c>
      <c r="AB527">
        <v>2</v>
      </c>
      <c r="AC527" s="139">
        <f t="shared" si="168"/>
        <v>1</v>
      </c>
      <c r="AD527" s="140">
        <f t="shared" si="169"/>
        <v>5</v>
      </c>
      <c r="AE527" s="141">
        <f t="shared" si="186"/>
        <v>2</v>
      </c>
      <c r="AF527" s="142">
        <f t="shared" si="187"/>
        <v>2</v>
      </c>
      <c r="AG527" s="278"/>
      <c r="AI527" s="37">
        <f>IFERROR(IF(M527&gt;0,(N527*CONFIGURACAO!$C$20)+(O527*CONFIGURACAO!$C$21)+(P527*CONFIGURACAO!$C$22)+(Q527*CONFIGURACAO!$C$23)+(R527*CONFIGURACAO!$C$24),""),"")</f>
        <v>800</v>
      </c>
      <c r="AJ527" s="38">
        <f>IF(S527=0,0,IF(CONFIGURACAO!$C$15="SIM",(IF(S527&gt;CONFIGURACAO!$C$16,CONFIGURACAO!$C$16*CONFIGURACAO!$C$25,S527*CONFIGURACAO!$C$25)),'PI AREA  P100'!S527*CONFIGURACAO!$C$25))</f>
        <v>0</v>
      </c>
      <c r="AK527" s="38">
        <f>IF(T527=0,0,IF(CONFIGURACAO!$C$17="SIM",(IF(T527&gt;CONFIGURACAO!$C$18,CONFIGURACAO!$C$18*CONFIGURACAO!$C$26,T527*CONFIGURACAO!$C$26)),'PI AREA  P100'!T527*CONFIGURACAO!$C$26))</f>
        <v>5</v>
      </c>
      <c r="AL527" s="38">
        <f>IFERROR(IF(M527&gt;0,(U527*CONFIGURACAO!$C$29)+(V527*CONFIGURACAO!$C$30),""),"")</f>
        <v>200</v>
      </c>
      <c r="AM527" s="38">
        <f>IF(W527=0,0,IF(CONFIGURACAO!$C$41="SIM",(IF(W527&gt;CONFIGURACAO!$C$41,CONFIGURACAO!$C$41*CONFIGURACAO!$C$31,W527*CONFIGURACAO!$C$31)),'PI AREA  P100'!W527*CONFIGURACAO!$C$31))</f>
        <v>0</v>
      </c>
      <c r="AN527" s="38">
        <f>IF(X527=0,0,IF(CONFIGURACAO!$C$39="SIM",(IF(X527&gt;CONFIGURACAO!$C$40,CONFIGURACAO!$C$40*CONFIGURACAO!$C$32,X527*CONFIGURACAO!$C$32)),'PI AREA  P100'!X527*CONFIGURACAO!$C$32))</f>
        <v>0</v>
      </c>
      <c r="AO527" s="38">
        <f>IFERROR(IF(M527&gt;0,(Y527*CONFIGURACAO!$C$33)+(Z527*CONFIGURACAO!$C$34)+(AA527*CONFIGURACAO!$C$35)+(AB527*CONFIGURACAO!$C$36),""),"")</f>
        <v>120</v>
      </c>
      <c r="AP527" s="38">
        <f>IF(AA527=0,0,IF(CONFIGURACAO!$C$46="SIM",(IF(AA527&gt;CONFIGURACAO!$C$47,CONFIGURACAO!$C$47*CONFIGURACAO!$C$35,AA527*CONFIGURACAO!$C$35)),'PI AREA  P100'!AA527*CONFIGURACAO!$C$35))</f>
        <v>0</v>
      </c>
      <c r="AQ527" s="38">
        <f>IF(AB527=0,0,IF(CONFIGURACAO!$C$44="SIM",(IF(AB527&gt;CONFIGURACAO!$C$45,CONFIGURACAO!$C$45*CONFIGURACAO!$C$36,AB527*CONFIGURACAO!$C$36)),'PI AREA  P100'!AB527*CONFIGURACAO!$C$36))</f>
        <v>20</v>
      </c>
      <c r="AR527" s="38">
        <f t="shared" si="188"/>
        <v>1145</v>
      </c>
      <c r="AS527" s="68">
        <f>IF(AR527="","",$AR527-(($AS$2/CONFIGURACAO!$C$6)*$M527))</f>
        <v>845</v>
      </c>
      <c r="AT527" s="73">
        <f t="shared" si="170"/>
        <v>3</v>
      </c>
      <c r="AU527" s="75">
        <f>IF(AR527="","",$AR527-(($AU$2/CONFIGURACAO!$C$6)*$M527))</f>
        <v>645</v>
      </c>
      <c r="AV527" s="76">
        <f t="shared" si="171"/>
        <v>4</v>
      </c>
      <c r="AW527" s="74">
        <f>IF(AR527="","",$AR527-(($AW$2/CONFIGURACAO!$C$6)*$M527))</f>
        <v>445</v>
      </c>
      <c r="AX527" s="72">
        <f t="shared" si="172"/>
        <v>5</v>
      </c>
      <c r="AZ527" s="39">
        <f t="shared" si="173"/>
        <v>9.6711798839458421E-2</v>
      </c>
      <c r="BA527" s="146">
        <f t="shared" si="174"/>
        <v>24</v>
      </c>
      <c r="BB527" s="146">
        <f t="shared" si="175"/>
        <v>276</v>
      </c>
      <c r="BC527" s="32">
        <f t="shared" si="176"/>
        <v>376</v>
      </c>
      <c r="BD527" s="148"/>
      <c r="BE527" s="40">
        <f t="shared" si="177"/>
        <v>0</v>
      </c>
      <c r="BF527" s="40">
        <f t="shared" si="178"/>
        <v>3.8580246913580245E-2</v>
      </c>
      <c r="BG527" s="40">
        <f t="shared" si="179"/>
        <v>0.10277492291880781</v>
      </c>
      <c r="BH527" s="40">
        <f t="shared" si="180"/>
        <v>0.48504446240905419</v>
      </c>
      <c r="BI527" s="40">
        <f t="shared" si="181"/>
        <v>0</v>
      </c>
      <c r="BJ527" s="40">
        <f t="shared" si="182"/>
        <v>0</v>
      </c>
      <c r="BK527" s="40">
        <f t="shared" si="183"/>
        <v>0.16051364365971107</v>
      </c>
      <c r="BL527">
        <v>0</v>
      </c>
      <c r="BM527">
        <v>2</v>
      </c>
      <c r="BN527">
        <v>0</v>
      </c>
      <c r="BO527">
        <v>0</v>
      </c>
      <c r="BP527">
        <v>0</v>
      </c>
      <c r="BQ527">
        <v>2</v>
      </c>
      <c r="BR527">
        <v>0</v>
      </c>
      <c r="BS527">
        <v>2</v>
      </c>
      <c r="BT527" s="42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</row>
    <row r="528" spans="1:124" s="32" customFormat="1" x14ac:dyDescent="0.2">
      <c r="A528" s="124" t="str">
        <f>CONFIGURACAO!$C$4</f>
        <v>AREA 21</v>
      </c>
      <c r="B528" s="125">
        <v>526</v>
      </c>
      <c r="C528" s="249" t="s">
        <v>305</v>
      </c>
      <c r="D528" s="126">
        <f t="shared" si="184"/>
        <v>5</v>
      </c>
      <c r="E528" s="250" t="s">
        <v>863</v>
      </c>
      <c r="F528" s="250">
        <v>1</v>
      </c>
      <c r="G528" s="250">
        <v>1</v>
      </c>
      <c r="H528" s="250">
        <v>1</v>
      </c>
      <c r="I528" s="250">
        <v>1</v>
      </c>
      <c r="J528" s="87"/>
      <c r="K528" s="94"/>
      <c r="L528" s="94"/>
      <c r="M528" s="154">
        <f t="shared" si="185"/>
        <v>4</v>
      </c>
      <c r="N528">
        <v>2</v>
      </c>
      <c r="O528">
        <v>5</v>
      </c>
      <c r="P528">
        <v>9</v>
      </c>
      <c r="Q528">
        <v>13</v>
      </c>
      <c r="R528">
        <v>6</v>
      </c>
      <c r="S528">
        <v>2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 s="139">
        <f t="shared" si="168"/>
        <v>7</v>
      </c>
      <c r="AD528" s="140">
        <f t="shared" si="169"/>
        <v>16</v>
      </c>
      <c r="AE528" s="141">
        <f t="shared" si="186"/>
        <v>0</v>
      </c>
      <c r="AF528" s="142">
        <f t="shared" si="187"/>
        <v>0</v>
      </c>
      <c r="AG528" s="278"/>
      <c r="AI528" s="37">
        <f>IFERROR(IF(M528&gt;0,(N528*CONFIGURACAO!$C$20)+(O528*CONFIGURACAO!$C$21)+(P528*CONFIGURACAO!$C$22)+(Q528*CONFIGURACAO!$C$23)+(R528*CONFIGURACAO!$C$24),""),"")</f>
        <v>1780</v>
      </c>
      <c r="AJ528" s="38">
        <f>IF(S528=0,0,IF(CONFIGURACAO!$C$15="SIM",(IF(S528&gt;CONFIGURACAO!$C$16,CONFIGURACAO!$C$16*CONFIGURACAO!$C$25,S528*CONFIGURACAO!$C$25)),'PI AREA  P100'!S528*CONFIGURACAO!$C$25))</f>
        <v>20</v>
      </c>
      <c r="AK528" s="38">
        <f>IF(T528=0,0,IF(CONFIGURACAO!$C$17="SIM",(IF(T528&gt;CONFIGURACAO!$C$18,CONFIGURACAO!$C$18*CONFIGURACAO!$C$26,T528*CONFIGURACAO!$C$26)),'PI AREA  P100'!T528*CONFIGURACAO!$C$26))</f>
        <v>0</v>
      </c>
      <c r="AL528" s="38">
        <f>IFERROR(IF(M528&gt;0,(U528*CONFIGURACAO!$C$29)+(V528*CONFIGURACAO!$C$30),""),"")</f>
        <v>0</v>
      </c>
      <c r="AM528" s="38">
        <f>IF(W528=0,0,IF(CONFIGURACAO!$C$41="SIM",(IF(W528&gt;CONFIGURACAO!$C$41,CONFIGURACAO!$C$41*CONFIGURACAO!$C$31,W528*CONFIGURACAO!$C$31)),'PI AREA  P100'!W528*CONFIGURACAO!$C$31))</f>
        <v>0</v>
      </c>
      <c r="AN528" s="38">
        <f>IF(X528=0,0,IF(CONFIGURACAO!$C$39="SIM",(IF(X528&gt;CONFIGURACAO!$C$40,CONFIGURACAO!$C$40*CONFIGURACAO!$C$32,X528*CONFIGURACAO!$C$32)),'PI AREA  P100'!X528*CONFIGURACAO!$C$32))</f>
        <v>0</v>
      </c>
      <c r="AO528" s="38">
        <f>IFERROR(IF(M528&gt;0,(Y528*CONFIGURACAO!$C$33)+(Z528*CONFIGURACAO!$C$34)+(AA528*CONFIGURACAO!$C$35)+(AB528*CONFIGURACAO!$C$36),""),"")</f>
        <v>10</v>
      </c>
      <c r="AP528" s="38">
        <f>IF(AA528=0,0,IF(CONFIGURACAO!$C$46="SIM",(IF(AA528&gt;CONFIGURACAO!$C$47,CONFIGURACAO!$C$47*CONFIGURACAO!$C$35,AA528*CONFIGURACAO!$C$35)),'PI AREA  P100'!AA528*CONFIGURACAO!$C$35))</f>
        <v>0</v>
      </c>
      <c r="AQ528" s="38">
        <f>IF(AB528=0,0,IF(CONFIGURACAO!$C$44="SIM",(IF(AB528&gt;CONFIGURACAO!$C$45,CONFIGURACAO!$C$45*CONFIGURACAO!$C$36,AB528*CONFIGURACAO!$C$36)),'PI AREA  P100'!AB528*CONFIGURACAO!$C$36))</f>
        <v>10</v>
      </c>
      <c r="AR528" s="38">
        <f t="shared" si="188"/>
        <v>1820</v>
      </c>
      <c r="AS528" s="68">
        <f>IF(AR528="","",$AR528-(($AS$2/CONFIGURACAO!$C$6)*$M528))</f>
        <v>1520</v>
      </c>
      <c r="AT528" s="73">
        <f t="shared" si="170"/>
        <v>3</v>
      </c>
      <c r="AU528" s="75">
        <f>IF(AR528="","",$AR528-(($AU$2/CONFIGURACAO!$C$6)*$M528))</f>
        <v>1320</v>
      </c>
      <c r="AV528" s="76">
        <f t="shared" si="171"/>
        <v>4</v>
      </c>
      <c r="AW528" s="74">
        <f>IF(AR528="","",$AR528-(($AW$2/CONFIGURACAO!$C$6)*$M528))</f>
        <v>1120</v>
      </c>
      <c r="AX528" s="72">
        <f t="shared" si="172"/>
        <v>5</v>
      </c>
      <c r="AZ528" s="39">
        <f t="shared" si="173"/>
        <v>0.15372530470551468</v>
      </c>
      <c r="BA528" s="146">
        <f t="shared" si="174"/>
        <v>38</v>
      </c>
      <c r="BB528" s="146">
        <f t="shared" si="175"/>
        <v>104</v>
      </c>
      <c r="BC528" s="32">
        <f t="shared" si="176"/>
        <v>176</v>
      </c>
      <c r="BD528" s="148"/>
      <c r="BE528" s="40">
        <f t="shared" si="177"/>
        <v>7.4515648286140088E-2</v>
      </c>
      <c r="BF528" s="40">
        <f t="shared" si="178"/>
        <v>0.19290123456790123</v>
      </c>
      <c r="BG528" s="40">
        <f t="shared" si="179"/>
        <v>0.23124357656731759</v>
      </c>
      <c r="BH528" s="40">
        <f t="shared" si="180"/>
        <v>0.52546483427647539</v>
      </c>
      <c r="BI528" s="40">
        <f t="shared" si="181"/>
        <v>0.63965884861407252</v>
      </c>
      <c r="BJ528" s="40">
        <f t="shared" si="182"/>
        <v>0.18484288354898337</v>
      </c>
      <c r="BK528" s="40">
        <f t="shared" si="183"/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 s="42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</row>
    <row r="529" spans="1:124" s="32" customFormat="1" x14ac:dyDescent="0.2">
      <c r="A529" s="124" t="str">
        <f>CONFIGURACAO!$C$4</f>
        <v>AREA 21</v>
      </c>
      <c r="B529" s="125">
        <v>527</v>
      </c>
      <c r="C529" s="249" t="s">
        <v>305</v>
      </c>
      <c r="D529" s="126">
        <f t="shared" si="184"/>
        <v>6</v>
      </c>
      <c r="E529" s="250" t="s">
        <v>864</v>
      </c>
      <c r="F529" s="250">
        <v>1</v>
      </c>
      <c r="G529" s="250">
        <v>1</v>
      </c>
      <c r="H529" s="250">
        <v>1</v>
      </c>
      <c r="I529" s="250">
        <v>1</v>
      </c>
      <c r="J529" s="87"/>
      <c r="K529" s="94"/>
      <c r="L529" s="94"/>
      <c r="M529" s="154">
        <f t="shared" si="185"/>
        <v>4</v>
      </c>
      <c r="N529">
        <v>4</v>
      </c>
      <c r="O529">
        <v>1</v>
      </c>
      <c r="P529">
        <v>2</v>
      </c>
      <c r="Q529">
        <v>1</v>
      </c>
      <c r="R529">
        <v>1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 s="139">
        <f t="shared" si="168"/>
        <v>5</v>
      </c>
      <c r="AD529" s="140">
        <f t="shared" si="169"/>
        <v>7</v>
      </c>
      <c r="AE529" s="141">
        <f t="shared" si="186"/>
        <v>0</v>
      </c>
      <c r="AF529" s="142">
        <f t="shared" si="187"/>
        <v>0</v>
      </c>
      <c r="AG529" s="278"/>
      <c r="AI529" s="37">
        <f>IFERROR(IF(M529&gt;0,(N529*CONFIGURACAO!$C$20)+(O529*CONFIGURACAO!$C$21)+(P529*CONFIGURACAO!$C$22)+(Q529*CONFIGURACAO!$C$23)+(R529*CONFIGURACAO!$C$24),""),"")</f>
        <v>660</v>
      </c>
      <c r="AJ529" s="38">
        <f>IF(S529=0,0,IF(CONFIGURACAO!$C$15="SIM",(IF(S529&gt;CONFIGURACAO!$C$16,CONFIGURACAO!$C$16*CONFIGURACAO!$C$25,S529*CONFIGURACAO!$C$25)),'PI AREA  P100'!S529*CONFIGURACAO!$C$25))</f>
        <v>0</v>
      </c>
      <c r="AK529" s="38">
        <f>IF(T529=0,0,IF(CONFIGURACAO!$C$17="SIM",(IF(T529&gt;CONFIGURACAO!$C$18,CONFIGURACAO!$C$18*CONFIGURACAO!$C$26,T529*CONFIGURACAO!$C$26)),'PI AREA  P100'!T529*CONFIGURACAO!$C$26))</f>
        <v>5</v>
      </c>
      <c r="AL529" s="38">
        <f>IFERROR(IF(M529&gt;0,(U529*CONFIGURACAO!$C$29)+(V529*CONFIGURACAO!$C$30),""),"")</f>
        <v>0</v>
      </c>
      <c r="AM529" s="38">
        <f>IF(W529=0,0,IF(CONFIGURACAO!$C$41="SIM",(IF(W529&gt;CONFIGURACAO!$C$41,CONFIGURACAO!$C$41*CONFIGURACAO!$C$31,W529*CONFIGURACAO!$C$31)),'PI AREA  P100'!W529*CONFIGURACAO!$C$31))</f>
        <v>0</v>
      </c>
      <c r="AN529" s="38">
        <f>IF(X529=0,0,IF(CONFIGURACAO!$C$39="SIM",(IF(X529&gt;CONFIGURACAO!$C$40,CONFIGURACAO!$C$40*CONFIGURACAO!$C$32,X529*CONFIGURACAO!$C$32)),'PI AREA  P100'!X529*CONFIGURACAO!$C$32))</f>
        <v>0</v>
      </c>
      <c r="AO529" s="38">
        <f>IFERROR(IF(M529&gt;0,(Y529*CONFIGURACAO!$C$33)+(Z529*CONFIGURACAO!$C$34)+(AA529*CONFIGURACAO!$C$35)+(AB529*CONFIGURACAO!$C$36),""),"")</f>
        <v>25</v>
      </c>
      <c r="AP529" s="38">
        <f>IF(AA529=0,0,IF(CONFIGURACAO!$C$46="SIM",(IF(AA529&gt;CONFIGURACAO!$C$47,CONFIGURACAO!$C$47*CONFIGURACAO!$C$35,AA529*CONFIGURACAO!$C$35)),'PI AREA  P100'!AA529*CONFIGURACAO!$C$35))</f>
        <v>25</v>
      </c>
      <c r="AQ529" s="38">
        <f>IF(AB529=0,0,IF(CONFIGURACAO!$C$44="SIM",(IF(AB529&gt;CONFIGURACAO!$C$45,CONFIGURACAO!$C$45*CONFIGURACAO!$C$36,AB529*CONFIGURACAO!$C$36)),'PI AREA  P100'!AB529*CONFIGURACAO!$C$36))</f>
        <v>0</v>
      </c>
      <c r="AR529" s="38">
        <f t="shared" si="188"/>
        <v>715</v>
      </c>
      <c r="AS529" s="68">
        <f>IF(AR529="","",$AR529-(($AS$2/CONFIGURACAO!$C$6)*$M529))</f>
        <v>415</v>
      </c>
      <c r="AT529" s="73">
        <f t="shared" si="170"/>
        <v>3</v>
      </c>
      <c r="AU529" s="75">
        <f>IF(AR529="","",$AR529-(($AU$2/CONFIGURACAO!$C$6)*$M529))</f>
        <v>215</v>
      </c>
      <c r="AV529" s="76">
        <f t="shared" si="171"/>
        <v>4</v>
      </c>
      <c r="AW529" s="74">
        <f>IF(AR529="","",$AR529-(($AW$2/CONFIGURACAO!$C$6)*$M529))</f>
        <v>15</v>
      </c>
      <c r="AX529" s="72">
        <f t="shared" si="172"/>
        <v>5</v>
      </c>
      <c r="AZ529" s="39">
        <f t="shared" si="173"/>
        <v>6.0392083991452204E-2</v>
      </c>
      <c r="BA529" s="146">
        <f t="shared" si="174"/>
        <v>11</v>
      </c>
      <c r="BB529" s="146">
        <f t="shared" si="175"/>
        <v>663</v>
      </c>
      <c r="BC529" s="32">
        <f t="shared" si="176"/>
        <v>602</v>
      </c>
      <c r="BD529" s="148"/>
      <c r="BE529" s="40">
        <f t="shared" si="177"/>
        <v>0.14903129657228018</v>
      </c>
      <c r="BF529" s="40">
        <f t="shared" si="178"/>
        <v>3.8580246913580245E-2</v>
      </c>
      <c r="BG529" s="40">
        <f t="shared" si="179"/>
        <v>5.1387461459403906E-2</v>
      </c>
      <c r="BH529" s="40">
        <f t="shared" si="180"/>
        <v>4.042037186742118E-2</v>
      </c>
      <c r="BI529" s="40">
        <f t="shared" si="181"/>
        <v>0.10660980810234541</v>
      </c>
      <c r="BJ529" s="40">
        <f t="shared" si="182"/>
        <v>0</v>
      </c>
      <c r="BK529" s="40">
        <f t="shared" si="183"/>
        <v>0.16051364365971107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</v>
      </c>
      <c r="BS529">
        <v>0</v>
      </c>
      <c r="BT529" s="42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</row>
    <row r="530" spans="1:124" s="32" customFormat="1" x14ac:dyDescent="0.2">
      <c r="A530" s="124" t="str">
        <f>CONFIGURACAO!$C$4</f>
        <v>AREA 21</v>
      </c>
      <c r="B530" s="125">
        <v>528</v>
      </c>
      <c r="C530" s="249" t="s">
        <v>305</v>
      </c>
      <c r="D530" s="126">
        <f t="shared" si="184"/>
        <v>7</v>
      </c>
      <c r="E530" s="250" t="s">
        <v>865</v>
      </c>
      <c r="F530" s="250">
        <v>0</v>
      </c>
      <c r="G530" s="250">
        <v>0</v>
      </c>
      <c r="H530" s="250">
        <v>0</v>
      </c>
      <c r="I530" s="250">
        <v>1</v>
      </c>
      <c r="J530" s="87"/>
      <c r="K530" s="94"/>
      <c r="L530" s="94"/>
      <c r="M530" s="154">
        <f t="shared" si="185"/>
        <v>1</v>
      </c>
      <c r="N530">
        <v>5</v>
      </c>
      <c r="O530">
        <v>3</v>
      </c>
      <c r="P530">
        <v>2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s="139">
        <f t="shared" si="168"/>
        <v>8</v>
      </c>
      <c r="AD530" s="140">
        <f t="shared" si="169"/>
        <v>10</v>
      </c>
      <c r="AE530" s="141">
        <f t="shared" si="186"/>
        <v>0</v>
      </c>
      <c r="AF530" s="142">
        <f t="shared" si="187"/>
        <v>0</v>
      </c>
      <c r="AG530" s="278"/>
      <c r="AI530" s="37">
        <f>IFERROR(IF(M530&gt;0,(N530*CONFIGURACAO!$C$20)+(O530*CONFIGURACAO!$C$21)+(P530*CONFIGURACAO!$C$22)+(Q530*CONFIGURACAO!$C$23)+(R530*CONFIGURACAO!$C$24),""),"")</f>
        <v>860</v>
      </c>
      <c r="AJ530" s="38">
        <f>IF(S530=0,0,IF(CONFIGURACAO!$C$15="SIM",(IF(S530&gt;CONFIGURACAO!$C$16,CONFIGURACAO!$C$16*CONFIGURACAO!$C$25,S530*CONFIGURACAO!$C$25)),'PI AREA  P100'!S530*CONFIGURACAO!$C$25))</f>
        <v>0</v>
      </c>
      <c r="AK530" s="38">
        <f>IF(T530=0,0,IF(CONFIGURACAO!$C$17="SIM",(IF(T530&gt;CONFIGURACAO!$C$18,CONFIGURACAO!$C$18*CONFIGURACAO!$C$26,T530*CONFIGURACAO!$C$26)),'PI AREA  P100'!T530*CONFIGURACAO!$C$26))</f>
        <v>0</v>
      </c>
      <c r="AL530" s="38">
        <f>IFERROR(IF(M530&gt;0,(U530*CONFIGURACAO!$C$29)+(V530*CONFIGURACAO!$C$30),""),"")</f>
        <v>0</v>
      </c>
      <c r="AM530" s="38">
        <f>IF(W530=0,0,IF(CONFIGURACAO!$C$41="SIM",(IF(W530&gt;CONFIGURACAO!$C$41,CONFIGURACAO!$C$41*CONFIGURACAO!$C$31,W530*CONFIGURACAO!$C$31)),'PI AREA  P100'!W530*CONFIGURACAO!$C$31))</f>
        <v>0</v>
      </c>
      <c r="AN530" s="38">
        <f>IF(X530=0,0,IF(CONFIGURACAO!$C$39="SIM",(IF(X530&gt;CONFIGURACAO!$C$40,CONFIGURACAO!$C$40*CONFIGURACAO!$C$32,X530*CONFIGURACAO!$C$32)),'PI AREA  P100'!X530*CONFIGURACAO!$C$32))</f>
        <v>0</v>
      </c>
      <c r="AO530" s="38">
        <f>IFERROR(IF(M530&gt;0,(Y530*CONFIGURACAO!$C$33)+(Z530*CONFIGURACAO!$C$34)+(AA530*CONFIGURACAO!$C$35)+(AB530*CONFIGURACAO!$C$36),""),"")</f>
        <v>0</v>
      </c>
      <c r="AP530" s="38">
        <f>IF(AA530=0,0,IF(CONFIGURACAO!$C$46="SIM",(IF(AA530&gt;CONFIGURACAO!$C$47,CONFIGURACAO!$C$47*CONFIGURACAO!$C$35,AA530*CONFIGURACAO!$C$35)),'PI AREA  P100'!AA530*CONFIGURACAO!$C$35))</f>
        <v>0</v>
      </c>
      <c r="AQ530" s="38">
        <f>IF(AB530=0,0,IF(CONFIGURACAO!$C$44="SIM",(IF(AB530&gt;CONFIGURACAO!$C$45,CONFIGURACAO!$C$45*CONFIGURACAO!$C$36,AB530*CONFIGURACAO!$C$36)),'PI AREA  P100'!AB530*CONFIGURACAO!$C$36))</f>
        <v>0</v>
      </c>
      <c r="AR530" s="38">
        <f t="shared" si="188"/>
        <v>860</v>
      </c>
      <c r="AS530" s="68">
        <f>IF(AR530="","",$AR530-(($AS$2/CONFIGURACAO!$C$6)*$M530))</f>
        <v>785</v>
      </c>
      <c r="AT530" s="73">
        <f t="shared" si="170"/>
        <v>3</v>
      </c>
      <c r="AU530" s="75">
        <f>IF(AR530="","",$AR530-(($AU$2/CONFIGURACAO!$C$6)*$M530))</f>
        <v>735</v>
      </c>
      <c r="AV530" s="76">
        <f t="shared" si="171"/>
        <v>4</v>
      </c>
      <c r="AW530" s="74">
        <f>IF(AR530="","",$AR530-(($AW$2/CONFIGURACAO!$C$6)*$M530))</f>
        <v>685</v>
      </c>
      <c r="AX530" s="72">
        <f t="shared" si="172"/>
        <v>5</v>
      </c>
      <c r="AZ530" s="39">
        <f t="shared" si="173"/>
        <v>7.2639429696012434E-2</v>
      </c>
      <c r="BA530" s="146">
        <f t="shared" si="174"/>
        <v>10</v>
      </c>
      <c r="BB530" s="146">
        <f t="shared" si="175"/>
        <v>694</v>
      </c>
      <c r="BC530" s="32">
        <f t="shared" si="176"/>
        <v>515</v>
      </c>
      <c r="BD530" s="148"/>
      <c r="BE530" s="40">
        <f t="shared" si="177"/>
        <v>0.18628912071535023</v>
      </c>
      <c r="BF530" s="40">
        <f t="shared" si="178"/>
        <v>0.11574074074074073</v>
      </c>
      <c r="BG530" s="40">
        <f t="shared" si="179"/>
        <v>5.1387461459403906E-2</v>
      </c>
      <c r="BH530" s="40">
        <f t="shared" si="180"/>
        <v>0</v>
      </c>
      <c r="BI530" s="40">
        <f t="shared" si="181"/>
        <v>0</v>
      </c>
      <c r="BJ530" s="40">
        <f t="shared" si="182"/>
        <v>0</v>
      </c>
      <c r="BK530" s="40">
        <f t="shared" si="183"/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 s="42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</row>
    <row r="531" spans="1:124" s="32" customFormat="1" x14ac:dyDescent="0.2">
      <c r="A531" s="124" t="str">
        <f>CONFIGURACAO!$C$4</f>
        <v>AREA 21</v>
      </c>
      <c r="B531" s="125">
        <v>529</v>
      </c>
      <c r="C531" s="249" t="s">
        <v>305</v>
      </c>
      <c r="D531" s="126">
        <f t="shared" si="184"/>
        <v>8</v>
      </c>
      <c r="E531" s="250" t="s">
        <v>866</v>
      </c>
      <c r="F531" s="250">
        <v>0</v>
      </c>
      <c r="G531" s="250">
        <v>0</v>
      </c>
      <c r="H531" s="250">
        <v>1</v>
      </c>
      <c r="I531" s="250">
        <v>1</v>
      </c>
      <c r="J531" s="87"/>
      <c r="K531" s="94"/>
      <c r="L531" s="94"/>
      <c r="M531" s="154">
        <f t="shared" si="185"/>
        <v>2</v>
      </c>
      <c r="N531">
        <v>0</v>
      </c>
      <c r="O531">
        <v>4</v>
      </c>
      <c r="P531">
        <v>2</v>
      </c>
      <c r="Q531">
        <v>3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s="139">
        <f t="shared" si="168"/>
        <v>4</v>
      </c>
      <c r="AD531" s="140">
        <f t="shared" si="169"/>
        <v>6</v>
      </c>
      <c r="AE531" s="141">
        <f t="shared" si="186"/>
        <v>0</v>
      </c>
      <c r="AF531" s="142">
        <f t="shared" si="187"/>
        <v>0</v>
      </c>
      <c r="AG531" s="278"/>
      <c r="AI531" s="37">
        <f>IFERROR(IF(M531&gt;0,(N531*CONFIGURACAO!$C$20)+(O531*CONFIGURACAO!$C$21)+(P531*CONFIGURACAO!$C$22)+(Q531*CONFIGURACAO!$C$23)+(R531*CONFIGURACAO!$C$24),""),"")</f>
        <v>580</v>
      </c>
      <c r="AJ531" s="38">
        <f>IF(S531=0,0,IF(CONFIGURACAO!$C$15="SIM",(IF(S531&gt;CONFIGURACAO!$C$16,CONFIGURACAO!$C$16*CONFIGURACAO!$C$25,S531*CONFIGURACAO!$C$25)),'PI AREA  P100'!S531*CONFIGURACAO!$C$25))</f>
        <v>0</v>
      </c>
      <c r="AK531" s="38">
        <f>IF(T531=0,0,IF(CONFIGURACAO!$C$17="SIM",(IF(T531&gt;CONFIGURACAO!$C$18,CONFIGURACAO!$C$18*CONFIGURACAO!$C$26,T531*CONFIGURACAO!$C$26)),'PI AREA  P100'!T531*CONFIGURACAO!$C$26))</f>
        <v>0</v>
      </c>
      <c r="AL531" s="38">
        <f>IFERROR(IF(M531&gt;0,(U531*CONFIGURACAO!$C$29)+(V531*CONFIGURACAO!$C$30),""),"")</f>
        <v>0</v>
      </c>
      <c r="AM531" s="38">
        <f>IF(W531=0,0,IF(CONFIGURACAO!$C$41="SIM",(IF(W531&gt;CONFIGURACAO!$C$41,CONFIGURACAO!$C$41*CONFIGURACAO!$C$31,W531*CONFIGURACAO!$C$31)),'PI AREA  P100'!W531*CONFIGURACAO!$C$31))</f>
        <v>0</v>
      </c>
      <c r="AN531" s="38">
        <f>IF(X531=0,0,IF(CONFIGURACAO!$C$39="SIM",(IF(X531&gt;CONFIGURACAO!$C$40,CONFIGURACAO!$C$40*CONFIGURACAO!$C$32,X531*CONFIGURACAO!$C$32)),'PI AREA  P100'!X531*CONFIGURACAO!$C$32))</f>
        <v>0</v>
      </c>
      <c r="AO531" s="38">
        <f>IFERROR(IF(M531&gt;0,(Y531*CONFIGURACAO!$C$33)+(Z531*CONFIGURACAO!$C$34)+(AA531*CONFIGURACAO!$C$35)+(AB531*CONFIGURACAO!$C$36),""),"")</f>
        <v>0</v>
      </c>
      <c r="AP531" s="38">
        <f>IF(AA531=0,0,IF(CONFIGURACAO!$C$46="SIM",(IF(AA531&gt;CONFIGURACAO!$C$47,CONFIGURACAO!$C$47*CONFIGURACAO!$C$35,AA531*CONFIGURACAO!$C$35)),'PI AREA  P100'!AA531*CONFIGURACAO!$C$35))</f>
        <v>0</v>
      </c>
      <c r="AQ531" s="38">
        <f>IF(AB531=0,0,IF(CONFIGURACAO!$C$44="SIM",(IF(AB531&gt;CONFIGURACAO!$C$45,CONFIGURACAO!$C$45*CONFIGURACAO!$C$36,AB531*CONFIGURACAO!$C$36)),'PI AREA  P100'!AB531*CONFIGURACAO!$C$36))</f>
        <v>0</v>
      </c>
      <c r="AR531" s="38">
        <f t="shared" si="188"/>
        <v>580</v>
      </c>
      <c r="AS531" s="68">
        <f>IF(AR531="","",$AR531-(($AS$2/CONFIGURACAO!$C$6)*$M531))</f>
        <v>430</v>
      </c>
      <c r="AT531" s="73">
        <f t="shared" si="170"/>
        <v>3</v>
      </c>
      <c r="AU531" s="75">
        <f>IF(AR531="","",$AR531-(($AU$2/CONFIGURACAO!$C$6)*$M531))</f>
        <v>330</v>
      </c>
      <c r="AV531" s="76">
        <f t="shared" si="171"/>
        <v>4</v>
      </c>
      <c r="AW531" s="74">
        <f>IF(AR531="","",$AR531-(($AW$2/CONFIGURACAO!$C$6)*$M531))</f>
        <v>230</v>
      </c>
      <c r="AX531" s="72">
        <f t="shared" si="172"/>
        <v>5</v>
      </c>
      <c r="AZ531" s="39">
        <f t="shared" si="173"/>
        <v>4.8989382818240938E-2</v>
      </c>
      <c r="BA531" s="146">
        <f t="shared" si="174"/>
        <v>10</v>
      </c>
      <c r="BB531" s="146">
        <f t="shared" si="175"/>
        <v>694</v>
      </c>
      <c r="BC531" s="32">
        <f t="shared" si="176"/>
        <v>680</v>
      </c>
      <c r="BD531" s="148"/>
      <c r="BE531" s="40">
        <f t="shared" si="177"/>
        <v>0</v>
      </c>
      <c r="BF531" s="40">
        <f t="shared" si="178"/>
        <v>0.15432098765432098</v>
      </c>
      <c r="BG531" s="40">
        <f t="shared" si="179"/>
        <v>5.1387461459403906E-2</v>
      </c>
      <c r="BH531" s="40">
        <f t="shared" si="180"/>
        <v>0.12126111560226355</v>
      </c>
      <c r="BI531" s="40">
        <f t="shared" si="181"/>
        <v>0.10660980810234541</v>
      </c>
      <c r="BJ531" s="40">
        <f t="shared" si="182"/>
        <v>0</v>
      </c>
      <c r="BK531" s="40">
        <f t="shared" si="183"/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 s="42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</row>
    <row r="532" spans="1:124" s="32" customFormat="1" x14ac:dyDescent="0.2">
      <c r="A532" s="124" t="str">
        <f>CONFIGURACAO!$C$4</f>
        <v>AREA 21</v>
      </c>
      <c r="B532" s="125">
        <v>530</v>
      </c>
      <c r="C532" s="249" t="s">
        <v>305</v>
      </c>
      <c r="D532" s="126">
        <f t="shared" si="184"/>
        <v>9</v>
      </c>
      <c r="E532" s="250" t="s">
        <v>867</v>
      </c>
      <c r="F532" s="250">
        <v>1</v>
      </c>
      <c r="G532" s="250">
        <v>1</v>
      </c>
      <c r="H532" s="250">
        <v>1</v>
      </c>
      <c r="I532" s="250">
        <v>1</v>
      </c>
      <c r="J532" s="87"/>
      <c r="K532" s="94"/>
      <c r="L532" s="94"/>
      <c r="M532" s="154">
        <f t="shared" si="185"/>
        <v>4</v>
      </c>
      <c r="N532">
        <v>0</v>
      </c>
      <c r="O532">
        <v>0</v>
      </c>
      <c r="P532">
        <v>4</v>
      </c>
      <c r="Q532">
        <v>3</v>
      </c>
      <c r="R532">
        <v>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 s="139">
        <f t="shared" si="168"/>
        <v>0</v>
      </c>
      <c r="AD532" s="140">
        <f t="shared" si="169"/>
        <v>4</v>
      </c>
      <c r="AE532" s="141">
        <f t="shared" si="186"/>
        <v>0</v>
      </c>
      <c r="AF532" s="142">
        <f t="shared" si="187"/>
        <v>0</v>
      </c>
      <c r="AG532" s="278"/>
      <c r="AI532" s="37">
        <f>IFERROR(IF(M532&gt;0,(N532*CONFIGURACAO!$C$20)+(O532*CONFIGURACAO!$C$21)+(P532*CONFIGURACAO!$C$22)+(Q532*CONFIGURACAO!$C$23)+(R532*CONFIGURACAO!$C$24),""),"")</f>
        <v>400</v>
      </c>
      <c r="AJ532" s="38">
        <f>IF(S532=0,0,IF(CONFIGURACAO!$C$15="SIM",(IF(S532&gt;CONFIGURACAO!$C$16,CONFIGURACAO!$C$16*CONFIGURACAO!$C$25,S532*CONFIGURACAO!$C$25)),'PI AREA  P100'!S532*CONFIGURACAO!$C$25))</f>
        <v>0</v>
      </c>
      <c r="AK532" s="38">
        <f>IF(T532=0,0,IF(CONFIGURACAO!$C$17="SIM",(IF(T532&gt;CONFIGURACAO!$C$18,CONFIGURACAO!$C$18*CONFIGURACAO!$C$26,T532*CONFIGURACAO!$C$26)),'PI AREA  P100'!T532*CONFIGURACAO!$C$26))</f>
        <v>0</v>
      </c>
      <c r="AL532" s="38">
        <f>IFERROR(IF(M532&gt;0,(U532*CONFIGURACAO!$C$29)+(V532*CONFIGURACAO!$C$30),""),"")</f>
        <v>0</v>
      </c>
      <c r="AM532" s="38">
        <f>IF(W532=0,0,IF(CONFIGURACAO!$C$41="SIM",(IF(W532&gt;CONFIGURACAO!$C$41,CONFIGURACAO!$C$41*CONFIGURACAO!$C$31,W532*CONFIGURACAO!$C$31)),'PI AREA  P100'!W532*CONFIGURACAO!$C$31))</f>
        <v>0</v>
      </c>
      <c r="AN532" s="38">
        <f>IF(X532=0,0,IF(CONFIGURACAO!$C$39="SIM",(IF(X532&gt;CONFIGURACAO!$C$40,CONFIGURACAO!$C$40*CONFIGURACAO!$C$32,X532*CONFIGURACAO!$C$32)),'PI AREA  P100'!X532*CONFIGURACAO!$C$32))</f>
        <v>0</v>
      </c>
      <c r="AO532" s="38">
        <f>IFERROR(IF(M532&gt;0,(Y532*CONFIGURACAO!$C$33)+(Z532*CONFIGURACAO!$C$34)+(AA532*CONFIGURACAO!$C$35)+(AB532*CONFIGURACAO!$C$36),""),"")</f>
        <v>0</v>
      </c>
      <c r="AP532" s="38">
        <f>IF(AA532=0,0,IF(CONFIGURACAO!$C$46="SIM",(IF(AA532&gt;CONFIGURACAO!$C$47,CONFIGURACAO!$C$47*CONFIGURACAO!$C$35,AA532*CONFIGURACAO!$C$35)),'PI AREA  P100'!AA532*CONFIGURACAO!$C$35))</f>
        <v>0</v>
      </c>
      <c r="AQ532" s="38">
        <f>IF(AB532=0,0,IF(CONFIGURACAO!$C$44="SIM",(IF(AB532&gt;CONFIGURACAO!$C$45,CONFIGURACAO!$C$45*CONFIGURACAO!$C$36,AB532*CONFIGURACAO!$C$36)),'PI AREA  P100'!AB532*CONFIGURACAO!$C$36))</f>
        <v>0</v>
      </c>
      <c r="AR532" s="38">
        <f t="shared" si="188"/>
        <v>400</v>
      </c>
      <c r="AS532" s="68">
        <f>IF(AR532="","",$AR532-(($AS$2/CONFIGURACAO!$C$6)*$M532))</f>
        <v>100</v>
      </c>
      <c r="AT532" s="73">
        <f t="shared" si="170"/>
        <v>3</v>
      </c>
      <c r="AU532" s="75">
        <f>IF(AR532="","",$AR532-(($AU$2/CONFIGURACAO!$C$6)*$M532))</f>
        <v>-100</v>
      </c>
      <c r="AV532" s="76" t="str">
        <f t="shared" si="171"/>
        <v>NAO</v>
      </c>
      <c r="AW532" s="74">
        <f>IF(AR532="","",$AR532-(($AW$2/CONFIGURACAO!$C$6)*$M532))</f>
        <v>-300</v>
      </c>
      <c r="AX532" s="72" t="str">
        <f t="shared" si="172"/>
        <v>NAO</v>
      </c>
      <c r="AZ532" s="39">
        <f t="shared" si="173"/>
        <v>3.3785781253959271E-2</v>
      </c>
      <c r="BA532" s="146">
        <f t="shared" si="174"/>
        <v>9</v>
      </c>
      <c r="BB532" s="146">
        <f t="shared" si="175"/>
        <v>734</v>
      </c>
      <c r="BC532" s="32">
        <f t="shared" si="176"/>
        <v>807</v>
      </c>
      <c r="BD532" s="148"/>
      <c r="BE532" s="40">
        <f t="shared" si="177"/>
        <v>0</v>
      </c>
      <c r="BF532" s="40">
        <f t="shared" si="178"/>
        <v>0</v>
      </c>
      <c r="BG532" s="40">
        <f t="shared" si="179"/>
        <v>0.10277492291880781</v>
      </c>
      <c r="BH532" s="40">
        <f t="shared" si="180"/>
        <v>0.12126111560226355</v>
      </c>
      <c r="BI532" s="40">
        <f t="shared" si="181"/>
        <v>0.21321961620469082</v>
      </c>
      <c r="BJ532" s="40">
        <f t="shared" si="182"/>
        <v>0</v>
      </c>
      <c r="BK532" s="40">
        <f t="shared" si="183"/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 s="4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</row>
    <row r="533" spans="1:124" s="32" customFormat="1" x14ac:dyDescent="0.2">
      <c r="A533" s="124" t="str">
        <f>CONFIGURACAO!$C$4</f>
        <v>AREA 21</v>
      </c>
      <c r="B533" s="125">
        <v>531</v>
      </c>
      <c r="C533" s="249" t="s">
        <v>305</v>
      </c>
      <c r="D533" s="126">
        <f t="shared" si="184"/>
        <v>10</v>
      </c>
      <c r="E533" s="250" t="s">
        <v>868</v>
      </c>
      <c r="F533" s="250">
        <v>0</v>
      </c>
      <c r="G533" s="250">
        <v>0</v>
      </c>
      <c r="H533" s="250">
        <v>1</v>
      </c>
      <c r="I533" s="250">
        <v>1</v>
      </c>
      <c r="J533" s="87"/>
      <c r="K533" s="94"/>
      <c r="L533" s="94"/>
      <c r="M533" s="154">
        <f t="shared" si="185"/>
        <v>2</v>
      </c>
      <c r="N533">
        <v>3</v>
      </c>
      <c r="O533">
        <v>3</v>
      </c>
      <c r="P533">
        <v>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 s="139">
        <f t="shared" si="168"/>
        <v>6</v>
      </c>
      <c r="AD533" s="140">
        <f t="shared" si="169"/>
        <v>8</v>
      </c>
      <c r="AE533" s="141">
        <f t="shared" si="186"/>
        <v>0</v>
      </c>
      <c r="AF533" s="142">
        <f t="shared" si="187"/>
        <v>0</v>
      </c>
      <c r="AG533" s="278"/>
      <c r="AI533" s="37">
        <f>IFERROR(IF(M533&gt;0,(N533*CONFIGURACAO!$C$20)+(O533*CONFIGURACAO!$C$21)+(P533*CONFIGURACAO!$C$22)+(Q533*CONFIGURACAO!$C$23)+(R533*CONFIGURACAO!$C$24),""),"")</f>
        <v>660</v>
      </c>
      <c r="AJ533" s="38">
        <f>IF(S533=0,0,IF(CONFIGURACAO!$C$15="SIM",(IF(S533&gt;CONFIGURACAO!$C$16,CONFIGURACAO!$C$16*CONFIGURACAO!$C$25,S533*CONFIGURACAO!$C$25)),'PI AREA  P100'!S533*CONFIGURACAO!$C$25))</f>
        <v>0</v>
      </c>
      <c r="AK533" s="38">
        <f>IF(T533=0,0,IF(CONFIGURACAO!$C$17="SIM",(IF(T533&gt;CONFIGURACAO!$C$18,CONFIGURACAO!$C$18*CONFIGURACAO!$C$26,T533*CONFIGURACAO!$C$26)),'PI AREA  P100'!T533*CONFIGURACAO!$C$26))</f>
        <v>0</v>
      </c>
      <c r="AL533" s="38">
        <f>IFERROR(IF(M533&gt;0,(U533*CONFIGURACAO!$C$29)+(V533*CONFIGURACAO!$C$30),""),"")</f>
        <v>0</v>
      </c>
      <c r="AM533" s="38">
        <f>IF(W533=0,0,IF(CONFIGURACAO!$C$41="SIM",(IF(W533&gt;CONFIGURACAO!$C$41,CONFIGURACAO!$C$41*CONFIGURACAO!$C$31,W533*CONFIGURACAO!$C$31)),'PI AREA  P100'!W533*CONFIGURACAO!$C$31))</f>
        <v>0</v>
      </c>
      <c r="AN533" s="38">
        <f>IF(X533=0,0,IF(CONFIGURACAO!$C$39="SIM",(IF(X533&gt;CONFIGURACAO!$C$40,CONFIGURACAO!$C$40*CONFIGURACAO!$C$32,X533*CONFIGURACAO!$C$32)),'PI AREA  P100'!X533*CONFIGURACAO!$C$32))</f>
        <v>0</v>
      </c>
      <c r="AO533" s="38">
        <f>IFERROR(IF(M533&gt;0,(Y533*CONFIGURACAO!$C$33)+(Z533*CONFIGURACAO!$C$34)+(AA533*CONFIGURACAO!$C$35)+(AB533*CONFIGURACAO!$C$36),""),"")</f>
        <v>0</v>
      </c>
      <c r="AP533" s="38">
        <f>IF(AA533=0,0,IF(CONFIGURACAO!$C$46="SIM",(IF(AA533&gt;CONFIGURACAO!$C$47,CONFIGURACAO!$C$47*CONFIGURACAO!$C$35,AA533*CONFIGURACAO!$C$35)),'PI AREA  P100'!AA533*CONFIGURACAO!$C$35))</f>
        <v>0</v>
      </c>
      <c r="AQ533" s="38">
        <f>IF(AB533=0,0,IF(CONFIGURACAO!$C$44="SIM",(IF(AB533&gt;CONFIGURACAO!$C$45,CONFIGURACAO!$C$45*CONFIGURACAO!$C$36,AB533*CONFIGURACAO!$C$36)),'PI AREA  P100'!AB533*CONFIGURACAO!$C$36))</f>
        <v>0</v>
      </c>
      <c r="AR533" s="38">
        <f t="shared" si="188"/>
        <v>660</v>
      </c>
      <c r="AS533" s="68">
        <f>IF(AR533="","",$AR533-(($AS$2/CONFIGURACAO!$C$6)*$M533))</f>
        <v>510</v>
      </c>
      <c r="AT533" s="73">
        <f t="shared" si="170"/>
        <v>3</v>
      </c>
      <c r="AU533" s="75">
        <f>IF(AR533="","",$AR533-(($AU$2/CONFIGURACAO!$C$6)*$M533))</f>
        <v>410</v>
      </c>
      <c r="AV533" s="76">
        <f t="shared" si="171"/>
        <v>4</v>
      </c>
      <c r="AW533" s="74">
        <f>IF(AR533="","",$AR533-(($AW$2/CONFIGURACAO!$C$6)*$M533))</f>
        <v>310</v>
      </c>
      <c r="AX533" s="72">
        <f t="shared" si="172"/>
        <v>5</v>
      </c>
      <c r="AZ533" s="39">
        <f t="shared" si="173"/>
        <v>5.5746539069032798E-2</v>
      </c>
      <c r="BA533" s="146">
        <f t="shared" si="174"/>
        <v>8</v>
      </c>
      <c r="BB533" s="146">
        <f t="shared" si="175"/>
        <v>763</v>
      </c>
      <c r="BC533" s="32">
        <f t="shared" si="176"/>
        <v>627</v>
      </c>
      <c r="BD533" s="148"/>
      <c r="BE533" s="40">
        <f t="shared" si="177"/>
        <v>0.11177347242921014</v>
      </c>
      <c r="BF533" s="40">
        <f t="shared" si="178"/>
        <v>0.11574074074074073</v>
      </c>
      <c r="BG533" s="40">
        <f t="shared" si="179"/>
        <v>5.1387461459403906E-2</v>
      </c>
      <c r="BH533" s="40">
        <f t="shared" si="180"/>
        <v>0</v>
      </c>
      <c r="BI533" s="40">
        <f t="shared" si="181"/>
        <v>0</v>
      </c>
      <c r="BJ533" s="40">
        <f t="shared" si="182"/>
        <v>0</v>
      </c>
      <c r="BK533" s="40">
        <f t="shared" si="183"/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 s="42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</row>
    <row r="534" spans="1:124" s="32" customFormat="1" x14ac:dyDescent="0.2">
      <c r="A534" s="124" t="str">
        <f>CONFIGURACAO!$C$4</f>
        <v>AREA 21</v>
      </c>
      <c r="B534" s="125">
        <v>532</v>
      </c>
      <c r="C534" s="249" t="s">
        <v>305</v>
      </c>
      <c r="D534" s="126">
        <f t="shared" si="184"/>
        <v>11</v>
      </c>
      <c r="E534" s="250" t="s">
        <v>869</v>
      </c>
      <c r="F534" s="250">
        <v>1</v>
      </c>
      <c r="G534" s="250">
        <v>1</v>
      </c>
      <c r="H534" s="250">
        <v>1</v>
      </c>
      <c r="I534" s="250">
        <v>1</v>
      </c>
      <c r="J534" s="87"/>
      <c r="K534" s="94"/>
      <c r="L534" s="94"/>
      <c r="M534" s="154">
        <f t="shared" si="185"/>
        <v>4</v>
      </c>
      <c r="N534">
        <v>14</v>
      </c>
      <c r="O534">
        <v>14</v>
      </c>
      <c r="P534">
        <v>23</v>
      </c>
      <c r="Q534">
        <v>21</v>
      </c>
      <c r="R534">
        <v>8</v>
      </c>
      <c r="S534">
        <v>0</v>
      </c>
      <c r="T534">
        <v>1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1</v>
      </c>
      <c r="AB534">
        <v>1</v>
      </c>
      <c r="AC534" s="139">
        <f t="shared" si="168"/>
        <v>28</v>
      </c>
      <c r="AD534" s="140">
        <f t="shared" si="169"/>
        <v>51</v>
      </c>
      <c r="AE534" s="141">
        <f t="shared" si="186"/>
        <v>0</v>
      </c>
      <c r="AF534" s="142">
        <f t="shared" si="187"/>
        <v>0</v>
      </c>
      <c r="AG534" s="278"/>
      <c r="AI534" s="37">
        <f>IFERROR(IF(M534&gt;0,(N534*CONFIGURACAO!$C$20)+(O534*CONFIGURACAO!$C$21)+(P534*CONFIGURACAO!$C$22)+(Q534*CONFIGURACAO!$C$23)+(R534*CONFIGURACAO!$C$24),""),"")</f>
        <v>4900</v>
      </c>
      <c r="AJ534" s="38">
        <f>IF(S534=0,0,IF(CONFIGURACAO!$C$15="SIM",(IF(S534&gt;CONFIGURACAO!$C$16,CONFIGURACAO!$C$16*CONFIGURACAO!$C$25,S534*CONFIGURACAO!$C$25)),'PI AREA  P100'!S534*CONFIGURACAO!$C$25))</f>
        <v>0</v>
      </c>
      <c r="AK534" s="38">
        <f>IF(T534=0,0,IF(CONFIGURACAO!$C$17="SIM",(IF(T534&gt;CONFIGURACAO!$C$18,CONFIGURACAO!$C$18*CONFIGURACAO!$C$26,T534*CONFIGURACAO!$C$26)),'PI AREA  P100'!T534*CONFIGURACAO!$C$26))</f>
        <v>5</v>
      </c>
      <c r="AL534" s="38">
        <f>IFERROR(IF(M534&gt;0,(U534*CONFIGURACAO!$C$29)+(V534*CONFIGURACAO!$C$30),""),"")</f>
        <v>0</v>
      </c>
      <c r="AM534" s="38">
        <f>IF(W534=0,0,IF(CONFIGURACAO!$C$41="SIM",(IF(W534&gt;CONFIGURACAO!$C$41,CONFIGURACAO!$C$41*CONFIGURACAO!$C$31,W534*CONFIGURACAO!$C$31)),'PI AREA  P100'!W534*CONFIGURACAO!$C$31))</f>
        <v>50</v>
      </c>
      <c r="AN534" s="38">
        <f>IF(X534=0,0,IF(CONFIGURACAO!$C$39="SIM",(IF(X534&gt;CONFIGURACAO!$C$40,CONFIGURACAO!$C$40*CONFIGURACAO!$C$32,X534*CONFIGURACAO!$C$32)),'PI AREA  P100'!X534*CONFIGURACAO!$C$32))</f>
        <v>0</v>
      </c>
      <c r="AO534" s="38">
        <f>IFERROR(IF(M534&gt;0,(Y534*CONFIGURACAO!$C$33)+(Z534*CONFIGURACAO!$C$34)+(AA534*CONFIGURACAO!$C$35)+(AB534*CONFIGURACAO!$C$36),""),"")</f>
        <v>35</v>
      </c>
      <c r="AP534" s="38">
        <f>IF(AA534=0,0,IF(CONFIGURACAO!$C$46="SIM",(IF(AA534&gt;CONFIGURACAO!$C$47,CONFIGURACAO!$C$47*CONFIGURACAO!$C$35,AA534*CONFIGURACAO!$C$35)),'PI AREA  P100'!AA534*CONFIGURACAO!$C$35))</f>
        <v>25</v>
      </c>
      <c r="AQ534" s="38">
        <f>IF(AB534=0,0,IF(CONFIGURACAO!$C$44="SIM",(IF(AB534&gt;CONFIGURACAO!$C$45,CONFIGURACAO!$C$45*CONFIGURACAO!$C$36,AB534*CONFIGURACAO!$C$36)),'PI AREA  P100'!AB534*CONFIGURACAO!$C$36))</f>
        <v>10</v>
      </c>
      <c r="AR534" s="38">
        <f t="shared" si="188"/>
        <v>5025</v>
      </c>
      <c r="AS534" s="68">
        <f>IF(AR534="","",$AR534-(($AS$2/CONFIGURACAO!$C$6)*$M534))</f>
        <v>4725</v>
      </c>
      <c r="AT534" s="73">
        <f t="shared" si="170"/>
        <v>3</v>
      </c>
      <c r="AU534" s="75">
        <f>IF(AR534="","",$AR534-(($AU$2/CONFIGURACAO!$C$6)*$M534))</f>
        <v>4525</v>
      </c>
      <c r="AV534" s="76">
        <f t="shared" si="171"/>
        <v>4</v>
      </c>
      <c r="AW534" s="74">
        <f>IF(AR534="","",$AR534-(($AW$2/CONFIGURACAO!$C$6)*$M534))</f>
        <v>4325</v>
      </c>
      <c r="AX534" s="72">
        <f t="shared" si="172"/>
        <v>5</v>
      </c>
      <c r="AZ534" s="39">
        <f t="shared" si="173"/>
        <v>0.42443387700286334</v>
      </c>
      <c r="BA534" s="146">
        <f t="shared" si="174"/>
        <v>84</v>
      </c>
      <c r="BB534" s="146">
        <f t="shared" si="175"/>
        <v>5</v>
      </c>
      <c r="BC534" s="32">
        <f t="shared" si="176"/>
        <v>11</v>
      </c>
      <c r="BD534" s="148"/>
      <c r="BE534" s="40">
        <f t="shared" si="177"/>
        <v>0.52160953800298071</v>
      </c>
      <c r="BF534" s="40">
        <f t="shared" si="178"/>
        <v>0.54012345679012341</v>
      </c>
      <c r="BG534" s="40">
        <f t="shared" si="179"/>
        <v>0.59095580678314497</v>
      </c>
      <c r="BH534" s="40">
        <f t="shared" si="180"/>
        <v>0.84882780921584478</v>
      </c>
      <c r="BI534" s="40">
        <f t="shared" si="181"/>
        <v>0.85287846481876328</v>
      </c>
      <c r="BJ534" s="40">
        <f t="shared" si="182"/>
        <v>0</v>
      </c>
      <c r="BK534" s="40">
        <f t="shared" si="183"/>
        <v>0.16051364365971107</v>
      </c>
      <c r="BL534">
        <v>0</v>
      </c>
      <c r="BM534">
        <v>0</v>
      </c>
      <c r="BN534">
        <v>1</v>
      </c>
      <c r="BO534">
        <v>0</v>
      </c>
      <c r="BP534">
        <v>0</v>
      </c>
      <c r="BQ534">
        <v>0</v>
      </c>
      <c r="BR534">
        <v>1</v>
      </c>
      <c r="BS534">
        <v>1</v>
      </c>
      <c r="BT534" s="42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</row>
    <row r="535" spans="1:124" s="32" customFormat="1" x14ac:dyDescent="0.2">
      <c r="A535" s="124" t="str">
        <f>CONFIGURACAO!$C$4</f>
        <v>AREA 21</v>
      </c>
      <c r="B535" s="125">
        <v>533</v>
      </c>
      <c r="C535" s="249" t="s">
        <v>305</v>
      </c>
      <c r="D535" s="126">
        <f t="shared" si="184"/>
        <v>12</v>
      </c>
      <c r="E535" s="250" t="s">
        <v>870</v>
      </c>
      <c r="F535" s="250">
        <v>1</v>
      </c>
      <c r="G535" s="250">
        <v>1</v>
      </c>
      <c r="H535" s="250">
        <v>1</v>
      </c>
      <c r="I535" s="250">
        <v>1</v>
      </c>
      <c r="J535" s="87"/>
      <c r="K535" s="94"/>
      <c r="L535" s="94"/>
      <c r="M535" s="154">
        <f t="shared" si="185"/>
        <v>4</v>
      </c>
      <c r="N535">
        <v>6</v>
      </c>
      <c r="O535">
        <v>7</v>
      </c>
      <c r="P535">
        <v>26</v>
      </c>
      <c r="Q535">
        <v>10</v>
      </c>
      <c r="R535">
        <v>2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 s="139">
        <f t="shared" si="168"/>
        <v>13</v>
      </c>
      <c r="AD535" s="140">
        <f t="shared" si="169"/>
        <v>39</v>
      </c>
      <c r="AE535" s="141">
        <f t="shared" si="186"/>
        <v>0</v>
      </c>
      <c r="AF535" s="142">
        <f t="shared" si="187"/>
        <v>0</v>
      </c>
      <c r="AG535" s="278"/>
      <c r="AI535" s="37">
        <f>IFERROR(IF(M535&gt;0,(N535*CONFIGURACAO!$C$20)+(O535*CONFIGURACAO!$C$21)+(P535*CONFIGURACAO!$C$22)+(Q535*CONFIGURACAO!$C$23)+(R535*CONFIGURACAO!$C$24),""),"")</f>
        <v>3160</v>
      </c>
      <c r="AJ535" s="38">
        <f>IF(S535=0,0,IF(CONFIGURACAO!$C$15="SIM",(IF(S535&gt;CONFIGURACAO!$C$16,CONFIGURACAO!$C$16*CONFIGURACAO!$C$25,S535*CONFIGURACAO!$C$25)),'PI AREA  P100'!S535*CONFIGURACAO!$C$25))</f>
        <v>0</v>
      </c>
      <c r="AK535" s="38">
        <f>IF(T535=0,0,IF(CONFIGURACAO!$C$17="SIM",(IF(T535&gt;CONFIGURACAO!$C$18,CONFIGURACAO!$C$18*CONFIGURACAO!$C$26,T535*CONFIGURACAO!$C$26)),'PI AREA  P100'!T535*CONFIGURACAO!$C$26))</f>
        <v>5</v>
      </c>
      <c r="AL535" s="38">
        <f>IFERROR(IF(M535&gt;0,(U535*CONFIGURACAO!$C$29)+(V535*CONFIGURACAO!$C$30),""),"")</f>
        <v>0</v>
      </c>
      <c r="AM535" s="38">
        <f>IF(W535=0,0,IF(CONFIGURACAO!$C$41="SIM",(IF(W535&gt;CONFIGURACAO!$C$41,CONFIGURACAO!$C$41*CONFIGURACAO!$C$31,W535*CONFIGURACAO!$C$31)),'PI AREA  P100'!W535*CONFIGURACAO!$C$31))</f>
        <v>0</v>
      </c>
      <c r="AN535" s="38">
        <f>IF(X535=0,0,IF(CONFIGURACAO!$C$39="SIM",(IF(X535&gt;CONFIGURACAO!$C$40,CONFIGURACAO!$C$40*CONFIGURACAO!$C$32,X535*CONFIGURACAO!$C$32)),'PI AREA  P100'!X535*CONFIGURACAO!$C$32))</f>
        <v>0</v>
      </c>
      <c r="AO535" s="38">
        <f>IFERROR(IF(M535&gt;0,(Y535*CONFIGURACAO!$C$33)+(Z535*CONFIGURACAO!$C$34)+(AA535*CONFIGURACAO!$C$35)+(AB535*CONFIGURACAO!$C$36),""),"")</f>
        <v>0</v>
      </c>
      <c r="AP535" s="38">
        <f>IF(AA535=0,0,IF(CONFIGURACAO!$C$46="SIM",(IF(AA535&gt;CONFIGURACAO!$C$47,CONFIGURACAO!$C$47*CONFIGURACAO!$C$35,AA535*CONFIGURACAO!$C$35)),'PI AREA  P100'!AA535*CONFIGURACAO!$C$35))</f>
        <v>0</v>
      </c>
      <c r="AQ535" s="38">
        <f>IF(AB535=0,0,IF(CONFIGURACAO!$C$44="SIM",(IF(AB535&gt;CONFIGURACAO!$C$45,CONFIGURACAO!$C$45*CONFIGURACAO!$C$36,AB535*CONFIGURACAO!$C$36)),'PI AREA  P100'!AB535*CONFIGURACAO!$C$36))</f>
        <v>0</v>
      </c>
      <c r="AR535" s="38">
        <f t="shared" si="188"/>
        <v>3165</v>
      </c>
      <c r="AS535" s="68">
        <f>IF(AR535="","",$AR535-(($AS$2/CONFIGURACAO!$C$6)*$M535))</f>
        <v>2865</v>
      </c>
      <c r="AT535" s="73">
        <f t="shared" si="170"/>
        <v>3</v>
      </c>
      <c r="AU535" s="75">
        <f>IF(AR535="","",$AR535-(($AU$2/CONFIGURACAO!$C$6)*$M535))</f>
        <v>2665</v>
      </c>
      <c r="AV535" s="76">
        <f t="shared" si="171"/>
        <v>4</v>
      </c>
      <c r="AW535" s="74">
        <f>IF(AR535="","",$AR535-(($AW$2/CONFIGURACAO!$C$6)*$M535))</f>
        <v>2465</v>
      </c>
      <c r="AX535" s="72">
        <f t="shared" si="172"/>
        <v>5</v>
      </c>
      <c r="AZ535" s="39">
        <f t="shared" si="173"/>
        <v>0.26732999417195275</v>
      </c>
      <c r="BA535" s="146">
        <f t="shared" si="174"/>
        <v>52</v>
      </c>
      <c r="BB535" s="146">
        <f t="shared" si="175"/>
        <v>41</v>
      </c>
      <c r="BC535" s="32">
        <f t="shared" si="176"/>
        <v>50</v>
      </c>
      <c r="BD535" s="148"/>
      <c r="BE535" s="40">
        <f t="shared" si="177"/>
        <v>0.22354694485842028</v>
      </c>
      <c r="BF535" s="40">
        <f t="shared" si="178"/>
        <v>0.27006172839506171</v>
      </c>
      <c r="BG535" s="40">
        <f t="shared" si="179"/>
        <v>0.66803699897225077</v>
      </c>
      <c r="BH535" s="40">
        <f t="shared" si="180"/>
        <v>0.40420371867421184</v>
      </c>
      <c r="BI535" s="40">
        <f t="shared" si="181"/>
        <v>0.21321961620469082</v>
      </c>
      <c r="BJ535" s="40">
        <f t="shared" si="182"/>
        <v>0</v>
      </c>
      <c r="BK535" s="40">
        <f t="shared" si="183"/>
        <v>0.16051364365971107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 s="42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</row>
    <row r="536" spans="1:124" s="32" customFormat="1" x14ac:dyDescent="0.2">
      <c r="A536" s="124" t="str">
        <f>CONFIGURACAO!$C$4</f>
        <v>AREA 21</v>
      </c>
      <c r="B536" s="125">
        <v>534</v>
      </c>
      <c r="C536" s="249" t="s">
        <v>305</v>
      </c>
      <c r="D536" s="126">
        <f t="shared" si="184"/>
        <v>13</v>
      </c>
      <c r="E536" s="250" t="s">
        <v>871</v>
      </c>
      <c r="F536" s="250">
        <v>1</v>
      </c>
      <c r="G536" s="250">
        <v>1</v>
      </c>
      <c r="H536" s="250">
        <v>1</v>
      </c>
      <c r="I536" s="250">
        <v>0</v>
      </c>
      <c r="J536" s="87"/>
      <c r="K536" s="94"/>
      <c r="L536" s="94"/>
      <c r="M536" s="154">
        <f t="shared" si="185"/>
        <v>3</v>
      </c>
      <c r="N536">
        <v>0</v>
      </c>
      <c r="O536">
        <v>1</v>
      </c>
      <c r="P536">
        <v>0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2</v>
      </c>
      <c r="W536">
        <v>0</v>
      </c>
      <c r="X536">
        <v>3</v>
      </c>
      <c r="Y536">
        <v>0</v>
      </c>
      <c r="Z536">
        <v>2</v>
      </c>
      <c r="AA536">
        <v>0</v>
      </c>
      <c r="AB536">
        <v>4</v>
      </c>
      <c r="AC536" s="139">
        <f t="shared" si="168"/>
        <v>1</v>
      </c>
      <c r="AD536" s="140">
        <f t="shared" si="169"/>
        <v>1</v>
      </c>
      <c r="AE536" s="141">
        <f t="shared" si="186"/>
        <v>2</v>
      </c>
      <c r="AF536" s="142">
        <f t="shared" si="187"/>
        <v>2</v>
      </c>
      <c r="AG536" s="278"/>
      <c r="AI536" s="37">
        <f>IFERROR(IF(M536&gt;0,(N536*CONFIGURACAO!$C$20)+(O536*CONFIGURACAO!$C$21)+(P536*CONFIGURACAO!$C$22)+(Q536*CONFIGURACAO!$C$23)+(R536*CONFIGURACAO!$C$24),""),"")</f>
        <v>140</v>
      </c>
      <c r="AJ536" s="38">
        <f>IF(S536=0,0,IF(CONFIGURACAO!$C$15="SIM",(IF(S536&gt;CONFIGURACAO!$C$16,CONFIGURACAO!$C$16*CONFIGURACAO!$C$25,S536*CONFIGURACAO!$C$25)),'PI AREA  P100'!S536*CONFIGURACAO!$C$25))</f>
        <v>0</v>
      </c>
      <c r="AK536" s="38">
        <f>IF(T536=0,0,IF(CONFIGURACAO!$C$17="SIM",(IF(T536&gt;CONFIGURACAO!$C$18,CONFIGURACAO!$C$18*CONFIGURACAO!$C$26,T536*CONFIGURACAO!$C$26)),'PI AREA  P100'!T536*CONFIGURACAO!$C$26))</f>
        <v>0</v>
      </c>
      <c r="AL536" s="38">
        <f>IFERROR(IF(M536&gt;0,(U536*CONFIGURACAO!$C$29)+(V536*CONFIGURACAO!$C$30),""),"")</f>
        <v>200</v>
      </c>
      <c r="AM536" s="38">
        <f>IF(W536=0,0,IF(CONFIGURACAO!$C$41="SIM",(IF(W536&gt;CONFIGURACAO!$C$41,CONFIGURACAO!$C$41*CONFIGURACAO!$C$31,W536*CONFIGURACAO!$C$31)),'PI AREA  P100'!W536*CONFIGURACAO!$C$31))</f>
        <v>0</v>
      </c>
      <c r="AN536" s="38">
        <f>IF(X536=0,0,IF(CONFIGURACAO!$C$39="SIM",(IF(X536&gt;CONFIGURACAO!$C$40,CONFIGURACAO!$C$40*CONFIGURACAO!$C$32,X536*CONFIGURACAO!$C$32)),'PI AREA  P100'!X536*CONFIGURACAO!$C$32))</f>
        <v>75</v>
      </c>
      <c r="AO536" s="38">
        <f>IFERROR(IF(M536&gt;0,(Y536*CONFIGURACAO!$C$33)+(Z536*CONFIGURACAO!$C$34)+(AA536*CONFIGURACAO!$C$35)+(AB536*CONFIGURACAO!$C$36),""),"")</f>
        <v>140</v>
      </c>
      <c r="AP536" s="38">
        <f>IF(AA536=0,0,IF(CONFIGURACAO!$C$46="SIM",(IF(AA536&gt;CONFIGURACAO!$C$47,CONFIGURACAO!$C$47*CONFIGURACAO!$C$35,AA536*CONFIGURACAO!$C$35)),'PI AREA  P100'!AA536*CONFIGURACAO!$C$35))</f>
        <v>0</v>
      </c>
      <c r="AQ536" s="38">
        <f>IF(AB536=0,0,IF(CONFIGURACAO!$C$44="SIM",(IF(AB536&gt;CONFIGURACAO!$C$45,CONFIGURACAO!$C$45*CONFIGURACAO!$C$36,AB536*CONFIGURACAO!$C$36)),'PI AREA  P100'!AB536*CONFIGURACAO!$C$36))</f>
        <v>20</v>
      </c>
      <c r="AR536" s="38">
        <f t="shared" si="188"/>
        <v>575</v>
      </c>
      <c r="AS536" s="68">
        <f>IF(AR536="","",$AR536-(($AS$2/CONFIGURACAO!$C$6)*$M536))</f>
        <v>350</v>
      </c>
      <c r="AT536" s="73">
        <f t="shared" si="170"/>
        <v>3</v>
      </c>
      <c r="AU536" s="75">
        <f>IF(AR536="","",$AR536-(($AU$2/CONFIGURACAO!$C$6)*$M536))</f>
        <v>200</v>
      </c>
      <c r="AV536" s="76">
        <f t="shared" si="171"/>
        <v>4</v>
      </c>
      <c r="AW536" s="74">
        <f>IF(AR536="","",$AR536-(($AW$2/CONFIGURACAO!$C$6)*$M536))</f>
        <v>50</v>
      </c>
      <c r="AX536" s="72">
        <f t="shared" si="172"/>
        <v>5</v>
      </c>
      <c r="AZ536" s="39">
        <f t="shared" si="173"/>
        <v>4.8567060552566453E-2</v>
      </c>
      <c r="BA536" s="146">
        <f t="shared" si="174"/>
        <v>14</v>
      </c>
      <c r="BB536" s="146">
        <f t="shared" si="175"/>
        <v>550</v>
      </c>
      <c r="BC536" s="32">
        <f t="shared" si="176"/>
        <v>687</v>
      </c>
      <c r="BD536" s="148"/>
      <c r="BE536" s="40">
        <f t="shared" si="177"/>
        <v>0</v>
      </c>
      <c r="BF536" s="40">
        <f t="shared" si="178"/>
        <v>3.8580246913580245E-2</v>
      </c>
      <c r="BG536" s="40">
        <f t="shared" si="179"/>
        <v>0</v>
      </c>
      <c r="BH536" s="40">
        <f t="shared" si="180"/>
        <v>4.042037186742118E-2</v>
      </c>
      <c r="BI536" s="40">
        <f t="shared" si="181"/>
        <v>0.10660980810234541</v>
      </c>
      <c r="BJ536" s="40">
        <f t="shared" si="182"/>
        <v>0</v>
      </c>
      <c r="BK536" s="40">
        <f t="shared" si="183"/>
        <v>0</v>
      </c>
      <c r="BL536">
        <v>0</v>
      </c>
      <c r="BM536">
        <v>2</v>
      </c>
      <c r="BN536">
        <v>0</v>
      </c>
      <c r="BO536">
        <v>3</v>
      </c>
      <c r="BP536">
        <v>0</v>
      </c>
      <c r="BQ536">
        <v>2</v>
      </c>
      <c r="BR536">
        <v>0</v>
      </c>
      <c r="BS536">
        <v>4</v>
      </c>
      <c r="BT536" s="42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</row>
    <row r="537" spans="1:124" s="32" customFormat="1" x14ac:dyDescent="0.2">
      <c r="A537" s="124" t="str">
        <f>CONFIGURACAO!$C$4</f>
        <v>AREA 21</v>
      </c>
      <c r="B537" s="125">
        <v>535</v>
      </c>
      <c r="C537" s="249" t="s">
        <v>305</v>
      </c>
      <c r="D537" s="126">
        <f t="shared" si="184"/>
        <v>14</v>
      </c>
      <c r="E537" s="250" t="s">
        <v>872</v>
      </c>
      <c r="F537" s="250">
        <v>1</v>
      </c>
      <c r="G537" s="250">
        <v>1</v>
      </c>
      <c r="H537" s="250">
        <v>1</v>
      </c>
      <c r="I537" s="250">
        <v>1</v>
      </c>
      <c r="J537" s="87"/>
      <c r="K537" s="94"/>
      <c r="L537" s="94"/>
      <c r="M537" s="154">
        <f t="shared" si="185"/>
        <v>4</v>
      </c>
      <c r="N537">
        <v>4</v>
      </c>
      <c r="O537">
        <v>0</v>
      </c>
      <c r="P537">
        <v>12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 s="139">
        <f t="shared" si="168"/>
        <v>4</v>
      </c>
      <c r="AD537" s="140">
        <f t="shared" si="169"/>
        <v>16</v>
      </c>
      <c r="AE537" s="141">
        <f t="shared" si="186"/>
        <v>0</v>
      </c>
      <c r="AF537" s="142">
        <f t="shared" si="187"/>
        <v>0</v>
      </c>
      <c r="AG537" s="278"/>
      <c r="AI537" s="37">
        <f>IFERROR(IF(M537&gt;0,(N537*CONFIGURACAO!$C$20)+(O537*CONFIGURACAO!$C$21)+(P537*CONFIGURACAO!$C$22)+(Q537*CONFIGURACAO!$C$23)+(R537*CONFIGURACAO!$C$24),""),"")</f>
        <v>1160</v>
      </c>
      <c r="AJ537" s="38">
        <f>IF(S537=0,0,IF(CONFIGURACAO!$C$15="SIM",(IF(S537&gt;CONFIGURACAO!$C$16,CONFIGURACAO!$C$16*CONFIGURACAO!$C$25,S537*CONFIGURACAO!$C$25)),'PI AREA  P100'!S537*CONFIGURACAO!$C$25))</f>
        <v>0</v>
      </c>
      <c r="AK537" s="38">
        <f>IF(T537=0,0,IF(CONFIGURACAO!$C$17="SIM",(IF(T537&gt;CONFIGURACAO!$C$18,CONFIGURACAO!$C$18*CONFIGURACAO!$C$26,T537*CONFIGURACAO!$C$26)),'PI AREA  P100'!T537*CONFIGURACAO!$C$26))</f>
        <v>0</v>
      </c>
      <c r="AL537" s="38">
        <f>IFERROR(IF(M537&gt;0,(U537*CONFIGURACAO!$C$29)+(V537*CONFIGURACAO!$C$30),""),"")</f>
        <v>0</v>
      </c>
      <c r="AM537" s="38">
        <f>IF(W537=0,0,IF(CONFIGURACAO!$C$41="SIM",(IF(W537&gt;CONFIGURACAO!$C$41,CONFIGURACAO!$C$41*CONFIGURACAO!$C$31,W537*CONFIGURACAO!$C$31)),'PI AREA  P100'!W537*CONFIGURACAO!$C$31))</f>
        <v>0</v>
      </c>
      <c r="AN537" s="38">
        <f>IF(X537=0,0,IF(CONFIGURACAO!$C$39="SIM",(IF(X537&gt;CONFIGURACAO!$C$40,CONFIGURACAO!$C$40*CONFIGURACAO!$C$32,X537*CONFIGURACAO!$C$32)),'PI AREA  P100'!X537*CONFIGURACAO!$C$32))</f>
        <v>0</v>
      </c>
      <c r="AO537" s="38">
        <f>IFERROR(IF(M537&gt;0,(Y537*CONFIGURACAO!$C$33)+(Z537*CONFIGURACAO!$C$34)+(AA537*CONFIGURACAO!$C$35)+(AB537*CONFIGURACAO!$C$36),""),"")</f>
        <v>10</v>
      </c>
      <c r="AP537" s="38">
        <f>IF(AA537=0,0,IF(CONFIGURACAO!$C$46="SIM",(IF(AA537&gt;CONFIGURACAO!$C$47,CONFIGURACAO!$C$47*CONFIGURACAO!$C$35,AA537*CONFIGURACAO!$C$35)),'PI AREA  P100'!AA537*CONFIGURACAO!$C$35))</f>
        <v>0</v>
      </c>
      <c r="AQ537" s="38">
        <f>IF(AB537=0,0,IF(CONFIGURACAO!$C$44="SIM",(IF(AB537&gt;CONFIGURACAO!$C$45,CONFIGURACAO!$C$45*CONFIGURACAO!$C$36,AB537*CONFIGURACAO!$C$36)),'PI AREA  P100'!AB537*CONFIGURACAO!$C$36))</f>
        <v>10</v>
      </c>
      <c r="AR537" s="38">
        <f t="shared" si="188"/>
        <v>1180</v>
      </c>
      <c r="AS537" s="68">
        <f>IF(AR537="","",$AR537-(($AS$2/CONFIGURACAO!$C$6)*$M537))</f>
        <v>880</v>
      </c>
      <c r="AT537" s="73">
        <f t="shared" si="170"/>
        <v>3</v>
      </c>
      <c r="AU537" s="75">
        <f>IF(AR537="","",$AR537-(($AU$2/CONFIGURACAO!$C$6)*$M537))</f>
        <v>680</v>
      </c>
      <c r="AV537" s="76">
        <f t="shared" si="171"/>
        <v>4</v>
      </c>
      <c r="AW537" s="74">
        <f>IF(AR537="","",$AR537-(($AW$2/CONFIGURACAO!$C$6)*$M537))</f>
        <v>480</v>
      </c>
      <c r="AX537" s="72">
        <f t="shared" si="172"/>
        <v>5</v>
      </c>
      <c r="AZ537" s="39">
        <f t="shared" si="173"/>
        <v>9.9668054699179845E-2</v>
      </c>
      <c r="BA537" s="146">
        <f t="shared" si="174"/>
        <v>18</v>
      </c>
      <c r="BB537" s="146">
        <f t="shared" si="175"/>
        <v>426</v>
      </c>
      <c r="BC537" s="32">
        <f t="shared" si="176"/>
        <v>364</v>
      </c>
      <c r="BD537" s="148"/>
      <c r="BE537" s="40">
        <f t="shared" si="177"/>
        <v>0.14903129657228018</v>
      </c>
      <c r="BF537" s="40">
        <f t="shared" si="178"/>
        <v>0</v>
      </c>
      <c r="BG537" s="40">
        <f t="shared" si="179"/>
        <v>0.3083247687564234</v>
      </c>
      <c r="BH537" s="40">
        <f t="shared" si="180"/>
        <v>4.042037186742118E-2</v>
      </c>
      <c r="BI537" s="40">
        <f t="shared" si="181"/>
        <v>0</v>
      </c>
      <c r="BJ537" s="40">
        <f t="shared" si="182"/>
        <v>0</v>
      </c>
      <c r="BK537" s="40">
        <f t="shared" si="183"/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1</v>
      </c>
      <c r="BT537" s="42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</row>
    <row r="538" spans="1:124" s="32" customFormat="1" x14ac:dyDescent="0.2">
      <c r="A538" s="124" t="str">
        <f>CONFIGURACAO!$C$4</f>
        <v>AREA 21</v>
      </c>
      <c r="B538" s="125">
        <v>536</v>
      </c>
      <c r="C538" s="249" t="s">
        <v>305</v>
      </c>
      <c r="D538" s="126">
        <f t="shared" si="184"/>
        <v>15</v>
      </c>
      <c r="E538" s="250" t="s">
        <v>873</v>
      </c>
      <c r="F538" s="250">
        <v>1</v>
      </c>
      <c r="G538" s="250">
        <v>1</v>
      </c>
      <c r="H538" s="250">
        <v>1</v>
      </c>
      <c r="I538" s="250">
        <v>1</v>
      </c>
      <c r="J538" s="87"/>
      <c r="K538" s="94"/>
      <c r="L538" s="94"/>
      <c r="M538" s="154">
        <f t="shared" si="185"/>
        <v>4</v>
      </c>
      <c r="N538">
        <v>0</v>
      </c>
      <c r="O538">
        <v>2</v>
      </c>
      <c r="P538">
        <v>3</v>
      </c>
      <c r="Q538">
        <v>5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1</v>
      </c>
      <c r="AA538">
        <v>1</v>
      </c>
      <c r="AB538">
        <v>4</v>
      </c>
      <c r="AC538" s="139">
        <f t="shared" si="168"/>
        <v>2</v>
      </c>
      <c r="AD538" s="140">
        <f t="shared" si="169"/>
        <v>5</v>
      </c>
      <c r="AE538" s="141">
        <f t="shared" si="186"/>
        <v>0</v>
      </c>
      <c r="AF538" s="142">
        <f t="shared" si="187"/>
        <v>1</v>
      </c>
      <c r="AG538" s="278"/>
      <c r="AI538" s="37">
        <f>IFERROR(IF(M538&gt;0,(N538*CONFIGURACAO!$C$20)+(O538*CONFIGURACAO!$C$21)+(P538*CONFIGURACAO!$C$22)+(Q538*CONFIGURACAO!$C$23)+(R538*CONFIGURACAO!$C$24),""),"")</f>
        <v>560</v>
      </c>
      <c r="AJ538" s="38">
        <f>IF(S538=0,0,IF(CONFIGURACAO!$C$15="SIM",(IF(S538&gt;CONFIGURACAO!$C$16,CONFIGURACAO!$C$16*CONFIGURACAO!$C$25,S538*CONFIGURACAO!$C$25)),'PI AREA  P100'!S538*CONFIGURACAO!$C$25))</f>
        <v>0</v>
      </c>
      <c r="AK538" s="38">
        <f>IF(T538=0,0,IF(CONFIGURACAO!$C$17="SIM",(IF(T538&gt;CONFIGURACAO!$C$18,CONFIGURACAO!$C$18*CONFIGURACAO!$C$26,T538*CONFIGURACAO!$C$26)),'PI AREA  P100'!T538*CONFIGURACAO!$C$26))</f>
        <v>0</v>
      </c>
      <c r="AL538" s="38">
        <f>IFERROR(IF(M538&gt;0,(U538*CONFIGURACAO!$C$29)+(V538*CONFIGURACAO!$C$30),""),"")</f>
        <v>0</v>
      </c>
      <c r="AM538" s="38">
        <f>IF(W538=0,0,IF(CONFIGURACAO!$C$41="SIM",(IF(W538&gt;CONFIGURACAO!$C$41,CONFIGURACAO!$C$41*CONFIGURACAO!$C$31,W538*CONFIGURACAO!$C$31)),'PI AREA  P100'!W538*CONFIGURACAO!$C$31))</f>
        <v>0</v>
      </c>
      <c r="AN538" s="38">
        <f>IF(X538=0,0,IF(CONFIGURACAO!$C$39="SIM",(IF(X538&gt;CONFIGURACAO!$C$40,CONFIGURACAO!$C$40*CONFIGURACAO!$C$32,X538*CONFIGURACAO!$C$32)),'PI AREA  P100'!X538*CONFIGURACAO!$C$32))</f>
        <v>25</v>
      </c>
      <c r="AO538" s="38">
        <f>IFERROR(IF(M538&gt;0,(Y538*CONFIGURACAO!$C$33)+(Z538*CONFIGURACAO!$C$34)+(AA538*CONFIGURACAO!$C$35)+(AB538*CONFIGURACAO!$C$36),""),"")</f>
        <v>115</v>
      </c>
      <c r="AP538" s="38">
        <f>IF(AA538=0,0,IF(CONFIGURACAO!$C$46="SIM",(IF(AA538&gt;CONFIGURACAO!$C$47,CONFIGURACAO!$C$47*CONFIGURACAO!$C$35,AA538*CONFIGURACAO!$C$35)),'PI AREA  P100'!AA538*CONFIGURACAO!$C$35))</f>
        <v>25</v>
      </c>
      <c r="AQ538" s="38">
        <f>IF(AB538=0,0,IF(CONFIGURACAO!$C$44="SIM",(IF(AB538&gt;CONFIGURACAO!$C$45,CONFIGURACAO!$C$45*CONFIGURACAO!$C$36,AB538*CONFIGURACAO!$C$36)),'PI AREA  P100'!AB538*CONFIGURACAO!$C$36))</f>
        <v>20</v>
      </c>
      <c r="AR538" s="38">
        <f t="shared" si="188"/>
        <v>745</v>
      </c>
      <c r="AS538" s="68">
        <f>IF(AR538="","",$AR538-(($AS$2/CONFIGURACAO!$C$6)*$M538))</f>
        <v>445</v>
      </c>
      <c r="AT538" s="73">
        <f t="shared" si="170"/>
        <v>3</v>
      </c>
      <c r="AU538" s="75">
        <f>IF(AR538="","",$AR538-(($AU$2/CONFIGURACAO!$C$6)*$M538))</f>
        <v>245</v>
      </c>
      <c r="AV538" s="76">
        <f t="shared" si="171"/>
        <v>4</v>
      </c>
      <c r="AW538" s="74">
        <f>IF(AR538="","",$AR538-(($AW$2/CONFIGURACAO!$C$6)*$M538))</f>
        <v>45</v>
      </c>
      <c r="AX538" s="72">
        <f t="shared" si="172"/>
        <v>5</v>
      </c>
      <c r="AZ538" s="39">
        <f t="shared" si="173"/>
        <v>6.292601758549915E-2</v>
      </c>
      <c r="BA538" s="146">
        <f t="shared" si="174"/>
        <v>18</v>
      </c>
      <c r="BB538" s="146">
        <f t="shared" si="175"/>
        <v>426</v>
      </c>
      <c r="BC538" s="32">
        <f t="shared" si="176"/>
        <v>586</v>
      </c>
      <c r="BD538" s="148"/>
      <c r="BE538" s="40">
        <f t="shared" si="177"/>
        <v>0</v>
      </c>
      <c r="BF538" s="40">
        <f t="shared" si="178"/>
        <v>7.716049382716049E-2</v>
      </c>
      <c r="BG538" s="40">
        <f t="shared" si="179"/>
        <v>7.7081192189105849E-2</v>
      </c>
      <c r="BH538" s="40">
        <f t="shared" si="180"/>
        <v>0.20210185933710592</v>
      </c>
      <c r="BI538" s="40">
        <f t="shared" si="181"/>
        <v>0.10660980810234541</v>
      </c>
      <c r="BJ538" s="40">
        <f t="shared" si="182"/>
        <v>0</v>
      </c>
      <c r="BK538" s="40">
        <f t="shared" si="183"/>
        <v>0</v>
      </c>
      <c r="BL538">
        <v>0</v>
      </c>
      <c r="BM538">
        <v>0</v>
      </c>
      <c r="BN538">
        <v>0</v>
      </c>
      <c r="BO538">
        <v>1</v>
      </c>
      <c r="BP538">
        <v>0</v>
      </c>
      <c r="BQ538">
        <v>1</v>
      </c>
      <c r="BR538">
        <v>1</v>
      </c>
      <c r="BS538">
        <v>4</v>
      </c>
      <c r="BT538" s="42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</row>
    <row r="539" spans="1:124" s="32" customFormat="1" x14ac:dyDescent="0.2">
      <c r="A539" s="124" t="str">
        <f>CONFIGURACAO!$C$4</f>
        <v>AREA 21</v>
      </c>
      <c r="B539" s="125">
        <v>537</v>
      </c>
      <c r="C539" s="249" t="s">
        <v>305</v>
      </c>
      <c r="D539" s="126">
        <f t="shared" si="184"/>
        <v>16</v>
      </c>
      <c r="E539" s="250" t="s">
        <v>874</v>
      </c>
      <c r="F539" s="250">
        <v>1</v>
      </c>
      <c r="G539" s="250">
        <v>1</v>
      </c>
      <c r="H539" s="250">
        <v>1</v>
      </c>
      <c r="I539" s="250">
        <v>1</v>
      </c>
      <c r="J539" s="87"/>
      <c r="K539" s="94"/>
      <c r="L539" s="94"/>
      <c r="M539" s="154">
        <f t="shared" si="185"/>
        <v>4</v>
      </c>
      <c r="N539">
        <v>0</v>
      </c>
      <c r="O539">
        <v>3</v>
      </c>
      <c r="P539">
        <v>4</v>
      </c>
      <c r="Q539">
        <v>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3</v>
      </c>
      <c r="AC539" s="139">
        <f t="shared" si="168"/>
        <v>3</v>
      </c>
      <c r="AD539" s="140">
        <f t="shared" si="169"/>
        <v>7</v>
      </c>
      <c r="AE539" s="141">
        <f t="shared" si="186"/>
        <v>0</v>
      </c>
      <c r="AF539" s="142">
        <f t="shared" si="187"/>
        <v>0</v>
      </c>
      <c r="AG539" s="278"/>
      <c r="AI539" s="37">
        <f>IFERROR(IF(M539&gt;0,(N539*CONFIGURACAO!$C$20)+(O539*CONFIGURACAO!$C$21)+(P539*CONFIGURACAO!$C$22)+(Q539*CONFIGURACAO!$C$23)+(R539*CONFIGURACAO!$C$24),""),"")</f>
        <v>720</v>
      </c>
      <c r="AJ539" s="38">
        <f>IF(S539=0,0,IF(CONFIGURACAO!$C$15="SIM",(IF(S539&gt;CONFIGURACAO!$C$16,CONFIGURACAO!$C$16*CONFIGURACAO!$C$25,S539*CONFIGURACAO!$C$25)),'PI AREA  P100'!S539*CONFIGURACAO!$C$25))</f>
        <v>0</v>
      </c>
      <c r="AK539" s="38">
        <f>IF(T539=0,0,IF(CONFIGURACAO!$C$17="SIM",(IF(T539&gt;CONFIGURACAO!$C$18,CONFIGURACAO!$C$18*CONFIGURACAO!$C$26,T539*CONFIGURACAO!$C$26)),'PI AREA  P100'!T539*CONFIGURACAO!$C$26))</f>
        <v>0</v>
      </c>
      <c r="AL539" s="38">
        <f>IFERROR(IF(M539&gt;0,(U539*CONFIGURACAO!$C$29)+(V539*CONFIGURACAO!$C$30),""),"")</f>
        <v>0</v>
      </c>
      <c r="AM539" s="38">
        <f>IF(W539=0,0,IF(CONFIGURACAO!$C$41="SIM",(IF(W539&gt;CONFIGURACAO!$C$41,CONFIGURACAO!$C$41*CONFIGURACAO!$C$31,W539*CONFIGURACAO!$C$31)),'PI AREA  P100'!W539*CONFIGURACAO!$C$31))</f>
        <v>0</v>
      </c>
      <c r="AN539" s="38">
        <f>IF(X539=0,0,IF(CONFIGURACAO!$C$39="SIM",(IF(X539&gt;CONFIGURACAO!$C$40,CONFIGURACAO!$C$40*CONFIGURACAO!$C$32,X539*CONFIGURACAO!$C$32)),'PI AREA  P100'!X539*CONFIGURACAO!$C$32))</f>
        <v>0</v>
      </c>
      <c r="AO539" s="38">
        <f>IFERROR(IF(M539&gt;0,(Y539*CONFIGURACAO!$C$33)+(Z539*CONFIGURACAO!$C$34)+(AA539*CONFIGURACAO!$C$35)+(AB539*CONFIGURACAO!$C$36),""),"")</f>
        <v>55</v>
      </c>
      <c r="AP539" s="38">
        <f>IF(AA539=0,0,IF(CONFIGURACAO!$C$46="SIM",(IF(AA539&gt;CONFIGURACAO!$C$47,CONFIGURACAO!$C$47*CONFIGURACAO!$C$35,AA539*CONFIGURACAO!$C$35)),'PI AREA  P100'!AA539*CONFIGURACAO!$C$35))</f>
        <v>25</v>
      </c>
      <c r="AQ539" s="38">
        <f>IF(AB539=0,0,IF(CONFIGURACAO!$C$44="SIM",(IF(AB539&gt;CONFIGURACAO!$C$45,CONFIGURACAO!$C$45*CONFIGURACAO!$C$36,AB539*CONFIGURACAO!$C$36)),'PI AREA  P100'!AB539*CONFIGURACAO!$C$36))</f>
        <v>20</v>
      </c>
      <c r="AR539" s="38">
        <f t="shared" si="188"/>
        <v>820</v>
      </c>
      <c r="AS539" s="68">
        <f>IF(AR539="","",$AR539-(($AS$2/CONFIGURACAO!$C$6)*$M539))</f>
        <v>520</v>
      </c>
      <c r="AT539" s="73">
        <f t="shared" si="170"/>
        <v>3</v>
      </c>
      <c r="AU539" s="75">
        <f>IF(AR539="","",$AR539-(($AU$2/CONFIGURACAO!$C$6)*$M539))</f>
        <v>320</v>
      </c>
      <c r="AV539" s="76">
        <f t="shared" si="171"/>
        <v>4</v>
      </c>
      <c r="AW539" s="74">
        <f>IF(AR539="","",$AR539-(($AW$2/CONFIGURACAO!$C$6)*$M539))</f>
        <v>120</v>
      </c>
      <c r="AX539" s="72">
        <f t="shared" si="172"/>
        <v>5</v>
      </c>
      <c r="AZ539" s="39">
        <f t="shared" si="173"/>
        <v>6.9260851570616511E-2</v>
      </c>
      <c r="BA539" s="146">
        <f t="shared" si="174"/>
        <v>17</v>
      </c>
      <c r="BB539" s="146">
        <f t="shared" si="175"/>
        <v>454</v>
      </c>
      <c r="BC539" s="32">
        <f t="shared" si="176"/>
        <v>542</v>
      </c>
      <c r="BD539" s="148"/>
      <c r="BE539" s="40">
        <f t="shared" si="177"/>
        <v>0</v>
      </c>
      <c r="BF539" s="40">
        <f t="shared" si="178"/>
        <v>0.11574074074074073</v>
      </c>
      <c r="BG539" s="40">
        <f t="shared" si="179"/>
        <v>0.10277492291880781</v>
      </c>
      <c r="BH539" s="40">
        <f t="shared" si="180"/>
        <v>0.24252223120452709</v>
      </c>
      <c r="BI539" s="40">
        <f t="shared" si="181"/>
        <v>0</v>
      </c>
      <c r="BJ539" s="40">
        <f t="shared" si="182"/>
        <v>0</v>
      </c>
      <c r="BK539" s="40">
        <f t="shared" si="183"/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3</v>
      </c>
      <c r="BT539" s="42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</row>
    <row r="540" spans="1:124" s="32" customFormat="1" x14ac:dyDescent="0.2">
      <c r="A540" s="124" t="str">
        <f>CONFIGURACAO!$C$4</f>
        <v>AREA 21</v>
      </c>
      <c r="B540" s="125">
        <v>538</v>
      </c>
      <c r="C540" s="249" t="s">
        <v>305</v>
      </c>
      <c r="D540" s="126">
        <f t="shared" si="184"/>
        <v>17</v>
      </c>
      <c r="E540" s="250" t="s">
        <v>875</v>
      </c>
      <c r="F540" s="250">
        <v>0</v>
      </c>
      <c r="G540" s="250">
        <v>0</v>
      </c>
      <c r="H540" s="250">
        <v>1</v>
      </c>
      <c r="I540" s="250">
        <v>1</v>
      </c>
      <c r="J540" s="87"/>
      <c r="K540" s="94"/>
      <c r="L540" s="94"/>
      <c r="M540" s="154">
        <f t="shared" si="185"/>
        <v>2</v>
      </c>
      <c r="N540">
        <v>3</v>
      </c>
      <c r="O540">
        <v>2</v>
      </c>
      <c r="P540">
        <v>3</v>
      </c>
      <c r="Q540">
        <v>1</v>
      </c>
      <c r="R540">
        <v>0</v>
      </c>
      <c r="S540">
        <v>0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0</v>
      </c>
      <c r="AC540" s="139">
        <f t="shared" si="168"/>
        <v>5</v>
      </c>
      <c r="AD540" s="140">
        <f t="shared" si="169"/>
        <v>8</v>
      </c>
      <c r="AE540" s="141">
        <f t="shared" si="186"/>
        <v>0</v>
      </c>
      <c r="AF540" s="142">
        <f t="shared" si="187"/>
        <v>1</v>
      </c>
      <c r="AG540" s="278"/>
      <c r="AI540" s="37">
        <f>IFERROR(IF(M540&gt;0,(N540*CONFIGURACAO!$C$20)+(O540*CONFIGURACAO!$C$21)+(P540*CONFIGURACAO!$C$22)+(Q540*CONFIGURACAO!$C$23)+(R540*CONFIGURACAO!$C$24),""),"")</f>
        <v>680</v>
      </c>
      <c r="AJ540" s="38">
        <f>IF(S540=0,0,IF(CONFIGURACAO!$C$15="SIM",(IF(S540&gt;CONFIGURACAO!$C$16,CONFIGURACAO!$C$16*CONFIGURACAO!$C$25,S540*CONFIGURACAO!$C$25)),'PI AREA  P100'!S540*CONFIGURACAO!$C$25))</f>
        <v>0</v>
      </c>
      <c r="AK540" s="38">
        <f>IF(T540=0,0,IF(CONFIGURACAO!$C$17="SIM",(IF(T540&gt;CONFIGURACAO!$C$18,CONFIGURACAO!$C$18*CONFIGURACAO!$C$26,T540*CONFIGURACAO!$C$26)),'PI AREA  P100'!T540*CONFIGURACAO!$C$26))</f>
        <v>10</v>
      </c>
      <c r="AL540" s="38">
        <f>IFERROR(IF(M540&gt;0,(U540*CONFIGURACAO!$C$29)+(V540*CONFIGURACAO!$C$30),""),"")</f>
        <v>0</v>
      </c>
      <c r="AM540" s="38">
        <f>IF(W540=0,0,IF(CONFIGURACAO!$C$41="SIM",(IF(W540&gt;CONFIGURACAO!$C$41,CONFIGURACAO!$C$41*CONFIGURACAO!$C$31,W540*CONFIGURACAO!$C$31)),'PI AREA  P100'!W540*CONFIGURACAO!$C$31))</f>
        <v>0</v>
      </c>
      <c r="AN540" s="38">
        <f>IF(X540=0,0,IF(CONFIGURACAO!$C$39="SIM",(IF(X540&gt;CONFIGURACAO!$C$40,CONFIGURACAO!$C$40*CONFIGURACAO!$C$32,X540*CONFIGURACAO!$C$32)),'PI AREA  P100'!X540*CONFIGURACAO!$C$32))</f>
        <v>0</v>
      </c>
      <c r="AO540" s="38">
        <f>IFERROR(IF(M540&gt;0,(Y540*CONFIGURACAO!$C$33)+(Z540*CONFIGURACAO!$C$34)+(AA540*CONFIGURACAO!$C$35)+(AB540*CONFIGURACAO!$C$36),""),"")</f>
        <v>75</v>
      </c>
      <c r="AP540" s="38">
        <f>IF(AA540=0,0,IF(CONFIGURACAO!$C$46="SIM",(IF(AA540&gt;CONFIGURACAO!$C$47,CONFIGURACAO!$C$47*CONFIGURACAO!$C$35,AA540*CONFIGURACAO!$C$35)),'PI AREA  P100'!AA540*CONFIGURACAO!$C$35))</f>
        <v>25</v>
      </c>
      <c r="AQ540" s="38">
        <f>IF(AB540=0,0,IF(CONFIGURACAO!$C$44="SIM",(IF(AB540&gt;CONFIGURACAO!$C$45,CONFIGURACAO!$C$45*CONFIGURACAO!$C$36,AB540*CONFIGURACAO!$C$36)),'PI AREA  P100'!AB540*CONFIGURACAO!$C$36))</f>
        <v>0</v>
      </c>
      <c r="AR540" s="38">
        <f t="shared" si="188"/>
        <v>790</v>
      </c>
      <c r="AS540" s="68">
        <f>IF(AR540="","",$AR540-(($AS$2/CONFIGURACAO!$C$6)*$M540))</f>
        <v>640</v>
      </c>
      <c r="AT540" s="73">
        <f t="shared" si="170"/>
        <v>3</v>
      </c>
      <c r="AU540" s="75">
        <f>IF(AR540="","",$AR540-(($AU$2/CONFIGURACAO!$C$6)*$M540))</f>
        <v>540</v>
      </c>
      <c r="AV540" s="76">
        <f t="shared" si="171"/>
        <v>4</v>
      </c>
      <c r="AW540" s="74">
        <f>IF(AR540="","",$AR540-(($AW$2/CONFIGURACAO!$C$6)*$M540))</f>
        <v>440</v>
      </c>
      <c r="AX540" s="72">
        <f t="shared" si="172"/>
        <v>5</v>
      </c>
      <c r="AZ540" s="39">
        <f t="shared" si="173"/>
        <v>6.6726917976569558E-2</v>
      </c>
      <c r="BA540" s="146">
        <f t="shared" si="174"/>
        <v>13</v>
      </c>
      <c r="BB540" s="146">
        <f t="shared" si="175"/>
        <v>588</v>
      </c>
      <c r="BC540" s="32">
        <f t="shared" si="176"/>
        <v>560</v>
      </c>
      <c r="BD540" s="148"/>
      <c r="BE540" s="40">
        <f t="shared" si="177"/>
        <v>0.11177347242921014</v>
      </c>
      <c r="BF540" s="40">
        <f t="shared" si="178"/>
        <v>7.716049382716049E-2</v>
      </c>
      <c r="BG540" s="40">
        <f t="shared" si="179"/>
        <v>7.7081192189105849E-2</v>
      </c>
      <c r="BH540" s="40">
        <f t="shared" si="180"/>
        <v>4.042037186742118E-2</v>
      </c>
      <c r="BI540" s="40">
        <f t="shared" si="181"/>
        <v>0</v>
      </c>
      <c r="BJ540" s="40">
        <f t="shared" si="182"/>
        <v>0</v>
      </c>
      <c r="BK540" s="40">
        <f t="shared" si="183"/>
        <v>0.32102728731942215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</v>
      </c>
      <c r="BR540">
        <v>1</v>
      </c>
      <c r="BS540">
        <v>0</v>
      </c>
      <c r="BT540" s="42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</row>
    <row r="541" spans="1:124" s="32" customFormat="1" x14ac:dyDescent="0.2">
      <c r="A541" s="124" t="str">
        <f>CONFIGURACAO!$C$4</f>
        <v>AREA 21</v>
      </c>
      <c r="B541" s="125">
        <v>539</v>
      </c>
      <c r="C541" s="249" t="s">
        <v>305</v>
      </c>
      <c r="D541" s="126">
        <f t="shared" si="184"/>
        <v>18</v>
      </c>
      <c r="E541" s="250" t="s">
        <v>876</v>
      </c>
      <c r="F541" s="250">
        <v>0</v>
      </c>
      <c r="G541" s="250">
        <v>0</v>
      </c>
      <c r="H541" s="250">
        <v>1</v>
      </c>
      <c r="I541" s="250">
        <v>1</v>
      </c>
      <c r="J541" s="87"/>
      <c r="K541" s="94"/>
      <c r="L541" s="94"/>
      <c r="M541" s="154">
        <f t="shared" si="185"/>
        <v>2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 s="139">
        <f t="shared" si="168"/>
        <v>0</v>
      </c>
      <c r="AD541" s="140">
        <f t="shared" si="169"/>
        <v>0</v>
      </c>
      <c r="AE541" s="141">
        <f t="shared" si="186"/>
        <v>0</v>
      </c>
      <c r="AF541" s="142">
        <f t="shared" si="187"/>
        <v>0</v>
      </c>
      <c r="AG541" s="278"/>
      <c r="AI541" s="37">
        <f>IFERROR(IF(M541&gt;0,(N541*CONFIGURACAO!$C$20)+(O541*CONFIGURACAO!$C$21)+(P541*CONFIGURACAO!$C$22)+(Q541*CONFIGURACAO!$C$23)+(R541*CONFIGURACAO!$C$24),""),"")</f>
        <v>40</v>
      </c>
      <c r="AJ541" s="38">
        <f>IF(S541=0,0,IF(CONFIGURACAO!$C$15="SIM",(IF(S541&gt;CONFIGURACAO!$C$16,CONFIGURACAO!$C$16*CONFIGURACAO!$C$25,S541*CONFIGURACAO!$C$25)),'PI AREA  P100'!S541*CONFIGURACAO!$C$25))</f>
        <v>10</v>
      </c>
      <c r="AK541" s="38">
        <f>IF(T541=0,0,IF(CONFIGURACAO!$C$17="SIM",(IF(T541&gt;CONFIGURACAO!$C$18,CONFIGURACAO!$C$18*CONFIGURACAO!$C$26,T541*CONFIGURACAO!$C$26)),'PI AREA  P100'!T541*CONFIGURACAO!$C$26))</f>
        <v>5</v>
      </c>
      <c r="AL541" s="38">
        <f>IFERROR(IF(M541&gt;0,(U541*CONFIGURACAO!$C$29)+(V541*CONFIGURACAO!$C$30),""),"")</f>
        <v>0</v>
      </c>
      <c r="AM541" s="38">
        <f>IF(W541=0,0,IF(CONFIGURACAO!$C$41="SIM",(IF(W541&gt;CONFIGURACAO!$C$41,CONFIGURACAO!$C$41*CONFIGURACAO!$C$31,W541*CONFIGURACAO!$C$31)),'PI AREA  P100'!W541*CONFIGURACAO!$C$31))</f>
        <v>0</v>
      </c>
      <c r="AN541" s="38">
        <f>IF(X541=0,0,IF(CONFIGURACAO!$C$39="SIM",(IF(X541&gt;CONFIGURACAO!$C$40,CONFIGURACAO!$C$40*CONFIGURACAO!$C$32,X541*CONFIGURACAO!$C$32)),'PI AREA  P100'!X541*CONFIGURACAO!$C$32))</f>
        <v>0</v>
      </c>
      <c r="AO541" s="38">
        <f>IFERROR(IF(M541&gt;0,(Y541*CONFIGURACAO!$C$33)+(Z541*CONFIGURACAO!$C$34)+(AA541*CONFIGURACAO!$C$35)+(AB541*CONFIGURACAO!$C$36),""),"")</f>
        <v>25</v>
      </c>
      <c r="AP541" s="38">
        <f>IF(AA541=0,0,IF(CONFIGURACAO!$C$46="SIM",(IF(AA541&gt;CONFIGURACAO!$C$47,CONFIGURACAO!$C$47*CONFIGURACAO!$C$35,AA541*CONFIGURACAO!$C$35)),'PI AREA  P100'!AA541*CONFIGURACAO!$C$35))</f>
        <v>25</v>
      </c>
      <c r="AQ541" s="38">
        <f>IF(AB541=0,0,IF(CONFIGURACAO!$C$44="SIM",(IF(AB541&gt;CONFIGURACAO!$C$45,CONFIGURACAO!$C$45*CONFIGURACAO!$C$36,AB541*CONFIGURACAO!$C$36)),'PI AREA  P100'!AB541*CONFIGURACAO!$C$36))</f>
        <v>0</v>
      </c>
      <c r="AR541" s="38">
        <f t="shared" si="188"/>
        <v>105</v>
      </c>
      <c r="AS541" s="68">
        <f>IF(AR541="","",$AR541-(($AS$2/CONFIGURACAO!$C$6)*$M541))</f>
        <v>-45</v>
      </c>
      <c r="AT541" s="73" t="str">
        <f t="shared" si="170"/>
        <v>NAO</v>
      </c>
      <c r="AU541" s="75">
        <f>IF(AR541="","",$AR541-(($AU$2/CONFIGURACAO!$C$6)*$M541))</f>
        <v>-145</v>
      </c>
      <c r="AV541" s="76" t="str">
        <f t="shared" si="171"/>
        <v>NAO</v>
      </c>
      <c r="AW541" s="74">
        <f>IF(AR541="","",$AR541-(($AW$2/CONFIGURACAO!$C$6)*$M541))</f>
        <v>-245</v>
      </c>
      <c r="AX541" s="72" t="str">
        <f t="shared" si="172"/>
        <v>NAO</v>
      </c>
      <c r="AZ541" s="39">
        <f t="shared" si="173"/>
        <v>8.8687675791643099E-3</v>
      </c>
      <c r="BA541" s="146">
        <f t="shared" si="174"/>
        <v>4</v>
      </c>
      <c r="BB541" s="146">
        <f t="shared" si="175"/>
        <v>923</v>
      </c>
      <c r="BC541" s="32">
        <f t="shared" si="176"/>
        <v>1061</v>
      </c>
      <c r="BD541" s="148"/>
      <c r="BE541" s="40">
        <f t="shared" si="177"/>
        <v>0</v>
      </c>
      <c r="BF541" s="40">
        <f t="shared" si="178"/>
        <v>0</v>
      </c>
      <c r="BG541" s="40">
        <f t="shared" si="179"/>
        <v>0</v>
      </c>
      <c r="BH541" s="40">
        <f t="shared" si="180"/>
        <v>4.042037186742118E-2</v>
      </c>
      <c r="BI541" s="40">
        <f t="shared" si="181"/>
        <v>0</v>
      </c>
      <c r="BJ541" s="40">
        <f t="shared" si="182"/>
        <v>9.2421441774491686E-2</v>
      </c>
      <c r="BK541" s="40">
        <f t="shared" si="183"/>
        <v>0.16051364365971107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1</v>
      </c>
      <c r="BS541">
        <v>0</v>
      </c>
      <c r="BT541" s="42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</row>
    <row r="542" spans="1:124" s="32" customFormat="1" x14ac:dyDescent="0.2">
      <c r="A542" s="124" t="str">
        <f>CONFIGURACAO!$C$4</f>
        <v>AREA 21</v>
      </c>
      <c r="B542" s="125">
        <v>540</v>
      </c>
      <c r="C542" s="249" t="s">
        <v>305</v>
      </c>
      <c r="D542" s="126">
        <f t="shared" si="184"/>
        <v>19</v>
      </c>
      <c r="E542" s="250" t="s">
        <v>877</v>
      </c>
      <c r="F542" s="250">
        <v>1</v>
      </c>
      <c r="G542" s="250">
        <v>1</v>
      </c>
      <c r="H542" s="250">
        <v>1</v>
      </c>
      <c r="I542" s="250">
        <v>1</v>
      </c>
      <c r="J542" s="87"/>
      <c r="K542" s="94"/>
      <c r="L542" s="94"/>
      <c r="M542" s="154">
        <f t="shared" si="185"/>
        <v>4</v>
      </c>
      <c r="N542">
        <v>0</v>
      </c>
      <c r="O542">
        <v>3</v>
      </c>
      <c r="P542">
        <v>18</v>
      </c>
      <c r="Q542">
        <v>9</v>
      </c>
      <c r="R542">
        <v>1</v>
      </c>
      <c r="S542">
        <v>1</v>
      </c>
      <c r="T542">
        <v>3</v>
      </c>
      <c r="U542">
        <v>0</v>
      </c>
      <c r="V542">
        <v>4</v>
      </c>
      <c r="W542">
        <v>2</v>
      </c>
      <c r="X542">
        <v>4</v>
      </c>
      <c r="Y542">
        <v>0</v>
      </c>
      <c r="Z542">
        <v>4</v>
      </c>
      <c r="AA542">
        <v>1</v>
      </c>
      <c r="AB542">
        <v>8</v>
      </c>
      <c r="AC542" s="139">
        <f t="shared" si="168"/>
        <v>3</v>
      </c>
      <c r="AD542" s="140">
        <f t="shared" si="169"/>
        <v>21</v>
      </c>
      <c r="AE542" s="141">
        <f t="shared" si="186"/>
        <v>4</v>
      </c>
      <c r="AF542" s="142">
        <f t="shared" si="187"/>
        <v>4</v>
      </c>
      <c r="AG542" s="278"/>
      <c r="AI542" s="37">
        <f>IFERROR(IF(M542&gt;0,(N542*CONFIGURACAO!$C$20)+(O542*CONFIGURACAO!$C$21)+(P542*CONFIGURACAO!$C$22)+(Q542*CONFIGURACAO!$C$23)+(R542*CONFIGURACAO!$C$24),""),"")</f>
        <v>1700</v>
      </c>
      <c r="AJ542" s="38">
        <f>IF(S542=0,0,IF(CONFIGURACAO!$C$15="SIM",(IF(S542&gt;CONFIGURACAO!$C$16,CONFIGURACAO!$C$16*CONFIGURACAO!$C$25,S542*CONFIGURACAO!$C$25)),'PI AREA  P100'!S542*CONFIGURACAO!$C$25))</f>
        <v>10</v>
      </c>
      <c r="AK542" s="38">
        <f>IF(T542=0,0,IF(CONFIGURACAO!$C$17="SIM",(IF(T542&gt;CONFIGURACAO!$C$18,CONFIGURACAO!$C$18*CONFIGURACAO!$C$26,T542*CONFIGURACAO!$C$26)),'PI AREA  P100'!T542*CONFIGURACAO!$C$26))</f>
        <v>15</v>
      </c>
      <c r="AL542" s="38">
        <f>IFERROR(IF(M542&gt;0,(U542*CONFIGURACAO!$C$29)+(V542*CONFIGURACAO!$C$30),""),"")</f>
        <v>400</v>
      </c>
      <c r="AM542" s="38">
        <f>IF(W542=0,0,IF(CONFIGURACAO!$C$41="SIM",(IF(W542&gt;CONFIGURACAO!$C$41,CONFIGURACAO!$C$41*CONFIGURACAO!$C$31,W542*CONFIGURACAO!$C$31)),'PI AREA  P100'!W542*CONFIGURACAO!$C$31))</f>
        <v>100</v>
      </c>
      <c r="AN542" s="38">
        <f>IF(X542=0,0,IF(CONFIGURACAO!$C$39="SIM",(IF(X542&gt;CONFIGURACAO!$C$40,CONFIGURACAO!$C$40*CONFIGURACAO!$C$32,X542*CONFIGURACAO!$C$32)),'PI AREA  P100'!X542*CONFIGURACAO!$C$32))</f>
        <v>100</v>
      </c>
      <c r="AO542" s="38">
        <f>IFERROR(IF(M542&gt;0,(Y542*CONFIGURACAO!$C$33)+(Z542*CONFIGURACAO!$C$34)+(AA542*CONFIGURACAO!$C$35)+(AB542*CONFIGURACAO!$C$36),""),"")</f>
        <v>305</v>
      </c>
      <c r="AP542" s="38">
        <f>IF(AA542=0,0,IF(CONFIGURACAO!$C$46="SIM",(IF(AA542&gt;CONFIGURACAO!$C$47,CONFIGURACAO!$C$47*CONFIGURACAO!$C$35,AA542*CONFIGURACAO!$C$35)),'PI AREA  P100'!AA542*CONFIGURACAO!$C$35))</f>
        <v>25</v>
      </c>
      <c r="AQ542" s="38">
        <f>IF(AB542=0,0,IF(CONFIGURACAO!$C$44="SIM",(IF(AB542&gt;CONFIGURACAO!$C$45,CONFIGURACAO!$C$45*CONFIGURACAO!$C$36,AB542*CONFIGURACAO!$C$36)),'PI AREA  P100'!AB542*CONFIGURACAO!$C$36))</f>
        <v>20</v>
      </c>
      <c r="AR542" s="38">
        <f t="shared" si="188"/>
        <v>2675</v>
      </c>
      <c r="AS542" s="68">
        <f>IF(AR542="","",$AR542-(($AS$2/CONFIGURACAO!$C$6)*$M542))</f>
        <v>2375</v>
      </c>
      <c r="AT542" s="73">
        <f t="shared" si="170"/>
        <v>3</v>
      </c>
      <c r="AU542" s="75">
        <f>IF(AR542="","",$AR542-(($AU$2/CONFIGURACAO!$C$6)*$M542))</f>
        <v>2175</v>
      </c>
      <c r="AV542" s="76">
        <f t="shared" si="171"/>
        <v>4</v>
      </c>
      <c r="AW542" s="74">
        <f>IF(AR542="","",$AR542-(($AW$2/CONFIGURACAO!$C$6)*$M542))</f>
        <v>1975</v>
      </c>
      <c r="AX542" s="72">
        <f t="shared" si="172"/>
        <v>5</v>
      </c>
      <c r="AZ542" s="39">
        <f t="shared" si="173"/>
        <v>0.22594241213585264</v>
      </c>
      <c r="BA542" s="146">
        <f t="shared" si="174"/>
        <v>58</v>
      </c>
      <c r="BB542" s="146">
        <f t="shared" si="175"/>
        <v>33</v>
      </c>
      <c r="BC542" s="32">
        <f t="shared" si="176"/>
        <v>74</v>
      </c>
      <c r="BD542" s="148"/>
      <c r="BE542" s="40">
        <f t="shared" si="177"/>
        <v>0</v>
      </c>
      <c r="BF542" s="40">
        <f t="shared" si="178"/>
        <v>0.11574074074074073</v>
      </c>
      <c r="BG542" s="40">
        <f t="shared" si="179"/>
        <v>0.46248715313463518</v>
      </c>
      <c r="BH542" s="40">
        <f t="shared" si="180"/>
        <v>0.36378334680679059</v>
      </c>
      <c r="BI542" s="40">
        <f t="shared" si="181"/>
        <v>0.10660980810234541</v>
      </c>
      <c r="BJ542" s="40">
        <f t="shared" si="182"/>
        <v>9.2421441774491686E-2</v>
      </c>
      <c r="BK542" s="40">
        <f t="shared" si="183"/>
        <v>0.4815409309791332</v>
      </c>
      <c r="BL542">
        <v>0</v>
      </c>
      <c r="BM542">
        <v>4</v>
      </c>
      <c r="BN542">
        <v>2</v>
      </c>
      <c r="BO542">
        <v>4</v>
      </c>
      <c r="BP542">
        <v>0</v>
      </c>
      <c r="BQ542">
        <v>4</v>
      </c>
      <c r="BR542">
        <v>1</v>
      </c>
      <c r="BS542">
        <v>8</v>
      </c>
      <c r="BT542" s="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</row>
    <row r="543" spans="1:124" s="32" customFormat="1" x14ac:dyDescent="0.2">
      <c r="A543" s="124" t="str">
        <f>CONFIGURACAO!$C$4</f>
        <v>AREA 21</v>
      </c>
      <c r="B543" s="125">
        <v>541</v>
      </c>
      <c r="C543" s="249" t="s">
        <v>305</v>
      </c>
      <c r="D543" s="126">
        <f t="shared" si="184"/>
        <v>20</v>
      </c>
      <c r="E543" s="250" t="s">
        <v>878</v>
      </c>
      <c r="F543" s="250">
        <v>0</v>
      </c>
      <c r="G543" s="250">
        <v>0</v>
      </c>
      <c r="H543" s="250">
        <v>1</v>
      </c>
      <c r="I543" s="250">
        <v>1</v>
      </c>
      <c r="J543" s="87"/>
      <c r="K543" s="94"/>
      <c r="L543" s="94"/>
      <c r="M543" s="154">
        <f t="shared" si="185"/>
        <v>2</v>
      </c>
      <c r="N543">
        <v>8</v>
      </c>
      <c r="O543">
        <v>2</v>
      </c>
      <c r="P543">
        <v>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s="139">
        <f t="shared" si="168"/>
        <v>10</v>
      </c>
      <c r="AD543" s="140">
        <f t="shared" si="169"/>
        <v>12</v>
      </c>
      <c r="AE543" s="141">
        <f t="shared" si="186"/>
        <v>0</v>
      </c>
      <c r="AF543" s="142">
        <f t="shared" si="187"/>
        <v>0</v>
      </c>
      <c r="AG543" s="278"/>
      <c r="AI543" s="37">
        <f>IFERROR(IF(M543&gt;0,(N543*CONFIGURACAO!$C$20)+(O543*CONFIGURACAO!$C$21)+(P543*CONFIGURACAO!$C$22)+(Q543*CONFIGURACAO!$C$23)+(R543*CONFIGURACAO!$C$24),""),"")</f>
        <v>1080</v>
      </c>
      <c r="AJ543" s="38">
        <f>IF(S543=0,0,IF(CONFIGURACAO!$C$15="SIM",(IF(S543&gt;CONFIGURACAO!$C$16,CONFIGURACAO!$C$16*CONFIGURACAO!$C$25,S543*CONFIGURACAO!$C$25)),'PI AREA  P100'!S543*CONFIGURACAO!$C$25))</f>
        <v>0</v>
      </c>
      <c r="AK543" s="38">
        <f>IF(T543=0,0,IF(CONFIGURACAO!$C$17="SIM",(IF(T543&gt;CONFIGURACAO!$C$18,CONFIGURACAO!$C$18*CONFIGURACAO!$C$26,T543*CONFIGURACAO!$C$26)),'PI AREA  P100'!T543*CONFIGURACAO!$C$26))</f>
        <v>0</v>
      </c>
      <c r="AL543" s="38">
        <f>IFERROR(IF(M543&gt;0,(U543*CONFIGURACAO!$C$29)+(V543*CONFIGURACAO!$C$30),""),"")</f>
        <v>0</v>
      </c>
      <c r="AM543" s="38">
        <f>IF(W543=0,0,IF(CONFIGURACAO!$C$41="SIM",(IF(W543&gt;CONFIGURACAO!$C$41,CONFIGURACAO!$C$41*CONFIGURACAO!$C$31,W543*CONFIGURACAO!$C$31)),'PI AREA  P100'!W543*CONFIGURACAO!$C$31))</f>
        <v>0</v>
      </c>
      <c r="AN543" s="38">
        <f>IF(X543=0,0,IF(CONFIGURACAO!$C$39="SIM",(IF(X543&gt;CONFIGURACAO!$C$40,CONFIGURACAO!$C$40*CONFIGURACAO!$C$32,X543*CONFIGURACAO!$C$32)),'PI AREA  P100'!X543*CONFIGURACAO!$C$32))</f>
        <v>0</v>
      </c>
      <c r="AO543" s="38">
        <f>IFERROR(IF(M543&gt;0,(Y543*CONFIGURACAO!$C$33)+(Z543*CONFIGURACAO!$C$34)+(AA543*CONFIGURACAO!$C$35)+(AB543*CONFIGURACAO!$C$36),""),"")</f>
        <v>0</v>
      </c>
      <c r="AP543" s="38">
        <f>IF(AA543=0,0,IF(CONFIGURACAO!$C$46="SIM",(IF(AA543&gt;CONFIGURACAO!$C$47,CONFIGURACAO!$C$47*CONFIGURACAO!$C$35,AA543*CONFIGURACAO!$C$35)),'PI AREA  P100'!AA543*CONFIGURACAO!$C$35))</f>
        <v>0</v>
      </c>
      <c r="AQ543" s="38">
        <f>IF(AB543=0,0,IF(CONFIGURACAO!$C$44="SIM",(IF(AB543&gt;CONFIGURACAO!$C$45,CONFIGURACAO!$C$45*CONFIGURACAO!$C$36,AB543*CONFIGURACAO!$C$36)),'PI AREA  P100'!AB543*CONFIGURACAO!$C$36))</f>
        <v>0</v>
      </c>
      <c r="AR543" s="38">
        <f t="shared" si="188"/>
        <v>1080</v>
      </c>
      <c r="AS543" s="68">
        <f>IF(AR543="","",$AR543-(($AS$2/CONFIGURACAO!$C$6)*$M543))</f>
        <v>930</v>
      </c>
      <c r="AT543" s="73">
        <f t="shared" si="170"/>
        <v>3</v>
      </c>
      <c r="AU543" s="75">
        <f>IF(AR543="","",$AR543-(($AU$2/CONFIGURACAO!$C$6)*$M543))</f>
        <v>830</v>
      </c>
      <c r="AV543" s="76">
        <f t="shared" si="171"/>
        <v>4</v>
      </c>
      <c r="AW543" s="74">
        <f>IF(AR543="","",$AR543-(($AW$2/CONFIGURACAO!$C$6)*$M543))</f>
        <v>730</v>
      </c>
      <c r="AX543" s="72">
        <f t="shared" si="172"/>
        <v>5</v>
      </c>
      <c r="AZ543" s="39">
        <f t="shared" si="173"/>
        <v>9.1221609385690031E-2</v>
      </c>
      <c r="BA543" s="146">
        <f t="shared" si="174"/>
        <v>12</v>
      </c>
      <c r="BB543" s="146">
        <f t="shared" si="175"/>
        <v>629</v>
      </c>
      <c r="BC543" s="32">
        <f t="shared" si="176"/>
        <v>404</v>
      </c>
      <c r="BD543" s="148"/>
      <c r="BE543" s="40">
        <f t="shared" si="177"/>
        <v>0.29806259314456035</v>
      </c>
      <c r="BF543" s="40">
        <f t="shared" si="178"/>
        <v>7.716049382716049E-2</v>
      </c>
      <c r="BG543" s="40">
        <f t="shared" si="179"/>
        <v>5.1387461459403906E-2</v>
      </c>
      <c r="BH543" s="40">
        <f t="shared" si="180"/>
        <v>0</v>
      </c>
      <c r="BI543" s="40">
        <f t="shared" si="181"/>
        <v>0</v>
      </c>
      <c r="BJ543" s="40">
        <f t="shared" si="182"/>
        <v>0</v>
      </c>
      <c r="BK543" s="40">
        <f t="shared" si="183"/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 s="42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</row>
    <row r="544" spans="1:124" s="32" customFormat="1" x14ac:dyDescent="0.2">
      <c r="A544" s="124" t="str">
        <f>CONFIGURACAO!$C$4</f>
        <v>AREA 21</v>
      </c>
      <c r="B544" s="125">
        <v>542</v>
      </c>
      <c r="C544" s="249" t="s">
        <v>305</v>
      </c>
      <c r="D544" s="126">
        <f t="shared" si="184"/>
        <v>21</v>
      </c>
      <c r="E544" s="250" t="s">
        <v>879</v>
      </c>
      <c r="F544" s="250">
        <v>0</v>
      </c>
      <c r="G544" s="250">
        <v>0</v>
      </c>
      <c r="H544" s="250">
        <v>0</v>
      </c>
      <c r="I544" s="250">
        <v>1</v>
      </c>
      <c r="J544" s="87"/>
      <c r="K544" s="94"/>
      <c r="L544" s="94"/>
      <c r="M544" s="154">
        <f t="shared" si="185"/>
        <v>1</v>
      </c>
      <c r="N544">
        <v>1</v>
      </c>
      <c r="O544">
        <v>2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 s="139">
        <f t="shared" si="168"/>
        <v>3</v>
      </c>
      <c r="AD544" s="140">
        <f t="shared" si="169"/>
        <v>3</v>
      </c>
      <c r="AE544" s="141">
        <f t="shared" si="186"/>
        <v>0</v>
      </c>
      <c r="AF544" s="142">
        <f t="shared" si="187"/>
        <v>0</v>
      </c>
      <c r="AG544" s="278"/>
      <c r="AI544" s="37">
        <f>IFERROR(IF(M544&gt;0,(N544*CONFIGURACAO!$C$20)+(O544*CONFIGURACAO!$C$21)+(P544*CONFIGURACAO!$C$22)+(Q544*CONFIGURACAO!$C$23)+(R544*CONFIGURACAO!$C$24),""),"")</f>
        <v>280</v>
      </c>
      <c r="AJ544" s="38">
        <f>IF(S544=0,0,IF(CONFIGURACAO!$C$15="SIM",(IF(S544&gt;CONFIGURACAO!$C$16,CONFIGURACAO!$C$16*CONFIGURACAO!$C$25,S544*CONFIGURACAO!$C$25)),'PI AREA  P100'!S544*CONFIGURACAO!$C$25))</f>
        <v>0</v>
      </c>
      <c r="AK544" s="38">
        <f>IF(T544=0,0,IF(CONFIGURACAO!$C$17="SIM",(IF(T544&gt;CONFIGURACAO!$C$18,CONFIGURACAO!$C$18*CONFIGURACAO!$C$26,T544*CONFIGURACAO!$C$26)),'PI AREA  P100'!T544*CONFIGURACAO!$C$26))</f>
        <v>0</v>
      </c>
      <c r="AL544" s="38">
        <f>IFERROR(IF(M544&gt;0,(U544*CONFIGURACAO!$C$29)+(V544*CONFIGURACAO!$C$30),""),"")</f>
        <v>0</v>
      </c>
      <c r="AM544" s="38">
        <f>IF(W544=0,0,IF(CONFIGURACAO!$C$41="SIM",(IF(W544&gt;CONFIGURACAO!$C$41,CONFIGURACAO!$C$41*CONFIGURACAO!$C$31,W544*CONFIGURACAO!$C$31)),'PI AREA  P100'!W544*CONFIGURACAO!$C$31))</f>
        <v>0</v>
      </c>
      <c r="AN544" s="38">
        <f>IF(X544=0,0,IF(CONFIGURACAO!$C$39="SIM",(IF(X544&gt;CONFIGURACAO!$C$40,CONFIGURACAO!$C$40*CONFIGURACAO!$C$32,X544*CONFIGURACAO!$C$32)),'PI AREA  P100'!X544*CONFIGURACAO!$C$32))</f>
        <v>0</v>
      </c>
      <c r="AO544" s="38">
        <f>IFERROR(IF(M544&gt;0,(Y544*CONFIGURACAO!$C$33)+(Z544*CONFIGURACAO!$C$34)+(AA544*CONFIGURACAO!$C$35)+(AB544*CONFIGURACAO!$C$36),""),"")</f>
        <v>0</v>
      </c>
      <c r="AP544" s="38">
        <f>IF(AA544=0,0,IF(CONFIGURACAO!$C$46="SIM",(IF(AA544&gt;CONFIGURACAO!$C$47,CONFIGURACAO!$C$47*CONFIGURACAO!$C$35,AA544*CONFIGURACAO!$C$35)),'PI AREA  P100'!AA544*CONFIGURACAO!$C$35))</f>
        <v>0</v>
      </c>
      <c r="AQ544" s="38">
        <f>IF(AB544=0,0,IF(CONFIGURACAO!$C$44="SIM",(IF(AB544&gt;CONFIGURACAO!$C$45,CONFIGURACAO!$C$45*CONFIGURACAO!$C$36,AB544*CONFIGURACAO!$C$36)),'PI AREA  P100'!AB544*CONFIGURACAO!$C$36))</f>
        <v>0</v>
      </c>
      <c r="AR544" s="38">
        <f t="shared" si="188"/>
        <v>280</v>
      </c>
      <c r="AS544" s="68">
        <f>IF(AR544="","",$AR544-(($AS$2/CONFIGURACAO!$C$6)*$M544))</f>
        <v>205</v>
      </c>
      <c r="AT544" s="73">
        <f t="shared" si="170"/>
        <v>3</v>
      </c>
      <c r="AU544" s="75">
        <f>IF(AR544="","",$AR544-(($AU$2/CONFIGURACAO!$C$6)*$M544))</f>
        <v>155</v>
      </c>
      <c r="AV544" s="76">
        <f t="shared" si="171"/>
        <v>4</v>
      </c>
      <c r="AW544" s="74">
        <f>IF(AR544="","",$AR544-(($AW$2/CONFIGURACAO!$C$6)*$M544))</f>
        <v>105</v>
      </c>
      <c r="AX544" s="72">
        <f t="shared" si="172"/>
        <v>5</v>
      </c>
      <c r="AZ544" s="39">
        <f t="shared" si="173"/>
        <v>2.3650046877771488E-2</v>
      </c>
      <c r="BA544" s="146">
        <f t="shared" si="174"/>
        <v>4</v>
      </c>
      <c r="BB544" s="146">
        <f t="shared" si="175"/>
        <v>923</v>
      </c>
      <c r="BC544" s="32">
        <f t="shared" si="176"/>
        <v>891</v>
      </c>
      <c r="BD544" s="148"/>
      <c r="BE544" s="40">
        <f t="shared" si="177"/>
        <v>3.7257824143070044E-2</v>
      </c>
      <c r="BF544" s="40">
        <f t="shared" si="178"/>
        <v>7.716049382716049E-2</v>
      </c>
      <c r="BG544" s="40">
        <f t="shared" si="179"/>
        <v>0</v>
      </c>
      <c r="BH544" s="40">
        <f t="shared" si="180"/>
        <v>0</v>
      </c>
      <c r="BI544" s="40">
        <f t="shared" si="181"/>
        <v>0.10660980810234541</v>
      </c>
      <c r="BJ544" s="40">
        <f t="shared" si="182"/>
        <v>0</v>
      </c>
      <c r="BK544" s="40">
        <f t="shared" si="183"/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 s="42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</row>
    <row r="545" spans="1:124" s="32" customFormat="1" x14ac:dyDescent="0.2">
      <c r="A545" s="124" t="str">
        <f>CONFIGURACAO!$C$4</f>
        <v>AREA 21</v>
      </c>
      <c r="B545" s="125">
        <v>543</v>
      </c>
      <c r="C545" s="249" t="s">
        <v>305</v>
      </c>
      <c r="D545" s="126">
        <f t="shared" si="184"/>
        <v>22</v>
      </c>
      <c r="E545" s="250" t="s">
        <v>880</v>
      </c>
      <c r="F545" s="250">
        <v>1</v>
      </c>
      <c r="G545" s="250">
        <v>1</v>
      </c>
      <c r="H545" s="250">
        <v>1</v>
      </c>
      <c r="I545" s="250">
        <v>1</v>
      </c>
      <c r="J545" s="87"/>
      <c r="K545" s="94"/>
      <c r="L545" s="94"/>
      <c r="M545" s="154">
        <f t="shared" si="185"/>
        <v>4</v>
      </c>
      <c r="N545">
        <v>12</v>
      </c>
      <c r="O545">
        <v>5</v>
      </c>
      <c r="P545">
        <v>11</v>
      </c>
      <c r="Q545">
        <v>4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 s="139">
        <f t="shared" si="168"/>
        <v>17</v>
      </c>
      <c r="AD545" s="140">
        <f t="shared" si="169"/>
        <v>28</v>
      </c>
      <c r="AE545" s="141">
        <f t="shared" si="186"/>
        <v>0</v>
      </c>
      <c r="AF545" s="142">
        <f t="shared" si="187"/>
        <v>0</v>
      </c>
      <c r="AG545" s="278"/>
      <c r="AI545" s="37">
        <f>IFERROR(IF(M545&gt;0,(N545*CONFIGURACAO!$C$20)+(O545*CONFIGURACAO!$C$21)+(P545*CONFIGURACAO!$C$22)+(Q545*CONFIGURACAO!$C$23)+(R545*CONFIGURACAO!$C$24),""),"")</f>
        <v>2440</v>
      </c>
      <c r="AJ545" s="38">
        <f>IF(S545=0,0,IF(CONFIGURACAO!$C$15="SIM",(IF(S545&gt;CONFIGURACAO!$C$16,CONFIGURACAO!$C$16*CONFIGURACAO!$C$25,S545*CONFIGURACAO!$C$25)),'PI AREA  P100'!S545*CONFIGURACAO!$C$25))</f>
        <v>0</v>
      </c>
      <c r="AK545" s="38">
        <f>IF(T545=0,0,IF(CONFIGURACAO!$C$17="SIM",(IF(T545&gt;CONFIGURACAO!$C$18,CONFIGURACAO!$C$18*CONFIGURACAO!$C$26,T545*CONFIGURACAO!$C$26)),'PI AREA  P100'!T545*CONFIGURACAO!$C$26))</f>
        <v>0</v>
      </c>
      <c r="AL545" s="38">
        <f>IFERROR(IF(M545&gt;0,(U545*CONFIGURACAO!$C$29)+(V545*CONFIGURACAO!$C$30),""),"")</f>
        <v>0</v>
      </c>
      <c r="AM545" s="38">
        <f>IF(W545=0,0,IF(CONFIGURACAO!$C$41="SIM",(IF(W545&gt;CONFIGURACAO!$C$41,CONFIGURACAO!$C$41*CONFIGURACAO!$C$31,W545*CONFIGURACAO!$C$31)),'PI AREA  P100'!W545*CONFIGURACAO!$C$31))</f>
        <v>50</v>
      </c>
      <c r="AN545" s="38">
        <f>IF(X545=0,0,IF(CONFIGURACAO!$C$39="SIM",(IF(X545&gt;CONFIGURACAO!$C$40,CONFIGURACAO!$C$40*CONFIGURACAO!$C$32,X545*CONFIGURACAO!$C$32)),'PI AREA  P100'!X545*CONFIGURACAO!$C$32))</f>
        <v>0</v>
      </c>
      <c r="AO545" s="38">
        <f>IFERROR(IF(M545&gt;0,(Y545*CONFIGURACAO!$C$33)+(Z545*CONFIGURACAO!$C$34)+(AA545*CONFIGURACAO!$C$35)+(AB545*CONFIGURACAO!$C$36),""),"")</f>
        <v>0</v>
      </c>
      <c r="AP545" s="38">
        <f>IF(AA545=0,0,IF(CONFIGURACAO!$C$46="SIM",(IF(AA545&gt;CONFIGURACAO!$C$47,CONFIGURACAO!$C$47*CONFIGURACAO!$C$35,AA545*CONFIGURACAO!$C$35)),'PI AREA  P100'!AA545*CONFIGURACAO!$C$35))</f>
        <v>0</v>
      </c>
      <c r="AQ545" s="38">
        <f>IF(AB545=0,0,IF(CONFIGURACAO!$C$44="SIM",(IF(AB545&gt;CONFIGURACAO!$C$45,CONFIGURACAO!$C$45*CONFIGURACAO!$C$36,AB545*CONFIGURACAO!$C$36)),'PI AREA  P100'!AB545*CONFIGURACAO!$C$36))</f>
        <v>0</v>
      </c>
      <c r="AR545" s="38">
        <f t="shared" si="188"/>
        <v>2490</v>
      </c>
      <c r="AS545" s="68">
        <f>IF(AR545="","",$AR545-(($AS$2/CONFIGURACAO!$C$6)*$M545))</f>
        <v>2190</v>
      </c>
      <c r="AT545" s="73">
        <f t="shared" si="170"/>
        <v>3</v>
      </c>
      <c r="AU545" s="75">
        <f>IF(AR545="","",$AR545-(($AU$2/CONFIGURACAO!$C$6)*$M545))</f>
        <v>1990</v>
      </c>
      <c r="AV545" s="76">
        <f t="shared" si="171"/>
        <v>4</v>
      </c>
      <c r="AW545" s="74">
        <f>IF(AR545="","",$AR545-(($AW$2/CONFIGURACAO!$C$6)*$M545))</f>
        <v>1790</v>
      </c>
      <c r="AX545" s="72">
        <f t="shared" si="172"/>
        <v>5</v>
      </c>
      <c r="AZ545" s="39">
        <f t="shared" si="173"/>
        <v>0.21031648830589647</v>
      </c>
      <c r="BA545" s="146">
        <f t="shared" si="174"/>
        <v>34</v>
      </c>
      <c r="BB545" s="146">
        <f t="shared" si="175"/>
        <v>137</v>
      </c>
      <c r="BC545" s="32">
        <f t="shared" si="176"/>
        <v>86</v>
      </c>
      <c r="BD545" s="148"/>
      <c r="BE545" s="40">
        <f t="shared" si="177"/>
        <v>0.44709388971684055</v>
      </c>
      <c r="BF545" s="40">
        <f t="shared" si="178"/>
        <v>0.19290123456790123</v>
      </c>
      <c r="BG545" s="40">
        <f t="shared" si="179"/>
        <v>0.28263103802672146</v>
      </c>
      <c r="BH545" s="40">
        <f t="shared" si="180"/>
        <v>0.16168148746968472</v>
      </c>
      <c r="BI545" s="40">
        <f t="shared" si="181"/>
        <v>0.10660980810234541</v>
      </c>
      <c r="BJ545" s="40">
        <f t="shared" si="182"/>
        <v>0</v>
      </c>
      <c r="BK545" s="40">
        <f t="shared" si="183"/>
        <v>0</v>
      </c>
      <c r="BL545">
        <v>0</v>
      </c>
      <c r="BM545">
        <v>0</v>
      </c>
      <c r="BN545">
        <v>1</v>
      </c>
      <c r="BO545">
        <v>0</v>
      </c>
      <c r="BP545">
        <v>0</v>
      </c>
      <c r="BQ545">
        <v>0</v>
      </c>
      <c r="BR545">
        <v>0</v>
      </c>
      <c r="BS545">
        <v>0</v>
      </c>
      <c r="BT545" s="42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</row>
    <row r="546" spans="1:124" s="32" customFormat="1" x14ac:dyDescent="0.2">
      <c r="A546" s="124" t="str">
        <f>CONFIGURACAO!$C$4</f>
        <v>AREA 21</v>
      </c>
      <c r="B546" s="125">
        <v>544</v>
      </c>
      <c r="C546" s="249" t="s">
        <v>305</v>
      </c>
      <c r="D546" s="126">
        <f t="shared" si="184"/>
        <v>23</v>
      </c>
      <c r="E546" s="250" t="s">
        <v>881</v>
      </c>
      <c r="F546" s="250">
        <v>1</v>
      </c>
      <c r="G546" s="250">
        <v>1</v>
      </c>
      <c r="H546" s="250">
        <v>1</v>
      </c>
      <c r="I546" s="250">
        <v>1</v>
      </c>
      <c r="J546" s="87"/>
      <c r="K546" s="94"/>
      <c r="L546" s="94"/>
      <c r="M546" s="154">
        <f t="shared" si="185"/>
        <v>4</v>
      </c>
      <c r="N546">
        <v>0</v>
      </c>
      <c r="O546">
        <v>2</v>
      </c>
      <c r="P546">
        <v>4</v>
      </c>
      <c r="Q546">
        <v>3</v>
      </c>
      <c r="R546">
        <v>2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2</v>
      </c>
      <c r="AA546">
        <v>0</v>
      </c>
      <c r="AB546">
        <v>4</v>
      </c>
      <c r="AC546" s="139">
        <f t="shared" si="168"/>
        <v>2</v>
      </c>
      <c r="AD546" s="140">
        <f t="shared" si="169"/>
        <v>6</v>
      </c>
      <c r="AE546" s="141">
        <f t="shared" si="186"/>
        <v>0</v>
      </c>
      <c r="AF546" s="142">
        <f t="shared" si="187"/>
        <v>2</v>
      </c>
      <c r="AG546" s="278"/>
      <c r="AI546" s="37">
        <f>IFERROR(IF(M546&gt;0,(N546*CONFIGURACAO!$C$20)+(O546*CONFIGURACAO!$C$21)+(P546*CONFIGURACAO!$C$22)+(Q546*CONFIGURACAO!$C$23)+(R546*CONFIGURACAO!$C$24),""),"")</f>
        <v>560</v>
      </c>
      <c r="AJ546" s="38">
        <f>IF(S546=0,0,IF(CONFIGURACAO!$C$15="SIM",(IF(S546&gt;CONFIGURACAO!$C$16,CONFIGURACAO!$C$16*CONFIGURACAO!$C$25,S546*CONFIGURACAO!$C$25)),'PI AREA  P100'!S546*CONFIGURACAO!$C$25))</f>
        <v>0</v>
      </c>
      <c r="AK546" s="38">
        <f>IF(T546=0,0,IF(CONFIGURACAO!$C$17="SIM",(IF(T546&gt;CONFIGURACAO!$C$18,CONFIGURACAO!$C$18*CONFIGURACAO!$C$26,T546*CONFIGURACAO!$C$26)),'PI AREA  P100'!T546*CONFIGURACAO!$C$26))</f>
        <v>5</v>
      </c>
      <c r="AL546" s="38">
        <f>IFERROR(IF(M546&gt;0,(U546*CONFIGURACAO!$C$29)+(V546*CONFIGURACAO!$C$30),""),"")</f>
        <v>0</v>
      </c>
      <c r="AM546" s="38">
        <f>IF(W546=0,0,IF(CONFIGURACAO!$C$41="SIM",(IF(W546&gt;CONFIGURACAO!$C$41,CONFIGURACAO!$C$41*CONFIGURACAO!$C$31,W546*CONFIGURACAO!$C$31)),'PI AREA  P100'!W546*CONFIGURACAO!$C$31))</f>
        <v>0</v>
      </c>
      <c r="AN546" s="38">
        <f>IF(X546=0,0,IF(CONFIGURACAO!$C$39="SIM",(IF(X546&gt;CONFIGURACAO!$C$40,CONFIGURACAO!$C$40*CONFIGURACAO!$C$32,X546*CONFIGURACAO!$C$32)),'PI AREA  P100'!X546*CONFIGURACAO!$C$32))</f>
        <v>25</v>
      </c>
      <c r="AO546" s="38">
        <f>IFERROR(IF(M546&gt;0,(Y546*CONFIGURACAO!$C$33)+(Z546*CONFIGURACAO!$C$34)+(AA546*CONFIGURACAO!$C$35)+(AB546*CONFIGURACAO!$C$36),""),"")</f>
        <v>140</v>
      </c>
      <c r="AP546" s="38">
        <f>IF(AA546=0,0,IF(CONFIGURACAO!$C$46="SIM",(IF(AA546&gt;CONFIGURACAO!$C$47,CONFIGURACAO!$C$47*CONFIGURACAO!$C$35,AA546*CONFIGURACAO!$C$35)),'PI AREA  P100'!AA546*CONFIGURACAO!$C$35))</f>
        <v>0</v>
      </c>
      <c r="AQ546" s="38">
        <f>IF(AB546=0,0,IF(CONFIGURACAO!$C$44="SIM",(IF(AB546&gt;CONFIGURACAO!$C$45,CONFIGURACAO!$C$45*CONFIGURACAO!$C$36,AB546*CONFIGURACAO!$C$36)),'PI AREA  P100'!AB546*CONFIGURACAO!$C$36))</f>
        <v>20</v>
      </c>
      <c r="AR546" s="38">
        <f t="shared" si="188"/>
        <v>750</v>
      </c>
      <c r="AS546" s="68">
        <f>IF(AR546="","",$AR546-(($AS$2/CONFIGURACAO!$C$6)*$M546))</f>
        <v>450</v>
      </c>
      <c r="AT546" s="73">
        <f t="shared" si="170"/>
        <v>3</v>
      </c>
      <c r="AU546" s="75">
        <f>IF(AR546="","",$AR546-(($AU$2/CONFIGURACAO!$C$6)*$M546))</f>
        <v>250</v>
      </c>
      <c r="AV546" s="76">
        <f t="shared" si="171"/>
        <v>4</v>
      </c>
      <c r="AW546" s="74">
        <f>IF(AR546="","",$AR546-(($AW$2/CONFIGURACAO!$C$6)*$M546))</f>
        <v>50</v>
      </c>
      <c r="AX546" s="72">
        <f t="shared" si="172"/>
        <v>5</v>
      </c>
      <c r="AZ546" s="39">
        <f t="shared" si="173"/>
        <v>6.3348339851173635E-2</v>
      </c>
      <c r="BA546" s="146">
        <f t="shared" si="174"/>
        <v>19</v>
      </c>
      <c r="BB546" s="146">
        <f t="shared" si="175"/>
        <v>398</v>
      </c>
      <c r="BC546" s="32">
        <f t="shared" si="176"/>
        <v>577</v>
      </c>
      <c r="BD546" s="148"/>
      <c r="BE546" s="40">
        <f t="shared" si="177"/>
        <v>0</v>
      </c>
      <c r="BF546" s="40">
        <f t="shared" si="178"/>
        <v>7.716049382716049E-2</v>
      </c>
      <c r="BG546" s="40">
        <f t="shared" si="179"/>
        <v>0.10277492291880781</v>
      </c>
      <c r="BH546" s="40">
        <f t="shared" si="180"/>
        <v>0.12126111560226355</v>
      </c>
      <c r="BI546" s="40">
        <f t="shared" si="181"/>
        <v>0.21321961620469082</v>
      </c>
      <c r="BJ546" s="40">
        <f t="shared" si="182"/>
        <v>0</v>
      </c>
      <c r="BK546" s="40">
        <f t="shared" si="183"/>
        <v>0.16051364365971107</v>
      </c>
      <c r="BL546">
        <v>0</v>
      </c>
      <c r="BM546">
        <v>0</v>
      </c>
      <c r="BN546">
        <v>0</v>
      </c>
      <c r="BO546">
        <v>1</v>
      </c>
      <c r="BP546">
        <v>0</v>
      </c>
      <c r="BQ546">
        <v>2</v>
      </c>
      <c r="BR546">
        <v>0</v>
      </c>
      <c r="BS546">
        <v>4</v>
      </c>
      <c r="BT546" s="42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</row>
    <row r="547" spans="1:124" s="32" customFormat="1" x14ac:dyDescent="0.2">
      <c r="A547" s="124" t="str">
        <f>CONFIGURACAO!$C$4</f>
        <v>AREA 21</v>
      </c>
      <c r="B547" s="125">
        <v>545</v>
      </c>
      <c r="C547" s="249" t="s">
        <v>305</v>
      </c>
      <c r="D547" s="126">
        <f t="shared" si="184"/>
        <v>24</v>
      </c>
      <c r="E547" s="250" t="s">
        <v>882</v>
      </c>
      <c r="F547" s="250">
        <v>1</v>
      </c>
      <c r="G547" s="250">
        <v>1</v>
      </c>
      <c r="H547" s="250">
        <v>1</v>
      </c>
      <c r="I547" s="250">
        <v>1</v>
      </c>
      <c r="J547" s="87"/>
      <c r="K547" s="94"/>
      <c r="L547" s="94"/>
      <c r="M547" s="154">
        <f t="shared" si="185"/>
        <v>4</v>
      </c>
      <c r="N547">
        <v>19</v>
      </c>
      <c r="O547">
        <v>9</v>
      </c>
      <c r="P547">
        <v>10</v>
      </c>
      <c r="Q547">
        <v>4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 s="139">
        <f t="shared" si="168"/>
        <v>28</v>
      </c>
      <c r="AD547" s="140">
        <f t="shared" si="169"/>
        <v>38</v>
      </c>
      <c r="AE547" s="141">
        <f t="shared" si="186"/>
        <v>0</v>
      </c>
      <c r="AF547" s="142">
        <f t="shared" si="187"/>
        <v>0</v>
      </c>
      <c r="AG547" s="278"/>
      <c r="AI547" s="37">
        <f>IFERROR(IF(M547&gt;0,(N547*CONFIGURACAO!$C$20)+(O547*CONFIGURACAO!$C$21)+(P547*CONFIGURACAO!$C$22)+(Q547*CONFIGURACAO!$C$23)+(R547*CONFIGURACAO!$C$24),""),"")</f>
        <v>3380</v>
      </c>
      <c r="AJ547" s="38">
        <f>IF(S547=0,0,IF(CONFIGURACAO!$C$15="SIM",(IF(S547&gt;CONFIGURACAO!$C$16,CONFIGURACAO!$C$16*CONFIGURACAO!$C$25,S547*CONFIGURACAO!$C$25)),'PI AREA  P100'!S547*CONFIGURACAO!$C$25))</f>
        <v>0</v>
      </c>
      <c r="AK547" s="38">
        <f>IF(T547=0,0,IF(CONFIGURACAO!$C$17="SIM",(IF(T547&gt;CONFIGURACAO!$C$18,CONFIGURACAO!$C$18*CONFIGURACAO!$C$26,T547*CONFIGURACAO!$C$26)),'PI AREA  P100'!T547*CONFIGURACAO!$C$26))</f>
        <v>0</v>
      </c>
      <c r="AL547" s="38">
        <f>IFERROR(IF(M547&gt;0,(U547*CONFIGURACAO!$C$29)+(V547*CONFIGURACAO!$C$30),""),"")</f>
        <v>0</v>
      </c>
      <c r="AM547" s="38">
        <f>IF(W547=0,0,IF(CONFIGURACAO!$C$41="SIM",(IF(W547&gt;CONFIGURACAO!$C$41,CONFIGURACAO!$C$41*CONFIGURACAO!$C$31,W547*CONFIGURACAO!$C$31)),'PI AREA  P100'!W547*CONFIGURACAO!$C$31))</f>
        <v>0</v>
      </c>
      <c r="AN547" s="38">
        <f>IF(X547=0,0,IF(CONFIGURACAO!$C$39="SIM",(IF(X547&gt;CONFIGURACAO!$C$40,CONFIGURACAO!$C$40*CONFIGURACAO!$C$32,X547*CONFIGURACAO!$C$32)),'PI AREA  P100'!X547*CONFIGURACAO!$C$32))</f>
        <v>0</v>
      </c>
      <c r="AO547" s="38">
        <f>IFERROR(IF(M547&gt;0,(Y547*CONFIGURACAO!$C$33)+(Z547*CONFIGURACAO!$C$34)+(AA547*CONFIGURACAO!$C$35)+(AB547*CONFIGURACAO!$C$36),""),"")</f>
        <v>0</v>
      </c>
      <c r="AP547" s="38">
        <f>IF(AA547=0,0,IF(CONFIGURACAO!$C$46="SIM",(IF(AA547&gt;CONFIGURACAO!$C$47,CONFIGURACAO!$C$47*CONFIGURACAO!$C$35,AA547*CONFIGURACAO!$C$35)),'PI AREA  P100'!AA547*CONFIGURACAO!$C$35))</f>
        <v>0</v>
      </c>
      <c r="AQ547" s="38">
        <f>IF(AB547=0,0,IF(CONFIGURACAO!$C$44="SIM",(IF(AB547&gt;CONFIGURACAO!$C$45,CONFIGURACAO!$C$45*CONFIGURACAO!$C$36,AB547*CONFIGURACAO!$C$36)),'PI AREA  P100'!AB547*CONFIGURACAO!$C$36))</f>
        <v>0</v>
      </c>
      <c r="AR547" s="38">
        <f t="shared" si="188"/>
        <v>3380</v>
      </c>
      <c r="AS547" s="68">
        <f>IF(AR547="","",$AR547-(($AS$2/CONFIGURACAO!$C$6)*$M547))</f>
        <v>3080</v>
      </c>
      <c r="AT547" s="73">
        <f t="shared" si="170"/>
        <v>3</v>
      </c>
      <c r="AU547" s="75">
        <f>IF(AR547="","",$AR547-(($AU$2/CONFIGURACAO!$C$6)*$M547))</f>
        <v>2880</v>
      </c>
      <c r="AV547" s="76">
        <f t="shared" si="171"/>
        <v>4</v>
      </c>
      <c r="AW547" s="74">
        <f>IF(AR547="","",$AR547-(($AW$2/CONFIGURACAO!$C$6)*$M547))</f>
        <v>2680</v>
      </c>
      <c r="AX547" s="72">
        <f t="shared" si="172"/>
        <v>5</v>
      </c>
      <c r="AZ547" s="39">
        <f t="shared" si="173"/>
        <v>0.28548985159595586</v>
      </c>
      <c r="BA547" s="146">
        <f t="shared" si="174"/>
        <v>42</v>
      </c>
      <c r="BB547" s="146">
        <f t="shared" si="175"/>
        <v>86</v>
      </c>
      <c r="BC547" s="32">
        <f t="shared" si="176"/>
        <v>43</v>
      </c>
      <c r="BD547" s="148"/>
      <c r="BE547" s="40">
        <f t="shared" si="177"/>
        <v>0.70789865871833091</v>
      </c>
      <c r="BF547" s="40">
        <f t="shared" si="178"/>
        <v>0.34722222222222221</v>
      </c>
      <c r="BG547" s="40">
        <f t="shared" si="179"/>
        <v>0.25693730729701952</v>
      </c>
      <c r="BH547" s="40">
        <f t="shared" si="180"/>
        <v>0.16168148746968472</v>
      </c>
      <c r="BI547" s="40">
        <f t="shared" si="181"/>
        <v>0</v>
      </c>
      <c r="BJ547" s="40">
        <f t="shared" si="182"/>
        <v>0</v>
      </c>
      <c r="BK547" s="40">
        <f t="shared" si="183"/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 s="42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</row>
    <row r="548" spans="1:124" s="32" customFormat="1" x14ac:dyDescent="0.2">
      <c r="A548" s="124" t="str">
        <f>CONFIGURACAO!$C$4</f>
        <v>AREA 21</v>
      </c>
      <c r="B548" s="125">
        <v>546</v>
      </c>
      <c r="C548" s="249" t="s">
        <v>305</v>
      </c>
      <c r="D548" s="126">
        <f t="shared" si="184"/>
        <v>25</v>
      </c>
      <c r="E548" s="250" t="s">
        <v>883</v>
      </c>
      <c r="F548" s="250">
        <v>1</v>
      </c>
      <c r="G548" s="250">
        <v>1</v>
      </c>
      <c r="H548" s="250">
        <v>1</v>
      </c>
      <c r="I548" s="250">
        <v>1</v>
      </c>
      <c r="J548" s="87"/>
      <c r="K548" s="94"/>
      <c r="L548" s="94"/>
      <c r="M548" s="154">
        <f t="shared" si="185"/>
        <v>4</v>
      </c>
      <c r="N548">
        <v>1</v>
      </c>
      <c r="O548">
        <v>3</v>
      </c>
      <c r="P548">
        <v>12</v>
      </c>
      <c r="Q548">
        <v>4</v>
      </c>
      <c r="R548">
        <v>1</v>
      </c>
      <c r="S548">
        <v>0</v>
      </c>
      <c r="T548">
        <v>3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 s="139">
        <f t="shared" si="168"/>
        <v>4</v>
      </c>
      <c r="AD548" s="140">
        <f t="shared" si="169"/>
        <v>16</v>
      </c>
      <c r="AE548" s="141">
        <f t="shared" si="186"/>
        <v>0</v>
      </c>
      <c r="AF548" s="142">
        <f t="shared" si="187"/>
        <v>0</v>
      </c>
      <c r="AG548" s="278"/>
      <c r="AI548" s="37">
        <f>IFERROR(IF(M548&gt;0,(N548*CONFIGURACAO!$C$20)+(O548*CONFIGURACAO!$C$21)+(P548*CONFIGURACAO!$C$22)+(Q548*CONFIGURACAO!$C$23)+(R548*CONFIGURACAO!$C$24),""),"")</f>
        <v>1240</v>
      </c>
      <c r="AJ548" s="38">
        <f>IF(S548=0,0,IF(CONFIGURACAO!$C$15="SIM",(IF(S548&gt;CONFIGURACAO!$C$16,CONFIGURACAO!$C$16*CONFIGURACAO!$C$25,S548*CONFIGURACAO!$C$25)),'PI AREA  P100'!S548*CONFIGURACAO!$C$25))</f>
        <v>0</v>
      </c>
      <c r="AK548" s="38">
        <f>IF(T548=0,0,IF(CONFIGURACAO!$C$17="SIM",(IF(T548&gt;CONFIGURACAO!$C$18,CONFIGURACAO!$C$18*CONFIGURACAO!$C$26,T548*CONFIGURACAO!$C$26)),'PI AREA  P100'!T548*CONFIGURACAO!$C$26))</f>
        <v>15</v>
      </c>
      <c r="AL548" s="38">
        <f>IFERROR(IF(M548&gt;0,(U548*CONFIGURACAO!$C$29)+(V548*CONFIGURACAO!$C$30),""),"")</f>
        <v>0</v>
      </c>
      <c r="AM548" s="38">
        <f>IF(W548=0,0,IF(CONFIGURACAO!$C$41="SIM",(IF(W548&gt;CONFIGURACAO!$C$41,CONFIGURACAO!$C$41*CONFIGURACAO!$C$31,W548*CONFIGURACAO!$C$31)),'PI AREA  P100'!W548*CONFIGURACAO!$C$31))</f>
        <v>0</v>
      </c>
      <c r="AN548" s="38">
        <f>IF(X548=0,0,IF(CONFIGURACAO!$C$39="SIM",(IF(X548&gt;CONFIGURACAO!$C$40,CONFIGURACAO!$C$40*CONFIGURACAO!$C$32,X548*CONFIGURACAO!$C$32)),'PI AREA  P100'!X548*CONFIGURACAO!$C$32))</f>
        <v>0</v>
      </c>
      <c r="AO548" s="38">
        <f>IFERROR(IF(M548&gt;0,(Y548*CONFIGURACAO!$C$33)+(Z548*CONFIGURACAO!$C$34)+(AA548*CONFIGURACAO!$C$35)+(AB548*CONFIGURACAO!$C$36),""),"")</f>
        <v>0</v>
      </c>
      <c r="AP548" s="38">
        <f>IF(AA548=0,0,IF(CONFIGURACAO!$C$46="SIM",(IF(AA548&gt;CONFIGURACAO!$C$47,CONFIGURACAO!$C$47*CONFIGURACAO!$C$35,AA548*CONFIGURACAO!$C$35)),'PI AREA  P100'!AA548*CONFIGURACAO!$C$35))</f>
        <v>0</v>
      </c>
      <c r="AQ548" s="38">
        <f>IF(AB548=0,0,IF(CONFIGURACAO!$C$44="SIM",(IF(AB548&gt;CONFIGURACAO!$C$45,CONFIGURACAO!$C$45*CONFIGURACAO!$C$36,AB548*CONFIGURACAO!$C$36)),'PI AREA  P100'!AB548*CONFIGURACAO!$C$36))</f>
        <v>0</v>
      </c>
      <c r="AR548" s="38">
        <f t="shared" si="188"/>
        <v>1255</v>
      </c>
      <c r="AS548" s="68">
        <f>IF(AR548="","",$AR548-(($AS$2/CONFIGURACAO!$C$6)*$M548))</f>
        <v>955</v>
      </c>
      <c r="AT548" s="73">
        <f t="shared" si="170"/>
        <v>3</v>
      </c>
      <c r="AU548" s="75">
        <f>IF(AR548="","",$AR548-(($AU$2/CONFIGURACAO!$C$6)*$M548))</f>
        <v>755</v>
      </c>
      <c r="AV548" s="76">
        <f t="shared" si="171"/>
        <v>4</v>
      </c>
      <c r="AW548" s="74">
        <f>IF(AR548="","",$AR548-(($AW$2/CONFIGURACAO!$C$6)*$M548))</f>
        <v>555</v>
      </c>
      <c r="AX548" s="72">
        <f t="shared" si="172"/>
        <v>5</v>
      </c>
      <c r="AZ548" s="39">
        <f t="shared" si="173"/>
        <v>0.10600288868429721</v>
      </c>
      <c r="BA548" s="146">
        <f t="shared" si="174"/>
        <v>24</v>
      </c>
      <c r="BB548" s="146">
        <f t="shared" si="175"/>
        <v>276</v>
      </c>
      <c r="BC548" s="32">
        <f t="shared" si="176"/>
        <v>330</v>
      </c>
      <c r="BD548" s="148"/>
      <c r="BE548" s="40">
        <f t="shared" si="177"/>
        <v>3.7257824143070044E-2</v>
      </c>
      <c r="BF548" s="40">
        <f t="shared" si="178"/>
        <v>0.11574074074074073</v>
      </c>
      <c r="BG548" s="40">
        <f t="shared" si="179"/>
        <v>0.3083247687564234</v>
      </c>
      <c r="BH548" s="40">
        <f t="shared" si="180"/>
        <v>0.16168148746968472</v>
      </c>
      <c r="BI548" s="40">
        <f t="shared" si="181"/>
        <v>0.10660980810234541</v>
      </c>
      <c r="BJ548" s="40">
        <f t="shared" si="182"/>
        <v>0</v>
      </c>
      <c r="BK548" s="40">
        <f t="shared" si="183"/>
        <v>0.4815409309791332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 s="42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</row>
    <row r="549" spans="1:124" s="32" customFormat="1" x14ac:dyDescent="0.2">
      <c r="A549" s="124" t="str">
        <f>CONFIGURACAO!$C$4</f>
        <v>AREA 21</v>
      </c>
      <c r="B549" s="125">
        <v>547</v>
      </c>
      <c r="C549" s="249" t="s">
        <v>305</v>
      </c>
      <c r="D549" s="126">
        <f t="shared" si="184"/>
        <v>26</v>
      </c>
      <c r="E549" s="250" t="s">
        <v>884</v>
      </c>
      <c r="F549" s="250">
        <v>1</v>
      </c>
      <c r="G549" s="250">
        <v>1</v>
      </c>
      <c r="H549" s="250">
        <v>0</v>
      </c>
      <c r="I549" s="250">
        <v>0</v>
      </c>
      <c r="J549" s="87"/>
      <c r="K549" s="94"/>
      <c r="L549" s="94"/>
      <c r="M549" s="154">
        <f t="shared" si="185"/>
        <v>2</v>
      </c>
      <c r="N549">
        <v>4</v>
      </c>
      <c r="O549">
        <v>7</v>
      </c>
      <c r="P549">
        <v>15</v>
      </c>
      <c r="Q549">
        <v>2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s="139">
        <f t="shared" si="168"/>
        <v>11</v>
      </c>
      <c r="AD549" s="140">
        <f t="shared" si="169"/>
        <v>26</v>
      </c>
      <c r="AE549" s="141">
        <f t="shared" si="186"/>
        <v>0</v>
      </c>
      <c r="AF549" s="142">
        <f t="shared" si="187"/>
        <v>0</v>
      </c>
      <c r="AG549" s="278"/>
      <c r="AI549" s="37">
        <f>IFERROR(IF(M549&gt;0,(N549*CONFIGURACAO!$C$20)+(O549*CONFIGURACAO!$C$21)+(P549*CONFIGURACAO!$C$22)+(Q549*CONFIGURACAO!$C$23)+(R549*CONFIGURACAO!$C$24),""),"")</f>
        <v>1940</v>
      </c>
      <c r="AJ549" s="38">
        <f>IF(S549=0,0,IF(CONFIGURACAO!$C$15="SIM",(IF(S549&gt;CONFIGURACAO!$C$16,CONFIGURACAO!$C$16*CONFIGURACAO!$C$25,S549*CONFIGURACAO!$C$25)),'PI AREA  P100'!S549*CONFIGURACAO!$C$25))</f>
        <v>10</v>
      </c>
      <c r="AK549" s="38">
        <f>IF(T549=0,0,IF(CONFIGURACAO!$C$17="SIM",(IF(T549&gt;CONFIGURACAO!$C$18,CONFIGURACAO!$C$18*CONFIGURACAO!$C$26,T549*CONFIGURACAO!$C$26)),'PI AREA  P100'!T549*CONFIGURACAO!$C$26))</f>
        <v>0</v>
      </c>
      <c r="AL549" s="38">
        <f>IFERROR(IF(M549&gt;0,(U549*CONFIGURACAO!$C$29)+(V549*CONFIGURACAO!$C$30),""),"")</f>
        <v>0</v>
      </c>
      <c r="AM549" s="38">
        <f>IF(W549=0,0,IF(CONFIGURACAO!$C$41="SIM",(IF(W549&gt;CONFIGURACAO!$C$41,CONFIGURACAO!$C$41*CONFIGURACAO!$C$31,W549*CONFIGURACAO!$C$31)),'PI AREA  P100'!W549*CONFIGURACAO!$C$31))</f>
        <v>0</v>
      </c>
      <c r="AN549" s="38">
        <f>IF(X549=0,0,IF(CONFIGURACAO!$C$39="SIM",(IF(X549&gt;CONFIGURACAO!$C$40,CONFIGURACAO!$C$40*CONFIGURACAO!$C$32,X549*CONFIGURACAO!$C$32)),'PI AREA  P100'!X549*CONFIGURACAO!$C$32))</f>
        <v>0</v>
      </c>
      <c r="AO549" s="38">
        <f>IFERROR(IF(M549&gt;0,(Y549*CONFIGURACAO!$C$33)+(Z549*CONFIGURACAO!$C$34)+(AA549*CONFIGURACAO!$C$35)+(AB549*CONFIGURACAO!$C$36),""),"")</f>
        <v>0</v>
      </c>
      <c r="AP549" s="38">
        <f>IF(AA549=0,0,IF(CONFIGURACAO!$C$46="SIM",(IF(AA549&gt;CONFIGURACAO!$C$47,CONFIGURACAO!$C$47*CONFIGURACAO!$C$35,AA549*CONFIGURACAO!$C$35)),'PI AREA  P100'!AA549*CONFIGURACAO!$C$35))</f>
        <v>0</v>
      </c>
      <c r="AQ549" s="38">
        <f>IF(AB549=0,0,IF(CONFIGURACAO!$C$44="SIM",(IF(AB549&gt;CONFIGURACAO!$C$45,CONFIGURACAO!$C$45*CONFIGURACAO!$C$36,AB549*CONFIGURACAO!$C$36)),'PI AREA  P100'!AB549*CONFIGURACAO!$C$36))</f>
        <v>0</v>
      </c>
      <c r="AR549" s="38">
        <f t="shared" si="188"/>
        <v>1950</v>
      </c>
      <c r="AS549" s="68">
        <f>IF(AR549="","",$AR549-(($AS$2/CONFIGURACAO!$C$6)*$M549))</f>
        <v>1800</v>
      </c>
      <c r="AT549" s="73">
        <f t="shared" si="170"/>
        <v>3</v>
      </c>
      <c r="AU549" s="75">
        <f>IF(AR549="","",$AR549-(($AU$2/CONFIGURACAO!$C$6)*$M549))</f>
        <v>1700</v>
      </c>
      <c r="AV549" s="76">
        <f t="shared" si="171"/>
        <v>4</v>
      </c>
      <c r="AW549" s="74">
        <f>IF(AR549="","",$AR549-(($AW$2/CONFIGURACAO!$C$6)*$M549))</f>
        <v>1600</v>
      </c>
      <c r="AX549" s="72">
        <f t="shared" si="172"/>
        <v>5</v>
      </c>
      <c r="AZ549" s="39">
        <f t="shared" si="173"/>
        <v>0.16470568361305143</v>
      </c>
      <c r="BA549" s="146">
        <f t="shared" si="174"/>
        <v>29</v>
      </c>
      <c r="BB549" s="146">
        <f t="shared" si="175"/>
        <v>197</v>
      </c>
      <c r="BC549" s="32">
        <f t="shared" si="176"/>
        <v>158</v>
      </c>
      <c r="BD549" s="148"/>
      <c r="BE549" s="40">
        <f t="shared" si="177"/>
        <v>0.14903129657228018</v>
      </c>
      <c r="BF549" s="40">
        <f t="shared" si="178"/>
        <v>0.27006172839506171</v>
      </c>
      <c r="BG549" s="40">
        <f t="shared" si="179"/>
        <v>0.38540596094552931</v>
      </c>
      <c r="BH549" s="40">
        <f t="shared" si="180"/>
        <v>8.084074373484236E-2</v>
      </c>
      <c r="BI549" s="40">
        <f t="shared" si="181"/>
        <v>0</v>
      </c>
      <c r="BJ549" s="40">
        <f t="shared" si="182"/>
        <v>9.2421441774491686E-2</v>
      </c>
      <c r="BK549" s="40">
        <f t="shared" si="183"/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 s="42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</row>
    <row r="550" spans="1:124" s="32" customFormat="1" x14ac:dyDescent="0.2">
      <c r="A550" s="124" t="str">
        <f>CONFIGURACAO!$C$4</f>
        <v>AREA 21</v>
      </c>
      <c r="B550" s="125">
        <v>548</v>
      </c>
      <c r="C550" s="249" t="s">
        <v>305</v>
      </c>
      <c r="D550" s="126">
        <f t="shared" si="184"/>
        <v>27</v>
      </c>
      <c r="E550" s="250" t="s">
        <v>885</v>
      </c>
      <c r="F550" s="250">
        <v>0</v>
      </c>
      <c r="G550" s="250">
        <v>0</v>
      </c>
      <c r="H550" s="250">
        <v>1</v>
      </c>
      <c r="I550" s="250">
        <v>1</v>
      </c>
      <c r="J550" s="87"/>
      <c r="K550" s="94"/>
      <c r="L550" s="94"/>
      <c r="M550" s="154">
        <f t="shared" si="185"/>
        <v>2</v>
      </c>
      <c r="N550">
        <v>6</v>
      </c>
      <c r="O550">
        <v>2</v>
      </c>
      <c r="P550">
        <v>5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 s="139">
        <f t="shared" si="168"/>
        <v>8</v>
      </c>
      <c r="AD550" s="140">
        <f t="shared" si="169"/>
        <v>13</v>
      </c>
      <c r="AE550" s="141">
        <f t="shared" si="186"/>
        <v>0</v>
      </c>
      <c r="AF550" s="142">
        <f t="shared" si="187"/>
        <v>0</v>
      </c>
      <c r="AG550" s="278"/>
      <c r="AI550" s="37">
        <f>IFERROR(IF(M550&gt;0,(N550*CONFIGURACAO!$C$20)+(O550*CONFIGURACAO!$C$21)+(P550*CONFIGURACAO!$C$22)+(Q550*CONFIGURACAO!$C$23)+(R550*CONFIGURACAO!$C$24),""),"")</f>
        <v>1060</v>
      </c>
      <c r="AJ550" s="38">
        <f>IF(S550=0,0,IF(CONFIGURACAO!$C$15="SIM",(IF(S550&gt;CONFIGURACAO!$C$16,CONFIGURACAO!$C$16*CONFIGURACAO!$C$25,S550*CONFIGURACAO!$C$25)),'PI AREA  P100'!S550*CONFIGURACAO!$C$25))</f>
        <v>0</v>
      </c>
      <c r="AK550" s="38">
        <f>IF(T550=0,0,IF(CONFIGURACAO!$C$17="SIM",(IF(T550&gt;CONFIGURACAO!$C$18,CONFIGURACAO!$C$18*CONFIGURACAO!$C$26,T550*CONFIGURACAO!$C$26)),'PI AREA  P100'!T550*CONFIGURACAO!$C$26))</f>
        <v>0</v>
      </c>
      <c r="AL550" s="38">
        <f>IFERROR(IF(M550&gt;0,(U550*CONFIGURACAO!$C$29)+(V550*CONFIGURACAO!$C$30),""),"")</f>
        <v>0</v>
      </c>
      <c r="AM550" s="38">
        <f>IF(W550=0,0,IF(CONFIGURACAO!$C$41="SIM",(IF(W550&gt;CONFIGURACAO!$C$41,CONFIGURACAO!$C$41*CONFIGURACAO!$C$31,W550*CONFIGURACAO!$C$31)),'PI AREA  P100'!W550*CONFIGURACAO!$C$31))</f>
        <v>0</v>
      </c>
      <c r="AN550" s="38">
        <f>IF(X550=0,0,IF(CONFIGURACAO!$C$39="SIM",(IF(X550&gt;CONFIGURACAO!$C$40,CONFIGURACAO!$C$40*CONFIGURACAO!$C$32,X550*CONFIGURACAO!$C$32)),'PI AREA  P100'!X550*CONFIGURACAO!$C$32))</f>
        <v>0</v>
      </c>
      <c r="AO550" s="38">
        <f>IFERROR(IF(M550&gt;0,(Y550*CONFIGURACAO!$C$33)+(Z550*CONFIGURACAO!$C$34)+(AA550*CONFIGURACAO!$C$35)+(AB550*CONFIGURACAO!$C$36),""),"")</f>
        <v>0</v>
      </c>
      <c r="AP550" s="38">
        <f>IF(AA550=0,0,IF(CONFIGURACAO!$C$46="SIM",(IF(AA550&gt;CONFIGURACAO!$C$47,CONFIGURACAO!$C$47*CONFIGURACAO!$C$35,AA550*CONFIGURACAO!$C$35)),'PI AREA  P100'!AA550*CONFIGURACAO!$C$35))</f>
        <v>0</v>
      </c>
      <c r="AQ550" s="38">
        <f>IF(AB550=0,0,IF(CONFIGURACAO!$C$44="SIM",(IF(AB550&gt;CONFIGURACAO!$C$45,CONFIGURACAO!$C$45*CONFIGURACAO!$C$36,AB550*CONFIGURACAO!$C$36)),'PI AREA  P100'!AB550*CONFIGURACAO!$C$36))</f>
        <v>0</v>
      </c>
      <c r="AR550" s="38">
        <f t="shared" si="188"/>
        <v>1060</v>
      </c>
      <c r="AS550" s="68">
        <f>IF(AR550="","",$AR550-(($AS$2/CONFIGURACAO!$C$6)*$M550))</f>
        <v>910</v>
      </c>
      <c r="AT550" s="73">
        <f t="shared" si="170"/>
        <v>3</v>
      </c>
      <c r="AU550" s="75">
        <f>IF(AR550="","",$AR550-(($AU$2/CONFIGURACAO!$C$6)*$M550))</f>
        <v>810</v>
      </c>
      <c r="AV550" s="76">
        <f t="shared" si="171"/>
        <v>4</v>
      </c>
      <c r="AW550" s="74">
        <f>IF(AR550="","",$AR550-(($AW$2/CONFIGURACAO!$C$6)*$M550))</f>
        <v>710</v>
      </c>
      <c r="AX550" s="72">
        <f t="shared" si="172"/>
        <v>5</v>
      </c>
      <c r="AZ550" s="39">
        <f t="shared" si="173"/>
        <v>8.9532320322992076E-2</v>
      </c>
      <c r="BA550" s="146">
        <f t="shared" si="174"/>
        <v>13</v>
      </c>
      <c r="BB550" s="146">
        <f t="shared" si="175"/>
        <v>588</v>
      </c>
      <c r="BC550" s="32">
        <f t="shared" si="176"/>
        <v>414</v>
      </c>
      <c r="BD550" s="148"/>
      <c r="BE550" s="40">
        <f t="shared" si="177"/>
        <v>0.22354694485842028</v>
      </c>
      <c r="BF550" s="40">
        <f t="shared" si="178"/>
        <v>7.716049382716049E-2</v>
      </c>
      <c r="BG550" s="40">
        <f t="shared" si="179"/>
        <v>0.12846865364850976</v>
      </c>
      <c r="BH550" s="40">
        <f t="shared" si="180"/>
        <v>0</v>
      </c>
      <c r="BI550" s="40">
        <f t="shared" si="181"/>
        <v>0</v>
      </c>
      <c r="BJ550" s="40">
        <f t="shared" si="182"/>
        <v>0</v>
      </c>
      <c r="BK550" s="40">
        <f t="shared" si="183"/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 s="42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</row>
    <row r="551" spans="1:124" s="32" customFormat="1" x14ac:dyDescent="0.2">
      <c r="A551" s="124" t="str">
        <f>CONFIGURACAO!$C$4</f>
        <v>AREA 21</v>
      </c>
      <c r="B551" s="125">
        <v>549</v>
      </c>
      <c r="C551" s="249" t="s">
        <v>305</v>
      </c>
      <c r="D551" s="126">
        <f t="shared" si="184"/>
        <v>28</v>
      </c>
      <c r="E551" s="250" t="s">
        <v>886</v>
      </c>
      <c r="F551" s="250">
        <v>1</v>
      </c>
      <c r="G551" s="250">
        <v>1</v>
      </c>
      <c r="H551" s="250">
        <v>1</v>
      </c>
      <c r="I551" s="250">
        <v>0</v>
      </c>
      <c r="J551" s="87"/>
      <c r="K551" s="94"/>
      <c r="L551" s="94"/>
      <c r="M551" s="154">
        <f t="shared" si="185"/>
        <v>3</v>
      </c>
      <c r="N551">
        <v>1</v>
      </c>
      <c r="O551">
        <v>2</v>
      </c>
      <c r="P551">
        <v>2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s="139">
        <f t="shared" si="168"/>
        <v>3</v>
      </c>
      <c r="AD551" s="140">
        <f t="shared" si="169"/>
        <v>5</v>
      </c>
      <c r="AE551" s="141">
        <f t="shared" si="186"/>
        <v>0</v>
      </c>
      <c r="AF551" s="142">
        <f t="shared" si="187"/>
        <v>0</v>
      </c>
      <c r="AG551" s="278"/>
      <c r="AI551" s="37">
        <f>IFERROR(IF(M551&gt;0,(N551*CONFIGURACAO!$C$20)+(O551*CONFIGURACAO!$C$21)+(P551*CONFIGURACAO!$C$22)+(Q551*CONFIGURACAO!$C$23)+(R551*CONFIGURACAO!$C$24),""),"")</f>
        <v>440</v>
      </c>
      <c r="AJ551" s="38">
        <f>IF(S551=0,0,IF(CONFIGURACAO!$C$15="SIM",(IF(S551&gt;CONFIGURACAO!$C$16,CONFIGURACAO!$C$16*CONFIGURACAO!$C$25,S551*CONFIGURACAO!$C$25)),'PI AREA  P100'!S551*CONFIGURACAO!$C$25))</f>
        <v>0</v>
      </c>
      <c r="AK551" s="38">
        <f>IF(T551=0,0,IF(CONFIGURACAO!$C$17="SIM",(IF(T551&gt;CONFIGURACAO!$C$18,CONFIGURACAO!$C$18*CONFIGURACAO!$C$26,T551*CONFIGURACAO!$C$26)),'PI AREA  P100'!T551*CONFIGURACAO!$C$26))</f>
        <v>0</v>
      </c>
      <c r="AL551" s="38">
        <f>IFERROR(IF(M551&gt;0,(U551*CONFIGURACAO!$C$29)+(V551*CONFIGURACAO!$C$30),""),"")</f>
        <v>0</v>
      </c>
      <c r="AM551" s="38">
        <f>IF(W551=0,0,IF(CONFIGURACAO!$C$41="SIM",(IF(W551&gt;CONFIGURACAO!$C$41,CONFIGURACAO!$C$41*CONFIGURACAO!$C$31,W551*CONFIGURACAO!$C$31)),'PI AREA  P100'!W551*CONFIGURACAO!$C$31))</f>
        <v>0</v>
      </c>
      <c r="AN551" s="38">
        <f>IF(X551=0,0,IF(CONFIGURACAO!$C$39="SIM",(IF(X551&gt;CONFIGURACAO!$C$40,CONFIGURACAO!$C$40*CONFIGURACAO!$C$32,X551*CONFIGURACAO!$C$32)),'PI AREA  P100'!X551*CONFIGURACAO!$C$32))</f>
        <v>0</v>
      </c>
      <c r="AO551" s="38">
        <f>IFERROR(IF(M551&gt;0,(Y551*CONFIGURACAO!$C$33)+(Z551*CONFIGURACAO!$C$34)+(AA551*CONFIGURACAO!$C$35)+(AB551*CONFIGURACAO!$C$36),""),"")</f>
        <v>0</v>
      </c>
      <c r="AP551" s="38">
        <f>IF(AA551=0,0,IF(CONFIGURACAO!$C$46="SIM",(IF(AA551&gt;CONFIGURACAO!$C$47,CONFIGURACAO!$C$47*CONFIGURACAO!$C$35,AA551*CONFIGURACAO!$C$35)),'PI AREA  P100'!AA551*CONFIGURACAO!$C$35))</f>
        <v>0</v>
      </c>
      <c r="AQ551" s="38">
        <f>IF(AB551=0,0,IF(CONFIGURACAO!$C$44="SIM",(IF(AB551&gt;CONFIGURACAO!$C$45,CONFIGURACAO!$C$45*CONFIGURACAO!$C$36,AB551*CONFIGURACAO!$C$36)),'PI AREA  P100'!AB551*CONFIGURACAO!$C$36))</f>
        <v>0</v>
      </c>
      <c r="AR551" s="38">
        <f t="shared" si="188"/>
        <v>440</v>
      </c>
      <c r="AS551" s="68">
        <f>IF(AR551="","",$AR551-(($AS$2/CONFIGURACAO!$C$6)*$M551))</f>
        <v>215</v>
      </c>
      <c r="AT551" s="73">
        <f t="shared" si="170"/>
        <v>3</v>
      </c>
      <c r="AU551" s="75">
        <f>IF(AR551="","",$AR551-(($AU$2/CONFIGURACAO!$C$6)*$M551))</f>
        <v>65</v>
      </c>
      <c r="AV551" s="76">
        <f t="shared" si="171"/>
        <v>4</v>
      </c>
      <c r="AW551" s="74">
        <f>IF(AR551="","",$AR551-(($AW$2/CONFIGURACAO!$C$6)*$M551))</f>
        <v>-85</v>
      </c>
      <c r="AX551" s="72" t="str">
        <f t="shared" si="172"/>
        <v>NAO</v>
      </c>
      <c r="AZ551" s="39">
        <f t="shared" si="173"/>
        <v>3.7164359379355201E-2</v>
      </c>
      <c r="BA551" s="146">
        <f t="shared" si="174"/>
        <v>7</v>
      </c>
      <c r="BB551" s="146">
        <f t="shared" si="175"/>
        <v>798</v>
      </c>
      <c r="BC551" s="32">
        <f t="shared" si="176"/>
        <v>783</v>
      </c>
      <c r="BD551" s="148"/>
      <c r="BE551" s="40">
        <f t="shared" si="177"/>
        <v>3.7257824143070044E-2</v>
      </c>
      <c r="BF551" s="40">
        <f t="shared" si="178"/>
        <v>7.716049382716049E-2</v>
      </c>
      <c r="BG551" s="40">
        <f t="shared" si="179"/>
        <v>5.1387461459403906E-2</v>
      </c>
      <c r="BH551" s="40">
        <f t="shared" si="180"/>
        <v>4.042037186742118E-2</v>
      </c>
      <c r="BI551" s="40">
        <f t="shared" si="181"/>
        <v>0.10660980810234541</v>
      </c>
      <c r="BJ551" s="40">
        <f t="shared" si="182"/>
        <v>0</v>
      </c>
      <c r="BK551" s="40">
        <f t="shared" si="183"/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 s="42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</row>
    <row r="552" spans="1:124" s="32" customFormat="1" x14ac:dyDescent="0.2">
      <c r="A552" s="124" t="str">
        <f>CONFIGURACAO!$C$4</f>
        <v>AREA 21</v>
      </c>
      <c r="B552" s="125">
        <v>550</v>
      </c>
      <c r="C552" s="249" t="s">
        <v>305</v>
      </c>
      <c r="D552" s="126">
        <f t="shared" si="184"/>
        <v>29</v>
      </c>
      <c r="E552" s="250" t="s">
        <v>887</v>
      </c>
      <c r="F552" s="250">
        <v>1</v>
      </c>
      <c r="G552" s="250">
        <v>1</v>
      </c>
      <c r="H552" s="250">
        <v>1</v>
      </c>
      <c r="I552" s="250">
        <v>0</v>
      </c>
      <c r="J552" s="87"/>
      <c r="K552" s="94"/>
      <c r="L552" s="94"/>
      <c r="M552" s="154">
        <f t="shared" si="185"/>
        <v>3</v>
      </c>
      <c r="N552">
        <v>3</v>
      </c>
      <c r="O552">
        <v>2</v>
      </c>
      <c r="P552">
        <v>4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 s="139">
        <f t="shared" si="168"/>
        <v>5</v>
      </c>
      <c r="AD552" s="140">
        <f t="shared" si="169"/>
        <v>9</v>
      </c>
      <c r="AE552" s="141">
        <f t="shared" si="186"/>
        <v>0</v>
      </c>
      <c r="AF552" s="142">
        <f t="shared" si="187"/>
        <v>0</v>
      </c>
      <c r="AG552" s="278"/>
      <c r="AI552" s="37">
        <f>IFERROR(IF(M552&gt;0,(N552*CONFIGURACAO!$C$20)+(O552*CONFIGURACAO!$C$21)+(P552*CONFIGURACAO!$C$22)+(Q552*CONFIGURACAO!$C$23)+(R552*CONFIGURACAO!$C$24),""),"")</f>
        <v>740</v>
      </c>
      <c r="AJ552" s="38">
        <f>IF(S552=0,0,IF(CONFIGURACAO!$C$15="SIM",(IF(S552&gt;CONFIGURACAO!$C$16,CONFIGURACAO!$C$16*CONFIGURACAO!$C$25,S552*CONFIGURACAO!$C$25)),'PI AREA  P100'!S552*CONFIGURACAO!$C$25))</f>
        <v>0</v>
      </c>
      <c r="AK552" s="38">
        <f>IF(T552=0,0,IF(CONFIGURACAO!$C$17="SIM",(IF(T552&gt;CONFIGURACAO!$C$18,CONFIGURACAO!$C$18*CONFIGURACAO!$C$26,T552*CONFIGURACAO!$C$26)),'PI AREA  P100'!T552*CONFIGURACAO!$C$26))</f>
        <v>0</v>
      </c>
      <c r="AL552" s="38">
        <f>IFERROR(IF(M552&gt;0,(U552*CONFIGURACAO!$C$29)+(V552*CONFIGURACAO!$C$30),""),"")</f>
        <v>0</v>
      </c>
      <c r="AM552" s="38">
        <f>IF(W552=0,0,IF(CONFIGURACAO!$C$41="SIM",(IF(W552&gt;CONFIGURACAO!$C$41,CONFIGURACAO!$C$41*CONFIGURACAO!$C$31,W552*CONFIGURACAO!$C$31)),'PI AREA  P100'!W552*CONFIGURACAO!$C$31))</f>
        <v>0</v>
      </c>
      <c r="AN552" s="38">
        <f>IF(X552=0,0,IF(CONFIGURACAO!$C$39="SIM",(IF(X552&gt;CONFIGURACAO!$C$40,CONFIGURACAO!$C$40*CONFIGURACAO!$C$32,X552*CONFIGURACAO!$C$32)),'PI AREA  P100'!X552*CONFIGURACAO!$C$32))</f>
        <v>0</v>
      </c>
      <c r="AO552" s="38">
        <f>IFERROR(IF(M552&gt;0,(Y552*CONFIGURACAO!$C$33)+(Z552*CONFIGURACAO!$C$34)+(AA552*CONFIGURACAO!$C$35)+(AB552*CONFIGURACAO!$C$36),""),"")</f>
        <v>0</v>
      </c>
      <c r="AP552" s="38">
        <f>IF(AA552=0,0,IF(CONFIGURACAO!$C$46="SIM",(IF(AA552&gt;CONFIGURACAO!$C$47,CONFIGURACAO!$C$47*CONFIGURACAO!$C$35,AA552*CONFIGURACAO!$C$35)),'PI AREA  P100'!AA552*CONFIGURACAO!$C$35))</f>
        <v>0</v>
      </c>
      <c r="AQ552" s="38">
        <f>IF(AB552=0,0,IF(CONFIGURACAO!$C$44="SIM",(IF(AB552&gt;CONFIGURACAO!$C$45,CONFIGURACAO!$C$45*CONFIGURACAO!$C$36,AB552*CONFIGURACAO!$C$36)),'PI AREA  P100'!AB552*CONFIGURACAO!$C$36))</f>
        <v>0</v>
      </c>
      <c r="AR552" s="38">
        <f t="shared" si="188"/>
        <v>740</v>
      </c>
      <c r="AS552" s="68">
        <f>IF(AR552="","",$AR552-(($AS$2/CONFIGURACAO!$C$6)*$M552))</f>
        <v>515</v>
      </c>
      <c r="AT552" s="73">
        <f t="shared" si="170"/>
        <v>3</v>
      </c>
      <c r="AU552" s="75">
        <f>IF(AR552="","",$AR552-(($AU$2/CONFIGURACAO!$C$6)*$M552))</f>
        <v>365</v>
      </c>
      <c r="AV552" s="76">
        <f t="shared" si="171"/>
        <v>4</v>
      </c>
      <c r="AW552" s="74">
        <f>IF(AR552="","",$AR552-(($AW$2/CONFIGURACAO!$C$6)*$M552))</f>
        <v>215</v>
      </c>
      <c r="AX552" s="72">
        <f t="shared" si="172"/>
        <v>5</v>
      </c>
      <c r="AZ552" s="39">
        <f t="shared" si="173"/>
        <v>6.2503695319824651E-2</v>
      </c>
      <c r="BA552" s="146">
        <f t="shared" si="174"/>
        <v>10</v>
      </c>
      <c r="BB552" s="146">
        <f t="shared" si="175"/>
        <v>694</v>
      </c>
      <c r="BC552" s="32">
        <f t="shared" si="176"/>
        <v>588</v>
      </c>
      <c r="BD552" s="148"/>
      <c r="BE552" s="40">
        <f t="shared" si="177"/>
        <v>0.11177347242921014</v>
      </c>
      <c r="BF552" s="40">
        <f t="shared" si="178"/>
        <v>7.716049382716049E-2</v>
      </c>
      <c r="BG552" s="40">
        <f t="shared" si="179"/>
        <v>0.10277492291880781</v>
      </c>
      <c r="BH552" s="40">
        <f t="shared" si="180"/>
        <v>4.042037186742118E-2</v>
      </c>
      <c r="BI552" s="40">
        <f t="shared" si="181"/>
        <v>0</v>
      </c>
      <c r="BJ552" s="40">
        <f t="shared" si="182"/>
        <v>0</v>
      </c>
      <c r="BK552" s="40">
        <f t="shared" si="183"/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 s="4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</row>
    <row r="553" spans="1:124" s="32" customFormat="1" x14ac:dyDescent="0.2">
      <c r="A553" s="124" t="str">
        <f>CONFIGURACAO!$C$4</f>
        <v>AREA 21</v>
      </c>
      <c r="B553" s="125">
        <v>551</v>
      </c>
      <c r="C553" s="249" t="s">
        <v>305</v>
      </c>
      <c r="D553" s="126">
        <f t="shared" si="184"/>
        <v>30</v>
      </c>
      <c r="E553" s="250" t="s">
        <v>888</v>
      </c>
      <c r="F553" s="250">
        <v>1</v>
      </c>
      <c r="G553" s="250">
        <v>1</v>
      </c>
      <c r="H553" s="250">
        <v>1</v>
      </c>
      <c r="I553" s="250">
        <v>1</v>
      </c>
      <c r="J553" s="87"/>
      <c r="K553" s="94"/>
      <c r="L553" s="94"/>
      <c r="M553" s="154">
        <f t="shared" si="185"/>
        <v>4</v>
      </c>
      <c r="N553">
        <v>1</v>
      </c>
      <c r="O553">
        <v>6</v>
      </c>
      <c r="P553">
        <v>5</v>
      </c>
      <c r="Q553">
        <v>10</v>
      </c>
      <c r="R553">
        <v>6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1</v>
      </c>
      <c r="AB553">
        <v>2</v>
      </c>
      <c r="AC553" s="139">
        <f t="shared" si="168"/>
        <v>7</v>
      </c>
      <c r="AD553" s="140">
        <f t="shared" si="169"/>
        <v>12</v>
      </c>
      <c r="AE553" s="141">
        <f t="shared" si="186"/>
        <v>0</v>
      </c>
      <c r="AF553" s="142">
        <f t="shared" si="187"/>
        <v>0</v>
      </c>
      <c r="AG553" s="278"/>
      <c r="AI553" s="37">
        <f>IFERROR(IF(M553&gt;0,(N553*CONFIGURACAO!$C$20)+(O553*CONFIGURACAO!$C$21)+(P553*CONFIGURACAO!$C$22)+(Q553*CONFIGURACAO!$C$23)+(R553*CONFIGURACAO!$C$24),""),"")</f>
        <v>1400</v>
      </c>
      <c r="AJ553" s="38">
        <f>IF(S553=0,0,IF(CONFIGURACAO!$C$15="SIM",(IF(S553&gt;CONFIGURACAO!$C$16,CONFIGURACAO!$C$16*CONFIGURACAO!$C$25,S553*CONFIGURACAO!$C$25)),'PI AREA  P100'!S553*CONFIGURACAO!$C$25))</f>
        <v>0</v>
      </c>
      <c r="AK553" s="38">
        <f>IF(T553=0,0,IF(CONFIGURACAO!$C$17="SIM",(IF(T553&gt;CONFIGURACAO!$C$18,CONFIGURACAO!$C$18*CONFIGURACAO!$C$26,T553*CONFIGURACAO!$C$26)),'PI AREA  P100'!T553*CONFIGURACAO!$C$26))</f>
        <v>0</v>
      </c>
      <c r="AL553" s="38">
        <f>IFERROR(IF(M553&gt;0,(U553*CONFIGURACAO!$C$29)+(V553*CONFIGURACAO!$C$30),""),"")</f>
        <v>0</v>
      </c>
      <c r="AM553" s="38">
        <f>IF(W553=0,0,IF(CONFIGURACAO!$C$41="SIM",(IF(W553&gt;CONFIGURACAO!$C$41,CONFIGURACAO!$C$41*CONFIGURACAO!$C$31,W553*CONFIGURACAO!$C$31)),'PI AREA  P100'!W553*CONFIGURACAO!$C$31))</f>
        <v>50</v>
      </c>
      <c r="AN553" s="38">
        <f>IF(X553=0,0,IF(CONFIGURACAO!$C$39="SIM",(IF(X553&gt;CONFIGURACAO!$C$40,CONFIGURACAO!$C$40*CONFIGURACAO!$C$32,X553*CONFIGURACAO!$C$32)),'PI AREA  P100'!X553*CONFIGURACAO!$C$32))</f>
        <v>0</v>
      </c>
      <c r="AO553" s="38">
        <f>IFERROR(IF(M553&gt;0,(Y553*CONFIGURACAO!$C$33)+(Z553*CONFIGURACAO!$C$34)+(AA553*CONFIGURACAO!$C$35)+(AB553*CONFIGURACAO!$C$36),""),"")</f>
        <v>45</v>
      </c>
      <c r="AP553" s="38">
        <f>IF(AA553=0,0,IF(CONFIGURACAO!$C$46="SIM",(IF(AA553&gt;CONFIGURACAO!$C$47,CONFIGURACAO!$C$47*CONFIGURACAO!$C$35,AA553*CONFIGURACAO!$C$35)),'PI AREA  P100'!AA553*CONFIGURACAO!$C$35))</f>
        <v>25</v>
      </c>
      <c r="AQ553" s="38">
        <f>IF(AB553=0,0,IF(CONFIGURACAO!$C$44="SIM",(IF(AB553&gt;CONFIGURACAO!$C$45,CONFIGURACAO!$C$45*CONFIGURACAO!$C$36,AB553*CONFIGURACAO!$C$36)),'PI AREA  P100'!AB553*CONFIGURACAO!$C$36))</f>
        <v>20</v>
      </c>
      <c r="AR553" s="38">
        <f t="shared" si="188"/>
        <v>1540</v>
      </c>
      <c r="AS553" s="68">
        <f>IF(AR553="","",$AR553-(($AS$2/CONFIGURACAO!$C$6)*$M553))</f>
        <v>1240</v>
      </c>
      <c r="AT553" s="73">
        <f t="shared" si="170"/>
        <v>3</v>
      </c>
      <c r="AU553" s="75">
        <f>IF(AR553="","",$AR553-(($AU$2/CONFIGURACAO!$C$6)*$M553))</f>
        <v>1040</v>
      </c>
      <c r="AV553" s="76">
        <f t="shared" si="171"/>
        <v>4</v>
      </c>
      <c r="AW553" s="74">
        <f>IF(AR553="","",$AR553-(($AW$2/CONFIGURACAO!$C$6)*$M553))</f>
        <v>840</v>
      </c>
      <c r="AX553" s="72">
        <f t="shared" si="172"/>
        <v>5</v>
      </c>
      <c r="AZ553" s="39">
        <f t="shared" si="173"/>
        <v>0.13007525782774318</v>
      </c>
      <c r="BA553" s="146">
        <f t="shared" si="174"/>
        <v>32</v>
      </c>
      <c r="BB553" s="146">
        <f t="shared" si="175"/>
        <v>157</v>
      </c>
      <c r="BC553" s="32">
        <f t="shared" si="176"/>
        <v>231</v>
      </c>
      <c r="BD553" s="148"/>
      <c r="BE553" s="40">
        <f t="shared" si="177"/>
        <v>3.7257824143070044E-2</v>
      </c>
      <c r="BF553" s="40">
        <f t="shared" si="178"/>
        <v>0.23148148148148145</v>
      </c>
      <c r="BG553" s="40">
        <f t="shared" si="179"/>
        <v>0.12846865364850976</v>
      </c>
      <c r="BH553" s="40">
        <f t="shared" si="180"/>
        <v>0.40420371867421184</v>
      </c>
      <c r="BI553" s="40">
        <f t="shared" si="181"/>
        <v>0.63965884861407252</v>
      </c>
      <c r="BJ553" s="40">
        <f t="shared" si="182"/>
        <v>0</v>
      </c>
      <c r="BK553" s="40">
        <f t="shared" si="183"/>
        <v>0</v>
      </c>
      <c r="BL553">
        <v>0</v>
      </c>
      <c r="BM553">
        <v>0</v>
      </c>
      <c r="BN553">
        <v>1</v>
      </c>
      <c r="BO553">
        <v>0</v>
      </c>
      <c r="BP553">
        <v>0</v>
      </c>
      <c r="BQ553">
        <v>0</v>
      </c>
      <c r="BR553">
        <v>1</v>
      </c>
      <c r="BS553">
        <v>2</v>
      </c>
      <c r="BT553" s="42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</row>
    <row r="554" spans="1:124" s="32" customFormat="1" x14ac:dyDescent="0.2">
      <c r="A554" s="124" t="str">
        <f>CONFIGURACAO!$C$4</f>
        <v>AREA 21</v>
      </c>
      <c r="B554" s="125">
        <v>552</v>
      </c>
      <c r="C554" s="249" t="s">
        <v>305</v>
      </c>
      <c r="D554" s="126">
        <f t="shared" si="184"/>
        <v>31</v>
      </c>
      <c r="E554" s="250" t="s">
        <v>889</v>
      </c>
      <c r="F554" s="250">
        <v>1</v>
      </c>
      <c r="G554" s="250">
        <v>1</v>
      </c>
      <c r="H554" s="250">
        <v>1</v>
      </c>
      <c r="I554" s="250">
        <v>1</v>
      </c>
      <c r="J554" s="87"/>
      <c r="K554" s="94"/>
      <c r="L554" s="94"/>
      <c r="M554" s="154">
        <f t="shared" si="185"/>
        <v>4</v>
      </c>
      <c r="N554">
        <v>0</v>
      </c>
      <c r="O554">
        <v>1</v>
      </c>
      <c r="P554">
        <v>5</v>
      </c>
      <c r="Q554">
        <v>6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3</v>
      </c>
      <c r="Y554">
        <v>0</v>
      </c>
      <c r="Z554">
        <v>2</v>
      </c>
      <c r="AA554">
        <v>0</v>
      </c>
      <c r="AB554">
        <v>2</v>
      </c>
      <c r="AC554" s="139">
        <f t="shared" si="168"/>
        <v>1</v>
      </c>
      <c r="AD554" s="140">
        <f t="shared" si="169"/>
        <v>6</v>
      </c>
      <c r="AE554" s="141">
        <f t="shared" si="186"/>
        <v>0</v>
      </c>
      <c r="AF554" s="142">
        <f t="shared" si="187"/>
        <v>2</v>
      </c>
      <c r="AG554" s="278"/>
      <c r="AI554" s="37">
        <f>IFERROR(IF(M554&gt;0,(N554*CONFIGURACAO!$C$20)+(O554*CONFIGURACAO!$C$21)+(P554*CONFIGURACAO!$C$22)+(Q554*CONFIGURACAO!$C$23)+(R554*CONFIGURACAO!$C$24),""),"")</f>
        <v>640</v>
      </c>
      <c r="AJ554" s="38">
        <f>IF(S554=0,0,IF(CONFIGURACAO!$C$15="SIM",(IF(S554&gt;CONFIGURACAO!$C$16,CONFIGURACAO!$C$16*CONFIGURACAO!$C$25,S554*CONFIGURACAO!$C$25)),'PI AREA  P100'!S554*CONFIGURACAO!$C$25))</f>
        <v>10</v>
      </c>
      <c r="AK554" s="38">
        <f>IF(T554=0,0,IF(CONFIGURACAO!$C$17="SIM",(IF(T554&gt;CONFIGURACAO!$C$18,CONFIGURACAO!$C$18*CONFIGURACAO!$C$26,T554*CONFIGURACAO!$C$26)),'PI AREA  P100'!T554*CONFIGURACAO!$C$26))</f>
        <v>0</v>
      </c>
      <c r="AL554" s="38">
        <f>IFERROR(IF(M554&gt;0,(U554*CONFIGURACAO!$C$29)+(V554*CONFIGURACAO!$C$30),""),"")</f>
        <v>0</v>
      </c>
      <c r="AM554" s="38">
        <f>IF(W554=0,0,IF(CONFIGURACAO!$C$41="SIM",(IF(W554&gt;CONFIGURACAO!$C$41,CONFIGURACAO!$C$41*CONFIGURACAO!$C$31,W554*CONFIGURACAO!$C$31)),'PI AREA  P100'!W554*CONFIGURACAO!$C$31))</f>
        <v>0</v>
      </c>
      <c r="AN554" s="38">
        <f>IF(X554=0,0,IF(CONFIGURACAO!$C$39="SIM",(IF(X554&gt;CONFIGURACAO!$C$40,CONFIGURACAO!$C$40*CONFIGURACAO!$C$32,X554*CONFIGURACAO!$C$32)),'PI AREA  P100'!X554*CONFIGURACAO!$C$32))</f>
        <v>75</v>
      </c>
      <c r="AO554" s="38">
        <f>IFERROR(IF(M554&gt;0,(Y554*CONFIGURACAO!$C$33)+(Z554*CONFIGURACAO!$C$34)+(AA554*CONFIGURACAO!$C$35)+(AB554*CONFIGURACAO!$C$36),""),"")</f>
        <v>120</v>
      </c>
      <c r="AP554" s="38">
        <f>IF(AA554=0,0,IF(CONFIGURACAO!$C$46="SIM",(IF(AA554&gt;CONFIGURACAO!$C$47,CONFIGURACAO!$C$47*CONFIGURACAO!$C$35,AA554*CONFIGURACAO!$C$35)),'PI AREA  P100'!AA554*CONFIGURACAO!$C$35))</f>
        <v>0</v>
      </c>
      <c r="AQ554" s="38">
        <f>IF(AB554=0,0,IF(CONFIGURACAO!$C$44="SIM",(IF(AB554&gt;CONFIGURACAO!$C$45,CONFIGURACAO!$C$45*CONFIGURACAO!$C$36,AB554*CONFIGURACAO!$C$36)),'PI AREA  P100'!AB554*CONFIGURACAO!$C$36))</f>
        <v>20</v>
      </c>
      <c r="AR554" s="38">
        <f t="shared" si="188"/>
        <v>865</v>
      </c>
      <c r="AS554" s="68">
        <f>IF(AR554="","",$AR554-(($AS$2/CONFIGURACAO!$C$6)*$M554))</f>
        <v>565</v>
      </c>
      <c r="AT554" s="73">
        <f t="shared" si="170"/>
        <v>3</v>
      </c>
      <c r="AU554" s="75">
        <f>IF(AR554="","",$AR554-(($AU$2/CONFIGURACAO!$C$6)*$M554))</f>
        <v>365</v>
      </c>
      <c r="AV554" s="76">
        <f t="shared" si="171"/>
        <v>4</v>
      </c>
      <c r="AW554" s="74">
        <f>IF(AR554="","",$AR554-(($AW$2/CONFIGURACAO!$C$6)*$M554))</f>
        <v>165</v>
      </c>
      <c r="AX554" s="72">
        <f t="shared" si="172"/>
        <v>5</v>
      </c>
      <c r="AZ554" s="39">
        <f t="shared" si="173"/>
        <v>7.3061751961686919E-2</v>
      </c>
      <c r="BA554" s="146">
        <f t="shared" si="174"/>
        <v>21</v>
      </c>
      <c r="BB554" s="146">
        <f t="shared" si="175"/>
        <v>343</v>
      </c>
      <c r="BC554" s="32">
        <f t="shared" si="176"/>
        <v>512</v>
      </c>
      <c r="BD554" s="148"/>
      <c r="BE554" s="40">
        <f t="shared" si="177"/>
        <v>0</v>
      </c>
      <c r="BF554" s="40">
        <f t="shared" si="178"/>
        <v>3.8580246913580245E-2</v>
      </c>
      <c r="BG554" s="40">
        <f t="shared" si="179"/>
        <v>0.12846865364850976</v>
      </c>
      <c r="BH554" s="40">
        <f t="shared" si="180"/>
        <v>0.24252223120452709</v>
      </c>
      <c r="BI554" s="40">
        <f t="shared" si="181"/>
        <v>0.10660980810234541</v>
      </c>
      <c r="BJ554" s="40">
        <f t="shared" si="182"/>
        <v>9.2421441774491686E-2</v>
      </c>
      <c r="BK554" s="40">
        <f t="shared" si="183"/>
        <v>0</v>
      </c>
      <c r="BL554">
        <v>0</v>
      </c>
      <c r="BM554">
        <v>0</v>
      </c>
      <c r="BN554">
        <v>0</v>
      </c>
      <c r="BO554">
        <v>3</v>
      </c>
      <c r="BP554">
        <v>0</v>
      </c>
      <c r="BQ554">
        <v>2</v>
      </c>
      <c r="BR554">
        <v>0</v>
      </c>
      <c r="BS554">
        <v>2</v>
      </c>
      <c r="BT554" s="42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</row>
    <row r="555" spans="1:124" s="32" customFormat="1" x14ac:dyDescent="0.2">
      <c r="A555" s="124" t="str">
        <f>CONFIGURACAO!$C$4</f>
        <v>AREA 21</v>
      </c>
      <c r="B555" s="125">
        <v>553</v>
      </c>
      <c r="C555" s="249" t="s">
        <v>306</v>
      </c>
      <c r="D555" s="126">
        <f t="shared" si="184"/>
        <v>1</v>
      </c>
      <c r="E555" s="250" t="s">
        <v>890</v>
      </c>
      <c r="F555" s="250">
        <v>0</v>
      </c>
      <c r="G555" s="250">
        <v>0</v>
      </c>
      <c r="H555" s="250">
        <v>0</v>
      </c>
      <c r="I555" s="250">
        <v>1</v>
      </c>
      <c r="J555" s="87"/>
      <c r="K555" s="94"/>
      <c r="L555" s="94"/>
      <c r="M555" s="154">
        <f t="shared" si="185"/>
        <v>1</v>
      </c>
      <c r="N555">
        <v>1</v>
      </c>
      <c r="O555">
        <v>0</v>
      </c>
      <c r="P555">
        <v>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 s="139">
        <f t="shared" si="168"/>
        <v>1</v>
      </c>
      <c r="AD555" s="140">
        <f t="shared" si="169"/>
        <v>4</v>
      </c>
      <c r="AE555" s="141">
        <f t="shared" si="186"/>
        <v>0</v>
      </c>
      <c r="AF555" s="142">
        <f t="shared" si="187"/>
        <v>0</v>
      </c>
      <c r="AG555" s="278"/>
      <c r="AI555" s="37">
        <f>IFERROR(IF(M555&gt;0,(N555*CONFIGURACAO!$C$20)+(O555*CONFIGURACAO!$C$21)+(P555*CONFIGURACAO!$C$22)+(Q555*CONFIGURACAO!$C$23)+(R555*CONFIGURACAO!$C$24),""),"")</f>
        <v>280</v>
      </c>
      <c r="AJ555" s="38">
        <f>IF(S555=0,0,IF(CONFIGURACAO!$C$15="SIM",(IF(S555&gt;CONFIGURACAO!$C$16,CONFIGURACAO!$C$16*CONFIGURACAO!$C$25,S555*CONFIGURACAO!$C$25)),'PI AREA  P100'!S555*CONFIGURACAO!$C$25))</f>
        <v>0</v>
      </c>
      <c r="AK555" s="38">
        <f>IF(T555=0,0,IF(CONFIGURACAO!$C$17="SIM",(IF(T555&gt;CONFIGURACAO!$C$18,CONFIGURACAO!$C$18*CONFIGURACAO!$C$26,T555*CONFIGURACAO!$C$26)),'PI AREA  P100'!T555*CONFIGURACAO!$C$26))</f>
        <v>0</v>
      </c>
      <c r="AL555" s="38">
        <f>IFERROR(IF(M555&gt;0,(U555*CONFIGURACAO!$C$29)+(V555*CONFIGURACAO!$C$30),""),"")</f>
        <v>0</v>
      </c>
      <c r="AM555" s="38">
        <f>IF(W555=0,0,IF(CONFIGURACAO!$C$41="SIM",(IF(W555&gt;CONFIGURACAO!$C$41,CONFIGURACAO!$C$41*CONFIGURACAO!$C$31,W555*CONFIGURACAO!$C$31)),'PI AREA  P100'!W555*CONFIGURACAO!$C$31))</f>
        <v>0</v>
      </c>
      <c r="AN555" s="38">
        <f>IF(X555=0,0,IF(CONFIGURACAO!$C$39="SIM",(IF(X555&gt;CONFIGURACAO!$C$40,CONFIGURACAO!$C$40*CONFIGURACAO!$C$32,X555*CONFIGURACAO!$C$32)),'PI AREA  P100'!X555*CONFIGURACAO!$C$32))</f>
        <v>0</v>
      </c>
      <c r="AO555" s="38">
        <f>IFERROR(IF(M555&gt;0,(Y555*CONFIGURACAO!$C$33)+(Z555*CONFIGURACAO!$C$34)+(AA555*CONFIGURACAO!$C$35)+(AB555*CONFIGURACAO!$C$36),""),"")</f>
        <v>0</v>
      </c>
      <c r="AP555" s="38">
        <f>IF(AA555=0,0,IF(CONFIGURACAO!$C$46="SIM",(IF(AA555&gt;CONFIGURACAO!$C$47,CONFIGURACAO!$C$47*CONFIGURACAO!$C$35,AA555*CONFIGURACAO!$C$35)),'PI AREA  P100'!AA555*CONFIGURACAO!$C$35))</f>
        <v>0</v>
      </c>
      <c r="AQ555" s="38">
        <f>IF(AB555=0,0,IF(CONFIGURACAO!$C$44="SIM",(IF(AB555&gt;CONFIGURACAO!$C$45,CONFIGURACAO!$C$45*CONFIGURACAO!$C$36,AB555*CONFIGURACAO!$C$36)),'PI AREA  P100'!AB555*CONFIGURACAO!$C$36))</f>
        <v>0</v>
      </c>
      <c r="AR555" s="38">
        <f t="shared" si="188"/>
        <v>280</v>
      </c>
      <c r="AS555" s="68">
        <f>IF(AR555="","",$AR555-(($AS$2/CONFIGURACAO!$C$6)*$M555))</f>
        <v>205</v>
      </c>
      <c r="AT555" s="73">
        <f t="shared" si="170"/>
        <v>3</v>
      </c>
      <c r="AU555" s="75">
        <f>IF(AR555="","",$AR555-(($AU$2/CONFIGURACAO!$C$6)*$M555))</f>
        <v>155</v>
      </c>
      <c r="AV555" s="76">
        <f t="shared" si="171"/>
        <v>4</v>
      </c>
      <c r="AW555" s="74">
        <f>IF(AR555="","",$AR555-(($AW$2/CONFIGURACAO!$C$6)*$M555))</f>
        <v>105</v>
      </c>
      <c r="AX555" s="72">
        <f t="shared" si="172"/>
        <v>5</v>
      </c>
      <c r="AZ555" s="39">
        <f t="shared" si="173"/>
        <v>2.3650046877771488E-2</v>
      </c>
      <c r="BA555" s="146">
        <f t="shared" si="174"/>
        <v>4</v>
      </c>
      <c r="BB555" s="146">
        <f t="shared" si="175"/>
        <v>923</v>
      </c>
      <c r="BC555" s="32">
        <f t="shared" si="176"/>
        <v>891</v>
      </c>
      <c r="BD555" s="148"/>
      <c r="BE555" s="40">
        <f t="shared" si="177"/>
        <v>3.7257824143070044E-2</v>
      </c>
      <c r="BF555" s="40">
        <f t="shared" si="178"/>
        <v>0</v>
      </c>
      <c r="BG555" s="40">
        <f t="shared" si="179"/>
        <v>7.7081192189105849E-2</v>
      </c>
      <c r="BH555" s="40">
        <f t="shared" si="180"/>
        <v>0</v>
      </c>
      <c r="BI555" s="40">
        <f t="shared" si="181"/>
        <v>0</v>
      </c>
      <c r="BJ555" s="40">
        <f t="shared" si="182"/>
        <v>0</v>
      </c>
      <c r="BK555" s="40">
        <f t="shared" si="183"/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 s="42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</row>
    <row r="556" spans="1:124" s="32" customFormat="1" x14ac:dyDescent="0.2">
      <c r="A556" s="124" t="str">
        <f>CONFIGURACAO!$C$4</f>
        <v>AREA 21</v>
      </c>
      <c r="B556" s="125">
        <v>554</v>
      </c>
      <c r="C556" s="249" t="s">
        <v>306</v>
      </c>
      <c r="D556" s="126">
        <f t="shared" si="184"/>
        <v>2</v>
      </c>
      <c r="E556" s="250" t="s">
        <v>891</v>
      </c>
      <c r="F556" s="250">
        <v>0</v>
      </c>
      <c r="G556" s="250">
        <v>0</v>
      </c>
      <c r="H556" s="250">
        <v>0</v>
      </c>
      <c r="I556" s="250">
        <v>1</v>
      </c>
      <c r="J556" s="87"/>
      <c r="K556" s="94"/>
      <c r="L556" s="94"/>
      <c r="M556" s="154">
        <f t="shared" si="185"/>
        <v>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 s="139">
        <f t="shared" si="168"/>
        <v>1</v>
      </c>
      <c r="AD556" s="140">
        <f t="shared" si="169"/>
        <v>1</v>
      </c>
      <c r="AE556" s="141">
        <f t="shared" si="186"/>
        <v>0</v>
      </c>
      <c r="AF556" s="142">
        <f t="shared" si="187"/>
        <v>0</v>
      </c>
      <c r="AG556" s="278"/>
      <c r="AI556" s="37">
        <f>IFERROR(IF(M556&gt;0,(N556*CONFIGURACAO!$C$20)+(O556*CONFIGURACAO!$C$21)+(P556*CONFIGURACAO!$C$22)+(Q556*CONFIGURACAO!$C$23)+(R556*CONFIGURACAO!$C$24),""),"")</f>
        <v>100</v>
      </c>
      <c r="AJ556" s="38">
        <f>IF(S556=0,0,IF(CONFIGURACAO!$C$15="SIM",(IF(S556&gt;CONFIGURACAO!$C$16,CONFIGURACAO!$C$16*CONFIGURACAO!$C$25,S556*CONFIGURACAO!$C$25)),'PI AREA  P100'!S556*CONFIGURACAO!$C$25))</f>
        <v>0</v>
      </c>
      <c r="AK556" s="38">
        <f>IF(T556=0,0,IF(CONFIGURACAO!$C$17="SIM",(IF(T556&gt;CONFIGURACAO!$C$18,CONFIGURACAO!$C$18*CONFIGURACAO!$C$26,T556*CONFIGURACAO!$C$26)),'PI AREA  P100'!T556*CONFIGURACAO!$C$26))</f>
        <v>0</v>
      </c>
      <c r="AL556" s="38">
        <f>IFERROR(IF(M556&gt;0,(U556*CONFIGURACAO!$C$29)+(V556*CONFIGURACAO!$C$30),""),"")</f>
        <v>0</v>
      </c>
      <c r="AM556" s="38">
        <f>IF(W556=0,0,IF(CONFIGURACAO!$C$41="SIM",(IF(W556&gt;CONFIGURACAO!$C$41,CONFIGURACAO!$C$41*CONFIGURACAO!$C$31,W556*CONFIGURACAO!$C$31)),'PI AREA  P100'!W556*CONFIGURACAO!$C$31))</f>
        <v>0</v>
      </c>
      <c r="AN556" s="38">
        <f>IF(X556=0,0,IF(CONFIGURACAO!$C$39="SIM",(IF(X556&gt;CONFIGURACAO!$C$40,CONFIGURACAO!$C$40*CONFIGURACAO!$C$32,X556*CONFIGURACAO!$C$32)),'PI AREA  P100'!X556*CONFIGURACAO!$C$32))</f>
        <v>0</v>
      </c>
      <c r="AO556" s="38">
        <f>IFERROR(IF(M556&gt;0,(Y556*CONFIGURACAO!$C$33)+(Z556*CONFIGURACAO!$C$34)+(AA556*CONFIGURACAO!$C$35)+(AB556*CONFIGURACAO!$C$36),""),"")</f>
        <v>0</v>
      </c>
      <c r="AP556" s="38">
        <f>IF(AA556=0,0,IF(CONFIGURACAO!$C$46="SIM",(IF(AA556&gt;CONFIGURACAO!$C$47,CONFIGURACAO!$C$47*CONFIGURACAO!$C$35,AA556*CONFIGURACAO!$C$35)),'PI AREA  P100'!AA556*CONFIGURACAO!$C$35))</f>
        <v>0</v>
      </c>
      <c r="AQ556" s="38">
        <f>IF(AB556=0,0,IF(CONFIGURACAO!$C$44="SIM",(IF(AB556&gt;CONFIGURACAO!$C$45,CONFIGURACAO!$C$45*CONFIGURACAO!$C$36,AB556*CONFIGURACAO!$C$36)),'PI AREA  P100'!AB556*CONFIGURACAO!$C$36))</f>
        <v>0</v>
      </c>
      <c r="AR556" s="38">
        <f t="shared" si="188"/>
        <v>100</v>
      </c>
      <c r="AS556" s="68">
        <f>IF(AR556="","",$AR556-(($AS$2/CONFIGURACAO!$C$6)*$M556))</f>
        <v>25</v>
      </c>
      <c r="AT556" s="73">
        <f t="shared" si="170"/>
        <v>3</v>
      </c>
      <c r="AU556" s="75">
        <f>IF(AR556="","",$AR556-(($AU$2/CONFIGURACAO!$C$6)*$M556))</f>
        <v>-25</v>
      </c>
      <c r="AV556" s="76" t="str">
        <f t="shared" si="171"/>
        <v>NAO</v>
      </c>
      <c r="AW556" s="74">
        <f>IF(AR556="","",$AR556-(($AW$2/CONFIGURACAO!$C$6)*$M556))</f>
        <v>-75</v>
      </c>
      <c r="AX556" s="72" t="str">
        <f t="shared" si="172"/>
        <v>NAO</v>
      </c>
      <c r="AZ556" s="39">
        <f t="shared" si="173"/>
        <v>8.4464453134898178E-3</v>
      </c>
      <c r="BA556" s="146">
        <f t="shared" si="174"/>
        <v>1</v>
      </c>
      <c r="BB556" s="146">
        <f t="shared" si="175"/>
        <v>1099</v>
      </c>
      <c r="BC556" s="32">
        <f t="shared" si="176"/>
        <v>1066</v>
      </c>
      <c r="BD556" s="148"/>
      <c r="BE556" s="40">
        <f t="shared" si="177"/>
        <v>3.7257824143070044E-2</v>
      </c>
      <c r="BF556" s="40">
        <f t="shared" si="178"/>
        <v>0</v>
      </c>
      <c r="BG556" s="40">
        <f t="shared" si="179"/>
        <v>0</v>
      </c>
      <c r="BH556" s="40">
        <f t="shared" si="180"/>
        <v>0</v>
      </c>
      <c r="BI556" s="40">
        <f t="shared" si="181"/>
        <v>0</v>
      </c>
      <c r="BJ556" s="40">
        <f t="shared" si="182"/>
        <v>0</v>
      </c>
      <c r="BK556" s="40">
        <f t="shared" si="183"/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 s="42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</row>
    <row r="557" spans="1:124" s="32" customFormat="1" x14ac:dyDescent="0.2">
      <c r="A557" s="124" t="str">
        <f>CONFIGURACAO!$C$4</f>
        <v>AREA 21</v>
      </c>
      <c r="B557" s="125">
        <v>555</v>
      </c>
      <c r="C557" s="249" t="s">
        <v>306</v>
      </c>
      <c r="D557" s="126">
        <f t="shared" si="184"/>
        <v>3</v>
      </c>
      <c r="E557" s="250" t="s">
        <v>892</v>
      </c>
      <c r="F557" s="250">
        <v>0</v>
      </c>
      <c r="G557" s="250">
        <v>0</v>
      </c>
      <c r="H557" s="250">
        <v>0</v>
      </c>
      <c r="I557" s="250">
        <v>1</v>
      </c>
      <c r="J557" s="87"/>
      <c r="K557" s="94"/>
      <c r="L557" s="94"/>
      <c r="M557" s="154">
        <f t="shared" si="185"/>
        <v>1</v>
      </c>
      <c r="N557">
        <v>2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 s="139">
        <f t="shared" si="168"/>
        <v>2</v>
      </c>
      <c r="AD557" s="140">
        <f t="shared" si="169"/>
        <v>3</v>
      </c>
      <c r="AE557" s="141">
        <f t="shared" si="186"/>
        <v>0</v>
      </c>
      <c r="AF557" s="142">
        <f t="shared" si="187"/>
        <v>0</v>
      </c>
      <c r="AG557" s="278"/>
      <c r="AI557" s="37">
        <f>IFERROR(IF(M557&gt;0,(N557*CONFIGURACAO!$C$20)+(O557*CONFIGURACAO!$C$21)+(P557*CONFIGURACAO!$C$22)+(Q557*CONFIGURACAO!$C$23)+(R557*CONFIGURACAO!$C$24),""),"")</f>
        <v>260</v>
      </c>
      <c r="AJ557" s="38">
        <f>IF(S557=0,0,IF(CONFIGURACAO!$C$15="SIM",(IF(S557&gt;CONFIGURACAO!$C$16,CONFIGURACAO!$C$16*CONFIGURACAO!$C$25,S557*CONFIGURACAO!$C$25)),'PI AREA  P100'!S557*CONFIGURACAO!$C$25))</f>
        <v>0</v>
      </c>
      <c r="AK557" s="38">
        <f>IF(T557=0,0,IF(CONFIGURACAO!$C$17="SIM",(IF(T557&gt;CONFIGURACAO!$C$18,CONFIGURACAO!$C$18*CONFIGURACAO!$C$26,T557*CONFIGURACAO!$C$26)),'PI AREA  P100'!T557*CONFIGURACAO!$C$26))</f>
        <v>0</v>
      </c>
      <c r="AL557" s="38">
        <f>IFERROR(IF(M557&gt;0,(U557*CONFIGURACAO!$C$29)+(V557*CONFIGURACAO!$C$30),""),"")</f>
        <v>0</v>
      </c>
      <c r="AM557" s="38">
        <f>IF(W557=0,0,IF(CONFIGURACAO!$C$41="SIM",(IF(W557&gt;CONFIGURACAO!$C$41,CONFIGURACAO!$C$41*CONFIGURACAO!$C$31,W557*CONFIGURACAO!$C$31)),'PI AREA  P100'!W557*CONFIGURACAO!$C$31))</f>
        <v>0</v>
      </c>
      <c r="AN557" s="38">
        <f>IF(X557=0,0,IF(CONFIGURACAO!$C$39="SIM",(IF(X557&gt;CONFIGURACAO!$C$40,CONFIGURACAO!$C$40*CONFIGURACAO!$C$32,X557*CONFIGURACAO!$C$32)),'PI AREA  P100'!X557*CONFIGURACAO!$C$32))</f>
        <v>0</v>
      </c>
      <c r="AO557" s="38">
        <f>IFERROR(IF(M557&gt;0,(Y557*CONFIGURACAO!$C$33)+(Z557*CONFIGURACAO!$C$34)+(AA557*CONFIGURACAO!$C$35)+(AB557*CONFIGURACAO!$C$36),""),"")</f>
        <v>0</v>
      </c>
      <c r="AP557" s="38">
        <f>IF(AA557=0,0,IF(CONFIGURACAO!$C$46="SIM",(IF(AA557&gt;CONFIGURACAO!$C$47,CONFIGURACAO!$C$47*CONFIGURACAO!$C$35,AA557*CONFIGURACAO!$C$35)),'PI AREA  P100'!AA557*CONFIGURACAO!$C$35))</f>
        <v>0</v>
      </c>
      <c r="AQ557" s="38">
        <f>IF(AB557=0,0,IF(CONFIGURACAO!$C$44="SIM",(IF(AB557&gt;CONFIGURACAO!$C$45,CONFIGURACAO!$C$45*CONFIGURACAO!$C$36,AB557*CONFIGURACAO!$C$36)),'PI AREA  P100'!AB557*CONFIGURACAO!$C$36))</f>
        <v>0</v>
      </c>
      <c r="AR557" s="38">
        <f t="shared" si="188"/>
        <v>260</v>
      </c>
      <c r="AS557" s="68">
        <f>IF(AR557="","",$AR557-(($AS$2/CONFIGURACAO!$C$6)*$M557))</f>
        <v>185</v>
      </c>
      <c r="AT557" s="73">
        <f t="shared" si="170"/>
        <v>3</v>
      </c>
      <c r="AU557" s="75">
        <f>IF(AR557="","",$AR557-(($AU$2/CONFIGURACAO!$C$6)*$M557))</f>
        <v>135</v>
      </c>
      <c r="AV557" s="76">
        <f t="shared" si="171"/>
        <v>4</v>
      </c>
      <c r="AW557" s="74">
        <f>IF(AR557="","",$AR557-(($AW$2/CONFIGURACAO!$C$6)*$M557))</f>
        <v>85</v>
      </c>
      <c r="AX557" s="72">
        <f t="shared" si="172"/>
        <v>5</v>
      </c>
      <c r="AZ557" s="39">
        <f t="shared" si="173"/>
        <v>2.1960757815073527E-2</v>
      </c>
      <c r="BA557" s="146">
        <f t="shared" si="174"/>
        <v>3</v>
      </c>
      <c r="BB557" s="146">
        <f t="shared" si="175"/>
        <v>968</v>
      </c>
      <c r="BC557" s="32">
        <f t="shared" si="176"/>
        <v>907</v>
      </c>
      <c r="BD557" s="148"/>
      <c r="BE557" s="40">
        <f t="shared" si="177"/>
        <v>7.4515648286140088E-2</v>
      </c>
      <c r="BF557" s="40">
        <f t="shared" si="178"/>
        <v>0</v>
      </c>
      <c r="BG557" s="40">
        <f t="shared" si="179"/>
        <v>2.5693730729701953E-2</v>
      </c>
      <c r="BH557" s="40">
        <f t="shared" si="180"/>
        <v>0</v>
      </c>
      <c r="BI557" s="40">
        <f t="shared" si="181"/>
        <v>0</v>
      </c>
      <c r="BJ557" s="40">
        <f t="shared" si="182"/>
        <v>0</v>
      </c>
      <c r="BK557" s="40">
        <f t="shared" si="183"/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 s="42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</row>
    <row r="558" spans="1:124" s="32" customFormat="1" x14ac:dyDescent="0.2">
      <c r="A558" s="124" t="str">
        <f>CONFIGURACAO!$C$4</f>
        <v>AREA 21</v>
      </c>
      <c r="B558" s="125">
        <v>556</v>
      </c>
      <c r="C558" s="249" t="s">
        <v>306</v>
      </c>
      <c r="D558" s="126">
        <f t="shared" si="184"/>
        <v>4</v>
      </c>
      <c r="E558" s="250" t="s">
        <v>893</v>
      </c>
      <c r="F558" s="250">
        <v>0</v>
      </c>
      <c r="G558" s="250">
        <v>0</v>
      </c>
      <c r="H558" s="250">
        <v>0</v>
      </c>
      <c r="I558" s="250">
        <v>1</v>
      </c>
      <c r="J558" s="87"/>
      <c r="K558" s="94"/>
      <c r="L558" s="94"/>
      <c r="M558" s="154">
        <f t="shared" si="185"/>
        <v>1</v>
      </c>
      <c r="N558">
        <v>0</v>
      </c>
      <c r="O558">
        <v>2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 s="139">
        <f t="shared" si="168"/>
        <v>2</v>
      </c>
      <c r="AD558" s="140">
        <f t="shared" si="169"/>
        <v>2</v>
      </c>
      <c r="AE558" s="141">
        <f t="shared" si="186"/>
        <v>0</v>
      </c>
      <c r="AF558" s="142">
        <f t="shared" si="187"/>
        <v>0</v>
      </c>
      <c r="AG558" s="278"/>
      <c r="AI558" s="37">
        <f>IFERROR(IF(M558&gt;0,(N558*CONFIGURACAO!$C$20)+(O558*CONFIGURACAO!$C$21)+(P558*CONFIGURACAO!$C$22)+(Q558*CONFIGURACAO!$C$23)+(R558*CONFIGURACAO!$C$24),""),"")</f>
        <v>160</v>
      </c>
      <c r="AJ558" s="38">
        <f>IF(S558=0,0,IF(CONFIGURACAO!$C$15="SIM",(IF(S558&gt;CONFIGURACAO!$C$16,CONFIGURACAO!$C$16*CONFIGURACAO!$C$25,S558*CONFIGURACAO!$C$25)),'PI AREA  P100'!S558*CONFIGURACAO!$C$25))</f>
        <v>0</v>
      </c>
      <c r="AK558" s="38">
        <f>IF(T558=0,0,IF(CONFIGURACAO!$C$17="SIM",(IF(T558&gt;CONFIGURACAO!$C$18,CONFIGURACAO!$C$18*CONFIGURACAO!$C$26,T558*CONFIGURACAO!$C$26)),'PI AREA  P100'!T558*CONFIGURACAO!$C$26))</f>
        <v>0</v>
      </c>
      <c r="AL558" s="38">
        <f>IFERROR(IF(M558&gt;0,(U558*CONFIGURACAO!$C$29)+(V558*CONFIGURACAO!$C$30),""),"")</f>
        <v>0</v>
      </c>
      <c r="AM558" s="38">
        <f>IF(W558=0,0,IF(CONFIGURACAO!$C$41="SIM",(IF(W558&gt;CONFIGURACAO!$C$41,CONFIGURACAO!$C$41*CONFIGURACAO!$C$31,W558*CONFIGURACAO!$C$31)),'PI AREA  P100'!W558*CONFIGURACAO!$C$31))</f>
        <v>0</v>
      </c>
      <c r="AN558" s="38">
        <f>IF(X558=0,0,IF(CONFIGURACAO!$C$39="SIM",(IF(X558&gt;CONFIGURACAO!$C$40,CONFIGURACAO!$C$40*CONFIGURACAO!$C$32,X558*CONFIGURACAO!$C$32)),'PI AREA  P100'!X558*CONFIGURACAO!$C$32))</f>
        <v>0</v>
      </c>
      <c r="AO558" s="38">
        <f>IFERROR(IF(M558&gt;0,(Y558*CONFIGURACAO!$C$33)+(Z558*CONFIGURACAO!$C$34)+(AA558*CONFIGURACAO!$C$35)+(AB558*CONFIGURACAO!$C$36),""),"")</f>
        <v>0</v>
      </c>
      <c r="AP558" s="38">
        <f>IF(AA558=0,0,IF(CONFIGURACAO!$C$46="SIM",(IF(AA558&gt;CONFIGURACAO!$C$47,CONFIGURACAO!$C$47*CONFIGURACAO!$C$35,AA558*CONFIGURACAO!$C$35)),'PI AREA  P100'!AA558*CONFIGURACAO!$C$35))</f>
        <v>0</v>
      </c>
      <c r="AQ558" s="38">
        <f>IF(AB558=0,0,IF(CONFIGURACAO!$C$44="SIM",(IF(AB558&gt;CONFIGURACAO!$C$45,CONFIGURACAO!$C$45*CONFIGURACAO!$C$36,AB558*CONFIGURACAO!$C$36)),'PI AREA  P100'!AB558*CONFIGURACAO!$C$36))</f>
        <v>0</v>
      </c>
      <c r="AR558" s="38">
        <f t="shared" si="188"/>
        <v>160</v>
      </c>
      <c r="AS558" s="68">
        <f>IF(AR558="","",$AR558-(($AS$2/CONFIGURACAO!$C$6)*$M558))</f>
        <v>85</v>
      </c>
      <c r="AT558" s="73">
        <f t="shared" si="170"/>
        <v>3</v>
      </c>
      <c r="AU558" s="75">
        <f>IF(AR558="","",$AR558-(($AU$2/CONFIGURACAO!$C$6)*$M558))</f>
        <v>35</v>
      </c>
      <c r="AV558" s="76">
        <f t="shared" si="171"/>
        <v>4</v>
      </c>
      <c r="AW558" s="74">
        <f>IF(AR558="","",$AR558-(($AW$2/CONFIGURACAO!$C$6)*$M558))</f>
        <v>-15</v>
      </c>
      <c r="AX558" s="72" t="str">
        <f t="shared" si="172"/>
        <v>NAO</v>
      </c>
      <c r="AZ558" s="39">
        <f t="shared" si="173"/>
        <v>1.3514312501583709E-2</v>
      </c>
      <c r="BA558" s="146">
        <f t="shared" si="174"/>
        <v>2</v>
      </c>
      <c r="BB558" s="146">
        <f t="shared" si="175"/>
        <v>1033</v>
      </c>
      <c r="BC558" s="32">
        <f t="shared" si="176"/>
        <v>999</v>
      </c>
      <c r="BD558" s="148"/>
      <c r="BE558" s="40">
        <f t="shared" si="177"/>
        <v>0</v>
      </c>
      <c r="BF558" s="40">
        <f t="shared" si="178"/>
        <v>7.716049382716049E-2</v>
      </c>
      <c r="BG558" s="40">
        <f t="shared" si="179"/>
        <v>0</v>
      </c>
      <c r="BH558" s="40">
        <f t="shared" si="180"/>
        <v>0</v>
      </c>
      <c r="BI558" s="40">
        <f t="shared" si="181"/>
        <v>0</v>
      </c>
      <c r="BJ558" s="40">
        <f t="shared" si="182"/>
        <v>0</v>
      </c>
      <c r="BK558" s="40">
        <f t="shared" si="183"/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 s="42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</row>
    <row r="559" spans="1:124" s="32" customFormat="1" x14ac:dyDescent="0.2">
      <c r="A559" s="124" t="str">
        <f>CONFIGURACAO!$C$4</f>
        <v>AREA 21</v>
      </c>
      <c r="B559" s="125">
        <v>557</v>
      </c>
      <c r="C559" s="249" t="s">
        <v>306</v>
      </c>
      <c r="D559" s="126">
        <f t="shared" si="184"/>
        <v>5</v>
      </c>
      <c r="E559" s="250" t="s">
        <v>894</v>
      </c>
      <c r="F559" s="250">
        <v>0</v>
      </c>
      <c r="G559" s="250">
        <v>0</v>
      </c>
      <c r="H559" s="250">
        <v>0</v>
      </c>
      <c r="I559" s="250">
        <v>1</v>
      </c>
      <c r="J559" s="87"/>
      <c r="K559" s="94"/>
      <c r="L559" s="94"/>
      <c r="M559" s="154">
        <f t="shared" si="185"/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 s="139">
        <f t="shared" si="168"/>
        <v>0</v>
      </c>
      <c r="AD559" s="140">
        <f t="shared" si="169"/>
        <v>0</v>
      </c>
      <c r="AE559" s="141">
        <f t="shared" si="186"/>
        <v>0</v>
      </c>
      <c r="AF559" s="142">
        <f t="shared" si="187"/>
        <v>0</v>
      </c>
      <c r="AG559" s="278"/>
      <c r="AI559" s="37">
        <f>IFERROR(IF(M559&gt;0,(N559*CONFIGURACAO!$C$20)+(O559*CONFIGURACAO!$C$21)+(P559*CONFIGURACAO!$C$22)+(Q559*CONFIGURACAO!$C$23)+(R559*CONFIGURACAO!$C$24),""),"")</f>
        <v>0</v>
      </c>
      <c r="AJ559" s="38">
        <f>IF(S559=0,0,IF(CONFIGURACAO!$C$15="SIM",(IF(S559&gt;CONFIGURACAO!$C$16,CONFIGURACAO!$C$16*CONFIGURACAO!$C$25,S559*CONFIGURACAO!$C$25)),'PI AREA  P100'!S559*CONFIGURACAO!$C$25))</f>
        <v>0</v>
      </c>
      <c r="AK559" s="38">
        <f>IF(T559=0,0,IF(CONFIGURACAO!$C$17="SIM",(IF(T559&gt;CONFIGURACAO!$C$18,CONFIGURACAO!$C$18*CONFIGURACAO!$C$26,T559*CONFIGURACAO!$C$26)),'PI AREA  P100'!T559*CONFIGURACAO!$C$26))</f>
        <v>0</v>
      </c>
      <c r="AL559" s="38">
        <f>IFERROR(IF(M559&gt;0,(U559*CONFIGURACAO!$C$29)+(V559*CONFIGURACAO!$C$30),""),"")</f>
        <v>0</v>
      </c>
      <c r="AM559" s="38">
        <f>IF(W559=0,0,IF(CONFIGURACAO!$C$41="SIM",(IF(W559&gt;CONFIGURACAO!$C$41,CONFIGURACAO!$C$41*CONFIGURACAO!$C$31,W559*CONFIGURACAO!$C$31)),'PI AREA  P100'!W559*CONFIGURACAO!$C$31))</f>
        <v>0</v>
      </c>
      <c r="AN559" s="38">
        <f>IF(X559=0,0,IF(CONFIGURACAO!$C$39="SIM",(IF(X559&gt;CONFIGURACAO!$C$40,CONFIGURACAO!$C$40*CONFIGURACAO!$C$32,X559*CONFIGURACAO!$C$32)),'PI AREA  P100'!X559*CONFIGURACAO!$C$32))</f>
        <v>0</v>
      </c>
      <c r="AO559" s="38">
        <f>IFERROR(IF(M559&gt;0,(Y559*CONFIGURACAO!$C$33)+(Z559*CONFIGURACAO!$C$34)+(AA559*CONFIGURACAO!$C$35)+(AB559*CONFIGURACAO!$C$36),""),"")</f>
        <v>0</v>
      </c>
      <c r="AP559" s="38">
        <f>IF(AA559=0,0,IF(CONFIGURACAO!$C$46="SIM",(IF(AA559&gt;CONFIGURACAO!$C$47,CONFIGURACAO!$C$47*CONFIGURACAO!$C$35,AA559*CONFIGURACAO!$C$35)),'PI AREA  P100'!AA559*CONFIGURACAO!$C$35))</f>
        <v>0</v>
      </c>
      <c r="AQ559" s="38">
        <f>IF(AB559=0,0,IF(CONFIGURACAO!$C$44="SIM",(IF(AB559&gt;CONFIGURACAO!$C$45,CONFIGURACAO!$C$45*CONFIGURACAO!$C$36,AB559*CONFIGURACAO!$C$36)),'PI AREA  P100'!AB559*CONFIGURACAO!$C$36))</f>
        <v>0</v>
      </c>
      <c r="AR559" s="38">
        <f t="shared" si="188"/>
        <v>0</v>
      </c>
      <c r="AS559" s="68">
        <f>IF(AR559="","",$AR559-(($AS$2/CONFIGURACAO!$C$6)*$M559))</f>
        <v>-75</v>
      </c>
      <c r="AT559" s="73" t="str">
        <f t="shared" si="170"/>
        <v>NAO</v>
      </c>
      <c r="AU559" s="75">
        <f>IF(AR559="","",$AR559-(($AU$2/CONFIGURACAO!$C$6)*$M559))</f>
        <v>-125</v>
      </c>
      <c r="AV559" s="76" t="str">
        <f t="shared" si="171"/>
        <v>NAO</v>
      </c>
      <c r="AW559" s="74">
        <f>IF(AR559="","",$AR559-(($AW$2/CONFIGURACAO!$C$6)*$M559))</f>
        <v>-175</v>
      </c>
      <c r="AX559" s="72" t="str">
        <f t="shared" si="172"/>
        <v>NAO</v>
      </c>
      <c r="AZ559" s="39">
        <f t="shared" si="173"/>
        <v>0</v>
      </c>
      <c r="BA559" s="146">
        <f t="shared" si="174"/>
        <v>0</v>
      </c>
      <c r="BB559" s="146">
        <f t="shared" si="175"/>
        <v>1158</v>
      </c>
      <c r="BC559" s="32">
        <f t="shared" si="176"/>
        <v>1158</v>
      </c>
      <c r="BD559" s="148"/>
      <c r="BE559" s="40">
        <f t="shared" si="177"/>
        <v>0</v>
      </c>
      <c r="BF559" s="40">
        <f t="shared" si="178"/>
        <v>0</v>
      </c>
      <c r="BG559" s="40">
        <f t="shared" si="179"/>
        <v>0</v>
      </c>
      <c r="BH559" s="40">
        <f t="shared" si="180"/>
        <v>0</v>
      </c>
      <c r="BI559" s="40">
        <f t="shared" si="181"/>
        <v>0</v>
      </c>
      <c r="BJ559" s="40">
        <f t="shared" si="182"/>
        <v>0</v>
      </c>
      <c r="BK559" s="40">
        <f t="shared" si="183"/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 s="42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</row>
    <row r="560" spans="1:124" s="32" customFormat="1" x14ac:dyDescent="0.2">
      <c r="A560" s="124" t="str">
        <f>CONFIGURACAO!$C$4</f>
        <v>AREA 21</v>
      </c>
      <c r="B560" s="125">
        <v>558</v>
      </c>
      <c r="C560" s="249" t="s">
        <v>306</v>
      </c>
      <c r="D560" s="126">
        <f t="shared" si="184"/>
        <v>6</v>
      </c>
      <c r="E560" s="250" t="s">
        <v>895</v>
      </c>
      <c r="F560" s="250">
        <v>0</v>
      </c>
      <c r="G560" s="250">
        <v>0</v>
      </c>
      <c r="H560" s="250">
        <v>0</v>
      </c>
      <c r="I560" s="250">
        <v>1</v>
      </c>
      <c r="J560" s="87"/>
      <c r="K560" s="94"/>
      <c r="L560" s="94"/>
      <c r="M560" s="154">
        <f t="shared" si="185"/>
        <v>1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 s="139">
        <f t="shared" si="168"/>
        <v>1</v>
      </c>
      <c r="AD560" s="140">
        <f t="shared" si="169"/>
        <v>1</v>
      </c>
      <c r="AE560" s="141">
        <f t="shared" si="186"/>
        <v>0</v>
      </c>
      <c r="AF560" s="142">
        <f t="shared" si="187"/>
        <v>0</v>
      </c>
      <c r="AG560" s="278"/>
      <c r="AI560" s="37">
        <f>IFERROR(IF(M560&gt;0,(N560*CONFIGURACAO!$C$20)+(O560*CONFIGURACAO!$C$21)+(P560*CONFIGURACAO!$C$22)+(Q560*CONFIGURACAO!$C$23)+(R560*CONFIGURACAO!$C$24),""),"")</f>
        <v>100</v>
      </c>
      <c r="AJ560" s="38">
        <f>IF(S560=0,0,IF(CONFIGURACAO!$C$15="SIM",(IF(S560&gt;CONFIGURACAO!$C$16,CONFIGURACAO!$C$16*CONFIGURACAO!$C$25,S560*CONFIGURACAO!$C$25)),'PI AREA  P100'!S560*CONFIGURACAO!$C$25))</f>
        <v>0</v>
      </c>
      <c r="AK560" s="38">
        <f>IF(T560=0,0,IF(CONFIGURACAO!$C$17="SIM",(IF(T560&gt;CONFIGURACAO!$C$18,CONFIGURACAO!$C$18*CONFIGURACAO!$C$26,T560*CONFIGURACAO!$C$26)),'PI AREA  P100'!T560*CONFIGURACAO!$C$26))</f>
        <v>0</v>
      </c>
      <c r="AL560" s="38">
        <f>IFERROR(IF(M560&gt;0,(U560*CONFIGURACAO!$C$29)+(V560*CONFIGURACAO!$C$30),""),"")</f>
        <v>0</v>
      </c>
      <c r="AM560" s="38">
        <f>IF(W560=0,0,IF(CONFIGURACAO!$C$41="SIM",(IF(W560&gt;CONFIGURACAO!$C$41,CONFIGURACAO!$C$41*CONFIGURACAO!$C$31,W560*CONFIGURACAO!$C$31)),'PI AREA  P100'!W560*CONFIGURACAO!$C$31))</f>
        <v>0</v>
      </c>
      <c r="AN560" s="38">
        <f>IF(X560=0,0,IF(CONFIGURACAO!$C$39="SIM",(IF(X560&gt;CONFIGURACAO!$C$40,CONFIGURACAO!$C$40*CONFIGURACAO!$C$32,X560*CONFIGURACAO!$C$32)),'PI AREA  P100'!X560*CONFIGURACAO!$C$32))</f>
        <v>0</v>
      </c>
      <c r="AO560" s="38">
        <f>IFERROR(IF(M560&gt;0,(Y560*CONFIGURACAO!$C$33)+(Z560*CONFIGURACAO!$C$34)+(AA560*CONFIGURACAO!$C$35)+(AB560*CONFIGURACAO!$C$36),""),"")</f>
        <v>0</v>
      </c>
      <c r="AP560" s="38">
        <f>IF(AA560=0,0,IF(CONFIGURACAO!$C$46="SIM",(IF(AA560&gt;CONFIGURACAO!$C$47,CONFIGURACAO!$C$47*CONFIGURACAO!$C$35,AA560*CONFIGURACAO!$C$35)),'PI AREA  P100'!AA560*CONFIGURACAO!$C$35))</f>
        <v>0</v>
      </c>
      <c r="AQ560" s="38">
        <f>IF(AB560=0,0,IF(CONFIGURACAO!$C$44="SIM",(IF(AB560&gt;CONFIGURACAO!$C$45,CONFIGURACAO!$C$45*CONFIGURACAO!$C$36,AB560*CONFIGURACAO!$C$36)),'PI AREA  P100'!AB560*CONFIGURACAO!$C$36))</f>
        <v>0</v>
      </c>
      <c r="AR560" s="38">
        <f t="shared" si="188"/>
        <v>100</v>
      </c>
      <c r="AS560" s="68">
        <f>IF(AR560="","",$AR560-(($AS$2/CONFIGURACAO!$C$6)*$M560))</f>
        <v>25</v>
      </c>
      <c r="AT560" s="73">
        <f t="shared" si="170"/>
        <v>3</v>
      </c>
      <c r="AU560" s="75">
        <f>IF(AR560="","",$AR560-(($AU$2/CONFIGURACAO!$C$6)*$M560))</f>
        <v>-25</v>
      </c>
      <c r="AV560" s="76" t="str">
        <f t="shared" si="171"/>
        <v>NAO</v>
      </c>
      <c r="AW560" s="74">
        <f>IF(AR560="","",$AR560-(($AW$2/CONFIGURACAO!$C$6)*$M560))</f>
        <v>-75</v>
      </c>
      <c r="AX560" s="72" t="str">
        <f t="shared" si="172"/>
        <v>NAO</v>
      </c>
      <c r="AZ560" s="39">
        <f t="shared" si="173"/>
        <v>8.4464453134898178E-3</v>
      </c>
      <c r="BA560" s="146">
        <f t="shared" si="174"/>
        <v>2</v>
      </c>
      <c r="BB560" s="146">
        <f t="shared" si="175"/>
        <v>1033</v>
      </c>
      <c r="BC560" s="32">
        <f t="shared" si="176"/>
        <v>1066</v>
      </c>
      <c r="BD560" s="148"/>
      <c r="BE560" s="40">
        <f t="shared" si="177"/>
        <v>0</v>
      </c>
      <c r="BF560" s="40">
        <f t="shared" si="178"/>
        <v>3.8580246913580245E-2</v>
      </c>
      <c r="BG560" s="40">
        <f t="shared" si="179"/>
        <v>0</v>
      </c>
      <c r="BH560" s="40">
        <f t="shared" si="180"/>
        <v>0</v>
      </c>
      <c r="BI560" s="40">
        <f t="shared" si="181"/>
        <v>0.10660980810234541</v>
      </c>
      <c r="BJ560" s="40">
        <f t="shared" si="182"/>
        <v>0</v>
      </c>
      <c r="BK560" s="40">
        <f t="shared" si="183"/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 s="42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</row>
    <row r="561" spans="1:124" s="32" customFormat="1" x14ac:dyDescent="0.2">
      <c r="A561" s="124" t="str">
        <f>CONFIGURACAO!$C$4</f>
        <v>AREA 21</v>
      </c>
      <c r="B561" s="125">
        <v>559</v>
      </c>
      <c r="C561" s="249" t="s">
        <v>306</v>
      </c>
      <c r="D561" s="126">
        <f t="shared" si="184"/>
        <v>7</v>
      </c>
      <c r="E561" s="250" t="s">
        <v>896</v>
      </c>
      <c r="F561" s="250">
        <v>0</v>
      </c>
      <c r="G561" s="250">
        <v>0</v>
      </c>
      <c r="H561" s="250">
        <v>0</v>
      </c>
      <c r="I561" s="250">
        <v>1</v>
      </c>
      <c r="J561" s="87"/>
      <c r="K561" s="94"/>
      <c r="L561" s="94"/>
      <c r="M561" s="154">
        <f t="shared" si="185"/>
        <v>1</v>
      </c>
      <c r="N561">
        <v>2</v>
      </c>
      <c r="O561">
        <v>0</v>
      </c>
      <c r="P561">
        <v>4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 s="139">
        <f t="shared" si="168"/>
        <v>2</v>
      </c>
      <c r="AD561" s="140">
        <f t="shared" si="169"/>
        <v>6</v>
      </c>
      <c r="AE561" s="141">
        <f t="shared" si="186"/>
        <v>0</v>
      </c>
      <c r="AF561" s="142">
        <f t="shared" si="187"/>
        <v>0</v>
      </c>
      <c r="AG561" s="278"/>
      <c r="AI561" s="37">
        <f>IFERROR(IF(M561&gt;0,(N561*CONFIGURACAO!$C$20)+(O561*CONFIGURACAO!$C$21)+(P561*CONFIGURACAO!$C$22)+(Q561*CONFIGURACAO!$C$23)+(R561*CONFIGURACAO!$C$24),""),"")</f>
        <v>440</v>
      </c>
      <c r="AJ561" s="38">
        <f>IF(S561=0,0,IF(CONFIGURACAO!$C$15="SIM",(IF(S561&gt;CONFIGURACAO!$C$16,CONFIGURACAO!$C$16*CONFIGURACAO!$C$25,S561*CONFIGURACAO!$C$25)),'PI AREA  P100'!S561*CONFIGURACAO!$C$25))</f>
        <v>0</v>
      </c>
      <c r="AK561" s="38">
        <f>IF(T561=0,0,IF(CONFIGURACAO!$C$17="SIM",(IF(T561&gt;CONFIGURACAO!$C$18,CONFIGURACAO!$C$18*CONFIGURACAO!$C$26,T561*CONFIGURACAO!$C$26)),'PI AREA  P100'!T561*CONFIGURACAO!$C$26))</f>
        <v>0</v>
      </c>
      <c r="AL561" s="38">
        <f>IFERROR(IF(M561&gt;0,(U561*CONFIGURACAO!$C$29)+(V561*CONFIGURACAO!$C$30),""),"")</f>
        <v>0</v>
      </c>
      <c r="AM561" s="38">
        <f>IF(W561=0,0,IF(CONFIGURACAO!$C$41="SIM",(IF(W561&gt;CONFIGURACAO!$C$41,CONFIGURACAO!$C$41*CONFIGURACAO!$C$31,W561*CONFIGURACAO!$C$31)),'PI AREA  P100'!W561*CONFIGURACAO!$C$31))</f>
        <v>0</v>
      </c>
      <c r="AN561" s="38">
        <f>IF(X561=0,0,IF(CONFIGURACAO!$C$39="SIM",(IF(X561&gt;CONFIGURACAO!$C$40,CONFIGURACAO!$C$40*CONFIGURACAO!$C$32,X561*CONFIGURACAO!$C$32)),'PI AREA  P100'!X561*CONFIGURACAO!$C$32))</f>
        <v>0</v>
      </c>
      <c r="AO561" s="38">
        <f>IFERROR(IF(M561&gt;0,(Y561*CONFIGURACAO!$C$33)+(Z561*CONFIGURACAO!$C$34)+(AA561*CONFIGURACAO!$C$35)+(AB561*CONFIGURACAO!$C$36),""),"")</f>
        <v>0</v>
      </c>
      <c r="AP561" s="38">
        <f>IF(AA561=0,0,IF(CONFIGURACAO!$C$46="SIM",(IF(AA561&gt;CONFIGURACAO!$C$47,CONFIGURACAO!$C$47*CONFIGURACAO!$C$35,AA561*CONFIGURACAO!$C$35)),'PI AREA  P100'!AA561*CONFIGURACAO!$C$35))</f>
        <v>0</v>
      </c>
      <c r="AQ561" s="38">
        <f>IF(AB561=0,0,IF(CONFIGURACAO!$C$44="SIM",(IF(AB561&gt;CONFIGURACAO!$C$45,CONFIGURACAO!$C$45*CONFIGURACAO!$C$36,AB561*CONFIGURACAO!$C$36)),'PI AREA  P100'!AB561*CONFIGURACAO!$C$36))</f>
        <v>0</v>
      </c>
      <c r="AR561" s="38">
        <f t="shared" si="188"/>
        <v>440</v>
      </c>
      <c r="AS561" s="68">
        <f>IF(AR561="","",$AR561-(($AS$2/CONFIGURACAO!$C$6)*$M561))</f>
        <v>365</v>
      </c>
      <c r="AT561" s="73">
        <f t="shared" si="170"/>
        <v>3</v>
      </c>
      <c r="AU561" s="75">
        <f>IF(AR561="","",$AR561-(($AU$2/CONFIGURACAO!$C$6)*$M561))</f>
        <v>315</v>
      </c>
      <c r="AV561" s="76">
        <f t="shared" si="171"/>
        <v>4</v>
      </c>
      <c r="AW561" s="74">
        <f>IF(AR561="","",$AR561-(($AW$2/CONFIGURACAO!$C$6)*$M561))</f>
        <v>265</v>
      </c>
      <c r="AX561" s="72">
        <f t="shared" si="172"/>
        <v>5</v>
      </c>
      <c r="AZ561" s="39">
        <f t="shared" si="173"/>
        <v>3.7164359379355201E-2</v>
      </c>
      <c r="BA561" s="146">
        <f t="shared" si="174"/>
        <v>6</v>
      </c>
      <c r="BB561" s="146">
        <f t="shared" si="175"/>
        <v>836</v>
      </c>
      <c r="BC561" s="32">
        <f t="shared" si="176"/>
        <v>783</v>
      </c>
      <c r="BD561" s="148"/>
      <c r="BE561" s="40">
        <f t="shared" si="177"/>
        <v>7.4515648286140088E-2</v>
      </c>
      <c r="BF561" s="40">
        <f t="shared" si="178"/>
        <v>0</v>
      </c>
      <c r="BG561" s="40">
        <f t="shared" si="179"/>
        <v>0.10277492291880781</v>
      </c>
      <c r="BH561" s="40">
        <f t="shared" si="180"/>
        <v>0</v>
      </c>
      <c r="BI561" s="40">
        <f t="shared" si="181"/>
        <v>0</v>
      </c>
      <c r="BJ561" s="40">
        <f t="shared" si="182"/>
        <v>0</v>
      </c>
      <c r="BK561" s="40">
        <f t="shared" si="183"/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 s="42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</row>
    <row r="562" spans="1:124" s="32" customFormat="1" x14ac:dyDescent="0.2">
      <c r="A562" s="124" t="str">
        <f>CONFIGURACAO!$C$4</f>
        <v>AREA 21</v>
      </c>
      <c r="B562" s="125">
        <v>560</v>
      </c>
      <c r="C562" s="249" t="s">
        <v>306</v>
      </c>
      <c r="D562" s="126">
        <f t="shared" si="184"/>
        <v>8</v>
      </c>
      <c r="E562" s="250" t="s">
        <v>897</v>
      </c>
      <c r="F562" s="250">
        <v>0</v>
      </c>
      <c r="G562" s="250">
        <v>0</v>
      </c>
      <c r="H562" s="250">
        <v>0</v>
      </c>
      <c r="I562" s="250">
        <v>1</v>
      </c>
      <c r="J562" s="87"/>
      <c r="K562" s="94"/>
      <c r="L562" s="94"/>
      <c r="M562" s="154">
        <f t="shared" si="185"/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 s="139">
        <f t="shared" si="168"/>
        <v>0</v>
      </c>
      <c r="AD562" s="140">
        <f t="shared" si="169"/>
        <v>0</v>
      </c>
      <c r="AE562" s="141">
        <f t="shared" si="186"/>
        <v>0</v>
      </c>
      <c r="AF562" s="142">
        <f t="shared" si="187"/>
        <v>0</v>
      </c>
      <c r="AG562" s="278"/>
      <c r="AI562" s="37">
        <f>IFERROR(IF(M562&gt;0,(N562*CONFIGURACAO!$C$20)+(O562*CONFIGURACAO!$C$21)+(P562*CONFIGURACAO!$C$22)+(Q562*CONFIGURACAO!$C$23)+(R562*CONFIGURACAO!$C$24),""),"")</f>
        <v>0</v>
      </c>
      <c r="AJ562" s="38">
        <f>IF(S562=0,0,IF(CONFIGURACAO!$C$15="SIM",(IF(S562&gt;CONFIGURACAO!$C$16,CONFIGURACAO!$C$16*CONFIGURACAO!$C$25,S562*CONFIGURACAO!$C$25)),'PI AREA  P100'!S562*CONFIGURACAO!$C$25))</f>
        <v>0</v>
      </c>
      <c r="AK562" s="38">
        <f>IF(T562=0,0,IF(CONFIGURACAO!$C$17="SIM",(IF(T562&gt;CONFIGURACAO!$C$18,CONFIGURACAO!$C$18*CONFIGURACAO!$C$26,T562*CONFIGURACAO!$C$26)),'PI AREA  P100'!T562*CONFIGURACAO!$C$26))</f>
        <v>0</v>
      </c>
      <c r="AL562" s="38">
        <f>IFERROR(IF(M562&gt;0,(U562*CONFIGURACAO!$C$29)+(V562*CONFIGURACAO!$C$30),""),"")</f>
        <v>0</v>
      </c>
      <c r="AM562" s="38">
        <f>IF(W562=0,0,IF(CONFIGURACAO!$C$41="SIM",(IF(W562&gt;CONFIGURACAO!$C$41,CONFIGURACAO!$C$41*CONFIGURACAO!$C$31,W562*CONFIGURACAO!$C$31)),'PI AREA  P100'!W562*CONFIGURACAO!$C$31))</f>
        <v>0</v>
      </c>
      <c r="AN562" s="38">
        <f>IF(X562=0,0,IF(CONFIGURACAO!$C$39="SIM",(IF(X562&gt;CONFIGURACAO!$C$40,CONFIGURACAO!$C$40*CONFIGURACAO!$C$32,X562*CONFIGURACAO!$C$32)),'PI AREA  P100'!X562*CONFIGURACAO!$C$32))</f>
        <v>0</v>
      </c>
      <c r="AO562" s="38">
        <f>IFERROR(IF(M562&gt;0,(Y562*CONFIGURACAO!$C$33)+(Z562*CONFIGURACAO!$C$34)+(AA562*CONFIGURACAO!$C$35)+(AB562*CONFIGURACAO!$C$36),""),"")</f>
        <v>0</v>
      </c>
      <c r="AP562" s="38">
        <f>IF(AA562=0,0,IF(CONFIGURACAO!$C$46="SIM",(IF(AA562&gt;CONFIGURACAO!$C$47,CONFIGURACAO!$C$47*CONFIGURACAO!$C$35,AA562*CONFIGURACAO!$C$35)),'PI AREA  P100'!AA562*CONFIGURACAO!$C$35))</f>
        <v>0</v>
      </c>
      <c r="AQ562" s="38">
        <f>IF(AB562=0,0,IF(CONFIGURACAO!$C$44="SIM",(IF(AB562&gt;CONFIGURACAO!$C$45,CONFIGURACAO!$C$45*CONFIGURACAO!$C$36,AB562*CONFIGURACAO!$C$36)),'PI AREA  P100'!AB562*CONFIGURACAO!$C$36))</f>
        <v>0</v>
      </c>
      <c r="AR562" s="38">
        <f t="shared" si="188"/>
        <v>0</v>
      </c>
      <c r="AS562" s="68">
        <f>IF(AR562="","",$AR562-(($AS$2/CONFIGURACAO!$C$6)*$M562))</f>
        <v>-75</v>
      </c>
      <c r="AT562" s="73" t="str">
        <f t="shared" si="170"/>
        <v>NAO</v>
      </c>
      <c r="AU562" s="75">
        <f>IF(AR562="","",$AR562-(($AU$2/CONFIGURACAO!$C$6)*$M562))</f>
        <v>-125</v>
      </c>
      <c r="AV562" s="76" t="str">
        <f t="shared" si="171"/>
        <v>NAO</v>
      </c>
      <c r="AW562" s="74">
        <f>IF(AR562="","",$AR562-(($AW$2/CONFIGURACAO!$C$6)*$M562))</f>
        <v>-175</v>
      </c>
      <c r="AX562" s="72" t="str">
        <f t="shared" si="172"/>
        <v>NAO</v>
      </c>
      <c r="AZ562" s="39">
        <f t="shared" si="173"/>
        <v>0</v>
      </c>
      <c r="BA562" s="146">
        <f t="shared" si="174"/>
        <v>0</v>
      </c>
      <c r="BB562" s="146">
        <f t="shared" si="175"/>
        <v>1158</v>
      </c>
      <c r="BC562" s="32">
        <f t="shared" si="176"/>
        <v>1158</v>
      </c>
      <c r="BD562" s="148"/>
      <c r="BE562" s="40">
        <f t="shared" si="177"/>
        <v>0</v>
      </c>
      <c r="BF562" s="40">
        <f t="shared" si="178"/>
        <v>0</v>
      </c>
      <c r="BG562" s="40">
        <f t="shared" si="179"/>
        <v>0</v>
      </c>
      <c r="BH562" s="40">
        <f t="shared" si="180"/>
        <v>0</v>
      </c>
      <c r="BI562" s="40">
        <f t="shared" si="181"/>
        <v>0</v>
      </c>
      <c r="BJ562" s="40">
        <f t="shared" si="182"/>
        <v>0</v>
      </c>
      <c r="BK562" s="40">
        <f t="shared" si="183"/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 s="4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</row>
    <row r="563" spans="1:124" s="32" customFormat="1" x14ac:dyDescent="0.2">
      <c r="A563" s="124" t="str">
        <f>CONFIGURACAO!$C$4</f>
        <v>AREA 21</v>
      </c>
      <c r="B563" s="125">
        <v>561</v>
      </c>
      <c r="C563" s="249" t="s">
        <v>306</v>
      </c>
      <c r="D563" s="126">
        <f t="shared" si="184"/>
        <v>9</v>
      </c>
      <c r="E563" s="250" t="s">
        <v>898</v>
      </c>
      <c r="F563" s="250">
        <v>0</v>
      </c>
      <c r="G563" s="250">
        <v>0</v>
      </c>
      <c r="H563" s="250">
        <v>0</v>
      </c>
      <c r="I563" s="250">
        <v>1</v>
      </c>
      <c r="J563" s="87"/>
      <c r="K563" s="94"/>
      <c r="L563" s="94"/>
      <c r="M563" s="154">
        <f t="shared" si="185"/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 s="139">
        <f t="shared" si="168"/>
        <v>0</v>
      </c>
      <c r="AD563" s="140">
        <f t="shared" si="169"/>
        <v>0</v>
      </c>
      <c r="AE563" s="141">
        <f t="shared" si="186"/>
        <v>0</v>
      </c>
      <c r="AF563" s="142">
        <f t="shared" si="187"/>
        <v>0</v>
      </c>
      <c r="AG563" s="278"/>
      <c r="AI563" s="37">
        <f>IFERROR(IF(M563&gt;0,(N563*CONFIGURACAO!$C$20)+(O563*CONFIGURACAO!$C$21)+(P563*CONFIGURACAO!$C$22)+(Q563*CONFIGURACAO!$C$23)+(R563*CONFIGURACAO!$C$24),""),"")</f>
        <v>0</v>
      </c>
      <c r="AJ563" s="38">
        <f>IF(S563=0,0,IF(CONFIGURACAO!$C$15="SIM",(IF(S563&gt;CONFIGURACAO!$C$16,CONFIGURACAO!$C$16*CONFIGURACAO!$C$25,S563*CONFIGURACAO!$C$25)),'PI AREA  P100'!S563*CONFIGURACAO!$C$25))</f>
        <v>0</v>
      </c>
      <c r="AK563" s="38">
        <f>IF(T563=0,0,IF(CONFIGURACAO!$C$17="SIM",(IF(T563&gt;CONFIGURACAO!$C$18,CONFIGURACAO!$C$18*CONFIGURACAO!$C$26,T563*CONFIGURACAO!$C$26)),'PI AREA  P100'!T563*CONFIGURACAO!$C$26))</f>
        <v>0</v>
      </c>
      <c r="AL563" s="38">
        <f>IFERROR(IF(M563&gt;0,(U563*CONFIGURACAO!$C$29)+(V563*CONFIGURACAO!$C$30),""),"")</f>
        <v>0</v>
      </c>
      <c r="AM563" s="38">
        <f>IF(W563=0,0,IF(CONFIGURACAO!$C$41="SIM",(IF(W563&gt;CONFIGURACAO!$C$41,CONFIGURACAO!$C$41*CONFIGURACAO!$C$31,W563*CONFIGURACAO!$C$31)),'PI AREA  P100'!W563*CONFIGURACAO!$C$31))</f>
        <v>0</v>
      </c>
      <c r="AN563" s="38">
        <f>IF(X563=0,0,IF(CONFIGURACAO!$C$39="SIM",(IF(X563&gt;CONFIGURACAO!$C$40,CONFIGURACAO!$C$40*CONFIGURACAO!$C$32,X563*CONFIGURACAO!$C$32)),'PI AREA  P100'!X563*CONFIGURACAO!$C$32))</f>
        <v>0</v>
      </c>
      <c r="AO563" s="38">
        <f>IFERROR(IF(M563&gt;0,(Y563*CONFIGURACAO!$C$33)+(Z563*CONFIGURACAO!$C$34)+(AA563*CONFIGURACAO!$C$35)+(AB563*CONFIGURACAO!$C$36),""),"")</f>
        <v>0</v>
      </c>
      <c r="AP563" s="38">
        <f>IF(AA563=0,0,IF(CONFIGURACAO!$C$46="SIM",(IF(AA563&gt;CONFIGURACAO!$C$47,CONFIGURACAO!$C$47*CONFIGURACAO!$C$35,AA563*CONFIGURACAO!$C$35)),'PI AREA  P100'!AA563*CONFIGURACAO!$C$35))</f>
        <v>0</v>
      </c>
      <c r="AQ563" s="38">
        <f>IF(AB563=0,0,IF(CONFIGURACAO!$C$44="SIM",(IF(AB563&gt;CONFIGURACAO!$C$45,CONFIGURACAO!$C$45*CONFIGURACAO!$C$36,AB563*CONFIGURACAO!$C$36)),'PI AREA  P100'!AB563*CONFIGURACAO!$C$36))</f>
        <v>0</v>
      </c>
      <c r="AR563" s="38">
        <f t="shared" si="188"/>
        <v>0</v>
      </c>
      <c r="AS563" s="68">
        <f>IF(AR563="","",$AR563-(($AS$2/CONFIGURACAO!$C$6)*$M563))</f>
        <v>-75</v>
      </c>
      <c r="AT563" s="73" t="str">
        <f t="shared" si="170"/>
        <v>NAO</v>
      </c>
      <c r="AU563" s="75">
        <f>IF(AR563="","",$AR563-(($AU$2/CONFIGURACAO!$C$6)*$M563))</f>
        <v>-125</v>
      </c>
      <c r="AV563" s="76" t="str">
        <f t="shared" si="171"/>
        <v>NAO</v>
      </c>
      <c r="AW563" s="74">
        <f>IF(AR563="","",$AR563-(($AW$2/CONFIGURACAO!$C$6)*$M563))</f>
        <v>-175</v>
      </c>
      <c r="AX563" s="72" t="str">
        <f t="shared" si="172"/>
        <v>NAO</v>
      </c>
      <c r="AZ563" s="39">
        <f t="shared" si="173"/>
        <v>0</v>
      </c>
      <c r="BA563" s="146">
        <f t="shared" si="174"/>
        <v>0</v>
      </c>
      <c r="BB563" s="146">
        <f t="shared" si="175"/>
        <v>1158</v>
      </c>
      <c r="BC563" s="32">
        <f t="shared" si="176"/>
        <v>1158</v>
      </c>
      <c r="BD563" s="148"/>
      <c r="BE563" s="40">
        <f t="shared" si="177"/>
        <v>0</v>
      </c>
      <c r="BF563" s="40">
        <f t="shared" si="178"/>
        <v>0</v>
      </c>
      <c r="BG563" s="40">
        <f t="shared" si="179"/>
        <v>0</v>
      </c>
      <c r="BH563" s="40">
        <f t="shared" si="180"/>
        <v>0</v>
      </c>
      <c r="BI563" s="40">
        <f t="shared" si="181"/>
        <v>0</v>
      </c>
      <c r="BJ563" s="40">
        <f t="shared" si="182"/>
        <v>0</v>
      </c>
      <c r="BK563" s="40">
        <f t="shared" si="183"/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 s="42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</row>
    <row r="564" spans="1:124" s="32" customFormat="1" x14ac:dyDescent="0.2">
      <c r="A564" s="124" t="str">
        <f>CONFIGURACAO!$C$4</f>
        <v>AREA 21</v>
      </c>
      <c r="B564" s="125">
        <v>562</v>
      </c>
      <c r="C564" s="249" t="s">
        <v>306</v>
      </c>
      <c r="D564" s="126">
        <f t="shared" si="184"/>
        <v>10</v>
      </c>
      <c r="E564" s="250" t="s">
        <v>899</v>
      </c>
      <c r="F564" s="250">
        <v>0</v>
      </c>
      <c r="G564" s="250">
        <v>0</v>
      </c>
      <c r="H564" s="250">
        <v>0</v>
      </c>
      <c r="I564" s="250">
        <v>1</v>
      </c>
      <c r="J564" s="87"/>
      <c r="K564" s="94"/>
      <c r="L564" s="94"/>
      <c r="M564" s="154">
        <f t="shared" si="185"/>
        <v>1</v>
      </c>
      <c r="N564">
        <v>1</v>
      </c>
      <c r="O564">
        <v>1</v>
      </c>
      <c r="P564">
        <v>1</v>
      </c>
      <c r="Q564">
        <v>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s="139">
        <f t="shared" si="168"/>
        <v>2</v>
      </c>
      <c r="AD564" s="140">
        <f t="shared" si="169"/>
        <v>3</v>
      </c>
      <c r="AE564" s="141">
        <f t="shared" si="186"/>
        <v>0</v>
      </c>
      <c r="AF564" s="142">
        <f t="shared" si="187"/>
        <v>0</v>
      </c>
      <c r="AG564" s="278"/>
      <c r="AI564" s="37">
        <f>IFERROR(IF(M564&gt;0,(N564*CONFIGURACAO!$C$20)+(O564*CONFIGURACAO!$C$21)+(P564*CONFIGURACAO!$C$22)+(Q564*CONFIGURACAO!$C$23)+(R564*CONFIGURACAO!$C$24),""),"")</f>
        <v>320</v>
      </c>
      <c r="AJ564" s="38">
        <f>IF(S564=0,0,IF(CONFIGURACAO!$C$15="SIM",(IF(S564&gt;CONFIGURACAO!$C$16,CONFIGURACAO!$C$16*CONFIGURACAO!$C$25,S564*CONFIGURACAO!$C$25)),'PI AREA  P100'!S564*CONFIGURACAO!$C$25))</f>
        <v>0</v>
      </c>
      <c r="AK564" s="38">
        <f>IF(T564=0,0,IF(CONFIGURACAO!$C$17="SIM",(IF(T564&gt;CONFIGURACAO!$C$18,CONFIGURACAO!$C$18*CONFIGURACAO!$C$26,T564*CONFIGURACAO!$C$26)),'PI AREA  P100'!T564*CONFIGURACAO!$C$26))</f>
        <v>0</v>
      </c>
      <c r="AL564" s="38">
        <f>IFERROR(IF(M564&gt;0,(U564*CONFIGURACAO!$C$29)+(V564*CONFIGURACAO!$C$30),""),"")</f>
        <v>0</v>
      </c>
      <c r="AM564" s="38">
        <f>IF(W564=0,0,IF(CONFIGURACAO!$C$41="SIM",(IF(W564&gt;CONFIGURACAO!$C$41,CONFIGURACAO!$C$41*CONFIGURACAO!$C$31,W564*CONFIGURACAO!$C$31)),'PI AREA  P100'!W564*CONFIGURACAO!$C$31))</f>
        <v>0</v>
      </c>
      <c r="AN564" s="38">
        <f>IF(X564=0,0,IF(CONFIGURACAO!$C$39="SIM",(IF(X564&gt;CONFIGURACAO!$C$40,CONFIGURACAO!$C$40*CONFIGURACAO!$C$32,X564*CONFIGURACAO!$C$32)),'PI AREA  P100'!X564*CONFIGURACAO!$C$32))</f>
        <v>0</v>
      </c>
      <c r="AO564" s="38">
        <f>IFERROR(IF(M564&gt;0,(Y564*CONFIGURACAO!$C$33)+(Z564*CONFIGURACAO!$C$34)+(AA564*CONFIGURACAO!$C$35)+(AB564*CONFIGURACAO!$C$36),""),"")</f>
        <v>0</v>
      </c>
      <c r="AP564" s="38">
        <f>IF(AA564=0,0,IF(CONFIGURACAO!$C$46="SIM",(IF(AA564&gt;CONFIGURACAO!$C$47,CONFIGURACAO!$C$47*CONFIGURACAO!$C$35,AA564*CONFIGURACAO!$C$35)),'PI AREA  P100'!AA564*CONFIGURACAO!$C$35))</f>
        <v>0</v>
      </c>
      <c r="AQ564" s="38">
        <f>IF(AB564=0,0,IF(CONFIGURACAO!$C$44="SIM",(IF(AB564&gt;CONFIGURACAO!$C$45,CONFIGURACAO!$C$45*CONFIGURACAO!$C$36,AB564*CONFIGURACAO!$C$36)),'PI AREA  P100'!AB564*CONFIGURACAO!$C$36))</f>
        <v>0</v>
      </c>
      <c r="AR564" s="38">
        <f t="shared" si="188"/>
        <v>320</v>
      </c>
      <c r="AS564" s="68">
        <f>IF(AR564="","",$AR564-(($AS$2/CONFIGURACAO!$C$6)*$M564))</f>
        <v>245</v>
      </c>
      <c r="AT564" s="73">
        <f t="shared" si="170"/>
        <v>3</v>
      </c>
      <c r="AU564" s="75">
        <f>IF(AR564="","",$AR564-(($AU$2/CONFIGURACAO!$C$6)*$M564))</f>
        <v>195</v>
      </c>
      <c r="AV564" s="76">
        <f t="shared" si="171"/>
        <v>4</v>
      </c>
      <c r="AW564" s="74">
        <f>IF(AR564="","",$AR564-(($AW$2/CONFIGURACAO!$C$6)*$M564))</f>
        <v>145</v>
      </c>
      <c r="AX564" s="72">
        <f t="shared" si="172"/>
        <v>5</v>
      </c>
      <c r="AZ564" s="39">
        <f t="shared" si="173"/>
        <v>2.7028625003167418E-2</v>
      </c>
      <c r="BA564" s="146">
        <f t="shared" si="174"/>
        <v>5</v>
      </c>
      <c r="BB564" s="146">
        <f t="shared" si="175"/>
        <v>881</v>
      </c>
      <c r="BC564" s="32">
        <f t="shared" si="176"/>
        <v>862</v>
      </c>
      <c r="BD564" s="148"/>
      <c r="BE564" s="40">
        <f t="shared" si="177"/>
        <v>3.7257824143070044E-2</v>
      </c>
      <c r="BF564" s="40">
        <f t="shared" si="178"/>
        <v>3.8580246913580245E-2</v>
      </c>
      <c r="BG564" s="40">
        <f t="shared" si="179"/>
        <v>2.5693730729701953E-2</v>
      </c>
      <c r="BH564" s="40">
        <f t="shared" si="180"/>
        <v>8.084074373484236E-2</v>
      </c>
      <c r="BI564" s="40">
        <f t="shared" si="181"/>
        <v>0</v>
      </c>
      <c r="BJ564" s="40">
        <f t="shared" si="182"/>
        <v>0</v>
      </c>
      <c r="BK564" s="40">
        <f t="shared" si="183"/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 s="42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</row>
    <row r="565" spans="1:124" s="32" customFormat="1" x14ac:dyDescent="0.2">
      <c r="A565" s="124" t="str">
        <f>CONFIGURACAO!$C$4</f>
        <v>AREA 21</v>
      </c>
      <c r="B565" s="125">
        <v>563</v>
      </c>
      <c r="C565" s="249" t="s">
        <v>306</v>
      </c>
      <c r="D565" s="126">
        <f t="shared" si="184"/>
        <v>11</v>
      </c>
      <c r="E565" s="250" t="s">
        <v>900</v>
      </c>
      <c r="F565" s="250">
        <v>0</v>
      </c>
      <c r="G565" s="250">
        <v>0</v>
      </c>
      <c r="H565" s="250">
        <v>0</v>
      </c>
      <c r="I565" s="250">
        <v>1</v>
      </c>
      <c r="J565" s="87"/>
      <c r="K565" s="94"/>
      <c r="L565" s="94"/>
      <c r="M565" s="154">
        <f t="shared" si="185"/>
        <v>1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 s="139">
        <f t="shared" si="168"/>
        <v>0</v>
      </c>
      <c r="AD565" s="140">
        <f t="shared" si="169"/>
        <v>1</v>
      </c>
      <c r="AE565" s="141">
        <f t="shared" si="186"/>
        <v>0</v>
      </c>
      <c r="AF565" s="142">
        <f t="shared" si="187"/>
        <v>0</v>
      </c>
      <c r="AG565" s="278"/>
      <c r="AI565" s="37">
        <f>IFERROR(IF(M565&gt;0,(N565*CONFIGURACAO!$C$20)+(O565*CONFIGURACAO!$C$21)+(P565*CONFIGURACAO!$C$22)+(Q565*CONFIGURACAO!$C$23)+(R565*CONFIGURACAO!$C$24),""),"")</f>
        <v>100</v>
      </c>
      <c r="AJ565" s="38">
        <f>IF(S565=0,0,IF(CONFIGURACAO!$C$15="SIM",(IF(S565&gt;CONFIGURACAO!$C$16,CONFIGURACAO!$C$16*CONFIGURACAO!$C$25,S565*CONFIGURACAO!$C$25)),'PI AREA  P100'!S565*CONFIGURACAO!$C$25))</f>
        <v>0</v>
      </c>
      <c r="AK565" s="38">
        <f>IF(T565=0,0,IF(CONFIGURACAO!$C$17="SIM",(IF(T565&gt;CONFIGURACAO!$C$18,CONFIGURACAO!$C$18*CONFIGURACAO!$C$26,T565*CONFIGURACAO!$C$26)),'PI AREA  P100'!T565*CONFIGURACAO!$C$26))</f>
        <v>5</v>
      </c>
      <c r="AL565" s="38">
        <f>IFERROR(IF(M565&gt;0,(U565*CONFIGURACAO!$C$29)+(V565*CONFIGURACAO!$C$30),""),"")</f>
        <v>0</v>
      </c>
      <c r="AM565" s="38">
        <f>IF(W565=0,0,IF(CONFIGURACAO!$C$41="SIM",(IF(W565&gt;CONFIGURACAO!$C$41,CONFIGURACAO!$C$41*CONFIGURACAO!$C$31,W565*CONFIGURACAO!$C$31)),'PI AREA  P100'!W565*CONFIGURACAO!$C$31))</f>
        <v>0</v>
      </c>
      <c r="AN565" s="38">
        <f>IF(X565=0,0,IF(CONFIGURACAO!$C$39="SIM",(IF(X565&gt;CONFIGURACAO!$C$40,CONFIGURACAO!$C$40*CONFIGURACAO!$C$32,X565*CONFIGURACAO!$C$32)),'PI AREA  P100'!X565*CONFIGURACAO!$C$32))</f>
        <v>0</v>
      </c>
      <c r="AO565" s="38">
        <f>IFERROR(IF(M565&gt;0,(Y565*CONFIGURACAO!$C$33)+(Z565*CONFIGURACAO!$C$34)+(AA565*CONFIGURACAO!$C$35)+(AB565*CONFIGURACAO!$C$36),""),"")</f>
        <v>0</v>
      </c>
      <c r="AP565" s="38">
        <f>IF(AA565=0,0,IF(CONFIGURACAO!$C$46="SIM",(IF(AA565&gt;CONFIGURACAO!$C$47,CONFIGURACAO!$C$47*CONFIGURACAO!$C$35,AA565*CONFIGURACAO!$C$35)),'PI AREA  P100'!AA565*CONFIGURACAO!$C$35))</f>
        <v>0</v>
      </c>
      <c r="AQ565" s="38">
        <f>IF(AB565=0,0,IF(CONFIGURACAO!$C$44="SIM",(IF(AB565&gt;CONFIGURACAO!$C$45,CONFIGURACAO!$C$45*CONFIGURACAO!$C$36,AB565*CONFIGURACAO!$C$36)),'PI AREA  P100'!AB565*CONFIGURACAO!$C$36))</f>
        <v>0</v>
      </c>
      <c r="AR565" s="38">
        <f t="shared" si="188"/>
        <v>105</v>
      </c>
      <c r="AS565" s="68">
        <f>IF(AR565="","",$AR565-(($AS$2/CONFIGURACAO!$C$6)*$M565))</f>
        <v>30</v>
      </c>
      <c r="AT565" s="73">
        <f t="shared" si="170"/>
        <v>3</v>
      </c>
      <c r="AU565" s="75">
        <f>IF(AR565="","",$AR565-(($AU$2/CONFIGURACAO!$C$6)*$M565))</f>
        <v>-20</v>
      </c>
      <c r="AV565" s="76" t="str">
        <f t="shared" si="171"/>
        <v>NAO</v>
      </c>
      <c r="AW565" s="74">
        <f>IF(AR565="","",$AR565-(($AW$2/CONFIGURACAO!$C$6)*$M565))</f>
        <v>-70</v>
      </c>
      <c r="AX565" s="72" t="str">
        <f t="shared" si="172"/>
        <v>NAO</v>
      </c>
      <c r="AZ565" s="39">
        <f t="shared" si="173"/>
        <v>8.8687675791643099E-3</v>
      </c>
      <c r="BA565" s="146">
        <f t="shared" si="174"/>
        <v>3</v>
      </c>
      <c r="BB565" s="146">
        <f t="shared" si="175"/>
        <v>968</v>
      </c>
      <c r="BC565" s="32">
        <f t="shared" si="176"/>
        <v>1061</v>
      </c>
      <c r="BD565" s="148"/>
      <c r="BE565" s="40">
        <f t="shared" si="177"/>
        <v>0</v>
      </c>
      <c r="BF565" s="40">
        <f t="shared" si="178"/>
        <v>0</v>
      </c>
      <c r="BG565" s="40">
        <f t="shared" si="179"/>
        <v>2.5693730729701953E-2</v>
      </c>
      <c r="BH565" s="40">
        <f t="shared" si="180"/>
        <v>4.042037186742118E-2</v>
      </c>
      <c r="BI565" s="40">
        <f t="shared" si="181"/>
        <v>0</v>
      </c>
      <c r="BJ565" s="40">
        <f t="shared" si="182"/>
        <v>0</v>
      </c>
      <c r="BK565" s="40">
        <f t="shared" si="183"/>
        <v>0.16051364365971107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 s="42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</row>
    <row r="566" spans="1:124" s="32" customFormat="1" x14ac:dyDescent="0.2">
      <c r="A566" s="124" t="str">
        <f>CONFIGURACAO!$C$4</f>
        <v>AREA 21</v>
      </c>
      <c r="B566" s="125">
        <v>564</v>
      </c>
      <c r="C566" s="249" t="s">
        <v>306</v>
      </c>
      <c r="D566" s="126">
        <f t="shared" si="184"/>
        <v>12</v>
      </c>
      <c r="E566" s="250" t="s">
        <v>901</v>
      </c>
      <c r="F566" s="250">
        <v>0</v>
      </c>
      <c r="G566" s="250">
        <v>0</v>
      </c>
      <c r="H566" s="250">
        <v>0</v>
      </c>
      <c r="I566" s="250">
        <v>1</v>
      </c>
      <c r="J566" s="87"/>
      <c r="K566" s="94"/>
      <c r="L566" s="94"/>
      <c r="M566" s="154">
        <f t="shared" si="185"/>
        <v>1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 s="139">
        <f t="shared" si="168"/>
        <v>0</v>
      </c>
      <c r="AD566" s="140">
        <f t="shared" si="169"/>
        <v>1</v>
      </c>
      <c r="AE566" s="141">
        <f t="shared" si="186"/>
        <v>0</v>
      </c>
      <c r="AF566" s="142">
        <f t="shared" si="187"/>
        <v>0</v>
      </c>
      <c r="AG566" s="278"/>
      <c r="AI566" s="37">
        <f>IFERROR(IF(M566&gt;0,(N566*CONFIGURACAO!$C$20)+(O566*CONFIGURACAO!$C$21)+(P566*CONFIGURACAO!$C$22)+(Q566*CONFIGURACAO!$C$23)+(R566*CONFIGURACAO!$C$24),""),"")</f>
        <v>60</v>
      </c>
      <c r="AJ566" s="38">
        <f>IF(S566=0,0,IF(CONFIGURACAO!$C$15="SIM",(IF(S566&gt;CONFIGURACAO!$C$16,CONFIGURACAO!$C$16*CONFIGURACAO!$C$25,S566*CONFIGURACAO!$C$25)),'PI AREA  P100'!S566*CONFIGURACAO!$C$25))</f>
        <v>0</v>
      </c>
      <c r="AK566" s="38">
        <f>IF(T566=0,0,IF(CONFIGURACAO!$C$17="SIM",(IF(T566&gt;CONFIGURACAO!$C$18,CONFIGURACAO!$C$18*CONFIGURACAO!$C$26,T566*CONFIGURACAO!$C$26)),'PI AREA  P100'!T566*CONFIGURACAO!$C$26))</f>
        <v>0</v>
      </c>
      <c r="AL566" s="38">
        <f>IFERROR(IF(M566&gt;0,(U566*CONFIGURACAO!$C$29)+(V566*CONFIGURACAO!$C$30),""),"")</f>
        <v>0</v>
      </c>
      <c r="AM566" s="38">
        <f>IF(W566=0,0,IF(CONFIGURACAO!$C$41="SIM",(IF(W566&gt;CONFIGURACAO!$C$41,CONFIGURACAO!$C$41*CONFIGURACAO!$C$31,W566*CONFIGURACAO!$C$31)),'PI AREA  P100'!W566*CONFIGURACAO!$C$31))</f>
        <v>0</v>
      </c>
      <c r="AN566" s="38">
        <f>IF(X566=0,0,IF(CONFIGURACAO!$C$39="SIM",(IF(X566&gt;CONFIGURACAO!$C$40,CONFIGURACAO!$C$40*CONFIGURACAO!$C$32,X566*CONFIGURACAO!$C$32)),'PI AREA  P100'!X566*CONFIGURACAO!$C$32))</f>
        <v>0</v>
      </c>
      <c r="AO566" s="38">
        <f>IFERROR(IF(M566&gt;0,(Y566*CONFIGURACAO!$C$33)+(Z566*CONFIGURACAO!$C$34)+(AA566*CONFIGURACAO!$C$35)+(AB566*CONFIGURACAO!$C$36),""),"")</f>
        <v>0</v>
      </c>
      <c r="AP566" s="38">
        <f>IF(AA566=0,0,IF(CONFIGURACAO!$C$46="SIM",(IF(AA566&gt;CONFIGURACAO!$C$47,CONFIGURACAO!$C$47*CONFIGURACAO!$C$35,AA566*CONFIGURACAO!$C$35)),'PI AREA  P100'!AA566*CONFIGURACAO!$C$35))</f>
        <v>0</v>
      </c>
      <c r="AQ566" s="38">
        <f>IF(AB566=0,0,IF(CONFIGURACAO!$C$44="SIM",(IF(AB566&gt;CONFIGURACAO!$C$45,CONFIGURACAO!$C$45*CONFIGURACAO!$C$36,AB566*CONFIGURACAO!$C$36)),'PI AREA  P100'!AB566*CONFIGURACAO!$C$36))</f>
        <v>0</v>
      </c>
      <c r="AR566" s="38">
        <f t="shared" si="188"/>
        <v>60</v>
      </c>
      <c r="AS566" s="68">
        <f>IF(AR566="","",$AR566-(($AS$2/CONFIGURACAO!$C$6)*$M566))</f>
        <v>-15</v>
      </c>
      <c r="AT566" s="73" t="str">
        <f t="shared" si="170"/>
        <v>NAO</v>
      </c>
      <c r="AU566" s="75">
        <f>IF(AR566="","",$AR566-(($AU$2/CONFIGURACAO!$C$6)*$M566))</f>
        <v>-65</v>
      </c>
      <c r="AV566" s="76" t="str">
        <f t="shared" si="171"/>
        <v>NAO</v>
      </c>
      <c r="AW566" s="74">
        <f>IF(AR566="","",$AR566-(($AW$2/CONFIGURACAO!$C$6)*$M566))</f>
        <v>-115</v>
      </c>
      <c r="AX566" s="72" t="str">
        <f t="shared" si="172"/>
        <v>NAO</v>
      </c>
      <c r="AZ566" s="39">
        <f t="shared" si="173"/>
        <v>5.0678671880938905E-3</v>
      </c>
      <c r="BA566" s="146">
        <f t="shared" si="174"/>
        <v>1</v>
      </c>
      <c r="BB566" s="146">
        <f t="shared" si="175"/>
        <v>1099</v>
      </c>
      <c r="BC566" s="32">
        <f t="shared" si="176"/>
        <v>1106</v>
      </c>
      <c r="BD566" s="148"/>
      <c r="BE566" s="40">
        <f t="shared" si="177"/>
        <v>0</v>
      </c>
      <c r="BF566" s="40">
        <f t="shared" si="178"/>
        <v>0</v>
      </c>
      <c r="BG566" s="40">
        <f t="shared" si="179"/>
        <v>2.5693730729701953E-2</v>
      </c>
      <c r="BH566" s="40">
        <f t="shared" si="180"/>
        <v>0</v>
      </c>
      <c r="BI566" s="40">
        <f t="shared" si="181"/>
        <v>0</v>
      </c>
      <c r="BJ566" s="40">
        <f t="shared" si="182"/>
        <v>0</v>
      </c>
      <c r="BK566" s="40">
        <f t="shared" si="183"/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 s="42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</row>
    <row r="567" spans="1:124" s="32" customFormat="1" x14ac:dyDescent="0.2">
      <c r="A567" s="124" t="str">
        <f>CONFIGURACAO!$C$4</f>
        <v>AREA 21</v>
      </c>
      <c r="B567" s="125">
        <v>565</v>
      </c>
      <c r="C567" s="249" t="s">
        <v>306</v>
      </c>
      <c r="D567" s="126">
        <f t="shared" si="184"/>
        <v>13</v>
      </c>
      <c r="E567" s="250" t="s">
        <v>902</v>
      </c>
      <c r="F567" s="250">
        <v>0</v>
      </c>
      <c r="G567" s="250">
        <v>0</v>
      </c>
      <c r="H567" s="250">
        <v>0</v>
      </c>
      <c r="I567" s="250">
        <v>1</v>
      </c>
      <c r="J567" s="87"/>
      <c r="K567" s="94"/>
      <c r="L567" s="94"/>
      <c r="M567" s="154">
        <f t="shared" si="185"/>
        <v>1</v>
      </c>
      <c r="N567">
        <v>0</v>
      </c>
      <c r="O567">
        <v>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 s="139">
        <f t="shared" si="168"/>
        <v>4</v>
      </c>
      <c r="AD567" s="140">
        <f t="shared" si="169"/>
        <v>4</v>
      </c>
      <c r="AE567" s="141">
        <f t="shared" si="186"/>
        <v>0</v>
      </c>
      <c r="AF567" s="142">
        <f t="shared" si="187"/>
        <v>0</v>
      </c>
      <c r="AG567" s="278"/>
      <c r="AI567" s="37">
        <f>IFERROR(IF(M567&gt;0,(N567*CONFIGURACAO!$C$20)+(O567*CONFIGURACAO!$C$21)+(P567*CONFIGURACAO!$C$22)+(Q567*CONFIGURACAO!$C$23)+(R567*CONFIGURACAO!$C$24),""),"")</f>
        <v>320</v>
      </c>
      <c r="AJ567" s="38">
        <f>IF(S567=0,0,IF(CONFIGURACAO!$C$15="SIM",(IF(S567&gt;CONFIGURACAO!$C$16,CONFIGURACAO!$C$16*CONFIGURACAO!$C$25,S567*CONFIGURACAO!$C$25)),'PI AREA  P100'!S567*CONFIGURACAO!$C$25))</f>
        <v>0</v>
      </c>
      <c r="AK567" s="38">
        <f>IF(T567=0,0,IF(CONFIGURACAO!$C$17="SIM",(IF(T567&gt;CONFIGURACAO!$C$18,CONFIGURACAO!$C$18*CONFIGURACAO!$C$26,T567*CONFIGURACAO!$C$26)),'PI AREA  P100'!T567*CONFIGURACAO!$C$26))</f>
        <v>0</v>
      </c>
      <c r="AL567" s="38">
        <f>IFERROR(IF(M567&gt;0,(U567*CONFIGURACAO!$C$29)+(V567*CONFIGURACAO!$C$30),""),"")</f>
        <v>0</v>
      </c>
      <c r="AM567" s="38">
        <f>IF(W567=0,0,IF(CONFIGURACAO!$C$41="SIM",(IF(W567&gt;CONFIGURACAO!$C$41,CONFIGURACAO!$C$41*CONFIGURACAO!$C$31,W567*CONFIGURACAO!$C$31)),'PI AREA  P100'!W567*CONFIGURACAO!$C$31))</f>
        <v>0</v>
      </c>
      <c r="AN567" s="38">
        <f>IF(X567=0,0,IF(CONFIGURACAO!$C$39="SIM",(IF(X567&gt;CONFIGURACAO!$C$40,CONFIGURACAO!$C$40*CONFIGURACAO!$C$32,X567*CONFIGURACAO!$C$32)),'PI AREA  P100'!X567*CONFIGURACAO!$C$32))</f>
        <v>0</v>
      </c>
      <c r="AO567" s="38">
        <f>IFERROR(IF(M567&gt;0,(Y567*CONFIGURACAO!$C$33)+(Z567*CONFIGURACAO!$C$34)+(AA567*CONFIGURACAO!$C$35)+(AB567*CONFIGURACAO!$C$36),""),"")</f>
        <v>0</v>
      </c>
      <c r="AP567" s="38">
        <f>IF(AA567=0,0,IF(CONFIGURACAO!$C$46="SIM",(IF(AA567&gt;CONFIGURACAO!$C$47,CONFIGURACAO!$C$47*CONFIGURACAO!$C$35,AA567*CONFIGURACAO!$C$35)),'PI AREA  P100'!AA567*CONFIGURACAO!$C$35))</f>
        <v>0</v>
      </c>
      <c r="AQ567" s="38">
        <f>IF(AB567=0,0,IF(CONFIGURACAO!$C$44="SIM",(IF(AB567&gt;CONFIGURACAO!$C$45,CONFIGURACAO!$C$45*CONFIGURACAO!$C$36,AB567*CONFIGURACAO!$C$36)),'PI AREA  P100'!AB567*CONFIGURACAO!$C$36))</f>
        <v>0</v>
      </c>
      <c r="AR567" s="38">
        <f t="shared" si="188"/>
        <v>320</v>
      </c>
      <c r="AS567" s="68">
        <f>IF(AR567="","",$AR567-(($AS$2/CONFIGURACAO!$C$6)*$M567))</f>
        <v>245</v>
      </c>
      <c r="AT567" s="73">
        <f t="shared" si="170"/>
        <v>3</v>
      </c>
      <c r="AU567" s="75">
        <f>IF(AR567="","",$AR567-(($AU$2/CONFIGURACAO!$C$6)*$M567))</f>
        <v>195</v>
      </c>
      <c r="AV567" s="76">
        <f t="shared" si="171"/>
        <v>4</v>
      </c>
      <c r="AW567" s="74">
        <f>IF(AR567="","",$AR567-(($AW$2/CONFIGURACAO!$C$6)*$M567))</f>
        <v>145</v>
      </c>
      <c r="AX567" s="72">
        <f t="shared" si="172"/>
        <v>5</v>
      </c>
      <c r="AZ567" s="39">
        <f t="shared" si="173"/>
        <v>2.7028625003167418E-2</v>
      </c>
      <c r="BA567" s="146">
        <f t="shared" si="174"/>
        <v>4</v>
      </c>
      <c r="BB567" s="146">
        <f t="shared" si="175"/>
        <v>923</v>
      </c>
      <c r="BC567" s="32">
        <f t="shared" si="176"/>
        <v>862</v>
      </c>
      <c r="BD567" s="148"/>
      <c r="BE567" s="40">
        <f t="shared" si="177"/>
        <v>0</v>
      </c>
      <c r="BF567" s="40">
        <f t="shared" si="178"/>
        <v>0.15432098765432098</v>
      </c>
      <c r="BG567" s="40">
        <f t="shared" si="179"/>
        <v>0</v>
      </c>
      <c r="BH567" s="40">
        <f t="shared" si="180"/>
        <v>0</v>
      </c>
      <c r="BI567" s="40">
        <f t="shared" si="181"/>
        <v>0</v>
      </c>
      <c r="BJ567" s="40">
        <f t="shared" si="182"/>
        <v>0</v>
      </c>
      <c r="BK567" s="40">
        <f t="shared" si="183"/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 s="42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</row>
    <row r="568" spans="1:124" s="32" customFormat="1" x14ac:dyDescent="0.2">
      <c r="A568" s="124" t="str">
        <f>CONFIGURACAO!$C$4</f>
        <v>AREA 21</v>
      </c>
      <c r="B568" s="125">
        <v>566</v>
      </c>
      <c r="C568" s="249" t="s">
        <v>306</v>
      </c>
      <c r="D568" s="126">
        <f t="shared" si="184"/>
        <v>14</v>
      </c>
      <c r="E568" s="250" t="s">
        <v>903</v>
      </c>
      <c r="F568" s="250">
        <v>0</v>
      </c>
      <c r="G568" s="250">
        <v>0</v>
      </c>
      <c r="H568" s="250">
        <v>0</v>
      </c>
      <c r="I568" s="250">
        <v>1</v>
      </c>
      <c r="J568" s="87"/>
      <c r="K568" s="94"/>
      <c r="L568" s="94"/>
      <c r="M568" s="154">
        <f t="shared" si="185"/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 s="139">
        <f t="shared" si="168"/>
        <v>0</v>
      </c>
      <c r="AD568" s="140">
        <f t="shared" si="169"/>
        <v>0</v>
      </c>
      <c r="AE568" s="141">
        <f t="shared" si="186"/>
        <v>0</v>
      </c>
      <c r="AF568" s="142">
        <f t="shared" si="187"/>
        <v>0</v>
      </c>
      <c r="AG568" s="278"/>
      <c r="AI568" s="37">
        <f>IFERROR(IF(M568&gt;0,(N568*CONFIGURACAO!$C$20)+(O568*CONFIGURACAO!$C$21)+(P568*CONFIGURACAO!$C$22)+(Q568*CONFIGURACAO!$C$23)+(R568*CONFIGURACAO!$C$24),""),"")</f>
        <v>0</v>
      </c>
      <c r="AJ568" s="38">
        <f>IF(S568=0,0,IF(CONFIGURACAO!$C$15="SIM",(IF(S568&gt;CONFIGURACAO!$C$16,CONFIGURACAO!$C$16*CONFIGURACAO!$C$25,S568*CONFIGURACAO!$C$25)),'PI AREA  P100'!S568*CONFIGURACAO!$C$25))</f>
        <v>0</v>
      </c>
      <c r="AK568" s="38">
        <f>IF(T568=0,0,IF(CONFIGURACAO!$C$17="SIM",(IF(T568&gt;CONFIGURACAO!$C$18,CONFIGURACAO!$C$18*CONFIGURACAO!$C$26,T568*CONFIGURACAO!$C$26)),'PI AREA  P100'!T568*CONFIGURACAO!$C$26))</f>
        <v>0</v>
      </c>
      <c r="AL568" s="38">
        <f>IFERROR(IF(M568&gt;0,(U568*CONFIGURACAO!$C$29)+(V568*CONFIGURACAO!$C$30),""),"")</f>
        <v>0</v>
      </c>
      <c r="AM568" s="38">
        <f>IF(W568=0,0,IF(CONFIGURACAO!$C$41="SIM",(IF(W568&gt;CONFIGURACAO!$C$41,CONFIGURACAO!$C$41*CONFIGURACAO!$C$31,W568*CONFIGURACAO!$C$31)),'PI AREA  P100'!W568*CONFIGURACAO!$C$31))</f>
        <v>0</v>
      </c>
      <c r="AN568" s="38">
        <f>IF(X568=0,0,IF(CONFIGURACAO!$C$39="SIM",(IF(X568&gt;CONFIGURACAO!$C$40,CONFIGURACAO!$C$40*CONFIGURACAO!$C$32,X568*CONFIGURACAO!$C$32)),'PI AREA  P100'!X568*CONFIGURACAO!$C$32))</f>
        <v>0</v>
      </c>
      <c r="AO568" s="38">
        <f>IFERROR(IF(M568&gt;0,(Y568*CONFIGURACAO!$C$33)+(Z568*CONFIGURACAO!$C$34)+(AA568*CONFIGURACAO!$C$35)+(AB568*CONFIGURACAO!$C$36),""),"")</f>
        <v>0</v>
      </c>
      <c r="AP568" s="38">
        <f>IF(AA568=0,0,IF(CONFIGURACAO!$C$46="SIM",(IF(AA568&gt;CONFIGURACAO!$C$47,CONFIGURACAO!$C$47*CONFIGURACAO!$C$35,AA568*CONFIGURACAO!$C$35)),'PI AREA  P100'!AA568*CONFIGURACAO!$C$35))</f>
        <v>0</v>
      </c>
      <c r="AQ568" s="38">
        <f>IF(AB568=0,0,IF(CONFIGURACAO!$C$44="SIM",(IF(AB568&gt;CONFIGURACAO!$C$45,CONFIGURACAO!$C$45*CONFIGURACAO!$C$36,AB568*CONFIGURACAO!$C$36)),'PI AREA  P100'!AB568*CONFIGURACAO!$C$36))</f>
        <v>0</v>
      </c>
      <c r="AR568" s="38">
        <f t="shared" si="188"/>
        <v>0</v>
      </c>
      <c r="AS568" s="68">
        <f>IF(AR568="","",$AR568-(($AS$2/CONFIGURACAO!$C$6)*$M568))</f>
        <v>-75</v>
      </c>
      <c r="AT568" s="73" t="str">
        <f t="shared" si="170"/>
        <v>NAO</v>
      </c>
      <c r="AU568" s="75">
        <f>IF(AR568="","",$AR568-(($AU$2/CONFIGURACAO!$C$6)*$M568))</f>
        <v>-125</v>
      </c>
      <c r="AV568" s="76" t="str">
        <f t="shared" si="171"/>
        <v>NAO</v>
      </c>
      <c r="AW568" s="74">
        <f>IF(AR568="","",$AR568-(($AW$2/CONFIGURACAO!$C$6)*$M568))</f>
        <v>-175</v>
      </c>
      <c r="AX568" s="72" t="str">
        <f t="shared" si="172"/>
        <v>NAO</v>
      </c>
      <c r="AZ568" s="39">
        <f t="shared" si="173"/>
        <v>0</v>
      </c>
      <c r="BA568" s="146">
        <f t="shared" si="174"/>
        <v>0</v>
      </c>
      <c r="BB568" s="146">
        <f t="shared" si="175"/>
        <v>1158</v>
      </c>
      <c r="BC568" s="32">
        <f t="shared" si="176"/>
        <v>1158</v>
      </c>
      <c r="BD568" s="148"/>
      <c r="BE568" s="40">
        <f t="shared" si="177"/>
        <v>0</v>
      </c>
      <c r="BF568" s="40">
        <f t="shared" si="178"/>
        <v>0</v>
      </c>
      <c r="BG568" s="40">
        <f t="shared" si="179"/>
        <v>0</v>
      </c>
      <c r="BH568" s="40">
        <f t="shared" si="180"/>
        <v>0</v>
      </c>
      <c r="BI568" s="40">
        <f t="shared" si="181"/>
        <v>0</v>
      </c>
      <c r="BJ568" s="40">
        <f t="shared" si="182"/>
        <v>0</v>
      </c>
      <c r="BK568" s="40">
        <f t="shared" si="183"/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 s="42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</row>
    <row r="569" spans="1:124" s="32" customFormat="1" x14ac:dyDescent="0.2">
      <c r="A569" s="124" t="str">
        <f>CONFIGURACAO!$C$4</f>
        <v>AREA 21</v>
      </c>
      <c r="B569" s="125">
        <v>567</v>
      </c>
      <c r="C569" s="249" t="s">
        <v>307</v>
      </c>
      <c r="D569" s="126">
        <f t="shared" si="184"/>
        <v>1</v>
      </c>
      <c r="E569" s="250" t="s">
        <v>904</v>
      </c>
      <c r="F569" s="250">
        <v>1</v>
      </c>
      <c r="G569" s="250">
        <v>1</v>
      </c>
      <c r="H569" s="250">
        <v>1</v>
      </c>
      <c r="I569" s="250">
        <v>1</v>
      </c>
      <c r="J569" s="87"/>
      <c r="K569" s="94"/>
      <c r="L569" s="94"/>
      <c r="M569" s="154">
        <f t="shared" si="185"/>
        <v>4</v>
      </c>
      <c r="N569">
        <v>8</v>
      </c>
      <c r="O569">
        <v>12</v>
      </c>
      <c r="P569">
        <v>3</v>
      </c>
      <c r="Q569">
        <v>2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 s="139">
        <f t="shared" si="168"/>
        <v>20</v>
      </c>
      <c r="AD569" s="140">
        <f t="shared" si="169"/>
        <v>23</v>
      </c>
      <c r="AE569" s="141">
        <f t="shared" si="186"/>
        <v>0</v>
      </c>
      <c r="AF569" s="142">
        <f t="shared" si="187"/>
        <v>0</v>
      </c>
      <c r="AG569" s="278"/>
      <c r="AI569" s="37">
        <f>IFERROR(IF(M569&gt;0,(N569*CONFIGURACAO!$C$20)+(O569*CONFIGURACAO!$C$21)+(P569*CONFIGURACAO!$C$22)+(Q569*CONFIGURACAO!$C$23)+(R569*CONFIGURACAO!$C$24),""),"")</f>
        <v>2020</v>
      </c>
      <c r="AJ569" s="38">
        <f>IF(S569=0,0,IF(CONFIGURACAO!$C$15="SIM",(IF(S569&gt;CONFIGURACAO!$C$16,CONFIGURACAO!$C$16*CONFIGURACAO!$C$25,S569*CONFIGURACAO!$C$25)),'PI AREA  P100'!S569*CONFIGURACAO!$C$25))</f>
        <v>0</v>
      </c>
      <c r="AK569" s="38">
        <f>IF(T569=0,0,IF(CONFIGURACAO!$C$17="SIM",(IF(T569&gt;CONFIGURACAO!$C$18,CONFIGURACAO!$C$18*CONFIGURACAO!$C$26,T569*CONFIGURACAO!$C$26)),'PI AREA  P100'!T569*CONFIGURACAO!$C$26))</f>
        <v>0</v>
      </c>
      <c r="AL569" s="38">
        <f>IFERROR(IF(M569&gt;0,(U569*CONFIGURACAO!$C$29)+(V569*CONFIGURACAO!$C$30),""),"")</f>
        <v>0</v>
      </c>
      <c r="AM569" s="38">
        <f>IF(W569=0,0,IF(CONFIGURACAO!$C$41="SIM",(IF(W569&gt;CONFIGURACAO!$C$41,CONFIGURACAO!$C$41*CONFIGURACAO!$C$31,W569*CONFIGURACAO!$C$31)),'PI AREA  P100'!W569*CONFIGURACAO!$C$31))</f>
        <v>0</v>
      </c>
      <c r="AN569" s="38">
        <f>IF(X569=0,0,IF(CONFIGURACAO!$C$39="SIM",(IF(X569&gt;CONFIGURACAO!$C$40,CONFIGURACAO!$C$40*CONFIGURACAO!$C$32,X569*CONFIGURACAO!$C$32)),'PI AREA  P100'!X569*CONFIGURACAO!$C$32))</f>
        <v>0</v>
      </c>
      <c r="AO569" s="38">
        <f>IFERROR(IF(M569&gt;0,(Y569*CONFIGURACAO!$C$33)+(Z569*CONFIGURACAO!$C$34)+(AA569*CONFIGURACAO!$C$35)+(AB569*CONFIGURACAO!$C$36),""),"")</f>
        <v>0</v>
      </c>
      <c r="AP569" s="38">
        <f>IF(AA569=0,0,IF(CONFIGURACAO!$C$46="SIM",(IF(AA569&gt;CONFIGURACAO!$C$47,CONFIGURACAO!$C$47*CONFIGURACAO!$C$35,AA569*CONFIGURACAO!$C$35)),'PI AREA  P100'!AA569*CONFIGURACAO!$C$35))</f>
        <v>0</v>
      </c>
      <c r="AQ569" s="38">
        <f>IF(AB569=0,0,IF(CONFIGURACAO!$C$44="SIM",(IF(AB569&gt;CONFIGURACAO!$C$45,CONFIGURACAO!$C$45*CONFIGURACAO!$C$36,AB569*CONFIGURACAO!$C$36)),'PI AREA  P100'!AB569*CONFIGURACAO!$C$36))</f>
        <v>0</v>
      </c>
      <c r="AR569" s="38">
        <f t="shared" si="188"/>
        <v>2020</v>
      </c>
      <c r="AS569" s="68">
        <f>IF(AR569="","",$AR569-(($AS$2/CONFIGURACAO!$C$6)*$M569))</f>
        <v>1720</v>
      </c>
      <c r="AT569" s="73">
        <f t="shared" si="170"/>
        <v>3</v>
      </c>
      <c r="AU569" s="75">
        <f>IF(AR569="","",$AR569-(($AU$2/CONFIGURACAO!$C$6)*$M569))</f>
        <v>1520</v>
      </c>
      <c r="AV569" s="76">
        <f t="shared" si="171"/>
        <v>4</v>
      </c>
      <c r="AW569" s="74">
        <f>IF(AR569="","",$AR569-(($AW$2/CONFIGURACAO!$C$6)*$M569))</f>
        <v>1320</v>
      </c>
      <c r="AX569" s="72">
        <f t="shared" si="172"/>
        <v>5</v>
      </c>
      <c r="AZ569" s="39">
        <f t="shared" si="173"/>
        <v>0.17061819533249434</v>
      </c>
      <c r="BA569" s="146">
        <f t="shared" si="174"/>
        <v>25</v>
      </c>
      <c r="BB569" s="146">
        <f t="shared" si="175"/>
        <v>261</v>
      </c>
      <c r="BC569" s="32">
        <f t="shared" si="176"/>
        <v>144</v>
      </c>
      <c r="BD569" s="148"/>
      <c r="BE569" s="40">
        <f t="shared" si="177"/>
        <v>0.29806259314456035</v>
      </c>
      <c r="BF569" s="40">
        <f t="shared" si="178"/>
        <v>0.46296296296296291</v>
      </c>
      <c r="BG569" s="40">
        <f t="shared" si="179"/>
        <v>7.7081192189105849E-2</v>
      </c>
      <c r="BH569" s="40">
        <f t="shared" si="180"/>
        <v>8.084074373484236E-2</v>
      </c>
      <c r="BI569" s="40">
        <f t="shared" si="181"/>
        <v>0</v>
      </c>
      <c r="BJ569" s="40">
        <f t="shared" si="182"/>
        <v>0</v>
      </c>
      <c r="BK569" s="40">
        <f t="shared" si="183"/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 s="42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</row>
    <row r="570" spans="1:124" s="32" customFormat="1" x14ac:dyDescent="0.2">
      <c r="A570" s="124" t="str">
        <f>CONFIGURACAO!$C$4</f>
        <v>AREA 21</v>
      </c>
      <c r="B570" s="125">
        <v>568</v>
      </c>
      <c r="C570" s="249" t="s">
        <v>307</v>
      </c>
      <c r="D570" s="126">
        <f t="shared" si="184"/>
        <v>2</v>
      </c>
      <c r="E570" s="250" t="s">
        <v>905</v>
      </c>
      <c r="F570" s="250">
        <v>0</v>
      </c>
      <c r="G570" s="250">
        <v>1</v>
      </c>
      <c r="H570" s="250">
        <v>1</v>
      </c>
      <c r="I570" s="250">
        <v>1</v>
      </c>
      <c r="J570" s="87"/>
      <c r="K570" s="94"/>
      <c r="L570" s="94"/>
      <c r="M570" s="154">
        <f t="shared" si="185"/>
        <v>3</v>
      </c>
      <c r="N570">
        <v>5</v>
      </c>
      <c r="O570">
        <v>4</v>
      </c>
      <c r="P570">
        <v>1</v>
      </c>
      <c r="Q570">
        <v>1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 s="139">
        <f t="shared" si="168"/>
        <v>9</v>
      </c>
      <c r="AD570" s="140">
        <f t="shared" si="169"/>
        <v>10</v>
      </c>
      <c r="AE570" s="141">
        <f t="shared" si="186"/>
        <v>0</v>
      </c>
      <c r="AF570" s="142">
        <f t="shared" si="187"/>
        <v>0</v>
      </c>
      <c r="AG570" s="278"/>
      <c r="AI570" s="37">
        <f>IFERROR(IF(M570&gt;0,(N570*CONFIGURACAO!$C$20)+(O570*CONFIGURACAO!$C$21)+(P570*CONFIGURACAO!$C$22)+(Q570*CONFIGURACAO!$C$23)+(R570*CONFIGURACAO!$C$24),""),"")</f>
        <v>920</v>
      </c>
      <c r="AJ570" s="38">
        <f>IF(S570=0,0,IF(CONFIGURACAO!$C$15="SIM",(IF(S570&gt;CONFIGURACAO!$C$16,CONFIGURACAO!$C$16*CONFIGURACAO!$C$25,S570*CONFIGURACAO!$C$25)),'PI AREA  P100'!S570*CONFIGURACAO!$C$25))</f>
        <v>10</v>
      </c>
      <c r="AK570" s="38">
        <f>IF(T570=0,0,IF(CONFIGURACAO!$C$17="SIM",(IF(T570&gt;CONFIGURACAO!$C$18,CONFIGURACAO!$C$18*CONFIGURACAO!$C$26,T570*CONFIGURACAO!$C$26)),'PI AREA  P100'!T570*CONFIGURACAO!$C$26))</f>
        <v>0</v>
      </c>
      <c r="AL570" s="38">
        <f>IFERROR(IF(M570&gt;0,(U570*CONFIGURACAO!$C$29)+(V570*CONFIGURACAO!$C$30),""),"")</f>
        <v>0</v>
      </c>
      <c r="AM570" s="38">
        <f>IF(W570=0,0,IF(CONFIGURACAO!$C$41="SIM",(IF(W570&gt;CONFIGURACAO!$C$41,CONFIGURACAO!$C$41*CONFIGURACAO!$C$31,W570*CONFIGURACAO!$C$31)),'PI AREA  P100'!W570*CONFIGURACAO!$C$31))</f>
        <v>0</v>
      </c>
      <c r="AN570" s="38">
        <f>IF(X570=0,0,IF(CONFIGURACAO!$C$39="SIM",(IF(X570&gt;CONFIGURACAO!$C$40,CONFIGURACAO!$C$40*CONFIGURACAO!$C$32,X570*CONFIGURACAO!$C$32)),'PI AREA  P100'!X570*CONFIGURACAO!$C$32))</f>
        <v>0</v>
      </c>
      <c r="AO570" s="38">
        <f>IFERROR(IF(M570&gt;0,(Y570*CONFIGURACAO!$C$33)+(Z570*CONFIGURACAO!$C$34)+(AA570*CONFIGURACAO!$C$35)+(AB570*CONFIGURACAO!$C$36),""),"")</f>
        <v>0</v>
      </c>
      <c r="AP570" s="38">
        <f>IF(AA570=0,0,IF(CONFIGURACAO!$C$46="SIM",(IF(AA570&gt;CONFIGURACAO!$C$47,CONFIGURACAO!$C$47*CONFIGURACAO!$C$35,AA570*CONFIGURACAO!$C$35)),'PI AREA  P100'!AA570*CONFIGURACAO!$C$35))</f>
        <v>0</v>
      </c>
      <c r="AQ570" s="38">
        <f>IF(AB570=0,0,IF(CONFIGURACAO!$C$44="SIM",(IF(AB570&gt;CONFIGURACAO!$C$45,CONFIGURACAO!$C$45*CONFIGURACAO!$C$36,AB570*CONFIGURACAO!$C$36)),'PI AREA  P100'!AB570*CONFIGURACAO!$C$36))</f>
        <v>0</v>
      </c>
      <c r="AR570" s="38">
        <f t="shared" si="188"/>
        <v>930</v>
      </c>
      <c r="AS570" s="68">
        <f>IF(AR570="","",$AR570-(($AS$2/CONFIGURACAO!$C$6)*$M570))</f>
        <v>705</v>
      </c>
      <c r="AT570" s="73">
        <f t="shared" si="170"/>
        <v>3</v>
      </c>
      <c r="AU570" s="75">
        <f>IF(AR570="","",$AR570-(($AU$2/CONFIGURACAO!$C$6)*$M570))</f>
        <v>555</v>
      </c>
      <c r="AV570" s="76">
        <f t="shared" si="171"/>
        <v>4</v>
      </c>
      <c r="AW570" s="74">
        <f>IF(AR570="","",$AR570-(($AW$2/CONFIGURACAO!$C$6)*$M570))</f>
        <v>405</v>
      </c>
      <c r="AX570" s="72">
        <f t="shared" si="172"/>
        <v>5</v>
      </c>
      <c r="AZ570" s="39">
        <f t="shared" si="173"/>
        <v>7.8551941415455309E-2</v>
      </c>
      <c r="BA570" s="146">
        <f t="shared" si="174"/>
        <v>12</v>
      </c>
      <c r="BB570" s="146">
        <f t="shared" si="175"/>
        <v>629</v>
      </c>
      <c r="BC570" s="32">
        <f t="shared" si="176"/>
        <v>478</v>
      </c>
      <c r="BD570" s="148"/>
      <c r="BE570" s="40">
        <f t="shared" si="177"/>
        <v>0.18628912071535023</v>
      </c>
      <c r="BF570" s="40">
        <f t="shared" si="178"/>
        <v>0.15432098765432098</v>
      </c>
      <c r="BG570" s="40">
        <f t="shared" si="179"/>
        <v>2.5693730729701953E-2</v>
      </c>
      <c r="BH570" s="40">
        <f t="shared" si="180"/>
        <v>4.042037186742118E-2</v>
      </c>
      <c r="BI570" s="40">
        <f t="shared" si="181"/>
        <v>0</v>
      </c>
      <c r="BJ570" s="40">
        <f t="shared" si="182"/>
        <v>9.2421441774491686E-2</v>
      </c>
      <c r="BK570" s="40">
        <f t="shared" si="183"/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 s="42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</row>
    <row r="571" spans="1:124" s="32" customFormat="1" x14ac:dyDescent="0.2">
      <c r="A571" s="124" t="str">
        <f>CONFIGURACAO!$C$4</f>
        <v>AREA 21</v>
      </c>
      <c r="B571" s="125">
        <v>569</v>
      </c>
      <c r="C571" s="249" t="s">
        <v>307</v>
      </c>
      <c r="D571" s="126">
        <f t="shared" si="184"/>
        <v>3</v>
      </c>
      <c r="E571" s="250" t="s">
        <v>906</v>
      </c>
      <c r="F571" s="250">
        <v>1</v>
      </c>
      <c r="G571" s="250">
        <v>1</v>
      </c>
      <c r="H571" s="250">
        <v>1</v>
      </c>
      <c r="I571" s="250">
        <v>1</v>
      </c>
      <c r="J571" s="87"/>
      <c r="K571" s="94"/>
      <c r="L571" s="94"/>
      <c r="M571" s="154">
        <f t="shared" si="185"/>
        <v>4</v>
      </c>
      <c r="N571">
        <v>20</v>
      </c>
      <c r="O571">
        <v>18</v>
      </c>
      <c r="P571">
        <v>5</v>
      </c>
      <c r="Q571">
        <v>2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 s="139">
        <f t="shared" si="168"/>
        <v>38</v>
      </c>
      <c r="AD571" s="140">
        <f t="shared" si="169"/>
        <v>43</v>
      </c>
      <c r="AE571" s="141">
        <f t="shared" si="186"/>
        <v>0</v>
      </c>
      <c r="AF571" s="142">
        <f t="shared" si="187"/>
        <v>0</v>
      </c>
      <c r="AG571" s="278"/>
      <c r="AI571" s="37">
        <f>IFERROR(IF(M571&gt;0,(N571*CONFIGURACAO!$C$20)+(O571*CONFIGURACAO!$C$21)+(P571*CONFIGURACAO!$C$22)+(Q571*CONFIGURACAO!$C$23)+(R571*CONFIGURACAO!$C$24),""),"")</f>
        <v>3820</v>
      </c>
      <c r="AJ571" s="38">
        <f>IF(S571=0,0,IF(CONFIGURACAO!$C$15="SIM",(IF(S571&gt;CONFIGURACAO!$C$16,CONFIGURACAO!$C$16*CONFIGURACAO!$C$25,S571*CONFIGURACAO!$C$25)),'PI AREA  P100'!S571*CONFIGURACAO!$C$25))</f>
        <v>10</v>
      </c>
      <c r="AK571" s="38">
        <f>IF(T571=0,0,IF(CONFIGURACAO!$C$17="SIM",(IF(T571&gt;CONFIGURACAO!$C$18,CONFIGURACAO!$C$18*CONFIGURACAO!$C$26,T571*CONFIGURACAO!$C$26)),'PI AREA  P100'!T571*CONFIGURACAO!$C$26))</f>
        <v>0</v>
      </c>
      <c r="AL571" s="38">
        <f>IFERROR(IF(M571&gt;0,(U571*CONFIGURACAO!$C$29)+(V571*CONFIGURACAO!$C$30),""),"")</f>
        <v>0</v>
      </c>
      <c r="AM571" s="38">
        <f>IF(W571=0,0,IF(CONFIGURACAO!$C$41="SIM",(IF(W571&gt;CONFIGURACAO!$C$41,CONFIGURACAO!$C$41*CONFIGURACAO!$C$31,W571*CONFIGURACAO!$C$31)),'PI AREA  P100'!W571*CONFIGURACAO!$C$31))</f>
        <v>0</v>
      </c>
      <c r="AN571" s="38">
        <f>IF(X571=0,0,IF(CONFIGURACAO!$C$39="SIM",(IF(X571&gt;CONFIGURACAO!$C$40,CONFIGURACAO!$C$40*CONFIGURACAO!$C$32,X571*CONFIGURACAO!$C$32)),'PI AREA  P100'!X571*CONFIGURACAO!$C$32))</f>
        <v>0</v>
      </c>
      <c r="AO571" s="38">
        <f>IFERROR(IF(M571&gt;0,(Y571*CONFIGURACAO!$C$33)+(Z571*CONFIGURACAO!$C$34)+(AA571*CONFIGURACAO!$C$35)+(AB571*CONFIGURACAO!$C$36),""),"")</f>
        <v>0</v>
      </c>
      <c r="AP571" s="38">
        <f>IF(AA571=0,0,IF(CONFIGURACAO!$C$46="SIM",(IF(AA571&gt;CONFIGURACAO!$C$47,CONFIGURACAO!$C$47*CONFIGURACAO!$C$35,AA571*CONFIGURACAO!$C$35)),'PI AREA  P100'!AA571*CONFIGURACAO!$C$35))</f>
        <v>0</v>
      </c>
      <c r="AQ571" s="38">
        <f>IF(AB571=0,0,IF(CONFIGURACAO!$C$44="SIM",(IF(AB571&gt;CONFIGURACAO!$C$45,CONFIGURACAO!$C$45*CONFIGURACAO!$C$36,AB571*CONFIGURACAO!$C$36)),'PI AREA  P100'!AB571*CONFIGURACAO!$C$36))</f>
        <v>0</v>
      </c>
      <c r="AR571" s="38">
        <f t="shared" si="188"/>
        <v>3830</v>
      </c>
      <c r="AS571" s="68">
        <f>IF(AR571="","",$AR571-(($AS$2/CONFIGURACAO!$C$6)*$M571))</f>
        <v>3530</v>
      </c>
      <c r="AT571" s="73">
        <f t="shared" si="170"/>
        <v>3</v>
      </c>
      <c r="AU571" s="75">
        <f>IF(AR571="","",$AR571-(($AU$2/CONFIGURACAO!$C$6)*$M571))</f>
        <v>3330</v>
      </c>
      <c r="AV571" s="76">
        <f t="shared" si="171"/>
        <v>4</v>
      </c>
      <c r="AW571" s="74">
        <f>IF(AR571="","",$AR571-(($AW$2/CONFIGURACAO!$C$6)*$M571))</f>
        <v>3130</v>
      </c>
      <c r="AX571" s="72">
        <f t="shared" si="172"/>
        <v>5</v>
      </c>
      <c r="AZ571" s="39">
        <f t="shared" si="173"/>
        <v>0.32349885550666002</v>
      </c>
      <c r="BA571" s="146">
        <f t="shared" si="174"/>
        <v>46</v>
      </c>
      <c r="BB571" s="146">
        <f t="shared" si="175"/>
        <v>63</v>
      </c>
      <c r="BC571" s="32">
        <f t="shared" si="176"/>
        <v>32</v>
      </c>
      <c r="BD571" s="148"/>
      <c r="BE571" s="40">
        <f t="shared" si="177"/>
        <v>0.7451564828614009</v>
      </c>
      <c r="BF571" s="40">
        <f t="shared" si="178"/>
        <v>0.69444444444444442</v>
      </c>
      <c r="BG571" s="40">
        <f t="shared" si="179"/>
        <v>0.12846865364850976</v>
      </c>
      <c r="BH571" s="40">
        <f t="shared" si="180"/>
        <v>8.084074373484236E-2</v>
      </c>
      <c r="BI571" s="40">
        <f t="shared" si="181"/>
        <v>0</v>
      </c>
      <c r="BJ571" s="40">
        <f t="shared" si="182"/>
        <v>9.2421441774491686E-2</v>
      </c>
      <c r="BK571" s="40">
        <f t="shared" si="183"/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 s="42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</row>
    <row r="572" spans="1:124" s="32" customFormat="1" x14ac:dyDescent="0.2">
      <c r="A572" s="124" t="str">
        <f>CONFIGURACAO!$C$4</f>
        <v>AREA 21</v>
      </c>
      <c r="B572" s="125">
        <v>570</v>
      </c>
      <c r="C572" s="249" t="s">
        <v>307</v>
      </c>
      <c r="D572" s="126">
        <f t="shared" si="184"/>
        <v>4</v>
      </c>
      <c r="E572" s="250" t="s">
        <v>907</v>
      </c>
      <c r="F572" s="250">
        <v>1</v>
      </c>
      <c r="G572" s="250">
        <v>1</v>
      </c>
      <c r="H572" s="250">
        <v>1</v>
      </c>
      <c r="I572" s="250">
        <v>1</v>
      </c>
      <c r="J572" s="87"/>
      <c r="K572" s="94"/>
      <c r="L572" s="94"/>
      <c r="M572" s="154">
        <f t="shared" si="185"/>
        <v>4</v>
      </c>
      <c r="N572">
        <v>32</v>
      </c>
      <c r="O572">
        <v>26</v>
      </c>
      <c r="P572">
        <v>14</v>
      </c>
      <c r="Q572">
        <v>7</v>
      </c>
      <c r="R572">
        <v>0</v>
      </c>
      <c r="S572">
        <v>3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 s="139">
        <f t="shared" si="168"/>
        <v>58</v>
      </c>
      <c r="AD572" s="140">
        <f t="shared" si="169"/>
        <v>72</v>
      </c>
      <c r="AE572" s="141">
        <f t="shared" si="186"/>
        <v>0</v>
      </c>
      <c r="AF572" s="142">
        <f t="shared" si="187"/>
        <v>0</v>
      </c>
      <c r="AG572" s="278"/>
      <c r="AI572" s="37">
        <f>IFERROR(IF(M572&gt;0,(N572*CONFIGURACAO!$C$20)+(O572*CONFIGURACAO!$C$21)+(P572*CONFIGURACAO!$C$22)+(Q572*CONFIGURACAO!$C$23)+(R572*CONFIGURACAO!$C$24),""),"")</f>
        <v>6400</v>
      </c>
      <c r="AJ572" s="38">
        <f>IF(S572=0,0,IF(CONFIGURACAO!$C$15="SIM",(IF(S572&gt;CONFIGURACAO!$C$16,CONFIGURACAO!$C$16*CONFIGURACAO!$C$25,S572*CONFIGURACAO!$C$25)),'PI AREA  P100'!S572*CONFIGURACAO!$C$25))</f>
        <v>30</v>
      </c>
      <c r="AK572" s="38">
        <f>IF(T572=0,0,IF(CONFIGURACAO!$C$17="SIM",(IF(T572&gt;CONFIGURACAO!$C$18,CONFIGURACAO!$C$18*CONFIGURACAO!$C$26,T572*CONFIGURACAO!$C$26)),'PI AREA  P100'!T572*CONFIGURACAO!$C$26))</f>
        <v>0</v>
      </c>
      <c r="AL572" s="38">
        <f>IFERROR(IF(M572&gt;0,(U572*CONFIGURACAO!$C$29)+(V572*CONFIGURACAO!$C$30),""),"")</f>
        <v>0</v>
      </c>
      <c r="AM572" s="38">
        <f>IF(W572=0,0,IF(CONFIGURACAO!$C$41="SIM",(IF(W572&gt;CONFIGURACAO!$C$41,CONFIGURACAO!$C$41*CONFIGURACAO!$C$31,W572*CONFIGURACAO!$C$31)),'PI AREA  P100'!W572*CONFIGURACAO!$C$31))</f>
        <v>0</v>
      </c>
      <c r="AN572" s="38">
        <f>IF(X572=0,0,IF(CONFIGURACAO!$C$39="SIM",(IF(X572&gt;CONFIGURACAO!$C$40,CONFIGURACAO!$C$40*CONFIGURACAO!$C$32,X572*CONFIGURACAO!$C$32)),'PI AREA  P100'!X572*CONFIGURACAO!$C$32))</f>
        <v>0</v>
      </c>
      <c r="AO572" s="38">
        <f>IFERROR(IF(M572&gt;0,(Y572*CONFIGURACAO!$C$33)+(Z572*CONFIGURACAO!$C$34)+(AA572*CONFIGURACAO!$C$35)+(AB572*CONFIGURACAO!$C$36),""),"")</f>
        <v>0</v>
      </c>
      <c r="AP572" s="38">
        <f>IF(AA572=0,0,IF(CONFIGURACAO!$C$46="SIM",(IF(AA572&gt;CONFIGURACAO!$C$47,CONFIGURACAO!$C$47*CONFIGURACAO!$C$35,AA572*CONFIGURACAO!$C$35)),'PI AREA  P100'!AA572*CONFIGURACAO!$C$35))</f>
        <v>0</v>
      </c>
      <c r="AQ572" s="38">
        <f>IF(AB572=0,0,IF(CONFIGURACAO!$C$44="SIM",(IF(AB572&gt;CONFIGURACAO!$C$45,CONFIGURACAO!$C$45*CONFIGURACAO!$C$36,AB572*CONFIGURACAO!$C$36)),'PI AREA  P100'!AB572*CONFIGURACAO!$C$36))</f>
        <v>0</v>
      </c>
      <c r="AR572" s="38">
        <f t="shared" si="188"/>
        <v>6430</v>
      </c>
      <c r="AS572" s="68">
        <f>IF(AR572="","",$AR572-(($AS$2/CONFIGURACAO!$C$6)*$M572))</f>
        <v>6130</v>
      </c>
      <c r="AT572" s="73">
        <f t="shared" si="170"/>
        <v>3</v>
      </c>
      <c r="AU572" s="75">
        <f>IF(AR572="","",$AR572-(($AU$2/CONFIGURACAO!$C$6)*$M572))</f>
        <v>5930</v>
      </c>
      <c r="AV572" s="76">
        <f t="shared" si="171"/>
        <v>4</v>
      </c>
      <c r="AW572" s="74">
        <f>IF(AR572="","",$AR572-(($AW$2/CONFIGURACAO!$C$6)*$M572))</f>
        <v>5730</v>
      </c>
      <c r="AX572" s="72">
        <f t="shared" si="172"/>
        <v>5</v>
      </c>
      <c r="AZ572" s="39">
        <f t="shared" si="173"/>
        <v>0.5431064336573953</v>
      </c>
      <c r="BA572" s="146">
        <f t="shared" si="174"/>
        <v>82</v>
      </c>
      <c r="BB572" s="146">
        <f t="shared" si="175"/>
        <v>6</v>
      </c>
      <c r="BC572" s="32">
        <f t="shared" si="176"/>
        <v>4</v>
      </c>
      <c r="BD572" s="148"/>
      <c r="BE572" s="40">
        <f t="shared" si="177"/>
        <v>1.1922503725782414</v>
      </c>
      <c r="BF572" s="40">
        <f t="shared" si="178"/>
        <v>1.0030864197530864</v>
      </c>
      <c r="BG572" s="40">
        <f t="shared" si="179"/>
        <v>0.35971223021582738</v>
      </c>
      <c r="BH572" s="40">
        <f t="shared" si="180"/>
        <v>0.28294260307194824</v>
      </c>
      <c r="BI572" s="40">
        <f t="shared" si="181"/>
        <v>0</v>
      </c>
      <c r="BJ572" s="40">
        <f t="shared" si="182"/>
        <v>0.27726432532347506</v>
      </c>
      <c r="BK572" s="40">
        <f t="shared" si="183"/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 s="4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</row>
    <row r="573" spans="1:124" s="32" customFormat="1" x14ac:dyDescent="0.2">
      <c r="A573" s="124" t="str">
        <f>CONFIGURACAO!$C$4</f>
        <v>AREA 21</v>
      </c>
      <c r="B573" s="125">
        <v>571</v>
      </c>
      <c r="C573" s="249" t="s">
        <v>307</v>
      </c>
      <c r="D573" s="126">
        <f t="shared" si="184"/>
        <v>5</v>
      </c>
      <c r="E573" s="250" t="s">
        <v>908</v>
      </c>
      <c r="F573" s="250">
        <v>0</v>
      </c>
      <c r="G573" s="250">
        <v>1</v>
      </c>
      <c r="H573" s="250">
        <v>1</v>
      </c>
      <c r="I573" s="250">
        <v>1</v>
      </c>
      <c r="J573" s="87"/>
      <c r="K573" s="94"/>
      <c r="L573" s="94"/>
      <c r="M573" s="154">
        <f t="shared" si="185"/>
        <v>3</v>
      </c>
      <c r="N573">
        <v>15</v>
      </c>
      <c r="O573">
        <v>6</v>
      </c>
      <c r="P573">
        <v>2</v>
      </c>
      <c r="Q573">
        <v>1</v>
      </c>
      <c r="R573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 s="139">
        <f t="shared" si="168"/>
        <v>21</v>
      </c>
      <c r="AD573" s="140">
        <f t="shared" si="169"/>
        <v>23</v>
      </c>
      <c r="AE573" s="141">
        <f t="shared" si="186"/>
        <v>0</v>
      </c>
      <c r="AF573" s="142">
        <f t="shared" si="187"/>
        <v>0</v>
      </c>
      <c r="AG573" s="278"/>
      <c r="AI573" s="37">
        <f>IFERROR(IF(M573&gt;0,(N573*CONFIGURACAO!$C$20)+(O573*CONFIGURACAO!$C$21)+(P573*CONFIGURACAO!$C$22)+(Q573*CONFIGURACAO!$C$23)+(R573*CONFIGURACAO!$C$24),""),"")</f>
        <v>2140</v>
      </c>
      <c r="AJ573" s="38">
        <f>IF(S573=0,0,IF(CONFIGURACAO!$C$15="SIM",(IF(S573&gt;CONFIGURACAO!$C$16,CONFIGURACAO!$C$16*CONFIGURACAO!$C$25,S573*CONFIGURACAO!$C$25)),'PI AREA  P100'!S573*CONFIGURACAO!$C$25))</f>
        <v>10</v>
      </c>
      <c r="AK573" s="38">
        <f>IF(T573=0,0,IF(CONFIGURACAO!$C$17="SIM",(IF(T573&gt;CONFIGURACAO!$C$18,CONFIGURACAO!$C$18*CONFIGURACAO!$C$26,T573*CONFIGURACAO!$C$26)),'PI AREA  P100'!T573*CONFIGURACAO!$C$26))</f>
        <v>5</v>
      </c>
      <c r="AL573" s="38">
        <f>IFERROR(IF(M573&gt;0,(U573*CONFIGURACAO!$C$29)+(V573*CONFIGURACAO!$C$30),""),"")</f>
        <v>0</v>
      </c>
      <c r="AM573" s="38">
        <f>IF(W573=0,0,IF(CONFIGURACAO!$C$41="SIM",(IF(W573&gt;CONFIGURACAO!$C$41,CONFIGURACAO!$C$41*CONFIGURACAO!$C$31,W573*CONFIGURACAO!$C$31)),'PI AREA  P100'!W573*CONFIGURACAO!$C$31))</f>
        <v>0</v>
      </c>
      <c r="AN573" s="38">
        <f>IF(X573=0,0,IF(CONFIGURACAO!$C$39="SIM",(IF(X573&gt;CONFIGURACAO!$C$40,CONFIGURACAO!$C$40*CONFIGURACAO!$C$32,X573*CONFIGURACAO!$C$32)),'PI AREA  P100'!X573*CONFIGURACAO!$C$32))</f>
        <v>0</v>
      </c>
      <c r="AO573" s="38">
        <f>IFERROR(IF(M573&gt;0,(Y573*CONFIGURACAO!$C$33)+(Z573*CONFIGURACAO!$C$34)+(AA573*CONFIGURACAO!$C$35)+(AB573*CONFIGURACAO!$C$36),""),"")</f>
        <v>0</v>
      </c>
      <c r="AP573" s="38">
        <f>IF(AA573=0,0,IF(CONFIGURACAO!$C$46="SIM",(IF(AA573&gt;CONFIGURACAO!$C$47,CONFIGURACAO!$C$47*CONFIGURACAO!$C$35,AA573*CONFIGURACAO!$C$35)),'PI AREA  P100'!AA573*CONFIGURACAO!$C$35))</f>
        <v>0</v>
      </c>
      <c r="AQ573" s="38">
        <f>IF(AB573=0,0,IF(CONFIGURACAO!$C$44="SIM",(IF(AB573&gt;CONFIGURACAO!$C$45,CONFIGURACAO!$C$45*CONFIGURACAO!$C$36,AB573*CONFIGURACAO!$C$36)),'PI AREA  P100'!AB573*CONFIGURACAO!$C$36))</f>
        <v>0</v>
      </c>
      <c r="AR573" s="38">
        <f t="shared" si="188"/>
        <v>2155</v>
      </c>
      <c r="AS573" s="68">
        <f>IF(AR573="","",$AR573-(($AS$2/CONFIGURACAO!$C$6)*$M573))</f>
        <v>1930</v>
      </c>
      <c r="AT573" s="73">
        <f t="shared" si="170"/>
        <v>3</v>
      </c>
      <c r="AU573" s="75">
        <f>IF(AR573="","",$AR573-(($AU$2/CONFIGURACAO!$C$6)*$M573))</f>
        <v>1780</v>
      </c>
      <c r="AV573" s="76">
        <f t="shared" si="171"/>
        <v>4</v>
      </c>
      <c r="AW573" s="74">
        <f>IF(AR573="","",$AR573-(($AW$2/CONFIGURACAO!$C$6)*$M573))</f>
        <v>1630</v>
      </c>
      <c r="AX573" s="72">
        <f t="shared" si="172"/>
        <v>5</v>
      </c>
      <c r="AZ573" s="39">
        <f t="shared" si="173"/>
        <v>0.18202089650570558</v>
      </c>
      <c r="BA573" s="146">
        <f t="shared" si="174"/>
        <v>26</v>
      </c>
      <c r="BB573" s="146">
        <f t="shared" si="175"/>
        <v>246</v>
      </c>
      <c r="BC573" s="32">
        <f t="shared" si="176"/>
        <v>125</v>
      </c>
      <c r="BD573" s="148"/>
      <c r="BE573" s="40">
        <f t="shared" si="177"/>
        <v>0.55886736214605071</v>
      </c>
      <c r="BF573" s="40">
        <f t="shared" si="178"/>
        <v>0.23148148148148145</v>
      </c>
      <c r="BG573" s="40">
        <f t="shared" si="179"/>
        <v>5.1387461459403906E-2</v>
      </c>
      <c r="BH573" s="40">
        <f t="shared" si="180"/>
        <v>4.042037186742118E-2</v>
      </c>
      <c r="BI573" s="40">
        <f t="shared" si="181"/>
        <v>0</v>
      </c>
      <c r="BJ573" s="40">
        <f t="shared" si="182"/>
        <v>9.2421441774491686E-2</v>
      </c>
      <c r="BK573" s="40">
        <f t="shared" si="183"/>
        <v>0.16051364365971107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 s="42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</row>
    <row r="574" spans="1:124" s="32" customFormat="1" x14ac:dyDescent="0.2">
      <c r="A574" s="124" t="str">
        <f>CONFIGURACAO!$C$4</f>
        <v>AREA 21</v>
      </c>
      <c r="B574" s="125">
        <v>572</v>
      </c>
      <c r="C574" s="249" t="s">
        <v>307</v>
      </c>
      <c r="D574" s="126">
        <f t="shared" si="184"/>
        <v>6</v>
      </c>
      <c r="E574" s="250" t="s">
        <v>909</v>
      </c>
      <c r="F574" s="250">
        <v>1</v>
      </c>
      <c r="G574" s="250">
        <v>1</v>
      </c>
      <c r="H574" s="250">
        <v>1</v>
      </c>
      <c r="I574" s="250">
        <v>1</v>
      </c>
      <c r="J574" s="87"/>
      <c r="K574" s="94"/>
      <c r="L574" s="94"/>
      <c r="M574" s="154">
        <f t="shared" si="185"/>
        <v>4</v>
      </c>
      <c r="N574">
        <v>9</v>
      </c>
      <c r="O574">
        <v>4</v>
      </c>
      <c r="P574">
        <v>2</v>
      </c>
      <c r="Q574">
        <v>1</v>
      </c>
      <c r="R574">
        <v>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 s="139">
        <f t="shared" si="168"/>
        <v>13</v>
      </c>
      <c r="AD574" s="140">
        <f t="shared" si="169"/>
        <v>15</v>
      </c>
      <c r="AE574" s="141">
        <f t="shared" si="186"/>
        <v>0</v>
      </c>
      <c r="AF574" s="142">
        <f t="shared" si="187"/>
        <v>0</v>
      </c>
      <c r="AG574" s="278"/>
      <c r="AI574" s="37">
        <f>IFERROR(IF(M574&gt;0,(N574*CONFIGURACAO!$C$20)+(O574*CONFIGURACAO!$C$21)+(P574*CONFIGURACAO!$C$22)+(Q574*CONFIGURACAO!$C$23)+(R574*CONFIGURACAO!$C$24),""),"")</f>
        <v>1420</v>
      </c>
      <c r="AJ574" s="38">
        <f>IF(S574=0,0,IF(CONFIGURACAO!$C$15="SIM",(IF(S574&gt;CONFIGURACAO!$C$16,CONFIGURACAO!$C$16*CONFIGURACAO!$C$25,S574*CONFIGURACAO!$C$25)),'PI AREA  P100'!S574*CONFIGURACAO!$C$25))</f>
        <v>0</v>
      </c>
      <c r="AK574" s="38">
        <f>IF(T574=0,0,IF(CONFIGURACAO!$C$17="SIM",(IF(T574&gt;CONFIGURACAO!$C$18,CONFIGURACAO!$C$18*CONFIGURACAO!$C$26,T574*CONFIGURACAO!$C$26)),'PI AREA  P100'!T574*CONFIGURACAO!$C$26))</f>
        <v>0</v>
      </c>
      <c r="AL574" s="38">
        <f>IFERROR(IF(M574&gt;0,(U574*CONFIGURACAO!$C$29)+(V574*CONFIGURACAO!$C$30),""),"")</f>
        <v>0</v>
      </c>
      <c r="AM574" s="38">
        <f>IF(W574=0,0,IF(CONFIGURACAO!$C$41="SIM",(IF(W574&gt;CONFIGURACAO!$C$41,CONFIGURACAO!$C$41*CONFIGURACAO!$C$31,W574*CONFIGURACAO!$C$31)),'PI AREA  P100'!W574*CONFIGURACAO!$C$31))</f>
        <v>0</v>
      </c>
      <c r="AN574" s="38">
        <f>IF(X574=0,0,IF(CONFIGURACAO!$C$39="SIM",(IF(X574&gt;CONFIGURACAO!$C$40,CONFIGURACAO!$C$40*CONFIGURACAO!$C$32,X574*CONFIGURACAO!$C$32)),'PI AREA  P100'!X574*CONFIGURACAO!$C$32))</f>
        <v>0</v>
      </c>
      <c r="AO574" s="38">
        <f>IFERROR(IF(M574&gt;0,(Y574*CONFIGURACAO!$C$33)+(Z574*CONFIGURACAO!$C$34)+(AA574*CONFIGURACAO!$C$35)+(AB574*CONFIGURACAO!$C$36),""),"")</f>
        <v>0</v>
      </c>
      <c r="AP574" s="38">
        <f>IF(AA574=0,0,IF(CONFIGURACAO!$C$46="SIM",(IF(AA574&gt;CONFIGURACAO!$C$47,CONFIGURACAO!$C$47*CONFIGURACAO!$C$35,AA574*CONFIGURACAO!$C$35)),'PI AREA  P100'!AA574*CONFIGURACAO!$C$35))</f>
        <v>0</v>
      </c>
      <c r="AQ574" s="38">
        <f>IF(AB574=0,0,IF(CONFIGURACAO!$C$44="SIM",(IF(AB574&gt;CONFIGURACAO!$C$45,CONFIGURACAO!$C$45*CONFIGURACAO!$C$36,AB574*CONFIGURACAO!$C$36)),'PI AREA  P100'!AB574*CONFIGURACAO!$C$36))</f>
        <v>0</v>
      </c>
      <c r="AR574" s="38">
        <f t="shared" si="188"/>
        <v>1420</v>
      </c>
      <c r="AS574" s="68">
        <f>IF(AR574="","",$AR574-(($AS$2/CONFIGURACAO!$C$6)*$M574))</f>
        <v>1120</v>
      </c>
      <c r="AT574" s="73">
        <f t="shared" si="170"/>
        <v>3</v>
      </c>
      <c r="AU574" s="75">
        <f>IF(AR574="","",$AR574-(($AU$2/CONFIGURACAO!$C$6)*$M574))</f>
        <v>920</v>
      </c>
      <c r="AV574" s="76">
        <f t="shared" si="171"/>
        <v>4</v>
      </c>
      <c r="AW574" s="74">
        <f>IF(AR574="","",$AR574-(($AW$2/CONFIGURACAO!$C$6)*$M574))</f>
        <v>720</v>
      </c>
      <c r="AX574" s="72">
        <f t="shared" si="172"/>
        <v>5</v>
      </c>
      <c r="AZ574" s="39">
        <f t="shared" si="173"/>
        <v>0.11993952345155541</v>
      </c>
      <c r="BA574" s="146">
        <f t="shared" si="174"/>
        <v>18</v>
      </c>
      <c r="BB574" s="146">
        <f t="shared" si="175"/>
        <v>426</v>
      </c>
      <c r="BC574" s="32">
        <f t="shared" si="176"/>
        <v>265</v>
      </c>
      <c r="BD574" s="148"/>
      <c r="BE574" s="40">
        <f t="shared" si="177"/>
        <v>0.3353204172876304</v>
      </c>
      <c r="BF574" s="40">
        <f t="shared" si="178"/>
        <v>0.15432098765432098</v>
      </c>
      <c r="BG574" s="40">
        <f t="shared" si="179"/>
        <v>5.1387461459403906E-2</v>
      </c>
      <c r="BH574" s="40">
        <f t="shared" si="180"/>
        <v>4.042037186742118E-2</v>
      </c>
      <c r="BI574" s="40">
        <f t="shared" si="181"/>
        <v>0.21321961620469082</v>
      </c>
      <c r="BJ574" s="40">
        <f t="shared" si="182"/>
        <v>0</v>
      </c>
      <c r="BK574" s="40">
        <f t="shared" si="183"/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 s="42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</row>
    <row r="575" spans="1:124" s="32" customFormat="1" x14ac:dyDescent="0.2">
      <c r="A575" s="124" t="str">
        <f>CONFIGURACAO!$C$4</f>
        <v>AREA 21</v>
      </c>
      <c r="B575" s="125">
        <v>573</v>
      </c>
      <c r="C575" s="249" t="s">
        <v>307</v>
      </c>
      <c r="D575" s="126">
        <f t="shared" si="184"/>
        <v>7</v>
      </c>
      <c r="E575" s="250" t="s">
        <v>910</v>
      </c>
      <c r="F575" s="250">
        <v>1</v>
      </c>
      <c r="G575" s="250">
        <v>1</v>
      </c>
      <c r="H575" s="250">
        <v>1</v>
      </c>
      <c r="I575" s="250">
        <v>1</v>
      </c>
      <c r="J575" s="87"/>
      <c r="K575" s="94"/>
      <c r="L575" s="94"/>
      <c r="M575" s="154">
        <f t="shared" si="185"/>
        <v>4</v>
      </c>
      <c r="N575">
        <v>4</v>
      </c>
      <c r="O575">
        <v>6</v>
      </c>
      <c r="P575">
        <v>5</v>
      </c>
      <c r="Q575">
        <v>2</v>
      </c>
      <c r="R575">
        <v>3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 s="139">
        <f t="shared" si="168"/>
        <v>10</v>
      </c>
      <c r="AD575" s="140">
        <f t="shared" si="169"/>
        <v>15</v>
      </c>
      <c r="AE575" s="141">
        <f t="shared" si="186"/>
        <v>0</v>
      </c>
      <c r="AF575" s="142">
        <f t="shared" si="187"/>
        <v>0</v>
      </c>
      <c r="AG575" s="278"/>
      <c r="AI575" s="37">
        <f>IFERROR(IF(M575&gt;0,(N575*CONFIGURACAO!$C$20)+(O575*CONFIGURACAO!$C$21)+(P575*CONFIGURACAO!$C$22)+(Q575*CONFIGURACAO!$C$23)+(R575*CONFIGURACAO!$C$24),""),"")</f>
        <v>1320</v>
      </c>
      <c r="AJ575" s="38">
        <f>IF(S575=0,0,IF(CONFIGURACAO!$C$15="SIM",(IF(S575&gt;CONFIGURACAO!$C$16,CONFIGURACAO!$C$16*CONFIGURACAO!$C$25,S575*CONFIGURACAO!$C$25)),'PI AREA  P100'!S575*CONFIGURACAO!$C$25))</f>
        <v>0</v>
      </c>
      <c r="AK575" s="38">
        <f>IF(T575=0,0,IF(CONFIGURACAO!$C$17="SIM",(IF(T575&gt;CONFIGURACAO!$C$18,CONFIGURACAO!$C$18*CONFIGURACAO!$C$26,T575*CONFIGURACAO!$C$26)),'PI AREA  P100'!T575*CONFIGURACAO!$C$26))</f>
        <v>0</v>
      </c>
      <c r="AL575" s="38">
        <f>IFERROR(IF(M575&gt;0,(U575*CONFIGURACAO!$C$29)+(V575*CONFIGURACAO!$C$30),""),"")</f>
        <v>0</v>
      </c>
      <c r="AM575" s="38">
        <f>IF(W575=0,0,IF(CONFIGURACAO!$C$41="SIM",(IF(W575&gt;CONFIGURACAO!$C$41,CONFIGURACAO!$C$41*CONFIGURACAO!$C$31,W575*CONFIGURACAO!$C$31)),'PI AREA  P100'!W575*CONFIGURACAO!$C$31))</f>
        <v>0</v>
      </c>
      <c r="AN575" s="38">
        <f>IF(X575=0,0,IF(CONFIGURACAO!$C$39="SIM",(IF(X575&gt;CONFIGURACAO!$C$40,CONFIGURACAO!$C$40*CONFIGURACAO!$C$32,X575*CONFIGURACAO!$C$32)),'PI AREA  P100'!X575*CONFIGURACAO!$C$32))</f>
        <v>0</v>
      </c>
      <c r="AO575" s="38">
        <f>IFERROR(IF(M575&gt;0,(Y575*CONFIGURACAO!$C$33)+(Z575*CONFIGURACAO!$C$34)+(AA575*CONFIGURACAO!$C$35)+(AB575*CONFIGURACAO!$C$36),""),"")</f>
        <v>0</v>
      </c>
      <c r="AP575" s="38">
        <f>IF(AA575=0,0,IF(CONFIGURACAO!$C$46="SIM",(IF(AA575&gt;CONFIGURACAO!$C$47,CONFIGURACAO!$C$47*CONFIGURACAO!$C$35,AA575*CONFIGURACAO!$C$35)),'PI AREA  P100'!AA575*CONFIGURACAO!$C$35))</f>
        <v>0</v>
      </c>
      <c r="AQ575" s="38">
        <f>IF(AB575=0,0,IF(CONFIGURACAO!$C$44="SIM",(IF(AB575&gt;CONFIGURACAO!$C$45,CONFIGURACAO!$C$45*CONFIGURACAO!$C$36,AB575*CONFIGURACAO!$C$36)),'PI AREA  P100'!AB575*CONFIGURACAO!$C$36))</f>
        <v>0</v>
      </c>
      <c r="AR575" s="38">
        <f t="shared" si="188"/>
        <v>1320</v>
      </c>
      <c r="AS575" s="68">
        <f>IF(AR575="","",$AR575-(($AS$2/CONFIGURACAO!$C$6)*$M575))</f>
        <v>1020</v>
      </c>
      <c r="AT575" s="73">
        <f t="shared" si="170"/>
        <v>3</v>
      </c>
      <c r="AU575" s="75">
        <f>IF(AR575="","",$AR575-(($AU$2/CONFIGURACAO!$C$6)*$M575))</f>
        <v>820</v>
      </c>
      <c r="AV575" s="76">
        <f t="shared" si="171"/>
        <v>4</v>
      </c>
      <c r="AW575" s="74">
        <f>IF(AR575="","",$AR575-(($AW$2/CONFIGURACAO!$C$6)*$M575))</f>
        <v>620</v>
      </c>
      <c r="AX575" s="72">
        <f t="shared" si="172"/>
        <v>5</v>
      </c>
      <c r="AZ575" s="39">
        <f t="shared" si="173"/>
        <v>0.1114930781380656</v>
      </c>
      <c r="BA575" s="146">
        <f t="shared" si="174"/>
        <v>20</v>
      </c>
      <c r="BB575" s="146">
        <f t="shared" si="175"/>
        <v>375</v>
      </c>
      <c r="BC575" s="32">
        <f t="shared" si="176"/>
        <v>302</v>
      </c>
      <c r="BD575" s="148"/>
      <c r="BE575" s="40">
        <f t="shared" si="177"/>
        <v>0.14903129657228018</v>
      </c>
      <c r="BF575" s="40">
        <f t="shared" si="178"/>
        <v>0.23148148148148145</v>
      </c>
      <c r="BG575" s="40">
        <f t="shared" si="179"/>
        <v>0.12846865364850976</v>
      </c>
      <c r="BH575" s="40">
        <f t="shared" si="180"/>
        <v>8.084074373484236E-2</v>
      </c>
      <c r="BI575" s="40">
        <f t="shared" si="181"/>
        <v>0.31982942430703626</v>
      </c>
      <c r="BJ575" s="40">
        <f t="shared" si="182"/>
        <v>0</v>
      </c>
      <c r="BK575" s="40">
        <f t="shared" si="183"/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 s="42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</row>
    <row r="576" spans="1:124" s="32" customFormat="1" x14ac:dyDescent="0.2">
      <c r="A576" s="124" t="str">
        <f>CONFIGURACAO!$C$4</f>
        <v>AREA 21</v>
      </c>
      <c r="B576" s="125">
        <v>574</v>
      </c>
      <c r="C576" s="249" t="s">
        <v>307</v>
      </c>
      <c r="D576" s="126">
        <f t="shared" si="184"/>
        <v>8</v>
      </c>
      <c r="E576" s="250" t="s">
        <v>911</v>
      </c>
      <c r="F576" s="250">
        <v>1</v>
      </c>
      <c r="G576" s="250">
        <v>1</v>
      </c>
      <c r="H576" s="250">
        <v>1</v>
      </c>
      <c r="I576" s="250">
        <v>1</v>
      </c>
      <c r="J576" s="87"/>
      <c r="K576" s="94"/>
      <c r="L576" s="94"/>
      <c r="M576" s="154">
        <f t="shared" si="185"/>
        <v>4</v>
      </c>
      <c r="N576">
        <v>13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 s="139">
        <f t="shared" si="168"/>
        <v>14</v>
      </c>
      <c r="AD576" s="140">
        <f t="shared" si="169"/>
        <v>15</v>
      </c>
      <c r="AE576" s="141">
        <f t="shared" si="186"/>
        <v>0</v>
      </c>
      <c r="AF576" s="142">
        <f t="shared" si="187"/>
        <v>0</v>
      </c>
      <c r="AG576" s="278"/>
      <c r="AI576" s="37">
        <f>IFERROR(IF(M576&gt;0,(N576*CONFIGURACAO!$C$20)+(O576*CONFIGURACAO!$C$21)+(P576*CONFIGURACAO!$C$22)+(Q576*CONFIGURACAO!$C$23)+(R576*CONFIGURACAO!$C$24),""),"")</f>
        <v>1440</v>
      </c>
      <c r="AJ576" s="38">
        <f>IF(S576=0,0,IF(CONFIGURACAO!$C$15="SIM",(IF(S576&gt;CONFIGURACAO!$C$16,CONFIGURACAO!$C$16*CONFIGURACAO!$C$25,S576*CONFIGURACAO!$C$25)),'PI AREA  P100'!S576*CONFIGURACAO!$C$25))</f>
        <v>0</v>
      </c>
      <c r="AK576" s="38">
        <f>IF(T576=0,0,IF(CONFIGURACAO!$C$17="SIM",(IF(T576&gt;CONFIGURACAO!$C$18,CONFIGURACAO!$C$18*CONFIGURACAO!$C$26,T576*CONFIGURACAO!$C$26)),'PI AREA  P100'!T576*CONFIGURACAO!$C$26))</f>
        <v>0</v>
      </c>
      <c r="AL576" s="38">
        <f>IFERROR(IF(M576&gt;0,(U576*CONFIGURACAO!$C$29)+(V576*CONFIGURACAO!$C$30),""),"")</f>
        <v>0</v>
      </c>
      <c r="AM576" s="38">
        <f>IF(W576=0,0,IF(CONFIGURACAO!$C$41="SIM",(IF(W576&gt;CONFIGURACAO!$C$41,CONFIGURACAO!$C$41*CONFIGURACAO!$C$31,W576*CONFIGURACAO!$C$31)),'PI AREA  P100'!W576*CONFIGURACAO!$C$31))</f>
        <v>0</v>
      </c>
      <c r="AN576" s="38">
        <f>IF(X576=0,0,IF(CONFIGURACAO!$C$39="SIM",(IF(X576&gt;CONFIGURACAO!$C$40,CONFIGURACAO!$C$40*CONFIGURACAO!$C$32,X576*CONFIGURACAO!$C$32)),'PI AREA  P100'!X576*CONFIGURACAO!$C$32))</f>
        <v>0</v>
      </c>
      <c r="AO576" s="38">
        <f>IFERROR(IF(M576&gt;0,(Y576*CONFIGURACAO!$C$33)+(Z576*CONFIGURACAO!$C$34)+(AA576*CONFIGURACAO!$C$35)+(AB576*CONFIGURACAO!$C$36),""),"")</f>
        <v>0</v>
      </c>
      <c r="AP576" s="38">
        <f>IF(AA576=0,0,IF(CONFIGURACAO!$C$46="SIM",(IF(AA576&gt;CONFIGURACAO!$C$47,CONFIGURACAO!$C$47*CONFIGURACAO!$C$35,AA576*CONFIGURACAO!$C$35)),'PI AREA  P100'!AA576*CONFIGURACAO!$C$35))</f>
        <v>0</v>
      </c>
      <c r="AQ576" s="38">
        <f>IF(AB576=0,0,IF(CONFIGURACAO!$C$44="SIM",(IF(AB576&gt;CONFIGURACAO!$C$45,CONFIGURACAO!$C$45*CONFIGURACAO!$C$36,AB576*CONFIGURACAO!$C$36)),'PI AREA  P100'!AB576*CONFIGURACAO!$C$36))</f>
        <v>0</v>
      </c>
      <c r="AR576" s="38">
        <f t="shared" si="188"/>
        <v>1440</v>
      </c>
      <c r="AS576" s="68">
        <f>IF(AR576="","",$AR576-(($AS$2/CONFIGURACAO!$C$6)*$M576))</f>
        <v>1140</v>
      </c>
      <c r="AT576" s="73">
        <f t="shared" si="170"/>
        <v>3</v>
      </c>
      <c r="AU576" s="75">
        <f>IF(AR576="","",$AR576-(($AU$2/CONFIGURACAO!$C$6)*$M576))</f>
        <v>940</v>
      </c>
      <c r="AV576" s="76">
        <f t="shared" si="171"/>
        <v>4</v>
      </c>
      <c r="AW576" s="74">
        <f>IF(AR576="","",$AR576-(($AW$2/CONFIGURACAO!$C$6)*$M576))</f>
        <v>740</v>
      </c>
      <c r="AX576" s="72">
        <f t="shared" si="172"/>
        <v>5</v>
      </c>
      <c r="AZ576" s="39">
        <f t="shared" si="173"/>
        <v>0.12162881251425338</v>
      </c>
      <c r="BA576" s="146">
        <f t="shared" si="174"/>
        <v>15</v>
      </c>
      <c r="BB576" s="146">
        <f t="shared" si="175"/>
        <v>522</v>
      </c>
      <c r="BC576" s="32">
        <f t="shared" si="176"/>
        <v>262</v>
      </c>
      <c r="BD576" s="148"/>
      <c r="BE576" s="40">
        <f t="shared" si="177"/>
        <v>0.48435171385991055</v>
      </c>
      <c r="BF576" s="40">
        <f t="shared" si="178"/>
        <v>3.8580246913580245E-2</v>
      </c>
      <c r="BG576" s="40">
        <f t="shared" si="179"/>
        <v>2.5693730729701953E-2</v>
      </c>
      <c r="BH576" s="40">
        <f t="shared" si="180"/>
        <v>0</v>
      </c>
      <c r="BI576" s="40">
        <f t="shared" si="181"/>
        <v>0</v>
      </c>
      <c r="BJ576" s="40">
        <f t="shared" si="182"/>
        <v>0</v>
      </c>
      <c r="BK576" s="40">
        <f t="shared" si="183"/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 s="42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</row>
    <row r="577" spans="1:124" s="32" customFormat="1" x14ac:dyDescent="0.2">
      <c r="A577" s="124" t="str">
        <f>CONFIGURACAO!$C$4</f>
        <v>AREA 21</v>
      </c>
      <c r="B577" s="125">
        <v>575</v>
      </c>
      <c r="C577" s="249" t="s">
        <v>307</v>
      </c>
      <c r="D577" s="126">
        <f t="shared" si="184"/>
        <v>9</v>
      </c>
      <c r="E577" s="250" t="s">
        <v>912</v>
      </c>
      <c r="F577" s="250">
        <v>0</v>
      </c>
      <c r="G577" s="250">
        <v>1</v>
      </c>
      <c r="H577" s="250">
        <v>1</v>
      </c>
      <c r="I577" s="250">
        <v>1</v>
      </c>
      <c r="J577" s="87"/>
      <c r="K577" s="94"/>
      <c r="L577" s="94"/>
      <c r="M577" s="154">
        <f t="shared" si="185"/>
        <v>3</v>
      </c>
      <c r="N577">
        <v>2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 s="139">
        <f t="shared" si="168"/>
        <v>3</v>
      </c>
      <c r="AD577" s="140">
        <f t="shared" si="169"/>
        <v>3</v>
      </c>
      <c r="AE577" s="141">
        <f t="shared" si="186"/>
        <v>0</v>
      </c>
      <c r="AF577" s="142">
        <f t="shared" si="187"/>
        <v>0</v>
      </c>
      <c r="AG577" s="278"/>
      <c r="AI577" s="37">
        <f>IFERROR(IF(M577&gt;0,(N577*CONFIGURACAO!$C$20)+(O577*CONFIGURACAO!$C$21)+(P577*CONFIGURACAO!$C$22)+(Q577*CONFIGURACAO!$C$23)+(R577*CONFIGURACAO!$C$24),""),"")</f>
        <v>280</v>
      </c>
      <c r="AJ577" s="38">
        <f>IF(S577=0,0,IF(CONFIGURACAO!$C$15="SIM",(IF(S577&gt;CONFIGURACAO!$C$16,CONFIGURACAO!$C$16*CONFIGURACAO!$C$25,S577*CONFIGURACAO!$C$25)),'PI AREA  P100'!S577*CONFIGURACAO!$C$25))</f>
        <v>0</v>
      </c>
      <c r="AK577" s="38">
        <f>IF(T577=0,0,IF(CONFIGURACAO!$C$17="SIM",(IF(T577&gt;CONFIGURACAO!$C$18,CONFIGURACAO!$C$18*CONFIGURACAO!$C$26,T577*CONFIGURACAO!$C$26)),'PI AREA  P100'!T577*CONFIGURACAO!$C$26))</f>
        <v>0</v>
      </c>
      <c r="AL577" s="38">
        <f>IFERROR(IF(M577&gt;0,(U577*CONFIGURACAO!$C$29)+(V577*CONFIGURACAO!$C$30),""),"")</f>
        <v>0</v>
      </c>
      <c r="AM577" s="38">
        <f>IF(W577=0,0,IF(CONFIGURACAO!$C$41="SIM",(IF(W577&gt;CONFIGURACAO!$C$41,CONFIGURACAO!$C$41*CONFIGURACAO!$C$31,W577*CONFIGURACAO!$C$31)),'PI AREA  P100'!W577*CONFIGURACAO!$C$31))</f>
        <v>0</v>
      </c>
      <c r="AN577" s="38">
        <f>IF(X577=0,0,IF(CONFIGURACAO!$C$39="SIM",(IF(X577&gt;CONFIGURACAO!$C$40,CONFIGURACAO!$C$40*CONFIGURACAO!$C$32,X577*CONFIGURACAO!$C$32)),'PI AREA  P100'!X577*CONFIGURACAO!$C$32))</f>
        <v>0</v>
      </c>
      <c r="AO577" s="38">
        <f>IFERROR(IF(M577&gt;0,(Y577*CONFIGURACAO!$C$33)+(Z577*CONFIGURACAO!$C$34)+(AA577*CONFIGURACAO!$C$35)+(AB577*CONFIGURACAO!$C$36),""),"")</f>
        <v>0</v>
      </c>
      <c r="AP577" s="38">
        <f>IF(AA577=0,0,IF(CONFIGURACAO!$C$46="SIM",(IF(AA577&gt;CONFIGURACAO!$C$47,CONFIGURACAO!$C$47*CONFIGURACAO!$C$35,AA577*CONFIGURACAO!$C$35)),'PI AREA  P100'!AA577*CONFIGURACAO!$C$35))</f>
        <v>0</v>
      </c>
      <c r="AQ577" s="38">
        <f>IF(AB577=0,0,IF(CONFIGURACAO!$C$44="SIM",(IF(AB577&gt;CONFIGURACAO!$C$45,CONFIGURACAO!$C$45*CONFIGURACAO!$C$36,AB577*CONFIGURACAO!$C$36)),'PI AREA  P100'!AB577*CONFIGURACAO!$C$36))</f>
        <v>0</v>
      </c>
      <c r="AR577" s="38">
        <f t="shared" si="188"/>
        <v>280</v>
      </c>
      <c r="AS577" s="68">
        <f>IF(AR577="","",$AR577-(($AS$2/CONFIGURACAO!$C$6)*$M577))</f>
        <v>55</v>
      </c>
      <c r="AT577" s="73">
        <f t="shared" si="170"/>
        <v>3</v>
      </c>
      <c r="AU577" s="75">
        <f>IF(AR577="","",$AR577-(($AU$2/CONFIGURACAO!$C$6)*$M577))</f>
        <v>-95</v>
      </c>
      <c r="AV577" s="76" t="str">
        <f t="shared" si="171"/>
        <v>NAO</v>
      </c>
      <c r="AW577" s="74">
        <f>IF(AR577="","",$AR577-(($AW$2/CONFIGURACAO!$C$6)*$M577))</f>
        <v>-245</v>
      </c>
      <c r="AX577" s="72" t="str">
        <f t="shared" si="172"/>
        <v>NAO</v>
      </c>
      <c r="AZ577" s="39">
        <f t="shared" si="173"/>
        <v>2.3650046877771488E-2</v>
      </c>
      <c r="BA577" s="146">
        <f t="shared" si="174"/>
        <v>3</v>
      </c>
      <c r="BB577" s="146">
        <f t="shared" si="175"/>
        <v>968</v>
      </c>
      <c r="BC577" s="32">
        <f t="shared" si="176"/>
        <v>891</v>
      </c>
      <c r="BD577" s="148"/>
      <c r="BE577" s="40">
        <f t="shared" si="177"/>
        <v>7.4515648286140088E-2</v>
      </c>
      <c r="BF577" s="40">
        <f t="shared" si="178"/>
        <v>3.8580246913580245E-2</v>
      </c>
      <c r="BG577" s="40">
        <f t="shared" si="179"/>
        <v>0</v>
      </c>
      <c r="BH577" s="40">
        <f t="shared" si="180"/>
        <v>0</v>
      </c>
      <c r="BI577" s="40">
        <f t="shared" si="181"/>
        <v>0</v>
      </c>
      <c r="BJ577" s="40">
        <f t="shared" si="182"/>
        <v>0</v>
      </c>
      <c r="BK577" s="40">
        <f t="shared" si="183"/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 s="42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</row>
    <row r="578" spans="1:124" s="32" customFormat="1" x14ac:dyDescent="0.2">
      <c r="A578" s="124" t="str">
        <f>CONFIGURACAO!$C$4</f>
        <v>AREA 21</v>
      </c>
      <c r="B578" s="125">
        <v>576</v>
      </c>
      <c r="C578" s="249" t="s">
        <v>307</v>
      </c>
      <c r="D578" s="126">
        <f t="shared" si="184"/>
        <v>10</v>
      </c>
      <c r="E578" s="250" t="s">
        <v>913</v>
      </c>
      <c r="F578" s="250">
        <v>1</v>
      </c>
      <c r="G578" s="250">
        <v>1</v>
      </c>
      <c r="H578" s="250">
        <v>1</v>
      </c>
      <c r="I578" s="250">
        <v>0</v>
      </c>
      <c r="J578" s="87"/>
      <c r="K578" s="94"/>
      <c r="L578" s="94"/>
      <c r="M578" s="154">
        <f t="shared" si="185"/>
        <v>3</v>
      </c>
      <c r="N578">
        <v>2</v>
      </c>
      <c r="O578">
        <v>3</v>
      </c>
      <c r="P578">
        <v>2</v>
      </c>
      <c r="Q578">
        <v>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 s="139">
        <f t="shared" si="168"/>
        <v>5</v>
      </c>
      <c r="AD578" s="140">
        <f t="shared" si="169"/>
        <v>7</v>
      </c>
      <c r="AE578" s="141">
        <f t="shared" si="186"/>
        <v>0</v>
      </c>
      <c r="AF578" s="142">
        <f t="shared" si="187"/>
        <v>0</v>
      </c>
      <c r="AG578" s="278"/>
      <c r="AI578" s="37">
        <f>IFERROR(IF(M578&gt;0,(N578*CONFIGURACAO!$C$20)+(O578*CONFIGURACAO!$C$21)+(P578*CONFIGURACAO!$C$22)+(Q578*CONFIGURACAO!$C$23)+(R578*CONFIGURACAO!$C$24),""),"")</f>
        <v>640</v>
      </c>
      <c r="AJ578" s="38">
        <f>IF(S578=0,0,IF(CONFIGURACAO!$C$15="SIM",(IF(S578&gt;CONFIGURACAO!$C$16,CONFIGURACAO!$C$16*CONFIGURACAO!$C$25,S578*CONFIGURACAO!$C$25)),'PI AREA  P100'!S578*CONFIGURACAO!$C$25))</f>
        <v>0</v>
      </c>
      <c r="AK578" s="38">
        <f>IF(T578=0,0,IF(CONFIGURACAO!$C$17="SIM",(IF(T578&gt;CONFIGURACAO!$C$18,CONFIGURACAO!$C$18*CONFIGURACAO!$C$26,T578*CONFIGURACAO!$C$26)),'PI AREA  P100'!T578*CONFIGURACAO!$C$26))</f>
        <v>0</v>
      </c>
      <c r="AL578" s="38">
        <f>IFERROR(IF(M578&gt;0,(U578*CONFIGURACAO!$C$29)+(V578*CONFIGURACAO!$C$30),""),"")</f>
        <v>0</v>
      </c>
      <c r="AM578" s="38">
        <f>IF(W578=0,0,IF(CONFIGURACAO!$C$41="SIM",(IF(W578&gt;CONFIGURACAO!$C$41,CONFIGURACAO!$C$41*CONFIGURACAO!$C$31,W578*CONFIGURACAO!$C$31)),'PI AREA  P100'!W578*CONFIGURACAO!$C$31))</f>
        <v>0</v>
      </c>
      <c r="AN578" s="38">
        <f>IF(X578=0,0,IF(CONFIGURACAO!$C$39="SIM",(IF(X578&gt;CONFIGURACAO!$C$40,CONFIGURACAO!$C$40*CONFIGURACAO!$C$32,X578*CONFIGURACAO!$C$32)),'PI AREA  P100'!X578*CONFIGURACAO!$C$32))</f>
        <v>0</v>
      </c>
      <c r="AO578" s="38">
        <f>IFERROR(IF(M578&gt;0,(Y578*CONFIGURACAO!$C$33)+(Z578*CONFIGURACAO!$C$34)+(AA578*CONFIGURACAO!$C$35)+(AB578*CONFIGURACAO!$C$36),""),"")</f>
        <v>0</v>
      </c>
      <c r="AP578" s="38">
        <f>IF(AA578=0,0,IF(CONFIGURACAO!$C$46="SIM",(IF(AA578&gt;CONFIGURACAO!$C$47,CONFIGURACAO!$C$47*CONFIGURACAO!$C$35,AA578*CONFIGURACAO!$C$35)),'PI AREA  P100'!AA578*CONFIGURACAO!$C$35))</f>
        <v>0</v>
      </c>
      <c r="AQ578" s="38">
        <f>IF(AB578=0,0,IF(CONFIGURACAO!$C$44="SIM",(IF(AB578&gt;CONFIGURACAO!$C$45,CONFIGURACAO!$C$45*CONFIGURACAO!$C$36,AB578*CONFIGURACAO!$C$36)),'PI AREA  P100'!AB578*CONFIGURACAO!$C$36))</f>
        <v>0</v>
      </c>
      <c r="AR578" s="38">
        <f t="shared" si="188"/>
        <v>640</v>
      </c>
      <c r="AS578" s="68">
        <f>IF(AR578="","",$AR578-(($AS$2/CONFIGURACAO!$C$6)*$M578))</f>
        <v>415</v>
      </c>
      <c r="AT578" s="73">
        <f t="shared" si="170"/>
        <v>3</v>
      </c>
      <c r="AU578" s="75">
        <f>IF(AR578="","",$AR578-(($AU$2/CONFIGURACAO!$C$6)*$M578))</f>
        <v>265</v>
      </c>
      <c r="AV578" s="76">
        <f t="shared" si="171"/>
        <v>4</v>
      </c>
      <c r="AW578" s="74">
        <f>IF(AR578="","",$AR578-(($AW$2/CONFIGURACAO!$C$6)*$M578))</f>
        <v>115</v>
      </c>
      <c r="AX578" s="72">
        <f t="shared" si="172"/>
        <v>5</v>
      </c>
      <c r="AZ578" s="39">
        <f t="shared" si="173"/>
        <v>5.4057250006334837E-2</v>
      </c>
      <c r="BA578" s="146">
        <f t="shared" si="174"/>
        <v>9</v>
      </c>
      <c r="BB578" s="146">
        <f t="shared" si="175"/>
        <v>734</v>
      </c>
      <c r="BC578" s="32">
        <f t="shared" si="176"/>
        <v>640</v>
      </c>
      <c r="BD578" s="148"/>
      <c r="BE578" s="40">
        <f t="shared" si="177"/>
        <v>7.4515648286140088E-2</v>
      </c>
      <c r="BF578" s="40">
        <f t="shared" si="178"/>
        <v>0.11574074074074073</v>
      </c>
      <c r="BG578" s="40">
        <f t="shared" si="179"/>
        <v>5.1387461459403906E-2</v>
      </c>
      <c r="BH578" s="40">
        <f t="shared" si="180"/>
        <v>8.084074373484236E-2</v>
      </c>
      <c r="BI578" s="40">
        <f t="shared" si="181"/>
        <v>0</v>
      </c>
      <c r="BJ578" s="40">
        <f t="shared" si="182"/>
        <v>0</v>
      </c>
      <c r="BK578" s="40">
        <f t="shared" si="183"/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 s="42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</row>
    <row r="579" spans="1:124" s="32" customFormat="1" x14ac:dyDescent="0.2">
      <c r="A579" s="124" t="str">
        <f>CONFIGURACAO!$C$4</f>
        <v>AREA 21</v>
      </c>
      <c r="B579" s="125">
        <v>577</v>
      </c>
      <c r="C579" s="249" t="s">
        <v>307</v>
      </c>
      <c r="D579" s="126">
        <f t="shared" si="184"/>
        <v>11</v>
      </c>
      <c r="E579" s="250" t="s">
        <v>914</v>
      </c>
      <c r="F579" s="250">
        <v>1</v>
      </c>
      <c r="G579" s="250">
        <v>1</v>
      </c>
      <c r="H579" s="250">
        <v>0</v>
      </c>
      <c r="I579" s="250">
        <v>0</v>
      </c>
      <c r="J579" s="87"/>
      <c r="K579" s="94"/>
      <c r="L579" s="94"/>
      <c r="M579" s="154">
        <f t="shared" si="185"/>
        <v>2</v>
      </c>
      <c r="N579">
        <v>2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 s="139">
        <f t="shared" ref="AC579:AC642" si="189">IFERROR((N579+O579),"")</f>
        <v>3</v>
      </c>
      <c r="AD579" s="140">
        <f t="shared" ref="AD579:AD642" si="190">IFERROR(AC579+P579,"")</f>
        <v>3</v>
      </c>
      <c r="AE579" s="141">
        <f t="shared" si="186"/>
        <v>0</v>
      </c>
      <c r="AF579" s="142">
        <f t="shared" si="187"/>
        <v>0</v>
      </c>
      <c r="AG579" s="278"/>
      <c r="AI579" s="37">
        <f>IFERROR(IF(M579&gt;0,(N579*CONFIGURACAO!$C$20)+(O579*CONFIGURACAO!$C$21)+(P579*CONFIGURACAO!$C$22)+(Q579*CONFIGURACAO!$C$23)+(R579*CONFIGURACAO!$C$24),""),"")</f>
        <v>280</v>
      </c>
      <c r="AJ579" s="38">
        <f>IF(S579=0,0,IF(CONFIGURACAO!$C$15="SIM",(IF(S579&gt;CONFIGURACAO!$C$16,CONFIGURACAO!$C$16*CONFIGURACAO!$C$25,S579*CONFIGURACAO!$C$25)),'PI AREA  P100'!S579*CONFIGURACAO!$C$25))</f>
        <v>0</v>
      </c>
      <c r="AK579" s="38">
        <f>IF(T579=0,0,IF(CONFIGURACAO!$C$17="SIM",(IF(T579&gt;CONFIGURACAO!$C$18,CONFIGURACAO!$C$18*CONFIGURACAO!$C$26,T579*CONFIGURACAO!$C$26)),'PI AREA  P100'!T579*CONFIGURACAO!$C$26))</f>
        <v>0</v>
      </c>
      <c r="AL579" s="38">
        <f>IFERROR(IF(M579&gt;0,(U579*CONFIGURACAO!$C$29)+(V579*CONFIGURACAO!$C$30),""),"")</f>
        <v>0</v>
      </c>
      <c r="AM579" s="38">
        <f>IF(W579=0,0,IF(CONFIGURACAO!$C$41="SIM",(IF(W579&gt;CONFIGURACAO!$C$41,CONFIGURACAO!$C$41*CONFIGURACAO!$C$31,W579*CONFIGURACAO!$C$31)),'PI AREA  P100'!W579*CONFIGURACAO!$C$31))</f>
        <v>0</v>
      </c>
      <c r="AN579" s="38">
        <f>IF(X579=0,0,IF(CONFIGURACAO!$C$39="SIM",(IF(X579&gt;CONFIGURACAO!$C$40,CONFIGURACAO!$C$40*CONFIGURACAO!$C$32,X579*CONFIGURACAO!$C$32)),'PI AREA  P100'!X579*CONFIGURACAO!$C$32))</f>
        <v>0</v>
      </c>
      <c r="AO579" s="38">
        <f>IFERROR(IF(M579&gt;0,(Y579*CONFIGURACAO!$C$33)+(Z579*CONFIGURACAO!$C$34)+(AA579*CONFIGURACAO!$C$35)+(AB579*CONFIGURACAO!$C$36),""),"")</f>
        <v>0</v>
      </c>
      <c r="AP579" s="38">
        <f>IF(AA579=0,0,IF(CONFIGURACAO!$C$46="SIM",(IF(AA579&gt;CONFIGURACAO!$C$47,CONFIGURACAO!$C$47*CONFIGURACAO!$C$35,AA579*CONFIGURACAO!$C$35)),'PI AREA  P100'!AA579*CONFIGURACAO!$C$35))</f>
        <v>0</v>
      </c>
      <c r="AQ579" s="38">
        <f>IF(AB579=0,0,IF(CONFIGURACAO!$C$44="SIM",(IF(AB579&gt;CONFIGURACAO!$C$45,CONFIGURACAO!$C$45*CONFIGURACAO!$C$36,AB579*CONFIGURACAO!$C$36)),'PI AREA  P100'!AB579*CONFIGURACAO!$C$36))</f>
        <v>0</v>
      </c>
      <c r="AR579" s="38">
        <f t="shared" si="188"/>
        <v>280</v>
      </c>
      <c r="AS579" s="68">
        <f>IF(AR579="","",$AR579-(($AS$2/CONFIGURACAO!$C$6)*$M579))</f>
        <v>130</v>
      </c>
      <c r="AT579" s="73">
        <f t="shared" ref="AT579:AT642" si="191">IF(M579="","",IF(AS579&gt;=0,3,"NAO"))</f>
        <v>3</v>
      </c>
      <c r="AU579" s="75">
        <f>IF(AR579="","",$AR579-(($AU$2/CONFIGURACAO!$C$6)*$M579))</f>
        <v>30</v>
      </c>
      <c r="AV579" s="76">
        <f t="shared" ref="AV579:AV642" si="192">IF(M579=""," ",IF(AU579&gt;=0,4,"NAO"))</f>
        <v>4</v>
      </c>
      <c r="AW579" s="74">
        <f>IF(AR579="","",$AR579-(($AW$2/CONFIGURACAO!$C$6)*$M579))</f>
        <v>-70</v>
      </c>
      <c r="AX579" s="72" t="str">
        <f t="shared" ref="AX579:AX642" si="193">IF(M579="","",IF(AW579&gt;=0,5,"NAO"))</f>
        <v>NAO</v>
      </c>
      <c r="AZ579" s="39">
        <f t="shared" ref="AZ579:AZ642" si="194">IF(AR579="","",(AR579/(SUM($AR$3:$AR$1204))*100))</f>
        <v>2.3650046877771488E-2</v>
      </c>
      <c r="BA579" s="146">
        <f t="shared" ref="BA579:BA642" si="195">IF(M579="","",SUM(N579:T579,U579:X579,Y579:AB579))</f>
        <v>3</v>
      </c>
      <c r="BB579" s="146">
        <f t="shared" ref="BB579:BB642" si="196">IF(M579="","",RANK(BA579,$BA$3:$BA$1204))</f>
        <v>968</v>
      </c>
      <c r="BC579" s="32">
        <f t="shared" ref="BC579:BC642" si="197">IF(M579="","",RANK(AR579,$AR$3:$AR$1204))</f>
        <v>891</v>
      </c>
      <c r="BD579" s="148"/>
      <c r="BE579" s="40">
        <f t="shared" ref="BE579:BE642" si="198">IF($M579="","",IF(N579="","",(N579/N$1212*100)))</f>
        <v>7.4515648286140088E-2</v>
      </c>
      <c r="BF579" s="40">
        <f t="shared" ref="BF579:BF642" si="199">IF($M579="","",IF(O579="","",(O579/O$1212*100)))</f>
        <v>3.8580246913580245E-2</v>
      </c>
      <c r="BG579" s="40">
        <f t="shared" ref="BG579:BG642" si="200">IF($M579="","",IF(P579="","",(P579/P$1212*100)))</f>
        <v>0</v>
      </c>
      <c r="BH579" s="40">
        <f t="shared" ref="BH579:BH642" si="201">IF($M579="","",IF(Q579="","",(Q579/Q$1212*100)))</f>
        <v>0</v>
      </c>
      <c r="BI579" s="40">
        <f t="shared" ref="BI579:BI642" si="202">IF($M579="","",IF(R579="","",(R579/R$1212*100)))</f>
        <v>0</v>
      </c>
      <c r="BJ579" s="40">
        <f t="shared" ref="BJ579:BJ642" si="203">IF($M579="","",IF(S579="","",(S579/S$1212*100)))</f>
        <v>0</v>
      </c>
      <c r="BK579" s="40">
        <f t="shared" ref="BK579:BK642" si="204">IF($M579="","",IF(T579="","",(T579/T$1212*100)))</f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 s="42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</row>
    <row r="580" spans="1:124" s="32" customFormat="1" x14ac:dyDescent="0.2">
      <c r="A580" s="124" t="str">
        <f>CONFIGURACAO!$C$4</f>
        <v>AREA 21</v>
      </c>
      <c r="B580" s="125">
        <v>578</v>
      </c>
      <c r="C580" s="249" t="s">
        <v>307</v>
      </c>
      <c r="D580" s="126">
        <f t="shared" ref="D580:D643" si="205">IF(C579=C580,D579+1,1)</f>
        <v>12</v>
      </c>
      <c r="E580" s="250" t="s">
        <v>915</v>
      </c>
      <c r="F580" s="250">
        <v>1</v>
      </c>
      <c r="G580" s="250">
        <v>1</v>
      </c>
      <c r="H580" s="250">
        <v>1</v>
      </c>
      <c r="I580" s="250">
        <v>1</v>
      </c>
      <c r="J580" s="87"/>
      <c r="K580" s="94"/>
      <c r="L580" s="94"/>
      <c r="M580" s="154">
        <f t="shared" ref="M580:M643" si="206">IF(SUM(F580:I580)&gt;0,SUM(F580:I580),"")</f>
        <v>4</v>
      </c>
      <c r="N580">
        <v>3</v>
      </c>
      <c r="O580">
        <v>5</v>
      </c>
      <c r="P580">
        <v>7</v>
      </c>
      <c r="Q580">
        <v>1</v>
      </c>
      <c r="R580">
        <v>3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 s="139">
        <f t="shared" si="189"/>
        <v>8</v>
      </c>
      <c r="AD580" s="140">
        <f t="shared" si="190"/>
        <v>15</v>
      </c>
      <c r="AE580" s="141">
        <f t="shared" ref="AE580:AE643" si="207">IFERROR((U580+V580),"")</f>
        <v>0</v>
      </c>
      <c r="AF580" s="142">
        <f t="shared" ref="AF580:AF643" si="208">IFERROR((Y580+Z580),"")</f>
        <v>0</v>
      </c>
      <c r="AG580" s="278"/>
      <c r="AI580" s="37">
        <f>IFERROR(IF(M580&gt;0,(N580*CONFIGURACAO!$C$20)+(O580*CONFIGURACAO!$C$21)+(P580*CONFIGURACAO!$C$22)+(Q580*CONFIGURACAO!$C$23)+(R580*CONFIGURACAO!$C$24),""),"")</f>
        <v>1220</v>
      </c>
      <c r="AJ580" s="38">
        <f>IF(S580=0,0,IF(CONFIGURACAO!$C$15="SIM",(IF(S580&gt;CONFIGURACAO!$C$16,CONFIGURACAO!$C$16*CONFIGURACAO!$C$25,S580*CONFIGURACAO!$C$25)),'PI AREA  P100'!S580*CONFIGURACAO!$C$25))</f>
        <v>0</v>
      </c>
      <c r="AK580" s="38">
        <f>IF(T580=0,0,IF(CONFIGURACAO!$C$17="SIM",(IF(T580&gt;CONFIGURACAO!$C$18,CONFIGURACAO!$C$18*CONFIGURACAO!$C$26,T580*CONFIGURACAO!$C$26)),'PI AREA  P100'!T580*CONFIGURACAO!$C$26))</f>
        <v>5</v>
      </c>
      <c r="AL580" s="38">
        <f>IFERROR(IF(M580&gt;0,(U580*CONFIGURACAO!$C$29)+(V580*CONFIGURACAO!$C$30),""),"")</f>
        <v>0</v>
      </c>
      <c r="AM580" s="38">
        <f>IF(W580=0,0,IF(CONFIGURACAO!$C$41="SIM",(IF(W580&gt;CONFIGURACAO!$C$41,CONFIGURACAO!$C$41*CONFIGURACAO!$C$31,W580*CONFIGURACAO!$C$31)),'PI AREA  P100'!W580*CONFIGURACAO!$C$31))</f>
        <v>0</v>
      </c>
      <c r="AN580" s="38">
        <f>IF(X580=0,0,IF(CONFIGURACAO!$C$39="SIM",(IF(X580&gt;CONFIGURACAO!$C$40,CONFIGURACAO!$C$40*CONFIGURACAO!$C$32,X580*CONFIGURACAO!$C$32)),'PI AREA  P100'!X580*CONFIGURACAO!$C$32))</f>
        <v>0</v>
      </c>
      <c r="AO580" s="38">
        <f>IFERROR(IF(M580&gt;0,(Y580*CONFIGURACAO!$C$33)+(Z580*CONFIGURACAO!$C$34)+(AA580*CONFIGURACAO!$C$35)+(AB580*CONFIGURACAO!$C$36),""),"")</f>
        <v>0</v>
      </c>
      <c r="AP580" s="38">
        <f>IF(AA580=0,0,IF(CONFIGURACAO!$C$46="SIM",(IF(AA580&gt;CONFIGURACAO!$C$47,CONFIGURACAO!$C$47*CONFIGURACAO!$C$35,AA580*CONFIGURACAO!$C$35)),'PI AREA  P100'!AA580*CONFIGURACAO!$C$35))</f>
        <v>0</v>
      </c>
      <c r="AQ580" s="38">
        <f>IF(AB580=0,0,IF(CONFIGURACAO!$C$44="SIM",(IF(AB580&gt;CONFIGURACAO!$C$45,CONFIGURACAO!$C$45*CONFIGURACAO!$C$36,AB580*CONFIGURACAO!$C$36)),'PI AREA  P100'!AB580*CONFIGURACAO!$C$36))</f>
        <v>0</v>
      </c>
      <c r="AR580" s="38">
        <f t="shared" ref="AR580:AR643" si="209">IF(OR(M580=1,M580=2,M580=3,M580=4),SUM(AI580:AQ580),"")</f>
        <v>1225</v>
      </c>
      <c r="AS580" s="68">
        <f>IF(AR580="","",$AR580-(($AS$2/CONFIGURACAO!$C$6)*$M580))</f>
        <v>925</v>
      </c>
      <c r="AT580" s="73">
        <f t="shared" si="191"/>
        <v>3</v>
      </c>
      <c r="AU580" s="75">
        <f>IF(AR580="","",$AR580-(($AU$2/CONFIGURACAO!$C$6)*$M580))</f>
        <v>725</v>
      </c>
      <c r="AV580" s="76">
        <f t="shared" si="192"/>
        <v>4</v>
      </c>
      <c r="AW580" s="74">
        <f>IF(AR580="","",$AR580-(($AW$2/CONFIGURACAO!$C$6)*$M580))</f>
        <v>525</v>
      </c>
      <c r="AX580" s="72">
        <f t="shared" si="193"/>
        <v>5</v>
      </c>
      <c r="AZ580" s="39">
        <f t="shared" si="194"/>
        <v>0.10346895509025028</v>
      </c>
      <c r="BA580" s="146">
        <f t="shared" si="195"/>
        <v>20</v>
      </c>
      <c r="BB580" s="146">
        <f t="shared" si="196"/>
        <v>375</v>
      </c>
      <c r="BC580" s="32">
        <f t="shared" si="197"/>
        <v>341</v>
      </c>
      <c r="BD580" s="148"/>
      <c r="BE580" s="40">
        <f t="shared" si="198"/>
        <v>0.11177347242921014</v>
      </c>
      <c r="BF580" s="40">
        <f t="shared" si="199"/>
        <v>0.19290123456790123</v>
      </c>
      <c r="BG580" s="40">
        <f t="shared" si="200"/>
        <v>0.17985611510791369</v>
      </c>
      <c r="BH580" s="40">
        <f t="shared" si="201"/>
        <v>4.042037186742118E-2</v>
      </c>
      <c r="BI580" s="40">
        <f t="shared" si="202"/>
        <v>0.31982942430703626</v>
      </c>
      <c r="BJ580" s="40">
        <f t="shared" si="203"/>
        <v>0</v>
      </c>
      <c r="BK580" s="40">
        <f t="shared" si="204"/>
        <v>0.16051364365971107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 s="42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</row>
    <row r="581" spans="1:124" s="32" customFormat="1" x14ac:dyDescent="0.2">
      <c r="A581" s="124" t="str">
        <f>CONFIGURACAO!$C$4</f>
        <v>AREA 21</v>
      </c>
      <c r="B581" s="125">
        <v>579</v>
      </c>
      <c r="C581" s="249" t="s">
        <v>307</v>
      </c>
      <c r="D581" s="126">
        <f t="shared" si="205"/>
        <v>13</v>
      </c>
      <c r="E581" s="250" t="s">
        <v>916</v>
      </c>
      <c r="F581" s="250">
        <v>1</v>
      </c>
      <c r="G581" s="250">
        <v>1</v>
      </c>
      <c r="H581" s="250">
        <v>1</v>
      </c>
      <c r="I581" s="250">
        <v>1</v>
      </c>
      <c r="J581" s="87"/>
      <c r="K581" s="94"/>
      <c r="L581" s="94"/>
      <c r="M581" s="154">
        <f t="shared" si="206"/>
        <v>4</v>
      </c>
      <c r="N581">
        <v>14</v>
      </c>
      <c r="O581">
        <v>6</v>
      </c>
      <c r="P581">
        <v>2</v>
      </c>
      <c r="Q581">
        <v>2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 s="139">
        <f t="shared" si="189"/>
        <v>20</v>
      </c>
      <c r="AD581" s="140">
        <f t="shared" si="190"/>
        <v>22</v>
      </c>
      <c r="AE581" s="141">
        <f t="shared" si="207"/>
        <v>0</v>
      </c>
      <c r="AF581" s="142">
        <f t="shared" si="208"/>
        <v>0</v>
      </c>
      <c r="AG581" s="278"/>
      <c r="AI581" s="37">
        <f>IFERROR(IF(M581&gt;0,(N581*CONFIGURACAO!$C$20)+(O581*CONFIGURACAO!$C$21)+(P581*CONFIGURACAO!$C$22)+(Q581*CONFIGURACAO!$C$23)+(R581*CONFIGURACAO!$C$24),""),"")</f>
        <v>2100</v>
      </c>
      <c r="AJ581" s="38">
        <f>IF(S581=0,0,IF(CONFIGURACAO!$C$15="SIM",(IF(S581&gt;CONFIGURACAO!$C$16,CONFIGURACAO!$C$16*CONFIGURACAO!$C$25,S581*CONFIGURACAO!$C$25)),'PI AREA  P100'!S581*CONFIGURACAO!$C$25))</f>
        <v>0</v>
      </c>
      <c r="AK581" s="38">
        <f>IF(T581=0,0,IF(CONFIGURACAO!$C$17="SIM",(IF(T581&gt;CONFIGURACAO!$C$18,CONFIGURACAO!$C$18*CONFIGURACAO!$C$26,T581*CONFIGURACAO!$C$26)),'PI AREA  P100'!T581*CONFIGURACAO!$C$26))</f>
        <v>0</v>
      </c>
      <c r="AL581" s="38">
        <f>IFERROR(IF(M581&gt;0,(U581*CONFIGURACAO!$C$29)+(V581*CONFIGURACAO!$C$30),""),"")</f>
        <v>0</v>
      </c>
      <c r="AM581" s="38">
        <f>IF(W581=0,0,IF(CONFIGURACAO!$C$41="SIM",(IF(W581&gt;CONFIGURACAO!$C$41,CONFIGURACAO!$C$41*CONFIGURACAO!$C$31,W581*CONFIGURACAO!$C$31)),'PI AREA  P100'!W581*CONFIGURACAO!$C$31))</f>
        <v>0</v>
      </c>
      <c r="AN581" s="38">
        <f>IF(X581=0,0,IF(CONFIGURACAO!$C$39="SIM",(IF(X581&gt;CONFIGURACAO!$C$40,CONFIGURACAO!$C$40*CONFIGURACAO!$C$32,X581*CONFIGURACAO!$C$32)),'PI AREA  P100'!X581*CONFIGURACAO!$C$32))</f>
        <v>0</v>
      </c>
      <c r="AO581" s="38">
        <f>IFERROR(IF(M581&gt;0,(Y581*CONFIGURACAO!$C$33)+(Z581*CONFIGURACAO!$C$34)+(AA581*CONFIGURACAO!$C$35)+(AB581*CONFIGURACAO!$C$36),""),"")</f>
        <v>0</v>
      </c>
      <c r="AP581" s="38">
        <f>IF(AA581=0,0,IF(CONFIGURACAO!$C$46="SIM",(IF(AA581&gt;CONFIGURACAO!$C$47,CONFIGURACAO!$C$47*CONFIGURACAO!$C$35,AA581*CONFIGURACAO!$C$35)),'PI AREA  P100'!AA581*CONFIGURACAO!$C$35))</f>
        <v>0</v>
      </c>
      <c r="AQ581" s="38">
        <f>IF(AB581=0,0,IF(CONFIGURACAO!$C$44="SIM",(IF(AB581&gt;CONFIGURACAO!$C$45,CONFIGURACAO!$C$45*CONFIGURACAO!$C$36,AB581*CONFIGURACAO!$C$36)),'PI AREA  P100'!AB581*CONFIGURACAO!$C$36))</f>
        <v>0</v>
      </c>
      <c r="AR581" s="38">
        <f t="shared" si="209"/>
        <v>2100</v>
      </c>
      <c r="AS581" s="68">
        <f>IF(AR581="","",$AR581-(($AS$2/CONFIGURACAO!$C$6)*$M581))</f>
        <v>1800</v>
      </c>
      <c r="AT581" s="73">
        <f t="shared" si="191"/>
        <v>3</v>
      </c>
      <c r="AU581" s="75">
        <f>IF(AR581="","",$AR581-(($AU$2/CONFIGURACAO!$C$6)*$M581))</f>
        <v>1600</v>
      </c>
      <c r="AV581" s="76">
        <f t="shared" si="192"/>
        <v>4</v>
      </c>
      <c r="AW581" s="74">
        <f>IF(AR581="","",$AR581-(($AW$2/CONFIGURACAO!$C$6)*$M581))</f>
        <v>1400</v>
      </c>
      <c r="AX581" s="72">
        <f t="shared" si="193"/>
        <v>5</v>
      </c>
      <c r="AZ581" s="39">
        <f t="shared" si="194"/>
        <v>0.17737535158328618</v>
      </c>
      <c r="BA581" s="146">
        <f t="shared" si="195"/>
        <v>25</v>
      </c>
      <c r="BB581" s="146">
        <f t="shared" si="196"/>
        <v>261</v>
      </c>
      <c r="BC581" s="32">
        <f t="shared" si="197"/>
        <v>133</v>
      </c>
      <c r="BD581" s="148"/>
      <c r="BE581" s="40">
        <f t="shared" si="198"/>
        <v>0.52160953800298071</v>
      </c>
      <c r="BF581" s="40">
        <f t="shared" si="199"/>
        <v>0.23148148148148145</v>
      </c>
      <c r="BG581" s="40">
        <f t="shared" si="200"/>
        <v>5.1387461459403906E-2</v>
      </c>
      <c r="BH581" s="40">
        <f t="shared" si="201"/>
        <v>8.084074373484236E-2</v>
      </c>
      <c r="BI581" s="40">
        <f t="shared" si="202"/>
        <v>0.10660980810234541</v>
      </c>
      <c r="BJ581" s="40">
        <f t="shared" si="203"/>
        <v>0</v>
      </c>
      <c r="BK581" s="40">
        <f t="shared" si="204"/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 s="42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</row>
    <row r="582" spans="1:124" s="32" customFormat="1" x14ac:dyDescent="0.2">
      <c r="A582" s="124" t="str">
        <f>CONFIGURACAO!$C$4</f>
        <v>AREA 21</v>
      </c>
      <c r="B582" s="125">
        <v>580</v>
      </c>
      <c r="C582" s="249" t="s">
        <v>307</v>
      </c>
      <c r="D582" s="126">
        <f t="shared" si="205"/>
        <v>14</v>
      </c>
      <c r="E582" s="250" t="s">
        <v>917</v>
      </c>
      <c r="F582" s="250">
        <v>1</v>
      </c>
      <c r="G582" s="250">
        <v>1</v>
      </c>
      <c r="H582" s="250">
        <v>1</v>
      </c>
      <c r="I582" s="250">
        <v>1</v>
      </c>
      <c r="J582" s="87"/>
      <c r="K582" s="94"/>
      <c r="L582" s="94"/>
      <c r="M582" s="154">
        <f t="shared" si="206"/>
        <v>4</v>
      </c>
      <c r="N582">
        <v>11</v>
      </c>
      <c r="O582">
        <v>3</v>
      </c>
      <c r="P582">
        <v>16</v>
      </c>
      <c r="Q582">
        <v>8</v>
      </c>
      <c r="R582">
        <v>2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 s="139">
        <f t="shared" si="189"/>
        <v>14</v>
      </c>
      <c r="AD582" s="140">
        <f t="shared" si="190"/>
        <v>30</v>
      </c>
      <c r="AE582" s="141">
        <f t="shared" si="207"/>
        <v>0</v>
      </c>
      <c r="AF582" s="142">
        <f t="shared" si="208"/>
        <v>0</v>
      </c>
      <c r="AG582" s="278"/>
      <c r="AI582" s="37">
        <f>IFERROR(IF(M582&gt;0,(N582*CONFIGURACAO!$C$20)+(O582*CONFIGURACAO!$C$21)+(P582*CONFIGURACAO!$C$22)+(Q582*CONFIGURACAO!$C$23)+(R582*CONFIGURACAO!$C$24),""),"")</f>
        <v>2660</v>
      </c>
      <c r="AJ582" s="38">
        <f>IF(S582=0,0,IF(CONFIGURACAO!$C$15="SIM",(IF(S582&gt;CONFIGURACAO!$C$16,CONFIGURACAO!$C$16*CONFIGURACAO!$C$25,S582*CONFIGURACAO!$C$25)),'PI AREA  P100'!S582*CONFIGURACAO!$C$25))</f>
        <v>10</v>
      </c>
      <c r="AK582" s="38">
        <f>IF(T582=0,0,IF(CONFIGURACAO!$C$17="SIM",(IF(T582&gt;CONFIGURACAO!$C$18,CONFIGURACAO!$C$18*CONFIGURACAO!$C$26,T582*CONFIGURACAO!$C$26)),'PI AREA  P100'!T582*CONFIGURACAO!$C$26))</f>
        <v>0</v>
      </c>
      <c r="AL582" s="38">
        <f>IFERROR(IF(M582&gt;0,(U582*CONFIGURACAO!$C$29)+(V582*CONFIGURACAO!$C$30),""),"")</f>
        <v>0</v>
      </c>
      <c r="AM582" s="38">
        <f>IF(W582=0,0,IF(CONFIGURACAO!$C$41="SIM",(IF(W582&gt;CONFIGURACAO!$C$41,CONFIGURACAO!$C$41*CONFIGURACAO!$C$31,W582*CONFIGURACAO!$C$31)),'PI AREA  P100'!W582*CONFIGURACAO!$C$31))</f>
        <v>0</v>
      </c>
      <c r="AN582" s="38">
        <f>IF(X582=0,0,IF(CONFIGURACAO!$C$39="SIM",(IF(X582&gt;CONFIGURACAO!$C$40,CONFIGURACAO!$C$40*CONFIGURACAO!$C$32,X582*CONFIGURACAO!$C$32)),'PI AREA  P100'!X582*CONFIGURACAO!$C$32))</f>
        <v>0</v>
      </c>
      <c r="AO582" s="38">
        <f>IFERROR(IF(M582&gt;0,(Y582*CONFIGURACAO!$C$33)+(Z582*CONFIGURACAO!$C$34)+(AA582*CONFIGURACAO!$C$35)+(AB582*CONFIGURACAO!$C$36),""),"")</f>
        <v>0</v>
      </c>
      <c r="AP582" s="38">
        <f>IF(AA582=0,0,IF(CONFIGURACAO!$C$46="SIM",(IF(AA582&gt;CONFIGURACAO!$C$47,CONFIGURACAO!$C$47*CONFIGURACAO!$C$35,AA582*CONFIGURACAO!$C$35)),'PI AREA  P100'!AA582*CONFIGURACAO!$C$35))</f>
        <v>0</v>
      </c>
      <c r="AQ582" s="38">
        <f>IF(AB582=0,0,IF(CONFIGURACAO!$C$44="SIM",(IF(AB582&gt;CONFIGURACAO!$C$45,CONFIGURACAO!$C$45*CONFIGURACAO!$C$36,AB582*CONFIGURACAO!$C$36)),'PI AREA  P100'!AB582*CONFIGURACAO!$C$36))</f>
        <v>0</v>
      </c>
      <c r="AR582" s="38">
        <f t="shared" si="209"/>
        <v>2670</v>
      </c>
      <c r="AS582" s="68">
        <f>IF(AR582="","",$AR582-(($AS$2/CONFIGURACAO!$C$6)*$M582))</f>
        <v>2370</v>
      </c>
      <c r="AT582" s="73">
        <f t="shared" si="191"/>
        <v>3</v>
      </c>
      <c r="AU582" s="75">
        <f>IF(AR582="","",$AR582-(($AU$2/CONFIGURACAO!$C$6)*$M582))</f>
        <v>2170</v>
      </c>
      <c r="AV582" s="76">
        <f t="shared" si="192"/>
        <v>4</v>
      </c>
      <c r="AW582" s="74">
        <f>IF(AR582="","",$AR582-(($AW$2/CONFIGURACAO!$C$6)*$M582))</f>
        <v>1970</v>
      </c>
      <c r="AX582" s="72">
        <f t="shared" si="193"/>
        <v>5</v>
      </c>
      <c r="AZ582" s="39">
        <f t="shared" si="194"/>
        <v>0.22552008987017816</v>
      </c>
      <c r="BA582" s="146">
        <f t="shared" si="195"/>
        <v>41</v>
      </c>
      <c r="BB582" s="146">
        <f t="shared" si="196"/>
        <v>91</v>
      </c>
      <c r="BC582" s="32">
        <f t="shared" si="197"/>
        <v>76</v>
      </c>
      <c r="BD582" s="148"/>
      <c r="BE582" s="40">
        <f t="shared" si="198"/>
        <v>0.4098360655737705</v>
      </c>
      <c r="BF582" s="40">
        <f t="shared" si="199"/>
        <v>0.11574074074074073</v>
      </c>
      <c r="BG582" s="40">
        <f t="shared" si="200"/>
        <v>0.41109969167523125</v>
      </c>
      <c r="BH582" s="40">
        <f t="shared" si="201"/>
        <v>0.32336297493936944</v>
      </c>
      <c r="BI582" s="40">
        <f t="shared" si="202"/>
        <v>0.21321961620469082</v>
      </c>
      <c r="BJ582" s="40">
        <f t="shared" si="203"/>
        <v>9.2421441774491686E-2</v>
      </c>
      <c r="BK582" s="40">
        <f t="shared" si="204"/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 s="4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</row>
    <row r="583" spans="1:124" s="32" customFormat="1" x14ac:dyDescent="0.2">
      <c r="A583" s="124" t="str">
        <f>CONFIGURACAO!$C$4</f>
        <v>AREA 21</v>
      </c>
      <c r="B583" s="125">
        <v>581</v>
      </c>
      <c r="C583" s="249" t="s">
        <v>307</v>
      </c>
      <c r="D583" s="126">
        <f t="shared" si="205"/>
        <v>15</v>
      </c>
      <c r="E583" s="250" t="s">
        <v>918</v>
      </c>
      <c r="F583" s="250">
        <v>1</v>
      </c>
      <c r="G583" s="250">
        <v>1</v>
      </c>
      <c r="H583" s="250">
        <v>1</v>
      </c>
      <c r="I583" s="250">
        <v>1</v>
      </c>
      <c r="J583" s="87"/>
      <c r="K583" s="94"/>
      <c r="L583" s="94"/>
      <c r="M583" s="154">
        <f t="shared" si="206"/>
        <v>4</v>
      </c>
      <c r="N583">
        <v>0</v>
      </c>
      <c r="O583">
        <v>5</v>
      </c>
      <c r="P583">
        <v>7</v>
      </c>
      <c r="Q583">
        <v>8</v>
      </c>
      <c r="R583">
        <v>0</v>
      </c>
      <c r="S583">
        <v>1</v>
      </c>
      <c r="T583">
        <v>4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 s="139">
        <f t="shared" si="189"/>
        <v>5</v>
      </c>
      <c r="AD583" s="140">
        <f t="shared" si="190"/>
        <v>12</v>
      </c>
      <c r="AE583" s="141">
        <f t="shared" si="207"/>
        <v>0</v>
      </c>
      <c r="AF583" s="142">
        <f t="shared" si="208"/>
        <v>0</v>
      </c>
      <c r="AG583" s="278"/>
      <c r="AI583" s="37">
        <f>IFERROR(IF(M583&gt;0,(N583*CONFIGURACAO!$C$20)+(O583*CONFIGURACAO!$C$21)+(P583*CONFIGURACAO!$C$22)+(Q583*CONFIGURACAO!$C$23)+(R583*CONFIGURACAO!$C$24),""),"")</f>
        <v>1140</v>
      </c>
      <c r="AJ583" s="38">
        <f>IF(S583=0,0,IF(CONFIGURACAO!$C$15="SIM",(IF(S583&gt;CONFIGURACAO!$C$16,CONFIGURACAO!$C$16*CONFIGURACAO!$C$25,S583*CONFIGURACAO!$C$25)),'PI AREA  P100'!S583*CONFIGURACAO!$C$25))</f>
        <v>10</v>
      </c>
      <c r="AK583" s="38">
        <f>IF(T583=0,0,IF(CONFIGURACAO!$C$17="SIM",(IF(T583&gt;CONFIGURACAO!$C$18,CONFIGURACAO!$C$18*CONFIGURACAO!$C$26,T583*CONFIGURACAO!$C$26)),'PI AREA  P100'!T583*CONFIGURACAO!$C$26))</f>
        <v>20</v>
      </c>
      <c r="AL583" s="38">
        <f>IFERROR(IF(M583&gt;0,(U583*CONFIGURACAO!$C$29)+(V583*CONFIGURACAO!$C$30),""),"")</f>
        <v>0</v>
      </c>
      <c r="AM583" s="38">
        <f>IF(W583=0,0,IF(CONFIGURACAO!$C$41="SIM",(IF(W583&gt;CONFIGURACAO!$C$41,CONFIGURACAO!$C$41*CONFIGURACAO!$C$31,W583*CONFIGURACAO!$C$31)),'PI AREA  P100'!W583*CONFIGURACAO!$C$31))</f>
        <v>0</v>
      </c>
      <c r="AN583" s="38">
        <f>IF(X583=0,0,IF(CONFIGURACAO!$C$39="SIM",(IF(X583&gt;CONFIGURACAO!$C$40,CONFIGURACAO!$C$40*CONFIGURACAO!$C$32,X583*CONFIGURACAO!$C$32)),'PI AREA  P100'!X583*CONFIGURACAO!$C$32))</f>
        <v>0</v>
      </c>
      <c r="AO583" s="38">
        <f>IFERROR(IF(M583&gt;0,(Y583*CONFIGURACAO!$C$33)+(Z583*CONFIGURACAO!$C$34)+(AA583*CONFIGURACAO!$C$35)+(AB583*CONFIGURACAO!$C$36),""),"")</f>
        <v>0</v>
      </c>
      <c r="AP583" s="38">
        <f>IF(AA583=0,0,IF(CONFIGURACAO!$C$46="SIM",(IF(AA583&gt;CONFIGURACAO!$C$47,CONFIGURACAO!$C$47*CONFIGURACAO!$C$35,AA583*CONFIGURACAO!$C$35)),'PI AREA  P100'!AA583*CONFIGURACAO!$C$35))</f>
        <v>0</v>
      </c>
      <c r="AQ583" s="38">
        <f>IF(AB583=0,0,IF(CONFIGURACAO!$C$44="SIM",(IF(AB583&gt;CONFIGURACAO!$C$45,CONFIGURACAO!$C$45*CONFIGURACAO!$C$36,AB583*CONFIGURACAO!$C$36)),'PI AREA  P100'!AB583*CONFIGURACAO!$C$36))</f>
        <v>0</v>
      </c>
      <c r="AR583" s="38">
        <f t="shared" si="209"/>
        <v>1170</v>
      </c>
      <c r="AS583" s="68">
        <f>IF(AR583="","",$AR583-(($AS$2/CONFIGURACAO!$C$6)*$M583))</f>
        <v>870</v>
      </c>
      <c r="AT583" s="73">
        <f t="shared" si="191"/>
        <v>3</v>
      </c>
      <c r="AU583" s="75">
        <f>IF(AR583="","",$AR583-(($AU$2/CONFIGURACAO!$C$6)*$M583))</f>
        <v>670</v>
      </c>
      <c r="AV583" s="76">
        <f t="shared" si="192"/>
        <v>4</v>
      </c>
      <c r="AW583" s="74">
        <f>IF(AR583="","",$AR583-(($AW$2/CONFIGURACAO!$C$6)*$M583))</f>
        <v>470</v>
      </c>
      <c r="AX583" s="72">
        <f t="shared" si="193"/>
        <v>5</v>
      </c>
      <c r="AZ583" s="39">
        <f t="shared" si="194"/>
        <v>9.8823410167830875E-2</v>
      </c>
      <c r="BA583" s="146">
        <f t="shared" si="195"/>
        <v>25</v>
      </c>
      <c r="BB583" s="146">
        <f t="shared" si="196"/>
        <v>261</v>
      </c>
      <c r="BC583" s="32">
        <f t="shared" si="197"/>
        <v>368</v>
      </c>
      <c r="BD583" s="148"/>
      <c r="BE583" s="40">
        <f t="shared" si="198"/>
        <v>0</v>
      </c>
      <c r="BF583" s="40">
        <f t="shared" si="199"/>
        <v>0.19290123456790123</v>
      </c>
      <c r="BG583" s="40">
        <f t="shared" si="200"/>
        <v>0.17985611510791369</v>
      </c>
      <c r="BH583" s="40">
        <f t="shared" si="201"/>
        <v>0.32336297493936944</v>
      </c>
      <c r="BI583" s="40">
        <f t="shared" si="202"/>
        <v>0</v>
      </c>
      <c r="BJ583" s="40">
        <f t="shared" si="203"/>
        <v>9.2421441774491686E-2</v>
      </c>
      <c r="BK583" s="40">
        <f t="shared" si="204"/>
        <v>0.6420545746388443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 s="42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</row>
    <row r="584" spans="1:124" s="32" customFormat="1" x14ac:dyDescent="0.2">
      <c r="A584" s="124" t="str">
        <f>CONFIGURACAO!$C$4</f>
        <v>AREA 21</v>
      </c>
      <c r="B584" s="125">
        <v>582</v>
      </c>
      <c r="C584" s="249" t="s">
        <v>307</v>
      </c>
      <c r="D584" s="126">
        <f t="shared" si="205"/>
        <v>16</v>
      </c>
      <c r="E584" s="250" t="s">
        <v>919</v>
      </c>
      <c r="F584" s="250">
        <v>0</v>
      </c>
      <c r="G584" s="250">
        <v>1</v>
      </c>
      <c r="H584" s="250">
        <v>1</v>
      </c>
      <c r="I584" s="250">
        <v>1</v>
      </c>
      <c r="J584" s="87"/>
      <c r="K584" s="94"/>
      <c r="L584" s="94"/>
      <c r="M584" s="154">
        <f t="shared" si="206"/>
        <v>3</v>
      </c>
      <c r="N584">
        <v>7</v>
      </c>
      <c r="O584">
        <v>8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s="139">
        <f t="shared" si="189"/>
        <v>15</v>
      </c>
      <c r="AD584" s="140">
        <f t="shared" si="190"/>
        <v>15</v>
      </c>
      <c r="AE584" s="141">
        <f t="shared" si="207"/>
        <v>0</v>
      </c>
      <c r="AF584" s="142">
        <f t="shared" si="208"/>
        <v>0</v>
      </c>
      <c r="AG584" s="278"/>
      <c r="AI584" s="37">
        <f>IFERROR(IF(M584&gt;0,(N584*CONFIGURACAO!$C$20)+(O584*CONFIGURACAO!$C$21)+(P584*CONFIGURACAO!$C$22)+(Q584*CONFIGURACAO!$C$23)+(R584*CONFIGURACAO!$C$24),""),"")</f>
        <v>1380</v>
      </c>
      <c r="AJ584" s="38">
        <f>IF(S584=0,0,IF(CONFIGURACAO!$C$15="SIM",(IF(S584&gt;CONFIGURACAO!$C$16,CONFIGURACAO!$C$16*CONFIGURACAO!$C$25,S584*CONFIGURACAO!$C$25)),'PI AREA  P100'!S584*CONFIGURACAO!$C$25))</f>
        <v>0</v>
      </c>
      <c r="AK584" s="38">
        <f>IF(T584=0,0,IF(CONFIGURACAO!$C$17="SIM",(IF(T584&gt;CONFIGURACAO!$C$18,CONFIGURACAO!$C$18*CONFIGURACAO!$C$26,T584*CONFIGURACAO!$C$26)),'PI AREA  P100'!T584*CONFIGURACAO!$C$26))</f>
        <v>0</v>
      </c>
      <c r="AL584" s="38">
        <f>IFERROR(IF(M584&gt;0,(U584*CONFIGURACAO!$C$29)+(V584*CONFIGURACAO!$C$30),""),"")</f>
        <v>0</v>
      </c>
      <c r="AM584" s="38">
        <f>IF(W584=0,0,IF(CONFIGURACAO!$C$41="SIM",(IF(W584&gt;CONFIGURACAO!$C$41,CONFIGURACAO!$C$41*CONFIGURACAO!$C$31,W584*CONFIGURACAO!$C$31)),'PI AREA  P100'!W584*CONFIGURACAO!$C$31))</f>
        <v>0</v>
      </c>
      <c r="AN584" s="38">
        <f>IF(X584=0,0,IF(CONFIGURACAO!$C$39="SIM",(IF(X584&gt;CONFIGURACAO!$C$40,CONFIGURACAO!$C$40*CONFIGURACAO!$C$32,X584*CONFIGURACAO!$C$32)),'PI AREA  P100'!X584*CONFIGURACAO!$C$32))</f>
        <v>0</v>
      </c>
      <c r="AO584" s="38">
        <f>IFERROR(IF(M584&gt;0,(Y584*CONFIGURACAO!$C$33)+(Z584*CONFIGURACAO!$C$34)+(AA584*CONFIGURACAO!$C$35)+(AB584*CONFIGURACAO!$C$36),""),"")</f>
        <v>0</v>
      </c>
      <c r="AP584" s="38">
        <f>IF(AA584=0,0,IF(CONFIGURACAO!$C$46="SIM",(IF(AA584&gt;CONFIGURACAO!$C$47,CONFIGURACAO!$C$47*CONFIGURACAO!$C$35,AA584*CONFIGURACAO!$C$35)),'PI AREA  P100'!AA584*CONFIGURACAO!$C$35))</f>
        <v>0</v>
      </c>
      <c r="AQ584" s="38">
        <f>IF(AB584=0,0,IF(CONFIGURACAO!$C$44="SIM",(IF(AB584&gt;CONFIGURACAO!$C$45,CONFIGURACAO!$C$45*CONFIGURACAO!$C$36,AB584*CONFIGURACAO!$C$36)),'PI AREA  P100'!AB584*CONFIGURACAO!$C$36))</f>
        <v>0</v>
      </c>
      <c r="AR584" s="38">
        <f t="shared" si="209"/>
        <v>1380</v>
      </c>
      <c r="AS584" s="68">
        <f>IF(AR584="","",$AR584-(($AS$2/CONFIGURACAO!$C$6)*$M584))</f>
        <v>1155</v>
      </c>
      <c r="AT584" s="73">
        <f t="shared" si="191"/>
        <v>3</v>
      </c>
      <c r="AU584" s="75">
        <f>IF(AR584="","",$AR584-(($AU$2/CONFIGURACAO!$C$6)*$M584))</f>
        <v>1005</v>
      </c>
      <c r="AV584" s="76">
        <f t="shared" si="192"/>
        <v>4</v>
      </c>
      <c r="AW584" s="74">
        <f>IF(AR584="","",$AR584-(($AW$2/CONFIGURACAO!$C$6)*$M584))</f>
        <v>855</v>
      </c>
      <c r="AX584" s="72">
        <f t="shared" si="193"/>
        <v>5</v>
      </c>
      <c r="AZ584" s="39">
        <f t="shared" si="194"/>
        <v>0.11656094532615949</v>
      </c>
      <c r="BA584" s="146">
        <f t="shared" si="195"/>
        <v>16</v>
      </c>
      <c r="BB584" s="146">
        <f t="shared" si="196"/>
        <v>488</v>
      </c>
      <c r="BC584" s="32">
        <f t="shared" si="197"/>
        <v>276</v>
      </c>
      <c r="BD584" s="148"/>
      <c r="BE584" s="40">
        <f t="shared" si="198"/>
        <v>0.26080476900149036</v>
      </c>
      <c r="BF584" s="40">
        <f t="shared" si="199"/>
        <v>0.30864197530864196</v>
      </c>
      <c r="BG584" s="40">
        <f t="shared" si="200"/>
        <v>0</v>
      </c>
      <c r="BH584" s="40">
        <f t="shared" si="201"/>
        <v>4.042037186742118E-2</v>
      </c>
      <c r="BI584" s="40">
        <f t="shared" si="202"/>
        <v>0</v>
      </c>
      <c r="BJ584" s="40">
        <f t="shared" si="203"/>
        <v>0</v>
      </c>
      <c r="BK584" s="40">
        <f t="shared" si="204"/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 s="42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</row>
    <row r="585" spans="1:124" s="32" customFormat="1" x14ac:dyDescent="0.2">
      <c r="A585" s="124" t="str">
        <f>CONFIGURACAO!$C$4</f>
        <v>AREA 21</v>
      </c>
      <c r="B585" s="125">
        <v>583</v>
      </c>
      <c r="C585" s="249" t="s">
        <v>307</v>
      </c>
      <c r="D585" s="126">
        <f t="shared" si="205"/>
        <v>17</v>
      </c>
      <c r="E585" s="250" t="s">
        <v>920</v>
      </c>
      <c r="F585" s="250">
        <v>0</v>
      </c>
      <c r="G585" s="250">
        <v>0</v>
      </c>
      <c r="H585" s="250">
        <v>1</v>
      </c>
      <c r="I585" s="250">
        <v>1</v>
      </c>
      <c r="J585" s="87"/>
      <c r="K585" s="94"/>
      <c r="L585" s="94"/>
      <c r="M585" s="154">
        <f t="shared" si="206"/>
        <v>2</v>
      </c>
      <c r="N585">
        <v>8</v>
      </c>
      <c r="O585">
        <v>5</v>
      </c>
      <c r="P585">
        <v>1</v>
      </c>
      <c r="Q585">
        <v>1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 s="139">
        <f t="shared" si="189"/>
        <v>13</v>
      </c>
      <c r="AD585" s="140">
        <f t="shared" si="190"/>
        <v>14</v>
      </c>
      <c r="AE585" s="141">
        <f t="shared" si="207"/>
        <v>0</v>
      </c>
      <c r="AF585" s="142">
        <f t="shared" si="208"/>
        <v>0</v>
      </c>
      <c r="AG585" s="278"/>
      <c r="AI585" s="37">
        <f>IFERROR(IF(M585&gt;0,(N585*CONFIGURACAO!$C$20)+(O585*CONFIGURACAO!$C$21)+(P585*CONFIGURACAO!$C$22)+(Q585*CONFIGURACAO!$C$23)+(R585*CONFIGURACAO!$C$24),""),"")</f>
        <v>1300</v>
      </c>
      <c r="AJ585" s="38">
        <f>IF(S585=0,0,IF(CONFIGURACAO!$C$15="SIM",(IF(S585&gt;CONFIGURACAO!$C$16,CONFIGURACAO!$C$16*CONFIGURACAO!$C$25,S585*CONFIGURACAO!$C$25)),'PI AREA  P100'!S585*CONFIGURACAO!$C$25))</f>
        <v>10</v>
      </c>
      <c r="AK585" s="38">
        <f>IF(T585=0,0,IF(CONFIGURACAO!$C$17="SIM",(IF(T585&gt;CONFIGURACAO!$C$18,CONFIGURACAO!$C$18*CONFIGURACAO!$C$26,T585*CONFIGURACAO!$C$26)),'PI AREA  P100'!T585*CONFIGURACAO!$C$26))</f>
        <v>0</v>
      </c>
      <c r="AL585" s="38">
        <f>IFERROR(IF(M585&gt;0,(U585*CONFIGURACAO!$C$29)+(V585*CONFIGURACAO!$C$30),""),"")</f>
        <v>0</v>
      </c>
      <c r="AM585" s="38">
        <f>IF(W585=0,0,IF(CONFIGURACAO!$C$41="SIM",(IF(W585&gt;CONFIGURACAO!$C$41,CONFIGURACAO!$C$41*CONFIGURACAO!$C$31,W585*CONFIGURACAO!$C$31)),'PI AREA  P100'!W585*CONFIGURACAO!$C$31))</f>
        <v>0</v>
      </c>
      <c r="AN585" s="38">
        <f>IF(X585=0,0,IF(CONFIGURACAO!$C$39="SIM",(IF(X585&gt;CONFIGURACAO!$C$40,CONFIGURACAO!$C$40*CONFIGURACAO!$C$32,X585*CONFIGURACAO!$C$32)),'PI AREA  P100'!X585*CONFIGURACAO!$C$32))</f>
        <v>0</v>
      </c>
      <c r="AO585" s="38">
        <f>IFERROR(IF(M585&gt;0,(Y585*CONFIGURACAO!$C$33)+(Z585*CONFIGURACAO!$C$34)+(AA585*CONFIGURACAO!$C$35)+(AB585*CONFIGURACAO!$C$36),""),"")</f>
        <v>0</v>
      </c>
      <c r="AP585" s="38">
        <f>IF(AA585=0,0,IF(CONFIGURACAO!$C$46="SIM",(IF(AA585&gt;CONFIGURACAO!$C$47,CONFIGURACAO!$C$47*CONFIGURACAO!$C$35,AA585*CONFIGURACAO!$C$35)),'PI AREA  P100'!AA585*CONFIGURACAO!$C$35))</f>
        <v>0</v>
      </c>
      <c r="AQ585" s="38">
        <f>IF(AB585=0,0,IF(CONFIGURACAO!$C$44="SIM",(IF(AB585&gt;CONFIGURACAO!$C$45,CONFIGURACAO!$C$45*CONFIGURACAO!$C$36,AB585*CONFIGURACAO!$C$36)),'PI AREA  P100'!AB585*CONFIGURACAO!$C$36))</f>
        <v>0</v>
      </c>
      <c r="AR585" s="38">
        <f t="shared" si="209"/>
        <v>1310</v>
      </c>
      <c r="AS585" s="68">
        <f>IF(AR585="","",$AR585-(($AS$2/CONFIGURACAO!$C$6)*$M585))</f>
        <v>1160</v>
      </c>
      <c r="AT585" s="73">
        <f t="shared" si="191"/>
        <v>3</v>
      </c>
      <c r="AU585" s="75">
        <f>IF(AR585="","",$AR585-(($AU$2/CONFIGURACAO!$C$6)*$M585))</f>
        <v>1060</v>
      </c>
      <c r="AV585" s="76">
        <f t="shared" si="192"/>
        <v>4</v>
      </c>
      <c r="AW585" s="74">
        <f>IF(AR585="","",$AR585-(($AW$2/CONFIGURACAO!$C$6)*$M585))</f>
        <v>960</v>
      </c>
      <c r="AX585" s="72">
        <f t="shared" si="193"/>
        <v>5</v>
      </c>
      <c r="AZ585" s="39">
        <f t="shared" si="194"/>
        <v>0.11064843360671661</v>
      </c>
      <c r="BA585" s="146">
        <f t="shared" si="195"/>
        <v>16</v>
      </c>
      <c r="BB585" s="146">
        <f t="shared" si="196"/>
        <v>488</v>
      </c>
      <c r="BC585" s="32">
        <f t="shared" si="197"/>
        <v>306</v>
      </c>
      <c r="BD585" s="148"/>
      <c r="BE585" s="40">
        <f t="shared" si="198"/>
        <v>0.29806259314456035</v>
      </c>
      <c r="BF585" s="40">
        <f t="shared" si="199"/>
        <v>0.19290123456790123</v>
      </c>
      <c r="BG585" s="40">
        <f t="shared" si="200"/>
        <v>2.5693730729701953E-2</v>
      </c>
      <c r="BH585" s="40">
        <f t="shared" si="201"/>
        <v>4.042037186742118E-2</v>
      </c>
      <c r="BI585" s="40">
        <f t="shared" si="202"/>
        <v>0</v>
      </c>
      <c r="BJ585" s="40">
        <f t="shared" si="203"/>
        <v>9.2421441774491686E-2</v>
      </c>
      <c r="BK585" s="40">
        <f t="shared" si="204"/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 s="42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</row>
    <row r="586" spans="1:124" s="32" customFormat="1" x14ac:dyDescent="0.2">
      <c r="A586" s="124" t="str">
        <f>CONFIGURACAO!$C$4</f>
        <v>AREA 21</v>
      </c>
      <c r="B586" s="125">
        <v>584</v>
      </c>
      <c r="C586" s="249" t="s">
        <v>307</v>
      </c>
      <c r="D586" s="126">
        <f t="shared" si="205"/>
        <v>18</v>
      </c>
      <c r="E586" s="250" t="s">
        <v>921</v>
      </c>
      <c r="F586" s="250">
        <v>0</v>
      </c>
      <c r="G586" s="250">
        <v>0</v>
      </c>
      <c r="H586" s="250">
        <v>0</v>
      </c>
      <c r="I586" s="250">
        <v>1</v>
      </c>
      <c r="J586" s="87"/>
      <c r="K586" s="94"/>
      <c r="L586" s="94"/>
      <c r="M586" s="154">
        <f t="shared" si="206"/>
        <v>1</v>
      </c>
      <c r="N586">
        <v>0</v>
      </c>
      <c r="O586">
        <v>2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 s="139">
        <f t="shared" si="189"/>
        <v>2</v>
      </c>
      <c r="AD586" s="140">
        <f t="shared" si="190"/>
        <v>3</v>
      </c>
      <c r="AE586" s="141">
        <f t="shared" si="207"/>
        <v>0</v>
      </c>
      <c r="AF586" s="142">
        <f t="shared" si="208"/>
        <v>1</v>
      </c>
      <c r="AG586" s="278"/>
      <c r="AI586" s="37">
        <f>IFERROR(IF(M586&gt;0,(N586*CONFIGURACAO!$C$20)+(O586*CONFIGURACAO!$C$21)+(P586*CONFIGURACAO!$C$22)+(Q586*CONFIGURACAO!$C$23)+(R586*CONFIGURACAO!$C$24),""),"")</f>
        <v>220</v>
      </c>
      <c r="AJ586" s="38">
        <f>IF(S586=0,0,IF(CONFIGURACAO!$C$15="SIM",(IF(S586&gt;CONFIGURACAO!$C$16,CONFIGURACAO!$C$16*CONFIGURACAO!$C$25,S586*CONFIGURACAO!$C$25)),'PI AREA  P100'!S586*CONFIGURACAO!$C$25))</f>
        <v>0</v>
      </c>
      <c r="AK586" s="38">
        <f>IF(T586=0,0,IF(CONFIGURACAO!$C$17="SIM",(IF(T586&gt;CONFIGURACAO!$C$18,CONFIGURACAO!$C$18*CONFIGURACAO!$C$26,T586*CONFIGURACAO!$C$26)),'PI AREA  P100'!T586*CONFIGURACAO!$C$26))</f>
        <v>0</v>
      </c>
      <c r="AL586" s="38">
        <f>IFERROR(IF(M586&gt;0,(U586*CONFIGURACAO!$C$29)+(V586*CONFIGURACAO!$C$30),""),"")</f>
        <v>0</v>
      </c>
      <c r="AM586" s="38">
        <f>IF(W586=0,0,IF(CONFIGURACAO!$C$41="SIM",(IF(W586&gt;CONFIGURACAO!$C$41,CONFIGURACAO!$C$41*CONFIGURACAO!$C$31,W586*CONFIGURACAO!$C$31)),'PI AREA  P100'!W586*CONFIGURACAO!$C$31))</f>
        <v>0</v>
      </c>
      <c r="AN586" s="38">
        <f>IF(X586=0,0,IF(CONFIGURACAO!$C$39="SIM",(IF(X586&gt;CONFIGURACAO!$C$40,CONFIGURACAO!$C$40*CONFIGURACAO!$C$32,X586*CONFIGURACAO!$C$32)),'PI AREA  P100'!X586*CONFIGURACAO!$C$32))</f>
        <v>0</v>
      </c>
      <c r="AO586" s="38">
        <f>IFERROR(IF(M586&gt;0,(Y586*CONFIGURACAO!$C$33)+(Z586*CONFIGURACAO!$C$34)+(AA586*CONFIGURACAO!$C$35)+(AB586*CONFIGURACAO!$C$36),""),"")</f>
        <v>100</v>
      </c>
      <c r="AP586" s="38">
        <f>IF(AA586=0,0,IF(CONFIGURACAO!$C$46="SIM",(IF(AA586&gt;CONFIGURACAO!$C$47,CONFIGURACAO!$C$47*CONFIGURACAO!$C$35,AA586*CONFIGURACAO!$C$35)),'PI AREA  P100'!AA586*CONFIGURACAO!$C$35))</f>
        <v>0</v>
      </c>
      <c r="AQ586" s="38">
        <f>IF(AB586=0,0,IF(CONFIGURACAO!$C$44="SIM",(IF(AB586&gt;CONFIGURACAO!$C$45,CONFIGURACAO!$C$45*CONFIGURACAO!$C$36,AB586*CONFIGURACAO!$C$36)),'PI AREA  P100'!AB586*CONFIGURACAO!$C$36))</f>
        <v>0</v>
      </c>
      <c r="AR586" s="38">
        <f t="shared" si="209"/>
        <v>320</v>
      </c>
      <c r="AS586" s="68">
        <f>IF(AR586="","",$AR586-(($AS$2/CONFIGURACAO!$C$6)*$M586))</f>
        <v>245</v>
      </c>
      <c r="AT586" s="73">
        <f t="shared" si="191"/>
        <v>3</v>
      </c>
      <c r="AU586" s="75">
        <f>IF(AR586="","",$AR586-(($AU$2/CONFIGURACAO!$C$6)*$M586))</f>
        <v>195</v>
      </c>
      <c r="AV586" s="76">
        <f t="shared" si="192"/>
        <v>4</v>
      </c>
      <c r="AW586" s="74">
        <f>IF(AR586="","",$AR586-(($AW$2/CONFIGURACAO!$C$6)*$M586))</f>
        <v>145</v>
      </c>
      <c r="AX586" s="72">
        <f t="shared" si="193"/>
        <v>5</v>
      </c>
      <c r="AZ586" s="39">
        <f t="shared" si="194"/>
        <v>2.7028625003167418E-2</v>
      </c>
      <c r="BA586" s="146">
        <f t="shared" si="195"/>
        <v>4</v>
      </c>
      <c r="BB586" s="146">
        <f t="shared" si="196"/>
        <v>923</v>
      </c>
      <c r="BC586" s="32">
        <f t="shared" si="197"/>
        <v>862</v>
      </c>
      <c r="BD586" s="148"/>
      <c r="BE586" s="40">
        <f t="shared" si="198"/>
        <v>0</v>
      </c>
      <c r="BF586" s="40">
        <f t="shared" si="199"/>
        <v>7.716049382716049E-2</v>
      </c>
      <c r="BG586" s="40">
        <f t="shared" si="200"/>
        <v>2.5693730729701953E-2</v>
      </c>
      <c r="BH586" s="40">
        <f t="shared" si="201"/>
        <v>0</v>
      </c>
      <c r="BI586" s="40">
        <f t="shared" si="202"/>
        <v>0</v>
      </c>
      <c r="BJ586" s="40">
        <f t="shared" si="203"/>
        <v>0</v>
      </c>
      <c r="BK586" s="40">
        <f t="shared" si="204"/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0</v>
      </c>
      <c r="BT586" s="42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</row>
    <row r="587" spans="1:124" s="32" customFormat="1" x14ac:dyDescent="0.2">
      <c r="A587" s="124" t="str">
        <f>CONFIGURACAO!$C$4</f>
        <v>AREA 21</v>
      </c>
      <c r="B587" s="125">
        <v>585</v>
      </c>
      <c r="C587" s="249" t="s">
        <v>307</v>
      </c>
      <c r="D587" s="126">
        <f t="shared" si="205"/>
        <v>19</v>
      </c>
      <c r="E587" s="250" t="s">
        <v>922</v>
      </c>
      <c r="F587" s="250">
        <v>1</v>
      </c>
      <c r="G587" s="250">
        <v>1</v>
      </c>
      <c r="H587" s="250">
        <v>1</v>
      </c>
      <c r="I587" s="250">
        <v>1</v>
      </c>
      <c r="J587" s="87"/>
      <c r="K587" s="94"/>
      <c r="L587" s="94"/>
      <c r="M587" s="154">
        <f t="shared" si="206"/>
        <v>4</v>
      </c>
      <c r="N587">
        <v>5</v>
      </c>
      <c r="O587">
        <v>5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 s="139">
        <f t="shared" si="189"/>
        <v>10</v>
      </c>
      <c r="AD587" s="140">
        <f t="shared" si="190"/>
        <v>11</v>
      </c>
      <c r="AE587" s="141">
        <f t="shared" si="207"/>
        <v>0</v>
      </c>
      <c r="AF587" s="142">
        <f t="shared" si="208"/>
        <v>0</v>
      </c>
      <c r="AG587" s="278"/>
      <c r="AI587" s="37">
        <f>IFERROR(IF(M587&gt;0,(N587*CONFIGURACAO!$C$20)+(O587*CONFIGURACAO!$C$21)+(P587*CONFIGURACAO!$C$22)+(Q587*CONFIGURACAO!$C$23)+(R587*CONFIGURACAO!$C$24),""),"")</f>
        <v>1000</v>
      </c>
      <c r="AJ587" s="38">
        <f>IF(S587=0,0,IF(CONFIGURACAO!$C$15="SIM",(IF(S587&gt;CONFIGURACAO!$C$16,CONFIGURACAO!$C$16*CONFIGURACAO!$C$25,S587*CONFIGURACAO!$C$25)),'PI AREA  P100'!S587*CONFIGURACAO!$C$25))</f>
        <v>0</v>
      </c>
      <c r="AK587" s="38">
        <f>IF(T587=0,0,IF(CONFIGURACAO!$C$17="SIM",(IF(T587&gt;CONFIGURACAO!$C$18,CONFIGURACAO!$C$18*CONFIGURACAO!$C$26,T587*CONFIGURACAO!$C$26)),'PI AREA  P100'!T587*CONFIGURACAO!$C$26))</f>
        <v>0</v>
      </c>
      <c r="AL587" s="38">
        <f>IFERROR(IF(M587&gt;0,(U587*CONFIGURACAO!$C$29)+(V587*CONFIGURACAO!$C$30),""),"")</f>
        <v>0</v>
      </c>
      <c r="AM587" s="38">
        <f>IF(W587=0,0,IF(CONFIGURACAO!$C$41="SIM",(IF(W587&gt;CONFIGURACAO!$C$41,CONFIGURACAO!$C$41*CONFIGURACAO!$C$31,W587*CONFIGURACAO!$C$31)),'PI AREA  P100'!W587*CONFIGURACAO!$C$31))</f>
        <v>0</v>
      </c>
      <c r="AN587" s="38">
        <f>IF(X587=0,0,IF(CONFIGURACAO!$C$39="SIM",(IF(X587&gt;CONFIGURACAO!$C$40,CONFIGURACAO!$C$40*CONFIGURACAO!$C$32,X587*CONFIGURACAO!$C$32)),'PI AREA  P100'!X587*CONFIGURACAO!$C$32))</f>
        <v>0</v>
      </c>
      <c r="AO587" s="38">
        <f>IFERROR(IF(M587&gt;0,(Y587*CONFIGURACAO!$C$33)+(Z587*CONFIGURACAO!$C$34)+(AA587*CONFIGURACAO!$C$35)+(AB587*CONFIGURACAO!$C$36),""),"")</f>
        <v>0</v>
      </c>
      <c r="AP587" s="38">
        <f>IF(AA587=0,0,IF(CONFIGURACAO!$C$46="SIM",(IF(AA587&gt;CONFIGURACAO!$C$47,CONFIGURACAO!$C$47*CONFIGURACAO!$C$35,AA587*CONFIGURACAO!$C$35)),'PI AREA  P100'!AA587*CONFIGURACAO!$C$35))</f>
        <v>0</v>
      </c>
      <c r="AQ587" s="38">
        <f>IF(AB587=0,0,IF(CONFIGURACAO!$C$44="SIM",(IF(AB587&gt;CONFIGURACAO!$C$45,CONFIGURACAO!$C$45*CONFIGURACAO!$C$36,AB587*CONFIGURACAO!$C$36)),'PI AREA  P100'!AB587*CONFIGURACAO!$C$36))</f>
        <v>0</v>
      </c>
      <c r="AR587" s="38">
        <f t="shared" si="209"/>
        <v>1000</v>
      </c>
      <c r="AS587" s="68">
        <f>IF(AR587="","",$AR587-(($AS$2/CONFIGURACAO!$C$6)*$M587))</f>
        <v>700</v>
      </c>
      <c r="AT587" s="73">
        <f t="shared" si="191"/>
        <v>3</v>
      </c>
      <c r="AU587" s="75">
        <f>IF(AR587="","",$AR587-(($AU$2/CONFIGURACAO!$C$6)*$M587))</f>
        <v>500</v>
      </c>
      <c r="AV587" s="76">
        <f t="shared" si="192"/>
        <v>4</v>
      </c>
      <c r="AW587" s="74">
        <f>IF(AR587="","",$AR587-(($AW$2/CONFIGURACAO!$C$6)*$M587))</f>
        <v>300</v>
      </c>
      <c r="AX587" s="72">
        <f t="shared" si="193"/>
        <v>5</v>
      </c>
      <c r="AZ587" s="39">
        <f t="shared" si="194"/>
        <v>8.4464453134898185E-2</v>
      </c>
      <c r="BA587" s="146">
        <f t="shared" si="195"/>
        <v>12</v>
      </c>
      <c r="BB587" s="146">
        <f t="shared" si="196"/>
        <v>629</v>
      </c>
      <c r="BC587" s="32">
        <f t="shared" si="197"/>
        <v>436</v>
      </c>
      <c r="BD587" s="148"/>
      <c r="BE587" s="40">
        <f t="shared" si="198"/>
        <v>0.18628912071535023</v>
      </c>
      <c r="BF587" s="40">
        <f t="shared" si="199"/>
        <v>0.19290123456790123</v>
      </c>
      <c r="BG587" s="40">
        <f t="shared" si="200"/>
        <v>2.5693730729701953E-2</v>
      </c>
      <c r="BH587" s="40">
        <f t="shared" si="201"/>
        <v>4.042037186742118E-2</v>
      </c>
      <c r="BI587" s="40">
        <f t="shared" si="202"/>
        <v>0</v>
      </c>
      <c r="BJ587" s="40">
        <f t="shared" si="203"/>
        <v>0</v>
      </c>
      <c r="BK587" s="40">
        <f t="shared" si="204"/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 s="42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</row>
    <row r="588" spans="1:124" s="32" customFormat="1" x14ac:dyDescent="0.2">
      <c r="A588" s="124" t="str">
        <f>CONFIGURACAO!$C$4</f>
        <v>AREA 21</v>
      </c>
      <c r="B588" s="125">
        <v>586</v>
      </c>
      <c r="C588" s="249" t="s">
        <v>307</v>
      </c>
      <c r="D588" s="126">
        <f t="shared" si="205"/>
        <v>20</v>
      </c>
      <c r="E588" s="250" t="s">
        <v>923</v>
      </c>
      <c r="F588" s="250">
        <v>1</v>
      </c>
      <c r="G588" s="250">
        <v>1</v>
      </c>
      <c r="H588" s="250">
        <v>1</v>
      </c>
      <c r="I588" s="250">
        <v>1</v>
      </c>
      <c r="J588" s="87"/>
      <c r="K588" s="94"/>
      <c r="L588" s="94"/>
      <c r="M588" s="154">
        <f t="shared" si="206"/>
        <v>4</v>
      </c>
      <c r="N588">
        <v>6</v>
      </c>
      <c r="O588">
        <v>6</v>
      </c>
      <c r="P588">
        <v>4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 s="139">
        <f t="shared" si="189"/>
        <v>12</v>
      </c>
      <c r="AD588" s="140">
        <f t="shared" si="190"/>
        <v>16</v>
      </c>
      <c r="AE588" s="141">
        <f t="shared" si="207"/>
        <v>0</v>
      </c>
      <c r="AF588" s="142">
        <f t="shared" si="208"/>
        <v>0</v>
      </c>
      <c r="AG588" s="278"/>
      <c r="AI588" s="37">
        <f>IFERROR(IF(M588&gt;0,(N588*CONFIGURACAO!$C$20)+(O588*CONFIGURACAO!$C$21)+(P588*CONFIGURACAO!$C$22)+(Q588*CONFIGURACAO!$C$23)+(R588*CONFIGURACAO!$C$24),""),"")</f>
        <v>1320</v>
      </c>
      <c r="AJ588" s="38">
        <f>IF(S588=0,0,IF(CONFIGURACAO!$C$15="SIM",(IF(S588&gt;CONFIGURACAO!$C$16,CONFIGURACAO!$C$16*CONFIGURACAO!$C$25,S588*CONFIGURACAO!$C$25)),'PI AREA  P100'!S588*CONFIGURACAO!$C$25))</f>
        <v>0</v>
      </c>
      <c r="AK588" s="38">
        <f>IF(T588=0,0,IF(CONFIGURACAO!$C$17="SIM",(IF(T588&gt;CONFIGURACAO!$C$18,CONFIGURACAO!$C$18*CONFIGURACAO!$C$26,T588*CONFIGURACAO!$C$26)),'PI AREA  P100'!T588*CONFIGURACAO!$C$26))</f>
        <v>0</v>
      </c>
      <c r="AL588" s="38">
        <f>IFERROR(IF(M588&gt;0,(U588*CONFIGURACAO!$C$29)+(V588*CONFIGURACAO!$C$30),""),"")</f>
        <v>0</v>
      </c>
      <c r="AM588" s="38">
        <f>IF(W588=0,0,IF(CONFIGURACAO!$C$41="SIM",(IF(W588&gt;CONFIGURACAO!$C$41,CONFIGURACAO!$C$41*CONFIGURACAO!$C$31,W588*CONFIGURACAO!$C$31)),'PI AREA  P100'!W588*CONFIGURACAO!$C$31))</f>
        <v>0</v>
      </c>
      <c r="AN588" s="38">
        <f>IF(X588=0,0,IF(CONFIGURACAO!$C$39="SIM",(IF(X588&gt;CONFIGURACAO!$C$40,CONFIGURACAO!$C$40*CONFIGURACAO!$C$32,X588*CONFIGURACAO!$C$32)),'PI AREA  P100'!X588*CONFIGURACAO!$C$32))</f>
        <v>0</v>
      </c>
      <c r="AO588" s="38">
        <f>IFERROR(IF(M588&gt;0,(Y588*CONFIGURACAO!$C$33)+(Z588*CONFIGURACAO!$C$34)+(AA588*CONFIGURACAO!$C$35)+(AB588*CONFIGURACAO!$C$36),""),"")</f>
        <v>0</v>
      </c>
      <c r="AP588" s="38">
        <f>IF(AA588=0,0,IF(CONFIGURACAO!$C$46="SIM",(IF(AA588&gt;CONFIGURACAO!$C$47,CONFIGURACAO!$C$47*CONFIGURACAO!$C$35,AA588*CONFIGURACAO!$C$35)),'PI AREA  P100'!AA588*CONFIGURACAO!$C$35))</f>
        <v>0</v>
      </c>
      <c r="AQ588" s="38">
        <f>IF(AB588=0,0,IF(CONFIGURACAO!$C$44="SIM",(IF(AB588&gt;CONFIGURACAO!$C$45,CONFIGURACAO!$C$45*CONFIGURACAO!$C$36,AB588*CONFIGURACAO!$C$36)),'PI AREA  P100'!AB588*CONFIGURACAO!$C$36))</f>
        <v>0</v>
      </c>
      <c r="AR588" s="38">
        <f t="shared" si="209"/>
        <v>1320</v>
      </c>
      <c r="AS588" s="68">
        <f>IF(AR588="","",$AR588-(($AS$2/CONFIGURACAO!$C$6)*$M588))</f>
        <v>1020</v>
      </c>
      <c r="AT588" s="73">
        <f t="shared" si="191"/>
        <v>3</v>
      </c>
      <c r="AU588" s="75">
        <f>IF(AR588="","",$AR588-(($AU$2/CONFIGURACAO!$C$6)*$M588))</f>
        <v>820</v>
      </c>
      <c r="AV588" s="76">
        <f t="shared" si="192"/>
        <v>4</v>
      </c>
      <c r="AW588" s="74">
        <f>IF(AR588="","",$AR588-(($AW$2/CONFIGURACAO!$C$6)*$M588))</f>
        <v>620</v>
      </c>
      <c r="AX588" s="72">
        <f t="shared" si="193"/>
        <v>5</v>
      </c>
      <c r="AZ588" s="39">
        <f t="shared" si="194"/>
        <v>0.1114930781380656</v>
      </c>
      <c r="BA588" s="146">
        <f t="shared" si="195"/>
        <v>16</v>
      </c>
      <c r="BB588" s="146">
        <f t="shared" si="196"/>
        <v>488</v>
      </c>
      <c r="BC588" s="32">
        <f t="shared" si="197"/>
        <v>302</v>
      </c>
      <c r="BD588" s="148"/>
      <c r="BE588" s="40">
        <f t="shared" si="198"/>
        <v>0.22354694485842028</v>
      </c>
      <c r="BF588" s="40">
        <f t="shared" si="199"/>
        <v>0.23148148148148145</v>
      </c>
      <c r="BG588" s="40">
        <f t="shared" si="200"/>
        <v>0.10277492291880781</v>
      </c>
      <c r="BH588" s="40">
        <f t="shared" si="201"/>
        <v>0</v>
      </c>
      <c r="BI588" s="40">
        <f t="shared" si="202"/>
        <v>0</v>
      </c>
      <c r="BJ588" s="40">
        <f t="shared" si="203"/>
        <v>0</v>
      </c>
      <c r="BK588" s="40">
        <f t="shared" si="204"/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 s="42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</row>
    <row r="589" spans="1:124" s="32" customFormat="1" x14ac:dyDescent="0.2">
      <c r="A589" s="124" t="str">
        <f>CONFIGURACAO!$C$4</f>
        <v>AREA 21</v>
      </c>
      <c r="B589" s="125">
        <v>587</v>
      </c>
      <c r="C589" s="249" t="s">
        <v>307</v>
      </c>
      <c r="D589" s="126">
        <f t="shared" si="205"/>
        <v>21</v>
      </c>
      <c r="E589" s="250" t="s">
        <v>924</v>
      </c>
      <c r="F589" s="250">
        <v>1</v>
      </c>
      <c r="G589" s="250">
        <v>1</v>
      </c>
      <c r="H589" s="250">
        <v>1</v>
      </c>
      <c r="I589" s="250">
        <v>1</v>
      </c>
      <c r="J589" s="87"/>
      <c r="K589" s="94"/>
      <c r="L589" s="94"/>
      <c r="M589" s="154">
        <f t="shared" si="206"/>
        <v>4</v>
      </c>
      <c r="N589">
        <v>9</v>
      </c>
      <c r="O589">
        <v>16</v>
      </c>
      <c r="P589">
        <v>3</v>
      </c>
      <c r="Q589">
        <v>4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s="139">
        <f t="shared" si="189"/>
        <v>25</v>
      </c>
      <c r="AD589" s="140">
        <f t="shared" si="190"/>
        <v>28</v>
      </c>
      <c r="AE589" s="141">
        <f t="shared" si="207"/>
        <v>0</v>
      </c>
      <c r="AF589" s="142">
        <f t="shared" si="208"/>
        <v>0</v>
      </c>
      <c r="AG589" s="278"/>
      <c r="AI589" s="37">
        <f>IFERROR(IF(M589&gt;0,(N589*CONFIGURACAO!$C$20)+(O589*CONFIGURACAO!$C$21)+(P589*CONFIGURACAO!$C$22)+(Q589*CONFIGURACAO!$C$23)+(R589*CONFIGURACAO!$C$24),""),"")</f>
        <v>2520</v>
      </c>
      <c r="AJ589" s="38">
        <f>IF(S589=0,0,IF(CONFIGURACAO!$C$15="SIM",(IF(S589&gt;CONFIGURACAO!$C$16,CONFIGURACAO!$C$16*CONFIGURACAO!$C$25,S589*CONFIGURACAO!$C$25)),'PI AREA  P100'!S589*CONFIGURACAO!$C$25))</f>
        <v>0</v>
      </c>
      <c r="AK589" s="38">
        <f>IF(T589=0,0,IF(CONFIGURACAO!$C$17="SIM",(IF(T589&gt;CONFIGURACAO!$C$18,CONFIGURACAO!$C$18*CONFIGURACAO!$C$26,T589*CONFIGURACAO!$C$26)),'PI AREA  P100'!T589*CONFIGURACAO!$C$26))</f>
        <v>0</v>
      </c>
      <c r="AL589" s="38">
        <f>IFERROR(IF(M589&gt;0,(U589*CONFIGURACAO!$C$29)+(V589*CONFIGURACAO!$C$30),""),"")</f>
        <v>0</v>
      </c>
      <c r="AM589" s="38">
        <f>IF(W589=0,0,IF(CONFIGURACAO!$C$41="SIM",(IF(W589&gt;CONFIGURACAO!$C$41,CONFIGURACAO!$C$41*CONFIGURACAO!$C$31,W589*CONFIGURACAO!$C$31)),'PI AREA  P100'!W589*CONFIGURACAO!$C$31))</f>
        <v>0</v>
      </c>
      <c r="AN589" s="38">
        <f>IF(X589=0,0,IF(CONFIGURACAO!$C$39="SIM",(IF(X589&gt;CONFIGURACAO!$C$40,CONFIGURACAO!$C$40*CONFIGURACAO!$C$32,X589*CONFIGURACAO!$C$32)),'PI AREA  P100'!X589*CONFIGURACAO!$C$32))</f>
        <v>0</v>
      </c>
      <c r="AO589" s="38">
        <f>IFERROR(IF(M589&gt;0,(Y589*CONFIGURACAO!$C$33)+(Z589*CONFIGURACAO!$C$34)+(AA589*CONFIGURACAO!$C$35)+(AB589*CONFIGURACAO!$C$36),""),"")</f>
        <v>0</v>
      </c>
      <c r="AP589" s="38">
        <f>IF(AA589=0,0,IF(CONFIGURACAO!$C$46="SIM",(IF(AA589&gt;CONFIGURACAO!$C$47,CONFIGURACAO!$C$47*CONFIGURACAO!$C$35,AA589*CONFIGURACAO!$C$35)),'PI AREA  P100'!AA589*CONFIGURACAO!$C$35))</f>
        <v>0</v>
      </c>
      <c r="AQ589" s="38">
        <f>IF(AB589=0,0,IF(CONFIGURACAO!$C$44="SIM",(IF(AB589&gt;CONFIGURACAO!$C$45,CONFIGURACAO!$C$45*CONFIGURACAO!$C$36,AB589*CONFIGURACAO!$C$36)),'PI AREA  P100'!AB589*CONFIGURACAO!$C$36))</f>
        <v>0</v>
      </c>
      <c r="AR589" s="38">
        <f t="shared" si="209"/>
        <v>2520</v>
      </c>
      <c r="AS589" s="68">
        <f>IF(AR589="","",$AR589-(($AS$2/CONFIGURACAO!$C$6)*$M589))</f>
        <v>2220</v>
      </c>
      <c r="AT589" s="73">
        <f t="shared" si="191"/>
        <v>3</v>
      </c>
      <c r="AU589" s="75">
        <f>IF(AR589="","",$AR589-(($AU$2/CONFIGURACAO!$C$6)*$M589))</f>
        <v>2020</v>
      </c>
      <c r="AV589" s="76">
        <f t="shared" si="192"/>
        <v>4</v>
      </c>
      <c r="AW589" s="74">
        <f>IF(AR589="","",$AR589-(($AW$2/CONFIGURACAO!$C$6)*$M589))</f>
        <v>1820</v>
      </c>
      <c r="AX589" s="72">
        <f t="shared" si="193"/>
        <v>5</v>
      </c>
      <c r="AZ589" s="39">
        <f t="shared" si="194"/>
        <v>0.21285042189994344</v>
      </c>
      <c r="BA589" s="146">
        <f t="shared" si="195"/>
        <v>32</v>
      </c>
      <c r="BB589" s="146">
        <f t="shared" si="196"/>
        <v>157</v>
      </c>
      <c r="BC589" s="32">
        <f t="shared" si="197"/>
        <v>84</v>
      </c>
      <c r="BD589" s="148"/>
      <c r="BE589" s="40">
        <f t="shared" si="198"/>
        <v>0.3353204172876304</v>
      </c>
      <c r="BF589" s="40">
        <f t="shared" si="199"/>
        <v>0.61728395061728392</v>
      </c>
      <c r="BG589" s="40">
        <f t="shared" si="200"/>
        <v>7.7081192189105849E-2</v>
      </c>
      <c r="BH589" s="40">
        <f t="shared" si="201"/>
        <v>0.16168148746968472</v>
      </c>
      <c r="BI589" s="40">
        <f t="shared" si="202"/>
        <v>0</v>
      </c>
      <c r="BJ589" s="40">
        <f t="shared" si="203"/>
        <v>0</v>
      </c>
      <c r="BK589" s="40">
        <f t="shared" si="204"/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 s="42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</row>
    <row r="590" spans="1:124" s="32" customFormat="1" x14ac:dyDescent="0.2">
      <c r="A590" s="124" t="str">
        <f>CONFIGURACAO!$C$4</f>
        <v>AREA 21</v>
      </c>
      <c r="B590" s="125">
        <v>588</v>
      </c>
      <c r="C590" s="249" t="s">
        <v>307</v>
      </c>
      <c r="D590" s="126">
        <f t="shared" si="205"/>
        <v>22</v>
      </c>
      <c r="E590" s="250" t="s">
        <v>925</v>
      </c>
      <c r="F590" s="250">
        <v>1</v>
      </c>
      <c r="G590" s="250">
        <v>1</v>
      </c>
      <c r="H590" s="250">
        <v>1</v>
      </c>
      <c r="I590" s="250">
        <v>1</v>
      </c>
      <c r="J590" s="87"/>
      <c r="K590" s="94"/>
      <c r="L590" s="94"/>
      <c r="M590" s="154">
        <f t="shared" si="206"/>
        <v>4</v>
      </c>
      <c r="N590">
        <v>1</v>
      </c>
      <c r="O590">
        <v>4</v>
      </c>
      <c r="P590">
        <v>4</v>
      </c>
      <c r="Q590">
        <v>3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 s="139">
        <f t="shared" si="189"/>
        <v>5</v>
      </c>
      <c r="AD590" s="140">
        <f t="shared" si="190"/>
        <v>9</v>
      </c>
      <c r="AE590" s="141">
        <f t="shared" si="207"/>
        <v>0</v>
      </c>
      <c r="AF590" s="142">
        <f t="shared" si="208"/>
        <v>0</v>
      </c>
      <c r="AG590" s="278"/>
      <c r="AI590" s="37">
        <f>IFERROR(IF(M590&gt;0,(N590*CONFIGURACAO!$C$20)+(O590*CONFIGURACAO!$C$21)+(P590*CONFIGURACAO!$C$22)+(Q590*CONFIGURACAO!$C$23)+(R590*CONFIGURACAO!$C$24),""),"")</f>
        <v>800</v>
      </c>
      <c r="AJ590" s="38">
        <f>IF(S590=0,0,IF(CONFIGURACAO!$C$15="SIM",(IF(S590&gt;CONFIGURACAO!$C$16,CONFIGURACAO!$C$16*CONFIGURACAO!$C$25,S590*CONFIGURACAO!$C$25)),'PI AREA  P100'!S590*CONFIGURACAO!$C$25))</f>
        <v>0</v>
      </c>
      <c r="AK590" s="38">
        <f>IF(T590=0,0,IF(CONFIGURACAO!$C$17="SIM",(IF(T590&gt;CONFIGURACAO!$C$18,CONFIGURACAO!$C$18*CONFIGURACAO!$C$26,T590*CONFIGURACAO!$C$26)),'PI AREA  P100'!T590*CONFIGURACAO!$C$26))</f>
        <v>0</v>
      </c>
      <c r="AL590" s="38">
        <f>IFERROR(IF(M590&gt;0,(U590*CONFIGURACAO!$C$29)+(V590*CONFIGURACAO!$C$30),""),"")</f>
        <v>0</v>
      </c>
      <c r="AM590" s="38">
        <f>IF(W590=0,0,IF(CONFIGURACAO!$C$41="SIM",(IF(W590&gt;CONFIGURACAO!$C$41,CONFIGURACAO!$C$41*CONFIGURACAO!$C$31,W590*CONFIGURACAO!$C$31)),'PI AREA  P100'!W590*CONFIGURACAO!$C$31))</f>
        <v>0</v>
      </c>
      <c r="AN590" s="38">
        <f>IF(X590=0,0,IF(CONFIGURACAO!$C$39="SIM",(IF(X590&gt;CONFIGURACAO!$C$40,CONFIGURACAO!$C$40*CONFIGURACAO!$C$32,X590*CONFIGURACAO!$C$32)),'PI AREA  P100'!X590*CONFIGURACAO!$C$32))</f>
        <v>0</v>
      </c>
      <c r="AO590" s="38">
        <f>IFERROR(IF(M590&gt;0,(Y590*CONFIGURACAO!$C$33)+(Z590*CONFIGURACAO!$C$34)+(AA590*CONFIGURACAO!$C$35)+(AB590*CONFIGURACAO!$C$36),""),"")</f>
        <v>0</v>
      </c>
      <c r="AP590" s="38">
        <f>IF(AA590=0,0,IF(CONFIGURACAO!$C$46="SIM",(IF(AA590&gt;CONFIGURACAO!$C$47,CONFIGURACAO!$C$47*CONFIGURACAO!$C$35,AA590*CONFIGURACAO!$C$35)),'PI AREA  P100'!AA590*CONFIGURACAO!$C$35))</f>
        <v>0</v>
      </c>
      <c r="AQ590" s="38">
        <f>IF(AB590=0,0,IF(CONFIGURACAO!$C$44="SIM",(IF(AB590&gt;CONFIGURACAO!$C$45,CONFIGURACAO!$C$45*CONFIGURACAO!$C$36,AB590*CONFIGURACAO!$C$36)),'PI AREA  P100'!AB590*CONFIGURACAO!$C$36))</f>
        <v>0</v>
      </c>
      <c r="AR590" s="38">
        <f t="shared" si="209"/>
        <v>800</v>
      </c>
      <c r="AS590" s="68">
        <f>IF(AR590="","",$AR590-(($AS$2/CONFIGURACAO!$C$6)*$M590))</f>
        <v>500</v>
      </c>
      <c r="AT590" s="73">
        <f t="shared" si="191"/>
        <v>3</v>
      </c>
      <c r="AU590" s="75">
        <f>IF(AR590="","",$AR590-(($AU$2/CONFIGURACAO!$C$6)*$M590))</f>
        <v>300</v>
      </c>
      <c r="AV590" s="76">
        <f t="shared" si="192"/>
        <v>4</v>
      </c>
      <c r="AW590" s="74">
        <f>IF(AR590="","",$AR590-(($AW$2/CONFIGURACAO!$C$6)*$M590))</f>
        <v>100</v>
      </c>
      <c r="AX590" s="72">
        <f t="shared" si="193"/>
        <v>5</v>
      </c>
      <c r="AZ590" s="39">
        <f t="shared" si="194"/>
        <v>6.7571562507918542E-2</v>
      </c>
      <c r="BA590" s="146">
        <f t="shared" si="195"/>
        <v>13</v>
      </c>
      <c r="BB590" s="146">
        <f t="shared" si="196"/>
        <v>588</v>
      </c>
      <c r="BC590" s="32">
        <f t="shared" si="197"/>
        <v>553</v>
      </c>
      <c r="BD590" s="148"/>
      <c r="BE590" s="40">
        <f t="shared" si="198"/>
        <v>3.7257824143070044E-2</v>
      </c>
      <c r="BF590" s="40">
        <f t="shared" si="199"/>
        <v>0.15432098765432098</v>
      </c>
      <c r="BG590" s="40">
        <f t="shared" si="200"/>
        <v>0.10277492291880781</v>
      </c>
      <c r="BH590" s="40">
        <f t="shared" si="201"/>
        <v>0.12126111560226355</v>
      </c>
      <c r="BI590" s="40">
        <f t="shared" si="202"/>
        <v>0.10660980810234541</v>
      </c>
      <c r="BJ590" s="40">
        <f t="shared" si="203"/>
        <v>0</v>
      </c>
      <c r="BK590" s="40">
        <f t="shared" si="204"/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 s="42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</row>
    <row r="591" spans="1:124" s="32" customFormat="1" x14ac:dyDescent="0.2">
      <c r="A591" s="124" t="str">
        <f>CONFIGURACAO!$C$4</f>
        <v>AREA 21</v>
      </c>
      <c r="B591" s="125">
        <v>589</v>
      </c>
      <c r="C591" s="249" t="s">
        <v>307</v>
      </c>
      <c r="D591" s="126">
        <f t="shared" si="205"/>
        <v>23</v>
      </c>
      <c r="E591" s="250" t="s">
        <v>926</v>
      </c>
      <c r="F591" s="250">
        <v>1</v>
      </c>
      <c r="G591" s="250">
        <v>1</v>
      </c>
      <c r="H591" s="250">
        <v>1</v>
      </c>
      <c r="I591" s="250">
        <v>1</v>
      </c>
      <c r="J591" s="87"/>
      <c r="K591" s="94"/>
      <c r="L591" s="94"/>
      <c r="M591" s="154">
        <f t="shared" si="206"/>
        <v>4</v>
      </c>
      <c r="N591">
        <v>5</v>
      </c>
      <c r="O591">
        <v>5</v>
      </c>
      <c r="P591">
        <v>2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s="139">
        <f t="shared" si="189"/>
        <v>10</v>
      </c>
      <c r="AD591" s="140">
        <f t="shared" si="190"/>
        <v>12</v>
      </c>
      <c r="AE591" s="141">
        <f t="shared" si="207"/>
        <v>0</v>
      </c>
      <c r="AF591" s="142">
        <f t="shared" si="208"/>
        <v>0</v>
      </c>
      <c r="AG591" s="278"/>
      <c r="AI591" s="37">
        <f>IFERROR(IF(M591&gt;0,(N591*CONFIGURACAO!$C$20)+(O591*CONFIGURACAO!$C$21)+(P591*CONFIGURACAO!$C$22)+(Q591*CONFIGURACAO!$C$23)+(R591*CONFIGURACAO!$C$24),""),"")</f>
        <v>1060</v>
      </c>
      <c r="AJ591" s="38">
        <f>IF(S591=0,0,IF(CONFIGURACAO!$C$15="SIM",(IF(S591&gt;CONFIGURACAO!$C$16,CONFIGURACAO!$C$16*CONFIGURACAO!$C$25,S591*CONFIGURACAO!$C$25)),'PI AREA  P100'!S591*CONFIGURACAO!$C$25))</f>
        <v>0</v>
      </c>
      <c r="AK591" s="38">
        <f>IF(T591=0,0,IF(CONFIGURACAO!$C$17="SIM",(IF(T591&gt;CONFIGURACAO!$C$18,CONFIGURACAO!$C$18*CONFIGURACAO!$C$26,T591*CONFIGURACAO!$C$26)),'PI AREA  P100'!T591*CONFIGURACAO!$C$26))</f>
        <v>0</v>
      </c>
      <c r="AL591" s="38">
        <f>IFERROR(IF(M591&gt;0,(U591*CONFIGURACAO!$C$29)+(V591*CONFIGURACAO!$C$30),""),"")</f>
        <v>0</v>
      </c>
      <c r="AM591" s="38">
        <f>IF(W591=0,0,IF(CONFIGURACAO!$C$41="SIM",(IF(W591&gt;CONFIGURACAO!$C$41,CONFIGURACAO!$C$41*CONFIGURACAO!$C$31,W591*CONFIGURACAO!$C$31)),'PI AREA  P100'!W591*CONFIGURACAO!$C$31))</f>
        <v>0</v>
      </c>
      <c r="AN591" s="38">
        <f>IF(X591=0,0,IF(CONFIGURACAO!$C$39="SIM",(IF(X591&gt;CONFIGURACAO!$C$40,CONFIGURACAO!$C$40*CONFIGURACAO!$C$32,X591*CONFIGURACAO!$C$32)),'PI AREA  P100'!X591*CONFIGURACAO!$C$32))</f>
        <v>0</v>
      </c>
      <c r="AO591" s="38">
        <f>IFERROR(IF(M591&gt;0,(Y591*CONFIGURACAO!$C$33)+(Z591*CONFIGURACAO!$C$34)+(AA591*CONFIGURACAO!$C$35)+(AB591*CONFIGURACAO!$C$36),""),"")</f>
        <v>0</v>
      </c>
      <c r="AP591" s="38">
        <f>IF(AA591=0,0,IF(CONFIGURACAO!$C$46="SIM",(IF(AA591&gt;CONFIGURACAO!$C$47,CONFIGURACAO!$C$47*CONFIGURACAO!$C$35,AA591*CONFIGURACAO!$C$35)),'PI AREA  P100'!AA591*CONFIGURACAO!$C$35))</f>
        <v>0</v>
      </c>
      <c r="AQ591" s="38">
        <f>IF(AB591=0,0,IF(CONFIGURACAO!$C$44="SIM",(IF(AB591&gt;CONFIGURACAO!$C$45,CONFIGURACAO!$C$45*CONFIGURACAO!$C$36,AB591*CONFIGURACAO!$C$36)),'PI AREA  P100'!AB591*CONFIGURACAO!$C$36))</f>
        <v>0</v>
      </c>
      <c r="AR591" s="38">
        <f t="shared" si="209"/>
        <v>1060</v>
      </c>
      <c r="AS591" s="68">
        <f>IF(AR591="","",$AR591-(($AS$2/CONFIGURACAO!$C$6)*$M591))</f>
        <v>760</v>
      </c>
      <c r="AT591" s="73">
        <f t="shared" si="191"/>
        <v>3</v>
      </c>
      <c r="AU591" s="75">
        <f>IF(AR591="","",$AR591-(($AU$2/CONFIGURACAO!$C$6)*$M591))</f>
        <v>560</v>
      </c>
      <c r="AV591" s="76">
        <f t="shared" si="192"/>
        <v>4</v>
      </c>
      <c r="AW591" s="74">
        <f>IF(AR591="","",$AR591-(($AW$2/CONFIGURACAO!$C$6)*$M591))</f>
        <v>360</v>
      </c>
      <c r="AX591" s="72">
        <f t="shared" si="193"/>
        <v>5</v>
      </c>
      <c r="AZ591" s="39">
        <f t="shared" si="194"/>
        <v>8.9532320322992076E-2</v>
      </c>
      <c r="BA591" s="146">
        <f t="shared" si="195"/>
        <v>13</v>
      </c>
      <c r="BB591" s="146">
        <f t="shared" si="196"/>
        <v>588</v>
      </c>
      <c r="BC591" s="32">
        <f t="shared" si="197"/>
        <v>414</v>
      </c>
      <c r="BD591" s="148"/>
      <c r="BE591" s="40">
        <f t="shared" si="198"/>
        <v>0.18628912071535023</v>
      </c>
      <c r="BF591" s="40">
        <f t="shared" si="199"/>
        <v>0.19290123456790123</v>
      </c>
      <c r="BG591" s="40">
        <f t="shared" si="200"/>
        <v>5.1387461459403906E-2</v>
      </c>
      <c r="BH591" s="40">
        <f t="shared" si="201"/>
        <v>4.042037186742118E-2</v>
      </c>
      <c r="BI591" s="40">
        <f t="shared" si="202"/>
        <v>0</v>
      </c>
      <c r="BJ591" s="40">
        <f t="shared" si="203"/>
        <v>0</v>
      </c>
      <c r="BK591" s="40">
        <f t="shared" si="204"/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 s="42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</row>
    <row r="592" spans="1:124" s="32" customFormat="1" x14ac:dyDescent="0.2">
      <c r="A592" s="124" t="str">
        <f>CONFIGURACAO!$C$4</f>
        <v>AREA 21</v>
      </c>
      <c r="B592" s="125">
        <v>590</v>
      </c>
      <c r="C592" s="249" t="s">
        <v>307</v>
      </c>
      <c r="D592" s="126">
        <f t="shared" si="205"/>
        <v>24</v>
      </c>
      <c r="E592" s="250" t="s">
        <v>927</v>
      </c>
      <c r="F592" s="250">
        <v>0</v>
      </c>
      <c r="G592" s="250">
        <v>0</v>
      </c>
      <c r="H592" s="250">
        <v>1</v>
      </c>
      <c r="I592" s="250">
        <v>1</v>
      </c>
      <c r="J592" s="87"/>
      <c r="K592" s="94"/>
      <c r="L592" s="94"/>
      <c r="M592" s="154">
        <f t="shared" si="206"/>
        <v>2</v>
      </c>
      <c r="N592">
        <v>2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 s="139">
        <f t="shared" si="189"/>
        <v>3</v>
      </c>
      <c r="AD592" s="140">
        <f t="shared" si="190"/>
        <v>4</v>
      </c>
      <c r="AE592" s="141">
        <f t="shared" si="207"/>
        <v>0</v>
      </c>
      <c r="AF592" s="142">
        <f t="shared" si="208"/>
        <v>0</v>
      </c>
      <c r="AG592" s="278"/>
      <c r="AI592" s="37">
        <f>IFERROR(IF(M592&gt;0,(N592*CONFIGURACAO!$C$20)+(O592*CONFIGURACAO!$C$21)+(P592*CONFIGURACAO!$C$22)+(Q592*CONFIGURACAO!$C$23)+(R592*CONFIGURACAO!$C$24),""),"")</f>
        <v>340</v>
      </c>
      <c r="AJ592" s="38">
        <f>IF(S592=0,0,IF(CONFIGURACAO!$C$15="SIM",(IF(S592&gt;CONFIGURACAO!$C$16,CONFIGURACAO!$C$16*CONFIGURACAO!$C$25,S592*CONFIGURACAO!$C$25)),'PI AREA  P100'!S592*CONFIGURACAO!$C$25))</f>
        <v>0</v>
      </c>
      <c r="AK592" s="38">
        <f>IF(T592=0,0,IF(CONFIGURACAO!$C$17="SIM",(IF(T592&gt;CONFIGURACAO!$C$18,CONFIGURACAO!$C$18*CONFIGURACAO!$C$26,T592*CONFIGURACAO!$C$26)),'PI AREA  P100'!T592*CONFIGURACAO!$C$26))</f>
        <v>0</v>
      </c>
      <c r="AL592" s="38">
        <f>IFERROR(IF(M592&gt;0,(U592*CONFIGURACAO!$C$29)+(V592*CONFIGURACAO!$C$30),""),"")</f>
        <v>0</v>
      </c>
      <c r="AM592" s="38">
        <f>IF(W592=0,0,IF(CONFIGURACAO!$C$41="SIM",(IF(W592&gt;CONFIGURACAO!$C$41,CONFIGURACAO!$C$41*CONFIGURACAO!$C$31,W592*CONFIGURACAO!$C$31)),'PI AREA  P100'!W592*CONFIGURACAO!$C$31))</f>
        <v>0</v>
      </c>
      <c r="AN592" s="38">
        <f>IF(X592=0,0,IF(CONFIGURACAO!$C$39="SIM",(IF(X592&gt;CONFIGURACAO!$C$40,CONFIGURACAO!$C$40*CONFIGURACAO!$C$32,X592*CONFIGURACAO!$C$32)),'PI AREA  P100'!X592*CONFIGURACAO!$C$32))</f>
        <v>0</v>
      </c>
      <c r="AO592" s="38">
        <f>IFERROR(IF(M592&gt;0,(Y592*CONFIGURACAO!$C$33)+(Z592*CONFIGURACAO!$C$34)+(AA592*CONFIGURACAO!$C$35)+(AB592*CONFIGURACAO!$C$36),""),"")</f>
        <v>10</v>
      </c>
      <c r="AP592" s="38">
        <f>IF(AA592=0,0,IF(CONFIGURACAO!$C$46="SIM",(IF(AA592&gt;CONFIGURACAO!$C$47,CONFIGURACAO!$C$47*CONFIGURACAO!$C$35,AA592*CONFIGURACAO!$C$35)),'PI AREA  P100'!AA592*CONFIGURACAO!$C$35))</f>
        <v>0</v>
      </c>
      <c r="AQ592" s="38">
        <f>IF(AB592=0,0,IF(CONFIGURACAO!$C$44="SIM",(IF(AB592&gt;CONFIGURACAO!$C$45,CONFIGURACAO!$C$45*CONFIGURACAO!$C$36,AB592*CONFIGURACAO!$C$36)),'PI AREA  P100'!AB592*CONFIGURACAO!$C$36))</f>
        <v>10</v>
      </c>
      <c r="AR592" s="38">
        <f t="shared" si="209"/>
        <v>360</v>
      </c>
      <c r="AS592" s="68">
        <f>IF(AR592="","",$AR592-(($AS$2/CONFIGURACAO!$C$6)*$M592))</f>
        <v>210</v>
      </c>
      <c r="AT592" s="73">
        <f t="shared" si="191"/>
        <v>3</v>
      </c>
      <c r="AU592" s="75">
        <f>IF(AR592="","",$AR592-(($AU$2/CONFIGURACAO!$C$6)*$M592))</f>
        <v>110</v>
      </c>
      <c r="AV592" s="76">
        <f t="shared" si="192"/>
        <v>4</v>
      </c>
      <c r="AW592" s="74">
        <f>IF(AR592="","",$AR592-(($AW$2/CONFIGURACAO!$C$6)*$M592))</f>
        <v>10</v>
      </c>
      <c r="AX592" s="72">
        <f t="shared" si="193"/>
        <v>5</v>
      </c>
      <c r="AZ592" s="39">
        <f t="shared" si="194"/>
        <v>3.0407203128563345E-2</v>
      </c>
      <c r="BA592" s="146">
        <f t="shared" si="195"/>
        <v>5</v>
      </c>
      <c r="BB592" s="146">
        <f t="shared" si="196"/>
        <v>881</v>
      </c>
      <c r="BC592" s="32">
        <f t="shared" si="197"/>
        <v>836</v>
      </c>
      <c r="BD592" s="148"/>
      <c r="BE592" s="40">
        <f t="shared" si="198"/>
        <v>7.4515648286140088E-2</v>
      </c>
      <c r="BF592" s="40">
        <f t="shared" si="199"/>
        <v>3.8580246913580245E-2</v>
      </c>
      <c r="BG592" s="40">
        <f t="shared" si="200"/>
        <v>2.5693730729701953E-2</v>
      </c>
      <c r="BH592" s="40">
        <f t="shared" si="201"/>
        <v>0</v>
      </c>
      <c r="BI592" s="40">
        <f t="shared" si="202"/>
        <v>0</v>
      </c>
      <c r="BJ592" s="40">
        <f t="shared" si="203"/>
        <v>0</v>
      </c>
      <c r="BK592" s="40">
        <f t="shared" si="204"/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1</v>
      </c>
      <c r="BT592" s="4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</row>
    <row r="593" spans="1:124" s="32" customFormat="1" x14ac:dyDescent="0.2">
      <c r="A593" s="124" t="str">
        <f>CONFIGURACAO!$C$4</f>
        <v>AREA 21</v>
      </c>
      <c r="B593" s="125">
        <v>591</v>
      </c>
      <c r="C593" s="249" t="s">
        <v>307</v>
      </c>
      <c r="D593" s="126">
        <f t="shared" si="205"/>
        <v>25</v>
      </c>
      <c r="E593" s="250" t="s">
        <v>928</v>
      </c>
      <c r="F593" s="250">
        <v>1</v>
      </c>
      <c r="G593" s="250">
        <v>1</v>
      </c>
      <c r="H593" s="250">
        <v>1</v>
      </c>
      <c r="I593" s="250">
        <v>1</v>
      </c>
      <c r="J593" s="87"/>
      <c r="K593" s="94"/>
      <c r="L593" s="94"/>
      <c r="M593" s="154">
        <f t="shared" si="206"/>
        <v>4</v>
      </c>
      <c r="N593">
        <v>6</v>
      </c>
      <c r="O593">
        <v>6</v>
      </c>
      <c r="P593">
        <v>8</v>
      </c>
      <c r="Q593">
        <v>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s="139">
        <f t="shared" si="189"/>
        <v>12</v>
      </c>
      <c r="AD593" s="140">
        <f t="shared" si="190"/>
        <v>20</v>
      </c>
      <c r="AE593" s="141">
        <f t="shared" si="207"/>
        <v>0</v>
      </c>
      <c r="AF593" s="142">
        <f t="shared" si="208"/>
        <v>0</v>
      </c>
      <c r="AG593" s="278"/>
      <c r="AI593" s="37">
        <f>IFERROR(IF(M593&gt;0,(N593*CONFIGURACAO!$C$20)+(O593*CONFIGURACAO!$C$21)+(P593*CONFIGURACAO!$C$22)+(Q593*CONFIGURACAO!$C$23)+(R593*CONFIGURACAO!$C$24),""),"")</f>
        <v>1640</v>
      </c>
      <c r="AJ593" s="38">
        <f>IF(S593=0,0,IF(CONFIGURACAO!$C$15="SIM",(IF(S593&gt;CONFIGURACAO!$C$16,CONFIGURACAO!$C$16*CONFIGURACAO!$C$25,S593*CONFIGURACAO!$C$25)),'PI AREA  P100'!S593*CONFIGURACAO!$C$25))</f>
        <v>0</v>
      </c>
      <c r="AK593" s="38">
        <f>IF(T593=0,0,IF(CONFIGURACAO!$C$17="SIM",(IF(T593&gt;CONFIGURACAO!$C$18,CONFIGURACAO!$C$18*CONFIGURACAO!$C$26,T593*CONFIGURACAO!$C$26)),'PI AREA  P100'!T593*CONFIGURACAO!$C$26))</f>
        <v>0</v>
      </c>
      <c r="AL593" s="38">
        <f>IFERROR(IF(M593&gt;0,(U593*CONFIGURACAO!$C$29)+(V593*CONFIGURACAO!$C$30),""),"")</f>
        <v>0</v>
      </c>
      <c r="AM593" s="38">
        <f>IF(W593=0,0,IF(CONFIGURACAO!$C$41="SIM",(IF(W593&gt;CONFIGURACAO!$C$41,CONFIGURACAO!$C$41*CONFIGURACAO!$C$31,W593*CONFIGURACAO!$C$31)),'PI AREA  P100'!W593*CONFIGURACAO!$C$31))</f>
        <v>0</v>
      </c>
      <c r="AN593" s="38">
        <f>IF(X593=0,0,IF(CONFIGURACAO!$C$39="SIM",(IF(X593&gt;CONFIGURACAO!$C$40,CONFIGURACAO!$C$40*CONFIGURACAO!$C$32,X593*CONFIGURACAO!$C$32)),'PI AREA  P100'!X593*CONFIGURACAO!$C$32))</f>
        <v>0</v>
      </c>
      <c r="AO593" s="38">
        <f>IFERROR(IF(M593&gt;0,(Y593*CONFIGURACAO!$C$33)+(Z593*CONFIGURACAO!$C$34)+(AA593*CONFIGURACAO!$C$35)+(AB593*CONFIGURACAO!$C$36),""),"")</f>
        <v>0</v>
      </c>
      <c r="AP593" s="38">
        <f>IF(AA593=0,0,IF(CONFIGURACAO!$C$46="SIM",(IF(AA593&gt;CONFIGURACAO!$C$47,CONFIGURACAO!$C$47*CONFIGURACAO!$C$35,AA593*CONFIGURACAO!$C$35)),'PI AREA  P100'!AA593*CONFIGURACAO!$C$35))</f>
        <v>0</v>
      </c>
      <c r="AQ593" s="38">
        <f>IF(AB593=0,0,IF(CONFIGURACAO!$C$44="SIM",(IF(AB593&gt;CONFIGURACAO!$C$45,CONFIGURACAO!$C$45*CONFIGURACAO!$C$36,AB593*CONFIGURACAO!$C$36)),'PI AREA  P100'!AB593*CONFIGURACAO!$C$36))</f>
        <v>0</v>
      </c>
      <c r="AR593" s="38">
        <f t="shared" si="209"/>
        <v>1640</v>
      </c>
      <c r="AS593" s="68">
        <f>IF(AR593="","",$AR593-(($AS$2/CONFIGURACAO!$C$6)*$M593))</f>
        <v>1340</v>
      </c>
      <c r="AT593" s="73">
        <f t="shared" si="191"/>
        <v>3</v>
      </c>
      <c r="AU593" s="75">
        <f>IF(AR593="","",$AR593-(($AU$2/CONFIGURACAO!$C$6)*$M593))</f>
        <v>1140</v>
      </c>
      <c r="AV593" s="76">
        <f t="shared" si="192"/>
        <v>4</v>
      </c>
      <c r="AW593" s="74">
        <f>IF(AR593="","",$AR593-(($AW$2/CONFIGURACAO!$C$6)*$M593))</f>
        <v>940</v>
      </c>
      <c r="AX593" s="72">
        <f t="shared" si="193"/>
        <v>5</v>
      </c>
      <c r="AZ593" s="39">
        <f t="shared" si="194"/>
        <v>0.13852170314123302</v>
      </c>
      <c r="BA593" s="146">
        <f t="shared" si="195"/>
        <v>22</v>
      </c>
      <c r="BB593" s="146">
        <f t="shared" si="196"/>
        <v>313</v>
      </c>
      <c r="BC593" s="32">
        <f t="shared" si="197"/>
        <v>209</v>
      </c>
      <c r="BD593" s="148"/>
      <c r="BE593" s="40">
        <f t="shared" si="198"/>
        <v>0.22354694485842028</v>
      </c>
      <c r="BF593" s="40">
        <f t="shared" si="199"/>
        <v>0.23148148148148145</v>
      </c>
      <c r="BG593" s="40">
        <f t="shared" si="200"/>
        <v>0.20554984583761562</v>
      </c>
      <c r="BH593" s="40">
        <f t="shared" si="201"/>
        <v>8.084074373484236E-2</v>
      </c>
      <c r="BI593" s="40">
        <f t="shared" si="202"/>
        <v>0</v>
      </c>
      <c r="BJ593" s="40">
        <f t="shared" si="203"/>
        <v>0</v>
      </c>
      <c r="BK593" s="40">
        <f t="shared" si="204"/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 s="42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</row>
    <row r="594" spans="1:124" s="32" customFormat="1" x14ac:dyDescent="0.2">
      <c r="A594" s="124" t="str">
        <f>CONFIGURACAO!$C$4</f>
        <v>AREA 21</v>
      </c>
      <c r="B594" s="125">
        <v>592</v>
      </c>
      <c r="C594" s="249" t="s">
        <v>308</v>
      </c>
      <c r="D594" s="126">
        <f t="shared" si="205"/>
        <v>1</v>
      </c>
      <c r="E594" s="250" t="s">
        <v>929</v>
      </c>
      <c r="F594" s="250">
        <v>1</v>
      </c>
      <c r="G594" s="250">
        <v>1</v>
      </c>
      <c r="H594" s="250">
        <v>1</v>
      </c>
      <c r="I594" s="250">
        <v>1</v>
      </c>
      <c r="J594" s="87"/>
      <c r="K594" s="94"/>
      <c r="L594" s="94"/>
      <c r="M594" s="154">
        <f t="shared" si="206"/>
        <v>4</v>
      </c>
      <c r="N594">
        <v>1</v>
      </c>
      <c r="O594">
        <v>2</v>
      </c>
      <c r="P594">
        <v>10</v>
      </c>
      <c r="Q594">
        <v>8</v>
      </c>
      <c r="R594">
        <v>2</v>
      </c>
      <c r="S594">
        <v>0</v>
      </c>
      <c r="T594">
        <v>1</v>
      </c>
      <c r="U594">
        <v>0</v>
      </c>
      <c r="V594">
        <v>2</v>
      </c>
      <c r="W594">
        <v>0</v>
      </c>
      <c r="X594">
        <v>0</v>
      </c>
      <c r="Y594">
        <v>0</v>
      </c>
      <c r="Z594">
        <v>2</v>
      </c>
      <c r="AA594">
        <v>3</v>
      </c>
      <c r="AB594">
        <v>2</v>
      </c>
      <c r="AC594" s="139">
        <f t="shared" si="189"/>
        <v>3</v>
      </c>
      <c r="AD594" s="140">
        <f t="shared" si="190"/>
        <v>13</v>
      </c>
      <c r="AE594" s="141">
        <f t="shared" si="207"/>
        <v>2</v>
      </c>
      <c r="AF594" s="142">
        <f t="shared" si="208"/>
        <v>2</v>
      </c>
      <c r="AG594" s="278"/>
      <c r="AI594" s="37">
        <f>IFERROR(IF(M594&gt;0,(N594*CONFIGURACAO!$C$20)+(O594*CONFIGURACAO!$C$21)+(P594*CONFIGURACAO!$C$22)+(Q594*CONFIGURACAO!$C$23)+(R594*CONFIGURACAO!$C$24),""),"")</f>
        <v>1220</v>
      </c>
      <c r="AJ594" s="38">
        <f>IF(S594=0,0,IF(CONFIGURACAO!$C$15="SIM",(IF(S594&gt;CONFIGURACAO!$C$16,CONFIGURACAO!$C$16*CONFIGURACAO!$C$25,S594*CONFIGURACAO!$C$25)),'PI AREA  P100'!S594*CONFIGURACAO!$C$25))</f>
        <v>0</v>
      </c>
      <c r="AK594" s="38">
        <f>IF(T594=0,0,IF(CONFIGURACAO!$C$17="SIM",(IF(T594&gt;CONFIGURACAO!$C$18,CONFIGURACAO!$C$18*CONFIGURACAO!$C$26,T594*CONFIGURACAO!$C$26)),'PI AREA  P100'!T594*CONFIGURACAO!$C$26))</f>
        <v>5</v>
      </c>
      <c r="AL594" s="38">
        <f>IFERROR(IF(M594&gt;0,(U594*CONFIGURACAO!$C$29)+(V594*CONFIGURACAO!$C$30),""),"")</f>
        <v>200</v>
      </c>
      <c r="AM594" s="38">
        <f>IF(W594=0,0,IF(CONFIGURACAO!$C$41="SIM",(IF(W594&gt;CONFIGURACAO!$C$41,CONFIGURACAO!$C$41*CONFIGURACAO!$C$31,W594*CONFIGURACAO!$C$31)),'PI AREA  P100'!W594*CONFIGURACAO!$C$31))</f>
        <v>0</v>
      </c>
      <c r="AN594" s="38">
        <f>IF(X594=0,0,IF(CONFIGURACAO!$C$39="SIM",(IF(X594&gt;CONFIGURACAO!$C$40,CONFIGURACAO!$C$40*CONFIGURACAO!$C$32,X594*CONFIGURACAO!$C$32)),'PI AREA  P100'!X594*CONFIGURACAO!$C$32))</f>
        <v>0</v>
      </c>
      <c r="AO594" s="38">
        <f>IFERROR(IF(M594&gt;0,(Y594*CONFIGURACAO!$C$33)+(Z594*CONFIGURACAO!$C$34)+(AA594*CONFIGURACAO!$C$35)+(AB594*CONFIGURACAO!$C$36),""),"")</f>
        <v>195</v>
      </c>
      <c r="AP594" s="38">
        <f>IF(AA594=0,0,IF(CONFIGURACAO!$C$46="SIM",(IF(AA594&gt;CONFIGURACAO!$C$47,CONFIGURACAO!$C$47*CONFIGURACAO!$C$35,AA594*CONFIGURACAO!$C$35)),'PI AREA  P100'!AA594*CONFIGURACAO!$C$35))</f>
        <v>75</v>
      </c>
      <c r="AQ594" s="38">
        <f>IF(AB594=0,0,IF(CONFIGURACAO!$C$44="SIM",(IF(AB594&gt;CONFIGURACAO!$C$45,CONFIGURACAO!$C$45*CONFIGURACAO!$C$36,AB594*CONFIGURACAO!$C$36)),'PI AREA  P100'!AB594*CONFIGURACAO!$C$36))</f>
        <v>20</v>
      </c>
      <c r="AR594" s="38">
        <f t="shared" si="209"/>
        <v>1715</v>
      </c>
      <c r="AS594" s="68">
        <f>IF(AR594="","",$AR594-(($AS$2/CONFIGURACAO!$C$6)*$M594))</f>
        <v>1415</v>
      </c>
      <c r="AT594" s="73">
        <f t="shared" si="191"/>
        <v>3</v>
      </c>
      <c r="AU594" s="75">
        <f>IF(AR594="","",$AR594-(($AU$2/CONFIGURACAO!$C$6)*$M594))</f>
        <v>1215</v>
      </c>
      <c r="AV594" s="76">
        <f t="shared" si="192"/>
        <v>4</v>
      </c>
      <c r="AW594" s="74">
        <f>IF(AR594="","",$AR594-(($AW$2/CONFIGURACAO!$C$6)*$M594))</f>
        <v>1015</v>
      </c>
      <c r="AX594" s="72">
        <f t="shared" si="193"/>
        <v>5</v>
      </c>
      <c r="AZ594" s="39">
        <f t="shared" si="194"/>
        <v>0.14485653712635038</v>
      </c>
      <c r="BA594" s="146">
        <f t="shared" si="195"/>
        <v>33</v>
      </c>
      <c r="BB594" s="146">
        <f t="shared" si="196"/>
        <v>145</v>
      </c>
      <c r="BC594" s="32">
        <f t="shared" si="197"/>
        <v>198</v>
      </c>
      <c r="BD594" s="148"/>
      <c r="BE594" s="40">
        <f t="shared" si="198"/>
        <v>3.7257824143070044E-2</v>
      </c>
      <c r="BF594" s="40">
        <f t="shared" si="199"/>
        <v>7.716049382716049E-2</v>
      </c>
      <c r="BG594" s="40">
        <f t="shared" si="200"/>
        <v>0.25693730729701952</v>
      </c>
      <c r="BH594" s="40">
        <f t="shared" si="201"/>
        <v>0.32336297493936944</v>
      </c>
      <c r="BI594" s="40">
        <f t="shared" si="202"/>
        <v>0.21321961620469082</v>
      </c>
      <c r="BJ594" s="40">
        <f t="shared" si="203"/>
        <v>0</v>
      </c>
      <c r="BK594" s="40">
        <f t="shared" si="204"/>
        <v>0.16051364365971107</v>
      </c>
      <c r="BL594">
        <v>0</v>
      </c>
      <c r="BM594">
        <v>2</v>
      </c>
      <c r="BN594">
        <v>0</v>
      </c>
      <c r="BO594">
        <v>0</v>
      </c>
      <c r="BP594">
        <v>0</v>
      </c>
      <c r="BQ594">
        <v>2</v>
      </c>
      <c r="BR594">
        <v>3</v>
      </c>
      <c r="BS594">
        <v>2</v>
      </c>
      <c r="BT594" s="42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</row>
    <row r="595" spans="1:124" s="32" customFormat="1" x14ac:dyDescent="0.2">
      <c r="A595" s="124" t="str">
        <f>CONFIGURACAO!$C$4</f>
        <v>AREA 21</v>
      </c>
      <c r="B595" s="125">
        <v>593</v>
      </c>
      <c r="C595" s="249" t="s">
        <v>308</v>
      </c>
      <c r="D595" s="126">
        <f t="shared" si="205"/>
        <v>2</v>
      </c>
      <c r="E595" s="250" t="s">
        <v>930</v>
      </c>
      <c r="F595" s="250">
        <v>0</v>
      </c>
      <c r="G595" s="250">
        <v>0</v>
      </c>
      <c r="H595" s="250">
        <v>1</v>
      </c>
      <c r="I595" s="250">
        <v>1</v>
      </c>
      <c r="J595" s="87"/>
      <c r="K595" s="94"/>
      <c r="L595" s="94"/>
      <c r="M595" s="154">
        <f t="shared" si="206"/>
        <v>2</v>
      </c>
      <c r="N595">
        <v>0</v>
      </c>
      <c r="O595">
        <v>0</v>
      </c>
      <c r="P595">
        <v>5</v>
      </c>
      <c r="Q595">
        <v>1</v>
      </c>
      <c r="R595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2</v>
      </c>
      <c r="AA595">
        <v>1</v>
      </c>
      <c r="AB595">
        <v>0</v>
      </c>
      <c r="AC595" s="139">
        <f t="shared" si="189"/>
        <v>0</v>
      </c>
      <c r="AD595" s="140">
        <f t="shared" si="190"/>
        <v>5</v>
      </c>
      <c r="AE595" s="141">
        <f t="shared" si="207"/>
        <v>0</v>
      </c>
      <c r="AF595" s="142">
        <f t="shared" si="208"/>
        <v>2</v>
      </c>
      <c r="AG595" s="278"/>
      <c r="AI595" s="37">
        <f>IFERROR(IF(M595&gt;0,(N595*CONFIGURACAO!$C$20)+(O595*CONFIGURACAO!$C$21)+(P595*CONFIGURACAO!$C$22)+(Q595*CONFIGURACAO!$C$23)+(R595*CONFIGURACAO!$C$24),""),"")</f>
        <v>340</v>
      </c>
      <c r="AJ595" s="38">
        <f>IF(S595=0,0,IF(CONFIGURACAO!$C$15="SIM",(IF(S595&gt;CONFIGURACAO!$C$16,CONFIGURACAO!$C$16*CONFIGURACAO!$C$25,S595*CONFIGURACAO!$C$25)),'PI AREA  P100'!S595*CONFIGURACAO!$C$25))</f>
        <v>10</v>
      </c>
      <c r="AK595" s="38">
        <f>IF(T595=0,0,IF(CONFIGURACAO!$C$17="SIM",(IF(T595&gt;CONFIGURACAO!$C$18,CONFIGURACAO!$C$18*CONFIGURACAO!$C$26,T595*CONFIGURACAO!$C$26)),'PI AREA  P100'!T595*CONFIGURACAO!$C$26))</f>
        <v>5</v>
      </c>
      <c r="AL595" s="38">
        <f>IFERROR(IF(M595&gt;0,(U595*CONFIGURACAO!$C$29)+(V595*CONFIGURACAO!$C$30),""),"")</f>
        <v>0</v>
      </c>
      <c r="AM595" s="38">
        <f>IF(W595=0,0,IF(CONFIGURACAO!$C$41="SIM",(IF(W595&gt;CONFIGURACAO!$C$41,CONFIGURACAO!$C$41*CONFIGURACAO!$C$31,W595*CONFIGURACAO!$C$31)),'PI AREA  P100'!W595*CONFIGURACAO!$C$31))</f>
        <v>0</v>
      </c>
      <c r="AN595" s="38">
        <f>IF(X595=0,0,IF(CONFIGURACAO!$C$39="SIM",(IF(X595&gt;CONFIGURACAO!$C$40,CONFIGURACAO!$C$40*CONFIGURACAO!$C$32,X595*CONFIGURACAO!$C$32)),'PI AREA  P100'!X595*CONFIGURACAO!$C$32))</f>
        <v>0</v>
      </c>
      <c r="AO595" s="38">
        <f>IFERROR(IF(M595&gt;0,(Y595*CONFIGURACAO!$C$33)+(Z595*CONFIGURACAO!$C$34)+(AA595*CONFIGURACAO!$C$35)+(AB595*CONFIGURACAO!$C$36),""),"")</f>
        <v>125</v>
      </c>
      <c r="AP595" s="38">
        <f>IF(AA595=0,0,IF(CONFIGURACAO!$C$46="SIM",(IF(AA595&gt;CONFIGURACAO!$C$47,CONFIGURACAO!$C$47*CONFIGURACAO!$C$35,AA595*CONFIGURACAO!$C$35)),'PI AREA  P100'!AA595*CONFIGURACAO!$C$35))</f>
        <v>25</v>
      </c>
      <c r="AQ595" s="38">
        <f>IF(AB595=0,0,IF(CONFIGURACAO!$C$44="SIM",(IF(AB595&gt;CONFIGURACAO!$C$45,CONFIGURACAO!$C$45*CONFIGURACAO!$C$36,AB595*CONFIGURACAO!$C$36)),'PI AREA  P100'!AB595*CONFIGURACAO!$C$36))</f>
        <v>0</v>
      </c>
      <c r="AR595" s="38">
        <f t="shared" si="209"/>
        <v>505</v>
      </c>
      <c r="AS595" s="68">
        <f>IF(AR595="","",$AR595-(($AS$2/CONFIGURACAO!$C$6)*$M595))</f>
        <v>355</v>
      </c>
      <c r="AT595" s="73">
        <f t="shared" si="191"/>
        <v>3</v>
      </c>
      <c r="AU595" s="75">
        <f>IF(AR595="","",$AR595-(($AU$2/CONFIGURACAO!$C$6)*$M595))</f>
        <v>255</v>
      </c>
      <c r="AV595" s="76">
        <f t="shared" si="192"/>
        <v>4</v>
      </c>
      <c r="AW595" s="74">
        <f>IF(AR595="","",$AR595-(($AW$2/CONFIGURACAO!$C$6)*$M595))</f>
        <v>155</v>
      </c>
      <c r="AX595" s="72">
        <f t="shared" si="193"/>
        <v>5</v>
      </c>
      <c r="AZ595" s="39">
        <f t="shared" si="194"/>
        <v>4.2654548833123584E-2</v>
      </c>
      <c r="BA595" s="146">
        <f t="shared" si="195"/>
        <v>11</v>
      </c>
      <c r="BB595" s="146">
        <f t="shared" si="196"/>
        <v>663</v>
      </c>
      <c r="BC595" s="32">
        <f t="shared" si="197"/>
        <v>734</v>
      </c>
      <c r="BD595" s="148"/>
      <c r="BE595" s="40">
        <f t="shared" si="198"/>
        <v>0</v>
      </c>
      <c r="BF595" s="40">
        <f t="shared" si="199"/>
        <v>0</v>
      </c>
      <c r="BG595" s="40">
        <f t="shared" si="200"/>
        <v>0.12846865364850976</v>
      </c>
      <c r="BH595" s="40">
        <f t="shared" si="201"/>
        <v>4.042037186742118E-2</v>
      </c>
      <c r="BI595" s="40">
        <f t="shared" si="202"/>
        <v>0</v>
      </c>
      <c r="BJ595" s="40">
        <f t="shared" si="203"/>
        <v>9.2421441774491686E-2</v>
      </c>
      <c r="BK595" s="40">
        <f t="shared" si="204"/>
        <v>0.16051364365971107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2</v>
      </c>
      <c r="BR595">
        <v>1</v>
      </c>
      <c r="BS595">
        <v>0</v>
      </c>
      <c r="BT595" s="42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</row>
    <row r="596" spans="1:124" s="32" customFormat="1" x14ac:dyDescent="0.2">
      <c r="A596" s="124" t="str">
        <f>CONFIGURACAO!$C$4</f>
        <v>AREA 21</v>
      </c>
      <c r="B596" s="125">
        <v>594</v>
      </c>
      <c r="C596" s="249" t="s">
        <v>308</v>
      </c>
      <c r="D596" s="126">
        <f t="shared" si="205"/>
        <v>3</v>
      </c>
      <c r="E596" s="250" t="s">
        <v>931</v>
      </c>
      <c r="F596" s="250">
        <v>1</v>
      </c>
      <c r="G596" s="250">
        <v>1</v>
      </c>
      <c r="H596" s="250">
        <v>1</v>
      </c>
      <c r="I596" s="250">
        <v>1</v>
      </c>
      <c r="J596" s="87"/>
      <c r="K596" s="94"/>
      <c r="L596" s="94"/>
      <c r="M596" s="154">
        <f t="shared" si="206"/>
        <v>4</v>
      </c>
      <c r="N596">
        <v>1</v>
      </c>
      <c r="O596">
        <v>0</v>
      </c>
      <c r="P596">
        <v>4</v>
      </c>
      <c r="Q596">
        <v>5</v>
      </c>
      <c r="R596">
        <v>2</v>
      </c>
      <c r="S596">
        <v>3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2</v>
      </c>
      <c r="AC596" s="139">
        <f t="shared" si="189"/>
        <v>1</v>
      </c>
      <c r="AD596" s="140">
        <f t="shared" si="190"/>
        <v>5</v>
      </c>
      <c r="AE596" s="141">
        <f t="shared" si="207"/>
        <v>0</v>
      </c>
      <c r="AF596" s="142">
        <f t="shared" si="208"/>
        <v>0</v>
      </c>
      <c r="AG596" s="278"/>
      <c r="AI596" s="37">
        <f>IFERROR(IF(M596&gt;0,(N596*CONFIGURACAO!$C$20)+(O596*CONFIGURACAO!$C$21)+(P596*CONFIGURACAO!$C$22)+(Q596*CONFIGURACAO!$C$23)+(R596*CONFIGURACAO!$C$24),""),"")</f>
        <v>580</v>
      </c>
      <c r="AJ596" s="38">
        <f>IF(S596=0,0,IF(CONFIGURACAO!$C$15="SIM",(IF(S596&gt;CONFIGURACAO!$C$16,CONFIGURACAO!$C$16*CONFIGURACAO!$C$25,S596*CONFIGURACAO!$C$25)),'PI AREA  P100'!S596*CONFIGURACAO!$C$25))</f>
        <v>30</v>
      </c>
      <c r="AK596" s="38">
        <f>IF(T596=0,0,IF(CONFIGURACAO!$C$17="SIM",(IF(T596&gt;CONFIGURACAO!$C$18,CONFIGURACAO!$C$18*CONFIGURACAO!$C$26,T596*CONFIGURACAO!$C$26)),'PI AREA  P100'!T596*CONFIGURACAO!$C$26))</f>
        <v>10</v>
      </c>
      <c r="AL596" s="38">
        <f>IFERROR(IF(M596&gt;0,(U596*CONFIGURACAO!$C$29)+(V596*CONFIGURACAO!$C$30),""),"")</f>
        <v>0</v>
      </c>
      <c r="AM596" s="38">
        <f>IF(W596=0,0,IF(CONFIGURACAO!$C$41="SIM",(IF(W596&gt;CONFIGURACAO!$C$41,CONFIGURACAO!$C$41*CONFIGURACAO!$C$31,W596*CONFIGURACAO!$C$31)),'PI AREA  P100'!W596*CONFIGURACAO!$C$31))</f>
        <v>0</v>
      </c>
      <c r="AN596" s="38">
        <f>IF(X596=0,0,IF(CONFIGURACAO!$C$39="SIM",(IF(X596&gt;CONFIGURACAO!$C$40,CONFIGURACAO!$C$40*CONFIGURACAO!$C$32,X596*CONFIGURACAO!$C$32)),'PI AREA  P100'!X596*CONFIGURACAO!$C$32))</f>
        <v>0</v>
      </c>
      <c r="AO596" s="38">
        <f>IFERROR(IF(M596&gt;0,(Y596*CONFIGURACAO!$C$33)+(Z596*CONFIGURACAO!$C$34)+(AA596*CONFIGURACAO!$C$35)+(AB596*CONFIGURACAO!$C$36),""),"")</f>
        <v>20</v>
      </c>
      <c r="AP596" s="38">
        <f>IF(AA596=0,0,IF(CONFIGURACAO!$C$46="SIM",(IF(AA596&gt;CONFIGURACAO!$C$47,CONFIGURACAO!$C$47*CONFIGURACAO!$C$35,AA596*CONFIGURACAO!$C$35)),'PI AREA  P100'!AA596*CONFIGURACAO!$C$35))</f>
        <v>0</v>
      </c>
      <c r="AQ596" s="38">
        <f>IF(AB596=0,0,IF(CONFIGURACAO!$C$44="SIM",(IF(AB596&gt;CONFIGURACAO!$C$45,CONFIGURACAO!$C$45*CONFIGURACAO!$C$36,AB596*CONFIGURACAO!$C$36)),'PI AREA  P100'!AB596*CONFIGURACAO!$C$36))</f>
        <v>20</v>
      </c>
      <c r="AR596" s="38">
        <f t="shared" si="209"/>
        <v>660</v>
      </c>
      <c r="AS596" s="68">
        <f>IF(AR596="","",$AR596-(($AS$2/CONFIGURACAO!$C$6)*$M596))</f>
        <v>360</v>
      </c>
      <c r="AT596" s="73">
        <f t="shared" si="191"/>
        <v>3</v>
      </c>
      <c r="AU596" s="75">
        <f>IF(AR596="","",$AR596-(($AU$2/CONFIGURACAO!$C$6)*$M596))</f>
        <v>160</v>
      </c>
      <c r="AV596" s="76">
        <f t="shared" si="192"/>
        <v>4</v>
      </c>
      <c r="AW596" s="74">
        <f>IF(AR596="","",$AR596-(($AW$2/CONFIGURACAO!$C$6)*$M596))</f>
        <v>-40</v>
      </c>
      <c r="AX596" s="72" t="str">
        <f t="shared" si="193"/>
        <v>NAO</v>
      </c>
      <c r="AZ596" s="39">
        <f t="shared" si="194"/>
        <v>5.5746539069032798E-2</v>
      </c>
      <c r="BA596" s="146">
        <f t="shared" si="195"/>
        <v>19</v>
      </c>
      <c r="BB596" s="146">
        <f t="shared" si="196"/>
        <v>398</v>
      </c>
      <c r="BC596" s="32">
        <f t="shared" si="197"/>
        <v>627</v>
      </c>
      <c r="BD596" s="148"/>
      <c r="BE596" s="40">
        <f t="shared" si="198"/>
        <v>3.7257824143070044E-2</v>
      </c>
      <c r="BF596" s="40">
        <f t="shared" si="199"/>
        <v>0</v>
      </c>
      <c r="BG596" s="40">
        <f t="shared" si="200"/>
        <v>0.10277492291880781</v>
      </c>
      <c r="BH596" s="40">
        <f t="shared" si="201"/>
        <v>0.20210185933710592</v>
      </c>
      <c r="BI596" s="40">
        <f t="shared" si="202"/>
        <v>0.21321961620469082</v>
      </c>
      <c r="BJ596" s="40">
        <f t="shared" si="203"/>
        <v>0.27726432532347506</v>
      </c>
      <c r="BK596" s="40">
        <f t="shared" si="204"/>
        <v>0.32102728731942215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2</v>
      </c>
      <c r="BT596" s="42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</row>
    <row r="597" spans="1:124" s="32" customFormat="1" x14ac:dyDescent="0.2">
      <c r="A597" s="124" t="str">
        <f>CONFIGURACAO!$C$4</f>
        <v>AREA 21</v>
      </c>
      <c r="B597" s="125">
        <v>595</v>
      </c>
      <c r="C597" s="249" t="s">
        <v>308</v>
      </c>
      <c r="D597" s="126">
        <f t="shared" si="205"/>
        <v>4</v>
      </c>
      <c r="E597" s="250" t="s">
        <v>932</v>
      </c>
      <c r="F597" s="250">
        <v>1</v>
      </c>
      <c r="G597" s="250">
        <v>1</v>
      </c>
      <c r="H597" s="250">
        <v>1</v>
      </c>
      <c r="I597" s="250">
        <v>1</v>
      </c>
      <c r="J597" s="87"/>
      <c r="K597" s="94"/>
      <c r="L597" s="94"/>
      <c r="M597" s="154">
        <f t="shared" si="206"/>
        <v>4</v>
      </c>
      <c r="N597">
        <v>1</v>
      </c>
      <c r="O597">
        <v>1</v>
      </c>
      <c r="P597">
        <v>7</v>
      </c>
      <c r="Q597">
        <v>3</v>
      </c>
      <c r="R597">
        <v>2</v>
      </c>
      <c r="S597">
        <v>5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 s="139">
        <f t="shared" si="189"/>
        <v>2</v>
      </c>
      <c r="AD597" s="140">
        <f t="shared" si="190"/>
        <v>9</v>
      </c>
      <c r="AE597" s="141">
        <f t="shared" si="207"/>
        <v>0</v>
      </c>
      <c r="AF597" s="142">
        <f t="shared" si="208"/>
        <v>0</v>
      </c>
      <c r="AG597" s="278"/>
      <c r="AI597" s="37">
        <f>IFERROR(IF(M597&gt;0,(N597*CONFIGURACAO!$C$20)+(O597*CONFIGURACAO!$C$21)+(P597*CONFIGURACAO!$C$22)+(Q597*CONFIGURACAO!$C$23)+(R597*CONFIGURACAO!$C$24),""),"")</f>
        <v>760</v>
      </c>
      <c r="AJ597" s="38">
        <f>IF(S597=0,0,IF(CONFIGURACAO!$C$15="SIM",(IF(S597&gt;CONFIGURACAO!$C$16,CONFIGURACAO!$C$16*CONFIGURACAO!$C$25,S597*CONFIGURACAO!$C$25)),'PI AREA  P100'!S597*CONFIGURACAO!$C$25))</f>
        <v>40</v>
      </c>
      <c r="AK597" s="38">
        <f>IF(T597=0,0,IF(CONFIGURACAO!$C$17="SIM",(IF(T597&gt;CONFIGURACAO!$C$18,CONFIGURACAO!$C$18*CONFIGURACAO!$C$26,T597*CONFIGURACAO!$C$26)),'PI AREA  P100'!T597*CONFIGURACAO!$C$26))</f>
        <v>5</v>
      </c>
      <c r="AL597" s="38">
        <f>IFERROR(IF(M597&gt;0,(U597*CONFIGURACAO!$C$29)+(V597*CONFIGURACAO!$C$30),""),"")</f>
        <v>0</v>
      </c>
      <c r="AM597" s="38">
        <f>IF(W597=0,0,IF(CONFIGURACAO!$C$41="SIM",(IF(W597&gt;CONFIGURACAO!$C$41,CONFIGURACAO!$C$41*CONFIGURACAO!$C$31,W597*CONFIGURACAO!$C$31)),'PI AREA  P100'!W597*CONFIGURACAO!$C$31))</f>
        <v>0</v>
      </c>
      <c r="AN597" s="38">
        <f>IF(X597=0,0,IF(CONFIGURACAO!$C$39="SIM",(IF(X597&gt;CONFIGURACAO!$C$40,CONFIGURACAO!$C$40*CONFIGURACAO!$C$32,X597*CONFIGURACAO!$C$32)),'PI AREA  P100'!X597*CONFIGURACAO!$C$32))</f>
        <v>0</v>
      </c>
      <c r="AO597" s="38">
        <f>IFERROR(IF(M597&gt;0,(Y597*CONFIGURACAO!$C$33)+(Z597*CONFIGURACAO!$C$34)+(AA597*CONFIGURACAO!$C$35)+(AB597*CONFIGURACAO!$C$36),""),"")</f>
        <v>10</v>
      </c>
      <c r="AP597" s="38">
        <f>IF(AA597=0,0,IF(CONFIGURACAO!$C$46="SIM",(IF(AA597&gt;CONFIGURACAO!$C$47,CONFIGURACAO!$C$47*CONFIGURACAO!$C$35,AA597*CONFIGURACAO!$C$35)),'PI AREA  P100'!AA597*CONFIGURACAO!$C$35))</f>
        <v>0</v>
      </c>
      <c r="AQ597" s="38">
        <f>IF(AB597=0,0,IF(CONFIGURACAO!$C$44="SIM",(IF(AB597&gt;CONFIGURACAO!$C$45,CONFIGURACAO!$C$45*CONFIGURACAO!$C$36,AB597*CONFIGURACAO!$C$36)),'PI AREA  P100'!AB597*CONFIGURACAO!$C$36))</f>
        <v>10</v>
      </c>
      <c r="AR597" s="38">
        <f t="shared" si="209"/>
        <v>825</v>
      </c>
      <c r="AS597" s="68">
        <f>IF(AR597="","",$AR597-(($AS$2/CONFIGURACAO!$C$6)*$M597))</f>
        <v>525</v>
      </c>
      <c r="AT597" s="73">
        <f t="shared" si="191"/>
        <v>3</v>
      </c>
      <c r="AU597" s="75">
        <f>IF(AR597="","",$AR597-(($AU$2/CONFIGURACAO!$C$6)*$M597))</f>
        <v>325</v>
      </c>
      <c r="AV597" s="76">
        <f t="shared" si="192"/>
        <v>4</v>
      </c>
      <c r="AW597" s="74">
        <f>IF(AR597="","",$AR597-(($AW$2/CONFIGURACAO!$C$6)*$M597))</f>
        <v>125</v>
      </c>
      <c r="AX597" s="72">
        <f t="shared" si="193"/>
        <v>5</v>
      </c>
      <c r="AZ597" s="39">
        <f t="shared" si="194"/>
        <v>6.9683173836290996E-2</v>
      </c>
      <c r="BA597" s="146">
        <f t="shared" si="195"/>
        <v>21</v>
      </c>
      <c r="BB597" s="146">
        <f t="shared" si="196"/>
        <v>343</v>
      </c>
      <c r="BC597" s="32">
        <f t="shared" si="197"/>
        <v>541</v>
      </c>
      <c r="BD597" s="148"/>
      <c r="BE597" s="40">
        <f t="shared" si="198"/>
        <v>3.7257824143070044E-2</v>
      </c>
      <c r="BF597" s="40">
        <f t="shared" si="199"/>
        <v>3.8580246913580245E-2</v>
      </c>
      <c r="BG597" s="40">
        <f t="shared" si="200"/>
        <v>0.17985611510791369</v>
      </c>
      <c r="BH597" s="40">
        <f t="shared" si="201"/>
        <v>0.12126111560226355</v>
      </c>
      <c r="BI597" s="40">
        <f t="shared" si="202"/>
        <v>0.21321961620469082</v>
      </c>
      <c r="BJ597" s="40">
        <f t="shared" si="203"/>
        <v>0.46210720887245843</v>
      </c>
      <c r="BK597" s="40">
        <f t="shared" si="204"/>
        <v>0.16051364365971107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1</v>
      </c>
      <c r="BT597" s="42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</row>
    <row r="598" spans="1:124" s="32" customFormat="1" x14ac:dyDescent="0.2">
      <c r="A598" s="124" t="str">
        <f>CONFIGURACAO!$C$4</f>
        <v>AREA 21</v>
      </c>
      <c r="B598" s="125">
        <v>596</v>
      </c>
      <c r="C598" s="249" t="s">
        <v>308</v>
      </c>
      <c r="D598" s="126">
        <f t="shared" si="205"/>
        <v>5</v>
      </c>
      <c r="E598" s="250" t="s">
        <v>933</v>
      </c>
      <c r="F598" s="250">
        <v>1</v>
      </c>
      <c r="G598" s="250">
        <v>1</v>
      </c>
      <c r="H598" s="250">
        <v>1</v>
      </c>
      <c r="I598" s="250">
        <v>1</v>
      </c>
      <c r="J598" s="87"/>
      <c r="K598" s="94"/>
      <c r="L598" s="94"/>
      <c r="M598" s="154">
        <f t="shared" si="206"/>
        <v>4</v>
      </c>
      <c r="N598">
        <v>0</v>
      </c>
      <c r="O598">
        <v>0</v>
      </c>
      <c r="P598">
        <v>7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1</v>
      </c>
      <c r="X598">
        <v>1</v>
      </c>
      <c r="Y598">
        <v>0</v>
      </c>
      <c r="Z598">
        <v>1</v>
      </c>
      <c r="AA598">
        <v>1</v>
      </c>
      <c r="AB598">
        <v>2</v>
      </c>
      <c r="AC598" s="139">
        <f t="shared" si="189"/>
        <v>0</v>
      </c>
      <c r="AD598" s="140">
        <f t="shared" si="190"/>
        <v>7</v>
      </c>
      <c r="AE598" s="141">
        <f t="shared" si="207"/>
        <v>0</v>
      </c>
      <c r="AF598" s="142">
        <f t="shared" si="208"/>
        <v>1</v>
      </c>
      <c r="AG598" s="278"/>
      <c r="AI598" s="37">
        <f>IFERROR(IF(M598&gt;0,(N598*CONFIGURACAO!$C$20)+(O598*CONFIGURACAO!$C$21)+(P598*CONFIGURACAO!$C$22)+(Q598*CONFIGURACAO!$C$23)+(R598*CONFIGURACAO!$C$24),""),"")</f>
        <v>420</v>
      </c>
      <c r="AJ598" s="38">
        <f>IF(S598=0,0,IF(CONFIGURACAO!$C$15="SIM",(IF(S598&gt;CONFIGURACAO!$C$16,CONFIGURACAO!$C$16*CONFIGURACAO!$C$25,S598*CONFIGURACAO!$C$25)),'PI AREA  P100'!S598*CONFIGURACAO!$C$25))</f>
        <v>0</v>
      </c>
      <c r="AK598" s="38">
        <f>IF(T598=0,0,IF(CONFIGURACAO!$C$17="SIM",(IF(T598&gt;CONFIGURACAO!$C$18,CONFIGURACAO!$C$18*CONFIGURACAO!$C$26,T598*CONFIGURACAO!$C$26)),'PI AREA  P100'!T598*CONFIGURACAO!$C$26))</f>
        <v>5</v>
      </c>
      <c r="AL598" s="38">
        <f>IFERROR(IF(M598&gt;0,(U598*CONFIGURACAO!$C$29)+(V598*CONFIGURACAO!$C$30),""),"")</f>
        <v>0</v>
      </c>
      <c r="AM598" s="38">
        <f>IF(W598=0,0,IF(CONFIGURACAO!$C$41="SIM",(IF(W598&gt;CONFIGURACAO!$C$41,CONFIGURACAO!$C$41*CONFIGURACAO!$C$31,W598*CONFIGURACAO!$C$31)),'PI AREA  P100'!W598*CONFIGURACAO!$C$31))</f>
        <v>50</v>
      </c>
      <c r="AN598" s="38">
        <f>IF(X598=0,0,IF(CONFIGURACAO!$C$39="SIM",(IF(X598&gt;CONFIGURACAO!$C$40,CONFIGURACAO!$C$40*CONFIGURACAO!$C$32,X598*CONFIGURACAO!$C$32)),'PI AREA  P100'!X598*CONFIGURACAO!$C$32))</f>
        <v>25</v>
      </c>
      <c r="AO598" s="38">
        <f>IFERROR(IF(M598&gt;0,(Y598*CONFIGURACAO!$C$33)+(Z598*CONFIGURACAO!$C$34)+(AA598*CONFIGURACAO!$C$35)+(AB598*CONFIGURACAO!$C$36),""),"")</f>
        <v>95</v>
      </c>
      <c r="AP598" s="38">
        <f>IF(AA598=0,0,IF(CONFIGURACAO!$C$46="SIM",(IF(AA598&gt;CONFIGURACAO!$C$47,CONFIGURACAO!$C$47*CONFIGURACAO!$C$35,AA598*CONFIGURACAO!$C$35)),'PI AREA  P100'!AA598*CONFIGURACAO!$C$35))</f>
        <v>25</v>
      </c>
      <c r="AQ598" s="38">
        <f>IF(AB598=0,0,IF(CONFIGURACAO!$C$44="SIM",(IF(AB598&gt;CONFIGURACAO!$C$45,CONFIGURACAO!$C$45*CONFIGURACAO!$C$36,AB598*CONFIGURACAO!$C$36)),'PI AREA  P100'!AB598*CONFIGURACAO!$C$36))</f>
        <v>20</v>
      </c>
      <c r="AR598" s="38">
        <f t="shared" si="209"/>
        <v>640</v>
      </c>
      <c r="AS598" s="68">
        <f>IF(AR598="","",$AR598-(($AS$2/CONFIGURACAO!$C$6)*$M598))</f>
        <v>340</v>
      </c>
      <c r="AT598" s="73">
        <f t="shared" si="191"/>
        <v>3</v>
      </c>
      <c r="AU598" s="75">
        <f>IF(AR598="","",$AR598-(($AU$2/CONFIGURACAO!$C$6)*$M598))</f>
        <v>140</v>
      </c>
      <c r="AV598" s="76">
        <f t="shared" si="192"/>
        <v>4</v>
      </c>
      <c r="AW598" s="74">
        <f>IF(AR598="","",$AR598-(($AW$2/CONFIGURACAO!$C$6)*$M598))</f>
        <v>-60</v>
      </c>
      <c r="AX598" s="72" t="str">
        <f t="shared" si="193"/>
        <v>NAO</v>
      </c>
      <c r="AZ598" s="39">
        <f t="shared" si="194"/>
        <v>5.4057250006334837E-2</v>
      </c>
      <c r="BA598" s="146">
        <f t="shared" si="195"/>
        <v>14</v>
      </c>
      <c r="BB598" s="146">
        <f t="shared" si="196"/>
        <v>550</v>
      </c>
      <c r="BC598" s="32">
        <f t="shared" si="197"/>
        <v>640</v>
      </c>
      <c r="BD598" s="148"/>
      <c r="BE598" s="40">
        <f t="shared" si="198"/>
        <v>0</v>
      </c>
      <c r="BF598" s="40">
        <f t="shared" si="199"/>
        <v>0</v>
      </c>
      <c r="BG598" s="40">
        <f t="shared" si="200"/>
        <v>0.17985611510791369</v>
      </c>
      <c r="BH598" s="40">
        <f t="shared" si="201"/>
        <v>0</v>
      </c>
      <c r="BI598" s="40">
        <f t="shared" si="202"/>
        <v>0</v>
      </c>
      <c r="BJ598" s="40">
        <f t="shared" si="203"/>
        <v>0</v>
      </c>
      <c r="BK598" s="40">
        <f t="shared" si="204"/>
        <v>0.16051364365971107</v>
      </c>
      <c r="BL598">
        <v>0</v>
      </c>
      <c r="BM598">
        <v>0</v>
      </c>
      <c r="BN598">
        <v>1</v>
      </c>
      <c r="BO598">
        <v>1</v>
      </c>
      <c r="BP598">
        <v>0</v>
      </c>
      <c r="BQ598">
        <v>1</v>
      </c>
      <c r="BR598">
        <v>1</v>
      </c>
      <c r="BS598">
        <v>2</v>
      </c>
      <c r="BT598" s="42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</row>
    <row r="599" spans="1:124" s="32" customFormat="1" x14ac:dyDescent="0.2">
      <c r="A599" s="124" t="str">
        <f>CONFIGURACAO!$C$4</f>
        <v>AREA 21</v>
      </c>
      <c r="B599" s="125">
        <v>597</v>
      </c>
      <c r="C599" s="249" t="s">
        <v>308</v>
      </c>
      <c r="D599" s="126">
        <f t="shared" si="205"/>
        <v>6</v>
      </c>
      <c r="E599" s="250" t="s">
        <v>934</v>
      </c>
      <c r="F599" s="250">
        <v>1</v>
      </c>
      <c r="G599" s="250">
        <v>1</v>
      </c>
      <c r="H599" s="250">
        <v>1</v>
      </c>
      <c r="I599" s="250">
        <v>1</v>
      </c>
      <c r="J599" s="87"/>
      <c r="K599" s="94"/>
      <c r="L599" s="94"/>
      <c r="M599" s="154">
        <f t="shared" si="206"/>
        <v>4</v>
      </c>
      <c r="N599">
        <v>0</v>
      </c>
      <c r="O599">
        <v>2</v>
      </c>
      <c r="P599">
        <v>6</v>
      </c>
      <c r="Q599">
        <v>1</v>
      </c>
      <c r="R599">
        <v>0</v>
      </c>
      <c r="S599">
        <v>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1</v>
      </c>
      <c r="AC599" s="139">
        <f t="shared" si="189"/>
        <v>2</v>
      </c>
      <c r="AD599" s="140">
        <f t="shared" si="190"/>
        <v>8</v>
      </c>
      <c r="AE599" s="141">
        <f t="shared" si="207"/>
        <v>0</v>
      </c>
      <c r="AF599" s="142">
        <f t="shared" si="208"/>
        <v>0</v>
      </c>
      <c r="AG599" s="278"/>
      <c r="AI599" s="37">
        <f>IFERROR(IF(M599&gt;0,(N599*CONFIGURACAO!$C$20)+(O599*CONFIGURACAO!$C$21)+(P599*CONFIGURACAO!$C$22)+(Q599*CONFIGURACAO!$C$23)+(R599*CONFIGURACAO!$C$24),""),"")</f>
        <v>560</v>
      </c>
      <c r="AJ599" s="38">
        <f>IF(S599=0,0,IF(CONFIGURACAO!$C$15="SIM",(IF(S599&gt;CONFIGURACAO!$C$16,CONFIGURACAO!$C$16*CONFIGURACAO!$C$25,S599*CONFIGURACAO!$C$25)),'PI AREA  P100'!S599*CONFIGURACAO!$C$25))</f>
        <v>20</v>
      </c>
      <c r="AK599" s="38">
        <f>IF(T599=0,0,IF(CONFIGURACAO!$C$17="SIM",(IF(T599&gt;CONFIGURACAO!$C$18,CONFIGURACAO!$C$18*CONFIGURACAO!$C$26,T599*CONFIGURACAO!$C$26)),'PI AREA  P100'!T599*CONFIGURACAO!$C$26))</f>
        <v>0</v>
      </c>
      <c r="AL599" s="38">
        <f>IFERROR(IF(M599&gt;0,(U599*CONFIGURACAO!$C$29)+(V599*CONFIGURACAO!$C$30),""),"")</f>
        <v>0</v>
      </c>
      <c r="AM599" s="38">
        <f>IF(W599=0,0,IF(CONFIGURACAO!$C$41="SIM",(IF(W599&gt;CONFIGURACAO!$C$41,CONFIGURACAO!$C$41*CONFIGURACAO!$C$31,W599*CONFIGURACAO!$C$31)),'PI AREA  P100'!W599*CONFIGURACAO!$C$31))</f>
        <v>0</v>
      </c>
      <c r="AN599" s="38">
        <f>IF(X599=0,0,IF(CONFIGURACAO!$C$39="SIM",(IF(X599&gt;CONFIGURACAO!$C$40,CONFIGURACAO!$C$40*CONFIGURACAO!$C$32,X599*CONFIGURACAO!$C$32)),'PI AREA  P100'!X599*CONFIGURACAO!$C$32))</f>
        <v>0</v>
      </c>
      <c r="AO599" s="38">
        <f>IFERROR(IF(M599&gt;0,(Y599*CONFIGURACAO!$C$33)+(Z599*CONFIGURACAO!$C$34)+(AA599*CONFIGURACAO!$C$35)+(AB599*CONFIGURACAO!$C$36),""),"")</f>
        <v>35</v>
      </c>
      <c r="AP599" s="38">
        <f>IF(AA599=0,0,IF(CONFIGURACAO!$C$46="SIM",(IF(AA599&gt;CONFIGURACAO!$C$47,CONFIGURACAO!$C$47*CONFIGURACAO!$C$35,AA599*CONFIGURACAO!$C$35)),'PI AREA  P100'!AA599*CONFIGURACAO!$C$35))</f>
        <v>25</v>
      </c>
      <c r="AQ599" s="38">
        <f>IF(AB599=0,0,IF(CONFIGURACAO!$C$44="SIM",(IF(AB599&gt;CONFIGURACAO!$C$45,CONFIGURACAO!$C$45*CONFIGURACAO!$C$36,AB599*CONFIGURACAO!$C$36)),'PI AREA  P100'!AB599*CONFIGURACAO!$C$36))</f>
        <v>10</v>
      </c>
      <c r="AR599" s="38">
        <f t="shared" si="209"/>
        <v>650</v>
      </c>
      <c r="AS599" s="68">
        <f>IF(AR599="","",$AR599-(($AS$2/CONFIGURACAO!$C$6)*$M599))</f>
        <v>350</v>
      </c>
      <c r="AT599" s="73">
        <f t="shared" si="191"/>
        <v>3</v>
      </c>
      <c r="AU599" s="75">
        <f>IF(AR599="","",$AR599-(($AU$2/CONFIGURACAO!$C$6)*$M599))</f>
        <v>150</v>
      </c>
      <c r="AV599" s="76">
        <f t="shared" si="192"/>
        <v>4</v>
      </c>
      <c r="AW599" s="74">
        <f>IF(AR599="","",$AR599-(($AW$2/CONFIGURACAO!$C$6)*$M599))</f>
        <v>-50</v>
      </c>
      <c r="AX599" s="72" t="str">
        <f t="shared" si="193"/>
        <v>NAO</v>
      </c>
      <c r="AZ599" s="39">
        <f t="shared" si="194"/>
        <v>5.4901894537683821E-2</v>
      </c>
      <c r="BA599" s="146">
        <f t="shared" si="195"/>
        <v>13</v>
      </c>
      <c r="BB599" s="146">
        <f t="shared" si="196"/>
        <v>588</v>
      </c>
      <c r="BC599" s="32">
        <f t="shared" si="197"/>
        <v>634</v>
      </c>
      <c r="BD599" s="148"/>
      <c r="BE599" s="40">
        <f t="shared" si="198"/>
        <v>0</v>
      </c>
      <c r="BF599" s="40">
        <f t="shared" si="199"/>
        <v>7.716049382716049E-2</v>
      </c>
      <c r="BG599" s="40">
        <f t="shared" si="200"/>
        <v>0.1541623843782117</v>
      </c>
      <c r="BH599" s="40">
        <f t="shared" si="201"/>
        <v>4.042037186742118E-2</v>
      </c>
      <c r="BI599" s="40">
        <f t="shared" si="202"/>
        <v>0</v>
      </c>
      <c r="BJ599" s="40">
        <f t="shared" si="203"/>
        <v>0.18484288354898337</v>
      </c>
      <c r="BK599" s="40">
        <f t="shared" si="204"/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</v>
      </c>
      <c r="BS599">
        <v>1</v>
      </c>
      <c r="BT599" s="42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</row>
    <row r="600" spans="1:124" s="32" customFormat="1" x14ac:dyDescent="0.2">
      <c r="A600" s="124" t="str">
        <f>CONFIGURACAO!$C$4</f>
        <v>AREA 21</v>
      </c>
      <c r="B600" s="125">
        <v>598</v>
      </c>
      <c r="C600" s="249" t="s">
        <v>308</v>
      </c>
      <c r="D600" s="126">
        <f t="shared" si="205"/>
        <v>7</v>
      </c>
      <c r="E600" s="250" t="s">
        <v>935</v>
      </c>
      <c r="F600" s="250">
        <v>1</v>
      </c>
      <c r="G600" s="250">
        <v>0</v>
      </c>
      <c r="H600" s="250">
        <v>0</v>
      </c>
      <c r="I600" s="250">
        <v>0</v>
      </c>
      <c r="J600" s="87"/>
      <c r="K600" s="94"/>
      <c r="L600" s="94"/>
      <c r="M600" s="154">
        <f t="shared" si="206"/>
        <v>1</v>
      </c>
      <c r="N600">
        <v>0</v>
      </c>
      <c r="O600">
        <v>2</v>
      </c>
      <c r="P600">
        <v>2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 s="139">
        <f t="shared" si="189"/>
        <v>2</v>
      </c>
      <c r="AD600" s="140">
        <f t="shared" si="190"/>
        <v>4</v>
      </c>
      <c r="AE600" s="141">
        <f t="shared" si="207"/>
        <v>0</v>
      </c>
      <c r="AF600" s="142">
        <f t="shared" si="208"/>
        <v>0</v>
      </c>
      <c r="AG600" s="278"/>
      <c r="AI600" s="37">
        <f>IFERROR(IF(M600&gt;0,(N600*CONFIGURACAO!$C$20)+(O600*CONFIGURACAO!$C$21)+(P600*CONFIGURACAO!$C$22)+(Q600*CONFIGURACAO!$C$23)+(R600*CONFIGURACAO!$C$24),""),"")</f>
        <v>320</v>
      </c>
      <c r="AJ600" s="38">
        <f>IF(S600=0,0,IF(CONFIGURACAO!$C$15="SIM",(IF(S600&gt;CONFIGURACAO!$C$16,CONFIGURACAO!$C$16*CONFIGURACAO!$C$25,S600*CONFIGURACAO!$C$25)),'PI AREA  P100'!S600*CONFIGURACAO!$C$25))</f>
        <v>0</v>
      </c>
      <c r="AK600" s="38">
        <f>IF(T600=0,0,IF(CONFIGURACAO!$C$17="SIM",(IF(T600&gt;CONFIGURACAO!$C$18,CONFIGURACAO!$C$18*CONFIGURACAO!$C$26,T600*CONFIGURACAO!$C$26)),'PI AREA  P100'!T600*CONFIGURACAO!$C$26))</f>
        <v>0</v>
      </c>
      <c r="AL600" s="38">
        <f>IFERROR(IF(M600&gt;0,(U600*CONFIGURACAO!$C$29)+(V600*CONFIGURACAO!$C$30),""),"")</f>
        <v>0</v>
      </c>
      <c r="AM600" s="38">
        <f>IF(W600=0,0,IF(CONFIGURACAO!$C$41="SIM",(IF(W600&gt;CONFIGURACAO!$C$41,CONFIGURACAO!$C$41*CONFIGURACAO!$C$31,W600*CONFIGURACAO!$C$31)),'PI AREA  P100'!W600*CONFIGURACAO!$C$31))</f>
        <v>0</v>
      </c>
      <c r="AN600" s="38">
        <f>IF(X600=0,0,IF(CONFIGURACAO!$C$39="SIM",(IF(X600&gt;CONFIGURACAO!$C$40,CONFIGURACAO!$C$40*CONFIGURACAO!$C$32,X600*CONFIGURACAO!$C$32)),'PI AREA  P100'!X600*CONFIGURACAO!$C$32))</f>
        <v>0</v>
      </c>
      <c r="AO600" s="38">
        <f>IFERROR(IF(M600&gt;0,(Y600*CONFIGURACAO!$C$33)+(Z600*CONFIGURACAO!$C$34)+(AA600*CONFIGURACAO!$C$35)+(AB600*CONFIGURACAO!$C$36),""),"")</f>
        <v>0</v>
      </c>
      <c r="AP600" s="38">
        <f>IF(AA600=0,0,IF(CONFIGURACAO!$C$46="SIM",(IF(AA600&gt;CONFIGURACAO!$C$47,CONFIGURACAO!$C$47*CONFIGURACAO!$C$35,AA600*CONFIGURACAO!$C$35)),'PI AREA  P100'!AA600*CONFIGURACAO!$C$35))</f>
        <v>0</v>
      </c>
      <c r="AQ600" s="38">
        <f>IF(AB600=0,0,IF(CONFIGURACAO!$C$44="SIM",(IF(AB600&gt;CONFIGURACAO!$C$45,CONFIGURACAO!$C$45*CONFIGURACAO!$C$36,AB600*CONFIGURACAO!$C$36)),'PI AREA  P100'!AB600*CONFIGURACAO!$C$36))</f>
        <v>0</v>
      </c>
      <c r="AR600" s="38">
        <f t="shared" si="209"/>
        <v>320</v>
      </c>
      <c r="AS600" s="68">
        <f>IF(AR600="","",$AR600-(($AS$2/CONFIGURACAO!$C$6)*$M600))</f>
        <v>245</v>
      </c>
      <c r="AT600" s="73">
        <f t="shared" si="191"/>
        <v>3</v>
      </c>
      <c r="AU600" s="75">
        <f>IF(AR600="","",$AR600-(($AU$2/CONFIGURACAO!$C$6)*$M600))</f>
        <v>195</v>
      </c>
      <c r="AV600" s="76">
        <f t="shared" si="192"/>
        <v>4</v>
      </c>
      <c r="AW600" s="74">
        <f>IF(AR600="","",$AR600-(($AW$2/CONFIGURACAO!$C$6)*$M600))</f>
        <v>145</v>
      </c>
      <c r="AX600" s="72">
        <f t="shared" si="193"/>
        <v>5</v>
      </c>
      <c r="AZ600" s="39">
        <f t="shared" si="194"/>
        <v>2.7028625003167418E-2</v>
      </c>
      <c r="BA600" s="146">
        <f t="shared" si="195"/>
        <v>5</v>
      </c>
      <c r="BB600" s="146">
        <f t="shared" si="196"/>
        <v>881</v>
      </c>
      <c r="BC600" s="32">
        <f t="shared" si="197"/>
        <v>862</v>
      </c>
      <c r="BD600" s="148"/>
      <c r="BE600" s="40">
        <f t="shared" si="198"/>
        <v>0</v>
      </c>
      <c r="BF600" s="40">
        <f t="shared" si="199"/>
        <v>7.716049382716049E-2</v>
      </c>
      <c r="BG600" s="40">
        <f t="shared" si="200"/>
        <v>5.1387461459403906E-2</v>
      </c>
      <c r="BH600" s="40">
        <f t="shared" si="201"/>
        <v>4.042037186742118E-2</v>
      </c>
      <c r="BI600" s="40">
        <f t="shared" si="202"/>
        <v>0</v>
      </c>
      <c r="BJ600" s="40">
        <f t="shared" si="203"/>
        <v>0</v>
      </c>
      <c r="BK600" s="40">
        <f t="shared" si="204"/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 s="42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</row>
    <row r="601" spans="1:124" s="32" customFormat="1" x14ac:dyDescent="0.2">
      <c r="A601" s="124" t="str">
        <f>CONFIGURACAO!$C$4</f>
        <v>AREA 21</v>
      </c>
      <c r="B601" s="125">
        <v>599</v>
      </c>
      <c r="C601" s="249" t="s">
        <v>308</v>
      </c>
      <c r="D601" s="126">
        <f t="shared" si="205"/>
        <v>8</v>
      </c>
      <c r="E601" s="250" t="s">
        <v>936</v>
      </c>
      <c r="F601" s="250">
        <v>1</v>
      </c>
      <c r="G601" s="250">
        <v>1</v>
      </c>
      <c r="H601" s="250">
        <v>1</v>
      </c>
      <c r="I601" s="250">
        <v>1</v>
      </c>
      <c r="J601" s="87"/>
      <c r="K601" s="94"/>
      <c r="L601" s="94"/>
      <c r="M601" s="154">
        <f t="shared" si="206"/>
        <v>4</v>
      </c>
      <c r="N601">
        <v>0</v>
      </c>
      <c r="O601">
        <v>0</v>
      </c>
      <c r="P601">
        <v>9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2</v>
      </c>
      <c r="AB601">
        <v>0</v>
      </c>
      <c r="AC601" s="139">
        <f t="shared" si="189"/>
        <v>0</v>
      </c>
      <c r="AD601" s="140">
        <f t="shared" si="190"/>
        <v>9</v>
      </c>
      <c r="AE601" s="141">
        <f t="shared" si="207"/>
        <v>0</v>
      </c>
      <c r="AF601" s="142">
        <f t="shared" si="208"/>
        <v>1</v>
      </c>
      <c r="AG601" s="278"/>
      <c r="AI601" s="37">
        <f>IFERROR(IF(M601&gt;0,(N601*CONFIGURACAO!$C$20)+(O601*CONFIGURACAO!$C$21)+(P601*CONFIGURACAO!$C$22)+(Q601*CONFIGURACAO!$C$23)+(R601*CONFIGURACAO!$C$24),""),"")</f>
        <v>540</v>
      </c>
      <c r="AJ601" s="38">
        <f>IF(S601=0,0,IF(CONFIGURACAO!$C$15="SIM",(IF(S601&gt;CONFIGURACAO!$C$16,CONFIGURACAO!$C$16*CONFIGURACAO!$C$25,S601*CONFIGURACAO!$C$25)),'PI AREA  P100'!S601*CONFIGURACAO!$C$25))</f>
        <v>0</v>
      </c>
      <c r="AK601" s="38">
        <f>IF(T601=0,0,IF(CONFIGURACAO!$C$17="SIM",(IF(T601&gt;CONFIGURACAO!$C$18,CONFIGURACAO!$C$18*CONFIGURACAO!$C$26,T601*CONFIGURACAO!$C$26)),'PI AREA  P100'!T601*CONFIGURACAO!$C$26))</f>
        <v>0</v>
      </c>
      <c r="AL601" s="38">
        <f>IFERROR(IF(M601&gt;0,(U601*CONFIGURACAO!$C$29)+(V601*CONFIGURACAO!$C$30),""),"")</f>
        <v>0</v>
      </c>
      <c r="AM601" s="38">
        <f>IF(W601=0,0,IF(CONFIGURACAO!$C$41="SIM",(IF(W601&gt;CONFIGURACAO!$C$41,CONFIGURACAO!$C$41*CONFIGURACAO!$C$31,W601*CONFIGURACAO!$C$31)),'PI AREA  P100'!W601*CONFIGURACAO!$C$31))</f>
        <v>50</v>
      </c>
      <c r="AN601" s="38">
        <f>IF(X601=0,0,IF(CONFIGURACAO!$C$39="SIM",(IF(X601&gt;CONFIGURACAO!$C$40,CONFIGURACAO!$C$40*CONFIGURACAO!$C$32,X601*CONFIGURACAO!$C$32)),'PI AREA  P100'!X601*CONFIGURACAO!$C$32))</f>
        <v>0</v>
      </c>
      <c r="AO601" s="38">
        <f>IFERROR(IF(M601&gt;0,(Y601*CONFIGURACAO!$C$33)+(Z601*CONFIGURACAO!$C$34)+(AA601*CONFIGURACAO!$C$35)+(AB601*CONFIGURACAO!$C$36),""),"")</f>
        <v>100</v>
      </c>
      <c r="AP601" s="38">
        <f>IF(AA601=0,0,IF(CONFIGURACAO!$C$46="SIM",(IF(AA601&gt;CONFIGURACAO!$C$47,CONFIGURACAO!$C$47*CONFIGURACAO!$C$35,AA601*CONFIGURACAO!$C$35)),'PI AREA  P100'!AA601*CONFIGURACAO!$C$35))</f>
        <v>50</v>
      </c>
      <c r="AQ601" s="38">
        <f>IF(AB601=0,0,IF(CONFIGURACAO!$C$44="SIM",(IF(AB601&gt;CONFIGURACAO!$C$45,CONFIGURACAO!$C$45*CONFIGURACAO!$C$36,AB601*CONFIGURACAO!$C$36)),'PI AREA  P100'!AB601*CONFIGURACAO!$C$36))</f>
        <v>0</v>
      </c>
      <c r="AR601" s="38">
        <f t="shared" si="209"/>
        <v>740</v>
      </c>
      <c r="AS601" s="68">
        <f>IF(AR601="","",$AR601-(($AS$2/CONFIGURACAO!$C$6)*$M601))</f>
        <v>440</v>
      </c>
      <c r="AT601" s="73">
        <f t="shared" si="191"/>
        <v>3</v>
      </c>
      <c r="AU601" s="75">
        <f>IF(AR601="","",$AR601-(($AU$2/CONFIGURACAO!$C$6)*$M601))</f>
        <v>240</v>
      </c>
      <c r="AV601" s="76">
        <f t="shared" si="192"/>
        <v>4</v>
      </c>
      <c r="AW601" s="74">
        <f>IF(AR601="","",$AR601-(($AW$2/CONFIGURACAO!$C$6)*$M601))</f>
        <v>40</v>
      </c>
      <c r="AX601" s="72">
        <f t="shared" si="193"/>
        <v>5</v>
      </c>
      <c r="AZ601" s="39">
        <f t="shared" si="194"/>
        <v>6.2503695319824651E-2</v>
      </c>
      <c r="BA601" s="146">
        <f t="shared" si="195"/>
        <v>13</v>
      </c>
      <c r="BB601" s="146">
        <f t="shared" si="196"/>
        <v>588</v>
      </c>
      <c r="BC601" s="32">
        <f t="shared" si="197"/>
        <v>588</v>
      </c>
      <c r="BD601" s="148"/>
      <c r="BE601" s="40">
        <f t="shared" si="198"/>
        <v>0</v>
      </c>
      <c r="BF601" s="40">
        <f t="shared" si="199"/>
        <v>0</v>
      </c>
      <c r="BG601" s="40">
        <f t="shared" si="200"/>
        <v>0.23124357656731759</v>
      </c>
      <c r="BH601" s="40">
        <f t="shared" si="201"/>
        <v>0</v>
      </c>
      <c r="BI601" s="40">
        <f t="shared" si="202"/>
        <v>0</v>
      </c>
      <c r="BJ601" s="40">
        <f t="shared" si="203"/>
        <v>0</v>
      </c>
      <c r="BK601" s="40">
        <f t="shared" si="204"/>
        <v>0</v>
      </c>
      <c r="BL601">
        <v>0</v>
      </c>
      <c r="BM601">
        <v>0</v>
      </c>
      <c r="BN601">
        <v>1</v>
      </c>
      <c r="BO601">
        <v>0</v>
      </c>
      <c r="BP601">
        <v>0</v>
      </c>
      <c r="BQ601">
        <v>1</v>
      </c>
      <c r="BR601">
        <v>2</v>
      </c>
      <c r="BS601">
        <v>0</v>
      </c>
      <c r="BT601" s="42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</row>
    <row r="602" spans="1:124" s="32" customFormat="1" x14ac:dyDescent="0.2">
      <c r="A602" s="124" t="str">
        <f>CONFIGURACAO!$C$4</f>
        <v>AREA 21</v>
      </c>
      <c r="B602" s="125">
        <v>600</v>
      </c>
      <c r="C602" s="249" t="s">
        <v>308</v>
      </c>
      <c r="D602" s="126">
        <f t="shared" si="205"/>
        <v>9</v>
      </c>
      <c r="E602" s="250" t="s">
        <v>937</v>
      </c>
      <c r="F602" s="250">
        <v>0</v>
      </c>
      <c r="G602" s="250">
        <v>0</v>
      </c>
      <c r="H602" s="250">
        <v>1</v>
      </c>
      <c r="I602" s="250">
        <v>1</v>
      </c>
      <c r="J602" s="87"/>
      <c r="K602" s="94"/>
      <c r="L602" s="94"/>
      <c r="M602" s="154">
        <f t="shared" si="206"/>
        <v>2</v>
      </c>
      <c r="N602">
        <v>1</v>
      </c>
      <c r="O602">
        <v>2</v>
      </c>
      <c r="P602">
        <v>4</v>
      </c>
      <c r="Q602">
        <v>0</v>
      </c>
      <c r="R602">
        <v>0</v>
      </c>
      <c r="S602">
        <v>1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 s="139">
        <f t="shared" si="189"/>
        <v>3</v>
      </c>
      <c r="AD602" s="140">
        <f t="shared" si="190"/>
        <v>7</v>
      </c>
      <c r="AE602" s="141">
        <f t="shared" si="207"/>
        <v>0</v>
      </c>
      <c r="AF602" s="142">
        <f t="shared" si="208"/>
        <v>0</v>
      </c>
      <c r="AG602" s="278"/>
      <c r="AI602" s="37">
        <f>IFERROR(IF(M602&gt;0,(N602*CONFIGURACAO!$C$20)+(O602*CONFIGURACAO!$C$21)+(P602*CONFIGURACAO!$C$22)+(Q602*CONFIGURACAO!$C$23)+(R602*CONFIGURACAO!$C$24),""),"")</f>
        <v>500</v>
      </c>
      <c r="AJ602" s="38">
        <f>IF(S602=0,0,IF(CONFIGURACAO!$C$15="SIM",(IF(S602&gt;CONFIGURACAO!$C$16,CONFIGURACAO!$C$16*CONFIGURACAO!$C$25,S602*CONFIGURACAO!$C$25)),'PI AREA  P100'!S602*CONFIGURACAO!$C$25))</f>
        <v>10</v>
      </c>
      <c r="AK602" s="38">
        <f>IF(T602=0,0,IF(CONFIGURACAO!$C$17="SIM",(IF(T602&gt;CONFIGURACAO!$C$18,CONFIGURACAO!$C$18*CONFIGURACAO!$C$26,T602*CONFIGURACAO!$C$26)),'PI AREA  P100'!T602*CONFIGURACAO!$C$26))</f>
        <v>10</v>
      </c>
      <c r="AL602" s="38">
        <f>IFERROR(IF(M602&gt;0,(U602*CONFIGURACAO!$C$29)+(V602*CONFIGURACAO!$C$30),""),"")</f>
        <v>0</v>
      </c>
      <c r="AM602" s="38">
        <f>IF(W602=0,0,IF(CONFIGURACAO!$C$41="SIM",(IF(W602&gt;CONFIGURACAO!$C$41,CONFIGURACAO!$C$41*CONFIGURACAO!$C$31,W602*CONFIGURACAO!$C$31)),'PI AREA  P100'!W602*CONFIGURACAO!$C$31))</f>
        <v>0</v>
      </c>
      <c r="AN602" s="38">
        <f>IF(X602=0,0,IF(CONFIGURACAO!$C$39="SIM",(IF(X602&gt;CONFIGURACAO!$C$40,CONFIGURACAO!$C$40*CONFIGURACAO!$C$32,X602*CONFIGURACAO!$C$32)),'PI AREA  P100'!X602*CONFIGURACAO!$C$32))</f>
        <v>0</v>
      </c>
      <c r="AO602" s="38">
        <f>IFERROR(IF(M602&gt;0,(Y602*CONFIGURACAO!$C$33)+(Z602*CONFIGURACAO!$C$34)+(AA602*CONFIGURACAO!$C$35)+(AB602*CONFIGURACAO!$C$36),""),"")</f>
        <v>0</v>
      </c>
      <c r="AP602" s="38">
        <f>IF(AA602=0,0,IF(CONFIGURACAO!$C$46="SIM",(IF(AA602&gt;CONFIGURACAO!$C$47,CONFIGURACAO!$C$47*CONFIGURACAO!$C$35,AA602*CONFIGURACAO!$C$35)),'PI AREA  P100'!AA602*CONFIGURACAO!$C$35))</f>
        <v>0</v>
      </c>
      <c r="AQ602" s="38">
        <f>IF(AB602=0,0,IF(CONFIGURACAO!$C$44="SIM",(IF(AB602&gt;CONFIGURACAO!$C$45,CONFIGURACAO!$C$45*CONFIGURACAO!$C$36,AB602*CONFIGURACAO!$C$36)),'PI AREA  P100'!AB602*CONFIGURACAO!$C$36))</f>
        <v>0</v>
      </c>
      <c r="AR602" s="38">
        <f t="shared" si="209"/>
        <v>520</v>
      </c>
      <c r="AS602" s="68">
        <f>IF(AR602="","",$AR602-(($AS$2/CONFIGURACAO!$C$6)*$M602))</f>
        <v>370</v>
      </c>
      <c r="AT602" s="73">
        <f t="shared" si="191"/>
        <v>3</v>
      </c>
      <c r="AU602" s="75">
        <f>IF(AR602="","",$AR602-(($AU$2/CONFIGURACAO!$C$6)*$M602))</f>
        <v>270</v>
      </c>
      <c r="AV602" s="76">
        <f t="shared" si="192"/>
        <v>4</v>
      </c>
      <c r="AW602" s="74">
        <f>IF(AR602="","",$AR602-(($AW$2/CONFIGURACAO!$C$6)*$M602))</f>
        <v>170</v>
      </c>
      <c r="AX602" s="72">
        <f t="shared" si="193"/>
        <v>5</v>
      </c>
      <c r="AZ602" s="39">
        <f t="shared" si="194"/>
        <v>4.3921515630147054E-2</v>
      </c>
      <c r="BA602" s="146">
        <f t="shared" si="195"/>
        <v>10</v>
      </c>
      <c r="BB602" s="146">
        <f t="shared" si="196"/>
        <v>694</v>
      </c>
      <c r="BC602" s="32">
        <f t="shared" si="197"/>
        <v>727</v>
      </c>
      <c r="BD602" s="148"/>
      <c r="BE602" s="40">
        <f t="shared" si="198"/>
        <v>3.7257824143070044E-2</v>
      </c>
      <c r="BF602" s="40">
        <f t="shared" si="199"/>
        <v>7.716049382716049E-2</v>
      </c>
      <c r="BG602" s="40">
        <f t="shared" si="200"/>
        <v>0.10277492291880781</v>
      </c>
      <c r="BH602" s="40">
        <f t="shared" si="201"/>
        <v>0</v>
      </c>
      <c r="BI602" s="40">
        <f t="shared" si="202"/>
        <v>0</v>
      </c>
      <c r="BJ602" s="40">
        <f t="shared" si="203"/>
        <v>9.2421441774491686E-2</v>
      </c>
      <c r="BK602" s="40">
        <f t="shared" si="204"/>
        <v>0.32102728731942215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 s="4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</row>
    <row r="603" spans="1:124" s="32" customFormat="1" x14ac:dyDescent="0.2">
      <c r="A603" s="124" t="str">
        <f>CONFIGURACAO!$C$4</f>
        <v>AREA 21</v>
      </c>
      <c r="B603" s="125">
        <v>601</v>
      </c>
      <c r="C603" s="249" t="s">
        <v>308</v>
      </c>
      <c r="D603" s="126">
        <f t="shared" si="205"/>
        <v>10</v>
      </c>
      <c r="E603" s="250" t="s">
        <v>938</v>
      </c>
      <c r="F603" s="250">
        <v>0</v>
      </c>
      <c r="G603" s="250">
        <v>0</v>
      </c>
      <c r="H603" s="250">
        <v>1</v>
      </c>
      <c r="I603" s="250">
        <v>1</v>
      </c>
      <c r="J603" s="87"/>
      <c r="K603" s="94"/>
      <c r="L603" s="94"/>
      <c r="M603" s="154">
        <f t="shared" si="206"/>
        <v>2</v>
      </c>
      <c r="N603">
        <v>0</v>
      </c>
      <c r="O603">
        <v>0</v>
      </c>
      <c r="P603">
        <v>3</v>
      </c>
      <c r="Q603">
        <v>2</v>
      </c>
      <c r="R603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 s="139">
        <f t="shared" si="189"/>
        <v>0</v>
      </c>
      <c r="AD603" s="140">
        <f t="shared" si="190"/>
        <v>3</v>
      </c>
      <c r="AE603" s="141">
        <f t="shared" si="207"/>
        <v>0</v>
      </c>
      <c r="AF603" s="142">
        <f t="shared" si="208"/>
        <v>0</v>
      </c>
      <c r="AG603" s="278"/>
      <c r="AI603" s="37">
        <f>IFERROR(IF(M603&gt;0,(N603*CONFIGURACAO!$C$20)+(O603*CONFIGURACAO!$C$21)+(P603*CONFIGURACAO!$C$22)+(Q603*CONFIGURACAO!$C$23)+(R603*CONFIGURACAO!$C$24),""),"")</f>
        <v>260</v>
      </c>
      <c r="AJ603" s="38">
        <f>IF(S603=0,0,IF(CONFIGURACAO!$C$15="SIM",(IF(S603&gt;CONFIGURACAO!$C$16,CONFIGURACAO!$C$16*CONFIGURACAO!$C$25,S603*CONFIGURACAO!$C$25)),'PI AREA  P100'!S603*CONFIGURACAO!$C$25))</f>
        <v>10</v>
      </c>
      <c r="AK603" s="38">
        <f>IF(T603=0,0,IF(CONFIGURACAO!$C$17="SIM",(IF(T603&gt;CONFIGURACAO!$C$18,CONFIGURACAO!$C$18*CONFIGURACAO!$C$26,T603*CONFIGURACAO!$C$26)),'PI AREA  P100'!T603*CONFIGURACAO!$C$26))</f>
        <v>5</v>
      </c>
      <c r="AL603" s="38">
        <f>IFERROR(IF(M603&gt;0,(U603*CONFIGURACAO!$C$29)+(V603*CONFIGURACAO!$C$30),""),"")</f>
        <v>0</v>
      </c>
      <c r="AM603" s="38">
        <f>IF(W603=0,0,IF(CONFIGURACAO!$C$41="SIM",(IF(W603&gt;CONFIGURACAO!$C$41,CONFIGURACAO!$C$41*CONFIGURACAO!$C$31,W603*CONFIGURACAO!$C$31)),'PI AREA  P100'!W603*CONFIGURACAO!$C$31))</f>
        <v>0</v>
      </c>
      <c r="AN603" s="38">
        <f>IF(X603=0,0,IF(CONFIGURACAO!$C$39="SIM",(IF(X603&gt;CONFIGURACAO!$C$40,CONFIGURACAO!$C$40*CONFIGURACAO!$C$32,X603*CONFIGURACAO!$C$32)),'PI AREA  P100'!X603*CONFIGURACAO!$C$32))</f>
        <v>0</v>
      </c>
      <c r="AO603" s="38">
        <f>IFERROR(IF(M603&gt;0,(Y603*CONFIGURACAO!$C$33)+(Z603*CONFIGURACAO!$C$34)+(AA603*CONFIGURACAO!$C$35)+(AB603*CONFIGURACAO!$C$36),""),"")</f>
        <v>10</v>
      </c>
      <c r="AP603" s="38">
        <f>IF(AA603=0,0,IF(CONFIGURACAO!$C$46="SIM",(IF(AA603&gt;CONFIGURACAO!$C$47,CONFIGURACAO!$C$47*CONFIGURACAO!$C$35,AA603*CONFIGURACAO!$C$35)),'PI AREA  P100'!AA603*CONFIGURACAO!$C$35))</f>
        <v>0</v>
      </c>
      <c r="AQ603" s="38">
        <f>IF(AB603=0,0,IF(CONFIGURACAO!$C$44="SIM",(IF(AB603&gt;CONFIGURACAO!$C$45,CONFIGURACAO!$C$45*CONFIGURACAO!$C$36,AB603*CONFIGURACAO!$C$36)),'PI AREA  P100'!AB603*CONFIGURACAO!$C$36))</f>
        <v>10</v>
      </c>
      <c r="AR603" s="38">
        <f t="shared" si="209"/>
        <v>295</v>
      </c>
      <c r="AS603" s="68">
        <f>IF(AR603="","",$AR603-(($AS$2/CONFIGURACAO!$C$6)*$M603))</f>
        <v>145</v>
      </c>
      <c r="AT603" s="73">
        <f t="shared" si="191"/>
        <v>3</v>
      </c>
      <c r="AU603" s="75">
        <f>IF(AR603="","",$AR603-(($AU$2/CONFIGURACAO!$C$6)*$M603))</f>
        <v>45</v>
      </c>
      <c r="AV603" s="76">
        <f t="shared" si="192"/>
        <v>4</v>
      </c>
      <c r="AW603" s="74">
        <f>IF(AR603="","",$AR603-(($AW$2/CONFIGURACAO!$C$6)*$M603))</f>
        <v>-55</v>
      </c>
      <c r="AX603" s="72" t="str">
        <f t="shared" si="193"/>
        <v>NAO</v>
      </c>
      <c r="AZ603" s="39">
        <f t="shared" si="194"/>
        <v>2.4917013674794961E-2</v>
      </c>
      <c r="BA603" s="146">
        <f t="shared" si="195"/>
        <v>8</v>
      </c>
      <c r="BB603" s="146">
        <f t="shared" si="196"/>
        <v>763</v>
      </c>
      <c r="BC603" s="32">
        <f t="shared" si="197"/>
        <v>885</v>
      </c>
      <c r="BD603" s="148"/>
      <c r="BE603" s="40">
        <f t="shared" si="198"/>
        <v>0</v>
      </c>
      <c r="BF603" s="40">
        <f t="shared" si="199"/>
        <v>0</v>
      </c>
      <c r="BG603" s="40">
        <f t="shared" si="200"/>
        <v>7.7081192189105849E-2</v>
      </c>
      <c r="BH603" s="40">
        <f t="shared" si="201"/>
        <v>8.084074373484236E-2</v>
      </c>
      <c r="BI603" s="40">
        <f t="shared" si="202"/>
        <v>0</v>
      </c>
      <c r="BJ603" s="40">
        <f t="shared" si="203"/>
        <v>9.2421441774491686E-2</v>
      </c>
      <c r="BK603" s="40">
        <f t="shared" si="204"/>
        <v>0.16051364365971107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1</v>
      </c>
      <c r="BT603" s="42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</row>
    <row r="604" spans="1:124" s="32" customFormat="1" x14ac:dyDescent="0.2">
      <c r="A604" s="124" t="str">
        <f>CONFIGURACAO!$C$4</f>
        <v>AREA 21</v>
      </c>
      <c r="B604" s="125">
        <v>602</v>
      </c>
      <c r="C604" s="249" t="s">
        <v>308</v>
      </c>
      <c r="D604" s="126">
        <f t="shared" si="205"/>
        <v>11</v>
      </c>
      <c r="E604" s="250" t="s">
        <v>939</v>
      </c>
      <c r="F604" s="250">
        <v>1</v>
      </c>
      <c r="G604" s="250">
        <v>1</v>
      </c>
      <c r="H604" s="250">
        <v>1</v>
      </c>
      <c r="I604" s="250">
        <v>1</v>
      </c>
      <c r="J604" s="87"/>
      <c r="K604" s="94"/>
      <c r="L604" s="94"/>
      <c r="M604" s="154">
        <f t="shared" si="206"/>
        <v>4</v>
      </c>
      <c r="N604">
        <v>0</v>
      </c>
      <c r="O604">
        <v>0</v>
      </c>
      <c r="P604">
        <v>8</v>
      </c>
      <c r="Q604">
        <v>4</v>
      </c>
      <c r="R604">
        <v>6</v>
      </c>
      <c r="S604">
        <v>7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2</v>
      </c>
      <c r="AC604" s="139">
        <f t="shared" si="189"/>
        <v>0</v>
      </c>
      <c r="AD604" s="140">
        <f t="shared" si="190"/>
        <v>8</v>
      </c>
      <c r="AE604" s="141">
        <f t="shared" si="207"/>
        <v>0</v>
      </c>
      <c r="AF604" s="142">
        <f t="shared" si="208"/>
        <v>0</v>
      </c>
      <c r="AG604" s="278"/>
      <c r="AI604" s="37">
        <f>IFERROR(IF(M604&gt;0,(N604*CONFIGURACAO!$C$20)+(O604*CONFIGURACAO!$C$21)+(P604*CONFIGURACAO!$C$22)+(Q604*CONFIGURACAO!$C$23)+(R604*CONFIGURACAO!$C$24),""),"")</f>
        <v>760</v>
      </c>
      <c r="AJ604" s="38">
        <f>IF(S604=0,0,IF(CONFIGURACAO!$C$15="SIM",(IF(S604&gt;CONFIGURACAO!$C$16,CONFIGURACAO!$C$16*CONFIGURACAO!$C$25,S604*CONFIGURACAO!$C$25)),'PI AREA  P100'!S604*CONFIGURACAO!$C$25))</f>
        <v>40</v>
      </c>
      <c r="AK604" s="38">
        <f>IF(T604=0,0,IF(CONFIGURACAO!$C$17="SIM",(IF(T604&gt;CONFIGURACAO!$C$18,CONFIGURACAO!$C$18*CONFIGURACAO!$C$26,T604*CONFIGURACAO!$C$26)),'PI AREA  P100'!T604*CONFIGURACAO!$C$26))</f>
        <v>5</v>
      </c>
      <c r="AL604" s="38">
        <f>IFERROR(IF(M604&gt;0,(U604*CONFIGURACAO!$C$29)+(V604*CONFIGURACAO!$C$30),""),"")</f>
        <v>0</v>
      </c>
      <c r="AM604" s="38">
        <f>IF(W604=0,0,IF(CONFIGURACAO!$C$41="SIM",(IF(W604&gt;CONFIGURACAO!$C$41,CONFIGURACAO!$C$41*CONFIGURACAO!$C$31,W604*CONFIGURACAO!$C$31)),'PI AREA  P100'!W604*CONFIGURACAO!$C$31))</f>
        <v>0</v>
      </c>
      <c r="AN604" s="38">
        <f>IF(X604=0,0,IF(CONFIGURACAO!$C$39="SIM",(IF(X604&gt;CONFIGURACAO!$C$40,CONFIGURACAO!$C$40*CONFIGURACAO!$C$32,X604*CONFIGURACAO!$C$32)),'PI AREA  P100'!X604*CONFIGURACAO!$C$32))</f>
        <v>25</v>
      </c>
      <c r="AO604" s="38">
        <f>IFERROR(IF(M604&gt;0,(Y604*CONFIGURACAO!$C$33)+(Z604*CONFIGURACAO!$C$34)+(AA604*CONFIGURACAO!$C$35)+(AB604*CONFIGURACAO!$C$36),""),"")</f>
        <v>20</v>
      </c>
      <c r="AP604" s="38">
        <f>IF(AA604=0,0,IF(CONFIGURACAO!$C$46="SIM",(IF(AA604&gt;CONFIGURACAO!$C$47,CONFIGURACAO!$C$47*CONFIGURACAO!$C$35,AA604*CONFIGURACAO!$C$35)),'PI AREA  P100'!AA604*CONFIGURACAO!$C$35))</f>
        <v>0</v>
      </c>
      <c r="AQ604" s="38">
        <f>IF(AB604=0,0,IF(CONFIGURACAO!$C$44="SIM",(IF(AB604&gt;CONFIGURACAO!$C$45,CONFIGURACAO!$C$45*CONFIGURACAO!$C$36,AB604*CONFIGURACAO!$C$36)),'PI AREA  P100'!AB604*CONFIGURACAO!$C$36))</f>
        <v>20</v>
      </c>
      <c r="AR604" s="38">
        <f t="shared" si="209"/>
        <v>870</v>
      </c>
      <c r="AS604" s="68">
        <f>IF(AR604="","",$AR604-(($AS$2/CONFIGURACAO!$C$6)*$M604))</f>
        <v>570</v>
      </c>
      <c r="AT604" s="73">
        <f t="shared" si="191"/>
        <v>3</v>
      </c>
      <c r="AU604" s="75">
        <f>IF(AR604="","",$AR604-(($AU$2/CONFIGURACAO!$C$6)*$M604))</f>
        <v>370</v>
      </c>
      <c r="AV604" s="76">
        <f t="shared" si="192"/>
        <v>4</v>
      </c>
      <c r="AW604" s="74">
        <f>IF(AR604="","",$AR604-(($AW$2/CONFIGURACAO!$C$6)*$M604))</f>
        <v>170</v>
      </c>
      <c r="AX604" s="72">
        <f t="shared" si="193"/>
        <v>5</v>
      </c>
      <c r="AZ604" s="39">
        <f t="shared" si="194"/>
        <v>7.3484074227361418E-2</v>
      </c>
      <c r="BA604" s="146">
        <f t="shared" si="195"/>
        <v>29</v>
      </c>
      <c r="BB604" s="146">
        <f t="shared" si="196"/>
        <v>197</v>
      </c>
      <c r="BC604" s="32">
        <f t="shared" si="197"/>
        <v>509</v>
      </c>
      <c r="BD604" s="148"/>
      <c r="BE604" s="40">
        <f t="shared" si="198"/>
        <v>0</v>
      </c>
      <c r="BF604" s="40">
        <f t="shared" si="199"/>
        <v>0</v>
      </c>
      <c r="BG604" s="40">
        <f t="shared" si="200"/>
        <v>0.20554984583761562</v>
      </c>
      <c r="BH604" s="40">
        <f t="shared" si="201"/>
        <v>0.16168148746968472</v>
      </c>
      <c r="BI604" s="40">
        <f t="shared" si="202"/>
        <v>0.63965884861407252</v>
      </c>
      <c r="BJ604" s="40">
        <f t="shared" si="203"/>
        <v>0.64695009242144186</v>
      </c>
      <c r="BK604" s="40">
        <f t="shared" si="204"/>
        <v>0.16051364365971107</v>
      </c>
      <c r="BL604">
        <v>0</v>
      </c>
      <c r="BM604">
        <v>0</v>
      </c>
      <c r="BN604">
        <v>0</v>
      </c>
      <c r="BO604">
        <v>1</v>
      </c>
      <c r="BP604">
        <v>0</v>
      </c>
      <c r="BQ604">
        <v>0</v>
      </c>
      <c r="BR604">
        <v>0</v>
      </c>
      <c r="BS604">
        <v>2</v>
      </c>
      <c r="BT604" s="42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</row>
    <row r="605" spans="1:124" s="32" customFormat="1" x14ac:dyDescent="0.2">
      <c r="A605" s="124" t="str">
        <f>CONFIGURACAO!$C$4</f>
        <v>AREA 21</v>
      </c>
      <c r="B605" s="125">
        <v>603</v>
      </c>
      <c r="C605" s="249" t="s">
        <v>308</v>
      </c>
      <c r="D605" s="126">
        <f t="shared" si="205"/>
        <v>12</v>
      </c>
      <c r="E605" s="250" t="s">
        <v>940</v>
      </c>
      <c r="F605" s="250">
        <v>1</v>
      </c>
      <c r="G605" s="250">
        <v>1</v>
      </c>
      <c r="H605" s="250">
        <v>0</v>
      </c>
      <c r="I605" s="250">
        <v>0</v>
      </c>
      <c r="J605" s="87"/>
      <c r="K605" s="94"/>
      <c r="L605" s="94"/>
      <c r="M605" s="154">
        <f t="shared" si="206"/>
        <v>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 s="139">
        <f t="shared" si="189"/>
        <v>0</v>
      </c>
      <c r="AD605" s="140">
        <f t="shared" si="190"/>
        <v>0</v>
      </c>
      <c r="AE605" s="141">
        <f t="shared" si="207"/>
        <v>0</v>
      </c>
      <c r="AF605" s="142">
        <f t="shared" si="208"/>
        <v>0</v>
      </c>
      <c r="AG605" s="278"/>
      <c r="AI605" s="37">
        <f>IFERROR(IF(M605&gt;0,(N605*CONFIGURACAO!$C$20)+(O605*CONFIGURACAO!$C$21)+(P605*CONFIGURACAO!$C$22)+(Q605*CONFIGURACAO!$C$23)+(R605*CONFIGURACAO!$C$24),""),"")</f>
        <v>0</v>
      </c>
      <c r="AJ605" s="38">
        <f>IF(S605=0,0,IF(CONFIGURACAO!$C$15="SIM",(IF(S605&gt;CONFIGURACAO!$C$16,CONFIGURACAO!$C$16*CONFIGURACAO!$C$25,S605*CONFIGURACAO!$C$25)),'PI AREA  P100'!S605*CONFIGURACAO!$C$25))</f>
        <v>20</v>
      </c>
      <c r="AK605" s="38">
        <f>IF(T605=0,0,IF(CONFIGURACAO!$C$17="SIM",(IF(T605&gt;CONFIGURACAO!$C$18,CONFIGURACAO!$C$18*CONFIGURACAO!$C$26,T605*CONFIGURACAO!$C$26)),'PI AREA  P100'!T605*CONFIGURACAO!$C$26))</f>
        <v>0</v>
      </c>
      <c r="AL605" s="38">
        <f>IFERROR(IF(M605&gt;0,(U605*CONFIGURACAO!$C$29)+(V605*CONFIGURACAO!$C$30),""),"")</f>
        <v>0</v>
      </c>
      <c r="AM605" s="38">
        <f>IF(W605=0,0,IF(CONFIGURACAO!$C$41="SIM",(IF(W605&gt;CONFIGURACAO!$C$41,CONFIGURACAO!$C$41*CONFIGURACAO!$C$31,W605*CONFIGURACAO!$C$31)),'PI AREA  P100'!W605*CONFIGURACAO!$C$31))</f>
        <v>0</v>
      </c>
      <c r="AN605" s="38">
        <f>IF(X605=0,0,IF(CONFIGURACAO!$C$39="SIM",(IF(X605&gt;CONFIGURACAO!$C$40,CONFIGURACAO!$C$40*CONFIGURACAO!$C$32,X605*CONFIGURACAO!$C$32)),'PI AREA  P100'!X605*CONFIGURACAO!$C$32))</f>
        <v>0</v>
      </c>
      <c r="AO605" s="38">
        <f>IFERROR(IF(M605&gt;0,(Y605*CONFIGURACAO!$C$33)+(Z605*CONFIGURACAO!$C$34)+(AA605*CONFIGURACAO!$C$35)+(AB605*CONFIGURACAO!$C$36),""),"")</f>
        <v>0</v>
      </c>
      <c r="AP605" s="38">
        <f>IF(AA605=0,0,IF(CONFIGURACAO!$C$46="SIM",(IF(AA605&gt;CONFIGURACAO!$C$47,CONFIGURACAO!$C$47*CONFIGURACAO!$C$35,AA605*CONFIGURACAO!$C$35)),'PI AREA  P100'!AA605*CONFIGURACAO!$C$35))</f>
        <v>0</v>
      </c>
      <c r="AQ605" s="38">
        <f>IF(AB605=0,0,IF(CONFIGURACAO!$C$44="SIM",(IF(AB605&gt;CONFIGURACAO!$C$45,CONFIGURACAO!$C$45*CONFIGURACAO!$C$36,AB605*CONFIGURACAO!$C$36)),'PI AREA  P100'!AB605*CONFIGURACAO!$C$36))</f>
        <v>0</v>
      </c>
      <c r="AR605" s="38">
        <f t="shared" si="209"/>
        <v>20</v>
      </c>
      <c r="AS605" s="68">
        <f>IF(AR605="","",$AR605-(($AS$2/CONFIGURACAO!$C$6)*$M605))</f>
        <v>-130</v>
      </c>
      <c r="AT605" s="73" t="str">
        <f t="shared" si="191"/>
        <v>NAO</v>
      </c>
      <c r="AU605" s="75">
        <f>IF(AR605="","",$AR605-(($AU$2/CONFIGURACAO!$C$6)*$M605))</f>
        <v>-230</v>
      </c>
      <c r="AV605" s="76" t="str">
        <f t="shared" si="192"/>
        <v>NAO</v>
      </c>
      <c r="AW605" s="74">
        <f>IF(AR605="","",$AR605-(($AW$2/CONFIGURACAO!$C$6)*$M605))</f>
        <v>-330</v>
      </c>
      <c r="AX605" s="72" t="str">
        <f t="shared" si="193"/>
        <v>NAO</v>
      </c>
      <c r="AZ605" s="39">
        <f t="shared" si="194"/>
        <v>1.6892890626979636E-3</v>
      </c>
      <c r="BA605" s="146">
        <f t="shared" si="195"/>
        <v>2</v>
      </c>
      <c r="BB605" s="146">
        <f t="shared" si="196"/>
        <v>1033</v>
      </c>
      <c r="BC605" s="32">
        <f t="shared" si="197"/>
        <v>1138</v>
      </c>
      <c r="BD605" s="148"/>
      <c r="BE605" s="40">
        <f t="shared" si="198"/>
        <v>0</v>
      </c>
      <c r="BF605" s="40">
        <f t="shared" si="199"/>
        <v>0</v>
      </c>
      <c r="BG605" s="40">
        <f t="shared" si="200"/>
        <v>0</v>
      </c>
      <c r="BH605" s="40">
        <f t="shared" si="201"/>
        <v>0</v>
      </c>
      <c r="BI605" s="40">
        <f t="shared" si="202"/>
        <v>0</v>
      </c>
      <c r="BJ605" s="40">
        <f t="shared" si="203"/>
        <v>0.18484288354898337</v>
      </c>
      <c r="BK605" s="40">
        <f t="shared" si="204"/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 s="42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</row>
    <row r="606" spans="1:124" s="32" customFormat="1" x14ac:dyDescent="0.2">
      <c r="A606" s="124" t="str">
        <f>CONFIGURACAO!$C$4</f>
        <v>AREA 21</v>
      </c>
      <c r="B606" s="125">
        <v>604</v>
      </c>
      <c r="C606" s="249" t="s">
        <v>308</v>
      </c>
      <c r="D606" s="126">
        <f t="shared" si="205"/>
        <v>13</v>
      </c>
      <c r="E606" s="250" t="s">
        <v>941</v>
      </c>
      <c r="F606" s="250">
        <v>1</v>
      </c>
      <c r="G606" s="250">
        <v>1</v>
      </c>
      <c r="H606" s="250">
        <v>1</v>
      </c>
      <c r="I606" s="250">
        <v>1</v>
      </c>
      <c r="J606" s="87"/>
      <c r="K606" s="94"/>
      <c r="L606" s="94"/>
      <c r="M606" s="154">
        <f t="shared" si="206"/>
        <v>4</v>
      </c>
      <c r="N606">
        <v>0</v>
      </c>
      <c r="O606">
        <v>0</v>
      </c>
      <c r="P606">
        <v>5</v>
      </c>
      <c r="Q606">
        <v>2</v>
      </c>
      <c r="R606">
        <v>2</v>
      </c>
      <c r="S606">
        <v>5</v>
      </c>
      <c r="T606">
        <v>1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1</v>
      </c>
      <c r="AC606" s="139">
        <f t="shared" si="189"/>
        <v>0</v>
      </c>
      <c r="AD606" s="140">
        <f t="shared" si="190"/>
        <v>5</v>
      </c>
      <c r="AE606" s="141">
        <f t="shared" si="207"/>
        <v>0</v>
      </c>
      <c r="AF606" s="142">
        <f t="shared" si="208"/>
        <v>0</v>
      </c>
      <c r="AG606" s="278"/>
      <c r="AI606" s="37">
        <f>IFERROR(IF(M606&gt;0,(N606*CONFIGURACAO!$C$20)+(O606*CONFIGURACAO!$C$21)+(P606*CONFIGURACAO!$C$22)+(Q606*CONFIGURACAO!$C$23)+(R606*CONFIGURACAO!$C$24),""),"")</f>
        <v>420</v>
      </c>
      <c r="AJ606" s="38">
        <f>IF(S606=0,0,IF(CONFIGURACAO!$C$15="SIM",(IF(S606&gt;CONFIGURACAO!$C$16,CONFIGURACAO!$C$16*CONFIGURACAO!$C$25,S606*CONFIGURACAO!$C$25)),'PI AREA  P100'!S606*CONFIGURACAO!$C$25))</f>
        <v>40</v>
      </c>
      <c r="AK606" s="38">
        <f>IF(T606=0,0,IF(CONFIGURACAO!$C$17="SIM",(IF(T606&gt;CONFIGURACAO!$C$18,CONFIGURACAO!$C$18*CONFIGURACAO!$C$26,T606*CONFIGURACAO!$C$26)),'PI AREA  P100'!T606*CONFIGURACAO!$C$26))</f>
        <v>5</v>
      </c>
      <c r="AL606" s="38">
        <f>IFERROR(IF(M606&gt;0,(U606*CONFIGURACAO!$C$29)+(V606*CONFIGURACAO!$C$30),""),"")</f>
        <v>0</v>
      </c>
      <c r="AM606" s="38">
        <f>IF(W606=0,0,IF(CONFIGURACAO!$C$41="SIM",(IF(W606&gt;CONFIGURACAO!$C$41,CONFIGURACAO!$C$41*CONFIGURACAO!$C$31,W606*CONFIGURACAO!$C$31)),'PI AREA  P100'!W606*CONFIGURACAO!$C$31))</f>
        <v>0</v>
      </c>
      <c r="AN606" s="38">
        <f>IF(X606=0,0,IF(CONFIGURACAO!$C$39="SIM",(IF(X606&gt;CONFIGURACAO!$C$40,CONFIGURACAO!$C$40*CONFIGURACAO!$C$32,X606*CONFIGURACAO!$C$32)),'PI AREA  P100'!X606*CONFIGURACAO!$C$32))</f>
        <v>25</v>
      </c>
      <c r="AO606" s="38">
        <f>IFERROR(IF(M606&gt;0,(Y606*CONFIGURACAO!$C$33)+(Z606*CONFIGURACAO!$C$34)+(AA606*CONFIGURACAO!$C$35)+(AB606*CONFIGURACAO!$C$36),""),"")</f>
        <v>10</v>
      </c>
      <c r="AP606" s="38">
        <f>IF(AA606=0,0,IF(CONFIGURACAO!$C$46="SIM",(IF(AA606&gt;CONFIGURACAO!$C$47,CONFIGURACAO!$C$47*CONFIGURACAO!$C$35,AA606*CONFIGURACAO!$C$35)),'PI AREA  P100'!AA606*CONFIGURACAO!$C$35))</f>
        <v>0</v>
      </c>
      <c r="AQ606" s="38">
        <f>IF(AB606=0,0,IF(CONFIGURACAO!$C$44="SIM",(IF(AB606&gt;CONFIGURACAO!$C$45,CONFIGURACAO!$C$45*CONFIGURACAO!$C$36,AB606*CONFIGURACAO!$C$36)),'PI AREA  P100'!AB606*CONFIGURACAO!$C$36))</f>
        <v>10</v>
      </c>
      <c r="AR606" s="38">
        <f t="shared" si="209"/>
        <v>510</v>
      </c>
      <c r="AS606" s="68">
        <f>IF(AR606="","",$AR606-(($AS$2/CONFIGURACAO!$C$6)*$M606))</f>
        <v>210</v>
      </c>
      <c r="AT606" s="73">
        <f t="shared" si="191"/>
        <v>3</v>
      </c>
      <c r="AU606" s="75">
        <f>IF(AR606="","",$AR606-(($AU$2/CONFIGURACAO!$C$6)*$M606))</f>
        <v>10</v>
      </c>
      <c r="AV606" s="76">
        <f t="shared" si="192"/>
        <v>4</v>
      </c>
      <c r="AW606" s="74">
        <f>IF(AR606="","",$AR606-(($AW$2/CONFIGURACAO!$C$6)*$M606))</f>
        <v>-190</v>
      </c>
      <c r="AX606" s="72" t="str">
        <f t="shared" si="193"/>
        <v>NAO</v>
      </c>
      <c r="AZ606" s="39">
        <f t="shared" si="194"/>
        <v>4.307687109879807E-2</v>
      </c>
      <c r="BA606" s="146">
        <f t="shared" si="195"/>
        <v>17</v>
      </c>
      <c r="BB606" s="146">
        <f t="shared" si="196"/>
        <v>454</v>
      </c>
      <c r="BC606" s="32">
        <f t="shared" si="197"/>
        <v>731</v>
      </c>
      <c r="BD606" s="148"/>
      <c r="BE606" s="40">
        <f t="shared" si="198"/>
        <v>0</v>
      </c>
      <c r="BF606" s="40">
        <f t="shared" si="199"/>
        <v>0</v>
      </c>
      <c r="BG606" s="40">
        <f t="shared" si="200"/>
        <v>0.12846865364850976</v>
      </c>
      <c r="BH606" s="40">
        <f t="shared" si="201"/>
        <v>8.084074373484236E-2</v>
      </c>
      <c r="BI606" s="40">
        <f t="shared" si="202"/>
        <v>0.21321961620469082</v>
      </c>
      <c r="BJ606" s="40">
        <f t="shared" si="203"/>
        <v>0.46210720887245843</v>
      </c>
      <c r="BK606" s="40">
        <f t="shared" si="204"/>
        <v>0.16051364365971107</v>
      </c>
      <c r="BL606">
        <v>0</v>
      </c>
      <c r="BM606">
        <v>0</v>
      </c>
      <c r="BN606">
        <v>0</v>
      </c>
      <c r="BO606">
        <v>1</v>
      </c>
      <c r="BP606">
        <v>0</v>
      </c>
      <c r="BQ606">
        <v>0</v>
      </c>
      <c r="BR606">
        <v>0</v>
      </c>
      <c r="BS606">
        <v>1</v>
      </c>
      <c r="BT606" s="42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</row>
    <row r="607" spans="1:124" s="32" customFormat="1" x14ac:dyDescent="0.2">
      <c r="A607" s="124" t="str">
        <f>CONFIGURACAO!$C$4</f>
        <v>AREA 21</v>
      </c>
      <c r="B607" s="125">
        <v>605</v>
      </c>
      <c r="C607" s="249" t="s">
        <v>308</v>
      </c>
      <c r="D607" s="126">
        <f t="shared" si="205"/>
        <v>14</v>
      </c>
      <c r="E607" s="250" t="s">
        <v>942</v>
      </c>
      <c r="F607" s="250">
        <v>0</v>
      </c>
      <c r="G607" s="250">
        <v>1</v>
      </c>
      <c r="H607" s="250">
        <v>1</v>
      </c>
      <c r="I607" s="250">
        <v>1</v>
      </c>
      <c r="J607" s="87"/>
      <c r="K607" s="94"/>
      <c r="L607" s="94"/>
      <c r="M607" s="154">
        <f t="shared" si="206"/>
        <v>3</v>
      </c>
      <c r="N607">
        <v>0</v>
      </c>
      <c r="O607">
        <v>1</v>
      </c>
      <c r="P607">
        <v>4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2</v>
      </c>
      <c r="AC607" s="139">
        <f t="shared" si="189"/>
        <v>1</v>
      </c>
      <c r="AD607" s="140">
        <f t="shared" si="190"/>
        <v>5</v>
      </c>
      <c r="AE607" s="141">
        <f t="shared" si="207"/>
        <v>0</v>
      </c>
      <c r="AF607" s="142">
        <f t="shared" si="208"/>
        <v>0</v>
      </c>
      <c r="AG607" s="278"/>
      <c r="AI607" s="37">
        <f>IFERROR(IF(M607&gt;0,(N607*CONFIGURACAO!$C$20)+(O607*CONFIGURACAO!$C$21)+(P607*CONFIGURACAO!$C$22)+(Q607*CONFIGURACAO!$C$23)+(R607*CONFIGURACAO!$C$24),""),"")</f>
        <v>360</v>
      </c>
      <c r="AJ607" s="38">
        <f>IF(S607=0,0,IF(CONFIGURACAO!$C$15="SIM",(IF(S607&gt;CONFIGURACAO!$C$16,CONFIGURACAO!$C$16*CONFIGURACAO!$C$25,S607*CONFIGURACAO!$C$25)),'PI AREA  P100'!S607*CONFIGURACAO!$C$25))</f>
        <v>0</v>
      </c>
      <c r="AK607" s="38">
        <f>IF(T607=0,0,IF(CONFIGURACAO!$C$17="SIM",(IF(T607&gt;CONFIGURACAO!$C$18,CONFIGURACAO!$C$18*CONFIGURACAO!$C$26,T607*CONFIGURACAO!$C$26)),'PI AREA  P100'!T607*CONFIGURACAO!$C$26))</f>
        <v>0</v>
      </c>
      <c r="AL607" s="38">
        <f>IFERROR(IF(M607&gt;0,(U607*CONFIGURACAO!$C$29)+(V607*CONFIGURACAO!$C$30),""),"")</f>
        <v>0</v>
      </c>
      <c r="AM607" s="38">
        <f>IF(W607=0,0,IF(CONFIGURACAO!$C$41="SIM",(IF(W607&gt;CONFIGURACAO!$C$41,CONFIGURACAO!$C$41*CONFIGURACAO!$C$31,W607*CONFIGURACAO!$C$31)),'PI AREA  P100'!W607*CONFIGURACAO!$C$31))</f>
        <v>0</v>
      </c>
      <c r="AN607" s="38">
        <f>IF(X607=0,0,IF(CONFIGURACAO!$C$39="SIM",(IF(X607&gt;CONFIGURACAO!$C$40,CONFIGURACAO!$C$40*CONFIGURACAO!$C$32,X607*CONFIGURACAO!$C$32)),'PI AREA  P100'!X607*CONFIGURACAO!$C$32))</f>
        <v>25</v>
      </c>
      <c r="AO607" s="38">
        <f>IFERROR(IF(M607&gt;0,(Y607*CONFIGURACAO!$C$33)+(Z607*CONFIGURACAO!$C$34)+(AA607*CONFIGURACAO!$C$35)+(AB607*CONFIGURACAO!$C$36),""),"")</f>
        <v>20</v>
      </c>
      <c r="AP607" s="38">
        <f>IF(AA607=0,0,IF(CONFIGURACAO!$C$46="SIM",(IF(AA607&gt;CONFIGURACAO!$C$47,CONFIGURACAO!$C$47*CONFIGURACAO!$C$35,AA607*CONFIGURACAO!$C$35)),'PI AREA  P100'!AA607*CONFIGURACAO!$C$35))</f>
        <v>0</v>
      </c>
      <c r="AQ607" s="38">
        <f>IF(AB607=0,0,IF(CONFIGURACAO!$C$44="SIM",(IF(AB607&gt;CONFIGURACAO!$C$45,CONFIGURACAO!$C$45*CONFIGURACAO!$C$36,AB607*CONFIGURACAO!$C$36)),'PI AREA  P100'!AB607*CONFIGURACAO!$C$36))</f>
        <v>20</v>
      </c>
      <c r="AR607" s="38">
        <f t="shared" si="209"/>
        <v>425</v>
      </c>
      <c r="AS607" s="68">
        <f>IF(AR607="","",$AR607-(($AS$2/CONFIGURACAO!$C$6)*$M607))</f>
        <v>200</v>
      </c>
      <c r="AT607" s="73">
        <f t="shared" si="191"/>
        <v>3</v>
      </c>
      <c r="AU607" s="75">
        <f>IF(AR607="","",$AR607-(($AU$2/CONFIGURACAO!$C$6)*$M607))</f>
        <v>50</v>
      </c>
      <c r="AV607" s="76">
        <f t="shared" si="192"/>
        <v>4</v>
      </c>
      <c r="AW607" s="74">
        <f>IF(AR607="","",$AR607-(($AW$2/CONFIGURACAO!$C$6)*$M607))</f>
        <v>-100</v>
      </c>
      <c r="AX607" s="72" t="str">
        <f t="shared" si="193"/>
        <v>NAO</v>
      </c>
      <c r="AZ607" s="39">
        <f t="shared" si="194"/>
        <v>3.5897392582331725E-2</v>
      </c>
      <c r="BA607" s="146">
        <f t="shared" si="195"/>
        <v>9</v>
      </c>
      <c r="BB607" s="146">
        <f t="shared" si="196"/>
        <v>734</v>
      </c>
      <c r="BC607" s="32">
        <f t="shared" si="197"/>
        <v>793</v>
      </c>
      <c r="BD607" s="148"/>
      <c r="BE607" s="40">
        <f t="shared" si="198"/>
        <v>0</v>
      </c>
      <c r="BF607" s="40">
        <f t="shared" si="199"/>
        <v>3.8580246913580245E-2</v>
      </c>
      <c r="BG607" s="40">
        <f t="shared" si="200"/>
        <v>0.10277492291880781</v>
      </c>
      <c r="BH607" s="40">
        <f t="shared" si="201"/>
        <v>4.042037186742118E-2</v>
      </c>
      <c r="BI607" s="40">
        <f t="shared" si="202"/>
        <v>0</v>
      </c>
      <c r="BJ607" s="40">
        <f t="shared" si="203"/>
        <v>0</v>
      </c>
      <c r="BK607" s="40">
        <f t="shared" si="204"/>
        <v>0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0</v>
      </c>
      <c r="BS607">
        <v>2</v>
      </c>
      <c r="BT607" s="42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</row>
    <row r="608" spans="1:124" s="32" customFormat="1" x14ac:dyDescent="0.2">
      <c r="A608" s="124" t="str">
        <f>CONFIGURACAO!$C$4</f>
        <v>AREA 21</v>
      </c>
      <c r="B608" s="125">
        <v>606</v>
      </c>
      <c r="C608" s="249" t="s">
        <v>308</v>
      </c>
      <c r="D608" s="126">
        <f t="shared" si="205"/>
        <v>15</v>
      </c>
      <c r="E608" s="250" t="s">
        <v>943</v>
      </c>
      <c r="F608" s="250">
        <v>1</v>
      </c>
      <c r="G608" s="250">
        <v>1</v>
      </c>
      <c r="H608" s="250">
        <v>1</v>
      </c>
      <c r="I608" s="250">
        <v>1</v>
      </c>
      <c r="J608" s="87"/>
      <c r="K608" s="94"/>
      <c r="L608" s="94"/>
      <c r="M608" s="154">
        <f t="shared" si="206"/>
        <v>4</v>
      </c>
      <c r="N608">
        <v>1</v>
      </c>
      <c r="O608">
        <v>4</v>
      </c>
      <c r="P608">
        <v>11</v>
      </c>
      <c r="Q608">
        <v>7</v>
      </c>
      <c r="R608">
        <v>1</v>
      </c>
      <c r="S608">
        <v>3</v>
      </c>
      <c r="T608">
        <v>0</v>
      </c>
      <c r="U608">
        <v>0</v>
      </c>
      <c r="V608">
        <v>2</v>
      </c>
      <c r="W608">
        <v>0</v>
      </c>
      <c r="X608">
        <v>0</v>
      </c>
      <c r="Y608">
        <v>0</v>
      </c>
      <c r="Z608">
        <v>5</v>
      </c>
      <c r="AA608">
        <v>2</v>
      </c>
      <c r="AB608">
        <v>4</v>
      </c>
      <c r="AC608" s="139">
        <f t="shared" si="189"/>
        <v>5</v>
      </c>
      <c r="AD608" s="140">
        <f t="shared" si="190"/>
        <v>16</v>
      </c>
      <c r="AE608" s="141">
        <f t="shared" si="207"/>
        <v>2</v>
      </c>
      <c r="AF608" s="142">
        <f t="shared" si="208"/>
        <v>5</v>
      </c>
      <c r="AG608" s="278"/>
      <c r="AI608" s="37">
        <f>IFERROR(IF(M608&gt;0,(N608*CONFIGURACAO!$C$20)+(O608*CONFIGURACAO!$C$21)+(P608*CONFIGURACAO!$C$22)+(Q608*CONFIGURACAO!$C$23)+(R608*CONFIGURACAO!$C$24),""),"")</f>
        <v>1380</v>
      </c>
      <c r="AJ608" s="38">
        <f>IF(S608=0,0,IF(CONFIGURACAO!$C$15="SIM",(IF(S608&gt;CONFIGURACAO!$C$16,CONFIGURACAO!$C$16*CONFIGURACAO!$C$25,S608*CONFIGURACAO!$C$25)),'PI AREA  P100'!S608*CONFIGURACAO!$C$25))</f>
        <v>30</v>
      </c>
      <c r="AK608" s="38">
        <f>IF(T608=0,0,IF(CONFIGURACAO!$C$17="SIM",(IF(T608&gt;CONFIGURACAO!$C$18,CONFIGURACAO!$C$18*CONFIGURACAO!$C$26,T608*CONFIGURACAO!$C$26)),'PI AREA  P100'!T608*CONFIGURACAO!$C$26))</f>
        <v>0</v>
      </c>
      <c r="AL608" s="38">
        <f>IFERROR(IF(M608&gt;0,(U608*CONFIGURACAO!$C$29)+(V608*CONFIGURACAO!$C$30),""),"")</f>
        <v>200</v>
      </c>
      <c r="AM608" s="38">
        <f>IF(W608=0,0,IF(CONFIGURACAO!$C$41="SIM",(IF(W608&gt;CONFIGURACAO!$C$41,CONFIGURACAO!$C$41*CONFIGURACAO!$C$31,W608*CONFIGURACAO!$C$31)),'PI AREA  P100'!W608*CONFIGURACAO!$C$31))</f>
        <v>0</v>
      </c>
      <c r="AN608" s="38">
        <f>IF(X608=0,0,IF(CONFIGURACAO!$C$39="SIM",(IF(X608&gt;CONFIGURACAO!$C$40,CONFIGURACAO!$C$40*CONFIGURACAO!$C$32,X608*CONFIGURACAO!$C$32)),'PI AREA  P100'!X608*CONFIGURACAO!$C$32))</f>
        <v>0</v>
      </c>
      <c r="AO608" s="38">
        <f>IFERROR(IF(M608&gt;0,(Y608*CONFIGURACAO!$C$33)+(Z608*CONFIGURACAO!$C$34)+(AA608*CONFIGURACAO!$C$35)+(AB608*CONFIGURACAO!$C$36),""),"")</f>
        <v>340</v>
      </c>
      <c r="AP608" s="38">
        <f>IF(AA608=0,0,IF(CONFIGURACAO!$C$46="SIM",(IF(AA608&gt;CONFIGURACAO!$C$47,CONFIGURACAO!$C$47*CONFIGURACAO!$C$35,AA608*CONFIGURACAO!$C$35)),'PI AREA  P100'!AA608*CONFIGURACAO!$C$35))</f>
        <v>50</v>
      </c>
      <c r="AQ608" s="38">
        <f>IF(AB608=0,0,IF(CONFIGURACAO!$C$44="SIM",(IF(AB608&gt;CONFIGURACAO!$C$45,CONFIGURACAO!$C$45*CONFIGURACAO!$C$36,AB608*CONFIGURACAO!$C$36)),'PI AREA  P100'!AB608*CONFIGURACAO!$C$36))</f>
        <v>20</v>
      </c>
      <c r="AR608" s="38">
        <f t="shared" si="209"/>
        <v>2020</v>
      </c>
      <c r="AS608" s="68">
        <f>IF(AR608="","",$AR608-(($AS$2/CONFIGURACAO!$C$6)*$M608))</f>
        <v>1720</v>
      </c>
      <c r="AT608" s="73">
        <f t="shared" si="191"/>
        <v>3</v>
      </c>
      <c r="AU608" s="75">
        <f>IF(AR608="","",$AR608-(($AU$2/CONFIGURACAO!$C$6)*$M608))</f>
        <v>1520</v>
      </c>
      <c r="AV608" s="76">
        <f t="shared" si="192"/>
        <v>4</v>
      </c>
      <c r="AW608" s="74">
        <f>IF(AR608="","",$AR608-(($AW$2/CONFIGURACAO!$C$6)*$M608))</f>
        <v>1320</v>
      </c>
      <c r="AX608" s="72">
        <f t="shared" si="193"/>
        <v>5</v>
      </c>
      <c r="AZ608" s="39">
        <f t="shared" si="194"/>
        <v>0.17061819533249434</v>
      </c>
      <c r="BA608" s="146">
        <f t="shared" si="195"/>
        <v>40</v>
      </c>
      <c r="BB608" s="146">
        <f t="shared" si="196"/>
        <v>98</v>
      </c>
      <c r="BC608" s="32">
        <f t="shared" si="197"/>
        <v>144</v>
      </c>
      <c r="BD608" s="148"/>
      <c r="BE608" s="40">
        <f t="shared" si="198"/>
        <v>3.7257824143070044E-2</v>
      </c>
      <c r="BF608" s="40">
        <f t="shared" si="199"/>
        <v>0.15432098765432098</v>
      </c>
      <c r="BG608" s="40">
        <f t="shared" si="200"/>
        <v>0.28263103802672146</v>
      </c>
      <c r="BH608" s="40">
        <f t="shared" si="201"/>
        <v>0.28294260307194824</v>
      </c>
      <c r="BI608" s="40">
        <f t="shared" si="202"/>
        <v>0.10660980810234541</v>
      </c>
      <c r="BJ608" s="40">
        <f t="shared" si="203"/>
        <v>0.27726432532347506</v>
      </c>
      <c r="BK608" s="40">
        <f t="shared" si="204"/>
        <v>0</v>
      </c>
      <c r="BL608">
        <v>0</v>
      </c>
      <c r="BM608">
        <v>2</v>
      </c>
      <c r="BN608">
        <v>0</v>
      </c>
      <c r="BO608">
        <v>0</v>
      </c>
      <c r="BP608">
        <v>0</v>
      </c>
      <c r="BQ608">
        <v>5</v>
      </c>
      <c r="BR608">
        <v>2</v>
      </c>
      <c r="BS608">
        <v>4</v>
      </c>
      <c r="BT608" s="42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</row>
    <row r="609" spans="1:124" s="32" customFormat="1" x14ac:dyDescent="0.2">
      <c r="A609" s="124" t="str">
        <f>CONFIGURACAO!$C$4</f>
        <v>AREA 21</v>
      </c>
      <c r="B609" s="125">
        <v>607</v>
      </c>
      <c r="C609" s="249" t="s">
        <v>308</v>
      </c>
      <c r="D609" s="126">
        <f t="shared" si="205"/>
        <v>16</v>
      </c>
      <c r="E609" s="250" t="s">
        <v>944</v>
      </c>
      <c r="F609" s="250">
        <v>1</v>
      </c>
      <c r="G609" s="250">
        <v>1</v>
      </c>
      <c r="H609" s="250">
        <v>1</v>
      </c>
      <c r="I609" s="250">
        <v>1</v>
      </c>
      <c r="J609" s="87"/>
      <c r="K609" s="94"/>
      <c r="L609" s="94"/>
      <c r="M609" s="154">
        <f t="shared" si="206"/>
        <v>4</v>
      </c>
      <c r="N609">
        <v>0</v>
      </c>
      <c r="O609">
        <v>3</v>
      </c>
      <c r="P609">
        <v>20</v>
      </c>
      <c r="Q609">
        <v>8</v>
      </c>
      <c r="R609">
        <v>3</v>
      </c>
      <c r="S609">
        <v>3</v>
      </c>
      <c r="T609">
        <v>2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2</v>
      </c>
      <c r="AA609">
        <v>0</v>
      </c>
      <c r="AB609">
        <v>1</v>
      </c>
      <c r="AC609" s="139">
        <f t="shared" si="189"/>
        <v>3</v>
      </c>
      <c r="AD609" s="140">
        <f t="shared" si="190"/>
        <v>23</v>
      </c>
      <c r="AE609" s="141">
        <f t="shared" si="207"/>
        <v>1</v>
      </c>
      <c r="AF609" s="142">
        <f t="shared" si="208"/>
        <v>2</v>
      </c>
      <c r="AG609" s="278"/>
      <c r="AI609" s="37">
        <f>IFERROR(IF(M609&gt;0,(N609*CONFIGURACAO!$C$20)+(O609*CONFIGURACAO!$C$21)+(P609*CONFIGURACAO!$C$22)+(Q609*CONFIGURACAO!$C$23)+(R609*CONFIGURACAO!$C$24),""),"")</f>
        <v>1820</v>
      </c>
      <c r="AJ609" s="38">
        <f>IF(S609=0,0,IF(CONFIGURACAO!$C$15="SIM",(IF(S609&gt;CONFIGURACAO!$C$16,CONFIGURACAO!$C$16*CONFIGURACAO!$C$25,S609*CONFIGURACAO!$C$25)),'PI AREA  P100'!S609*CONFIGURACAO!$C$25))</f>
        <v>30</v>
      </c>
      <c r="AK609" s="38">
        <f>IF(T609=0,0,IF(CONFIGURACAO!$C$17="SIM",(IF(T609&gt;CONFIGURACAO!$C$18,CONFIGURACAO!$C$18*CONFIGURACAO!$C$26,T609*CONFIGURACAO!$C$26)),'PI AREA  P100'!T609*CONFIGURACAO!$C$26))</f>
        <v>10</v>
      </c>
      <c r="AL609" s="38">
        <f>IFERROR(IF(M609&gt;0,(U609*CONFIGURACAO!$C$29)+(V609*CONFIGURACAO!$C$30),""),"")</f>
        <v>100</v>
      </c>
      <c r="AM609" s="38">
        <f>IF(W609=0,0,IF(CONFIGURACAO!$C$41="SIM",(IF(W609&gt;CONFIGURACAO!$C$41,CONFIGURACAO!$C$41*CONFIGURACAO!$C$31,W609*CONFIGURACAO!$C$31)),'PI AREA  P100'!W609*CONFIGURACAO!$C$31))</f>
        <v>0</v>
      </c>
      <c r="AN609" s="38">
        <f>IF(X609=0,0,IF(CONFIGURACAO!$C$39="SIM",(IF(X609&gt;CONFIGURACAO!$C$40,CONFIGURACAO!$C$40*CONFIGURACAO!$C$32,X609*CONFIGURACAO!$C$32)),'PI AREA  P100'!X609*CONFIGURACAO!$C$32))</f>
        <v>0</v>
      </c>
      <c r="AO609" s="38">
        <f>IFERROR(IF(M609&gt;0,(Y609*CONFIGURACAO!$C$33)+(Z609*CONFIGURACAO!$C$34)+(AA609*CONFIGURACAO!$C$35)+(AB609*CONFIGURACAO!$C$36),""),"")</f>
        <v>110</v>
      </c>
      <c r="AP609" s="38">
        <f>IF(AA609=0,0,IF(CONFIGURACAO!$C$46="SIM",(IF(AA609&gt;CONFIGURACAO!$C$47,CONFIGURACAO!$C$47*CONFIGURACAO!$C$35,AA609*CONFIGURACAO!$C$35)),'PI AREA  P100'!AA609*CONFIGURACAO!$C$35))</f>
        <v>0</v>
      </c>
      <c r="AQ609" s="38">
        <f>IF(AB609=0,0,IF(CONFIGURACAO!$C$44="SIM",(IF(AB609&gt;CONFIGURACAO!$C$45,CONFIGURACAO!$C$45*CONFIGURACAO!$C$36,AB609*CONFIGURACAO!$C$36)),'PI AREA  P100'!AB609*CONFIGURACAO!$C$36))</f>
        <v>10</v>
      </c>
      <c r="AR609" s="38">
        <f t="shared" si="209"/>
        <v>2080</v>
      </c>
      <c r="AS609" s="68">
        <f>IF(AR609="","",$AR609-(($AS$2/CONFIGURACAO!$C$6)*$M609))</f>
        <v>1780</v>
      </c>
      <c r="AT609" s="73">
        <f t="shared" si="191"/>
        <v>3</v>
      </c>
      <c r="AU609" s="75">
        <f>IF(AR609="","",$AR609-(($AU$2/CONFIGURACAO!$C$6)*$M609))</f>
        <v>1580</v>
      </c>
      <c r="AV609" s="76">
        <f t="shared" si="192"/>
        <v>4</v>
      </c>
      <c r="AW609" s="74">
        <f>IF(AR609="","",$AR609-(($AW$2/CONFIGURACAO!$C$6)*$M609))</f>
        <v>1380</v>
      </c>
      <c r="AX609" s="72">
        <f t="shared" si="193"/>
        <v>5</v>
      </c>
      <c r="AZ609" s="39">
        <f t="shared" si="194"/>
        <v>0.17568606252058822</v>
      </c>
      <c r="BA609" s="146">
        <f t="shared" si="195"/>
        <v>43</v>
      </c>
      <c r="BB609" s="146">
        <f t="shared" si="196"/>
        <v>74</v>
      </c>
      <c r="BC609" s="32">
        <f t="shared" si="197"/>
        <v>137</v>
      </c>
      <c r="BD609" s="148"/>
      <c r="BE609" s="40">
        <f t="shared" si="198"/>
        <v>0</v>
      </c>
      <c r="BF609" s="40">
        <f t="shared" si="199"/>
        <v>0.11574074074074073</v>
      </c>
      <c r="BG609" s="40">
        <f t="shared" si="200"/>
        <v>0.51387461459403905</v>
      </c>
      <c r="BH609" s="40">
        <f t="shared" si="201"/>
        <v>0.32336297493936944</v>
      </c>
      <c r="BI609" s="40">
        <f t="shared" si="202"/>
        <v>0.31982942430703626</v>
      </c>
      <c r="BJ609" s="40">
        <f t="shared" si="203"/>
        <v>0.27726432532347506</v>
      </c>
      <c r="BK609" s="40">
        <f t="shared" si="204"/>
        <v>0.32102728731942215</v>
      </c>
      <c r="BL609">
        <v>0</v>
      </c>
      <c r="BM609">
        <v>1</v>
      </c>
      <c r="BN609">
        <v>0</v>
      </c>
      <c r="BO609">
        <v>0</v>
      </c>
      <c r="BP609">
        <v>0</v>
      </c>
      <c r="BQ609">
        <v>2</v>
      </c>
      <c r="BR609">
        <v>0</v>
      </c>
      <c r="BS609">
        <v>1</v>
      </c>
      <c r="BT609" s="42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</row>
    <row r="610" spans="1:124" s="32" customFormat="1" x14ac:dyDescent="0.2">
      <c r="A610" s="124" t="str">
        <f>CONFIGURACAO!$C$4</f>
        <v>AREA 21</v>
      </c>
      <c r="B610" s="125">
        <v>608</v>
      </c>
      <c r="C610" s="249" t="s">
        <v>309</v>
      </c>
      <c r="D610" s="126">
        <f t="shared" si="205"/>
        <v>1</v>
      </c>
      <c r="E610" s="250" t="s">
        <v>945</v>
      </c>
      <c r="F610" s="250">
        <v>1</v>
      </c>
      <c r="G610" s="250">
        <v>1</v>
      </c>
      <c r="H610" s="250">
        <v>1</v>
      </c>
      <c r="I610" s="250">
        <v>1</v>
      </c>
      <c r="J610" s="87"/>
      <c r="K610" s="94"/>
      <c r="L610" s="94"/>
      <c r="M610" s="154">
        <f t="shared" si="206"/>
        <v>4</v>
      </c>
      <c r="N610">
        <v>5</v>
      </c>
      <c r="O610">
        <v>3</v>
      </c>
      <c r="P610">
        <v>10</v>
      </c>
      <c r="Q610">
        <v>11</v>
      </c>
      <c r="R610">
        <v>8</v>
      </c>
      <c r="S610">
        <v>2</v>
      </c>
      <c r="T610">
        <v>6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 s="139">
        <f t="shared" si="189"/>
        <v>8</v>
      </c>
      <c r="AD610" s="140">
        <f t="shared" si="190"/>
        <v>18</v>
      </c>
      <c r="AE610" s="141">
        <f t="shared" si="207"/>
        <v>0</v>
      </c>
      <c r="AF610" s="142">
        <f t="shared" si="208"/>
        <v>0</v>
      </c>
      <c r="AG610" s="278"/>
      <c r="AI610" s="37">
        <f>IFERROR(IF(M610&gt;0,(N610*CONFIGURACAO!$C$20)+(O610*CONFIGURACAO!$C$21)+(P610*CONFIGURACAO!$C$22)+(Q610*CONFIGURACAO!$C$23)+(R610*CONFIGURACAO!$C$24),""),"")</f>
        <v>1940</v>
      </c>
      <c r="AJ610" s="38">
        <f>IF(S610=0,0,IF(CONFIGURACAO!$C$15="SIM",(IF(S610&gt;CONFIGURACAO!$C$16,CONFIGURACAO!$C$16*CONFIGURACAO!$C$25,S610*CONFIGURACAO!$C$25)),'PI AREA  P100'!S610*CONFIGURACAO!$C$25))</f>
        <v>20</v>
      </c>
      <c r="AK610" s="38">
        <f>IF(T610=0,0,IF(CONFIGURACAO!$C$17="SIM",(IF(T610&gt;CONFIGURACAO!$C$18,CONFIGURACAO!$C$18*CONFIGURACAO!$C$26,T610*CONFIGURACAO!$C$26)),'PI AREA  P100'!T610*CONFIGURACAO!$C$26))</f>
        <v>20</v>
      </c>
      <c r="AL610" s="38">
        <f>IFERROR(IF(M610&gt;0,(U610*CONFIGURACAO!$C$29)+(V610*CONFIGURACAO!$C$30),""),"")</f>
        <v>0</v>
      </c>
      <c r="AM610" s="38">
        <f>IF(W610=0,0,IF(CONFIGURACAO!$C$41="SIM",(IF(W610&gt;CONFIGURACAO!$C$41,CONFIGURACAO!$C$41*CONFIGURACAO!$C$31,W610*CONFIGURACAO!$C$31)),'PI AREA  P100'!W610*CONFIGURACAO!$C$31))</f>
        <v>0</v>
      </c>
      <c r="AN610" s="38">
        <f>IF(X610=0,0,IF(CONFIGURACAO!$C$39="SIM",(IF(X610&gt;CONFIGURACAO!$C$40,CONFIGURACAO!$C$40*CONFIGURACAO!$C$32,X610*CONFIGURACAO!$C$32)),'PI AREA  P100'!X610*CONFIGURACAO!$C$32))</f>
        <v>0</v>
      </c>
      <c r="AO610" s="38">
        <f>IFERROR(IF(M610&gt;0,(Y610*CONFIGURACAO!$C$33)+(Z610*CONFIGURACAO!$C$34)+(AA610*CONFIGURACAO!$C$35)+(AB610*CONFIGURACAO!$C$36),""),"")</f>
        <v>0</v>
      </c>
      <c r="AP610" s="38">
        <f>IF(AA610=0,0,IF(CONFIGURACAO!$C$46="SIM",(IF(AA610&gt;CONFIGURACAO!$C$47,CONFIGURACAO!$C$47*CONFIGURACAO!$C$35,AA610*CONFIGURACAO!$C$35)),'PI AREA  P100'!AA610*CONFIGURACAO!$C$35))</f>
        <v>0</v>
      </c>
      <c r="AQ610" s="38">
        <f>IF(AB610=0,0,IF(CONFIGURACAO!$C$44="SIM",(IF(AB610&gt;CONFIGURACAO!$C$45,CONFIGURACAO!$C$45*CONFIGURACAO!$C$36,AB610*CONFIGURACAO!$C$36)),'PI AREA  P100'!AB610*CONFIGURACAO!$C$36))</f>
        <v>0</v>
      </c>
      <c r="AR610" s="38">
        <f t="shared" si="209"/>
        <v>1980</v>
      </c>
      <c r="AS610" s="68">
        <f>IF(AR610="","",$AR610-(($AS$2/CONFIGURACAO!$C$6)*$M610))</f>
        <v>1680</v>
      </c>
      <c r="AT610" s="73">
        <f t="shared" si="191"/>
        <v>3</v>
      </c>
      <c r="AU610" s="75">
        <f>IF(AR610="","",$AR610-(($AU$2/CONFIGURACAO!$C$6)*$M610))</f>
        <v>1480</v>
      </c>
      <c r="AV610" s="76">
        <f t="shared" si="192"/>
        <v>4</v>
      </c>
      <c r="AW610" s="74">
        <f>IF(AR610="","",$AR610-(($AW$2/CONFIGURACAO!$C$6)*$M610))</f>
        <v>1280</v>
      </c>
      <c r="AX610" s="72">
        <f t="shared" si="193"/>
        <v>5</v>
      </c>
      <c r="AZ610" s="39">
        <f t="shared" si="194"/>
        <v>0.1672396172070984</v>
      </c>
      <c r="BA610" s="146">
        <f t="shared" si="195"/>
        <v>45</v>
      </c>
      <c r="BB610" s="146">
        <f t="shared" si="196"/>
        <v>66</v>
      </c>
      <c r="BC610" s="32">
        <f t="shared" si="197"/>
        <v>150</v>
      </c>
      <c r="BD610" s="148"/>
      <c r="BE610" s="40">
        <f t="shared" si="198"/>
        <v>0.18628912071535023</v>
      </c>
      <c r="BF610" s="40">
        <f t="shared" si="199"/>
        <v>0.11574074074074073</v>
      </c>
      <c r="BG610" s="40">
        <f t="shared" si="200"/>
        <v>0.25693730729701952</v>
      </c>
      <c r="BH610" s="40">
        <f t="shared" si="201"/>
        <v>0.44462409054163304</v>
      </c>
      <c r="BI610" s="40">
        <f t="shared" si="202"/>
        <v>0.85287846481876328</v>
      </c>
      <c r="BJ610" s="40">
        <f t="shared" si="203"/>
        <v>0.18484288354898337</v>
      </c>
      <c r="BK610" s="40">
        <f t="shared" si="204"/>
        <v>0.96308186195826639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 s="42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</row>
    <row r="611" spans="1:124" s="32" customFormat="1" x14ac:dyDescent="0.2">
      <c r="A611" s="124" t="str">
        <f>CONFIGURACAO!$C$4</f>
        <v>AREA 21</v>
      </c>
      <c r="B611" s="125">
        <v>609</v>
      </c>
      <c r="C611" s="249" t="s">
        <v>309</v>
      </c>
      <c r="D611" s="126">
        <f t="shared" si="205"/>
        <v>2</v>
      </c>
      <c r="E611" s="250" t="s">
        <v>946</v>
      </c>
      <c r="F611" s="250">
        <v>1</v>
      </c>
      <c r="G611" s="250">
        <v>1</v>
      </c>
      <c r="H611" s="250">
        <v>1</v>
      </c>
      <c r="I611" s="250">
        <v>1</v>
      </c>
      <c r="J611" s="87"/>
      <c r="K611" s="94"/>
      <c r="L611" s="94"/>
      <c r="M611" s="154">
        <f t="shared" si="206"/>
        <v>4</v>
      </c>
      <c r="N611">
        <v>4</v>
      </c>
      <c r="O611">
        <v>4</v>
      </c>
      <c r="P611">
        <v>3</v>
      </c>
      <c r="Q611">
        <v>6</v>
      </c>
      <c r="R611">
        <v>5</v>
      </c>
      <c r="S611">
        <v>4</v>
      </c>
      <c r="T611">
        <v>5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 s="139">
        <f t="shared" si="189"/>
        <v>8</v>
      </c>
      <c r="AD611" s="140">
        <f t="shared" si="190"/>
        <v>11</v>
      </c>
      <c r="AE611" s="141">
        <f t="shared" si="207"/>
        <v>0</v>
      </c>
      <c r="AF611" s="142">
        <f t="shared" si="208"/>
        <v>0</v>
      </c>
      <c r="AG611" s="278"/>
      <c r="AI611" s="37">
        <f>IFERROR(IF(M611&gt;0,(N611*CONFIGURACAO!$C$20)+(O611*CONFIGURACAO!$C$21)+(P611*CONFIGURACAO!$C$22)+(Q611*CONFIGURACAO!$C$23)+(R611*CONFIGURACAO!$C$24),""),"")</f>
        <v>1240</v>
      </c>
      <c r="AJ611" s="38">
        <f>IF(S611=0,0,IF(CONFIGURACAO!$C$15="SIM",(IF(S611&gt;CONFIGURACAO!$C$16,CONFIGURACAO!$C$16*CONFIGURACAO!$C$25,S611*CONFIGURACAO!$C$25)),'PI AREA  P100'!S611*CONFIGURACAO!$C$25))</f>
        <v>40</v>
      </c>
      <c r="AK611" s="38">
        <f>IF(T611=0,0,IF(CONFIGURACAO!$C$17="SIM",(IF(T611&gt;CONFIGURACAO!$C$18,CONFIGURACAO!$C$18*CONFIGURACAO!$C$26,T611*CONFIGURACAO!$C$26)),'PI AREA  P100'!T611*CONFIGURACAO!$C$26))</f>
        <v>20</v>
      </c>
      <c r="AL611" s="38">
        <f>IFERROR(IF(M611&gt;0,(U611*CONFIGURACAO!$C$29)+(V611*CONFIGURACAO!$C$30),""),"")</f>
        <v>0</v>
      </c>
      <c r="AM611" s="38">
        <f>IF(W611=0,0,IF(CONFIGURACAO!$C$41="SIM",(IF(W611&gt;CONFIGURACAO!$C$41,CONFIGURACAO!$C$41*CONFIGURACAO!$C$31,W611*CONFIGURACAO!$C$31)),'PI AREA  P100'!W611*CONFIGURACAO!$C$31))</f>
        <v>0</v>
      </c>
      <c r="AN611" s="38">
        <f>IF(X611=0,0,IF(CONFIGURACAO!$C$39="SIM",(IF(X611&gt;CONFIGURACAO!$C$40,CONFIGURACAO!$C$40*CONFIGURACAO!$C$32,X611*CONFIGURACAO!$C$32)),'PI AREA  P100'!X611*CONFIGURACAO!$C$32))</f>
        <v>0</v>
      </c>
      <c r="AO611" s="38">
        <f>IFERROR(IF(M611&gt;0,(Y611*CONFIGURACAO!$C$33)+(Z611*CONFIGURACAO!$C$34)+(AA611*CONFIGURACAO!$C$35)+(AB611*CONFIGURACAO!$C$36),""),"")</f>
        <v>35</v>
      </c>
      <c r="AP611" s="38">
        <f>IF(AA611=0,0,IF(CONFIGURACAO!$C$46="SIM",(IF(AA611&gt;CONFIGURACAO!$C$47,CONFIGURACAO!$C$47*CONFIGURACAO!$C$35,AA611*CONFIGURACAO!$C$35)),'PI AREA  P100'!AA611*CONFIGURACAO!$C$35))</f>
        <v>25</v>
      </c>
      <c r="AQ611" s="38">
        <f>IF(AB611=0,0,IF(CONFIGURACAO!$C$44="SIM",(IF(AB611&gt;CONFIGURACAO!$C$45,CONFIGURACAO!$C$45*CONFIGURACAO!$C$36,AB611*CONFIGURACAO!$C$36)),'PI AREA  P100'!AB611*CONFIGURACAO!$C$36))</f>
        <v>10</v>
      </c>
      <c r="AR611" s="38">
        <f t="shared" si="209"/>
        <v>1370</v>
      </c>
      <c r="AS611" s="68">
        <f>IF(AR611="","",$AR611-(($AS$2/CONFIGURACAO!$C$6)*$M611))</f>
        <v>1070</v>
      </c>
      <c r="AT611" s="73">
        <f t="shared" si="191"/>
        <v>3</v>
      </c>
      <c r="AU611" s="75">
        <f>IF(AR611="","",$AR611-(($AU$2/CONFIGURACAO!$C$6)*$M611))</f>
        <v>870</v>
      </c>
      <c r="AV611" s="76">
        <f t="shared" si="192"/>
        <v>4</v>
      </c>
      <c r="AW611" s="74">
        <f>IF(AR611="","",$AR611-(($AW$2/CONFIGURACAO!$C$6)*$M611))</f>
        <v>670</v>
      </c>
      <c r="AX611" s="72">
        <f t="shared" si="193"/>
        <v>5</v>
      </c>
      <c r="AZ611" s="39">
        <f t="shared" si="194"/>
        <v>0.11571630079481049</v>
      </c>
      <c r="BA611" s="146">
        <f t="shared" si="195"/>
        <v>33</v>
      </c>
      <c r="BB611" s="146">
        <f t="shared" si="196"/>
        <v>145</v>
      </c>
      <c r="BC611" s="32">
        <f t="shared" si="197"/>
        <v>283</v>
      </c>
      <c r="BD611" s="148"/>
      <c r="BE611" s="40">
        <f t="shared" si="198"/>
        <v>0.14903129657228018</v>
      </c>
      <c r="BF611" s="40">
        <f t="shared" si="199"/>
        <v>0.15432098765432098</v>
      </c>
      <c r="BG611" s="40">
        <f t="shared" si="200"/>
        <v>7.7081192189105849E-2</v>
      </c>
      <c r="BH611" s="40">
        <f t="shared" si="201"/>
        <v>0.24252223120452709</v>
      </c>
      <c r="BI611" s="40">
        <f t="shared" si="202"/>
        <v>0.53304904051172708</v>
      </c>
      <c r="BJ611" s="40">
        <f t="shared" si="203"/>
        <v>0.36968576709796674</v>
      </c>
      <c r="BK611" s="40">
        <f t="shared" si="204"/>
        <v>0.80256821829855529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1</v>
      </c>
      <c r="BT611" s="42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</row>
    <row r="612" spans="1:124" s="32" customFormat="1" x14ac:dyDescent="0.2">
      <c r="A612" s="124" t="str">
        <f>CONFIGURACAO!$C$4</f>
        <v>AREA 21</v>
      </c>
      <c r="B612" s="125">
        <v>610</v>
      </c>
      <c r="C612" s="249" t="s">
        <v>309</v>
      </c>
      <c r="D612" s="126">
        <f t="shared" si="205"/>
        <v>3</v>
      </c>
      <c r="E612" s="250" t="s">
        <v>947</v>
      </c>
      <c r="F612" s="250">
        <v>1</v>
      </c>
      <c r="G612" s="250">
        <v>1</v>
      </c>
      <c r="H612" s="250">
        <v>1</v>
      </c>
      <c r="I612" s="250">
        <v>1</v>
      </c>
      <c r="J612" s="87"/>
      <c r="K612" s="94"/>
      <c r="L612" s="94"/>
      <c r="M612" s="154">
        <f t="shared" si="206"/>
        <v>4</v>
      </c>
      <c r="N612">
        <v>0</v>
      </c>
      <c r="O612">
        <v>0</v>
      </c>
      <c r="P612">
        <v>0</v>
      </c>
      <c r="Q612">
        <v>10</v>
      </c>
      <c r="R612">
        <v>0</v>
      </c>
      <c r="S612">
        <v>3</v>
      </c>
      <c r="T612">
        <v>3</v>
      </c>
      <c r="U612">
        <v>0</v>
      </c>
      <c r="V612">
        <v>2</v>
      </c>
      <c r="W612">
        <v>1</v>
      </c>
      <c r="X612">
        <v>0</v>
      </c>
      <c r="Y612">
        <v>0</v>
      </c>
      <c r="Z612">
        <v>3</v>
      </c>
      <c r="AA612">
        <v>2</v>
      </c>
      <c r="AB612">
        <v>0</v>
      </c>
      <c r="AC612" s="139">
        <f t="shared" si="189"/>
        <v>0</v>
      </c>
      <c r="AD612" s="140">
        <f t="shared" si="190"/>
        <v>0</v>
      </c>
      <c r="AE612" s="141">
        <f t="shared" si="207"/>
        <v>2</v>
      </c>
      <c r="AF612" s="142">
        <f t="shared" si="208"/>
        <v>3</v>
      </c>
      <c r="AG612" s="278"/>
      <c r="AI612" s="37">
        <f>IFERROR(IF(M612&gt;0,(N612*CONFIGURACAO!$C$20)+(O612*CONFIGURACAO!$C$21)+(P612*CONFIGURACAO!$C$22)+(Q612*CONFIGURACAO!$C$23)+(R612*CONFIGURACAO!$C$24),""),"")</f>
        <v>400</v>
      </c>
      <c r="AJ612" s="38">
        <f>IF(S612=0,0,IF(CONFIGURACAO!$C$15="SIM",(IF(S612&gt;CONFIGURACAO!$C$16,CONFIGURACAO!$C$16*CONFIGURACAO!$C$25,S612*CONFIGURACAO!$C$25)),'PI AREA  P100'!S612*CONFIGURACAO!$C$25))</f>
        <v>30</v>
      </c>
      <c r="AK612" s="38">
        <f>IF(T612=0,0,IF(CONFIGURACAO!$C$17="SIM",(IF(T612&gt;CONFIGURACAO!$C$18,CONFIGURACAO!$C$18*CONFIGURACAO!$C$26,T612*CONFIGURACAO!$C$26)),'PI AREA  P100'!T612*CONFIGURACAO!$C$26))</f>
        <v>15</v>
      </c>
      <c r="AL612" s="38">
        <f>IFERROR(IF(M612&gt;0,(U612*CONFIGURACAO!$C$29)+(V612*CONFIGURACAO!$C$30),""),"")</f>
        <v>200</v>
      </c>
      <c r="AM612" s="38">
        <f>IF(W612=0,0,IF(CONFIGURACAO!$C$41="SIM",(IF(W612&gt;CONFIGURACAO!$C$41,CONFIGURACAO!$C$41*CONFIGURACAO!$C$31,W612*CONFIGURACAO!$C$31)),'PI AREA  P100'!W612*CONFIGURACAO!$C$31))</f>
        <v>50</v>
      </c>
      <c r="AN612" s="38">
        <f>IF(X612=0,0,IF(CONFIGURACAO!$C$39="SIM",(IF(X612&gt;CONFIGURACAO!$C$40,CONFIGURACAO!$C$40*CONFIGURACAO!$C$32,X612*CONFIGURACAO!$C$32)),'PI AREA  P100'!X612*CONFIGURACAO!$C$32))</f>
        <v>0</v>
      </c>
      <c r="AO612" s="38">
        <f>IFERROR(IF(M612&gt;0,(Y612*CONFIGURACAO!$C$33)+(Z612*CONFIGURACAO!$C$34)+(AA612*CONFIGURACAO!$C$35)+(AB612*CONFIGURACAO!$C$36),""),"")</f>
        <v>200</v>
      </c>
      <c r="AP612" s="38">
        <f>IF(AA612=0,0,IF(CONFIGURACAO!$C$46="SIM",(IF(AA612&gt;CONFIGURACAO!$C$47,CONFIGURACAO!$C$47*CONFIGURACAO!$C$35,AA612*CONFIGURACAO!$C$35)),'PI AREA  P100'!AA612*CONFIGURACAO!$C$35))</f>
        <v>50</v>
      </c>
      <c r="AQ612" s="38">
        <f>IF(AB612=0,0,IF(CONFIGURACAO!$C$44="SIM",(IF(AB612&gt;CONFIGURACAO!$C$45,CONFIGURACAO!$C$45*CONFIGURACAO!$C$36,AB612*CONFIGURACAO!$C$36)),'PI AREA  P100'!AB612*CONFIGURACAO!$C$36))</f>
        <v>0</v>
      </c>
      <c r="AR612" s="38">
        <f t="shared" si="209"/>
        <v>945</v>
      </c>
      <c r="AS612" s="68">
        <f>IF(AR612="","",$AR612-(($AS$2/CONFIGURACAO!$C$6)*$M612))</f>
        <v>645</v>
      </c>
      <c r="AT612" s="73">
        <f t="shared" si="191"/>
        <v>3</v>
      </c>
      <c r="AU612" s="75">
        <f>IF(AR612="","",$AR612-(($AU$2/CONFIGURACAO!$C$6)*$M612))</f>
        <v>445</v>
      </c>
      <c r="AV612" s="76">
        <f t="shared" si="192"/>
        <v>4</v>
      </c>
      <c r="AW612" s="74">
        <f>IF(AR612="","",$AR612-(($AW$2/CONFIGURACAO!$C$6)*$M612))</f>
        <v>245</v>
      </c>
      <c r="AX612" s="72">
        <f t="shared" si="193"/>
        <v>5</v>
      </c>
      <c r="AZ612" s="39">
        <f t="shared" si="194"/>
        <v>7.9818908212478779E-2</v>
      </c>
      <c r="BA612" s="146">
        <f t="shared" si="195"/>
        <v>24</v>
      </c>
      <c r="BB612" s="146">
        <f t="shared" si="196"/>
        <v>276</v>
      </c>
      <c r="BC612" s="32">
        <f t="shared" si="197"/>
        <v>467</v>
      </c>
      <c r="BD612" s="148"/>
      <c r="BE612" s="40">
        <f t="shared" si="198"/>
        <v>0</v>
      </c>
      <c r="BF612" s="40">
        <f t="shared" si="199"/>
        <v>0</v>
      </c>
      <c r="BG612" s="40">
        <f t="shared" si="200"/>
        <v>0</v>
      </c>
      <c r="BH612" s="40">
        <f t="shared" si="201"/>
        <v>0.40420371867421184</v>
      </c>
      <c r="BI612" s="40">
        <f t="shared" si="202"/>
        <v>0</v>
      </c>
      <c r="BJ612" s="40">
        <f t="shared" si="203"/>
        <v>0.27726432532347506</v>
      </c>
      <c r="BK612" s="40">
        <f t="shared" si="204"/>
        <v>0.4815409309791332</v>
      </c>
      <c r="BL612">
        <v>0</v>
      </c>
      <c r="BM612">
        <v>2</v>
      </c>
      <c r="BN612">
        <v>1</v>
      </c>
      <c r="BO612">
        <v>0</v>
      </c>
      <c r="BP612">
        <v>0</v>
      </c>
      <c r="BQ612">
        <v>3</v>
      </c>
      <c r="BR612">
        <v>2</v>
      </c>
      <c r="BS612">
        <v>0</v>
      </c>
      <c r="BT612" s="4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</row>
    <row r="613" spans="1:124" s="32" customFormat="1" x14ac:dyDescent="0.2">
      <c r="A613" s="124" t="str">
        <f>CONFIGURACAO!$C$4</f>
        <v>AREA 21</v>
      </c>
      <c r="B613" s="125">
        <v>611</v>
      </c>
      <c r="C613" s="249" t="s">
        <v>309</v>
      </c>
      <c r="D613" s="126">
        <f t="shared" si="205"/>
        <v>4</v>
      </c>
      <c r="E613" s="250" t="s">
        <v>948</v>
      </c>
      <c r="F613" s="250">
        <v>1</v>
      </c>
      <c r="G613" s="250">
        <v>1</v>
      </c>
      <c r="H613" s="250">
        <v>1</v>
      </c>
      <c r="I613" s="250">
        <v>1</v>
      </c>
      <c r="J613" s="87"/>
      <c r="K613" s="94"/>
      <c r="L613" s="94"/>
      <c r="M613" s="154">
        <f t="shared" si="206"/>
        <v>4</v>
      </c>
      <c r="N613">
        <v>12</v>
      </c>
      <c r="O613">
        <v>5</v>
      </c>
      <c r="P613">
        <v>10</v>
      </c>
      <c r="Q613">
        <v>4</v>
      </c>
      <c r="R613">
        <v>3</v>
      </c>
      <c r="S613">
        <v>1</v>
      </c>
      <c r="T613">
        <v>4</v>
      </c>
      <c r="U613">
        <v>0</v>
      </c>
      <c r="V613">
        <v>0</v>
      </c>
      <c r="W613">
        <v>2</v>
      </c>
      <c r="X613">
        <v>0</v>
      </c>
      <c r="Y613">
        <v>0</v>
      </c>
      <c r="Z613">
        <v>0</v>
      </c>
      <c r="AA613">
        <v>3</v>
      </c>
      <c r="AB613">
        <v>0</v>
      </c>
      <c r="AC613" s="139">
        <f t="shared" si="189"/>
        <v>17</v>
      </c>
      <c r="AD613" s="140">
        <f t="shared" si="190"/>
        <v>27</v>
      </c>
      <c r="AE613" s="141">
        <f t="shared" si="207"/>
        <v>0</v>
      </c>
      <c r="AF613" s="142">
        <f t="shared" si="208"/>
        <v>0</v>
      </c>
      <c r="AG613" s="278"/>
      <c r="AI613" s="37">
        <f>IFERROR(IF(M613&gt;0,(N613*CONFIGURACAO!$C$20)+(O613*CONFIGURACAO!$C$21)+(P613*CONFIGURACAO!$C$22)+(Q613*CONFIGURACAO!$C$23)+(R613*CONFIGURACAO!$C$24),""),"")</f>
        <v>2420</v>
      </c>
      <c r="AJ613" s="38">
        <f>IF(S613=0,0,IF(CONFIGURACAO!$C$15="SIM",(IF(S613&gt;CONFIGURACAO!$C$16,CONFIGURACAO!$C$16*CONFIGURACAO!$C$25,S613*CONFIGURACAO!$C$25)),'PI AREA  P100'!S613*CONFIGURACAO!$C$25))</f>
        <v>10</v>
      </c>
      <c r="AK613" s="38">
        <f>IF(T613=0,0,IF(CONFIGURACAO!$C$17="SIM",(IF(T613&gt;CONFIGURACAO!$C$18,CONFIGURACAO!$C$18*CONFIGURACAO!$C$26,T613*CONFIGURACAO!$C$26)),'PI AREA  P100'!T613*CONFIGURACAO!$C$26))</f>
        <v>20</v>
      </c>
      <c r="AL613" s="38">
        <f>IFERROR(IF(M613&gt;0,(U613*CONFIGURACAO!$C$29)+(V613*CONFIGURACAO!$C$30),""),"")</f>
        <v>0</v>
      </c>
      <c r="AM613" s="38">
        <f>IF(W613=0,0,IF(CONFIGURACAO!$C$41="SIM",(IF(W613&gt;CONFIGURACAO!$C$41,CONFIGURACAO!$C$41*CONFIGURACAO!$C$31,W613*CONFIGURACAO!$C$31)),'PI AREA  P100'!W613*CONFIGURACAO!$C$31))</f>
        <v>100</v>
      </c>
      <c r="AN613" s="38">
        <f>IF(X613=0,0,IF(CONFIGURACAO!$C$39="SIM",(IF(X613&gt;CONFIGURACAO!$C$40,CONFIGURACAO!$C$40*CONFIGURACAO!$C$32,X613*CONFIGURACAO!$C$32)),'PI AREA  P100'!X613*CONFIGURACAO!$C$32))</f>
        <v>0</v>
      </c>
      <c r="AO613" s="38">
        <f>IFERROR(IF(M613&gt;0,(Y613*CONFIGURACAO!$C$33)+(Z613*CONFIGURACAO!$C$34)+(AA613*CONFIGURACAO!$C$35)+(AB613*CONFIGURACAO!$C$36),""),"")</f>
        <v>75</v>
      </c>
      <c r="AP613" s="38">
        <f>IF(AA613=0,0,IF(CONFIGURACAO!$C$46="SIM",(IF(AA613&gt;CONFIGURACAO!$C$47,CONFIGURACAO!$C$47*CONFIGURACAO!$C$35,AA613*CONFIGURACAO!$C$35)),'PI AREA  P100'!AA613*CONFIGURACAO!$C$35))</f>
        <v>75</v>
      </c>
      <c r="AQ613" s="38">
        <f>IF(AB613=0,0,IF(CONFIGURACAO!$C$44="SIM",(IF(AB613&gt;CONFIGURACAO!$C$45,CONFIGURACAO!$C$45*CONFIGURACAO!$C$36,AB613*CONFIGURACAO!$C$36)),'PI AREA  P100'!AB613*CONFIGURACAO!$C$36))</f>
        <v>0</v>
      </c>
      <c r="AR613" s="38">
        <f t="shared" si="209"/>
        <v>2700</v>
      </c>
      <c r="AS613" s="68">
        <f>IF(AR613="","",$AR613-(($AS$2/CONFIGURACAO!$C$6)*$M613))</f>
        <v>2400</v>
      </c>
      <c r="AT613" s="73">
        <f t="shared" si="191"/>
        <v>3</v>
      </c>
      <c r="AU613" s="75">
        <f>IF(AR613="","",$AR613-(($AU$2/CONFIGURACAO!$C$6)*$M613))</f>
        <v>2200</v>
      </c>
      <c r="AV613" s="76">
        <f t="shared" si="192"/>
        <v>4</v>
      </c>
      <c r="AW613" s="74">
        <f>IF(AR613="","",$AR613-(($AW$2/CONFIGURACAO!$C$6)*$M613))</f>
        <v>2000</v>
      </c>
      <c r="AX613" s="72">
        <f t="shared" si="193"/>
        <v>5</v>
      </c>
      <c r="AZ613" s="39">
        <f t="shared" si="194"/>
        <v>0.22805402346422507</v>
      </c>
      <c r="BA613" s="146">
        <f t="shared" si="195"/>
        <v>44</v>
      </c>
      <c r="BB613" s="146">
        <f t="shared" si="196"/>
        <v>71</v>
      </c>
      <c r="BC613" s="32">
        <f t="shared" si="197"/>
        <v>71</v>
      </c>
      <c r="BD613" s="148"/>
      <c r="BE613" s="40">
        <f t="shared" si="198"/>
        <v>0.44709388971684055</v>
      </c>
      <c r="BF613" s="40">
        <f t="shared" si="199"/>
        <v>0.19290123456790123</v>
      </c>
      <c r="BG613" s="40">
        <f t="shared" si="200"/>
        <v>0.25693730729701952</v>
      </c>
      <c r="BH613" s="40">
        <f t="shared" si="201"/>
        <v>0.16168148746968472</v>
      </c>
      <c r="BI613" s="40">
        <f t="shared" si="202"/>
        <v>0.31982942430703626</v>
      </c>
      <c r="BJ613" s="40">
        <f t="shared" si="203"/>
        <v>9.2421441774491686E-2</v>
      </c>
      <c r="BK613" s="40">
        <f t="shared" si="204"/>
        <v>0.6420545746388443</v>
      </c>
      <c r="BL613">
        <v>0</v>
      </c>
      <c r="BM613">
        <v>0</v>
      </c>
      <c r="BN613">
        <v>2</v>
      </c>
      <c r="BO613">
        <v>0</v>
      </c>
      <c r="BP613">
        <v>0</v>
      </c>
      <c r="BQ613">
        <v>0</v>
      </c>
      <c r="BR613">
        <v>3</v>
      </c>
      <c r="BS613">
        <v>0</v>
      </c>
      <c r="BT613" s="42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</row>
    <row r="614" spans="1:124" s="32" customFormat="1" x14ac:dyDescent="0.2">
      <c r="A614" s="124" t="str">
        <f>CONFIGURACAO!$C$4</f>
        <v>AREA 21</v>
      </c>
      <c r="B614" s="125">
        <v>612</v>
      </c>
      <c r="C614" s="249" t="s">
        <v>309</v>
      </c>
      <c r="D614" s="126">
        <f t="shared" si="205"/>
        <v>5</v>
      </c>
      <c r="E614" s="250" t="s">
        <v>949</v>
      </c>
      <c r="F614" s="250">
        <v>1</v>
      </c>
      <c r="G614" s="250">
        <v>1</v>
      </c>
      <c r="H614" s="250">
        <v>1</v>
      </c>
      <c r="I614" s="250">
        <v>1</v>
      </c>
      <c r="J614" s="87"/>
      <c r="K614" s="94"/>
      <c r="L614" s="94"/>
      <c r="M614" s="154">
        <f t="shared" si="206"/>
        <v>4</v>
      </c>
      <c r="N614">
        <v>9</v>
      </c>
      <c r="O614">
        <v>3</v>
      </c>
      <c r="P614">
        <v>4</v>
      </c>
      <c r="Q614">
        <v>2</v>
      </c>
      <c r="R614">
        <v>2</v>
      </c>
      <c r="S614">
        <v>4</v>
      </c>
      <c r="T614">
        <v>4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 s="139">
        <f t="shared" si="189"/>
        <v>12</v>
      </c>
      <c r="AD614" s="140">
        <f t="shared" si="190"/>
        <v>16</v>
      </c>
      <c r="AE614" s="141">
        <f t="shared" si="207"/>
        <v>0</v>
      </c>
      <c r="AF614" s="142">
        <f t="shared" si="208"/>
        <v>0</v>
      </c>
      <c r="AG614" s="278"/>
      <c r="AI614" s="37">
        <f>IFERROR(IF(M614&gt;0,(N614*CONFIGURACAO!$C$20)+(O614*CONFIGURACAO!$C$21)+(P614*CONFIGURACAO!$C$22)+(Q614*CONFIGURACAO!$C$23)+(R614*CONFIGURACAO!$C$24),""),"")</f>
        <v>1500</v>
      </c>
      <c r="AJ614" s="38">
        <f>IF(S614=0,0,IF(CONFIGURACAO!$C$15="SIM",(IF(S614&gt;CONFIGURACAO!$C$16,CONFIGURACAO!$C$16*CONFIGURACAO!$C$25,S614*CONFIGURACAO!$C$25)),'PI AREA  P100'!S614*CONFIGURACAO!$C$25))</f>
        <v>40</v>
      </c>
      <c r="AK614" s="38">
        <f>IF(T614=0,0,IF(CONFIGURACAO!$C$17="SIM",(IF(T614&gt;CONFIGURACAO!$C$18,CONFIGURACAO!$C$18*CONFIGURACAO!$C$26,T614*CONFIGURACAO!$C$26)),'PI AREA  P100'!T614*CONFIGURACAO!$C$26))</f>
        <v>20</v>
      </c>
      <c r="AL614" s="38">
        <f>IFERROR(IF(M614&gt;0,(U614*CONFIGURACAO!$C$29)+(V614*CONFIGURACAO!$C$30),""),"")</f>
        <v>0</v>
      </c>
      <c r="AM614" s="38">
        <f>IF(W614=0,0,IF(CONFIGURACAO!$C$41="SIM",(IF(W614&gt;CONFIGURACAO!$C$41,CONFIGURACAO!$C$41*CONFIGURACAO!$C$31,W614*CONFIGURACAO!$C$31)),'PI AREA  P100'!W614*CONFIGURACAO!$C$31))</f>
        <v>0</v>
      </c>
      <c r="AN614" s="38">
        <f>IF(X614=0,0,IF(CONFIGURACAO!$C$39="SIM",(IF(X614&gt;CONFIGURACAO!$C$40,CONFIGURACAO!$C$40*CONFIGURACAO!$C$32,X614*CONFIGURACAO!$C$32)),'PI AREA  P100'!X614*CONFIGURACAO!$C$32))</f>
        <v>0</v>
      </c>
      <c r="AO614" s="38">
        <f>IFERROR(IF(M614&gt;0,(Y614*CONFIGURACAO!$C$33)+(Z614*CONFIGURACAO!$C$34)+(AA614*CONFIGURACAO!$C$35)+(AB614*CONFIGURACAO!$C$36),""),"")</f>
        <v>0</v>
      </c>
      <c r="AP614" s="38">
        <f>IF(AA614=0,0,IF(CONFIGURACAO!$C$46="SIM",(IF(AA614&gt;CONFIGURACAO!$C$47,CONFIGURACAO!$C$47*CONFIGURACAO!$C$35,AA614*CONFIGURACAO!$C$35)),'PI AREA  P100'!AA614*CONFIGURACAO!$C$35))</f>
        <v>0</v>
      </c>
      <c r="AQ614" s="38">
        <f>IF(AB614=0,0,IF(CONFIGURACAO!$C$44="SIM",(IF(AB614&gt;CONFIGURACAO!$C$45,CONFIGURACAO!$C$45*CONFIGURACAO!$C$36,AB614*CONFIGURACAO!$C$36)),'PI AREA  P100'!AB614*CONFIGURACAO!$C$36))</f>
        <v>0</v>
      </c>
      <c r="AR614" s="38">
        <f t="shared" si="209"/>
        <v>1560</v>
      </c>
      <c r="AS614" s="68">
        <f>IF(AR614="","",$AR614-(($AS$2/CONFIGURACAO!$C$6)*$M614))</f>
        <v>1260</v>
      </c>
      <c r="AT614" s="73">
        <f t="shared" si="191"/>
        <v>3</v>
      </c>
      <c r="AU614" s="75">
        <f>IF(AR614="","",$AR614-(($AU$2/CONFIGURACAO!$C$6)*$M614))</f>
        <v>1060</v>
      </c>
      <c r="AV614" s="76">
        <f t="shared" si="192"/>
        <v>4</v>
      </c>
      <c r="AW614" s="74">
        <f>IF(AR614="","",$AR614-(($AW$2/CONFIGURACAO!$C$6)*$M614))</f>
        <v>860</v>
      </c>
      <c r="AX614" s="72">
        <f t="shared" si="193"/>
        <v>5</v>
      </c>
      <c r="AZ614" s="39">
        <f t="shared" si="194"/>
        <v>0.13176454689044115</v>
      </c>
      <c r="BA614" s="146">
        <f t="shared" si="195"/>
        <v>28</v>
      </c>
      <c r="BB614" s="146">
        <f t="shared" si="196"/>
        <v>213</v>
      </c>
      <c r="BC614" s="32">
        <f t="shared" si="197"/>
        <v>228</v>
      </c>
      <c r="BD614" s="148"/>
      <c r="BE614" s="40">
        <f t="shared" si="198"/>
        <v>0.3353204172876304</v>
      </c>
      <c r="BF614" s="40">
        <f t="shared" si="199"/>
        <v>0.11574074074074073</v>
      </c>
      <c r="BG614" s="40">
        <f t="shared" si="200"/>
        <v>0.10277492291880781</v>
      </c>
      <c r="BH614" s="40">
        <f t="shared" si="201"/>
        <v>8.084074373484236E-2</v>
      </c>
      <c r="BI614" s="40">
        <f t="shared" si="202"/>
        <v>0.21321961620469082</v>
      </c>
      <c r="BJ614" s="40">
        <f t="shared" si="203"/>
        <v>0.36968576709796674</v>
      </c>
      <c r="BK614" s="40">
        <f t="shared" si="204"/>
        <v>0.6420545746388443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 s="42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</row>
    <row r="615" spans="1:124" s="32" customFormat="1" x14ac:dyDescent="0.2">
      <c r="A615" s="124" t="str">
        <f>CONFIGURACAO!$C$4</f>
        <v>AREA 21</v>
      </c>
      <c r="B615" s="125">
        <v>613</v>
      </c>
      <c r="C615" s="249" t="s">
        <v>309</v>
      </c>
      <c r="D615" s="126">
        <f t="shared" si="205"/>
        <v>6</v>
      </c>
      <c r="E615" s="250" t="s">
        <v>950</v>
      </c>
      <c r="F615" s="250">
        <v>0</v>
      </c>
      <c r="G615" s="250">
        <v>1</v>
      </c>
      <c r="H615" s="250">
        <v>1</v>
      </c>
      <c r="I615" s="250">
        <v>1</v>
      </c>
      <c r="J615" s="87"/>
      <c r="K615" s="94"/>
      <c r="L615" s="94"/>
      <c r="M615" s="154">
        <f t="shared" si="206"/>
        <v>3</v>
      </c>
      <c r="N615">
        <v>0</v>
      </c>
      <c r="O615">
        <v>2</v>
      </c>
      <c r="P615">
        <v>2</v>
      </c>
      <c r="Q615">
        <v>4</v>
      </c>
      <c r="R615">
        <v>2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 s="139">
        <f t="shared" si="189"/>
        <v>2</v>
      </c>
      <c r="AD615" s="140">
        <f t="shared" si="190"/>
        <v>4</v>
      </c>
      <c r="AE615" s="141">
        <f t="shared" si="207"/>
        <v>0</v>
      </c>
      <c r="AF615" s="142">
        <f t="shared" si="208"/>
        <v>0</v>
      </c>
      <c r="AG615" s="278"/>
      <c r="AI615" s="37">
        <f>IFERROR(IF(M615&gt;0,(N615*CONFIGURACAO!$C$20)+(O615*CONFIGURACAO!$C$21)+(P615*CONFIGURACAO!$C$22)+(Q615*CONFIGURACAO!$C$23)+(R615*CONFIGURACAO!$C$24),""),"")</f>
        <v>480</v>
      </c>
      <c r="AJ615" s="38">
        <f>IF(S615=0,0,IF(CONFIGURACAO!$C$15="SIM",(IF(S615&gt;CONFIGURACAO!$C$16,CONFIGURACAO!$C$16*CONFIGURACAO!$C$25,S615*CONFIGURACAO!$C$25)),'PI AREA  P100'!S615*CONFIGURACAO!$C$25))</f>
        <v>10</v>
      </c>
      <c r="AK615" s="38">
        <f>IF(T615=0,0,IF(CONFIGURACAO!$C$17="SIM",(IF(T615&gt;CONFIGURACAO!$C$18,CONFIGURACAO!$C$18*CONFIGURACAO!$C$26,T615*CONFIGURACAO!$C$26)),'PI AREA  P100'!T615*CONFIGURACAO!$C$26))</f>
        <v>0</v>
      </c>
      <c r="AL615" s="38">
        <f>IFERROR(IF(M615&gt;0,(U615*CONFIGURACAO!$C$29)+(V615*CONFIGURACAO!$C$30),""),"")</f>
        <v>0</v>
      </c>
      <c r="AM615" s="38">
        <f>IF(W615=0,0,IF(CONFIGURACAO!$C$41="SIM",(IF(W615&gt;CONFIGURACAO!$C$41,CONFIGURACAO!$C$41*CONFIGURACAO!$C$31,W615*CONFIGURACAO!$C$31)),'PI AREA  P100'!W615*CONFIGURACAO!$C$31))</f>
        <v>0</v>
      </c>
      <c r="AN615" s="38">
        <f>IF(X615=0,0,IF(CONFIGURACAO!$C$39="SIM",(IF(X615&gt;CONFIGURACAO!$C$40,CONFIGURACAO!$C$40*CONFIGURACAO!$C$32,X615*CONFIGURACAO!$C$32)),'PI AREA  P100'!X615*CONFIGURACAO!$C$32))</f>
        <v>0</v>
      </c>
      <c r="AO615" s="38">
        <f>IFERROR(IF(M615&gt;0,(Y615*CONFIGURACAO!$C$33)+(Z615*CONFIGURACAO!$C$34)+(AA615*CONFIGURACAO!$C$35)+(AB615*CONFIGURACAO!$C$36),""),"")</f>
        <v>10</v>
      </c>
      <c r="AP615" s="38">
        <f>IF(AA615=0,0,IF(CONFIGURACAO!$C$46="SIM",(IF(AA615&gt;CONFIGURACAO!$C$47,CONFIGURACAO!$C$47*CONFIGURACAO!$C$35,AA615*CONFIGURACAO!$C$35)),'PI AREA  P100'!AA615*CONFIGURACAO!$C$35))</f>
        <v>0</v>
      </c>
      <c r="AQ615" s="38">
        <f>IF(AB615=0,0,IF(CONFIGURACAO!$C$44="SIM",(IF(AB615&gt;CONFIGURACAO!$C$45,CONFIGURACAO!$C$45*CONFIGURACAO!$C$36,AB615*CONFIGURACAO!$C$36)),'PI AREA  P100'!AB615*CONFIGURACAO!$C$36))</f>
        <v>10</v>
      </c>
      <c r="AR615" s="38">
        <f t="shared" si="209"/>
        <v>510</v>
      </c>
      <c r="AS615" s="68">
        <f>IF(AR615="","",$AR615-(($AS$2/CONFIGURACAO!$C$6)*$M615))</f>
        <v>285</v>
      </c>
      <c r="AT615" s="73">
        <f t="shared" si="191"/>
        <v>3</v>
      </c>
      <c r="AU615" s="75">
        <f>IF(AR615="","",$AR615-(($AU$2/CONFIGURACAO!$C$6)*$M615))</f>
        <v>135</v>
      </c>
      <c r="AV615" s="76">
        <f t="shared" si="192"/>
        <v>4</v>
      </c>
      <c r="AW615" s="74">
        <f>IF(AR615="","",$AR615-(($AW$2/CONFIGURACAO!$C$6)*$M615))</f>
        <v>-15</v>
      </c>
      <c r="AX615" s="72" t="str">
        <f t="shared" si="193"/>
        <v>NAO</v>
      </c>
      <c r="AZ615" s="39">
        <f t="shared" si="194"/>
        <v>4.307687109879807E-2</v>
      </c>
      <c r="BA615" s="146">
        <f t="shared" si="195"/>
        <v>12</v>
      </c>
      <c r="BB615" s="146">
        <f t="shared" si="196"/>
        <v>629</v>
      </c>
      <c r="BC615" s="32">
        <f t="shared" si="197"/>
        <v>731</v>
      </c>
      <c r="BD615" s="148"/>
      <c r="BE615" s="40">
        <f t="shared" si="198"/>
        <v>0</v>
      </c>
      <c r="BF615" s="40">
        <f t="shared" si="199"/>
        <v>7.716049382716049E-2</v>
      </c>
      <c r="BG615" s="40">
        <f t="shared" si="200"/>
        <v>5.1387461459403906E-2</v>
      </c>
      <c r="BH615" s="40">
        <f t="shared" si="201"/>
        <v>0.16168148746968472</v>
      </c>
      <c r="BI615" s="40">
        <f t="shared" si="202"/>
        <v>0.21321961620469082</v>
      </c>
      <c r="BJ615" s="40">
        <f t="shared" si="203"/>
        <v>9.2421441774491686E-2</v>
      </c>
      <c r="BK615" s="40">
        <f t="shared" si="204"/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1</v>
      </c>
      <c r="BT615" s="42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</row>
    <row r="616" spans="1:124" s="32" customFormat="1" x14ac:dyDescent="0.2">
      <c r="A616" s="124" t="str">
        <f>CONFIGURACAO!$C$4</f>
        <v>AREA 21</v>
      </c>
      <c r="B616" s="125">
        <v>614</v>
      </c>
      <c r="C616" s="249" t="s">
        <v>309</v>
      </c>
      <c r="D616" s="126">
        <f t="shared" si="205"/>
        <v>7</v>
      </c>
      <c r="E616" s="250" t="s">
        <v>951</v>
      </c>
      <c r="F616" s="250">
        <v>0</v>
      </c>
      <c r="G616" s="250">
        <v>0</v>
      </c>
      <c r="H616" s="250">
        <v>0</v>
      </c>
      <c r="I616" s="250">
        <v>1</v>
      </c>
      <c r="J616" s="87"/>
      <c r="K616" s="94"/>
      <c r="L616" s="94"/>
      <c r="M616" s="154">
        <f t="shared" si="206"/>
        <v>1</v>
      </c>
      <c r="N616">
        <v>0</v>
      </c>
      <c r="O616">
        <v>2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 s="139">
        <f t="shared" si="189"/>
        <v>2</v>
      </c>
      <c r="AD616" s="140">
        <f t="shared" si="190"/>
        <v>4</v>
      </c>
      <c r="AE616" s="141">
        <f t="shared" si="207"/>
        <v>0</v>
      </c>
      <c r="AF616" s="142">
        <f t="shared" si="208"/>
        <v>0</v>
      </c>
      <c r="AG616" s="278"/>
      <c r="AI616" s="37">
        <f>IFERROR(IF(M616&gt;0,(N616*CONFIGURACAO!$C$20)+(O616*CONFIGURACAO!$C$21)+(P616*CONFIGURACAO!$C$22)+(Q616*CONFIGURACAO!$C$23)+(R616*CONFIGURACAO!$C$24),""),"")</f>
        <v>320</v>
      </c>
      <c r="AJ616" s="38">
        <f>IF(S616=0,0,IF(CONFIGURACAO!$C$15="SIM",(IF(S616&gt;CONFIGURACAO!$C$16,CONFIGURACAO!$C$16*CONFIGURACAO!$C$25,S616*CONFIGURACAO!$C$25)),'PI AREA  P100'!S616*CONFIGURACAO!$C$25))</f>
        <v>0</v>
      </c>
      <c r="AK616" s="38">
        <f>IF(T616=0,0,IF(CONFIGURACAO!$C$17="SIM",(IF(T616&gt;CONFIGURACAO!$C$18,CONFIGURACAO!$C$18*CONFIGURACAO!$C$26,T616*CONFIGURACAO!$C$26)),'PI AREA  P100'!T616*CONFIGURACAO!$C$26))</f>
        <v>0</v>
      </c>
      <c r="AL616" s="38">
        <f>IFERROR(IF(M616&gt;0,(U616*CONFIGURACAO!$C$29)+(V616*CONFIGURACAO!$C$30),""),"")</f>
        <v>0</v>
      </c>
      <c r="AM616" s="38">
        <f>IF(W616=0,0,IF(CONFIGURACAO!$C$41="SIM",(IF(W616&gt;CONFIGURACAO!$C$41,CONFIGURACAO!$C$41*CONFIGURACAO!$C$31,W616*CONFIGURACAO!$C$31)),'PI AREA  P100'!W616*CONFIGURACAO!$C$31))</f>
        <v>0</v>
      </c>
      <c r="AN616" s="38">
        <f>IF(X616=0,0,IF(CONFIGURACAO!$C$39="SIM",(IF(X616&gt;CONFIGURACAO!$C$40,CONFIGURACAO!$C$40*CONFIGURACAO!$C$32,X616*CONFIGURACAO!$C$32)),'PI AREA  P100'!X616*CONFIGURACAO!$C$32))</f>
        <v>0</v>
      </c>
      <c r="AO616" s="38">
        <f>IFERROR(IF(M616&gt;0,(Y616*CONFIGURACAO!$C$33)+(Z616*CONFIGURACAO!$C$34)+(AA616*CONFIGURACAO!$C$35)+(AB616*CONFIGURACAO!$C$36),""),"")</f>
        <v>0</v>
      </c>
      <c r="AP616" s="38">
        <f>IF(AA616=0,0,IF(CONFIGURACAO!$C$46="SIM",(IF(AA616&gt;CONFIGURACAO!$C$47,CONFIGURACAO!$C$47*CONFIGURACAO!$C$35,AA616*CONFIGURACAO!$C$35)),'PI AREA  P100'!AA616*CONFIGURACAO!$C$35))</f>
        <v>0</v>
      </c>
      <c r="AQ616" s="38">
        <f>IF(AB616=0,0,IF(CONFIGURACAO!$C$44="SIM",(IF(AB616&gt;CONFIGURACAO!$C$45,CONFIGURACAO!$C$45*CONFIGURACAO!$C$36,AB616*CONFIGURACAO!$C$36)),'PI AREA  P100'!AB616*CONFIGURACAO!$C$36))</f>
        <v>0</v>
      </c>
      <c r="AR616" s="38">
        <f t="shared" si="209"/>
        <v>320</v>
      </c>
      <c r="AS616" s="68">
        <f>IF(AR616="","",$AR616-(($AS$2/CONFIGURACAO!$C$6)*$M616))</f>
        <v>245</v>
      </c>
      <c r="AT616" s="73">
        <f t="shared" si="191"/>
        <v>3</v>
      </c>
      <c r="AU616" s="75">
        <f>IF(AR616="","",$AR616-(($AU$2/CONFIGURACAO!$C$6)*$M616))</f>
        <v>195</v>
      </c>
      <c r="AV616" s="76">
        <f t="shared" si="192"/>
        <v>4</v>
      </c>
      <c r="AW616" s="74">
        <f>IF(AR616="","",$AR616-(($AW$2/CONFIGURACAO!$C$6)*$M616))</f>
        <v>145</v>
      </c>
      <c r="AX616" s="72">
        <f t="shared" si="193"/>
        <v>5</v>
      </c>
      <c r="AZ616" s="39">
        <f t="shared" si="194"/>
        <v>2.7028625003167418E-2</v>
      </c>
      <c r="BA616" s="146">
        <f t="shared" si="195"/>
        <v>5</v>
      </c>
      <c r="BB616" s="146">
        <f t="shared" si="196"/>
        <v>881</v>
      </c>
      <c r="BC616" s="32">
        <f t="shared" si="197"/>
        <v>862</v>
      </c>
      <c r="BD616" s="148"/>
      <c r="BE616" s="40">
        <f t="shared" si="198"/>
        <v>0</v>
      </c>
      <c r="BF616" s="40">
        <f t="shared" si="199"/>
        <v>7.716049382716049E-2</v>
      </c>
      <c r="BG616" s="40">
        <f t="shared" si="200"/>
        <v>5.1387461459403906E-2</v>
      </c>
      <c r="BH616" s="40">
        <f t="shared" si="201"/>
        <v>4.042037186742118E-2</v>
      </c>
      <c r="BI616" s="40">
        <f t="shared" si="202"/>
        <v>0</v>
      </c>
      <c r="BJ616" s="40">
        <f t="shared" si="203"/>
        <v>0</v>
      </c>
      <c r="BK616" s="40">
        <f t="shared" si="204"/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 s="42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</row>
    <row r="617" spans="1:124" s="32" customFormat="1" x14ac:dyDescent="0.2">
      <c r="A617" s="124" t="str">
        <f>CONFIGURACAO!$C$4</f>
        <v>AREA 21</v>
      </c>
      <c r="B617" s="125">
        <v>615</v>
      </c>
      <c r="C617" s="249" t="s">
        <v>309</v>
      </c>
      <c r="D617" s="126">
        <f t="shared" si="205"/>
        <v>8</v>
      </c>
      <c r="E617" s="250" t="s">
        <v>952</v>
      </c>
      <c r="F617" s="250">
        <v>1</v>
      </c>
      <c r="G617" s="250">
        <v>1</v>
      </c>
      <c r="H617" s="250">
        <v>1</v>
      </c>
      <c r="I617" s="250">
        <v>0</v>
      </c>
      <c r="J617" s="87"/>
      <c r="K617" s="94"/>
      <c r="L617" s="94"/>
      <c r="M617" s="154">
        <f t="shared" si="206"/>
        <v>3</v>
      </c>
      <c r="N617">
        <v>0</v>
      </c>
      <c r="O617">
        <v>0</v>
      </c>
      <c r="P617">
        <v>0</v>
      </c>
      <c r="Q617">
        <v>1</v>
      </c>
      <c r="R617">
        <v>4</v>
      </c>
      <c r="S617">
        <v>14</v>
      </c>
      <c r="T617">
        <v>13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 s="139">
        <f t="shared" si="189"/>
        <v>0</v>
      </c>
      <c r="AD617" s="140">
        <f t="shared" si="190"/>
        <v>0</v>
      </c>
      <c r="AE617" s="141">
        <f t="shared" si="207"/>
        <v>0</v>
      </c>
      <c r="AF617" s="142">
        <f t="shared" si="208"/>
        <v>0</v>
      </c>
      <c r="AG617" s="278"/>
      <c r="AI617" s="37">
        <f>IFERROR(IF(M617&gt;0,(N617*CONFIGURACAO!$C$20)+(O617*CONFIGURACAO!$C$21)+(P617*CONFIGURACAO!$C$22)+(Q617*CONFIGURACAO!$C$23)+(R617*CONFIGURACAO!$C$24),""),"")</f>
        <v>120</v>
      </c>
      <c r="AJ617" s="38">
        <f>IF(S617=0,0,IF(CONFIGURACAO!$C$15="SIM",(IF(S617&gt;CONFIGURACAO!$C$16,CONFIGURACAO!$C$16*CONFIGURACAO!$C$25,S617*CONFIGURACAO!$C$25)),'PI AREA  P100'!S617*CONFIGURACAO!$C$25))</f>
        <v>40</v>
      </c>
      <c r="AK617" s="38">
        <f>IF(T617=0,0,IF(CONFIGURACAO!$C$17="SIM",(IF(T617&gt;CONFIGURACAO!$C$18,CONFIGURACAO!$C$18*CONFIGURACAO!$C$26,T617*CONFIGURACAO!$C$26)),'PI AREA  P100'!T617*CONFIGURACAO!$C$26))</f>
        <v>20</v>
      </c>
      <c r="AL617" s="38">
        <f>IFERROR(IF(M617&gt;0,(U617*CONFIGURACAO!$C$29)+(V617*CONFIGURACAO!$C$30),""),"")</f>
        <v>0</v>
      </c>
      <c r="AM617" s="38">
        <f>IF(W617=0,0,IF(CONFIGURACAO!$C$41="SIM",(IF(W617&gt;CONFIGURACAO!$C$41,CONFIGURACAO!$C$41*CONFIGURACAO!$C$31,W617*CONFIGURACAO!$C$31)),'PI AREA  P100'!W617*CONFIGURACAO!$C$31))</f>
        <v>0</v>
      </c>
      <c r="AN617" s="38">
        <f>IF(X617=0,0,IF(CONFIGURACAO!$C$39="SIM",(IF(X617&gt;CONFIGURACAO!$C$40,CONFIGURACAO!$C$40*CONFIGURACAO!$C$32,X617*CONFIGURACAO!$C$32)),'PI AREA  P100'!X617*CONFIGURACAO!$C$32))</f>
        <v>0</v>
      </c>
      <c r="AO617" s="38">
        <f>IFERROR(IF(M617&gt;0,(Y617*CONFIGURACAO!$C$33)+(Z617*CONFIGURACAO!$C$34)+(AA617*CONFIGURACAO!$C$35)+(AB617*CONFIGURACAO!$C$36),""),"")</f>
        <v>0</v>
      </c>
      <c r="AP617" s="38">
        <f>IF(AA617=0,0,IF(CONFIGURACAO!$C$46="SIM",(IF(AA617&gt;CONFIGURACAO!$C$47,CONFIGURACAO!$C$47*CONFIGURACAO!$C$35,AA617*CONFIGURACAO!$C$35)),'PI AREA  P100'!AA617*CONFIGURACAO!$C$35))</f>
        <v>0</v>
      </c>
      <c r="AQ617" s="38">
        <f>IF(AB617=0,0,IF(CONFIGURACAO!$C$44="SIM",(IF(AB617&gt;CONFIGURACAO!$C$45,CONFIGURACAO!$C$45*CONFIGURACAO!$C$36,AB617*CONFIGURACAO!$C$36)),'PI AREA  P100'!AB617*CONFIGURACAO!$C$36))</f>
        <v>0</v>
      </c>
      <c r="AR617" s="38">
        <f t="shared" si="209"/>
        <v>180</v>
      </c>
      <c r="AS617" s="68">
        <f>IF(AR617="","",$AR617-(($AS$2/CONFIGURACAO!$C$6)*$M617))</f>
        <v>-45</v>
      </c>
      <c r="AT617" s="73" t="str">
        <f t="shared" si="191"/>
        <v>NAO</v>
      </c>
      <c r="AU617" s="75">
        <f>IF(AR617="","",$AR617-(($AU$2/CONFIGURACAO!$C$6)*$M617))</f>
        <v>-195</v>
      </c>
      <c r="AV617" s="76" t="str">
        <f t="shared" si="192"/>
        <v>NAO</v>
      </c>
      <c r="AW617" s="74">
        <f>IF(AR617="","",$AR617-(($AW$2/CONFIGURACAO!$C$6)*$M617))</f>
        <v>-345</v>
      </c>
      <c r="AX617" s="72" t="str">
        <f t="shared" si="193"/>
        <v>NAO</v>
      </c>
      <c r="AZ617" s="39">
        <f t="shared" si="194"/>
        <v>1.5203601564281672E-2</v>
      </c>
      <c r="BA617" s="146">
        <f t="shared" si="195"/>
        <v>32</v>
      </c>
      <c r="BB617" s="146">
        <f t="shared" si="196"/>
        <v>157</v>
      </c>
      <c r="BC617" s="32">
        <f t="shared" si="197"/>
        <v>972</v>
      </c>
      <c r="BD617" s="148"/>
      <c r="BE617" s="40">
        <f t="shared" si="198"/>
        <v>0</v>
      </c>
      <c r="BF617" s="40">
        <f t="shared" si="199"/>
        <v>0</v>
      </c>
      <c r="BG617" s="40">
        <f t="shared" si="200"/>
        <v>0</v>
      </c>
      <c r="BH617" s="40">
        <f t="shared" si="201"/>
        <v>4.042037186742118E-2</v>
      </c>
      <c r="BI617" s="40">
        <f t="shared" si="202"/>
        <v>0.42643923240938164</v>
      </c>
      <c r="BJ617" s="40">
        <f t="shared" si="203"/>
        <v>1.2939001848428837</v>
      </c>
      <c r="BK617" s="40">
        <f t="shared" si="204"/>
        <v>2.086677367576244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 s="42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</row>
    <row r="618" spans="1:124" s="32" customFormat="1" x14ac:dyDescent="0.2">
      <c r="A618" s="124" t="str">
        <f>CONFIGURACAO!$C$4</f>
        <v>AREA 21</v>
      </c>
      <c r="B618" s="125">
        <v>616</v>
      </c>
      <c r="C618" s="249" t="s">
        <v>309</v>
      </c>
      <c r="D618" s="126">
        <f t="shared" si="205"/>
        <v>9</v>
      </c>
      <c r="E618" s="250" t="s">
        <v>953</v>
      </c>
      <c r="F618" s="250">
        <v>1</v>
      </c>
      <c r="G618" s="250">
        <v>1</v>
      </c>
      <c r="H618" s="250">
        <v>1</v>
      </c>
      <c r="I618" s="250">
        <v>1</v>
      </c>
      <c r="J618" s="87"/>
      <c r="K618" s="94"/>
      <c r="L618" s="94"/>
      <c r="M618" s="154">
        <f t="shared" si="206"/>
        <v>4</v>
      </c>
      <c r="N618">
        <v>0</v>
      </c>
      <c r="O618">
        <v>2</v>
      </c>
      <c r="P618">
        <v>1</v>
      </c>
      <c r="Q618">
        <v>3</v>
      </c>
      <c r="R618">
        <v>0</v>
      </c>
      <c r="S618">
        <v>3</v>
      </c>
      <c r="T618">
        <v>1</v>
      </c>
      <c r="U618">
        <v>0</v>
      </c>
      <c r="V618">
        <v>2</v>
      </c>
      <c r="W618">
        <v>4</v>
      </c>
      <c r="X618">
        <v>0</v>
      </c>
      <c r="Y618">
        <v>0</v>
      </c>
      <c r="Z618">
        <v>2</v>
      </c>
      <c r="AA618">
        <v>14</v>
      </c>
      <c r="AB618">
        <v>0</v>
      </c>
      <c r="AC618" s="139">
        <f t="shared" si="189"/>
        <v>2</v>
      </c>
      <c r="AD618" s="140">
        <f t="shared" si="190"/>
        <v>3</v>
      </c>
      <c r="AE618" s="141">
        <f t="shared" si="207"/>
        <v>2</v>
      </c>
      <c r="AF618" s="142">
        <f t="shared" si="208"/>
        <v>2</v>
      </c>
      <c r="AG618" s="278"/>
      <c r="AI618" s="37">
        <f>IFERROR(IF(M618&gt;0,(N618*CONFIGURACAO!$C$20)+(O618*CONFIGURACAO!$C$21)+(P618*CONFIGURACAO!$C$22)+(Q618*CONFIGURACAO!$C$23)+(R618*CONFIGURACAO!$C$24),""),"")</f>
        <v>340</v>
      </c>
      <c r="AJ618" s="38">
        <f>IF(S618=0,0,IF(CONFIGURACAO!$C$15="SIM",(IF(S618&gt;CONFIGURACAO!$C$16,CONFIGURACAO!$C$16*CONFIGURACAO!$C$25,S618*CONFIGURACAO!$C$25)),'PI AREA  P100'!S618*CONFIGURACAO!$C$25))</f>
        <v>30</v>
      </c>
      <c r="AK618" s="38">
        <f>IF(T618=0,0,IF(CONFIGURACAO!$C$17="SIM",(IF(T618&gt;CONFIGURACAO!$C$18,CONFIGURACAO!$C$18*CONFIGURACAO!$C$26,T618*CONFIGURACAO!$C$26)),'PI AREA  P100'!T618*CONFIGURACAO!$C$26))</f>
        <v>5</v>
      </c>
      <c r="AL618" s="38">
        <f>IFERROR(IF(M618&gt;0,(U618*CONFIGURACAO!$C$29)+(V618*CONFIGURACAO!$C$30),""),"")</f>
        <v>200</v>
      </c>
      <c r="AM618" s="38">
        <f>IF(W618=0,0,IF(CONFIGURACAO!$C$41="SIM",(IF(W618&gt;CONFIGURACAO!$C$41,CONFIGURACAO!$C$41*CONFIGURACAO!$C$31,W618*CONFIGURACAO!$C$31)),'PI AREA  P100'!W618*CONFIGURACAO!$C$31))</f>
        <v>200</v>
      </c>
      <c r="AN618" s="38">
        <f>IF(X618=0,0,IF(CONFIGURACAO!$C$39="SIM",(IF(X618&gt;CONFIGURACAO!$C$40,CONFIGURACAO!$C$40*CONFIGURACAO!$C$32,X618*CONFIGURACAO!$C$32)),'PI AREA  P100'!X618*CONFIGURACAO!$C$32))</f>
        <v>0</v>
      </c>
      <c r="AO618" s="38">
        <f>IFERROR(IF(M618&gt;0,(Y618*CONFIGURACAO!$C$33)+(Z618*CONFIGURACAO!$C$34)+(AA618*CONFIGURACAO!$C$35)+(AB618*CONFIGURACAO!$C$36),""),"")</f>
        <v>450</v>
      </c>
      <c r="AP618" s="38">
        <f>IF(AA618=0,0,IF(CONFIGURACAO!$C$46="SIM",(IF(AA618&gt;CONFIGURACAO!$C$47,CONFIGURACAO!$C$47*CONFIGURACAO!$C$35,AA618*CONFIGURACAO!$C$35)),'PI AREA  P100'!AA618*CONFIGURACAO!$C$35))</f>
        <v>350</v>
      </c>
      <c r="AQ618" s="38">
        <f>IF(AB618=0,0,IF(CONFIGURACAO!$C$44="SIM",(IF(AB618&gt;CONFIGURACAO!$C$45,CONFIGURACAO!$C$45*CONFIGURACAO!$C$36,AB618*CONFIGURACAO!$C$36)),'PI AREA  P100'!AB618*CONFIGURACAO!$C$36))</f>
        <v>0</v>
      </c>
      <c r="AR618" s="38">
        <f t="shared" si="209"/>
        <v>1575</v>
      </c>
      <c r="AS618" s="68">
        <f>IF(AR618="","",$AR618-(($AS$2/CONFIGURACAO!$C$6)*$M618))</f>
        <v>1275</v>
      </c>
      <c r="AT618" s="73">
        <f t="shared" si="191"/>
        <v>3</v>
      </c>
      <c r="AU618" s="75">
        <f>IF(AR618="","",$AR618-(($AU$2/CONFIGURACAO!$C$6)*$M618))</f>
        <v>1075</v>
      </c>
      <c r="AV618" s="76">
        <f t="shared" si="192"/>
        <v>4</v>
      </c>
      <c r="AW618" s="74">
        <f>IF(AR618="","",$AR618-(($AW$2/CONFIGURACAO!$C$6)*$M618))</f>
        <v>875</v>
      </c>
      <c r="AX618" s="72">
        <f t="shared" si="193"/>
        <v>5</v>
      </c>
      <c r="AZ618" s="39">
        <f t="shared" si="194"/>
        <v>0.13303151368746463</v>
      </c>
      <c r="BA618" s="146">
        <f t="shared" si="195"/>
        <v>32</v>
      </c>
      <c r="BB618" s="146">
        <f t="shared" si="196"/>
        <v>157</v>
      </c>
      <c r="BC618" s="32">
        <f t="shared" si="197"/>
        <v>227</v>
      </c>
      <c r="BD618" s="148"/>
      <c r="BE618" s="40">
        <f t="shared" si="198"/>
        <v>0</v>
      </c>
      <c r="BF618" s="40">
        <f t="shared" si="199"/>
        <v>7.716049382716049E-2</v>
      </c>
      <c r="BG618" s="40">
        <f t="shared" si="200"/>
        <v>2.5693730729701953E-2</v>
      </c>
      <c r="BH618" s="40">
        <f t="shared" si="201"/>
        <v>0.12126111560226355</v>
      </c>
      <c r="BI618" s="40">
        <f t="shared" si="202"/>
        <v>0</v>
      </c>
      <c r="BJ618" s="40">
        <f t="shared" si="203"/>
        <v>0.27726432532347506</v>
      </c>
      <c r="BK618" s="40">
        <f t="shared" si="204"/>
        <v>0.16051364365971107</v>
      </c>
      <c r="BL618">
        <v>0</v>
      </c>
      <c r="BM618">
        <v>2</v>
      </c>
      <c r="BN618">
        <v>4</v>
      </c>
      <c r="BO618">
        <v>0</v>
      </c>
      <c r="BP618">
        <v>0</v>
      </c>
      <c r="BQ618">
        <v>2</v>
      </c>
      <c r="BR618">
        <v>14</v>
      </c>
      <c r="BS618">
        <v>0</v>
      </c>
      <c r="BT618" s="42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</row>
    <row r="619" spans="1:124" s="32" customFormat="1" x14ac:dyDescent="0.2">
      <c r="A619" s="124" t="str">
        <f>CONFIGURACAO!$C$4</f>
        <v>AREA 21</v>
      </c>
      <c r="B619" s="125">
        <v>617</v>
      </c>
      <c r="C619" s="249" t="s">
        <v>309</v>
      </c>
      <c r="D619" s="126">
        <f t="shared" si="205"/>
        <v>10</v>
      </c>
      <c r="E619" s="250" t="s">
        <v>954</v>
      </c>
      <c r="F619" s="250">
        <v>1</v>
      </c>
      <c r="G619" s="250">
        <v>1</v>
      </c>
      <c r="H619" s="250">
        <v>1</v>
      </c>
      <c r="I619" s="250">
        <v>1</v>
      </c>
      <c r="J619" s="87"/>
      <c r="K619" s="94"/>
      <c r="L619" s="94"/>
      <c r="M619" s="154">
        <f t="shared" si="206"/>
        <v>4</v>
      </c>
      <c r="N619">
        <v>7</v>
      </c>
      <c r="O619">
        <v>4</v>
      </c>
      <c r="P619">
        <v>8</v>
      </c>
      <c r="Q619">
        <v>2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 s="139">
        <f t="shared" si="189"/>
        <v>11</v>
      </c>
      <c r="AD619" s="140">
        <f t="shared" si="190"/>
        <v>19</v>
      </c>
      <c r="AE619" s="141">
        <f t="shared" si="207"/>
        <v>0</v>
      </c>
      <c r="AF619" s="142">
        <f t="shared" si="208"/>
        <v>0</v>
      </c>
      <c r="AG619" s="278"/>
      <c r="AI619" s="37">
        <f>IFERROR(IF(M619&gt;0,(N619*CONFIGURACAO!$C$20)+(O619*CONFIGURACAO!$C$21)+(P619*CONFIGURACAO!$C$22)+(Q619*CONFIGURACAO!$C$23)+(R619*CONFIGURACAO!$C$24),""),"")</f>
        <v>1580</v>
      </c>
      <c r="AJ619" s="38">
        <f>IF(S619=0,0,IF(CONFIGURACAO!$C$15="SIM",(IF(S619&gt;CONFIGURACAO!$C$16,CONFIGURACAO!$C$16*CONFIGURACAO!$C$25,S619*CONFIGURACAO!$C$25)),'PI AREA  P100'!S619*CONFIGURACAO!$C$25))</f>
        <v>10</v>
      </c>
      <c r="AK619" s="38">
        <f>IF(T619=0,0,IF(CONFIGURACAO!$C$17="SIM",(IF(T619&gt;CONFIGURACAO!$C$18,CONFIGURACAO!$C$18*CONFIGURACAO!$C$26,T619*CONFIGURACAO!$C$26)),'PI AREA  P100'!T619*CONFIGURACAO!$C$26))</f>
        <v>0</v>
      </c>
      <c r="AL619" s="38">
        <f>IFERROR(IF(M619&gt;0,(U619*CONFIGURACAO!$C$29)+(V619*CONFIGURACAO!$C$30),""),"")</f>
        <v>0</v>
      </c>
      <c r="AM619" s="38">
        <f>IF(W619=0,0,IF(CONFIGURACAO!$C$41="SIM",(IF(W619&gt;CONFIGURACAO!$C$41,CONFIGURACAO!$C$41*CONFIGURACAO!$C$31,W619*CONFIGURACAO!$C$31)),'PI AREA  P100'!W619*CONFIGURACAO!$C$31))</f>
        <v>0</v>
      </c>
      <c r="AN619" s="38">
        <f>IF(X619=0,0,IF(CONFIGURACAO!$C$39="SIM",(IF(X619&gt;CONFIGURACAO!$C$40,CONFIGURACAO!$C$40*CONFIGURACAO!$C$32,X619*CONFIGURACAO!$C$32)),'PI AREA  P100'!X619*CONFIGURACAO!$C$32))</f>
        <v>0</v>
      </c>
      <c r="AO619" s="38">
        <f>IFERROR(IF(M619&gt;0,(Y619*CONFIGURACAO!$C$33)+(Z619*CONFIGURACAO!$C$34)+(AA619*CONFIGURACAO!$C$35)+(AB619*CONFIGURACAO!$C$36),""),"")</f>
        <v>0</v>
      </c>
      <c r="AP619" s="38">
        <f>IF(AA619=0,0,IF(CONFIGURACAO!$C$46="SIM",(IF(AA619&gt;CONFIGURACAO!$C$47,CONFIGURACAO!$C$47*CONFIGURACAO!$C$35,AA619*CONFIGURACAO!$C$35)),'PI AREA  P100'!AA619*CONFIGURACAO!$C$35))</f>
        <v>0</v>
      </c>
      <c r="AQ619" s="38">
        <f>IF(AB619=0,0,IF(CONFIGURACAO!$C$44="SIM",(IF(AB619&gt;CONFIGURACAO!$C$45,CONFIGURACAO!$C$45*CONFIGURACAO!$C$36,AB619*CONFIGURACAO!$C$36)),'PI AREA  P100'!AB619*CONFIGURACAO!$C$36))</f>
        <v>0</v>
      </c>
      <c r="AR619" s="38">
        <f t="shared" si="209"/>
        <v>1590</v>
      </c>
      <c r="AS619" s="68">
        <f>IF(AR619="","",$AR619-(($AS$2/CONFIGURACAO!$C$6)*$M619))</f>
        <v>1290</v>
      </c>
      <c r="AT619" s="73">
        <f t="shared" si="191"/>
        <v>3</v>
      </c>
      <c r="AU619" s="75">
        <f>IF(AR619="","",$AR619-(($AU$2/CONFIGURACAO!$C$6)*$M619))</f>
        <v>1090</v>
      </c>
      <c r="AV619" s="76">
        <f t="shared" si="192"/>
        <v>4</v>
      </c>
      <c r="AW619" s="74">
        <f>IF(AR619="","",$AR619-(($AW$2/CONFIGURACAO!$C$6)*$M619))</f>
        <v>890</v>
      </c>
      <c r="AX619" s="72">
        <f t="shared" si="193"/>
        <v>5</v>
      </c>
      <c r="AZ619" s="39">
        <f t="shared" si="194"/>
        <v>0.13429848048448811</v>
      </c>
      <c r="BA619" s="146">
        <f t="shared" si="195"/>
        <v>22</v>
      </c>
      <c r="BB619" s="146">
        <f t="shared" si="196"/>
        <v>313</v>
      </c>
      <c r="BC619" s="32">
        <f t="shared" si="197"/>
        <v>223</v>
      </c>
      <c r="BD619" s="148"/>
      <c r="BE619" s="40">
        <f t="shared" si="198"/>
        <v>0.26080476900149036</v>
      </c>
      <c r="BF619" s="40">
        <f t="shared" si="199"/>
        <v>0.15432098765432098</v>
      </c>
      <c r="BG619" s="40">
        <f t="shared" si="200"/>
        <v>0.20554984583761562</v>
      </c>
      <c r="BH619" s="40">
        <f t="shared" si="201"/>
        <v>8.084074373484236E-2</v>
      </c>
      <c r="BI619" s="40">
        <f t="shared" si="202"/>
        <v>0</v>
      </c>
      <c r="BJ619" s="40">
        <f t="shared" si="203"/>
        <v>9.2421441774491686E-2</v>
      </c>
      <c r="BK619" s="40">
        <f t="shared" si="204"/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 s="42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</row>
    <row r="620" spans="1:124" s="32" customFormat="1" x14ac:dyDescent="0.2">
      <c r="A620" s="124" t="str">
        <f>CONFIGURACAO!$C$4</f>
        <v>AREA 21</v>
      </c>
      <c r="B620" s="125">
        <v>618</v>
      </c>
      <c r="C620" s="249" t="s">
        <v>309</v>
      </c>
      <c r="D620" s="126">
        <f t="shared" si="205"/>
        <v>11</v>
      </c>
      <c r="E620" s="250" t="s">
        <v>955</v>
      </c>
      <c r="F620" s="250">
        <v>1</v>
      </c>
      <c r="G620" s="250">
        <v>1</v>
      </c>
      <c r="H620" s="250">
        <v>1</v>
      </c>
      <c r="I620" s="250">
        <v>1</v>
      </c>
      <c r="J620" s="87"/>
      <c r="K620" s="94"/>
      <c r="L620" s="94"/>
      <c r="M620" s="154">
        <f t="shared" si="206"/>
        <v>4</v>
      </c>
      <c r="N620">
        <v>0</v>
      </c>
      <c r="O620">
        <v>2</v>
      </c>
      <c r="P620">
        <v>3</v>
      </c>
      <c r="Q620">
        <v>3</v>
      </c>
      <c r="R620">
        <v>0</v>
      </c>
      <c r="S620">
        <v>3</v>
      </c>
      <c r="T620">
        <v>0</v>
      </c>
      <c r="U620">
        <v>0</v>
      </c>
      <c r="V620">
        <v>0</v>
      </c>
      <c r="W620">
        <v>2</v>
      </c>
      <c r="X620">
        <v>0</v>
      </c>
      <c r="Y620">
        <v>0</v>
      </c>
      <c r="Z620">
        <v>1</v>
      </c>
      <c r="AA620">
        <v>2</v>
      </c>
      <c r="AB620">
        <v>0</v>
      </c>
      <c r="AC620" s="139">
        <f t="shared" si="189"/>
        <v>2</v>
      </c>
      <c r="AD620" s="140">
        <f t="shared" si="190"/>
        <v>5</v>
      </c>
      <c r="AE620" s="141">
        <f t="shared" si="207"/>
        <v>0</v>
      </c>
      <c r="AF620" s="142">
        <f t="shared" si="208"/>
        <v>1</v>
      </c>
      <c r="AG620" s="278"/>
      <c r="AI620" s="37">
        <f>IFERROR(IF(M620&gt;0,(N620*CONFIGURACAO!$C$20)+(O620*CONFIGURACAO!$C$21)+(P620*CONFIGURACAO!$C$22)+(Q620*CONFIGURACAO!$C$23)+(R620*CONFIGURACAO!$C$24),""),"")</f>
        <v>460</v>
      </c>
      <c r="AJ620" s="38">
        <f>IF(S620=0,0,IF(CONFIGURACAO!$C$15="SIM",(IF(S620&gt;CONFIGURACAO!$C$16,CONFIGURACAO!$C$16*CONFIGURACAO!$C$25,S620*CONFIGURACAO!$C$25)),'PI AREA  P100'!S620*CONFIGURACAO!$C$25))</f>
        <v>30</v>
      </c>
      <c r="AK620" s="38">
        <f>IF(T620=0,0,IF(CONFIGURACAO!$C$17="SIM",(IF(T620&gt;CONFIGURACAO!$C$18,CONFIGURACAO!$C$18*CONFIGURACAO!$C$26,T620*CONFIGURACAO!$C$26)),'PI AREA  P100'!T620*CONFIGURACAO!$C$26))</f>
        <v>0</v>
      </c>
      <c r="AL620" s="38">
        <f>IFERROR(IF(M620&gt;0,(U620*CONFIGURACAO!$C$29)+(V620*CONFIGURACAO!$C$30),""),"")</f>
        <v>0</v>
      </c>
      <c r="AM620" s="38">
        <f>IF(W620=0,0,IF(CONFIGURACAO!$C$41="SIM",(IF(W620&gt;CONFIGURACAO!$C$41,CONFIGURACAO!$C$41*CONFIGURACAO!$C$31,W620*CONFIGURACAO!$C$31)),'PI AREA  P100'!W620*CONFIGURACAO!$C$31))</f>
        <v>100</v>
      </c>
      <c r="AN620" s="38">
        <f>IF(X620=0,0,IF(CONFIGURACAO!$C$39="SIM",(IF(X620&gt;CONFIGURACAO!$C$40,CONFIGURACAO!$C$40*CONFIGURACAO!$C$32,X620*CONFIGURACAO!$C$32)),'PI AREA  P100'!X620*CONFIGURACAO!$C$32))</f>
        <v>0</v>
      </c>
      <c r="AO620" s="38">
        <f>IFERROR(IF(M620&gt;0,(Y620*CONFIGURACAO!$C$33)+(Z620*CONFIGURACAO!$C$34)+(AA620*CONFIGURACAO!$C$35)+(AB620*CONFIGURACAO!$C$36),""),"")</f>
        <v>100</v>
      </c>
      <c r="AP620" s="38">
        <f>IF(AA620=0,0,IF(CONFIGURACAO!$C$46="SIM",(IF(AA620&gt;CONFIGURACAO!$C$47,CONFIGURACAO!$C$47*CONFIGURACAO!$C$35,AA620*CONFIGURACAO!$C$35)),'PI AREA  P100'!AA620*CONFIGURACAO!$C$35))</f>
        <v>50</v>
      </c>
      <c r="AQ620" s="38">
        <f>IF(AB620=0,0,IF(CONFIGURACAO!$C$44="SIM",(IF(AB620&gt;CONFIGURACAO!$C$45,CONFIGURACAO!$C$45*CONFIGURACAO!$C$36,AB620*CONFIGURACAO!$C$36)),'PI AREA  P100'!AB620*CONFIGURACAO!$C$36))</f>
        <v>0</v>
      </c>
      <c r="AR620" s="38">
        <f t="shared" si="209"/>
        <v>740</v>
      </c>
      <c r="AS620" s="68">
        <f>IF(AR620="","",$AR620-(($AS$2/CONFIGURACAO!$C$6)*$M620))</f>
        <v>440</v>
      </c>
      <c r="AT620" s="73">
        <f t="shared" si="191"/>
        <v>3</v>
      </c>
      <c r="AU620" s="75">
        <f>IF(AR620="","",$AR620-(($AU$2/CONFIGURACAO!$C$6)*$M620))</f>
        <v>240</v>
      </c>
      <c r="AV620" s="76">
        <f t="shared" si="192"/>
        <v>4</v>
      </c>
      <c r="AW620" s="74">
        <f>IF(AR620="","",$AR620-(($AW$2/CONFIGURACAO!$C$6)*$M620))</f>
        <v>40</v>
      </c>
      <c r="AX620" s="72">
        <f t="shared" si="193"/>
        <v>5</v>
      </c>
      <c r="AZ620" s="39">
        <f t="shared" si="194"/>
        <v>6.2503695319824651E-2</v>
      </c>
      <c r="BA620" s="146">
        <f t="shared" si="195"/>
        <v>16</v>
      </c>
      <c r="BB620" s="146">
        <f t="shared" si="196"/>
        <v>488</v>
      </c>
      <c r="BC620" s="32">
        <f t="shared" si="197"/>
        <v>588</v>
      </c>
      <c r="BD620" s="148"/>
      <c r="BE620" s="40">
        <f t="shared" si="198"/>
        <v>0</v>
      </c>
      <c r="BF620" s="40">
        <f t="shared" si="199"/>
        <v>7.716049382716049E-2</v>
      </c>
      <c r="BG620" s="40">
        <f t="shared" si="200"/>
        <v>7.7081192189105849E-2</v>
      </c>
      <c r="BH620" s="40">
        <f t="shared" si="201"/>
        <v>0.12126111560226355</v>
      </c>
      <c r="BI620" s="40">
        <f t="shared" si="202"/>
        <v>0</v>
      </c>
      <c r="BJ620" s="40">
        <f t="shared" si="203"/>
        <v>0.27726432532347506</v>
      </c>
      <c r="BK620" s="40">
        <f t="shared" si="204"/>
        <v>0</v>
      </c>
      <c r="BL620">
        <v>0</v>
      </c>
      <c r="BM620">
        <v>0</v>
      </c>
      <c r="BN620">
        <v>2</v>
      </c>
      <c r="BO620">
        <v>0</v>
      </c>
      <c r="BP620">
        <v>0</v>
      </c>
      <c r="BQ620">
        <v>1</v>
      </c>
      <c r="BR620">
        <v>2</v>
      </c>
      <c r="BS620">
        <v>0</v>
      </c>
      <c r="BT620" s="42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</row>
    <row r="621" spans="1:124" s="32" customFormat="1" x14ac:dyDescent="0.2">
      <c r="A621" s="124" t="str">
        <f>CONFIGURACAO!$C$4</f>
        <v>AREA 21</v>
      </c>
      <c r="B621" s="125">
        <v>619</v>
      </c>
      <c r="C621" s="249" t="s">
        <v>309</v>
      </c>
      <c r="D621" s="126">
        <f t="shared" si="205"/>
        <v>12</v>
      </c>
      <c r="E621" s="250" t="s">
        <v>956</v>
      </c>
      <c r="F621" s="250">
        <v>0</v>
      </c>
      <c r="G621" s="250">
        <v>0</v>
      </c>
      <c r="H621" s="250">
        <v>0</v>
      </c>
      <c r="I621" s="250">
        <v>1</v>
      </c>
      <c r="J621" s="87"/>
      <c r="K621" s="94"/>
      <c r="L621" s="94"/>
      <c r="M621" s="154">
        <f t="shared" si="206"/>
        <v>1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 s="139">
        <f t="shared" si="189"/>
        <v>1</v>
      </c>
      <c r="AD621" s="140">
        <f t="shared" si="190"/>
        <v>1</v>
      </c>
      <c r="AE621" s="141">
        <f t="shared" si="207"/>
        <v>0</v>
      </c>
      <c r="AF621" s="142">
        <f t="shared" si="208"/>
        <v>0</v>
      </c>
      <c r="AG621" s="278"/>
      <c r="AI621" s="37">
        <f>IFERROR(IF(M621&gt;0,(N621*CONFIGURACAO!$C$20)+(O621*CONFIGURACAO!$C$21)+(P621*CONFIGURACAO!$C$22)+(Q621*CONFIGURACAO!$C$23)+(R621*CONFIGURACAO!$C$24),""),"")</f>
        <v>80</v>
      </c>
      <c r="AJ621" s="38">
        <f>IF(S621=0,0,IF(CONFIGURACAO!$C$15="SIM",(IF(S621&gt;CONFIGURACAO!$C$16,CONFIGURACAO!$C$16*CONFIGURACAO!$C$25,S621*CONFIGURACAO!$C$25)),'PI AREA  P100'!S621*CONFIGURACAO!$C$25))</f>
        <v>0</v>
      </c>
      <c r="AK621" s="38">
        <f>IF(T621=0,0,IF(CONFIGURACAO!$C$17="SIM",(IF(T621&gt;CONFIGURACAO!$C$18,CONFIGURACAO!$C$18*CONFIGURACAO!$C$26,T621*CONFIGURACAO!$C$26)),'PI AREA  P100'!T621*CONFIGURACAO!$C$26))</f>
        <v>0</v>
      </c>
      <c r="AL621" s="38">
        <f>IFERROR(IF(M621&gt;0,(U621*CONFIGURACAO!$C$29)+(V621*CONFIGURACAO!$C$30),""),"")</f>
        <v>0</v>
      </c>
      <c r="AM621" s="38">
        <f>IF(W621=0,0,IF(CONFIGURACAO!$C$41="SIM",(IF(W621&gt;CONFIGURACAO!$C$41,CONFIGURACAO!$C$41*CONFIGURACAO!$C$31,W621*CONFIGURACAO!$C$31)),'PI AREA  P100'!W621*CONFIGURACAO!$C$31))</f>
        <v>0</v>
      </c>
      <c r="AN621" s="38">
        <f>IF(X621=0,0,IF(CONFIGURACAO!$C$39="SIM",(IF(X621&gt;CONFIGURACAO!$C$40,CONFIGURACAO!$C$40*CONFIGURACAO!$C$32,X621*CONFIGURACAO!$C$32)),'PI AREA  P100'!X621*CONFIGURACAO!$C$32))</f>
        <v>0</v>
      </c>
      <c r="AO621" s="38">
        <f>IFERROR(IF(M621&gt;0,(Y621*CONFIGURACAO!$C$33)+(Z621*CONFIGURACAO!$C$34)+(AA621*CONFIGURACAO!$C$35)+(AB621*CONFIGURACAO!$C$36),""),"")</f>
        <v>0</v>
      </c>
      <c r="AP621" s="38">
        <f>IF(AA621=0,0,IF(CONFIGURACAO!$C$46="SIM",(IF(AA621&gt;CONFIGURACAO!$C$47,CONFIGURACAO!$C$47*CONFIGURACAO!$C$35,AA621*CONFIGURACAO!$C$35)),'PI AREA  P100'!AA621*CONFIGURACAO!$C$35))</f>
        <v>0</v>
      </c>
      <c r="AQ621" s="38">
        <f>IF(AB621=0,0,IF(CONFIGURACAO!$C$44="SIM",(IF(AB621&gt;CONFIGURACAO!$C$45,CONFIGURACAO!$C$45*CONFIGURACAO!$C$36,AB621*CONFIGURACAO!$C$36)),'PI AREA  P100'!AB621*CONFIGURACAO!$C$36))</f>
        <v>0</v>
      </c>
      <c r="AR621" s="38">
        <f t="shared" si="209"/>
        <v>80</v>
      </c>
      <c r="AS621" s="68">
        <f>IF(AR621="","",$AR621-(($AS$2/CONFIGURACAO!$C$6)*$M621))</f>
        <v>5</v>
      </c>
      <c r="AT621" s="73">
        <f t="shared" si="191"/>
        <v>3</v>
      </c>
      <c r="AU621" s="75">
        <f>IF(AR621="","",$AR621-(($AU$2/CONFIGURACAO!$C$6)*$M621))</f>
        <v>-45</v>
      </c>
      <c r="AV621" s="76" t="str">
        <f t="shared" si="192"/>
        <v>NAO</v>
      </c>
      <c r="AW621" s="74">
        <f>IF(AR621="","",$AR621-(($AW$2/CONFIGURACAO!$C$6)*$M621))</f>
        <v>-95</v>
      </c>
      <c r="AX621" s="72" t="str">
        <f t="shared" si="193"/>
        <v>NAO</v>
      </c>
      <c r="AZ621" s="39">
        <f t="shared" si="194"/>
        <v>6.7571562507918546E-3</v>
      </c>
      <c r="BA621" s="146">
        <f t="shared" si="195"/>
        <v>1</v>
      </c>
      <c r="BB621" s="146">
        <f t="shared" si="196"/>
        <v>1099</v>
      </c>
      <c r="BC621" s="32">
        <f t="shared" si="197"/>
        <v>1094</v>
      </c>
      <c r="BD621" s="148"/>
      <c r="BE621" s="40">
        <f t="shared" si="198"/>
        <v>0</v>
      </c>
      <c r="BF621" s="40">
        <f t="shared" si="199"/>
        <v>3.8580246913580245E-2</v>
      </c>
      <c r="BG621" s="40">
        <f t="shared" si="200"/>
        <v>0</v>
      </c>
      <c r="BH621" s="40">
        <f t="shared" si="201"/>
        <v>0</v>
      </c>
      <c r="BI621" s="40">
        <f t="shared" si="202"/>
        <v>0</v>
      </c>
      <c r="BJ621" s="40">
        <f t="shared" si="203"/>
        <v>0</v>
      </c>
      <c r="BK621" s="40">
        <f t="shared" si="204"/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 s="42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</row>
    <row r="622" spans="1:124" s="32" customFormat="1" x14ac:dyDescent="0.2">
      <c r="A622" s="124" t="str">
        <f>CONFIGURACAO!$C$4</f>
        <v>AREA 21</v>
      </c>
      <c r="B622" s="125">
        <v>620</v>
      </c>
      <c r="C622" s="249" t="s">
        <v>309</v>
      </c>
      <c r="D622" s="126">
        <f t="shared" si="205"/>
        <v>13</v>
      </c>
      <c r="E622" s="250" t="s">
        <v>957</v>
      </c>
      <c r="F622" s="250">
        <v>1</v>
      </c>
      <c r="G622" s="250">
        <v>1</v>
      </c>
      <c r="H622" s="250">
        <v>1</v>
      </c>
      <c r="I622" s="250">
        <v>1</v>
      </c>
      <c r="J622" s="87"/>
      <c r="K622" s="94"/>
      <c r="L622" s="94"/>
      <c r="M622" s="154">
        <f t="shared" si="206"/>
        <v>4</v>
      </c>
      <c r="N622">
        <v>0</v>
      </c>
      <c r="O622">
        <v>1</v>
      </c>
      <c r="P622">
        <v>11</v>
      </c>
      <c r="Q622">
        <v>6</v>
      </c>
      <c r="R622">
        <v>1</v>
      </c>
      <c r="S622">
        <v>1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 s="139">
        <f t="shared" si="189"/>
        <v>1</v>
      </c>
      <c r="AD622" s="140">
        <f t="shared" si="190"/>
        <v>12</v>
      </c>
      <c r="AE622" s="141">
        <f t="shared" si="207"/>
        <v>0</v>
      </c>
      <c r="AF622" s="142">
        <f t="shared" si="208"/>
        <v>0</v>
      </c>
      <c r="AG622" s="278"/>
      <c r="AI622" s="37">
        <f>IFERROR(IF(M622&gt;0,(N622*CONFIGURACAO!$C$20)+(O622*CONFIGURACAO!$C$21)+(P622*CONFIGURACAO!$C$22)+(Q622*CONFIGURACAO!$C$23)+(R622*CONFIGURACAO!$C$24),""),"")</f>
        <v>1000</v>
      </c>
      <c r="AJ622" s="38">
        <f>IF(S622=0,0,IF(CONFIGURACAO!$C$15="SIM",(IF(S622&gt;CONFIGURACAO!$C$16,CONFIGURACAO!$C$16*CONFIGURACAO!$C$25,S622*CONFIGURACAO!$C$25)),'PI AREA  P100'!S622*CONFIGURACAO!$C$25))</f>
        <v>10</v>
      </c>
      <c r="AK622" s="38">
        <f>IF(T622=0,0,IF(CONFIGURACAO!$C$17="SIM",(IF(T622&gt;CONFIGURACAO!$C$18,CONFIGURACAO!$C$18*CONFIGURACAO!$C$26,T622*CONFIGURACAO!$C$26)),'PI AREA  P100'!T622*CONFIGURACAO!$C$26))</f>
        <v>10</v>
      </c>
      <c r="AL622" s="38">
        <f>IFERROR(IF(M622&gt;0,(U622*CONFIGURACAO!$C$29)+(V622*CONFIGURACAO!$C$30),""),"")</f>
        <v>0</v>
      </c>
      <c r="AM622" s="38">
        <f>IF(W622=0,0,IF(CONFIGURACAO!$C$41="SIM",(IF(W622&gt;CONFIGURACAO!$C$41,CONFIGURACAO!$C$41*CONFIGURACAO!$C$31,W622*CONFIGURACAO!$C$31)),'PI AREA  P100'!W622*CONFIGURACAO!$C$31))</f>
        <v>0</v>
      </c>
      <c r="AN622" s="38">
        <f>IF(X622=0,0,IF(CONFIGURACAO!$C$39="SIM",(IF(X622&gt;CONFIGURACAO!$C$40,CONFIGURACAO!$C$40*CONFIGURACAO!$C$32,X622*CONFIGURACAO!$C$32)),'PI AREA  P100'!X622*CONFIGURACAO!$C$32))</f>
        <v>0</v>
      </c>
      <c r="AO622" s="38">
        <f>IFERROR(IF(M622&gt;0,(Y622*CONFIGURACAO!$C$33)+(Z622*CONFIGURACAO!$C$34)+(AA622*CONFIGURACAO!$C$35)+(AB622*CONFIGURACAO!$C$36),""),"")</f>
        <v>0</v>
      </c>
      <c r="AP622" s="38">
        <f>IF(AA622=0,0,IF(CONFIGURACAO!$C$46="SIM",(IF(AA622&gt;CONFIGURACAO!$C$47,CONFIGURACAO!$C$47*CONFIGURACAO!$C$35,AA622*CONFIGURACAO!$C$35)),'PI AREA  P100'!AA622*CONFIGURACAO!$C$35))</f>
        <v>0</v>
      </c>
      <c r="AQ622" s="38">
        <f>IF(AB622=0,0,IF(CONFIGURACAO!$C$44="SIM",(IF(AB622&gt;CONFIGURACAO!$C$45,CONFIGURACAO!$C$45*CONFIGURACAO!$C$36,AB622*CONFIGURACAO!$C$36)),'PI AREA  P100'!AB622*CONFIGURACAO!$C$36))</f>
        <v>0</v>
      </c>
      <c r="AR622" s="38">
        <f t="shared" si="209"/>
        <v>1020</v>
      </c>
      <c r="AS622" s="68">
        <f>IF(AR622="","",$AR622-(($AS$2/CONFIGURACAO!$C$6)*$M622))</f>
        <v>720</v>
      </c>
      <c r="AT622" s="73">
        <f t="shared" si="191"/>
        <v>3</v>
      </c>
      <c r="AU622" s="75">
        <f>IF(AR622="","",$AR622-(($AU$2/CONFIGURACAO!$C$6)*$M622))</f>
        <v>520</v>
      </c>
      <c r="AV622" s="76">
        <f t="shared" si="192"/>
        <v>4</v>
      </c>
      <c r="AW622" s="74">
        <f>IF(AR622="","",$AR622-(($AW$2/CONFIGURACAO!$C$6)*$M622))</f>
        <v>320</v>
      </c>
      <c r="AX622" s="72">
        <f t="shared" si="193"/>
        <v>5</v>
      </c>
      <c r="AZ622" s="39">
        <f t="shared" si="194"/>
        <v>8.6153742197596139E-2</v>
      </c>
      <c r="BA622" s="146">
        <f t="shared" si="195"/>
        <v>22</v>
      </c>
      <c r="BB622" s="146">
        <f t="shared" si="196"/>
        <v>313</v>
      </c>
      <c r="BC622" s="32">
        <f t="shared" si="197"/>
        <v>425</v>
      </c>
      <c r="BD622" s="148"/>
      <c r="BE622" s="40">
        <f t="shared" si="198"/>
        <v>0</v>
      </c>
      <c r="BF622" s="40">
        <f t="shared" si="199"/>
        <v>3.8580246913580245E-2</v>
      </c>
      <c r="BG622" s="40">
        <f t="shared" si="200"/>
        <v>0.28263103802672146</v>
      </c>
      <c r="BH622" s="40">
        <f t="shared" si="201"/>
        <v>0.24252223120452709</v>
      </c>
      <c r="BI622" s="40">
        <f t="shared" si="202"/>
        <v>0.10660980810234541</v>
      </c>
      <c r="BJ622" s="40">
        <f t="shared" si="203"/>
        <v>9.2421441774491686E-2</v>
      </c>
      <c r="BK622" s="40">
        <f t="shared" si="204"/>
        <v>0.32102728731942215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 s="4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</row>
    <row r="623" spans="1:124" s="32" customFormat="1" x14ac:dyDescent="0.2">
      <c r="A623" s="124" t="str">
        <f>CONFIGURACAO!$C$4</f>
        <v>AREA 21</v>
      </c>
      <c r="B623" s="125">
        <v>621</v>
      </c>
      <c r="C623" s="249" t="s">
        <v>309</v>
      </c>
      <c r="D623" s="126">
        <f t="shared" si="205"/>
        <v>14</v>
      </c>
      <c r="E623" s="250" t="s">
        <v>958</v>
      </c>
      <c r="F623" s="250">
        <v>1</v>
      </c>
      <c r="G623" s="250">
        <v>1</v>
      </c>
      <c r="H623" s="250">
        <v>1</v>
      </c>
      <c r="I623" s="250">
        <v>1</v>
      </c>
      <c r="J623" s="87"/>
      <c r="K623" s="94"/>
      <c r="L623" s="94"/>
      <c r="M623" s="154">
        <f t="shared" si="206"/>
        <v>4</v>
      </c>
      <c r="N623">
        <v>0</v>
      </c>
      <c r="O623">
        <v>0</v>
      </c>
      <c r="P623">
        <v>5</v>
      </c>
      <c r="Q623">
        <v>3</v>
      </c>
      <c r="R623">
        <v>3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s="139">
        <f t="shared" si="189"/>
        <v>0</v>
      </c>
      <c r="AD623" s="140">
        <f t="shared" si="190"/>
        <v>5</v>
      </c>
      <c r="AE623" s="141">
        <f t="shared" si="207"/>
        <v>0</v>
      </c>
      <c r="AF623" s="142">
        <f t="shared" si="208"/>
        <v>0</v>
      </c>
      <c r="AG623" s="278"/>
      <c r="AI623" s="37">
        <f>IFERROR(IF(M623&gt;0,(N623*CONFIGURACAO!$C$20)+(O623*CONFIGURACAO!$C$21)+(P623*CONFIGURACAO!$C$22)+(Q623*CONFIGURACAO!$C$23)+(R623*CONFIGURACAO!$C$24),""),"")</f>
        <v>480</v>
      </c>
      <c r="AJ623" s="38">
        <f>IF(S623=0,0,IF(CONFIGURACAO!$C$15="SIM",(IF(S623&gt;CONFIGURACAO!$C$16,CONFIGURACAO!$C$16*CONFIGURACAO!$C$25,S623*CONFIGURACAO!$C$25)),'PI AREA  P100'!S623*CONFIGURACAO!$C$25))</f>
        <v>0</v>
      </c>
      <c r="AK623" s="38">
        <f>IF(T623=0,0,IF(CONFIGURACAO!$C$17="SIM",(IF(T623&gt;CONFIGURACAO!$C$18,CONFIGURACAO!$C$18*CONFIGURACAO!$C$26,T623*CONFIGURACAO!$C$26)),'PI AREA  P100'!T623*CONFIGURACAO!$C$26))</f>
        <v>0</v>
      </c>
      <c r="AL623" s="38">
        <f>IFERROR(IF(M623&gt;0,(U623*CONFIGURACAO!$C$29)+(V623*CONFIGURACAO!$C$30),""),"")</f>
        <v>0</v>
      </c>
      <c r="AM623" s="38">
        <f>IF(W623=0,0,IF(CONFIGURACAO!$C$41="SIM",(IF(W623&gt;CONFIGURACAO!$C$41,CONFIGURACAO!$C$41*CONFIGURACAO!$C$31,W623*CONFIGURACAO!$C$31)),'PI AREA  P100'!W623*CONFIGURACAO!$C$31))</f>
        <v>0</v>
      </c>
      <c r="AN623" s="38">
        <f>IF(X623=0,0,IF(CONFIGURACAO!$C$39="SIM",(IF(X623&gt;CONFIGURACAO!$C$40,CONFIGURACAO!$C$40*CONFIGURACAO!$C$32,X623*CONFIGURACAO!$C$32)),'PI AREA  P100'!X623*CONFIGURACAO!$C$32))</f>
        <v>0</v>
      </c>
      <c r="AO623" s="38">
        <f>IFERROR(IF(M623&gt;0,(Y623*CONFIGURACAO!$C$33)+(Z623*CONFIGURACAO!$C$34)+(AA623*CONFIGURACAO!$C$35)+(AB623*CONFIGURACAO!$C$36),""),"")</f>
        <v>0</v>
      </c>
      <c r="AP623" s="38">
        <f>IF(AA623=0,0,IF(CONFIGURACAO!$C$46="SIM",(IF(AA623&gt;CONFIGURACAO!$C$47,CONFIGURACAO!$C$47*CONFIGURACAO!$C$35,AA623*CONFIGURACAO!$C$35)),'PI AREA  P100'!AA623*CONFIGURACAO!$C$35))</f>
        <v>0</v>
      </c>
      <c r="AQ623" s="38">
        <f>IF(AB623=0,0,IF(CONFIGURACAO!$C$44="SIM",(IF(AB623&gt;CONFIGURACAO!$C$45,CONFIGURACAO!$C$45*CONFIGURACAO!$C$36,AB623*CONFIGURACAO!$C$36)),'PI AREA  P100'!AB623*CONFIGURACAO!$C$36))</f>
        <v>0</v>
      </c>
      <c r="AR623" s="38">
        <f t="shared" si="209"/>
        <v>480</v>
      </c>
      <c r="AS623" s="68">
        <f>IF(AR623="","",$AR623-(($AS$2/CONFIGURACAO!$C$6)*$M623))</f>
        <v>180</v>
      </c>
      <c r="AT623" s="73">
        <f t="shared" si="191"/>
        <v>3</v>
      </c>
      <c r="AU623" s="75">
        <f>IF(AR623="","",$AR623-(($AU$2/CONFIGURACAO!$C$6)*$M623))</f>
        <v>-20</v>
      </c>
      <c r="AV623" s="76" t="str">
        <f t="shared" si="192"/>
        <v>NAO</v>
      </c>
      <c r="AW623" s="74">
        <f>IF(AR623="","",$AR623-(($AW$2/CONFIGURACAO!$C$6)*$M623))</f>
        <v>-220</v>
      </c>
      <c r="AX623" s="72" t="str">
        <f t="shared" si="193"/>
        <v>NAO</v>
      </c>
      <c r="AZ623" s="39">
        <f t="shared" si="194"/>
        <v>4.0542937504751124E-2</v>
      </c>
      <c r="BA623" s="146">
        <f t="shared" si="195"/>
        <v>11</v>
      </c>
      <c r="BB623" s="146">
        <f t="shared" si="196"/>
        <v>663</v>
      </c>
      <c r="BC623" s="32">
        <f t="shared" si="197"/>
        <v>758</v>
      </c>
      <c r="BD623" s="148"/>
      <c r="BE623" s="40">
        <f t="shared" si="198"/>
        <v>0</v>
      </c>
      <c r="BF623" s="40">
        <f t="shared" si="199"/>
        <v>0</v>
      </c>
      <c r="BG623" s="40">
        <f t="shared" si="200"/>
        <v>0.12846865364850976</v>
      </c>
      <c r="BH623" s="40">
        <f t="shared" si="201"/>
        <v>0.12126111560226355</v>
      </c>
      <c r="BI623" s="40">
        <f t="shared" si="202"/>
        <v>0.31982942430703626</v>
      </c>
      <c r="BJ623" s="40">
        <f t="shared" si="203"/>
        <v>0</v>
      </c>
      <c r="BK623" s="40">
        <f t="shared" si="204"/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 s="42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</row>
    <row r="624" spans="1:124" s="32" customFormat="1" x14ac:dyDescent="0.2">
      <c r="A624" s="124" t="str">
        <f>CONFIGURACAO!$C$4</f>
        <v>AREA 21</v>
      </c>
      <c r="B624" s="125">
        <v>622</v>
      </c>
      <c r="C624" s="249" t="s">
        <v>310</v>
      </c>
      <c r="D624" s="126">
        <f t="shared" si="205"/>
        <v>1</v>
      </c>
      <c r="E624" s="250" t="s">
        <v>959</v>
      </c>
      <c r="F624" s="250">
        <v>1</v>
      </c>
      <c r="G624" s="250">
        <v>1</v>
      </c>
      <c r="H624" s="250">
        <v>1</v>
      </c>
      <c r="I624" s="250">
        <v>1</v>
      </c>
      <c r="J624" s="87"/>
      <c r="K624" s="94"/>
      <c r="L624" s="94"/>
      <c r="M624" s="154">
        <f t="shared" si="206"/>
        <v>4</v>
      </c>
      <c r="N624">
        <v>0</v>
      </c>
      <c r="O624">
        <v>2</v>
      </c>
      <c r="P624">
        <v>22</v>
      </c>
      <c r="Q624">
        <v>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 s="139">
        <f t="shared" si="189"/>
        <v>2</v>
      </c>
      <c r="AD624" s="140">
        <f t="shared" si="190"/>
        <v>24</v>
      </c>
      <c r="AE624" s="141">
        <f t="shared" si="207"/>
        <v>0</v>
      </c>
      <c r="AF624" s="142">
        <f t="shared" si="208"/>
        <v>0</v>
      </c>
      <c r="AG624" s="278"/>
      <c r="AI624" s="37">
        <f>IFERROR(IF(M624&gt;0,(N624*CONFIGURACAO!$C$20)+(O624*CONFIGURACAO!$C$21)+(P624*CONFIGURACAO!$C$22)+(Q624*CONFIGURACAO!$C$23)+(R624*CONFIGURACAO!$C$24),""),"")</f>
        <v>1600</v>
      </c>
      <c r="AJ624" s="38">
        <f>IF(S624=0,0,IF(CONFIGURACAO!$C$15="SIM",(IF(S624&gt;CONFIGURACAO!$C$16,CONFIGURACAO!$C$16*CONFIGURACAO!$C$25,S624*CONFIGURACAO!$C$25)),'PI AREA  P100'!S624*CONFIGURACAO!$C$25))</f>
        <v>0</v>
      </c>
      <c r="AK624" s="38">
        <f>IF(T624=0,0,IF(CONFIGURACAO!$C$17="SIM",(IF(T624&gt;CONFIGURACAO!$C$18,CONFIGURACAO!$C$18*CONFIGURACAO!$C$26,T624*CONFIGURACAO!$C$26)),'PI AREA  P100'!T624*CONFIGURACAO!$C$26))</f>
        <v>0</v>
      </c>
      <c r="AL624" s="38">
        <f>IFERROR(IF(M624&gt;0,(U624*CONFIGURACAO!$C$29)+(V624*CONFIGURACAO!$C$30),""),"")</f>
        <v>0</v>
      </c>
      <c r="AM624" s="38">
        <f>IF(W624=0,0,IF(CONFIGURACAO!$C$41="SIM",(IF(W624&gt;CONFIGURACAO!$C$41,CONFIGURACAO!$C$41*CONFIGURACAO!$C$31,W624*CONFIGURACAO!$C$31)),'PI AREA  P100'!W624*CONFIGURACAO!$C$31))</f>
        <v>0</v>
      </c>
      <c r="AN624" s="38">
        <f>IF(X624=0,0,IF(CONFIGURACAO!$C$39="SIM",(IF(X624&gt;CONFIGURACAO!$C$40,CONFIGURACAO!$C$40*CONFIGURACAO!$C$32,X624*CONFIGURACAO!$C$32)),'PI AREA  P100'!X624*CONFIGURACAO!$C$32))</f>
        <v>0</v>
      </c>
      <c r="AO624" s="38">
        <f>IFERROR(IF(M624&gt;0,(Y624*CONFIGURACAO!$C$33)+(Z624*CONFIGURACAO!$C$34)+(AA624*CONFIGURACAO!$C$35)+(AB624*CONFIGURACAO!$C$36),""),"")</f>
        <v>0</v>
      </c>
      <c r="AP624" s="38">
        <f>IF(AA624=0,0,IF(CONFIGURACAO!$C$46="SIM",(IF(AA624&gt;CONFIGURACAO!$C$47,CONFIGURACAO!$C$47*CONFIGURACAO!$C$35,AA624*CONFIGURACAO!$C$35)),'PI AREA  P100'!AA624*CONFIGURACAO!$C$35))</f>
        <v>0</v>
      </c>
      <c r="AQ624" s="38">
        <f>IF(AB624=0,0,IF(CONFIGURACAO!$C$44="SIM",(IF(AB624&gt;CONFIGURACAO!$C$45,CONFIGURACAO!$C$45*CONFIGURACAO!$C$36,AB624*CONFIGURACAO!$C$36)),'PI AREA  P100'!AB624*CONFIGURACAO!$C$36))</f>
        <v>0</v>
      </c>
      <c r="AR624" s="38">
        <f t="shared" si="209"/>
        <v>1600</v>
      </c>
      <c r="AS624" s="68">
        <f>IF(AR624="","",$AR624-(($AS$2/CONFIGURACAO!$C$6)*$M624))</f>
        <v>1300</v>
      </c>
      <c r="AT624" s="73">
        <f t="shared" si="191"/>
        <v>3</v>
      </c>
      <c r="AU624" s="75">
        <f>IF(AR624="","",$AR624-(($AU$2/CONFIGURACAO!$C$6)*$M624))</f>
        <v>1100</v>
      </c>
      <c r="AV624" s="76">
        <f t="shared" si="192"/>
        <v>4</v>
      </c>
      <c r="AW624" s="74">
        <f>IF(AR624="","",$AR624-(($AW$2/CONFIGURACAO!$C$6)*$M624))</f>
        <v>900</v>
      </c>
      <c r="AX624" s="72">
        <f t="shared" si="193"/>
        <v>5</v>
      </c>
      <c r="AZ624" s="39">
        <f t="shared" si="194"/>
        <v>0.13514312501583708</v>
      </c>
      <c r="BA624" s="146">
        <f t="shared" si="195"/>
        <v>27</v>
      </c>
      <c r="BB624" s="146">
        <f t="shared" si="196"/>
        <v>229</v>
      </c>
      <c r="BC624" s="32">
        <f t="shared" si="197"/>
        <v>217</v>
      </c>
      <c r="BD624" s="148"/>
      <c r="BE624" s="40">
        <f t="shared" si="198"/>
        <v>0</v>
      </c>
      <c r="BF624" s="40">
        <f t="shared" si="199"/>
        <v>7.716049382716049E-2</v>
      </c>
      <c r="BG624" s="40">
        <f t="shared" si="200"/>
        <v>0.56526207605344292</v>
      </c>
      <c r="BH624" s="40">
        <f t="shared" si="201"/>
        <v>0.12126111560226355</v>
      </c>
      <c r="BI624" s="40">
        <f t="shared" si="202"/>
        <v>0</v>
      </c>
      <c r="BJ624" s="40">
        <f t="shared" si="203"/>
        <v>0</v>
      </c>
      <c r="BK624" s="40">
        <f t="shared" si="204"/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 s="42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</row>
    <row r="625" spans="1:124" s="32" customFormat="1" x14ac:dyDescent="0.2">
      <c r="A625" s="124" t="str">
        <f>CONFIGURACAO!$C$4</f>
        <v>AREA 21</v>
      </c>
      <c r="B625" s="125">
        <v>623</v>
      </c>
      <c r="C625" s="249" t="s">
        <v>310</v>
      </c>
      <c r="D625" s="126">
        <f t="shared" si="205"/>
        <v>2</v>
      </c>
      <c r="E625" s="250" t="s">
        <v>960</v>
      </c>
      <c r="F625" s="250">
        <v>1</v>
      </c>
      <c r="G625" s="250">
        <v>1</v>
      </c>
      <c r="H625" s="250">
        <v>1</v>
      </c>
      <c r="I625" s="250">
        <v>1</v>
      </c>
      <c r="J625" s="87"/>
      <c r="K625" s="94"/>
      <c r="L625" s="94"/>
      <c r="M625" s="154">
        <f t="shared" si="206"/>
        <v>4</v>
      </c>
      <c r="N625">
        <v>0</v>
      </c>
      <c r="O625">
        <v>0</v>
      </c>
      <c r="P625">
        <v>20</v>
      </c>
      <c r="Q625">
        <v>11</v>
      </c>
      <c r="R625">
        <v>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 s="139">
        <f t="shared" si="189"/>
        <v>0</v>
      </c>
      <c r="AD625" s="140">
        <f t="shared" si="190"/>
        <v>20</v>
      </c>
      <c r="AE625" s="141">
        <f t="shared" si="207"/>
        <v>0</v>
      </c>
      <c r="AF625" s="142">
        <f t="shared" si="208"/>
        <v>1</v>
      </c>
      <c r="AG625" s="278"/>
      <c r="AI625" s="37">
        <f>IFERROR(IF(M625&gt;0,(N625*CONFIGURACAO!$C$20)+(O625*CONFIGURACAO!$C$21)+(P625*CONFIGURACAO!$C$22)+(Q625*CONFIGURACAO!$C$23)+(R625*CONFIGURACAO!$C$24),""),"")</f>
        <v>1680</v>
      </c>
      <c r="AJ625" s="38">
        <f>IF(S625=0,0,IF(CONFIGURACAO!$C$15="SIM",(IF(S625&gt;CONFIGURACAO!$C$16,CONFIGURACAO!$C$16*CONFIGURACAO!$C$25,S625*CONFIGURACAO!$C$25)),'PI AREA  P100'!S625*CONFIGURACAO!$C$25))</f>
        <v>0</v>
      </c>
      <c r="AK625" s="38">
        <f>IF(T625=0,0,IF(CONFIGURACAO!$C$17="SIM",(IF(T625&gt;CONFIGURACAO!$C$18,CONFIGURACAO!$C$18*CONFIGURACAO!$C$26,T625*CONFIGURACAO!$C$26)),'PI AREA  P100'!T625*CONFIGURACAO!$C$26))</f>
        <v>0</v>
      </c>
      <c r="AL625" s="38">
        <f>IFERROR(IF(M625&gt;0,(U625*CONFIGURACAO!$C$29)+(V625*CONFIGURACAO!$C$30),""),"")</f>
        <v>0</v>
      </c>
      <c r="AM625" s="38">
        <f>IF(W625=0,0,IF(CONFIGURACAO!$C$41="SIM",(IF(W625&gt;CONFIGURACAO!$C$41,CONFIGURACAO!$C$41*CONFIGURACAO!$C$31,W625*CONFIGURACAO!$C$31)),'PI AREA  P100'!W625*CONFIGURACAO!$C$31))</f>
        <v>0</v>
      </c>
      <c r="AN625" s="38">
        <f>IF(X625=0,0,IF(CONFIGURACAO!$C$39="SIM",(IF(X625&gt;CONFIGURACAO!$C$40,CONFIGURACAO!$C$40*CONFIGURACAO!$C$32,X625*CONFIGURACAO!$C$32)),'PI AREA  P100'!X625*CONFIGURACAO!$C$32))</f>
        <v>0</v>
      </c>
      <c r="AO625" s="38">
        <f>IFERROR(IF(M625&gt;0,(Y625*CONFIGURACAO!$C$33)+(Z625*CONFIGURACAO!$C$34)+(AA625*CONFIGURACAO!$C$35)+(AB625*CONFIGURACAO!$C$36),""),"")</f>
        <v>100</v>
      </c>
      <c r="AP625" s="38">
        <f>IF(AA625=0,0,IF(CONFIGURACAO!$C$46="SIM",(IF(AA625&gt;CONFIGURACAO!$C$47,CONFIGURACAO!$C$47*CONFIGURACAO!$C$35,AA625*CONFIGURACAO!$C$35)),'PI AREA  P100'!AA625*CONFIGURACAO!$C$35))</f>
        <v>0</v>
      </c>
      <c r="AQ625" s="38">
        <f>IF(AB625=0,0,IF(CONFIGURACAO!$C$44="SIM",(IF(AB625&gt;CONFIGURACAO!$C$45,CONFIGURACAO!$C$45*CONFIGURACAO!$C$36,AB625*CONFIGURACAO!$C$36)),'PI AREA  P100'!AB625*CONFIGURACAO!$C$36))</f>
        <v>0</v>
      </c>
      <c r="AR625" s="38">
        <f t="shared" si="209"/>
        <v>1780</v>
      </c>
      <c r="AS625" s="68">
        <f>IF(AR625="","",$AR625-(($AS$2/CONFIGURACAO!$C$6)*$M625))</f>
        <v>1480</v>
      </c>
      <c r="AT625" s="73">
        <f t="shared" si="191"/>
        <v>3</v>
      </c>
      <c r="AU625" s="75">
        <f>IF(AR625="","",$AR625-(($AU$2/CONFIGURACAO!$C$6)*$M625))</f>
        <v>1280</v>
      </c>
      <c r="AV625" s="76">
        <f t="shared" si="192"/>
        <v>4</v>
      </c>
      <c r="AW625" s="74">
        <f>IF(AR625="","",$AR625-(($AW$2/CONFIGURACAO!$C$6)*$M625))</f>
        <v>1080</v>
      </c>
      <c r="AX625" s="72">
        <f t="shared" si="193"/>
        <v>5</v>
      </c>
      <c r="AZ625" s="39">
        <f t="shared" si="194"/>
        <v>0.15034672658011874</v>
      </c>
      <c r="BA625" s="146">
        <f t="shared" si="195"/>
        <v>34</v>
      </c>
      <c r="BB625" s="146">
        <f t="shared" si="196"/>
        <v>137</v>
      </c>
      <c r="BC625" s="32">
        <f t="shared" si="197"/>
        <v>184</v>
      </c>
      <c r="BD625" s="148"/>
      <c r="BE625" s="40">
        <f t="shared" si="198"/>
        <v>0</v>
      </c>
      <c r="BF625" s="40">
        <f t="shared" si="199"/>
        <v>0</v>
      </c>
      <c r="BG625" s="40">
        <f t="shared" si="200"/>
        <v>0.51387461459403905</v>
      </c>
      <c r="BH625" s="40">
        <f t="shared" si="201"/>
        <v>0.44462409054163304</v>
      </c>
      <c r="BI625" s="40">
        <f t="shared" si="202"/>
        <v>0.21321961620469082</v>
      </c>
      <c r="BJ625" s="40">
        <f t="shared" si="203"/>
        <v>0</v>
      </c>
      <c r="BK625" s="40">
        <f t="shared" si="204"/>
        <v>0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 s="42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</row>
    <row r="626" spans="1:124" s="32" customFormat="1" x14ac:dyDescent="0.2">
      <c r="A626" s="124" t="str">
        <f>CONFIGURACAO!$C$4</f>
        <v>AREA 21</v>
      </c>
      <c r="B626" s="125">
        <v>624</v>
      </c>
      <c r="C626" s="249" t="s">
        <v>310</v>
      </c>
      <c r="D626" s="126">
        <f t="shared" si="205"/>
        <v>3</v>
      </c>
      <c r="E626" s="250" t="s">
        <v>961</v>
      </c>
      <c r="F626" s="250">
        <v>1</v>
      </c>
      <c r="G626" s="250">
        <v>1</v>
      </c>
      <c r="H626" s="250">
        <v>1</v>
      </c>
      <c r="I626" s="250">
        <v>1</v>
      </c>
      <c r="J626" s="87"/>
      <c r="K626" s="94"/>
      <c r="L626" s="94"/>
      <c r="M626" s="154">
        <f t="shared" si="206"/>
        <v>4</v>
      </c>
      <c r="N626">
        <v>0</v>
      </c>
      <c r="O626">
        <v>2</v>
      </c>
      <c r="P626">
        <v>13</v>
      </c>
      <c r="Q626">
        <v>3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 s="139">
        <f t="shared" si="189"/>
        <v>2</v>
      </c>
      <c r="AD626" s="140">
        <f t="shared" si="190"/>
        <v>15</v>
      </c>
      <c r="AE626" s="141">
        <f t="shared" si="207"/>
        <v>0</v>
      </c>
      <c r="AF626" s="142">
        <f t="shared" si="208"/>
        <v>0</v>
      </c>
      <c r="AG626" s="278"/>
      <c r="AI626" s="37">
        <f>IFERROR(IF(M626&gt;0,(N626*CONFIGURACAO!$C$20)+(O626*CONFIGURACAO!$C$21)+(P626*CONFIGURACAO!$C$22)+(Q626*CONFIGURACAO!$C$23)+(R626*CONFIGURACAO!$C$24),""),"")</f>
        <v>1060</v>
      </c>
      <c r="AJ626" s="38">
        <f>IF(S626=0,0,IF(CONFIGURACAO!$C$15="SIM",(IF(S626&gt;CONFIGURACAO!$C$16,CONFIGURACAO!$C$16*CONFIGURACAO!$C$25,S626*CONFIGURACAO!$C$25)),'PI AREA  P100'!S626*CONFIGURACAO!$C$25))</f>
        <v>0</v>
      </c>
      <c r="AK626" s="38">
        <f>IF(T626=0,0,IF(CONFIGURACAO!$C$17="SIM",(IF(T626&gt;CONFIGURACAO!$C$18,CONFIGURACAO!$C$18*CONFIGURACAO!$C$26,T626*CONFIGURACAO!$C$26)),'PI AREA  P100'!T626*CONFIGURACAO!$C$26))</f>
        <v>0</v>
      </c>
      <c r="AL626" s="38">
        <f>IFERROR(IF(M626&gt;0,(U626*CONFIGURACAO!$C$29)+(V626*CONFIGURACAO!$C$30),""),"")</f>
        <v>0</v>
      </c>
      <c r="AM626" s="38">
        <f>IF(W626=0,0,IF(CONFIGURACAO!$C$41="SIM",(IF(W626&gt;CONFIGURACAO!$C$41,CONFIGURACAO!$C$41*CONFIGURACAO!$C$31,W626*CONFIGURACAO!$C$31)),'PI AREA  P100'!W626*CONFIGURACAO!$C$31))</f>
        <v>0</v>
      </c>
      <c r="AN626" s="38">
        <f>IF(X626=0,0,IF(CONFIGURACAO!$C$39="SIM",(IF(X626&gt;CONFIGURACAO!$C$40,CONFIGURACAO!$C$40*CONFIGURACAO!$C$32,X626*CONFIGURACAO!$C$32)),'PI AREA  P100'!X626*CONFIGURACAO!$C$32))</f>
        <v>0</v>
      </c>
      <c r="AO626" s="38">
        <f>IFERROR(IF(M626&gt;0,(Y626*CONFIGURACAO!$C$33)+(Z626*CONFIGURACAO!$C$34)+(AA626*CONFIGURACAO!$C$35)+(AB626*CONFIGURACAO!$C$36),""),"")</f>
        <v>0</v>
      </c>
      <c r="AP626" s="38">
        <f>IF(AA626=0,0,IF(CONFIGURACAO!$C$46="SIM",(IF(AA626&gt;CONFIGURACAO!$C$47,CONFIGURACAO!$C$47*CONFIGURACAO!$C$35,AA626*CONFIGURACAO!$C$35)),'PI AREA  P100'!AA626*CONFIGURACAO!$C$35))</f>
        <v>0</v>
      </c>
      <c r="AQ626" s="38">
        <f>IF(AB626=0,0,IF(CONFIGURACAO!$C$44="SIM",(IF(AB626&gt;CONFIGURACAO!$C$45,CONFIGURACAO!$C$45*CONFIGURACAO!$C$36,AB626*CONFIGURACAO!$C$36)),'PI AREA  P100'!AB626*CONFIGURACAO!$C$36))</f>
        <v>0</v>
      </c>
      <c r="AR626" s="38">
        <f t="shared" si="209"/>
        <v>1060</v>
      </c>
      <c r="AS626" s="68">
        <f>IF(AR626="","",$AR626-(($AS$2/CONFIGURACAO!$C$6)*$M626))</f>
        <v>760</v>
      </c>
      <c r="AT626" s="73">
        <f t="shared" si="191"/>
        <v>3</v>
      </c>
      <c r="AU626" s="75">
        <f>IF(AR626="","",$AR626-(($AU$2/CONFIGURACAO!$C$6)*$M626))</f>
        <v>560</v>
      </c>
      <c r="AV626" s="76">
        <f t="shared" si="192"/>
        <v>4</v>
      </c>
      <c r="AW626" s="74">
        <f>IF(AR626="","",$AR626-(($AW$2/CONFIGURACAO!$C$6)*$M626))</f>
        <v>360</v>
      </c>
      <c r="AX626" s="72">
        <f t="shared" si="193"/>
        <v>5</v>
      </c>
      <c r="AZ626" s="39">
        <f t="shared" si="194"/>
        <v>8.9532320322992076E-2</v>
      </c>
      <c r="BA626" s="146">
        <f t="shared" si="195"/>
        <v>18</v>
      </c>
      <c r="BB626" s="146">
        <f t="shared" si="196"/>
        <v>426</v>
      </c>
      <c r="BC626" s="32">
        <f t="shared" si="197"/>
        <v>414</v>
      </c>
      <c r="BD626" s="148"/>
      <c r="BE626" s="40">
        <f t="shared" si="198"/>
        <v>0</v>
      </c>
      <c r="BF626" s="40">
        <f t="shared" si="199"/>
        <v>7.716049382716049E-2</v>
      </c>
      <c r="BG626" s="40">
        <f t="shared" si="200"/>
        <v>0.33401849948612539</v>
      </c>
      <c r="BH626" s="40">
        <f t="shared" si="201"/>
        <v>0.12126111560226355</v>
      </c>
      <c r="BI626" s="40">
        <f t="shared" si="202"/>
        <v>0</v>
      </c>
      <c r="BJ626" s="40">
        <f t="shared" si="203"/>
        <v>0</v>
      </c>
      <c r="BK626" s="40">
        <f t="shared" si="204"/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 s="42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</row>
    <row r="627" spans="1:124" s="32" customFormat="1" x14ac:dyDescent="0.2">
      <c r="A627" s="124" t="str">
        <f>CONFIGURACAO!$C$4</f>
        <v>AREA 21</v>
      </c>
      <c r="B627" s="125">
        <v>625</v>
      </c>
      <c r="C627" s="249" t="s">
        <v>310</v>
      </c>
      <c r="D627" s="126">
        <f t="shared" si="205"/>
        <v>4</v>
      </c>
      <c r="E627" s="250" t="s">
        <v>962</v>
      </c>
      <c r="F627" s="250">
        <v>1</v>
      </c>
      <c r="G627" s="250">
        <v>1</v>
      </c>
      <c r="H627" s="250">
        <v>1</v>
      </c>
      <c r="I627" s="250">
        <v>1</v>
      </c>
      <c r="J627" s="87"/>
      <c r="K627" s="94"/>
      <c r="L627" s="94"/>
      <c r="M627" s="154">
        <f t="shared" si="206"/>
        <v>4</v>
      </c>
      <c r="N627">
        <v>0</v>
      </c>
      <c r="O627">
        <v>1</v>
      </c>
      <c r="P627">
        <v>7</v>
      </c>
      <c r="Q627">
        <v>3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s="139">
        <f t="shared" si="189"/>
        <v>1</v>
      </c>
      <c r="AD627" s="140">
        <f t="shared" si="190"/>
        <v>8</v>
      </c>
      <c r="AE627" s="141">
        <f t="shared" si="207"/>
        <v>0</v>
      </c>
      <c r="AF627" s="142">
        <f t="shared" si="208"/>
        <v>0</v>
      </c>
      <c r="AG627" s="278"/>
      <c r="AI627" s="37">
        <f>IFERROR(IF(M627&gt;0,(N627*CONFIGURACAO!$C$20)+(O627*CONFIGURACAO!$C$21)+(P627*CONFIGURACAO!$C$22)+(Q627*CONFIGURACAO!$C$23)+(R627*CONFIGURACAO!$C$24),""),"")</f>
        <v>660</v>
      </c>
      <c r="AJ627" s="38">
        <f>IF(S627=0,0,IF(CONFIGURACAO!$C$15="SIM",(IF(S627&gt;CONFIGURACAO!$C$16,CONFIGURACAO!$C$16*CONFIGURACAO!$C$25,S627*CONFIGURACAO!$C$25)),'PI AREA  P100'!S627*CONFIGURACAO!$C$25))</f>
        <v>0</v>
      </c>
      <c r="AK627" s="38">
        <f>IF(T627=0,0,IF(CONFIGURACAO!$C$17="SIM",(IF(T627&gt;CONFIGURACAO!$C$18,CONFIGURACAO!$C$18*CONFIGURACAO!$C$26,T627*CONFIGURACAO!$C$26)),'PI AREA  P100'!T627*CONFIGURACAO!$C$26))</f>
        <v>0</v>
      </c>
      <c r="AL627" s="38">
        <f>IFERROR(IF(M627&gt;0,(U627*CONFIGURACAO!$C$29)+(V627*CONFIGURACAO!$C$30),""),"")</f>
        <v>0</v>
      </c>
      <c r="AM627" s="38">
        <f>IF(W627=0,0,IF(CONFIGURACAO!$C$41="SIM",(IF(W627&gt;CONFIGURACAO!$C$41,CONFIGURACAO!$C$41*CONFIGURACAO!$C$31,W627*CONFIGURACAO!$C$31)),'PI AREA  P100'!W627*CONFIGURACAO!$C$31))</f>
        <v>0</v>
      </c>
      <c r="AN627" s="38">
        <f>IF(X627=0,0,IF(CONFIGURACAO!$C$39="SIM",(IF(X627&gt;CONFIGURACAO!$C$40,CONFIGURACAO!$C$40*CONFIGURACAO!$C$32,X627*CONFIGURACAO!$C$32)),'PI AREA  P100'!X627*CONFIGURACAO!$C$32))</f>
        <v>0</v>
      </c>
      <c r="AO627" s="38">
        <f>IFERROR(IF(M627&gt;0,(Y627*CONFIGURACAO!$C$33)+(Z627*CONFIGURACAO!$C$34)+(AA627*CONFIGURACAO!$C$35)+(AB627*CONFIGURACAO!$C$36),""),"")</f>
        <v>0</v>
      </c>
      <c r="AP627" s="38">
        <f>IF(AA627=0,0,IF(CONFIGURACAO!$C$46="SIM",(IF(AA627&gt;CONFIGURACAO!$C$47,CONFIGURACAO!$C$47*CONFIGURACAO!$C$35,AA627*CONFIGURACAO!$C$35)),'PI AREA  P100'!AA627*CONFIGURACAO!$C$35))</f>
        <v>0</v>
      </c>
      <c r="AQ627" s="38">
        <f>IF(AB627=0,0,IF(CONFIGURACAO!$C$44="SIM",(IF(AB627&gt;CONFIGURACAO!$C$45,CONFIGURACAO!$C$45*CONFIGURACAO!$C$36,AB627*CONFIGURACAO!$C$36)),'PI AREA  P100'!AB627*CONFIGURACAO!$C$36))</f>
        <v>0</v>
      </c>
      <c r="AR627" s="38">
        <f t="shared" si="209"/>
        <v>660</v>
      </c>
      <c r="AS627" s="68">
        <f>IF(AR627="","",$AR627-(($AS$2/CONFIGURACAO!$C$6)*$M627))</f>
        <v>360</v>
      </c>
      <c r="AT627" s="73">
        <f t="shared" si="191"/>
        <v>3</v>
      </c>
      <c r="AU627" s="75">
        <f>IF(AR627="","",$AR627-(($AU$2/CONFIGURACAO!$C$6)*$M627))</f>
        <v>160</v>
      </c>
      <c r="AV627" s="76">
        <f t="shared" si="192"/>
        <v>4</v>
      </c>
      <c r="AW627" s="74">
        <f>IF(AR627="","",$AR627-(($AW$2/CONFIGURACAO!$C$6)*$M627))</f>
        <v>-40</v>
      </c>
      <c r="AX627" s="72" t="str">
        <f t="shared" si="193"/>
        <v>NAO</v>
      </c>
      <c r="AZ627" s="39">
        <f t="shared" si="194"/>
        <v>5.5746539069032798E-2</v>
      </c>
      <c r="BA627" s="146">
        <f t="shared" si="195"/>
        <v>13</v>
      </c>
      <c r="BB627" s="146">
        <f t="shared" si="196"/>
        <v>588</v>
      </c>
      <c r="BC627" s="32">
        <f t="shared" si="197"/>
        <v>627</v>
      </c>
      <c r="BD627" s="148"/>
      <c r="BE627" s="40">
        <f t="shared" si="198"/>
        <v>0</v>
      </c>
      <c r="BF627" s="40">
        <f t="shared" si="199"/>
        <v>3.8580246913580245E-2</v>
      </c>
      <c r="BG627" s="40">
        <f t="shared" si="200"/>
        <v>0.17985611510791369</v>
      </c>
      <c r="BH627" s="40">
        <f t="shared" si="201"/>
        <v>0.12126111560226355</v>
      </c>
      <c r="BI627" s="40">
        <f t="shared" si="202"/>
        <v>0.21321961620469082</v>
      </c>
      <c r="BJ627" s="40">
        <f t="shared" si="203"/>
        <v>0</v>
      </c>
      <c r="BK627" s="40">
        <f t="shared" si="204"/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 s="42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</row>
    <row r="628" spans="1:124" s="32" customFormat="1" x14ac:dyDescent="0.2">
      <c r="A628" s="124" t="str">
        <f>CONFIGURACAO!$C$4</f>
        <v>AREA 21</v>
      </c>
      <c r="B628" s="125">
        <v>626</v>
      </c>
      <c r="C628" s="249" t="s">
        <v>310</v>
      </c>
      <c r="D628" s="126">
        <f t="shared" si="205"/>
        <v>5</v>
      </c>
      <c r="E628" s="250" t="s">
        <v>963</v>
      </c>
      <c r="F628" s="250">
        <v>1</v>
      </c>
      <c r="G628" s="250">
        <v>1</v>
      </c>
      <c r="H628" s="250">
        <v>1</v>
      </c>
      <c r="I628" s="250">
        <v>1</v>
      </c>
      <c r="J628" s="87"/>
      <c r="K628" s="94"/>
      <c r="L628" s="94"/>
      <c r="M628" s="154">
        <f t="shared" si="206"/>
        <v>4</v>
      </c>
      <c r="N628">
        <v>0</v>
      </c>
      <c r="O628">
        <v>2</v>
      </c>
      <c r="P628">
        <v>8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s="139">
        <f t="shared" si="189"/>
        <v>2</v>
      </c>
      <c r="AD628" s="140">
        <f t="shared" si="190"/>
        <v>10</v>
      </c>
      <c r="AE628" s="141">
        <f t="shared" si="207"/>
        <v>0</v>
      </c>
      <c r="AF628" s="142">
        <f t="shared" si="208"/>
        <v>0</v>
      </c>
      <c r="AG628" s="278"/>
      <c r="AI628" s="37">
        <f>IFERROR(IF(M628&gt;0,(N628*CONFIGURACAO!$C$20)+(O628*CONFIGURACAO!$C$21)+(P628*CONFIGURACAO!$C$22)+(Q628*CONFIGURACAO!$C$23)+(R628*CONFIGURACAO!$C$24),""),"")</f>
        <v>640</v>
      </c>
      <c r="AJ628" s="38">
        <f>IF(S628=0,0,IF(CONFIGURACAO!$C$15="SIM",(IF(S628&gt;CONFIGURACAO!$C$16,CONFIGURACAO!$C$16*CONFIGURACAO!$C$25,S628*CONFIGURACAO!$C$25)),'PI AREA  P100'!S628*CONFIGURACAO!$C$25))</f>
        <v>0</v>
      </c>
      <c r="AK628" s="38">
        <f>IF(T628=0,0,IF(CONFIGURACAO!$C$17="SIM",(IF(T628&gt;CONFIGURACAO!$C$18,CONFIGURACAO!$C$18*CONFIGURACAO!$C$26,T628*CONFIGURACAO!$C$26)),'PI AREA  P100'!T628*CONFIGURACAO!$C$26))</f>
        <v>5</v>
      </c>
      <c r="AL628" s="38">
        <f>IFERROR(IF(M628&gt;0,(U628*CONFIGURACAO!$C$29)+(V628*CONFIGURACAO!$C$30),""),"")</f>
        <v>0</v>
      </c>
      <c r="AM628" s="38">
        <f>IF(W628=0,0,IF(CONFIGURACAO!$C$41="SIM",(IF(W628&gt;CONFIGURACAO!$C$41,CONFIGURACAO!$C$41*CONFIGURACAO!$C$31,W628*CONFIGURACAO!$C$31)),'PI AREA  P100'!W628*CONFIGURACAO!$C$31))</f>
        <v>0</v>
      </c>
      <c r="AN628" s="38">
        <f>IF(X628=0,0,IF(CONFIGURACAO!$C$39="SIM",(IF(X628&gt;CONFIGURACAO!$C$40,CONFIGURACAO!$C$40*CONFIGURACAO!$C$32,X628*CONFIGURACAO!$C$32)),'PI AREA  P100'!X628*CONFIGURACAO!$C$32))</f>
        <v>0</v>
      </c>
      <c r="AO628" s="38">
        <f>IFERROR(IF(M628&gt;0,(Y628*CONFIGURACAO!$C$33)+(Z628*CONFIGURACAO!$C$34)+(AA628*CONFIGURACAO!$C$35)+(AB628*CONFIGURACAO!$C$36),""),"")</f>
        <v>0</v>
      </c>
      <c r="AP628" s="38">
        <f>IF(AA628=0,0,IF(CONFIGURACAO!$C$46="SIM",(IF(AA628&gt;CONFIGURACAO!$C$47,CONFIGURACAO!$C$47*CONFIGURACAO!$C$35,AA628*CONFIGURACAO!$C$35)),'PI AREA  P100'!AA628*CONFIGURACAO!$C$35))</f>
        <v>0</v>
      </c>
      <c r="AQ628" s="38">
        <f>IF(AB628=0,0,IF(CONFIGURACAO!$C$44="SIM",(IF(AB628&gt;CONFIGURACAO!$C$45,CONFIGURACAO!$C$45*CONFIGURACAO!$C$36,AB628*CONFIGURACAO!$C$36)),'PI AREA  P100'!AB628*CONFIGURACAO!$C$36))</f>
        <v>0</v>
      </c>
      <c r="AR628" s="38">
        <f t="shared" si="209"/>
        <v>645</v>
      </c>
      <c r="AS628" s="68">
        <f>IF(AR628="","",$AR628-(($AS$2/CONFIGURACAO!$C$6)*$M628))</f>
        <v>345</v>
      </c>
      <c r="AT628" s="73">
        <f t="shared" si="191"/>
        <v>3</v>
      </c>
      <c r="AU628" s="75">
        <f>IF(AR628="","",$AR628-(($AU$2/CONFIGURACAO!$C$6)*$M628))</f>
        <v>145</v>
      </c>
      <c r="AV628" s="76">
        <f t="shared" si="192"/>
        <v>4</v>
      </c>
      <c r="AW628" s="74">
        <f>IF(AR628="","",$AR628-(($AW$2/CONFIGURACAO!$C$6)*$M628))</f>
        <v>-55</v>
      </c>
      <c r="AX628" s="72" t="str">
        <f t="shared" si="193"/>
        <v>NAO</v>
      </c>
      <c r="AZ628" s="39">
        <f t="shared" si="194"/>
        <v>5.4479572272009322E-2</v>
      </c>
      <c r="BA628" s="146">
        <f t="shared" si="195"/>
        <v>11</v>
      </c>
      <c r="BB628" s="146">
        <f t="shared" si="196"/>
        <v>663</v>
      </c>
      <c r="BC628" s="32">
        <f t="shared" si="197"/>
        <v>638</v>
      </c>
      <c r="BD628" s="148"/>
      <c r="BE628" s="40">
        <f t="shared" si="198"/>
        <v>0</v>
      </c>
      <c r="BF628" s="40">
        <f t="shared" si="199"/>
        <v>7.716049382716049E-2</v>
      </c>
      <c r="BG628" s="40">
        <f t="shared" si="200"/>
        <v>0.20554984583761562</v>
      </c>
      <c r="BH628" s="40">
        <f t="shared" si="201"/>
        <v>0</v>
      </c>
      <c r="BI628" s="40">
        <f t="shared" si="202"/>
        <v>0</v>
      </c>
      <c r="BJ628" s="40">
        <f t="shared" si="203"/>
        <v>0</v>
      </c>
      <c r="BK628" s="40">
        <f t="shared" si="204"/>
        <v>0.16051364365971107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 s="42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</row>
    <row r="629" spans="1:124" s="32" customFormat="1" x14ac:dyDescent="0.2">
      <c r="A629" s="124" t="str">
        <f>CONFIGURACAO!$C$4</f>
        <v>AREA 21</v>
      </c>
      <c r="B629" s="125">
        <v>627</v>
      </c>
      <c r="C629" s="249" t="s">
        <v>310</v>
      </c>
      <c r="D629" s="126">
        <f t="shared" si="205"/>
        <v>6</v>
      </c>
      <c r="E629" s="250" t="s">
        <v>964</v>
      </c>
      <c r="F629" s="250">
        <v>1</v>
      </c>
      <c r="G629" s="250">
        <v>1</v>
      </c>
      <c r="H629" s="250">
        <v>1</v>
      </c>
      <c r="I629" s="250">
        <v>1</v>
      </c>
      <c r="J629" s="87"/>
      <c r="K629" s="94"/>
      <c r="L629" s="94"/>
      <c r="M629" s="154">
        <f t="shared" si="206"/>
        <v>4</v>
      </c>
      <c r="N629">
        <v>0</v>
      </c>
      <c r="O629">
        <v>3</v>
      </c>
      <c r="P629">
        <v>25</v>
      </c>
      <c r="Q629">
        <v>8</v>
      </c>
      <c r="R629">
        <v>4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1</v>
      </c>
      <c r="AB629">
        <v>1</v>
      </c>
      <c r="AC629" s="139">
        <f t="shared" si="189"/>
        <v>3</v>
      </c>
      <c r="AD629" s="140">
        <f t="shared" si="190"/>
        <v>28</v>
      </c>
      <c r="AE629" s="141">
        <f t="shared" si="207"/>
        <v>0</v>
      </c>
      <c r="AF629" s="142">
        <f t="shared" si="208"/>
        <v>1</v>
      </c>
      <c r="AG629" s="278"/>
      <c r="AI629" s="37">
        <f>IFERROR(IF(M629&gt;0,(N629*CONFIGURACAO!$C$20)+(O629*CONFIGURACAO!$C$21)+(P629*CONFIGURACAO!$C$22)+(Q629*CONFIGURACAO!$C$23)+(R629*CONFIGURACAO!$C$24),""),"")</f>
        <v>2140</v>
      </c>
      <c r="AJ629" s="38">
        <f>IF(S629=0,0,IF(CONFIGURACAO!$C$15="SIM",(IF(S629&gt;CONFIGURACAO!$C$16,CONFIGURACAO!$C$16*CONFIGURACAO!$C$25,S629*CONFIGURACAO!$C$25)),'PI AREA  P100'!S629*CONFIGURACAO!$C$25))</f>
        <v>0</v>
      </c>
      <c r="AK629" s="38">
        <f>IF(T629=0,0,IF(CONFIGURACAO!$C$17="SIM",(IF(T629&gt;CONFIGURACAO!$C$18,CONFIGURACAO!$C$18*CONFIGURACAO!$C$26,T629*CONFIGURACAO!$C$26)),'PI AREA  P100'!T629*CONFIGURACAO!$C$26))</f>
        <v>0</v>
      </c>
      <c r="AL629" s="38">
        <f>IFERROR(IF(M629&gt;0,(U629*CONFIGURACAO!$C$29)+(V629*CONFIGURACAO!$C$30),""),"")</f>
        <v>0</v>
      </c>
      <c r="AM629" s="38">
        <f>IF(W629=0,0,IF(CONFIGURACAO!$C$41="SIM",(IF(W629&gt;CONFIGURACAO!$C$41,CONFIGURACAO!$C$41*CONFIGURACAO!$C$31,W629*CONFIGURACAO!$C$31)),'PI AREA  P100'!W629*CONFIGURACAO!$C$31))</f>
        <v>0</v>
      </c>
      <c r="AN629" s="38">
        <f>IF(X629=0,0,IF(CONFIGURACAO!$C$39="SIM",(IF(X629&gt;CONFIGURACAO!$C$40,CONFIGURACAO!$C$40*CONFIGURACAO!$C$32,X629*CONFIGURACAO!$C$32)),'PI AREA  P100'!X629*CONFIGURACAO!$C$32))</f>
        <v>0</v>
      </c>
      <c r="AO629" s="38">
        <f>IFERROR(IF(M629&gt;0,(Y629*CONFIGURACAO!$C$33)+(Z629*CONFIGURACAO!$C$34)+(AA629*CONFIGURACAO!$C$35)+(AB629*CONFIGURACAO!$C$36),""),"")</f>
        <v>135</v>
      </c>
      <c r="AP629" s="38">
        <f>IF(AA629=0,0,IF(CONFIGURACAO!$C$46="SIM",(IF(AA629&gt;CONFIGURACAO!$C$47,CONFIGURACAO!$C$47*CONFIGURACAO!$C$35,AA629*CONFIGURACAO!$C$35)),'PI AREA  P100'!AA629*CONFIGURACAO!$C$35))</f>
        <v>25</v>
      </c>
      <c r="AQ629" s="38">
        <f>IF(AB629=0,0,IF(CONFIGURACAO!$C$44="SIM",(IF(AB629&gt;CONFIGURACAO!$C$45,CONFIGURACAO!$C$45*CONFIGURACAO!$C$36,AB629*CONFIGURACAO!$C$36)),'PI AREA  P100'!AB629*CONFIGURACAO!$C$36))</f>
        <v>10</v>
      </c>
      <c r="AR629" s="38">
        <f t="shared" si="209"/>
        <v>2310</v>
      </c>
      <c r="AS629" s="68">
        <f>IF(AR629="","",$AR629-(($AS$2/CONFIGURACAO!$C$6)*$M629))</f>
        <v>2010</v>
      </c>
      <c r="AT629" s="73">
        <f t="shared" si="191"/>
        <v>3</v>
      </c>
      <c r="AU629" s="75">
        <f>IF(AR629="","",$AR629-(($AU$2/CONFIGURACAO!$C$6)*$M629))</f>
        <v>1810</v>
      </c>
      <c r="AV629" s="76">
        <f t="shared" si="192"/>
        <v>4</v>
      </c>
      <c r="AW629" s="74">
        <f>IF(AR629="","",$AR629-(($AW$2/CONFIGURACAO!$C$6)*$M629))</f>
        <v>1610</v>
      </c>
      <c r="AX629" s="72">
        <f t="shared" si="193"/>
        <v>5</v>
      </c>
      <c r="AZ629" s="39">
        <f t="shared" si="194"/>
        <v>0.19511288674161478</v>
      </c>
      <c r="BA629" s="146">
        <f t="shared" si="195"/>
        <v>43</v>
      </c>
      <c r="BB629" s="146">
        <f t="shared" si="196"/>
        <v>74</v>
      </c>
      <c r="BC629" s="32">
        <f t="shared" si="197"/>
        <v>100</v>
      </c>
      <c r="BD629" s="148"/>
      <c r="BE629" s="40">
        <f t="shared" si="198"/>
        <v>0</v>
      </c>
      <c r="BF629" s="40">
        <f t="shared" si="199"/>
        <v>0.11574074074074073</v>
      </c>
      <c r="BG629" s="40">
        <f t="shared" si="200"/>
        <v>0.64234326824254884</v>
      </c>
      <c r="BH629" s="40">
        <f t="shared" si="201"/>
        <v>0.32336297493936944</v>
      </c>
      <c r="BI629" s="40">
        <f t="shared" si="202"/>
        <v>0.42643923240938164</v>
      </c>
      <c r="BJ629" s="40">
        <f t="shared" si="203"/>
        <v>0</v>
      </c>
      <c r="BK629" s="40">
        <f t="shared" si="204"/>
        <v>0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1</v>
      </c>
      <c r="BS629">
        <v>1</v>
      </c>
      <c r="BT629" s="42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</row>
    <row r="630" spans="1:124" s="32" customFormat="1" x14ac:dyDescent="0.2">
      <c r="A630" s="124" t="str">
        <f>CONFIGURACAO!$C$4</f>
        <v>AREA 21</v>
      </c>
      <c r="B630" s="125">
        <v>628</v>
      </c>
      <c r="C630" s="249" t="s">
        <v>310</v>
      </c>
      <c r="D630" s="126">
        <f t="shared" si="205"/>
        <v>7</v>
      </c>
      <c r="E630" s="250" t="s">
        <v>965</v>
      </c>
      <c r="F630" s="250">
        <v>1</v>
      </c>
      <c r="G630" s="250">
        <v>1</v>
      </c>
      <c r="H630" s="250">
        <v>1</v>
      </c>
      <c r="I630" s="250">
        <v>1</v>
      </c>
      <c r="J630" s="87"/>
      <c r="K630" s="94"/>
      <c r="L630" s="94"/>
      <c r="M630" s="154">
        <f t="shared" si="206"/>
        <v>4</v>
      </c>
      <c r="N630">
        <v>0</v>
      </c>
      <c r="O630">
        <v>0</v>
      </c>
      <c r="P630">
        <v>28</v>
      </c>
      <c r="Q630">
        <v>7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s="139">
        <f t="shared" si="189"/>
        <v>0</v>
      </c>
      <c r="AD630" s="140">
        <f t="shared" si="190"/>
        <v>28</v>
      </c>
      <c r="AE630" s="141">
        <f t="shared" si="207"/>
        <v>0</v>
      </c>
      <c r="AF630" s="142">
        <f t="shared" si="208"/>
        <v>0</v>
      </c>
      <c r="AG630" s="278"/>
      <c r="AI630" s="37">
        <f>IFERROR(IF(M630&gt;0,(N630*CONFIGURACAO!$C$20)+(O630*CONFIGURACAO!$C$21)+(P630*CONFIGURACAO!$C$22)+(Q630*CONFIGURACAO!$C$23)+(R630*CONFIGURACAO!$C$24),""),"")</f>
        <v>1980</v>
      </c>
      <c r="AJ630" s="38">
        <f>IF(S630=0,0,IF(CONFIGURACAO!$C$15="SIM",(IF(S630&gt;CONFIGURACAO!$C$16,CONFIGURACAO!$C$16*CONFIGURACAO!$C$25,S630*CONFIGURACAO!$C$25)),'PI AREA  P100'!S630*CONFIGURACAO!$C$25))</f>
        <v>0</v>
      </c>
      <c r="AK630" s="38">
        <f>IF(T630=0,0,IF(CONFIGURACAO!$C$17="SIM",(IF(T630&gt;CONFIGURACAO!$C$18,CONFIGURACAO!$C$18*CONFIGURACAO!$C$26,T630*CONFIGURACAO!$C$26)),'PI AREA  P100'!T630*CONFIGURACAO!$C$26))</f>
        <v>0</v>
      </c>
      <c r="AL630" s="38">
        <f>IFERROR(IF(M630&gt;0,(U630*CONFIGURACAO!$C$29)+(V630*CONFIGURACAO!$C$30),""),"")</f>
        <v>0</v>
      </c>
      <c r="AM630" s="38">
        <f>IF(W630=0,0,IF(CONFIGURACAO!$C$41="SIM",(IF(W630&gt;CONFIGURACAO!$C$41,CONFIGURACAO!$C$41*CONFIGURACAO!$C$31,W630*CONFIGURACAO!$C$31)),'PI AREA  P100'!W630*CONFIGURACAO!$C$31))</f>
        <v>0</v>
      </c>
      <c r="AN630" s="38">
        <f>IF(X630=0,0,IF(CONFIGURACAO!$C$39="SIM",(IF(X630&gt;CONFIGURACAO!$C$40,CONFIGURACAO!$C$40*CONFIGURACAO!$C$32,X630*CONFIGURACAO!$C$32)),'PI AREA  P100'!X630*CONFIGURACAO!$C$32))</f>
        <v>0</v>
      </c>
      <c r="AO630" s="38">
        <f>IFERROR(IF(M630&gt;0,(Y630*CONFIGURACAO!$C$33)+(Z630*CONFIGURACAO!$C$34)+(AA630*CONFIGURACAO!$C$35)+(AB630*CONFIGURACAO!$C$36),""),"")</f>
        <v>0</v>
      </c>
      <c r="AP630" s="38">
        <f>IF(AA630=0,0,IF(CONFIGURACAO!$C$46="SIM",(IF(AA630&gt;CONFIGURACAO!$C$47,CONFIGURACAO!$C$47*CONFIGURACAO!$C$35,AA630*CONFIGURACAO!$C$35)),'PI AREA  P100'!AA630*CONFIGURACAO!$C$35))</f>
        <v>0</v>
      </c>
      <c r="AQ630" s="38">
        <f>IF(AB630=0,0,IF(CONFIGURACAO!$C$44="SIM",(IF(AB630&gt;CONFIGURACAO!$C$45,CONFIGURACAO!$C$45*CONFIGURACAO!$C$36,AB630*CONFIGURACAO!$C$36)),'PI AREA  P100'!AB630*CONFIGURACAO!$C$36))</f>
        <v>0</v>
      </c>
      <c r="AR630" s="38">
        <f t="shared" si="209"/>
        <v>1980</v>
      </c>
      <c r="AS630" s="68">
        <f>IF(AR630="","",$AR630-(($AS$2/CONFIGURACAO!$C$6)*$M630))</f>
        <v>1680</v>
      </c>
      <c r="AT630" s="73">
        <f t="shared" si="191"/>
        <v>3</v>
      </c>
      <c r="AU630" s="75">
        <f>IF(AR630="","",$AR630-(($AU$2/CONFIGURACAO!$C$6)*$M630))</f>
        <v>1480</v>
      </c>
      <c r="AV630" s="76">
        <f t="shared" si="192"/>
        <v>4</v>
      </c>
      <c r="AW630" s="74">
        <f>IF(AR630="","",$AR630-(($AW$2/CONFIGURACAO!$C$6)*$M630))</f>
        <v>1280</v>
      </c>
      <c r="AX630" s="72">
        <f t="shared" si="193"/>
        <v>5</v>
      </c>
      <c r="AZ630" s="39">
        <f t="shared" si="194"/>
        <v>0.1672396172070984</v>
      </c>
      <c r="BA630" s="146">
        <f t="shared" si="195"/>
        <v>36</v>
      </c>
      <c r="BB630" s="146">
        <f t="shared" si="196"/>
        <v>119</v>
      </c>
      <c r="BC630" s="32">
        <f t="shared" si="197"/>
        <v>150</v>
      </c>
      <c r="BD630" s="148"/>
      <c r="BE630" s="40">
        <f t="shared" si="198"/>
        <v>0</v>
      </c>
      <c r="BF630" s="40">
        <f t="shared" si="199"/>
        <v>0</v>
      </c>
      <c r="BG630" s="40">
        <f t="shared" si="200"/>
        <v>0.71942446043165476</v>
      </c>
      <c r="BH630" s="40">
        <f t="shared" si="201"/>
        <v>0.28294260307194824</v>
      </c>
      <c r="BI630" s="40">
        <f t="shared" si="202"/>
        <v>0.10660980810234541</v>
      </c>
      <c r="BJ630" s="40">
        <f t="shared" si="203"/>
        <v>0</v>
      </c>
      <c r="BK630" s="40">
        <f t="shared" si="204"/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 s="42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</row>
    <row r="631" spans="1:124" s="32" customFormat="1" x14ac:dyDescent="0.2">
      <c r="A631" s="124" t="str">
        <f>CONFIGURACAO!$C$4</f>
        <v>AREA 21</v>
      </c>
      <c r="B631" s="125">
        <v>629</v>
      </c>
      <c r="C631" s="249" t="s">
        <v>310</v>
      </c>
      <c r="D631" s="126">
        <f t="shared" si="205"/>
        <v>8</v>
      </c>
      <c r="E631" s="250" t="s">
        <v>966</v>
      </c>
      <c r="F631" s="250">
        <v>1</v>
      </c>
      <c r="G631" s="250">
        <v>1</v>
      </c>
      <c r="H631" s="250">
        <v>1</v>
      </c>
      <c r="I631" s="250">
        <v>1</v>
      </c>
      <c r="J631" s="87"/>
      <c r="K631" s="94"/>
      <c r="L631" s="94"/>
      <c r="M631" s="154">
        <f t="shared" si="206"/>
        <v>4</v>
      </c>
      <c r="N631">
        <v>0</v>
      </c>
      <c r="O631">
        <v>0</v>
      </c>
      <c r="P631">
        <v>6</v>
      </c>
      <c r="Q631">
        <v>4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>
        <v>1</v>
      </c>
      <c r="AB631">
        <v>0</v>
      </c>
      <c r="AC631" s="139">
        <f t="shared" si="189"/>
        <v>0</v>
      </c>
      <c r="AD631" s="140">
        <f t="shared" si="190"/>
        <v>6</v>
      </c>
      <c r="AE631" s="141">
        <f t="shared" si="207"/>
        <v>0</v>
      </c>
      <c r="AF631" s="142">
        <f t="shared" si="208"/>
        <v>2</v>
      </c>
      <c r="AG631" s="278"/>
      <c r="AI631" s="37">
        <f>IFERROR(IF(M631&gt;0,(N631*CONFIGURACAO!$C$20)+(O631*CONFIGURACAO!$C$21)+(P631*CONFIGURACAO!$C$22)+(Q631*CONFIGURACAO!$C$23)+(R631*CONFIGURACAO!$C$24),""),"")</f>
        <v>520</v>
      </c>
      <c r="AJ631" s="38">
        <f>IF(S631=0,0,IF(CONFIGURACAO!$C$15="SIM",(IF(S631&gt;CONFIGURACAO!$C$16,CONFIGURACAO!$C$16*CONFIGURACAO!$C$25,S631*CONFIGURACAO!$C$25)),'PI AREA  P100'!S631*CONFIGURACAO!$C$25))</f>
        <v>0</v>
      </c>
      <c r="AK631" s="38">
        <f>IF(T631=0,0,IF(CONFIGURACAO!$C$17="SIM",(IF(T631&gt;CONFIGURACAO!$C$18,CONFIGURACAO!$C$18*CONFIGURACAO!$C$26,T631*CONFIGURACAO!$C$26)),'PI AREA  P100'!T631*CONFIGURACAO!$C$26))</f>
        <v>5</v>
      </c>
      <c r="AL631" s="38">
        <f>IFERROR(IF(M631&gt;0,(U631*CONFIGURACAO!$C$29)+(V631*CONFIGURACAO!$C$30),""),"")</f>
        <v>0</v>
      </c>
      <c r="AM631" s="38">
        <f>IF(W631=0,0,IF(CONFIGURACAO!$C$41="SIM",(IF(W631&gt;CONFIGURACAO!$C$41,CONFIGURACAO!$C$41*CONFIGURACAO!$C$31,W631*CONFIGURACAO!$C$31)),'PI AREA  P100'!W631*CONFIGURACAO!$C$31))</f>
        <v>0</v>
      </c>
      <c r="AN631" s="38">
        <f>IF(X631=0,0,IF(CONFIGURACAO!$C$39="SIM",(IF(X631&gt;CONFIGURACAO!$C$40,CONFIGURACAO!$C$40*CONFIGURACAO!$C$32,X631*CONFIGURACAO!$C$32)),'PI AREA  P100'!X631*CONFIGURACAO!$C$32))</f>
        <v>0</v>
      </c>
      <c r="AO631" s="38">
        <f>IFERROR(IF(M631&gt;0,(Y631*CONFIGURACAO!$C$33)+(Z631*CONFIGURACAO!$C$34)+(AA631*CONFIGURACAO!$C$35)+(AB631*CONFIGURACAO!$C$36),""),"")</f>
        <v>175</v>
      </c>
      <c r="AP631" s="38">
        <f>IF(AA631=0,0,IF(CONFIGURACAO!$C$46="SIM",(IF(AA631&gt;CONFIGURACAO!$C$47,CONFIGURACAO!$C$47*CONFIGURACAO!$C$35,AA631*CONFIGURACAO!$C$35)),'PI AREA  P100'!AA631*CONFIGURACAO!$C$35))</f>
        <v>25</v>
      </c>
      <c r="AQ631" s="38">
        <f>IF(AB631=0,0,IF(CONFIGURACAO!$C$44="SIM",(IF(AB631&gt;CONFIGURACAO!$C$45,CONFIGURACAO!$C$45*CONFIGURACAO!$C$36,AB631*CONFIGURACAO!$C$36)),'PI AREA  P100'!AB631*CONFIGURACAO!$C$36))</f>
        <v>0</v>
      </c>
      <c r="AR631" s="38">
        <f t="shared" si="209"/>
        <v>725</v>
      </c>
      <c r="AS631" s="68">
        <f>IF(AR631="","",$AR631-(($AS$2/CONFIGURACAO!$C$6)*$M631))</f>
        <v>425</v>
      </c>
      <c r="AT631" s="73">
        <f t="shared" si="191"/>
        <v>3</v>
      </c>
      <c r="AU631" s="75">
        <f>IF(AR631="","",$AR631-(($AU$2/CONFIGURACAO!$C$6)*$M631))</f>
        <v>225</v>
      </c>
      <c r="AV631" s="76">
        <f t="shared" si="192"/>
        <v>4</v>
      </c>
      <c r="AW631" s="74">
        <f>IF(AR631="","",$AR631-(($AW$2/CONFIGURACAO!$C$6)*$M631))</f>
        <v>25</v>
      </c>
      <c r="AX631" s="72">
        <f t="shared" si="193"/>
        <v>5</v>
      </c>
      <c r="AZ631" s="39">
        <f t="shared" si="194"/>
        <v>6.1236728522801182E-2</v>
      </c>
      <c r="BA631" s="146">
        <f t="shared" si="195"/>
        <v>14</v>
      </c>
      <c r="BB631" s="146">
        <f t="shared" si="196"/>
        <v>550</v>
      </c>
      <c r="BC631" s="32">
        <f t="shared" si="197"/>
        <v>594</v>
      </c>
      <c r="BD631" s="148"/>
      <c r="BE631" s="40">
        <f t="shared" si="198"/>
        <v>0</v>
      </c>
      <c r="BF631" s="40">
        <f t="shared" si="199"/>
        <v>0</v>
      </c>
      <c r="BG631" s="40">
        <f t="shared" si="200"/>
        <v>0.1541623843782117</v>
      </c>
      <c r="BH631" s="40">
        <f t="shared" si="201"/>
        <v>0.16168148746968472</v>
      </c>
      <c r="BI631" s="40">
        <f t="shared" si="202"/>
        <v>0</v>
      </c>
      <c r="BJ631" s="40">
        <f t="shared" si="203"/>
        <v>0</v>
      </c>
      <c r="BK631" s="40">
        <f t="shared" si="204"/>
        <v>0.16051364365971107</v>
      </c>
      <c r="BL631">
        <v>0</v>
      </c>
      <c r="BM631">
        <v>0</v>
      </c>
      <c r="BN631">
        <v>0</v>
      </c>
      <c r="BO631">
        <v>0</v>
      </c>
      <c r="BP631">
        <v>1</v>
      </c>
      <c r="BQ631">
        <v>1</v>
      </c>
      <c r="BR631">
        <v>1</v>
      </c>
      <c r="BS631">
        <v>0</v>
      </c>
      <c r="BT631" s="42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</row>
    <row r="632" spans="1:124" s="32" customFormat="1" x14ac:dyDescent="0.2">
      <c r="A632" s="124" t="str">
        <f>CONFIGURACAO!$C$4</f>
        <v>AREA 21</v>
      </c>
      <c r="B632" s="125">
        <v>630</v>
      </c>
      <c r="C632" s="249" t="s">
        <v>310</v>
      </c>
      <c r="D632" s="126">
        <f t="shared" si="205"/>
        <v>9</v>
      </c>
      <c r="E632" s="250" t="s">
        <v>967</v>
      </c>
      <c r="F632" s="250">
        <v>1</v>
      </c>
      <c r="G632" s="250">
        <v>1</v>
      </c>
      <c r="H632" s="250">
        <v>1</v>
      </c>
      <c r="I632" s="250">
        <v>1</v>
      </c>
      <c r="J632" s="87"/>
      <c r="K632" s="94"/>
      <c r="L632" s="94"/>
      <c r="M632" s="154">
        <f t="shared" si="206"/>
        <v>4</v>
      </c>
      <c r="N632">
        <v>0</v>
      </c>
      <c r="O632">
        <v>3</v>
      </c>
      <c r="P632">
        <v>19</v>
      </c>
      <c r="Q632">
        <v>3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s="139">
        <f t="shared" si="189"/>
        <v>3</v>
      </c>
      <c r="AD632" s="140">
        <f t="shared" si="190"/>
        <v>22</v>
      </c>
      <c r="AE632" s="141">
        <f t="shared" si="207"/>
        <v>0</v>
      </c>
      <c r="AF632" s="142">
        <f t="shared" si="208"/>
        <v>0</v>
      </c>
      <c r="AG632" s="278"/>
      <c r="AI632" s="37">
        <f>IFERROR(IF(M632&gt;0,(N632*CONFIGURACAO!$C$20)+(O632*CONFIGURACAO!$C$21)+(P632*CONFIGURACAO!$C$22)+(Q632*CONFIGURACAO!$C$23)+(R632*CONFIGURACAO!$C$24),""),"")</f>
        <v>1500</v>
      </c>
      <c r="AJ632" s="38">
        <f>IF(S632=0,0,IF(CONFIGURACAO!$C$15="SIM",(IF(S632&gt;CONFIGURACAO!$C$16,CONFIGURACAO!$C$16*CONFIGURACAO!$C$25,S632*CONFIGURACAO!$C$25)),'PI AREA  P100'!S632*CONFIGURACAO!$C$25))</f>
        <v>0</v>
      </c>
      <c r="AK632" s="38">
        <f>IF(T632=0,0,IF(CONFIGURACAO!$C$17="SIM",(IF(T632&gt;CONFIGURACAO!$C$18,CONFIGURACAO!$C$18*CONFIGURACAO!$C$26,T632*CONFIGURACAO!$C$26)),'PI AREA  P100'!T632*CONFIGURACAO!$C$26))</f>
        <v>0</v>
      </c>
      <c r="AL632" s="38">
        <f>IFERROR(IF(M632&gt;0,(U632*CONFIGURACAO!$C$29)+(V632*CONFIGURACAO!$C$30),""),"")</f>
        <v>0</v>
      </c>
      <c r="AM632" s="38">
        <f>IF(W632=0,0,IF(CONFIGURACAO!$C$41="SIM",(IF(W632&gt;CONFIGURACAO!$C$41,CONFIGURACAO!$C$41*CONFIGURACAO!$C$31,W632*CONFIGURACAO!$C$31)),'PI AREA  P100'!W632*CONFIGURACAO!$C$31))</f>
        <v>0</v>
      </c>
      <c r="AN632" s="38">
        <f>IF(X632=0,0,IF(CONFIGURACAO!$C$39="SIM",(IF(X632&gt;CONFIGURACAO!$C$40,CONFIGURACAO!$C$40*CONFIGURACAO!$C$32,X632*CONFIGURACAO!$C$32)),'PI AREA  P100'!X632*CONFIGURACAO!$C$32))</f>
        <v>0</v>
      </c>
      <c r="AO632" s="38">
        <f>IFERROR(IF(M632&gt;0,(Y632*CONFIGURACAO!$C$33)+(Z632*CONFIGURACAO!$C$34)+(AA632*CONFIGURACAO!$C$35)+(AB632*CONFIGURACAO!$C$36),""),"")</f>
        <v>0</v>
      </c>
      <c r="AP632" s="38">
        <f>IF(AA632=0,0,IF(CONFIGURACAO!$C$46="SIM",(IF(AA632&gt;CONFIGURACAO!$C$47,CONFIGURACAO!$C$47*CONFIGURACAO!$C$35,AA632*CONFIGURACAO!$C$35)),'PI AREA  P100'!AA632*CONFIGURACAO!$C$35))</f>
        <v>0</v>
      </c>
      <c r="AQ632" s="38">
        <f>IF(AB632=0,0,IF(CONFIGURACAO!$C$44="SIM",(IF(AB632&gt;CONFIGURACAO!$C$45,CONFIGURACAO!$C$45*CONFIGURACAO!$C$36,AB632*CONFIGURACAO!$C$36)),'PI AREA  P100'!AB632*CONFIGURACAO!$C$36))</f>
        <v>0</v>
      </c>
      <c r="AR632" s="38">
        <f t="shared" si="209"/>
        <v>1500</v>
      </c>
      <c r="AS632" s="68">
        <f>IF(AR632="","",$AR632-(($AS$2/CONFIGURACAO!$C$6)*$M632))</f>
        <v>1200</v>
      </c>
      <c r="AT632" s="73">
        <f t="shared" si="191"/>
        <v>3</v>
      </c>
      <c r="AU632" s="75">
        <f>IF(AR632="","",$AR632-(($AU$2/CONFIGURACAO!$C$6)*$M632))</f>
        <v>1000</v>
      </c>
      <c r="AV632" s="76">
        <f t="shared" si="192"/>
        <v>4</v>
      </c>
      <c r="AW632" s="74">
        <f>IF(AR632="","",$AR632-(($AW$2/CONFIGURACAO!$C$6)*$M632))</f>
        <v>800</v>
      </c>
      <c r="AX632" s="72">
        <f t="shared" si="193"/>
        <v>5</v>
      </c>
      <c r="AZ632" s="39">
        <f t="shared" si="194"/>
        <v>0.12669667970234727</v>
      </c>
      <c r="BA632" s="146">
        <f t="shared" si="195"/>
        <v>25</v>
      </c>
      <c r="BB632" s="146">
        <f t="shared" si="196"/>
        <v>261</v>
      </c>
      <c r="BC632" s="32">
        <f t="shared" si="197"/>
        <v>249</v>
      </c>
      <c r="BD632" s="148"/>
      <c r="BE632" s="40">
        <f t="shared" si="198"/>
        <v>0</v>
      </c>
      <c r="BF632" s="40">
        <f t="shared" si="199"/>
        <v>0.11574074074074073</v>
      </c>
      <c r="BG632" s="40">
        <f t="shared" si="200"/>
        <v>0.48818088386433711</v>
      </c>
      <c r="BH632" s="40">
        <f t="shared" si="201"/>
        <v>0.12126111560226355</v>
      </c>
      <c r="BI632" s="40">
        <f t="shared" si="202"/>
        <v>0</v>
      </c>
      <c r="BJ632" s="40">
        <f t="shared" si="203"/>
        <v>0</v>
      </c>
      <c r="BK632" s="40">
        <f t="shared" si="204"/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 s="4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</row>
    <row r="633" spans="1:124" s="32" customFormat="1" x14ac:dyDescent="0.2">
      <c r="A633" s="124" t="str">
        <f>CONFIGURACAO!$C$4</f>
        <v>AREA 21</v>
      </c>
      <c r="B633" s="125">
        <v>631</v>
      </c>
      <c r="C633" s="249" t="s">
        <v>310</v>
      </c>
      <c r="D633" s="126">
        <f t="shared" si="205"/>
        <v>10</v>
      </c>
      <c r="E633" s="250" t="s">
        <v>968</v>
      </c>
      <c r="F633" s="250">
        <v>1</v>
      </c>
      <c r="G633" s="250">
        <v>1</v>
      </c>
      <c r="H633" s="250">
        <v>1</v>
      </c>
      <c r="I633" s="250">
        <v>1</v>
      </c>
      <c r="J633" s="87"/>
      <c r="K633" s="94"/>
      <c r="L633" s="94"/>
      <c r="M633" s="154">
        <f t="shared" si="206"/>
        <v>4</v>
      </c>
      <c r="N633">
        <v>0</v>
      </c>
      <c r="O633">
        <v>1</v>
      </c>
      <c r="P633">
        <v>15</v>
      </c>
      <c r="Q633">
        <v>6</v>
      </c>
      <c r="R633">
        <v>3</v>
      </c>
      <c r="S633">
        <v>0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s="139">
        <f t="shared" si="189"/>
        <v>1</v>
      </c>
      <c r="AD633" s="140">
        <f t="shared" si="190"/>
        <v>16</v>
      </c>
      <c r="AE633" s="141">
        <f t="shared" si="207"/>
        <v>0</v>
      </c>
      <c r="AF633" s="142">
        <f t="shared" si="208"/>
        <v>0</v>
      </c>
      <c r="AG633" s="278"/>
      <c r="AI633" s="37">
        <f>IFERROR(IF(M633&gt;0,(N633*CONFIGURACAO!$C$20)+(O633*CONFIGURACAO!$C$21)+(P633*CONFIGURACAO!$C$22)+(Q633*CONFIGURACAO!$C$23)+(R633*CONFIGURACAO!$C$24),""),"")</f>
        <v>1280</v>
      </c>
      <c r="AJ633" s="38">
        <f>IF(S633=0,0,IF(CONFIGURACAO!$C$15="SIM",(IF(S633&gt;CONFIGURACAO!$C$16,CONFIGURACAO!$C$16*CONFIGURACAO!$C$25,S633*CONFIGURACAO!$C$25)),'PI AREA  P100'!S633*CONFIGURACAO!$C$25))</f>
        <v>0</v>
      </c>
      <c r="AK633" s="38">
        <f>IF(T633=0,0,IF(CONFIGURACAO!$C$17="SIM",(IF(T633&gt;CONFIGURACAO!$C$18,CONFIGURACAO!$C$18*CONFIGURACAO!$C$26,T633*CONFIGURACAO!$C$26)),'PI AREA  P100'!T633*CONFIGURACAO!$C$26))</f>
        <v>10</v>
      </c>
      <c r="AL633" s="38">
        <f>IFERROR(IF(M633&gt;0,(U633*CONFIGURACAO!$C$29)+(V633*CONFIGURACAO!$C$30),""),"")</f>
        <v>0</v>
      </c>
      <c r="AM633" s="38">
        <f>IF(W633=0,0,IF(CONFIGURACAO!$C$41="SIM",(IF(W633&gt;CONFIGURACAO!$C$41,CONFIGURACAO!$C$41*CONFIGURACAO!$C$31,W633*CONFIGURACAO!$C$31)),'PI AREA  P100'!W633*CONFIGURACAO!$C$31))</f>
        <v>0</v>
      </c>
      <c r="AN633" s="38">
        <f>IF(X633=0,0,IF(CONFIGURACAO!$C$39="SIM",(IF(X633&gt;CONFIGURACAO!$C$40,CONFIGURACAO!$C$40*CONFIGURACAO!$C$32,X633*CONFIGURACAO!$C$32)),'PI AREA  P100'!X633*CONFIGURACAO!$C$32))</f>
        <v>0</v>
      </c>
      <c r="AO633" s="38">
        <f>IFERROR(IF(M633&gt;0,(Y633*CONFIGURACAO!$C$33)+(Z633*CONFIGURACAO!$C$34)+(AA633*CONFIGURACAO!$C$35)+(AB633*CONFIGURACAO!$C$36),""),"")</f>
        <v>0</v>
      </c>
      <c r="AP633" s="38">
        <f>IF(AA633=0,0,IF(CONFIGURACAO!$C$46="SIM",(IF(AA633&gt;CONFIGURACAO!$C$47,CONFIGURACAO!$C$47*CONFIGURACAO!$C$35,AA633*CONFIGURACAO!$C$35)),'PI AREA  P100'!AA633*CONFIGURACAO!$C$35))</f>
        <v>0</v>
      </c>
      <c r="AQ633" s="38">
        <f>IF(AB633=0,0,IF(CONFIGURACAO!$C$44="SIM",(IF(AB633&gt;CONFIGURACAO!$C$45,CONFIGURACAO!$C$45*CONFIGURACAO!$C$36,AB633*CONFIGURACAO!$C$36)),'PI AREA  P100'!AB633*CONFIGURACAO!$C$36))</f>
        <v>0</v>
      </c>
      <c r="AR633" s="38">
        <f t="shared" si="209"/>
        <v>1290</v>
      </c>
      <c r="AS633" s="68">
        <f>IF(AR633="","",$AR633-(($AS$2/CONFIGURACAO!$C$6)*$M633))</f>
        <v>990</v>
      </c>
      <c r="AT633" s="73">
        <f t="shared" si="191"/>
        <v>3</v>
      </c>
      <c r="AU633" s="75">
        <f>IF(AR633="","",$AR633-(($AU$2/CONFIGURACAO!$C$6)*$M633))</f>
        <v>790</v>
      </c>
      <c r="AV633" s="76">
        <f t="shared" si="192"/>
        <v>4</v>
      </c>
      <c r="AW633" s="74">
        <f>IF(AR633="","",$AR633-(($AW$2/CONFIGURACAO!$C$6)*$M633))</f>
        <v>590</v>
      </c>
      <c r="AX633" s="72">
        <f t="shared" si="193"/>
        <v>5</v>
      </c>
      <c r="AZ633" s="39">
        <f t="shared" si="194"/>
        <v>0.10895914454401864</v>
      </c>
      <c r="BA633" s="146">
        <f t="shared" si="195"/>
        <v>27</v>
      </c>
      <c r="BB633" s="146">
        <f t="shared" si="196"/>
        <v>229</v>
      </c>
      <c r="BC633" s="32">
        <f t="shared" si="197"/>
        <v>312</v>
      </c>
      <c r="BD633" s="148"/>
      <c r="BE633" s="40">
        <f t="shared" si="198"/>
        <v>0</v>
      </c>
      <c r="BF633" s="40">
        <f t="shared" si="199"/>
        <v>3.8580246913580245E-2</v>
      </c>
      <c r="BG633" s="40">
        <f t="shared" si="200"/>
        <v>0.38540596094552931</v>
      </c>
      <c r="BH633" s="40">
        <f t="shared" si="201"/>
        <v>0.24252223120452709</v>
      </c>
      <c r="BI633" s="40">
        <f t="shared" si="202"/>
        <v>0.31982942430703626</v>
      </c>
      <c r="BJ633" s="40">
        <f t="shared" si="203"/>
        <v>0</v>
      </c>
      <c r="BK633" s="40">
        <f t="shared" si="204"/>
        <v>0.32102728731942215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 s="42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</row>
    <row r="634" spans="1:124" s="32" customFormat="1" x14ac:dyDescent="0.2">
      <c r="A634" s="124" t="str">
        <f>CONFIGURACAO!$C$4</f>
        <v>AREA 21</v>
      </c>
      <c r="B634" s="125">
        <v>632</v>
      </c>
      <c r="C634" s="249" t="s">
        <v>310</v>
      </c>
      <c r="D634" s="126">
        <f t="shared" si="205"/>
        <v>11</v>
      </c>
      <c r="E634" s="250" t="s">
        <v>969</v>
      </c>
      <c r="F634" s="250">
        <v>1</v>
      </c>
      <c r="G634" s="250">
        <v>1</v>
      </c>
      <c r="H634" s="250">
        <v>1</v>
      </c>
      <c r="I634" s="250">
        <v>1</v>
      </c>
      <c r="J634" s="87"/>
      <c r="K634" s="94"/>
      <c r="L634" s="94"/>
      <c r="M634" s="154">
        <f t="shared" si="206"/>
        <v>4</v>
      </c>
      <c r="N634">
        <v>0</v>
      </c>
      <c r="O634">
        <v>0</v>
      </c>
      <c r="P634">
        <v>28</v>
      </c>
      <c r="Q634">
        <v>3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 s="139">
        <f t="shared" si="189"/>
        <v>0</v>
      </c>
      <c r="AD634" s="140">
        <f t="shared" si="190"/>
        <v>28</v>
      </c>
      <c r="AE634" s="141">
        <f t="shared" si="207"/>
        <v>0</v>
      </c>
      <c r="AF634" s="142">
        <f t="shared" si="208"/>
        <v>0</v>
      </c>
      <c r="AG634" s="278"/>
      <c r="AI634" s="37">
        <f>IFERROR(IF(M634&gt;0,(N634*CONFIGURACAO!$C$20)+(O634*CONFIGURACAO!$C$21)+(P634*CONFIGURACAO!$C$22)+(Q634*CONFIGURACAO!$C$23)+(R634*CONFIGURACAO!$C$24),""),"")</f>
        <v>1800</v>
      </c>
      <c r="AJ634" s="38">
        <f>IF(S634=0,0,IF(CONFIGURACAO!$C$15="SIM",(IF(S634&gt;CONFIGURACAO!$C$16,CONFIGURACAO!$C$16*CONFIGURACAO!$C$25,S634*CONFIGURACAO!$C$25)),'PI AREA  P100'!S634*CONFIGURACAO!$C$25))</f>
        <v>0</v>
      </c>
      <c r="AK634" s="38">
        <f>IF(T634=0,0,IF(CONFIGURACAO!$C$17="SIM",(IF(T634&gt;CONFIGURACAO!$C$18,CONFIGURACAO!$C$18*CONFIGURACAO!$C$26,T634*CONFIGURACAO!$C$26)),'PI AREA  P100'!T634*CONFIGURACAO!$C$26))</f>
        <v>0</v>
      </c>
      <c r="AL634" s="38">
        <f>IFERROR(IF(M634&gt;0,(U634*CONFIGURACAO!$C$29)+(V634*CONFIGURACAO!$C$30),""),"")</f>
        <v>0</v>
      </c>
      <c r="AM634" s="38">
        <f>IF(W634=0,0,IF(CONFIGURACAO!$C$41="SIM",(IF(W634&gt;CONFIGURACAO!$C$41,CONFIGURACAO!$C$41*CONFIGURACAO!$C$31,W634*CONFIGURACAO!$C$31)),'PI AREA  P100'!W634*CONFIGURACAO!$C$31))</f>
        <v>0</v>
      </c>
      <c r="AN634" s="38">
        <f>IF(X634=0,0,IF(CONFIGURACAO!$C$39="SIM",(IF(X634&gt;CONFIGURACAO!$C$40,CONFIGURACAO!$C$40*CONFIGURACAO!$C$32,X634*CONFIGURACAO!$C$32)),'PI AREA  P100'!X634*CONFIGURACAO!$C$32))</f>
        <v>0</v>
      </c>
      <c r="AO634" s="38">
        <f>IFERROR(IF(M634&gt;0,(Y634*CONFIGURACAO!$C$33)+(Z634*CONFIGURACAO!$C$34)+(AA634*CONFIGURACAO!$C$35)+(AB634*CONFIGURACAO!$C$36),""),"")</f>
        <v>0</v>
      </c>
      <c r="AP634" s="38">
        <f>IF(AA634=0,0,IF(CONFIGURACAO!$C$46="SIM",(IF(AA634&gt;CONFIGURACAO!$C$47,CONFIGURACAO!$C$47*CONFIGURACAO!$C$35,AA634*CONFIGURACAO!$C$35)),'PI AREA  P100'!AA634*CONFIGURACAO!$C$35))</f>
        <v>0</v>
      </c>
      <c r="AQ634" s="38">
        <f>IF(AB634=0,0,IF(CONFIGURACAO!$C$44="SIM",(IF(AB634&gt;CONFIGURACAO!$C$45,CONFIGURACAO!$C$45*CONFIGURACAO!$C$36,AB634*CONFIGURACAO!$C$36)),'PI AREA  P100'!AB634*CONFIGURACAO!$C$36))</f>
        <v>0</v>
      </c>
      <c r="AR634" s="38">
        <f t="shared" si="209"/>
        <v>1800</v>
      </c>
      <c r="AS634" s="68">
        <f>IF(AR634="","",$AR634-(($AS$2/CONFIGURACAO!$C$6)*$M634))</f>
        <v>1500</v>
      </c>
      <c r="AT634" s="73">
        <f t="shared" si="191"/>
        <v>3</v>
      </c>
      <c r="AU634" s="75">
        <f>IF(AR634="","",$AR634-(($AU$2/CONFIGURACAO!$C$6)*$M634))</f>
        <v>1300</v>
      </c>
      <c r="AV634" s="76">
        <f t="shared" si="192"/>
        <v>4</v>
      </c>
      <c r="AW634" s="74">
        <f>IF(AR634="","",$AR634-(($AW$2/CONFIGURACAO!$C$6)*$M634))</f>
        <v>1100</v>
      </c>
      <c r="AX634" s="72">
        <f t="shared" si="193"/>
        <v>5</v>
      </c>
      <c r="AZ634" s="39">
        <f t="shared" si="194"/>
        <v>0.15203601564281671</v>
      </c>
      <c r="BA634" s="146">
        <f t="shared" si="195"/>
        <v>31</v>
      </c>
      <c r="BB634" s="146">
        <f t="shared" si="196"/>
        <v>172</v>
      </c>
      <c r="BC634" s="32">
        <f t="shared" si="197"/>
        <v>180</v>
      </c>
      <c r="BD634" s="148"/>
      <c r="BE634" s="40">
        <f t="shared" si="198"/>
        <v>0</v>
      </c>
      <c r="BF634" s="40">
        <f t="shared" si="199"/>
        <v>0</v>
      </c>
      <c r="BG634" s="40">
        <f t="shared" si="200"/>
        <v>0.71942446043165476</v>
      </c>
      <c r="BH634" s="40">
        <f t="shared" si="201"/>
        <v>0.12126111560226355</v>
      </c>
      <c r="BI634" s="40">
        <f t="shared" si="202"/>
        <v>0</v>
      </c>
      <c r="BJ634" s="40">
        <f t="shared" si="203"/>
        <v>0</v>
      </c>
      <c r="BK634" s="40">
        <f t="shared" si="204"/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 s="42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</row>
    <row r="635" spans="1:124" s="32" customFormat="1" x14ac:dyDescent="0.2">
      <c r="A635" s="124" t="str">
        <f>CONFIGURACAO!$C$4</f>
        <v>AREA 21</v>
      </c>
      <c r="B635" s="125">
        <v>633</v>
      </c>
      <c r="C635" s="249" t="s">
        <v>310</v>
      </c>
      <c r="D635" s="126">
        <f t="shared" si="205"/>
        <v>12</v>
      </c>
      <c r="E635" s="250" t="s">
        <v>970</v>
      </c>
      <c r="F635" s="250">
        <v>0</v>
      </c>
      <c r="G635" s="250">
        <v>0</v>
      </c>
      <c r="H635" s="250">
        <v>1</v>
      </c>
      <c r="I635" s="250">
        <v>1</v>
      </c>
      <c r="J635" s="87"/>
      <c r="K635" s="94"/>
      <c r="L635" s="94"/>
      <c r="M635" s="154">
        <f t="shared" si="206"/>
        <v>2</v>
      </c>
      <c r="N635">
        <v>0</v>
      </c>
      <c r="O635">
        <v>0</v>
      </c>
      <c r="P635">
        <v>5</v>
      </c>
      <c r="Q635">
        <v>3</v>
      </c>
      <c r="R635">
        <v>1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5</v>
      </c>
      <c r="AC635" s="139">
        <f t="shared" si="189"/>
        <v>0</v>
      </c>
      <c r="AD635" s="140">
        <f t="shared" si="190"/>
        <v>5</v>
      </c>
      <c r="AE635" s="141">
        <f t="shared" si="207"/>
        <v>0</v>
      </c>
      <c r="AF635" s="142">
        <f t="shared" si="208"/>
        <v>0</v>
      </c>
      <c r="AG635" s="278"/>
      <c r="AI635" s="37">
        <f>IFERROR(IF(M635&gt;0,(N635*CONFIGURACAO!$C$20)+(O635*CONFIGURACAO!$C$21)+(P635*CONFIGURACAO!$C$22)+(Q635*CONFIGURACAO!$C$23)+(R635*CONFIGURACAO!$C$24),""),"")</f>
        <v>440</v>
      </c>
      <c r="AJ635" s="38">
        <f>IF(S635=0,0,IF(CONFIGURACAO!$C$15="SIM",(IF(S635&gt;CONFIGURACAO!$C$16,CONFIGURACAO!$C$16*CONFIGURACAO!$C$25,S635*CONFIGURACAO!$C$25)),'PI AREA  P100'!S635*CONFIGURACAO!$C$25))</f>
        <v>0</v>
      </c>
      <c r="AK635" s="38">
        <f>IF(T635=0,0,IF(CONFIGURACAO!$C$17="SIM",(IF(T635&gt;CONFIGURACAO!$C$18,CONFIGURACAO!$C$18*CONFIGURACAO!$C$26,T635*CONFIGURACAO!$C$26)),'PI AREA  P100'!T635*CONFIGURACAO!$C$26))</f>
        <v>5</v>
      </c>
      <c r="AL635" s="38">
        <f>IFERROR(IF(M635&gt;0,(U635*CONFIGURACAO!$C$29)+(V635*CONFIGURACAO!$C$30),""),"")</f>
        <v>0</v>
      </c>
      <c r="AM635" s="38">
        <f>IF(W635=0,0,IF(CONFIGURACAO!$C$41="SIM",(IF(W635&gt;CONFIGURACAO!$C$41,CONFIGURACAO!$C$41*CONFIGURACAO!$C$31,W635*CONFIGURACAO!$C$31)),'PI AREA  P100'!W635*CONFIGURACAO!$C$31))</f>
        <v>0</v>
      </c>
      <c r="AN635" s="38">
        <f>IF(X635=0,0,IF(CONFIGURACAO!$C$39="SIM",(IF(X635&gt;CONFIGURACAO!$C$40,CONFIGURACAO!$C$40*CONFIGURACAO!$C$32,X635*CONFIGURACAO!$C$32)),'PI AREA  P100'!X635*CONFIGURACAO!$C$32))</f>
        <v>0</v>
      </c>
      <c r="AO635" s="38">
        <f>IFERROR(IF(M635&gt;0,(Y635*CONFIGURACAO!$C$33)+(Z635*CONFIGURACAO!$C$34)+(AA635*CONFIGURACAO!$C$35)+(AB635*CONFIGURACAO!$C$36),""),"")</f>
        <v>75</v>
      </c>
      <c r="AP635" s="38">
        <f>IF(AA635=0,0,IF(CONFIGURACAO!$C$46="SIM",(IF(AA635&gt;CONFIGURACAO!$C$47,CONFIGURACAO!$C$47*CONFIGURACAO!$C$35,AA635*CONFIGURACAO!$C$35)),'PI AREA  P100'!AA635*CONFIGURACAO!$C$35))</f>
        <v>25</v>
      </c>
      <c r="AQ635" s="38">
        <f>IF(AB635=0,0,IF(CONFIGURACAO!$C$44="SIM",(IF(AB635&gt;CONFIGURACAO!$C$45,CONFIGURACAO!$C$45*CONFIGURACAO!$C$36,AB635*CONFIGURACAO!$C$36)),'PI AREA  P100'!AB635*CONFIGURACAO!$C$36))</f>
        <v>20</v>
      </c>
      <c r="AR635" s="38">
        <f t="shared" si="209"/>
        <v>565</v>
      </c>
      <c r="AS635" s="68">
        <f>IF(AR635="","",$AR635-(($AS$2/CONFIGURACAO!$C$6)*$M635))</f>
        <v>415</v>
      </c>
      <c r="AT635" s="73">
        <f t="shared" si="191"/>
        <v>3</v>
      </c>
      <c r="AU635" s="75">
        <f>IF(AR635="","",$AR635-(($AU$2/CONFIGURACAO!$C$6)*$M635))</f>
        <v>315</v>
      </c>
      <c r="AV635" s="76">
        <f t="shared" si="192"/>
        <v>4</v>
      </c>
      <c r="AW635" s="74">
        <f>IF(AR635="","",$AR635-(($AW$2/CONFIGURACAO!$C$6)*$M635))</f>
        <v>215</v>
      </c>
      <c r="AX635" s="72">
        <f t="shared" si="193"/>
        <v>5</v>
      </c>
      <c r="AZ635" s="39">
        <f t="shared" si="194"/>
        <v>4.7722416021217469E-2</v>
      </c>
      <c r="BA635" s="146">
        <f t="shared" si="195"/>
        <v>16</v>
      </c>
      <c r="BB635" s="146">
        <f t="shared" si="196"/>
        <v>488</v>
      </c>
      <c r="BC635" s="32">
        <f t="shared" si="197"/>
        <v>692</v>
      </c>
      <c r="BD635" s="148"/>
      <c r="BE635" s="40">
        <f t="shared" si="198"/>
        <v>0</v>
      </c>
      <c r="BF635" s="40">
        <f t="shared" si="199"/>
        <v>0</v>
      </c>
      <c r="BG635" s="40">
        <f t="shared" si="200"/>
        <v>0.12846865364850976</v>
      </c>
      <c r="BH635" s="40">
        <f t="shared" si="201"/>
        <v>0.12126111560226355</v>
      </c>
      <c r="BI635" s="40">
        <f t="shared" si="202"/>
        <v>0.10660980810234541</v>
      </c>
      <c r="BJ635" s="40">
        <f t="shared" si="203"/>
        <v>0</v>
      </c>
      <c r="BK635" s="40">
        <f t="shared" si="204"/>
        <v>0.16051364365971107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1</v>
      </c>
      <c r="BS635">
        <v>5</v>
      </c>
      <c r="BT635" s="42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</row>
    <row r="636" spans="1:124" s="32" customFormat="1" x14ac:dyDescent="0.2">
      <c r="A636" s="124" t="str">
        <f>CONFIGURACAO!$C$4</f>
        <v>AREA 21</v>
      </c>
      <c r="B636" s="125">
        <v>634</v>
      </c>
      <c r="C636" s="249" t="s">
        <v>310</v>
      </c>
      <c r="D636" s="126">
        <f t="shared" si="205"/>
        <v>13</v>
      </c>
      <c r="E636" s="250" t="s">
        <v>971</v>
      </c>
      <c r="F636" s="250">
        <v>1</v>
      </c>
      <c r="G636" s="250">
        <v>1</v>
      </c>
      <c r="H636" s="250">
        <v>1</v>
      </c>
      <c r="I636" s="250">
        <v>1</v>
      </c>
      <c r="J636" s="87"/>
      <c r="K636" s="94"/>
      <c r="L636" s="94"/>
      <c r="M636" s="154">
        <f t="shared" si="206"/>
        <v>4</v>
      </c>
      <c r="N636">
        <v>0</v>
      </c>
      <c r="O636">
        <v>0</v>
      </c>
      <c r="P636">
        <v>22</v>
      </c>
      <c r="Q636">
        <v>6</v>
      </c>
      <c r="R636">
        <v>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0</v>
      </c>
      <c r="AC636" s="139">
        <f t="shared" si="189"/>
        <v>0</v>
      </c>
      <c r="AD636" s="140">
        <f t="shared" si="190"/>
        <v>22</v>
      </c>
      <c r="AE636" s="141">
        <f t="shared" si="207"/>
        <v>0</v>
      </c>
      <c r="AF636" s="142">
        <f t="shared" si="208"/>
        <v>0</v>
      </c>
      <c r="AG636" s="278"/>
      <c r="AI636" s="37">
        <f>IFERROR(IF(M636&gt;0,(N636*CONFIGURACAO!$C$20)+(O636*CONFIGURACAO!$C$21)+(P636*CONFIGURACAO!$C$22)+(Q636*CONFIGURACAO!$C$23)+(R636*CONFIGURACAO!$C$24),""),"")</f>
        <v>1600</v>
      </c>
      <c r="AJ636" s="38">
        <f>IF(S636=0,0,IF(CONFIGURACAO!$C$15="SIM",(IF(S636&gt;CONFIGURACAO!$C$16,CONFIGURACAO!$C$16*CONFIGURACAO!$C$25,S636*CONFIGURACAO!$C$25)),'PI AREA  P100'!S636*CONFIGURACAO!$C$25))</f>
        <v>0</v>
      </c>
      <c r="AK636" s="38">
        <f>IF(T636=0,0,IF(CONFIGURACAO!$C$17="SIM",(IF(T636&gt;CONFIGURACAO!$C$18,CONFIGURACAO!$C$18*CONFIGURACAO!$C$26,T636*CONFIGURACAO!$C$26)),'PI AREA  P100'!T636*CONFIGURACAO!$C$26))</f>
        <v>0</v>
      </c>
      <c r="AL636" s="38">
        <f>IFERROR(IF(M636&gt;0,(U636*CONFIGURACAO!$C$29)+(V636*CONFIGURACAO!$C$30),""),"")</f>
        <v>0</v>
      </c>
      <c r="AM636" s="38">
        <f>IF(W636=0,0,IF(CONFIGURACAO!$C$41="SIM",(IF(W636&gt;CONFIGURACAO!$C$41,CONFIGURACAO!$C$41*CONFIGURACAO!$C$31,W636*CONFIGURACAO!$C$31)),'PI AREA  P100'!W636*CONFIGURACAO!$C$31))</f>
        <v>0</v>
      </c>
      <c r="AN636" s="38">
        <f>IF(X636=0,0,IF(CONFIGURACAO!$C$39="SIM",(IF(X636&gt;CONFIGURACAO!$C$40,CONFIGURACAO!$C$40*CONFIGURACAO!$C$32,X636*CONFIGURACAO!$C$32)),'PI AREA  P100'!X636*CONFIGURACAO!$C$32))</f>
        <v>0</v>
      </c>
      <c r="AO636" s="38">
        <f>IFERROR(IF(M636&gt;0,(Y636*CONFIGURACAO!$C$33)+(Z636*CONFIGURACAO!$C$34)+(AA636*CONFIGURACAO!$C$35)+(AB636*CONFIGURACAO!$C$36),""),"")</f>
        <v>75</v>
      </c>
      <c r="AP636" s="38">
        <f>IF(AA636=0,0,IF(CONFIGURACAO!$C$46="SIM",(IF(AA636&gt;CONFIGURACAO!$C$47,CONFIGURACAO!$C$47*CONFIGURACAO!$C$35,AA636*CONFIGURACAO!$C$35)),'PI AREA  P100'!AA636*CONFIGURACAO!$C$35))</f>
        <v>75</v>
      </c>
      <c r="AQ636" s="38">
        <f>IF(AB636=0,0,IF(CONFIGURACAO!$C$44="SIM",(IF(AB636&gt;CONFIGURACAO!$C$45,CONFIGURACAO!$C$45*CONFIGURACAO!$C$36,AB636*CONFIGURACAO!$C$36)),'PI AREA  P100'!AB636*CONFIGURACAO!$C$36))</f>
        <v>0</v>
      </c>
      <c r="AR636" s="38">
        <f t="shared" si="209"/>
        <v>1750</v>
      </c>
      <c r="AS636" s="68">
        <f>IF(AR636="","",$AR636-(($AS$2/CONFIGURACAO!$C$6)*$M636))</f>
        <v>1450</v>
      </c>
      <c r="AT636" s="73">
        <f t="shared" si="191"/>
        <v>3</v>
      </c>
      <c r="AU636" s="75">
        <f>IF(AR636="","",$AR636-(($AU$2/CONFIGURACAO!$C$6)*$M636))</f>
        <v>1250</v>
      </c>
      <c r="AV636" s="76">
        <f t="shared" si="192"/>
        <v>4</v>
      </c>
      <c r="AW636" s="74">
        <f>IF(AR636="","",$AR636-(($AW$2/CONFIGURACAO!$C$6)*$M636))</f>
        <v>1050</v>
      </c>
      <c r="AX636" s="72">
        <f t="shared" si="193"/>
        <v>5</v>
      </c>
      <c r="AZ636" s="39">
        <f t="shared" si="194"/>
        <v>0.14781279298607181</v>
      </c>
      <c r="BA636" s="146">
        <f t="shared" si="195"/>
        <v>33</v>
      </c>
      <c r="BB636" s="146">
        <f t="shared" si="196"/>
        <v>145</v>
      </c>
      <c r="BC636" s="32">
        <f t="shared" si="197"/>
        <v>190</v>
      </c>
      <c r="BD636" s="148"/>
      <c r="BE636" s="40">
        <f t="shared" si="198"/>
        <v>0</v>
      </c>
      <c r="BF636" s="40">
        <f t="shared" si="199"/>
        <v>0</v>
      </c>
      <c r="BG636" s="40">
        <f t="shared" si="200"/>
        <v>0.56526207605344292</v>
      </c>
      <c r="BH636" s="40">
        <f t="shared" si="201"/>
        <v>0.24252223120452709</v>
      </c>
      <c r="BI636" s="40">
        <f t="shared" si="202"/>
        <v>0.21321961620469082</v>
      </c>
      <c r="BJ636" s="40">
        <f t="shared" si="203"/>
        <v>0</v>
      </c>
      <c r="BK636" s="40">
        <f t="shared" si="204"/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3</v>
      </c>
      <c r="BS636">
        <v>0</v>
      </c>
      <c r="BT636" s="42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</row>
    <row r="637" spans="1:124" s="32" customFormat="1" x14ac:dyDescent="0.2">
      <c r="A637" s="124" t="str">
        <f>CONFIGURACAO!$C$4</f>
        <v>AREA 21</v>
      </c>
      <c r="B637" s="125">
        <v>635</v>
      </c>
      <c r="C637" s="249" t="s">
        <v>310</v>
      </c>
      <c r="D637" s="126">
        <f t="shared" si="205"/>
        <v>14</v>
      </c>
      <c r="E637" s="250" t="s">
        <v>972</v>
      </c>
      <c r="F637" s="250">
        <v>1</v>
      </c>
      <c r="G637" s="250">
        <v>1</v>
      </c>
      <c r="H637" s="250">
        <v>1</v>
      </c>
      <c r="I637" s="250">
        <v>1</v>
      </c>
      <c r="J637" s="87"/>
      <c r="K637" s="94"/>
      <c r="L637" s="94"/>
      <c r="M637" s="154">
        <f t="shared" si="206"/>
        <v>4</v>
      </c>
      <c r="N637">
        <v>0</v>
      </c>
      <c r="O637">
        <v>1</v>
      </c>
      <c r="P637">
        <v>18</v>
      </c>
      <c r="Q637">
        <v>2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 s="139">
        <f t="shared" si="189"/>
        <v>1</v>
      </c>
      <c r="AD637" s="140">
        <f t="shared" si="190"/>
        <v>19</v>
      </c>
      <c r="AE637" s="141">
        <f t="shared" si="207"/>
        <v>0</v>
      </c>
      <c r="AF637" s="142">
        <f t="shared" si="208"/>
        <v>1</v>
      </c>
      <c r="AG637" s="278"/>
      <c r="AI637" s="37">
        <f>IFERROR(IF(M637&gt;0,(N637*CONFIGURACAO!$C$20)+(O637*CONFIGURACAO!$C$21)+(P637*CONFIGURACAO!$C$22)+(Q637*CONFIGURACAO!$C$23)+(R637*CONFIGURACAO!$C$24),""),"")</f>
        <v>1260</v>
      </c>
      <c r="AJ637" s="38">
        <f>IF(S637=0,0,IF(CONFIGURACAO!$C$15="SIM",(IF(S637&gt;CONFIGURACAO!$C$16,CONFIGURACAO!$C$16*CONFIGURACAO!$C$25,S637*CONFIGURACAO!$C$25)),'PI AREA  P100'!S637*CONFIGURACAO!$C$25))</f>
        <v>0</v>
      </c>
      <c r="AK637" s="38">
        <f>IF(T637=0,0,IF(CONFIGURACAO!$C$17="SIM",(IF(T637&gt;CONFIGURACAO!$C$18,CONFIGURACAO!$C$18*CONFIGURACAO!$C$26,T637*CONFIGURACAO!$C$26)),'PI AREA  P100'!T637*CONFIGURACAO!$C$26))</f>
        <v>0</v>
      </c>
      <c r="AL637" s="38">
        <f>IFERROR(IF(M637&gt;0,(U637*CONFIGURACAO!$C$29)+(V637*CONFIGURACAO!$C$30),""),"")</f>
        <v>0</v>
      </c>
      <c r="AM637" s="38">
        <f>IF(W637=0,0,IF(CONFIGURACAO!$C$41="SIM",(IF(W637&gt;CONFIGURACAO!$C$41,CONFIGURACAO!$C$41*CONFIGURACAO!$C$31,W637*CONFIGURACAO!$C$31)),'PI AREA  P100'!W637*CONFIGURACAO!$C$31))</f>
        <v>0</v>
      </c>
      <c r="AN637" s="38">
        <f>IF(X637=0,0,IF(CONFIGURACAO!$C$39="SIM",(IF(X637&gt;CONFIGURACAO!$C$40,CONFIGURACAO!$C$40*CONFIGURACAO!$C$32,X637*CONFIGURACAO!$C$32)),'PI AREA  P100'!X637*CONFIGURACAO!$C$32))</f>
        <v>0</v>
      </c>
      <c r="AO637" s="38">
        <f>IFERROR(IF(M637&gt;0,(Y637*CONFIGURACAO!$C$33)+(Z637*CONFIGURACAO!$C$34)+(AA637*CONFIGURACAO!$C$35)+(AB637*CONFIGURACAO!$C$36),""),"")</f>
        <v>50</v>
      </c>
      <c r="AP637" s="38">
        <f>IF(AA637=0,0,IF(CONFIGURACAO!$C$46="SIM",(IF(AA637&gt;CONFIGURACAO!$C$47,CONFIGURACAO!$C$47*CONFIGURACAO!$C$35,AA637*CONFIGURACAO!$C$35)),'PI AREA  P100'!AA637*CONFIGURACAO!$C$35))</f>
        <v>0</v>
      </c>
      <c r="AQ637" s="38">
        <f>IF(AB637=0,0,IF(CONFIGURACAO!$C$44="SIM",(IF(AB637&gt;CONFIGURACAO!$C$45,CONFIGURACAO!$C$45*CONFIGURACAO!$C$36,AB637*CONFIGURACAO!$C$36)),'PI AREA  P100'!AB637*CONFIGURACAO!$C$36))</f>
        <v>0</v>
      </c>
      <c r="AR637" s="38">
        <f t="shared" si="209"/>
        <v>1310</v>
      </c>
      <c r="AS637" s="68">
        <f>IF(AR637="","",$AR637-(($AS$2/CONFIGURACAO!$C$6)*$M637))</f>
        <v>1010</v>
      </c>
      <c r="AT637" s="73">
        <f t="shared" si="191"/>
        <v>3</v>
      </c>
      <c r="AU637" s="75">
        <f>IF(AR637="","",$AR637-(($AU$2/CONFIGURACAO!$C$6)*$M637))</f>
        <v>810</v>
      </c>
      <c r="AV637" s="76">
        <f t="shared" si="192"/>
        <v>4</v>
      </c>
      <c r="AW637" s="74">
        <f>IF(AR637="","",$AR637-(($AW$2/CONFIGURACAO!$C$6)*$M637))</f>
        <v>610</v>
      </c>
      <c r="AX637" s="72">
        <f t="shared" si="193"/>
        <v>5</v>
      </c>
      <c r="AZ637" s="39">
        <f t="shared" si="194"/>
        <v>0.11064843360671661</v>
      </c>
      <c r="BA637" s="146">
        <f t="shared" si="195"/>
        <v>23</v>
      </c>
      <c r="BB637" s="146">
        <f t="shared" si="196"/>
        <v>294</v>
      </c>
      <c r="BC637" s="32">
        <f t="shared" si="197"/>
        <v>306</v>
      </c>
      <c r="BD637" s="148"/>
      <c r="BE637" s="40">
        <f t="shared" si="198"/>
        <v>0</v>
      </c>
      <c r="BF637" s="40">
        <f t="shared" si="199"/>
        <v>3.8580246913580245E-2</v>
      </c>
      <c r="BG637" s="40">
        <f t="shared" si="200"/>
        <v>0.46248715313463518</v>
      </c>
      <c r="BH637" s="40">
        <f t="shared" si="201"/>
        <v>8.084074373484236E-2</v>
      </c>
      <c r="BI637" s="40">
        <f t="shared" si="202"/>
        <v>0.10660980810234541</v>
      </c>
      <c r="BJ637" s="40">
        <f t="shared" si="203"/>
        <v>0</v>
      </c>
      <c r="BK637" s="40">
        <f t="shared" si="204"/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</v>
      </c>
      <c r="BR637">
        <v>0</v>
      </c>
      <c r="BS637">
        <v>0</v>
      </c>
      <c r="BT637" s="42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</row>
    <row r="638" spans="1:124" s="32" customFormat="1" x14ac:dyDescent="0.2">
      <c r="A638" s="124" t="str">
        <f>CONFIGURACAO!$C$4</f>
        <v>AREA 21</v>
      </c>
      <c r="B638" s="125">
        <v>636</v>
      </c>
      <c r="C638" s="249" t="s">
        <v>310</v>
      </c>
      <c r="D638" s="126">
        <f t="shared" si="205"/>
        <v>15</v>
      </c>
      <c r="E638" s="250" t="s">
        <v>973</v>
      </c>
      <c r="F638" s="250">
        <v>1</v>
      </c>
      <c r="G638" s="250">
        <v>1</v>
      </c>
      <c r="H638" s="250">
        <v>1</v>
      </c>
      <c r="I638" s="250">
        <v>1</v>
      </c>
      <c r="J638" s="87"/>
      <c r="K638" s="94"/>
      <c r="L638" s="94"/>
      <c r="M638" s="154">
        <f t="shared" si="206"/>
        <v>4</v>
      </c>
      <c r="N638">
        <v>0</v>
      </c>
      <c r="O638">
        <v>3</v>
      </c>
      <c r="P638">
        <v>20</v>
      </c>
      <c r="Q638">
        <v>1</v>
      </c>
      <c r="R638">
        <v>2</v>
      </c>
      <c r="S638">
        <v>0</v>
      </c>
      <c r="T638">
        <v>3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s="139">
        <f t="shared" si="189"/>
        <v>3</v>
      </c>
      <c r="AD638" s="140">
        <f t="shared" si="190"/>
        <v>23</v>
      </c>
      <c r="AE638" s="141">
        <f t="shared" si="207"/>
        <v>0</v>
      </c>
      <c r="AF638" s="142">
        <f t="shared" si="208"/>
        <v>0</v>
      </c>
      <c r="AG638" s="278"/>
      <c r="AI638" s="37">
        <f>IFERROR(IF(M638&gt;0,(N638*CONFIGURACAO!$C$20)+(O638*CONFIGURACAO!$C$21)+(P638*CONFIGURACAO!$C$22)+(Q638*CONFIGURACAO!$C$23)+(R638*CONFIGURACAO!$C$24),""),"")</f>
        <v>1520</v>
      </c>
      <c r="AJ638" s="38">
        <f>IF(S638=0,0,IF(CONFIGURACAO!$C$15="SIM",(IF(S638&gt;CONFIGURACAO!$C$16,CONFIGURACAO!$C$16*CONFIGURACAO!$C$25,S638*CONFIGURACAO!$C$25)),'PI AREA  P100'!S638*CONFIGURACAO!$C$25))</f>
        <v>0</v>
      </c>
      <c r="AK638" s="38">
        <f>IF(T638=0,0,IF(CONFIGURACAO!$C$17="SIM",(IF(T638&gt;CONFIGURACAO!$C$18,CONFIGURACAO!$C$18*CONFIGURACAO!$C$26,T638*CONFIGURACAO!$C$26)),'PI AREA  P100'!T638*CONFIGURACAO!$C$26))</f>
        <v>15</v>
      </c>
      <c r="AL638" s="38">
        <f>IFERROR(IF(M638&gt;0,(U638*CONFIGURACAO!$C$29)+(V638*CONFIGURACAO!$C$30),""),"")</f>
        <v>0</v>
      </c>
      <c r="AM638" s="38">
        <f>IF(W638=0,0,IF(CONFIGURACAO!$C$41="SIM",(IF(W638&gt;CONFIGURACAO!$C$41,CONFIGURACAO!$C$41*CONFIGURACAO!$C$31,W638*CONFIGURACAO!$C$31)),'PI AREA  P100'!W638*CONFIGURACAO!$C$31))</f>
        <v>0</v>
      </c>
      <c r="AN638" s="38">
        <f>IF(X638=0,0,IF(CONFIGURACAO!$C$39="SIM",(IF(X638&gt;CONFIGURACAO!$C$40,CONFIGURACAO!$C$40*CONFIGURACAO!$C$32,X638*CONFIGURACAO!$C$32)),'PI AREA  P100'!X638*CONFIGURACAO!$C$32))</f>
        <v>0</v>
      </c>
      <c r="AO638" s="38">
        <f>IFERROR(IF(M638&gt;0,(Y638*CONFIGURACAO!$C$33)+(Z638*CONFIGURACAO!$C$34)+(AA638*CONFIGURACAO!$C$35)+(AB638*CONFIGURACAO!$C$36),""),"")</f>
        <v>0</v>
      </c>
      <c r="AP638" s="38">
        <f>IF(AA638=0,0,IF(CONFIGURACAO!$C$46="SIM",(IF(AA638&gt;CONFIGURACAO!$C$47,CONFIGURACAO!$C$47*CONFIGURACAO!$C$35,AA638*CONFIGURACAO!$C$35)),'PI AREA  P100'!AA638*CONFIGURACAO!$C$35))</f>
        <v>0</v>
      </c>
      <c r="AQ638" s="38">
        <f>IF(AB638=0,0,IF(CONFIGURACAO!$C$44="SIM",(IF(AB638&gt;CONFIGURACAO!$C$45,CONFIGURACAO!$C$45*CONFIGURACAO!$C$36,AB638*CONFIGURACAO!$C$36)),'PI AREA  P100'!AB638*CONFIGURACAO!$C$36))</f>
        <v>0</v>
      </c>
      <c r="AR638" s="38">
        <f t="shared" si="209"/>
        <v>1535</v>
      </c>
      <c r="AS638" s="68">
        <f>IF(AR638="","",$AR638-(($AS$2/CONFIGURACAO!$C$6)*$M638))</f>
        <v>1235</v>
      </c>
      <c r="AT638" s="73">
        <f t="shared" si="191"/>
        <v>3</v>
      </c>
      <c r="AU638" s="75">
        <f>IF(AR638="","",$AR638-(($AU$2/CONFIGURACAO!$C$6)*$M638))</f>
        <v>1035</v>
      </c>
      <c r="AV638" s="76">
        <f t="shared" si="192"/>
        <v>4</v>
      </c>
      <c r="AW638" s="74">
        <f>IF(AR638="","",$AR638-(($AW$2/CONFIGURACAO!$C$6)*$M638))</f>
        <v>835</v>
      </c>
      <c r="AX638" s="72">
        <f t="shared" si="193"/>
        <v>5</v>
      </c>
      <c r="AZ638" s="39">
        <f t="shared" si="194"/>
        <v>0.12965293556206869</v>
      </c>
      <c r="BA638" s="146">
        <f t="shared" si="195"/>
        <v>29</v>
      </c>
      <c r="BB638" s="146">
        <f t="shared" si="196"/>
        <v>197</v>
      </c>
      <c r="BC638" s="32">
        <f t="shared" si="197"/>
        <v>235</v>
      </c>
      <c r="BD638" s="148"/>
      <c r="BE638" s="40">
        <f t="shared" si="198"/>
        <v>0</v>
      </c>
      <c r="BF638" s="40">
        <f t="shared" si="199"/>
        <v>0.11574074074074073</v>
      </c>
      <c r="BG638" s="40">
        <f t="shared" si="200"/>
        <v>0.51387461459403905</v>
      </c>
      <c r="BH638" s="40">
        <f t="shared" si="201"/>
        <v>4.042037186742118E-2</v>
      </c>
      <c r="BI638" s="40">
        <f t="shared" si="202"/>
        <v>0.21321961620469082</v>
      </c>
      <c r="BJ638" s="40">
        <f t="shared" si="203"/>
        <v>0</v>
      </c>
      <c r="BK638" s="40">
        <f t="shared" si="204"/>
        <v>0.4815409309791332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 s="42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</row>
    <row r="639" spans="1:124" s="32" customFormat="1" x14ac:dyDescent="0.2">
      <c r="A639" s="124" t="str">
        <f>CONFIGURACAO!$C$4</f>
        <v>AREA 21</v>
      </c>
      <c r="B639" s="125">
        <v>637</v>
      </c>
      <c r="C639" s="249" t="s">
        <v>310</v>
      </c>
      <c r="D639" s="126">
        <f t="shared" si="205"/>
        <v>16</v>
      </c>
      <c r="E639" s="250" t="s">
        <v>974</v>
      </c>
      <c r="F639" s="250">
        <v>1</v>
      </c>
      <c r="G639" s="250">
        <v>1</v>
      </c>
      <c r="H639" s="250">
        <v>1</v>
      </c>
      <c r="I639" s="250">
        <v>1</v>
      </c>
      <c r="J639" s="87"/>
      <c r="K639" s="94"/>
      <c r="L639" s="94"/>
      <c r="M639" s="154">
        <f t="shared" si="206"/>
        <v>4</v>
      </c>
      <c r="N639">
        <v>0</v>
      </c>
      <c r="O639">
        <v>0</v>
      </c>
      <c r="P639">
        <v>10</v>
      </c>
      <c r="Q639">
        <v>3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2</v>
      </c>
      <c r="AC639" s="139">
        <f t="shared" si="189"/>
        <v>0</v>
      </c>
      <c r="AD639" s="140">
        <f t="shared" si="190"/>
        <v>10</v>
      </c>
      <c r="AE639" s="141">
        <f t="shared" si="207"/>
        <v>0</v>
      </c>
      <c r="AF639" s="142">
        <f t="shared" si="208"/>
        <v>0</v>
      </c>
      <c r="AG639" s="278"/>
      <c r="AI639" s="37">
        <f>IFERROR(IF(M639&gt;0,(N639*CONFIGURACAO!$C$20)+(O639*CONFIGURACAO!$C$21)+(P639*CONFIGURACAO!$C$22)+(Q639*CONFIGURACAO!$C$23)+(R639*CONFIGURACAO!$C$24),""),"")</f>
        <v>740</v>
      </c>
      <c r="AJ639" s="38">
        <f>IF(S639=0,0,IF(CONFIGURACAO!$C$15="SIM",(IF(S639&gt;CONFIGURACAO!$C$16,CONFIGURACAO!$C$16*CONFIGURACAO!$C$25,S639*CONFIGURACAO!$C$25)),'PI AREA  P100'!S639*CONFIGURACAO!$C$25))</f>
        <v>0</v>
      </c>
      <c r="AK639" s="38">
        <f>IF(T639=0,0,IF(CONFIGURACAO!$C$17="SIM",(IF(T639&gt;CONFIGURACAO!$C$18,CONFIGURACAO!$C$18*CONFIGURACAO!$C$26,T639*CONFIGURACAO!$C$26)),'PI AREA  P100'!T639*CONFIGURACAO!$C$26))</f>
        <v>0</v>
      </c>
      <c r="AL639" s="38">
        <f>IFERROR(IF(M639&gt;0,(U639*CONFIGURACAO!$C$29)+(V639*CONFIGURACAO!$C$30),""),"")</f>
        <v>0</v>
      </c>
      <c r="AM639" s="38">
        <f>IF(W639=0,0,IF(CONFIGURACAO!$C$41="SIM",(IF(W639&gt;CONFIGURACAO!$C$41,CONFIGURACAO!$C$41*CONFIGURACAO!$C$31,W639*CONFIGURACAO!$C$31)),'PI AREA  P100'!W639*CONFIGURACAO!$C$31))</f>
        <v>0</v>
      </c>
      <c r="AN639" s="38">
        <f>IF(X639=0,0,IF(CONFIGURACAO!$C$39="SIM",(IF(X639&gt;CONFIGURACAO!$C$40,CONFIGURACAO!$C$40*CONFIGURACAO!$C$32,X639*CONFIGURACAO!$C$32)),'PI AREA  P100'!X639*CONFIGURACAO!$C$32))</f>
        <v>25</v>
      </c>
      <c r="AO639" s="38">
        <f>IFERROR(IF(M639&gt;0,(Y639*CONFIGURACAO!$C$33)+(Z639*CONFIGURACAO!$C$34)+(AA639*CONFIGURACAO!$C$35)+(AB639*CONFIGURACAO!$C$36),""),"")</f>
        <v>20</v>
      </c>
      <c r="AP639" s="38">
        <f>IF(AA639=0,0,IF(CONFIGURACAO!$C$46="SIM",(IF(AA639&gt;CONFIGURACAO!$C$47,CONFIGURACAO!$C$47*CONFIGURACAO!$C$35,AA639*CONFIGURACAO!$C$35)),'PI AREA  P100'!AA639*CONFIGURACAO!$C$35))</f>
        <v>0</v>
      </c>
      <c r="AQ639" s="38">
        <f>IF(AB639=0,0,IF(CONFIGURACAO!$C$44="SIM",(IF(AB639&gt;CONFIGURACAO!$C$45,CONFIGURACAO!$C$45*CONFIGURACAO!$C$36,AB639*CONFIGURACAO!$C$36)),'PI AREA  P100'!AB639*CONFIGURACAO!$C$36))</f>
        <v>20</v>
      </c>
      <c r="AR639" s="38">
        <f t="shared" si="209"/>
        <v>805</v>
      </c>
      <c r="AS639" s="68">
        <f>IF(AR639="","",$AR639-(($AS$2/CONFIGURACAO!$C$6)*$M639))</f>
        <v>505</v>
      </c>
      <c r="AT639" s="73">
        <f t="shared" si="191"/>
        <v>3</v>
      </c>
      <c r="AU639" s="75">
        <f>IF(AR639="","",$AR639-(($AU$2/CONFIGURACAO!$C$6)*$M639))</f>
        <v>305</v>
      </c>
      <c r="AV639" s="76">
        <f t="shared" si="192"/>
        <v>4</v>
      </c>
      <c r="AW639" s="74">
        <f>IF(AR639="","",$AR639-(($AW$2/CONFIGURACAO!$C$6)*$M639))</f>
        <v>105</v>
      </c>
      <c r="AX639" s="72">
        <f t="shared" si="193"/>
        <v>5</v>
      </c>
      <c r="AZ639" s="39">
        <f t="shared" si="194"/>
        <v>6.7993884773593027E-2</v>
      </c>
      <c r="BA639" s="146">
        <f t="shared" si="195"/>
        <v>17</v>
      </c>
      <c r="BB639" s="146">
        <f t="shared" si="196"/>
        <v>454</v>
      </c>
      <c r="BC639" s="32">
        <f t="shared" si="197"/>
        <v>552</v>
      </c>
      <c r="BD639" s="148"/>
      <c r="BE639" s="40">
        <f t="shared" si="198"/>
        <v>0</v>
      </c>
      <c r="BF639" s="40">
        <f t="shared" si="199"/>
        <v>0</v>
      </c>
      <c r="BG639" s="40">
        <f t="shared" si="200"/>
        <v>0.25693730729701952</v>
      </c>
      <c r="BH639" s="40">
        <f t="shared" si="201"/>
        <v>0.12126111560226355</v>
      </c>
      <c r="BI639" s="40">
        <f t="shared" si="202"/>
        <v>0.10660980810234541</v>
      </c>
      <c r="BJ639" s="40">
        <f t="shared" si="203"/>
        <v>0</v>
      </c>
      <c r="BK639" s="40">
        <f t="shared" si="204"/>
        <v>0</v>
      </c>
      <c r="BL639">
        <v>0</v>
      </c>
      <c r="BM639">
        <v>0</v>
      </c>
      <c r="BN639">
        <v>0</v>
      </c>
      <c r="BO639">
        <v>1</v>
      </c>
      <c r="BP639">
        <v>0</v>
      </c>
      <c r="BQ639">
        <v>0</v>
      </c>
      <c r="BR639">
        <v>0</v>
      </c>
      <c r="BS639">
        <v>2</v>
      </c>
      <c r="BT639" s="42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</row>
    <row r="640" spans="1:124" s="32" customFormat="1" x14ac:dyDescent="0.2">
      <c r="A640" s="124" t="str">
        <f>CONFIGURACAO!$C$4</f>
        <v>AREA 21</v>
      </c>
      <c r="B640" s="125">
        <v>638</v>
      </c>
      <c r="C640" s="249" t="s">
        <v>310</v>
      </c>
      <c r="D640" s="126">
        <f t="shared" si="205"/>
        <v>17</v>
      </c>
      <c r="E640" s="250" t="s">
        <v>975</v>
      </c>
      <c r="F640" s="250">
        <v>0</v>
      </c>
      <c r="G640" s="250">
        <v>0</v>
      </c>
      <c r="H640" s="250">
        <v>0</v>
      </c>
      <c r="I640" s="250">
        <v>1</v>
      </c>
      <c r="J640" s="87"/>
      <c r="K640" s="94"/>
      <c r="L640" s="94"/>
      <c r="M640" s="154">
        <f t="shared" si="206"/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s="139">
        <f t="shared" si="189"/>
        <v>0</v>
      </c>
      <c r="AD640" s="140">
        <f t="shared" si="190"/>
        <v>0</v>
      </c>
      <c r="AE640" s="141">
        <f t="shared" si="207"/>
        <v>0</v>
      </c>
      <c r="AF640" s="142">
        <f t="shared" si="208"/>
        <v>0</v>
      </c>
      <c r="AG640" s="278"/>
      <c r="AI640" s="37">
        <f>IFERROR(IF(M640&gt;0,(N640*CONFIGURACAO!$C$20)+(O640*CONFIGURACAO!$C$21)+(P640*CONFIGURACAO!$C$22)+(Q640*CONFIGURACAO!$C$23)+(R640*CONFIGURACAO!$C$24),""),"")</f>
        <v>0</v>
      </c>
      <c r="AJ640" s="38">
        <f>IF(S640=0,0,IF(CONFIGURACAO!$C$15="SIM",(IF(S640&gt;CONFIGURACAO!$C$16,CONFIGURACAO!$C$16*CONFIGURACAO!$C$25,S640*CONFIGURACAO!$C$25)),'PI AREA  P100'!S640*CONFIGURACAO!$C$25))</f>
        <v>0</v>
      </c>
      <c r="AK640" s="38">
        <f>IF(T640=0,0,IF(CONFIGURACAO!$C$17="SIM",(IF(T640&gt;CONFIGURACAO!$C$18,CONFIGURACAO!$C$18*CONFIGURACAO!$C$26,T640*CONFIGURACAO!$C$26)),'PI AREA  P100'!T640*CONFIGURACAO!$C$26))</f>
        <v>0</v>
      </c>
      <c r="AL640" s="38">
        <f>IFERROR(IF(M640&gt;0,(U640*CONFIGURACAO!$C$29)+(V640*CONFIGURACAO!$C$30),""),"")</f>
        <v>0</v>
      </c>
      <c r="AM640" s="38">
        <f>IF(W640=0,0,IF(CONFIGURACAO!$C$41="SIM",(IF(W640&gt;CONFIGURACAO!$C$41,CONFIGURACAO!$C$41*CONFIGURACAO!$C$31,W640*CONFIGURACAO!$C$31)),'PI AREA  P100'!W640*CONFIGURACAO!$C$31))</f>
        <v>0</v>
      </c>
      <c r="AN640" s="38">
        <f>IF(X640=0,0,IF(CONFIGURACAO!$C$39="SIM",(IF(X640&gt;CONFIGURACAO!$C$40,CONFIGURACAO!$C$40*CONFIGURACAO!$C$32,X640*CONFIGURACAO!$C$32)),'PI AREA  P100'!X640*CONFIGURACAO!$C$32))</f>
        <v>0</v>
      </c>
      <c r="AO640" s="38">
        <f>IFERROR(IF(M640&gt;0,(Y640*CONFIGURACAO!$C$33)+(Z640*CONFIGURACAO!$C$34)+(AA640*CONFIGURACAO!$C$35)+(AB640*CONFIGURACAO!$C$36),""),"")</f>
        <v>0</v>
      </c>
      <c r="AP640" s="38">
        <f>IF(AA640=0,0,IF(CONFIGURACAO!$C$46="SIM",(IF(AA640&gt;CONFIGURACAO!$C$47,CONFIGURACAO!$C$47*CONFIGURACAO!$C$35,AA640*CONFIGURACAO!$C$35)),'PI AREA  P100'!AA640*CONFIGURACAO!$C$35))</f>
        <v>0</v>
      </c>
      <c r="AQ640" s="38">
        <f>IF(AB640=0,0,IF(CONFIGURACAO!$C$44="SIM",(IF(AB640&gt;CONFIGURACAO!$C$45,CONFIGURACAO!$C$45*CONFIGURACAO!$C$36,AB640*CONFIGURACAO!$C$36)),'PI AREA  P100'!AB640*CONFIGURACAO!$C$36))</f>
        <v>0</v>
      </c>
      <c r="AR640" s="38">
        <f t="shared" si="209"/>
        <v>0</v>
      </c>
      <c r="AS640" s="68">
        <f>IF(AR640="","",$AR640-(($AS$2/CONFIGURACAO!$C$6)*$M640))</f>
        <v>-75</v>
      </c>
      <c r="AT640" s="73" t="str">
        <f t="shared" si="191"/>
        <v>NAO</v>
      </c>
      <c r="AU640" s="75">
        <f>IF(AR640="","",$AR640-(($AU$2/CONFIGURACAO!$C$6)*$M640))</f>
        <v>-125</v>
      </c>
      <c r="AV640" s="76" t="str">
        <f t="shared" si="192"/>
        <v>NAO</v>
      </c>
      <c r="AW640" s="74">
        <f>IF(AR640="","",$AR640-(($AW$2/CONFIGURACAO!$C$6)*$M640))</f>
        <v>-175</v>
      </c>
      <c r="AX640" s="72" t="str">
        <f t="shared" si="193"/>
        <v>NAO</v>
      </c>
      <c r="AZ640" s="39">
        <f t="shared" si="194"/>
        <v>0</v>
      </c>
      <c r="BA640" s="146">
        <f t="shared" si="195"/>
        <v>0</v>
      </c>
      <c r="BB640" s="146">
        <f t="shared" si="196"/>
        <v>1158</v>
      </c>
      <c r="BC640" s="32">
        <f t="shared" si="197"/>
        <v>1158</v>
      </c>
      <c r="BD640" s="148"/>
      <c r="BE640" s="40">
        <f t="shared" si="198"/>
        <v>0</v>
      </c>
      <c r="BF640" s="40">
        <f t="shared" si="199"/>
        <v>0</v>
      </c>
      <c r="BG640" s="40">
        <f t="shared" si="200"/>
        <v>0</v>
      </c>
      <c r="BH640" s="40">
        <f t="shared" si="201"/>
        <v>0</v>
      </c>
      <c r="BI640" s="40">
        <f t="shared" si="202"/>
        <v>0</v>
      </c>
      <c r="BJ640" s="40">
        <f t="shared" si="203"/>
        <v>0</v>
      </c>
      <c r="BK640" s="40">
        <f t="shared" si="204"/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 s="42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</row>
    <row r="641" spans="1:124" s="32" customFormat="1" x14ac:dyDescent="0.2">
      <c r="A641" s="124" t="str">
        <f>CONFIGURACAO!$C$4</f>
        <v>AREA 21</v>
      </c>
      <c r="B641" s="125">
        <v>639</v>
      </c>
      <c r="C641" s="249" t="s">
        <v>310</v>
      </c>
      <c r="D641" s="126">
        <f t="shared" si="205"/>
        <v>18</v>
      </c>
      <c r="E641" s="250" t="s">
        <v>976</v>
      </c>
      <c r="F641" s="250">
        <v>1</v>
      </c>
      <c r="G641" s="250">
        <v>1</v>
      </c>
      <c r="H641" s="250">
        <v>1</v>
      </c>
      <c r="I641" s="250">
        <v>1</v>
      </c>
      <c r="J641" s="87"/>
      <c r="K641" s="94"/>
      <c r="L641" s="94"/>
      <c r="M641" s="154">
        <f t="shared" si="206"/>
        <v>4</v>
      </c>
      <c r="N641">
        <v>0</v>
      </c>
      <c r="O641">
        <v>0</v>
      </c>
      <c r="P641">
        <v>2</v>
      </c>
      <c r="Q641">
        <v>4</v>
      </c>
      <c r="R641">
        <v>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s="139">
        <f t="shared" si="189"/>
        <v>0</v>
      </c>
      <c r="AD641" s="140">
        <f t="shared" si="190"/>
        <v>2</v>
      </c>
      <c r="AE641" s="141">
        <f t="shared" si="207"/>
        <v>0</v>
      </c>
      <c r="AF641" s="142">
        <f t="shared" si="208"/>
        <v>0</v>
      </c>
      <c r="AG641" s="278"/>
      <c r="AI641" s="37">
        <f>IFERROR(IF(M641&gt;0,(N641*CONFIGURACAO!$C$20)+(O641*CONFIGURACAO!$C$21)+(P641*CONFIGURACAO!$C$22)+(Q641*CONFIGURACAO!$C$23)+(R641*CONFIGURACAO!$C$24),""),"")</f>
        <v>320</v>
      </c>
      <c r="AJ641" s="38">
        <f>IF(S641=0,0,IF(CONFIGURACAO!$C$15="SIM",(IF(S641&gt;CONFIGURACAO!$C$16,CONFIGURACAO!$C$16*CONFIGURACAO!$C$25,S641*CONFIGURACAO!$C$25)),'PI AREA  P100'!S641*CONFIGURACAO!$C$25))</f>
        <v>0</v>
      </c>
      <c r="AK641" s="38">
        <f>IF(T641=0,0,IF(CONFIGURACAO!$C$17="SIM",(IF(T641&gt;CONFIGURACAO!$C$18,CONFIGURACAO!$C$18*CONFIGURACAO!$C$26,T641*CONFIGURACAO!$C$26)),'PI AREA  P100'!T641*CONFIGURACAO!$C$26))</f>
        <v>0</v>
      </c>
      <c r="AL641" s="38">
        <f>IFERROR(IF(M641&gt;0,(U641*CONFIGURACAO!$C$29)+(V641*CONFIGURACAO!$C$30),""),"")</f>
        <v>0</v>
      </c>
      <c r="AM641" s="38">
        <f>IF(W641=0,0,IF(CONFIGURACAO!$C$41="SIM",(IF(W641&gt;CONFIGURACAO!$C$41,CONFIGURACAO!$C$41*CONFIGURACAO!$C$31,W641*CONFIGURACAO!$C$31)),'PI AREA  P100'!W641*CONFIGURACAO!$C$31))</f>
        <v>0</v>
      </c>
      <c r="AN641" s="38">
        <f>IF(X641=0,0,IF(CONFIGURACAO!$C$39="SIM",(IF(X641&gt;CONFIGURACAO!$C$40,CONFIGURACAO!$C$40*CONFIGURACAO!$C$32,X641*CONFIGURACAO!$C$32)),'PI AREA  P100'!X641*CONFIGURACAO!$C$32))</f>
        <v>0</v>
      </c>
      <c r="AO641" s="38">
        <f>IFERROR(IF(M641&gt;0,(Y641*CONFIGURACAO!$C$33)+(Z641*CONFIGURACAO!$C$34)+(AA641*CONFIGURACAO!$C$35)+(AB641*CONFIGURACAO!$C$36),""),"")</f>
        <v>0</v>
      </c>
      <c r="AP641" s="38">
        <f>IF(AA641=0,0,IF(CONFIGURACAO!$C$46="SIM",(IF(AA641&gt;CONFIGURACAO!$C$47,CONFIGURACAO!$C$47*CONFIGURACAO!$C$35,AA641*CONFIGURACAO!$C$35)),'PI AREA  P100'!AA641*CONFIGURACAO!$C$35))</f>
        <v>0</v>
      </c>
      <c r="AQ641" s="38">
        <f>IF(AB641=0,0,IF(CONFIGURACAO!$C$44="SIM",(IF(AB641&gt;CONFIGURACAO!$C$45,CONFIGURACAO!$C$45*CONFIGURACAO!$C$36,AB641*CONFIGURACAO!$C$36)),'PI AREA  P100'!AB641*CONFIGURACAO!$C$36))</f>
        <v>0</v>
      </c>
      <c r="AR641" s="38">
        <f t="shared" si="209"/>
        <v>320</v>
      </c>
      <c r="AS641" s="68">
        <f>IF(AR641="","",$AR641-(($AS$2/CONFIGURACAO!$C$6)*$M641))</f>
        <v>20</v>
      </c>
      <c r="AT641" s="73">
        <f t="shared" si="191"/>
        <v>3</v>
      </c>
      <c r="AU641" s="75">
        <f>IF(AR641="","",$AR641-(($AU$2/CONFIGURACAO!$C$6)*$M641))</f>
        <v>-180</v>
      </c>
      <c r="AV641" s="76" t="str">
        <f t="shared" si="192"/>
        <v>NAO</v>
      </c>
      <c r="AW641" s="74">
        <f>IF(AR641="","",$AR641-(($AW$2/CONFIGURACAO!$C$6)*$M641))</f>
        <v>-380</v>
      </c>
      <c r="AX641" s="72" t="str">
        <f t="shared" si="193"/>
        <v>NAO</v>
      </c>
      <c r="AZ641" s="39">
        <f t="shared" si="194"/>
        <v>2.7028625003167418E-2</v>
      </c>
      <c r="BA641" s="146">
        <f t="shared" si="195"/>
        <v>8</v>
      </c>
      <c r="BB641" s="146">
        <f t="shared" si="196"/>
        <v>763</v>
      </c>
      <c r="BC641" s="32">
        <f t="shared" si="197"/>
        <v>862</v>
      </c>
      <c r="BD641" s="148"/>
      <c r="BE641" s="40">
        <f t="shared" si="198"/>
        <v>0</v>
      </c>
      <c r="BF641" s="40">
        <f t="shared" si="199"/>
        <v>0</v>
      </c>
      <c r="BG641" s="40">
        <f t="shared" si="200"/>
        <v>5.1387461459403906E-2</v>
      </c>
      <c r="BH641" s="40">
        <f t="shared" si="201"/>
        <v>0.16168148746968472</v>
      </c>
      <c r="BI641" s="40">
        <f t="shared" si="202"/>
        <v>0.21321961620469082</v>
      </c>
      <c r="BJ641" s="40">
        <f t="shared" si="203"/>
        <v>0</v>
      </c>
      <c r="BK641" s="40">
        <f t="shared" si="204"/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 s="42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</row>
    <row r="642" spans="1:124" s="32" customFormat="1" x14ac:dyDescent="0.2">
      <c r="A642" s="124" t="str">
        <f>CONFIGURACAO!$C$4</f>
        <v>AREA 21</v>
      </c>
      <c r="B642" s="125">
        <v>640</v>
      </c>
      <c r="C642" s="249" t="s">
        <v>310</v>
      </c>
      <c r="D642" s="126">
        <f t="shared" si="205"/>
        <v>19</v>
      </c>
      <c r="E642" s="250" t="s">
        <v>977</v>
      </c>
      <c r="F642" s="250">
        <v>0</v>
      </c>
      <c r="G642" s="250">
        <v>0</v>
      </c>
      <c r="H642" s="250">
        <v>1</v>
      </c>
      <c r="I642" s="250">
        <v>1</v>
      </c>
      <c r="J642" s="87"/>
      <c r="K642" s="94"/>
      <c r="L642" s="94"/>
      <c r="M642" s="154">
        <f t="shared" si="206"/>
        <v>2</v>
      </c>
      <c r="N642">
        <v>0</v>
      </c>
      <c r="O642">
        <v>3</v>
      </c>
      <c r="P642">
        <v>8</v>
      </c>
      <c r="Q642">
        <v>2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s="139">
        <f t="shared" si="189"/>
        <v>3</v>
      </c>
      <c r="AD642" s="140">
        <f t="shared" si="190"/>
        <v>11</v>
      </c>
      <c r="AE642" s="141">
        <f t="shared" si="207"/>
        <v>0</v>
      </c>
      <c r="AF642" s="142">
        <f t="shared" si="208"/>
        <v>0</v>
      </c>
      <c r="AG642" s="278"/>
      <c r="AI642" s="37">
        <f>IFERROR(IF(M642&gt;0,(N642*CONFIGURACAO!$C$20)+(O642*CONFIGURACAO!$C$21)+(P642*CONFIGURACAO!$C$22)+(Q642*CONFIGURACAO!$C$23)+(R642*CONFIGURACAO!$C$24),""),"")</f>
        <v>820</v>
      </c>
      <c r="AJ642" s="38">
        <f>IF(S642=0,0,IF(CONFIGURACAO!$C$15="SIM",(IF(S642&gt;CONFIGURACAO!$C$16,CONFIGURACAO!$C$16*CONFIGURACAO!$C$25,S642*CONFIGURACAO!$C$25)),'PI AREA  P100'!S642*CONFIGURACAO!$C$25))</f>
        <v>0</v>
      </c>
      <c r="AK642" s="38">
        <f>IF(T642=0,0,IF(CONFIGURACAO!$C$17="SIM",(IF(T642&gt;CONFIGURACAO!$C$18,CONFIGURACAO!$C$18*CONFIGURACAO!$C$26,T642*CONFIGURACAO!$C$26)),'PI AREA  P100'!T642*CONFIGURACAO!$C$26))</f>
        <v>0</v>
      </c>
      <c r="AL642" s="38">
        <f>IFERROR(IF(M642&gt;0,(U642*CONFIGURACAO!$C$29)+(V642*CONFIGURACAO!$C$30),""),"")</f>
        <v>0</v>
      </c>
      <c r="AM642" s="38">
        <f>IF(W642=0,0,IF(CONFIGURACAO!$C$41="SIM",(IF(W642&gt;CONFIGURACAO!$C$41,CONFIGURACAO!$C$41*CONFIGURACAO!$C$31,W642*CONFIGURACAO!$C$31)),'PI AREA  P100'!W642*CONFIGURACAO!$C$31))</f>
        <v>0</v>
      </c>
      <c r="AN642" s="38">
        <f>IF(X642=0,0,IF(CONFIGURACAO!$C$39="SIM",(IF(X642&gt;CONFIGURACAO!$C$40,CONFIGURACAO!$C$40*CONFIGURACAO!$C$32,X642*CONFIGURACAO!$C$32)),'PI AREA  P100'!X642*CONFIGURACAO!$C$32))</f>
        <v>0</v>
      </c>
      <c r="AO642" s="38">
        <f>IFERROR(IF(M642&gt;0,(Y642*CONFIGURACAO!$C$33)+(Z642*CONFIGURACAO!$C$34)+(AA642*CONFIGURACAO!$C$35)+(AB642*CONFIGURACAO!$C$36),""),"")</f>
        <v>0</v>
      </c>
      <c r="AP642" s="38">
        <f>IF(AA642=0,0,IF(CONFIGURACAO!$C$46="SIM",(IF(AA642&gt;CONFIGURACAO!$C$47,CONFIGURACAO!$C$47*CONFIGURACAO!$C$35,AA642*CONFIGURACAO!$C$35)),'PI AREA  P100'!AA642*CONFIGURACAO!$C$35))</f>
        <v>0</v>
      </c>
      <c r="AQ642" s="38">
        <f>IF(AB642=0,0,IF(CONFIGURACAO!$C$44="SIM",(IF(AB642&gt;CONFIGURACAO!$C$45,CONFIGURACAO!$C$45*CONFIGURACAO!$C$36,AB642*CONFIGURACAO!$C$36)),'PI AREA  P100'!AB642*CONFIGURACAO!$C$36))</f>
        <v>0</v>
      </c>
      <c r="AR642" s="38">
        <f t="shared" si="209"/>
        <v>820</v>
      </c>
      <c r="AS642" s="68">
        <f>IF(AR642="","",$AR642-(($AS$2/CONFIGURACAO!$C$6)*$M642))</f>
        <v>670</v>
      </c>
      <c r="AT642" s="73">
        <f t="shared" si="191"/>
        <v>3</v>
      </c>
      <c r="AU642" s="75">
        <f>IF(AR642="","",$AR642-(($AU$2/CONFIGURACAO!$C$6)*$M642))</f>
        <v>570</v>
      </c>
      <c r="AV642" s="76">
        <f t="shared" si="192"/>
        <v>4</v>
      </c>
      <c r="AW642" s="74">
        <f>IF(AR642="","",$AR642-(($AW$2/CONFIGURACAO!$C$6)*$M642))</f>
        <v>470</v>
      </c>
      <c r="AX642" s="72">
        <f t="shared" si="193"/>
        <v>5</v>
      </c>
      <c r="AZ642" s="39">
        <f t="shared" si="194"/>
        <v>6.9260851570616511E-2</v>
      </c>
      <c r="BA642" s="146">
        <f t="shared" si="195"/>
        <v>14</v>
      </c>
      <c r="BB642" s="146">
        <f t="shared" si="196"/>
        <v>550</v>
      </c>
      <c r="BC642" s="32">
        <f t="shared" si="197"/>
        <v>542</v>
      </c>
      <c r="BD642" s="148"/>
      <c r="BE642" s="40">
        <f t="shared" si="198"/>
        <v>0</v>
      </c>
      <c r="BF642" s="40">
        <f t="shared" si="199"/>
        <v>0.11574074074074073</v>
      </c>
      <c r="BG642" s="40">
        <f t="shared" si="200"/>
        <v>0.20554984583761562</v>
      </c>
      <c r="BH642" s="40">
        <f t="shared" si="201"/>
        <v>8.084074373484236E-2</v>
      </c>
      <c r="BI642" s="40">
        <f t="shared" si="202"/>
        <v>0.10660980810234541</v>
      </c>
      <c r="BJ642" s="40">
        <f t="shared" si="203"/>
        <v>0</v>
      </c>
      <c r="BK642" s="40">
        <f t="shared" si="204"/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 s="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</row>
    <row r="643" spans="1:124" s="32" customFormat="1" x14ac:dyDescent="0.2">
      <c r="A643" s="124" t="str">
        <f>CONFIGURACAO!$C$4</f>
        <v>AREA 21</v>
      </c>
      <c r="B643" s="125">
        <v>641</v>
      </c>
      <c r="C643" s="249" t="s">
        <v>311</v>
      </c>
      <c r="D643" s="126">
        <f t="shared" si="205"/>
        <v>1</v>
      </c>
      <c r="E643" s="250" t="s">
        <v>978</v>
      </c>
      <c r="F643" s="250">
        <v>0</v>
      </c>
      <c r="G643" s="250">
        <v>0</v>
      </c>
      <c r="H643" s="250">
        <v>1</v>
      </c>
      <c r="I643" s="250">
        <v>1</v>
      </c>
      <c r="J643" s="87"/>
      <c r="K643" s="94"/>
      <c r="L643" s="94"/>
      <c r="M643" s="154">
        <f t="shared" si="206"/>
        <v>2</v>
      </c>
      <c r="N643">
        <v>0</v>
      </c>
      <c r="O643">
        <v>0</v>
      </c>
      <c r="P643">
        <v>4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s="139">
        <f t="shared" ref="AC643:AC706" si="210">IFERROR((N643+O643),"")</f>
        <v>0</v>
      </c>
      <c r="AD643" s="140">
        <f t="shared" ref="AD643:AD706" si="211">IFERROR(AC643+P643,"")</f>
        <v>4</v>
      </c>
      <c r="AE643" s="141">
        <f t="shared" si="207"/>
        <v>0</v>
      </c>
      <c r="AF643" s="142">
        <f t="shared" si="208"/>
        <v>0</v>
      </c>
      <c r="AG643" s="278"/>
      <c r="AI643" s="37">
        <f>IFERROR(IF(M643&gt;0,(N643*CONFIGURACAO!$C$20)+(O643*CONFIGURACAO!$C$21)+(P643*CONFIGURACAO!$C$22)+(Q643*CONFIGURACAO!$C$23)+(R643*CONFIGURACAO!$C$24),""),"")</f>
        <v>240</v>
      </c>
      <c r="AJ643" s="38">
        <f>IF(S643=0,0,IF(CONFIGURACAO!$C$15="SIM",(IF(S643&gt;CONFIGURACAO!$C$16,CONFIGURACAO!$C$16*CONFIGURACAO!$C$25,S643*CONFIGURACAO!$C$25)),'PI AREA  P100'!S643*CONFIGURACAO!$C$25))</f>
        <v>0</v>
      </c>
      <c r="AK643" s="38">
        <f>IF(T643=0,0,IF(CONFIGURACAO!$C$17="SIM",(IF(T643&gt;CONFIGURACAO!$C$18,CONFIGURACAO!$C$18*CONFIGURACAO!$C$26,T643*CONFIGURACAO!$C$26)),'PI AREA  P100'!T643*CONFIGURACAO!$C$26))</f>
        <v>0</v>
      </c>
      <c r="AL643" s="38">
        <f>IFERROR(IF(M643&gt;0,(U643*CONFIGURACAO!$C$29)+(V643*CONFIGURACAO!$C$30),""),"")</f>
        <v>0</v>
      </c>
      <c r="AM643" s="38">
        <f>IF(W643=0,0,IF(CONFIGURACAO!$C$41="SIM",(IF(W643&gt;CONFIGURACAO!$C$41,CONFIGURACAO!$C$41*CONFIGURACAO!$C$31,W643*CONFIGURACAO!$C$31)),'PI AREA  P100'!W643*CONFIGURACAO!$C$31))</f>
        <v>0</v>
      </c>
      <c r="AN643" s="38">
        <f>IF(X643=0,0,IF(CONFIGURACAO!$C$39="SIM",(IF(X643&gt;CONFIGURACAO!$C$40,CONFIGURACAO!$C$40*CONFIGURACAO!$C$32,X643*CONFIGURACAO!$C$32)),'PI AREA  P100'!X643*CONFIGURACAO!$C$32))</f>
        <v>0</v>
      </c>
      <c r="AO643" s="38">
        <f>IFERROR(IF(M643&gt;0,(Y643*CONFIGURACAO!$C$33)+(Z643*CONFIGURACAO!$C$34)+(AA643*CONFIGURACAO!$C$35)+(AB643*CONFIGURACAO!$C$36),""),"")</f>
        <v>0</v>
      </c>
      <c r="AP643" s="38">
        <f>IF(AA643=0,0,IF(CONFIGURACAO!$C$46="SIM",(IF(AA643&gt;CONFIGURACAO!$C$47,CONFIGURACAO!$C$47*CONFIGURACAO!$C$35,AA643*CONFIGURACAO!$C$35)),'PI AREA  P100'!AA643*CONFIGURACAO!$C$35))</f>
        <v>0</v>
      </c>
      <c r="AQ643" s="38">
        <f>IF(AB643=0,0,IF(CONFIGURACAO!$C$44="SIM",(IF(AB643&gt;CONFIGURACAO!$C$45,CONFIGURACAO!$C$45*CONFIGURACAO!$C$36,AB643*CONFIGURACAO!$C$36)),'PI AREA  P100'!AB643*CONFIGURACAO!$C$36))</f>
        <v>0</v>
      </c>
      <c r="AR643" s="38">
        <f t="shared" si="209"/>
        <v>240</v>
      </c>
      <c r="AS643" s="68">
        <f>IF(AR643="","",$AR643-(($AS$2/CONFIGURACAO!$C$6)*$M643))</f>
        <v>90</v>
      </c>
      <c r="AT643" s="73">
        <f t="shared" ref="AT643:AT706" si="212">IF(M643="","",IF(AS643&gt;=0,3,"NAO"))</f>
        <v>3</v>
      </c>
      <c r="AU643" s="75">
        <f>IF(AR643="","",$AR643-(($AU$2/CONFIGURACAO!$C$6)*$M643))</f>
        <v>-10</v>
      </c>
      <c r="AV643" s="76" t="str">
        <f t="shared" ref="AV643:AV706" si="213">IF(M643=""," ",IF(AU643&gt;=0,4,"NAO"))</f>
        <v>NAO</v>
      </c>
      <c r="AW643" s="74">
        <f>IF(AR643="","",$AR643-(($AW$2/CONFIGURACAO!$C$6)*$M643))</f>
        <v>-110</v>
      </c>
      <c r="AX643" s="72" t="str">
        <f t="shared" ref="AX643:AX706" si="214">IF(M643="","",IF(AW643&gt;=0,5,"NAO"))</f>
        <v>NAO</v>
      </c>
      <c r="AZ643" s="39">
        <f t="shared" ref="AZ643:AZ706" si="215">IF(AR643="","",(AR643/(SUM($AR$3:$AR$1204))*100))</f>
        <v>2.0271468752375562E-2</v>
      </c>
      <c r="BA643" s="146">
        <f t="shared" ref="BA643:BA706" si="216">IF(M643="","",SUM(N643:T643,U643:X643,Y643:AB643))</f>
        <v>4</v>
      </c>
      <c r="BB643" s="146">
        <f t="shared" ref="BB643:BB706" si="217">IF(M643="","",RANK(BA643,$BA$3:$BA$1204))</f>
        <v>923</v>
      </c>
      <c r="BC643" s="32">
        <f t="shared" ref="BC643:BC706" si="218">IF(M643="","",RANK(AR643,$AR$3:$AR$1204))</f>
        <v>924</v>
      </c>
      <c r="BD643" s="148"/>
      <c r="BE643" s="40">
        <f t="shared" ref="BE643:BE706" si="219">IF($M643="","",IF(N643="","",(N643/N$1212*100)))</f>
        <v>0</v>
      </c>
      <c r="BF643" s="40">
        <f t="shared" ref="BF643:BF706" si="220">IF($M643="","",IF(O643="","",(O643/O$1212*100)))</f>
        <v>0</v>
      </c>
      <c r="BG643" s="40">
        <f t="shared" ref="BG643:BG706" si="221">IF($M643="","",IF(P643="","",(P643/P$1212*100)))</f>
        <v>0.10277492291880781</v>
      </c>
      <c r="BH643" s="40">
        <f t="shared" ref="BH643:BH706" si="222">IF($M643="","",IF(Q643="","",(Q643/Q$1212*100)))</f>
        <v>0</v>
      </c>
      <c r="BI643" s="40">
        <f t="shared" ref="BI643:BI706" si="223">IF($M643="","",IF(R643="","",(R643/R$1212*100)))</f>
        <v>0</v>
      </c>
      <c r="BJ643" s="40">
        <f t="shared" ref="BJ643:BJ706" si="224">IF($M643="","",IF(S643="","",(S643/S$1212*100)))</f>
        <v>0</v>
      </c>
      <c r="BK643" s="40">
        <f t="shared" ref="BK643:BK706" si="225">IF($M643="","",IF(T643="","",(T643/T$1212*100)))</f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 s="42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</row>
    <row r="644" spans="1:124" s="32" customFormat="1" x14ac:dyDescent="0.2">
      <c r="A644" s="124" t="str">
        <f>CONFIGURACAO!$C$4</f>
        <v>AREA 21</v>
      </c>
      <c r="B644" s="125">
        <v>642</v>
      </c>
      <c r="C644" s="249" t="s">
        <v>311</v>
      </c>
      <c r="D644" s="126">
        <f t="shared" ref="D644:D707" si="226">IF(C643=C644,D643+1,1)</f>
        <v>2</v>
      </c>
      <c r="E644" s="250" t="s">
        <v>979</v>
      </c>
      <c r="F644" s="250">
        <v>0</v>
      </c>
      <c r="G644" s="250">
        <v>0</v>
      </c>
      <c r="H644" s="250">
        <v>1</v>
      </c>
      <c r="I644" s="250">
        <v>1</v>
      </c>
      <c r="J644" s="87"/>
      <c r="K644" s="94"/>
      <c r="L644" s="94"/>
      <c r="M644" s="154">
        <f t="shared" ref="M644:M707" si="227">IF(SUM(F644:I644)&gt;0,SUM(F644:I644),"")</f>
        <v>2</v>
      </c>
      <c r="N644">
        <v>1</v>
      </c>
      <c r="O644">
        <v>1</v>
      </c>
      <c r="P644">
        <v>2</v>
      </c>
      <c r="Q644">
        <v>4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 s="139">
        <f t="shared" si="210"/>
        <v>2</v>
      </c>
      <c r="AD644" s="140">
        <f t="shared" si="211"/>
        <v>4</v>
      </c>
      <c r="AE644" s="141">
        <f t="shared" ref="AE644:AE707" si="228">IFERROR((U644+V644),"")</f>
        <v>0</v>
      </c>
      <c r="AF644" s="142">
        <f t="shared" ref="AF644:AF707" si="229">IFERROR((Y644+Z644),"")</f>
        <v>0</v>
      </c>
      <c r="AG644" s="278"/>
      <c r="AI644" s="37">
        <f>IFERROR(IF(M644&gt;0,(N644*CONFIGURACAO!$C$20)+(O644*CONFIGURACAO!$C$21)+(P644*CONFIGURACAO!$C$22)+(Q644*CONFIGURACAO!$C$23)+(R644*CONFIGURACAO!$C$24),""),"")</f>
        <v>480</v>
      </c>
      <c r="AJ644" s="38">
        <f>IF(S644=0,0,IF(CONFIGURACAO!$C$15="SIM",(IF(S644&gt;CONFIGURACAO!$C$16,CONFIGURACAO!$C$16*CONFIGURACAO!$C$25,S644*CONFIGURACAO!$C$25)),'PI AREA  P100'!S644*CONFIGURACAO!$C$25))</f>
        <v>0</v>
      </c>
      <c r="AK644" s="38">
        <f>IF(T644=0,0,IF(CONFIGURACAO!$C$17="SIM",(IF(T644&gt;CONFIGURACAO!$C$18,CONFIGURACAO!$C$18*CONFIGURACAO!$C$26,T644*CONFIGURACAO!$C$26)),'PI AREA  P100'!T644*CONFIGURACAO!$C$26))</f>
        <v>0</v>
      </c>
      <c r="AL644" s="38">
        <f>IFERROR(IF(M644&gt;0,(U644*CONFIGURACAO!$C$29)+(V644*CONFIGURACAO!$C$30),""),"")</f>
        <v>0</v>
      </c>
      <c r="AM644" s="38">
        <f>IF(W644=0,0,IF(CONFIGURACAO!$C$41="SIM",(IF(W644&gt;CONFIGURACAO!$C$41,CONFIGURACAO!$C$41*CONFIGURACAO!$C$31,W644*CONFIGURACAO!$C$31)),'PI AREA  P100'!W644*CONFIGURACAO!$C$31))</f>
        <v>0</v>
      </c>
      <c r="AN644" s="38">
        <f>IF(X644=0,0,IF(CONFIGURACAO!$C$39="SIM",(IF(X644&gt;CONFIGURACAO!$C$40,CONFIGURACAO!$C$40*CONFIGURACAO!$C$32,X644*CONFIGURACAO!$C$32)),'PI AREA  P100'!X644*CONFIGURACAO!$C$32))</f>
        <v>0</v>
      </c>
      <c r="AO644" s="38">
        <f>IFERROR(IF(M644&gt;0,(Y644*CONFIGURACAO!$C$33)+(Z644*CONFIGURACAO!$C$34)+(AA644*CONFIGURACAO!$C$35)+(AB644*CONFIGURACAO!$C$36),""),"")</f>
        <v>0</v>
      </c>
      <c r="AP644" s="38">
        <f>IF(AA644=0,0,IF(CONFIGURACAO!$C$46="SIM",(IF(AA644&gt;CONFIGURACAO!$C$47,CONFIGURACAO!$C$47*CONFIGURACAO!$C$35,AA644*CONFIGURACAO!$C$35)),'PI AREA  P100'!AA644*CONFIGURACAO!$C$35))</f>
        <v>0</v>
      </c>
      <c r="AQ644" s="38">
        <f>IF(AB644=0,0,IF(CONFIGURACAO!$C$44="SIM",(IF(AB644&gt;CONFIGURACAO!$C$45,CONFIGURACAO!$C$45*CONFIGURACAO!$C$36,AB644*CONFIGURACAO!$C$36)),'PI AREA  P100'!AB644*CONFIGURACAO!$C$36))</f>
        <v>0</v>
      </c>
      <c r="AR644" s="38">
        <f t="shared" ref="AR644:AR707" si="230">IF(OR(M644=1,M644=2,M644=3,M644=4),SUM(AI644:AQ644),"")</f>
        <v>480</v>
      </c>
      <c r="AS644" s="68">
        <f>IF(AR644="","",$AR644-(($AS$2/CONFIGURACAO!$C$6)*$M644))</f>
        <v>330</v>
      </c>
      <c r="AT644" s="73">
        <f t="shared" si="212"/>
        <v>3</v>
      </c>
      <c r="AU644" s="75">
        <f>IF(AR644="","",$AR644-(($AU$2/CONFIGURACAO!$C$6)*$M644))</f>
        <v>230</v>
      </c>
      <c r="AV644" s="76">
        <f t="shared" si="213"/>
        <v>4</v>
      </c>
      <c r="AW644" s="74">
        <f>IF(AR644="","",$AR644-(($AW$2/CONFIGURACAO!$C$6)*$M644))</f>
        <v>130</v>
      </c>
      <c r="AX644" s="72">
        <f t="shared" si="214"/>
        <v>5</v>
      </c>
      <c r="AZ644" s="39">
        <f t="shared" si="215"/>
        <v>4.0542937504751124E-2</v>
      </c>
      <c r="BA644" s="146">
        <f t="shared" si="216"/>
        <v>9</v>
      </c>
      <c r="BB644" s="146">
        <f t="shared" si="217"/>
        <v>734</v>
      </c>
      <c r="BC644" s="32">
        <f t="shared" si="218"/>
        <v>758</v>
      </c>
      <c r="BD644" s="148"/>
      <c r="BE644" s="40">
        <f t="shared" si="219"/>
        <v>3.7257824143070044E-2</v>
      </c>
      <c r="BF644" s="40">
        <f t="shared" si="220"/>
        <v>3.8580246913580245E-2</v>
      </c>
      <c r="BG644" s="40">
        <f t="shared" si="221"/>
        <v>5.1387461459403906E-2</v>
      </c>
      <c r="BH644" s="40">
        <f t="shared" si="222"/>
        <v>0.16168148746968472</v>
      </c>
      <c r="BI644" s="40">
        <f t="shared" si="223"/>
        <v>0.10660980810234541</v>
      </c>
      <c r="BJ644" s="40">
        <f t="shared" si="224"/>
        <v>0</v>
      </c>
      <c r="BK644" s="40">
        <f t="shared" si="225"/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 s="42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</row>
    <row r="645" spans="1:124" s="32" customFormat="1" x14ac:dyDescent="0.2">
      <c r="A645" s="124" t="str">
        <f>CONFIGURACAO!$C$4</f>
        <v>AREA 21</v>
      </c>
      <c r="B645" s="125">
        <v>643</v>
      </c>
      <c r="C645" s="249" t="s">
        <v>311</v>
      </c>
      <c r="D645" s="126">
        <f t="shared" si="226"/>
        <v>3</v>
      </c>
      <c r="E645" s="250" t="s">
        <v>980</v>
      </c>
      <c r="F645" s="250">
        <v>0</v>
      </c>
      <c r="G645" s="250">
        <v>0</v>
      </c>
      <c r="H645" s="250">
        <v>1</v>
      </c>
      <c r="I645" s="250">
        <v>1</v>
      </c>
      <c r="J645" s="87"/>
      <c r="K645" s="94"/>
      <c r="L645" s="94"/>
      <c r="M645" s="154">
        <f t="shared" si="227"/>
        <v>2</v>
      </c>
      <c r="N645">
        <v>2</v>
      </c>
      <c r="O645">
        <v>1</v>
      </c>
      <c r="P645">
        <v>1</v>
      </c>
      <c r="Q645">
        <v>4</v>
      </c>
      <c r="R645">
        <v>3</v>
      </c>
      <c r="S645">
        <v>2</v>
      </c>
      <c r="T645">
        <v>5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s="139">
        <f t="shared" si="210"/>
        <v>3</v>
      </c>
      <c r="AD645" s="140">
        <f t="shared" si="211"/>
        <v>4</v>
      </c>
      <c r="AE645" s="141">
        <f t="shared" si="228"/>
        <v>0</v>
      </c>
      <c r="AF645" s="142">
        <f t="shared" si="229"/>
        <v>0</v>
      </c>
      <c r="AG645" s="278"/>
      <c r="AI645" s="37">
        <f>IFERROR(IF(M645&gt;0,(N645*CONFIGURACAO!$C$20)+(O645*CONFIGURACAO!$C$21)+(P645*CONFIGURACAO!$C$22)+(Q645*CONFIGURACAO!$C$23)+(R645*CONFIGURACAO!$C$24),""),"")</f>
        <v>560</v>
      </c>
      <c r="AJ645" s="38">
        <f>IF(S645=0,0,IF(CONFIGURACAO!$C$15="SIM",(IF(S645&gt;CONFIGURACAO!$C$16,CONFIGURACAO!$C$16*CONFIGURACAO!$C$25,S645*CONFIGURACAO!$C$25)),'PI AREA  P100'!S645*CONFIGURACAO!$C$25))</f>
        <v>20</v>
      </c>
      <c r="AK645" s="38">
        <f>IF(T645=0,0,IF(CONFIGURACAO!$C$17="SIM",(IF(T645&gt;CONFIGURACAO!$C$18,CONFIGURACAO!$C$18*CONFIGURACAO!$C$26,T645*CONFIGURACAO!$C$26)),'PI AREA  P100'!T645*CONFIGURACAO!$C$26))</f>
        <v>20</v>
      </c>
      <c r="AL645" s="38">
        <f>IFERROR(IF(M645&gt;0,(U645*CONFIGURACAO!$C$29)+(V645*CONFIGURACAO!$C$30),""),"")</f>
        <v>0</v>
      </c>
      <c r="AM645" s="38">
        <f>IF(W645=0,0,IF(CONFIGURACAO!$C$41="SIM",(IF(W645&gt;CONFIGURACAO!$C$41,CONFIGURACAO!$C$41*CONFIGURACAO!$C$31,W645*CONFIGURACAO!$C$31)),'PI AREA  P100'!W645*CONFIGURACAO!$C$31))</f>
        <v>0</v>
      </c>
      <c r="AN645" s="38">
        <f>IF(X645=0,0,IF(CONFIGURACAO!$C$39="SIM",(IF(X645&gt;CONFIGURACAO!$C$40,CONFIGURACAO!$C$40*CONFIGURACAO!$C$32,X645*CONFIGURACAO!$C$32)),'PI AREA  P100'!X645*CONFIGURACAO!$C$32))</f>
        <v>0</v>
      </c>
      <c r="AO645" s="38">
        <f>IFERROR(IF(M645&gt;0,(Y645*CONFIGURACAO!$C$33)+(Z645*CONFIGURACAO!$C$34)+(AA645*CONFIGURACAO!$C$35)+(AB645*CONFIGURACAO!$C$36),""),"")</f>
        <v>0</v>
      </c>
      <c r="AP645" s="38">
        <f>IF(AA645=0,0,IF(CONFIGURACAO!$C$46="SIM",(IF(AA645&gt;CONFIGURACAO!$C$47,CONFIGURACAO!$C$47*CONFIGURACAO!$C$35,AA645*CONFIGURACAO!$C$35)),'PI AREA  P100'!AA645*CONFIGURACAO!$C$35))</f>
        <v>0</v>
      </c>
      <c r="AQ645" s="38">
        <f>IF(AB645=0,0,IF(CONFIGURACAO!$C$44="SIM",(IF(AB645&gt;CONFIGURACAO!$C$45,CONFIGURACAO!$C$45*CONFIGURACAO!$C$36,AB645*CONFIGURACAO!$C$36)),'PI AREA  P100'!AB645*CONFIGURACAO!$C$36))</f>
        <v>0</v>
      </c>
      <c r="AR645" s="38">
        <f t="shared" si="230"/>
        <v>600</v>
      </c>
      <c r="AS645" s="68">
        <f>IF(AR645="","",$AR645-(($AS$2/CONFIGURACAO!$C$6)*$M645))</f>
        <v>450</v>
      </c>
      <c r="AT645" s="73">
        <f t="shared" si="212"/>
        <v>3</v>
      </c>
      <c r="AU645" s="75">
        <f>IF(AR645="","",$AR645-(($AU$2/CONFIGURACAO!$C$6)*$M645))</f>
        <v>350</v>
      </c>
      <c r="AV645" s="76">
        <f t="shared" si="213"/>
        <v>4</v>
      </c>
      <c r="AW645" s="74">
        <f>IF(AR645="","",$AR645-(($AW$2/CONFIGURACAO!$C$6)*$M645))</f>
        <v>250</v>
      </c>
      <c r="AX645" s="72">
        <f t="shared" si="214"/>
        <v>5</v>
      </c>
      <c r="AZ645" s="39">
        <f t="shared" si="215"/>
        <v>5.06786718809389E-2</v>
      </c>
      <c r="BA645" s="146">
        <f t="shared" si="216"/>
        <v>18</v>
      </c>
      <c r="BB645" s="146">
        <f t="shared" si="217"/>
        <v>426</v>
      </c>
      <c r="BC645" s="32">
        <f t="shared" si="218"/>
        <v>666</v>
      </c>
      <c r="BD645" s="148"/>
      <c r="BE645" s="40">
        <f t="shared" si="219"/>
        <v>7.4515648286140088E-2</v>
      </c>
      <c r="BF645" s="40">
        <f t="shared" si="220"/>
        <v>3.8580246913580245E-2</v>
      </c>
      <c r="BG645" s="40">
        <f t="shared" si="221"/>
        <v>2.5693730729701953E-2</v>
      </c>
      <c r="BH645" s="40">
        <f t="shared" si="222"/>
        <v>0.16168148746968472</v>
      </c>
      <c r="BI645" s="40">
        <f t="shared" si="223"/>
        <v>0.31982942430703626</v>
      </c>
      <c r="BJ645" s="40">
        <f t="shared" si="224"/>
        <v>0.18484288354898337</v>
      </c>
      <c r="BK645" s="40">
        <f t="shared" si="225"/>
        <v>0.80256821829855529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 s="42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</row>
    <row r="646" spans="1:124" s="32" customFormat="1" x14ac:dyDescent="0.2">
      <c r="A646" s="124" t="str">
        <f>CONFIGURACAO!$C$4</f>
        <v>AREA 21</v>
      </c>
      <c r="B646" s="125">
        <v>644</v>
      </c>
      <c r="C646" s="249" t="s">
        <v>311</v>
      </c>
      <c r="D646" s="126">
        <f t="shared" si="226"/>
        <v>4</v>
      </c>
      <c r="E646" s="250" t="s">
        <v>981</v>
      </c>
      <c r="F646" s="250">
        <v>0</v>
      </c>
      <c r="G646" s="250">
        <v>0</v>
      </c>
      <c r="H646" s="250">
        <v>1</v>
      </c>
      <c r="I646" s="250">
        <v>1</v>
      </c>
      <c r="J646" s="87"/>
      <c r="K646" s="94"/>
      <c r="L646" s="94"/>
      <c r="M646" s="154">
        <f t="shared" si="227"/>
        <v>2</v>
      </c>
      <c r="N646">
        <v>0</v>
      </c>
      <c r="O646">
        <v>0</v>
      </c>
      <c r="P646">
        <v>0</v>
      </c>
      <c r="Q646">
        <v>2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s="139">
        <f t="shared" si="210"/>
        <v>0</v>
      </c>
      <c r="AD646" s="140">
        <f t="shared" si="211"/>
        <v>0</v>
      </c>
      <c r="AE646" s="141">
        <f t="shared" si="228"/>
        <v>0</v>
      </c>
      <c r="AF646" s="142">
        <f t="shared" si="229"/>
        <v>0</v>
      </c>
      <c r="AG646" s="278"/>
      <c r="AI646" s="37">
        <f>IFERROR(IF(M646&gt;0,(N646*CONFIGURACAO!$C$20)+(O646*CONFIGURACAO!$C$21)+(P646*CONFIGURACAO!$C$22)+(Q646*CONFIGURACAO!$C$23)+(R646*CONFIGURACAO!$C$24),""),"")</f>
        <v>100</v>
      </c>
      <c r="AJ646" s="38">
        <f>IF(S646=0,0,IF(CONFIGURACAO!$C$15="SIM",(IF(S646&gt;CONFIGURACAO!$C$16,CONFIGURACAO!$C$16*CONFIGURACAO!$C$25,S646*CONFIGURACAO!$C$25)),'PI AREA  P100'!S646*CONFIGURACAO!$C$25))</f>
        <v>0</v>
      </c>
      <c r="AK646" s="38">
        <f>IF(T646=0,0,IF(CONFIGURACAO!$C$17="SIM",(IF(T646&gt;CONFIGURACAO!$C$18,CONFIGURACAO!$C$18*CONFIGURACAO!$C$26,T646*CONFIGURACAO!$C$26)),'PI AREA  P100'!T646*CONFIGURACAO!$C$26))</f>
        <v>0</v>
      </c>
      <c r="AL646" s="38">
        <f>IFERROR(IF(M646&gt;0,(U646*CONFIGURACAO!$C$29)+(V646*CONFIGURACAO!$C$30),""),"")</f>
        <v>0</v>
      </c>
      <c r="AM646" s="38">
        <f>IF(W646=0,0,IF(CONFIGURACAO!$C$41="SIM",(IF(W646&gt;CONFIGURACAO!$C$41,CONFIGURACAO!$C$41*CONFIGURACAO!$C$31,W646*CONFIGURACAO!$C$31)),'PI AREA  P100'!W646*CONFIGURACAO!$C$31))</f>
        <v>0</v>
      </c>
      <c r="AN646" s="38">
        <f>IF(X646=0,0,IF(CONFIGURACAO!$C$39="SIM",(IF(X646&gt;CONFIGURACAO!$C$40,CONFIGURACAO!$C$40*CONFIGURACAO!$C$32,X646*CONFIGURACAO!$C$32)),'PI AREA  P100'!X646*CONFIGURACAO!$C$32))</f>
        <v>0</v>
      </c>
      <c r="AO646" s="38">
        <f>IFERROR(IF(M646&gt;0,(Y646*CONFIGURACAO!$C$33)+(Z646*CONFIGURACAO!$C$34)+(AA646*CONFIGURACAO!$C$35)+(AB646*CONFIGURACAO!$C$36),""),"")</f>
        <v>0</v>
      </c>
      <c r="AP646" s="38">
        <f>IF(AA646=0,0,IF(CONFIGURACAO!$C$46="SIM",(IF(AA646&gt;CONFIGURACAO!$C$47,CONFIGURACAO!$C$47*CONFIGURACAO!$C$35,AA646*CONFIGURACAO!$C$35)),'PI AREA  P100'!AA646*CONFIGURACAO!$C$35))</f>
        <v>0</v>
      </c>
      <c r="AQ646" s="38">
        <f>IF(AB646=0,0,IF(CONFIGURACAO!$C$44="SIM",(IF(AB646&gt;CONFIGURACAO!$C$45,CONFIGURACAO!$C$45*CONFIGURACAO!$C$36,AB646*CONFIGURACAO!$C$36)),'PI AREA  P100'!AB646*CONFIGURACAO!$C$36))</f>
        <v>0</v>
      </c>
      <c r="AR646" s="38">
        <f t="shared" si="230"/>
        <v>100</v>
      </c>
      <c r="AS646" s="68">
        <f>IF(AR646="","",$AR646-(($AS$2/CONFIGURACAO!$C$6)*$M646))</f>
        <v>-50</v>
      </c>
      <c r="AT646" s="73" t="str">
        <f t="shared" si="212"/>
        <v>NAO</v>
      </c>
      <c r="AU646" s="75">
        <f>IF(AR646="","",$AR646-(($AU$2/CONFIGURACAO!$C$6)*$M646))</f>
        <v>-150</v>
      </c>
      <c r="AV646" s="76" t="str">
        <f t="shared" si="213"/>
        <v>NAO</v>
      </c>
      <c r="AW646" s="74">
        <f>IF(AR646="","",$AR646-(($AW$2/CONFIGURACAO!$C$6)*$M646))</f>
        <v>-250</v>
      </c>
      <c r="AX646" s="72" t="str">
        <f t="shared" si="214"/>
        <v>NAO</v>
      </c>
      <c r="AZ646" s="39">
        <f t="shared" si="215"/>
        <v>8.4464453134898178E-3</v>
      </c>
      <c r="BA646" s="146">
        <f t="shared" si="216"/>
        <v>3</v>
      </c>
      <c r="BB646" s="146">
        <f t="shared" si="217"/>
        <v>968</v>
      </c>
      <c r="BC646" s="32">
        <f t="shared" si="218"/>
        <v>1066</v>
      </c>
      <c r="BD646" s="148"/>
      <c r="BE646" s="40">
        <f t="shared" si="219"/>
        <v>0</v>
      </c>
      <c r="BF646" s="40">
        <f t="shared" si="220"/>
        <v>0</v>
      </c>
      <c r="BG646" s="40">
        <f t="shared" si="221"/>
        <v>0</v>
      </c>
      <c r="BH646" s="40">
        <f t="shared" si="222"/>
        <v>8.084074373484236E-2</v>
      </c>
      <c r="BI646" s="40">
        <f t="shared" si="223"/>
        <v>0.10660980810234541</v>
      </c>
      <c r="BJ646" s="40">
        <f t="shared" si="224"/>
        <v>0</v>
      </c>
      <c r="BK646" s="40">
        <f t="shared" si="225"/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 s="42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</row>
    <row r="647" spans="1:124" s="32" customFormat="1" x14ac:dyDescent="0.2">
      <c r="A647" s="124" t="str">
        <f>CONFIGURACAO!$C$4</f>
        <v>AREA 21</v>
      </c>
      <c r="B647" s="125">
        <v>645</v>
      </c>
      <c r="C647" s="249" t="s">
        <v>311</v>
      </c>
      <c r="D647" s="126">
        <f t="shared" si="226"/>
        <v>5</v>
      </c>
      <c r="E647" s="250" t="s">
        <v>982</v>
      </c>
      <c r="F647" s="250">
        <v>0</v>
      </c>
      <c r="G647" s="250">
        <v>0</v>
      </c>
      <c r="H647" s="250">
        <v>1</v>
      </c>
      <c r="I647" s="250">
        <v>1</v>
      </c>
      <c r="J647" s="87"/>
      <c r="K647" s="94"/>
      <c r="L647" s="94"/>
      <c r="M647" s="154">
        <f t="shared" si="227"/>
        <v>2</v>
      </c>
      <c r="N647">
        <v>0</v>
      </c>
      <c r="O647">
        <v>1</v>
      </c>
      <c r="P647">
        <v>11</v>
      </c>
      <c r="Q647">
        <v>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s="139">
        <f t="shared" si="210"/>
        <v>1</v>
      </c>
      <c r="AD647" s="140">
        <f t="shared" si="211"/>
        <v>12</v>
      </c>
      <c r="AE647" s="141">
        <f t="shared" si="228"/>
        <v>0</v>
      </c>
      <c r="AF647" s="142">
        <f t="shared" si="229"/>
        <v>0</v>
      </c>
      <c r="AG647" s="278"/>
      <c r="AI647" s="37">
        <f>IFERROR(IF(M647&gt;0,(N647*CONFIGURACAO!$C$20)+(O647*CONFIGURACAO!$C$21)+(P647*CONFIGURACAO!$C$22)+(Q647*CONFIGURACAO!$C$23)+(R647*CONFIGURACAO!$C$24),""),"")</f>
        <v>820</v>
      </c>
      <c r="AJ647" s="38">
        <f>IF(S647=0,0,IF(CONFIGURACAO!$C$15="SIM",(IF(S647&gt;CONFIGURACAO!$C$16,CONFIGURACAO!$C$16*CONFIGURACAO!$C$25,S647*CONFIGURACAO!$C$25)),'PI AREA  P100'!S647*CONFIGURACAO!$C$25))</f>
        <v>0</v>
      </c>
      <c r="AK647" s="38">
        <f>IF(T647=0,0,IF(CONFIGURACAO!$C$17="SIM",(IF(T647&gt;CONFIGURACAO!$C$18,CONFIGURACAO!$C$18*CONFIGURACAO!$C$26,T647*CONFIGURACAO!$C$26)),'PI AREA  P100'!T647*CONFIGURACAO!$C$26))</f>
        <v>0</v>
      </c>
      <c r="AL647" s="38">
        <f>IFERROR(IF(M647&gt;0,(U647*CONFIGURACAO!$C$29)+(V647*CONFIGURACAO!$C$30),""),"")</f>
        <v>0</v>
      </c>
      <c r="AM647" s="38">
        <f>IF(W647=0,0,IF(CONFIGURACAO!$C$41="SIM",(IF(W647&gt;CONFIGURACAO!$C$41,CONFIGURACAO!$C$41*CONFIGURACAO!$C$31,W647*CONFIGURACAO!$C$31)),'PI AREA  P100'!W647*CONFIGURACAO!$C$31))</f>
        <v>0</v>
      </c>
      <c r="AN647" s="38">
        <f>IF(X647=0,0,IF(CONFIGURACAO!$C$39="SIM",(IF(X647&gt;CONFIGURACAO!$C$40,CONFIGURACAO!$C$40*CONFIGURACAO!$C$32,X647*CONFIGURACAO!$C$32)),'PI AREA  P100'!X647*CONFIGURACAO!$C$32))</f>
        <v>0</v>
      </c>
      <c r="AO647" s="38">
        <f>IFERROR(IF(M647&gt;0,(Y647*CONFIGURACAO!$C$33)+(Z647*CONFIGURACAO!$C$34)+(AA647*CONFIGURACAO!$C$35)+(AB647*CONFIGURACAO!$C$36),""),"")</f>
        <v>0</v>
      </c>
      <c r="AP647" s="38">
        <f>IF(AA647=0,0,IF(CONFIGURACAO!$C$46="SIM",(IF(AA647&gt;CONFIGURACAO!$C$47,CONFIGURACAO!$C$47*CONFIGURACAO!$C$35,AA647*CONFIGURACAO!$C$35)),'PI AREA  P100'!AA647*CONFIGURACAO!$C$35))</f>
        <v>0</v>
      </c>
      <c r="AQ647" s="38">
        <f>IF(AB647=0,0,IF(CONFIGURACAO!$C$44="SIM",(IF(AB647&gt;CONFIGURACAO!$C$45,CONFIGURACAO!$C$45*CONFIGURACAO!$C$36,AB647*CONFIGURACAO!$C$36)),'PI AREA  P100'!AB647*CONFIGURACAO!$C$36))</f>
        <v>0</v>
      </c>
      <c r="AR647" s="38">
        <f t="shared" si="230"/>
        <v>820</v>
      </c>
      <c r="AS647" s="68">
        <f>IF(AR647="","",$AR647-(($AS$2/CONFIGURACAO!$C$6)*$M647))</f>
        <v>670</v>
      </c>
      <c r="AT647" s="73">
        <f t="shared" si="212"/>
        <v>3</v>
      </c>
      <c r="AU647" s="75">
        <f>IF(AR647="","",$AR647-(($AU$2/CONFIGURACAO!$C$6)*$M647))</f>
        <v>570</v>
      </c>
      <c r="AV647" s="76">
        <f t="shared" si="213"/>
        <v>4</v>
      </c>
      <c r="AW647" s="74">
        <f>IF(AR647="","",$AR647-(($AW$2/CONFIGURACAO!$C$6)*$M647))</f>
        <v>470</v>
      </c>
      <c r="AX647" s="72">
        <f t="shared" si="214"/>
        <v>5</v>
      </c>
      <c r="AZ647" s="39">
        <f t="shared" si="215"/>
        <v>6.9260851570616511E-2</v>
      </c>
      <c r="BA647" s="146">
        <f t="shared" si="216"/>
        <v>14</v>
      </c>
      <c r="BB647" s="146">
        <f t="shared" si="217"/>
        <v>550</v>
      </c>
      <c r="BC647" s="32">
        <f t="shared" si="218"/>
        <v>542</v>
      </c>
      <c r="BD647" s="148"/>
      <c r="BE647" s="40">
        <f t="shared" si="219"/>
        <v>0</v>
      </c>
      <c r="BF647" s="40">
        <f t="shared" si="220"/>
        <v>3.8580246913580245E-2</v>
      </c>
      <c r="BG647" s="40">
        <f t="shared" si="221"/>
        <v>0.28263103802672146</v>
      </c>
      <c r="BH647" s="40">
        <f t="shared" si="222"/>
        <v>8.084074373484236E-2</v>
      </c>
      <c r="BI647" s="40">
        <f t="shared" si="223"/>
        <v>0</v>
      </c>
      <c r="BJ647" s="40">
        <f t="shared" si="224"/>
        <v>0</v>
      </c>
      <c r="BK647" s="40">
        <f t="shared" si="225"/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 s="42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</row>
    <row r="648" spans="1:124" s="32" customFormat="1" x14ac:dyDescent="0.2">
      <c r="A648" s="124" t="str">
        <f>CONFIGURACAO!$C$4</f>
        <v>AREA 21</v>
      </c>
      <c r="B648" s="125">
        <v>646</v>
      </c>
      <c r="C648" s="249" t="s">
        <v>311</v>
      </c>
      <c r="D648" s="126">
        <f t="shared" si="226"/>
        <v>6</v>
      </c>
      <c r="E648" s="250" t="s">
        <v>983</v>
      </c>
      <c r="F648" s="250">
        <v>0</v>
      </c>
      <c r="G648" s="250">
        <v>0</v>
      </c>
      <c r="H648" s="250">
        <v>1</v>
      </c>
      <c r="I648" s="250">
        <v>1</v>
      </c>
      <c r="J648" s="87"/>
      <c r="K648" s="94"/>
      <c r="L648" s="94"/>
      <c r="M648" s="154">
        <f t="shared" si="227"/>
        <v>2</v>
      </c>
      <c r="N648">
        <v>0</v>
      </c>
      <c r="O648">
        <v>1</v>
      </c>
      <c r="P648">
        <v>1</v>
      </c>
      <c r="Q648">
        <v>2</v>
      </c>
      <c r="R648">
        <v>1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 s="139">
        <f t="shared" si="210"/>
        <v>1</v>
      </c>
      <c r="AD648" s="140">
        <f t="shared" si="211"/>
        <v>2</v>
      </c>
      <c r="AE648" s="141">
        <f t="shared" si="228"/>
        <v>0</v>
      </c>
      <c r="AF648" s="142">
        <f t="shared" si="229"/>
        <v>0</v>
      </c>
      <c r="AG648" s="278"/>
      <c r="AI648" s="37">
        <f>IFERROR(IF(M648&gt;0,(N648*CONFIGURACAO!$C$20)+(O648*CONFIGURACAO!$C$21)+(P648*CONFIGURACAO!$C$22)+(Q648*CONFIGURACAO!$C$23)+(R648*CONFIGURACAO!$C$24),""),"")</f>
        <v>240</v>
      </c>
      <c r="AJ648" s="38">
        <f>IF(S648=0,0,IF(CONFIGURACAO!$C$15="SIM",(IF(S648&gt;CONFIGURACAO!$C$16,CONFIGURACAO!$C$16*CONFIGURACAO!$C$25,S648*CONFIGURACAO!$C$25)),'PI AREA  P100'!S648*CONFIGURACAO!$C$25))</f>
        <v>10</v>
      </c>
      <c r="AK648" s="38">
        <f>IF(T648=0,0,IF(CONFIGURACAO!$C$17="SIM",(IF(T648&gt;CONFIGURACAO!$C$18,CONFIGURACAO!$C$18*CONFIGURACAO!$C$26,T648*CONFIGURACAO!$C$26)),'PI AREA  P100'!T648*CONFIGURACAO!$C$26))</f>
        <v>0</v>
      </c>
      <c r="AL648" s="38">
        <f>IFERROR(IF(M648&gt;0,(U648*CONFIGURACAO!$C$29)+(V648*CONFIGURACAO!$C$30),""),"")</f>
        <v>0</v>
      </c>
      <c r="AM648" s="38">
        <f>IF(W648=0,0,IF(CONFIGURACAO!$C$41="SIM",(IF(W648&gt;CONFIGURACAO!$C$41,CONFIGURACAO!$C$41*CONFIGURACAO!$C$31,W648*CONFIGURACAO!$C$31)),'PI AREA  P100'!W648*CONFIGURACAO!$C$31))</f>
        <v>0</v>
      </c>
      <c r="AN648" s="38">
        <f>IF(X648=0,0,IF(CONFIGURACAO!$C$39="SIM",(IF(X648&gt;CONFIGURACAO!$C$40,CONFIGURACAO!$C$40*CONFIGURACAO!$C$32,X648*CONFIGURACAO!$C$32)),'PI AREA  P100'!X648*CONFIGURACAO!$C$32))</f>
        <v>0</v>
      </c>
      <c r="AO648" s="38">
        <f>IFERROR(IF(M648&gt;0,(Y648*CONFIGURACAO!$C$33)+(Z648*CONFIGURACAO!$C$34)+(AA648*CONFIGURACAO!$C$35)+(AB648*CONFIGURACAO!$C$36),""),"")</f>
        <v>10</v>
      </c>
      <c r="AP648" s="38">
        <f>IF(AA648=0,0,IF(CONFIGURACAO!$C$46="SIM",(IF(AA648&gt;CONFIGURACAO!$C$47,CONFIGURACAO!$C$47*CONFIGURACAO!$C$35,AA648*CONFIGURACAO!$C$35)),'PI AREA  P100'!AA648*CONFIGURACAO!$C$35))</f>
        <v>0</v>
      </c>
      <c r="AQ648" s="38">
        <f>IF(AB648=0,0,IF(CONFIGURACAO!$C$44="SIM",(IF(AB648&gt;CONFIGURACAO!$C$45,CONFIGURACAO!$C$45*CONFIGURACAO!$C$36,AB648*CONFIGURACAO!$C$36)),'PI AREA  P100'!AB648*CONFIGURACAO!$C$36))</f>
        <v>10</v>
      </c>
      <c r="AR648" s="38">
        <f t="shared" si="230"/>
        <v>270</v>
      </c>
      <c r="AS648" s="68">
        <f>IF(AR648="","",$AR648-(($AS$2/CONFIGURACAO!$C$6)*$M648))</f>
        <v>120</v>
      </c>
      <c r="AT648" s="73">
        <f t="shared" si="212"/>
        <v>3</v>
      </c>
      <c r="AU648" s="75">
        <f>IF(AR648="","",$AR648-(($AU$2/CONFIGURACAO!$C$6)*$M648))</f>
        <v>20</v>
      </c>
      <c r="AV648" s="76">
        <f t="shared" si="213"/>
        <v>4</v>
      </c>
      <c r="AW648" s="74">
        <f>IF(AR648="","",$AR648-(($AW$2/CONFIGURACAO!$C$6)*$M648))</f>
        <v>-80</v>
      </c>
      <c r="AX648" s="72" t="str">
        <f t="shared" si="214"/>
        <v>NAO</v>
      </c>
      <c r="AZ648" s="39">
        <f t="shared" si="215"/>
        <v>2.2805402346422508E-2</v>
      </c>
      <c r="BA648" s="146">
        <f t="shared" si="216"/>
        <v>7</v>
      </c>
      <c r="BB648" s="146">
        <f t="shared" si="217"/>
        <v>798</v>
      </c>
      <c r="BC648" s="32">
        <f t="shared" si="218"/>
        <v>902</v>
      </c>
      <c r="BD648" s="148"/>
      <c r="BE648" s="40">
        <f t="shared" si="219"/>
        <v>0</v>
      </c>
      <c r="BF648" s="40">
        <f t="shared" si="220"/>
        <v>3.8580246913580245E-2</v>
      </c>
      <c r="BG648" s="40">
        <f t="shared" si="221"/>
        <v>2.5693730729701953E-2</v>
      </c>
      <c r="BH648" s="40">
        <f t="shared" si="222"/>
        <v>8.084074373484236E-2</v>
      </c>
      <c r="BI648" s="40">
        <f t="shared" si="223"/>
        <v>0.10660980810234541</v>
      </c>
      <c r="BJ648" s="40">
        <f t="shared" si="224"/>
        <v>9.2421441774491686E-2</v>
      </c>
      <c r="BK648" s="40">
        <f t="shared" si="225"/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</v>
      </c>
      <c r="BT648" s="42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</row>
    <row r="649" spans="1:124" s="32" customFormat="1" x14ac:dyDescent="0.2">
      <c r="A649" s="124" t="str">
        <f>CONFIGURACAO!$C$4</f>
        <v>AREA 21</v>
      </c>
      <c r="B649" s="125">
        <v>647</v>
      </c>
      <c r="C649" s="249" t="s">
        <v>311</v>
      </c>
      <c r="D649" s="126">
        <f t="shared" si="226"/>
        <v>7</v>
      </c>
      <c r="E649" s="250" t="s">
        <v>984</v>
      </c>
      <c r="F649" s="250">
        <v>0</v>
      </c>
      <c r="G649" s="250">
        <v>0</v>
      </c>
      <c r="H649" s="250">
        <v>1</v>
      </c>
      <c r="I649" s="250">
        <v>1</v>
      </c>
      <c r="J649" s="87"/>
      <c r="K649" s="94"/>
      <c r="L649" s="94"/>
      <c r="M649" s="154">
        <f t="shared" si="227"/>
        <v>2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s="139">
        <f t="shared" si="210"/>
        <v>1</v>
      </c>
      <c r="AD649" s="140">
        <f t="shared" si="211"/>
        <v>2</v>
      </c>
      <c r="AE649" s="141">
        <f t="shared" si="228"/>
        <v>0</v>
      </c>
      <c r="AF649" s="142">
        <f t="shared" si="229"/>
        <v>0</v>
      </c>
      <c r="AG649" s="278"/>
      <c r="AI649" s="37">
        <f>IFERROR(IF(M649&gt;0,(N649*CONFIGURACAO!$C$20)+(O649*CONFIGURACAO!$C$21)+(P649*CONFIGURACAO!$C$22)+(Q649*CONFIGURACAO!$C$23)+(R649*CONFIGURACAO!$C$24),""),"")</f>
        <v>140</v>
      </c>
      <c r="AJ649" s="38">
        <f>IF(S649=0,0,IF(CONFIGURACAO!$C$15="SIM",(IF(S649&gt;CONFIGURACAO!$C$16,CONFIGURACAO!$C$16*CONFIGURACAO!$C$25,S649*CONFIGURACAO!$C$25)),'PI AREA  P100'!S649*CONFIGURACAO!$C$25))</f>
        <v>0</v>
      </c>
      <c r="AK649" s="38">
        <f>IF(T649=0,0,IF(CONFIGURACAO!$C$17="SIM",(IF(T649&gt;CONFIGURACAO!$C$18,CONFIGURACAO!$C$18*CONFIGURACAO!$C$26,T649*CONFIGURACAO!$C$26)),'PI AREA  P100'!T649*CONFIGURACAO!$C$26))</f>
        <v>0</v>
      </c>
      <c r="AL649" s="38">
        <f>IFERROR(IF(M649&gt;0,(U649*CONFIGURACAO!$C$29)+(V649*CONFIGURACAO!$C$30),""),"")</f>
        <v>0</v>
      </c>
      <c r="AM649" s="38">
        <f>IF(W649=0,0,IF(CONFIGURACAO!$C$41="SIM",(IF(W649&gt;CONFIGURACAO!$C$41,CONFIGURACAO!$C$41*CONFIGURACAO!$C$31,W649*CONFIGURACAO!$C$31)),'PI AREA  P100'!W649*CONFIGURACAO!$C$31))</f>
        <v>0</v>
      </c>
      <c r="AN649" s="38">
        <f>IF(X649=0,0,IF(CONFIGURACAO!$C$39="SIM",(IF(X649&gt;CONFIGURACAO!$C$40,CONFIGURACAO!$C$40*CONFIGURACAO!$C$32,X649*CONFIGURACAO!$C$32)),'PI AREA  P100'!X649*CONFIGURACAO!$C$32))</f>
        <v>0</v>
      </c>
      <c r="AO649" s="38">
        <f>IFERROR(IF(M649&gt;0,(Y649*CONFIGURACAO!$C$33)+(Z649*CONFIGURACAO!$C$34)+(AA649*CONFIGURACAO!$C$35)+(AB649*CONFIGURACAO!$C$36),""),"")</f>
        <v>0</v>
      </c>
      <c r="AP649" s="38">
        <f>IF(AA649=0,0,IF(CONFIGURACAO!$C$46="SIM",(IF(AA649&gt;CONFIGURACAO!$C$47,CONFIGURACAO!$C$47*CONFIGURACAO!$C$35,AA649*CONFIGURACAO!$C$35)),'PI AREA  P100'!AA649*CONFIGURACAO!$C$35))</f>
        <v>0</v>
      </c>
      <c r="AQ649" s="38">
        <f>IF(AB649=0,0,IF(CONFIGURACAO!$C$44="SIM",(IF(AB649&gt;CONFIGURACAO!$C$45,CONFIGURACAO!$C$45*CONFIGURACAO!$C$36,AB649*CONFIGURACAO!$C$36)),'PI AREA  P100'!AB649*CONFIGURACAO!$C$36))</f>
        <v>0</v>
      </c>
      <c r="AR649" s="38">
        <f t="shared" si="230"/>
        <v>140</v>
      </c>
      <c r="AS649" s="68">
        <f>IF(AR649="","",$AR649-(($AS$2/CONFIGURACAO!$C$6)*$M649))</f>
        <v>-10</v>
      </c>
      <c r="AT649" s="73" t="str">
        <f t="shared" si="212"/>
        <v>NAO</v>
      </c>
      <c r="AU649" s="75">
        <f>IF(AR649="","",$AR649-(($AU$2/CONFIGURACAO!$C$6)*$M649))</f>
        <v>-110</v>
      </c>
      <c r="AV649" s="76" t="str">
        <f t="shared" si="213"/>
        <v>NAO</v>
      </c>
      <c r="AW649" s="74">
        <f>IF(AR649="","",$AR649-(($AW$2/CONFIGURACAO!$C$6)*$M649))</f>
        <v>-210</v>
      </c>
      <c r="AX649" s="72" t="str">
        <f t="shared" si="214"/>
        <v>NAO</v>
      </c>
      <c r="AZ649" s="39">
        <f t="shared" si="215"/>
        <v>1.1825023438885744E-2</v>
      </c>
      <c r="BA649" s="146">
        <f t="shared" si="216"/>
        <v>2</v>
      </c>
      <c r="BB649" s="146">
        <f t="shared" si="217"/>
        <v>1033</v>
      </c>
      <c r="BC649" s="32">
        <f t="shared" si="218"/>
        <v>1020</v>
      </c>
      <c r="BD649" s="148"/>
      <c r="BE649" s="40">
        <f t="shared" si="219"/>
        <v>0</v>
      </c>
      <c r="BF649" s="40">
        <f t="shared" si="220"/>
        <v>3.8580246913580245E-2</v>
      </c>
      <c r="BG649" s="40">
        <f t="shared" si="221"/>
        <v>2.5693730729701953E-2</v>
      </c>
      <c r="BH649" s="40">
        <f t="shared" si="222"/>
        <v>0</v>
      </c>
      <c r="BI649" s="40">
        <f t="shared" si="223"/>
        <v>0</v>
      </c>
      <c r="BJ649" s="40">
        <f t="shared" si="224"/>
        <v>0</v>
      </c>
      <c r="BK649" s="40">
        <f t="shared" si="225"/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 s="42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</row>
    <row r="650" spans="1:124" s="32" customFormat="1" x14ac:dyDescent="0.2">
      <c r="A650" s="124" t="str">
        <f>CONFIGURACAO!$C$4</f>
        <v>AREA 21</v>
      </c>
      <c r="B650" s="125">
        <v>648</v>
      </c>
      <c r="C650" s="249" t="s">
        <v>311</v>
      </c>
      <c r="D650" s="126">
        <f t="shared" si="226"/>
        <v>8</v>
      </c>
      <c r="E650" s="250" t="s">
        <v>985</v>
      </c>
      <c r="F650" s="250">
        <v>0</v>
      </c>
      <c r="G650" s="250">
        <v>0</v>
      </c>
      <c r="H650" s="250">
        <v>1</v>
      </c>
      <c r="I650" s="250">
        <v>1</v>
      </c>
      <c r="J650" s="87"/>
      <c r="K650" s="94"/>
      <c r="L650" s="94"/>
      <c r="M650" s="154">
        <f t="shared" si="227"/>
        <v>2</v>
      </c>
      <c r="N650">
        <v>0</v>
      </c>
      <c r="O650">
        <v>0</v>
      </c>
      <c r="P650">
        <v>0</v>
      </c>
      <c r="Q650">
        <v>2</v>
      </c>
      <c r="R650">
        <v>0</v>
      </c>
      <c r="S650">
        <v>2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s="139">
        <f t="shared" si="210"/>
        <v>0</v>
      </c>
      <c r="AD650" s="140">
        <f t="shared" si="211"/>
        <v>0</v>
      </c>
      <c r="AE650" s="141">
        <f t="shared" si="228"/>
        <v>0</v>
      </c>
      <c r="AF650" s="142">
        <f t="shared" si="229"/>
        <v>0</v>
      </c>
      <c r="AG650" s="278"/>
      <c r="AI650" s="37">
        <f>IFERROR(IF(M650&gt;0,(N650*CONFIGURACAO!$C$20)+(O650*CONFIGURACAO!$C$21)+(P650*CONFIGURACAO!$C$22)+(Q650*CONFIGURACAO!$C$23)+(R650*CONFIGURACAO!$C$24),""),"")</f>
        <v>80</v>
      </c>
      <c r="AJ650" s="38">
        <f>IF(S650=0,0,IF(CONFIGURACAO!$C$15="SIM",(IF(S650&gt;CONFIGURACAO!$C$16,CONFIGURACAO!$C$16*CONFIGURACAO!$C$25,S650*CONFIGURACAO!$C$25)),'PI AREA  P100'!S650*CONFIGURACAO!$C$25))</f>
        <v>20</v>
      </c>
      <c r="AK650" s="38">
        <f>IF(T650=0,0,IF(CONFIGURACAO!$C$17="SIM",(IF(T650&gt;CONFIGURACAO!$C$18,CONFIGURACAO!$C$18*CONFIGURACAO!$C$26,T650*CONFIGURACAO!$C$26)),'PI AREA  P100'!T650*CONFIGURACAO!$C$26))</f>
        <v>5</v>
      </c>
      <c r="AL650" s="38">
        <f>IFERROR(IF(M650&gt;0,(U650*CONFIGURACAO!$C$29)+(V650*CONFIGURACAO!$C$30),""),"")</f>
        <v>0</v>
      </c>
      <c r="AM650" s="38">
        <f>IF(W650=0,0,IF(CONFIGURACAO!$C$41="SIM",(IF(W650&gt;CONFIGURACAO!$C$41,CONFIGURACAO!$C$41*CONFIGURACAO!$C$31,W650*CONFIGURACAO!$C$31)),'PI AREA  P100'!W650*CONFIGURACAO!$C$31))</f>
        <v>0</v>
      </c>
      <c r="AN650" s="38">
        <f>IF(X650=0,0,IF(CONFIGURACAO!$C$39="SIM",(IF(X650&gt;CONFIGURACAO!$C$40,CONFIGURACAO!$C$40*CONFIGURACAO!$C$32,X650*CONFIGURACAO!$C$32)),'PI AREA  P100'!X650*CONFIGURACAO!$C$32))</f>
        <v>0</v>
      </c>
      <c r="AO650" s="38">
        <f>IFERROR(IF(M650&gt;0,(Y650*CONFIGURACAO!$C$33)+(Z650*CONFIGURACAO!$C$34)+(AA650*CONFIGURACAO!$C$35)+(AB650*CONFIGURACAO!$C$36),""),"")</f>
        <v>0</v>
      </c>
      <c r="AP650" s="38">
        <f>IF(AA650=0,0,IF(CONFIGURACAO!$C$46="SIM",(IF(AA650&gt;CONFIGURACAO!$C$47,CONFIGURACAO!$C$47*CONFIGURACAO!$C$35,AA650*CONFIGURACAO!$C$35)),'PI AREA  P100'!AA650*CONFIGURACAO!$C$35))</f>
        <v>0</v>
      </c>
      <c r="AQ650" s="38">
        <f>IF(AB650=0,0,IF(CONFIGURACAO!$C$44="SIM",(IF(AB650&gt;CONFIGURACAO!$C$45,CONFIGURACAO!$C$45*CONFIGURACAO!$C$36,AB650*CONFIGURACAO!$C$36)),'PI AREA  P100'!AB650*CONFIGURACAO!$C$36))</f>
        <v>0</v>
      </c>
      <c r="AR650" s="38">
        <f t="shared" si="230"/>
        <v>105</v>
      </c>
      <c r="AS650" s="68">
        <f>IF(AR650="","",$AR650-(($AS$2/CONFIGURACAO!$C$6)*$M650))</f>
        <v>-45</v>
      </c>
      <c r="AT650" s="73" t="str">
        <f t="shared" si="212"/>
        <v>NAO</v>
      </c>
      <c r="AU650" s="75">
        <f>IF(AR650="","",$AR650-(($AU$2/CONFIGURACAO!$C$6)*$M650))</f>
        <v>-145</v>
      </c>
      <c r="AV650" s="76" t="str">
        <f t="shared" si="213"/>
        <v>NAO</v>
      </c>
      <c r="AW650" s="74">
        <f>IF(AR650="","",$AR650-(($AW$2/CONFIGURACAO!$C$6)*$M650))</f>
        <v>-245</v>
      </c>
      <c r="AX650" s="72" t="str">
        <f t="shared" si="214"/>
        <v>NAO</v>
      </c>
      <c r="AZ650" s="39">
        <f t="shared" si="215"/>
        <v>8.8687675791643099E-3</v>
      </c>
      <c r="BA650" s="146">
        <f t="shared" si="216"/>
        <v>5</v>
      </c>
      <c r="BB650" s="146">
        <f t="shared" si="217"/>
        <v>881</v>
      </c>
      <c r="BC650" s="32">
        <f t="shared" si="218"/>
        <v>1061</v>
      </c>
      <c r="BD650" s="148"/>
      <c r="BE650" s="40">
        <f t="shared" si="219"/>
        <v>0</v>
      </c>
      <c r="BF650" s="40">
        <f t="shared" si="220"/>
        <v>0</v>
      </c>
      <c r="BG650" s="40">
        <f t="shared" si="221"/>
        <v>0</v>
      </c>
      <c r="BH650" s="40">
        <f t="shared" si="222"/>
        <v>8.084074373484236E-2</v>
      </c>
      <c r="BI650" s="40">
        <f t="shared" si="223"/>
        <v>0</v>
      </c>
      <c r="BJ650" s="40">
        <f t="shared" si="224"/>
        <v>0.18484288354898337</v>
      </c>
      <c r="BK650" s="40">
        <f t="shared" si="225"/>
        <v>0.16051364365971107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 s="42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</row>
    <row r="651" spans="1:124" s="32" customFormat="1" x14ac:dyDescent="0.2">
      <c r="A651" s="124" t="str">
        <f>CONFIGURACAO!$C$4</f>
        <v>AREA 21</v>
      </c>
      <c r="B651" s="125">
        <v>649</v>
      </c>
      <c r="C651" s="249" t="s">
        <v>311</v>
      </c>
      <c r="D651" s="126">
        <f t="shared" si="226"/>
        <v>9</v>
      </c>
      <c r="E651" s="250" t="s">
        <v>986</v>
      </c>
      <c r="F651" s="250">
        <v>0</v>
      </c>
      <c r="G651" s="250">
        <v>0</v>
      </c>
      <c r="H651" s="250">
        <v>1</v>
      </c>
      <c r="I651" s="250">
        <v>1</v>
      </c>
      <c r="J651" s="87"/>
      <c r="K651" s="94"/>
      <c r="L651" s="94"/>
      <c r="M651" s="154">
        <f t="shared" si="227"/>
        <v>2</v>
      </c>
      <c r="N651">
        <v>0</v>
      </c>
      <c r="O651">
        <v>2</v>
      </c>
      <c r="P651">
        <v>2</v>
      </c>
      <c r="Q651">
        <v>4</v>
      </c>
      <c r="R651">
        <v>3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 s="139">
        <f t="shared" si="210"/>
        <v>2</v>
      </c>
      <c r="AD651" s="140">
        <f t="shared" si="211"/>
        <v>4</v>
      </c>
      <c r="AE651" s="141">
        <f t="shared" si="228"/>
        <v>0</v>
      </c>
      <c r="AF651" s="142">
        <f t="shared" si="229"/>
        <v>0</v>
      </c>
      <c r="AG651" s="278"/>
      <c r="AI651" s="37">
        <f>IFERROR(IF(M651&gt;0,(N651*CONFIGURACAO!$C$20)+(O651*CONFIGURACAO!$C$21)+(P651*CONFIGURACAO!$C$22)+(Q651*CONFIGURACAO!$C$23)+(R651*CONFIGURACAO!$C$24),""),"")</f>
        <v>500</v>
      </c>
      <c r="AJ651" s="38">
        <f>IF(S651=0,0,IF(CONFIGURACAO!$C$15="SIM",(IF(S651&gt;CONFIGURACAO!$C$16,CONFIGURACAO!$C$16*CONFIGURACAO!$C$25,S651*CONFIGURACAO!$C$25)),'PI AREA  P100'!S651*CONFIGURACAO!$C$25))</f>
        <v>10</v>
      </c>
      <c r="AK651" s="38">
        <f>IF(T651=0,0,IF(CONFIGURACAO!$C$17="SIM",(IF(T651&gt;CONFIGURACAO!$C$18,CONFIGURACAO!$C$18*CONFIGURACAO!$C$26,T651*CONFIGURACAO!$C$26)),'PI AREA  P100'!T651*CONFIGURACAO!$C$26))</f>
        <v>0</v>
      </c>
      <c r="AL651" s="38">
        <f>IFERROR(IF(M651&gt;0,(U651*CONFIGURACAO!$C$29)+(V651*CONFIGURACAO!$C$30),""),"")</f>
        <v>0</v>
      </c>
      <c r="AM651" s="38">
        <f>IF(W651=0,0,IF(CONFIGURACAO!$C$41="SIM",(IF(W651&gt;CONFIGURACAO!$C$41,CONFIGURACAO!$C$41*CONFIGURACAO!$C$31,W651*CONFIGURACAO!$C$31)),'PI AREA  P100'!W651*CONFIGURACAO!$C$31))</f>
        <v>0</v>
      </c>
      <c r="AN651" s="38">
        <f>IF(X651=0,0,IF(CONFIGURACAO!$C$39="SIM",(IF(X651&gt;CONFIGURACAO!$C$40,CONFIGURACAO!$C$40*CONFIGURACAO!$C$32,X651*CONFIGURACAO!$C$32)),'PI AREA  P100'!X651*CONFIGURACAO!$C$32))</f>
        <v>0</v>
      </c>
      <c r="AO651" s="38">
        <f>IFERROR(IF(M651&gt;0,(Y651*CONFIGURACAO!$C$33)+(Z651*CONFIGURACAO!$C$34)+(AA651*CONFIGURACAO!$C$35)+(AB651*CONFIGURACAO!$C$36),""),"")</f>
        <v>10</v>
      </c>
      <c r="AP651" s="38">
        <f>IF(AA651=0,0,IF(CONFIGURACAO!$C$46="SIM",(IF(AA651&gt;CONFIGURACAO!$C$47,CONFIGURACAO!$C$47*CONFIGURACAO!$C$35,AA651*CONFIGURACAO!$C$35)),'PI AREA  P100'!AA651*CONFIGURACAO!$C$35))</f>
        <v>0</v>
      </c>
      <c r="AQ651" s="38">
        <f>IF(AB651=0,0,IF(CONFIGURACAO!$C$44="SIM",(IF(AB651&gt;CONFIGURACAO!$C$45,CONFIGURACAO!$C$45*CONFIGURACAO!$C$36,AB651*CONFIGURACAO!$C$36)),'PI AREA  P100'!AB651*CONFIGURACAO!$C$36))</f>
        <v>10</v>
      </c>
      <c r="AR651" s="38">
        <f t="shared" si="230"/>
        <v>530</v>
      </c>
      <c r="AS651" s="68">
        <f>IF(AR651="","",$AR651-(($AS$2/CONFIGURACAO!$C$6)*$M651))</f>
        <v>380</v>
      </c>
      <c r="AT651" s="73">
        <f t="shared" si="212"/>
        <v>3</v>
      </c>
      <c r="AU651" s="75">
        <f>IF(AR651="","",$AR651-(($AU$2/CONFIGURACAO!$C$6)*$M651))</f>
        <v>280</v>
      </c>
      <c r="AV651" s="76">
        <f t="shared" si="213"/>
        <v>4</v>
      </c>
      <c r="AW651" s="74">
        <f>IF(AR651="","",$AR651-(($AW$2/CONFIGURACAO!$C$6)*$M651))</f>
        <v>180</v>
      </c>
      <c r="AX651" s="72">
        <f t="shared" si="214"/>
        <v>5</v>
      </c>
      <c r="AZ651" s="39">
        <f t="shared" si="215"/>
        <v>4.4766160161496038E-2</v>
      </c>
      <c r="BA651" s="146">
        <f t="shared" si="216"/>
        <v>13</v>
      </c>
      <c r="BB651" s="146">
        <f t="shared" si="217"/>
        <v>588</v>
      </c>
      <c r="BC651" s="32">
        <f t="shared" si="218"/>
        <v>719</v>
      </c>
      <c r="BD651" s="148"/>
      <c r="BE651" s="40">
        <f t="shared" si="219"/>
        <v>0</v>
      </c>
      <c r="BF651" s="40">
        <f t="shared" si="220"/>
        <v>7.716049382716049E-2</v>
      </c>
      <c r="BG651" s="40">
        <f t="shared" si="221"/>
        <v>5.1387461459403906E-2</v>
      </c>
      <c r="BH651" s="40">
        <f t="shared" si="222"/>
        <v>0.16168148746968472</v>
      </c>
      <c r="BI651" s="40">
        <f t="shared" si="223"/>
        <v>0.31982942430703626</v>
      </c>
      <c r="BJ651" s="40">
        <f t="shared" si="224"/>
        <v>9.2421441774491686E-2</v>
      </c>
      <c r="BK651" s="40">
        <f t="shared" si="225"/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 s="42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</row>
    <row r="652" spans="1:124" s="32" customFormat="1" x14ac:dyDescent="0.2">
      <c r="A652" s="124" t="str">
        <f>CONFIGURACAO!$C$4</f>
        <v>AREA 21</v>
      </c>
      <c r="B652" s="125">
        <v>650</v>
      </c>
      <c r="C652" s="249" t="s">
        <v>311</v>
      </c>
      <c r="D652" s="126">
        <f t="shared" si="226"/>
        <v>10</v>
      </c>
      <c r="E652" s="250" t="s">
        <v>987</v>
      </c>
      <c r="F652" s="250">
        <v>0</v>
      </c>
      <c r="G652" s="250">
        <v>0</v>
      </c>
      <c r="H652" s="250">
        <v>1</v>
      </c>
      <c r="I652" s="250">
        <v>1</v>
      </c>
      <c r="J652" s="87"/>
      <c r="K652" s="94"/>
      <c r="L652" s="94"/>
      <c r="M652" s="154">
        <f t="shared" si="227"/>
        <v>2</v>
      </c>
      <c r="N652">
        <v>1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s="139">
        <f t="shared" si="210"/>
        <v>1</v>
      </c>
      <c r="AD652" s="140">
        <f t="shared" si="211"/>
        <v>2</v>
      </c>
      <c r="AE652" s="141">
        <f t="shared" si="228"/>
        <v>0</v>
      </c>
      <c r="AF652" s="142">
        <f t="shared" si="229"/>
        <v>0</v>
      </c>
      <c r="AG652" s="278"/>
      <c r="AI652" s="37">
        <f>IFERROR(IF(M652&gt;0,(N652*CONFIGURACAO!$C$20)+(O652*CONFIGURACAO!$C$21)+(P652*CONFIGURACAO!$C$22)+(Q652*CONFIGURACAO!$C$23)+(R652*CONFIGURACAO!$C$24),""),"")</f>
        <v>180</v>
      </c>
      <c r="AJ652" s="38">
        <f>IF(S652=0,0,IF(CONFIGURACAO!$C$15="SIM",(IF(S652&gt;CONFIGURACAO!$C$16,CONFIGURACAO!$C$16*CONFIGURACAO!$C$25,S652*CONFIGURACAO!$C$25)),'PI AREA  P100'!S652*CONFIGURACAO!$C$25))</f>
        <v>0</v>
      </c>
      <c r="AK652" s="38">
        <f>IF(T652=0,0,IF(CONFIGURACAO!$C$17="SIM",(IF(T652&gt;CONFIGURACAO!$C$18,CONFIGURACAO!$C$18*CONFIGURACAO!$C$26,T652*CONFIGURACAO!$C$26)),'PI AREA  P100'!T652*CONFIGURACAO!$C$26))</f>
        <v>0</v>
      </c>
      <c r="AL652" s="38">
        <f>IFERROR(IF(M652&gt;0,(U652*CONFIGURACAO!$C$29)+(V652*CONFIGURACAO!$C$30),""),"")</f>
        <v>0</v>
      </c>
      <c r="AM652" s="38">
        <f>IF(W652=0,0,IF(CONFIGURACAO!$C$41="SIM",(IF(W652&gt;CONFIGURACAO!$C$41,CONFIGURACAO!$C$41*CONFIGURACAO!$C$31,W652*CONFIGURACAO!$C$31)),'PI AREA  P100'!W652*CONFIGURACAO!$C$31))</f>
        <v>0</v>
      </c>
      <c r="AN652" s="38">
        <f>IF(X652=0,0,IF(CONFIGURACAO!$C$39="SIM",(IF(X652&gt;CONFIGURACAO!$C$40,CONFIGURACAO!$C$40*CONFIGURACAO!$C$32,X652*CONFIGURACAO!$C$32)),'PI AREA  P100'!X652*CONFIGURACAO!$C$32))</f>
        <v>0</v>
      </c>
      <c r="AO652" s="38">
        <f>IFERROR(IF(M652&gt;0,(Y652*CONFIGURACAO!$C$33)+(Z652*CONFIGURACAO!$C$34)+(AA652*CONFIGURACAO!$C$35)+(AB652*CONFIGURACAO!$C$36),""),"")</f>
        <v>0</v>
      </c>
      <c r="AP652" s="38">
        <f>IF(AA652=0,0,IF(CONFIGURACAO!$C$46="SIM",(IF(AA652&gt;CONFIGURACAO!$C$47,CONFIGURACAO!$C$47*CONFIGURACAO!$C$35,AA652*CONFIGURACAO!$C$35)),'PI AREA  P100'!AA652*CONFIGURACAO!$C$35))</f>
        <v>0</v>
      </c>
      <c r="AQ652" s="38">
        <f>IF(AB652=0,0,IF(CONFIGURACAO!$C$44="SIM",(IF(AB652&gt;CONFIGURACAO!$C$45,CONFIGURACAO!$C$45*CONFIGURACAO!$C$36,AB652*CONFIGURACAO!$C$36)),'PI AREA  P100'!AB652*CONFIGURACAO!$C$36))</f>
        <v>0</v>
      </c>
      <c r="AR652" s="38">
        <f t="shared" si="230"/>
        <v>180</v>
      </c>
      <c r="AS652" s="68">
        <f>IF(AR652="","",$AR652-(($AS$2/CONFIGURACAO!$C$6)*$M652))</f>
        <v>30</v>
      </c>
      <c r="AT652" s="73">
        <f t="shared" si="212"/>
        <v>3</v>
      </c>
      <c r="AU652" s="75">
        <f>IF(AR652="","",$AR652-(($AU$2/CONFIGURACAO!$C$6)*$M652))</f>
        <v>-70</v>
      </c>
      <c r="AV652" s="76" t="str">
        <f t="shared" si="213"/>
        <v>NAO</v>
      </c>
      <c r="AW652" s="74">
        <f>IF(AR652="","",$AR652-(($AW$2/CONFIGURACAO!$C$6)*$M652))</f>
        <v>-170</v>
      </c>
      <c r="AX652" s="72" t="str">
        <f t="shared" si="214"/>
        <v>NAO</v>
      </c>
      <c r="AZ652" s="39">
        <f t="shared" si="215"/>
        <v>1.5203601564281672E-2</v>
      </c>
      <c r="BA652" s="146">
        <f t="shared" si="216"/>
        <v>3</v>
      </c>
      <c r="BB652" s="146">
        <f t="shared" si="217"/>
        <v>968</v>
      </c>
      <c r="BC652" s="32">
        <f t="shared" si="218"/>
        <v>972</v>
      </c>
      <c r="BD652" s="148"/>
      <c r="BE652" s="40">
        <f t="shared" si="219"/>
        <v>3.7257824143070044E-2</v>
      </c>
      <c r="BF652" s="40">
        <f t="shared" si="220"/>
        <v>0</v>
      </c>
      <c r="BG652" s="40">
        <f t="shared" si="221"/>
        <v>2.5693730729701953E-2</v>
      </c>
      <c r="BH652" s="40">
        <f t="shared" si="222"/>
        <v>0</v>
      </c>
      <c r="BI652" s="40">
        <f t="shared" si="223"/>
        <v>0.10660980810234541</v>
      </c>
      <c r="BJ652" s="40">
        <f t="shared" si="224"/>
        <v>0</v>
      </c>
      <c r="BK652" s="40">
        <f t="shared" si="225"/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 s="4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</row>
    <row r="653" spans="1:124" s="32" customFormat="1" x14ac:dyDescent="0.2">
      <c r="A653" s="124" t="str">
        <f>CONFIGURACAO!$C$4</f>
        <v>AREA 21</v>
      </c>
      <c r="B653" s="125">
        <v>651</v>
      </c>
      <c r="C653" s="249" t="s">
        <v>311</v>
      </c>
      <c r="D653" s="126">
        <f t="shared" si="226"/>
        <v>11</v>
      </c>
      <c r="E653" s="250" t="s">
        <v>988</v>
      </c>
      <c r="F653" s="250">
        <v>0</v>
      </c>
      <c r="G653" s="250">
        <v>0</v>
      </c>
      <c r="H653" s="250">
        <v>1</v>
      </c>
      <c r="I653" s="250">
        <v>1</v>
      </c>
      <c r="J653" s="87"/>
      <c r="K653" s="94"/>
      <c r="L653" s="94"/>
      <c r="M653" s="154">
        <f t="shared" si="227"/>
        <v>2</v>
      </c>
      <c r="N653">
        <v>1</v>
      </c>
      <c r="O653">
        <v>3</v>
      </c>
      <c r="P653">
        <v>1</v>
      </c>
      <c r="Q653">
        <v>2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s="139">
        <f t="shared" si="210"/>
        <v>4</v>
      </c>
      <c r="AD653" s="140">
        <f t="shared" si="211"/>
        <v>5</v>
      </c>
      <c r="AE653" s="141">
        <f t="shared" si="228"/>
        <v>0</v>
      </c>
      <c r="AF653" s="142">
        <f t="shared" si="229"/>
        <v>0</v>
      </c>
      <c r="AG653" s="278"/>
      <c r="AI653" s="37">
        <f>IFERROR(IF(M653&gt;0,(N653*CONFIGURACAO!$C$20)+(O653*CONFIGURACAO!$C$21)+(P653*CONFIGURACAO!$C$22)+(Q653*CONFIGURACAO!$C$23)+(R653*CONFIGURACAO!$C$24),""),"")</f>
        <v>500</v>
      </c>
      <c r="AJ653" s="38">
        <f>IF(S653=0,0,IF(CONFIGURACAO!$C$15="SIM",(IF(S653&gt;CONFIGURACAO!$C$16,CONFIGURACAO!$C$16*CONFIGURACAO!$C$25,S653*CONFIGURACAO!$C$25)),'PI AREA  P100'!S653*CONFIGURACAO!$C$25))</f>
        <v>0</v>
      </c>
      <c r="AK653" s="38">
        <f>IF(T653=0,0,IF(CONFIGURACAO!$C$17="SIM",(IF(T653&gt;CONFIGURACAO!$C$18,CONFIGURACAO!$C$18*CONFIGURACAO!$C$26,T653*CONFIGURACAO!$C$26)),'PI AREA  P100'!T653*CONFIGURACAO!$C$26))</f>
        <v>0</v>
      </c>
      <c r="AL653" s="38">
        <f>IFERROR(IF(M653&gt;0,(U653*CONFIGURACAO!$C$29)+(V653*CONFIGURACAO!$C$30),""),"")</f>
        <v>0</v>
      </c>
      <c r="AM653" s="38">
        <f>IF(W653=0,0,IF(CONFIGURACAO!$C$41="SIM",(IF(W653&gt;CONFIGURACAO!$C$41,CONFIGURACAO!$C$41*CONFIGURACAO!$C$31,W653*CONFIGURACAO!$C$31)),'PI AREA  P100'!W653*CONFIGURACAO!$C$31))</f>
        <v>0</v>
      </c>
      <c r="AN653" s="38">
        <f>IF(X653=0,0,IF(CONFIGURACAO!$C$39="SIM",(IF(X653&gt;CONFIGURACAO!$C$40,CONFIGURACAO!$C$40*CONFIGURACAO!$C$32,X653*CONFIGURACAO!$C$32)),'PI AREA  P100'!X653*CONFIGURACAO!$C$32))</f>
        <v>0</v>
      </c>
      <c r="AO653" s="38">
        <f>IFERROR(IF(M653&gt;0,(Y653*CONFIGURACAO!$C$33)+(Z653*CONFIGURACAO!$C$34)+(AA653*CONFIGURACAO!$C$35)+(AB653*CONFIGURACAO!$C$36),""),"")</f>
        <v>0</v>
      </c>
      <c r="AP653" s="38">
        <f>IF(AA653=0,0,IF(CONFIGURACAO!$C$46="SIM",(IF(AA653&gt;CONFIGURACAO!$C$47,CONFIGURACAO!$C$47*CONFIGURACAO!$C$35,AA653*CONFIGURACAO!$C$35)),'PI AREA  P100'!AA653*CONFIGURACAO!$C$35))</f>
        <v>0</v>
      </c>
      <c r="AQ653" s="38">
        <f>IF(AB653=0,0,IF(CONFIGURACAO!$C$44="SIM",(IF(AB653&gt;CONFIGURACAO!$C$45,CONFIGURACAO!$C$45*CONFIGURACAO!$C$36,AB653*CONFIGURACAO!$C$36)),'PI AREA  P100'!AB653*CONFIGURACAO!$C$36))</f>
        <v>0</v>
      </c>
      <c r="AR653" s="38">
        <f t="shared" si="230"/>
        <v>500</v>
      </c>
      <c r="AS653" s="68">
        <f>IF(AR653="","",$AR653-(($AS$2/CONFIGURACAO!$C$6)*$M653))</f>
        <v>350</v>
      </c>
      <c r="AT653" s="73">
        <f t="shared" si="212"/>
        <v>3</v>
      </c>
      <c r="AU653" s="75">
        <f>IF(AR653="","",$AR653-(($AU$2/CONFIGURACAO!$C$6)*$M653))</f>
        <v>250</v>
      </c>
      <c r="AV653" s="76">
        <f t="shared" si="213"/>
        <v>4</v>
      </c>
      <c r="AW653" s="74">
        <f>IF(AR653="","",$AR653-(($AW$2/CONFIGURACAO!$C$6)*$M653))</f>
        <v>150</v>
      </c>
      <c r="AX653" s="72">
        <f t="shared" si="214"/>
        <v>5</v>
      </c>
      <c r="AZ653" s="39">
        <f t="shared" si="215"/>
        <v>4.2232226567449092E-2</v>
      </c>
      <c r="BA653" s="146">
        <f t="shared" si="216"/>
        <v>8</v>
      </c>
      <c r="BB653" s="146">
        <f t="shared" si="217"/>
        <v>763</v>
      </c>
      <c r="BC653" s="32">
        <f t="shared" si="218"/>
        <v>738</v>
      </c>
      <c r="BD653" s="148"/>
      <c r="BE653" s="40">
        <f t="shared" si="219"/>
        <v>3.7257824143070044E-2</v>
      </c>
      <c r="BF653" s="40">
        <f t="shared" si="220"/>
        <v>0.11574074074074073</v>
      </c>
      <c r="BG653" s="40">
        <f t="shared" si="221"/>
        <v>2.5693730729701953E-2</v>
      </c>
      <c r="BH653" s="40">
        <f t="shared" si="222"/>
        <v>8.084074373484236E-2</v>
      </c>
      <c r="BI653" s="40">
        <f t="shared" si="223"/>
        <v>0.10660980810234541</v>
      </c>
      <c r="BJ653" s="40">
        <f t="shared" si="224"/>
        <v>0</v>
      </c>
      <c r="BK653" s="40">
        <f t="shared" si="225"/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 s="42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</row>
    <row r="654" spans="1:124" s="32" customFormat="1" x14ac:dyDescent="0.2">
      <c r="A654" s="124" t="str">
        <f>CONFIGURACAO!$C$4</f>
        <v>AREA 21</v>
      </c>
      <c r="B654" s="125">
        <v>652</v>
      </c>
      <c r="C654" s="249" t="s">
        <v>311</v>
      </c>
      <c r="D654" s="126">
        <f t="shared" si="226"/>
        <v>12</v>
      </c>
      <c r="E654" s="250" t="s">
        <v>989</v>
      </c>
      <c r="F654" s="250">
        <v>0</v>
      </c>
      <c r="G654" s="250">
        <v>0</v>
      </c>
      <c r="H654" s="250">
        <v>1</v>
      </c>
      <c r="I654" s="250">
        <v>1</v>
      </c>
      <c r="J654" s="87"/>
      <c r="K654" s="94"/>
      <c r="L654" s="94"/>
      <c r="M654" s="154">
        <f t="shared" si="227"/>
        <v>2</v>
      </c>
      <c r="N654">
        <v>0</v>
      </c>
      <c r="O654">
        <v>0</v>
      </c>
      <c r="P654">
        <v>2</v>
      </c>
      <c r="Q654">
        <v>2</v>
      </c>
      <c r="R654">
        <v>1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 s="139">
        <f t="shared" si="210"/>
        <v>0</v>
      </c>
      <c r="AD654" s="140">
        <f t="shared" si="211"/>
        <v>2</v>
      </c>
      <c r="AE654" s="141">
        <f t="shared" si="228"/>
        <v>0</v>
      </c>
      <c r="AF654" s="142">
        <f t="shared" si="229"/>
        <v>0</v>
      </c>
      <c r="AG654" s="278"/>
      <c r="AI654" s="37">
        <f>IFERROR(IF(M654&gt;0,(N654*CONFIGURACAO!$C$20)+(O654*CONFIGURACAO!$C$21)+(P654*CONFIGURACAO!$C$22)+(Q654*CONFIGURACAO!$C$23)+(R654*CONFIGURACAO!$C$24),""),"")</f>
        <v>220</v>
      </c>
      <c r="AJ654" s="38">
        <f>IF(S654=0,0,IF(CONFIGURACAO!$C$15="SIM",(IF(S654&gt;CONFIGURACAO!$C$16,CONFIGURACAO!$C$16*CONFIGURACAO!$C$25,S654*CONFIGURACAO!$C$25)),'PI AREA  P100'!S654*CONFIGURACAO!$C$25))</f>
        <v>0</v>
      </c>
      <c r="AK654" s="38">
        <f>IF(T654=0,0,IF(CONFIGURACAO!$C$17="SIM",(IF(T654&gt;CONFIGURACAO!$C$18,CONFIGURACAO!$C$18*CONFIGURACAO!$C$26,T654*CONFIGURACAO!$C$26)),'PI AREA  P100'!T654*CONFIGURACAO!$C$26))</f>
        <v>5</v>
      </c>
      <c r="AL654" s="38">
        <f>IFERROR(IF(M654&gt;0,(U654*CONFIGURACAO!$C$29)+(V654*CONFIGURACAO!$C$30),""),"")</f>
        <v>0</v>
      </c>
      <c r="AM654" s="38">
        <f>IF(W654=0,0,IF(CONFIGURACAO!$C$41="SIM",(IF(W654&gt;CONFIGURACAO!$C$41,CONFIGURACAO!$C$41*CONFIGURACAO!$C$31,W654*CONFIGURACAO!$C$31)),'PI AREA  P100'!W654*CONFIGURACAO!$C$31))</f>
        <v>0</v>
      </c>
      <c r="AN654" s="38">
        <f>IF(X654=0,0,IF(CONFIGURACAO!$C$39="SIM",(IF(X654&gt;CONFIGURACAO!$C$40,CONFIGURACAO!$C$40*CONFIGURACAO!$C$32,X654*CONFIGURACAO!$C$32)),'PI AREA  P100'!X654*CONFIGURACAO!$C$32))</f>
        <v>0</v>
      </c>
      <c r="AO654" s="38">
        <f>IFERROR(IF(M654&gt;0,(Y654*CONFIGURACAO!$C$33)+(Z654*CONFIGURACAO!$C$34)+(AA654*CONFIGURACAO!$C$35)+(AB654*CONFIGURACAO!$C$36),""),"")</f>
        <v>10</v>
      </c>
      <c r="AP654" s="38">
        <f>IF(AA654=0,0,IF(CONFIGURACAO!$C$46="SIM",(IF(AA654&gt;CONFIGURACAO!$C$47,CONFIGURACAO!$C$47*CONFIGURACAO!$C$35,AA654*CONFIGURACAO!$C$35)),'PI AREA  P100'!AA654*CONFIGURACAO!$C$35))</f>
        <v>0</v>
      </c>
      <c r="AQ654" s="38">
        <f>IF(AB654=0,0,IF(CONFIGURACAO!$C$44="SIM",(IF(AB654&gt;CONFIGURACAO!$C$45,CONFIGURACAO!$C$45*CONFIGURACAO!$C$36,AB654*CONFIGURACAO!$C$36)),'PI AREA  P100'!AB654*CONFIGURACAO!$C$36))</f>
        <v>10</v>
      </c>
      <c r="AR654" s="38">
        <f t="shared" si="230"/>
        <v>245</v>
      </c>
      <c r="AS654" s="68">
        <f>IF(AR654="","",$AR654-(($AS$2/CONFIGURACAO!$C$6)*$M654))</f>
        <v>95</v>
      </c>
      <c r="AT654" s="73">
        <f t="shared" si="212"/>
        <v>3</v>
      </c>
      <c r="AU654" s="75">
        <f>IF(AR654="","",$AR654-(($AU$2/CONFIGURACAO!$C$6)*$M654))</f>
        <v>-5</v>
      </c>
      <c r="AV654" s="76" t="str">
        <f t="shared" si="213"/>
        <v>NAO</v>
      </c>
      <c r="AW654" s="74">
        <f>IF(AR654="","",$AR654-(($AW$2/CONFIGURACAO!$C$6)*$M654))</f>
        <v>-105</v>
      </c>
      <c r="AX654" s="72" t="str">
        <f t="shared" si="214"/>
        <v>NAO</v>
      </c>
      <c r="AZ654" s="39">
        <f t="shared" si="215"/>
        <v>2.0693791018050054E-2</v>
      </c>
      <c r="BA654" s="146">
        <f t="shared" si="216"/>
        <v>7</v>
      </c>
      <c r="BB654" s="146">
        <f t="shared" si="217"/>
        <v>798</v>
      </c>
      <c r="BC654" s="32">
        <f t="shared" si="218"/>
        <v>922</v>
      </c>
      <c r="BD654" s="148"/>
      <c r="BE654" s="40">
        <f t="shared" si="219"/>
        <v>0</v>
      </c>
      <c r="BF654" s="40">
        <f t="shared" si="220"/>
        <v>0</v>
      </c>
      <c r="BG654" s="40">
        <f t="shared" si="221"/>
        <v>5.1387461459403906E-2</v>
      </c>
      <c r="BH654" s="40">
        <f t="shared" si="222"/>
        <v>8.084074373484236E-2</v>
      </c>
      <c r="BI654" s="40">
        <f t="shared" si="223"/>
        <v>0.10660980810234541</v>
      </c>
      <c r="BJ654" s="40">
        <f t="shared" si="224"/>
        <v>0</v>
      </c>
      <c r="BK654" s="40">
        <f t="shared" si="225"/>
        <v>0.16051364365971107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1</v>
      </c>
      <c r="BT654" s="42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</row>
    <row r="655" spans="1:124" s="32" customFormat="1" x14ac:dyDescent="0.2">
      <c r="A655" s="124" t="str">
        <f>CONFIGURACAO!$C$4</f>
        <v>AREA 21</v>
      </c>
      <c r="B655" s="125">
        <v>653</v>
      </c>
      <c r="C655" s="249" t="s">
        <v>311</v>
      </c>
      <c r="D655" s="126">
        <f t="shared" si="226"/>
        <v>13</v>
      </c>
      <c r="E655" s="250" t="s">
        <v>990</v>
      </c>
      <c r="F655" s="250">
        <v>0</v>
      </c>
      <c r="G655" s="250">
        <v>0</v>
      </c>
      <c r="H655" s="250">
        <v>1</v>
      </c>
      <c r="I655" s="250">
        <v>1</v>
      </c>
      <c r="J655" s="87"/>
      <c r="K655" s="94"/>
      <c r="L655" s="94"/>
      <c r="M655" s="154">
        <f t="shared" si="227"/>
        <v>2</v>
      </c>
      <c r="N655">
        <v>0</v>
      </c>
      <c r="O655">
        <v>0</v>
      </c>
      <c r="P655">
        <v>3</v>
      </c>
      <c r="Q655">
        <v>3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s="139">
        <f t="shared" si="210"/>
        <v>0</v>
      </c>
      <c r="AD655" s="140">
        <f t="shared" si="211"/>
        <v>3</v>
      </c>
      <c r="AE655" s="141">
        <f t="shared" si="228"/>
        <v>0</v>
      </c>
      <c r="AF655" s="142">
        <f t="shared" si="229"/>
        <v>0</v>
      </c>
      <c r="AG655" s="278"/>
      <c r="AI655" s="37">
        <f>IFERROR(IF(M655&gt;0,(N655*CONFIGURACAO!$C$20)+(O655*CONFIGURACAO!$C$21)+(P655*CONFIGURACAO!$C$22)+(Q655*CONFIGURACAO!$C$23)+(R655*CONFIGURACAO!$C$24),""),"")</f>
        <v>300</v>
      </c>
      <c r="AJ655" s="38">
        <f>IF(S655=0,0,IF(CONFIGURACAO!$C$15="SIM",(IF(S655&gt;CONFIGURACAO!$C$16,CONFIGURACAO!$C$16*CONFIGURACAO!$C$25,S655*CONFIGURACAO!$C$25)),'PI AREA  P100'!S655*CONFIGURACAO!$C$25))</f>
        <v>0</v>
      </c>
      <c r="AK655" s="38">
        <f>IF(T655=0,0,IF(CONFIGURACAO!$C$17="SIM",(IF(T655&gt;CONFIGURACAO!$C$18,CONFIGURACAO!$C$18*CONFIGURACAO!$C$26,T655*CONFIGURACAO!$C$26)),'PI AREA  P100'!T655*CONFIGURACAO!$C$26))</f>
        <v>10</v>
      </c>
      <c r="AL655" s="38">
        <f>IFERROR(IF(M655&gt;0,(U655*CONFIGURACAO!$C$29)+(V655*CONFIGURACAO!$C$30),""),"")</f>
        <v>0</v>
      </c>
      <c r="AM655" s="38">
        <f>IF(W655=0,0,IF(CONFIGURACAO!$C$41="SIM",(IF(W655&gt;CONFIGURACAO!$C$41,CONFIGURACAO!$C$41*CONFIGURACAO!$C$31,W655*CONFIGURACAO!$C$31)),'PI AREA  P100'!W655*CONFIGURACAO!$C$31))</f>
        <v>0</v>
      </c>
      <c r="AN655" s="38">
        <f>IF(X655=0,0,IF(CONFIGURACAO!$C$39="SIM",(IF(X655&gt;CONFIGURACAO!$C$40,CONFIGURACAO!$C$40*CONFIGURACAO!$C$32,X655*CONFIGURACAO!$C$32)),'PI AREA  P100'!X655*CONFIGURACAO!$C$32))</f>
        <v>0</v>
      </c>
      <c r="AO655" s="38">
        <f>IFERROR(IF(M655&gt;0,(Y655*CONFIGURACAO!$C$33)+(Z655*CONFIGURACAO!$C$34)+(AA655*CONFIGURACAO!$C$35)+(AB655*CONFIGURACAO!$C$36),""),"")</f>
        <v>0</v>
      </c>
      <c r="AP655" s="38">
        <f>IF(AA655=0,0,IF(CONFIGURACAO!$C$46="SIM",(IF(AA655&gt;CONFIGURACAO!$C$47,CONFIGURACAO!$C$47*CONFIGURACAO!$C$35,AA655*CONFIGURACAO!$C$35)),'PI AREA  P100'!AA655*CONFIGURACAO!$C$35))</f>
        <v>0</v>
      </c>
      <c r="AQ655" s="38">
        <f>IF(AB655=0,0,IF(CONFIGURACAO!$C$44="SIM",(IF(AB655&gt;CONFIGURACAO!$C$45,CONFIGURACAO!$C$45*CONFIGURACAO!$C$36,AB655*CONFIGURACAO!$C$36)),'PI AREA  P100'!AB655*CONFIGURACAO!$C$36))</f>
        <v>0</v>
      </c>
      <c r="AR655" s="38">
        <f t="shared" si="230"/>
        <v>310</v>
      </c>
      <c r="AS655" s="68">
        <f>IF(AR655="","",$AR655-(($AS$2/CONFIGURACAO!$C$6)*$M655))</f>
        <v>160</v>
      </c>
      <c r="AT655" s="73">
        <f t="shared" si="212"/>
        <v>3</v>
      </c>
      <c r="AU655" s="75">
        <f>IF(AR655="","",$AR655-(($AU$2/CONFIGURACAO!$C$6)*$M655))</f>
        <v>60</v>
      </c>
      <c r="AV655" s="76">
        <f t="shared" si="213"/>
        <v>4</v>
      </c>
      <c r="AW655" s="74">
        <f>IF(AR655="","",$AR655-(($AW$2/CONFIGURACAO!$C$6)*$M655))</f>
        <v>-40</v>
      </c>
      <c r="AX655" s="72" t="str">
        <f t="shared" si="214"/>
        <v>NAO</v>
      </c>
      <c r="AZ655" s="39">
        <f t="shared" si="215"/>
        <v>2.6183980471818434E-2</v>
      </c>
      <c r="BA655" s="146">
        <f t="shared" si="216"/>
        <v>8</v>
      </c>
      <c r="BB655" s="146">
        <f t="shared" si="217"/>
        <v>763</v>
      </c>
      <c r="BC655" s="32">
        <f t="shared" si="218"/>
        <v>872</v>
      </c>
      <c r="BD655" s="148"/>
      <c r="BE655" s="40">
        <f t="shared" si="219"/>
        <v>0</v>
      </c>
      <c r="BF655" s="40">
        <f t="shared" si="220"/>
        <v>0</v>
      </c>
      <c r="BG655" s="40">
        <f t="shared" si="221"/>
        <v>7.7081192189105849E-2</v>
      </c>
      <c r="BH655" s="40">
        <f t="shared" si="222"/>
        <v>0.12126111560226355</v>
      </c>
      <c r="BI655" s="40">
        <f t="shared" si="223"/>
        <v>0</v>
      </c>
      <c r="BJ655" s="40">
        <f t="shared" si="224"/>
        <v>0</v>
      </c>
      <c r="BK655" s="40">
        <f t="shared" si="225"/>
        <v>0.32102728731942215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 s="42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</row>
    <row r="656" spans="1:124" s="32" customFormat="1" x14ac:dyDescent="0.2">
      <c r="A656" s="124" t="str">
        <f>CONFIGURACAO!$C$4</f>
        <v>AREA 21</v>
      </c>
      <c r="B656" s="125">
        <v>654</v>
      </c>
      <c r="C656" s="249" t="s">
        <v>312</v>
      </c>
      <c r="D656" s="126">
        <f t="shared" si="226"/>
        <v>1</v>
      </c>
      <c r="E656" s="250" t="s">
        <v>991</v>
      </c>
      <c r="F656" s="250">
        <v>1</v>
      </c>
      <c r="G656" s="250">
        <v>1</v>
      </c>
      <c r="H656" s="250">
        <v>1</v>
      </c>
      <c r="I656" s="250">
        <v>1</v>
      </c>
      <c r="J656" s="87"/>
      <c r="K656" s="94"/>
      <c r="L656" s="94"/>
      <c r="M656" s="154">
        <f t="shared" si="227"/>
        <v>4</v>
      </c>
      <c r="N656">
        <v>0</v>
      </c>
      <c r="O656">
        <v>0</v>
      </c>
      <c r="P656">
        <v>1</v>
      </c>
      <c r="Q656">
        <v>2</v>
      </c>
      <c r="R656">
        <v>2</v>
      </c>
      <c r="S656">
        <v>3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s="139">
        <f t="shared" si="210"/>
        <v>0</v>
      </c>
      <c r="AD656" s="140">
        <f t="shared" si="211"/>
        <v>1</v>
      </c>
      <c r="AE656" s="141">
        <f t="shared" si="228"/>
        <v>0</v>
      </c>
      <c r="AF656" s="142">
        <f t="shared" si="229"/>
        <v>0</v>
      </c>
      <c r="AG656" s="278"/>
      <c r="AI656" s="37">
        <f>IFERROR(IF(M656&gt;0,(N656*CONFIGURACAO!$C$20)+(O656*CONFIGURACAO!$C$21)+(P656*CONFIGURACAO!$C$22)+(Q656*CONFIGURACAO!$C$23)+(R656*CONFIGURACAO!$C$24),""),"")</f>
        <v>180</v>
      </c>
      <c r="AJ656" s="38">
        <f>IF(S656=0,0,IF(CONFIGURACAO!$C$15="SIM",(IF(S656&gt;CONFIGURACAO!$C$16,CONFIGURACAO!$C$16*CONFIGURACAO!$C$25,S656*CONFIGURACAO!$C$25)),'PI AREA  P100'!S656*CONFIGURACAO!$C$25))</f>
        <v>30</v>
      </c>
      <c r="AK656" s="38">
        <f>IF(T656=0,0,IF(CONFIGURACAO!$C$17="SIM",(IF(T656&gt;CONFIGURACAO!$C$18,CONFIGURACAO!$C$18*CONFIGURACAO!$C$26,T656*CONFIGURACAO!$C$26)),'PI AREA  P100'!T656*CONFIGURACAO!$C$26))</f>
        <v>0</v>
      </c>
      <c r="AL656" s="38">
        <f>IFERROR(IF(M656&gt;0,(U656*CONFIGURACAO!$C$29)+(V656*CONFIGURACAO!$C$30),""),"")</f>
        <v>0</v>
      </c>
      <c r="AM656" s="38">
        <f>IF(W656=0,0,IF(CONFIGURACAO!$C$41="SIM",(IF(W656&gt;CONFIGURACAO!$C$41,CONFIGURACAO!$C$41*CONFIGURACAO!$C$31,W656*CONFIGURACAO!$C$31)),'PI AREA  P100'!W656*CONFIGURACAO!$C$31))</f>
        <v>0</v>
      </c>
      <c r="AN656" s="38">
        <f>IF(X656=0,0,IF(CONFIGURACAO!$C$39="SIM",(IF(X656&gt;CONFIGURACAO!$C$40,CONFIGURACAO!$C$40*CONFIGURACAO!$C$32,X656*CONFIGURACAO!$C$32)),'PI AREA  P100'!X656*CONFIGURACAO!$C$32))</f>
        <v>0</v>
      </c>
      <c r="AO656" s="38">
        <f>IFERROR(IF(M656&gt;0,(Y656*CONFIGURACAO!$C$33)+(Z656*CONFIGURACAO!$C$34)+(AA656*CONFIGURACAO!$C$35)+(AB656*CONFIGURACAO!$C$36),""),"")</f>
        <v>0</v>
      </c>
      <c r="AP656" s="38">
        <f>IF(AA656=0,0,IF(CONFIGURACAO!$C$46="SIM",(IF(AA656&gt;CONFIGURACAO!$C$47,CONFIGURACAO!$C$47*CONFIGURACAO!$C$35,AA656*CONFIGURACAO!$C$35)),'PI AREA  P100'!AA656*CONFIGURACAO!$C$35))</f>
        <v>0</v>
      </c>
      <c r="AQ656" s="38">
        <f>IF(AB656=0,0,IF(CONFIGURACAO!$C$44="SIM",(IF(AB656&gt;CONFIGURACAO!$C$45,CONFIGURACAO!$C$45*CONFIGURACAO!$C$36,AB656*CONFIGURACAO!$C$36)),'PI AREA  P100'!AB656*CONFIGURACAO!$C$36))</f>
        <v>0</v>
      </c>
      <c r="AR656" s="38">
        <f t="shared" si="230"/>
        <v>210</v>
      </c>
      <c r="AS656" s="68">
        <f>IF(AR656="","",$AR656-(($AS$2/CONFIGURACAO!$C$6)*$M656))</f>
        <v>-90</v>
      </c>
      <c r="AT656" s="73" t="str">
        <f t="shared" si="212"/>
        <v>NAO</v>
      </c>
      <c r="AU656" s="75">
        <f>IF(AR656="","",$AR656-(($AU$2/CONFIGURACAO!$C$6)*$M656))</f>
        <v>-290</v>
      </c>
      <c r="AV656" s="76" t="str">
        <f t="shared" si="213"/>
        <v>NAO</v>
      </c>
      <c r="AW656" s="74">
        <f>IF(AR656="","",$AR656-(($AW$2/CONFIGURACAO!$C$6)*$M656))</f>
        <v>-490</v>
      </c>
      <c r="AX656" s="72" t="str">
        <f t="shared" si="214"/>
        <v>NAO</v>
      </c>
      <c r="AZ656" s="39">
        <f t="shared" si="215"/>
        <v>1.773753515832862E-2</v>
      </c>
      <c r="BA656" s="146">
        <f t="shared" si="216"/>
        <v>8</v>
      </c>
      <c r="BB656" s="146">
        <f t="shared" si="217"/>
        <v>763</v>
      </c>
      <c r="BC656" s="32">
        <f t="shared" si="218"/>
        <v>949</v>
      </c>
      <c r="BD656" s="148"/>
      <c r="BE656" s="40">
        <f t="shared" si="219"/>
        <v>0</v>
      </c>
      <c r="BF656" s="40">
        <f t="shared" si="220"/>
        <v>0</v>
      </c>
      <c r="BG656" s="40">
        <f t="shared" si="221"/>
        <v>2.5693730729701953E-2</v>
      </c>
      <c r="BH656" s="40">
        <f t="shared" si="222"/>
        <v>8.084074373484236E-2</v>
      </c>
      <c r="BI656" s="40">
        <f t="shared" si="223"/>
        <v>0.21321961620469082</v>
      </c>
      <c r="BJ656" s="40">
        <f t="shared" si="224"/>
        <v>0.27726432532347506</v>
      </c>
      <c r="BK656" s="40">
        <f t="shared" si="225"/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 s="42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</row>
    <row r="657" spans="1:124" s="32" customFormat="1" x14ac:dyDescent="0.2">
      <c r="A657" s="124" t="str">
        <f>CONFIGURACAO!$C$4</f>
        <v>AREA 21</v>
      </c>
      <c r="B657" s="125">
        <v>655</v>
      </c>
      <c r="C657" s="249" t="s">
        <v>312</v>
      </c>
      <c r="D657" s="126">
        <f t="shared" si="226"/>
        <v>2</v>
      </c>
      <c r="E657" s="250" t="s">
        <v>992</v>
      </c>
      <c r="F657" s="250">
        <v>0</v>
      </c>
      <c r="G657" s="250">
        <v>0</v>
      </c>
      <c r="H657" s="250">
        <v>0</v>
      </c>
      <c r="I657" s="250">
        <v>1</v>
      </c>
      <c r="J657" s="87"/>
      <c r="K657" s="94"/>
      <c r="L657" s="94"/>
      <c r="M657" s="154">
        <f t="shared" si="227"/>
        <v>1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s="139">
        <f t="shared" si="210"/>
        <v>0</v>
      </c>
      <c r="AD657" s="140">
        <f t="shared" si="211"/>
        <v>1</v>
      </c>
      <c r="AE657" s="141">
        <f t="shared" si="228"/>
        <v>0</v>
      </c>
      <c r="AF657" s="142">
        <f t="shared" si="229"/>
        <v>0</v>
      </c>
      <c r="AG657" s="278"/>
      <c r="AI657" s="37">
        <f>IFERROR(IF(M657&gt;0,(N657*CONFIGURACAO!$C$20)+(O657*CONFIGURACAO!$C$21)+(P657*CONFIGURACAO!$C$22)+(Q657*CONFIGURACAO!$C$23)+(R657*CONFIGURACAO!$C$24),""),"")</f>
        <v>60</v>
      </c>
      <c r="AJ657" s="38">
        <f>IF(S657=0,0,IF(CONFIGURACAO!$C$15="SIM",(IF(S657&gt;CONFIGURACAO!$C$16,CONFIGURACAO!$C$16*CONFIGURACAO!$C$25,S657*CONFIGURACAO!$C$25)),'PI AREA  P100'!S657*CONFIGURACAO!$C$25))</f>
        <v>0</v>
      </c>
      <c r="AK657" s="38">
        <f>IF(T657=0,0,IF(CONFIGURACAO!$C$17="SIM",(IF(T657&gt;CONFIGURACAO!$C$18,CONFIGURACAO!$C$18*CONFIGURACAO!$C$26,T657*CONFIGURACAO!$C$26)),'PI AREA  P100'!T657*CONFIGURACAO!$C$26))</f>
        <v>0</v>
      </c>
      <c r="AL657" s="38">
        <f>IFERROR(IF(M657&gt;0,(U657*CONFIGURACAO!$C$29)+(V657*CONFIGURACAO!$C$30),""),"")</f>
        <v>0</v>
      </c>
      <c r="AM657" s="38">
        <f>IF(W657=0,0,IF(CONFIGURACAO!$C$41="SIM",(IF(W657&gt;CONFIGURACAO!$C$41,CONFIGURACAO!$C$41*CONFIGURACAO!$C$31,W657*CONFIGURACAO!$C$31)),'PI AREA  P100'!W657*CONFIGURACAO!$C$31))</f>
        <v>0</v>
      </c>
      <c r="AN657" s="38">
        <f>IF(X657=0,0,IF(CONFIGURACAO!$C$39="SIM",(IF(X657&gt;CONFIGURACAO!$C$40,CONFIGURACAO!$C$40*CONFIGURACAO!$C$32,X657*CONFIGURACAO!$C$32)),'PI AREA  P100'!X657*CONFIGURACAO!$C$32))</f>
        <v>0</v>
      </c>
      <c r="AO657" s="38">
        <f>IFERROR(IF(M657&gt;0,(Y657*CONFIGURACAO!$C$33)+(Z657*CONFIGURACAO!$C$34)+(AA657*CONFIGURACAO!$C$35)+(AB657*CONFIGURACAO!$C$36),""),"")</f>
        <v>0</v>
      </c>
      <c r="AP657" s="38">
        <f>IF(AA657=0,0,IF(CONFIGURACAO!$C$46="SIM",(IF(AA657&gt;CONFIGURACAO!$C$47,CONFIGURACAO!$C$47*CONFIGURACAO!$C$35,AA657*CONFIGURACAO!$C$35)),'PI AREA  P100'!AA657*CONFIGURACAO!$C$35))</f>
        <v>0</v>
      </c>
      <c r="AQ657" s="38">
        <f>IF(AB657=0,0,IF(CONFIGURACAO!$C$44="SIM",(IF(AB657&gt;CONFIGURACAO!$C$45,CONFIGURACAO!$C$45*CONFIGURACAO!$C$36,AB657*CONFIGURACAO!$C$36)),'PI AREA  P100'!AB657*CONFIGURACAO!$C$36))</f>
        <v>0</v>
      </c>
      <c r="AR657" s="38">
        <f t="shared" si="230"/>
        <v>60</v>
      </c>
      <c r="AS657" s="68">
        <f>IF(AR657="","",$AR657-(($AS$2/CONFIGURACAO!$C$6)*$M657))</f>
        <v>-15</v>
      </c>
      <c r="AT657" s="73" t="str">
        <f t="shared" si="212"/>
        <v>NAO</v>
      </c>
      <c r="AU657" s="75">
        <f>IF(AR657="","",$AR657-(($AU$2/CONFIGURACAO!$C$6)*$M657))</f>
        <v>-65</v>
      </c>
      <c r="AV657" s="76" t="str">
        <f t="shared" si="213"/>
        <v>NAO</v>
      </c>
      <c r="AW657" s="74">
        <f>IF(AR657="","",$AR657-(($AW$2/CONFIGURACAO!$C$6)*$M657))</f>
        <v>-115</v>
      </c>
      <c r="AX657" s="72" t="str">
        <f t="shared" si="214"/>
        <v>NAO</v>
      </c>
      <c r="AZ657" s="39">
        <f t="shared" si="215"/>
        <v>5.0678671880938905E-3</v>
      </c>
      <c r="BA657" s="146">
        <f t="shared" si="216"/>
        <v>1</v>
      </c>
      <c r="BB657" s="146">
        <f t="shared" si="217"/>
        <v>1099</v>
      </c>
      <c r="BC657" s="32">
        <f t="shared" si="218"/>
        <v>1106</v>
      </c>
      <c r="BD657" s="148"/>
      <c r="BE657" s="40">
        <f t="shared" si="219"/>
        <v>0</v>
      </c>
      <c r="BF657" s="40">
        <f t="shared" si="220"/>
        <v>0</v>
      </c>
      <c r="BG657" s="40">
        <f t="shared" si="221"/>
        <v>2.5693730729701953E-2</v>
      </c>
      <c r="BH657" s="40">
        <f t="shared" si="222"/>
        <v>0</v>
      </c>
      <c r="BI657" s="40">
        <f t="shared" si="223"/>
        <v>0</v>
      </c>
      <c r="BJ657" s="40">
        <f t="shared" si="224"/>
        <v>0</v>
      </c>
      <c r="BK657" s="40">
        <f t="shared" si="225"/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 s="42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</row>
    <row r="658" spans="1:124" s="32" customFormat="1" x14ac:dyDescent="0.2">
      <c r="A658" s="124" t="str">
        <f>CONFIGURACAO!$C$4</f>
        <v>AREA 21</v>
      </c>
      <c r="B658" s="125">
        <v>656</v>
      </c>
      <c r="C658" s="249" t="s">
        <v>312</v>
      </c>
      <c r="D658" s="126">
        <f t="shared" si="226"/>
        <v>3</v>
      </c>
      <c r="E658" s="250" t="s">
        <v>993</v>
      </c>
      <c r="F658" s="250">
        <v>1</v>
      </c>
      <c r="G658" s="250">
        <v>1</v>
      </c>
      <c r="H658" s="250">
        <v>1</v>
      </c>
      <c r="I658" s="250">
        <v>1</v>
      </c>
      <c r="J658" s="87"/>
      <c r="K658" s="94"/>
      <c r="L658" s="94"/>
      <c r="M658" s="154">
        <f t="shared" si="227"/>
        <v>4</v>
      </c>
      <c r="N658">
        <v>0</v>
      </c>
      <c r="O658">
        <v>2</v>
      </c>
      <c r="P658">
        <v>4</v>
      </c>
      <c r="Q658">
        <v>1</v>
      </c>
      <c r="R658">
        <v>1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s="139">
        <f t="shared" si="210"/>
        <v>2</v>
      </c>
      <c r="AD658" s="140">
        <f t="shared" si="211"/>
        <v>6</v>
      </c>
      <c r="AE658" s="141">
        <f t="shared" si="228"/>
        <v>0</v>
      </c>
      <c r="AF658" s="142">
        <f t="shared" si="229"/>
        <v>0</v>
      </c>
      <c r="AG658" s="278"/>
      <c r="AI658" s="37">
        <f>IFERROR(IF(M658&gt;0,(N658*CONFIGURACAO!$C$20)+(O658*CONFIGURACAO!$C$21)+(P658*CONFIGURACAO!$C$22)+(Q658*CONFIGURACAO!$C$23)+(R658*CONFIGURACAO!$C$24),""),"")</f>
        <v>460</v>
      </c>
      <c r="AJ658" s="38">
        <f>IF(S658=0,0,IF(CONFIGURACAO!$C$15="SIM",(IF(S658&gt;CONFIGURACAO!$C$16,CONFIGURACAO!$C$16*CONFIGURACAO!$C$25,S658*CONFIGURACAO!$C$25)),'PI AREA  P100'!S658*CONFIGURACAO!$C$25))</f>
        <v>10</v>
      </c>
      <c r="AK658" s="38">
        <f>IF(T658=0,0,IF(CONFIGURACAO!$C$17="SIM",(IF(T658&gt;CONFIGURACAO!$C$18,CONFIGURACAO!$C$18*CONFIGURACAO!$C$26,T658*CONFIGURACAO!$C$26)),'PI AREA  P100'!T658*CONFIGURACAO!$C$26))</f>
        <v>5</v>
      </c>
      <c r="AL658" s="38">
        <f>IFERROR(IF(M658&gt;0,(U658*CONFIGURACAO!$C$29)+(V658*CONFIGURACAO!$C$30),""),"")</f>
        <v>0</v>
      </c>
      <c r="AM658" s="38">
        <f>IF(W658=0,0,IF(CONFIGURACAO!$C$41="SIM",(IF(W658&gt;CONFIGURACAO!$C$41,CONFIGURACAO!$C$41*CONFIGURACAO!$C$31,W658*CONFIGURACAO!$C$31)),'PI AREA  P100'!W658*CONFIGURACAO!$C$31))</f>
        <v>0</v>
      </c>
      <c r="AN658" s="38">
        <f>IF(X658=0,0,IF(CONFIGURACAO!$C$39="SIM",(IF(X658&gt;CONFIGURACAO!$C$40,CONFIGURACAO!$C$40*CONFIGURACAO!$C$32,X658*CONFIGURACAO!$C$32)),'PI AREA  P100'!X658*CONFIGURACAO!$C$32))</f>
        <v>0</v>
      </c>
      <c r="AO658" s="38">
        <f>IFERROR(IF(M658&gt;0,(Y658*CONFIGURACAO!$C$33)+(Z658*CONFIGURACAO!$C$34)+(AA658*CONFIGURACAO!$C$35)+(AB658*CONFIGURACAO!$C$36),""),"")</f>
        <v>0</v>
      </c>
      <c r="AP658" s="38">
        <f>IF(AA658=0,0,IF(CONFIGURACAO!$C$46="SIM",(IF(AA658&gt;CONFIGURACAO!$C$47,CONFIGURACAO!$C$47*CONFIGURACAO!$C$35,AA658*CONFIGURACAO!$C$35)),'PI AREA  P100'!AA658*CONFIGURACAO!$C$35))</f>
        <v>0</v>
      </c>
      <c r="AQ658" s="38">
        <f>IF(AB658=0,0,IF(CONFIGURACAO!$C$44="SIM",(IF(AB658&gt;CONFIGURACAO!$C$45,CONFIGURACAO!$C$45*CONFIGURACAO!$C$36,AB658*CONFIGURACAO!$C$36)),'PI AREA  P100'!AB658*CONFIGURACAO!$C$36))</f>
        <v>0</v>
      </c>
      <c r="AR658" s="38">
        <f t="shared" si="230"/>
        <v>475</v>
      </c>
      <c r="AS658" s="68">
        <f>IF(AR658="","",$AR658-(($AS$2/CONFIGURACAO!$C$6)*$M658))</f>
        <v>175</v>
      </c>
      <c r="AT658" s="73">
        <f t="shared" si="212"/>
        <v>3</v>
      </c>
      <c r="AU658" s="75">
        <f>IF(AR658="","",$AR658-(($AU$2/CONFIGURACAO!$C$6)*$M658))</f>
        <v>-25</v>
      </c>
      <c r="AV658" s="76" t="str">
        <f t="shared" si="213"/>
        <v>NAO</v>
      </c>
      <c r="AW658" s="74">
        <f>IF(AR658="","",$AR658-(($AW$2/CONFIGURACAO!$C$6)*$M658))</f>
        <v>-225</v>
      </c>
      <c r="AX658" s="72" t="str">
        <f t="shared" si="214"/>
        <v>NAO</v>
      </c>
      <c r="AZ658" s="39">
        <f t="shared" si="215"/>
        <v>4.0120615239076632E-2</v>
      </c>
      <c r="BA658" s="146">
        <f t="shared" si="216"/>
        <v>10</v>
      </c>
      <c r="BB658" s="146">
        <f t="shared" si="217"/>
        <v>694</v>
      </c>
      <c r="BC658" s="32">
        <f t="shared" si="218"/>
        <v>765</v>
      </c>
      <c r="BD658" s="148"/>
      <c r="BE658" s="40">
        <f t="shared" si="219"/>
        <v>0</v>
      </c>
      <c r="BF658" s="40">
        <f t="shared" si="220"/>
        <v>7.716049382716049E-2</v>
      </c>
      <c r="BG658" s="40">
        <f t="shared" si="221"/>
        <v>0.10277492291880781</v>
      </c>
      <c r="BH658" s="40">
        <f t="shared" si="222"/>
        <v>4.042037186742118E-2</v>
      </c>
      <c r="BI658" s="40">
        <f t="shared" si="223"/>
        <v>0.10660980810234541</v>
      </c>
      <c r="BJ658" s="40">
        <f t="shared" si="224"/>
        <v>9.2421441774491686E-2</v>
      </c>
      <c r="BK658" s="40">
        <f t="shared" si="225"/>
        <v>0.16051364365971107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 s="42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</row>
    <row r="659" spans="1:124" s="32" customFormat="1" x14ac:dyDescent="0.2">
      <c r="A659" s="124" t="str">
        <f>CONFIGURACAO!$C$4</f>
        <v>AREA 21</v>
      </c>
      <c r="B659" s="125">
        <v>657</v>
      </c>
      <c r="C659" s="249" t="s">
        <v>312</v>
      </c>
      <c r="D659" s="126">
        <f t="shared" si="226"/>
        <v>4</v>
      </c>
      <c r="E659" s="250" t="s">
        <v>994</v>
      </c>
      <c r="F659" s="250">
        <v>1</v>
      </c>
      <c r="G659" s="250">
        <v>1</v>
      </c>
      <c r="H659" s="250">
        <v>1</v>
      </c>
      <c r="I659" s="250">
        <v>1</v>
      </c>
      <c r="J659" s="87"/>
      <c r="K659" s="94"/>
      <c r="L659" s="94"/>
      <c r="M659" s="154">
        <f t="shared" si="227"/>
        <v>4</v>
      </c>
      <c r="N659">
        <v>2</v>
      </c>
      <c r="O659">
        <v>3</v>
      </c>
      <c r="P659">
        <v>11</v>
      </c>
      <c r="Q659">
        <v>7</v>
      </c>
      <c r="R659">
        <v>5</v>
      </c>
      <c r="S659">
        <v>3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s="139">
        <f t="shared" si="210"/>
        <v>5</v>
      </c>
      <c r="AD659" s="140">
        <f t="shared" si="211"/>
        <v>16</v>
      </c>
      <c r="AE659" s="141">
        <f t="shared" si="228"/>
        <v>0</v>
      </c>
      <c r="AF659" s="142">
        <f t="shared" si="229"/>
        <v>0</v>
      </c>
      <c r="AG659" s="278"/>
      <c r="AI659" s="37">
        <f>IFERROR(IF(M659&gt;0,(N659*CONFIGURACAO!$C$20)+(O659*CONFIGURACAO!$C$21)+(P659*CONFIGURACAO!$C$22)+(Q659*CONFIGURACAO!$C$23)+(R659*CONFIGURACAO!$C$24),""),"")</f>
        <v>1480</v>
      </c>
      <c r="AJ659" s="38">
        <f>IF(S659=0,0,IF(CONFIGURACAO!$C$15="SIM",(IF(S659&gt;CONFIGURACAO!$C$16,CONFIGURACAO!$C$16*CONFIGURACAO!$C$25,S659*CONFIGURACAO!$C$25)),'PI AREA  P100'!S659*CONFIGURACAO!$C$25))</f>
        <v>30</v>
      </c>
      <c r="AK659" s="38">
        <f>IF(T659=0,0,IF(CONFIGURACAO!$C$17="SIM",(IF(T659&gt;CONFIGURACAO!$C$18,CONFIGURACAO!$C$18*CONFIGURACAO!$C$26,T659*CONFIGURACAO!$C$26)),'PI AREA  P100'!T659*CONFIGURACAO!$C$26))</f>
        <v>0</v>
      </c>
      <c r="AL659" s="38">
        <f>IFERROR(IF(M659&gt;0,(U659*CONFIGURACAO!$C$29)+(V659*CONFIGURACAO!$C$30),""),"")</f>
        <v>0</v>
      </c>
      <c r="AM659" s="38">
        <f>IF(W659=0,0,IF(CONFIGURACAO!$C$41="SIM",(IF(W659&gt;CONFIGURACAO!$C$41,CONFIGURACAO!$C$41*CONFIGURACAO!$C$31,W659*CONFIGURACAO!$C$31)),'PI AREA  P100'!W659*CONFIGURACAO!$C$31))</f>
        <v>0</v>
      </c>
      <c r="AN659" s="38">
        <f>IF(X659=0,0,IF(CONFIGURACAO!$C$39="SIM",(IF(X659&gt;CONFIGURACAO!$C$40,CONFIGURACAO!$C$40*CONFIGURACAO!$C$32,X659*CONFIGURACAO!$C$32)),'PI AREA  P100'!X659*CONFIGURACAO!$C$32))</f>
        <v>0</v>
      </c>
      <c r="AO659" s="38">
        <f>IFERROR(IF(M659&gt;0,(Y659*CONFIGURACAO!$C$33)+(Z659*CONFIGURACAO!$C$34)+(AA659*CONFIGURACAO!$C$35)+(AB659*CONFIGURACAO!$C$36),""),"")</f>
        <v>0</v>
      </c>
      <c r="AP659" s="38">
        <f>IF(AA659=0,0,IF(CONFIGURACAO!$C$46="SIM",(IF(AA659&gt;CONFIGURACAO!$C$47,CONFIGURACAO!$C$47*CONFIGURACAO!$C$35,AA659*CONFIGURACAO!$C$35)),'PI AREA  P100'!AA659*CONFIGURACAO!$C$35))</f>
        <v>0</v>
      </c>
      <c r="AQ659" s="38">
        <f>IF(AB659=0,0,IF(CONFIGURACAO!$C$44="SIM",(IF(AB659&gt;CONFIGURACAO!$C$45,CONFIGURACAO!$C$45*CONFIGURACAO!$C$36,AB659*CONFIGURACAO!$C$36)),'PI AREA  P100'!AB659*CONFIGURACAO!$C$36))</f>
        <v>0</v>
      </c>
      <c r="AR659" s="38">
        <f t="shared" si="230"/>
        <v>1510</v>
      </c>
      <c r="AS659" s="68">
        <f>IF(AR659="","",$AR659-(($AS$2/CONFIGURACAO!$C$6)*$M659))</f>
        <v>1210</v>
      </c>
      <c r="AT659" s="73">
        <f t="shared" si="212"/>
        <v>3</v>
      </c>
      <c r="AU659" s="75">
        <f>IF(AR659="","",$AR659-(($AU$2/CONFIGURACAO!$C$6)*$M659))</f>
        <v>1010</v>
      </c>
      <c r="AV659" s="76">
        <f t="shared" si="213"/>
        <v>4</v>
      </c>
      <c r="AW659" s="74">
        <f>IF(AR659="","",$AR659-(($AW$2/CONFIGURACAO!$C$6)*$M659))</f>
        <v>810</v>
      </c>
      <c r="AX659" s="72">
        <f t="shared" si="214"/>
        <v>5</v>
      </c>
      <c r="AZ659" s="39">
        <f t="shared" si="215"/>
        <v>0.12754132423369624</v>
      </c>
      <c r="BA659" s="146">
        <f t="shared" si="216"/>
        <v>31</v>
      </c>
      <c r="BB659" s="146">
        <f t="shared" si="217"/>
        <v>172</v>
      </c>
      <c r="BC659" s="32">
        <f t="shared" si="218"/>
        <v>245</v>
      </c>
      <c r="BD659" s="148"/>
      <c r="BE659" s="40">
        <f t="shared" si="219"/>
        <v>7.4515648286140088E-2</v>
      </c>
      <c r="BF659" s="40">
        <f t="shared" si="220"/>
        <v>0.11574074074074073</v>
      </c>
      <c r="BG659" s="40">
        <f t="shared" si="221"/>
        <v>0.28263103802672146</v>
      </c>
      <c r="BH659" s="40">
        <f t="shared" si="222"/>
        <v>0.28294260307194824</v>
      </c>
      <c r="BI659" s="40">
        <f t="shared" si="223"/>
        <v>0.53304904051172708</v>
      </c>
      <c r="BJ659" s="40">
        <f t="shared" si="224"/>
        <v>0.27726432532347506</v>
      </c>
      <c r="BK659" s="40">
        <f t="shared" si="225"/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 s="42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</row>
    <row r="660" spans="1:124" s="32" customFormat="1" x14ac:dyDescent="0.2">
      <c r="A660" s="124" t="str">
        <f>CONFIGURACAO!$C$4</f>
        <v>AREA 21</v>
      </c>
      <c r="B660" s="125">
        <v>658</v>
      </c>
      <c r="C660" s="249" t="s">
        <v>312</v>
      </c>
      <c r="D660" s="126">
        <f t="shared" si="226"/>
        <v>5</v>
      </c>
      <c r="E660" s="250" t="s">
        <v>995</v>
      </c>
      <c r="F660" s="250">
        <v>1</v>
      </c>
      <c r="G660" s="250">
        <v>1</v>
      </c>
      <c r="H660" s="250">
        <v>1</v>
      </c>
      <c r="I660" s="250">
        <v>1</v>
      </c>
      <c r="J660" s="87"/>
      <c r="K660" s="94"/>
      <c r="L660" s="94"/>
      <c r="M660" s="154">
        <f t="shared" si="227"/>
        <v>4</v>
      </c>
      <c r="N660">
        <v>2</v>
      </c>
      <c r="O660">
        <v>4</v>
      </c>
      <c r="P660">
        <v>3</v>
      </c>
      <c r="Q660">
        <v>1</v>
      </c>
      <c r="R660">
        <v>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s="139">
        <f t="shared" si="210"/>
        <v>6</v>
      </c>
      <c r="AD660" s="140">
        <f t="shared" si="211"/>
        <v>9</v>
      </c>
      <c r="AE660" s="141">
        <f t="shared" si="228"/>
        <v>0</v>
      </c>
      <c r="AF660" s="142">
        <f t="shared" si="229"/>
        <v>0</v>
      </c>
      <c r="AG660" s="278"/>
      <c r="AI660" s="37">
        <f>IFERROR(IF(M660&gt;0,(N660*CONFIGURACAO!$C$20)+(O660*CONFIGURACAO!$C$21)+(P660*CONFIGURACAO!$C$22)+(Q660*CONFIGURACAO!$C$23)+(R660*CONFIGURACAO!$C$24),""),"")</f>
        <v>800</v>
      </c>
      <c r="AJ660" s="38">
        <f>IF(S660=0,0,IF(CONFIGURACAO!$C$15="SIM",(IF(S660&gt;CONFIGURACAO!$C$16,CONFIGURACAO!$C$16*CONFIGURACAO!$C$25,S660*CONFIGURACAO!$C$25)),'PI AREA  P100'!S660*CONFIGURACAO!$C$25))</f>
        <v>0</v>
      </c>
      <c r="AK660" s="38">
        <f>IF(T660=0,0,IF(CONFIGURACAO!$C$17="SIM",(IF(T660&gt;CONFIGURACAO!$C$18,CONFIGURACAO!$C$18*CONFIGURACAO!$C$26,T660*CONFIGURACAO!$C$26)),'PI AREA  P100'!T660*CONFIGURACAO!$C$26))</f>
        <v>0</v>
      </c>
      <c r="AL660" s="38">
        <f>IFERROR(IF(M660&gt;0,(U660*CONFIGURACAO!$C$29)+(V660*CONFIGURACAO!$C$30),""),"")</f>
        <v>0</v>
      </c>
      <c r="AM660" s="38">
        <f>IF(W660=0,0,IF(CONFIGURACAO!$C$41="SIM",(IF(W660&gt;CONFIGURACAO!$C$41,CONFIGURACAO!$C$41*CONFIGURACAO!$C$31,W660*CONFIGURACAO!$C$31)),'PI AREA  P100'!W660*CONFIGURACAO!$C$31))</f>
        <v>0</v>
      </c>
      <c r="AN660" s="38">
        <f>IF(X660=0,0,IF(CONFIGURACAO!$C$39="SIM",(IF(X660&gt;CONFIGURACAO!$C$40,CONFIGURACAO!$C$40*CONFIGURACAO!$C$32,X660*CONFIGURACAO!$C$32)),'PI AREA  P100'!X660*CONFIGURACAO!$C$32))</f>
        <v>0</v>
      </c>
      <c r="AO660" s="38">
        <f>IFERROR(IF(M660&gt;0,(Y660*CONFIGURACAO!$C$33)+(Z660*CONFIGURACAO!$C$34)+(AA660*CONFIGURACAO!$C$35)+(AB660*CONFIGURACAO!$C$36),""),"")</f>
        <v>0</v>
      </c>
      <c r="AP660" s="38">
        <f>IF(AA660=0,0,IF(CONFIGURACAO!$C$46="SIM",(IF(AA660&gt;CONFIGURACAO!$C$47,CONFIGURACAO!$C$47*CONFIGURACAO!$C$35,AA660*CONFIGURACAO!$C$35)),'PI AREA  P100'!AA660*CONFIGURACAO!$C$35))</f>
        <v>0</v>
      </c>
      <c r="AQ660" s="38">
        <f>IF(AB660=0,0,IF(CONFIGURACAO!$C$44="SIM",(IF(AB660&gt;CONFIGURACAO!$C$45,CONFIGURACAO!$C$45*CONFIGURACAO!$C$36,AB660*CONFIGURACAO!$C$36)),'PI AREA  P100'!AB660*CONFIGURACAO!$C$36))</f>
        <v>0</v>
      </c>
      <c r="AR660" s="38">
        <f t="shared" si="230"/>
        <v>800</v>
      </c>
      <c r="AS660" s="68">
        <f>IF(AR660="","",$AR660-(($AS$2/CONFIGURACAO!$C$6)*$M660))</f>
        <v>500</v>
      </c>
      <c r="AT660" s="73">
        <f t="shared" si="212"/>
        <v>3</v>
      </c>
      <c r="AU660" s="75">
        <f>IF(AR660="","",$AR660-(($AU$2/CONFIGURACAO!$C$6)*$M660))</f>
        <v>300</v>
      </c>
      <c r="AV660" s="76">
        <f t="shared" si="213"/>
        <v>4</v>
      </c>
      <c r="AW660" s="74">
        <f>IF(AR660="","",$AR660-(($AW$2/CONFIGURACAO!$C$6)*$M660))</f>
        <v>100</v>
      </c>
      <c r="AX660" s="72">
        <f t="shared" si="214"/>
        <v>5</v>
      </c>
      <c r="AZ660" s="39">
        <f t="shared" si="215"/>
        <v>6.7571562507918542E-2</v>
      </c>
      <c r="BA660" s="146">
        <f t="shared" si="216"/>
        <v>13</v>
      </c>
      <c r="BB660" s="146">
        <f t="shared" si="217"/>
        <v>588</v>
      </c>
      <c r="BC660" s="32">
        <f t="shared" si="218"/>
        <v>553</v>
      </c>
      <c r="BD660" s="148"/>
      <c r="BE660" s="40">
        <f t="shared" si="219"/>
        <v>7.4515648286140088E-2</v>
      </c>
      <c r="BF660" s="40">
        <f t="shared" si="220"/>
        <v>0.15432098765432098</v>
      </c>
      <c r="BG660" s="40">
        <f t="shared" si="221"/>
        <v>7.7081192189105849E-2</v>
      </c>
      <c r="BH660" s="40">
        <f t="shared" si="222"/>
        <v>4.042037186742118E-2</v>
      </c>
      <c r="BI660" s="40">
        <f t="shared" si="223"/>
        <v>0.31982942430703626</v>
      </c>
      <c r="BJ660" s="40">
        <f t="shared" si="224"/>
        <v>0</v>
      </c>
      <c r="BK660" s="40">
        <f t="shared" si="225"/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 s="42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</row>
    <row r="661" spans="1:124" s="32" customFormat="1" x14ac:dyDescent="0.2">
      <c r="A661" s="124" t="str">
        <f>CONFIGURACAO!$C$4</f>
        <v>AREA 21</v>
      </c>
      <c r="B661" s="125">
        <v>659</v>
      </c>
      <c r="C661" s="249" t="s">
        <v>312</v>
      </c>
      <c r="D661" s="126">
        <f t="shared" si="226"/>
        <v>6</v>
      </c>
      <c r="E661" s="250" t="s">
        <v>996</v>
      </c>
      <c r="F661" s="250">
        <v>1</v>
      </c>
      <c r="G661" s="250">
        <v>1</v>
      </c>
      <c r="H661" s="250">
        <v>1</v>
      </c>
      <c r="I661" s="250">
        <v>1</v>
      </c>
      <c r="J661" s="87"/>
      <c r="K661" s="94"/>
      <c r="L661" s="94"/>
      <c r="M661" s="154">
        <f t="shared" si="227"/>
        <v>4</v>
      </c>
      <c r="N661">
        <v>8</v>
      </c>
      <c r="O661">
        <v>7</v>
      </c>
      <c r="P661">
        <v>12</v>
      </c>
      <c r="Q661">
        <v>4</v>
      </c>
      <c r="R661">
        <v>7</v>
      </c>
      <c r="S661">
        <v>11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s="139">
        <f t="shared" si="210"/>
        <v>15</v>
      </c>
      <c r="AD661" s="140">
        <f t="shared" si="211"/>
        <v>27</v>
      </c>
      <c r="AE661" s="141">
        <f t="shared" si="228"/>
        <v>0</v>
      </c>
      <c r="AF661" s="142">
        <f t="shared" si="229"/>
        <v>0</v>
      </c>
      <c r="AG661" s="278"/>
      <c r="AI661" s="37">
        <f>IFERROR(IF(M661&gt;0,(N661*CONFIGURACAO!$C$20)+(O661*CONFIGURACAO!$C$21)+(P661*CONFIGURACAO!$C$22)+(Q661*CONFIGURACAO!$C$23)+(R661*CONFIGURACAO!$C$24),""),"")</f>
        <v>2380</v>
      </c>
      <c r="AJ661" s="38">
        <f>IF(S661=0,0,IF(CONFIGURACAO!$C$15="SIM",(IF(S661&gt;CONFIGURACAO!$C$16,CONFIGURACAO!$C$16*CONFIGURACAO!$C$25,S661*CONFIGURACAO!$C$25)),'PI AREA  P100'!S661*CONFIGURACAO!$C$25))</f>
        <v>40</v>
      </c>
      <c r="AK661" s="38">
        <f>IF(T661=0,0,IF(CONFIGURACAO!$C$17="SIM",(IF(T661&gt;CONFIGURACAO!$C$18,CONFIGURACAO!$C$18*CONFIGURACAO!$C$26,T661*CONFIGURACAO!$C$26)),'PI AREA  P100'!T661*CONFIGURACAO!$C$26))</f>
        <v>5</v>
      </c>
      <c r="AL661" s="38">
        <f>IFERROR(IF(M661&gt;0,(U661*CONFIGURACAO!$C$29)+(V661*CONFIGURACAO!$C$30),""),"")</f>
        <v>0</v>
      </c>
      <c r="AM661" s="38">
        <f>IF(W661=0,0,IF(CONFIGURACAO!$C$41="SIM",(IF(W661&gt;CONFIGURACAO!$C$41,CONFIGURACAO!$C$41*CONFIGURACAO!$C$31,W661*CONFIGURACAO!$C$31)),'PI AREA  P100'!W661*CONFIGURACAO!$C$31))</f>
        <v>0</v>
      </c>
      <c r="AN661" s="38">
        <f>IF(X661=0,0,IF(CONFIGURACAO!$C$39="SIM",(IF(X661&gt;CONFIGURACAO!$C$40,CONFIGURACAO!$C$40*CONFIGURACAO!$C$32,X661*CONFIGURACAO!$C$32)),'PI AREA  P100'!X661*CONFIGURACAO!$C$32))</f>
        <v>0</v>
      </c>
      <c r="AO661" s="38">
        <f>IFERROR(IF(M661&gt;0,(Y661*CONFIGURACAO!$C$33)+(Z661*CONFIGURACAO!$C$34)+(AA661*CONFIGURACAO!$C$35)+(AB661*CONFIGURACAO!$C$36),""),"")</f>
        <v>0</v>
      </c>
      <c r="AP661" s="38">
        <f>IF(AA661=0,0,IF(CONFIGURACAO!$C$46="SIM",(IF(AA661&gt;CONFIGURACAO!$C$47,CONFIGURACAO!$C$47*CONFIGURACAO!$C$35,AA661*CONFIGURACAO!$C$35)),'PI AREA  P100'!AA661*CONFIGURACAO!$C$35))</f>
        <v>0</v>
      </c>
      <c r="AQ661" s="38">
        <f>IF(AB661=0,0,IF(CONFIGURACAO!$C$44="SIM",(IF(AB661&gt;CONFIGURACAO!$C$45,CONFIGURACAO!$C$45*CONFIGURACAO!$C$36,AB661*CONFIGURACAO!$C$36)),'PI AREA  P100'!AB661*CONFIGURACAO!$C$36))</f>
        <v>0</v>
      </c>
      <c r="AR661" s="38">
        <f t="shared" si="230"/>
        <v>2425</v>
      </c>
      <c r="AS661" s="68">
        <f>IF(AR661="","",$AR661-(($AS$2/CONFIGURACAO!$C$6)*$M661))</f>
        <v>2125</v>
      </c>
      <c r="AT661" s="73">
        <f t="shared" si="212"/>
        <v>3</v>
      </c>
      <c r="AU661" s="75">
        <f>IF(AR661="","",$AR661-(($AU$2/CONFIGURACAO!$C$6)*$M661))</f>
        <v>1925</v>
      </c>
      <c r="AV661" s="76">
        <f t="shared" si="213"/>
        <v>4</v>
      </c>
      <c r="AW661" s="74">
        <f>IF(AR661="","",$AR661-(($AW$2/CONFIGURACAO!$C$6)*$M661))</f>
        <v>1725</v>
      </c>
      <c r="AX661" s="72">
        <f t="shared" si="214"/>
        <v>5</v>
      </c>
      <c r="AZ661" s="39">
        <f t="shared" si="215"/>
        <v>0.20482629885212808</v>
      </c>
      <c r="BA661" s="146">
        <f t="shared" si="216"/>
        <v>50</v>
      </c>
      <c r="BB661" s="146">
        <f t="shared" si="217"/>
        <v>47</v>
      </c>
      <c r="BC661" s="32">
        <f t="shared" si="218"/>
        <v>89</v>
      </c>
      <c r="BD661" s="148"/>
      <c r="BE661" s="40">
        <f t="shared" si="219"/>
        <v>0.29806259314456035</v>
      </c>
      <c r="BF661" s="40">
        <f t="shared" si="220"/>
        <v>0.27006172839506171</v>
      </c>
      <c r="BG661" s="40">
        <f t="shared" si="221"/>
        <v>0.3083247687564234</v>
      </c>
      <c r="BH661" s="40">
        <f t="shared" si="222"/>
        <v>0.16168148746968472</v>
      </c>
      <c r="BI661" s="40">
        <f t="shared" si="223"/>
        <v>0.74626865671641784</v>
      </c>
      <c r="BJ661" s="40">
        <f t="shared" si="224"/>
        <v>1.0166358595194085</v>
      </c>
      <c r="BK661" s="40">
        <f t="shared" si="225"/>
        <v>0.16051364365971107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 s="42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</row>
    <row r="662" spans="1:124" s="32" customFormat="1" x14ac:dyDescent="0.2">
      <c r="A662" s="124" t="str">
        <f>CONFIGURACAO!$C$4</f>
        <v>AREA 21</v>
      </c>
      <c r="B662" s="125">
        <v>660</v>
      </c>
      <c r="C662" s="249" t="s">
        <v>312</v>
      </c>
      <c r="D662" s="126">
        <f t="shared" si="226"/>
        <v>7</v>
      </c>
      <c r="E662" s="250" t="s">
        <v>997</v>
      </c>
      <c r="F662" s="250">
        <v>1</v>
      </c>
      <c r="G662" s="250">
        <v>1</v>
      </c>
      <c r="H662" s="250">
        <v>1</v>
      </c>
      <c r="I662" s="250">
        <v>1</v>
      </c>
      <c r="J662" s="87"/>
      <c r="K662" s="94"/>
      <c r="L662" s="94"/>
      <c r="M662" s="154">
        <f t="shared" si="227"/>
        <v>4</v>
      </c>
      <c r="N662">
        <v>1</v>
      </c>
      <c r="O662">
        <v>2</v>
      </c>
      <c r="P662">
        <v>7</v>
      </c>
      <c r="Q662">
        <v>5</v>
      </c>
      <c r="R662">
        <v>5</v>
      </c>
      <c r="S662">
        <v>2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s="139">
        <f t="shared" si="210"/>
        <v>3</v>
      </c>
      <c r="AD662" s="140">
        <f t="shared" si="211"/>
        <v>10</v>
      </c>
      <c r="AE662" s="141">
        <f t="shared" si="228"/>
        <v>0</v>
      </c>
      <c r="AF662" s="142">
        <f t="shared" si="229"/>
        <v>0</v>
      </c>
      <c r="AG662" s="278"/>
      <c r="AI662" s="37">
        <f>IFERROR(IF(M662&gt;0,(N662*CONFIGURACAO!$C$20)+(O662*CONFIGURACAO!$C$21)+(P662*CONFIGURACAO!$C$22)+(Q662*CONFIGURACAO!$C$23)+(R662*CONFIGURACAO!$C$24),""),"")</f>
        <v>980</v>
      </c>
      <c r="AJ662" s="38">
        <f>IF(S662=0,0,IF(CONFIGURACAO!$C$15="SIM",(IF(S662&gt;CONFIGURACAO!$C$16,CONFIGURACAO!$C$16*CONFIGURACAO!$C$25,S662*CONFIGURACAO!$C$25)),'PI AREA  P100'!S662*CONFIGURACAO!$C$25))</f>
        <v>20</v>
      </c>
      <c r="AK662" s="38">
        <f>IF(T662=0,0,IF(CONFIGURACAO!$C$17="SIM",(IF(T662&gt;CONFIGURACAO!$C$18,CONFIGURACAO!$C$18*CONFIGURACAO!$C$26,T662*CONFIGURACAO!$C$26)),'PI AREA  P100'!T662*CONFIGURACAO!$C$26))</f>
        <v>5</v>
      </c>
      <c r="AL662" s="38">
        <f>IFERROR(IF(M662&gt;0,(U662*CONFIGURACAO!$C$29)+(V662*CONFIGURACAO!$C$30),""),"")</f>
        <v>0</v>
      </c>
      <c r="AM662" s="38">
        <f>IF(W662=0,0,IF(CONFIGURACAO!$C$41="SIM",(IF(W662&gt;CONFIGURACAO!$C$41,CONFIGURACAO!$C$41*CONFIGURACAO!$C$31,W662*CONFIGURACAO!$C$31)),'PI AREA  P100'!W662*CONFIGURACAO!$C$31))</f>
        <v>0</v>
      </c>
      <c r="AN662" s="38">
        <f>IF(X662=0,0,IF(CONFIGURACAO!$C$39="SIM",(IF(X662&gt;CONFIGURACAO!$C$40,CONFIGURACAO!$C$40*CONFIGURACAO!$C$32,X662*CONFIGURACAO!$C$32)),'PI AREA  P100'!X662*CONFIGURACAO!$C$32))</f>
        <v>0</v>
      </c>
      <c r="AO662" s="38">
        <f>IFERROR(IF(M662&gt;0,(Y662*CONFIGURACAO!$C$33)+(Z662*CONFIGURACAO!$C$34)+(AA662*CONFIGURACAO!$C$35)+(AB662*CONFIGURACAO!$C$36),""),"")</f>
        <v>0</v>
      </c>
      <c r="AP662" s="38">
        <f>IF(AA662=0,0,IF(CONFIGURACAO!$C$46="SIM",(IF(AA662&gt;CONFIGURACAO!$C$47,CONFIGURACAO!$C$47*CONFIGURACAO!$C$35,AA662*CONFIGURACAO!$C$35)),'PI AREA  P100'!AA662*CONFIGURACAO!$C$35))</f>
        <v>0</v>
      </c>
      <c r="AQ662" s="38">
        <f>IF(AB662=0,0,IF(CONFIGURACAO!$C$44="SIM",(IF(AB662&gt;CONFIGURACAO!$C$45,CONFIGURACAO!$C$45*CONFIGURACAO!$C$36,AB662*CONFIGURACAO!$C$36)),'PI AREA  P100'!AB662*CONFIGURACAO!$C$36))</f>
        <v>0</v>
      </c>
      <c r="AR662" s="38">
        <f t="shared" si="230"/>
        <v>1005</v>
      </c>
      <c r="AS662" s="68">
        <f>IF(AR662="","",$AR662-(($AS$2/CONFIGURACAO!$C$6)*$M662))</f>
        <v>705</v>
      </c>
      <c r="AT662" s="73">
        <f t="shared" si="212"/>
        <v>3</v>
      </c>
      <c r="AU662" s="75">
        <f>IF(AR662="","",$AR662-(($AU$2/CONFIGURACAO!$C$6)*$M662))</f>
        <v>505</v>
      </c>
      <c r="AV662" s="76">
        <f t="shared" si="213"/>
        <v>4</v>
      </c>
      <c r="AW662" s="74">
        <f>IF(AR662="","",$AR662-(($AW$2/CONFIGURACAO!$C$6)*$M662))</f>
        <v>305</v>
      </c>
      <c r="AX662" s="72">
        <f t="shared" si="214"/>
        <v>5</v>
      </c>
      <c r="AZ662" s="39">
        <f t="shared" si="215"/>
        <v>8.488677540057267E-2</v>
      </c>
      <c r="BA662" s="146">
        <f t="shared" si="216"/>
        <v>23</v>
      </c>
      <c r="BB662" s="146">
        <f t="shared" si="217"/>
        <v>294</v>
      </c>
      <c r="BC662" s="32">
        <f t="shared" si="218"/>
        <v>435</v>
      </c>
      <c r="BD662" s="148"/>
      <c r="BE662" s="40">
        <f t="shared" si="219"/>
        <v>3.7257824143070044E-2</v>
      </c>
      <c r="BF662" s="40">
        <f t="shared" si="220"/>
        <v>7.716049382716049E-2</v>
      </c>
      <c r="BG662" s="40">
        <f t="shared" si="221"/>
        <v>0.17985611510791369</v>
      </c>
      <c r="BH662" s="40">
        <f t="shared" si="222"/>
        <v>0.20210185933710592</v>
      </c>
      <c r="BI662" s="40">
        <f t="shared" si="223"/>
        <v>0.53304904051172708</v>
      </c>
      <c r="BJ662" s="40">
        <f t="shared" si="224"/>
        <v>0.18484288354898337</v>
      </c>
      <c r="BK662" s="40">
        <f t="shared" si="225"/>
        <v>0.16051364365971107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 s="4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</row>
    <row r="663" spans="1:124" s="32" customFormat="1" x14ac:dyDescent="0.2">
      <c r="A663" s="124" t="str">
        <f>CONFIGURACAO!$C$4</f>
        <v>AREA 21</v>
      </c>
      <c r="B663" s="125">
        <v>661</v>
      </c>
      <c r="C663" s="249" t="s">
        <v>312</v>
      </c>
      <c r="D663" s="126">
        <f t="shared" si="226"/>
        <v>8</v>
      </c>
      <c r="E663" s="250" t="s">
        <v>998</v>
      </c>
      <c r="F663" s="250">
        <v>0</v>
      </c>
      <c r="G663" s="250">
        <v>0</v>
      </c>
      <c r="H663" s="250">
        <v>1</v>
      </c>
      <c r="I663" s="250">
        <v>1</v>
      </c>
      <c r="J663" s="87"/>
      <c r="K663" s="94"/>
      <c r="L663" s="94"/>
      <c r="M663" s="154">
        <f t="shared" si="227"/>
        <v>2</v>
      </c>
      <c r="N663">
        <v>8</v>
      </c>
      <c r="O663">
        <v>0</v>
      </c>
      <c r="P663">
        <v>4</v>
      </c>
      <c r="Q663">
        <v>2</v>
      </c>
      <c r="R663">
        <v>1</v>
      </c>
      <c r="S663">
        <v>2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s="139">
        <f t="shared" si="210"/>
        <v>8</v>
      </c>
      <c r="AD663" s="140">
        <f t="shared" si="211"/>
        <v>12</v>
      </c>
      <c r="AE663" s="141">
        <f t="shared" si="228"/>
        <v>0</v>
      </c>
      <c r="AF663" s="142">
        <f t="shared" si="229"/>
        <v>0</v>
      </c>
      <c r="AG663" s="278"/>
      <c r="AI663" s="37">
        <f>IFERROR(IF(M663&gt;0,(N663*CONFIGURACAO!$C$20)+(O663*CONFIGURACAO!$C$21)+(P663*CONFIGURACAO!$C$22)+(Q663*CONFIGURACAO!$C$23)+(R663*CONFIGURACAO!$C$24),""),"")</f>
        <v>1140</v>
      </c>
      <c r="AJ663" s="38">
        <f>IF(S663=0,0,IF(CONFIGURACAO!$C$15="SIM",(IF(S663&gt;CONFIGURACAO!$C$16,CONFIGURACAO!$C$16*CONFIGURACAO!$C$25,S663*CONFIGURACAO!$C$25)),'PI AREA  P100'!S663*CONFIGURACAO!$C$25))</f>
        <v>20</v>
      </c>
      <c r="AK663" s="38">
        <f>IF(T663=0,0,IF(CONFIGURACAO!$C$17="SIM",(IF(T663&gt;CONFIGURACAO!$C$18,CONFIGURACAO!$C$18*CONFIGURACAO!$C$26,T663*CONFIGURACAO!$C$26)),'PI AREA  P100'!T663*CONFIGURACAO!$C$26))</f>
        <v>0</v>
      </c>
      <c r="AL663" s="38">
        <f>IFERROR(IF(M663&gt;0,(U663*CONFIGURACAO!$C$29)+(V663*CONFIGURACAO!$C$30),""),"")</f>
        <v>0</v>
      </c>
      <c r="AM663" s="38">
        <f>IF(W663=0,0,IF(CONFIGURACAO!$C$41="SIM",(IF(W663&gt;CONFIGURACAO!$C$41,CONFIGURACAO!$C$41*CONFIGURACAO!$C$31,W663*CONFIGURACAO!$C$31)),'PI AREA  P100'!W663*CONFIGURACAO!$C$31))</f>
        <v>0</v>
      </c>
      <c r="AN663" s="38">
        <f>IF(X663=0,0,IF(CONFIGURACAO!$C$39="SIM",(IF(X663&gt;CONFIGURACAO!$C$40,CONFIGURACAO!$C$40*CONFIGURACAO!$C$32,X663*CONFIGURACAO!$C$32)),'PI AREA  P100'!X663*CONFIGURACAO!$C$32))</f>
        <v>0</v>
      </c>
      <c r="AO663" s="38">
        <f>IFERROR(IF(M663&gt;0,(Y663*CONFIGURACAO!$C$33)+(Z663*CONFIGURACAO!$C$34)+(AA663*CONFIGURACAO!$C$35)+(AB663*CONFIGURACAO!$C$36),""),"")</f>
        <v>0</v>
      </c>
      <c r="AP663" s="38">
        <f>IF(AA663=0,0,IF(CONFIGURACAO!$C$46="SIM",(IF(AA663&gt;CONFIGURACAO!$C$47,CONFIGURACAO!$C$47*CONFIGURACAO!$C$35,AA663*CONFIGURACAO!$C$35)),'PI AREA  P100'!AA663*CONFIGURACAO!$C$35))</f>
        <v>0</v>
      </c>
      <c r="AQ663" s="38">
        <f>IF(AB663=0,0,IF(CONFIGURACAO!$C$44="SIM",(IF(AB663&gt;CONFIGURACAO!$C$45,CONFIGURACAO!$C$45*CONFIGURACAO!$C$36,AB663*CONFIGURACAO!$C$36)),'PI AREA  P100'!AB663*CONFIGURACAO!$C$36))</f>
        <v>0</v>
      </c>
      <c r="AR663" s="38">
        <f t="shared" si="230"/>
        <v>1160</v>
      </c>
      <c r="AS663" s="68">
        <f>IF(AR663="","",$AR663-(($AS$2/CONFIGURACAO!$C$6)*$M663))</f>
        <v>1010</v>
      </c>
      <c r="AT663" s="73">
        <f t="shared" si="212"/>
        <v>3</v>
      </c>
      <c r="AU663" s="75">
        <f>IF(AR663="","",$AR663-(($AU$2/CONFIGURACAO!$C$6)*$M663))</f>
        <v>910</v>
      </c>
      <c r="AV663" s="76">
        <f t="shared" si="213"/>
        <v>4</v>
      </c>
      <c r="AW663" s="74">
        <f>IF(AR663="","",$AR663-(($AW$2/CONFIGURACAO!$C$6)*$M663))</f>
        <v>810</v>
      </c>
      <c r="AX663" s="72">
        <f t="shared" si="214"/>
        <v>5</v>
      </c>
      <c r="AZ663" s="39">
        <f t="shared" si="215"/>
        <v>9.7978765636481877E-2</v>
      </c>
      <c r="BA663" s="146">
        <f t="shared" si="216"/>
        <v>17</v>
      </c>
      <c r="BB663" s="146">
        <f t="shared" si="217"/>
        <v>454</v>
      </c>
      <c r="BC663" s="32">
        <f t="shared" si="218"/>
        <v>370</v>
      </c>
      <c r="BD663" s="148"/>
      <c r="BE663" s="40">
        <f t="shared" si="219"/>
        <v>0.29806259314456035</v>
      </c>
      <c r="BF663" s="40">
        <f t="shared" si="220"/>
        <v>0</v>
      </c>
      <c r="BG663" s="40">
        <f t="shared" si="221"/>
        <v>0.10277492291880781</v>
      </c>
      <c r="BH663" s="40">
        <f t="shared" si="222"/>
        <v>8.084074373484236E-2</v>
      </c>
      <c r="BI663" s="40">
        <f t="shared" si="223"/>
        <v>0.10660980810234541</v>
      </c>
      <c r="BJ663" s="40">
        <f t="shared" si="224"/>
        <v>0.18484288354898337</v>
      </c>
      <c r="BK663" s="40">
        <f t="shared" si="225"/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 s="42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</row>
    <row r="664" spans="1:124" s="32" customFormat="1" x14ac:dyDescent="0.2">
      <c r="A664" s="124" t="str">
        <f>CONFIGURACAO!$C$4</f>
        <v>AREA 21</v>
      </c>
      <c r="B664" s="125">
        <v>662</v>
      </c>
      <c r="C664" s="249" t="s">
        <v>312</v>
      </c>
      <c r="D664" s="126">
        <f t="shared" si="226"/>
        <v>9</v>
      </c>
      <c r="E664" s="250" t="s">
        <v>999</v>
      </c>
      <c r="F664" s="250">
        <v>1</v>
      </c>
      <c r="G664" s="250">
        <v>1</v>
      </c>
      <c r="H664" s="250">
        <v>1</v>
      </c>
      <c r="I664" s="250">
        <v>1</v>
      </c>
      <c r="J664" s="87"/>
      <c r="K664" s="94"/>
      <c r="L664" s="94"/>
      <c r="M664" s="154">
        <f t="shared" si="227"/>
        <v>4</v>
      </c>
      <c r="N664">
        <v>1</v>
      </c>
      <c r="O664">
        <v>0</v>
      </c>
      <c r="P664">
        <v>1</v>
      </c>
      <c r="Q664">
        <v>3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s="139">
        <f t="shared" si="210"/>
        <v>1</v>
      </c>
      <c r="AD664" s="140">
        <f t="shared" si="211"/>
        <v>2</v>
      </c>
      <c r="AE664" s="141">
        <f t="shared" si="228"/>
        <v>0</v>
      </c>
      <c r="AF664" s="142">
        <f t="shared" si="229"/>
        <v>0</v>
      </c>
      <c r="AG664" s="278"/>
      <c r="AI664" s="37">
        <f>IFERROR(IF(M664&gt;0,(N664*CONFIGURACAO!$C$20)+(O664*CONFIGURACAO!$C$21)+(P664*CONFIGURACAO!$C$22)+(Q664*CONFIGURACAO!$C$23)+(R664*CONFIGURACAO!$C$24),""),"")</f>
        <v>300</v>
      </c>
      <c r="AJ664" s="38">
        <f>IF(S664=0,0,IF(CONFIGURACAO!$C$15="SIM",(IF(S664&gt;CONFIGURACAO!$C$16,CONFIGURACAO!$C$16*CONFIGURACAO!$C$25,S664*CONFIGURACAO!$C$25)),'PI AREA  P100'!S664*CONFIGURACAO!$C$25))</f>
        <v>0</v>
      </c>
      <c r="AK664" s="38">
        <f>IF(T664=0,0,IF(CONFIGURACAO!$C$17="SIM",(IF(T664&gt;CONFIGURACAO!$C$18,CONFIGURACAO!$C$18*CONFIGURACAO!$C$26,T664*CONFIGURACAO!$C$26)),'PI AREA  P100'!T664*CONFIGURACAO!$C$26))</f>
        <v>0</v>
      </c>
      <c r="AL664" s="38">
        <f>IFERROR(IF(M664&gt;0,(U664*CONFIGURACAO!$C$29)+(V664*CONFIGURACAO!$C$30),""),"")</f>
        <v>0</v>
      </c>
      <c r="AM664" s="38">
        <f>IF(W664=0,0,IF(CONFIGURACAO!$C$41="SIM",(IF(W664&gt;CONFIGURACAO!$C$41,CONFIGURACAO!$C$41*CONFIGURACAO!$C$31,W664*CONFIGURACAO!$C$31)),'PI AREA  P100'!W664*CONFIGURACAO!$C$31))</f>
        <v>0</v>
      </c>
      <c r="AN664" s="38">
        <f>IF(X664=0,0,IF(CONFIGURACAO!$C$39="SIM",(IF(X664&gt;CONFIGURACAO!$C$40,CONFIGURACAO!$C$40*CONFIGURACAO!$C$32,X664*CONFIGURACAO!$C$32)),'PI AREA  P100'!X664*CONFIGURACAO!$C$32))</f>
        <v>0</v>
      </c>
      <c r="AO664" s="38">
        <f>IFERROR(IF(M664&gt;0,(Y664*CONFIGURACAO!$C$33)+(Z664*CONFIGURACAO!$C$34)+(AA664*CONFIGURACAO!$C$35)+(AB664*CONFIGURACAO!$C$36),""),"")</f>
        <v>0</v>
      </c>
      <c r="AP664" s="38">
        <f>IF(AA664=0,0,IF(CONFIGURACAO!$C$46="SIM",(IF(AA664&gt;CONFIGURACAO!$C$47,CONFIGURACAO!$C$47*CONFIGURACAO!$C$35,AA664*CONFIGURACAO!$C$35)),'PI AREA  P100'!AA664*CONFIGURACAO!$C$35))</f>
        <v>0</v>
      </c>
      <c r="AQ664" s="38">
        <f>IF(AB664=0,0,IF(CONFIGURACAO!$C$44="SIM",(IF(AB664&gt;CONFIGURACAO!$C$45,CONFIGURACAO!$C$45*CONFIGURACAO!$C$36,AB664*CONFIGURACAO!$C$36)),'PI AREA  P100'!AB664*CONFIGURACAO!$C$36))</f>
        <v>0</v>
      </c>
      <c r="AR664" s="38">
        <f t="shared" si="230"/>
        <v>300</v>
      </c>
      <c r="AS664" s="68">
        <f>IF(AR664="","",$AR664-(($AS$2/CONFIGURACAO!$C$6)*$M664))</f>
        <v>0</v>
      </c>
      <c r="AT664" s="73">
        <f t="shared" si="212"/>
        <v>3</v>
      </c>
      <c r="AU664" s="75">
        <f>IF(AR664="","",$AR664-(($AU$2/CONFIGURACAO!$C$6)*$M664))</f>
        <v>-200</v>
      </c>
      <c r="AV664" s="76" t="str">
        <f t="shared" si="213"/>
        <v>NAO</v>
      </c>
      <c r="AW664" s="74">
        <f>IF(AR664="","",$AR664-(($AW$2/CONFIGURACAO!$C$6)*$M664))</f>
        <v>-400</v>
      </c>
      <c r="AX664" s="72" t="str">
        <f t="shared" si="214"/>
        <v>NAO</v>
      </c>
      <c r="AZ664" s="39">
        <f t="shared" si="215"/>
        <v>2.533933594046945E-2</v>
      </c>
      <c r="BA664" s="146">
        <f t="shared" si="216"/>
        <v>6</v>
      </c>
      <c r="BB664" s="146">
        <f t="shared" si="217"/>
        <v>836</v>
      </c>
      <c r="BC664" s="32">
        <f t="shared" si="218"/>
        <v>876</v>
      </c>
      <c r="BD664" s="148"/>
      <c r="BE664" s="40">
        <f t="shared" si="219"/>
        <v>3.7257824143070044E-2</v>
      </c>
      <c r="BF664" s="40">
        <f t="shared" si="220"/>
        <v>0</v>
      </c>
      <c r="BG664" s="40">
        <f t="shared" si="221"/>
        <v>2.5693730729701953E-2</v>
      </c>
      <c r="BH664" s="40">
        <f t="shared" si="222"/>
        <v>0.12126111560226355</v>
      </c>
      <c r="BI664" s="40">
        <f t="shared" si="223"/>
        <v>0.10660980810234541</v>
      </c>
      <c r="BJ664" s="40">
        <f t="shared" si="224"/>
        <v>0</v>
      </c>
      <c r="BK664" s="40">
        <f t="shared" si="225"/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 s="42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</row>
    <row r="665" spans="1:124" s="32" customFormat="1" x14ac:dyDescent="0.2">
      <c r="A665" s="124" t="str">
        <f>CONFIGURACAO!$C$4</f>
        <v>AREA 21</v>
      </c>
      <c r="B665" s="125">
        <v>663</v>
      </c>
      <c r="C665" s="249" t="s">
        <v>312</v>
      </c>
      <c r="D665" s="126">
        <f t="shared" si="226"/>
        <v>10</v>
      </c>
      <c r="E665" s="250" t="s">
        <v>1000</v>
      </c>
      <c r="F665" s="250">
        <v>1</v>
      </c>
      <c r="G665" s="250">
        <v>1</v>
      </c>
      <c r="H665" s="250">
        <v>1</v>
      </c>
      <c r="I665" s="250">
        <v>1</v>
      </c>
      <c r="J665" s="87"/>
      <c r="K665" s="94"/>
      <c r="L665" s="94"/>
      <c r="M665" s="154">
        <f t="shared" si="227"/>
        <v>4</v>
      </c>
      <c r="N665">
        <v>1</v>
      </c>
      <c r="O665">
        <v>2</v>
      </c>
      <c r="P665">
        <v>3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s="139">
        <f t="shared" si="210"/>
        <v>3</v>
      </c>
      <c r="AD665" s="140">
        <f t="shared" si="211"/>
        <v>6</v>
      </c>
      <c r="AE665" s="141">
        <f t="shared" si="228"/>
        <v>0</v>
      </c>
      <c r="AF665" s="142">
        <f t="shared" si="229"/>
        <v>0</v>
      </c>
      <c r="AG665" s="278"/>
      <c r="AI665" s="37">
        <f>IFERROR(IF(M665&gt;0,(N665*CONFIGURACAO!$C$20)+(O665*CONFIGURACAO!$C$21)+(P665*CONFIGURACAO!$C$22)+(Q665*CONFIGURACAO!$C$23)+(R665*CONFIGURACAO!$C$24),""),"")</f>
        <v>440</v>
      </c>
      <c r="AJ665" s="38">
        <f>IF(S665=0,0,IF(CONFIGURACAO!$C$15="SIM",(IF(S665&gt;CONFIGURACAO!$C$16,CONFIGURACAO!$C$16*CONFIGURACAO!$C$25,S665*CONFIGURACAO!$C$25)),'PI AREA  P100'!S665*CONFIGURACAO!$C$25))</f>
        <v>0</v>
      </c>
      <c r="AK665" s="38">
        <f>IF(T665=0,0,IF(CONFIGURACAO!$C$17="SIM",(IF(T665&gt;CONFIGURACAO!$C$18,CONFIGURACAO!$C$18*CONFIGURACAO!$C$26,T665*CONFIGURACAO!$C$26)),'PI AREA  P100'!T665*CONFIGURACAO!$C$26))</f>
        <v>0</v>
      </c>
      <c r="AL665" s="38">
        <f>IFERROR(IF(M665&gt;0,(U665*CONFIGURACAO!$C$29)+(V665*CONFIGURACAO!$C$30),""),"")</f>
        <v>0</v>
      </c>
      <c r="AM665" s="38">
        <f>IF(W665=0,0,IF(CONFIGURACAO!$C$41="SIM",(IF(W665&gt;CONFIGURACAO!$C$41,CONFIGURACAO!$C$41*CONFIGURACAO!$C$31,W665*CONFIGURACAO!$C$31)),'PI AREA  P100'!W665*CONFIGURACAO!$C$31))</f>
        <v>0</v>
      </c>
      <c r="AN665" s="38">
        <f>IF(X665=0,0,IF(CONFIGURACAO!$C$39="SIM",(IF(X665&gt;CONFIGURACAO!$C$40,CONFIGURACAO!$C$40*CONFIGURACAO!$C$32,X665*CONFIGURACAO!$C$32)),'PI AREA  P100'!X665*CONFIGURACAO!$C$32))</f>
        <v>0</v>
      </c>
      <c r="AO665" s="38">
        <f>IFERROR(IF(M665&gt;0,(Y665*CONFIGURACAO!$C$33)+(Z665*CONFIGURACAO!$C$34)+(AA665*CONFIGURACAO!$C$35)+(AB665*CONFIGURACAO!$C$36),""),"")</f>
        <v>0</v>
      </c>
      <c r="AP665" s="38">
        <f>IF(AA665=0,0,IF(CONFIGURACAO!$C$46="SIM",(IF(AA665&gt;CONFIGURACAO!$C$47,CONFIGURACAO!$C$47*CONFIGURACAO!$C$35,AA665*CONFIGURACAO!$C$35)),'PI AREA  P100'!AA665*CONFIGURACAO!$C$35))</f>
        <v>0</v>
      </c>
      <c r="AQ665" s="38">
        <f>IF(AB665=0,0,IF(CONFIGURACAO!$C$44="SIM",(IF(AB665&gt;CONFIGURACAO!$C$45,CONFIGURACAO!$C$45*CONFIGURACAO!$C$36,AB665*CONFIGURACAO!$C$36)),'PI AREA  P100'!AB665*CONFIGURACAO!$C$36))</f>
        <v>0</v>
      </c>
      <c r="AR665" s="38">
        <f t="shared" si="230"/>
        <v>440</v>
      </c>
      <c r="AS665" s="68">
        <f>IF(AR665="","",$AR665-(($AS$2/CONFIGURACAO!$C$6)*$M665))</f>
        <v>140</v>
      </c>
      <c r="AT665" s="73">
        <f t="shared" si="212"/>
        <v>3</v>
      </c>
      <c r="AU665" s="75">
        <f>IF(AR665="","",$AR665-(($AU$2/CONFIGURACAO!$C$6)*$M665))</f>
        <v>-60</v>
      </c>
      <c r="AV665" s="76" t="str">
        <f t="shared" si="213"/>
        <v>NAO</v>
      </c>
      <c r="AW665" s="74">
        <f>IF(AR665="","",$AR665-(($AW$2/CONFIGURACAO!$C$6)*$M665))</f>
        <v>-260</v>
      </c>
      <c r="AX665" s="72" t="str">
        <f t="shared" si="214"/>
        <v>NAO</v>
      </c>
      <c r="AZ665" s="39">
        <f t="shared" si="215"/>
        <v>3.7164359379355201E-2</v>
      </c>
      <c r="BA665" s="146">
        <f t="shared" si="216"/>
        <v>6</v>
      </c>
      <c r="BB665" s="146">
        <f t="shared" si="217"/>
        <v>836</v>
      </c>
      <c r="BC665" s="32">
        <f t="shared" si="218"/>
        <v>783</v>
      </c>
      <c r="BD665" s="148"/>
      <c r="BE665" s="40">
        <f t="shared" si="219"/>
        <v>3.7257824143070044E-2</v>
      </c>
      <c r="BF665" s="40">
        <f t="shared" si="220"/>
        <v>7.716049382716049E-2</v>
      </c>
      <c r="BG665" s="40">
        <f t="shared" si="221"/>
        <v>7.7081192189105849E-2</v>
      </c>
      <c r="BH665" s="40">
        <f t="shared" si="222"/>
        <v>0</v>
      </c>
      <c r="BI665" s="40">
        <f t="shared" si="223"/>
        <v>0</v>
      </c>
      <c r="BJ665" s="40">
        <f t="shared" si="224"/>
        <v>0</v>
      </c>
      <c r="BK665" s="40">
        <f t="shared" si="225"/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 s="42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</row>
    <row r="666" spans="1:124" s="32" customFormat="1" x14ac:dyDescent="0.2">
      <c r="A666" s="124" t="str">
        <f>CONFIGURACAO!$C$4</f>
        <v>AREA 21</v>
      </c>
      <c r="B666" s="125">
        <v>664</v>
      </c>
      <c r="C666" s="249" t="s">
        <v>312</v>
      </c>
      <c r="D666" s="126">
        <f t="shared" si="226"/>
        <v>11</v>
      </c>
      <c r="E666" s="250" t="s">
        <v>1001</v>
      </c>
      <c r="F666" s="250">
        <v>1</v>
      </c>
      <c r="G666" s="250">
        <v>1</v>
      </c>
      <c r="H666" s="250">
        <v>1</v>
      </c>
      <c r="I666" s="250">
        <v>1</v>
      </c>
      <c r="J666" s="87"/>
      <c r="K666" s="94"/>
      <c r="L666" s="94"/>
      <c r="M666" s="154">
        <f t="shared" si="227"/>
        <v>4</v>
      </c>
      <c r="N666">
        <v>1</v>
      </c>
      <c r="O666">
        <v>2</v>
      </c>
      <c r="P666">
        <v>2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 s="139">
        <f t="shared" si="210"/>
        <v>3</v>
      </c>
      <c r="AD666" s="140">
        <f t="shared" si="211"/>
        <v>5</v>
      </c>
      <c r="AE666" s="141">
        <f t="shared" si="228"/>
        <v>0</v>
      </c>
      <c r="AF666" s="142">
        <f t="shared" si="229"/>
        <v>0</v>
      </c>
      <c r="AG666" s="278"/>
      <c r="AI666" s="37">
        <f>IFERROR(IF(M666&gt;0,(N666*CONFIGURACAO!$C$20)+(O666*CONFIGURACAO!$C$21)+(P666*CONFIGURACAO!$C$22)+(Q666*CONFIGURACAO!$C$23)+(R666*CONFIGURACAO!$C$24),""),"")</f>
        <v>380</v>
      </c>
      <c r="AJ666" s="38">
        <f>IF(S666=0,0,IF(CONFIGURACAO!$C$15="SIM",(IF(S666&gt;CONFIGURACAO!$C$16,CONFIGURACAO!$C$16*CONFIGURACAO!$C$25,S666*CONFIGURACAO!$C$25)),'PI AREA  P100'!S666*CONFIGURACAO!$C$25))</f>
        <v>10</v>
      </c>
      <c r="AK666" s="38">
        <f>IF(T666=0,0,IF(CONFIGURACAO!$C$17="SIM",(IF(T666&gt;CONFIGURACAO!$C$18,CONFIGURACAO!$C$18*CONFIGURACAO!$C$26,T666*CONFIGURACAO!$C$26)),'PI AREA  P100'!T666*CONFIGURACAO!$C$26))</f>
        <v>0</v>
      </c>
      <c r="AL666" s="38">
        <f>IFERROR(IF(M666&gt;0,(U666*CONFIGURACAO!$C$29)+(V666*CONFIGURACAO!$C$30),""),"")</f>
        <v>0</v>
      </c>
      <c r="AM666" s="38">
        <f>IF(W666=0,0,IF(CONFIGURACAO!$C$41="SIM",(IF(W666&gt;CONFIGURACAO!$C$41,CONFIGURACAO!$C$41*CONFIGURACAO!$C$31,W666*CONFIGURACAO!$C$31)),'PI AREA  P100'!W666*CONFIGURACAO!$C$31))</f>
        <v>0</v>
      </c>
      <c r="AN666" s="38">
        <f>IF(X666=0,0,IF(CONFIGURACAO!$C$39="SIM",(IF(X666&gt;CONFIGURACAO!$C$40,CONFIGURACAO!$C$40*CONFIGURACAO!$C$32,X666*CONFIGURACAO!$C$32)),'PI AREA  P100'!X666*CONFIGURACAO!$C$32))</f>
        <v>0</v>
      </c>
      <c r="AO666" s="38">
        <f>IFERROR(IF(M666&gt;0,(Y666*CONFIGURACAO!$C$33)+(Z666*CONFIGURACAO!$C$34)+(AA666*CONFIGURACAO!$C$35)+(AB666*CONFIGURACAO!$C$36),""),"")</f>
        <v>0</v>
      </c>
      <c r="AP666" s="38">
        <f>IF(AA666=0,0,IF(CONFIGURACAO!$C$46="SIM",(IF(AA666&gt;CONFIGURACAO!$C$47,CONFIGURACAO!$C$47*CONFIGURACAO!$C$35,AA666*CONFIGURACAO!$C$35)),'PI AREA  P100'!AA666*CONFIGURACAO!$C$35))</f>
        <v>0</v>
      </c>
      <c r="AQ666" s="38">
        <f>IF(AB666=0,0,IF(CONFIGURACAO!$C$44="SIM",(IF(AB666&gt;CONFIGURACAO!$C$45,CONFIGURACAO!$C$45*CONFIGURACAO!$C$36,AB666*CONFIGURACAO!$C$36)),'PI AREA  P100'!AB666*CONFIGURACAO!$C$36))</f>
        <v>0</v>
      </c>
      <c r="AR666" s="38">
        <f t="shared" si="230"/>
        <v>390</v>
      </c>
      <c r="AS666" s="68">
        <f>IF(AR666="","",$AR666-(($AS$2/CONFIGURACAO!$C$6)*$M666))</f>
        <v>90</v>
      </c>
      <c r="AT666" s="73">
        <f t="shared" si="212"/>
        <v>3</v>
      </c>
      <c r="AU666" s="75">
        <f>IF(AR666="","",$AR666-(($AU$2/CONFIGURACAO!$C$6)*$M666))</f>
        <v>-110</v>
      </c>
      <c r="AV666" s="76" t="str">
        <f t="shared" si="213"/>
        <v>NAO</v>
      </c>
      <c r="AW666" s="74">
        <f>IF(AR666="","",$AR666-(($AW$2/CONFIGURACAO!$C$6)*$M666))</f>
        <v>-310</v>
      </c>
      <c r="AX666" s="72" t="str">
        <f t="shared" si="214"/>
        <v>NAO</v>
      </c>
      <c r="AZ666" s="39">
        <f t="shared" si="215"/>
        <v>3.2941136722610287E-2</v>
      </c>
      <c r="BA666" s="146">
        <f t="shared" si="216"/>
        <v>6</v>
      </c>
      <c r="BB666" s="146">
        <f t="shared" si="217"/>
        <v>836</v>
      </c>
      <c r="BC666" s="32">
        <f t="shared" si="218"/>
        <v>816</v>
      </c>
      <c r="BD666" s="148"/>
      <c r="BE666" s="40">
        <f t="shared" si="219"/>
        <v>3.7257824143070044E-2</v>
      </c>
      <c r="BF666" s="40">
        <f t="shared" si="220"/>
        <v>7.716049382716049E-2</v>
      </c>
      <c r="BG666" s="40">
        <f t="shared" si="221"/>
        <v>5.1387461459403906E-2</v>
      </c>
      <c r="BH666" s="40">
        <f t="shared" si="222"/>
        <v>0</v>
      </c>
      <c r="BI666" s="40">
        <f t="shared" si="223"/>
        <v>0</v>
      </c>
      <c r="BJ666" s="40">
        <f t="shared" si="224"/>
        <v>9.2421441774491686E-2</v>
      </c>
      <c r="BK666" s="40">
        <f t="shared" si="225"/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 s="42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</row>
    <row r="667" spans="1:124" s="32" customFormat="1" x14ac:dyDescent="0.2">
      <c r="A667" s="124" t="str">
        <f>CONFIGURACAO!$C$4</f>
        <v>AREA 21</v>
      </c>
      <c r="B667" s="125">
        <v>665</v>
      </c>
      <c r="C667" s="249" t="s">
        <v>312</v>
      </c>
      <c r="D667" s="126">
        <f t="shared" si="226"/>
        <v>12</v>
      </c>
      <c r="E667" s="250" t="s">
        <v>1002</v>
      </c>
      <c r="F667" s="250">
        <v>1</v>
      </c>
      <c r="G667" s="250">
        <v>1</v>
      </c>
      <c r="H667" s="250">
        <v>1</v>
      </c>
      <c r="I667" s="250">
        <v>1</v>
      </c>
      <c r="J667" s="87"/>
      <c r="K667" s="94"/>
      <c r="L667" s="94"/>
      <c r="M667" s="154">
        <f t="shared" si="227"/>
        <v>4</v>
      </c>
      <c r="N667">
        <v>7</v>
      </c>
      <c r="O667">
        <v>3</v>
      </c>
      <c r="P667">
        <v>5</v>
      </c>
      <c r="Q667">
        <v>1</v>
      </c>
      <c r="R667">
        <v>1</v>
      </c>
      <c r="S667">
        <v>3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s="139">
        <f t="shared" si="210"/>
        <v>10</v>
      </c>
      <c r="AD667" s="140">
        <f t="shared" si="211"/>
        <v>15</v>
      </c>
      <c r="AE667" s="141">
        <f t="shared" si="228"/>
        <v>0</v>
      </c>
      <c r="AF667" s="142">
        <f t="shared" si="229"/>
        <v>0</v>
      </c>
      <c r="AG667" s="278"/>
      <c r="AI667" s="37">
        <f>IFERROR(IF(M667&gt;0,(N667*CONFIGURACAO!$C$20)+(O667*CONFIGURACAO!$C$21)+(P667*CONFIGURACAO!$C$22)+(Q667*CONFIGURACAO!$C$23)+(R667*CONFIGURACAO!$C$24),""),"")</f>
        <v>1300</v>
      </c>
      <c r="AJ667" s="38">
        <f>IF(S667=0,0,IF(CONFIGURACAO!$C$15="SIM",(IF(S667&gt;CONFIGURACAO!$C$16,CONFIGURACAO!$C$16*CONFIGURACAO!$C$25,S667*CONFIGURACAO!$C$25)),'PI AREA  P100'!S667*CONFIGURACAO!$C$25))</f>
        <v>30</v>
      </c>
      <c r="AK667" s="38">
        <f>IF(T667=0,0,IF(CONFIGURACAO!$C$17="SIM",(IF(T667&gt;CONFIGURACAO!$C$18,CONFIGURACAO!$C$18*CONFIGURACAO!$C$26,T667*CONFIGURACAO!$C$26)),'PI AREA  P100'!T667*CONFIGURACAO!$C$26))</f>
        <v>5</v>
      </c>
      <c r="AL667" s="38">
        <f>IFERROR(IF(M667&gt;0,(U667*CONFIGURACAO!$C$29)+(V667*CONFIGURACAO!$C$30),""),"")</f>
        <v>0</v>
      </c>
      <c r="AM667" s="38">
        <f>IF(W667=0,0,IF(CONFIGURACAO!$C$41="SIM",(IF(W667&gt;CONFIGURACAO!$C$41,CONFIGURACAO!$C$41*CONFIGURACAO!$C$31,W667*CONFIGURACAO!$C$31)),'PI AREA  P100'!W667*CONFIGURACAO!$C$31))</f>
        <v>0</v>
      </c>
      <c r="AN667" s="38">
        <f>IF(X667=0,0,IF(CONFIGURACAO!$C$39="SIM",(IF(X667&gt;CONFIGURACAO!$C$40,CONFIGURACAO!$C$40*CONFIGURACAO!$C$32,X667*CONFIGURACAO!$C$32)),'PI AREA  P100'!X667*CONFIGURACAO!$C$32))</f>
        <v>0</v>
      </c>
      <c r="AO667" s="38">
        <f>IFERROR(IF(M667&gt;0,(Y667*CONFIGURACAO!$C$33)+(Z667*CONFIGURACAO!$C$34)+(AA667*CONFIGURACAO!$C$35)+(AB667*CONFIGURACAO!$C$36),""),"")</f>
        <v>0</v>
      </c>
      <c r="AP667" s="38">
        <f>IF(AA667=0,0,IF(CONFIGURACAO!$C$46="SIM",(IF(AA667&gt;CONFIGURACAO!$C$47,CONFIGURACAO!$C$47*CONFIGURACAO!$C$35,AA667*CONFIGURACAO!$C$35)),'PI AREA  P100'!AA667*CONFIGURACAO!$C$35))</f>
        <v>0</v>
      </c>
      <c r="AQ667" s="38">
        <f>IF(AB667=0,0,IF(CONFIGURACAO!$C$44="SIM",(IF(AB667&gt;CONFIGURACAO!$C$45,CONFIGURACAO!$C$45*CONFIGURACAO!$C$36,AB667*CONFIGURACAO!$C$36)),'PI AREA  P100'!AB667*CONFIGURACAO!$C$36))</f>
        <v>0</v>
      </c>
      <c r="AR667" s="38">
        <f t="shared" si="230"/>
        <v>1335</v>
      </c>
      <c r="AS667" s="68">
        <f>IF(AR667="","",$AR667-(($AS$2/CONFIGURACAO!$C$6)*$M667))</f>
        <v>1035</v>
      </c>
      <c r="AT667" s="73">
        <f t="shared" si="212"/>
        <v>3</v>
      </c>
      <c r="AU667" s="75">
        <f>IF(AR667="","",$AR667-(($AU$2/CONFIGURACAO!$C$6)*$M667))</f>
        <v>835</v>
      </c>
      <c r="AV667" s="76">
        <f t="shared" si="213"/>
        <v>4</v>
      </c>
      <c r="AW667" s="74">
        <f>IF(AR667="","",$AR667-(($AW$2/CONFIGURACAO!$C$6)*$M667))</f>
        <v>635</v>
      </c>
      <c r="AX667" s="72">
        <f t="shared" si="214"/>
        <v>5</v>
      </c>
      <c r="AZ667" s="39">
        <f t="shared" si="215"/>
        <v>0.11276004493508908</v>
      </c>
      <c r="BA667" s="146">
        <f t="shared" si="216"/>
        <v>21</v>
      </c>
      <c r="BB667" s="146">
        <f t="shared" si="217"/>
        <v>343</v>
      </c>
      <c r="BC667" s="32">
        <f t="shared" si="218"/>
        <v>297</v>
      </c>
      <c r="BD667" s="148"/>
      <c r="BE667" s="40">
        <f t="shared" si="219"/>
        <v>0.26080476900149036</v>
      </c>
      <c r="BF667" s="40">
        <f t="shared" si="220"/>
        <v>0.11574074074074073</v>
      </c>
      <c r="BG667" s="40">
        <f t="shared" si="221"/>
        <v>0.12846865364850976</v>
      </c>
      <c r="BH667" s="40">
        <f t="shared" si="222"/>
        <v>4.042037186742118E-2</v>
      </c>
      <c r="BI667" s="40">
        <f t="shared" si="223"/>
        <v>0.10660980810234541</v>
      </c>
      <c r="BJ667" s="40">
        <f t="shared" si="224"/>
        <v>0.27726432532347506</v>
      </c>
      <c r="BK667" s="40">
        <f t="shared" si="225"/>
        <v>0.16051364365971107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 s="42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</row>
    <row r="668" spans="1:124" s="32" customFormat="1" x14ac:dyDescent="0.2">
      <c r="A668" s="124" t="str">
        <f>CONFIGURACAO!$C$4</f>
        <v>AREA 21</v>
      </c>
      <c r="B668" s="125">
        <v>666</v>
      </c>
      <c r="C668" s="249" t="s">
        <v>312</v>
      </c>
      <c r="D668" s="126">
        <f t="shared" si="226"/>
        <v>13</v>
      </c>
      <c r="E668" s="250" t="s">
        <v>1003</v>
      </c>
      <c r="F668" s="250">
        <v>1</v>
      </c>
      <c r="G668" s="250">
        <v>1</v>
      </c>
      <c r="H668" s="250">
        <v>1</v>
      </c>
      <c r="I668" s="250">
        <v>1</v>
      </c>
      <c r="J668" s="87"/>
      <c r="K668" s="94"/>
      <c r="L668" s="94"/>
      <c r="M668" s="154">
        <f t="shared" si="227"/>
        <v>4</v>
      </c>
      <c r="N668">
        <v>0</v>
      </c>
      <c r="O668">
        <v>2</v>
      </c>
      <c r="P668">
        <v>1</v>
      </c>
      <c r="Q668">
        <v>1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s="139">
        <f t="shared" si="210"/>
        <v>2</v>
      </c>
      <c r="AD668" s="140">
        <f t="shared" si="211"/>
        <v>3</v>
      </c>
      <c r="AE668" s="141">
        <f t="shared" si="228"/>
        <v>0</v>
      </c>
      <c r="AF668" s="142">
        <f t="shared" si="229"/>
        <v>0</v>
      </c>
      <c r="AG668" s="278"/>
      <c r="AI668" s="37">
        <f>IFERROR(IF(M668&gt;0,(N668*CONFIGURACAO!$C$20)+(O668*CONFIGURACAO!$C$21)+(P668*CONFIGURACAO!$C$22)+(Q668*CONFIGURACAO!$C$23)+(R668*CONFIGURACAO!$C$24),""),"")</f>
        <v>260</v>
      </c>
      <c r="AJ668" s="38">
        <f>IF(S668=0,0,IF(CONFIGURACAO!$C$15="SIM",(IF(S668&gt;CONFIGURACAO!$C$16,CONFIGURACAO!$C$16*CONFIGURACAO!$C$25,S668*CONFIGURACAO!$C$25)),'PI AREA  P100'!S668*CONFIGURACAO!$C$25))</f>
        <v>0</v>
      </c>
      <c r="AK668" s="38">
        <f>IF(T668=0,0,IF(CONFIGURACAO!$C$17="SIM",(IF(T668&gt;CONFIGURACAO!$C$18,CONFIGURACAO!$C$18*CONFIGURACAO!$C$26,T668*CONFIGURACAO!$C$26)),'PI AREA  P100'!T668*CONFIGURACAO!$C$26))</f>
        <v>5</v>
      </c>
      <c r="AL668" s="38">
        <f>IFERROR(IF(M668&gt;0,(U668*CONFIGURACAO!$C$29)+(V668*CONFIGURACAO!$C$30),""),"")</f>
        <v>0</v>
      </c>
      <c r="AM668" s="38">
        <f>IF(W668=0,0,IF(CONFIGURACAO!$C$41="SIM",(IF(W668&gt;CONFIGURACAO!$C$41,CONFIGURACAO!$C$41*CONFIGURACAO!$C$31,W668*CONFIGURACAO!$C$31)),'PI AREA  P100'!W668*CONFIGURACAO!$C$31))</f>
        <v>0</v>
      </c>
      <c r="AN668" s="38">
        <f>IF(X668=0,0,IF(CONFIGURACAO!$C$39="SIM",(IF(X668&gt;CONFIGURACAO!$C$40,CONFIGURACAO!$C$40*CONFIGURACAO!$C$32,X668*CONFIGURACAO!$C$32)),'PI AREA  P100'!X668*CONFIGURACAO!$C$32))</f>
        <v>0</v>
      </c>
      <c r="AO668" s="38">
        <f>IFERROR(IF(M668&gt;0,(Y668*CONFIGURACAO!$C$33)+(Z668*CONFIGURACAO!$C$34)+(AA668*CONFIGURACAO!$C$35)+(AB668*CONFIGURACAO!$C$36),""),"")</f>
        <v>0</v>
      </c>
      <c r="AP668" s="38">
        <f>IF(AA668=0,0,IF(CONFIGURACAO!$C$46="SIM",(IF(AA668&gt;CONFIGURACAO!$C$47,CONFIGURACAO!$C$47*CONFIGURACAO!$C$35,AA668*CONFIGURACAO!$C$35)),'PI AREA  P100'!AA668*CONFIGURACAO!$C$35))</f>
        <v>0</v>
      </c>
      <c r="AQ668" s="38">
        <f>IF(AB668=0,0,IF(CONFIGURACAO!$C$44="SIM",(IF(AB668&gt;CONFIGURACAO!$C$45,CONFIGURACAO!$C$45*CONFIGURACAO!$C$36,AB668*CONFIGURACAO!$C$36)),'PI AREA  P100'!AB668*CONFIGURACAO!$C$36))</f>
        <v>0</v>
      </c>
      <c r="AR668" s="38">
        <f t="shared" si="230"/>
        <v>265</v>
      </c>
      <c r="AS668" s="68">
        <f>IF(AR668="","",$AR668-(($AS$2/CONFIGURACAO!$C$6)*$M668))</f>
        <v>-35</v>
      </c>
      <c r="AT668" s="73" t="str">
        <f t="shared" si="212"/>
        <v>NAO</v>
      </c>
      <c r="AU668" s="75">
        <f>IF(AR668="","",$AR668-(($AU$2/CONFIGURACAO!$C$6)*$M668))</f>
        <v>-235</v>
      </c>
      <c r="AV668" s="76" t="str">
        <f t="shared" si="213"/>
        <v>NAO</v>
      </c>
      <c r="AW668" s="74">
        <f>IF(AR668="","",$AR668-(($AW$2/CONFIGURACAO!$C$6)*$M668))</f>
        <v>-435</v>
      </c>
      <c r="AX668" s="72" t="str">
        <f t="shared" si="214"/>
        <v>NAO</v>
      </c>
      <c r="AZ668" s="39">
        <f t="shared" si="215"/>
        <v>2.2383080080748019E-2</v>
      </c>
      <c r="BA668" s="146">
        <f t="shared" si="216"/>
        <v>5</v>
      </c>
      <c r="BB668" s="146">
        <f t="shared" si="217"/>
        <v>881</v>
      </c>
      <c r="BC668" s="32">
        <f t="shared" si="218"/>
        <v>904</v>
      </c>
      <c r="BD668" s="148"/>
      <c r="BE668" s="40">
        <f t="shared" si="219"/>
        <v>0</v>
      </c>
      <c r="BF668" s="40">
        <f t="shared" si="220"/>
        <v>7.716049382716049E-2</v>
      </c>
      <c r="BG668" s="40">
        <f t="shared" si="221"/>
        <v>2.5693730729701953E-2</v>
      </c>
      <c r="BH668" s="40">
        <f t="shared" si="222"/>
        <v>4.042037186742118E-2</v>
      </c>
      <c r="BI668" s="40">
        <f t="shared" si="223"/>
        <v>0</v>
      </c>
      <c r="BJ668" s="40">
        <f t="shared" si="224"/>
        <v>0</v>
      </c>
      <c r="BK668" s="40">
        <f t="shared" si="225"/>
        <v>0.16051364365971107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 s="42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</row>
    <row r="669" spans="1:124" s="32" customFormat="1" x14ac:dyDescent="0.2">
      <c r="A669" s="124" t="str">
        <f>CONFIGURACAO!$C$4</f>
        <v>AREA 21</v>
      </c>
      <c r="B669" s="125">
        <v>667</v>
      </c>
      <c r="C669" s="249" t="s">
        <v>312</v>
      </c>
      <c r="D669" s="126">
        <f t="shared" si="226"/>
        <v>14</v>
      </c>
      <c r="E669" s="250" t="s">
        <v>1004</v>
      </c>
      <c r="F669" s="250">
        <v>1</v>
      </c>
      <c r="G669" s="250">
        <v>1</v>
      </c>
      <c r="H669" s="250">
        <v>1</v>
      </c>
      <c r="I669" s="250">
        <v>1</v>
      </c>
      <c r="J669" s="87"/>
      <c r="K669" s="94"/>
      <c r="L669" s="94"/>
      <c r="M669" s="154">
        <f t="shared" si="227"/>
        <v>4</v>
      </c>
      <c r="N669">
        <v>0</v>
      </c>
      <c r="O669">
        <v>2</v>
      </c>
      <c r="P669">
        <v>1</v>
      </c>
      <c r="Q669">
        <v>5</v>
      </c>
      <c r="R669">
        <v>1</v>
      </c>
      <c r="S669">
        <v>10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1</v>
      </c>
      <c r="AB669">
        <v>2</v>
      </c>
      <c r="AC669" s="139">
        <f t="shared" si="210"/>
        <v>2</v>
      </c>
      <c r="AD669" s="140">
        <f t="shared" si="211"/>
        <v>3</v>
      </c>
      <c r="AE669" s="141">
        <f t="shared" si="228"/>
        <v>0</v>
      </c>
      <c r="AF669" s="142">
        <f t="shared" si="229"/>
        <v>0</v>
      </c>
      <c r="AG669" s="278"/>
      <c r="AI669" s="37">
        <f>IFERROR(IF(M669&gt;0,(N669*CONFIGURACAO!$C$20)+(O669*CONFIGURACAO!$C$21)+(P669*CONFIGURACAO!$C$22)+(Q669*CONFIGURACAO!$C$23)+(R669*CONFIGURACAO!$C$24),""),"")</f>
        <v>440</v>
      </c>
      <c r="AJ669" s="38">
        <f>IF(S669=0,0,IF(CONFIGURACAO!$C$15="SIM",(IF(S669&gt;CONFIGURACAO!$C$16,CONFIGURACAO!$C$16*CONFIGURACAO!$C$25,S669*CONFIGURACAO!$C$25)),'PI AREA  P100'!S669*CONFIGURACAO!$C$25))</f>
        <v>40</v>
      </c>
      <c r="AK669" s="38">
        <f>IF(T669=0,0,IF(CONFIGURACAO!$C$17="SIM",(IF(T669&gt;CONFIGURACAO!$C$18,CONFIGURACAO!$C$18*CONFIGURACAO!$C$26,T669*CONFIGURACAO!$C$26)),'PI AREA  P100'!T669*CONFIGURACAO!$C$26))</f>
        <v>0</v>
      </c>
      <c r="AL669" s="38">
        <f>IFERROR(IF(M669&gt;0,(U669*CONFIGURACAO!$C$29)+(V669*CONFIGURACAO!$C$30),""),"")</f>
        <v>0</v>
      </c>
      <c r="AM669" s="38">
        <f>IF(W669=0,0,IF(CONFIGURACAO!$C$41="SIM",(IF(W669&gt;CONFIGURACAO!$C$41,CONFIGURACAO!$C$41*CONFIGURACAO!$C$31,W669*CONFIGURACAO!$C$31)),'PI AREA  P100'!W669*CONFIGURACAO!$C$31))</f>
        <v>50</v>
      </c>
      <c r="AN669" s="38">
        <f>IF(X669=0,0,IF(CONFIGURACAO!$C$39="SIM",(IF(X669&gt;CONFIGURACAO!$C$40,CONFIGURACAO!$C$40*CONFIGURACAO!$C$32,X669*CONFIGURACAO!$C$32)),'PI AREA  P100'!X669*CONFIGURACAO!$C$32))</f>
        <v>0</v>
      </c>
      <c r="AO669" s="38">
        <f>IFERROR(IF(M669&gt;0,(Y669*CONFIGURACAO!$C$33)+(Z669*CONFIGURACAO!$C$34)+(AA669*CONFIGURACAO!$C$35)+(AB669*CONFIGURACAO!$C$36),""),"")</f>
        <v>45</v>
      </c>
      <c r="AP669" s="38">
        <f>IF(AA669=0,0,IF(CONFIGURACAO!$C$46="SIM",(IF(AA669&gt;CONFIGURACAO!$C$47,CONFIGURACAO!$C$47*CONFIGURACAO!$C$35,AA669*CONFIGURACAO!$C$35)),'PI AREA  P100'!AA669*CONFIGURACAO!$C$35))</f>
        <v>25</v>
      </c>
      <c r="AQ669" s="38">
        <f>IF(AB669=0,0,IF(CONFIGURACAO!$C$44="SIM",(IF(AB669&gt;CONFIGURACAO!$C$45,CONFIGURACAO!$C$45*CONFIGURACAO!$C$36,AB669*CONFIGURACAO!$C$36)),'PI AREA  P100'!AB669*CONFIGURACAO!$C$36))</f>
        <v>20</v>
      </c>
      <c r="AR669" s="38">
        <f t="shared" si="230"/>
        <v>620</v>
      </c>
      <c r="AS669" s="68">
        <f>IF(AR669="","",$AR669-(($AS$2/CONFIGURACAO!$C$6)*$M669))</f>
        <v>320</v>
      </c>
      <c r="AT669" s="73">
        <f t="shared" si="212"/>
        <v>3</v>
      </c>
      <c r="AU669" s="75">
        <f>IF(AR669="","",$AR669-(($AU$2/CONFIGURACAO!$C$6)*$M669))</f>
        <v>120</v>
      </c>
      <c r="AV669" s="76">
        <f t="shared" si="213"/>
        <v>4</v>
      </c>
      <c r="AW669" s="74">
        <f>IF(AR669="","",$AR669-(($AW$2/CONFIGURACAO!$C$6)*$M669))</f>
        <v>-80</v>
      </c>
      <c r="AX669" s="72" t="str">
        <f t="shared" si="214"/>
        <v>NAO</v>
      </c>
      <c r="AZ669" s="39">
        <f t="shared" si="215"/>
        <v>5.2367960943636868E-2</v>
      </c>
      <c r="BA669" s="146">
        <f t="shared" si="216"/>
        <v>23</v>
      </c>
      <c r="BB669" s="146">
        <f t="shared" si="217"/>
        <v>294</v>
      </c>
      <c r="BC669" s="32">
        <f t="shared" si="218"/>
        <v>652</v>
      </c>
      <c r="BD669" s="148"/>
      <c r="BE669" s="40">
        <f t="shared" si="219"/>
        <v>0</v>
      </c>
      <c r="BF669" s="40">
        <f t="shared" si="220"/>
        <v>7.716049382716049E-2</v>
      </c>
      <c r="BG669" s="40">
        <f t="shared" si="221"/>
        <v>2.5693730729701953E-2</v>
      </c>
      <c r="BH669" s="40">
        <f t="shared" si="222"/>
        <v>0.20210185933710592</v>
      </c>
      <c r="BI669" s="40">
        <f t="shared" si="223"/>
        <v>0.10660980810234541</v>
      </c>
      <c r="BJ669" s="40">
        <f t="shared" si="224"/>
        <v>0.92421441774491686</v>
      </c>
      <c r="BK669" s="40">
        <f t="shared" si="225"/>
        <v>0</v>
      </c>
      <c r="BL669">
        <v>0</v>
      </c>
      <c r="BM669">
        <v>0</v>
      </c>
      <c r="BN669">
        <v>1</v>
      </c>
      <c r="BO669">
        <v>0</v>
      </c>
      <c r="BP669">
        <v>0</v>
      </c>
      <c r="BQ669">
        <v>0</v>
      </c>
      <c r="BR669">
        <v>1</v>
      </c>
      <c r="BS669">
        <v>2</v>
      </c>
      <c r="BT669" s="42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</row>
    <row r="670" spans="1:124" s="32" customFormat="1" x14ac:dyDescent="0.2">
      <c r="A670" s="124" t="str">
        <f>CONFIGURACAO!$C$4</f>
        <v>AREA 21</v>
      </c>
      <c r="B670" s="125">
        <v>668</v>
      </c>
      <c r="C670" s="249" t="s">
        <v>312</v>
      </c>
      <c r="D670" s="126">
        <f t="shared" si="226"/>
        <v>15</v>
      </c>
      <c r="E670" s="250" t="s">
        <v>1005</v>
      </c>
      <c r="F670" s="250">
        <v>1</v>
      </c>
      <c r="G670" s="250">
        <v>1</v>
      </c>
      <c r="H670" s="250">
        <v>1</v>
      </c>
      <c r="I670" s="250">
        <v>1</v>
      </c>
      <c r="J670" s="87"/>
      <c r="K670" s="94"/>
      <c r="L670" s="94"/>
      <c r="M670" s="154">
        <f t="shared" si="227"/>
        <v>4</v>
      </c>
      <c r="N670">
        <v>2</v>
      </c>
      <c r="O670">
        <v>2</v>
      </c>
      <c r="P670">
        <v>4</v>
      </c>
      <c r="Q670">
        <v>1</v>
      </c>
      <c r="R670">
        <v>1</v>
      </c>
      <c r="S670">
        <v>2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 s="139">
        <f t="shared" si="210"/>
        <v>4</v>
      </c>
      <c r="AD670" s="140">
        <f t="shared" si="211"/>
        <v>8</v>
      </c>
      <c r="AE670" s="141">
        <f t="shared" si="228"/>
        <v>0</v>
      </c>
      <c r="AF670" s="142">
        <f t="shared" si="229"/>
        <v>0</v>
      </c>
      <c r="AG670" s="278"/>
      <c r="AI670" s="37">
        <f>IFERROR(IF(M670&gt;0,(N670*CONFIGURACAO!$C$20)+(O670*CONFIGURACAO!$C$21)+(P670*CONFIGURACAO!$C$22)+(Q670*CONFIGURACAO!$C$23)+(R670*CONFIGURACAO!$C$24),""),"")</f>
        <v>660</v>
      </c>
      <c r="AJ670" s="38">
        <f>IF(S670=0,0,IF(CONFIGURACAO!$C$15="SIM",(IF(S670&gt;CONFIGURACAO!$C$16,CONFIGURACAO!$C$16*CONFIGURACAO!$C$25,S670*CONFIGURACAO!$C$25)),'PI AREA  P100'!S670*CONFIGURACAO!$C$25))</f>
        <v>20</v>
      </c>
      <c r="AK670" s="38">
        <f>IF(T670=0,0,IF(CONFIGURACAO!$C$17="SIM",(IF(T670&gt;CONFIGURACAO!$C$18,CONFIGURACAO!$C$18*CONFIGURACAO!$C$26,T670*CONFIGURACAO!$C$26)),'PI AREA  P100'!T670*CONFIGURACAO!$C$26))</f>
        <v>0</v>
      </c>
      <c r="AL670" s="38">
        <f>IFERROR(IF(M670&gt;0,(U670*CONFIGURACAO!$C$29)+(V670*CONFIGURACAO!$C$30),""),"")</f>
        <v>0</v>
      </c>
      <c r="AM670" s="38">
        <f>IF(W670=0,0,IF(CONFIGURACAO!$C$41="SIM",(IF(W670&gt;CONFIGURACAO!$C$41,CONFIGURACAO!$C$41*CONFIGURACAO!$C$31,W670*CONFIGURACAO!$C$31)),'PI AREA  P100'!W670*CONFIGURACAO!$C$31))</f>
        <v>0</v>
      </c>
      <c r="AN670" s="38">
        <f>IF(X670=0,0,IF(CONFIGURACAO!$C$39="SIM",(IF(X670&gt;CONFIGURACAO!$C$40,CONFIGURACAO!$C$40*CONFIGURACAO!$C$32,X670*CONFIGURACAO!$C$32)),'PI AREA  P100'!X670*CONFIGURACAO!$C$32))</f>
        <v>0</v>
      </c>
      <c r="AO670" s="38">
        <f>IFERROR(IF(M670&gt;0,(Y670*CONFIGURACAO!$C$33)+(Z670*CONFIGURACAO!$C$34)+(AA670*CONFIGURACAO!$C$35)+(AB670*CONFIGURACAO!$C$36),""),"")</f>
        <v>0</v>
      </c>
      <c r="AP670" s="38">
        <f>IF(AA670=0,0,IF(CONFIGURACAO!$C$46="SIM",(IF(AA670&gt;CONFIGURACAO!$C$47,CONFIGURACAO!$C$47*CONFIGURACAO!$C$35,AA670*CONFIGURACAO!$C$35)),'PI AREA  P100'!AA670*CONFIGURACAO!$C$35))</f>
        <v>0</v>
      </c>
      <c r="AQ670" s="38">
        <f>IF(AB670=0,0,IF(CONFIGURACAO!$C$44="SIM",(IF(AB670&gt;CONFIGURACAO!$C$45,CONFIGURACAO!$C$45*CONFIGURACAO!$C$36,AB670*CONFIGURACAO!$C$36)),'PI AREA  P100'!AB670*CONFIGURACAO!$C$36))</f>
        <v>0</v>
      </c>
      <c r="AR670" s="38">
        <f t="shared" si="230"/>
        <v>680</v>
      </c>
      <c r="AS670" s="68">
        <f>IF(AR670="","",$AR670-(($AS$2/CONFIGURACAO!$C$6)*$M670))</f>
        <v>380</v>
      </c>
      <c r="AT670" s="73">
        <f t="shared" si="212"/>
        <v>3</v>
      </c>
      <c r="AU670" s="75">
        <f>IF(AR670="","",$AR670-(($AU$2/CONFIGURACAO!$C$6)*$M670))</f>
        <v>180</v>
      </c>
      <c r="AV670" s="76">
        <f t="shared" si="213"/>
        <v>4</v>
      </c>
      <c r="AW670" s="74">
        <f>IF(AR670="","",$AR670-(($AW$2/CONFIGURACAO!$C$6)*$M670))</f>
        <v>-20</v>
      </c>
      <c r="AX670" s="72" t="str">
        <f t="shared" si="214"/>
        <v>NAO</v>
      </c>
      <c r="AZ670" s="39">
        <f t="shared" si="215"/>
        <v>5.743582813173076E-2</v>
      </c>
      <c r="BA670" s="146">
        <f t="shared" si="216"/>
        <v>12</v>
      </c>
      <c r="BB670" s="146">
        <f t="shared" si="217"/>
        <v>629</v>
      </c>
      <c r="BC670" s="32">
        <f t="shared" si="218"/>
        <v>614</v>
      </c>
      <c r="BD670" s="148"/>
      <c r="BE670" s="40">
        <f t="shared" si="219"/>
        <v>7.4515648286140088E-2</v>
      </c>
      <c r="BF670" s="40">
        <f t="shared" si="220"/>
        <v>7.716049382716049E-2</v>
      </c>
      <c r="BG670" s="40">
        <f t="shared" si="221"/>
        <v>0.10277492291880781</v>
      </c>
      <c r="BH670" s="40">
        <f t="shared" si="222"/>
        <v>4.042037186742118E-2</v>
      </c>
      <c r="BI670" s="40">
        <f t="shared" si="223"/>
        <v>0.10660980810234541</v>
      </c>
      <c r="BJ670" s="40">
        <f t="shared" si="224"/>
        <v>0.18484288354898337</v>
      </c>
      <c r="BK670" s="40">
        <f t="shared" si="225"/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 s="42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</row>
    <row r="671" spans="1:124" s="32" customFormat="1" x14ac:dyDescent="0.2">
      <c r="A671" s="124" t="str">
        <f>CONFIGURACAO!$C$4</f>
        <v>AREA 21</v>
      </c>
      <c r="B671" s="125">
        <v>669</v>
      </c>
      <c r="C671" s="249" t="s">
        <v>312</v>
      </c>
      <c r="D671" s="126">
        <f t="shared" si="226"/>
        <v>16</v>
      </c>
      <c r="E671" s="250" t="s">
        <v>1006</v>
      </c>
      <c r="F671" s="250">
        <v>1</v>
      </c>
      <c r="G671" s="250">
        <v>0</v>
      </c>
      <c r="H671" s="250">
        <v>0</v>
      </c>
      <c r="I671" s="250">
        <v>0</v>
      </c>
      <c r="J671" s="87"/>
      <c r="K671" s="94"/>
      <c r="L671" s="94"/>
      <c r="M671" s="154">
        <f t="shared" si="227"/>
        <v>1</v>
      </c>
      <c r="N671">
        <v>1</v>
      </c>
      <c r="O671">
        <v>3</v>
      </c>
      <c r="P671">
        <v>2</v>
      </c>
      <c r="Q671">
        <v>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s="139">
        <f t="shared" si="210"/>
        <v>4</v>
      </c>
      <c r="AD671" s="140">
        <f t="shared" si="211"/>
        <v>6</v>
      </c>
      <c r="AE671" s="141">
        <f t="shared" si="228"/>
        <v>0</v>
      </c>
      <c r="AF671" s="142">
        <f t="shared" si="229"/>
        <v>0</v>
      </c>
      <c r="AG671" s="278"/>
      <c r="AI671" s="37">
        <f>IFERROR(IF(M671&gt;0,(N671*CONFIGURACAO!$C$20)+(O671*CONFIGURACAO!$C$21)+(P671*CONFIGURACAO!$C$22)+(Q671*CONFIGURACAO!$C$23)+(R671*CONFIGURACAO!$C$24),""),"")</f>
        <v>540</v>
      </c>
      <c r="AJ671" s="38">
        <f>IF(S671=0,0,IF(CONFIGURACAO!$C$15="SIM",(IF(S671&gt;CONFIGURACAO!$C$16,CONFIGURACAO!$C$16*CONFIGURACAO!$C$25,S671*CONFIGURACAO!$C$25)),'PI AREA  P100'!S671*CONFIGURACAO!$C$25))</f>
        <v>0</v>
      </c>
      <c r="AK671" s="38">
        <f>IF(T671=0,0,IF(CONFIGURACAO!$C$17="SIM",(IF(T671&gt;CONFIGURACAO!$C$18,CONFIGURACAO!$C$18*CONFIGURACAO!$C$26,T671*CONFIGURACAO!$C$26)),'PI AREA  P100'!T671*CONFIGURACAO!$C$26))</f>
        <v>0</v>
      </c>
      <c r="AL671" s="38">
        <f>IFERROR(IF(M671&gt;0,(U671*CONFIGURACAO!$C$29)+(V671*CONFIGURACAO!$C$30),""),"")</f>
        <v>0</v>
      </c>
      <c r="AM671" s="38">
        <f>IF(W671=0,0,IF(CONFIGURACAO!$C$41="SIM",(IF(W671&gt;CONFIGURACAO!$C$41,CONFIGURACAO!$C$41*CONFIGURACAO!$C$31,W671*CONFIGURACAO!$C$31)),'PI AREA  P100'!W671*CONFIGURACAO!$C$31))</f>
        <v>0</v>
      </c>
      <c r="AN671" s="38">
        <f>IF(X671=0,0,IF(CONFIGURACAO!$C$39="SIM",(IF(X671&gt;CONFIGURACAO!$C$40,CONFIGURACAO!$C$40*CONFIGURACAO!$C$32,X671*CONFIGURACAO!$C$32)),'PI AREA  P100'!X671*CONFIGURACAO!$C$32))</f>
        <v>0</v>
      </c>
      <c r="AO671" s="38">
        <f>IFERROR(IF(M671&gt;0,(Y671*CONFIGURACAO!$C$33)+(Z671*CONFIGURACAO!$C$34)+(AA671*CONFIGURACAO!$C$35)+(AB671*CONFIGURACAO!$C$36),""),"")</f>
        <v>0</v>
      </c>
      <c r="AP671" s="38">
        <f>IF(AA671=0,0,IF(CONFIGURACAO!$C$46="SIM",(IF(AA671&gt;CONFIGURACAO!$C$47,CONFIGURACAO!$C$47*CONFIGURACAO!$C$35,AA671*CONFIGURACAO!$C$35)),'PI AREA  P100'!AA671*CONFIGURACAO!$C$35))</f>
        <v>0</v>
      </c>
      <c r="AQ671" s="38">
        <f>IF(AB671=0,0,IF(CONFIGURACAO!$C$44="SIM",(IF(AB671&gt;CONFIGURACAO!$C$45,CONFIGURACAO!$C$45*CONFIGURACAO!$C$36,AB671*CONFIGURACAO!$C$36)),'PI AREA  P100'!AB671*CONFIGURACAO!$C$36))</f>
        <v>0</v>
      </c>
      <c r="AR671" s="38">
        <f t="shared" si="230"/>
        <v>540</v>
      </c>
      <c r="AS671" s="68">
        <f>IF(AR671="","",$AR671-(($AS$2/CONFIGURACAO!$C$6)*$M671))</f>
        <v>465</v>
      </c>
      <c r="AT671" s="73">
        <f t="shared" si="212"/>
        <v>3</v>
      </c>
      <c r="AU671" s="75">
        <f>IF(AR671="","",$AR671-(($AU$2/CONFIGURACAO!$C$6)*$M671))</f>
        <v>415</v>
      </c>
      <c r="AV671" s="76">
        <f t="shared" si="213"/>
        <v>4</v>
      </c>
      <c r="AW671" s="74">
        <f>IF(AR671="","",$AR671-(($AW$2/CONFIGURACAO!$C$6)*$M671))</f>
        <v>365</v>
      </c>
      <c r="AX671" s="72">
        <f t="shared" si="214"/>
        <v>5</v>
      </c>
      <c r="AZ671" s="39">
        <f t="shared" si="215"/>
        <v>4.5610804692845015E-2</v>
      </c>
      <c r="BA671" s="146">
        <f t="shared" si="216"/>
        <v>8</v>
      </c>
      <c r="BB671" s="146">
        <f t="shared" si="217"/>
        <v>763</v>
      </c>
      <c r="BC671" s="32">
        <f t="shared" si="218"/>
        <v>705</v>
      </c>
      <c r="BD671" s="148"/>
      <c r="BE671" s="40">
        <f t="shared" si="219"/>
        <v>3.7257824143070044E-2</v>
      </c>
      <c r="BF671" s="40">
        <f t="shared" si="220"/>
        <v>0.11574074074074073</v>
      </c>
      <c r="BG671" s="40">
        <f t="shared" si="221"/>
        <v>5.1387461459403906E-2</v>
      </c>
      <c r="BH671" s="40">
        <f t="shared" si="222"/>
        <v>8.084074373484236E-2</v>
      </c>
      <c r="BI671" s="40">
        <f t="shared" si="223"/>
        <v>0</v>
      </c>
      <c r="BJ671" s="40">
        <f t="shared" si="224"/>
        <v>0</v>
      </c>
      <c r="BK671" s="40">
        <f t="shared" si="225"/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 s="42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</row>
    <row r="672" spans="1:124" s="32" customFormat="1" x14ac:dyDescent="0.2">
      <c r="A672" s="124" t="str">
        <f>CONFIGURACAO!$C$4</f>
        <v>AREA 21</v>
      </c>
      <c r="B672" s="125">
        <v>670</v>
      </c>
      <c r="C672" s="249" t="s">
        <v>312</v>
      </c>
      <c r="D672" s="126">
        <f t="shared" si="226"/>
        <v>17</v>
      </c>
      <c r="E672" s="250" t="s">
        <v>1007</v>
      </c>
      <c r="F672" s="250">
        <v>0</v>
      </c>
      <c r="G672" s="250">
        <v>1</v>
      </c>
      <c r="H672" s="250">
        <v>1</v>
      </c>
      <c r="I672" s="250">
        <v>1</v>
      </c>
      <c r="J672" s="87"/>
      <c r="K672" s="94"/>
      <c r="L672" s="94"/>
      <c r="M672" s="154">
        <f t="shared" si="227"/>
        <v>3</v>
      </c>
      <c r="N672">
        <v>1</v>
      </c>
      <c r="O672">
        <v>2</v>
      </c>
      <c r="P672">
        <v>4</v>
      </c>
      <c r="Q672">
        <v>1</v>
      </c>
      <c r="R672">
        <v>2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 s="139">
        <f t="shared" si="210"/>
        <v>3</v>
      </c>
      <c r="AD672" s="140">
        <f t="shared" si="211"/>
        <v>7</v>
      </c>
      <c r="AE672" s="141">
        <f t="shared" si="228"/>
        <v>0</v>
      </c>
      <c r="AF672" s="142">
        <f t="shared" si="229"/>
        <v>0</v>
      </c>
      <c r="AG672" s="278"/>
      <c r="AI672" s="37">
        <f>IFERROR(IF(M672&gt;0,(N672*CONFIGURACAO!$C$20)+(O672*CONFIGURACAO!$C$21)+(P672*CONFIGURACAO!$C$22)+(Q672*CONFIGURACAO!$C$23)+(R672*CONFIGURACAO!$C$24),""),"")</f>
        <v>580</v>
      </c>
      <c r="AJ672" s="38">
        <f>IF(S672=0,0,IF(CONFIGURACAO!$C$15="SIM",(IF(S672&gt;CONFIGURACAO!$C$16,CONFIGURACAO!$C$16*CONFIGURACAO!$C$25,S672*CONFIGURACAO!$C$25)),'PI AREA  P100'!S672*CONFIGURACAO!$C$25))</f>
        <v>0</v>
      </c>
      <c r="AK672" s="38">
        <f>IF(T672=0,0,IF(CONFIGURACAO!$C$17="SIM",(IF(T672&gt;CONFIGURACAO!$C$18,CONFIGURACAO!$C$18*CONFIGURACAO!$C$26,T672*CONFIGURACAO!$C$26)),'PI AREA  P100'!T672*CONFIGURACAO!$C$26))</f>
        <v>0</v>
      </c>
      <c r="AL672" s="38">
        <f>IFERROR(IF(M672&gt;0,(U672*CONFIGURACAO!$C$29)+(V672*CONFIGURACAO!$C$30),""),"")</f>
        <v>0</v>
      </c>
      <c r="AM672" s="38">
        <f>IF(W672=0,0,IF(CONFIGURACAO!$C$41="SIM",(IF(W672&gt;CONFIGURACAO!$C$41,CONFIGURACAO!$C$41*CONFIGURACAO!$C$31,W672*CONFIGURACAO!$C$31)),'PI AREA  P100'!W672*CONFIGURACAO!$C$31))</f>
        <v>0</v>
      </c>
      <c r="AN672" s="38">
        <f>IF(X672=0,0,IF(CONFIGURACAO!$C$39="SIM",(IF(X672&gt;CONFIGURACAO!$C$40,CONFIGURACAO!$C$40*CONFIGURACAO!$C$32,X672*CONFIGURACAO!$C$32)),'PI AREA  P100'!X672*CONFIGURACAO!$C$32))</f>
        <v>0</v>
      </c>
      <c r="AO672" s="38">
        <f>IFERROR(IF(M672&gt;0,(Y672*CONFIGURACAO!$C$33)+(Z672*CONFIGURACAO!$C$34)+(AA672*CONFIGURACAO!$C$35)+(AB672*CONFIGURACAO!$C$36),""),"")</f>
        <v>0</v>
      </c>
      <c r="AP672" s="38">
        <f>IF(AA672=0,0,IF(CONFIGURACAO!$C$46="SIM",(IF(AA672&gt;CONFIGURACAO!$C$47,CONFIGURACAO!$C$47*CONFIGURACAO!$C$35,AA672*CONFIGURACAO!$C$35)),'PI AREA  P100'!AA672*CONFIGURACAO!$C$35))</f>
        <v>0</v>
      </c>
      <c r="AQ672" s="38">
        <f>IF(AB672=0,0,IF(CONFIGURACAO!$C$44="SIM",(IF(AB672&gt;CONFIGURACAO!$C$45,CONFIGURACAO!$C$45*CONFIGURACAO!$C$36,AB672*CONFIGURACAO!$C$36)),'PI AREA  P100'!AB672*CONFIGURACAO!$C$36))</f>
        <v>0</v>
      </c>
      <c r="AR672" s="38">
        <f t="shared" si="230"/>
        <v>580</v>
      </c>
      <c r="AS672" s="68">
        <f>IF(AR672="","",$AR672-(($AS$2/CONFIGURACAO!$C$6)*$M672))</f>
        <v>355</v>
      </c>
      <c r="AT672" s="73">
        <f t="shared" si="212"/>
        <v>3</v>
      </c>
      <c r="AU672" s="75">
        <f>IF(AR672="","",$AR672-(($AU$2/CONFIGURACAO!$C$6)*$M672))</f>
        <v>205</v>
      </c>
      <c r="AV672" s="76">
        <f t="shared" si="213"/>
        <v>4</v>
      </c>
      <c r="AW672" s="74">
        <f>IF(AR672="","",$AR672-(($AW$2/CONFIGURACAO!$C$6)*$M672))</f>
        <v>55</v>
      </c>
      <c r="AX672" s="72">
        <f t="shared" si="214"/>
        <v>5</v>
      </c>
      <c r="AZ672" s="39">
        <f t="shared" si="215"/>
        <v>4.8989382818240938E-2</v>
      </c>
      <c r="BA672" s="146">
        <f t="shared" si="216"/>
        <v>10</v>
      </c>
      <c r="BB672" s="146">
        <f t="shared" si="217"/>
        <v>694</v>
      </c>
      <c r="BC672" s="32">
        <f t="shared" si="218"/>
        <v>680</v>
      </c>
      <c r="BD672" s="148"/>
      <c r="BE672" s="40">
        <f t="shared" si="219"/>
        <v>3.7257824143070044E-2</v>
      </c>
      <c r="BF672" s="40">
        <f t="shared" si="220"/>
        <v>7.716049382716049E-2</v>
      </c>
      <c r="BG672" s="40">
        <f t="shared" si="221"/>
        <v>0.10277492291880781</v>
      </c>
      <c r="BH672" s="40">
        <f t="shared" si="222"/>
        <v>4.042037186742118E-2</v>
      </c>
      <c r="BI672" s="40">
        <f t="shared" si="223"/>
        <v>0.21321961620469082</v>
      </c>
      <c r="BJ672" s="40">
        <f t="shared" si="224"/>
        <v>0</v>
      </c>
      <c r="BK672" s="40">
        <f t="shared" si="225"/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 s="4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</row>
    <row r="673" spans="1:124" s="32" customFormat="1" x14ac:dyDescent="0.2">
      <c r="A673" s="124" t="str">
        <f>CONFIGURACAO!$C$4</f>
        <v>AREA 21</v>
      </c>
      <c r="B673" s="125">
        <v>671</v>
      </c>
      <c r="C673" s="249" t="s">
        <v>312</v>
      </c>
      <c r="D673" s="126">
        <f t="shared" si="226"/>
        <v>18</v>
      </c>
      <c r="E673" s="250" t="s">
        <v>1008</v>
      </c>
      <c r="F673" s="250">
        <v>1</v>
      </c>
      <c r="G673" s="250">
        <v>1</v>
      </c>
      <c r="H673" s="250">
        <v>1</v>
      </c>
      <c r="I673" s="250">
        <v>1</v>
      </c>
      <c r="J673" s="87"/>
      <c r="K673" s="94"/>
      <c r="L673" s="94"/>
      <c r="M673" s="154">
        <f t="shared" si="227"/>
        <v>4</v>
      </c>
      <c r="N673">
        <v>0</v>
      </c>
      <c r="O673">
        <v>3</v>
      </c>
      <c r="P673">
        <v>1</v>
      </c>
      <c r="Q673">
        <v>5</v>
      </c>
      <c r="R673">
        <v>1</v>
      </c>
      <c r="S673">
        <v>8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2</v>
      </c>
      <c r="AB673">
        <v>2</v>
      </c>
      <c r="AC673" s="139">
        <f t="shared" si="210"/>
        <v>3</v>
      </c>
      <c r="AD673" s="140">
        <f t="shared" si="211"/>
        <v>4</v>
      </c>
      <c r="AE673" s="141">
        <f t="shared" si="228"/>
        <v>0</v>
      </c>
      <c r="AF673" s="142">
        <f t="shared" si="229"/>
        <v>0</v>
      </c>
      <c r="AG673" s="278"/>
      <c r="AI673" s="37">
        <f>IFERROR(IF(M673&gt;0,(N673*CONFIGURACAO!$C$20)+(O673*CONFIGURACAO!$C$21)+(P673*CONFIGURACAO!$C$22)+(Q673*CONFIGURACAO!$C$23)+(R673*CONFIGURACAO!$C$24),""),"")</f>
        <v>520</v>
      </c>
      <c r="AJ673" s="38">
        <f>IF(S673=0,0,IF(CONFIGURACAO!$C$15="SIM",(IF(S673&gt;CONFIGURACAO!$C$16,CONFIGURACAO!$C$16*CONFIGURACAO!$C$25,S673*CONFIGURACAO!$C$25)),'PI AREA  P100'!S673*CONFIGURACAO!$C$25))</f>
        <v>40</v>
      </c>
      <c r="AK673" s="38">
        <f>IF(T673=0,0,IF(CONFIGURACAO!$C$17="SIM",(IF(T673&gt;CONFIGURACAO!$C$18,CONFIGURACAO!$C$18*CONFIGURACAO!$C$26,T673*CONFIGURACAO!$C$26)),'PI AREA  P100'!T673*CONFIGURACAO!$C$26))</f>
        <v>0</v>
      </c>
      <c r="AL673" s="38">
        <f>IFERROR(IF(M673&gt;0,(U673*CONFIGURACAO!$C$29)+(V673*CONFIGURACAO!$C$30),""),"")</f>
        <v>0</v>
      </c>
      <c r="AM673" s="38">
        <f>IF(W673=0,0,IF(CONFIGURACAO!$C$41="SIM",(IF(W673&gt;CONFIGURACAO!$C$41,CONFIGURACAO!$C$41*CONFIGURACAO!$C$31,W673*CONFIGURACAO!$C$31)),'PI AREA  P100'!W673*CONFIGURACAO!$C$31))</f>
        <v>50</v>
      </c>
      <c r="AN673" s="38">
        <f>IF(X673=0,0,IF(CONFIGURACAO!$C$39="SIM",(IF(X673&gt;CONFIGURACAO!$C$40,CONFIGURACAO!$C$40*CONFIGURACAO!$C$32,X673*CONFIGURACAO!$C$32)),'PI AREA  P100'!X673*CONFIGURACAO!$C$32))</f>
        <v>0</v>
      </c>
      <c r="AO673" s="38">
        <f>IFERROR(IF(M673&gt;0,(Y673*CONFIGURACAO!$C$33)+(Z673*CONFIGURACAO!$C$34)+(AA673*CONFIGURACAO!$C$35)+(AB673*CONFIGURACAO!$C$36),""),"")</f>
        <v>70</v>
      </c>
      <c r="AP673" s="38">
        <f>IF(AA673=0,0,IF(CONFIGURACAO!$C$46="SIM",(IF(AA673&gt;CONFIGURACAO!$C$47,CONFIGURACAO!$C$47*CONFIGURACAO!$C$35,AA673*CONFIGURACAO!$C$35)),'PI AREA  P100'!AA673*CONFIGURACAO!$C$35))</f>
        <v>50</v>
      </c>
      <c r="AQ673" s="38">
        <f>IF(AB673=0,0,IF(CONFIGURACAO!$C$44="SIM",(IF(AB673&gt;CONFIGURACAO!$C$45,CONFIGURACAO!$C$45*CONFIGURACAO!$C$36,AB673*CONFIGURACAO!$C$36)),'PI AREA  P100'!AB673*CONFIGURACAO!$C$36))</f>
        <v>20</v>
      </c>
      <c r="AR673" s="38">
        <f t="shared" si="230"/>
        <v>750</v>
      </c>
      <c r="AS673" s="68">
        <f>IF(AR673="","",$AR673-(($AS$2/CONFIGURACAO!$C$6)*$M673))</f>
        <v>450</v>
      </c>
      <c r="AT673" s="73">
        <f t="shared" si="212"/>
        <v>3</v>
      </c>
      <c r="AU673" s="75">
        <f>IF(AR673="","",$AR673-(($AU$2/CONFIGURACAO!$C$6)*$M673))</f>
        <v>250</v>
      </c>
      <c r="AV673" s="76">
        <f t="shared" si="213"/>
        <v>4</v>
      </c>
      <c r="AW673" s="74">
        <f>IF(AR673="","",$AR673-(($AW$2/CONFIGURACAO!$C$6)*$M673))</f>
        <v>50</v>
      </c>
      <c r="AX673" s="72">
        <f t="shared" si="214"/>
        <v>5</v>
      </c>
      <c r="AZ673" s="39">
        <f t="shared" si="215"/>
        <v>6.3348339851173635E-2</v>
      </c>
      <c r="BA673" s="146">
        <f t="shared" si="216"/>
        <v>23</v>
      </c>
      <c r="BB673" s="146">
        <f t="shared" si="217"/>
        <v>294</v>
      </c>
      <c r="BC673" s="32">
        <f t="shared" si="218"/>
        <v>577</v>
      </c>
      <c r="BD673" s="148"/>
      <c r="BE673" s="40">
        <f t="shared" si="219"/>
        <v>0</v>
      </c>
      <c r="BF673" s="40">
        <f t="shared" si="220"/>
        <v>0.11574074074074073</v>
      </c>
      <c r="BG673" s="40">
        <f t="shared" si="221"/>
        <v>2.5693730729701953E-2</v>
      </c>
      <c r="BH673" s="40">
        <f t="shared" si="222"/>
        <v>0.20210185933710592</v>
      </c>
      <c r="BI673" s="40">
        <f t="shared" si="223"/>
        <v>0.10660980810234541</v>
      </c>
      <c r="BJ673" s="40">
        <f t="shared" si="224"/>
        <v>0.73937153419593349</v>
      </c>
      <c r="BK673" s="40">
        <f t="shared" si="225"/>
        <v>0</v>
      </c>
      <c r="BL673">
        <v>0</v>
      </c>
      <c r="BM673">
        <v>0</v>
      </c>
      <c r="BN673">
        <v>1</v>
      </c>
      <c r="BO673">
        <v>0</v>
      </c>
      <c r="BP673">
        <v>0</v>
      </c>
      <c r="BQ673">
        <v>0</v>
      </c>
      <c r="BR673">
        <v>2</v>
      </c>
      <c r="BS673">
        <v>2</v>
      </c>
      <c r="BT673" s="42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</row>
    <row r="674" spans="1:124" s="32" customFormat="1" x14ac:dyDescent="0.2">
      <c r="A674" s="124" t="str">
        <f>CONFIGURACAO!$C$4</f>
        <v>AREA 21</v>
      </c>
      <c r="B674" s="125">
        <v>672</v>
      </c>
      <c r="C674" s="249" t="s">
        <v>313</v>
      </c>
      <c r="D674" s="126">
        <f t="shared" si="226"/>
        <v>1</v>
      </c>
      <c r="E674" s="250" t="s">
        <v>1009</v>
      </c>
      <c r="F674" s="250">
        <v>1</v>
      </c>
      <c r="G674" s="250">
        <v>1</v>
      </c>
      <c r="H674" s="250">
        <v>1</v>
      </c>
      <c r="I674" s="250">
        <v>1</v>
      </c>
      <c r="J674" s="87"/>
      <c r="K674" s="94"/>
      <c r="L674" s="94"/>
      <c r="M674" s="154">
        <f t="shared" si="227"/>
        <v>4</v>
      </c>
      <c r="N674">
        <v>7</v>
      </c>
      <c r="O674">
        <v>16</v>
      </c>
      <c r="P674">
        <v>11</v>
      </c>
      <c r="Q674">
        <v>10</v>
      </c>
      <c r="R674">
        <v>2</v>
      </c>
      <c r="S674">
        <v>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 s="139">
        <f t="shared" si="210"/>
        <v>23</v>
      </c>
      <c r="AD674" s="140">
        <f t="shared" si="211"/>
        <v>34</v>
      </c>
      <c r="AE674" s="141">
        <f t="shared" si="228"/>
        <v>0</v>
      </c>
      <c r="AF674" s="142">
        <f t="shared" si="229"/>
        <v>0</v>
      </c>
      <c r="AG674" s="278"/>
      <c r="AI674" s="37">
        <f>IFERROR(IF(M674&gt;0,(N674*CONFIGURACAO!$C$20)+(O674*CONFIGURACAO!$C$21)+(P674*CONFIGURACAO!$C$22)+(Q674*CONFIGURACAO!$C$23)+(R674*CONFIGURACAO!$C$24),""),"")</f>
        <v>3080</v>
      </c>
      <c r="AJ674" s="38">
        <f>IF(S674=0,0,IF(CONFIGURACAO!$C$15="SIM",(IF(S674&gt;CONFIGURACAO!$C$16,CONFIGURACAO!$C$16*CONFIGURACAO!$C$25,S674*CONFIGURACAO!$C$25)),'PI AREA  P100'!S674*CONFIGURACAO!$C$25))</f>
        <v>40</v>
      </c>
      <c r="AK674" s="38">
        <f>IF(T674=0,0,IF(CONFIGURACAO!$C$17="SIM",(IF(T674&gt;CONFIGURACAO!$C$18,CONFIGURACAO!$C$18*CONFIGURACAO!$C$26,T674*CONFIGURACAO!$C$26)),'PI AREA  P100'!T674*CONFIGURACAO!$C$26))</f>
        <v>0</v>
      </c>
      <c r="AL674" s="38">
        <f>IFERROR(IF(M674&gt;0,(U674*CONFIGURACAO!$C$29)+(V674*CONFIGURACAO!$C$30),""),"")</f>
        <v>0</v>
      </c>
      <c r="AM674" s="38">
        <f>IF(W674=0,0,IF(CONFIGURACAO!$C$41="SIM",(IF(W674&gt;CONFIGURACAO!$C$41,CONFIGURACAO!$C$41*CONFIGURACAO!$C$31,W674*CONFIGURACAO!$C$31)),'PI AREA  P100'!W674*CONFIGURACAO!$C$31))</f>
        <v>0</v>
      </c>
      <c r="AN674" s="38">
        <f>IF(X674=0,0,IF(CONFIGURACAO!$C$39="SIM",(IF(X674&gt;CONFIGURACAO!$C$40,CONFIGURACAO!$C$40*CONFIGURACAO!$C$32,X674*CONFIGURACAO!$C$32)),'PI AREA  P100'!X674*CONFIGURACAO!$C$32))</f>
        <v>0</v>
      </c>
      <c r="AO674" s="38">
        <f>IFERROR(IF(M674&gt;0,(Y674*CONFIGURACAO!$C$33)+(Z674*CONFIGURACAO!$C$34)+(AA674*CONFIGURACAO!$C$35)+(AB674*CONFIGURACAO!$C$36),""),"")</f>
        <v>0</v>
      </c>
      <c r="AP674" s="38">
        <f>IF(AA674=0,0,IF(CONFIGURACAO!$C$46="SIM",(IF(AA674&gt;CONFIGURACAO!$C$47,CONFIGURACAO!$C$47*CONFIGURACAO!$C$35,AA674*CONFIGURACAO!$C$35)),'PI AREA  P100'!AA674*CONFIGURACAO!$C$35))</f>
        <v>0</v>
      </c>
      <c r="AQ674" s="38">
        <f>IF(AB674=0,0,IF(CONFIGURACAO!$C$44="SIM",(IF(AB674&gt;CONFIGURACAO!$C$45,CONFIGURACAO!$C$45*CONFIGURACAO!$C$36,AB674*CONFIGURACAO!$C$36)),'PI AREA  P100'!AB674*CONFIGURACAO!$C$36))</f>
        <v>0</v>
      </c>
      <c r="AR674" s="38">
        <f t="shared" si="230"/>
        <v>3120</v>
      </c>
      <c r="AS674" s="68">
        <f>IF(AR674="","",$AR674-(($AS$2/CONFIGURACAO!$C$6)*$M674))</f>
        <v>2820</v>
      </c>
      <c r="AT674" s="73">
        <f t="shared" si="212"/>
        <v>3</v>
      </c>
      <c r="AU674" s="75">
        <f>IF(AR674="","",$AR674-(($AU$2/CONFIGURACAO!$C$6)*$M674))</f>
        <v>2620</v>
      </c>
      <c r="AV674" s="76">
        <f t="shared" si="213"/>
        <v>4</v>
      </c>
      <c r="AW674" s="74">
        <f>IF(AR674="","",$AR674-(($AW$2/CONFIGURACAO!$C$6)*$M674))</f>
        <v>2420</v>
      </c>
      <c r="AX674" s="72">
        <f t="shared" si="214"/>
        <v>5</v>
      </c>
      <c r="AZ674" s="39">
        <f t="shared" si="215"/>
        <v>0.2635290937808823</v>
      </c>
      <c r="BA674" s="146">
        <f t="shared" si="216"/>
        <v>50</v>
      </c>
      <c r="BB674" s="146">
        <f t="shared" si="217"/>
        <v>47</v>
      </c>
      <c r="BC674" s="32">
        <f t="shared" si="218"/>
        <v>54</v>
      </c>
      <c r="BD674" s="148"/>
      <c r="BE674" s="40">
        <f t="shared" si="219"/>
        <v>0.26080476900149036</v>
      </c>
      <c r="BF674" s="40">
        <f t="shared" si="220"/>
        <v>0.61728395061728392</v>
      </c>
      <c r="BG674" s="40">
        <f t="shared" si="221"/>
        <v>0.28263103802672146</v>
      </c>
      <c r="BH674" s="40">
        <f t="shared" si="222"/>
        <v>0.40420371867421184</v>
      </c>
      <c r="BI674" s="40">
        <f t="shared" si="223"/>
        <v>0.21321961620469082</v>
      </c>
      <c r="BJ674" s="40">
        <f t="shared" si="224"/>
        <v>0.36968576709796674</v>
      </c>
      <c r="BK674" s="40">
        <f t="shared" si="225"/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 s="42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</row>
    <row r="675" spans="1:124" s="32" customFormat="1" x14ac:dyDescent="0.2">
      <c r="A675" s="124" t="str">
        <f>CONFIGURACAO!$C$4</f>
        <v>AREA 21</v>
      </c>
      <c r="B675" s="125">
        <v>673</v>
      </c>
      <c r="C675" s="249" t="s">
        <v>313</v>
      </c>
      <c r="D675" s="126">
        <f t="shared" si="226"/>
        <v>2</v>
      </c>
      <c r="E675" s="250" t="s">
        <v>1010</v>
      </c>
      <c r="F675" s="250">
        <v>1</v>
      </c>
      <c r="G675" s="250">
        <v>1</v>
      </c>
      <c r="H675" s="250">
        <v>1</v>
      </c>
      <c r="I675" s="250">
        <v>1</v>
      </c>
      <c r="J675" s="87"/>
      <c r="K675" s="94"/>
      <c r="L675" s="94"/>
      <c r="M675" s="154">
        <f t="shared" si="227"/>
        <v>4</v>
      </c>
      <c r="N675">
        <v>4</v>
      </c>
      <c r="O675">
        <v>2</v>
      </c>
      <c r="P675">
        <v>1</v>
      </c>
      <c r="Q675">
        <v>3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 s="139">
        <f t="shared" si="210"/>
        <v>6</v>
      </c>
      <c r="AD675" s="140">
        <f t="shared" si="211"/>
        <v>7</v>
      </c>
      <c r="AE675" s="141">
        <f t="shared" si="228"/>
        <v>0</v>
      </c>
      <c r="AF675" s="142">
        <f t="shared" si="229"/>
        <v>0</v>
      </c>
      <c r="AG675" s="278"/>
      <c r="AI675" s="37">
        <f>IFERROR(IF(M675&gt;0,(N675*CONFIGURACAO!$C$20)+(O675*CONFIGURACAO!$C$21)+(P675*CONFIGURACAO!$C$22)+(Q675*CONFIGURACAO!$C$23)+(R675*CONFIGURACAO!$C$24),""),"")</f>
        <v>740</v>
      </c>
      <c r="AJ675" s="38">
        <f>IF(S675=0,0,IF(CONFIGURACAO!$C$15="SIM",(IF(S675&gt;CONFIGURACAO!$C$16,CONFIGURACAO!$C$16*CONFIGURACAO!$C$25,S675*CONFIGURACAO!$C$25)),'PI AREA  P100'!S675*CONFIGURACAO!$C$25))</f>
        <v>0</v>
      </c>
      <c r="AK675" s="38">
        <f>IF(T675=0,0,IF(CONFIGURACAO!$C$17="SIM",(IF(T675&gt;CONFIGURACAO!$C$18,CONFIGURACAO!$C$18*CONFIGURACAO!$C$26,T675*CONFIGURACAO!$C$26)),'PI AREA  P100'!T675*CONFIGURACAO!$C$26))</f>
        <v>5</v>
      </c>
      <c r="AL675" s="38">
        <f>IFERROR(IF(M675&gt;0,(U675*CONFIGURACAO!$C$29)+(V675*CONFIGURACAO!$C$30),""),"")</f>
        <v>0</v>
      </c>
      <c r="AM675" s="38">
        <f>IF(W675=0,0,IF(CONFIGURACAO!$C$41="SIM",(IF(W675&gt;CONFIGURACAO!$C$41,CONFIGURACAO!$C$41*CONFIGURACAO!$C$31,W675*CONFIGURACAO!$C$31)),'PI AREA  P100'!W675*CONFIGURACAO!$C$31))</f>
        <v>0</v>
      </c>
      <c r="AN675" s="38">
        <f>IF(X675=0,0,IF(CONFIGURACAO!$C$39="SIM",(IF(X675&gt;CONFIGURACAO!$C$40,CONFIGURACAO!$C$40*CONFIGURACAO!$C$32,X675*CONFIGURACAO!$C$32)),'PI AREA  P100'!X675*CONFIGURACAO!$C$32))</f>
        <v>0</v>
      </c>
      <c r="AO675" s="38">
        <f>IFERROR(IF(M675&gt;0,(Y675*CONFIGURACAO!$C$33)+(Z675*CONFIGURACAO!$C$34)+(AA675*CONFIGURACAO!$C$35)+(AB675*CONFIGURACAO!$C$36),""),"")</f>
        <v>0</v>
      </c>
      <c r="AP675" s="38">
        <f>IF(AA675=0,0,IF(CONFIGURACAO!$C$46="SIM",(IF(AA675&gt;CONFIGURACAO!$C$47,CONFIGURACAO!$C$47*CONFIGURACAO!$C$35,AA675*CONFIGURACAO!$C$35)),'PI AREA  P100'!AA675*CONFIGURACAO!$C$35))</f>
        <v>0</v>
      </c>
      <c r="AQ675" s="38">
        <f>IF(AB675=0,0,IF(CONFIGURACAO!$C$44="SIM",(IF(AB675&gt;CONFIGURACAO!$C$45,CONFIGURACAO!$C$45*CONFIGURACAO!$C$36,AB675*CONFIGURACAO!$C$36)),'PI AREA  P100'!AB675*CONFIGURACAO!$C$36))</f>
        <v>0</v>
      </c>
      <c r="AR675" s="38">
        <f t="shared" si="230"/>
        <v>745</v>
      </c>
      <c r="AS675" s="68">
        <f>IF(AR675="","",$AR675-(($AS$2/CONFIGURACAO!$C$6)*$M675))</f>
        <v>445</v>
      </c>
      <c r="AT675" s="73">
        <f t="shared" si="212"/>
        <v>3</v>
      </c>
      <c r="AU675" s="75">
        <f>IF(AR675="","",$AR675-(($AU$2/CONFIGURACAO!$C$6)*$M675))</f>
        <v>245</v>
      </c>
      <c r="AV675" s="76">
        <f t="shared" si="213"/>
        <v>4</v>
      </c>
      <c r="AW675" s="74">
        <f>IF(AR675="","",$AR675-(($AW$2/CONFIGURACAO!$C$6)*$M675))</f>
        <v>45</v>
      </c>
      <c r="AX675" s="72">
        <f t="shared" si="214"/>
        <v>5</v>
      </c>
      <c r="AZ675" s="39">
        <f t="shared" si="215"/>
        <v>6.292601758549915E-2</v>
      </c>
      <c r="BA675" s="146">
        <f t="shared" si="216"/>
        <v>11</v>
      </c>
      <c r="BB675" s="146">
        <f t="shared" si="217"/>
        <v>663</v>
      </c>
      <c r="BC675" s="32">
        <f t="shared" si="218"/>
        <v>586</v>
      </c>
      <c r="BD675" s="148"/>
      <c r="BE675" s="40">
        <f t="shared" si="219"/>
        <v>0.14903129657228018</v>
      </c>
      <c r="BF675" s="40">
        <f t="shared" si="220"/>
        <v>7.716049382716049E-2</v>
      </c>
      <c r="BG675" s="40">
        <f t="shared" si="221"/>
        <v>2.5693730729701953E-2</v>
      </c>
      <c r="BH675" s="40">
        <f t="shared" si="222"/>
        <v>0.12126111560226355</v>
      </c>
      <c r="BI675" s="40">
        <f t="shared" si="223"/>
        <v>0</v>
      </c>
      <c r="BJ675" s="40">
        <f t="shared" si="224"/>
        <v>0</v>
      </c>
      <c r="BK675" s="40">
        <f t="shared" si="225"/>
        <v>0.16051364365971107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 s="42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</row>
    <row r="676" spans="1:124" s="32" customFormat="1" x14ac:dyDescent="0.2">
      <c r="A676" s="124" t="str">
        <f>CONFIGURACAO!$C$4</f>
        <v>AREA 21</v>
      </c>
      <c r="B676" s="125">
        <v>674</v>
      </c>
      <c r="C676" s="249" t="s">
        <v>313</v>
      </c>
      <c r="D676" s="126">
        <f t="shared" si="226"/>
        <v>3</v>
      </c>
      <c r="E676" s="250" t="s">
        <v>1011</v>
      </c>
      <c r="F676" s="250">
        <v>1</v>
      </c>
      <c r="G676" s="250">
        <v>1</v>
      </c>
      <c r="H676" s="250">
        <v>1</v>
      </c>
      <c r="I676" s="250">
        <v>1</v>
      </c>
      <c r="J676" s="87"/>
      <c r="K676" s="94"/>
      <c r="L676" s="94"/>
      <c r="M676" s="154">
        <f t="shared" si="227"/>
        <v>4</v>
      </c>
      <c r="N676">
        <v>2</v>
      </c>
      <c r="O676">
        <v>1</v>
      </c>
      <c r="P676">
        <v>1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 s="139">
        <f t="shared" si="210"/>
        <v>3</v>
      </c>
      <c r="AD676" s="140">
        <f t="shared" si="211"/>
        <v>4</v>
      </c>
      <c r="AE676" s="141">
        <f t="shared" si="228"/>
        <v>0</v>
      </c>
      <c r="AF676" s="142">
        <f t="shared" si="229"/>
        <v>0</v>
      </c>
      <c r="AG676" s="278"/>
      <c r="AI676" s="37">
        <f>IFERROR(IF(M676&gt;0,(N676*CONFIGURACAO!$C$20)+(O676*CONFIGURACAO!$C$21)+(P676*CONFIGURACAO!$C$22)+(Q676*CONFIGURACAO!$C$23)+(R676*CONFIGURACAO!$C$24),""),"")</f>
        <v>360</v>
      </c>
      <c r="AJ676" s="38">
        <f>IF(S676=0,0,IF(CONFIGURACAO!$C$15="SIM",(IF(S676&gt;CONFIGURACAO!$C$16,CONFIGURACAO!$C$16*CONFIGURACAO!$C$25,S676*CONFIGURACAO!$C$25)),'PI AREA  P100'!S676*CONFIGURACAO!$C$25))</f>
        <v>0</v>
      </c>
      <c r="AK676" s="38">
        <f>IF(T676=0,0,IF(CONFIGURACAO!$C$17="SIM",(IF(T676&gt;CONFIGURACAO!$C$18,CONFIGURACAO!$C$18*CONFIGURACAO!$C$26,T676*CONFIGURACAO!$C$26)),'PI AREA  P100'!T676*CONFIGURACAO!$C$26))</f>
        <v>5</v>
      </c>
      <c r="AL676" s="38">
        <f>IFERROR(IF(M676&gt;0,(U676*CONFIGURACAO!$C$29)+(V676*CONFIGURACAO!$C$30),""),"")</f>
        <v>0</v>
      </c>
      <c r="AM676" s="38">
        <f>IF(W676=0,0,IF(CONFIGURACAO!$C$41="SIM",(IF(W676&gt;CONFIGURACAO!$C$41,CONFIGURACAO!$C$41*CONFIGURACAO!$C$31,W676*CONFIGURACAO!$C$31)),'PI AREA  P100'!W676*CONFIGURACAO!$C$31))</f>
        <v>0</v>
      </c>
      <c r="AN676" s="38">
        <f>IF(X676=0,0,IF(CONFIGURACAO!$C$39="SIM",(IF(X676&gt;CONFIGURACAO!$C$40,CONFIGURACAO!$C$40*CONFIGURACAO!$C$32,X676*CONFIGURACAO!$C$32)),'PI AREA  P100'!X676*CONFIGURACAO!$C$32))</f>
        <v>0</v>
      </c>
      <c r="AO676" s="38">
        <f>IFERROR(IF(M676&gt;0,(Y676*CONFIGURACAO!$C$33)+(Z676*CONFIGURACAO!$C$34)+(AA676*CONFIGURACAO!$C$35)+(AB676*CONFIGURACAO!$C$36),""),"")</f>
        <v>0</v>
      </c>
      <c r="AP676" s="38">
        <f>IF(AA676=0,0,IF(CONFIGURACAO!$C$46="SIM",(IF(AA676&gt;CONFIGURACAO!$C$47,CONFIGURACAO!$C$47*CONFIGURACAO!$C$35,AA676*CONFIGURACAO!$C$35)),'PI AREA  P100'!AA676*CONFIGURACAO!$C$35))</f>
        <v>0</v>
      </c>
      <c r="AQ676" s="38">
        <f>IF(AB676=0,0,IF(CONFIGURACAO!$C$44="SIM",(IF(AB676&gt;CONFIGURACAO!$C$45,CONFIGURACAO!$C$45*CONFIGURACAO!$C$36,AB676*CONFIGURACAO!$C$36)),'PI AREA  P100'!AB676*CONFIGURACAO!$C$36))</f>
        <v>0</v>
      </c>
      <c r="AR676" s="38">
        <f t="shared" si="230"/>
        <v>365</v>
      </c>
      <c r="AS676" s="68">
        <f>IF(AR676="","",$AR676-(($AS$2/CONFIGURACAO!$C$6)*$M676))</f>
        <v>65</v>
      </c>
      <c r="AT676" s="73">
        <f t="shared" si="212"/>
        <v>3</v>
      </c>
      <c r="AU676" s="75">
        <f>IF(AR676="","",$AR676-(($AU$2/CONFIGURACAO!$C$6)*$M676))</f>
        <v>-135</v>
      </c>
      <c r="AV676" s="76" t="str">
        <f t="shared" si="213"/>
        <v>NAO</v>
      </c>
      <c r="AW676" s="74">
        <f>IF(AR676="","",$AR676-(($AW$2/CONFIGURACAO!$C$6)*$M676))</f>
        <v>-335</v>
      </c>
      <c r="AX676" s="72" t="str">
        <f t="shared" si="214"/>
        <v>NAO</v>
      </c>
      <c r="AZ676" s="39">
        <f t="shared" si="215"/>
        <v>3.0829525394237833E-2</v>
      </c>
      <c r="BA676" s="146">
        <f t="shared" si="216"/>
        <v>6</v>
      </c>
      <c r="BB676" s="146">
        <f t="shared" si="217"/>
        <v>836</v>
      </c>
      <c r="BC676" s="32">
        <f t="shared" si="218"/>
        <v>833</v>
      </c>
      <c r="BD676" s="148"/>
      <c r="BE676" s="40">
        <f t="shared" si="219"/>
        <v>7.4515648286140088E-2</v>
      </c>
      <c r="BF676" s="40">
        <f t="shared" si="220"/>
        <v>3.8580246913580245E-2</v>
      </c>
      <c r="BG676" s="40">
        <f t="shared" si="221"/>
        <v>2.5693730729701953E-2</v>
      </c>
      <c r="BH676" s="40">
        <f t="shared" si="222"/>
        <v>0</v>
      </c>
      <c r="BI676" s="40">
        <f t="shared" si="223"/>
        <v>0.10660980810234541</v>
      </c>
      <c r="BJ676" s="40">
        <f t="shared" si="224"/>
        <v>0</v>
      </c>
      <c r="BK676" s="40">
        <f t="shared" si="225"/>
        <v>0.16051364365971107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 s="42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</row>
    <row r="677" spans="1:124" s="32" customFormat="1" x14ac:dyDescent="0.2">
      <c r="A677" s="124" t="str">
        <f>CONFIGURACAO!$C$4</f>
        <v>AREA 21</v>
      </c>
      <c r="B677" s="125">
        <v>675</v>
      </c>
      <c r="C677" s="249" t="s">
        <v>313</v>
      </c>
      <c r="D677" s="126">
        <f t="shared" si="226"/>
        <v>4</v>
      </c>
      <c r="E677" s="250" t="s">
        <v>1012</v>
      </c>
      <c r="F677" s="250">
        <v>1</v>
      </c>
      <c r="G677" s="250">
        <v>1</v>
      </c>
      <c r="H677" s="250">
        <v>1</v>
      </c>
      <c r="I677" s="250">
        <v>1</v>
      </c>
      <c r="J677" s="87"/>
      <c r="K677" s="94"/>
      <c r="L677" s="94"/>
      <c r="M677" s="154">
        <f t="shared" si="227"/>
        <v>4</v>
      </c>
      <c r="N677">
        <v>2</v>
      </c>
      <c r="O677">
        <v>4</v>
      </c>
      <c r="P677">
        <v>27</v>
      </c>
      <c r="Q677">
        <v>5</v>
      </c>
      <c r="R677">
        <v>2</v>
      </c>
      <c r="S677">
        <v>14</v>
      </c>
      <c r="T677">
        <v>1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1</v>
      </c>
      <c r="AA677">
        <v>0</v>
      </c>
      <c r="AB677">
        <v>2</v>
      </c>
      <c r="AC677" s="139">
        <f t="shared" si="210"/>
        <v>6</v>
      </c>
      <c r="AD677" s="140">
        <f t="shared" si="211"/>
        <v>33</v>
      </c>
      <c r="AE677" s="141">
        <f t="shared" si="228"/>
        <v>0</v>
      </c>
      <c r="AF677" s="142">
        <f t="shared" si="229"/>
        <v>1</v>
      </c>
      <c r="AG677" s="278"/>
      <c r="AI677" s="37">
        <f>IFERROR(IF(M677&gt;0,(N677*CONFIGURACAO!$C$20)+(O677*CONFIGURACAO!$C$21)+(P677*CONFIGURACAO!$C$22)+(Q677*CONFIGURACAO!$C$23)+(R677*CONFIGURACAO!$C$24),""),"")</f>
        <v>2380</v>
      </c>
      <c r="AJ677" s="38">
        <f>IF(S677=0,0,IF(CONFIGURACAO!$C$15="SIM",(IF(S677&gt;CONFIGURACAO!$C$16,CONFIGURACAO!$C$16*CONFIGURACAO!$C$25,S677*CONFIGURACAO!$C$25)),'PI AREA  P100'!S677*CONFIGURACAO!$C$25))</f>
        <v>40</v>
      </c>
      <c r="AK677" s="38">
        <f>IF(T677=0,0,IF(CONFIGURACAO!$C$17="SIM",(IF(T677&gt;CONFIGURACAO!$C$18,CONFIGURACAO!$C$18*CONFIGURACAO!$C$26,T677*CONFIGURACAO!$C$26)),'PI AREA  P100'!T677*CONFIGURACAO!$C$26))</f>
        <v>5</v>
      </c>
      <c r="AL677" s="38">
        <f>IFERROR(IF(M677&gt;0,(U677*CONFIGURACAO!$C$29)+(V677*CONFIGURACAO!$C$30),""),"")</f>
        <v>0</v>
      </c>
      <c r="AM677" s="38">
        <f>IF(W677=0,0,IF(CONFIGURACAO!$C$41="SIM",(IF(W677&gt;CONFIGURACAO!$C$41,CONFIGURACAO!$C$41*CONFIGURACAO!$C$31,W677*CONFIGURACAO!$C$31)),'PI AREA  P100'!W677*CONFIGURACAO!$C$31))</f>
        <v>50</v>
      </c>
      <c r="AN677" s="38">
        <f>IF(X677=0,0,IF(CONFIGURACAO!$C$39="SIM",(IF(X677&gt;CONFIGURACAO!$C$40,CONFIGURACAO!$C$40*CONFIGURACAO!$C$32,X677*CONFIGURACAO!$C$32)),'PI AREA  P100'!X677*CONFIGURACAO!$C$32))</f>
        <v>0</v>
      </c>
      <c r="AO677" s="38">
        <f>IFERROR(IF(M677&gt;0,(Y677*CONFIGURACAO!$C$33)+(Z677*CONFIGURACAO!$C$34)+(AA677*CONFIGURACAO!$C$35)+(AB677*CONFIGURACAO!$C$36),""),"")</f>
        <v>70</v>
      </c>
      <c r="AP677" s="38">
        <f>IF(AA677=0,0,IF(CONFIGURACAO!$C$46="SIM",(IF(AA677&gt;CONFIGURACAO!$C$47,CONFIGURACAO!$C$47*CONFIGURACAO!$C$35,AA677*CONFIGURACAO!$C$35)),'PI AREA  P100'!AA677*CONFIGURACAO!$C$35))</f>
        <v>0</v>
      </c>
      <c r="AQ677" s="38">
        <f>IF(AB677=0,0,IF(CONFIGURACAO!$C$44="SIM",(IF(AB677&gt;CONFIGURACAO!$C$45,CONFIGURACAO!$C$45*CONFIGURACAO!$C$36,AB677*CONFIGURACAO!$C$36)),'PI AREA  P100'!AB677*CONFIGURACAO!$C$36))</f>
        <v>20</v>
      </c>
      <c r="AR677" s="38">
        <f t="shared" si="230"/>
        <v>2565</v>
      </c>
      <c r="AS677" s="68">
        <f>IF(AR677="","",$AR677-(($AS$2/CONFIGURACAO!$C$6)*$M677))</f>
        <v>2265</v>
      </c>
      <c r="AT677" s="73">
        <f t="shared" si="212"/>
        <v>3</v>
      </c>
      <c r="AU677" s="75">
        <f>IF(AR677="","",$AR677-(($AU$2/CONFIGURACAO!$C$6)*$M677))</f>
        <v>2065</v>
      </c>
      <c r="AV677" s="76">
        <f t="shared" si="213"/>
        <v>4</v>
      </c>
      <c r="AW677" s="74">
        <f>IF(AR677="","",$AR677-(($AW$2/CONFIGURACAO!$C$6)*$M677))</f>
        <v>1865</v>
      </c>
      <c r="AX677" s="72">
        <f t="shared" si="214"/>
        <v>5</v>
      </c>
      <c r="AZ677" s="39">
        <f t="shared" si="215"/>
        <v>0.21665132229101383</v>
      </c>
      <c r="BA677" s="146">
        <f t="shared" si="216"/>
        <v>59</v>
      </c>
      <c r="BB677" s="146">
        <f t="shared" si="217"/>
        <v>30</v>
      </c>
      <c r="BC677" s="32">
        <f t="shared" si="218"/>
        <v>82</v>
      </c>
      <c r="BD677" s="148"/>
      <c r="BE677" s="40">
        <f t="shared" si="219"/>
        <v>7.4515648286140088E-2</v>
      </c>
      <c r="BF677" s="40">
        <f t="shared" si="220"/>
        <v>0.15432098765432098</v>
      </c>
      <c r="BG677" s="40">
        <f t="shared" si="221"/>
        <v>0.69373072970195271</v>
      </c>
      <c r="BH677" s="40">
        <f t="shared" si="222"/>
        <v>0.20210185933710592</v>
      </c>
      <c r="BI677" s="40">
        <f t="shared" si="223"/>
        <v>0.21321961620469082</v>
      </c>
      <c r="BJ677" s="40">
        <f t="shared" si="224"/>
        <v>1.2939001848428837</v>
      </c>
      <c r="BK677" s="40">
        <f t="shared" si="225"/>
        <v>0.16051364365971107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 s="42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</row>
    <row r="678" spans="1:124" s="32" customFormat="1" x14ac:dyDescent="0.2">
      <c r="A678" s="124" t="str">
        <f>CONFIGURACAO!$C$4</f>
        <v>AREA 21</v>
      </c>
      <c r="B678" s="125">
        <v>676</v>
      </c>
      <c r="C678" s="249" t="s">
        <v>313</v>
      </c>
      <c r="D678" s="126">
        <f t="shared" si="226"/>
        <v>5</v>
      </c>
      <c r="E678" s="250" t="s">
        <v>1013</v>
      </c>
      <c r="F678" s="250">
        <v>1</v>
      </c>
      <c r="G678" s="250">
        <v>1</v>
      </c>
      <c r="H678" s="250">
        <v>1</v>
      </c>
      <c r="I678" s="250">
        <v>1</v>
      </c>
      <c r="J678" s="87"/>
      <c r="K678" s="94"/>
      <c r="L678" s="94"/>
      <c r="M678" s="154">
        <f t="shared" si="227"/>
        <v>4</v>
      </c>
      <c r="N678">
        <v>3</v>
      </c>
      <c r="O678">
        <v>4</v>
      </c>
      <c r="P678">
        <v>5</v>
      </c>
      <c r="Q678">
        <v>4</v>
      </c>
      <c r="R678">
        <v>2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 s="139">
        <f t="shared" si="210"/>
        <v>7</v>
      </c>
      <c r="AD678" s="140">
        <f t="shared" si="211"/>
        <v>12</v>
      </c>
      <c r="AE678" s="141">
        <f t="shared" si="228"/>
        <v>0</v>
      </c>
      <c r="AF678" s="142">
        <f t="shared" si="229"/>
        <v>0</v>
      </c>
      <c r="AG678" s="278"/>
      <c r="AI678" s="37">
        <f>IFERROR(IF(M678&gt;0,(N678*CONFIGURACAO!$C$20)+(O678*CONFIGURACAO!$C$21)+(P678*CONFIGURACAO!$C$22)+(Q678*CONFIGURACAO!$C$23)+(R678*CONFIGURACAO!$C$24),""),"")</f>
        <v>1120</v>
      </c>
      <c r="AJ678" s="38">
        <f>IF(S678=0,0,IF(CONFIGURACAO!$C$15="SIM",(IF(S678&gt;CONFIGURACAO!$C$16,CONFIGURACAO!$C$16*CONFIGURACAO!$C$25,S678*CONFIGURACAO!$C$25)),'PI AREA  P100'!S678*CONFIGURACAO!$C$25))</f>
        <v>10</v>
      </c>
      <c r="AK678" s="38">
        <f>IF(T678=0,0,IF(CONFIGURACAO!$C$17="SIM",(IF(T678&gt;CONFIGURACAO!$C$18,CONFIGURACAO!$C$18*CONFIGURACAO!$C$26,T678*CONFIGURACAO!$C$26)),'PI AREA  P100'!T678*CONFIGURACAO!$C$26))</f>
        <v>5</v>
      </c>
      <c r="AL678" s="38">
        <f>IFERROR(IF(M678&gt;0,(U678*CONFIGURACAO!$C$29)+(V678*CONFIGURACAO!$C$30),""),"")</f>
        <v>0</v>
      </c>
      <c r="AM678" s="38">
        <f>IF(W678=0,0,IF(CONFIGURACAO!$C$41="SIM",(IF(W678&gt;CONFIGURACAO!$C$41,CONFIGURACAO!$C$41*CONFIGURACAO!$C$31,W678*CONFIGURACAO!$C$31)),'PI AREA  P100'!W678*CONFIGURACAO!$C$31))</f>
        <v>0</v>
      </c>
      <c r="AN678" s="38">
        <f>IF(X678=0,0,IF(CONFIGURACAO!$C$39="SIM",(IF(X678&gt;CONFIGURACAO!$C$40,CONFIGURACAO!$C$40*CONFIGURACAO!$C$32,X678*CONFIGURACAO!$C$32)),'PI AREA  P100'!X678*CONFIGURACAO!$C$32))</f>
        <v>0</v>
      </c>
      <c r="AO678" s="38">
        <f>IFERROR(IF(M678&gt;0,(Y678*CONFIGURACAO!$C$33)+(Z678*CONFIGURACAO!$C$34)+(AA678*CONFIGURACAO!$C$35)+(AB678*CONFIGURACAO!$C$36),""),"")</f>
        <v>0</v>
      </c>
      <c r="AP678" s="38">
        <f>IF(AA678=0,0,IF(CONFIGURACAO!$C$46="SIM",(IF(AA678&gt;CONFIGURACAO!$C$47,CONFIGURACAO!$C$47*CONFIGURACAO!$C$35,AA678*CONFIGURACAO!$C$35)),'PI AREA  P100'!AA678*CONFIGURACAO!$C$35))</f>
        <v>0</v>
      </c>
      <c r="AQ678" s="38">
        <f>IF(AB678=0,0,IF(CONFIGURACAO!$C$44="SIM",(IF(AB678&gt;CONFIGURACAO!$C$45,CONFIGURACAO!$C$45*CONFIGURACAO!$C$36,AB678*CONFIGURACAO!$C$36)),'PI AREA  P100'!AB678*CONFIGURACAO!$C$36))</f>
        <v>0</v>
      </c>
      <c r="AR678" s="38">
        <f t="shared" si="230"/>
        <v>1135</v>
      </c>
      <c r="AS678" s="68">
        <f>IF(AR678="","",$AR678-(($AS$2/CONFIGURACAO!$C$6)*$M678))</f>
        <v>835</v>
      </c>
      <c r="AT678" s="73">
        <f t="shared" si="212"/>
        <v>3</v>
      </c>
      <c r="AU678" s="75">
        <f>IF(AR678="","",$AR678-(($AU$2/CONFIGURACAO!$C$6)*$M678))</f>
        <v>635</v>
      </c>
      <c r="AV678" s="76">
        <f t="shared" si="213"/>
        <v>4</v>
      </c>
      <c r="AW678" s="74">
        <f>IF(AR678="","",$AR678-(($AW$2/CONFIGURACAO!$C$6)*$M678))</f>
        <v>435</v>
      </c>
      <c r="AX678" s="72">
        <f t="shared" si="214"/>
        <v>5</v>
      </c>
      <c r="AZ678" s="39">
        <f t="shared" si="215"/>
        <v>9.5867154308109437E-2</v>
      </c>
      <c r="BA678" s="146">
        <f t="shared" si="216"/>
        <v>20</v>
      </c>
      <c r="BB678" s="146">
        <f t="shared" si="217"/>
        <v>375</v>
      </c>
      <c r="BC678" s="32">
        <f t="shared" si="218"/>
        <v>382</v>
      </c>
      <c r="BD678" s="148"/>
      <c r="BE678" s="40">
        <f t="shared" si="219"/>
        <v>0.11177347242921014</v>
      </c>
      <c r="BF678" s="40">
        <f t="shared" si="220"/>
        <v>0.15432098765432098</v>
      </c>
      <c r="BG678" s="40">
        <f t="shared" si="221"/>
        <v>0.12846865364850976</v>
      </c>
      <c r="BH678" s="40">
        <f t="shared" si="222"/>
        <v>0.16168148746968472</v>
      </c>
      <c r="BI678" s="40">
        <f t="shared" si="223"/>
        <v>0.21321961620469082</v>
      </c>
      <c r="BJ678" s="40">
        <f t="shared" si="224"/>
        <v>9.2421441774491686E-2</v>
      </c>
      <c r="BK678" s="40">
        <f t="shared" si="225"/>
        <v>0.16051364365971107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 s="42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</row>
    <row r="679" spans="1:124" s="32" customFormat="1" x14ac:dyDescent="0.2">
      <c r="A679" s="124" t="str">
        <f>CONFIGURACAO!$C$4</f>
        <v>AREA 21</v>
      </c>
      <c r="B679" s="125">
        <v>677</v>
      </c>
      <c r="C679" s="249" t="s">
        <v>313</v>
      </c>
      <c r="D679" s="126">
        <f t="shared" si="226"/>
        <v>6</v>
      </c>
      <c r="E679" s="250" t="s">
        <v>1014</v>
      </c>
      <c r="F679" s="250">
        <v>1</v>
      </c>
      <c r="G679" s="250">
        <v>1</v>
      </c>
      <c r="H679" s="250">
        <v>1</v>
      </c>
      <c r="I679" s="250">
        <v>1</v>
      </c>
      <c r="J679" s="87"/>
      <c r="K679" s="94"/>
      <c r="L679" s="94"/>
      <c r="M679" s="154">
        <f t="shared" si="227"/>
        <v>4</v>
      </c>
      <c r="N679">
        <v>8</v>
      </c>
      <c r="O679">
        <v>6</v>
      </c>
      <c r="P679">
        <v>30</v>
      </c>
      <c r="Q679">
        <v>12</v>
      </c>
      <c r="R679">
        <v>7</v>
      </c>
      <c r="S679">
        <v>10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2</v>
      </c>
      <c r="AC679" s="139">
        <f t="shared" si="210"/>
        <v>14</v>
      </c>
      <c r="AD679" s="140">
        <f t="shared" si="211"/>
        <v>44</v>
      </c>
      <c r="AE679" s="141">
        <f t="shared" si="228"/>
        <v>0</v>
      </c>
      <c r="AF679" s="142">
        <f t="shared" si="229"/>
        <v>0</v>
      </c>
      <c r="AG679" s="278"/>
      <c r="AI679" s="37">
        <f>IFERROR(IF(M679&gt;0,(N679*CONFIGURACAO!$C$20)+(O679*CONFIGURACAO!$C$21)+(P679*CONFIGURACAO!$C$22)+(Q679*CONFIGURACAO!$C$23)+(R679*CONFIGURACAO!$C$24),""),"")</f>
        <v>3700</v>
      </c>
      <c r="AJ679" s="38">
        <f>IF(S679=0,0,IF(CONFIGURACAO!$C$15="SIM",(IF(S679&gt;CONFIGURACAO!$C$16,CONFIGURACAO!$C$16*CONFIGURACAO!$C$25,S679*CONFIGURACAO!$C$25)),'PI AREA  P100'!S679*CONFIGURACAO!$C$25))</f>
        <v>40</v>
      </c>
      <c r="AK679" s="38">
        <f>IF(T679=0,0,IF(CONFIGURACAO!$C$17="SIM",(IF(T679&gt;CONFIGURACAO!$C$18,CONFIGURACAO!$C$18*CONFIGURACAO!$C$26,T679*CONFIGURACAO!$C$26)),'PI AREA  P100'!T679*CONFIGURACAO!$C$26))</f>
        <v>5</v>
      </c>
      <c r="AL679" s="38">
        <f>IFERROR(IF(M679&gt;0,(U679*CONFIGURACAO!$C$29)+(V679*CONFIGURACAO!$C$30),""),"")</f>
        <v>0</v>
      </c>
      <c r="AM679" s="38">
        <f>IF(W679=0,0,IF(CONFIGURACAO!$C$41="SIM",(IF(W679&gt;CONFIGURACAO!$C$41,CONFIGURACAO!$C$41*CONFIGURACAO!$C$31,W679*CONFIGURACAO!$C$31)),'PI AREA  P100'!W679*CONFIGURACAO!$C$31))</f>
        <v>0</v>
      </c>
      <c r="AN679" s="38">
        <f>IF(X679=0,0,IF(CONFIGURACAO!$C$39="SIM",(IF(X679&gt;CONFIGURACAO!$C$40,CONFIGURACAO!$C$40*CONFIGURACAO!$C$32,X679*CONFIGURACAO!$C$32)),'PI AREA  P100'!X679*CONFIGURACAO!$C$32))</f>
        <v>0</v>
      </c>
      <c r="AO679" s="38">
        <f>IFERROR(IF(M679&gt;0,(Y679*CONFIGURACAO!$C$33)+(Z679*CONFIGURACAO!$C$34)+(AA679*CONFIGURACAO!$C$35)+(AB679*CONFIGURACAO!$C$36),""),"")</f>
        <v>20</v>
      </c>
      <c r="AP679" s="38">
        <f>IF(AA679=0,0,IF(CONFIGURACAO!$C$46="SIM",(IF(AA679&gt;CONFIGURACAO!$C$47,CONFIGURACAO!$C$47*CONFIGURACAO!$C$35,AA679*CONFIGURACAO!$C$35)),'PI AREA  P100'!AA679*CONFIGURACAO!$C$35))</f>
        <v>0</v>
      </c>
      <c r="AQ679" s="38">
        <f>IF(AB679=0,0,IF(CONFIGURACAO!$C$44="SIM",(IF(AB679&gt;CONFIGURACAO!$C$45,CONFIGURACAO!$C$45*CONFIGURACAO!$C$36,AB679*CONFIGURACAO!$C$36)),'PI AREA  P100'!AB679*CONFIGURACAO!$C$36))</f>
        <v>20</v>
      </c>
      <c r="AR679" s="38">
        <f t="shared" si="230"/>
        <v>3785</v>
      </c>
      <c r="AS679" s="68">
        <f>IF(AR679="","",$AR679-(($AS$2/CONFIGURACAO!$C$6)*$M679))</f>
        <v>3485</v>
      </c>
      <c r="AT679" s="73">
        <f t="shared" si="212"/>
        <v>3</v>
      </c>
      <c r="AU679" s="75">
        <f>IF(AR679="","",$AR679-(($AU$2/CONFIGURACAO!$C$6)*$M679))</f>
        <v>3285</v>
      </c>
      <c r="AV679" s="76">
        <f t="shared" si="213"/>
        <v>4</v>
      </c>
      <c r="AW679" s="74">
        <f>IF(AR679="","",$AR679-(($AW$2/CONFIGURACAO!$C$6)*$M679))</f>
        <v>3085</v>
      </c>
      <c r="AX679" s="72">
        <f t="shared" si="214"/>
        <v>5</v>
      </c>
      <c r="AZ679" s="39">
        <f t="shared" si="215"/>
        <v>0.31969795511558963</v>
      </c>
      <c r="BA679" s="146">
        <f t="shared" si="216"/>
        <v>76</v>
      </c>
      <c r="BB679" s="146">
        <f t="shared" si="217"/>
        <v>10</v>
      </c>
      <c r="BC679" s="32">
        <f t="shared" si="218"/>
        <v>33</v>
      </c>
      <c r="BD679" s="148"/>
      <c r="BE679" s="40">
        <f t="shared" si="219"/>
        <v>0.29806259314456035</v>
      </c>
      <c r="BF679" s="40">
        <f t="shared" si="220"/>
        <v>0.23148148148148145</v>
      </c>
      <c r="BG679" s="40">
        <f t="shared" si="221"/>
        <v>0.77081192189105863</v>
      </c>
      <c r="BH679" s="40">
        <f t="shared" si="222"/>
        <v>0.48504446240905419</v>
      </c>
      <c r="BI679" s="40">
        <f t="shared" si="223"/>
        <v>0.74626865671641784</v>
      </c>
      <c r="BJ679" s="40">
        <f t="shared" si="224"/>
        <v>0.92421441774491686</v>
      </c>
      <c r="BK679" s="40">
        <f t="shared" si="225"/>
        <v>0.16051364365971107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 s="42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</row>
    <row r="680" spans="1:124" s="32" customFormat="1" x14ac:dyDescent="0.2">
      <c r="A680" s="124" t="str">
        <f>CONFIGURACAO!$C$4</f>
        <v>AREA 21</v>
      </c>
      <c r="B680" s="125">
        <v>678</v>
      </c>
      <c r="C680" s="249" t="s">
        <v>313</v>
      </c>
      <c r="D680" s="126">
        <f t="shared" si="226"/>
        <v>7</v>
      </c>
      <c r="E680" s="250" t="s">
        <v>1015</v>
      </c>
      <c r="F680" s="250">
        <v>1</v>
      </c>
      <c r="G680" s="250">
        <v>1</v>
      </c>
      <c r="H680" s="250">
        <v>1</v>
      </c>
      <c r="I680" s="250">
        <v>1</v>
      </c>
      <c r="J680" s="87"/>
      <c r="K680" s="94"/>
      <c r="L680" s="94"/>
      <c r="M680" s="154">
        <f t="shared" si="227"/>
        <v>4</v>
      </c>
      <c r="N680">
        <v>5</v>
      </c>
      <c r="O680">
        <v>8</v>
      </c>
      <c r="P680">
        <v>11</v>
      </c>
      <c r="Q680">
        <v>9</v>
      </c>
      <c r="R680">
        <v>1</v>
      </c>
      <c r="S680">
        <v>4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 s="139">
        <f t="shared" si="210"/>
        <v>13</v>
      </c>
      <c r="AD680" s="140">
        <f t="shared" si="211"/>
        <v>24</v>
      </c>
      <c r="AE680" s="141">
        <f t="shared" si="228"/>
        <v>0</v>
      </c>
      <c r="AF680" s="142">
        <f t="shared" si="229"/>
        <v>0</v>
      </c>
      <c r="AG680" s="278"/>
      <c r="AI680" s="37">
        <f>IFERROR(IF(M680&gt;0,(N680*CONFIGURACAO!$C$20)+(O680*CONFIGURACAO!$C$21)+(P680*CONFIGURACAO!$C$22)+(Q680*CONFIGURACAO!$C$23)+(R680*CONFIGURACAO!$C$24),""),"")</f>
        <v>2180</v>
      </c>
      <c r="AJ680" s="38">
        <f>IF(S680=0,0,IF(CONFIGURACAO!$C$15="SIM",(IF(S680&gt;CONFIGURACAO!$C$16,CONFIGURACAO!$C$16*CONFIGURACAO!$C$25,S680*CONFIGURACAO!$C$25)),'PI AREA  P100'!S680*CONFIGURACAO!$C$25))</f>
        <v>40</v>
      </c>
      <c r="AK680" s="38">
        <f>IF(T680=0,0,IF(CONFIGURACAO!$C$17="SIM",(IF(T680&gt;CONFIGURACAO!$C$18,CONFIGURACAO!$C$18*CONFIGURACAO!$C$26,T680*CONFIGURACAO!$C$26)),'PI AREA  P100'!T680*CONFIGURACAO!$C$26))</f>
        <v>0</v>
      </c>
      <c r="AL680" s="38">
        <f>IFERROR(IF(M680&gt;0,(U680*CONFIGURACAO!$C$29)+(V680*CONFIGURACAO!$C$30),""),"")</f>
        <v>0</v>
      </c>
      <c r="AM680" s="38">
        <f>IF(W680=0,0,IF(CONFIGURACAO!$C$41="SIM",(IF(W680&gt;CONFIGURACAO!$C$41,CONFIGURACAO!$C$41*CONFIGURACAO!$C$31,W680*CONFIGURACAO!$C$31)),'PI AREA  P100'!W680*CONFIGURACAO!$C$31))</f>
        <v>0</v>
      </c>
      <c r="AN680" s="38">
        <f>IF(X680=0,0,IF(CONFIGURACAO!$C$39="SIM",(IF(X680&gt;CONFIGURACAO!$C$40,CONFIGURACAO!$C$40*CONFIGURACAO!$C$32,X680*CONFIGURACAO!$C$32)),'PI AREA  P100'!X680*CONFIGURACAO!$C$32))</f>
        <v>0</v>
      </c>
      <c r="AO680" s="38">
        <f>IFERROR(IF(M680&gt;0,(Y680*CONFIGURACAO!$C$33)+(Z680*CONFIGURACAO!$C$34)+(AA680*CONFIGURACAO!$C$35)+(AB680*CONFIGURACAO!$C$36),""),"")</f>
        <v>0</v>
      </c>
      <c r="AP680" s="38">
        <f>IF(AA680=0,0,IF(CONFIGURACAO!$C$46="SIM",(IF(AA680&gt;CONFIGURACAO!$C$47,CONFIGURACAO!$C$47*CONFIGURACAO!$C$35,AA680*CONFIGURACAO!$C$35)),'PI AREA  P100'!AA680*CONFIGURACAO!$C$35))</f>
        <v>0</v>
      </c>
      <c r="AQ680" s="38">
        <f>IF(AB680=0,0,IF(CONFIGURACAO!$C$44="SIM",(IF(AB680&gt;CONFIGURACAO!$C$45,CONFIGURACAO!$C$45*CONFIGURACAO!$C$36,AB680*CONFIGURACAO!$C$36)),'PI AREA  P100'!AB680*CONFIGURACAO!$C$36))</f>
        <v>0</v>
      </c>
      <c r="AR680" s="38">
        <f t="shared" si="230"/>
        <v>2220</v>
      </c>
      <c r="AS680" s="68">
        <f>IF(AR680="","",$AR680-(($AS$2/CONFIGURACAO!$C$6)*$M680))</f>
        <v>1920</v>
      </c>
      <c r="AT680" s="73">
        <f t="shared" si="212"/>
        <v>3</v>
      </c>
      <c r="AU680" s="75">
        <f>IF(AR680="","",$AR680-(($AU$2/CONFIGURACAO!$C$6)*$M680))</f>
        <v>1720</v>
      </c>
      <c r="AV680" s="76">
        <f t="shared" si="213"/>
        <v>4</v>
      </c>
      <c r="AW680" s="74">
        <f>IF(AR680="","",$AR680-(($AW$2/CONFIGURACAO!$C$6)*$M680))</f>
        <v>1520</v>
      </c>
      <c r="AX680" s="72">
        <f t="shared" si="214"/>
        <v>5</v>
      </c>
      <c r="AZ680" s="39">
        <f t="shared" si="215"/>
        <v>0.18751108595947394</v>
      </c>
      <c r="BA680" s="146">
        <f t="shared" si="216"/>
        <v>38</v>
      </c>
      <c r="BB680" s="146">
        <f t="shared" si="217"/>
        <v>104</v>
      </c>
      <c r="BC680" s="32">
        <f t="shared" si="218"/>
        <v>112</v>
      </c>
      <c r="BD680" s="148"/>
      <c r="BE680" s="40">
        <f t="shared" si="219"/>
        <v>0.18628912071535023</v>
      </c>
      <c r="BF680" s="40">
        <f t="shared" si="220"/>
        <v>0.30864197530864196</v>
      </c>
      <c r="BG680" s="40">
        <f t="shared" si="221"/>
        <v>0.28263103802672146</v>
      </c>
      <c r="BH680" s="40">
        <f t="shared" si="222"/>
        <v>0.36378334680679059</v>
      </c>
      <c r="BI680" s="40">
        <f t="shared" si="223"/>
        <v>0.10660980810234541</v>
      </c>
      <c r="BJ680" s="40">
        <f t="shared" si="224"/>
        <v>0.36968576709796674</v>
      </c>
      <c r="BK680" s="40">
        <f t="shared" si="225"/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 s="42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</row>
    <row r="681" spans="1:124" s="32" customFormat="1" x14ac:dyDescent="0.2">
      <c r="A681" s="124" t="str">
        <f>CONFIGURACAO!$C$4</f>
        <v>AREA 21</v>
      </c>
      <c r="B681" s="125">
        <v>679</v>
      </c>
      <c r="C681" s="249" t="s">
        <v>313</v>
      </c>
      <c r="D681" s="126">
        <f t="shared" si="226"/>
        <v>8</v>
      </c>
      <c r="E681" s="250" t="s">
        <v>1016</v>
      </c>
      <c r="F681" s="250">
        <v>1</v>
      </c>
      <c r="G681" s="250">
        <v>1</v>
      </c>
      <c r="H681" s="250">
        <v>1</v>
      </c>
      <c r="I681" s="250">
        <v>1</v>
      </c>
      <c r="J681" s="87"/>
      <c r="K681" s="94"/>
      <c r="L681" s="94"/>
      <c r="M681" s="154">
        <f t="shared" si="227"/>
        <v>4</v>
      </c>
      <c r="N681">
        <v>0</v>
      </c>
      <c r="O681">
        <v>4</v>
      </c>
      <c r="P681">
        <v>1</v>
      </c>
      <c r="Q681">
        <v>4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 s="139">
        <f t="shared" si="210"/>
        <v>4</v>
      </c>
      <c r="AD681" s="140">
        <f t="shared" si="211"/>
        <v>5</v>
      </c>
      <c r="AE681" s="141">
        <f t="shared" si="228"/>
        <v>0</v>
      </c>
      <c r="AF681" s="142">
        <f t="shared" si="229"/>
        <v>0</v>
      </c>
      <c r="AG681" s="278"/>
      <c r="AI681" s="37">
        <f>IFERROR(IF(M681&gt;0,(N681*CONFIGURACAO!$C$20)+(O681*CONFIGURACAO!$C$21)+(P681*CONFIGURACAO!$C$22)+(Q681*CONFIGURACAO!$C$23)+(R681*CONFIGURACAO!$C$24),""),"")</f>
        <v>540</v>
      </c>
      <c r="AJ681" s="38">
        <f>IF(S681=0,0,IF(CONFIGURACAO!$C$15="SIM",(IF(S681&gt;CONFIGURACAO!$C$16,CONFIGURACAO!$C$16*CONFIGURACAO!$C$25,S681*CONFIGURACAO!$C$25)),'PI AREA  P100'!S681*CONFIGURACAO!$C$25))</f>
        <v>0</v>
      </c>
      <c r="AK681" s="38">
        <f>IF(T681=0,0,IF(CONFIGURACAO!$C$17="SIM",(IF(T681&gt;CONFIGURACAO!$C$18,CONFIGURACAO!$C$18*CONFIGURACAO!$C$26,T681*CONFIGURACAO!$C$26)),'PI AREA  P100'!T681*CONFIGURACAO!$C$26))</f>
        <v>0</v>
      </c>
      <c r="AL681" s="38">
        <f>IFERROR(IF(M681&gt;0,(U681*CONFIGURACAO!$C$29)+(V681*CONFIGURACAO!$C$30),""),"")</f>
        <v>0</v>
      </c>
      <c r="AM681" s="38">
        <f>IF(W681=0,0,IF(CONFIGURACAO!$C$41="SIM",(IF(W681&gt;CONFIGURACAO!$C$41,CONFIGURACAO!$C$41*CONFIGURACAO!$C$31,W681*CONFIGURACAO!$C$31)),'PI AREA  P100'!W681*CONFIGURACAO!$C$31))</f>
        <v>0</v>
      </c>
      <c r="AN681" s="38">
        <f>IF(X681=0,0,IF(CONFIGURACAO!$C$39="SIM",(IF(X681&gt;CONFIGURACAO!$C$40,CONFIGURACAO!$C$40*CONFIGURACAO!$C$32,X681*CONFIGURACAO!$C$32)),'PI AREA  P100'!X681*CONFIGURACAO!$C$32))</f>
        <v>0</v>
      </c>
      <c r="AO681" s="38">
        <f>IFERROR(IF(M681&gt;0,(Y681*CONFIGURACAO!$C$33)+(Z681*CONFIGURACAO!$C$34)+(AA681*CONFIGURACAO!$C$35)+(AB681*CONFIGURACAO!$C$36),""),"")</f>
        <v>0</v>
      </c>
      <c r="AP681" s="38">
        <f>IF(AA681=0,0,IF(CONFIGURACAO!$C$46="SIM",(IF(AA681&gt;CONFIGURACAO!$C$47,CONFIGURACAO!$C$47*CONFIGURACAO!$C$35,AA681*CONFIGURACAO!$C$35)),'PI AREA  P100'!AA681*CONFIGURACAO!$C$35))</f>
        <v>0</v>
      </c>
      <c r="AQ681" s="38">
        <f>IF(AB681=0,0,IF(CONFIGURACAO!$C$44="SIM",(IF(AB681&gt;CONFIGURACAO!$C$45,CONFIGURACAO!$C$45*CONFIGURACAO!$C$36,AB681*CONFIGURACAO!$C$36)),'PI AREA  P100'!AB681*CONFIGURACAO!$C$36))</f>
        <v>0</v>
      </c>
      <c r="AR681" s="38">
        <f t="shared" si="230"/>
        <v>540</v>
      </c>
      <c r="AS681" s="68">
        <f>IF(AR681="","",$AR681-(($AS$2/CONFIGURACAO!$C$6)*$M681))</f>
        <v>240</v>
      </c>
      <c r="AT681" s="73">
        <f t="shared" si="212"/>
        <v>3</v>
      </c>
      <c r="AU681" s="75">
        <f>IF(AR681="","",$AR681-(($AU$2/CONFIGURACAO!$C$6)*$M681))</f>
        <v>40</v>
      </c>
      <c r="AV681" s="76">
        <f t="shared" si="213"/>
        <v>4</v>
      </c>
      <c r="AW681" s="74">
        <f>IF(AR681="","",$AR681-(($AW$2/CONFIGURACAO!$C$6)*$M681))</f>
        <v>-160</v>
      </c>
      <c r="AX681" s="72" t="str">
        <f t="shared" si="214"/>
        <v>NAO</v>
      </c>
      <c r="AZ681" s="39">
        <f t="shared" si="215"/>
        <v>4.5610804692845015E-2</v>
      </c>
      <c r="BA681" s="146">
        <f t="shared" si="216"/>
        <v>9</v>
      </c>
      <c r="BB681" s="146">
        <f t="shared" si="217"/>
        <v>734</v>
      </c>
      <c r="BC681" s="32">
        <f t="shared" si="218"/>
        <v>705</v>
      </c>
      <c r="BD681" s="148"/>
      <c r="BE681" s="40">
        <f t="shared" si="219"/>
        <v>0</v>
      </c>
      <c r="BF681" s="40">
        <f t="shared" si="220"/>
        <v>0.15432098765432098</v>
      </c>
      <c r="BG681" s="40">
        <f t="shared" si="221"/>
        <v>2.5693730729701953E-2</v>
      </c>
      <c r="BH681" s="40">
        <f t="shared" si="222"/>
        <v>0.16168148746968472</v>
      </c>
      <c r="BI681" s="40">
        <f t="shared" si="223"/>
        <v>0</v>
      </c>
      <c r="BJ681" s="40">
        <f t="shared" si="224"/>
        <v>0</v>
      </c>
      <c r="BK681" s="40">
        <f t="shared" si="225"/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 s="42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</row>
    <row r="682" spans="1:124" s="32" customFormat="1" x14ac:dyDescent="0.2">
      <c r="A682" s="124" t="str">
        <f>CONFIGURACAO!$C$4</f>
        <v>AREA 21</v>
      </c>
      <c r="B682" s="125">
        <v>680</v>
      </c>
      <c r="C682" s="249" t="s">
        <v>313</v>
      </c>
      <c r="D682" s="126">
        <f t="shared" si="226"/>
        <v>9</v>
      </c>
      <c r="E682" s="250" t="s">
        <v>1017</v>
      </c>
      <c r="F682" s="250">
        <v>0</v>
      </c>
      <c r="G682" s="250">
        <v>0</v>
      </c>
      <c r="H682" s="250">
        <v>1</v>
      </c>
      <c r="I682" s="250">
        <v>1</v>
      </c>
      <c r="J682" s="87"/>
      <c r="K682" s="94"/>
      <c r="L682" s="94"/>
      <c r="M682" s="154">
        <f t="shared" si="227"/>
        <v>2</v>
      </c>
      <c r="N682">
        <v>3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 s="139">
        <f t="shared" si="210"/>
        <v>3</v>
      </c>
      <c r="AD682" s="140">
        <f t="shared" si="211"/>
        <v>3</v>
      </c>
      <c r="AE682" s="141">
        <f t="shared" si="228"/>
        <v>0</v>
      </c>
      <c r="AF682" s="142">
        <f t="shared" si="229"/>
        <v>0</v>
      </c>
      <c r="AG682" s="278"/>
      <c r="AI682" s="37">
        <f>IFERROR(IF(M682&gt;0,(N682*CONFIGURACAO!$C$20)+(O682*CONFIGURACAO!$C$21)+(P682*CONFIGURACAO!$C$22)+(Q682*CONFIGURACAO!$C$23)+(R682*CONFIGURACAO!$C$24),""),"")</f>
        <v>300</v>
      </c>
      <c r="AJ682" s="38">
        <f>IF(S682=0,0,IF(CONFIGURACAO!$C$15="SIM",(IF(S682&gt;CONFIGURACAO!$C$16,CONFIGURACAO!$C$16*CONFIGURACAO!$C$25,S682*CONFIGURACAO!$C$25)),'PI AREA  P100'!S682*CONFIGURACAO!$C$25))</f>
        <v>10</v>
      </c>
      <c r="AK682" s="38">
        <f>IF(T682=0,0,IF(CONFIGURACAO!$C$17="SIM",(IF(T682&gt;CONFIGURACAO!$C$18,CONFIGURACAO!$C$18*CONFIGURACAO!$C$26,T682*CONFIGURACAO!$C$26)),'PI AREA  P100'!T682*CONFIGURACAO!$C$26))</f>
        <v>0</v>
      </c>
      <c r="AL682" s="38">
        <f>IFERROR(IF(M682&gt;0,(U682*CONFIGURACAO!$C$29)+(V682*CONFIGURACAO!$C$30),""),"")</f>
        <v>0</v>
      </c>
      <c r="AM682" s="38">
        <f>IF(W682=0,0,IF(CONFIGURACAO!$C$41="SIM",(IF(W682&gt;CONFIGURACAO!$C$41,CONFIGURACAO!$C$41*CONFIGURACAO!$C$31,W682*CONFIGURACAO!$C$31)),'PI AREA  P100'!W682*CONFIGURACAO!$C$31))</f>
        <v>0</v>
      </c>
      <c r="AN682" s="38">
        <f>IF(X682=0,0,IF(CONFIGURACAO!$C$39="SIM",(IF(X682&gt;CONFIGURACAO!$C$40,CONFIGURACAO!$C$40*CONFIGURACAO!$C$32,X682*CONFIGURACAO!$C$32)),'PI AREA  P100'!X682*CONFIGURACAO!$C$32))</f>
        <v>0</v>
      </c>
      <c r="AO682" s="38">
        <f>IFERROR(IF(M682&gt;0,(Y682*CONFIGURACAO!$C$33)+(Z682*CONFIGURACAO!$C$34)+(AA682*CONFIGURACAO!$C$35)+(AB682*CONFIGURACAO!$C$36),""),"")</f>
        <v>0</v>
      </c>
      <c r="AP682" s="38">
        <f>IF(AA682=0,0,IF(CONFIGURACAO!$C$46="SIM",(IF(AA682&gt;CONFIGURACAO!$C$47,CONFIGURACAO!$C$47*CONFIGURACAO!$C$35,AA682*CONFIGURACAO!$C$35)),'PI AREA  P100'!AA682*CONFIGURACAO!$C$35))</f>
        <v>0</v>
      </c>
      <c r="AQ682" s="38">
        <f>IF(AB682=0,0,IF(CONFIGURACAO!$C$44="SIM",(IF(AB682&gt;CONFIGURACAO!$C$45,CONFIGURACAO!$C$45*CONFIGURACAO!$C$36,AB682*CONFIGURACAO!$C$36)),'PI AREA  P100'!AB682*CONFIGURACAO!$C$36))</f>
        <v>0</v>
      </c>
      <c r="AR682" s="38">
        <f t="shared" si="230"/>
        <v>310</v>
      </c>
      <c r="AS682" s="68">
        <f>IF(AR682="","",$AR682-(($AS$2/CONFIGURACAO!$C$6)*$M682))</f>
        <v>160</v>
      </c>
      <c r="AT682" s="73">
        <f t="shared" si="212"/>
        <v>3</v>
      </c>
      <c r="AU682" s="75">
        <f>IF(AR682="","",$AR682-(($AU$2/CONFIGURACAO!$C$6)*$M682))</f>
        <v>60</v>
      </c>
      <c r="AV682" s="76">
        <f t="shared" si="213"/>
        <v>4</v>
      </c>
      <c r="AW682" s="74">
        <f>IF(AR682="","",$AR682-(($AW$2/CONFIGURACAO!$C$6)*$M682))</f>
        <v>-40</v>
      </c>
      <c r="AX682" s="72" t="str">
        <f t="shared" si="214"/>
        <v>NAO</v>
      </c>
      <c r="AZ682" s="39">
        <f t="shared" si="215"/>
        <v>2.6183980471818434E-2</v>
      </c>
      <c r="BA682" s="146">
        <f t="shared" si="216"/>
        <v>4</v>
      </c>
      <c r="BB682" s="146">
        <f t="shared" si="217"/>
        <v>923</v>
      </c>
      <c r="BC682" s="32">
        <f t="shared" si="218"/>
        <v>872</v>
      </c>
      <c r="BD682" s="148"/>
      <c r="BE682" s="40">
        <f t="shared" si="219"/>
        <v>0.11177347242921014</v>
      </c>
      <c r="BF682" s="40">
        <f t="shared" si="220"/>
        <v>0</v>
      </c>
      <c r="BG682" s="40">
        <f t="shared" si="221"/>
        <v>0</v>
      </c>
      <c r="BH682" s="40">
        <f t="shared" si="222"/>
        <v>0</v>
      </c>
      <c r="BI682" s="40">
        <f t="shared" si="223"/>
        <v>0</v>
      </c>
      <c r="BJ682" s="40">
        <f t="shared" si="224"/>
        <v>9.2421441774491686E-2</v>
      </c>
      <c r="BK682" s="40">
        <f t="shared" si="225"/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 s="4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</row>
    <row r="683" spans="1:124" s="32" customFormat="1" x14ac:dyDescent="0.2">
      <c r="A683" s="124" t="str">
        <f>CONFIGURACAO!$C$4</f>
        <v>AREA 21</v>
      </c>
      <c r="B683" s="125">
        <v>681</v>
      </c>
      <c r="C683" s="249" t="s">
        <v>313</v>
      </c>
      <c r="D683" s="126">
        <f t="shared" si="226"/>
        <v>10</v>
      </c>
      <c r="E683" s="250" t="s">
        <v>1018</v>
      </c>
      <c r="F683" s="250">
        <v>1</v>
      </c>
      <c r="G683" s="250">
        <v>1</v>
      </c>
      <c r="H683" s="250">
        <v>1</v>
      </c>
      <c r="I683" s="250">
        <v>1</v>
      </c>
      <c r="J683" s="87"/>
      <c r="K683" s="94"/>
      <c r="L683" s="94"/>
      <c r="M683" s="154">
        <f t="shared" si="227"/>
        <v>4</v>
      </c>
      <c r="N683">
        <v>1</v>
      </c>
      <c r="O683">
        <v>13</v>
      </c>
      <c r="P683">
        <v>5</v>
      </c>
      <c r="Q683">
        <v>3</v>
      </c>
      <c r="R683">
        <v>6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8</v>
      </c>
      <c r="AC683" s="139">
        <f t="shared" si="210"/>
        <v>14</v>
      </c>
      <c r="AD683" s="140">
        <f t="shared" si="211"/>
        <v>19</v>
      </c>
      <c r="AE683" s="141">
        <f t="shared" si="228"/>
        <v>0</v>
      </c>
      <c r="AF683" s="142">
        <f t="shared" si="229"/>
        <v>0</v>
      </c>
      <c r="AG683" s="278"/>
      <c r="AI683" s="37">
        <f>IFERROR(IF(M683&gt;0,(N683*CONFIGURACAO!$C$20)+(O683*CONFIGURACAO!$C$21)+(P683*CONFIGURACAO!$C$22)+(Q683*CONFIGURACAO!$C$23)+(R683*CONFIGURACAO!$C$24),""),"")</f>
        <v>1680</v>
      </c>
      <c r="AJ683" s="38">
        <f>IF(S683=0,0,IF(CONFIGURACAO!$C$15="SIM",(IF(S683&gt;CONFIGURACAO!$C$16,CONFIGURACAO!$C$16*CONFIGURACAO!$C$25,S683*CONFIGURACAO!$C$25)),'PI AREA  P100'!S683*CONFIGURACAO!$C$25))</f>
        <v>10</v>
      </c>
      <c r="AK683" s="38">
        <f>IF(T683=0,0,IF(CONFIGURACAO!$C$17="SIM",(IF(T683&gt;CONFIGURACAO!$C$18,CONFIGURACAO!$C$18*CONFIGURACAO!$C$26,T683*CONFIGURACAO!$C$26)),'PI AREA  P100'!T683*CONFIGURACAO!$C$26))</f>
        <v>0</v>
      </c>
      <c r="AL683" s="38">
        <f>IFERROR(IF(M683&gt;0,(U683*CONFIGURACAO!$C$29)+(V683*CONFIGURACAO!$C$30),""),"")</f>
        <v>0</v>
      </c>
      <c r="AM683" s="38">
        <f>IF(W683=0,0,IF(CONFIGURACAO!$C$41="SIM",(IF(W683&gt;CONFIGURACAO!$C$41,CONFIGURACAO!$C$41*CONFIGURACAO!$C$31,W683*CONFIGURACAO!$C$31)),'PI AREA  P100'!W683*CONFIGURACAO!$C$31))</f>
        <v>0</v>
      </c>
      <c r="AN683" s="38">
        <f>IF(X683=0,0,IF(CONFIGURACAO!$C$39="SIM",(IF(X683&gt;CONFIGURACAO!$C$40,CONFIGURACAO!$C$40*CONFIGURACAO!$C$32,X683*CONFIGURACAO!$C$32)),'PI AREA  P100'!X683*CONFIGURACAO!$C$32))</f>
        <v>25</v>
      </c>
      <c r="AO683" s="38">
        <f>IFERROR(IF(M683&gt;0,(Y683*CONFIGURACAO!$C$33)+(Z683*CONFIGURACAO!$C$34)+(AA683*CONFIGURACAO!$C$35)+(AB683*CONFIGURACAO!$C$36),""),"")</f>
        <v>80</v>
      </c>
      <c r="AP683" s="38">
        <f>IF(AA683=0,0,IF(CONFIGURACAO!$C$46="SIM",(IF(AA683&gt;CONFIGURACAO!$C$47,CONFIGURACAO!$C$47*CONFIGURACAO!$C$35,AA683*CONFIGURACAO!$C$35)),'PI AREA  P100'!AA683*CONFIGURACAO!$C$35))</f>
        <v>0</v>
      </c>
      <c r="AQ683" s="38">
        <f>IF(AB683=0,0,IF(CONFIGURACAO!$C$44="SIM",(IF(AB683&gt;CONFIGURACAO!$C$45,CONFIGURACAO!$C$45*CONFIGURACAO!$C$36,AB683*CONFIGURACAO!$C$36)),'PI AREA  P100'!AB683*CONFIGURACAO!$C$36))</f>
        <v>20</v>
      </c>
      <c r="AR683" s="38">
        <f t="shared" si="230"/>
        <v>1815</v>
      </c>
      <c r="AS683" s="68">
        <f>IF(AR683="","",$AR683-(($AS$2/CONFIGURACAO!$C$6)*$M683))</f>
        <v>1515</v>
      </c>
      <c r="AT683" s="73">
        <f t="shared" si="212"/>
        <v>3</v>
      </c>
      <c r="AU683" s="75">
        <f>IF(AR683="","",$AR683-(($AU$2/CONFIGURACAO!$C$6)*$M683))</f>
        <v>1315</v>
      </c>
      <c r="AV683" s="76">
        <f t="shared" si="213"/>
        <v>4</v>
      </c>
      <c r="AW683" s="74">
        <f>IF(AR683="","",$AR683-(($AW$2/CONFIGURACAO!$C$6)*$M683))</f>
        <v>1115</v>
      </c>
      <c r="AX683" s="72">
        <f t="shared" si="214"/>
        <v>5</v>
      </c>
      <c r="AZ683" s="39">
        <f t="shared" si="215"/>
        <v>0.1533029824398402</v>
      </c>
      <c r="BA683" s="146">
        <f t="shared" si="216"/>
        <v>38</v>
      </c>
      <c r="BB683" s="146">
        <f t="shared" si="217"/>
        <v>104</v>
      </c>
      <c r="BC683" s="32">
        <f t="shared" si="218"/>
        <v>177</v>
      </c>
      <c r="BD683" s="148"/>
      <c r="BE683" s="40">
        <f t="shared" si="219"/>
        <v>3.7257824143070044E-2</v>
      </c>
      <c r="BF683" s="40">
        <f t="shared" si="220"/>
        <v>0.50154320987654322</v>
      </c>
      <c r="BG683" s="40">
        <f t="shared" si="221"/>
        <v>0.12846865364850976</v>
      </c>
      <c r="BH683" s="40">
        <f t="shared" si="222"/>
        <v>0.12126111560226355</v>
      </c>
      <c r="BI683" s="40">
        <f t="shared" si="223"/>
        <v>0.63965884861407252</v>
      </c>
      <c r="BJ683" s="40">
        <f t="shared" si="224"/>
        <v>9.2421441774491686E-2</v>
      </c>
      <c r="BK683" s="40">
        <f t="shared" si="225"/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 s="42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</row>
    <row r="684" spans="1:124" s="32" customFormat="1" x14ac:dyDescent="0.2">
      <c r="A684" s="124" t="str">
        <f>CONFIGURACAO!$C$4</f>
        <v>AREA 21</v>
      </c>
      <c r="B684" s="125">
        <v>682</v>
      </c>
      <c r="C684" s="249" t="s">
        <v>313</v>
      </c>
      <c r="D684" s="126">
        <f t="shared" si="226"/>
        <v>11</v>
      </c>
      <c r="E684" s="250" t="s">
        <v>1019</v>
      </c>
      <c r="F684" s="250">
        <v>1</v>
      </c>
      <c r="G684" s="250">
        <v>1</v>
      </c>
      <c r="H684" s="250">
        <v>1</v>
      </c>
      <c r="I684" s="250">
        <v>1</v>
      </c>
      <c r="J684" s="87"/>
      <c r="K684" s="94"/>
      <c r="L684" s="94"/>
      <c r="M684" s="154">
        <f t="shared" si="227"/>
        <v>4</v>
      </c>
      <c r="N684">
        <v>0</v>
      </c>
      <c r="O684">
        <v>3</v>
      </c>
      <c r="P684">
        <v>2</v>
      </c>
      <c r="Q684">
        <v>5</v>
      </c>
      <c r="R684">
        <v>0</v>
      </c>
      <c r="S684">
        <v>7</v>
      </c>
      <c r="T684">
        <v>0</v>
      </c>
      <c r="U684">
        <v>0</v>
      </c>
      <c r="V684">
        <v>0</v>
      </c>
      <c r="W684">
        <v>2</v>
      </c>
      <c r="X684">
        <v>0</v>
      </c>
      <c r="Y684">
        <v>0</v>
      </c>
      <c r="Z684">
        <v>1</v>
      </c>
      <c r="AA684">
        <v>0</v>
      </c>
      <c r="AB684">
        <v>0</v>
      </c>
      <c r="AC684" s="139">
        <f t="shared" si="210"/>
        <v>3</v>
      </c>
      <c r="AD684" s="140">
        <f t="shared" si="211"/>
        <v>5</v>
      </c>
      <c r="AE684" s="141">
        <f t="shared" si="228"/>
        <v>0</v>
      </c>
      <c r="AF684" s="142">
        <f t="shared" si="229"/>
        <v>1</v>
      </c>
      <c r="AG684" s="278"/>
      <c r="AI684" s="37">
        <f>IFERROR(IF(M684&gt;0,(N684*CONFIGURACAO!$C$20)+(O684*CONFIGURACAO!$C$21)+(P684*CONFIGURACAO!$C$22)+(Q684*CONFIGURACAO!$C$23)+(R684*CONFIGURACAO!$C$24),""),"")</f>
        <v>560</v>
      </c>
      <c r="AJ684" s="38">
        <f>IF(S684=0,0,IF(CONFIGURACAO!$C$15="SIM",(IF(S684&gt;CONFIGURACAO!$C$16,CONFIGURACAO!$C$16*CONFIGURACAO!$C$25,S684*CONFIGURACAO!$C$25)),'PI AREA  P100'!S684*CONFIGURACAO!$C$25))</f>
        <v>40</v>
      </c>
      <c r="AK684" s="38">
        <f>IF(T684=0,0,IF(CONFIGURACAO!$C$17="SIM",(IF(T684&gt;CONFIGURACAO!$C$18,CONFIGURACAO!$C$18*CONFIGURACAO!$C$26,T684*CONFIGURACAO!$C$26)),'PI AREA  P100'!T684*CONFIGURACAO!$C$26))</f>
        <v>0</v>
      </c>
      <c r="AL684" s="38">
        <f>IFERROR(IF(M684&gt;0,(U684*CONFIGURACAO!$C$29)+(V684*CONFIGURACAO!$C$30),""),"")</f>
        <v>0</v>
      </c>
      <c r="AM684" s="38">
        <f>IF(W684=0,0,IF(CONFIGURACAO!$C$41="SIM",(IF(W684&gt;CONFIGURACAO!$C$41,CONFIGURACAO!$C$41*CONFIGURACAO!$C$31,W684*CONFIGURACAO!$C$31)),'PI AREA  P100'!W684*CONFIGURACAO!$C$31))</f>
        <v>100</v>
      </c>
      <c r="AN684" s="38">
        <f>IF(X684=0,0,IF(CONFIGURACAO!$C$39="SIM",(IF(X684&gt;CONFIGURACAO!$C$40,CONFIGURACAO!$C$40*CONFIGURACAO!$C$32,X684*CONFIGURACAO!$C$32)),'PI AREA  P100'!X684*CONFIGURACAO!$C$32))</f>
        <v>0</v>
      </c>
      <c r="AO684" s="38">
        <f>IFERROR(IF(M684&gt;0,(Y684*CONFIGURACAO!$C$33)+(Z684*CONFIGURACAO!$C$34)+(AA684*CONFIGURACAO!$C$35)+(AB684*CONFIGURACAO!$C$36),""),"")</f>
        <v>50</v>
      </c>
      <c r="AP684" s="38">
        <f>IF(AA684=0,0,IF(CONFIGURACAO!$C$46="SIM",(IF(AA684&gt;CONFIGURACAO!$C$47,CONFIGURACAO!$C$47*CONFIGURACAO!$C$35,AA684*CONFIGURACAO!$C$35)),'PI AREA  P100'!AA684*CONFIGURACAO!$C$35))</f>
        <v>0</v>
      </c>
      <c r="AQ684" s="38">
        <f>IF(AB684=0,0,IF(CONFIGURACAO!$C$44="SIM",(IF(AB684&gt;CONFIGURACAO!$C$45,CONFIGURACAO!$C$45*CONFIGURACAO!$C$36,AB684*CONFIGURACAO!$C$36)),'PI AREA  P100'!AB684*CONFIGURACAO!$C$36))</f>
        <v>0</v>
      </c>
      <c r="AR684" s="38">
        <f t="shared" si="230"/>
        <v>750</v>
      </c>
      <c r="AS684" s="68">
        <f>IF(AR684="","",$AR684-(($AS$2/CONFIGURACAO!$C$6)*$M684))</f>
        <v>450</v>
      </c>
      <c r="AT684" s="73">
        <f t="shared" si="212"/>
        <v>3</v>
      </c>
      <c r="AU684" s="75">
        <f>IF(AR684="","",$AR684-(($AU$2/CONFIGURACAO!$C$6)*$M684))</f>
        <v>250</v>
      </c>
      <c r="AV684" s="76">
        <f t="shared" si="213"/>
        <v>4</v>
      </c>
      <c r="AW684" s="74">
        <f>IF(AR684="","",$AR684-(($AW$2/CONFIGURACAO!$C$6)*$M684))</f>
        <v>50</v>
      </c>
      <c r="AX684" s="72">
        <f t="shared" si="214"/>
        <v>5</v>
      </c>
      <c r="AZ684" s="39">
        <f t="shared" si="215"/>
        <v>6.3348339851173635E-2</v>
      </c>
      <c r="BA684" s="146">
        <f t="shared" si="216"/>
        <v>20</v>
      </c>
      <c r="BB684" s="146">
        <f t="shared" si="217"/>
        <v>375</v>
      </c>
      <c r="BC684" s="32">
        <f t="shared" si="218"/>
        <v>577</v>
      </c>
      <c r="BD684" s="148"/>
      <c r="BE684" s="40">
        <f t="shared" si="219"/>
        <v>0</v>
      </c>
      <c r="BF684" s="40">
        <f t="shared" si="220"/>
        <v>0.11574074074074073</v>
      </c>
      <c r="BG684" s="40">
        <f t="shared" si="221"/>
        <v>5.1387461459403906E-2</v>
      </c>
      <c r="BH684" s="40">
        <f t="shared" si="222"/>
        <v>0.20210185933710592</v>
      </c>
      <c r="BI684" s="40">
        <f t="shared" si="223"/>
        <v>0</v>
      </c>
      <c r="BJ684" s="40">
        <f t="shared" si="224"/>
        <v>0.64695009242144186</v>
      </c>
      <c r="BK684" s="40">
        <f t="shared" si="225"/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 s="42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</row>
    <row r="685" spans="1:124" s="32" customFormat="1" x14ac:dyDescent="0.2">
      <c r="A685" s="124" t="str">
        <f>CONFIGURACAO!$C$4</f>
        <v>AREA 21</v>
      </c>
      <c r="B685" s="125">
        <v>683</v>
      </c>
      <c r="C685" s="249" t="s">
        <v>313</v>
      </c>
      <c r="D685" s="126">
        <f t="shared" si="226"/>
        <v>12</v>
      </c>
      <c r="E685" s="250" t="s">
        <v>1020</v>
      </c>
      <c r="F685" s="250">
        <v>1</v>
      </c>
      <c r="G685" s="250">
        <v>1</v>
      </c>
      <c r="H685" s="250">
        <v>1</v>
      </c>
      <c r="I685" s="250">
        <v>1</v>
      </c>
      <c r="J685" s="87"/>
      <c r="K685" s="94"/>
      <c r="L685" s="94"/>
      <c r="M685" s="154">
        <f t="shared" si="227"/>
        <v>4</v>
      </c>
      <c r="N685">
        <v>6</v>
      </c>
      <c r="O685">
        <v>4</v>
      </c>
      <c r="P685">
        <v>7</v>
      </c>
      <c r="Q685">
        <v>4</v>
      </c>
      <c r="R685">
        <v>0</v>
      </c>
      <c r="S685">
        <v>4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 s="139">
        <f t="shared" si="210"/>
        <v>10</v>
      </c>
      <c r="AD685" s="140">
        <f t="shared" si="211"/>
        <v>17</v>
      </c>
      <c r="AE685" s="141">
        <f t="shared" si="228"/>
        <v>0</v>
      </c>
      <c r="AF685" s="142">
        <f t="shared" si="229"/>
        <v>0</v>
      </c>
      <c r="AG685" s="278"/>
      <c r="AI685" s="37">
        <f>IFERROR(IF(M685&gt;0,(N685*CONFIGURACAO!$C$20)+(O685*CONFIGURACAO!$C$21)+(P685*CONFIGURACAO!$C$22)+(Q685*CONFIGURACAO!$C$23)+(R685*CONFIGURACAO!$C$24),""),"")</f>
        <v>1500</v>
      </c>
      <c r="AJ685" s="38">
        <f>IF(S685=0,0,IF(CONFIGURACAO!$C$15="SIM",(IF(S685&gt;CONFIGURACAO!$C$16,CONFIGURACAO!$C$16*CONFIGURACAO!$C$25,S685*CONFIGURACAO!$C$25)),'PI AREA  P100'!S685*CONFIGURACAO!$C$25))</f>
        <v>40</v>
      </c>
      <c r="AK685" s="38">
        <f>IF(T685=0,0,IF(CONFIGURACAO!$C$17="SIM",(IF(T685&gt;CONFIGURACAO!$C$18,CONFIGURACAO!$C$18*CONFIGURACAO!$C$26,T685*CONFIGURACAO!$C$26)),'PI AREA  P100'!T685*CONFIGURACAO!$C$26))</f>
        <v>0</v>
      </c>
      <c r="AL685" s="38">
        <f>IFERROR(IF(M685&gt;0,(U685*CONFIGURACAO!$C$29)+(V685*CONFIGURACAO!$C$30),""),"")</f>
        <v>0</v>
      </c>
      <c r="AM685" s="38">
        <f>IF(W685=0,0,IF(CONFIGURACAO!$C$41="SIM",(IF(W685&gt;CONFIGURACAO!$C$41,CONFIGURACAO!$C$41*CONFIGURACAO!$C$31,W685*CONFIGURACAO!$C$31)),'PI AREA  P100'!W685*CONFIGURACAO!$C$31))</f>
        <v>0</v>
      </c>
      <c r="AN685" s="38">
        <f>IF(X685=0,0,IF(CONFIGURACAO!$C$39="SIM",(IF(X685&gt;CONFIGURACAO!$C$40,CONFIGURACAO!$C$40*CONFIGURACAO!$C$32,X685*CONFIGURACAO!$C$32)),'PI AREA  P100'!X685*CONFIGURACAO!$C$32))</f>
        <v>0</v>
      </c>
      <c r="AO685" s="38">
        <f>IFERROR(IF(M685&gt;0,(Y685*CONFIGURACAO!$C$33)+(Z685*CONFIGURACAO!$C$34)+(AA685*CONFIGURACAO!$C$35)+(AB685*CONFIGURACAO!$C$36),""),"")</f>
        <v>0</v>
      </c>
      <c r="AP685" s="38">
        <f>IF(AA685=0,0,IF(CONFIGURACAO!$C$46="SIM",(IF(AA685&gt;CONFIGURACAO!$C$47,CONFIGURACAO!$C$47*CONFIGURACAO!$C$35,AA685*CONFIGURACAO!$C$35)),'PI AREA  P100'!AA685*CONFIGURACAO!$C$35))</f>
        <v>0</v>
      </c>
      <c r="AQ685" s="38">
        <f>IF(AB685=0,0,IF(CONFIGURACAO!$C$44="SIM",(IF(AB685&gt;CONFIGURACAO!$C$45,CONFIGURACAO!$C$45*CONFIGURACAO!$C$36,AB685*CONFIGURACAO!$C$36)),'PI AREA  P100'!AB685*CONFIGURACAO!$C$36))</f>
        <v>0</v>
      </c>
      <c r="AR685" s="38">
        <f t="shared" si="230"/>
        <v>1540</v>
      </c>
      <c r="AS685" s="68">
        <f>IF(AR685="","",$AR685-(($AS$2/CONFIGURACAO!$C$6)*$M685))</f>
        <v>1240</v>
      </c>
      <c r="AT685" s="73">
        <f t="shared" si="212"/>
        <v>3</v>
      </c>
      <c r="AU685" s="75">
        <f>IF(AR685="","",$AR685-(($AU$2/CONFIGURACAO!$C$6)*$M685))</f>
        <v>1040</v>
      </c>
      <c r="AV685" s="76">
        <f t="shared" si="213"/>
        <v>4</v>
      </c>
      <c r="AW685" s="74">
        <f>IF(AR685="","",$AR685-(($AW$2/CONFIGURACAO!$C$6)*$M685))</f>
        <v>840</v>
      </c>
      <c r="AX685" s="72">
        <f t="shared" si="214"/>
        <v>5</v>
      </c>
      <c r="AZ685" s="39">
        <f t="shared" si="215"/>
        <v>0.13007525782774318</v>
      </c>
      <c r="BA685" s="146">
        <f t="shared" si="216"/>
        <v>25</v>
      </c>
      <c r="BB685" s="146">
        <f t="shared" si="217"/>
        <v>261</v>
      </c>
      <c r="BC685" s="32">
        <f t="shared" si="218"/>
        <v>231</v>
      </c>
      <c r="BD685" s="148"/>
      <c r="BE685" s="40">
        <f t="shared" si="219"/>
        <v>0.22354694485842028</v>
      </c>
      <c r="BF685" s="40">
        <f t="shared" si="220"/>
        <v>0.15432098765432098</v>
      </c>
      <c r="BG685" s="40">
        <f t="shared" si="221"/>
        <v>0.17985611510791369</v>
      </c>
      <c r="BH685" s="40">
        <f t="shared" si="222"/>
        <v>0.16168148746968472</v>
      </c>
      <c r="BI685" s="40">
        <f t="shared" si="223"/>
        <v>0</v>
      </c>
      <c r="BJ685" s="40">
        <f t="shared" si="224"/>
        <v>0.36968576709796674</v>
      </c>
      <c r="BK685" s="40">
        <f t="shared" si="225"/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 s="42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</row>
    <row r="686" spans="1:124" s="32" customFormat="1" x14ac:dyDescent="0.2">
      <c r="A686" s="124" t="str">
        <f>CONFIGURACAO!$C$4</f>
        <v>AREA 21</v>
      </c>
      <c r="B686" s="125">
        <v>684</v>
      </c>
      <c r="C686" s="249" t="s">
        <v>313</v>
      </c>
      <c r="D686" s="126">
        <f t="shared" si="226"/>
        <v>13</v>
      </c>
      <c r="E686" s="250" t="s">
        <v>1021</v>
      </c>
      <c r="F686" s="250">
        <v>1</v>
      </c>
      <c r="G686" s="250">
        <v>1</v>
      </c>
      <c r="H686" s="250">
        <v>1</v>
      </c>
      <c r="I686" s="250">
        <v>1</v>
      </c>
      <c r="J686" s="87"/>
      <c r="K686" s="94"/>
      <c r="L686" s="94"/>
      <c r="M686" s="154">
        <f t="shared" si="227"/>
        <v>4</v>
      </c>
      <c r="N686">
        <v>1</v>
      </c>
      <c r="O686">
        <v>14</v>
      </c>
      <c r="P686">
        <v>8</v>
      </c>
      <c r="Q686">
        <v>9</v>
      </c>
      <c r="R686">
        <v>1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4</v>
      </c>
      <c r="AC686" s="139">
        <f t="shared" si="210"/>
        <v>15</v>
      </c>
      <c r="AD686" s="140">
        <f t="shared" si="211"/>
        <v>23</v>
      </c>
      <c r="AE686" s="141">
        <f t="shared" si="228"/>
        <v>0</v>
      </c>
      <c r="AF686" s="142">
        <f t="shared" si="229"/>
        <v>0</v>
      </c>
      <c r="AG686" s="278"/>
      <c r="AI686" s="37">
        <f>IFERROR(IF(M686&gt;0,(N686*CONFIGURACAO!$C$20)+(O686*CONFIGURACAO!$C$21)+(P686*CONFIGURACAO!$C$22)+(Q686*CONFIGURACAO!$C$23)+(R686*CONFIGURACAO!$C$24),""),"")</f>
        <v>2080</v>
      </c>
      <c r="AJ686" s="38">
        <f>IF(S686=0,0,IF(CONFIGURACAO!$C$15="SIM",(IF(S686&gt;CONFIGURACAO!$C$16,CONFIGURACAO!$C$16*CONFIGURACAO!$C$25,S686*CONFIGURACAO!$C$25)),'PI AREA  P100'!S686*CONFIGURACAO!$C$25))</f>
        <v>0</v>
      </c>
      <c r="AK686" s="38">
        <f>IF(T686=0,0,IF(CONFIGURACAO!$C$17="SIM",(IF(T686&gt;CONFIGURACAO!$C$18,CONFIGURACAO!$C$18*CONFIGURACAO!$C$26,T686*CONFIGURACAO!$C$26)),'PI AREA  P100'!T686*CONFIGURACAO!$C$26))</f>
        <v>10</v>
      </c>
      <c r="AL686" s="38">
        <f>IFERROR(IF(M686&gt;0,(U686*CONFIGURACAO!$C$29)+(V686*CONFIGURACAO!$C$30),""),"")</f>
        <v>0</v>
      </c>
      <c r="AM686" s="38">
        <f>IF(W686=0,0,IF(CONFIGURACAO!$C$41="SIM",(IF(W686&gt;CONFIGURACAO!$C$41,CONFIGURACAO!$C$41*CONFIGURACAO!$C$31,W686*CONFIGURACAO!$C$31)),'PI AREA  P100'!W686*CONFIGURACAO!$C$31))</f>
        <v>0</v>
      </c>
      <c r="AN686" s="38">
        <f>IF(X686=0,0,IF(CONFIGURACAO!$C$39="SIM",(IF(X686&gt;CONFIGURACAO!$C$40,CONFIGURACAO!$C$40*CONFIGURACAO!$C$32,X686*CONFIGURACAO!$C$32)),'PI AREA  P100'!X686*CONFIGURACAO!$C$32))</f>
        <v>0</v>
      </c>
      <c r="AO686" s="38">
        <f>IFERROR(IF(M686&gt;0,(Y686*CONFIGURACAO!$C$33)+(Z686*CONFIGURACAO!$C$34)+(AA686*CONFIGURACAO!$C$35)+(AB686*CONFIGURACAO!$C$36),""),"")</f>
        <v>40</v>
      </c>
      <c r="AP686" s="38">
        <f>IF(AA686=0,0,IF(CONFIGURACAO!$C$46="SIM",(IF(AA686&gt;CONFIGURACAO!$C$47,CONFIGURACAO!$C$47*CONFIGURACAO!$C$35,AA686*CONFIGURACAO!$C$35)),'PI AREA  P100'!AA686*CONFIGURACAO!$C$35))</f>
        <v>0</v>
      </c>
      <c r="AQ686" s="38">
        <f>IF(AB686=0,0,IF(CONFIGURACAO!$C$44="SIM",(IF(AB686&gt;CONFIGURACAO!$C$45,CONFIGURACAO!$C$45*CONFIGURACAO!$C$36,AB686*CONFIGURACAO!$C$36)),'PI AREA  P100'!AB686*CONFIGURACAO!$C$36))</f>
        <v>20</v>
      </c>
      <c r="AR686" s="38">
        <f t="shared" si="230"/>
        <v>2150</v>
      </c>
      <c r="AS686" s="68">
        <f>IF(AR686="","",$AR686-(($AS$2/CONFIGURACAO!$C$6)*$M686))</f>
        <v>1850</v>
      </c>
      <c r="AT686" s="73">
        <f t="shared" si="212"/>
        <v>3</v>
      </c>
      <c r="AU686" s="75">
        <f>IF(AR686="","",$AR686-(($AU$2/CONFIGURACAO!$C$6)*$M686))</f>
        <v>1650</v>
      </c>
      <c r="AV686" s="76">
        <f t="shared" si="213"/>
        <v>4</v>
      </c>
      <c r="AW686" s="74">
        <f>IF(AR686="","",$AR686-(($AW$2/CONFIGURACAO!$C$6)*$M686))</f>
        <v>1450</v>
      </c>
      <c r="AX686" s="72">
        <f t="shared" si="214"/>
        <v>5</v>
      </c>
      <c r="AZ686" s="39">
        <f t="shared" si="215"/>
        <v>0.18159857424003109</v>
      </c>
      <c r="BA686" s="146">
        <f t="shared" si="216"/>
        <v>39</v>
      </c>
      <c r="BB686" s="146">
        <f t="shared" si="217"/>
        <v>102</v>
      </c>
      <c r="BC686" s="32">
        <f t="shared" si="218"/>
        <v>127</v>
      </c>
      <c r="BD686" s="148"/>
      <c r="BE686" s="40">
        <f t="shared" si="219"/>
        <v>3.7257824143070044E-2</v>
      </c>
      <c r="BF686" s="40">
        <f t="shared" si="220"/>
        <v>0.54012345679012341</v>
      </c>
      <c r="BG686" s="40">
        <f t="shared" si="221"/>
        <v>0.20554984583761562</v>
      </c>
      <c r="BH686" s="40">
        <f t="shared" si="222"/>
        <v>0.36378334680679059</v>
      </c>
      <c r="BI686" s="40">
        <f t="shared" si="223"/>
        <v>0.10660980810234541</v>
      </c>
      <c r="BJ686" s="40">
        <f t="shared" si="224"/>
        <v>0</v>
      </c>
      <c r="BK686" s="40">
        <f t="shared" si="225"/>
        <v>0.32102728731942215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 s="42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</row>
    <row r="687" spans="1:124" s="32" customFormat="1" x14ac:dyDescent="0.2">
      <c r="A687" s="124" t="str">
        <f>CONFIGURACAO!$C$4</f>
        <v>AREA 21</v>
      </c>
      <c r="B687" s="125">
        <v>685</v>
      </c>
      <c r="C687" s="249" t="s">
        <v>313</v>
      </c>
      <c r="D687" s="126">
        <f t="shared" si="226"/>
        <v>14</v>
      </c>
      <c r="E687" s="250" t="s">
        <v>1022</v>
      </c>
      <c r="F687" s="250">
        <v>1</v>
      </c>
      <c r="G687" s="250">
        <v>1</v>
      </c>
      <c r="H687" s="250">
        <v>1</v>
      </c>
      <c r="I687" s="250">
        <v>1</v>
      </c>
      <c r="J687" s="87"/>
      <c r="K687" s="94"/>
      <c r="L687" s="94"/>
      <c r="M687" s="154">
        <f t="shared" si="227"/>
        <v>4</v>
      </c>
      <c r="N687">
        <v>4</v>
      </c>
      <c r="O687">
        <v>18</v>
      </c>
      <c r="P687">
        <v>25</v>
      </c>
      <c r="Q687">
        <v>18</v>
      </c>
      <c r="R687">
        <v>18</v>
      </c>
      <c r="S687">
        <v>9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2</v>
      </c>
      <c r="AB687">
        <v>0</v>
      </c>
      <c r="AC687" s="139">
        <f t="shared" si="210"/>
        <v>22</v>
      </c>
      <c r="AD687" s="140">
        <f t="shared" si="211"/>
        <v>47</v>
      </c>
      <c r="AE687" s="141">
        <f t="shared" si="228"/>
        <v>0</v>
      </c>
      <c r="AF687" s="142">
        <f t="shared" si="229"/>
        <v>0</v>
      </c>
      <c r="AG687" s="278"/>
      <c r="AI687" s="37">
        <f>IFERROR(IF(M687&gt;0,(N687*CONFIGURACAO!$C$20)+(O687*CONFIGURACAO!$C$21)+(P687*CONFIGURACAO!$C$22)+(Q687*CONFIGURACAO!$C$23)+(R687*CONFIGURACAO!$C$24),""),"")</f>
        <v>4420</v>
      </c>
      <c r="AJ687" s="38">
        <f>IF(S687=0,0,IF(CONFIGURACAO!$C$15="SIM",(IF(S687&gt;CONFIGURACAO!$C$16,CONFIGURACAO!$C$16*CONFIGURACAO!$C$25,S687*CONFIGURACAO!$C$25)),'PI AREA  P100'!S687*CONFIGURACAO!$C$25))</f>
        <v>40</v>
      </c>
      <c r="AK687" s="38">
        <f>IF(T687=0,0,IF(CONFIGURACAO!$C$17="SIM",(IF(T687&gt;CONFIGURACAO!$C$18,CONFIGURACAO!$C$18*CONFIGURACAO!$C$26,T687*CONFIGURACAO!$C$26)),'PI AREA  P100'!T687*CONFIGURACAO!$C$26))</f>
        <v>0</v>
      </c>
      <c r="AL687" s="38">
        <f>IFERROR(IF(M687&gt;0,(U687*CONFIGURACAO!$C$29)+(V687*CONFIGURACAO!$C$30),""),"")</f>
        <v>0</v>
      </c>
      <c r="AM687" s="38">
        <f>IF(W687=0,0,IF(CONFIGURACAO!$C$41="SIM",(IF(W687&gt;CONFIGURACAO!$C$41,CONFIGURACAO!$C$41*CONFIGURACAO!$C$31,W687*CONFIGURACAO!$C$31)),'PI AREA  P100'!W687*CONFIGURACAO!$C$31))</f>
        <v>50</v>
      </c>
      <c r="AN687" s="38">
        <f>IF(X687=0,0,IF(CONFIGURACAO!$C$39="SIM",(IF(X687&gt;CONFIGURACAO!$C$40,CONFIGURACAO!$C$40*CONFIGURACAO!$C$32,X687*CONFIGURACAO!$C$32)),'PI AREA  P100'!X687*CONFIGURACAO!$C$32))</f>
        <v>0</v>
      </c>
      <c r="AO687" s="38">
        <f>IFERROR(IF(M687&gt;0,(Y687*CONFIGURACAO!$C$33)+(Z687*CONFIGURACAO!$C$34)+(AA687*CONFIGURACAO!$C$35)+(AB687*CONFIGURACAO!$C$36),""),"")</f>
        <v>50</v>
      </c>
      <c r="AP687" s="38">
        <f>IF(AA687=0,0,IF(CONFIGURACAO!$C$46="SIM",(IF(AA687&gt;CONFIGURACAO!$C$47,CONFIGURACAO!$C$47*CONFIGURACAO!$C$35,AA687*CONFIGURACAO!$C$35)),'PI AREA  P100'!AA687*CONFIGURACAO!$C$35))</f>
        <v>50</v>
      </c>
      <c r="AQ687" s="38">
        <f>IF(AB687=0,0,IF(CONFIGURACAO!$C$44="SIM",(IF(AB687&gt;CONFIGURACAO!$C$45,CONFIGURACAO!$C$45*CONFIGURACAO!$C$36,AB687*CONFIGURACAO!$C$36)),'PI AREA  P100'!AB687*CONFIGURACAO!$C$36))</f>
        <v>0</v>
      </c>
      <c r="AR687" s="38">
        <f t="shared" si="230"/>
        <v>4610</v>
      </c>
      <c r="AS687" s="68">
        <f>IF(AR687="","",$AR687-(($AS$2/CONFIGURACAO!$C$6)*$M687))</f>
        <v>4310</v>
      </c>
      <c r="AT687" s="73">
        <f t="shared" si="212"/>
        <v>3</v>
      </c>
      <c r="AU687" s="75">
        <f>IF(AR687="","",$AR687-(($AU$2/CONFIGURACAO!$C$6)*$M687))</f>
        <v>4110</v>
      </c>
      <c r="AV687" s="76">
        <f t="shared" si="213"/>
        <v>4</v>
      </c>
      <c r="AW687" s="74">
        <f>IF(AR687="","",$AR687-(($AW$2/CONFIGURACAO!$C$6)*$M687))</f>
        <v>3910</v>
      </c>
      <c r="AX687" s="72">
        <f t="shared" si="214"/>
        <v>5</v>
      </c>
      <c r="AZ687" s="39">
        <f t="shared" si="215"/>
        <v>0.3893811289518806</v>
      </c>
      <c r="BA687" s="146">
        <f t="shared" si="216"/>
        <v>95</v>
      </c>
      <c r="BB687" s="146">
        <f t="shared" si="217"/>
        <v>3</v>
      </c>
      <c r="BC687" s="32">
        <f t="shared" si="218"/>
        <v>18</v>
      </c>
      <c r="BD687" s="148"/>
      <c r="BE687" s="40">
        <f t="shared" si="219"/>
        <v>0.14903129657228018</v>
      </c>
      <c r="BF687" s="40">
        <f t="shared" si="220"/>
        <v>0.69444444444444442</v>
      </c>
      <c r="BG687" s="40">
        <f t="shared" si="221"/>
        <v>0.64234326824254884</v>
      </c>
      <c r="BH687" s="40">
        <f t="shared" si="222"/>
        <v>0.72756669361358117</v>
      </c>
      <c r="BI687" s="40">
        <f t="shared" si="223"/>
        <v>1.9189765458422177</v>
      </c>
      <c r="BJ687" s="40">
        <f t="shared" si="224"/>
        <v>0.83179297597042512</v>
      </c>
      <c r="BK687" s="40">
        <f t="shared" si="225"/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 s="42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</row>
    <row r="688" spans="1:124" s="32" customFormat="1" x14ac:dyDescent="0.2">
      <c r="A688" s="124" t="str">
        <f>CONFIGURACAO!$C$4</f>
        <v>AREA 21</v>
      </c>
      <c r="B688" s="125">
        <v>686</v>
      </c>
      <c r="C688" s="249" t="s">
        <v>313</v>
      </c>
      <c r="D688" s="126">
        <f t="shared" si="226"/>
        <v>15</v>
      </c>
      <c r="E688" s="250" t="s">
        <v>1023</v>
      </c>
      <c r="F688" s="250">
        <v>1</v>
      </c>
      <c r="G688" s="250">
        <v>1</v>
      </c>
      <c r="H688" s="250">
        <v>1</v>
      </c>
      <c r="I688" s="250">
        <v>1</v>
      </c>
      <c r="J688" s="87"/>
      <c r="K688" s="94"/>
      <c r="L688" s="94"/>
      <c r="M688" s="154">
        <f t="shared" si="227"/>
        <v>4</v>
      </c>
      <c r="N688">
        <v>4</v>
      </c>
      <c r="O688">
        <v>6</v>
      </c>
      <c r="P688">
        <v>3</v>
      </c>
      <c r="Q688">
        <v>7</v>
      </c>
      <c r="R688">
        <v>3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 s="139">
        <f t="shared" si="210"/>
        <v>10</v>
      </c>
      <c r="AD688" s="140">
        <f t="shared" si="211"/>
        <v>13</v>
      </c>
      <c r="AE688" s="141">
        <f t="shared" si="228"/>
        <v>0</v>
      </c>
      <c r="AF688" s="142">
        <f t="shared" si="229"/>
        <v>0</v>
      </c>
      <c r="AG688" s="278"/>
      <c r="AI688" s="37">
        <f>IFERROR(IF(M688&gt;0,(N688*CONFIGURACAO!$C$20)+(O688*CONFIGURACAO!$C$21)+(P688*CONFIGURACAO!$C$22)+(Q688*CONFIGURACAO!$C$23)+(R688*CONFIGURACAO!$C$24),""),"")</f>
        <v>1400</v>
      </c>
      <c r="AJ688" s="38">
        <f>IF(S688=0,0,IF(CONFIGURACAO!$C$15="SIM",(IF(S688&gt;CONFIGURACAO!$C$16,CONFIGURACAO!$C$16*CONFIGURACAO!$C$25,S688*CONFIGURACAO!$C$25)),'PI AREA  P100'!S688*CONFIGURACAO!$C$25))</f>
        <v>10</v>
      </c>
      <c r="AK688" s="38">
        <f>IF(T688=0,0,IF(CONFIGURACAO!$C$17="SIM",(IF(T688&gt;CONFIGURACAO!$C$18,CONFIGURACAO!$C$18*CONFIGURACAO!$C$26,T688*CONFIGURACAO!$C$26)),'PI AREA  P100'!T688*CONFIGURACAO!$C$26))</f>
        <v>5</v>
      </c>
      <c r="AL688" s="38">
        <f>IFERROR(IF(M688&gt;0,(U688*CONFIGURACAO!$C$29)+(V688*CONFIGURACAO!$C$30),""),"")</f>
        <v>0</v>
      </c>
      <c r="AM688" s="38">
        <f>IF(W688=0,0,IF(CONFIGURACAO!$C$41="SIM",(IF(W688&gt;CONFIGURACAO!$C$41,CONFIGURACAO!$C$41*CONFIGURACAO!$C$31,W688*CONFIGURACAO!$C$31)),'PI AREA  P100'!W688*CONFIGURACAO!$C$31))</f>
        <v>0</v>
      </c>
      <c r="AN688" s="38">
        <f>IF(X688=0,0,IF(CONFIGURACAO!$C$39="SIM",(IF(X688&gt;CONFIGURACAO!$C$40,CONFIGURACAO!$C$40*CONFIGURACAO!$C$32,X688*CONFIGURACAO!$C$32)),'PI AREA  P100'!X688*CONFIGURACAO!$C$32))</f>
        <v>0</v>
      </c>
      <c r="AO688" s="38">
        <f>IFERROR(IF(M688&gt;0,(Y688*CONFIGURACAO!$C$33)+(Z688*CONFIGURACAO!$C$34)+(AA688*CONFIGURACAO!$C$35)+(AB688*CONFIGURACAO!$C$36),""),"")</f>
        <v>0</v>
      </c>
      <c r="AP688" s="38">
        <f>IF(AA688=0,0,IF(CONFIGURACAO!$C$46="SIM",(IF(AA688&gt;CONFIGURACAO!$C$47,CONFIGURACAO!$C$47*CONFIGURACAO!$C$35,AA688*CONFIGURACAO!$C$35)),'PI AREA  P100'!AA688*CONFIGURACAO!$C$35))</f>
        <v>0</v>
      </c>
      <c r="AQ688" s="38">
        <f>IF(AB688=0,0,IF(CONFIGURACAO!$C$44="SIM",(IF(AB688&gt;CONFIGURACAO!$C$45,CONFIGURACAO!$C$45*CONFIGURACAO!$C$36,AB688*CONFIGURACAO!$C$36)),'PI AREA  P100'!AB688*CONFIGURACAO!$C$36))</f>
        <v>0</v>
      </c>
      <c r="AR688" s="38">
        <f t="shared" si="230"/>
        <v>1415</v>
      </c>
      <c r="AS688" s="68">
        <f>IF(AR688="","",$AR688-(($AS$2/CONFIGURACAO!$C$6)*$M688))</f>
        <v>1115</v>
      </c>
      <c r="AT688" s="73">
        <f t="shared" si="212"/>
        <v>3</v>
      </c>
      <c r="AU688" s="75">
        <f>IF(AR688="","",$AR688-(($AU$2/CONFIGURACAO!$C$6)*$M688))</f>
        <v>915</v>
      </c>
      <c r="AV688" s="76">
        <f t="shared" si="213"/>
        <v>4</v>
      </c>
      <c r="AW688" s="74">
        <f>IF(AR688="","",$AR688-(($AW$2/CONFIGURACAO!$C$6)*$M688))</f>
        <v>715</v>
      </c>
      <c r="AX688" s="72">
        <f t="shared" si="214"/>
        <v>5</v>
      </c>
      <c r="AZ688" s="39">
        <f t="shared" si="215"/>
        <v>0.11951720118588093</v>
      </c>
      <c r="BA688" s="146">
        <f t="shared" si="216"/>
        <v>25</v>
      </c>
      <c r="BB688" s="146">
        <f t="shared" si="217"/>
        <v>261</v>
      </c>
      <c r="BC688" s="32">
        <f t="shared" si="218"/>
        <v>271</v>
      </c>
      <c r="BD688" s="148"/>
      <c r="BE688" s="40">
        <f t="shared" si="219"/>
        <v>0.14903129657228018</v>
      </c>
      <c r="BF688" s="40">
        <f t="shared" si="220"/>
        <v>0.23148148148148145</v>
      </c>
      <c r="BG688" s="40">
        <f t="shared" si="221"/>
        <v>7.7081192189105849E-2</v>
      </c>
      <c r="BH688" s="40">
        <f t="shared" si="222"/>
        <v>0.28294260307194824</v>
      </c>
      <c r="BI688" s="40">
        <f t="shared" si="223"/>
        <v>0.31982942430703626</v>
      </c>
      <c r="BJ688" s="40">
        <f t="shared" si="224"/>
        <v>9.2421441774491686E-2</v>
      </c>
      <c r="BK688" s="40">
        <f t="shared" si="225"/>
        <v>0.16051364365971107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 s="42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</row>
    <row r="689" spans="1:124" s="32" customFormat="1" x14ac:dyDescent="0.2">
      <c r="A689" s="124" t="str">
        <f>CONFIGURACAO!$C$4</f>
        <v>AREA 21</v>
      </c>
      <c r="B689" s="125">
        <v>687</v>
      </c>
      <c r="C689" s="249" t="s">
        <v>313</v>
      </c>
      <c r="D689" s="126">
        <f t="shared" si="226"/>
        <v>16</v>
      </c>
      <c r="E689" s="250" t="s">
        <v>1024</v>
      </c>
      <c r="F689" s="250">
        <v>1</v>
      </c>
      <c r="G689" s="250">
        <v>1</v>
      </c>
      <c r="H689" s="250">
        <v>1</v>
      </c>
      <c r="I689" s="250">
        <v>1</v>
      </c>
      <c r="J689" s="87"/>
      <c r="K689" s="94"/>
      <c r="L689" s="94"/>
      <c r="M689" s="154">
        <f t="shared" si="227"/>
        <v>4</v>
      </c>
      <c r="N689">
        <v>1</v>
      </c>
      <c r="O689">
        <v>6</v>
      </c>
      <c r="P689">
        <v>7</v>
      </c>
      <c r="Q689">
        <v>1</v>
      </c>
      <c r="R689">
        <v>2</v>
      </c>
      <c r="S689">
        <v>5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 s="139">
        <f t="shared" si="210"/>
        <v>7</v>
      </c>
      <c r="AD689" s="140">
        <f t="shared" si="211"/>
        <v>14</v>
      </c>
      <c r="AE689" s="141">
        <f t="shared" si="228"/>
        <v>0</v>
      </c>
      <c r="AF689" s="142">
        <f t="shared" si="229"/>
        <v>0</v>
      </c>
      <c r="AG689" s="278"/>
      <c r="AI689" s="37">
        <f>IFERROR(IF(M689&gt;0,(N689*CONFIGURACAO!$C$20)+(O689*CONFIGURACAO!$C$21)+(P689*CONFIGURACAO!$C$22)+(Q689*CONFIGURACAO!$C$23)+(R689*CONFIGURACAO!$C$24),""),"")</f>
        <v>1080</v>
      </c>
      <c r="AJ689" s="38">
        <f>IF(S689=0,0,IF(CONFIGURACAO!$C$15="SIM",(IF(S689&gt;CONFIGURACAO!$C$16,CONFIGURACAO!$C$16*CONFIGURACAO!$C$25,S689*CONFIGURACAO!$C$25)),'PI AREA  P100'!S689*CONFIGURACAO!$C$25))</f>
        <v>40</v>
      </c>
      <c r="AK689" s="38">
        <f>IF(T689=0,0,IF(CONFIGURACAO!$C$17="SIM",(IF(T689&gt;CONFIGURACAO!$C$18,CONFIGURACAO!$C$18*CONFIGURACAO!$C$26,T689*CONFIGURACAO!$C$26)),'PI AREA  P100'!T689*CONFIGURACAO!$C$26))</f>
        <v>0</v>
      </c>
      <c r="AL689" s="38">
        <f>IFERROR(IF(M689&gt;0,(U689*CONFIGURACAO!$C$29)+(V689*CONFIGURACAO!$C$30),""),"")</f>
        <v>0</v>
      </c>
      <c r="AM689" s="38">
        <f>IF(W689=0,0,IF(CONFIGURACAO!$C$41="SIM",(IF(W689&gt;CONFIGURACAO!$C$41,CONFIGURACAO!$C$41*CONFIGURACAO!$C$31,W689*CONFIGURACAO!$C$31)),'PI AREA  P100'!W689*CONFIGURACAO!$C$31))</f>
        <v>0</v>
      </c>
      <c r="AN689" s="38">
        <f>IF(X689=0,0,IF(CONFIGURACAO!$C$39="SIM",(IF(X689&gt;CONFIGURACAO!$C$40,CONFIGURACAO!$C$40*CONFIGURACAO!$C$32,X689*CONFIGURACAO!$C$32)),'PI AREA  P100'!X689*CONFIGURACAO!$C$32))</f>
        <v>0</v>
      </c>
      <c r="AO689" s="38">
        <f>IFERROR(IF(M689&gt;0,(Y689*CONFIGURACAO!$C$33)+(Z689*CONFIGURACAO!$C$34)+(AA689*CONFIGURACAO!$C$35)+(AB689*CONFIGURACAO!$C$36),""),"")</f>
        <v>0</v>
      </c>
      <c r="AP689" s="38">
        <f>IF(AA689=0,0,IF(CONFIGURACAO!$C$46="SIM",(IF(AA689&gt;CONFIGURACAO!$C$47,CONFIGURACAO!$C$47*CONFIGURACAO!$C$35,AA689*CONFIGURACAO!$C$35)),'PI AREA  P100'!AA689*CONFIGURACAO!$C$35))</f>
        <v>0</v>
      </c>
      <c r="AQ689" s="38">
        <f>IF(AB689=0,0,IF(CONFIGURACAO!$C$44="SIM",(IF(AB689&gt;CONFIGURACAO!$C$45,CONFIGURACAO!$C$45*CONFIGURACAO!$C$36,AB689*CONFIGURACAO!$C$36)),'PI AREA  P100'!AB689*CONFIGURACAO!$C$36))</f>
        <v>0</v>
      </c>
      <c r="AR689" s="38">
        <f t="shared" si="230"/>
        <v>1120</v>
      </c>
      <c r="AS689" s="68">
        <f>IF(AR689="","",$AR689-(($AS$2/CONFIGURACAO!$C$6)*$M689))</f>
        <v>820</v>
      </c>
      <c r="AT689" s="73">
        <f t="shared" si="212"/>
        <v>3</v>
      </c>
      <c r="AU689" s="75">
        <f>IF(AR689="","",$AR689-(($AU$2/CONFIGURACAO!$C$6)*$M689))</f>
        <v>620</v>
      </c>
      <c r="AV689" s="76">
        <f t="shared" si="213"/>
        <v>4</v>
      </c>
      <c r="AW689" s="74">
        <f>IF(AR689="","",$AR689-(($AW$2/CONFIGURACAO!$C$6)*$M689))</f>
        <v>420</v>
      </c>
      <c r="AX689" s="72">
        <f t="shared" si="214"/>
        <v>5</v>
      </c>
      <c r="AZ689" s="39">
        <f t="shared" si="215"/>
        <v>9.4600187511085954E-2</v>
      </c>
      <c r="BA689" s="146">
        <f t="shared" si="216"/>
        <v>22</v>
      </c>
      <c r="BB689" s="146">
        <f t="shared" si="217"/>
        <v>313</v>
      </c>
      <c r="BC689" s="32">
        <f t="shared" si="218"/>
        <v>388</v>
      </c>
      <c r="BD689" s="148"/>
      <c r="BE689" s="40">
        <f t="shared" si="219"/>
        <v>3.7257824143070044E-2</v>
      </c>
      <c r="BF689" s="40">
        <f t="shared" si="220"/>
        <v>0.23148148148148145</v>
      </c>
      <c r="BG689" s="40">
        <f t="shared" si="221"/>
        <v>0.17985611510791369</v>
      </c>
      <c r="BH689" s="40">
        <f t="shared" si="222"/>
        <v>4.042037186742118E-2</v>
      </c>
      <c r="BI689" s="40">
        <f t="shared" si="223"/>
        <v>0.21321961620469082</v>
      </c>
      <c r="BJ689" s="40">
        <f t="shared" si="224"/>
        <v>0.46210720887245843</v>
      </c>
      <c r="BK689" s="40">
        <f t="shared" si="225"/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 s="42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</row>
    <row r="690" spans="1:124" s="32" customFormat="1" x14ac:dyDescent="0.2">
      <c r="A690" s="124" t="str">
        <f>CONFIGURACAO!$C$4</f>
        <v>AREA 21</v>
      </c>
      <c r="B690" s="125">
        <v>688</v>
      </c>
      <c r="C690" s="249" t="s">
        <v>313</v>
      </c>
      <c r="D690" s="126">
        <f t="shared" si="226"/>
        <v>17</v>
      </c>
      <c r="E690" s="250" t="s">
        <v>1025</v>
      </c>
      <c r="F690" s="250">
        <v>1</v>
      </c>
      <c r="G690" s="250">
        <v>1</v>
      </c>
      <c r="H690" s="250">
        <v>1</v>
      </c>
      <c r="I690" s="250">
        <v>1</v>
      </c>
      <c r="J690" s="87"/>
      <c r="K690" s="94"/>
      <c r="L690" s="94"/>
      <c r="M690" s="154">
        <f t="shared" si="227"/>
        <v>4</v>
      </c>
      <c r="N690">
        <v>4</v>
      </c>
      <c r="O690">
        <v>8</v>
      </c>
      <c r="P690">
        <v>13</v>
      </c>
      <c r="Q690">
        <v>4</v>
      </c>
      <c r="R690">
        <v>7</v>
      </c>
      <c r="S690">
        <v>3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3</v>
      </c>
      <c r="AC690" s="139">
        <f t="shared" si="210"/>
        <v>12</v>
      </c>
      <c r="AD690" s="140">
        <f t="shared" si="211"/>
        <v>25</v>
      </c>
      <c r="AE690" s="141">
        <f t="shared" si="228"/>
        <v>0</v>
      </c>
      <c r="AF690" s="142">
        <f t="shared" si="229"/>
        <v>0</v>
      </c>
      <c r="AG690" s="278"/>
      <c r="AI690" s="37">
        <f>IFERROR(IF(M690&gt;0,(N690*CONFIGURACAO!$C$20)+(O690*CONFIGURACAO!$C$21)+(P690*CONFIGURACAO!$C$22)+(Q690*CONFIGURACAO!$C$23)+(R690*CONFIGURACAO!$C$24),""),"")</f>
        <v>2120</v>
      </c>
      <c r="AJ690" s="38">
        <f>IF(S690=0,0,IF(CONFIGURACAO!$C$15="SIM",(IF(S690&gt;CONFIGURACAO!$C$16,CONFIGURACAO!$C$16*CONFIGURACAO!$C$25,S690*CONFIGURACAO!$C$25)),'PI AREA  P100'!S690*CONFIGURACAO!$C$25))</f>
        <v>30</v>
      </c>
      <c r="AK690" s="38">
        <f>IF(T690=0,0,IF(CONFIGURACAO!$C$17="SIM",(IF(T690&gt;CONFIGURACAO!$C$18,CONFIGURACAO!$C$18*CONFIGURACAO!$C$26,T690*CONFIGURACAO!$C$26)),'PI AREA  P100'!T690*CONFIGURACAO!$C$26))</f>
        <v>0</v>
      </c>
      <c r="AL690" s="38">
        <f>IFERROR(IF(M690&gt;0,(U690*CONFIGURACAO!$C$29)+(V690*CONFIGURACAO!$C$30),""),"")</f>
        <v>0</v>
      </c>
      <c r="AM690" s="38">
        <f>IF(W690=0,0,IF(CONFIGURACAO!$C$41="SIM",(IF(W690&gt;CONFIGURACAO!$C$41,CONFIGURACAO!$C$41*CONFIGURACAO!$C$31,W690*CONFIGURACAO!$C$31)),'PI AREA  P100'!W690*CONFIGURACAO!$C$31))</f>
        <v>0</v>
      </c>
      <c r="AN690" s="38">
        <f>IF(X690=0,0,IF(CONFIGURACAO!$C$39="SIM",(IF(X690&gt;CONFIGURACAO!$C$40,CONFIGURACAO!$C$40*CONFIGURACAO!$C$32,X690*CONFIGURACAO!$C$32)),'PI AREA  P100'!X690*CONFIGURACAO!$C$32))</f>
        <v>0</v>
      </c>
      <c r="AO690" s="38">
        <f>IFERROR(IF(M690&gt;0,(Y690*CONFIGURACAO!$C$33)+(Z690*CONFIGURACAO!$C$34)+(AA690*CONFIGURACAO!$C$35)+(AB690*CONFIGURACAO!$C$36),""),"")</f>
        <v>30</v>
      </c>
      <c r="AP690" s="38">
        <f>IF(AA690=0,0,IF(CONFIGURACAO!$C$46="SIM",(IF(AA690&gt;CONFIGURACAO!$C$47,CONFIGURACAO!$C$47*CONFIGURACAO!$C$35,AA690*CONFIGURACAO!$C$35)),'PI AREA  P100'!AA690*CONFIGURACAO!$C$35))</f>
        <v>0</v>
      </c>
      <c r="AQ690" s="38">
        <f>IF(AB690=0,0,IF(CONFIGURACAO!$C$44="SIM",(IF(AB690&gt;CONFIGURACAO!$C$45,CONFIGURACAO!$C$45*CONFIGURACAO!$C$36,AB690*CONFIGURACAO!$C$36)),'PI AREA  P100'!AB690*CONFIGURACAO!$C$36))</f>
        <v>20</v>
      </c>
      <c r="AR690" s="38">
        <f t="shared" si="230"/>
        <v>2200</v>
      </c>
      <c r="AS690" s="68">
        <f>IF(AR690="","",$AR690-(($AS$2/CONFIGURACAO!$C$6)*$M690))</f>
        <v>1900</v>
      </c>
      <c r="AT690" s="73">
        <f t="shared" si="212"/>
        <v>3</v>
      </c>
      <c r="AU690" s="75">
        <f>IF(AR690="","",$AR690-(($AU$2/CONFIGURACAO!$C$6)*$M690))</f>
        <v>1700</v>
      </c>
      <c r="AV690" s="76">
        <f t="shared" si="213"/>
        <v>4</v>
      </c>
      <c r="AW690" s="74">
        <f>IF(AR690="","",$AR690-(($AW$2/CONFIGURACAO!$C$6)*$M690))</f>
        <v>1500</v>
      </c>
      <c r="AX690" s="72">
        <f t="shared" si="214"/>
        <v>5</v>
      </c>
      <c r="AZ690" s="39">
        <f t="shared" si="215"/>
        <v>0.185821796896776</v>
      </c>
      <c r="BA690" s="146">
        <f t="shared" si="216"/>
        <v>42</v>
      </c>
      <c r="BB690" s="146">
        <f t="shared" si="217"/>
        <v>86</v>
      </c>
      <c r="BC690" s="32">
        <f t="shared" si="218"/>
        <v>116</v>
      </c>
      <c r="BD690" s="148"/>
      <c r="BE690" s="40">
        <f t="shared" si="219"/>
        <v>0.14903129657228018</v>
      </c>
      <c r="BF690" s="40">
        <f t="shared" si="220"/>
        <v>0.30864197530864196</v>
      </c>
      <c r="BG690" s="40">
        <f t="shared" si="221"/>
        <v>0.33401849948612539</v>
      </c>
      <c r="BH690" s="40">
        <f t="shared" si="222"/>
        <v>0.16168148746968472</v>
      </c>
      <c r="BI690" s="40">
        <f t="shared" si="223"/>
        <v>0.74626865671641784</v>
      </c>
      <c r="BJ690" s="40">
        <f t="shared" si="224"/>
        <v>0.27726432532347506</v>
      </c>
      <c r="BK690" s="40">
        <f t="shared" si="225"/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 s="42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</row>
    <row r="691" spans="1:124" s="32" customFormat="1" x14ac:dyDescent="0.2">
      <c r="A691" s="124" t="str">
        <f>CONFIGURACAO!$C$4</f>
        <v>AREA 21</v>
      </c>
      <c r="B691" s="125">
        <v>689</v>
      </c>
      <c r="C691" s="249" t="s">
        <v>313</v>
      </c>
      <c r="D691" s="126">
        <f t="shared" si="226"/>
        <v>18</v>
      </c>
      <c r="E691" s="250" t="s">
        <v>1026</v>
      </c>
      <c r="F691" s="250">
        <v>1</v>
      </c>
      <c r="G691" s="250">
        <v>1</v>
      </c>
      <c r="H691" s="250">
        <v>1</v>
      </c>
      <c r="I691" s="250">
        <v>1</v>
      </c>
      <c r="J691" s="87"/>
      <c r="K691" s="94"/>
      <c r="L691" s="94"/>
      <c r="M691" s="154">
        <f t="shared" si="227"/>
        <v>4</v>
      </c>
      <c r="N691">
        <v>2</v>
      </c>
      <c r="O691">
        <v>6</v>
      </c>
      <c r="P691">
        <v>2</v>
      </c>
      <c r="Q691">
        <v>2</v>
      </c>
      <c r="R691">
        <v>1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 s="139">
        <f t="shared" si="210"/>
        <v>8</v>
      </c>
      <c r="AD691" s="140">
        <f t="shared" si="211"/>
        <v>10</v>
      </c>
      <c r="AE691" s="141">
        <f t="shared" si="228"/>
        <v>0</v>
      </c>
      <c r="AF691" s="142">
        <f t="shared" si="229"/>
        <v>0</v>
      </c>
      <c r="AG691" s="278"/>
      <c r="AI691" s="37">
        <f>IFERROR(IF(M691&gt;0,(N691*CONFIGURACAO!$C$20)+(O691*CONFIGURACAO!$C$21)+(P691*CONFIGURACAO!$C$22)+(Q691*CONFIGURACAO!$C$23)+(R691*CONFIGURACAO!$C$24),""),"")</f>
        <v>900</v>
      </c>
      <c r="AJ691" s="38">
        <f>IF(S691=0,0,IF(CONFIGURACAO!$C$15="SIM",(IF(S691&gt;CONFIGURACAO!$C$16,CONFIGURACAO!$C$16*CONFIGURACAO!$C$25,S691*CONFIGURACAO!$C$25)),'PI AREA  P100'!S691*CONFIGURACAO!$C$25))</f>
        <v>10</v>
      </c>
      <c r="AK691" s="38">
        <f>IF(T691=0,0,IF(CONFIGURACAO!$C$17="SIM",(IF(T691&gt;CONFIGURACAO!$C$18,CONFIGURACAO!$C$18*CONFIGURACAO!$C$26,T691*CONFIGURACAO!$C$26)),'PI AREA  P100'!T691*CONFIGURACAO!$C$26))</f>
        <v>0</v>
      </c>
      <c r="AL691" s="38">
        <f>IFERROR(IF(M691&gt;0,(U691*CONFIGURACAO!$C$29)+(V691*CONFIGURACAO!$C$30),""),"")</f>
        <v>0</v>
      </c>
      <c r="AM691" s="38">
        <f>IF(W691=0,0,IF(CONFIGURACAO!$C$41="SIM",(IF(W691&gt;CONFIGURACAO!$C$41,CONFIGURACAO!$C$41*CONFIGURACAO!$C$31,W691*CONFIGURACAO!$C$31)),'PI AREA  P100'!W691*CONFIGURACAO!$C$31))</f>
        <v>0</v>
      </c>
      <c r="AN691" s="38">
        <f>IF(X691=0,0,IF(CONFIGURACAO!$C$39="SIM",(IF(X691&gt;CONFIGURACAO!$C$40,CONFIGURACAO!$C$40*CONFIGURACAO!$C$32,X691*CONFIGURACAO!$C$32)),'PI AREA  P100'!X691*CONFIGURACAO!$C$32))</f>
        <v>0</v>
      </c>
      <c r="AO691" s="38">
        <f>IFERROR(IF(M691&gt;0,(Y691*CONFIGURACAO!$C$33)+(Z691*CONFIGURACAO!$C$34)+(AA691*CONFIGURACAO!$C$35)+(AB691*CONFIGURACAO!$C$36),""),"")</f>
        <v>0</v>
      </c>
      <c r="AP691" s="38">
        <f>IF(AA691=0,0,IF(CONFIGURACAO!$C$46="SIM",(IF(AA691&gt;CONFIGURACAO!$C$47,CONFIGURACAO!$C$47*CONFIGURACAO!$C$35,AA691*CONFIGURACAO!$C$35)),'PI AREA  P100'!AA691*CONFIGURACAO!$C$35))</f>
        <v>0</v>
      </c>
      <c r="AQ691" s="38">
        <f>IF(AB691=0,0,IF(CONFIGURACAO!$C$44="SIM",(IF(AB691&gt;CONFIGURACAO!$C$45,CONFIGURACAO!$C$45*CONFIGURACAO!$C$36,AB691*CONFIGURACAO!$C$36)),'PI AREA  P100'!AB691*CONFIGURACAO!$C$36))</f>
        <v>0</v>
      </c>
      <c r="AR691" s="38">
        <f t="shared" si="230"/>
        <v>910</v>
      </c>
      <c r="AS691" s="68">
        <f>IF(AR691="","",$AR691-(($AS$2/CONFIGURACAO!$C$6)*$M691))</f>
        <v>610</v>
      </c>
      <c r="AT691" s="73">
        <f t="shared" si="212"/>
        <v>3</v>
      </c>
      <c r="AU691" s="75">
        <f>IF(AR691="","",$AR691-(($AU$2/CONFIGURACAO!$C$6)*$M691))</f>
        <v>410</v>
      </c>
      <c r="AV691" s="76">
        <f t="shared" si="213"/>
        <v>4</v>
      </c>
      <c r="AW691" s="74">
        <f>IF(AR691="","",$AR691-(($AW$2/CONFIGURACAO!$C$6)*$M691))</f>
        <v>210</v>
      </c>
      <c r="AX691" s="72">
        <f t="shared" si="214"/>
        <v>5</v>
      </c>
      <c r="AZ691" s="39">
        <f t="shared" si="215"/>
        <v>7.6862652352757341E-2</v>
      </c>
      <c r="BA691" s="146">
        <f t="shared" si="216"/>
        <v>14</v>
      </c>
      <c r="BB691" s="146">
        <f t="shared" si="217"/>
        <v>550</v>
      </c>
      <c r="BC691" s="32">
        <f t="shared" si="218"/>
        <v>488</v>
      </c>
      <c r="BD691" s="148"/>
      <c r="BE691" s="40">
        <f t="shared" si="219"/>
        <v>7.4515648286140088E-2</v>
      </c>
      <c r="BF691" s="40">
        <f t="shared" si="220"/>
        <v>0.23148148148148145</v>
      </c>
      <c r="BG691" s="40">
        <f t="shared" si="221"/>
        <v>5.1387461459403906E-2</v>
      </c>
      <c r="BH691" s="40">
        <f t="shared" si="222"/>
        <v>8.084074373484236E-2</v>
      </c>
      <c r="BI691" s="40">
        <f t="shared" si="223"/>
        <v>0.10660980810234541</v>
      </c>
      <c r="BJ691" s="40">
        <f t="shared" si="224"/>
        <v>9.2421441774491686E-2</v>
      </c>
      <c r="BK691" s="40">
        <f t="shared" si="225"/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 s="42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</row>
    <row r="692" spans="1:124" s="32" customFormat="1" x14ac:dyDescent="0.2">
      <c r="A692" s="124" t="str">
        <f>CONFIGURACAO!$C$4</f>
        <v>AREA 21</v>
      </c>
      <c r="B692" s="125">
        <v>690</v>
      </c>
      <c r="C692" s="252" t="s">
        <v>314</v>
      </c>
      <c r="D692" s="126">
        <f t="shared" si="226"/>
        <v>1</v>
      </c>
      <c r="E692" s="250" t="s">
        <v>1027</v>
      </c>
      <c r="F692" s="250">
        <v>0</v>
      </c>
      <c r="G692" s="250">
        <v>0</v>
      </c>
      <c r="H692" s="250">
        <v>1</v>
      </c>
      <c r="I692" s="250">
        <v>1</v>
      </c>
      <c r="J692" s="87"/>
      <c r="K692" s="94"/>
      <c r="L692" s="94"/>
      <c r="M692" s="154">
        <f t="shared" si="227"/>
        <v>2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 s="139">
        <f t="shared" si="210"/>
        <v>0</v>
      </c>
      <c r="AD692" s="140">
        <f t="shared" si="211"/>
        <v>0</v>
      </c>
      <c r="AE692" s="141">
        <f t="shared" si="228"/>
        <v>0</v>
      </c>
      <c r="AF692" s="142">
        <f t="shared" si="229"/>
        <v>0</v>
      </c>
      <c r="AG692" s="278"/>
      <c r="AI692" s="37">
        <f>IFERROR(IF(M692&gt;0,(N692*CONFIGURACAO!$C$20)+(O692*CONFIGURACAO!$C$21)+(P692*CONFIGURACAO!$C$22)+(Q692*CONFIGURACAO!$C$23)+(R692*CONFIGURACAO!$C$24),""),"")</f>
        <v>40</v>
      </c>
      <c r="AJ692" s="38">
        <f>IF(S692=0,0,IF(CONFIGURACAO!$C$15="SIM",(IF(S692&gt;CONFIGURACAO!$C$16,CONFIGURACAO!$C$16*CONFIGURACAO!$C$25,S692*CONFIGURACAO!$C$25)),'PI AREA  P100'!S692*CONFIGURACAO!$C$25))</f>
        <v>0</v>
      </c>
      <c r="AK692" s="38">
        <f>IF(T692=0,0,IF(CONFIGURACAO!$C$17="SIM",(IF(T692&gt;CONFIGURACAO!$C$18,CONFIGURACAO!$C$18*CONFIGURACAO!$C$26,T692*CONFIGURACAO!$C$26)),'PI AREA  P100'!T692*CONFIGURACAO!$C$26))</f>
        <v>5</v>
      </c>
      <c r="AL692" s="38">
        <f>IFERROR(IF(M692&gt;0,(U692*CONFIGURACAO!$C$29)+(V692*CONFIGURACAO!$C$30),""),"")</f>
        <v>0</v>
      </c>
      <c r="AM692" s="38">
        <f>IF(W692=0,0,IF(CONFIGURACAO!$C$41="SIM",(IF(W692&gt;CONFIGURACAO!$C$41,CONFIGURACAO!$C$41*CONFIGURACAO!$C$31,W692*CONFIGURACAO!$C$31)),'PI AREA  P100'!W692*CONFIGURACAO!$C$31))</f>
        <v>0</v>
      </c>
      <c r="AN692" s="38">
        <f>IF(X692=0,0,IF(CONFIGURACAO!$C$39="SIM",(IF(X692&gt;CONFIGURACAO!$C$40,CONFIGURACAO!$C$40*CONFIGURACAO!$C$32,X692*CONFIGURACAO!$C$32)),'PI AREA  P100'!X692*CONFIGURACAO!$C$32))</f>
        <v>0</v>
      </c>
      <c r="AO692" s="38">
        <f>IFERROR(IF(M692&gt;0,(Y692*CONFIGURACAO!$C$33)+(Z692*CONFIGURACAO!$C$34)+(AA692*CONFIGURACAO!$C$35)+(AB692*CONFIGURACAO!$C$36),""),"")</f>
        <v>0</v>
      </c>
      <c r="AP692" s="38">
        <f>IF(AA692=0,0,IF(CONFIGURACAO!$C$46="SIM",(IF(AA692&gt;CONFIGURACAO!$C$47,CONFIGURACAO!$C$47*CONFIGURACAO!$C$35,AA692*CONFIGURACAO!$C$35)),'PI AREA  P100'!AA692*CONFIGURACAO!$C$35))</f>
        <v>0</v>
      </c>
      <c r="AQ692" s="38">
        <f>IF(AB692=0,0,IF(CONFIGURACAO!$C$44="SIM",(IF(AB692&gt;CONFIGURACAO!$C$45,CONFIGURACAO!$C$45*CONFIGURACAO!$C$36,AB692*CONFIGURACAO!$C$36)),'PI AREA  P100'!AB692*CONFIGURACAO!$C$36))</f>
        <v>0</v>
      </c>
      <c r="AR692" s="38">
        <f t="shared" si="230"/>
        <v>45</v>
      </c>
      <c r="AS692" s="68">
        <f>IF(AR692="","",$AR692-(($AS$2/CONFIGURACAO!$C$6)*$M692))</f>
        <v>-105</v>
      </c>
      <c r="AT692" s="73" t="str">
        <f t="shared" si="212"/>
        <v>NAO</v>
      </c>
      <c r="AU692" s="75">
        <f>IF(AR692="","",$AR692-(($AU$2/CONFIGURACAO!$C$6)*$M692))</f>
        <v>-205</v>
      </c>
      <c r="AV692" s="76" t="str">
        <f t="shared" si="213"/>
        <v>NAO</v>
      </c>
      <c r="AW692" s="74">
        <f>IF(AR692="","",$AR692-(($AW$2/CONFIGURACAO!$C$6)*$M692))</f>
        <v>-305</v>
      </c>
      <c r="AX692" s="72" t="str">
        <f t="shared" si="214"/>
        <v>NAO</v>
      </c>
      <c r="AZ692" s="39">
        <f t="shared" si="215"/>
        <v>3.8009003910704181E-3</v>
      </c>
      <c r="BA692" s="146">
        <f t="shared" si="216"/>
        <v>2</v>
      </c>
      <c r="BB692" s="146">
        <f t="shared" si="217"/>
        <v>1033</v>
      </c>
      <c r="BC692" s="32">
        <f t="shared" si="218"/>
        <v>1122</v>
      </c>
      <c r="BD692" s="148"/>
      <c r="BE692" s="40">
        <f t="shared" si="219"/>
        <v>0</v>
      </c>
      <c r="BF692" s="40">
        <f t="shared" si="220"/>
        <v>0</v>
      </c>
      <c r="BG692" s="40">
        <f t="shared" si="221"/>
        <v>0</v>
      </c>
      <c r="BH692" s="40">
        <f t="shared" si="222"/>
        <v>4.042037186742118E-2</v>
      </c>
      <c r="BI692" s="40">
        <f t="shared" si="223"/>
        <v>0</v>
      </c>
      <c r="BJ692" s="40">
        <f t="shared" si="224"/>
        <v>0</v>
      </c>
      <c r="BK692" s="40">
        <f t="shared" si="225"/>
        <v>0.16051364365971107</v>
      </c>
      <c r="BL692">
        <v>0</v>
      </c>
      <c r="BM692">
        <v>0</v>
      </c>
      <c r="BN692">
        <v>1</v>
      </c>
      <c r="BO692">
        <v>0</v>
      </c>
      <c r="BP692">
        <v>0</v>
      </c>
      <c r="BQ692">
        <v>1</v>
      </c>
      <c r="BR692">
        <v>0</v>
      </c>
      <c r="BS692">
        <v>2</v>
      </c>
      <c r="BT692" s="4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</row>
    <row r="693" spans="1:124" s="32" customFormat="1" x14ac:dyDescent="0.2">
      <c r="A693" s="124" t="str">
        <f>CONFIGURACAO!$C$4</f>
        <v>AREA 21</v>
      </c>
      <c r="B693" s="125">
        <v>691</v>
      </c>
      <c r="C693" s="252" t="s">
        <v>314</v>
      </c>
      <c r="D693" s="126">
        <f t="shared" si="226"/>
        <v>2</v>
      </c>
      <c r="E693" s="250" t="s">
        <v>1028</v>
      </c>
      <c r="F693" s="250">
        <v>0</v>
      </c>
      <c r="G693" s="250">
        <v>0</v>
      </c>
      <c r="H693" s="250">
        <v>1</v>
      </c>
      <c r="I693" s="250">
        <v>1</v>
      </c>
      <c r="J693" s="87"/>
      <c r="K693" s="94"/>
      <c r="L693" s="94"/>
      <c r="M693" s="154">
        <f t="shared" si="227"/>
        <v>2</v>
      </c>
      <c r="N693">
        <v>5</v>
      </c>
      <c r="O693">
        <v>6</v>
      </c>
      <c r="P693">
        <v>1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 s="139">
        <f t="shared" si="210"/>
        <v>11</v>
      </c>
      <c r="AD693" s="140">
        <f t="shared" si="211"/>
        <v>12</v>
      </c>
      <c r="AE693" s="141">
        <f t="shared" si="228"/>
        <v>0</v>
      </c>
      <c r="AF693" s="142">
        <f t="shared" si="229"/>
        <v>0</v>
      </c>
      <c r="AG693" s="278"/>
      <c r="AI693" s="37">
        <f>IFERROR(IF(M693&gt;0,(N693*CONFIGURACAO!$C$20)+(O693*CONFIGURACAO!$C$21)+(P693*CONFIGURACAO!$C$22)+(Q693*CONFIGURACAO!$C$23)+(R693*CONFIGURACAO!$C$24),""),"")</f>
        <v>1040</v>
      </c>
      <c r="AJ693" s="38">
        <f>IF(S693=0,0,IF(CONFIGURACAO!$C$15="SIM",(IF(S693&gt;CONFIGURACAO!$C$16,CONFIGURACAO!$C$16*CONFIGURACAO!$C$25,S693*CONFIGURACAO!$C$25)),'PI AREA  P100'!S693*CONFIGURACAO!$C$25))</f>
        <v>0</v>
      </c>
      <c r="AK693" s="38">
        <f>IF(T693=0,0,IF(CONFIGURACAO!$C$17="SIM",(IF(T693&gt;CONFIGURACAO!$C$18,CONFIGURACAO!$C$18*CONFIGURACAO!$C$26,T693*CONFIGURACAO!$C$26)),'PI AREA  P100'!T693*CONFIGURACAO!$C$26))</f>
        <v>5</v>
      </c>
      <c r="AL693" s="38">
        <f>IFERROR(IF(M693&gt;0,(U693*CONFIGURACAO!$C$29)+(V693*CONFIGURACAO!$C$30),""),"")</f>
        <v>0</v>
      </c>
      <c r="AM693" s="38">
        <f>IF(W693=0,0,IF(CONFIGURACAO!$C$41="SIM",(IF(W693&gt;CONFIGURACAO!$C$41,CONFIGURACAO!$C$41*CONFIGURACAO!$C$31,W693*CONFIGURACAO!$C$31)),'PI AREA  P100'!W693*CONFIGURACAO!$C$31))</f>
        <v>0</v>
      </c>
      <c r="AN693" s="38">
        <f>IF(X693=0,0,IF(CONFIGURACAO!$C$39="SIM",(IF(X693&gt;CONFIGURACAO!$C$40,CONFIGURACAO!$C$40*CONFIGURACAO!$C$32,X693*CONFIGURACAO!$C$32)),'PI AREA  P100'!X693*CONFIGURACAO!$C$32))</f>
        <v>0</v>
      </c>
      <c r="AO693" s="38">
        <f>IFERROR(IF(M693&gt;0,(Y693*CONFIGURACAO!$C$33)+(Z693*CONFIGURACAO!$C$34)+(AA693*CONFIGURACAO!$C$35)+(AB693*CONFIGURACAO!$C$36),""),"")</f>
        <v>0</v>
      </c>
      <c r="AP693" s="38">
        <f>IF(AA693=0,0,IF(CONFIGURACAO!$C$46="SIM",(IF(AA693&gt;CONFIGURACAO!$C$47,CONFIGURACAO!$C$47*CONFIGURACAO!$C$35,AA693*CONFIGURACAO!$C$35)),'PI AREA  P100'!AA693*CONFIGURACAO!$C$35))</f>
        <v>0</v>
      </c>
      <c r="AQ693" s="38">
        <f>IF(AB693=0,0,IF(CONFIGURACAO!$C$44="SIM",(IF(AB693&gt;CONFIGURACAO!$C$45,CONFIGURACAO!$C$45*CONFIGURACAO!$C$36,AB693*CONFIGURACAO!$C$36)),'PI AREA  P100'!AB693*CONFIGURACAO!$C$36))</f>
        <v>0</v>
      </c>
      <c r="AR693" s="38">
        <f t="shared" si="230"/>
        <v>1045</v>
      </c>
      <c r="AS693" s="68">
        <f>IF(AR693="","",$AR693-(($AS$2/CONFIGURACAO!$C$6)*$M693))</f>
        <v>895</v>
      </c>
      <c r="AT693" s="73">
        <f t="shared" si="212"/>
        <v>3</v>
      </c>
      <c r="AU693" s="75">
        <f>IF(AR693="","",$AR693-(($AU$2/CONFIGURACAO!$C$6)*$M693))</f>
        <v>795</v>
      </c>
      <c r="AV693" s="76">
        <f t="shared" si="213"/>
        <v>4</v>
      </c>
      <c r="AW693" s="74">
        <f>IF(AR693="","",$AR693-(($AW$2/CONFIGURACAO!$C$6)*$M693))</f>
        <v>695</v>
      </c>
      <c r="AX693" s="72">
        <f t="shared" si="214"/>
        <v>5</v>
      </c>
      <c r="AZ693" s="39">
        <f t="shared" si="215"/>
        <v>8.8265353525968593E-2</v>
      </c>
      <c r="BA693" s="146">
        <f t="shared" si="216"/>
        <v>13</v>
      </c>
      <c r="BB693" s="146">
        <f t="shared" si="217"/>
        <v>588</v>
      </c>
      <c r="BC693" s="32">
        <f t="shared" si="218"/>
        <v>419</v>
      </c>
      <c r="BD693" s="148"/>
      <c r="BE693" s="40">
        <f t="shared" si="219"/>
        <v>0.18628912071535023</v>
      </c>
      <c r="BF693" s="40">
        <f t="shared" si="220"/>
        <v>0.23148148148148145</v>
      </c>
      <c r="BG693" s="40">
        <f t="shared" si="221"/>
        <v>2.5693730729701953E-2</v>
      </c>
      <c r="BH693" s="40">
        <f t="shared" si="222"/>
        <v>0</v>
      </c>
      <c r="BI693" s="40">
        <f t="shared" si="223"/>
        <v>0</v>
      </c>
      <c r="BJ693" s="40">
        <f t="shared" si="224"/>
        <v>0</v>
      </c>
      <c r="BK693" s="40">
        <f t="shared" si="225"/>
        <v>0.16051364365971107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 s="42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</row>
    <row r="694" spans="1:124" s="32" customFormat="1" x14ac:dyDescent="0.2">
      <c r="A694" s="124" t="str">
        <f>CONFIGURACAO!$C$4</f>
        <v>AREA 21</v>
      </c>
      <c r="B694" s="125">
        <v>692</v>
      </c>
      <c r="C694" s="252" t="s">
        <v>314</v>
      </c>
      <c r="D694" s="126">
        <f t="shared" si="226"/>
        <v>3</v>
      </c>
      <c r="E694" s="250" t="s">
        <v>1029</v>
      </c>
      <c r="F694" s="250">
        <v>0</v>
      </c>
      <c r="G694" s="250">
        <v>0</v>
      </c>
      <c r="H694" s="250">
        <v>1</v>
      </c>
      <c r="I694" s="250">
        <v>1</v>
      </c>
      <c r="J694" s="87"/>
      <c r="K694" s="94"/>
      <c r="L694" s="94"/>
      <c r="M694" s="154">
        <f t="shared" si="227"/>
        <v>2</v>
      </c>
      <c r="N694">
        <v>0</v>
      </c>
      <c r="O694">
        <v>1</v>
      </c>
      <c r="P694">
        <v>0</v>
      </c>
      <c r="Q694">
        <v>2</v>
      </c>
      <c r="R694">
        <v>1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 s="139">
        <f t="shared" si="210"/>
        <v>1</v>
      </c>
      <c r="AD694" s="140">
        <f t="shared" si="211"/>
        <v>1</v>
      </c>
      <c r="AE694" s="141">
        <f t="shared" si="228"/>
        <v>0</v>
      </c>
      <c r="AF694" s="142">
        <f t="shared" si="229"/>
        <v>0</v>
      </c>
      <c r="AG694" s="278"/>
      <c r="AI694" s="37">
        <f>IFERROR(IF(M694&gt;0,(N694*CONFIGURACAO!$C$20)+(O694*CONFIGURACAO!$C$21)+(P694*CONFIGURACAO!$C$22)+(Q694*CONFIGURACAO!$C$23)+(R694*CONFIGURACAO!$C$24),""),"")</f>
        <v>180</v>
      </c>
      <c r="AJ694" s="38">
        <f>IF(S694=0,0,IF(CONFIGURACAO!$C$15="SIM",(IF(S694&gt;CONFIGURACAO!$C$16,CONFIGURACAO!$C$16*CONFIGURACAO!$C$25,S694*CONFIGURACAO!$C$25)),'PI AREA  P100'!S694*CONFIGURACAO!$C$25))</f>
        <v>0</v>
      </c>
      <c r="AK694" s="38">
        <f>IF(T694=0,0,IF(CONFIGURACAO!$C$17="SIM",(IF(T694&gt;CONFIGURACAO!$C$18,CONFIGURACAO!$C$18*CONFIGURACAO!$C$26,T694*CONFIGURACAO!$C$26)),'PI AREA  P100'!T694*CONFIGURACAO!$C$26))</f>
        <v>5</v>
      </c>
      <c r="AL694" s="38">
        <f>IFERROR(IF(M694&gt;0,(U694*CONFIGURACAO!$C$29)+(V694*CONFIGURACAO!$C$30),""),"")</f>
        <v>0</v>
      </c>
      <c r="AM694" s="38">
        <f>IF(W694=0,0,IF(CONFIGURACAO!$C$41="SIM",(IF(W694&gt;CONFIGURACAO!$C$41,CONFIGURACAO!$C$41*CONFIGURACAO!$C$31,W694*CONFIGURACAO!$C$31)),'PI AREA  P100'!W694*CONFIGURACAO!$C$31))</f>
        <v>0</v>
      </c>
      <c r="AN694" s="38">
        <f>IF(X694=0,0,IF(CONFIGURACAO!$C$39="SIM",(IF(X694&gt;CONFIGURACAO!$C$40,CONFIGURACAO!$C$40*CONFIGURACAO!$C$32,X694*CONFIGURACAO!$C$32)),'PI AREA  P100'!X694*CONFIGURACAO!$C$32))</f>
        <v>0</v>
      </c>
      <c r="AO694" s="38">
        <f>IFERROR(IF(M694&gt;0,(Y694*CONFIGURACAO!$C$33)+(Z694*CONFIGURACAO!$C$34)+(AA694*CONFIGURACAO!$C$35)+(AB694*CONFIGURACAO!$C$36),""),"")</f>
        <v>0</v>
      </c>
      <c r="AP694" s="38">
        <f>IF(AA694=0,0,IF(CONFIGURACAO!$C$46="SIM",(IF(AA694&gt;CONFIGURACAO!$C$47,CONFIGURACAO!$C$47*CONFIGURACAO!$C$35,AA694*CONFIGURACAO!$C$35)),'PI AREA  P100'!AA694*CONFIGURACAO!$C$35))</f>
        <v>0</v>
      </c>
      <c r="AQ694" s="38">
        <f>IF(AB694=0,0,IF(CONFIGURACAO!$C$44="SIM",(IF(AB694&gt;CONFIGURACAO!$C$45,CONFIGURACAO!$C$45*CONFIGURACAO!$C$36,AB694*CONFIGURACAO!$C$36)),'PI AREA  P100'!AB694*CONFIGURACAO!$C$36))</f>
        <v>0</v>
      </c>
      <c r="AR694" s="38">
        <f t="shared" si="230"/>
        <v>185</v>
      </c>
      <c r="AS694" s="68">
        <f>IF(AR694="","",$AR694-(($AS$2/CONFIGURACAO!$C$6)*$M694))</f>
        <v>35</v>
      </c>
      <c r="AT694" s="73">
        <f t="shared" si="212"/>
        <v>3</v>
      </c>
      <c r="AU694" s="75">
        <f>IF(AR694="","",$AR694-(($AU$2/CONFIGURACAO!$C$6)*$M694))</f>
        <v>-65</v>
      </c>
      <c r="AV694" s="76" t="str">
        <f t="shared" si="213"/>
        <v>NAO</v>
      </c>
      <c r="AW694" s="74">
        <f>IF(AR694="","",$AR694-(($AW$2/CONFIGURACAO!$C$6)*$M694))</f>
        <v>-165</v>
      </c>
      <c r="AX694" s="72" t="str">
        <f t="shared" si="214"/>
        <v>NAO</v>
      </c>
      <c r="AZ694" s="39">
        <f t="shared" si="215"/>
        <v>1.5625923829956163E-2</v>
      </c>
      <c r="BA694" s="146">
        <f t="shared" si="216"/>
        <v>5</v>
      </c>
      <c r="BB694" s="146">
        <f t="shared" si="217"/>
        <v>881</v>
      </c>
      <c r="BC694" s="32">
        <f t="shared" si="218"/>
        <v>969</v>
      </c>
      <c r="BD694" s="148"/>
      <c r="BE694" s="40">
        <f t="shared" si="219"/>
        <v>0</v>
      </c>
      <c r="BF694" s="40">
        <f t="shared" si="220"/>
        <v>3.8580246913580245E-2</v>
      </c>
      <c r="BG694" s="40">
        <f t="shared" si="221"/>
        <v>0</v>
      </c>
      <c r="BH694" s="40">
        <f t="shared" si="222"/>
        <v>8.084074373484236E-2</v>
      </c>
      <c r="BI694" s="40">
        <f t="shared" si="223"/>
        <v>0.10660980810234541</v>
      </c>
      <c r="BJ694" s="40">
        <f t="shared" si="224"/>
        <v>0</v>
      </c>
      <c r="BK694" s="40">
        <f t="shared" si="225"/>
        <v>0.16051364365971107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2</v>
      </c>
      <c r="BT694" s="42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</row>
    <row r="695" spans="1:124" s="32" customFormat="1" x14ac:dyDescent="0.2">
      <c r="A695" s="124" t="str">
        <f>CONFIGURACAO!$C$4</f>
        <v>AREA 21</v>
      </c>
      <c r="B695" s="125">
        <v>693</v>
      </c>
      <c r="C695" s="252" t="s">
        <v>314</v>
      </c>
      <c r="D695" s="126">
        <f t="shared" si="226"/>
        <v>4</v>
      </c>
      <c r="E695" s="250" t="s">
        <v>1030</v>
      </c>
      <c r="F695" s="250">
        <v>0</v>
      </c>
      <c r="G695" s="250">
        <v>0</v>
      </c>
      <c r="H695" s="250">
        <v>0</v>
      </c>
      <c r="I695" s="250">
        <v>1</v>
      </c>
      <c r="J695" s="87"/>
      <c r="K695" s="94"/>
      <c r="L695" s="94"/>
      <c r="M695" s="154">
        <f t="shared" si="227"/>
        <v>1</v>
      </c>
      <c r="N695">
        <v>0</v>
      </c>
      <c r="O695">
        <v>2</v>
      </c>
      <c r="P695">
        <v>0</v>
      </c>
      <c r="Q695">
        <v>2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 s="139">
        <f t="shared" si="210"/>
        <v>2</v>
      </c>
      <c r="AD695" s="140">
        <f t="shared" si="211"/>
        <v>2</v>
      </c>
      <c r="AE695" s="141">
        <f t="shared" si="228"/>
        <v>0</v>
      </c>
      <c r="AF695" s="142">
        <f t="shared" si="229"/>
        <v>0</v>
      </c>
      <c r="AG695" s="278"/>
      <c r="AI695" s="37">
        <f>IFERROR(IF(M695&gt;0,(N695*CONFIGURACAO!$C$20)+(O695*CONFIGURACAO!$C$21)+(P695*CONFIGURACAO!$C$22)+(Q695*CONFIGURACAO!$C$23)+(R695*CONFIGURACAO!$C$24),""),"")</f>
        <v>240</v>
      </c>
      <c r="AJ695" s="38">
        <f>IF(S695=0,0,IF(CONFIGURACAO!$C$15="SIM",(IF(S695&gt;CONFIGURACAO!$C$16,CONFIGURACAO!$C$16*CONFIGURACAO!$C$25,S695*CONFIGURACAO!$C$25)),'PI AREA  P100'!S695*CONFIGURACAO!$C$25))</f>
        <v>10</v>
      </c>
      <c r="AK695" s="38">
        <f>IF(T695=0,0,IF(CONFIGURACAO!$C$17="SIM",(IF(T695&gt;CONFIGURACAO!$C$18,CONFIGURACAO!$C$18*CONFIGURACAO!$C$26,T695*CONFIGURACAO!$C$26)),'PI AREA  P100'!T695*CONFIGURACAO!$C$26))</f>
        <v>0</v>
      </c>
      <c r="AL695" s="38">
        <f>IFERROR(IF(M695&gt;0,(U695*CONFIGURACAO!$C$29)+(V695*CONFIGURACAO!$C$30),""),"")</f>
        <v>0</v>
      </c>
      <c r="AM695" s="38">
        <f>IF(W695=0,0,IF(CONFIGURACAO!$C$41="SIM",(IF(W695&gt;CONFIGURACAO!$C$41,CONFIGURACAO!$C$41*CONFIGURACAO!$C$31,W695*CONFIGURACAO!$C$31)),'PI AREA  P100'!W695*CONFIGURACAO!$C$31))</f>
        <v>0</v>
      </c>
      <c r="AN695" s="38">
        <f>IF(X695=0,0,IF(CONFIGURACAO!$C$39="SIM",(IF(X695&gt;CONFIGURACAO!$C$40,CONFIGURACAO!$C$40*CONFIGURACAO!$C$32,X695*CONFIGURACAO!$C$32)),'PI AREA  P100'!X695*CONFIGURACAO!$C$32))</f>
        <v>0</v>
      </c>
      <c r="AO695" s="38">
        <f>IFERROR(IF(M695&gt;0,(Y695*CONFIGURACAO!$C$33)+(Z695*CONFIGURACAO!$C$34)+(AA695*CONFIGURACAO!$C$35)+(AB695*CONFIGURACAO!$C$36),""),"")</f>
        <v>0</v>
      </c>
      <c r="AP695" s="38">
        <f>IF(AA695=0,0,IF(CONFIGURACAO!$C$46="SIM",(IF(AA695&gt;CONFIGURACAO!$C$47,CONFIGURACAO!$C$47*CONFIGURACAO!$C$35,AA695*CONFIGURACAO!$C$35)),'PI AREA  P100'!AA695*CONFIGURACAO!$C$35))</f>
        <v>0</v>
      </c>
      <c r="AQ695" s="38">
        <f>IF(AB695=0,0,IF(CONFIGURACAO!$C$44="SIM",(IF(AB695&gt;CONFIGURACAO!$C$45,CONFIGURACAO!$C$45*CONFIGURACAO!$C$36,AB695*CONFIGURACAO!$C$36)),'PI AREA  P100'!AB695*CONFIGURACAO!$C$36))</f>
        <v>0</v>
      </c>
      <c r="AR695" s="38">
        <f t="shared" si="230"/>
        <v>250</v>
      </c>
      <c r="AS695" s="68">
        <f>IF(AR695="","",$AR695-(($AS$2/CONFIGURACAO!$C$6)*$M695))</f>
        <v>175</v>
      </c>
      <c r="AT695" s="73">
        <f t="shared" si="212"/>
        <v>3</v>
      </c>
      <c r="AU695" s="75">
        <f>IF(AR695="","",$AR695-(($AU$2/CONFIGURACAO!$C$6)*$M695))</f>
        <v>125</v>
      </c>
      <c r="AV695" s="76">
        <f t="shared" si="213"/>
        <v>4</v>
      </c>
      <c r="AW695" s="74">
        <f>IF(AR695="","",$AR695-(($AW$2/CONFIGURACAO!$C$6)*$M695))</f>
        <v>75</v>
      </c>
      <c r="AX695" s="72">
        <f t="shared" si="214"/>
        <v>5</v>
      </c>
      <c r="AZ695" s="39">
        <f t="shared" si="215"/>
        <v>2.1116113283724546E-2</v>
      </c>
      <c r="BA695" s="146">
        <f t="shared" si="216"/>
        <v>5</v>
      </c>
      <c r="BB695" s="146">
        <f t="shared" si="217"/>
        <v>881</v>
      </c>
      <c r="BC695" s="32">
        <f t="shared" si="218"/>
        <v>917</v>
      </c>
      <c r="BD695" s="148"/>
      <c r="BE695" s="40">
        <f t="shared" si="219"/>
        <v>0</v>
      </c>
      <c r="BF695" s="40">
        <f t="shared" si="220"/>
        <v>7.716049382716049E-2</v>
      </c>
      <c r="BG695" s="40">
        <f t="shared" si="221"/>
        <v>0</v>
      </c>
      <c r="BH695" s="40">
        <f t="shared" si="222"/>
        <v>8.084074373484236E-2</v>
      </c>
      <c r="BI695" s="40">
        <f t="shared" si="223"/>
        <v>0</v>
      </c>
      <c r="BJ695" s="40">
        <f t="shared" si="224"/>
        <v>9.2421441774491686E-2</v>
      </c>
      <c r="BK695" s="40">
        <f t="shared" si="225"/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 s="42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</row>
    <row r="696" spans="1:124" s="32" customFormat="1" x14ac:dyDescent="0.2">
      <c r="A696" s="124" t="str">
        <f>CONFIGURACAO!$C$4</f>
        <v>AREA 21</v>
      </c>
      <c r="B696" s="125">
        <v>694</v>
      </c>
      <c r="C696" s="252" t="s">
        <v>314</v>
      </c>
      <c r="D696" s="126">
        <f t="shared" si="226"/>
        <v>5</v>
      </c>
      <c r="E696" s="250" t="s">
        <v>1031</v>
      </c>
      <c r="F696" s="250">
        <v>0</v>
      </c>
      <c r="G696" s="250">
        <v>0</v>
      </c>
      <c r="H696" s="250">
        <v>1</v>
      </c>
      <c r="I696" s="250">
        <v>0</v>
      </c>
      <c r="J696" s="87"/>
      <c r="K696" s="94"/>
      <c r="L696" s="94"/>
      <c r="M696" s="154">
        <f t="shared" si="227"/>
        <v>1</v>
      </c>
      <c r="N696">
        <v>1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 s="139">
        <f t="shared" si="210"/>
        <v>1</v>
      </c>
      <c r="AD696" s="140">
        <f t="shared" si="211"/>
        <v>1</v>
      </c>
      <c r="AE696" s="141">
        <f t="shared" si="228"/>
        <v>0</v>
      </c>
      <c r="AF696" s="142">
        <f t="shared" si="229"/>
        <v>0</v>
      </c>
      <c r="AG696" s="278"/>
      <c r="AI696" s="37">
        <f>IFERROR(IF(M696&gt;0,(N696*CONFIGURACAO!$C$20)+(O696*CONFIGURACAO!$C$21)+(P696*CONFIGURACAO!$C$22)+(Q696*CONFIGURACAO!$C$23)+(R696*CONFIGURACAO!$C$24),""),"")</f>
        <v>160</v>
      </c>
      <c r="AJ696" s="38">
        <f>IF(S696=0,0,IF(CONFIGURACAO!$C$15="SIM",(IF(S696&gt;CONFIGURACAO!$C$16,CONFIGURACAO!$C$16*CONFIGURACAO!$C$25,S696*CONFIGURACAO!$C$25)),'PI AREA  P100'!S696*CONFIGURACAO!$C$25))</f>
        <v>0</v>
      </c>
      <c r="AK696" s="38">
        <f>IF(T696=0,0,IF(CONFIGURACAO!$C$17="SIM",(IF(T696&gt;CONFIGURACAO!$C$18,CONFIGURACAO!$C$18*CONFIGURACAO!$C$26,T696*CONFIGURACAO!$C$26)),'PI AREA  P100'!T696*CONFIGURACAO!$C$26))</f>
        <v>5</v>
      </c>
      <c r="AL696" s="38">
        <f>IFERROR(IF(M696&gt;0,(U696*CONFIGURACAO!$C$29)+(V696*CONFIGURACAO!$C$30),""),"")</f>
        <v>0</v>
      </c>
      <c r="AM696" s="38">
        <f>IF(W696=0,0,IF(CONFIGURACAO!$C$41="SIM",(IF(W696&gt;CONFIGURACAO!$C$41,CONFIGURACAO!$C$41*CONFIGURACAO!$C$31,W696*CONFIGURACAO!$C$31)),'PI AREA  P100'!W696*CONFIGURACAO!$C$31))</f>
        <v>0</v>
      </c>
      <c r="AN696" s="38">
        <f>IF(X696=0,0,IF(CONFIGURACAO!$C$39="SIM",(IF(X696&gt;CONFIGURACAO!$C$40,CONFIGURACAO!$C$40*CONFIGURACAO!$C$32,X696*CONFIGURACAO!$C$32)),'PI AREA  P100'!X696*CONFIGURACAO!$C$32))</f>
        <v>0</v>
      </c>
      <c r="AO696" s="38">
        <f>IFERROR(IF(M696&gt;0,(Y696*CONFIGURACAO!$C$33)+(Z696*CONFIGURACAO!$C$34)+(AA696*CONFIGURACAO!$C$35)+(AB696*CONFIGURACAO!$C$36),""),"")</f>
        <v>0</v>
      </c>
      <c r="AP696" s="38">
        <f>IF(AA696=0,0,IF(CONFIGURACAO!$C$46="SIM",(IF(AA696&gt;CONFIGURACAO!$C$47,CONFIGURACAO!$C$47*CONFIGURACAO!$C$35,AA696*CONFIGURACAO!$C$35)),'PI AREA  P100'!AA696*CONFIGURACAO!$C$35))</f>
        <v>0</v>
      </c>
      <c r="AQ696" s="38">
        <f>IF(AB696=0,0,IF(CONFIGURACAO!$C$44="SIM",(IF(AB696&gt;CONFIGURACAO!$C$45,CONFIGURACAO!$C$45*CONFIGURACAO!$C$36,AB696*CONFIGURACAO!$C$36)),'PI AREA  P100'!AB696*CONFIGURACAO!$C$36))</f>
        <v>0</v>
      </c>
      <c r="AR696" s="38">
        <f t="shared" si="230"/>
        <v>165</v>
      </c>
      <c r="AS696" s="68">
        <f>IF(AR696="","",$AR696-(($AS$2/CONFIGURACAO!$C$6)*$M696))</f>
        <v>90</v>
      </c>
      <c r="AT696" s="73">
        <f t="shared" si="212"/>
        <v>3</v>
      </c>
      <c r="AU696" s="75">
        <f>IF(AR696="","",$AR696-(($AU$2/CONFIGURACAO!$C$6)*$M696))</f>
        <v>40</v>
      </c>
      <c r="AV696" s="76">
        <f t="shared" si="213"/>
        <v>4</v>
      </c>
      <c r="AW696" s="74">
        <f>IF(AR696="","",$AR696-(($AW$2/CONFIGURACAO!$C$6)*$M696))</f>
        <v>-10</v>
      </c>
      <c r="AX696" s="72" t="str">
        <f t="shared" si="214"/>
        <v>NAO</v>
      </c>
      <c r="AZ696" s="39">
        <f t="shared" si="215"/>
        <v>1.39366347672582E-2</v>
      </c>
      <c r="BA696" s="146">
        <f t="shared" si="216"/>
        <v>4</v>
      </c>
      <c r="BB696" s="146">
        <f t="shared" si="217"/>
        <v>923</v>
      </c>
      <c r="BC696" s="32">
        <f t="shared" si="218"/>
        <v>996</v>
      </c>
      <c r="BD696" s="148"/>
      <c r="BE696" s="40">
        <f t="shared" si="219"/>
        <v>3.7257824143070044E-2</v>
      </c>
      <c r="BF696" s="40">
        <f t="shared" si="220"/>
        <v>0</v>
      </c>
      <c r="BG696" s="40">
        <f t="shared" si="221"/>
        <v>0</v>
      </c>
      <c r="BH696" s="40">
        <f t="shared" si="222"/>
        <v>4.042037186742118E-2</v>
      </c>
      <c r="BI696" s="40">
        <f t="shared" si="223"/>
        <v>0.10660980810234541</v>
      </c>
      <c r="BJ696" s="40">
        <f t="shared" si="224"/>
        <v>0</v>
      </c>
      <c r="BK696" s="40">
        <f t="shared" si="225"/>
        <v>0.16051364365971107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 s="42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</row>
    <row r="697" spans="1:124" s="32" customFormat="1" x14ac:dyDescent="0.2">
      <c r="A697" s="124" t="str">
        <f>CONFIGURACAO!$C$4</f>
        <v>AREA 21</v>
      </c>
      <c r="B697" s="125">
        <v>695</v>
      </c>
      <c r="C697" s="252" t="s">
        <v>314</v>
      </c>
      <c r="D697" s="126">
        <f t="shared" si="226"/>
        <v>6</v>
      </c>
      <c r="E697" s="250" t="s">
        <v>1032</v>
      </c>
      <c r="F697" s="250">
        <v>0</v>
      </c>
      <c r="G697" s="250">
        <v>0</v>
      </c>
      <c r="H697" s="250">
        <v>1</v>
      </c>
      <c r="I697" s="250">
        <v>1</v>
      </c>
      <c r="J697" s="87"/>
      <c r="K697" s="94"/>
      <c r="L697" s="94"/>
      <c r="M697" s="154">
        <f t="shared" si="227"/>
        <v>2</v>
      </c>
      <c r="N697">
        <v>2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 s="139">
        <f t="shared" si="210"/>
        <v>3</v>
      </c>
      <c r="AD697" s="140">
        <f t="shared" si="211"/>
        <v>3</v>
      </c>
      <c r="AE697" s="141">
        <f t="shared" si="228"/>
        <v>0</v>
      </c>
      <c r="AF697" s="142">
        <f t="shared" si="229"/>
        <v>0</v>
      </c>
      <c r="AG697" s="278"/>
      <c r="AI697" s="37">
        <f>IFERROR(IF(M697&gt;0,(N697*CONFIGURACAO!$C$20)+(O697*CONFIGURACAO!$C$21)+(P697*CONFIGURACAO!$C$22)+(Q697*CONFIGURACAO!$C$23)+(R697*CONFIGURACAO!$C$24),""),"")</f>
        <v>280</v>
      </c>
      <c r="AJ697" s="38">
        <f>IF(S697=0,0,IF(CONFIGURACAO!$C$15="SIM",(IF(S697&gt;CONFIGURACAO!$C$16,CONFIGURACAO!$C$16*CONFIGURACAO!$C$25,S697*CONFIGURACAO!$C$25)),'PI AREA  P100'!S697*CONFIGURACAO!$C$25))</f>
        <v>0</v>
      </c>
      <c r="AK697" s="38">
        <f>IF(T697=0,0,IF(CONFIGURACAO!$C$17="SIM",(IF(T697&gt;CONFIGURACAO!$C$18,CONFIGURACAO!$C$18*CONFIGURACAO!$C$26,T697*CONFIGURACAO!$C$26)),'PI AREA  P100'!T697*CONFIGURACAO!$C$26))</f>
        <v>0</v>
      </c>
      <c r="AL697" s="38">
        <f>IFERROR(IF(M697&gt;0,(U697*CONFIGURACAO!$C$29)+(V697*CONFIGURACAO!$C$30),""),"")</f>
        <v>0</v>
      </c>
      <c r="AM697" s="38">
        <f>IF(W697=0,0,IF(CONFIGURACAO!$C$41="SIM",(IF(W697&gt;CONFIGURACAO!$C$41,CONFIGURACAO!$C$41*CONFIGURACAO!$C$31,W697*CONFIGURACAO!$C$31)),'PI AREA  P100'!W697*CONFIGURACAO!$C$31))</f>
        <v>0</v>
      </c>
      <c r="AN697" s="38">
        <f>IF(X697=0,0,IF(CONFIGURACAO!$C$39="SIM",(IF(X697&gt;CONFIGURACAO!$C$40,CONFIGURACAO!$C$40*CONFIGURACAO!$C$32,X697*CONFIGURACAO!$C$32)),'PI AREA  P100'!X697*CONFIGURACAO!$C$32))</f>
        <v>0</v>
      </c>
      <c r="AO697" s="38">
        <f>IFERROR(IF(M697&gt;0,(Y697*CONFIGURACAO!$C$33)+(Z697*CONFIGURACAO!$C$34)+(AA697*CONFIGURACAO!$C$35)+(AB697*CONFIGURACAO!$C$36),""),"")</f>
        <v>25</v>
      </c>
      <c r="AP697" s="38">
        <f>IF(AA697=0,0,IF(CONFIGURACAO!$C$46="SIM",(IF(AA697&gt;CONFIGURACAO!$C$47,CONFIGURACAO!$C$47*CONFIGURACAO!$C$35,AA697*CONFIGURACAO!$C$35)),'PI AREA  P100'!AA697*CONFIGURACAO!$C$35))</f>
        <v>25</v>
      </c>
      <c r="AQ697" s="38">
        <f>IF(AB697=0,0,IF(CONFIGURACAO!$C$44="SIM",(IF(AB697&gt;CONFIGURACAO!$C$45,CONFIGURACAO!$C$45*CONFIGURACAO!$C$36,AB697*CONFIGURACAO!$C$36)),'PI AREA  P100'!AB697*CONFIGURACAO!$C$36))</f>
        <v>0</v>
      </c>
      <c r="AR697" s="38">
        <f t="shared" si="230"/>
        <v>330</v>
      </c>
      <c r="AS697" s="68">
        <f>IF(AR697="","",$AR697-(($AS$2/CONFIGURACAO!$C$6)*$M697))</f>
        <v>180</v>
      </c>
      <c r="AT697" s="73">
        <f t="shared" si="212"/>
        <v>3</v>
      </c>
      <c r="AU697" s="75">
        <f>IF(AR697="","",$AR697-(($AU$2/CONFIGURACAO!$C$6)*$M697))</f>
        <v>80</v>
      </c>
      <c r="AV697" s="76">
        <f t="shared" si="213"/>
        <v>4</v>
      </c>
      <c r="AW697" s="74">
        <f>IF(AR697="","",$AR697-(($AW$2/CONFIGURACAO!$C$6)*$M697))</f>
        <v>-20</v>
      </c>
      <c r="AX697" s="72" t="str">
        <f t="shared" si="214"/>
        <v>NAO</v>
      </c>
      <c r="AZ697" s="39">
        <f t="shared" si="215"/>
        <v>2.7873269534516399E-2</v>
      </c>
      <c r="BA697" s="146">
        <f t="shared" si="216"/>
        <v>4</v>
      </c>
      <c r="BB697" s="146">
        <f t="shared" si="217"/>
        <v>923</v>
      </c>
      <c r="BC697" s="32">
        <f t="shared" si="218"/>
        <v>853</v>
      </c>
      <c r="BD697" s="148"/>
      <c r="BE697" s="40">
        <f t="shared" si="219"/>
        <v>7.4515648286140088E-2</v>
      </c>
      <c r="BF697" s="40">
        <f t="shared" si="220"/>
        <v>3.8580246913580245E-2</v>
      </c>
      <c r="BG697" s="40">
        <f t="shared" si="221"/>
        <v>0</v>
      </c>
      <c r="BH697" s="40">
        <f t="shared" si="222"/>
        <v>0</v>
      </c>
      <c r="BI697" s="40">
        <f t="shared" si="223"/>
        <v>0</v>
      </c>
      <c r="BJ697" s="40">
        <f t="shared" si="224"/>
        <v>0</v>
      </c>
      <c r="BK697" s="40">
        <f t="shared" si="225"/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 s="42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</row>
    <row r="698" spans="1:124" s="32" customFormat="1" x14ac:dyDescent="0.2">
      <c r="A698" s="124" t="str">
        <f>CONFIGURACAO!$C$4</f>
        <v>AREA 21</v>
      </c>
      <c r="B698" s="125">
        <v>696</v>
      </c>
      <c r="C698" s="252" t="s">
        <v>314</v>
      </c>
      <c r="D698" s="126">
        <f t="shared" si="226"/>
        <v>7</v>
      </c>
      <c r="E698" s="250" t="s">
        <v>1033</v>
      </c>
      <c r="F698" s="250">
        <v>0</v>
      </c>
      <c r="G698" s="250">
        <v>0</v>
      </c>
      <c r="H698" s="250">
        <v>1</v>
      </c>
      <c r="I698" s="250">
        <v>1</v>
      </c>
      <c r="J698" s="87"/>
      <c r="K698" s="94"/>
      <c r="L698" s="94"/>
      <c r="M698" s="154">
        <f t="shared" si="227"/>
        <v>2</v>
      </c>
      <c r="N698">
        <v>6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>
        <v>0</v>
      </c>
      <c r="Y698">
        <v>0</v>
      </c>
      <c r="Z698">
        <v>0</v>
      </c>
      <c r="AA698">
        <v>2</v>
      </c>
      <c r="AB698">
        <v>0</v>
      </c>
      <c r="AC698" s="139">
        <f t="shared" si="210"/>
        <v>6</v>
      </c>
      <c r="AD698" s="140">
        <f t="shared" si="211"/>
        <v>6</v>
      </c>
      <c r="AE698" s="141">
        <f t="shared" si="228"/>
        <v>0</v>
      </c>
      <c r="AF698" s="142">
        <f t="shared" si="229"/>
        <v>0</v>
      </c>
      <c r="AG698" s="278"/>
      <c r="AI698" s="37">
        <f>IFERROR(IF(M698&gt;0,(N698*CONFIGURACAO!$C$20)+(O698*CONFIGURACAO!$C$21)+(P698*CONFIGURACAO!$C$22)+(Q698*CONFIGURACAO!$C$23)+(R698*CONFIGURACAO!$C$24),""),"")</f>
        <v>600</v>
      </c>
      <c r="AJ698" s="38">
        <f>IF(S698=0,0,IF(CONFIGURACAO!$C$15="SIM",(IF(S698&gt;CONFIGURACAO!$C$16,CONFIGURACAO!$C$16*CONFIGURACAO!$C$25,S698*CONFIGURACAO!$C$25)),'PI AREA  P100'!S698*CONFIGURACAO!$C$25))</f>
        <v>0</v>
      </c>
      <c r="AK698" s="38">
        <f>IF(T698=0,0,IF(CONFIGURACAO!$C$17="SIM",(IF(T698&gt;CONFIGURACAO!$C$18,CONFIGURACAO!$C$18*CONFIGURACAO!$C$26,T698*CONFIGURACAO!$C$26)),'PI AREA  P100'!T698*CONFIGURACAO!$C$26))</f>
        <v>0</v>
      </c>
      <c r="AL698" s="38">
        <f>IFERROR(IF(M698&gt;0,(U698*CONFIGURACAO!$C$29)+(V698*CONFIGURACAO!$C$30),""),"")</f>
        <v>0</v>
      </c>
      <c r="AM698" s="38">
        <f>IF(W698=0,0,IF(CONFIGURACAO!$C$41="SIM",(IF(W698&gt;CONFIGURACAO!$C$41,CONFIGURACAO!$C$41*CONFIGURACAO!$C$31,W698*CONFIGURACAO!$C$31)),'PI AREA  P100'!W698*CONFIGURACAO!$C$31))</f>
        <v>150</v>
      </c>
      <c r="AN698" s="38">
        <f>IF(X698=0,0,IF(CONFIGURACAO!$C$39="SIM",(IF(X698&gt;CONFIGURACAO!$C$40,CONFIGURACAO!$C$40*CONFIGURACAO!$C$32,X698*CONFIGURACAO!$C$32)),'PI AREA  P100'!X698*CONFIGURACAO!$C$32))</f>
        <v>0</v>
      </c>
      <c r="AO698" s="38">
        <f>IFERROR(IF(M698&gt;0,(Y698*CONFIGURACAO!$C$33)+(Z698*CONFIGURACAO!$C$34)+(AA698*CONFIGURACAO!$C$35)+(AB698*CONFIGURACAO!$C$36),""),"")</f>
        <v>50</v>
      </c>
      <c r="AP698" s="38">
        <f>IF(AA698=0,0,IF(CONFIGURACAO!$C$46="SIM",(IF(AA698&gt;CONFIGURACAO!$C$47,CONFIGURACAO!$C$47*CONFIGURACAO!$C$35,AA698*CONFIGURACAO!$C$35)),'PI AREA  P100'!AA698*CONFIGURACAO!$C$35))</f>
        <v>50</v>
      </c>
      <c r="AQ698" s="38">
        <f>IF(AB698=0,0,IF(CONFIGURACAO!$C$44="SIM",(IF(AB698&gt;CONFIGURACAO!$C$45,CONFIGURACAO!$C$45*CONFIGURACAO!$C$36,AB698*CONFIGURACAO!$C$36)),'PI AREA  P100'!AB698*CONFIGURACAO!$C$36))</f>
        <v>0</v>
      </c>
      <c r="AR698" s="38">
        <f t="shared" si="230"/>
        <v>850</v>
      </c>
      <c r="AS698" s="68">
        <f>IF(AR698="","",$AR698-(($AS$2/CONFIGURACAO!$C$6)*$M698))</f>
        <v>700</v>
      </c>
      <c r="AT698" s="73">
        <f t="shared" si="212"/>
        <v>3</v>
      </c>
      <c r="AU698" s="75">
        <f>IF(AR698="","",$AR698-(($AU$2/CONFIGURACAO!$C$6)*$M698))</f>
        <v>600</v>
      </c>
      <c r="AV698" s="76">
        <f t="shared" si="213"/>
        <v>4</v>
      </c>
      <c r="AW698" s="74">
        <f>IF(AR698="","",$AR698-(($AW$2/CONFIGURACAO!$C$6)*$M698))</f>
        <v>500</v>
      </c>
      <c r="AX698" s="72">
        <f t="shared" si="214"/>
        <v>5</v>
      </c>
      <c r="AZ698" s="39">
        <f t="shared" si="215"/>
        <v>7.1794785164663449E-2</v>
      </c>
      <c r="BA698" s="146">
        <f t="shared" si="216"/>
        <v>11</v>
      </c>
      <c r="BB698" s="146">
        <f t="shared" si="217"/>
        <v>663</v>
      </c>
      <c r="BC698" s="32">
        <f t="shared" si="218"/>
        <v>530</v>
      </c>
      <c r="BD698" s="148"/>
      <c r="BE698" s="40">
        <f t="shared" si="219"/>
        <v>0.22354694485842028</v>
      </c>
      <c r="BF698" s="40">
        <f t="shared" si="220"/>
        <v>0</v>
      </c>
      <c r="BG698" s="40">
        <f t="shared" si="221"/>
        <v>0</v>
      </c>
      <c r="BH698" s="40">
        <f t="shared" si="222"/>
        <v>0</v>
      </c>
      <c r="BI698" s="40">
        <f t="shared" si="223"/>
        <v>0</v>
      </c>
      <c r="BJ698" s="40">
        <f t="shared" si="224"/>
        <v>0</v>
      </c>
      <c r="BK698" s="40">
        <f t="shared" si="225"/>
        <v>0</v>
      </c>
      <c r="BL698">
        <v>0</v>
      </c>
      <c r="BM698">
        <v>0</v>
      </c>
      <c r="BN698">
        <v>0</v>
      </c>
      <c r="BO698">
        <v>1</v>
      </c>
      <c r="BP698">
        <v>0</v>
      </c>
      <c r="BQ698">
        <v>0</v>
      </c>
      <c r="BR698">
        <v>0</v>
      </c>
      <c r="BS698">
        <v>8</v>
      </c>
      <c r="BT698" s="42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</row>
    <row r="699" spans="1:124" s="32" customFormat="1" x14ac:dyDescent="0.2">
      <c r="A699" s="124" t="str">
        <f>CONFIGURACAO!$C$4</f>
        <v>AREA 21</v>
      </c>
      <c r="B699" s="125">
        <v>697</v>
      </c>
      <c r="C699" s="252" t="s">
        <v>314</v>
      </c>
      <c r="D699" s="126">
        <f t="shared" si="226"/>
        <v>8</v>
      </c>
      <c r="E699" s="250" t="s">
        <v>1034</v>
      </c>
      <c r="F699" s="250">
        <v>0</v>
      </c>
      <c r="G699" s="250">
        <v>0</v>
      </c>
      <c r="H699" s="250">
        <v>1</v>
      </c>
      <c r="I699" s="250">
        <v>1</v>
      </c>
      <c r="J699" s="87"/>
      <c r="K699" s="94"/>
      <c r="L699" s="94"/>
      <c r="M699" s="154">
        <f t="shared" si="227"/>
        <v>2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 s="139">
        <f t="shared" si="210"/>
        <v>0</v>
      </c>
      <c r="AD699" s="140">
        <f t="shared" si="211"/>
        <v>1</v>
      </c>
      <c r="AE699" s="141">
        <f t="shared" si="228"/>
        <v>0</v>
      </c>
      <c r="AF699" s="142">
        <f t="shared" si="229"/>
        <v>0</v>
      </c>
      <c r="AG699" s="278"/>
      <c r="AI699" s="37">
        <f>IFERROR(IF(M699&gt;0,(N699*CONFIGURACAO!$C$20)+(O699*CONFIGURACAO!$C$21)+(P699*CONFIGURACAO!$C$22)+(Q699*CONFIGURACAO!$C$23)+(R699*CONFIGURACAO!$C$24),""),"")</f>
        <v>60</v>
      </c>
      <c r="AJ699" s="38">
        <f>IF(S699=0,0,IF(CONFIGURACAO!$C$15="SIM",(IF(S699&gt;CONFIGURACAO!$C$16,CONFIGURACAO!$C$16*CONFIGURACAO!$C$25,S699*CONFIGURACAO!$C$25)),'PI AREA  P100'!S699*CONFIGURACAO!$C$25))</f>
        <v>0</v>
      </c>
      <c r="AK699" s="38">
        <f>IF(T699=0,0,IF(CONFIGURACAO!$C$17="SIM",(IF(T699&gt;CONFIGURACAO!$C$18,CONFIGURACAO!$C$18*CONFIGURACAO!$C$26,T699*CONFIGURACAO!$C$26)),'PI AREA  P100'!T699*CONFIGURACAO!$C$26))</f>
        <v>0</v>
      </c>
      <c r="AL699" s="38">
        <f>IFERROR(IF(M699&gt;0,(U699*CONFIGURACAO!$C$29)+(V699*CONFIGURACAO!$C$30),""),"")</f>
        <v>0</v>
      </c>
      <c r="AM699" s="38">
        <f>IF(W699=0,0,IF(CONFIGURACAO!$C$41="SIM",(IF(W699&gt;CONFIGURACAO!$C$41,CONFIGURACAO!$C$41*CONFIGURACAO!$C$31,W699*CONFIGURACAO!$C$31)),'PI AREA  P100'!W699*CONFIGURACAO!$C$31))</f>
        <v>0</v>
      </c>
      <c r="AN699" s="38">
        <f>IF(X699=0,0,IF(CONFIGURACAO!$C$39="SIM",(IF(X699&gt;CONFIGURACAO!$C$40,CONFIGURACAO!$C$40*CONFIGURACAO!$C$32,X699*CONFIGURACAO!$C$32)),'PI AREA  P100'!X699*CONFIGURACAO!$C$32))</f>
        <v>0</v>
      </c>
      <c r="AO699" s="38">
        <f>IFERROR(IF(M699&gt;0,(Y699*CONFIGURACAO!$C$33)+(Z699*CONFIGURACAO!$C$34)+(AA699*CONFIGURACAO!$C$35)+(AB699*CONFIGURACAO!$C$36),""),"")</f>
        <v>0</v>
      </c>
      <c r="AP699" s="38">
        <f>IF(AA699=0,0,IF(CONFIGURACAO!$C$46="SIM",(IF(AA699&gt;CONFIGURACAO!$C$47,CONFIGURACAO!$C$47*CONFIGURACAO!$C$35,AA699*CONFIGURACAO!$C$35)),'PI AREA  P100'!AA699*CONFIGURACAO!$C$35))</f>
        <v>0</v>
      </c>
      <c r="AQ699" s="38">
        <f>IF(AB699=0,0,IF(CONFIGURACAO!$C$44="SIM",(IF(AB699&gt;CONFIGURACAO!$C$45,CONFIGURACAO!$C$45*CONFIGURACAO!$C$36,AB699*CONFIGURACAO!$C$36)),'PI AREA  P100'!AB699*CONFIGURACAO!$C$36))</f>
        <v>0</v>
      </c>
      <c r="AR699" s="38">
        <f t="shared" si="230"/>
        <v>60</v>
      </c>
      <c r="AS699" s="68">
        <f>IF(AR699="","",$AR699-(($AS$2/CONFIGURACAO!$C$6)*$M699))</f>
        <v>-90</v>
      </c>
      <c r="AT699" s="73" t="str">
        <f t="shared" si="212"/>
        <v>NAO</v>
      </c>
      <c r="AU699" s="75">
        <f>IF(AR699="","",$AR699-(($AU$2/CONFIGURACAO!$C$6)*$M699))</f>
        <v>-190</v>
      </c>
      <c r="AV699" s="76" t="str">
        <f t="shared" si="213"/>
        <v>NAO</v>
      </c>
      <c r="AW699" s="74">
        <f>IF(AR699="","",$AR699-(($AW$2/CONFIGURACAO!$C$6)*$M699))</f>
        <v>-290</v>
      </c>
      <c r="AX699" s="72" t="str">
        <f t="shared" si="214"/>
        <v>NAO</v>
      </c>
      <c r="AZ699" s="39">
        <f t="shared" si="215"/>
        <v>5.0678671880938905E-3</v>
      </c>
      <c r="BA699" s="146">
        <f t="shared" si="216"/>
        <v>1</v>
      </c>
      <c r="BB699" s="146">
        <f t="shared" si="217"/>
        <v>1099</v>
      </c>
      <c r="BC699" s="32">
        <f t="shared" si="218"/>
        <v>1106</v>
      </c>
      <c r="BD699" s="148"/>
      <c r="BE699" s="40">
        <f t="shared" si="219"/>
        <v>0</v>
      </c>
      <c r="BF699" s="40">
        <f t="shared" si="220"/>
        <v>0</v>
      </c>
      <c r="BG699" s="40">
        <f t="shared" si="221"/>
        <v>2.5693730729701953E-2</v>
      </c>
      <c r="BH699" s="40">
        <f t="shared" si="222"/>
        <v>0</v>
      </c>
      <c r="BI699" s="40">
        <f t="shared" si="223"/>
        <v>0</v>
      </c>
      <c r="BJ699" s="40">
        <f t="shared" si="224"/>
        <v>0</v>
      </c>
      <c r="BK699" s="40">
        <f t="shared" si="225"/>
        <v>0</v>
      </c>
      <c r="BL699">
        <v>0</v>
      </c>
      <c r="BM699">
        <v>0</v>
      </c>
      <c r="BN699">
        <v>2</v>
      </c>
      <c r="BO699">
        <v>0</v>
      </c>
      <c r="BP699">
        <v>0</v>
      </c>
      <c r="BQ699">
        <v>1</v>
      </c>
      <c r="BR699">
        <v>0</v>
      </c>
      <c r="BS699">
        <v>0</v>
      </c>
      <c r="BT699" s="42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</row>
    <row r="700" spans="1:124" s="32" customFormat="1" x14ac:dyDescent="0.2">
      <c r="A700" s="124" t="str">
        <f>CONFIGURACAO!$C$4</f>
        <v>AREA 21</v>
      </c>
      <c r="B700" s="125">
        <v>698</v>
      </c>
      <c r="C700" s="252" t="s">
        <v>314</v>
      </c>
      <c r="D700" s="126">
        <f t="shared" si="226"/>
        <v>9</v>
      </c>
      <c r="E700" s="250" t="s">
        <v>1035</v>
      </c>
      <c r="F700" s="250">
        <v>0</v>
      </c>
      <c r="G700" s="250">
        <v>0</v>
      </c>
      <c r="H700" s="250">
        <v>1</v>
      </c>
      <c r="I700" s="250">
        <v>1</v>
      </c>
      <c r="J700" s="87"/>
      <c r="K700" s="94"/>
      <c r="L700" s="94"/>
      <c r="M700" s="154">
        <f t="shared" si="227"/>
        <v>2</v>
      </c>
      <c r="N700">
        <v>2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 s="139">
        <f t="shared" si="210"/>
        <v>3</v>
      </c>
      <c r="AD700" s="140">
        <f t="shared" si="211"/>
        <v>4</v>
      </c>
      <c r="AE700" s="141">
        <f t="shared" si="228"/>
        <v>0</v>
      </c>
      <c r="AF700" s="142">
        <f t="shared" si="229"/>
        <v>0</v>
      </c>
      <c r="AG700" s="278"/>
      <c r="AI700" s="37">
        <f>IFERROR(IF(M700&gt;0,(N700*CONFIGURACAO!$C$20)+(O700*CONFIGURACAO!$C$21)+(P700*CONFIGURACAO!$C$22)+(Q700*CONFIGURACAO!$C$23)+(R700*CONFIGURACAO!$C$24),""),"")</f>
        <v>340</v>
      </c>
      <c r="AJ700" s="38">
        <f>IF(S700=0,0,IF(CONFIGURACAO!$C$15="SIM",(IF(S700&gt;CONFIGURACAO!$C$16,CONFIGURACAO!$C$16*CONFIGURACAO!$C$25,S700*CONFIGURACAO!$C$25)),'PI AREA  P100'!S700*CONFIGURACAO!$C$25))</f>
        <v>0</v>
      </c>
      <c r="AK700" s="38">
        <f>IF(T700=0,0,IF(CONFIGURACAO!$C$17="SIM",(IF(T700&gt;CONFIGURACAO!$C$18,CONFIGURACAO!$C$18*CONFIGURACAO!$C$26,T700*CONFIGURACAO!$C$26)),'PI AREA  P100'!T700*CONFIGURACAO!$C$26))</f>
        <v>0</v>
      </c>
      <c r="AL700" s="38">
        <f>IFERROR(IF(M700&gt;0,(U700*CONFIGURACAO!$C$29)+(V700*CONFIGURACAO!$C$30),""),"")</f>
        <v>0</v>
      </c>
      <c r="AM700" s="38">
        <f>IF(W700=0,0,IF(CONFIGURACAO!$C$41="SIM",(IF(W700&gt;CONFIGURACAO!$C$41,CONFIGURACAO!$C$41*CONFIGURACAO!$C$31,W700*CONFIGURACAO!$C$31)),'PI AREA  P100'!W700*CONFIGURACAO!$C$31))</f>
        <v>0</v>
      </c>
      <c r="AN700" s="38">
        <f>IF(X700=0,0,IF(CONFIGURACAO!$C$39="SIM",(IF(X700&gt;CONFIGURACAO!$C$40,CONFIGURACAO!$C$40*CONFIGURACAO!$C$32,X700*CONFIGURACAO!$C$32)),'PI AREA  P100'!X700*CONFIGURACAO!$C$32))</f>
        <v>0</v>
      </c>
      <c r="AO700" s="38">
        <f>IFERROR(IF(M700&gt;0,(Y700*CONFIGURACAO!$C$33)+(Z700*CONFIGURACAO!$C$34)+(AA700*CONFIGURACAO!$C$35)+(AB700*CONFIGURACAO!$C$36),""),"")</f>
        <v>0</v>
      </c>
      <c r="AP700" s="38">
        <f>IF(AA700=0,0,IF(CONFIGURACAO!$C$46="SIM",(IF(AA700&gt;CONFIGURACAO!$C$47,CONFIGURACAO!$C$47*CONFIGURACAO!$C$35,AA700*CONFIGURACAO!$C$35)),'PI AREA  P100'!AA700*CONFIGURACAO!$C$35))</f>
        <v>0</v>
      </c>
      <c r="AQ700" s="38">
        <f>IF(AB700=0,0,IF(CONFIGURACAO!$C$44="SIM",(IF(AB700&gt;CONFIGURACAO!$C$45,CONFIGURACAO!$C$45*CONFIGURACAO!$C$36,AB700*CONFIGURACAO!$C$36)),'PI AREA  P100'!AB700*CONFIGURACAO!$C$36))</f>
        <v>0</v>
      </c>
      <c r="AR700" s="38">
        <f t="shared" si="230"/>
        <v>340</v>
      </c>
      <c r="AS700" s="68">
        <f>IF(AR700="","",$AR700-(($AS$2/CONFIGURACAO!$C$6)*$M700))</f>
        <v>190</v>
      </c>
      <c r="AT700" s="73">
        <f t="shared" si="212"/>
        <v>3</v>
      </c>
      <c r="AU700" s="75">
        <f>IF(AR700="","",$AR700-(($AU$2/CONFIGURACAO!$C$6)*$M700))</f>
        <v>90</v>
      </c>
      <c r="AV700" s="76">
        <f t="shared" si="213"/>
        <v>4</v>
      </c>
      <c r="AW700" s="74">
        <f>IF(AR700="","",$AR700-(($AW$2/CONFIGURACAO!$C$6)*$M700))</f>
        <v>-10</v>
      </c>
      <c r="AX700" s="72" t="str">
        <f t="shared" si="214"/>
        <v>NAO</v>
      </c>
      <c r="AZ700" s="39">
        <f t="shared" si="215"/>
        <v>2.871791406586538E-2</v>
      </c>
      <c r="BA700" s="146">
        <f t="shared" si="216"/>
        <v>4</v>
      </c>
      <c r="BB700" s="146">
        <f t="shared" si="217"/>
        <v>923</v>
      </c>
      <c r="BC700" s="32">
        <f t="shared" si="218"/>
        <v>847</v>
      </c>
      <c r="BD700" s="148"/>
      <c r="BE700" s="40">
        <f t="shared" si="219"/>
        <v>7.4515648286140088E-2</v>
      </c>
      <c r="BF700" s="40">
        <f t="shared" si="220"/>
        <v>3.8580246913580245E-2</v>
      </c>
      <c r="BG700" s="40">
        <f t="shared" si="221"/>
        <v>2.5693730729701953E-2</v>
      </c>
      <c r="BH700" s="40">
        <f t="shared" si="222"/>
        <v>0</v>
      </c>
      <c r="BI700" s="40">
        <f t="shared" si="223"/>
        <v>0</v>
      </c>
      <c r="BJ700" s="40">
        <f t="shared" si="224"/>
        <v>0</v>
      </c>
      <c r="BK700" s="40">
        <f t="shared" si="225"/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 s="42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</row>
    <row r="701" spans="1:124" s="32" customFormat="1" x14ac:dyDescent="0.2">
      <c r="A701" s="124" t="str">
        <f>CONFIGURACAO!$C$4</f>
        <v>AREA 21</v>
      </c>
      <c r="B701" s="125">
        <v>699</v>
      </c>
      <c r="C701" s="252" t="s">
        <v>314</v>
      </c>
      <c r="D701" s="126">
        <f t="shared" si="226"/>
        <v>10</v>
      </c>
      <c r="E701" s="250" t="s">
        <v>1036</v>
      </c>
      <c r="F701" s="250">
        <v>0</v>
      </c>
      <c r="G701" s="250">
        <v>0</v>
      </c>
      <c r="H701" s="250">
        <v>1</v>
      </c>
      <c r="I701" s="250">
        <v>0</v>
      </c>
      <c r="J701" s="87"/>
      <c r="K701" s="94"/>
      <c r="L701" s="94"/>
      <c r="M701" s="154">
        <f t="shared" si="227"/>
        <v>1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 s="139">
        <f t="shared" si="210"/>
        <v>1</v>
      </c>
      <c r="AD701" s="140">
        <f t="shared" si="211"/>
        <v>1</v>
      </c>
      <c r="AE701" s="141">
        <f t="shared" si="228"/>
        <v>0</v>
      </c>
      <c r="AF701" s="142">
        <f t="shared" si="229"/>
        <v>0</v>
      </c>
      <c r="AG701" s="278"/>
      <c r="AI701" s="37">
        <f>IFERROR(IF(M701&gt;0,(N701*CONFIGURACAO!$C$20)+(O701*CONFIGURACAO!$C$21)+(P701*CONFIGURACAO!$C$22)+(Q701*CONFIGURACAO!$C$23)+(R701*CONFIGURACAO!$C$24),""),"")</f>
        <v>100</v>
      </c>
      <c r="AJ701" s="38">
        <f>IF(S701=0,0,IF(CONFIGURACAO!$C$15="SIM",(IF(S701&gt;CONFIGURACAO!$C$16,CONFIGURACAO!$C$16*CONFIGURACAO!$C$25,S701*CONFIGURACAO!$C$25)),'PI AREA  P100'!S701*CONFIGURACAO!$C$25))</f>
        <v>0</v>
      </c>
      <c r="AK701" s="38">
        <f>IF(T701=0,0,IF(CONFIGURACAO!$C$17="SIM",(IF(T701&gt;CONFIGURACAO!$C$18,CONFIGURACAO!$C$18*CONFIGURACAO!$C$26,T701*CONFIGURACAO!$C$26)),'PI AREA  P100'!T701*CONFIGURACAO!$C$26))</f>
        <v>0</v>
      </c>
      <c r="AL701" s="38">
        <f>IFERROR(IF(M701&gt;0,(U701*CONFIGURACAO!$C$29)+(V701*CONFIGURACAO!$C$30),""),"")</f>
        <v>0</v>
      </c>
      <c r="AM701" s="38">
        <f>IF(W701=0,0,IF(CONFIGURACAO!$C$41="SIM",(IF(W701&gt;CONFIGURACAO!$C$41,CONFIGURACAO!$C$41*CONFIGURACAO!$C$31,W701*CONFIGURACAO!$C$31)),'PI AREA  P100'!W701*CONFIGURACAO!$C$31))</f>
        <v>0</v>
      </c>
      <c r="AN701" s="38">
        <f>IF(X701=0,0,IF(CONFIGURACAO!$C$39="SIM",(IF(X701&gt;CONFIGURACAO!$C$40,CONFIGURACAO!$C$40*CONFIGURACAO!$C$32,X701*CONFIGURACAO!$C$32)),'PI AREA  P100'!X701*CONFIGURACAO!$C$32))</f>
        <v>0</v>
      </c>
      <c r="AO701" s="38">
        <f>IFERROR(IF(M701&gt;0,(Y701*CONFIGURACAO!$C$33)+(Z701*CONFIGURACAO!$C$34)+(AA701*CONFIGURACAO!$C$35)+(AB701*CONFIGURACAO!$C$36),""),"")</f>
        <v>0</v>
      </c>
      <c r="AP701" s="38">
        <f>IF(AA701=0,0,IF(CONFIGURACAO!$C$46="SIM",(IF(AA701&gt;CONFIGURACAO!$C$47,CONFIGURACAO!$C$47*CONFIGURACAO!$C$35,AA701*CONFIGURACAO!$C$35)),'PI AREA  P100'!AA701*CONFIGURACAO!$C$35))</f>
        <v>0</v>
      </c>
      <c r="AQ701" s="38">
        <f>IF(AB701=0,0,IF(CONFIGURACAO!$C$44="SIM",(IF(AB701&gt;CONFIGURACAO!$C$45,CONFIGURACAO!$C$45*CONFIGURACAO!$C$36,AB701*CONFIGURACAO!$C$36)),'PI AREA  P100'!AB701*CONFIGURACAO!$C$36))</f>
        <v>0</v>
      </c>
      <c r="AR701" s="38">
        <f t="shared" si="230"/>
        <v>100</v>
      </c>
      <c r="AS701" s="68">
        <f>IF(AR701="","",$AR701-(($AS$2/CONFIGURACAO!$C$6)*$M701))</f>
        <v>25</v>
      </c>
      <c r="AT701" s="73">
        <f t="shared" si="212"/>
        <v>3</v>
      </c>
      <c r="AU701" s="75">
        <f>IF(AR701="","",$AR701-(($AU$2/CONFIGURACAO!$C$6)*$M701))</f>
        <v>-25</v>
      </c>
      <c r="AV701" s="76" t="str">
        <f t="shared" si="213"/>
        <v>NAO</v>
      </c>
      <c r="AW701" s="74">
        <f>IF(AR701="","",$AR701-(($AW$2/CONFIGURACAO!$C$6)*$M701))</f>
        <v>-75</v>
      </c>
      <c r="AX701" s="72" t="str">
        <f t="shared" si="214"/>
        <v>NAO</v>
      </c>
      <c r="AZ701" s="39">
        <f t="shared" si="215"/>
        <v>8.4464453134898178E-3</v>
      </c>
      <c r="BA701" s="146">
        <f t="shared" si="216"/>
        <v>1</v>
      </c>
      <c r="BB701" s="146">
        <f t="shared" si="217"/>
        <v>1099</v>
      </c>
      <c r="BC701" s="32">
        <f t="shared" si="218"/>
        <v>1066</v>
      </c>
      <c r="BD701" s="148"/>
      <c r="BE701" s="40">
        <f t="shared" si="219"/>
        <v>3.7257824143070044E-2</v>
      </c>
      <c r="BF701" s="40">
        <f t="shared" si="220"/>
        <v>0</v>
      </c>
      <c r="BG701" s="40">
        <f t="shared" si="221"/>
        <v>0</v>
      </c>
      <c r="BH701" s="40">
        <f t="shared" si="222"/>
        <v>0</v>
      </c>
      <c r="BI701" s="40">
        <f t="shared" si="223"/>
        <v>0</v>
      </c>
      <c r="BJ701" s="40">
        <f t="shared" si="224"/>
        <v>0</v>
      </c>
      <c r="BK701" s="40">
        <f t="shared" si="225"/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4</v>
      </c>
      <c r="BT701" s="42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</row>
    <row r="702" spans="1:124" s="32" customFormat="1" x14ac:dyDescent="0.2">
      <c r="A702" s="124" t="str">
        <f>CONFIGURACAO!$C$4</f>
        <v>AREA 21</v>
      </c>
      <c r="B702" s="125">
        <v>700</v>
      </c>
      <c r="C702" s="252" t="s">
        <v>314</v>
      </c>
      <c r="D702" s="126">
        <f t="shared" si="226"/>
        <v>11</v>
      </c>
      <c r="E702" s="250" t="s">
        <v>1037</v>
      </c>
      <c r="F702" s="250">
        <v>0</v>
      </c>
      <c r="G702" s="250">
        <v>0</v>
      </c>
      <c r="H702" s="250">
        <v>1</v>
      </c>
      <c r="I702" s="250">
        <v>1</v>
      </c>
      <c r="J702" s="87"/>
      <c r="K702" s="94"/>
      <c r="L702" s="94"/>
      <c r="M702" s="154">
        <f t="shared" si="227"/>
        <v>2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s="139">
        <f t="shared" si="210"/>
        <v>0</v>
      </c>
      <c r="AD702" s="140">
        <f t="shared" si="211"/>
        <v>0</v>
      </c>
      <c r="AE702" s="141">
        <f t="shared" si="228"/>
        <v>0</v>
      </c>
      <c r="AF702" s="142">
        <f t="shared" si="229"/>
        <v>0</v>
      </c>
      <c r="AG702" s="278"/>
      <c r="AI702" s="37">
        <f>IFERROR(IF(M702&gt;0,(N702*CONFIGURACAO!$C$20)+(O702*CONFIGURACAO!$C$21)+(P702*CONFIGURACAO!$C$22)+(Q702*CONFIGURACAO!$C$23)+(R702*CONFIGURACAO!$C$24),""),"")</f>
        <v>40</v>
      </c>
      <c r="AJ702" s="38">
        <f>IF(S702=0,0,IF(CONFIGURACAO!$C$15="SIM",(IF(S702&gt;CONFIGURACAO!$C$16,CONFIGURACAO!$C$16*CONFIGURACAO!$C$25,S702*CONFIGURACAO!$C$25)),'PI AREA  P100'!S702*CONFIGURACAO!$C$25))</f>
        <v>0</v>
      </c>
      <c r="AK702" s="38">
        <f>IF(T702=0,0,IF(CONFIGURACAO!$C$17="SIM",(IF(T702&gt;CONFIGURACAO!$C$18,CONFIGURACAO!$C$18*CONFIGURACAO!$C$26,T702*CONFIGURACAO!$C$26)),'PI AREA  P100'!T702*CONFIGURACAO!$C$26))</f>
        <v>0</v>
      </c>
      <c r="AL702" s="38">
        <f>IFERROR(IF(M702&gt;0,(U702*CONFIGURACAO!$C$29)+(V702*CONFIGURACAO!$C$30),""),"")</f>
        <v>0</v>
      </c>
      <c r="AM702" s="38">
        <f>IF(W702=0,0,IF(CONFIGURACAO!$C$41="SIM",(IF(W702&gt;CONFIGURACAO!$C$41,CONFIGURACAO!$C$41*CONFIGURACAO!$C$31,W702*CONFIGURACAO!$C$31)),'PI AREA  P100'!W702*CONFIGURACAO!$C$31))</f>
        <v>0</v>
      </c>
      <c r="AN702" s="38">
        <f>IF(X702=0,0,IF(CONFIGURACAO!$C$39="SIM",(IF(X702&gt;CONFIGURACAO!$C$40,CONFIGURACAO!$C$40*CONFIGURACAO!$C$32,X702*CONFIGURACAO!$C$32)),'PI AREA  P100'!X702*CONFIGURACAO!$C$32))</f>
        <v>0</v>
      </c>
      <c r="AO702" s="38">
        <f>IFERROR(IF(M702&gt;0,(Y702*CONFIGURACAO!$C$33)+(Z702*CONFIGURACAO!$C$34)+(AA702*CONFIGURACAO!$C$35)+(AB702*CONFIGURACAO!$C$36),""),"")</f>
        <v>0</v>
      </c>
      <c r="AP702" s="38">
        <f>IF(AA702=0,0,IF(CONFIGURACAO!$C$46="SIM",(IF(AA702&gt;CONFIGURACAO!$C$47,CONFIGURACAO!$C$47*CONFIGURACAO!$C$35,AA702*CONFIGURACAO!$C$35)),'PI AREA  P100'!AA702*CONFIGURACAO!$C$35))</f>
        <v>0</v>
      </c>
      <c r="AQ702" s="38">
        <f>IF(AB702=0,0,IF(CONFIGURACAO!$C$44="SIM",(IF(AB702&gt;CONFIGURACAO!$C$45,CONFIGURACAO!$C$45*CONFIGURACAO!$C$36,AB702*CONFIGURACAO!$C$36)),'PI AREA  P100'!AB702*CONFIGURACAO!$C$36))</f>
        <v>0</v>
      </c>
      <c r="AR702" s="38">
        <f t="shared" si="230"/>
        <v>40</v>
      </c>
      <c r="AS702" s="68">
        <f>IF(AR702="","",$AR702-(($AS$2/CONFIGURACAO!$C$6)*$M702))</f>
        <v>-110</v>
      </c>
      <c r="AT702" s="73" t="str">
        <f t="shared" si="212"/>
        <v>NAO</v>
      </c>
      <c r="AU702" s="75">
        <f>IF(AR702="","",$AR702-(($AU$2/CONFIGURACAO!$C$6)*$M702))</f>
        <v>-210</v>
      </c>
      <c r="AV702" s="76" t="str">
        <f t="shared" si="213"/>
        <v>NAO</v>
      </c>
      <c r="AW702" s="74">
        <f>IF(AR702="","",$AR702-(($AW$2/CONFIGURACAO!$C$6)*$M702))</f>
        <v>-310</v>
      </c>
      <c r="AX702" s="72" t="str">
        <f t="shared" si="214"/>
        <v>NAO</v>
      </c>
      <c r="AZ702" s="39">
        <f t="shared" si="215"/>
        <v>3.3785781253959273E-3</v>
      </c>
      <c r="BA702" s="146">
        <f t="shared" si="216"/>
        <v>1</v>
      </c>
      <c r="BB702" s="146">
        <f t="shared" si="217"/>
        <v>1099</v>
      </c>
      <c r="BC702" s="32">
        <f t="shared" si="218"/>
        <v>1125</v>
      </c>
      <c r="BD702" s="148"/>
      <c r="BE702" s="40">
        <f t="shared" si="219"/>
        <v>0</v>
      </c>
      <c r="BF702" s="40">
        <f t="shared" si="220"/>
        <v>0</v>
      </c>
      <c r="BG702" s="40">
        <f t="shared" si="221"/>
        <v>0</v>
      </c>
      <c r="BH702" s="40">
        <f t="shared" si="222"/>
        <v>4.042037186742118E-2</v>
      </c>
      <c r="BI702" s="40">
        <f t="shared" si="223"/>
        <v>0</v>
      </c>
      <c r="BJ702" s="40">
        <f t="shared" si="224"/>
        <v>0</v>
      </c>
      <c r="BK702" s="40">
        <f t="shared" si="225"/>
        <v>0</v>
      </c>
      <c r="BL702">
        <v>0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2</v>
      </c>
      <c r="BS702">
        <v>0</v>
      </c>
      <c r="BT702" s="4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</row>
    <row r="703" spans="1:124" s="32" customFormat="1" x14ac:dyDescent="0.2">
      <c r="A703" s="124" t="str">
        <f>CONFIGURACAO!$C$4</f>
        <v>AREA 21</v>
      </c>
      <c r="B703" s="125">
        <v>701</v>
      </c>
      <c r="C703" s="252" t="s">
        <v>314</v>
      </c>
      <c r="D703" s="126">
        <f t="shared" si="226"/>
        <v>12</v>
      </c>
      <c r="E703" s="250" t="s">
        <v>1038</v>
      </c>
      <c r="F703" s="250">
        <v>0</v>
      </c>
      <c r="G703" s="250">
        <v>0</v>
      </c>
      <c r="H703" s="250">
        <v>1</v>
      </c>
      <c r="I703" s="250">
        <v>1</v>
      </c>
      <c r="J703" s="87"/>
      <c r="K703" s="94"/>
      <c r="L703" s="94"/>
      <c r="M703" s="154">
        <f t="shared" si="227"/>
        <v>2</v>
      </c>
      <c r="N703">
        <v>0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 s="139">
        <f t="shared" si="210"/>
        <v>0</v>
      </c>
      <c r="AD703" s="140">
        <f t="shared" si="211"/>
        <v>0</v>
      </c>
      <c r="AE703" s="141">
        <f t="shared" si="228"/>
        <v>0</v>
      </c>
      <c r="AF703" s="142">
        <f t="shared" si="229"/>
        <v>0</v>
      </c>
      <c r="AG703" s="278"/>
      <c r="AI703" s="37">
        <f>IFERROR(IF(M703&gt;0,(N703*CONFIGURACAO!$C$20)+(O703*CONFIGURACAO!$C$21)+(P703*CONFIGURACAO!$C$22)+(Q703*CONFIGURACAO!$C$23)+(R703*CONFIGURACAO!$C$24),""),"")</f>
        <v>80</v>
      </c>
      <c r="AJ703" s="38">
        <f>IF(S703=0,0,IF(CONFIGURACAO!$C$15="SIM",(IF(S703&gt;CONFIGURACAO!$C$16,CONFIGURACAO!$C$16*CONFIGURACAO!$C$25,S703*CONFIGURACAO!$C$25)),'PI AREA  P100'!S703*CONFIGURACAO!$C$25))</f>
        <v>0</v>
      </c>
      <c r="AK703" s="38">
        <f>IF(T703=0,0,IF(CONFIGURACAO!$C$17="SIM",(IF(T703&gt;CONFIGURACAO!$C$18,CONFIGURACAO!$C$18*CONFIGURACAO!$C$26,T703*CONFIGURACAO!$C$26)),'PI AREA  P100'!T703*CONFIGURACAO!$C$26))</f>
        <v>5</v>
      </c>
      <c r="AL703" s="38">
        <f>IFERROR(IF(M703&gt;0,(U703*CONFIGURACAO!$C$29)+(V703*CONFIGURACAO!$C$30),""),"")</f>
        <v>0</v>
      </c>
      <c r="AM703" s="38">
        <f>IF(W703=0,0,IF(CONFIGURACAO!$C$41="SIM",(IF(W703&gt;CONFIGURACAO!$C$41,CONFIGURACAO!$C$41*CONFIGURACAO!$C$31,W703*CONFIGURACAO!$C$31)),'PI AREA  P100'!W703*CONFIGURACAO!$C$31))</f>
        <v>0</v>
      </c>
      <c r="AN703" s="38">
        <f>IF(X703=0,0,IF(CONFIGURACAO!$C$39="SIM",(IF(X703&gt;CONFIGURACAO!$C$40,CONFIGURACAO!$C$40*CONFIGURACAO!$C$32,X703*CONFIGURACAO!$C$32)),'PI AREA  P100'!X703*CONFIGURACAO!$C$32))</f>
        <v>0</v>
      </c>
      <c r="AO703" s="38">
        <f>IFERROR(IF(M703&gt;0,(Y703*CONFIGURACAO!$C$33)+(Z703*CONFIGURACAO!$C$34)+(AA703*CONFIGURACAO!$C$35)+(AB703*CONFIGURACAO!$C$36),""),"")</f>
        <v>0</v>
      </c>
      <c r="AP703" s="38">
        <f>IF(AA703=0,0,IF(CONFIGURACAO!$C$46="SIM",(IF(AA703&gt;CONFIGURACAO!$C$47,CONFIGURACAO!$C$47*CONFIGURACAO!$C$35,AA703*CONFIGURACAO!$C$35)),'PI AREA  P100'!AA703*CONFIGURACAO!$C$35))</f>
        <v>0</v>
      </c>
      <c r="AQ703" s="38">
        <f>IF(AB703=0,0,IF(CONFIGURACAO!$C$44="SIM",(IF(AB703&gt;CONFIGURACAO!$C$45,CONFIGURACAO!$C$45*CONFIGURACAO!$C$36,AB703*CONFIGURACAO!$C$36)),'PI AREA  P100'!AB703*CONFIGURACAO!$C$36))</f>
        <v>0</v>
      </c>
      <c r="AR703" s="38">
        <f t="shared" si="230"/>
        <v>85</v>
      </c>
      <c r="AS703" s="68">
        <f>IF(AR703="","",$AR703-(($AS$2/CONFIGURACAO!$C$6)*$M703))</f>
        <v>-65</v>
      </c>
      <c r="AT703" s="73" t="str">
        <f t="shared" si="212"/>
        <v>NAO</v>
      </c>
      <c r="AU703" s="75">
        <f>IF(AR703="","",$AR703-(($AU$2/CONFIGURACAO!$C$6)*$M703))</f>
        <v>-165</v>
      </c>
      <c r="AV703" s="76" t="str">
        <f t="shared" si="213"/>
        <v>NAO</v>
      </c>
      <c r="AW703" s="74">
        <f>IF(AR703="","",$AR703-(($AW$2/CONFIGURACAO!$C$6)*$M703))</f>
        <v>-265</v>
      </c>
      <c r="AX703" s="72" t="str">
        <f t="shared" si="214"/>
        <v>NAO</v>
      </c>
      <c r="AZ703" s="39">
        <f t="shared" si="215"/>
        <v>7.1794785164663449E-3</v>
      </c>
      <c r="BA703" s="146">
        <f t="shared" si="216"/>
        <v>3</v>
      </c>
      <c r="BB703" s="146">
        <f t="shared" si="217"/>
        <v>968</v>
      </c>
      <c r="BC703" s="32">
        <f t="shared" si="218"/>
        <v>1093</v>
      </c>
      <c r="BD703" s="148"/>
      <c r="BE703" s="40">
        <f t="shared" si="219"/>
        <v>0</v>
      </c>
      <c r="BF703" s="40">
        <f t="shared" si="220"/>
        <v>0</v>
      </c>
      <c r="BG703" s="40">
        <f t="shared" si="221"/>
        <v>0</v>
      </c>
      <c r="BH703" s="40">
        <f t="shared" si="222"/>
        <v>8.084074373484236E-2</v>
      </c>
      <c r="BI703" s="40">
        <f t="shared" si="223"/>
        <v>0</v>
      </c>
      <c r="BJ703" s="40">
        <f t="shared" si="224"/>
        <v>0</v>
      </c>
      <c r="BK703" s="40">
        <f t="shared" si="225"/>
        <v>0.16051364365971107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 s="42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</row>
    <row r="704" spans="1:124" s="32" customFormat="1" x14ac:dyDescent="0.2">
      <c r="A704" s="124" t="str">
        <f>CONFIGURACAO!$C$4</f>
        <v>AREA 21</v>
      </c>
      <c r="B704" s="125">
        <v>702</v>
      </c>
      <c r="C704" s="252" t="s">
        <v>314</v>
      </c>
      <c r="D704" s="126">
        <f t="shared" si="226"/>
        <v>13</v>
      </c>
      <c r="E704" s="250" t="s">
        <v>1039</v>
      </c>
      <c r="F704" s="250">
        <v>0</v>
      </c>
      <c r="G704" s="250">
        <v>0</v>
      </c>
      <c r="H704" s="250">
        <v>1</v>
      </c>
      <c r="I704" s="250">
        <v>1</v>
      </c>
      <c r="J704" s="87"/>
      <c r="K704" s="94"/>
      <c r="L704" s="94"/>
      <c r="M704" s="154">
        <f t="shared" si="227"/>
        <v>2</v>
      </c>
      <c r="N704">
        <v>4</v>
      </c>
      <c r="O704">
        <v>5</v>
      </c>
      <c r="P704">
        <v>1</v>
      </c>
      <c r="Q704">
        <v>1</v>
      </c>
      <c r="R704">
        <v>1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 s="139">
        <f t="shared" si="210"/>
        <v>9</v>
      </c>
      <c r="AD704" s="140">
        <f t="shared" si="211"/>
        <v>10</v>
      </c>
      <c r="AE704" s="141">
        <f t="shared" si="228"/>
        <v>0</v>
      </c>
      <c r="AF704" s="142">
        <f t="shared" si="229"/>
        <v>0</v>
      </c>
      <c r="AG704" s="278"/>
      <c r="AI704" s="37">
        <f>IFERROR(IF(M704&gt;0,(N704*CONFIGURACAO!$C$20)+(O704*CONFIGURACAO!$C$21)+(P704*CONFIGURACAO!$C$22)+(Q704*CONFIGURACAO!$C$23)+(R704*CONFIGURACAO!$C$24),""),"")</f>
        <v>920</v>
      </c>
      <c r="AJ704" s="38">
        <f>IF(S704=0,0,IF(CONFIGURACAO!$C$15="SIM",(IF(S704&gt;CONFIGURACAO!$C$16,CONFIGURACAO!$C$16*CONFIGURACAO!$C$25,S704*CONFIGURACAO!$C$25)),'PI AREA  P100'!S704*CONFIGURACAO!$C$25))</f>
        <v>0</v>
      </c>
      <c r="AK704" s="38">
        <f>IF(T704=0,0,IF(CONFIGURACAO!$C$17="SIM",(IF(T704&gt;CONFIGURACAO!$C$18,CONFIGURACAO!$C$18*CONFIGURACAO!$C$26,T704*CONFIGURACAO!$C$26)),'PI AREA  P100'!T704*CONFIGURACAO!$C$26))</f>
        <v>5</v>
      </c>
      <c r="AL704" s="38">
        <f>IFERROR(IF(M704&gt;0,(U704*CONFIGURACAO!$C$29)+(V704*CONFIGURACAO!$C$30),""),"")</f>
        <v>0</v>
      </c>
      <c r="AM704" s="38">
        <f>IF(W704=0,0,IF(CONFIGURACAO!$C$41="SIM",(IF(W704&gt;CONFIGURACAO!$C$41,CONFIGURACAO!$C$41*CONFIGURACAO!$C$31,W704*CONFIGURACAO!$C$31)),'PI AREA  P100'!W704*CONFIGURACAO!$C$31))</f>
        <v>0</v>
      </c>
      <c r="AN704" s="38">
        <f>IF(X704=0,0,IF(CONFIGURACAO!$C$39="SIM",(IF(X704&gt;CONFIGURACAO!$C$40,CONFIGURACAO!$C$40*CONFIGURACAO!$C$32,X704*CONFIGURACAO!$C$32)),'PI AREA  P100'!X704*CONFIGURACAO!$C$32))</f>
        <v>0</v>
      </c>
      <c r="AO704" s="38">
        <f>IFERROR(IF(M704&gt;0,(Y704*CONFIGURACAO!$C$33)+(Z704*CONFIGURACAO!$C$34)+(AA704*CONFIGURACAO!$C$35)+(AB704*CONFIGURACAO!$C$36),""),"")</f>
        <v>0</v>
      </c>
      <c r="AP704" s="38">
        <f>IF(AA704=0,0,IF(CONFIGURACAO!$C$46="SIM",(IF(AA704&gt;CONFIGURACAO!$C$47,CONFIGURACAO!$C$47*CONFIGURACAO!$C$35,AA704*CONFIGURACAO!$C$35)),'PI AREA  P100'!AA704*CONFIGURACAO!$C$35))</f>
        <v>0</v>
      </c>
      <c r="AQ704" s="38">
        <f>IF(AB704=0,0,IF(CONFIGURACAO!$C$44="SIM",(IF(AB704&gt;CONFIGURACAO!$C$45,CONFIGURACAO!$C$45*CONFIGURACAO!$C$36,AB704*CONFIGURACAO!$C$36)),'PI AREA  P100'!AB704*CONFIGURACAO!$C$36))</f>
        <v>0</v>
      </c>
      <c r="AR704" s="38">
        <f t="shared" si="230"/>
        <v>925</v>
      </c>
      <c r="AS704" s="68">
        <f>IF(AR704="","",$AR704-(($AS$2/CONFIGURACAO!$C$6)*$M704))</f>
        <v>775</v>
      </c>
      <c r="AT704" s="73">
        <f t="shared" si="212"/>
        <v>3</v>
      </c>
      <c r="AU704" s="75">
        <f>IF(AR704="","",$AR704-(($AU$2/CONFIGURACAO!$C$6)*$M704))</f>
        <v>675</v>
      </c>
      <c r="AV704" s="76">
        <f t="shared" si="213"/>
        <v>4</v>
      </c>
      <c r="AW704" s="74">
        <f>IF(AR704="","",$AR704-(($AW$2/CONFIGURACAO!$C$6)*$M704))</f>
        <v>575</v>
      </c>
      <c r="AX704" s="72">
        <f t="shared" si="214"/>
        <v>5</v>
      </c>
      <c r="AZ704" s="39">
        <f t="shared" si="215"/>
        <v>7.8129619149780824E-2</v>
      </c>
      <c r="BA704" s="146">
        <f t="shared" si="216"/>
        <v>13</v>
      </c>
      <c r="BB704" s="146">
        <f t="shared" si="217"/>
        <v>588</v>
      </c>
      <c r="BC704" s="32">
        <f t="shared" si="218"/>
        <v>482</v>
      </c>
      <c r="BD704" s="148"/>
      <c r="BE704" s="40">
        <f t="shared" si="219"/>
        <v>0.14903129657228018</v>
      </c>
      <c r="BF704" s="40">
        <f t="shared" si="220"/>
        <v>0.19290123456790123</v>
      </c>
      <c r="BG704" s="40">
        <f t="shared" si="221"/>
        <v>2.5693730729701953E-2</v>
      </c>
      <c r="BH704" s="40">
        <f t="shared" si="222"/>
        <v>4.042037186742118E-2</v>
      </c>
      <c r="BI704" s="40">
        <f t="shared" si="223"/>
        <v>0.10660980810234541</v>
      </c>
      <c r="BJ704" s="40">
        <f t="shared" si="224"/>
        <v>0</v>
      </c>
      <c r="BK704" s="40">
        <f t="shared" si="225"/>
        <v>0.16051364365971107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 s="42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</row>
    <row r="705" spans="1:124" s="32" customFormat="1" x14ac:dyDescent="0.2">
      <c r="A705" s="124" t="str">
        <f>CONFIGURACAO!$C$4</f>
        <v>AREA 21</v>
      </c>
      <c r="B705" s="125">
        <v>703</v>
      </c>
      <c r="C705" s="252" t="s">
        <v>314</v>
      </c>
      <c r="D705" s="126">
        <f t="shared" si="226"/>
        <v>14</v>
      </c>
      <c r="E705" s="250" t="s">
        <v>1040</v>
      </c>
      <c r="F705" s="250">
        <v>0</v>
      </c>
      <c r="G705" s="250">
        <v>0</v>
      </c>
      <c r="H705" s="250">
        <v>0</v>
      </c>
      <c r="I705" s="250">
        <v>1</v>
      </c>
      <c r="J705" s="87"/>
      <c r="K705" s="94"/>
      <c r="L705" s="94"/>
      <c r="M705" s="154">
        <f t="shared" si="227"/>
        <v>1</v>
      </c>
      <c r="N705">
        <v>2</v>
      </c>
      <c r="O705">
        <v>1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s="139">
        <f t="shared" si="210"/>
        <v>3</v>
      </c>
      <c r="AD705" s="140">
        <f t="shared" si="211"/>
        <v>4</v>
      </c>
      <c r="AE705" s="141">
        <f t="shared" si="228"/>
        <v>0</v>
      </c>
      <c r="AF705" s="142">
        <f t="shared" si="229"/>
        <v>0</v>
      </c>
      <c r="AG705" s="278"/>
      <c r="AI705" s="37">
        <f>IFERROR(IF(M705&gt;0,(N705*CONFIGURACAO!$C$20)+(O705*CONFIGURACAO!$C$21)+(P705*CONFIGURACAO!$C$22)+(Q705*CONFIGURACAO!$C$23)+(R705*CONFIGURACAO!$C$24),""),"")</f>
        <v>340</v>
      </c>
      <c r="AJ705" s="38">
        <f>IF(S705=0,0,IF(CONFIGURACAO!$C$15="SIM",(IF(S705&gt;CONFIGURACAO!$C$16,CONFIGURACAO!$C$16*CONFIGURACAO!$C$25,S705*CONFIGURACAO!$C$25)),'PI AREA  P100'!S705*CONFIGURACAO!$C$25))</f>
        <v>0</v>
      </c>
      <c r="AK705" s="38">
        <f>IF(T705=0,0,IF(CONFIGURACAO!$C$17="SIM",(IF(T705&gt;CONFIGURACAO!$C$18,CONFIGURACAO!$C$18*CONFIGURACAO!$C$26,T705*CONFIGURACAO!$C$26)),'PI AREA  P100'!T705*CONFIGURACAO!$C$26))</f>
        <v>0</v>
      </c>
      <c r="AL705" s="38">
        <f>IFERROR(IF(M705&gt;0,(U705*CONFIGURACAO!$C$29)+(V705*CONFIGURACAO!$C$30),""),"")</f>
        <v>0</v>
      </c>
      <c r="AM705" s="38">
        <f>IF(W705=0,0,IF(CONFIGURACAO!$C$41="SIM",(IF(W705&gt;CONFIGURACAO!$C$41,CONFIGURACAO!$C$41*CONFIGURACAO!$C$31,W705*CONFIGURACAO!$C$31)),'PI AREA  P100'!W705*CONFIGURACAO!$C$31))</f>
        <v>0</v>
      </c>
      <c r="AN705" s="38">
        <f>IF(X705=0,0,IF(CONFIGURACAO!$C$39="SIM",(IF(X705&gt;CONFIGURACAO!$C$40,CONFIGURACAO!$C$40*CONFIGURACAO!$C$32,X705*CONFIGURACAO!$C$32)),'PI AREA  P100'!X705*CONFIGURACAO!$C$32))</f>
        <v>0</v>
      </c>
      <c r="AO705" s="38">
        <f>IFERROR(IF(M705&gt;0,(Y705*CONFIGURACAO!$C$33)+(Z705*CONFIGURACAO!$C$34)+(AA705*CONFIGURACAO!$C$35)+(AB705*CONFIGURACAO!$C$36),""),"")</f>
        <v>0</v>
      </c>
      <c r="AP705" s="38">
        <f>IF(AA705=0,0,IF(CONFIGURACAO!$C$46="SIM",(IF(AA705&gt;CONFIGURACAO!$C$47,CONFIGURACAO!$C$47*CONFIGURACAO!$C$35,AA705*CONFIGURACAO!$C$35)),'PI AREA  P100'!AA705*CONFIGURACAO!$C$35))</f>
        <v>0</v>
      </c>
      <c r="AQ705" s="38">
        <f>IF(AB705=0,0,IF(CONFIGURACAO!$C$44="SIM",(IF(AB705&gt;CONFIGURACAO!$C$45,CONFIGURACAO!$C$45*CONFIGURACAO!$C$36,AB705*CONFIGURACAO!$C$36)),'PI AREA  P100'!AB705*CONFIGURACAO!$C$36))</f>
        <v>0</v>
      </c>
      <c r="AR705" s="38">
        <f t="shared" si="230"/>
        <v>340</v>
      </c>
      <c r="AS705" s="68">
        <f>IF(AR705="","",$AR705-(($AS$2/CONFIGURACAO!$C$6)*$M705))</f>
        <v>265</v>
      </c>
      <c r="AT705" s="73">
        <f t="shared" si="212"/>
        <v>3</v>
      </c>
      <c r="AU705" s="75">
        <f>IF(AR705="","",$AR705-(($AU$2/CONFIGURACAO!$C$6)*$M705))</f>
        <v>215</v>
      </c>
      <c r="AV705" s="76">
        <f t="shared" si="213"/>
        <v>4</v>
      </c>
      <c r="AW705" s="74">
        <f>IF(AR705="","",$AR705-(($AW$2/CONFIGURACAO!$C$6)*$M705))</f>
        <v>165</v>
      </c>
      <c r="AX705" s="72">
        <f t="shared" si="214"/>
        <v>5</v>
      </c>
      <c r="AZ705" s="39">
        <f t="shared" si="215"/>
        <v>2.871791406586538E-2</v>
      </c>
      <c r="BA705" s="146">
        <f t="shared" si="216"/>
        <v>4</v>
      </c>
      <c r="BB705" s="146">
        <f t="shared" si="217"/>
        <v>923</v>
      </c>
      <c r="BC705" s="32">
        <f t="shared" si="218"/>
        <v>847</v>
      </c>
      <c r="BD705" s="148"/>
      <c r="BE705" s="40">
        <f t="shared" si="219"/>
        <v>7.4515648286140088E-2</v>
      </c>
      <c r="BF705" s="40">
        <f t="shared" si="220"/>
        <v>3.8580246913580245E-2</v>
      </c>
      <c r="BG705" s="40">
        <f t="shared" si="221"/>
        <v>2.5693730729701953E-2</v>
      </c>
      <c r="BH705" s="40">
        <f t="shared" si="222"/>
        <v>0</v>
      </c>
      <c r="BI705" s="40">
        <f t="shared" si="223"/>
        <v>0</v>
      </c>
      <c r="BJ705" s="40">
        <f t="shared" si="224"/>
        <v>0</v>
      </c>
      <c r="BK705" s="40">
        <f t="shared" si="225"/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3</v>
      </c>
      <c r="BT705" s="42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</row>
    <row r="706" spans="1:124" s="32" customFormat="1" x14ac:dyDescent="0.2">
      <c r="A706" s="124" t="str">
        <f>CONFIGURACAO!$C$4</f>
        <v>AREA 21</v>
      </c>
      <c r="B706" s="125">
        <v>704</v>
      </c>
      <c r="C706" s="249" t="s">
        <v>315</v>
      </c>
      <c r="D706" s="126">
        <f t="shared" si="226"/>
        <v>1</v>
      </c>
      <c r="E706" s="250" t="s">
        <v>1041</v>
      </c>
      <c r="F706" s="250">
        <v>1</v>
      </c>
      <c r="G706" s="250">
        <v>1</v>
      </c>
      <c r="H706" s="250">
        <v>1</v>
      </c>
      <c r="I706" s="250">
        <v>1</v>
      </c>
      <c r="J706" s="87"/>
      <c r="K706" s="94"/>
      <c r="L706" s="94"/>
      <c r="M706" s="154">
        <f t="shared" si="227"/>
        <v>4</v>
      </c>
      <c r="N706">
        <v>0</v>
      </c>
      <c r="O706">
        <v>1</v>
      </c>
      <c r="P706">
        <v>4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s="139">
        <f t="shared" si="210"/>
        <v>1</v>
      </c>
      <c r="AD706" s="140">
        <f t="shared" si="211"/>
        <v>5</v>
      </c>
      <c r="AE706" s="141">
        <f t="shared" si="228"/>
        <v>0</v>
      </c>
      <c r="AF706" s="142">
        <f t="shared" si="229"/>
        <v>0</v>
      </c>
      <c r="AG706" s="278"/>
      <c r="AI706" s="37">
        <f>IFERROR(IF(M706&gt;0,(N706*CONFIGURACAO!$C$20)+(O706*CONFIGURACAO!$C$21)+(P706*CONFIGURACAO!$C$22)+(Q706*CONFIGURACAO!$C$23)+(R706*CONFIGURACAO!$C$24),""),"")</f>
        <v>320</v>
      </c>
      <c r="AJ706" s="38">
        <f>IF(S706=0,0,IF(CONFIGURACAO!$C$15="SIM",(IF(S706&gt;CONFIGURACAO!$C$16,CONFIGURACAO!$C$16*CONFIGURACAO!$C$25,S706*CONFIGURACAO!$C$25)),'PI AREA  P100'!S706*CONFIGURACAO!$C$25))</f>
        <v>10</v>
      </c>
      <c r="AK706" s="38">
        <f>IF(T706=0,0,IF(CONFIGURACAO!$C$17="SIM",(IF(T706&gt;CONFIGURACAO!$C$18,CONFIGURACAO!$C$18*CONFIGURACAO!$C$26,T706*CONFIGURACAO!$C$26)),'PI AREA  P100'!T706*CONFIGURACAO!$C$26))</f>
        <v>0</v>
      </c>
      <c r="AL706" s="38">
        <f>IFERROR(IF(M706&gt;0,(U706*CONFIGURACAO!$C$29)+(V706*CONFIGURACAO!$C$30),""),"")</f>
        <v>0</v>
      </c>
      <c r="AM706" s="38">
        <f>IF(W706=0,0,IF(CONFIGURACAO!$C$41="SIM",(IF(W706&gt;CONFIGURACAO!$C$41,CONFIGURACAO!$C$41*CONFIGURACAO!$C$31,W706*CONFIGURACAO!$C$31)),'PI AREA  P100'!W706*CONFIGURACAO!$C$31))</f>
        <v>0</v>
      </c>
      <c r="AN706" s="38">
        <f>IF(X706=0,0,IF(CONFIGURACAO!$C$39="SIM",(IF(X706&gt;CONFIGURACAO!$C$40,CONFIGURACAO!$C$40*CONFIGURACAO!$C$32,X706*CONFIGURACAO!$C$32)),'PI AREA  P100'!X706*CONFIGURACAO!$C$32))</f>
        <v>0</v>
      </c>
      <c r="AO706" s="38">
        <f>IFERROR(IF(M706&gt;0,(Y706*CONFIGURACAO!$C$33)+(Z706*CONFIGURACAO!$C$34)+(AA706*CONFIGURACAO!$C$35)+(AB706*CONFIGURACAO!$C$36),""),"")</f>
        <v>0</v>
      </c>
      <c r="AP706" s="38">
        <f>IF(AA706=0,0,IF(CONFIGURACAO!$C$46="SIM",(IF(AA706&gt;CONFIGURACAO!$C$47,CONFIGURACAO!$C$47*CONFIGURACAO!$C$35,AA706*CONFIGURACAO!$C$35)),'PI AREA  P100'!AA706*CONFIGURACAO!$C$35))</f>
        <v>0</v>
      </c>
      <c r="AQ706" s="38">
        <f>IF(AB706=0,0,IF(CONFIGURACAO!$C$44="SIM",(IF(AB706&gt;CONFIGURACAO!$C$45,CONFIGURACAO!$C$45*CONFIGURACAO!$C$36,AB706*CONFIGURACAO!$C$36)),'PI AREA  P100'!AB706*CONFIGURACAO!$C$36))</f>
        <v>0</v>
      </c>
      <c r="AR706" s="38">
        <f t="shared" si="230"/>
        <v>330</v>
      </c>
      <c r="AS706" s="68">
        <f>IF(AR706="","",$AR706-(($AS$2/CONFIGURACAO!$C$6)*$M706))</f>
        <v>30</v>
      </c>
      <c r="AT706" s="73">
        <f t="shared" si="212"/>
        <v>3</v>
      </c>
      <c r="AU706" s="75">
        <f>IF(AR706="","",$AR706-(($AU$2/CONFIGURACAO!$C$6)*$M706))</f>
        <v>-170</v>
      </c>
      <c r="AV706" s="76" t="str">
        <f t="shared" si="213"/>
        <v>NAO</v>
      </c>
      <c r="AW706" s="74">
        <f>IF(AR706="","",$AR706-(($AW$2/CONFIGURACAO!$C$6)*$M706))</f>
        <v>-370</v>
      </c>
      <c r="AX706" s="72" t="str">
        <f t="shared" si="214"/>
        <v>NAO</v>
      </c>
      <c r="AZ706" s="39">
        <f t="shared" si="215"/>
        <v>2.7873269534516399E-2</v>
      </c>
      <c r="BA706" s="146">
        <f t="shared" si="216"/>
        <v>6</v>
      </c>
      <c r="BB706" s="146">
        <f t="shared" si="217"/>
        <v>836</v>
      </c>
      <c r="BC706" s="32">
        <f t="shared" si="218"/>
        <v>853</v>
      </c>
      <c r="BD706" s="148"/>
      <c r="BE706" s="40">
        <f t="shared" si="219"/>
        <v>0</v>
      </c>
      <c r="BF706" s="40">
        <f t="shared" si="220"/>
        <v>3.8580246913580245E-2</v>
      </c>
      <c r="BG706" s="40">
        <f t="shared" si="221"/>
        <v>0.10277492291880781</v>
      </c>
      <c r="BH706" s="40">
        <f t="shared" si="222"/>
        <v>0</v>
      </c>
      <c r="BI706" s="40">
        <f t="shared" si="223"/>
        <v>0</v>
      </c>
      <c r="BJ706" s="40">
        <f t="shared" si="224"/>
        <v>9.2421441774491686E-2</v>
      </c>
      <c r="BK706" s="40">
        <f t="shared" si="225"/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 s="42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</row>
    <row r="707" spans="1:124" s="32" customFormat="1" x14ac:dyDescent="0.2">
      <c r="A707" s="124" t="str">
        <f>CONFIGURACAO!$C$4</f>
        <v>AREA 21</v>
      </c>
      <c r="B707" s="125">
        <v>705</v>
      </c>
      <c r="C707" s="249" t="s">
        <v>315</v>
      </c>
      <c r="D707" s="126">
        <f t="shared" si="226"/>
        <v>2</v>
      </c>
      <c r="E707" s="250" t="s">
        <v>1042</v>
      </c>
      <c r="F707" s="250">
        <v>1</v>
      </c>
      <c r="G707" s="250">
        <v>1</v>
      </c>
      <c r="H707" s="250">
        <v>1</v>
      </c>
      <c r="I707" s="250">
        <v>1</v>
      </c>
      <c r="J707" s="87"/>
      <c r="K707" s="94"/>
      <c r="L707" s="94"/>
      <c r="M707" s="154">
        <f t="shared" si="227"/>
        <v>4</v>
      </c>
      <c r="N707">
        <v>3</v>
      </c>
      <c r="O707">
        <v>0</v>
      </c>
      <c r="P707">
        <v>5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s="139">
        <f t="shared" ref="AC707:AC770" si="231">IFERROR((N707+O707),"")</f>
        <v>3</v>
      </c>
      <c r="AD707" s="140">
        <f t="shared" ref="AD707:AD770" si="232">IFERROR(AC707+P707,"")</f>
        <v>8</v>
      </c>
      <c r="AE707" s="141">
        <f t="shared" si="228"/>
        <v>0</v>
      </c>
      <c r="AF707" s="142">
        <f t="shared" si="229"/>
        <v>0</v>
      </c>
      <c r="AG707" s="278"/>
      <c r="AI707" s="37">
        <f>IFERROR(IF(M707&gt;0,(N707*CONFIGURACAO!$C$20)+(O707*CONFIGURACAO!$C$21)+(P707*CONFIGURACAO!$C$22)+(Q707*CONFIGURACAO!$C$23)+(R707*CONFIGURACAO!$C$24),""),"")</f>
        <v>640</v>
      </c>
      <c r="AJ707" s="38">
        <f>IF(S707=0,0,IF(CONFIGURACAO!$C$15="SIM",(IF(S707&gt;CONFIGURACAO!$C$16,CONFIGURACAO!$C$16*CONFIGURACAO!$C$25,S707*CONFIGURACAO!$C$25)),'PI AREA  P100'!S707*CONFIGURACAO!$C$25))</f>
        <v>0</v>
      </c>
      <c r="AK707" s="38">
        <f>IF(T707=0,0,IF(CONFIGURACAO!$C$17="SIM",(IF(T707&gt;CONFIGURACAO!$C$18,CONFIGURACAO!$C$18*CONFIGURACAO!$C$26,T707*CONFIGURACAO!$C$26)),'PI AREA  P100'!T707*CONFIGURACAO!$C$26))</f>
        <v>0</v>
      </c>
      <c r="AL707" s="38">
        <f>IFERROR(IF(M707&gt;0,(U707*CONFIGURACAO!$C$29)+(V707*CONFIGURACAO!$C$30),""),"")</f>
        <v>0</v>
      </c>
      <c r="AM707" s="38">
        <f>IF(W707=0,0,IF(CONFIGURACAO!$C$41="SIM",(IF(W707&gt;CONFIGURACAO!$C$41,CONFIGURACAO!$C$41*CONFIGURACAO!$C$31,W707*CONFIGURACAO!$C$31)),'PI AREA  P100'!W707*CONFIGURACAO!$C$31))</f>
        <v>0</v>
      </c>
      <c r="AN707" s="38">
        <f>IF(X707=0,0,IF(CONFIGURACAO!$C$39="SIM",(IF(X707&gt;CONFIGURACAO!$C$40,CONFIGURACAO!$C$40*CONFIGURACAO!$C$32,X707*CONFIGURACAO!$C$32)),'PI AREA  P100'!X707*CONFIGURACAO!$C$32))</f>
        <v>0</v>
      </c>
      <c r="AO707" s="38">
        <f>IFERROR(IF(M707&gt;0,(Y707*CONFIGURACAO!$C$33)+(Z707*CONFIGURACAO!$C$34)+(AA707*CONFIGURACAO!$C$35)+(AB707*CONFIGURACAO!$C$36),""),"")</f>
        <v>0</v>
      </c>
      <c r="AP707" s="38">
        <f>IF(AA707=0,0,IF(CONFIGURACAO!$C$46="SIM",(IF(AA707&gt;CONFIGURACAO!$C$47,CONFIGURACAO!$C$47*CONFIGURACAO!$C$35,AA707*CONFIGURACAO!$C$35)),'PI AREA  P100'!AA707*CONFIGURACAO!$C$35))</f>
        <v>0</v>
      </c>
      <c r="AQ707" s="38">
        <f>IF(AB707=0,0,IF(CONFIGURACAO!$C$44="SIM",(IF(AB707&gt;CONFIGURACAO!$C$45,CONFIGURACAO!$C$45*CONFIGURACAO!$C$36,AB707*CONFIGURACAO!$C$36)),'PI AREA  P100'!AB707*CONFIGURACAO!$C$36))</f>
        <v>0</v>
      </c>
      <c r="AR707" s="38">
        <f t="shared" si="230"/>
        <v>640</v>
      </c>
      <c r="AS707" s="68">
        <f>IF(AR707="","",$AR707-(($AS$2/CONFIGURACAO!$C$6)*$M707))</f>
        <v>340</v>
      </c>
      <c r="AT707" s="73">
        <f t="shared" ref="AT707:AT770" si="233">IF(M707="","",IF(AS707&gt;=0,3,"NAO"))</f>
        <v>3</v>
      </c>
      <c r="AU707" s="75">
        <f>IF(AR707="","",$AR707-(($AU$2/CONFIGURACAO!$C$6)*$M707))</f>
        <v>140</v>
      </c>
      <c r="AV707" s="76">
        <f t="shared" ref="AV707:AV770" si="234">IF(M707=""," ",IF(AU707&gt;=0,4,"NAO"))</f>
        <v>4</v>
      </c>
      <c r="AW707" s="74">
        <f>IF(AR707="","",$AR707-(($AW$2/CONFIGURACAO!$C$6)*$M707))</f>
        <v>-60</v>
      </c>
      <c r="AX707" s="72" t="str">
        <f t="shared" ref="AX707:AX770" si="235">IF(M707="","",IF(AW707&gt;=0,5,"NAO"))</f>
        <v>NAO</v>
      </c>
      <c r="AZ707" s="39">
        <f t="shared" ref="AZ707:AZ770" si="236">IF(AR707="","",(AR707/(SUM($AR$3:$AR$1204))*100))</f>
        <v>5.4057250006334837E-2</v>
      </c>
      <c r="BA707" s="146">
        <f t="shared" ref="BA707:BA770" si="237">IF(M707="","",SUM(N707:T707,U707:X707,Y707:AB707))</f>
        <v>9</v>
      </c>
      <c r="BB707" s="146">
        <f t="shared" ref="BB707:BB770" si="238">IF(M707="","",RANK(BA707,$BA$3:$BA$1204))</f>
        <v>734</v>
      </c>
      <c r="BC707" s="32">
        <f t="shared" ref="BC707:BC770" si="239">IF(M707="","",RANK(AR707,$AR$3:$AR$1204))</f>
        <v>640</v>
      </c>
      <c r="BD707" s="148"/>
      <c r="BE707" s="40">
        <f t="shared" ref="BE707:BE770" si="240">IF($M707="","",IF(N707="","",(N707/N$1212*100)))</f>
        <v>0.11177347242921014</v>
      </c>
      <c r="BF707" s="40">
        <f t="shared" ref="BF707:BF770" si="241">IF($M707="","",IF(O707="","",(O707/O$1212*100)))</f>
        <v>0</v>
      </c>
      <c r="BG707" s="40">
        <f t="shared" ref="BG707:BG770" si="242">IF($M707="","",IF(P707="","",(P707/P$1212*100)))</f>
        <v>0.12846865364850976</v>
      </c>
      <c r="BH707" s="40">
        <f t="shared" ref="BH707:BH770" si="243">IF($M707="","",IF(Q707="","",(Q707/Q$1212*100)))</f>
        <v>4.042037186742118E-2</v>
      </c>
      <c r="BI707" s="40">
        <f t="shared" ref="BI707:BI770" si="244">IF($M707="","",IF(R707="","",(R707/R$1212*100)))</f>
        <v>0</v>
      </c>
      <c r="BJ707" s="40">
        <f t="shared" ref="BJ707:BJ770" si="245">IF($M707="","",IF(S707="","",(S707/S$1212*100)))</f>
        <v>0</v>
      </c>
      <c r="BK707" s="40">
        <f t="shared" ref="BK707:BK770" si="246">IF($M707="","",IF(T707="","",(T707/T$1212*100)))</f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 s="42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</row>
    <row r="708" spans="1:124" s="32" customFormat="1" x14ac:dyDescent="0.2">
      <c r="A708" s="124" t="str">
        <f>CONFIGURACAO!$C$4</f>
        <v>AREA 21</v>
      </c>
      <c r="B708" s="125">
        <v>706</v>
      </c>
      <c r="C708" s="249" t="s">
        <v>315</v>
      </c>
      <c r="D708" s="126">
        <f t="shared" ref="D708:D771" si="247">IF(C707=C708,D707+1,1)</f>
        <v>3</v>
      </c>
      <c r="E708" s="250" t="s">
        <v>1043</v>
      </c>
      <c r="F708" s="250">
        <v>1</v>
      </c>
      <c r="G708" s="250">
        <v>1</v>
      </c>
      <c r="H708" s="250">
        <v>1</v>
      </c>
      <c r="I708" s="250">
        <v>1</v>
      </c>
      <c r="J708" s="87"/>
      <c r="K708" s="94"/>
      <c r="L708" s="94"/>
      <c r="M708" s="154">
        <f t="shared" ref="M708:M771" si="248">IF(SUM(F708:I708)&gt;0,SUM(F708:I708),"")</f>
        <v>4</v>
      </c>
      <c r="N708">
        <v>0</v>
      </c>
      <c r="O708">
        <v>2</v>
      </c>
      <c r="P708">
        <v>1</v>
      </c>
      <c r="Q708">
        <v>5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 s="139">
        <f t="shared" si="231"/>
        <v>2</v>
      </c>
      <c r="AD708" s="140">
        <f t="shared" si="232"/>
        <v>3</v>
      </c>
      <c r="AE708" s="141">
        <f t="shared" ref="AE708:AE771" si="249">IFERROR((U708+V708),"")</f>
        <v>0</v>
      </c>
      <c r="AF708" s="142">
        <f t="shared" ref="AF708:AF771" si="250">IFERROR((Y708+Z708),"")</f>
        <v>0</v>
      </c>
      <c r="AG708" s="278"/>
      <c r="AI708" s="37">
        <f>IFERROR(IF(M708&gt;0,(N708*CONFIGURACAO!$C$20)+(O708*CONFIGURACAO!$C$21)+(P708*CONFIGURACAO!$C$22)+(Q708*CONFIGURACAO!$C$23)+(R708*CONFIGURACAO!$C$24),""),"")</f>
        <v>440</v>
      </c>
      <c r="AJ708" s="38">
        <f>IF(S708=0,0,IF(CONFIGURACAO!$C$15="SIM",(IF(S708&gt;CONFIGURACAO!$C$16,CONFIGURACAO!$C$16*CONFIGURACAO!$C$25,S708*CONFIGURACAO!$C$25)),'PI AREA  P100'!S708*CONFIGURACAO!$C$25))</f>
        <v>0</v>
      </c>
      <c r="AK708" s="38">
        <f>IF(T708=0,0,IF(CONFIGURACAO!$C$17="SIM",(IF(T708&gt;CONFIGURACAO!$C$18,CONFIGURACAO!$C$18*CONFIGURACAO!$C$26,T708*CONFIGURACAO!$C$26)),'PI AREA  P100'!T708*CONFIGURACAO!$C$26))</f>
        <v>0</v>
      </c>
      <c r="AL708" s="38">
        <f>IFERROR(IF(M708&gt;0,(U708*CONFIGURACAO!$C$29)+(V708*CONFIGURACAO!$C$30),""),"")</f>
        <v>0</v>
      </c>
      <c r="AM708" s="38">
        <f>IF(W708=0,0,IF(CONFIGURACAO!$C$41="SIM",(IF(W708&gt;CONFIGURACAO!$C$41,CONFIGURACAO!$C$41*CONFIGURACAO!$C$31,W708*CONFIGURACAO!$C$31)),'PI AREA  P100'!W708*CONFIGURACAO!$C$31))</f>
        <v>0</v>
      </c>
      <c r="AN708" s="38">
        <f>IF(X708=0,0,IF(CONFIGURACAO!$C$39="SIM",(IF(X708&gt;CONFIGURACAO!$C$40,CONFIGURACAO!$C$40*CONFIGURACAO!$C$32,X708*CONFIGURACAO!$C$32)),'PI AREA  P100'!X708*CONFIGURACAO!$C$32))</f>
        <v>0</v>
      </c>
      <c r="AO708" s="38">
        <f>IFERROR(IF(M708&gt;0,(Y708*CONFIGURACAO!$C$33)+(Z708*CONFIGURACAO!$C$34)+(AA708*CONFIGURACAO!$C$35)+(AB708*CONFIGURACAO!$C$36),""),"")</f>
        <v>0</v>
      </c>
      <c r="AP708" s="38">
        <f>IF(AA708=0,0,IF(CONFIGURACAO!$C$46="SIM",(IF(AA708&gt;CONFIGURACAO!$C$47,CONFIGURACAO!$C$47*CONFIGURACAO!$C$35,AA708*CONFIGURACAO!$C$35)),'PI AREA  P100'!AA708*CONFIGURACAO!$C$35))</f>
        <v>0</v>
      </c>
      <c r="AQ708" s="38">
        <f>IF(AB708=0,0,IF(CONFIGURACAO!$C$44="SIM",(IF(AB708&gt;CONFIGURACAO!$C$45,CONFIGURACAO!$C$45*CONFIGURACAO!$C$36,AB708*CONFIGURACAO!$C$36)),'PI AREA  P100'!AB708*CONFIGURACAO!$C$36))</f>
        <v>0</v>
      </c>
      <c r="AR708" s="38">
        <f t="shared" ref="AR708:AR771" si="251">IF(OR(M708=1,M708=2,M708=3,M708=4),SUM(AI708:AQ708),"")</f>
        <v>440</v>
      </c>
      <c r="AS708" s="68">
        <f>IF(AR708="","",$AR708-(($AS$2/CONFIGURACAO!$C$6)*$M708))</f>
        <v>140</v>
      </c>
      <c r="AT708" s="73">
        <f t="shared" si="233"/>
        <v>3</v>
      </c>
      <c r="AU708" s="75">
        <f>IF(AR708="","",$AR708-(($AU$2/CONFIGURACAO!$C$6)*$M708))</f>
        <v>-60</v>
      </c>
      <c r="AV708" s="76" t="str">
        <f t="shared" si="234"/>
        <v>NAO</v>
      </c>
      <c r="AW708" s="74">
        <f>IF(AR708="","",$AR708-(($AW$2/CONFIGURACAO!$C$6)*$M708))</f>
        <v>-260</v>
      </c>
      <c r="AX708" s="72" t="str">
        <f t="shared" si="235"/>
        <v>NAO</v>
      </c>
      <c r="AZ708" s="39">
        <f t="shared" si="236"/>
        <v>3.7164359379355201E-2</v>
      </c>
      <c r="BA708" s="146">
        <f t="shared" si="237"/>
        <v>9</v>
      </c>
      <c r="BB708" s="146">
        <f t="shared" si="238"/>
        <v>734</v>
      </c>
      <c r="BC708" s="32">
        <f t="shared" si="239"/>
        <v>783</v>
      </c>
      <c r="BD708" s="148"/>
      <c r="BE708" s="40">
        <f t="shared" si="240"/>
        <v>0</v>
      </c>
      <c r="BF708" s="40">
        <f t="shared" si="241"/>
        <v>7.716049382716049E-2</v>
      </c>
      <c r="BG708" s="40">
        <f t="shared" si="242"/>
        <v>2.5693730729701953E-2</v>
      </c>
      <c r="BH708" s="40">
        <f t="shared" si="243"/>
        <v>0.20210185933710592</v>
      </c>
      <c r="BI708" s="40">
        <f t="shared" si="244"/>
        <v>0.10660980810234541</v>
      </c>
      <c r="BJ708" s="40">
        <f t="shared" si="245"/>
        <v>0</v>
      </c>
      <c r="BK708" s="40">
        <f t="shared" si="246"/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 s="42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</row>
    <row r="709" spans="1:124" s="32" customFormat="1" x14ac:dyDescent="0.2">
      <c r="A709" s="124" t="str">
        <f>CONFIGURACAO!$C$4</f>
        <v>AREA 21</v>
      </c>
      <c r="B709" s="125">
        <v>707</v>
      </c>
      <c r="C709" s="249" t="s">
        <v>315</v>
      </c>
      <c r="D709" s="126">
        <f t="shared" si="247"/>
        <v>4</v>
      </c>
      <c r="E709" s="250" t="s">
        <v>1044</v>
      </c>
      <c r="F709" s="250">
        <v>0</v>
      </c>
      <c r="G709" s="250">
        <v>1</v>
      </c>
      <c r="H709" s="250">
        <v>1</v>
      </c>
      <c r="I709" s="250">
        <v>1</v>
      </c>
      <c r="J709" s="87"/>
      <c r="K709" s="94"/>
      <c r="L709" s="94"/>
      <c r="M709" s="154">
        <f t="shared" si="248"/>
        <v>3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 s="139">
        <f t="shared" si="231"/>
        <v>0</v>
      </c>
      <c r="AD709" s="140">
        <f t="shared" si="232"/>
        <v>1</v>
      </c>
      <c r="AE709" s="141">
        <f t="shared" si="249"/>
        <v>0</v>
      </c>
      <c r="AF709" s="142">
        <f t="shared" si="250"/>
        <v>0</v>
      </c>
      <c r="AG709" s="278"/>
      <c r="AI709" s="37">
        <f>IFERROR(IF(M709&gt;0,(N709*CONFIGURACAO!$C$20)+(O709*CONFIGURACAO!$C$21)+(P709*CONFIGURACAO!$C$22)+(Q709*CONFIGURACAO!$C$23)+(R709*CONFIGURACAO!$C$24),""),"")</f>
        <v>60</v>
      </c>
      <c r="AJ709" s="38">
        <f>IF(S709=0,0,IF(CONFIGURACAO!$C$15="SIM",(IF(S709&gt;CONFIGURACAO!$C$16,CONFIGURACAO!$C$16*CONFIGURACAO!$C$25,S709*CONFIGURACAO!$C$25)),'PI AREA  P100'!S709*CONFIGURACAO!$C$25))</f>
        <v>0</v>
      </c>
      <c r="AK709" s="38">
        <f>IF(T709=0,0,IF(CONFIGURACAO!$C$17="SIM",(IF(T709&gt;CONFIGURACAO!$C$18,CONFIGURACAO!$C$18*CONFIGURACAO!$C$26,T709*CONFIGURACAO!$C$26)),'PI AREA  P100'!T709*CONFIGURACAO!$C$26))</f>
        <v>0</v>
      </c>
      <c r="AL709" s="38">
        <f>IFERROR(IF(M709&gt;0,(U709*CONFIGURACAO!$C$29)+(V709*CONFIGURACAO!$C$30),""),"")</f>
        <v>0</v>
      </c>
      <c r="AM709" s="38">
        <f>IF(W709=0,0,IF(CONFIGURACAO!$C$41="SIM",(IF(W709&gt;CONFIGURACAO!$C$41,CONFIGURACAO!$C$41*CONFIGURACAO!$C$31,W709*CONFIGURACAO!$C$31)),'PI AREA  P100'!W709*CONFIGURACAO!$C$31))</f>
        <v>0</v>
      </c>
      <c r="AN709" s="38">
        <f>IF(X709=0,0,IF(CONFIGURACAO!$C$39="SIM",(IF(X709&gt;CONFIGURACAO!$C$40,CONFIGURACAO!$C$40*CONFIGURACAO!$C$32,X709*CONFIGURACAO!$C$32)),'PI AREA  P100'!X709*CONFIGURACAO!$C$32))</f>
        <v>0</v>
      </c>
      <c r="AO709" s="38">
        <f>IFERROR(IF(M709&gt;0,(Y709*CONFIGURACAO!$C$33)+(Z709*CONFIGURACAO!$C$34)+(AA709*CONFIGURACAO!$C$35)+(AB709*CONFIGURACAO!$C$36),""),"")</f>
        <v>0</v>
      </c>
      <c r="AP709" s="38">
        <f>IF(AA709=0,0,IF(CONFIGURACAO!$C$46="SIM",(IF(AA709&gt;CONFIGURACAO!$C$47,CONFIGURACAO!$C$47*CONFIGURACAO!$C$35,AA709*CONFIGURACAO!$C$35)),'PI AREA  P100'!AA709*CONFIGURACAO!$C$35))</f>
        <v>0</v>
      </c>
      <c r="AQ709" s="38">
        <f>IF(AB709=0,0,IF(CONFIGURACAO!$C$44="SIM",(IF(AB709&gt;CONFIGURACAO!$C$45,CONFIGURACAO!$C$45*CONFIGURACAO!$C$36,AB709*CONFIGURACAO!$C$36)),'PI AREA  P100'!AB709*CONFIGURACAO!$C$36))</f>
        <v>0</v>
      </c>
      <c r="AR709" s="38">
        <f t="shared" si="251"/>
        <v>60</v>
      </c>
      <c r="AS709" s="68">
        <f>IF(AR709="","",$AR709-(($AS$2/CONFIGURACAO!$C$6)*$M709))</f>
        <v>-165</v>
      </c>
      <c r="AT709" s="73" t="str">
        <f t="shared" si="233"/>
        <v>NAO</v>
      </c>
      <c r="AU709" s="75">
        <f>IF(AR709="","",$AR709-(($AU$2/CONFIGURACAO!$C$6)*$M709))</f>
        <v>-315</v>
      </c>
      <c r="AV709" s="76" t="str">
        <f t="shared" si="234"/>
        <v>NAO</v>
      </c>
      <c r="AW709" s="74">
        <f>IF(AR709="","",$AR709-(($AW$2/CONFIGURACAO!$C$6)*$M709))</f>
        <v>-465</v>
      </c>
      <c r="AX709" s="72" t="str">
        <f t="shared" si="235"/>
        <v>NAO</v>
      </c>
      <c r="AZ709" s="39">
        <f t="shared" si="236"/>
        <v>5.0678671880938905E-3</v>
      </c>
      <c r="BA709" s="146">
        <f t="shared" si="237"/>
        <v>1</v>
      </c>
      <c r="BB709" s="146">
        <f t="shared" si="238"/>
        <v>1099</v>
      </c>
      <c r="BC709" s="32">
        <f t="shared" si="239"/>
        <v>1106</v>
      </c>
      <c r="BD709" s="148"/>
      <c r="BE709" s="40">
        <f t="shared" si="240"/>
        <v>0</v>
      </c>
      <c r="BF709" s="40">
        <f t="shared" si="241"/>
        <v>0</v>
      </c>
      <c r="BG709" s="40">
        <f t="shared" si="242"/>
        <v>2.5693730729701953E-2</v>
      </c>
      <c r="BH709" s="40">
        <f t="shared" si="243"/>
        <v>0</v>
      </c>
      <c r="BI709" s="40">
        <f t="shared" si="244"/>
        <v>0</v>
      </c>
      <c r="BJ709" s="40">
        <f t="shared" si="245"/>
        <v>0</v>
      </c>
      <c r="BK709" s="40">
        <f t="shared" si="246"/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 s="42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</row>
    <row r="710" spans="1:124" s="32" customFormat="1" x14ac:dyDescent="0.2">
      <c r="A710" s="124" t="str">
        <f>CONFIGURACAO!$C$4</f>
        <v>AREA 21</v>
      </c>
      <c r="B710" s="125">
        <v>708</v>
      </c>
      <c r="C710" s="249" t="s">
        <v>315</v>
      </c>
      <c r="D710" s="126">
        <f t="shared" si="247"/>
        <v>5</v>
      </c>
      <c r="E710" s="250" t="s">
        <v>1045</v>
      </c>
      <c r="F710" s="250">
        <v>1</v>
      </c>
      <c r="G710" s="250">
        <v>1</v>
      </c>
      <c r="H710" s="250">
        <v>1</v>
      </c>
      <c r="I710" s="250">
        <v>1</v>
      </c>
      <c r="J710" s="87"/>
      <c r="K710" s="94"/>
      <c r="L710" s="94"/>
      <c r="M710" s="154">
        <f t="shared" si="248"/>
        <v>4</v>
      </c>
      <c r="N710">
        <v>0</v>
      </c>
      <c r="O710">
        <v>3</v>
      </c>
      <c r="P710">
        <v>2</v>
      </c>
      <c r="Q710">
        <v>10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8</v>
      </c>
      <c r="AB710">
        <v>1</v>
      </c>
      <c r="AC710" s="139">
        <f t="shared" si="231"/>
        <v>3</v>
      </c>
      <c r="AD710" s="140">
        <f t="shared" si="232"/>
        <v>5</v>
      </c>
      <c r="AE710" s="141">
        <f t="shared" si="249"/>
        <v>0</v>
      </c>
      <c r="AF710" s="142">
        <f t="shared" si="250"/>
        <v>0</v>
      </c>
      <c r="AG710" s="278"/>
      <c r="AI710" s="37">
        <f>IFERROR(IF(M710&gt;0,(N710*CONFIGURACAO!$C$20)+(O710*CONFIGURACAO!$C$21)+(P710*CONFIGURACAO!$C$22)+(Q710*CONFIGURACAO!$C$23)+(R710*CONFIGURACAO!$C$24),""),"")</f>
        <v>760</v>
      </c>
      <c r="AJ710" s="38">
        <f>IF(S710=0,0,IF(CONFIGURACAO!$C$15="SIM",(IF(S710&gt;CONFIGURACAO!$C$16,CONFIGURACAO!$C$16*CONFIGURACAO!$C$25,S710*CONFIGURACAO!$C$25)),'PI AREA  P100'!S710*CONFIGURACAO!$C$25))</f>
        <v>0</v>
      </c>
      <c r="AK710" s="38">
        <f>IF(T710=0,0,IF(CONFIGURACAO!$C$17="SIM",(IF(T710&gt;CONFIGURACAO!$C$18,CONFIGURACAO!$C$18*CONFIGURACAO!$C$26,T710*CONFIGURACAO!$C$26)),'PI AREA  P100'!T710*CONFIGURACAO!$C$26))</f>
        <v>5</v>
      </c>
      <c r="AL710" s="38">
        <f>IFERROR(IF(M710&gt;0,(U710*CONFIGURACAO!$C$29)+(V710*CONFIGURACAO!$C$30),""),"")</f>
        <v>0</v>
      </c>
      <c r="AM710" s="38">
        <f>IF(W710=0,0,IF(CONFIGURACAO!$C$41="SIM",(IF(W710&gt;CONFIGURACAO!$C$41,CONFIGURACAO!$C$41*CONFIGURACAO!$C$31,W710*CONFIGURACAO!$C$31)),'PI AREA  P100'!W710*CONFIGURACAO!$C$31))</f>
        <v>50</v>
      </c>
      <c r="AN710" s="38">
        <f>IF(X710=0,0,IF(CONFIGURACAO!$C$39="SIM",(IF(X710&gt;CONFIGURACAO!$C$40,CONFIGURACAO!$C$40*CONFIGURACAO!$C$32,X710*CONFIGURACAO!$C$32)),'PI AREA  P100'!X710*CONFIGURACAO!$C$32))</f>
        <v>0</v>
      </c>
      <c r="AO710" s="38">
        <f>IFERROR(IF(M710&gt;0,(Y710*CONFIGURACAO!$C$33)+(Z710*CONFIGURACAO!$C$34)+(AA710*CONFIGURACAO!$C$35)+(AB710*CONFIGURACAO!$C$36),""),"")</f>
        <v>210</v>
      </c>
      <c r="AP710" s="38">
        <f>IF(AA710=0,0,IF(CONFIGURACAO!$C$46="SIM",(IF(AA710&gt;CONFIGURACAO!$C$47,CONFIGURACAO!$C$47*CONFIGURACAO!$C$35,AA710*CONFIGURACAO!$C$35)),'PI AREA  P100'!AA710*CONFIGURACAO!$C$35))</f>
        <v>200</v>
      </c>
      <c r="AQ710" s="38">
        <f>IF(AB710=0,0,IF(CONFIGURACAO!$C$44="SIM",(IF(AB710&gt;CONFIGURACAO!$C$45,CONFIGURACAO!$C$45*CONFIGURACAO!$C$36,AB710*CONFIGURACAO!$C$36)),'PI AREA  P100'!AB710*CONFIGURACAO!$C$36))</f>
        <v>10</v>
      </c>
      <c r="AR710" s="38">
        <f t="shared" si="251"/>
        <v>1235</v>
      </c>
      <c r="AS710" s="68">
        <f>IF(AR710="","",$AR710-(($AS$2/CONFIGURACAO!$C$6)*$M710))</f>
        <v>935</v>
      </c>
      <c r="AT710" s="73">
        <f t="shared" si="233"/>
        <v>3</v>
      </c>
      <c r="AU710" s="75">
        <f>IF(AR710="","",$AR710-(($AU$2/CONFIGURACAO!$C$6)*$M710))</f>
        <v>735</v>
      </c>
      <c r="AV710" s="76">
        <f t="shared" si="234"/>
        <v>4</v>
      </c>
      <c r="AW710" s="74">
        <f>IF(AR710="","",$AR710-(($AW$2/CONFIGURACAO!$C$6)*$M710))</f>
        <v>535</v>
      </c>
      <c r="AX710" s="72">
        <f t="shared" si="235"/>
        <v>5</v>
      </c>
      <c r="AZ710" s="39">
        <f t="shared" si="236"/>
        <v>0.10431359962159925</v>
      </c>
      <c r="BA710" s="146">
        <f t="shared" si="237"/>
        <v>26</v>
      </c>
      <c r="BB710" s="146">
        <f t="shared" si="238"/>
        <v>246</v>
      </c>
      <c r="BC710" s="32">
        <f t="shared" si="239"/>
        <v>338</v>
      </c>
      <c r="BD710" s="148"/>
      <c r="BE710" s="40">
        <f t="shared" si="240"/>
        <v>0</v>
      </c>
      <c r="BF710" s="40">
        <f t="shared" si="241"/>
        <v>0.11574074074074073</v>
      </c>
      <c r="BG710" s="40">
        <f t="shared" si="242"/>
        <v>5.1387461459403906E-2</v>
      </c>
      <c r="BH710" s="40">
        <f t="shared" si="243"/>
        <v>0.40420371867421184</v>
      </c>
      <c r="BI710" s="40">
        <f t="shared" si="244"/>
        <v>0</v>
      </c>
      <c r="BJ710" s="40">
        <f t="shared" si="245"/>
        <v>0</v>
      </c>
      <c r="BK710" s="40">
        <f t="shared" si="246"/>
        <v>0.16051364365971107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 s="42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</row>
    <row r="711" spans="1:124" s="32" customFormat="1" x14ac:dyDescent="0.2">
      <c r="A711" s="124" t="str">
        <f>CONFIGURACAO!$C$4</f>
        <v>AREA 21</v>
      </c>
      <c r="B711" s="125">
        <v>709</v>
      </c>
      <c r="C711" s="249" t="s">
        <v>315</v>
      </c>
      <c r="D711" s="126">
        <f t="shared" si="247"/>
        <v>6</v>
      </c>
      <c r="E711" s="250" t="s">
        <v>1046</v>
      </c>
      <c r="F711" s="250">
        <v>1</v>
      </c>
      <c r="G711" s="250">
        <v>1</v>
      </c>
      <c r="H711" s="250">
        <v>1</v>
      </c>
      <c r="I711" s="250">
        <v>1</v>
      </c>
      <c r="J711" s="87"/>
      <c r="K711" s="94"/>
      <c r="L711" s="94"/>
      <c r="M711" s="154">
        <f t="shared" si="248"/>
        <v>4</v>
      </c>
      <c r="N711">
        <v>14</v>
      </c>
      <c r="O711">
        <v>5</v>
      </c>
      <c r="P711">
        <v>5</v>
      </c>
      <c r="Q711">
        <v>2</v>
      </c>
      <c r="R711">
        <v>1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 s="139">
        <f t="shared" si="231"/>
        <v>19</v>
      </c>
      <c r="AD711" s="140">
        <f t="shared" si="232"/>
        <v>24</v>
      </c>
      <c r="AE711" s="141">
        <f t="shared" si="249"/>
        <v>0</v>
      </c>
      <c r="AF711" s="142">
        <f t="shared" si="250"/>
        <v>0</v>
      </c>
      <c r="AG711" s="278"/>
      <c r="AI711" s="37">
        <f>IFERROR(IF(M711&gt;0,(N711*CONFIGURACAO!$C$20)+(O711*CONFIGURACAO!$C$21)+(P711*CONFIGURACAO!$C$22)+(Q711*CONFIGURACAO!$C$23)+(R711*CONFIGURACAO!$C$24),""),"")</f>
        <v>2200</v>
      </c>
      <c r="AJ711" s="38">
        <f>IF(S711=0,0,IF(CONFIGURACAO!$C$15="SIM",(IF(S711&gt;CONFIGURACAO!$C$16,CONFIGURACAO!$C$16*CONFIGURACAO!$C$25,S711*CONFIGURACAO!$C$25)),'PI AREA  P100'!S711*CONFIGURACAO!$C$25))</f>
        <v>10</v>
      </c>
      <c r="AK711" s="38">
        <f>IF(T711=0,0,IF(CONFIGURACAO!$C$17="SIM",(IF(T711&gt;CONFIGURACAO!$C$18,CONFIGURACAO!$C$18*CONFIGURACAO!$C$26,T711*CONFIGURACAO!$C$26)),'PI AREA  P100'!T711*CONFIGURACAO!$C$26))</f>
        <v>0</v>
      </c>
      <c r="AL711" s="38">
        <f>IFERROR(IF(M711&gt;0,(U711*CONFIGURACAO!$C$29)+(V711*CONFIGURACAO!$C$30),""),"")</f>
        <v>0</v>
      </c>
      <c r="AM711" s="38">
        <f>IF(W711=0,0,IF(CONFIGURACAO!$C$41="SIM",(IF(W711&gt;CONFIGURACAO!$C$41,CONFIGURACAO!$C$41*CONFIGURACAO!$C$31,W711*CONFIGURACAO!$C$31)),'PI AREA  P100'!W711*CONFIGURACAO!$C$31))</f>
        <v>0</v>
      </c>
      <c r="AN711" s="38">
        <f>IF(X711=0,0,IF(CONFIGURACAO!$C$39="SIM",(IF(X711&gt;CONFIGURACAO!$C$40,CONFIGURACAO!$C$40*CONFIGURACAO!$C$32,X711*CONFIGURACAO!$C$32)),'PI AREA  P100'!X711*CONFIGURACAO!$C$32))</f>
        <v>0</v>
      </c>
      <c r="AO711" s="38">
        <f>IFERROR(IF(M711&gt;0,(Y711*CONFIGURACAO!$C$33)+(Z711*CONFIGURACAO!$C$34)+(AA711*CONFIGURACAO!$C$35)+(AB711*CONFIGURACAO!$C$36),""),"")</f>
        <v>0</v>
      </c>
      <c r="AP711" s="38">
        <f>IF(AA711=0,0,IF(CONFIGURACAO!$C$46="SIM",(IF(AA711&gt;CONFIGURACAO!$C$47,CONFIGURACAO!$C$47*CONFIGURACAO!$C$35,AA711*CONFIGURACAO!$C$35)),'PI AREA  P100'!AA711*CONFIGURACAO!$C$35))</f>
        <v>0</v>
      </c>
      <c r="AQ711" s="38">
        <f>IF(AB711=0,0,IF(CONFIGURACAO!$C$44="SIM",(IF(AB711&gt;CONFIGURACAO!$C$45,CONFIGURACAO!$C$45*CONFIGURACAO!$C$36,AB711*CONFIGURACAO!$C$36)),'PI AREA  P100'!AB711*CONFIGURACAO!$C$36))</f>
        <v>0</v>
      </c>
      <c r="AR711" s="38">
        <f t="shared" si="251"/>
        <v>2210</v>
      </c>
      <c r="AS711" s="68">
        <f>IF(AR711="","",$AR711-(($AS$2/CONFIGURACAO!$C$6)*$M711))</f>
        <v>1910</v>
      </c>
      <c r="AT711" s="73">
        <f t="shared" si="233"/>
        <v>3</v>
      </c>
      <c r="AU711" s="75">
        <f>IF(AR711="","",$AR711-(($AU$2/CONFIGURACAO!$C$6)*$M711))</f>
        <v>1710</v>
      </c>
      <c r="AV711" s="76">
        <f t="shared" si="234"/>
        <v>4</v>
      </c>
      <c r="AW711" s="74">
        <f>IF(AR711="","",$AR711-(($AW$2/CONFIGURACAO!$C$6)*$M711))</f>
        <v>1510</v>
      </c>
      <c r="AX711" s="72">
        <f t="shared" si="235"/>
        <v>5</v>
      </c>
      <c r="AZ711" s="39">
        <f t="shared" si="236"/>
        <v>0.18666644142812497</v>
      </c>
      <c r="BA711" s="146">
        <f t="shared" si="237"/>
        <v>28</v>
      </c>
      <c r="BB711" s="146">
        <f t="shared" si="238"/>
        <v>213</v>
      </c>
      <c r="BC711" s="32">
        <f t="shared" si="239"/>
        <v>115</v>
      </c>
      <c r="BD711" s="148"/>
      <c r="BE711" s="40">
        <f t="shared" si="240"/>
        <v>0.52160953800298071</v>
      </c>
      <c r="BF711" s="40">
        <f t="shared" si="241"/>
        <v>0.19290123456790123</v>
      </c>
      <c r="BG711" s="40">
        <f t="shared" si="242"/>
        <v>0.12846865364850976</v>
      </c>
      <c r="BH711" s="40">
        <f t="shared" si="243"/>
        <v>8.084074373484236E-2</v>
      </c>
      <c r="BI711" s="40">
        <f t="shared" si="244"/>
        <v>0.10660980810234541</v>
      </c>
      <c r="BJ711" s="40">
        <f t="shared" si="245"/>
        <v>9.2421441774491686E-2</v>
      </c>
      <c r="BK711" s="40">
        <f t="shared" si="246"/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 s="42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</row>
    <row r="712" spans="1:124" s="32" customFormat="1" x14ac:dyDescent="0.2">
      <c r="A712" s="124" t="str">
        <f>CONFIGURACAO!$C$4</f>
        <v>AREA 21</v>
      </c>
      <c r="B712" s="125">
        <v>710</v>
      </c>
      <c r="C712" s="249" t="s">
        <v>315</v>
      </c>
      <c r="D712" s="126">
        <f t="shared" si="247"/>
        <v>7</v>
      </c>
      <c r="E712" s="250" t="s">
        <v>1047</v>
      </c>
      <c r="F712" s="250">
        <v>1</v>
      </c>
      <c r="G712" s="250">
        <v>1</v>
      </c>
      <c r="H712" s="250">
        <v>1</v>
      </c>
      <c r="I712" s="250">
        <v>1</v>
      </c>
      <c r="J712" s="87"/>
      <c r="K712" s="94"/>
      <c r="L712" s="94"/>
      <c r="M712" s="154">
        <f t="shared" si="248"/>
        <v>4</v>
      </c>
      <c r="N712">
        <v>0</v>
      </c>
      <c r="O712">
        <v>4</v>
      </c>
      <c r="P712">
        <v>2</v>
      </c>
      <c r="Q712">
        <v>7</v>
      </c>
      <c r="R712">
        <v>1</v>
      </c>
      <c r="S712">
        <v>2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 s="139">
        <f t="shared" si="231"/>
        <v>4</v>
      </c>
      <c r="AD712" s="140">
        <f t="shared" si="232"/>
        <v>6</v>
      </c>
      <c r="AE712" s="141">
        <f t="shared" si="249"/>
        <v>0</v>
      </c>
      <c r="AF712" s="142">
        <f t="shared" si="250"/>
        <v>0</v>
      </c>
      <c r="AG712" s="278"/>
      <c r="AI712" s="37">
        <f>IFERROR(IF(M712&gt;0,(N712*CONFIGURACAO!$C$20)+(O712*CONFIGURACAO!$C$21)+(P712*CONFIGURACAO!$C$22)+(Q712*CONFIGURACAO!$C$23)+(R712*CONFIGURACAO!$C$24),""),"")</f>
        <v>740</v>
      </c>
      <c r="AJ712" s="38">
        <f>IF(S712=0,0,IF(CONFIGURACAO!$C$15="SIM",(IF(S712&gt;CONFIGURACAO!$C$16,CONFIGURACAO!$C$16*CONFIGURACAO!$C$25,S712*CONFIGURACAO!$C$25)),'PI AREA  P100'!S712*CONFIGURACAO!$C$25))</f>
        <v>20</v>
      </c>
      <c r="AK712" s="38">
        <f>IF(T712=0,0,IF(CONFIGURACAO!$C$17="SIM",(IF(T712&gt;CONFIGURACAO!$C$18,CONFIGURACAO!$C$18*CONFIGURACAO!$C$26,T712*CONFIGURACAO!$C$26)),'PI AREA  P100'!T712*CONFIGURACAO!$C$26))</f>
        <v>5</v>
      </c>
      <c r="AL712" s="38">
        <f>IFERROR(IF(M712&gt;0,(U712*CONFIGURACAO!$C$29)+(V712*CONFIGURACAO!$C$30),""),"")</f>
        <v>0</v>
      </c>
      <c r="AM712" s="38">
        <f>IF(W712=0,0,IF(CONFIGURACAO!$C$41="SIM",(IF(W712&gt;CONFIGURACAO!$C$41,CONFIGURACAO!$C$41*CONFIGURACAO!$C$31,W712*CONFIGURACAO!$C$31)),'PI AREA  P100'!W712*CONFIGURACAO!$C$31))</f>
        <v>0</v>
      </c>
      <c r="AN712" s="38">
        <f>IF(X712=0,0,IF(CONFIGURACAO!$C$39="SIM",(IF(X712&gt;CONFIGURACAO!$C$40,CONFIGURACAO!$C$40*CONFIGURACAO!$C$32,X712*CONFIGURACAO!$C$32)),'PI AREA  P100'!X712*CONFIGURACAO!$C$32))</f>
        <v>0</v>
      </c>
      <c r="AO712" s="38">
        <f>IFERROR(IF(M712&gt;0,(Y712*CONFIGURACAO!$C$33)+(Z712*CONFIGURACAO!$C$34)+(AA712*CONFIGURACAO!$C$35)+(AB712*CONFIGURACAO!$C$36),""),"")</f>
        <v>0</v>
      </c>
      <c r="AP712" s="38">
        <f>IF(AA712=0,0,IF(CONFIGURACAO!$C$46="SIM",(IF(AA712&gt;CONFIGURACAO!$C$47,CONFIGURACAO!$C$47*CONFIGURACAO!$C$35,AA712*CONFIGURACAO!$C$35)),'PI AREA  P100'!AA712*CONFIGURACAO!$C$35))</f>
        <v>0</v>
      </c>
      <c r="AQ712" s="38">
        <f>IF(AB712=0,0,IF(CONFIGURACAO!$C$44="SIM",(IF(AB712&gt;CONFIGURACAO!$C$45,CONFIGURACAO!$C$45*CONFIGURACAO!$C$36,AB712*CONFIGURACAO!$C$36)),'PI AREA  P100'!AB712*CONFIGURACAO!$C$36))</f>
        <v>0</v>
      </c>
      <c r="AR712" s="38">
        <f t="shared" si="251"/>
        <v>765</v>
      </c>
      <c r="AS712" s="68">
        <f>IF(AR712="","",$AR712-(($AS$2/CONFIGURACAO!$C$6)*$M712))</f>
        <v>465</v>
      </c>
      <c r="AT712" s="73">
        <f t="shared" si="233"/>
        <v>3</v>
      </c>
      <c r="AU712" s="75">
        <f>IF(AR712="","",$AR712-(($AU$2/CONFIGURACAO!$C$6)*$M712))</f>
        <v>265</v>
      </c>
      <c r="AV712" s="76">
        <f t="shared" si="234"/>
        <v>4</v>
      </c>
      <c r="AW712" s="74">
        <f>IF(AR712="","",$AR712-(($AW$2/CONFIGURACAO!$C$6)*$M712))</f>
        <v>65</v>
      </c>
      <c r="AX712" s="72">
        <f t="shared" si="235"/>
        <v>5</v>
      </c>
      <c r="AZ712" s="39">
        <f t="shared" si="236"/>
        <v>6.4615306648197104E-2</v>
      </c>
      <c r="BA712" s="146">
        <f t="shared" si="237"/>
        <v>17</v>
      </c>
      <c r="BB712" s="146">
        <f t="shared" si="238"/>
        <v>454</v>
      </c>
      <c r="BC712" s="32">
        <f t="shared" si="239"/>
        <v>572</v>
      </c>
      <c r="BD712" s="148"/>
      <c r="BE712" s="40">
        <f t="shared" si="240"/>
        <v>0</v>
      </c>
      <c r="BF712" s="40">
        <f t="shared" si="241"/>
        <v>0.15432098765432098</v>
      </c>
      <c r="BG712" s="40">
        <f t="shared" si="242"/>
        <v>5.1387461459403906E-2</v>
      </c>
      <c r="BH712" s="40">
        <f t="shared" si="243"/>
        <v>0.28294260307194824</v>
      </c>
      <c r="BI712" s="40">
        <f t="shared" si="244"/>
        <v>0.10660980810234541</v>
      </c>
      <c r="BJ712" s="40">
        <f t="shared" si="245"/>
        <v>0.18484288354898337</v>
      </c>
      <c r="BK712" s="40">
        <f t="shared" si="246"/>
        <v>0.16051364365971107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1</v>
      </c>
      <c r="BS712">
        <v>0</v>
      </c>
      <c r="BT712" s="4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</row>
    <row r="713" spans="1:124" s="32" customFormat="1" x14ac:dyDescent="0.2">
      <c r="A713" s="124" t="str">
        <f>CONFIGURACAO!$C$4</f>
        <v>AREA 21</v>
      </c>
      <c r="B713" s="125">
        <v>711</v>
      </c>
      <c r="C713" s="249" t="s">
        <v>315</v>
      </c>
      <c r="D713" s="126">
        <f t="shared" si="247"/>
        <v>8</v>
      </c>
      <c r="E713" s="250" t="s">
        <v>1048</v>
      </c>
      <c r="F713" s="250">
        <v>1</v>
      </c>
      <c r="G713" s="250">
        <v>1</v>
      </c>
      <c r="H713" s="250">
        <v>1</v>
      </c>
      <c r="I713" s="250">
        <v>1</v>
      </c>
      <c r="J713" s="87"/>
      <c r="K713" s="94"/>
      <c r="L713" s="94"/>
      <c r="M713" s="154">
        <f t="shared" si="248"/>
        <v>4</v>
      </c>
      <c r="N713">
        <v>1</v>
      </c>
      <c r="O713">
        <v>8</v>
      </c>
      <c r="P713">
        <v>3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 s="139">
        <f t="shared" si="231"/>
        <v>9</v>
      </c>
      <c r="AD713" s="140">
        <f t="shared" si="232"/>
        <v>12</v>
      </c>
      <c r="AE713" s="141">
        <f t="shared" si="249"/>
        <v>0</v>
      </c>
      <c r="AF713" s="142">
        <f t="shared" si="250"/>
        <v>0</v>
      </c>
      <c r="AG713" s="278"/>
      <c r="AI713" s="37">
        <f>IFERROR(IF(M713&gt;0,(N713*CONFIGURACAO!$C$20)+(O713*CONFIGURACAO!$C$21)+(P713*CONFIGURACAO!$C$22)+(Q713*CONFIGURACAO!$C$23)+(R713*CONFIGURACAO!$C$24),""),"")</f>
        <v>960</v>
      </c>
      <c r="AJ713" s="38">
        <f>IF(S713=0,0,IF(CONFIGURACAO!$C$15="SIM",(IF(S713&gt;CONFIGURACAO!$C$16,CONFIGURACAO!$C$16*CONFIGURACAO!$C$25,S713*CONFIGURACAO!$C$25)),'PI AREA  P100'!S713*CONFIGURACAO!$C$25))</f>
        <v>0</v>
      </c>
      <c r="AK713" s="38">
        <f>IF(T713=0,0,IF(CONFIGURACAO!$C$17="SIM",(IF(T713&gt;CONFIGURACAO!$C$18,CONFIGURACAO!$C$18*CONFIGURACAO!$C$26,T713*CONFIGURACAO!$C$26)),'PI AREA  P100'!T713*CONFIGURACAO!$C$26))</f>
        <v>0</v>
      </c>
      <c r="AL713" s="38">
        <f>IFERROR(IF(M713&gt;0,(U713*CONFIGURACAO!$C$29)+(V713*CONFIGURACAO!$C$30),""),"")</f>
        <v>0</v>
      </c>
      <c r="AM713" s="38">
        <f>IF(W713=0,0,IF(CONFIGURACAO!$C$41="SIM",(IF(W713&gt;CONFIGURACAO!$C$41,CONFIGURACAO!$C$41*CONFIGURACAO!$C$31,W713*CONFIGURACAO!$C$31)),'PI AREA  P100'!W713*CONFIGURACAO!$C$31))</f>
        <v>0</v>
      </c>
      <c r="AN713" s="38">
        <f>IF(X713=0,0,IF(CONFIGURACAO!$C$39="SIM",(IF(X713&gt;CONFIGURACAO!$C$40,CONFIGURACAO!$C$40*CONFIGURACAO!$C$32,X713*CONFIGURACAO!$C$32)),'PI AREA  P100'!X713*CONFIGURACAO!$C$32))</f>
        <v>0</v>
      </c>
      <c r="AO713" s="38">
        <f>IFERROR(IF(M713&gt;0,(Y713*CONFIGURACAO!$C$33)+(Z713*CONFIGURACAO!$C$34)+(AA713*CONFIGURACAO!$C$35)+(AB713*CONFIGURACAO!$C$36),""),"")</f>
        <v>0</v>
      </c>
      <c r="AP713" s="38">
        <f>IF(AA713=0,0,IF(CONFIGURACAO!$C$46="SIM",(IF(AA713&gt;CONFIGURACAO!$C$47,CONFIGURACAO!$C$47*CONFIGURACAO!$C$35,AA713*CONFIGURACAO!$C$35)),'PI AREA  P100'!AA713*CONFIGURACAO!$C$35))</f>
        <v>0</v>
      </c>
      <c r="AQ713" s="38">
        <f>IF(AB713=0,0,IF(CONFIGURACAO!$C$44="SIM",(IF(AB713&gt;CONFIGURACAO!$C$45,CONFIGURACAO!$C$45*CONFIGURACAO!$C$36,AB713*CONFIGURACAO!$C$36)),'PI AREA  P100'!AB713*CONFIGURACAO!$C$36))</f>
        <v>0</v>
      </c>
      <c r="AR713" s="38">
        <f t="shared" si="251"/>
        <v>960</v>
      </c>
      <c r="AS713" s="68">
        <f>IF(AR713="","",$AR713-(($AS$2/CONFIGURACAO!$C$6)*$M713))</f>
        <v>660</v>
      </c>
      <c r="AT713" s="73">
        <f t="shared" si="233"/>
        <v>3</v>
      </c>
      <c r="AU713" s="75">
        <f>IF(AR713="","",$AR713-(($AU$2/CONFIGURACAO!$C$6)*$M713))</f>
        <v>460</v>
      </c>
      <c r="AV713" s="76">
        <f t="shared" si="234"/>
        <v>4</v>
      </c>
      <c r="AW713" s="74">
        <f>IF(AR713="","",$AR713-(($AW$2/CONFIGURACAO!$C$6)*$M713))</f>
        <v>260</v>
      </c>
      <c r="AX713" s="72">
        <f t="shared" si="235"/>
        <v>5</v>
      </c>
      <c r="AZ713" s="39">
        <f t="shared" si="236"/>
        <v>8.1085875009502248E-2</v>
      </c>
      <c r="BA713" s="146">
        <f t="shared" si="237"/>
        <v>13</v>
      </c>
      <c r="BB713" s="146">
        <f t="shared" si="238"/>
        <v>588</v>
      </c>
      <c r="BC713" s="32">
        <f t="shared" si="239"/>
        <v>455</v>
      </c>
      <c r="BD713" s="148"/>
      <c r="BE713" s="40">
        <f t="shared" si="240"/>
        <v>3.7257824143070044E-2</v>
      </c>
      <c r="BF713" s="40">
        <f t="shared" si="241"/>
        <v>0.30864197530864196</v>
      </c>
      <c r="BG713" s="40">
        <f t="shared" si="242"/>
        <v>7.7081192189105849E-2</v>
      </c>
      <c r="BH713" s="40">
        <f t="shared" si="243"/>
        <v>4.042037186742118E-2</v>
      </c>
      <c r="BI713" s="40">
        <f t="shared" si="244"/>
        <v>0</v>
      </c>
      <c r="BJ713" s="40">
        <f t="shared" si="245"/>
        <v>0</v>
      </c>
      <c r="BK713" s="40">
        <f t="shared" si="246"/>
        <v>0</v>
      </c>
      <c r="BL713">
        <v>0</v>
      </c>
      <c r="BM713">
        <v>0</v>
      </c>
      <c r="BN713">
        <v>3</v>
      </c>
      <c r="BO713">
        <v>0</v>
      </c>
      <c r="BP713">
        <v>0</v>
      </c>
      <c r="BQ713">
        <v>0</v>
      </c>
      <c r="BR713">
        <v>2</v>
      </c>
      <c r="BS713">
        <v>0</v>
      </c>
      <c r="BT713" s="42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</row>
    <row r="714" spans="1:124" s="32" customFormat="1" x14ac:dyDescent="0.2">
      <c r="A714" s="124" t="str">
        <f>CONFIGURACAO!$C$4</f>
        <v>AREA 21</v>
      </c>
      <c r="B714" s="125">
        <v>712</v>
      </c>
      <c r="C714" s="249" t="s">
        <v>315</v>
      </c>
      <c r="D714" s="126">
        <f t="shared" si="247"/>
        <v>9</v>
      </c>
      <c r="E714" s="250" t="s">
        <v>1049</v>
      </c>
      <c r="F714" s="250">
        <v>1</v>
      </c>
      <c r="G714" s="250">
        <v>1</v>
      </c>
      <c r="H714" s="250">
        <v>1</v>
      </c>
      <c r="I714" s="250">
        <v>1</v>
      </c>
      <c r="J714" s="87"/>
      <c r="K714" s="94"/>
      <c r="L714" s="94"/>
      <c r="M714" s="154">
        <f t="shared" si="248"/>
        <v>4</v>
      </c>
      <c r="N714">
        <v>11</v>
      </c>
      <c r="O714">
        <v>8</v>
      </c>
      <c r="P714">
        <v>2</v>
      </c>
      <c r="Q714">
        <v>4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 s="139">
        <f t="shared" si="231"/>
        <v>19</v>
      </c>
      <c r="AD714" s="140">
        <f t="shared" si="232"/>
        <v>21</v>
      </c>
      <c r="AE714" s="141">
        <f t="shared" si="249"/>
        <v>0</v>
      </c>
      <c r="AF714" s="142">
        <f t="shared" si="250"/>
        <v>0</v>
      </c>
      <c r="AG714" s="278"/>
      <c r="AI714" s="37">
        <f>IFERROR(IF(M714&gt;0,(N714*CONFIGURACAO!$C$20)+(O714*CONFIGURACAO!$C$21)+(P714*CONFIGURACAO!$C$22)+(Q714*CONFIGURACAO!$C$23)+(R714*CONFIGURACAO!$C$24),""),"")</f>
        <v>2040</v>
      </c>
      <c r="AJ714" s="38">
        <f>IF(S714=0,0,IF(CONFIGURACAO!$C$15="SIM",(IF(S714&gt;CONFIGURACAO!$C$16,CONFIGURACAO!$C$16*CONFIGURACAO!$C$25,S714*CONFIGURACAO!$C$25)),'PI AREA  P100'!S714*CONFIGURACAO!$C$25))</f>
        <v>0</v>
      </c>
      <c r="AK714" s="38">
        <f>IF(T714=0,0,IF(CONFIGURACAO!$C$17="SIM",(IF(T714&gt;CONFIGURACAO!$C$18,CONFIGURACAO!$C$18*CONFIGURACAO!$C$26,T714*CONFIGURACAO!$C$26)),'PI AREA  P100'!T714*CONFIGURACAO!$C$26))</f>
        <v>0</v>
      </c>
      <c r="AL714" s="38">
        <f>IFERROR(IF(M714&gt;0,(U714*CONFIGURACAO!$C$29)+(V714*CONFIGURACAO!$C$30),""),"")</f>
        <v>0</v>
      </c>
      <c r="AM714" s="38">
        <f>IF(W714=0,0,IF(CONFIGURACAO!$C$41="SIM",(IF(W714&gt;CONFIGURACAO!$C$41,CONFIGURACAO!$C$41*CONFIGURACAO!$C$31,W714*CONFIGURACAO!$C$31)),'PI AREA  P100'!W714*CONFIGURACAO!$C$31))</f>
        <v>0</v>
      </c>
      <c r="AN714" s="38">
        <f>IF(X714=0,0,IF(CONFIGURACAO!$C$39="SIM",(IF(X714&gt;CONFIGURACAO!$C$40,CONFIGURACAO!$C$40*CONFIGURACAO!$C$32,X714*CONFIGURACAO!$C$32)),'PI AREA  P100'!X714*CONFIGURACAO!$C$32))</f>
        <v>0</v>
      </c>
      <c r="AO714" s="38">
        <f>IFERROR(IF(M714&gt;0,(Y714*CONFIGURACAO!$C$33)+(Z714*CONFIGURACAO!$C$34)+(AA714*CONFIGURACAO!$C$35)+(AB714*CONFIGURACAO!$C$36),""),"")</f>
        <v>0</v>
      </c>
      <c r="AP714" s="38">
        <f>IF(AA714=0,0,IF(CONFIGURACAO!$C$46="SIM",(IF(AA714&gt;CONFIGURACAO!$C$47,CONFIGURACAO!$C$47*CONFIGURACAO!$C$35,AA714*CONFIGURACAO!$C$35)),'PI AREA  P100'!AA714*CONFIGURACAO!$C$35))</f>
        <v>0</v>
      </c>
      <c r="AQ714" s="38">
        <f>IF(AB714=0,0,IF(CONFIGURACAO!$C$44="SIM",(IF(AB714&gt;CONFIGURACAO!$C$45,CONFIGURACAO!$C$45*CONFIGURACAO!$C$36,AB714*CONFIGURACAO!$C$36)),'PI AREA  P100'!AB714*CONFIGURACAO!$C$36))</f>
        <v>0</v>
      </c>
      <c r="AR714" s="38">
        <f t="shared" si="251"/>
        <v>2040</v>
      </c>
      <c r="AS714" s="68">
        <f>IF(AR714="","",$AR714-(($AS$2/CONFIGURACAO!$C$6)*$M714))</f>
        <v>1740</v>
      </c>
      <c r="AT714" s="73">
        <f t="shared" si="233"/>
        <v>3</v>
      </c>
      <c r="AU714" s="75">
        <f>IF(AR714="","",$AR714-(($AU$2/CONFIGURACAO!$C$6)*$M714))</f>
        <v>1540</v>
      </c>
      <c r="AV714" s="76">
        <f t="shared" si="234"/>
        <v>4</v>
      </c>
      <c r="AW714" s="74">
        <f>IF(AR714="","",$AR714-(($AW$2/CONFIGURACAO!$C$6)*$M714))</f>
        <v>1340</v>
      </c>
      <c r="AX714" s="72">
        <f t="shared" si="235"/>
        <v>5</v>
      </c>
      <c r="AZ714" s="39">
        <f t="shared" si="236"/>
        <v>0.17230748439519228</v>
      </c>
      <c r="BA714" s="146">
        <f t="shared" si="237"/>
        <v>26</v>
      </c>
      <c r="BB714" s="146">
        <f t="shared" si="238"/>
        <v>246</v>
      </c>
      <c r="BC714" s="32">
        <f t="shared" si="239"/>
        <v>140</v>
      </c>
      <c r="BD714" s="148"/>
      <c r="BE714" s="40">
        <f t="shared" si="240"/>
        <v>0.4098360655737705</v>
      </c>
      <c r="BF714" s="40">
        <f t="shared" si="241"/>
        <v>0.30864197530864196</v>
      </c>
      <c r="BG714" s="40">
        <f t="shared" si="242"/>
        <v>5.1387461459403906E-2</v>
      </c>
      <c r="BH714" s="40">
        <f t="shared" si="243"/>
        <v>0.16168148746968472</v>
      </c>
      <c r="BI714" s="40">
        <f t="shared" si="244"/>
        <v>0.10660980810234541</v>
      </c>
      <c r="BJ714" s="40">
        <f t="shared" si="245"/>
        <v>0</v>
      </c>
      <c r="BK714" s="40">
        <f t="shared" si="246"/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 s="42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</row>
    <row r="715" spans="1:124" s="32" customFormat="1" x14ac:dyDescent="0.2">
      <c r="A715" s="124" t="str">
        <f>CONFIGURACAO!$C$4</f>
        <v>AREA 21</v>
      </c>
      <c r="B715" s="125">
        <v>713</v>
      </c>
      <c r="C715" s="249" t="s">
        <v>315</v>
      </c>
      <c r="D715" s="126">
        <f t="shared" si="247"/>
        <v>10</v>
      </c>
      <c r="E715" s="250" t="s">
        <v>1050</v>
      </c>
      <c r="F715" s="250">
        <v>1</v>
      </c>
      <c r="G715" s="250">
        <v>1</v>
      </c>
      <c r="H715" s="250">
        <v>1</v>
      </c>
      <c r="I715" s="250">
        <v>1</v>
      </c>
      <c r="J715" s="87"/>
      <c r="K715" s="94"/>
      <c r="L715" s="94"/>
      <c r="M715" s="154">
        <f t="shared" si="248"/>
        <v>4</v>
      </c>
      <c r="N715">
        <v>0</v>
      </c>
      <c r="O715">
        <v>3</v>
      </c>
      <c r="P715">
        <v>5</v>
      </c>
      <c r="Q715">
        <v>4</v>
      </c>
      <c r="R715">
        <v>3</v>
      </c>
      <c r="S715">
        <v>1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 s="139">
        <f t="shared" si="231"/>
        <v>3</v>
      </c>
      <c r="AD715" s="140">
        <f t="shared" si="232"/>
        <v>8</v>
      </c>
      <c r="AE715" s="141">
        <f t="shared" si="249"/>
        <v>0</v>
      </c>
      <c r="AF715" s="142">
        <f t="shared" si="250"/>
        <v>0</v>
      </c>
      <c r="AG715" s="278"/>
      <c r="AI715" s="37">
        <f>IFERROR(IF(M715&gt;0,(N715*CONFIGURACAO!$C$20)+(O715*CONFIGURACAO!$C$21)+(P715*CONFIGURACAO!$C$22)+(Q715*CONFIGURACAO!$C$23)+(R715*CONFIGURACAO!$C$24),""),"")</f>
        <v>760</v>
      </c>
      <c r="AJ715" s="38">
        <f>IF(S715=0,0,IF(CONFIGURACAO!$C$15="SIM",(IF(S715&gt;CONFIGURACAO!$C$16,CONFIGURACAO!$C$16*CONFIGURACAO!$C$25,S715*CONFIGURACAO!$C$25)),'PI AREA  P100'!S715*CONFIGURACAO!$C$25))</f>
        <v>10</v>
      </c>
      <c r="AK715" s="38">
        <f>IF(T715=0,0,IF(CONFIGURACAO!$C$17="SIM",(IF(T715&gt;CONFIGURACAO!$C$18,CONFIGURACAO!$C$18*CONFIGURACAO!$C$26,T715*CONFIGURACAO!$C$26)),'PI AREA  P100'!T715*CONFIGURACAO!$C$26))</f>
        <v>10</v>
      </c>
      <c r="AL715" s="38">
        <f>IFERROR(IF(M715&gt;0,(U715*CONFIGURACAO!$C$29)+(V715*CONFIGURACAO!$C$30),""),"")</f>
        <v>0</v>
      </c>
      <c r="AM715" s="38">
        <f>IF(W715=0,0,IF(CONFIGURACAO!$C$41="SIM",(IF(W715&gt;CONFIGURACAO!$C$41,CONFIGURACAO!$C$41*CONFIGURACAO!$C$31,W715*CONFIGURACAO!$C$31)),'PI AREA  P100'!W715*CONFIGURACAO!$C$31))</f>
        <v>0</v>
      </c>
      <c r="AN715" s="38">
        <f>IF(X715=0,0,IF(CONFIGURACAO!$C$39="SIM",(IF(X715&gt;CONFIGURACAO!$C$40,CONFIGURACAO!$C$40*CONFIGURACAO!$C$32,X715*CONFIGURACAO!$C$32)),'PI AREA  P100'!X715*CONFIGURACAO!$C$32))</f>
        <v>0</v>
      </c>
      <c r="AO715" s="38">
        <f>IFERROR(IF(M715&gt;0,(Y715*CONFIGURACAO!$C$33)+(Z715*CONFIGURACAO!$C$34)+(AA715*CONFIGURACAO!$C$35)+(AB715*CONFIGURACAO!$C$36),""),"")</f>
        <v>10</v>
      </c>
      <c r="AP715" s="38">
        <f>IF(AA715=0,0,IF(CONFIGURACAO!$C$46="SIM",(IF(AA715&gt;CONFIGURACAO!$C$47,CONFIGURACAO!$C$47*CONFIGURACAO!$C$35,AA715*CONFIGURACAO!$C$35)),'PI AREA  P100'!AA715*CONFIGURACAO!$C$35))</f>
        <v>0</v>
      </c>
      <c r="AQ715" s="38">
        <f>IF(AB715=0,0,IF(CONFIGURACAO!$C$44="SIM",(IF(AB715&gt;CONFIGURACAO!$C$45,CONFIGURACAO!$C$45*CONFIGURACAO!$C$36,AB715*CONFIGURACAO!$C$36)),'PI AREA  P100'!AB715*CONFIGURACAO!$C$36))</f>
        <v>10</v>
      </c>
      <c r="AR715" s="38">
        <f t="shared" si="251"/>
        <v>800</v>
      </c>
      <c r="AS715" s="68">
        <f>IF(AR715="","",$AR715-(($AS$2/CONFIGURACAO!$C$6)*$M715))</f>
        <v>500</v>
      </c>
      <c r="AT715" s="73">
        <f t="shared" si="233"/>
        <v>3</v>
      </c>
      <c r="AU715" s="75">
        <f>IF(AR715="","",$AR715-(($AU$2/CONFIGURACAO!$C$6)*$M715))</f>
        <v>300</v>
      </c>
      <c r="AV715" s="76">
        <f t="shared" si="234"/>
        <v>4</v>
      </c>
      <c r="AW715" s="74">
        <f>IF(AR715="","",$AR715-(($AW$2/CONFIGURACAO!$C$6)*$M715))</f>
        <v>100</v>
      </c>
      <c r="AX715" s="72">
        <f t="shared" si="235"/>
        <v>5</v>
      </c>
      <c r="AZ715" s="39">
        <f t="shared" si="236"/>
        <v>6.7571562507918542E-2</v>
      </c>
      <c r="BA715" s="146">
        <f t="shared" si="237"/>
        <v>19</v>
      </c>
      <c r="BB715" s="146">
        <f t="shared" si="238"/>
        <v>398</v>
      </c>
      <c r="BC715" s="32">
        <f t="shared" si="239"/>
        <v>553</v>
      </c>
      <c r="BD715" s="148"/>
      <c r="BE715" s="40">
        <f t="shared" si="240"/>
        <v>0</v>
      </c>
      <c r="BF715" s="40">
        <f t="shared" si="241"/>
        <v>0.11574074074074073</v>
      </c>
      <c r="BG715" s="40">
        <f t="shared" si="242"/>
        <v>0.12846865364850976</v>
      </c>
      <c r="BH715" s="40">
        <f t="shared" si="243"/>
        <v>0.16168148746968472</v>
      </c>
      <c r="BI715" s="40">
        <f t="shared" si="244"/>
        <v>0.31982942430703626</v>
      </c>
      <c r="BJ715" s="40">
        <f t="shared" si="245"/>
        <v>9.2421441774491686E-2</v>
      </c>
      <c r="BK715" s="40">
        <f t="shared" si="246"/>
        <v>0.32102728731942215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 s="42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</row>
    <row r="716" spans="1:124" s="32" customFormat="1" x14ac:dyDescent="0.2">
      <c r="A716" s="124" t="str">
        <f>CONFIGURACAO!$C$4</f>
        <v>AREA 21</v>
      </c>
      <c r="B716" s="125">
        <v>714</v>
      </c>
      <c r="C716" s="249" t="s">
        <v>315</v>
      </c>
      <c r="D716" s="126">
        <f t="shared" si="247"/>
        <v>11</v>
      </c>
      <c r="E716" s="250" t="s">
        <v>1051</v>
      </c>
      <c r="F716" s="250">
        <v>1</v>
      </c>
      <c r="G716" s="250">
        <v>1</v>
      </c>
      <c r="H716" s="250">
        <v>1</v>
      </c>
      <c r="I716" s="250">
        <v>1</v>
      </c>
      <c r="J716" s="87"/>
      <c r="K716" s="94"/>
      <c r="L716" s="94"/>
      <c r="M716" s="154">
        <f t="shared" si="248"/>
        <v>4</v>
      </c>
      <c r="N716">
        <v>1</v>
      </c>
      <c r="O716">
        <v>0</v>
      </c>
      <c r="P716">
        <v>2</v>
      </c>
      <c r="Q716">
        <v>4</v>
      </c>
      <c r="R716">
        <v>1</v>
      </c>
      <c r="S716">
        <v>2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 s="139">
        <f t="shared" si="231"/>
        <v>1</v>
      </c>
      <c r="AD716" s="140">
        <f t="shared" si="232"/>
        <v>3</v>
      </c>
      <c r="AE716" s="141">
        <f t="shared" si="249"/>
        <v>0</v>
      </c>
      <c r="AF716" s="142">
        <f t="shared" si="250"/>
        <v>0</v>
      </c>
      <c r="AG716" s="278"/>
      <c r="AI716" s="37">
        <f>IFERROR(IF(M716&gt;0,(N716*CONFIGURACAO!$C$20)+(O716*CONFIGURACAO!$C$21)+(P716*CONFIGURACAO!$C$22)+(Q716*CONFIGURACAO!$C$23)+(R716*CONFIGURACAO!$C$24),""),"")</f>
        <v>400</v>
      </c>
      <c r="AJ716" s="38">
        <f>IF(S716=0,0,IF(CONFIGURACAO!$C$15="SIM",(IF(S716&gt;CONFIGURACAO!$C$16,CONFIGURACAO!$C$16*CONFIGURACAO!$C$25,S716*CONFIGURACAO!$C$25)),'PI AREA  P100'!S716*CONFIGURACAO!$C$25))</f>
        <v>20</v>
      </c>
      <c r="AK716" s="38">
        <f>IF(T716=0,0,IF(CONFIGURACAO!$C$17="SIM",(IF(T716&gt;CONFIGURACAO!$C$18,CONFIGURACAO!$C$18*CONFIGURACAO!$C$26,T716*CONFIGURACAO!$C$26)),'PI AREA  P100'!T716*CONFIGURACAO!$C$26))</f>
        <v>0</v>
      </c>
      <c r="AL716" s="38">
        <f>IFERROR(IF(M716&gt;0,(U716*CONFIGURACAO!$C$29)+(V716*CONFIGURACAO!$C$30),""),"")</f>
        <v>0</v>
      </c>
      <c r="AM716" s="38">
        <f>IF(W716=0,0,IF(CONFIGURACAO!$C$41="SIM",(IF(W716&gt;CONFIGURACAO!$C$41,CONFIGURACAO!$C$41*CONFIGURACAO!$C$31,W716*CONFIGURACAO!$C$31)),'PI AREA  P100'!W716*CONFIGURACAO!$C$31))</f>
        <v>0</v>
      </c>
      <c r="AN716" s="38">
        <f>IF(X716=0,0,IF(CONFIGURACAO!$C$39="SIM",(IF(X716&gt;CONFIGURACAO!$C$40,CONFIGURACAO!$C$40*CONFIGURACAO!$C$32,X716*CONFIGURACAO!$C$32)),'PI AREA  P100'!X716*CONFIGURACAO!$C$32))</f>
        <v>0</v>
      </c>
      <c r="AO716" s="38">
        <f>IFERROR(IF(M716&gt;0,(Y716*CONFIGURACAO!$C$33)+(Z716*CONFIGURACAO!$C$34)+(AA716*CONFIGURACAO!$C$35)+(AB716*CONFIGURACAO!$C$36),""),"")</f>
        <v>0</v>
      </c>
      <c r="AP716" s="38">
        <f>IF(AA716=0,0,IF(CONFIGURACAO!$C$46="SIM",(IF(AA716&gt;CONFIGURACAO!$C$47,CONFIGURACAO!$C$47*CONFIGURACAO!$C$35,AA716*CONFIGURACAO!$C$35)),'PI AREA  P100'!AA716*CONFIGURACAO!$C$35))</f>
        <v>0</v>
      </c>
      <c r="AQ716" s="38">
        <f>IF(AB716=0,0,IF(CONFIGURACAO!$C$44="SIM",(IF(AB716&gt;CONFIGURACAO!$C$45,CONFIGURACAO!$C$45*CONFIGURACAO!$C$36,AB716*CONFIGURACAO!$C$36)),'PI AREA  P100'!AB716*CONFIGURACAO!$C$36))</f>
        <v>0</v>
      </c>
      <c r="AR716" s="38">
        <f t="shared" si="251"/>
        <v>420</v>
      </c>
      <c r="AS716" s="68">
        <f>IF(AR716="","",$AR716-(($AS$2/CONFIGURACAO!$C$6)*$M716))</f>
        <v>120</v>
      </c>
      <c r="AT716" s="73">
        <f t="shared" si="233"/>
        <v>3</v>
      </c>
      <c r="AU716" s="75">
        <f>IF(AR716="","",$AR716-(($AU$2/CONFIGURACAO!$C$6)*$M716))</f>
        <v>-80</v>
      </c>
      <c r="AV716" s="76" t="str">
        <f t="shared" si="234"/>
        <v>NAO</v>
      </c>
      <c r="AW716" s="74">
        <f>IF(AR716="","",$AR716-(($AW$2/CONFIGURACAO!$C$6)*$M716))</f>
        <v>-280</v>
      </c>
      <c r="AX716" s="72" t="str">
        <f t="shared" si="235"/>
        <v>NAO</v>
      </c>
      <c r="AZ716" s="39">
        <f t="shared" si="236"/>
        <v>3.547507031665724E-2</v>
      </c>
      <c r="BA716" s="146">
        <f t="shared" si="237"/>
        <v>10</v>
      </c>
      <c r="BB716" s="146">
        <f t="shared" si="238"/>
        <v>694</v>
      </c>
      <c r="BC716" s="32">
        <f t="shared" si="239"/>
        <v>794</v>
      </c>
      <c r="BD716" s="148"/>
      <c r="BE716" s="40">
        <f t="shared" si="240"/>
        <v>3.7257824143070044E-2</v>
      </c>
      <c r="BF716" s="40">
        <f t="shared" si="241"/>
        <v>0</v>
      </c>
      <c r="BG716" s="40">
        <f t="shared" si="242"/>
        <v>5.1387461459403906E-2</v>
      </c>
      <c r="BH716" s="40">
        <f t="shared" si="243"/>
        <v>0.16168148746968472</v>
      </c>
      <c r="BI716" s="40">
        <f t="shared" si="244"/>
        <v>0.10660980810234541</v>
      </c>
      <c r="BJ716" s="40">
        <f t="shared" si="245"/>
        <v>0.18484288354898337</v>
      </c>
      <c r="BK716" s="40">
        <f t="shared" si="246"/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 s="42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</row>
    <row r="717" spans="1:124" s="32" customFormat="1" x14ac:dyDescent="0.2">
      <c r="A717" s="124" t="str">
        <f>CONFIGURACAO!$C$4</f>
        <v>AREA 21</v>
      </c>
      <c r="B717" s="125">
        <v>715</v>
      </c>
      <c r="C717" s="249" t="s">
        <v>315</v>
      </c>
      <c r="D717" s="126">
        <f t="shared" si="247"/>
        <v>12</v>
      </c>
      <c r="E717" s="250" t="s">
        <v>1052</v>
      </c>
      <c r="F717" s="250">
        <v>0</v>
      </c>
      <c r="G717" s="250">
        <v>1</v>
      </c>
      <c r="H717" s="250">
        <v>1</v>
      </c>
      <c r="I717" s="250">
        <v>1</v>
      </c>
      <c r="J717" s="87"/>
      <c r="K717" s="94"/>
      <c r="L717" s="94"/>
      <c r="M717" s="154">
        <f t="shared" si="248"/>
        <v>3</v>
      </c>
      <c r="N717">
        <v>7</v>
      </c>
      <c r="O717">
        <v>12</v>
      </c>
      <c r="P717">
        <v>2</v>
      </c>
      <c r="Q717">
        <v>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s="139">
        <f t="shared" si="231"/>
        <v>19</v>
      </c>
      <c r="AD717" s="140">
        <f t="shared" si="232"/>
        <v>21</v>
      </c>
      <c r="AE717" s="141">
        <f t="shared" si="249"/>
        <v>0</v>
      </c>
      <c r="AF717" s="142">
        <f t="shared" si="250"/>
        <v>0</v>
      </c>
      <c r="AG717" s="278"/>
      <c r="AI717" s="37">
        <f>IFERROR(IF(M717&gt;0,(N717*CONFIGURACAO!$C$20)+(O717*CONFIGURACAO!$C$21)+(P717*CONFIGURACAO!$C$22)+(Q717*CONFIGURACAO!$C$23)+(R717*CONFIGURACAO!$C$24),""),"")</f>
        <v>1860</v>
      </c>
      <c r="AJ717" s="38">
        <f>IF(S717=0,0,IF(CONFIGURACAO!$C$15="SIM",(IF(S717&gt;CONFIGURACAO!$C$16,CONFIGURACAO!$C$16*CONFIGURACAO!$C$25,S717*CONFIGURACAO!$C$25)),'PI AREA  P100'!S717*CONFIGURACAO!$C$25))</f>
        <v>0</v>
      </c>
      <c r="AK717" s="38">
        <f>IF(T717=0,0,IF(CONFIGURACAO!$C$17="SIM",(IF(T717&gt;CONFIGURACAO!$C$18,CONFIGURACAO!$C$18*CONFIGURACAO!$C$26,T717*CONFIGURACAO!$C$26)),'PI AREA  P100'!T717*CONFIGURACAO!$C$26))</f>
        <v>0</v>
      </c>
      <c r="AL717" s="38">
        <f>IFERROR(IF(M717&gt;0,(U717*CONFIGURACAO!$C$29)+(V717*CONFIGURACAO!$C$30),""),"")</f>
        <v>0</v>
      </c>
      <c r="AM717" s="38">
        <f>IF(W717=0,0,IF(CONFIGURACAO!$C$41="SIM",(IF(W717&gt;CONFIGURACAO!$C$41,CONFIGURACAO!$C$41*CONFIGURACAO!$C$31,W717*CONFIGURACAO!$C$31)),'PI AREA  P100'!W717*CONFIGURACAO!$C$31))</f>
        <v>0</v>
      </c>
      <c r="AN717" s="38">
        <f>IF(X717=0,0,IF(CONFIGURACAO!$C$39="SIM",(IF(X717&gt;CONFIGURACAO!$C$40,CONFIGURACAO!$C$40*CONFIGURACAO!$C$32,X717*CONFIGURACAO!$C$32)),'PI AREA  P100'!X717*CONFIGURACAO!$C$32))</f>
        <v>0</v>
      </c>
      <c r="AO717" s="38">
        <f>IFERROR(IF(M717&gt;0,(Y717*CONFIGURACAO!$C$33)+(Z717*CONFIGURACAO!$C$34)+(AA717*CONFIGURACAO!$C$35)+(AB717*CONFIGURACAO!$C$36),""),"")</f>
        <v>0</v>
      </c>
      <c r="AP717" s="38">
        <f>IF(AA717=0,0,IF(CONFIGURACAO!$C$46="SIM",(IF(AA717&gt;CONFIGURACAO!$C$47,CONFIGURACAO!$C$47*CONFIGURACAO!$C$35,AA717*CONFIGURACAO!$C$35)),'PI AREA  P100'!AA717*CONFIGURACAO!$C$35))</f>
        <v>0</v>
      </c>
      <c r="AQ717" s="38">
        <f>IF(AB717=0,0,IF(CONFIGURACAO!$C$44="SIM",(IF(AB717&gt;CONFIGURACAO!$C$45,CONFIGURACAO!$C$45*CONFIGURACAO!$C$36,AB717*CONFIGURACAO!$C$36)),'PI AREA  P100'!AB717*CONFIGURACAO!$C$36))</f>
        <v>0</v>
      </c>
      <c r="AR717" s="38">
        <f t="shared" si="251"/>
        <v>1860</v>
      </c>
      <c r="AS717" s="68">
        <f>IF(AR717="","",$AR717-(($AS$2/CONFIGURACAO!$C$6)*$M717))</f>
        <v>1635</v>
      </c>
      <c r="AT717" s="73">
        <f t="shared" si="233"/>
        <v>3</v>
      </c>
      <c r="AU717" s="75">
        <f>IF(AR717="","",$AR717-(($AU$2/CONFIGURACAO!$C$6)*$M717))</f>
        <v>1485</v>
      </c>
      <c r="AV717" s="76">
        <f t="shared" si="234"/>
        <v>4</v>
      </c>
      <c r="AW717" s="74">
        <f>IF(AR717="","",$AR717-(($AW$2/CONFIGURACAO!$C$6)*$M717))</f>
        <v>1335</v>
      </c>
      <c r="AX717" s="72">
        <f t="shared" si="235"/>
        <v>5</v>
      </c>
      <c r="AZ717" s="39">
        <f t="shared" si="236"/>
        <v>0.15710388283091062</v>
      </c>
      <c r="BA717" s="146">
        <f t="shared" si="237"/>
        <v>23</v>
      </c>
      <c r="BB717" s="146">
        <f t="shared" si="238"/>
        <v>294</v>
      </c>
      <c r="BC717" s="32">
        <f t="shared" si="239"/>
        <v>168</v>
      </c>
      <c r="BD717" s="148"/>
      <c r="BE717" s="40">
        <f t="shared" si="240"/>
        <v>0.26080476900149036</v>
      </c>
      <c r="BF717" s="40">
        <f t="shared" si="241"/>
        <v>0.46296296296296291</v>
      </c>
      <c r="BG717" s="40">
        <f t="shared" si="242"/>
        <v>5.1387461459403906E-2</v>
      </c>
      <c r="BH717" s="40">
        <f t="shared" si="243"/>
        <v>8.084074373484236E-2</v>
      </c>
      <c r="BI717" s="40">
        <f t="shared" si="244"/>
        <v>0</v>
      </c>
      <c r="BJ717" s="40">
        <f t="shared" si="245"/>
        <v>0</v>
      </c>
      <c r="BK717" s="40">
        <f t="shared" si="246"/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 s="42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</row>
    <row r="718" spans="1:124" s="32" customFormat="1" x14ac:dyDescent="0.2">
      <c r="A718" s="124" t="str">
        <f>CONFIGURACAO!$C$4</f>
        <v>AREA 21</v>
      </c>
      <c r="B718" s="125">
        <v>716</v>
      </c>
      <c r="C718" s="249" t="s">
        <v>315</v>
      </c>
      <c r="D718" s="126">
        <f t="shared" si="247"/>
        <v>13</v>
      </c>
      <c r="E718" s="250" t="s">
        <v>1053</v>
      </c>
      <c r="F718" s="250">
        <v>0</v>
      </c>
      <c r="G718" s="250">
        <v>1</v>
      </c>
      <c r="H718" s="250">
        <v>1</v>
      </c>
      <c r="I718" s="250">
        <v>1</v>
      </c>
      <c r="J718" s="87"/>
      <c r="K718" s="94"/>
      <c r="L718" s="94"/>
      <c r="M718" s="154">
        <f t="shared" si="248"/>
        <v>3</v>
      </c>
      <c r="N718">
        <v>2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 s="139">
        <f t="shared" si="231"/>
        <v>3</v>
      </c>
      <c r="AD718" s="140">
        <f t="shared" si="232"/>
        <v>4</v>
      </c>
      <c r="AE718" s="141">
        <f t="shared" si="249"/>
        <v>0</v>
      </c>
      <c r="AF718" s="142">
        <f t="shared" si="250"/>
        <v>0</v>
      </c>
      <c r="AG718" s="278"/>
      <c r="AI718" s="37">
        <f>IFERROR(IF(M718&gt;0,(N718*CONFIGURACAO!$C$20)+(O718*CONFIGURACAO!$C$21)+(P718*CONFIGURACAO!$C$22)+(Q718*CONFIGURACAO!$C$23)+(R718*CONFIGURACAO!$C$24),""),"")</f>
        <v>340</v>
      </c>
      <c r="AJ718" s="38">
        <f>IF(S718=0,0,IF(CONFIGURACAO!$C$15="SIM",(IF(S718&gt;CONFIGURACAO!$C$16,CONFIGURACAO!$C$16*CONFIGURACAO!$C$25,S718*CONFIGURACAO!$C$25)),'PI AREA  P100'!S718*CONFIGURACAO!$C$25))</f>
        <v>0</v>
      </c>
      <c r="AK718" s="38">
        <f>IF(T718=0,0,IF(CONFIGURACAO!$C$17="SIM",(IF(T718&gt;CONFIGURACAO!$C$18,CONFIGURACAO!$C$18*CONFIGURACAO!$C$26,T718*CONFIGURACAO!$C$26)),'PI AREA  P100'!T718*CONFIGURACAO!$C$26))</f>
        <v>0</v>
      </c>
      <c r="AL718" s="38">
        <f>IFERROR(IF(M718&gt;0,(U718*CONFIGURACAO!$C$29)+(V718*CONFIGURACAO!$C$30),""),"")</f>
        <v>0</v>
      </c>
      <c r="AM718" s="38">
        <f>IF(W718=0,0,IF(CONFIGURACAO!$C$41="SIM",(IF(W718&gt;CONFIGURACAO!$C$41,CONFIGURACAO!$C$41*CONFIGURACAO!$C$31,W718*CONFIGURACAO!$C$31)),'PI AREA  P100'!W718*CONFIGURACAO!$C$31))</f>
        <v>0</v>
      </c>
      <c r="AN718" s="38">
        <f>IF(X718=0,0,IF(CONFIGURACAO!$C$39="SIM",(IF(X718&gt;CONFIGURACAO!$C$40,CONFIGURACAO!$C$40*CONFIGURACAO!$C$32,X718*CONFIGURACAO!$C$32)),'PI AREA  P100'!X718*CONFIGURACAO!$C$32))</f>
        <v>0</v>
      </c>
      <c r="AO718" s="38">
        <f>IFERROR(IF(M718&gt;0,(Y718*CONFIGURACAO!$C$33)+(Z718*CONFIGURACAO!$C$34)+(AA718*CONFIGURACAO!$C$35)+(AB718*CONFIGURACAO!$C$36),""),"")</f>
        <v>0</v>
      </c>
      <c r="AP718" s="38">
        <f>IF(AA718=0,0,IF(CONFIGURACAO!$C$46="SIM",(IF(AA718&gt;CONFIGURACAO!$C$47,CONFIGURACAO!$C$47*CONFIGURACAO!$C$35,AA718*CONFIGURACAO!$C$35)),'PI AREA  P100'!AA718*CONFIGURACAO!$C$35))</f>
        <v>0</v>
      </c>
      <c r="AQ718" s="38">
        <f>IF(AB718=0,0,IF(CONFIGURACAO!$C$44="SIM",(IF(AB718&gt;CONFIGURACAO!$C$45,CONFIGURACAO!$C$45*CONFIGURACAO!$C$36,AB718*CONFIGURACAO!$C$36)),'PI AREA  P100'!AB718*CONFIGURACAO!$C$36))</f>
        <v>0</v>
      </c>
      <c r="AR718" s="38">
        <f t="shared" si="251"/>
        <v>340</v>
      </c>
      <c r="AS718" s="68">
        <f>IF(AR718="","",$AR718-(($AS$2/CONFIGURACAO!$C$6)*$M718))</f>
        <v>115</v>
      </c>
      <c r="AT718" s="73">
        <f t="shared" si="233"/>
        <v>3</v>
      </c>
      <c r="AU718" s="75">
        <f>IF(AR718="","",$AR718-(($AU$2/CONFIGURACAO!$C$6)*$M718))</f>
        <v>-35</v>
      </c>
      <c r="AV718" s="76" t="str">
        <f t="shared" si="234"/>
        <v>NAO</v>
      </c>
      <c r="AW718" s="74">
        <f>IF(AR718="","",$AR718-(($AW$2/CONFIGURACAO!$C$6)*$M718))</f>
        <v>-185</v>
      </c>
      <c r="AX718" s="72" t="str">
        <f t="shared" si="235"/>
        <v>NAO</v>
      </c>
      <c r="AZ718" s="39">
        <f t="shared" si="236"/>
        <v>2.871791406586538E-2</v>
      </c>
      <c r="BA718" s="146">
        <f t="shared" si="237"/>
        <v>4</v>
      </c>
      <c r="BB718" s="146">
        <f t="shared" si="238"/>
        <v>923</v>
      </c>
      <c r="BC718" s="32">
        <f t="shared" si="239"/>
        <v>847</v>
      </c>
      <c r="BD718" s="148"/>
      <c r="BE718" s="40">
        <f t="shared" si="240"/>
        <v>7.4515648286140088E-2</v>
      </c>
      <c r="BF718" s="40">
        <f t="shared" si="241"/>
        <v>3.8580246913580245E-2</v>
      </c>
      <c r="BG718" s="40">
        <f t="shared" si="242"/>
        <v>2.5693730729701953E-2</v>
      </c>
      <c r="BH718" s="40">
        <f t="shared" si="243"/>
        <v>0</v>
      </c>
      <c r="BI718" s="40">
        <f t="shared" si="244"/>
        <v>0</v>
      </c>
      <c r="BJ718" s="40">
        <f t="shared" si="245"/>
        <v>0</v>
      </c>
      <c r="BK718" s="40">
        <f t="shared" si="246"/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 s="42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</row>
    <row r="719" spans="1:124" s="32" customFormat="1" x14ac:dyDescent="0.2">
      <c r="A719" s="124" t="str">
        <f>CONFIGURACAO!$C$4</f>
        <v>AREA 21</v>
      </c>
      <c r="B719" s="125">
        <v>717</v>
      </c>
      <c r="C719" s="249" t="s">
        <v>315</v>
      </c>
      <c r="D719" s="126">
        <f t="shared" si="247"/>
        <v>14</v>
      </c>
      <c r="E719" s="250" t="s">
        <v>1054</v>
      </c>
      <c r="F719" s="250">
        <v>0</v>
      </c>
      <c r="G719" s="250">
        <v>1</v>
      </c>
      <c r="H719" s="250">
        <v>1</v>
      </c>
      <c r="I719" s="250">
        <v>1</v>
      </c>
      <c r="J719" s="87"/>
      <c r="K719" s="94"/>
      <c r="L719" s="94"/>
      <c r="M719" s="154">
        <f t="shared" si="248"/>
        <v>3</v>
      </c>
      <c r="N719">
        <v>1</v>
      </c>
      <c r="O719">
        <v>3</v>
      </c>
      <c r="P719">
        <v>0</v>
      </c>
      <c r="Q719">
        <v>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 s="139">
        <f t="shared" si="231"/>
        <v>4</v>
      </c>
      <c r="AD719" s="140">
        <f t="shared" si="232"/>
        <v>4</v>
      </c>
      <c r="AE719" s="141">
        <f t="shared" si="249"/>
        <v>0</v>
      </c>
      <c r="AF719" s="142">
        <f t="shared" si="250"/>
        <v>0</v>
      </c>
      <c r="AG719" s="278"/>
      <c r="AI719" s="37">
        <f>IFERROR(IF(M719&gt;0,(N719*CONFIGURACAO!$C$20)+(O719*CONFIGURACAO!$C$21)+(P719*CONFIGURACAO!$C$22)+(Q719*CONFIGURACAO!$C$23)+(R719*CONFIGURACAO!$C$24),""),"")</f>
        <v>500</v>
      </c>
      <c r="AJ719" s="38">
        <f>IF(S719=0,0,IF(CONFIGURACAO!$C$15="SIM",(IF(S719&gt;CONFIGURACAO!$C$16,CONFIGURACAO!$C$16*CONFIGURACAO!$C$25,S719*CONFIGURACAO!$C$25)),'PI AREA  P100'!S719*CONFIGURACAO!$C$25))</f>
        <v>0</v>
      </c>
      <c r="AK719" s="38">
        <f>IF(T719=0,0,IF(CONFIGURACAO!$C$17="SIM",(IF(T719&gt;CONFIGURACAO!$C$18,CONFIGURACAO!$C$18*CONFIGURACAO!$C$26,T719*CONFIGURACAO!$C$26)),'PI AREA  P100'!T719*CONFIGURACAO!$C$26))</f>
        <v>0</v>
      </c>
      <c r="AL719" s="38">
        <f>IFERROR(IF(M719&gt;0,(U719*CONFIGURACAO!$C$29)+(V719*CONFIGURACAO!$C$30),""),"")</f>
        <v>0</v>
      </c>
      <c r="AM719" s="38">
        <f>IF(W719=0,0,IF(CONFIGURACAO!$C$41="SIM",(IF(W719&gt;CONFIGURACAO!$C$41,CONFIGURACAO!$C$41*CONFIGURACAO!$C$31,W719*CONFIGURACAO!$C$31)),'PI AREA  P100'!W719*CONFIGURACAO!$C$31))</f>
        <v>0</v>
      </c>
      <c r="AN719" s="38">
        <f>IF(X719=0,0,IF(CONFIGURACAO!$C$39="SIM",(IF(X719&gt;CONFIGURACAO!$C$40,CONFIGURACAO!$C$40*CONFIGURACAO!$C$32,X719*CONFIGURACAO!$C$32)),'PI AREA  P100'!X719*CONFIGURACAO!$C$32))</f>
        <v>0</v>
      </c>
      <c r="AO719" s="38">
        <f>IFERROR(IF(M719&gt;0,(Y719*CONFIGURACAO!$C$33)+(Z719*CONFIGURACAO!$C$34)+(AA719*CONFIGURACAO!$C$35)+(AB719*CONFIGURACAO!$C$36),""),"")</f>
        <v>0</v>
      </c>
      <c r="AP719" s="38">
        <f>IF(AA719=0,0,IF(CONFIGURACAO!$C$46="SIM",(IF(AA719&gt;CONFIGURACAO!$C$47,CONFIGURACAO!$C$47*CONFIGURACAO!$C$35,AA719*CONFIGURACAO!$C$35)),'PI AREA  P100'!AA719*CONFIGURACAO!$C$35))</f>
        <v>0</v>
      </c>
      <c r="AQ719" s="38">
        <f>IF(AB719=0,0,IF(CONFIGURACAO!$C$44="SIM",(IF(AB719&gt;CONFIGURACAO!$C$45,CONFIGURACAO!$C$45*CONFIGURACAO!$C$36,AB719*CONFIGURACAO!$C$36)),'PI AREA  P100'!AB719*CONFIGURACAO!$C$36))</f>
        <v>0</v>
      </c>
      <c r="AR719" s="38">
        <f t="shared" si="251"/>
        <v>500</v>
      </c>
      <c r="AS719" s="68">
        <f>IF(AR719="","",$AR719-(($AS$2/CONFIGURACAO!$C$6)*$M719))</f>
        <v>275</v>
      </c>
      <c r="AT719" s="73">
        <f t="shared" si="233"/>
        <v>3</v>
      </c>
      <c r="AU719" s="75">
        <f>IF(AR719="","",$AR719-(($AU$2/CONFIGURACAO!$C$6)*$M719))</f>
        <v>125</v>
      </c>
      <c r="AV719" s="76">
        <f t="shared" si="234"/>
        <v>4</v>
      </c>
      <c r="AW719" s="74">
        <f>IF(AR719="","",$AR719-(($AW$2/CONFIGURACAO!$C$6)*$M719))</f>
        <v>-25</v>
      </c>
      <c r="AX719" s="72" t="str">
        <f t="shared" si="235"/>
        <v>NAO</v>
      </c>
      <c r="AZ719" s="39">
        <f t="shared" si="236"/>
        <v>4.2232226567449092E-2</v>
      </c>
      <c r="BA719" s="146">
        <f t="shared" si="237"/>
        <v>8</v>
      </c>
      <c r="BB719" s="146">
        <f t="shared" si="238"/>
        <v>763</v>
      </c>
      <c r="BC719" s="32">
        <f t="shared" si="239"/>
        <v>738</v>
      </c>
      <c r="BD719" s="148"/>
      <c r="BE719" s="40">
        <f t="shared" si="240"/>
        <v>3.7257824143070044E-2</v>
      </c>
      <c r="BF719" s="40">
        <f t="shared" si="241"/>
        <v>0.11574074074074073</v>
      </c>
      <c r="BG719" s="40">
        <f t="shared" si="242"/>
        <v>0</v>
      </c>
      <c r="BH719" s="40">
        <f t="shared" si="243"/>
        <v>0.16168148746968472</v>
      </c>
      <c r="BI719" s="40">
        <f t="shared" si="244"/>
        <v>0</v>
      </c>
      <c r="BJ719" s="40">
        <f t="shared" si="245"/>
        <v>0</v>
      </c>
      <c r="BK719" s="40">
        <f t="shared" si="246"/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 s="42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</row>
    <row r="720" spans="1:124" s="32" customFormat="1" x14ac:dyDescent="0.2">
      <c r="A720" s="124" t="str">
        <f>CONFIGURACAO!$C$4</f>
        <v>AREA 21</v>
      </c>
      <c r="B720" s="125">
        <v>718</v>
      </c>
      <c r="C720" s="249" t="s">
        <v>315</v>
      </c>
      <c r="D720" s="126">
        <f t="shared" si="247"/>
        <v>15</v>
      </c>
      <c r="E720" s="250" t="s">
        <v>1055</v>
      </c>
      <c r="F720" s="250">
        <v>1</v>
      </c>
      <c r="G720" s="250">
        <v>1</v>
      </c>
      <c r="H720" s="250">
        <v>1</v>
      </c>
      <c r="I720" s="250">
        <v>1</v>
      </c>
      <c r="J720" s="87"/>
      <c r="K720" s="94"/>
      <c r="L720" s="94"/>
      <c r="M720" s="154">
        <f t="shared" si="248"/>
        <v>4</v>
      </c>
      <c r="N720">
        <v>3</v>
      </c>
      <c r="O720">
        <v>1</v>
      </c>
      <c r="P720">
        <v>3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 s="139">
        <f t="shared" si="231"/>
        <v>4</v>
      </c>
      <c r="AD720" s="140">
        <f t="shared" si="232"/>
        <v>7</v>
      </c>
      <c r="AE720" s="141">
        <f t="shared" si="249"/>
        <v>0</v>
      </c>
      <c r="AF720" s="142">
        <f t="shared" si="250"/>
        <v>0</v>
      </c>
      <c r="AG720" s="278"/>
      <c r="AI720" s="37">
        <f>IFERROR(IF(M720&gt;0,(N720*CONFIGURACAO!$C$20)+(O720*CONFIGURACAO!$C$21)+(P720*CONFIGURACAO!$C$22)+(Q720*CONFIGURACAO!$C$23)+(R720*CONFIGURACAO!$C$24),""),"")</f>
        <v>600</v>
      </c>
      <c r="AJ720" s="38">
        <f>IF(S720=0,0,IF(CONFIGURACAO!$C$15="SIM",(IF(S720&gt;CONFIGURACAO!$C$16,CONFIGURACAO!$C$16*CONFIGURACAO!$C$25,S720*CONFIGURACAO!$C$25)),'PI AREA  P100'!S720*CONFIGURACAO!$C$25))</f>
        <v>0</v>
      </c>
      <c r="AK720" s="38">
        <f>IF(T720=0,0,IF(CONFIGURACAO!$C$17="SIM",(IF(T720&gt;CONFIGURACAO!$C$18,CONFIGURACAO!$C$18*CONFIGURACAO!$C$26,T720*CONFIGURACAO!$C$26)),'PI AREA  P100'!T720*CONFIGURACAO!$C$26))</f>
        <v>0</v>
      </c>
      <c r="AL720" s="38">
        <f>IFERROR(IF(M720&gt;0,(U720*CONFIGURACAO!$C$29)+(V720*CONFIGURACAO!$C$30),""),"")</f>
        <v>0</v>
      </c>
      <c r="AM720" s="38">
        <f>IF(W720=0,0,IF(CONFIGURACAO!$C$41="SIM",(IF(W720&gt;CONFIGURACAO!$C$41,CONFIGURACAO!$C$41*CONFIGURACAO!$C$31,W720*CONFIGURACAO!$C$31)),'PI AREA  P100'!W720*CONFIGURACAO!$C$31))</f>
        <v>0</v>
      </c>
      <c r="AN720" s="38">
        <f>IF(X720=0,0,IF(CONFIGURACAO!$C$39="SIM",(IF(X720&gt;CONFIGURACAO!$C$40,CONFIGURACAO!$C$40*CONFIGURACAO!$C$32,X720*CONFIGURACAO!$C$32)),'PI AREA  P100'!X720*CONFIGURACAO!$C$32))</f>
        <v>0</v>
      </c>
      <c r="AO720" s="38">
        <f>IFERROR(IF(M720&gt;0,(Y720*CONFIGURACAO!$C$33)+(Z720*CONFIGURACAO!$C$34)+(AA720*CONFIGURACAO!$C$35)+(AB720*CONFIGURACAO!$C$36),""),"")</f>
        <v>0</v>
      </c>
      <c r="AP720" s="38">
        <f>IF(AA720=0,0,IF(CONFIGURACAO!$C$46="SIM",(IF(AA720&gt;CONFIGURACAO!$C$47,CONFIGURACAO!$C$47*CONFIGURACAO!$C$35,AA720*CONFIGURACAO!$C$35)),'PI AREA  P100'!AA720*CONFIGURACAO!$C$35))</f>
        <v>0</v>
      </c>
      <c r="AQ720" s="38">
        <f>IF(AB720=0,0,IF(CONFIGURACAO!$C$44="SIM",(IF(AB720&gt;CONFIGURACAO!$C$45,CONFIGURACAO!$C$45*CONFIGURACAO!$C$36,AB720*CONFIGURACAO!$C$36)),'PI AREA  P100'!AB720*CONFIGURACAO!$C$36))</f>
        <v>0</v>
      </c>
      <c r="AR720" s="38">
        <f t="shared" si="251"/>
        <v>600</v>
      </c>
      <c r="AS720" s="68">
        <f>IF(AR720="","",$AR720-(($AS$2/CONFIGURACAO!$C$6)*$M720))</f>
        <v>300</v>
      </c>
      <c r="AT720" s="73">
        <f t="shared" si="233"/>
        <v>3</v>
      </c>
      <c r="AU720" s="75">
        <f>IF(AR720="","",$AR720-(($AU$2/CONFIGURACAO!$C$6)*$M720))</f>
        <v>100</v>
      </c>
      <c r="AV720" s="76">
        <f t="shared" si="234"/>
        <v>4</v>
      </c>
      <c r="AW720" s="74">
        <f>IF(AR720="","",$AR720-(($AW$2/CONFIGURACAO!$C$6)*$M720))</f>
        <v>-100</v>
      </c>
      <c r="AX720" s="72" t="str">
        <f t="shared" si="235"/>
        <v>NAO</v>
      </c>
      <c r="AZ720" s="39">
        <f t="shared" si="236"/>
        <v>5.06786718809389E-2</v>
      </c>
      <c r="BA720" s="146">
        <f t="shared" si="237"/>
        <v>8</v>
      </c>
      <c r="BB720" s="146">
        <f t="shared" si="238"/>
        <v>763</v>
      </c>
      <c r="BC720" s="32">
        <f t="shared" si="239"/>
        <v>666</v>
      </c>
      <c r="BD720" s="148"/>
      <c r="BE720" s="40">
        <f t="shared" si="240"/>
        <v>0.11177347242921014</v>
      </c>
      <c r="BF720" s="40">
        <f t="shared" si="241"/>
        <v>3.8580246913580245E-2</v>
      </c>
      <c r="BG720" s="40">
        <f t="shared" si="242"/>
        <v>7.7081192189105849E-2</v>
      </c>
      <c r="BH720" s="40">
        <f t="shared" si="243"/>
        <v>4.042037186742118E-2</v>
      </c>
      <c r="BI720" s="40">
        <f t="shared" si="244"/>
        <v>0</v>
      </c>
      <c r="BJ720" s="40">
        <f t="shared" si="245"/>
        <v>0</v>
      </c>
      <c r="BK720" s="40">
        <f t="shared" si="246"/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 s="42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</row>
    <row r="721" spans="1:124" s="32" customFormat="1" x14ac:dyDescent="0.2">
      <c r="A721" s="124" t="str">
        <f>CONFIGURACAO!$C$4</f>
        <v>AREA 21</v>
      </c>
      <c r="B721" s="125">
        <v>719</v>
      </c>
      <c r="C721" s="249" t="s">
        <v>315</v>
      </c>
      <c r="D721" s="126">
        <f t="shared" si="247"/>
        <v>16</v>
      </c>
      <c r="E721" s="250" t="s">
        <v>1056</v>
      </c>
      <c r="F721" s="250">
        <v>1</v>
      </c>
      <c r="G721" s="250">
        <v>1</v>
      </c>
      <c r="H721" s="250">
        <v>1</v>
      </c>
      <c r="I721" s="250">
        <v>1</v>
      </c>
      <c r="J721" s="87"/>
      <c r="K721" s="94"/>
      <c r="L721" s="94"/>
      <c r="M721" s="154">
        <f t="shared" si="248"/>
        <v>4</v>
      </c>
      <c r="N721">
        <v>33</v>
      </c>
      <c r="O721">
        <v>28</v>
      </c>
      <c r="P721">
        <v>9</v>
      </c>
      <c r="Q721">
        <v>2</v>
      </c>
      <c r="R721">
        <v>1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 s="139">
        <f t="shared" si="231"/>
        <v>61</v>
      </c>
      <c r="AD721" s="140">
        <f t="shared" si="232"/>
        <v>70</v>
      </c>
      <c r="AE721" s="141">
        <f t="shared" si="249"/>
        <v>0</v>
      </c>
      <c r="AF721" s="142">
        <f t="shared" si="250"/>
        <v>0</v>
      </c>
      <c r="AG721" s="278"/>
      <c r="AI721" s="37">
        <f>IFERROR(IF(M721&gt;0,(N721*CONFIGURACAO!$C$20)+(O721*CONFIGURACAO!$C$21)+(P721*CONFIGURACAO!$C$22)+(Q721*CONFIGURACAO!$C$23)+(R721*CONFIGURACAO!$C$24),""),"")</f>
        <v>6180</v>
      </c>
      <c r="AJ721" s="38">
        <f>IF(S721=0,0,IF(CONFIGURACAO!$C$15="SIM",(IF(S721&gt;CONFIGURACAO!$C$16,CONFIGURACAO!$C$16*CONFIGURACAO!$C$25,S721*CONFIGURACAO!$C$25)),'PI AREA  P100'!S721*CONFIGURACAO!$C$25))</f>
        <v>0</v>
      </c>
      <c r="AK721" s="38">
        <f>IF(T721=0,0,IF(CONFIGURACAO!$C$17="SIM",(IF(T721&gt;CONFIGURACAO!$C$18,CONFIGURACAO!$C$18*CONFIGURACAO!$C$26,T721*CONFIGURACAO!$C$26)),'PI AREA  P100'!T721*CONFIGURACAO!$C$26))</f>
        <v>5</v>
      </c>
      <c r="AL721" s="38">
        <f>IFERROR(IF(M721&gt;0,(U721*CONFIGURACAO!$C$29)+(V721*CONFIGURACAO!$C$30),""),"")</f>
        <v>0</v>
      </c>
      <c r="AM721" s="38">
        <f>IF(W721=0,0,IF(CONFIGURACAO!$C$41="SIM",(IF(W721&gt;CONFIGURACAO!$C$41,CONFIGURACAO!$C$41*CONFIGURACAO!$C$31,W721*CONFIGURACAO!$C$31)),'PI AREA  P100'!W721*CONFIGURACAO!$C$31))</f>
        <v>0</v>
      </c>
      <c r="AN721" s="38">
        <f>IF(X721=0,0,IF(CONFIGURACAO!$C$39="SIM",(IF(X721&gt;CONFIGURACAO!$C$40,CONFIGURACAO!$C$40*CONFIGURACAO!$C$32,X721*CONFIGURACAO!$C$32)),'PI AREA  P100'!X721*CONFIGURACAO!$C$32))</f>
        <v>0</v>
      </c>
      <c r="AO721" s="38">
        <f>IFERROR(IF(M721&gt;0,(Y721*CONFIGURACAO!$C$33)+(Z721*CONFIGURACAO!$C$34)+(AA721*CONFIGURACAO!$C$35)+(AB721*CONFIGURACAO!$C$36),""),"")</f>
        <v>0</v>
      </c>
      <c r="AP721" s="38">
        <f>IF(AA721=0,0,IF(CONFIGURACAO!$C$46="SIM",(IF(AA721&gt;CONFIGURACAO!$C$47,CONFIGURACAO!$C$47*CONFIGURACAO!$C$35,AA721*CONFIGURACAO!$C$35)),'PI AREA  P100'!AA721*CONFIGURACAO!$C$35))</f>
        <v>0</v>
      </c>
      <c r="AQ721" s="38">
        <f>IF(AB721=0,0,IF(CONFIGURACAO!$C$44="SIM",(IF(AB721&gt;CONFIGURACAO!$C$45,CONFIGURACAO!$C$45*CONFIGURACAO!$C$36,AB721*CONFIGURACAO!$C$36)),'PI AREA  P100'!AB721*CONFIGURACAO!$C$36))</f>
        <v>0</v>
      </c>
      <c r="AR721" s="38">
        <f t="shared" si="251"/>
        <v>6185</v>
      </c>
      <c r="AS721" s="68">
        <f>IF(AR721="","",$AR721-(($AS$2/CONFIGURACAO!$C$6)*$M721))</f>
        <v>5885</v>
      </c>
      <c r="AT721" s="73">
        <f t="shared" si="233"/>
        <v>3</v>
      </c>
      <c r="AU721" s="75">
        <f>IF(AR721="","",$AR721-(($AU$2/CONFIGURACAO!$C$6)*$M721))</f>
        <v>5685</v>
      </c>
      <c r="AV721" s="76">
        <f t="shared" si="234"/>
        <v>4</v>
      </c>
      <c r="AW721" s="74">
        <f>IF(AR721="","",$AR721-(($AW$2/CONFIGURACAO!$C$6)*$M721))</f>
        <v>5485</v>
      </c>
      <c r="AX721" s="72">
        <f t="shared" si="235"/>
        <v>5</v>
      </c>
      <c r="AZ721" s="39">
        <f t="shared" si="236"/>
        <v>0.52241264263934528</v>
      </c>
      <c r="BA721" s="146">
        <f t="shared" si="237"/>
        <v>74</v>
      </c>
      <c r="BB721" s="146">
        <f t="shared" si="238"/>
        <v>11</v>
      </c>
      <c r="BC721" s="32">
        <f t="shared" si="239"/>
        <v>5</v>
      </c>
      <c r="BD721" s="148"/>
      <c r="BE721" s="40">
        <f t="shared" si="240"/>
        <v>1.2295081967213115</v>
      </c>
      <c r="BF721" s="40">
        <f t="shared" si="241"/>
        <v>1.0802469135802468</v>
      </c>
      <c r="BG721" s="40">
        <f t="shared" si="242"/>
        <v>0.23124357656731759</v>
      </c>
      <c r="BH721" s="40">
        <f t="shared" si="243"/>
        <v>8.084074373484236E-2</v>
      </c>
      <c r="BI721" s="40">
        <f t="shared" si="244"/>
        <v>0.10660980810234541</v>
      </c>
      <c r="BJ721" s="40">
        <f t="shared" si="245"/>
        <v>0</v>
      </c>
      <c r="BK721" s="40">
        <f t="shared" si="246"/>
        <v>0.16051364365971107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 s="42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</row>
    <row r="722" spans="1:124" s="32" customFormat="1" x14ac:dyDescent="0.2">
      <c r="A722" s="124" t="str">
        <f>CONFIGURACAO!$C$4</f>
        <v>AREA 21</v>
      </c>
      <c r="B722" s="125">
        <v>720</v>
      </c>
      <c r="C722" s="249" t="s">
        <v>315</v>
      </c>
      <c r="D722" s="126">
        <f t="shared" si="247"/>
        <v>17</v>
      </c>
      <c r="E722" s="250" t="s">
        <v>1057</v>
      </c>
      <c r="F722" s="250">
        <v>0</v>
      </c>
      <c r="G722" s="250">
        <v>1</v>
      </c>
      <c r="H722" s="250">
        <v>1</v>
      </c>
      <c r="I722" s="250">
        <v>1</v>
      </c>
      <c r="J722" s="87"/>
      <c r="K722" s="94"/>
      <c r="L722" s="94"/>
      <c r="M722" s="154">
        <f t="shared" si="248"/>
        <v>3</v>
      </c>
      <c r="N722">
        <v>2</v>
      </c>
      <c r="O722">
        <v>3</v>
      </c>
      <c r="P722">
        <v>0</v>
      </c>
      <c r="Q722">
        <v>3</v>
      </c>
      <c r="R722">
        <v>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 s="139">
        <f t="shared" si="231"/>
        <v>5</v>
      </c>
      <c r="AD722" s="140">
        <f t="shared" si="232"/>
        <v>5</v>
      </c>
      <c r="AE722" s="141">
        <f t="shared" si="249"/>
        <v>0</v>
      </c>
      <c r="AF722" s="142">
        <f t="shared" si="250"/>
        <v>0</v>
      </c>
      <c r="AG722" s="278"/>
      <c r="AI722" s="37">
        <f>IFERROR(IF(M722&gt;0,(N722*CONFIGURACAO!$C$20)+(O722*CONFIGURACAO!$C$21)+(P722*CONFIGURACAO!$C$22)+(Q722*CONFIGURACAO!$C$23)+(R722*CONFIGURACAO!$C$24),""),"")</f>
        <v>600</v>
      </c>
      <c r="AJ722" s="38">
        <f>IF(S722=0,0,IF(CONFIGURACAO!$C$15="SIM",(IF(S722&gt;CONFIGURACAO!$C$16,CONFIGURACAO!$C$16*CONFIGURACAO!$C$25,S722*CONFIGURACAO!$C$25)),'PI AREA  P100'!S722*CONFIGURACAO!$C$25))</f>
        <v>0</v>
      </c>
      <c r="AK722" s="38">
        <f>IF(T722=0,0,IF(CONFIGURACAO!$C$17="SIM",(IF(T722&gt;CONFIGURACAO!$C$18,CONFIGURACAO!$C$18*CONFIGURACAO!$C$26,T722*CONFIGURACAO!$C$26)),'PI AREA  P100'!T722*CONFIGURACAO!$C$26))</f>
        <v>0</v>
      </c>
      <c r="AL722" s="38">
        <f>IFERROR(IF(M722&gt;0,(U722*CONFIGURACAO!$C$29)+(V722*CONFIGURACAO!$C$30),""),"")</f>
        <v>0</v>
      </c>
      <c r="AM722" s="38">
        <f>IF(W722=0,0,IF(CONFIGURACAO!$C$41="SIM",(IF(W722&gt;CONFIGURACAO!$C$41,CONFIGURACAO!$C$41*CONFIGURACAO!$C$31,W722*CONFIGURACAO!$C$31)),'PI AREA  P100'!W722*CONFIGURACAO!$C$31))</f>
        <v>0</v>
      </c>
      <c r="AN722" s="38">
        <f>IF(X722=0,0,IF(CONFIGURACAO!$C$39="SIM",(IF(X722&gt;CONFIGURACAO!$C$40,CONFIGURACAO!$C$40*CONFIGURACAO!$C$32,X722*CONFIGURACAO!$C$32)),'PI AREA  P100'!X722*CONFIGURACAO!$C$32))</f>
        <v>0</v>
      </c>
      <c r="AO722" s="38">
        <f>IFERROR(IF(M722&gt;0,(Y722*CONFIGURACAO!$C$33)+(Z722*CONFIGURACAO!$C$34)+(AA722*CONFIGURACAO!$C$35)+(AB722*CONFIGURACAO!$C$36),""),"")</f>
        <v>0</v>
      </c>
      <c r="AP722" s="38">
        <f>IF(AA722=0,0,IF(CONFIGURACAO!$C$46="SIM",(IF(AA722&gt;CONFIGURACAO!$C$47,CONFIGURACAO!$C$47*CONFIGURACAO!$C$35,AA722*CONFIGURACAO!$C$35)),'PI AREA  P100'!AA722*CONFIGURACAO!$C$35))</f>
        <v>0</v>
      </c>
      <c r="AQ722" s="38">
        <f>IF(AB722=0,0,IF(CONFIGURACAO!$C$44="SIM",(IF(AB722&gt;CONFIGURACAO!$C$45,CONFIGURACAO!$C$45*CONFIGURACAO!$C$36,AB722*CONFIGURACAO!$C$36)),'PI AREA  P100'!AB722*CONFIGURACAO!$C$36))</f>
        <v>0</v>
      </c>
      <c r="AR722" s="38">
        <f t="shared" si="251"/>
        <v>600</v>
      </c>
      <c r="AS722" s="68">
        <f>IF(AR722="","",$AR722-(($AS$2/CONFIGURACAO!$C$6)*$M722))</f>
        <v>375</v>
      </c>
      <c r="AT722" s="73">
        <f t="shared" si="233"/>
        <v>3</v>
      </c>
      <c r="AU722" s="75">
        <f>IF(AR722="","",$AR722-(($AU$2/CONFIGURACAO!$C$6)*$M722))</f>
        <v>225</v>
      </c>
      <c r="AV722" s="76">
        <f t="shared" si="234"/>
        <v>4</v>
      </c>
      <c r="AW722" s="74">
        <f>IF(AR722="","",$AR722-(($AW$2/CONFIGURACAO!$C$6)*$M722))</f>
        <v>75</v>
      </c>
      <c r="AX722" s="72">
        <f t="shared" si="235"/>
        <v>5</v>
      </c>
      <c r="AZ722" s="39">
        <f t="shared" si="236"/>
        <v>5.06786718809389E-2</v>
      </c>
      <c r="BA722" s="146">
        <f t="shared" si="237"/>
        <v>10</v>
      </c>
      <c r="BB722" s="146">
        <f t="shared" si="238"/>
        <v>694</v>
      </c>
      <c r="BC722" s="32">
        <f t="shared" si="239"/>
        <v>666</v>
      </c>
      <c r="BD722" s="148"/>
      <c r="BE722" s="40">
        <f t="shared" si="240"/>
        <v>7.4515648286140088E-2</v>
      </c>
      <c r="BF722" s="40">
        <f t="shared" si="241"/>
        <v>0.11574074074074073</v>
      </c>
      <c r="BG722" s="40">
        <f t="shared" si="242"/>
        <v>0</v>
      </c>
      <c r="BH722" s="40">
        <f t="shared" si="243"/>
        <v>0.12126111560226355</v>
      </c>
      <c r="BI722" s="40">
        <f t="shared" si="244"/>
        <v>0.21321961620469082</v>
      </c>
      <c r="BJ722" s="40">
        <f t="shared" si="245"/>
        <v>0</v>
      </c>
      <c r="BK722" s="40">
        <f t="shared" si="246"/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 s="4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</row>
    <row r="723" spans="1:124" s="32" customFormat="1" x14ac:dyDescent="0.2">
      <c r="A723" s="124" t="str">
        <f>CONFIGURACAO!$C$4</f>
        <v>AREA 21</v>
      </c>
      <c r="B723" s="125">
        <v>721</v>
      </c>
      <c r="C723" s="249" t="s">
        <v>315</v>
      </c>
      <c r="D723" s="126">
        <f t="shared" si="247"/>
        <v>18</v>
      </c>
      <c r="E723" s="250" t="s">
        <v>1058</v>
      </c>
      <c r="F723" s="250">
        <v>0</v>
      </c>
      <c r="G723" s="250">
        <v>1</v>
      </c>
      <c r="H723" s="250">
        <v>1</v>
      </c>
      <c r="I723" s="250">
        <v>1</v>
      </c>
      <c r="J723" s="87"/>
      <c r="K723" s="94"/>
      <c r="L723" s="94"/>
      <c r="M723" s="154">
        <f t="shared" si="248"/>
        <v>3</v>
      </c>
      <c r="N723">
        <v>0</v>
      </c>
      <c r="O723">
        <v>1</v>
      </c>
      <c r="P723">
        <v>2</v>
      </c>
      <c r="Q723">
        <v>6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6</v>
      </c>
      <c r="AB723">
        <v>1</v>
      </c>
      <c r="AC723" s="139">
        <f t="shared" si="231"/>
        <v>1</v>
      </c>
      <c r="AD723" s="140">
        <f t="shared" si="232"/>
        <v>3</v>
      </c>
      <c r="AE723" s="141">
        <f t="shared" si="249"/>
        <v>0</v>
      </c>
      <c r="AF723" s="142">
        <f t="shared" si="250"/>
        <v>0</v>
      </c>
      <c r="AG723" s="278"/>
      <c r="AI723" s="37">
        <f>IFERROR(IF(M723&gt;0,(N723*CONFIGURACAO!$C$20)+(O723*CONFIGURACAO!$C$21)+(P723*CONFIGURACAO!$C$22)+(Q723*CONFIGURACAO!$C$23)+(R723*CONFIGURACAO!$C$24),""),"")</f>
        <v>440</v>
      </c>
      <c r="AJ723" s="38">
        <f>IF(S723=0,0,IF(CONFIGURACAO!$C$15="SIM",(IF(S723&gt;CONFIGURACAO!$C$16,CONFIGURACAO!$C$16*CONFIGURACAO!$C$25,S723*CONFIGURACAO!$C$25)),'PI AREA  P100'!S723*CONFIGURACAO!$C$25))</f>
        <v>0</v>
      </c>
      <c r="AK723" s="38">
        <f>IF(T723=0,0,IF(CONFIGURACAO!$C$17="SIM",(IF(T723&gt;CONFIGURACAO!$C$18,CONFIGURACAO!$C$18*CONFIGURACAO!$C$26,T723*CONFIGURACAO!$C$26)),'PI AREA  P100'!T723*CONFIGURACAO!$C$26))</f>
        <v>5</v>
      </c>
      <c r="AL723" s="38">
        <f>IFERROR(IF(M723&gt;0,(U723*CONFIGURACAO!$C$29)+(V723*CONFIGURACAO!$C$30),""),"")</f>
        <v>0</v>
      </c>
      <c r="AM723" s="38">
        <f>IF(W723=0,0,IF(CONFIGURACAO!$C$41="SIM",(IF(W723&gt;CONFIGURACAO!$C$41,CONFIGURACAO!$C$41*CONFIGURACAO!$C$31,W723*CONFIGURACAO!$C$31)),'PI AREA  P100'!W723*CONFIGURACAO!$C$31))</f>
        <v>50</v>
      </c>
      <c r="AN723" s="38">
        <f>IF(X723=0,0,IF(CONFIGURACAO!$C$39="SIM",(IF(X723&gt;CONFIGURACAO!$C$40,CONFIGURACAO!$C$40*CONFIGURACAO!$C$32,X723*CONFIGURACAO!$C$32)),'PI AREA  P100'!X723*CONFIGURACAO!$C$32))</f>
        <v>0</v>
      </c>
      <c r="AO723" s="38">
        <f>IFERROR(IF(M723&gt;0,(Y723*CONFIGURACAO!$C$33)+(Z723*CONFIGURACAO!$C$34)+(AA723*CONFIGURACAO!$C$35)+(AB723*CONFIGURACAO!$C$36),""),"")</f>
        <v>160</v>
      </c>
      <c r="AP723" s="38">
        <f>IF(AA723=0,0,IF(CONFIGURACAO!$C$46="SIM",(IF(AA723&gt;CONFIGURACAO!$C$47,CONFIGURACAO!$C$47*CONFIGURACAO!$C$35,AA723*CONFIGURACAO!$C$35)),'PI AREA  P100'!AA723*CONFIGURACAO!$C$35))</f>
        <v>150</v>
      </c>
      <c r="AQ723" s="38">
        <f>IF(AB723=0,0,IF(CONFIGURACAO!$C$44="SIM",(IF(AB723&gt;CONFIGURACAO!$C$45,CONFIGURACAO!$C$45*CONFIGURACAO!$C$36,AB723*CONFIGURACAO!$C$36)),'PI AREA  P100'!AB723*CONFIGURACAO!$C$36))</f>
        <v>10</v>
      </c>
      <c r="AR723" s="38">
        <f t="shared" si="251"/>
        <v>815</v>
      </c>
      <c r="AS723" s="68">
        <f>IF(AR723="","",$AR723-(($AS$2/CONFIGURACAO!$C$6)*$M723))</f>
        <v>590</v>
      </c>
      <c r="AT723" s="73">
        <f t="shared" si="233"/>
        <v>3</v>
      </c>
      <c r="AU723" s="75">
        <f>IF(AR723="","",$AR723-(($AU$2/CONFIGURACAO!$C$6)*$M723))</f>
        <v>440</v>
      </c>
      <c r="AV723" s="76">
        <f t="shared" si="234"/>
        <v>4</v>
      </c>
      <c r="AW723" s="74">
        <f>IF(AR723="","",$AR723-(($AW$2/CONFIGURACAO!$C$6)*$M723))</f>
        <v>290</v>
      </c>
      <c r="AX723" s="72">
        <f t="shared" si="235"/>
        <v>5</v>
      </c>
      <c r="AZ723" s="39">
        <f t="shared" si="236"/>
        <v>6.8838529304942012E-2</v>
      </c>
      <c r="BA723" s="146">
        <f t="shared" si="237"/>
        <v>18</v>
      </c>
      <c r="BB723" s="146">
        <f t="shared" si="238"/>
        <v>426</v>
      </c>
      <c r="BC723" s="32">
        <f t="shared" si="239"/>
        <v>547</v>
      </c>
      <c r="BD723" s="148"/>
      <c r="BE723" s="40">
        <f t="shared" si="240"/>
        <v>0</v>
      </c>
      <c r="BF723" s="40">
        <f t="shared" si="241"/>
        <v>3.8580246913580245E-2</v>
      </c>
      <c r="BG723" s="40">
        <f t="shared" si="242"/>
        <v>5.1387461459403906E-2</v>
      </c>
      <c r="BH723" s="40">
        <f t="shared" si="243"/>
        <v>0.24252223120452709</v>
      </c>
      <c r="BI723" s="40">
        <f t="shared" si="244"/>
        <v>0</v>
      </c>
      <c r="BJ723" s="40">
        <f t="shared" si="245"/>
        <v>0</v>
      </c>
      <c r="BK723" s="40">
        <f t="shared" si="246"/>
        <v>0.16051364365971107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 s="42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</row>
    <row r="724" spans="1:124" s="32" customFormat="1" x14ac:dyDescent="0.2">
      <c r="A724" s="124" t="str">
        <f>CONFIGURACAO!$C$4</f>
        <v>AREA 21</v>
      </c>
      <c r="B724" s="125">
        <v>722</v>
      </c>
      <c r="C724" s="249" t="s">
        <v>315</v>
      </c>
      <c r="D724" s="126">
        <f t="shared" si="247"/>
        <v>19</v>
      </c>
      <c r="E724" s="250" t="s">
        <v>1059</v>
      </c>
      <c r="F724" s="250">
        <v>1</v>
      </c>
      <c r="G724" s="250">
        <v>1</v>
      </c>
      <c r="H724" s="250">
        <v>1</v>
      </c>
      <c r="I724" s="250">
        <v>1</v>
      </c>
      <c r="J724" s="87"/>
      <c r="K724" s="94"/>
      <c r="L724" s="94"/>
      <c r="M724" s="154">
        <f t="shared" si="248"/>
        <v>4</v>
      </c>
      <c r="N724">
        <v>14</v>
      </c>
      <c r="O724">
        <v>6</v>
      </c>
      <c r="P724">
        <v>9</v>
      </c>
      <c r="Q724">
        <v>2</v>
      </c>
      <c r="R724">
        <v>2</v>
      </c>
      <c r="S724">
        <v>3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 s="139">
        <f t="shared" si="231"/>
        <v>20</v>
      </c>
      <c r="AD724" s="140">
        <f t="shared" si="232"/>
        <v>29</v>
      </c>
      <c r="AE724" s="141">
        <f t="shared" si="249"/>
        <v>0</v>
      </c>
      <c r="AF724" s="142">
        <f t="shared" si="250"/>
        <v>0</v>
      </c>
      <c r="AG724" s="278"/>
      <c r="AI724" s="37">
        <f>IFERROR(IF(M724&gt;0,(N724*CONFIGURACAO!$C$20)+(O724*CONFIGURACAO!$C$21)+(P724*CONFIGURACAO!$C$22)+(Q724*CONFIGURACAO!$C$23)+(R724*CONFIGURACAO!$C$24),""),"")</f>
        <v>2540</v>
      </c>
      <c r="AJ724" s="38">
        <f>IF(S724=0,0,IF(CONFIGURACAO!$C$15="SIM",(IF(S724&gt;CONFIGURACAO!$C$16,CONFIGURACAO!$C$16*CONFIGURACAO!$C$25,S724*CONFIGURACAO!$C$25)),'PI AREA  P100'!S724*CONFIGURACAO!$C$25))</f>
        <v>30</v>
      </c>
      <c r="AK724" s="38">
        <f>IF(T724=0,0,IF(CONFIGURACAO!$C$17="SIM",(IF(T724&gt;CONFIGURACAO!$C$18,CONFIGURACAO!$C$18*CONFIGURACAO!$C$26,T724*CONFIGURACAO!$C$26)),'PI AREA  P100'!T724*CONFIGURACAO!$C$26))</f>
        <v>0</v>
      </c>
      <c r="AL724" s="38">
        <f>IFERROR(IF(M724&gt;0,(U724*CONFIGURACAO!$C$29)+(V724*CONFIGURACAO!$C$30),""),"")</f>
        <v>0</v>
      </c>
      <c r="AM724" s="38">
        <f>IF(W724=0,0,IF(CONFIGURACAO!$C$41="SIM",(IF(W724&gt;CONFIGURACAO!$C$41,CONFIGURACAO!$C$41*CONFIGURACAO!$C$31,W724*CONFIGURACAO!$C$31)),'PI AREA  P100'!W724*CONFIGURACAO!$C$31))</f>
        <v>0</v>
      </c>
      <c r="AN724" s="38">
        <f>IF(X724=0,0,IF(CONFIGURACAO!$C$39="SIM",(IF(X724&gt;CONFIGURACAO!$C$40,CONFIGURACAO!$C$40*CONFIGURACAO!$C$32,X724*CONFIGURACAO!$C$32)),'PI AREA  P100'!X724*CONFIGURACAO!$C$32))</f>
        <v>0</v>
      </c>
      <c r="AO724" s="38">
        <f>IFERROR(IF(M724&gt;0,(Y724*CONFIGURACAO!$C$33)+(Z724*CONFIGURACAO!$C$34)+(AA724*CONFIGURACAO!$C$35)+(AB724*CONFIGURACAO!$C$36),""),"")</f>
        <v>0</v>
      </c>
      <c r="AP724" s="38">
        <f>IF(AA724=0,0,IF(CONFIGURACAO!$C$46="SIM",(IF(AA724&gt;CONFIGURACAO!$C$47,CONFIGURACAO!$C$47*CONFIGURACAO!$C$35,AA724*CONFIGURACAO!$C$35)),'PI AREA  P100'!AA724*CONFIGURACAO!$C$35))</f>
        <v>0</v>
      </c>
      <c r="AQ724" s="38">
        <f>IF(AB724=0,0,IF(CONFIGURACAO!$C$44="SIM",(IF(AB724&gt;CONFIGURACAO!$C$45,CONFIGURACAO!$C$45*CONFIGURACAO!$C$36,AB724*CONFIGURACAO!$C$36)),'PI AREA  P100'!AB724*CONFIGURACAO!$C$36))</f>
        <v>0</v>
      </c>
      <c r="AR724" s="38">
        <f t="shared" si="251"/>
        <v>2570</v>
      </c>
      <c r="AS724" s="68">
        <f>IF(AR724="","",$AR724-(($AS$2/CONFIGURACAO!$C$6)*$M724))</f>
        <v>2270</v>
      </c>
      <c r="AT724" s="73">
        <f t="shared" si="233"/>
        <v>3</v>
      </c>
      <c r="AU724" s="75">
        <f>IF(AR724="","",$AR724-(($AU$2/CONFIGURACAO!$C$6)*$M724))</f>
        <v>2070</v>
      </c>
      <c r="AV724" s="76">
        <f t="shared" si="234"/>
        <v>4</v>
      </c>
      <c r="AW724" s="74">
        <f>IF(AR724="","",$AR724-(($AW$2/CONFIGURACAO!$C$6)*$M724))</f>
        <v>1870</v>
      </c>
      <c r="AX724" s="72">
        <f t="shared" si="235"/>
        <v>5</v>
      </c>
      <c r="AZ724" s="39">
        <f t="shared" si="236"/>
        <v>0.21707364455668832</v>
      </c>
      <c r="BA724" s="146">
        <f t="shared" si="237"/>
        <v>36</v>
      </c>
      <c r="BB724" s="146">
        <f t="shared" si="238"/>
        <v>119</v>
      </c>
      <c r="BC724" s="32">
        <f t="shared" si="239"/>
        <v>81</v>
      </c>
      <c r="BD724" s="148"/>
      <c r="BE724" s="40">
        <f t="shared" si="240"/>
        <v>0.52160953800298071</v>
      </c>
      <c r="BF724" s="40">
        <f t="shared" si="241"/>
        <v>0.23148148148148145</v>
      </c>
      <c r="BG724" s="40">
        <f t="shared" si="242"/>
        <v>0.23124357656731759</v>
      </c>
      <c r="BH724" s="40">
        <f t="shared" si="243"/>
        <v>8.084074373484236E-2</v>
      </c>
      <c r="BI724" s="40">
        <f t="shared" si="244"/>
        <v>0.21321961620469082</v>
      </c>
      <c r="BJ724" s="40">
        <f t="shared" si="245"/>
        <v>0.27726432532347506</v>
      </c>
      <c r="BK724" s="40">
        <f t="shared" si="246"/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 s="42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</row>
    <row r="725" spans="1:124" s="32" customFormat="1" x14ac:dyDescent="0.2">
      <c r="A725" s="124" t="str">
        <f>CONFIGURACAO!$C$4</f>
        <v>AREA 21</v>
      </c>
      <c r="B725" s="125">
        <v>723</v>
      </c>
      <c r="C725" s="249" t="s">
        <v>315</v>
      </c>
      <c r="D725" s="126">
        <f t="shared" si="247"/>
        <v>20</v>
      </c>
      <c r="E725" s="250" t="s">
        <v>1060</v>
      </c>
      <c r="F725" s="250">
        <v>1</v>
      </c>
      <c r="G725" s="250">
        <v>1</v>
      </c>
      <c r="H725" s="250">
        <v>1</v>
      </c>
      <c r="I725" s="250">
        <v>1</v>
      </c>
      <c r="J725" s="87"/>
      <c r="K725" s="94"/>
      <c r="L725" s="94"/>
      <c r="M725" s="154">
        <f t="shared" si="248"/>
        <v>4</v>
      </c>
      <c r="N725">
        <v>8</v>
      </c>
      <c r="O725">
        <v>7</v>
      </c>
      <c r="P725">
        <v>11</v>
      </c>
      <c r="Q725">
        <v>3</v>
      </c>
      <c r="R725">
        <v>1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 s="139">
        <f t="shared" si="231"/>
        <v>15</v>
      </c>
      <c r="AD725" s="140">
        <f t="shared" si="232"/>
        <v>26</v>
      </c>
      <c r="AE725" s="141">
        <f t="shared" si="249"/>
        <v>0</v>
      </c>
      <c r="AF725" s="142">
        <f t="shared" si="250"/>
        <v>0</v>
      </c>
      <c r="AG725" s="278"/>
      <c r="AI725" s="37">
        <f>IFERROR(IF(M725&gt;0,(N725*CONFIGURACAO!$C$20)+(O725*CONFIGURACAO!$C$21)+(P725*CONFIGURACAO!$C$22)+(Q725*CONFIGURACAO!$C$23)+(R725*CONFIGURACAO!$C$24),""),"")</f>
        <v>2160</v>
      </c>
      <c r="AJ725" s="38">
        <f>IF(S725=0,0,IF(CONFIGURACAO!$C$15="SIM",(IF(S725&gt;CONFIGURACAO!$C$16,CONFIGURACAO!$C$16*CONFIGURACAO!$C$25,S725*CONFIGURACAO!$C$25)),'PI AREA  P100'!S725*CONFIGURACAO!$C$25))</f>
        <v>10</v>
      </c>
      <c r="AK725" s="38">
        <f>IF(T725=0,0,IF(CONFIGURACAO!$C$17="SIM",(IF(T725&gt;CONFIGURACAO!$C$18,CONFIGURACAO!$C$18*CONFIGURACAO!$C$26,T725*CONFIGURACAO!$C$26)),'PI AREA  P100'!T725*CONFIGURACAO!$C$26))</f>
        <v>5</v>
      </c>
      <c r="AL725" s="38">
        <f>IFERROR(IF(M725&gt;0,(U725*CONFIGURACAO!$C$29)+(V725*CONFIGURACAO!$C$30),""),"")</f>
        <v>0</v>
      </c>
      <c r="AM725" s="38">
        <f>IF(W725=0,0,IF(CONFIGURACAO!$C$41="SIM",(IF(W725&gt;CONFIGURACAO!$C$41,CONFIGURACAO!$C$41*CONFIGURACAO!$C$31,W725*CONFIGURACAO!$C$31)),'PI AREA  P100'!W725*CONFIGURACAO!$C$31))</f>
        <v>0</v>
      </c>
      <c r="AN725" s="38">
        <f>IF(X725=0,0,IF(CONFIGURACAO!$C$39="SIM",(IF(X725&gt;CONFIGURACAO!$C$40,CONFIGURACAO!$C$40*CONFIGURACAO!$C$32,X725*CONFIGURACAO!$C$32)),'PI AREA  P100'!X725*CONFIGURACAO!$C$32))</f>
        <v>0</v>
      </c>
      <c r="AO725" s="38">
        <f>IFERROR(IF(M725&gt;0,(Y725*CONFIGURACAO!$C$33)+(Z725*CONFIGURACAO!$C$34)+(AA725*CONFIGURACAO!$C$35)+(AB725*CONFIGURACAO!$C$36),""),"")</f>
        <v>0</v>
      </c>
      <c r="AP725" s="38">
        <f>IF(AA725=0,0,IF(CONFIGURACAO!$C$46="SIM",(IF(AA725&gt;CONFIGURACAO!$C$47,CONFIGURACAO!$C$47*CONFIGURACAO!$C$35,AA725*CONFIGURACAO!$C$35)),'PI AREA  P100'!AA725*CONFIGURACAO!$C$35))</f>
        <v>0</v>
      </c>
      <c r="AQ725" s="38">
        <f>IF(AB725=0,0,IF(CONFIGURACAO!$C$44="SIM",(IF(AB725&gt;CONFIGURACAO!$C$45,CONFIGURACAO!$C$45*CONFIGURACAO!$C$36,AB725*CONFIGURACAO!$C$36)),'PI AREA  P100'!AB725*CONFIGURACAO!$C$36))</f>
        <v>0</v>
      </c>
      <c r="AR725" s="38">
        <f t="shared" si="251"/>
        <v>2175</v>
      </c>
      <c r="AS725" s="68">
        <f>IF(AR725="","",$AR725-(($AS$2/CONFIGURACAO!$C$6)*$M725))</f>
        <v>1875</v>
      </c>
      <c r="AT725" s="73">
        <f t="shared" si="233"/>
        <v>3</v>
      </c>
      <c r="AU725" s="75">
        <f>IF(AR725="","",$AR725-(($AU$2/CONFIGURACAO!$C$6)*$M725))</f>
        <v>1675</v>
      </c>
      <c r="AV725" s="76">
        <f t="shared" si="234"/>
        <v>4</v>
      </c>
      <c r="AW725" s="74">
        <f>IF(AR725="","",$AR725-(($AW$2/CONFIGURACAO!$C$6)*$M725))</f>
        <v>1475</v>
      </c>
      <c r="AX725" s="72">
        <f t="shared" si="235"/>
        <v>5</v>
      </c>
      <c r="AZ725" s="39">
        <f t="shared" si="236"/>
        <v>0.18371018556840354</v>
      </c>
      <c r="BA725" s="146">
        <f t="shared" si="237"/>
        <v>32</v>
      </c>
      <c r="BB725" s="146">
        <f t="shared" si="238"/>
        <v>157</v>
      </c>
      <c r="BC725" s="32">
        <f t="shared" si="239"/>
        <v>123</v>
      </c>
      <c r="BD725" s="148"/>
      <c r="BE725" s="40">
        <f t="shared" si="240"/>
        <v>0.29806259314456035</v>
      </c>
      <c r="BF725" s="40">
        <f t="shared" si="241"/>
        <v>0.27006172839506171</v>
      </c>
      <c r="BG725" s="40">
        <f t="shared" si="242"/>
        <v>0.28263103802672146</v>
      </c>
      <c r="BH725" s="40">
        <f t="shared" si="243"/>
        <v>0.12126111560226355</v>
      </c>
      <c r="BI725" s="40">
        <f t="shared" si="244"/>
        <v>0.10660980810234541</v>
      </c>
      <c r="BJ725" s="40">
        <f t="shared" si="245"/>
        <v>9.2421441774491686E-2</v>
      </c>
      <c r="BK725" s="40">
        <f t="shared" si="246"/>
        <v>0.16051364365971107</v>
      </c>
      <c r="BL725">
        <v>0</v>
      </c>
      <c r="BM725">
        <v>0</v>
      </c>
      <c r="BN725">
        <v>1</v>
      </c>
      <c r="BO725">
        <v>0</v>
      </c>
      <c r="BP725">
        <v>0</v>
      </c>
      <c r="BQ725">
        <v>0</v>
      </c>
      <c r="BR725">
        <v>8</v>
      </c>
      <c r="BS725">
        <v>1</v>
      </c>
      <c r="BT725" s="42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</row>
    <row r="726" spans="1:124" s="32" customFormat="1" x14ac:dyDescent="0.2">
      <c r="A726" s="124" t="str">
        <f>CONFIGURACAO!$C$4</f>
        <v>AREA 21</v>
      </c>
      <c r="B726" s="125">
        <v>724</v>
      </c>
      <c r="C726" s="249" t="s">
        <v>315</v>
      </c>
      <c r="D726" s="126">
        <f t="shared" si="247"/>
        <v>21</v>
      </c>
      <c r="E726" s="250" t="s">
        <v>1061</v>
      </c>
      <c r="F726" s="250">
        <v>1</v>
      </c>
      <c r="G726" s="250">
        <v>1</v>
      </c>
      <c r="H726" s="250">
        <v>1</v>
      </c>
      <c r="I726" s="250">
        <v>1</v>
      </c>
      <c r="J726" s="87"/>
      <c r="K726" s="94"/>
      <c r="L726" s="94"/>
      <c r="M726" s="154">
        <f t="shared" si="248"/>
        <v>4</v>
      </c>
      <c r="N726">
        <v>8</v>
      </c>
      <c r="O726">
        <v>2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 s="139">
        <f t="shared" si="231"/>
        <v>10</v>
      </c>
      <c r="AD726" s="140">
        <f t="shared" si="232"/>
        <v>10</v>
      </c>
      <c r="AE726" s="141">
        <f t="shared" si="249"/>
        <v>0</v>
      </c>
      <c r="AF726" s="142">
        <f t="shared" si="250"/>
        <v>0</v>
      </c>
      <c r="AG726" s="278"/>
      <c r="AI726" s="37">
        <f>IFERROR(IF(M726&gt;0,(N726*CONFIGURACAO!$C$20)+(O726*CONFIGURACAO!$C$21)+(P726*CONFIGURACAO!$C$22)+(Q726*CONFIGURACAO!$C$23)+(R726*CONFIGURACAO!$C$24),""),"")</f>
        <v>960</v>
      </c>
      <c r="AJ726" s="38">
        <f>IF(S726=0,0,IF(CONFIGURACAO!$C$15="SIM",(IF(S726&gt;CONFIGURACAO!$C$16,CONFIGURACAO!$C$16*CONFIGURACAO!$C$25,S726*CONFIGURACAO!$C$25)),'PI AREA  P100'!S726*CONFIGURACAO!$C$25))</f>
        <v>0</v>
      </c>
      <c r="AK726" s="38">
        <f>IF(T726=0,0,IF(CONFIGURACAO!$C$17="SIM",(IF(T726&gt;CONFIGURACAO!$C$18,CONFIGURACAO!$C$18*CONFIGURACAO!$C$26,T726*CONFIGURACAO!$C$26)),'PI AREA  P100'!T726*CONFIGURACAO!$C$26))</f>
        <v>5</v>
      </c>
      <c r="AL726" s="38">
        <f>IFERROR(IF(M726&gt;0,(U726*CONFIGURACAO!$C$29)+(V726*CONFIGURACAO!$C$30),""),"")</f>
        <v>0</v>
      </c>
      <c r="AM726" s="38">
        <f>IF(W726=0,0,IF(CONFIGURACAO!$C$41="SIM",(IF(W726&gt;CONFIGURACAO!$C$41,CONFIGURACAO!$C$41*CONFIGURACAO!$C$31,W726*CONFIGURACAO!$C$31)),'PI AREA  P100'!W726*CONFIGURACAO!$C$31))</f>
        <v>0</v>
      </c>
      <c r="AN726" s="38">
        <f>IF(X726=0,0,IF(CONFIGURACAO!$C$39="SIM",(IF(X726&gt;CONFIGURACAO!$C$40,CONFIGURACAO!$C$40*CONFIGURACAO!$C$32,X726*CONFIGURACAO!$C$32)),'PI AREA  P100'!X726*CONFIGURACAO!$C$32))</f>
        <v>0</v>
      </c>
      <c r="AO726" s="38">
        <f>IFERROR(IF(M726&gt;0,(Y726*CONFIGURACAO!$C$33)+(Z726*CONFIGURACAO!$C$34)+(AA726*CONFIGURACAO!$C$35)+(AB726*CONFIGURACAO!$C$36),""),"")</f>
        <v>0</v>
      </c>
      <c r="AP726" s="38">
        <f>IF(AA726=0,0,IF(CONFIGURACAO!$C$46="SIM",(IF(AA726&gt;CONFIGURACAO!$C$47,CONFIGURACAO!$C$47*CONFIGURACAO!$C$35,AA726*CONFIGURACAO!$C$35)),'PI AREA  P100'!AA726*CONFIGURACAO!$C$35))</f>
        <v>0</v>
      </c>
      <c r="AQ726" s="38">
        <f>IF(AB726=0,0,IF(CONFIGURACAO!$C$44="SIM",(IF(AB726&gt;CONFIGURACAO!$C$45,CONFIGURACAO!$C$45*CONFIGURACAO!$C$36,AB726*CONFIGURACAO!$C$36)),'PI AREA  P100'!AB726*CONFIGURACAO!$C$36))</f>
        <v>0</v>
      </c>
      <c r="AR726" s="38">
        <f t="shared" si="251"/>
        <v>965</v>
      </c>
      <c r="AS726" s="68">
        <f>IF(AR726="","",$AR726-(($AS$2/CONFIGURACAO!$C$6)*$M726))</f>
        <v>665</v>
      </c>
      <c r="AT726" s="73">
        <f t="shared" si="233"/>
        <v>3</v>
      </c>
      <c r="AU726" s="75">
        <f>IF(AR726="","",$AR726-(($AU$2/CONFIGURACAO!$C$6)*$M726))</f>
        <v>465</v>
      </c>
      <c r="AV726" s="76">
        <f t="shared" si="234"/>
        <v>4</v>
      </c>
      <c r="AW726" s="74">
        <f>IF(AR726="","",$AR726-(($AW$2/CONFIGURACAO!$C$6)*$M726))</f>
        <v>265</v>
      </c>
      <c r="AX726" s="72">
        <f t="shared" si="235"/>
        <v>5</v>
      </c>
      <c r="AZ726" s="39">
        <f t="shared" si="236"/>
        <v>8.1508197275176747E-2</v>
      </c>
      <c r="BA726" s="146">
        <f t="shared" si="237"/>
        <v>11</v>
      </c>
      <c r="BB726" s="146">
        <f t="shared" si="238"/>
        <v>663</v>
      </c>
      <c r="BC726" s="32">
        <f t="shared" si="239"/>
        <v>453</v>
      </c>
      <c r="BD726" s="148"/>
      <c r="BE726" s="40">
        <f t="shared" si="240"/>
        <v>0.29806259314456035</v>
      </c>
      <c r="BF726" s="40">
        <f t="shared" si="241"/>
        <v>7.716049382716049E-2</v>
      </c>
      <c r="BG726" s="40">
        <f t="shared" si="242"/>
        <v>0</v>
      </c>
      <c r="BH726" s="40">
        <f t="shared" si="243"/>
        <v>0</v>
      </c>
      <c r="BI726" s="40">
        <f t="shared" si="244"/>
        <v>0</v>
      </c>
      <c r="BJ726" s="40">
        <f t="shared" si="245"/>
        <v>0</v>
      </c>
      <c r="BK726" s="40">
        <f t="shared" si="246"/>
        <v>0.16051364365971107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 s="42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</row>
    <row r="727" spans="1:124" s="32" customFormat="1" x14ac:dyDescent="0.2">
      <c r="A727" s="124" t="str">
        <f>CONFIGURACAO!$C$4</f>
        <v>AREA 21</v>
      </c>
      <c r="B727" s="125">
        <v>725</v>
      </c>
      <c r="C727" s="249" t="s">
        <v>315</v>
      </c>
      <c r="D727" s="126">
        <f t="shared" si="247"/>
        <v>22</v>
      </c>
      <c r="E727" s="250" t="s">
        <v>1062</v>
      </c>
      <c r="F727" s="250">
        <v>1</v>
      </c>
      <c r="G727" s="250">
        <v>1</v>
      </c>
      <c r="H727" s="250">
        <v>1</v>
      </c>
      <c r="I727" s="250">
        <v>1</v>
      </c>
      <c r="J727" s="87"/>
      <c r="K727" s="94"/>
      <c r="L727" s="94"/>
      <c r="M727" s="154">
        <f t="shared" si="248"/>
        <v>4</v>
      </c>
      <c r="N727">
        <v>2</v>
      </c>
      <c r="O727">
        <v>11</v>
      </c>
      <c r="P727">
        <v>12</v>
      </c>
      <c r="Q727">
        <v>1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s="139">
        <f t="shared" si="231"/>
        <v>13</v>
      </c>
      <c r="AD727" s="140">
        <f t="shared" si="232"/>
        <v>25</v>
      </c>
      <c r="AE727" s="141">
        <f t="shared" si="249"/>
        <v>0</v>
      </c>
      <c r="AF727" s="142">
        <f t="shared" si="250"/>
        <v>0</v>
      </c>
      <c r="AG727" s="278"/>
      <c r="AI727" s="37">
        <f>IFERROR(IF(M727&gt;0,(N727*CONFIGURACAO!$C$20)+(O727*CONFIGURACAO!$C$21)+(P727*CONFIGURACAO!$C$22)+(Q727*CONFIGURACAO!$C$23)+(R727*CONFIGURACAO!$C$24),""),"")</f>
        <v>1840</v>
      </c>
      <c r="AJ727" s="38">
        <f>IF(S727=0,0,IF(CONFIGURACAO!$C$15="SIM",(IF(S727&gt;CONFIGURACAO!$C$16,CONFIGURACAO!$C$16*CONFIGURACAO!$C$25,S727*CONFIGURACAO!$C$25)),'PI AREA  P100'!S727*CONFIGURACAO!$C$25))</f>
        <v>10</v>
      </c>
      <c r="AK727" s="38">
        <f>IF(T727=0,0,IF(CONFIGURACAO!$C$17="SIM",(IF(T727&gt;CONFIGURACAO!$C$18,CONFIGURACAO!$C$18*CONFIGURACAO!$C$26,T727*CONFIGURACAO!$C$26)),'PI AREA  P100'!T727*CONFIGURACAO!$C$26))</f>
        <v>0</v>
      </c>
      <c r="AL727" s="38">
        <f>IFERROR(IF(M727&gt;0,(U727*CONFIGURACAO!$C$29)+(V727*CONFIGURACAO!$C$30),""),"")</f>
        <v>0</v>
      </c>
      <c r="AM727" s="38">
        <f>IF(W727=0,0,IF(CONFIGURACAO!$C$41="SIM",(IF(W727&gt;CONFIGURACAO!$C$41,CONFIGURACAO!$C$41*CONFIGURACAO!$C$31,W727*CONFIGURACAO!$C$31)),'PI AREA  P100'!W727*CONFIGURACAO!$C$31))</f>
        <v>0</v>
      </c>
      <c r="AN727" s="38">
        <f>IF(X727=0,0,IF(CONFIGURACAO!$C$39="SIM",(IF(X727&gt;CONFIGURACAO!$C$40,CONFIGURACAO!$C$40*CONFIGURACAO!$C$32,X727*CONFIGURACAO!$C$32)),'PI AREA  P100'!X727*CONFIGURACAO!$C$32))</f>
        <v>0</v>
      </c>
      <c r="AO727" s="38">
        <f>IFERROR(IF(M727&gt;0,(Y727*CONFIGURACAO!$C$33)+(Z727*CONFIGURACAO!$C$34)+(AA727*CONFIGURACAO!$C$35)+(AB727*CONFIGURACAO!$C$36),""),"")</f>
        <v>0</v>
      </c>
      <c r="AP727" s="38">
        <f>IF(AA727=0,0,IF(CONFIGURACAO!$C$46="SIM",(IF(AA727&gt;CONFIGURACAO!$C$47,CONFIGURACAO!$C$47*CONFIGURACAO!$C$35,AA727*CONFIGURACAO!$C$35)),'PI AREA  P100'!AA727*CONFIGURACAO!$C$35))</f>
        <v>0</v>
      </c>
      <c r="AQ727" s="38">
        <f>IF(AB727=0,0,IF(CONFIGURACAO!$C$44="SIM",(IF(AB727&gt;CONFIGURACAO!$C$45,CONFIGURACAO!$C$45*CONFIGURACAO!$C$36,AB727*CONFIGURACAO!$C$36)),'PI AREA  P100'!AB727*CONFIGURACAO!$C$36))</f>
        <v>0</v>
      </c>
      <c r="AR727" s="38">
        <f t="shared" si="251"/>
        <v>1850</v>
      </c>
      <c r="AS727" s="68">
        <f>IF(AR727="","",$AR727-(($AS$2/CONFIGURACAO!$C$6)*$M727))</f>
        <v>1550</v>
      </c>
      <c r="AT727" s="73">
        <f t="shared" si="233"/>
        <v>3</v>
      </c>
      <c r="AU727" s="75">
        <f>IF(AR727="","",$AR727-(($AU$2/CONFIGURACAO!$C$6)*$M727))</f>
        <v>1350</v>
      </c>
      <c r="AV727" s="76">
        <f t="shared" si="234"/>
        <v>4</v>
      </c>
      <c r="AW727" s="74">
        <f>IF(AR727="","",$AR727-(($AW$2/CONFIGURACAO!$C$6)*$M727))</f>
        <v>1150</v>
      </c>
      <c r="AX727" s="72">
        <f t="shared" si="235"/>
        <v>5</v>
      </c>
      <c r="AZ727" s="39">
        <f t="shared" si="236"/>
        <v>0.15625923829956165</v>
      </c>
      <c r="BA727" s="146">
        <f t="shared" si="237"/>
        <v>27</v>
      </c>
      <c r="BB727" s="146">
        <f t="shared" si="238"/>
        <v>229</v>
      </c>
      <c r="BC727" s="32">
        <f t="shared" si="239"/>
        <v>171</v>
      </c>
      <c r="BD727" s="148"/>
      <c r="BE727" s="40">
        <f t="shared" si="240"/>
        <v>7.4515648286140088E-2</v>
      </c>
      <c r="BF727" s="40">
        <f t="shared" si="241"/>
        <v>0.42438271604938271</v>
      </c>
      <c r="BG727" s="40">
        <f t="shared" si="242"/>
        <v>0.3083247687564234</v>
      </c>
      <c r="BH727" s="40">
        <f t="shared" si="243"/>
        <v>4.042037186742118E-2</v>
      </c>
      <c r="BI727" s="40">
        <f t="shared" si="244"/>
        <v>0</v>
      </c>
      <c r="BJ727" s="40">
        <f t="shared" si="245"/>
        <v>9.2421441774491686E-2</v>
      </c>
      <c r="BK727" s="40">
        <f t="shared" si="246"/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 s="42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</row>
    <row r="728" spans="1:124" s="32" customFormat="1" x14ac:dyDescent="0.2">
      <c r="A728" s="124" t="str">
        <f>CONFIGURACAO!$C$4</f>
        <v>AREA 21</v>
      </c>
      <c r="B728" s="125">
        <v>726</v>
      </c>
      <c r="C728" s="249" t="s">
        <v>315</v>
      </c>
      <c r="D728" s="126">
        <f t="shared" si="247"/>
        <v>23</v>
      </c>
      <c r="E728" s="250" t="s">
        <v>1063</v>
      </c>
      <c r="F728" s="250">
        <v>1</v>
      </c>
      <c r="G728" s="250">
        <v>1</v>
      </c>
      <c r="H728" s="250">
        <v>1</v>
      </c>
      <c r="I728" s="250">
        <v>1</v>
      </c>
      <c r="J728" s="87"/>
      <c r="K728" s="94"/>
      <c r="L728" s="94"/>
      <c r="M728" s="154">
        <f t="shared" si="248"/>
        <v>4</v>
      </c>
      <c r="N728">
        <v>6</v>
      </c>
      <c r="O728">
        <v>2</v>
      </c>
      <c r="P728">
        <v>2</v>
      </c>
      <c r="Q728">
        <v>3</v>
      </c>
      <c r="R728">
        <v>0</v>
      </c>
      <c r="S728">
        <v>2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 s="139">
        <f t="shared" si="231"/>
        <v>8</v>
      </c>
      <c r="AD728" s="140">
        <f t="shared" si="232"/>
        <v>10</v>
      </c>
      <c r="AE728" s="141">
        <f t="shared" si="249"/>
        <v>0</v>
      </c>
      <c r="AF728" s="142">
        <f t="shared" si="250"/>
        <v>0</v>
      </c>
      <c r="AG728" s="278"/>
      <c r="AI728" s="37">
        <f>IFERROR(IF(M728&gt;0,(N728*CONFIGURACAO!$C$20)+(O728*CONFIGURACAO!$C$21)+(P728*CONFIGURACAO!$C$22)+(Q728*CONFIGURACAO!$C$23)+(R728*CONFIGURACAO!$C$24),""),"")</f>
        <v>1000</v>
      </c>
      <c r="AJ728" s="38">
        <f>IF(S728=0,0,IF(CONFIGURACAO!$C$15="SIM",(IF(S728&gt;CONFIGURACAO!$C$16,CONFIGURACAO!$C$16*CONFIGURACAO!$C$25,S728*CONFIGURACAO!$C$25)),'PI AREA  P100'!S728*CONFIGURACAO!$C$25))</f>
        <v>20</v>
      </c>
      <c r="AK728" s="38">
        <f>IF(T728=0,0,IF(CONFIGURACAO!$C$17="SIM",(IF(T728&gt;CONFIGURACAO!$C$18,CONFIGURACAO!$C$18*CONFIGURACAO!$C$26,T728*CONFIGURACAO!$C$26)),'PI AREA  P100'!T728*CONFIGURACAO!$C$26))</f>
        <v>0</v>
      </c>
      <c r="AL728" s="38">
        <f>IFERROR(IF(M728&gt;0,(U728*CONFIGURACAO!$C$29)+(V728*CONFIGURACAO!$C$30),""),"")</f>
        <v>0</v>
      </c>
      <c r="AM728" s="38">
        <f>IF(W728=0,0,IF(CONFIGURACAO!$C$41="SIM",(IF(W728&gt;CONFIGURACAO!$C$41,CONFIGURACAO!$C$41*CONFIGURACAO!$C$31,W728*CONFIGURACAO!$C$31)),'PI AREA  P100'!W728*CONFIGURACAO!$C$31))</f>
        <v>0</v>
      </c>
      <c r="AN728" s="38">
        <f>IF(X728=0,0,IF(CONFIGURACAO!$C$39="SIM",(IF(X728&gt;CONFIGURACAO!$C$40,CONFIGURACAO!$C$40*CONFIGURACAO!$C$32,X728*CONFIGURACAO!$C$32)),'PI AREA  P100'!X728*CONFIGURACAO!$C$32))</f>
        <v>0</v>
      </c>
      <c r="AO728" s="38">
        <f>IFERROR(IF(M728&gt;0,(Y728*CONFIGURACAO!$C$33)+(Z728*CONFIGURACAO!$C$34)+(AA728*CONFIGURACAO!$C$35)+(AB728*CONFIGURACAO!$C$36),""),"")</f>
        <v>0</v>
      </c>
      <c r="AP728" s="38">
        <f>IF(AA728=0,0,IF(CONFIGURACAO!$C$46="SIM",(IF(AA728&gt;CONFIGURACAO!$C$47,CONFIGURACAO!$C$47*CONFIGURACAO!$C$35,AA728*CONFIGURACAO!$C$35)),'PI AREA  P100'!AA728*CONFIGURACAO!$C$35))</f>
        <v>0</v>
      </c>
      <c r="AQ728" s="38">
        <f>IF(AB728=0,0,IF(CONFIGURACAO!$C$44="SIM",(IF(AB728&gt;CONFIGURACAO!$C$45,CONFIGURACAO!$C$45*CONFIGURACAO!$C$36,AB728*CONFIGURACAO!$C$36)),'PI AREA  P100'!AB728*CONFIGURACAO!$C$36))</f>
        <v>0</v>
      </c>
      <c r="AR728" s="38">
        <f t="shared" si="251"/>
        <v>1020</v>
      </c>
      <c r="AS728" s="68">
        <f>IF(AR728="","",$AR728-(($AS$2/CONFIGURACAO!$C$6)*$M728))</f>
        <v>720</v>
      </c>
      <c r="AT728" s="73">
        <f t="shared" si="233"/>
        <v>3</v>
      </c>
      <c r="AU728" s="75">
        <f>IF(AR728="","",$AR728-(($AU$2/CONFIGURACAO!$C$6)*$M728))</f>
        <v>520</v>
      </c>
      <c r="AV728" s="76">
        <f t="shared" si="234"/>
        <v>4</v>
      </c>
      <c r="AW728" s="74">
        <f>IF(AR728="","",$AR728-(($AW$2/CONFIGURACAO!$C$6)*$M728))</f>
        <v>320</v>
      </c>
      <c r="AX728" s="72">
        <f t="shared" si="235"/>
        <v>5</v>
      </c>
      <c r="AZ728" s="39">
        <f t="shared" si="236"/>
        <v>8.6153742197596139E-2</v>
      </c>
      <c r="BA728" s="146">
        <f t="shared" si="237"/>
        <v>15</v>
      </c>
      <c r="BB728" s="146">
        <f t="shared" si="238"/>
        <v>522</v>
      </c>
      <c r="BC728" s="32">
        <f t="shared" si="239"/>
        <v>425</v>
      </c>
      <c r="BD728" s="148"/>
      <c r="BE728" s="40">
        <f t="shared" si="240"/>
        <v>0.22354694485842028</v>
      </c>
      <c r="BF728" s="40">
        <f t="shared" si="241"/>
        <v>7.716049382716049E-2</v>
      </c>
      <c r="BG728" s="40">
        <f t="shared" si="242"/>
        <v>5.1387461459403906E-2</v>
      </c>
      <c r="BH728" s="40">
        <f t="shared" si="243"/>
        <v>0.12126111560226355</v>
      </c>
      <c r="BI728" s="40">
        <f t="shared" si="244"/>
        <v>0</v>
      </c>
      <c r="BJ728" s="40">
        <f t="shared" si="245"/>
        <v>0.18484288354898337</v>
      </c>
      <c r="BK728" s="40">
        <f t="shared" si="246"/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 s="42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</row>
    <row r="729" spans="1:124" s="32" customFormat="1" x14ac:dyDescent="0.2">
      <c r="A729" s="124" t="str">
        <f>CONFIGURACAO!$C$4</f>
        <v>AREA 21</v>
      </c>
      <c r="B729" s="125">
        <v>727</v>
      </c>
      <c r="C729" s="252" t="s">
        <v>316</v>
      </c>
      <c r="D729" s="126">
        <f t="shared" si="247"/>
        <v>1</v>
      </c>
      <c r="E729" s="250" t="s">
        <v>1064</v>
      </c>
      <c r="F729" s="250">
        <v>0</v>
      </c>
      <c r="G729" s="250">
        <v>0</v>
      </c>
      <c r="H729" s="250">
        <v>0</v>
      </c>
      <c r="I729" s="250">
        <v>1</v>
      </c>
      <c r="J729" s="87"/>
      <c r="K729" s="94"/>
      <c r="L729" s="94"/>
      <c r="M729" s="154">
        <f t="shared" si="248"/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 s="139">
        <f t="shared" si="231"/>
        <v>0</v>
      </c>
      <c r="AD729" s="140">
        <f t="shared" si="232"/>
        <v>0</v>
      </c>
      <c r="AE729" s="141">
        <f t="shared" si="249"/>
        <v>0</v>
      </c>
      <c r="AF729" s="142">
        <f t="shared" si="250"/>
        <v>0</v>
      </c>
      <c r="AG729" s="278"/>
      <c r="AI729" s="37">
        <f>IFERROR(IF(M729&gt;0,(N729*CONFIGURACAO!$C$20)+(O729*CONFIGURACAO!$C$21)+(P729*CONFIGURACAO!$C$22)+(Q729*CONFIGURACAO!$C$23)+(R729*CONFIGURACAO!$C$24),""),"")</f>
        <v>0</v>
      </c>
      <c r="AJ729" s="38">
        <f>IF(S729=0,0,IF(CONFIGURACAO!$C$15="SIM",(IF(S729&gt;CONFIGURACAO!$C$16,CONFIGURACAO!$C$16*CONFIGURACAO!$C$25,S729*CONFIGURACAO!$C$25)),'PI AREA  P100'!S729*CONFIGURACAO!$C$25))</f>
        <v>0</v>
      </c>
      <c r="AK729" s="38">
        <f>IF(T729=0,0,IF(CONFIGURACAO!$C$17="SIM",(IF(T729&gt;CONFIGURACAO!$C$18,CONFIGURACAO!$C$18*CONFIGURACAO!$C$26,T729*CONFIGURACAO!$C$26)),'PI AREA  P100'!T729*CONFIGURACAO!$C$26))</f>
        <v>0</v>
      </c>
      <c r="AL729" s="38">
        <f>IFERROR(IF(M729&gt;0,(U729*CONFIGURACAO!$C$29)+(V729*CONFIGURACAO!$C$30),""),"")</f>
        <v>0</v>
      </c>
      <c r="AM729" s="38">
        <f>IF(W729=0,0,IF(CONFIGURACAO!$C$41="SIM",(IF(W729&gt;CONFIGURACAO!$C$41,CONFIGURACAO!$C$41*CONFIGURACAO!$C$31,W729*CONFIGURACAO!$C$31)),'PI AREA  P100'!W729*CONFIGURACAO!$C$31))</f>
        <v>0</v>
      </c>
      <c r="AN729" s="38">
        <f>IF(X729=0,0,IF(CONFIGURACAO!$C$39="SIM",(IF(X729&gt;CONFIGURACAO!$C$40,CONFIGURACAO!$C$40*CONFIGURACAO!$C$32,X729*CONFIGURACAO!$C$32)),'PI AREA  P100'!X729*CONFIGURACAO!$C$32))</f>
        <v>0</v>
      </c>
      <c r="AO729" s="38">
        <f>IFERROR(IF(M729&gt;0,(Y729*CONFIGURACAO!$C$33)+(Z729*CONFIGURACAO!$C$34)+(AA729*CONFIGURACAO!$C$35)+(AB729*CONFIGURACAO!$C$36),""),"")</f>
        <v>0</v>
      </c>
      <c r="AP729" s="38">
        <f>IF(AA729=0,0,IF(CONFIGURACAO!$C$46="SIM",(IF(AA729&gt;CONFIGURACAO!$C$47,CONFIGURACAO!$C$47*CONFIGURACAO!$C$35,AA729*CONFIGURACAO!$C$35)),'PI AREA  P100'!AA729*CONFIGURACAO!$C$35))</f>
        <v>0</v>
      </c>
      <c r="AQ729" s="38">
        <f>IF(AB729=0,0,IF(CONFIGURACAO!$C$44="SIM",(IF(AB729&gt;CONFIGURACAO!$C$45,CONFIGURACAO!$C$45*CONFIGURACAO!$C$36,AB729*CONFIGURACAO!$C$36)),'PI AREA  P100'!AB729*CONFIGURACAO!$C$36))</f>
        <v>0</v>
      </c>
      <c r="AR729" s="38">
        <f t="shared" si="251"/>
        <v>0</v>
      </c>
      <c r="AS729" s="68">
        <f>IF(AR729="","",$AR729-(($AS$2/CONFIGURACAO!$C$6)*$M729))</f>
        <v>-75</v>
      </c>
      <c r="AT729" s="73" t="str">
        <f t="shared" si="233"/>
        <v>NAO</v>
      </c>
      <c r="AU729" s="75">
        <f>IF(AR729="","",$AR729-(($AU$2/CONFIGURACAO!$C$6)*$M729))</f>
        <v>-125</v>
      </c>
      <c r="AV729" s="76" t="str">
        <f t="shared" si="234"/>
        <v>NAO</v>
      </c>
      <c r="AW729" s="74">
        <f>IF(AR729="","",$AR729-(($AW$2/CONFIGURACAO!$C$6)*$M729))</f>
        <v>-175</v>
      </c>
      <c r="AX729" s="72" t="str">
        <f t="shared" si="235"/>
        <v>NAO</v>
      </c>
      <c r="AZ729" s="39">
        <f t="shared" si="236"/>
        <v>0</v>
      </c>
      <c r="BA729" s="146">
        <f t="shared" si="237"/>
        <v>0</v>
      </c>
      <c r="BB729" s="146">
        <f t="shared" si="238"/>
        <v>1158</v>
      </c>
      <c r="BC729" s="32">
        <f t="shared" si="239"/>
        <v>1158</v>
      </c>
      <c r="BD729" s="148"/>
      <c r="BE729" s="40">
        <f t="shared" si="240"/>
        <v>0</v>
      </c>
      <c r="BF729" s="40">
        <f t="shared" si="241"/>
        <v>0</v>
      </c>
      <c r="BG729" s="40">
        <f t="shared" si="242"/>
        <v>0</v>
      </c>
      <c r="BH729" s="40">
        <f t="shared" si="243"/>
        <v>0</v>
      </c>
      <c r="BI729" s="40">
        <f t="shared" si="244"/>
        <v>0</v>
      </c>
      <c r="BJ729" s="40">
        <f t="shared" si="245"/>
        <v>0</v>
      </c>
      <c r="BK729" s="40">
        <f t="shared" si="246"/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 s="42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</row>
    <row r="730" spans="1:124" s="32" customFormat="1" x14ac:dyDescent="0.2">
      <c r="A730" s="124" t="str">
        <f>CONFIGURACAO!$C$4</f>
        <v>AREA 21</v>
      </c>
      <c r="B730" s="125">
        <v>728</v>
      </c>
      <c r="C730" s="252" t="s">
        <v>316</v>
      </c>
      <c r="D730" s="126">
        <f t="shared" si="247"/>
        <v>2</v>
      </c>
      <c r="E730" s="250" t="s">
        <v>1065</v>
      </c>
      <c r="F730" s="250">
        <v>0</v>
      </c>
      <c r="G730" s="250">
        <v>0</v>
      </c>
      <c r="H730" s="250">
        <v>0</v>
      </c>
      <c r="I730" s="250">
        <v>1</v>
      </c>
      <c r="J730" s="87"/>
      <c r="K730" s="94"/>
      <c r="L730" s="94"/>
      <c r="M730" s="154">
        <f t="shared" si="248"/>
        <v>1</v>
      </c>
      <c r="N730">
        <v>2</v>
      </c>
      <c r="O730">
        <v>0</v>
      </c>
      <c r="P730">
        <v>2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s="139">
        <f t="shared" si="231"/>
        <v>2</v>
      </c>
      <c r="AD730" s="140">
        <f t="shared" si="232"/>
        <v>4</v>
      </c>
      <c r="AE730" s="141">
        <f t="shared" si="249"/>
        <v>0</v>
      </c>
      <c r="AF730" s="142">
        <f t="shared" si="250"/>
        <v>0</v>
      </c>
      <c r="AG730" s="278"/>
      <c r="AI730" s="37">
        <f>IFERROR(IF(M730&gt;0,(N730*CONFIGURACAO!$C$20)+(O730*CONFIGURACAO!$C$21)+(P730*CONFIGURACAO!$C$22)+(Q730*CONFIGURACAO!$C$23)+(R730*CONFIGURACAO!$C$24),""),"")</f>
        <v>360</v>
      </c>
      <c r="AJ730" s="38">
        <f>IF(S730=0,0,IF(CONFIGURACAO!$C$15="SIM",(IF(S730&gt;CONFIGURACAO!$C$16,CONFIGURACAO!$C$16*CONFIGURACAO!$C$25,S730*CONFIGURACAO!$C$25)),'PI AREA  P100'!S730*CONFIGURACAO!$C$25))</f>
        <v>0</v>
      </c>
      <c r="AK730" s="38">
        <f>IF(T730=0,0,IF(CONFIGURACAO!$C$17="SIM",(IF(T730&gt;CONFIGURACAO!$C$18,CONFIGURACAO!$C$18*CONFIGURACAO!$C$26,T730*CONFIGURACAO!$C$26)),'PI AREA  P100'!T730*CONFIGURACAO!$C$26))</f>
        <v>0</v>
      </c>
      <c r="AL730" s="38">
        <f>IFERROR(IF(M730&gt;0,(U730*CONFIGURACAO!$C$29)+(V730*CONFIGURACAO!$C$30),""),"")</f>
        <v>0</v>
      </c>
      <c r="AM730" s="38">
        <f>IF(W730=0,0,IF(CONFIGURACAO!$C$41="SIM",(IF(W730&gt;CONFIGURACAO!$C$41,CONFIGURACAO!$C$41*CONFIGURACAO!$C$31,W730*CONFIGURACAO!$C$31)),'PI AREA  P100'!W730*CONFIGURACAO!$C$31))</f>
        <v>0</v>
      </c>
      <c r="AN730" s="38">
        <f>IF(X730=0,0,IF(CONFIGURACAO!$C$39="SIM",(IF(X730&gt;CONFIGURACAO!$C$40,CONFIGURACAO!$C$40*CONFIGURACAO!$C$32,X730*CONFIGURACAO!$C$32)),'PI AREA  P100'!X730*CONFIGURACAO!$C$32))</f>
        <v>0</v>
      </c>
      <c r="AO730" s="38">
        <f>IFERROR(IF(M730&gt;0,(Y730*CONFIGURACAO!$C$33)+(Z730*CONFIGURACAO!$C$34)+(AA730*CONFIGURACAO!$C$35)+(AB730*CONFIGURACAO!$C$36),""),"")</f>
        <v>0</v>
      </c>
      <c r="AP730" s="38">
        <f>IF(AA730=0,0,IF(CONFIGURACAO!$C$46="SIM",(IF(AA730&gt;CONFIGURACAO!$C$47,CONFIGURACAO!$C$47*CONFIGURACAO!$C$35,AA730*CONFIGURACAO!$C$35)),'PI AREA  P100'!AA730*CONFIGURACAO!$C$35))</f>
        <v>0</v>
      </c>
      <c r="AQ730" s="38">
        <f>IF(AB730=0,0,IF(CONFIGURACAO!$C$44="SIM",(IF(AB730&gt;CONFIGURACAO!$C$45,CONFIGURACAO!$C$45*CONFIGURACAO!$C$36,AB730*CONFIGURACAO!$C$36)),'PI AREA  P100'!AB730*CONFIGURACAO!$C$36))</f>
        <v>0</v>
      </c>
      <c r="AR730" s="38">
        <f t="shared" si="251"/>
        <v>360</v>
      </c>
      <c r="AS730" s="68">
        <f>IF(AR730="","",$AR730-(($AS$2/CONFIGURACAO!$C$6)*$M730))</f>
        <v>285</v>
      </c>
      <c r="AT730" s="73">
        <f t="shared" si="233"/>
        <v>3</v>
      </c>
      <c r="AU730" s="75">
        <f>IF(AR730="","",$AR730-(($AU$2/CONFIGURACAO!$C$6)*$M730))</f>
        <v>235</v>
      </c>
      <c r="AV730" s="76">
        <f t="shared" si="234"/>
        <v>4</v>
      </c>
      <c r="AW730" s="74">
        <f>IF(AR730="","",$AR730-(($AW$2/CONFIGURACAO!$C$6)*$M730))</f>
        <v>185</v>
      </c>
      <c r="AX730" s="72">
        <f t="shared" si="235"/>
        <v>5</v>
      </c>
      <c r="AZ730" s="39">
        <f t="shared" si="236"/>
        <v>3.0407203128563345E-2</v>
      </c>
      <c r="BA730" s="146">
        <f t="shared" si="237"/>
        <v>5</v>
      </c>
      <c r="BB730" s="146">
        <f t="shared" si="238"/>
        <v>881</v>
      </c>
      <c r="BC730" s="32">
        <f t="shared" si="239"/>
        <v>836</v>
      </c>
      <c r="BD730" s="148"/>
      <c r="BE730" s="40">
        <f t="shared" si="240"/>
        <v>7.4515648286140088E-2</v>
      </c>
      <c r="BF730" s="40">
        <f t="shared" si="241"/>
        <v>0</v>
      </c>
      <c r="BG730" s="40">
        <f t="shared" si="242"/>
        <v>5.1387461459403906E-2</v>
      </c>
      <c r="BH730" s="40">
        <f t="shared" si="243"/>
        <v>4.042037186742118E-2</v>
      </c>
      <c r="BI730" s="40">
        <f t="shared" si="244"/>
        <v>0</v>
      </c>
      <c r="BJ730" s="40">
        <f t="shared" si="245"/>
        <v>0</v>
      </c>
      <c r="BK730" s="40">
        <f t="shared" si="246"/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1</v>
      </c>
      <c r="BT730" s="42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</row>
    <row r="731" spans="1:124" s="32" customFormat="1" x14ac:dyDescent="0.2">
      <c r="A731" s="124" t="str">
        <f>CONFIGURACAO!$C$4</f>
        <v>AREA 21</v>
      </c>
      <c r="B731" s="125">
        <v>729</v>
      </c>
      <c r="C731" s="252" t="s">
        <v>316</v>
      </c>
      <c r="D731" s="126">
        <f t="shared" si="247"/>
        <v>3</v>
      </c>
      <c r="E731" s="250" t="s">
        <v>1066</v>
      </c>
      <c r="F731" s="250">
        <v>0</v>
      </c>
      <c r="G731" s="250">
        <v>0</v>
      </c>
      <c r="H731" s="250">
        <v>0</v>
      </c>
      <c r="I731" s="250">
        <v>1</v>
      </c>
      <c r="J731" s="87"/>
      <c r="K731" s="94"/>
      <c r="L731" s="94"/>
      <c r="M731" s="154">
        <f t="shared" si="248"/>
        <v>1</v>
      </c>
      <c r="N731">
        <v>0</v>
      </c>
      <c r="O731">
        <v>0</v>
      </c>
      <c r="P731">
        <v>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 s="139">
        <f t="shared" si="231"/>
        <v>0</v>
      </c>
      <c r="AD731" s="140">
        <f t="shared" si="232"/>
        <v>2</v>
      </c>
      <c r="AE731" s="141">
        <f t="shared" si="249"/>
        <v>0</v>
      </c>
      <c r="AF731" s="142">
        <f t="shared" si="250"/>
        <v>0</v>
      </c>
      <c r="AG731" s="278"/>
      <c r="AI731" s="37">
        <f>IFERROR(IF(M731&gt;0,(N731*CONFIGURACAO!$C$20)+(O731*CONFIGURACAO!$C$21)+(P731*CONFIGURACAO!$C$22)+(Q731*CONFIGURACAO!$C$23)+(R731*CONFIGURACAO!$C$24),""),"")</f>
        <v>120</v>
      </c>
      <c r="AJ731" s="38">
        <f>IF(S731=0,0,IF(CONFIGURACAO!$C$15="SIM",(IF(S731&gt;CONFIGURACAO!$C$16,CONFIGURACAO!$C$16*CONFIGURACAO!$C$25,S731*CONFIGURACAO!$C$25)),'PI AREA  P100'!S731*CONFIGURACAO!$C$25))</f>
        <v>0</v>
      </c>
      <c r="AK731" s="38">
        <f>IF(T731=0,0,IF(CONFIGURACAO!$C$17="SIM",(IF(T731&gt;CONFIGURACAO!$C$18,CONFIGURACAO!$C$18*CONFIGURACAO!$C$26,T731*CONFIGURACAO!$C$26)),'PI AREA  P100'!T731*CONFIGURACAO!$C$26))</f>
        <v>0</v>
      </c>
      <c r="AL731" s="38">
        <f>IFERROR(IF(M731&gt;0,(U731*CONFIGURACAO!$C$29)+(V731*CONFIGURACAO!$C$30),""),"")</f>
        <v>0</v>
      </c>
      <c r="AM731" s="38">
        <f>IF(W731=0,0,IF(CONFIGURACAO!$C$41="SIM",(IF(W731&gt;CONFIGURACAO!$C$41,CONFIGURACAO!$C$41*CONFIGURACAO!$C$31,W731*CONFIGURACAO!$C$31)),'PI AREA  P100'!W731*CONFIGURACAO!$C$31))</f>
        <v>0</v>
      </c>
      <c r="AN731" s="38">
        <f>IF(X731=0,0,IF(CONFIGURACAO!$C$39="SIM",(IF(X731&gt;CONFIGURACAO!$C$40,CONFIGURACAO!$C$40*CONFIGURACAO!$C$32,X731*CONFIGURACAO!$C$32)),'PI AREA  P100'!X731*CONFIGURACAO!$C$32))</f>
        <v>0</v>
      </c>
      <c r="AO731" s="38">
        <f>IFERROR(IF(M731&gt;0,(Y731*CONFIGURACAO!$C$33)+(Z731*CONFIGURACAO!$C$34)+(AA731*CONFIGURACAO!$C$35)+(AB731*CONFIGURACAO!$C$36),""),"")</f>
        <v>0</v>
      </c>
      <c r="AP731" s="38">
        <f>IF(AA731=0,0,IF(CONFIGURACAO!$C$46="SIM",(IF(AA731&gt;CONFIGURACAO!$C$47,CONFIGURACAO!$C$47*CONFIGURACAO!$C$35,AA731*CONFIGURACAO!$C$35)),'PI AREA  P100'!AA731*CONFIGURACAO!$C$35))</f>
        <v>0</v>
      </c>
      <c r="AQ731" s="38">
        <f>IF(AB731=0,0,IF(CONFIGURACAO!$C$44="SIM",(IF(AB731&gt;CONFIGURACAO!$C$45,CONFIGURACAO!$C$45*CONFIGURACAO!$C$36,AB731*CONFIGURACAO!$C$36)),'PI AREA  P100'!AB731*CONFIGURACAO!$C$36))</f>
        <v>0</v>
      </c>
      <c r="AR731" s="38">
        <f t="shared" si="251"/>
        <v>120</v>
      </c>
      <c r="AS731" s="68">
        <f>IF(AR731="","",$AR731-(($AS$2/CONFIGURACAO!$C$6)*$M731))</f>
        <v>45</v>
      </c>
      <c r="AT731" s="73">
        <f t="shared" si="233"/>
        <v>3</v>
      </c>
      <c r="AU731" s="75">
        <f>IF(AR731="","",$AR731-(($AU$2/CONFIGURACAO!$C$6)*$M731))</f>
        <v>-5</v>
      </c>
      <c r="AV731" s="76" t="str">
        <f t="shared" si="234"/>
        <v>NAO</v>
      </c>
      <c r="AW731" s="74">
        <f>IF(AR731="","",$AR731-(($AW$2/CONFIGURACAO!$C$6)*$M731))</f>
        <v>-55</v>
      </c>
      <c r="AX731" s="72" t="str">
        <f t="shared" si="235"/>
        <v>NAO</v>
      </c>
      <c r="AZ731" s="39">
        <f t="shared" si="236"/>
        <v>1.0135734376187781E-2</v>
      </c>
      <c r="BA731" s="146">
        <f t="shared" si="237"/>
        <v>2</v>
      </c>
      <c r="BB731" s="146">
        <f t="shared" si="238"/>
        <v>1033</v>
      </c>
      <c r="BC731" s="32">
        <f t="shared" si="239"/>
        <v>1039</v>
      </c>
      <c r="BD731" s="148"/>
      <c r="BE731" s="40">
        <f t="shared" si="240"/>
        <v>0</v>
      </c>
      <c r="BF731" s="40">
        <f t="shared" si="241"/>
        <v>0</v>
      </c>
      <c r="BG731" s="40">
        <f t="shared" si="242"/>
        <v>5.1387461459403906E-2</v>
      </c>
      <c r="BH731" s="40">
        <f t="shared" si="243"/>
        <v>0</v>
      </c>
      <c r="BI731" s="40">
        <f t="shared" si="244"/>
        <v>0</v>
      </c>
      <c r="BJ731" s="40">
        <f t="shared" si="245"/>
        <v>0</v>
      </c>
      <c r="BK731" s="40">
        <f t="shared" si="246"/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 s="42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</row>
    <row r="732" spans="1:124" s="32" customFormat="1" x14ac:dyDescent="0.2">
      <c r="A732" s="124" t="str">
        <f>CONFIGURACAO!$C$4</f>
        <v>AREA 21</v>
      </c>
      <c r="B732" s="125">
        <v>730</v>
      </c>
      <c r="C732" s="252" t="s">
        <v>316</v>
      </c>
      <c r="D732" s="126">
        <f t="shared" si="247"/>
        <v>4</v>
      </c>
      <c r="E732" s="250" t="s">
        <v>1067</v>
      </c>
      <c r="F732" s="250">
        <v>0</v>
      </c>
      <c r="G732" s="250">
        <v>0</v>
      </c>
      <c r="H732" s="250">
        <v>0</v>
      </c>
      <c r="I732" s="250">
        <v>1</v>
      </c>
      <c r="J732" s="87"/>
      <c r="K732" s="94"/>
      <c r="L732" s="94"/>
      <c r="M732" s="154">
        <f t="shared" si="248"/>
        <v>1</v>
      </c>
      <c r="N732">
        <v>0</v>
      </c>
      <c r="O732">
        <v>1</v>
      </c>
      <c r="P732">
        <v>0</v>
      </c>
      <c r="Q732">
        <v>0</v>
      </c>
      <c r="R732">
        <v>1</v>
      </c>
      <c r="S732">
        <v>1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 s="139">
        <f t="shared" si="231"/>
        <v>1</v>
      </c>
      <c r="AD732" s="140">
        <f t="shared" si="232"/>
        <v>1</v>
      </c>
      <c r="AE732" s="141">
        <f t="shared" si="249"/>
        <v>0</v>
      </c>
      <c r="AF732" s="142">
        <f t="shared" si="250"/>
        <v>0</v>
      </c>
      <c r="AG732" s="278"/>
      <c r="AI732" s="37">
        <f>IFERROR(IF(M732&gt;0,(N732*CONFIGURACAO!$C$20)+(O732*CONFIGURACAO!$C$21)+(P732*CONFIGURACAO!$C$22)+(Q732*CONFIGURACAO!$C$23)+(R732*CONFIGURACAO!$C$24),""),"")</f>
        <v>100</v>
      </c>
      <c r="AJ732" s="38">
        <f>IF(S732=0,0,IF(CONFIGURACAO!$C$15="SIM",(IF(S732&gt;CONFIGURACAO!$C$16,CONFIGURACAO!$C$16*CONFIGURACAO!$C$25,S732*CONFIGURACAO!$C$25)),'PI AREA  P100'!S732*CONFIGURACAO!$C$25))</f>
        <v>10</v>
      </c>
      <c r="AK732" s="38">
        <f>IF(T732=0,0,IF(CONFIGURACAO!$C$17="SIM",(IF(T732&gt;CONFIGURACAO!$C$18,CONFIGURACAO!$C$18*CONFIGURACAO!$C$26,T732*CONFIGURACAO!$C$26)),'PI AREA  P100'!T732*CONFIGURACAO!$C$26))</f>
        <v>10</v>
      </c>
      <c r="AL732" s="38">
        <f>IFERROR(IF(M732&gt;0,(U732*CONFIGURACAO!$C$29)+(V732*CONFIGURACAO!$C$30),""),"")</f>
        <v>0</v>
      </c>
      <c r="AM732" s="38">
        <f>IF(W732=0,0,IF(CONFIGURACAO!$C$41="SIM",(IF(W732&gt;CONFIGURACAO!$C$41,CONFIGURACAO!$C$41*CONFIGURACAO!$C$31,W732*CONFIGURACAO!$C$31)),'PI AREA  P100'!W732*CONFIGURACAO!$C$31))</f>
        <v>0</v>
      </c>
      <c r="AN732" s="38">
        <f>IF(X732=0,0,IF(CONFIGURACAO!$C$39="SIM",(IF(X732&gt;CONFIGURACAO!$C$40,CONFIGURACAO!$C$40*CONFIGURACAO!$C$32,X732*CONFIGURACAO!$C$32)),'PI AREA  P100'!X732*CONFIGURACAO!$C$32))</f>
        <v>0</v>
      </c>
      <c r="AO732" s="38">
        <f>IFERROR(IF(M732&gt;0,(Y732*CONFIGURACAO!$C$33)+(Z732*CONFIGURACAO!$C$34)+(AA732*CONFIGURACAO!$C$35)+(AB732*CONFIGURACAO!$C$36),""),"")</f>
        <v>0</v>
      </c>
      <c r="AP732" s="38">
        <f>IF(AA732=0,0,IF(CONFIGURACAO!$C$46="SIM",(IF(AA732&gt;CONFIGURACAO!$C$47,CONFIGURACAO!$C$47*CONFIGURACAO!$C$35,AA732*CONFIGURACAO!$C$35)),'PI AREA  P100'!AA732*CONFIGURACAO!$C$35))</f>
        <v>0</v>
      </c>
      <c r="AQ732" s="38">
        <f>IF(AB732=0,0,IF(CONFIGURACAO!$C$44="SIM",(IF(AB732&gt;CONFIGURACAO!$C$45,CONFIGURACAO!$C$45*CONFIGURACAO!$C$36,AB732*CONFIGURACAO!$C$36)),'PI AREA  P100'!AB732*CONFIGURACAO!$C$36))</f>
        <v>0</v>
      </c>
      <c r="AR732" s="38">
        <f t="shared" si="251"/>
        <v>120</v>
      </c>
      <c r="AS732" s="68">
        <f>IF(AR732="","",$AR732-(($AS$2/CONFIGURACAO!$C$6)*$M732))</f>
        <v>45</v>
      </c>
      <c r="AT732" s="73">
        <f t="shared" si="233"/>
        <v>3</v>
      </c>
      <c r="AU732" s="75">
        <f>IF(AR732="","",$AR732-(($AU$2/CONFIGURACAO!$C$6)*$M732))</f>
        <v>-5</v>
      </c>
      <c r="AV732" s="76" t="str">
        <f t="shared" si="234"/>
        <v>NAO</v>
      </c>
      <c r="AW732" s="74">
        <f>IF(AR732="","",$AR732-(($AW$2/CONFIGURACAO!$C$6)*$M732))</f>
        <v>-55</v>
      </c>
      <c r="AX732" s="72" t="str">
        <f t="shared" si="235"/>
        <v>NAO</v>
      </c>
      <c r="AZ732" s="39">
        <f t="shared" si="236"/>
        <v>1.0135734376187781E-2</v>
      </c>
      <c r="BA732" s="146">
        <f t="shared" si="237"/>
        <v>5</v>
      </c>
      <c r="BB732" s="146">
        <f t="shared" si="238"/>
        <v>881</v>
      </c>
      <c r="BC732" s="32">
        <f t="shared" si="239"/>
        <v>1039</v>
      </c>
      <c r="BD732" s="148"/>
      <c r="BE732" s="40">
        <f t="shared" si="240"/>
        <v>0</v>
      </c>
      <c r="BF732" s="40">
        <f t="shared" si="241"/>
        <v>3.8580246913580245E-2</v>
      </c>
      <c r="BG732" s="40">
        <f t="shared" si="242"/>
        <v>0</v>
      </c>
      <c r="BH732" s="40">
        <f t="shared" si="243"/>
        <v>0</v>
      </c>
      <c r="BI732" s="40">
        <f t="shared" si="244"/>
        <v>0.10660980810234541</v>
      </c>
      <c r="BJ732" s="40">
        <f t="shared" si="245"/>
        <v>9.2421441774491686E-2</v>
      </c>
      <c r="BK732" s="40">
        <f t="shared" si="246"/>
        <v>0.32102728731942215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 s="4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</row>
    <row r="733" spans="1:124" s="32" customFormat="1" x14ac:dyDescent="0.2">
      <c r="A733" s="124" t="str">
        <f>CONFIGURACAO!$C$4</f>
        <v>AREA 21</v>
      </c>
      <c r="B733" s="125">
        <v>731</v>
      </c>
      <c r="C733" s="252" t="s">
        <v>316</v>
      </c>
      <c r="D733" s="126">
        <f t="shared" si="247"/>
        <v>5</v>
      </c>
      <c r="E733" s="250" t="s">
        <v>1068</v>
      </c>
      <c r="F733" s="250">
        <v>0</v>
      </c>
      <c r="G733" s="250">
        <v>0</v>
      </c>
      <c r="H733" s="250">
        <v>0</v>
      </c>
      <c r="I733" s="250">
        <v>1</v>
      </c>
      <c r="J733" s="87"/>
      <c r="K733" s="94"/>
      <c r="L733" s="94"/>
      <c r="M733" s="154">
        <f t="shared" si="248"/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 s="139">
        <f t="shared" si="231"/>
        <v>0</v>
      </c>
      <c r="AD733" s="140">
        <f t="shared" si="232"/>
        <v>0</v>
      </c>
      <c r="AE733" s="141">
        <f t="shared" si="249"/>
        <v>0</v>
      </c>
      <c r="AF733" s="142">
        <f t="shared" si="250"/>
        <v>0</v>
      </c>
      <c r="AG733" s="278"/>
      <c r="AI733" s="37">
        <f>IFERROR(IF(M733&gt;0,(N733*CONFIGURACAO!$C$20)+(O733*CONFIGURACAO!$C$21)+(P733*CONFIGURACAO!$C$22)+(Q733*CONFIGURACAO!$C$23)+(R733*CONFIGURACAO!$C$24),""),"")</f>
        <v>0</v>
      </c>
      <c r="AJ733" s="38">
        <f>IF(S733=0,0,IF(CONFIGURACAO!$C$15="SIM",(IF(S733&gt;CONFIGURACAO!$C$16,CONFIGURACAO!$C$16*CONFIGURACAO!$C$25,S733*CONFIGURACAO!$C$25)),'PI AREA  P100'!S733*CONFIGURACAO!$C$25))</f>
        <v>0</v>
      </c>
      <c r="AK733" s="38">
        <f>IF(T733=0,0,IF(CONFIGURACAO!$C$17="SIM",(IF(T733&gt;CONFIGURACAO!$C$18,CONFIGURACAO!$C$18*CONFIGURACAO!$C$26,T733*CONFIGURACAO!$C$26)),'PI AREA  P100'!T733*CONFIGURACAO!$C$26))</f>
        <v>0</v>
      </c>
      <c r="AL733" s="38">
        <f>IFERROR(IF(M733&gt;0,(U733*CONFIGURACAO!$C$29)+(V733*CONFIGURACAO!$C$30),""),"")</f>
        <v>0</v>
      </c>
      <c r="AM733" s="38">
        <f>IF(W733=0,0,IF(CONFIGURACAO!$C$41="SIM",(IF(W733&gt;CONFIGURACAO!$C$41,CONFIGURACAO!$C$41*CONFIGURACAO!$C$31,W733*CONFIGURACAO!$C$31)),'PI AREA  P100'!W733*CONFIGURACAO!$C$31))</f>
        <v>0</v>
      </c>
      <c r="AN733" s="38">
        <f>IF(X733=0,0,IF(CONFIGURACAO!$C$39="SIM",(IF(X733&gt;CONFIGURACAO!$C$40,CONFIGURACAO!$C$40*CONFIGURACAO!$C$32,X733*CONFIGURACAO!$C$32)),'PI AREA  P100'!X733*CONFIGURACAO!$C$32))</f>
        <v>0</v>
      </c>
      <c r="AO733" s="38">
        <f>IFERROR(IF(M733&gt;0,(Y733*CONFIGURACAO!$C$33)+(Z733*CONFIGURACAO!$C$34)+(AA733*CONFIGURACAO!$C$35)+(AB733*CONFIGURACAO!$C$36),""),"")</f>
        <v>0</v>
      </c>
      <c r="AP733" s="38">
        <f>IF(AA733=0,0,IF(CONFIGURACAO!$C$46="SIM",(IF(AA733&gt;CONFIGURACAO!$C$47,CONFIGURACAO!$C$47*CONFIGURACAO!$C$35,AA733*CONFIGURACAO!$C$35)),'PI AREA  P100'!AA733*CONFIGURACAO!$C$35))</f>
        <v>0</v>
      </c>
      <c r="AQ733" s="38">
        <f>IF(AB733=0,0,IF(CONFIGURACAO!$C$44="SIM",(IF(AB733&gt;CONFIGURACAO!$C$45,CONFIGURACAO!$C$45*CONFIGURACAO!$C$36,AB733*CONFIGURACAO!$C$36)),'PI AREA  P100'!AB733*CONFIGURACAO!$C$36))</f>
        <v>0</v>
      </c>
      <c r="AR733" s="38">
        <f t="shared" si="251"/>
        <v>0</v>
      </c>
      <c r="AS733" s="68">
        <f>IF(AR733="","",$AR733-(($AS$2/CONFIGURACAO!$C$6)*$M733))</f>
        <v>-75</v>
      </c>
      <c r="AT733" s="73" t="str">
        <f t="shared" si="233"/>
        <v>NAO</v>
      </c>
      <c r="AU733" s="75">
        <f>IF(AR733="","",$AR733-(($AU$2/CONFIGURACAO!$C$6)*$M733))</f>
        <v>-125</v>
      </c>
      <c r="AV733" s="76" t="str">
        <f t="shared" si="234"/>
        <v>NAO</v>
      </c>
      <c r="AW733" s="74">
        <f>IF(AR733="","",$AR733-(($AW$2/CONFIGURACAO!$C$6)*$M733))</f>
        <v>-175</v>
      </c>
      <c r="AX733" s="72" t="str">
        <f t="shared" si="235"/>
        <v>NAO</v>
      </c>
      <c r="AZ733" s="39">
        <f t="shared" si="236"/>
        <v>0</v>
      </c>
      <c r="BA733" s="146">
        <f t="shared" si="237"/>
        <v>0</v>
      </c>
      <c r="BB733" s="146">
        <f t="shared" si="238"/>
        <v>1158</v>
      </c>
      <c r="BC733" s="32">
        <f t="shared" si="239"/>
        <v>1158</v>
      </c>
      <c r="BD733" s="148"/>
      <c r="BE733" s="40">
        <f t="shared" si="240"/>
        <v>0</v>
      </c>
      <c r="BF733" s="40">
        <f t="shared" si="241"/>
        <v>0</v>
      </c>
      <c r="BG733" s="40">
        <f t="shared" si="242"/>
        <v>0</v>
      </c>
      <c r="BH733" s="40">
        <f t="shared" si="243"/>
        <v>0</v>
      </c>
      <c r="BI733" s="40">
        <f t="shared" si="244"/>
        <v>0</v>
      </c>
      <c r="BJ733" s="40">
        <f t="shared" si="245"/>
        <v>0</v>
      </c>
      <c r="BK733" s="40">
        <f t="shared" si="246"/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 s="42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</row>
    <row r="734" spans="1:124" s="32" customFormat="1" x14ac:dyDescent="0.2">
      <c r="A734" s="124" t="str">
        <f>CONFIGURACAO!$C$4</f>
        <v>AREA 21</v>
      </c>
      <c r="B734" s="125">
        <v>732</v>
      </c>
      <c r="C734" s="252" t="s">
        <v>316</v>
      </c>
      <c r="D734" s="126">
        <f t="shared" si="247"/>
        <v>6</v>
      </c>
      <c r="E734" s="250" t="s">
        <v>1069</v>
      </c>
      <c r="F734" s="250">
        <v>0</v>
      </c>
      <c r="G734" s="250">
        <v>0</v>
      </c>
      <c r="H734" s="250">
        <v>0</v>
      </c>
      <c r="I734" s="250">
        <v>1</v>
      </c>
      <c r="J734" s="87"/>
      <c r="K734" s="94"/>
      <c r="L734" s="94"/>
      <c r="M734" s="154">
        <f t="shared" si="248"/>
        <v>1</v>
      </c>
      <c r="N734">
        <v>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s="139">
        <f t="shared" si="231"/>
        <v>3</v>
      </c>
      <c r="AD734" s="140">
        <f t="shared" si="232"/>
        <v>3</v>
      </c>
      <c r="AE734" s="141">
        <f t="shared" si="249"/>
        <v>0</v>
      </c>
      <c r="AF734" s="142">
        <f t="shared" si="250"/>
        <v>0</v>
      </c>
      <c r="AG734" s="278"/>
      <c r="AI734" s="37">
        <f>IFERROR(IF(M734&gt;0,(N734*CONFIGURACAO!$C$20)+(O734*CONFIGURACAO!$C$21)+(P734*CONFIGURACAO!$C$22)+(Q734*CONFIGURACAO!$C$23)+(R734*CONFIGURACAO!$C$24),""),"")</f>
        <v>300</v>
      </c>
      <c r="AJ734" s="38">
        <f>IF(S734=0,0,IF(CONFIGURACAO!$C$15="SIM",(IF(S734&gt;CONFIGURACAO!$C$16,CONFIGURACAO!$C$16*CONFIGURACAO!$C$25,S734*CONFIGURACAO!$C$25)),'PI AREA  P100'!S734*CONFIGURACAO!$C$25))</f>
        <v>0</v>
      </c>
      <c r="AK734" s="38">
        <f>IF(T734=0,0,IF(CONFIGURACAO!$C$17="SIM",(IF(T734&gt;CONFIGURACAO!$C$18,CONFIGURACAO!$C$18*CONFIGURACAO!$C$26,T734*CONFIGURACAO!$C$26)),'PI AREA  P100'!T734*CONFIGURACAO!$C$26))</f>
        <v>0</v>
      </c>
      <c r="AL734" s="38">
        <f>IFERROR(IF(M734&gt;0,(U734*CONFIGURACAO!$C$29)+(V734*CONFIGURACAO!$C$30),""),"")</f>
        <v>0</v>
      </c>
      <c r="AM734" s="38">
        <f>IF(W734=0,0,IF(CONFIGURACAO!$C$41="SIM",(IF(W734&gt;CONFIGURACAO!$C$41,CONFIGURACAO!$C$41*CONFIGURACAO!$C$31,W734*CONFIGURACAO!$C$31)),'PI AREA  P100'!W734*CONFIGURACAO!$C$31))</f>
        <v>0</v>
      </c>
      <c r="AN734" s="38">
        <f>IF(X734=0,0,IF(CONFIGURACAO!$C$39="SIM",(IF(X734&gt;CONFIGURACAO!$C$40,CONFIGURACAO!$C$40*CONFIGURACAO!$C$32,X734*CONFIGURACAO!$C$32)),'PI AREA  P100'!X734*CONFIGURACAO!$C$32))</f>
        <v>0</v>
      </c>
      <c r="AO734" s="38">
        <f>IFERROR(IF(M734&gt;0,(Y734*CONFIGURACAO!$C$33)+(Z734*CONFIGURACAO!$C$34)+(AA734*CONFIGURACAO!$C$35)+(AB734*CONFIGURACAO!$C$36),""),"")</f>
        <v>0</v>
      </c>
      <c r="AP734" s="38">
        <f>IF(AA734=0,0,IF(CONFIGURACAO!$C$46="SIM",(IF(AA734&gt;CONFIGURACAO!$C$47,CONFIGURACAO!$C$47*CONFIGURACAO!$C$35,AA734*CONFIGURACAO!$C$35)),'PI AREA  P100'!AA734*CONFIGURACAO!$C$35))</f>
        <v>0</v>
      </c>
      <c r="AQ734" s="38">
        <f>IF(AB734=0,0,IF(CONFIGURACAO!$C$44="SIM",(IF(AB734&gt;CONFIGURACAO!$C$45,CONFIGURACAO!$C$45*CONFIGURACAO!$C$36,AB734*CONFIGURACAO!$C$36)),'PI AREA  P100'!AB734*CONFIGURACAO!$C$36))</f>
        <v>0</v>
      </c>
      <c r="AR734" s="38">
        <f t="shared" si="251"/>
        <v>300</v>
      </c>
      <c r="AS734" s="68">
        <f>IF(AR734="","",$AR734-(($AS$2/CONFIGURACAO!$C$6)*$M734))</f>
        <v>225</v>
      </c>
      <c r="AT734" s="73">
        <f t="shared" si="233"/>
        <v>3</v>
      </c>
      <c r="AU734" s="75">
        <f>IF(AR734="","",$AR734-(($AU$2/CONFIGURACAO!$C$6)*$M734))</f>
        <v>175</v>
      </c>
      <c r="AV734" s="76">
        <f t="shared" si="234"/>
        <v>4</v>
      </c>
      <c r="AW734" s="74">
        <f>IF(AR734="","",$AR734-(($AW$2/CONFIGURACAO!$C$6)*$M734))</f>
        <v>125</v>
      </c>
      <c r="AX734" s="72">
        <f t="shared" si="235"/>
        <v>5</v>
      </c>
      <c r="AZ734" s="39">
        <f t="shared" si="236"/>
        <v>2.533933594046945E-2</v>
      </c>
      <c r="BA734" s="146">
        <f t="shared" si="237"/>
        <v>3</v>
      </c>
      <c r="BB734" s="146">
        <f t="shared" si="238"/>
        <v>968</v>
      </c>
      <c r="BC734" s="32">
        <f t="shared" si="239"/>
        <v>876</v>
      </c>
      <c r="BD734" s="148"/>
      <c r="BE734" s="40">
        <f t="shared" si="240"/>
        <v>0.11177347242921014</v>
      </c>
      <c r="BF734" s="40">
        <f t="shared" si="241"/>
        <v>0</v>
      </c>
      <c r="BG734" s="40">
        <f t="shared" si="242"/>
        <v>0</v>
      </c>
      <c r="BH734" s="40">
        <f t="shared" si="243"/>
        <v>0</v>
      </c>
      <c r="BI734" s="40">
        <f t="shared" si="244"/>
        <v>0</v>
      </c>
      <c r="BJ734" s="40">
        <f t="shared" si="245"/>
        <v>0</v>
      </c>
      <c r="BK734" s="40">
        <f t="shared" si="246"/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 s="42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</row>
    <row r="735" spans="1:124" s="32" customFormat="1" x14ac:dyDescent="0.2">
      <c r="A735" s="124" t="str">
        <f>CONFIGURACAO!$C$4</f>
        <v>AREA 21</v>
      </c>
      <c r="B735" s="125">
        <v>733</v>
      </c>
      <c r="C735" s="252" t="s">
        <v>316</v>
      </c>
      <c r="D735" s="126">
        <f t="shared" si="247"/>
        <v>7</v>
      </c>
      <c r="E735" s="250" t="s">
        <v>1070</v>
      </c>
      <c r="F735" s="250">
        <v>0</v>
      </c>
      <c r="G735" s="250">
        <v>0</v>
      </c>
      <c r="H735" s="250">
        <v>0</v>
      </c>
      <c r="I735" s="250">
        <v>1</v>
      </c>
      <c r="J735" s="87"/>
      <c r="K735" s="94"/>
      <c r="L735" s="94"/>
      <c r="M735" s="154">
        <f t="shared" si="248"/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s="139">
        <f t="shared" si="231"/>
        <v>0</v>
      </c>
      <c r="AD735" s="140">
        <f t="shared" si="232"/>
        <v>0</v>
      </c>
      <c r="AE735" s="141">
        <f t="shared" si="249"/>
        <v>0</v>
      </c>
      <c r="AF735" s="142">
        <f t="shared" si="250"/>
        <v>0</v>
      </c>
      <c r="AG735" s="278"/>
      <c r="AI735" s="37">
        <f>IFERROR(IF(M735&gt;0,(N735*CONFIGURACAO!$C$20)+(O735*CONFIGURACAO!$C$21)+(P735*CONFIGURACAO!$C$22)+(Q735*CONFIGURACAO!$C$23)+(R735*CONFIGURACAO!$C$24),""),"")</f>
        <v>0</v>
      </c>
      <c r="AJ735" s="38">
        <f>IF(S735=0,0,IF(CONFIGURACAO!$C$15="SIM",(IF(S735&gt;CONFIGURACAO!$C$16,CONFIGURACAO!$C$16*CONFIGURACAO!$C$25,S735*CONFIGURACAO!$C$25)),'PI AREA  P100'!S735*CONFIGURACAO!$C$25))</f>
        <v>0</v>
      </c>
      <c r="AK735" s="38">
        <f>IF(T735=0,0,IF(CONFIGURACAO!$C$17="SIM",(IF(T735&gt;CONFIGURACAO!$C$18,CONFIGURACAO!$C$18*CONFIGURACAO!$C$26,T735*CONFIGURACAO!$C$26)),'PI AREA  P100'!T735*CONFIGURACAO!$C$26))</f>
        <v>0</v>
      </c>
      <c r="AL735" s="38">
        <f>IFERROR(IF(M735&gt;0,(U735*CONFIGURACAO!$C$29)+(V735*CONFIGURACAO!$C$30),""),"")</f>
        <v>0</v>
      </c>
      <c r="AM735" s="38">
        <f>IF(W735=0,0,IF(CONFIGURACAO!$C$41="SIM",(IF(W735&gt;CONFIGURACAO!$C$41,CONFIGURACAO!$C$41*CONFIGURACAO!$C$31,W735*CONFIGURACAO!$C$31)),'PI AREA  P100'!W735*CONFIGURACAO!$C$31))</f>
        <v>0</v>
      </c>
      <c r="AN735" s="38">
        <f>IF(X735=0,0,IF(CONFIGURACAO!$C$39="SIM",(IF(X735&gt;CONFIGURACAO!$C$40,CONFIGURACAO!$C$40*CONFIGURACAO!$C$32,X735*CONFIGURACAO!$C$32)),'PI AREA  P100'!X735*CONFIGURACAO!$C$32))</f>
        <v>0</v>
      </c>
      <c r="AO735" s="38">
        <f>IFERROR(IF(M735&gt;0,(Y735*CONFIGURACAO!$C$33)+(Z735*CONFIGURACAO!$C$34)+(AA735*CONFIGURACAO!$C$35)+(AB735*CONFIGURACAO!$C$36),""),"")</f>
        <v>0</v>
      </c>
      <c r="AP735" s="38">
        <f>IF(AA735=0,0,IF(CONFIGURACAO!$C$46="SIM",(IF(AA735&gt;CONFIGURACAO!$C$47,CONFIGURACAO!$C$47*CONFIGURACAO!$C$35,AA735*CONFIGURACAO!$C$35)),'PI AREA  P100'!AA735*CONFIGURACAO!$C$35))</f>
        <v>0</v>
      </c>
      <c r="AQ735" s="38">
        <f>IF(AB735=0,0,IF(CONFIGURACAO!$C$44="SIM",(IF(AB735&gt;CONFIGURACAO!$C$45,CONFIGURACAO!$C$45*CONFIGURACAO!$C$36,AB735*CONFIGURACAO!$C$36)),'PI AREA  P100'!AB735*CONFIGURACAO!$C$36))</f>
        <v>0</v>
      </c>
      <c r="AR735" s="38">
        <f t="shared" si="251"/>
        <v>0</v>
      </c>
      <c r="AS735" s="68">
        <f>IF(AR735="","",$AR735-(($AS$2/CONFIGURACAO!$C$6)*$M735))</f>
        <v>-75</v>
      </c>
      <c r="AT735" s="73" t="str">
        <f t="shared" si="233"/>
        <v>NAO</v>
      </c>
      <c r="AU735" s="75">
        <f>IF(AR735="","",$AR735-(($AU$2/CONFIGURACAO!$C$6)*$M735))</f>
        <v>-125</v>
      </c>
      <c r="AV735" s="76" t="str">
        <f t="shared" si="234"/>
        <v>NAO</v>
      </c>
      <c r="AW735" s="74">
        <f>IF(AR735="","",$AR735-(($AW$2/CONFIGURACAO!$C$6)*$M735))</f>
        <v>-175</v>
      </c>
      <c r="AX735" s="72" t="str">
        <f t="shared" si="235"/>
        <v>NAO</v>
      </c>
      <c r="AZ735" s="39">
        <f t="shared" si="236"/>
        <v>0</v>
      </c>
      <c r="BA735" s="146">
        <f t="shared" si="237"/>
        <v>0</v>
      </c>
      <c r="BB735" s="146">
        <f t="shared" si="238"/>
        <v>1158</v>
      </c>
      <c r="BC735" s="32">
        <f t="shared" si="239"/>
        <v>1158</v>
      </c>
      <c r="BD735" s="148"/>
      <c r="BE735" s="40">
        <f t="shared" si="240"/>
        <v>0</v>
      </c>
      <c r="BF735" s="40">
        <f t="shared" si="241"/>
        <v>0</v>
      </c>
      <c r="BG735" s="40">
        <f t="shared" si="242"/>
        <v>0</v>
      </c>
      <c r="BH735" s="40">
        <f t="shared" si="243"/>
        <v>0</v>
      </c>
      <c r="BI735" s="40">
        <f t="shared" si="244"/>
        <v>0</v>
      </c>
      <c r="BJ735" s="40">
        <f t="shared" si="245"/>
        <v>0</v>
      </c>
      <c r="BK735" s="40">
        <f t="shared" si="246"/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 s="42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</row>
    <row r="736" spans="1:124" s="32" customFormat="1" x14ac:dyDescent="0.2">
      <c r="A736" s="124" t="str">
        <f>CONFIGURACAO!$C$4</f>
        <v>AREA 21</v>
      </c>
      <c r="B736" s="125">
        <v>734</v>
      </c>
      <c r="C736" s="252" t="s">
        <v>316</v>
      </c>
      <c r="D736" s="126">
        <f t="shared" si="247"/>
        <v>8</v>
      </c>
      <c r="E736" s="250" t="s">
        <v>1071</v>
      </c>
      <c r="F736" s="250">
        <v>0</v>
      </c>
      <c r="G736" s="250">
        <v>0</v>
      </c>
      <c r="H736" s="250">
        <v>0</v>
      </c>
      <c r="I736" s="250">
        <v>1</v>
      </c>
      <c r="J736" s="87"/>
      <c r="K736" s="94"/>
      <c r="L736" s="94"/>
      <c r="M736" s="154">
        <f t="shared" si="248"/>
        <v>1</v>
      </c>
      <c r="N736">
        <v>2</v>
      </c>
      <c r="O736">
        <v>1</v>
      </c>
      <c r="P736">
        <v>1</v>
      </c>
      <c r="Q736">
        <v>1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 s="139">
        <f t="shared" si="231"/>
        <v>3</v>
      </c>
      <c r="AD736" s="140">
        <f t="shared" si="232"/>
        <v>4</v>
      </c>
      <c r="AE736" s="141">
        <f t="shared" si="249"/>
        <v>0</v>
      </c>
      <c r="AF736" s="142">
        <f t="shared" si="250"/>
        <v>0</v>
      </c>
      <c r="AG736" s="278"/>
      <c r="AI736" s="37">
        <f>IFERROR(IF(M736&gt;0,(N736*CONFIGURACAO!$C$20)+(O736*CONFIGURACAO!$C$21)+(P736*CONFIGURACAO!$C$22)+(Q736*CONFIGURACAO!$C$23)+(R736*CONFIGURACAO!$C$24),""),"")</f>
        <v>400</v>
      </c>
      <c r="AJ736" s="38">
        <f>IF(S736=0,0,IF(CONFIGURACAO!$C$15="SIM",(IF(S736&gt;CONFIGURACAO!$C$16,CONFIGURACAO!$C$16*CONFIGURACAO!$C$25,S736*CONFIGURACAO!$C$25)),'PI AREA  P100'!S736*CONFIGURACAO!$C$25))</f>
        <v>0</v>
      </c>
      <c r="AK736" s="38">
        <f>IF(T736=0,0,IF(CONFIGURACAO!$C$17="SIM",(IF(T736&gt;CONFIGURACAO!$C$18,CONFIGURACAO!$C$18*CONFIGURACAO!$C$26,T736*CONFIGURACAO!$C$26)),'PI AREA  P100'!T736*CONFIGURACAO!$C$26))</f>
        <v>0</v>
      </c>
      <c r="AL736" s="38">
        <f>IFERROR(IF(M736&gt;0,(U736*CONFIGURACAO!$C$29)+(V736*CONFIGURACAO!$C$30),""),"")</f>
        <v>0</v>
      </c>
      <c r="AM736" s="38">
        <f>IF(W736=0,0,IF(CONFIGURACAO!$C$41="SIM",(IF(W736&gt;CONFIGURACAO!$C$41,CONFIGURACAO!$C$41*CONFIGURACAO!$C$31,W736*CONFIGURACAO!$C$31)),'PI AREA  P100'!W736*CONFIGURACAO!$C$31))</f>
        <v>0</v>
      </c>
      <c r="AN736" s="38">
        <f>IF(X736=0,0,IF(CONFIGURACAO!$C$39="SIM",(IF(X736&gt;CONFIGURACAO!$C$40,CONFIGURACAO!$C$40*CONFIGURACAO!$C$32,X736*CONFIGURACAO!$C$32)),'PI AREA  P100'!X736*CONFIGURACAO!$C$32))</f>
        <v>0</v>
      </c>
      <c r="AO736" s="38">
        <f>IFERROR(IF(M736&gt;0,(Y736*CONFIGURACAO!$C$33)+(Z736*CONFIGURACAO!$C$34)+(AA736*CONFIGURACAO!$C$35)+(AB736*CONFIGURACAO!$C$36),""),"")</f>
        <v>0</v>
      </c>
      <c r="AP736" s="38">
        <f>IF(AA736=0,0,IF(CONFIGURACAO!$C$46="SIM",(IF(AA736&gt;CONFIGURACAO!$C$47,CONFIGURACAO!$C$47*CONFIGURACAO!$C$35,AA736*CONFIGURACAO!$C$35)),'PI AREA  P100'!AA736*CONFIGURACAO!$C$35))</f>
        <v>0</v>
      </c>
      <c r="AQ736" s="38">
        <f>IF(AB736=0,0,IF(CONFIGURACAO!$C$44="SIM",(IF(AB736&gt;CONFIGURACAO!$C$45,CONFIGURACAO!$C$45*CONFIGURACAO!$C$36,AB736*CONFIGURACAO!$C$36)),'PI AREA  P100'!AB736*CONFIGURACAO!$C$36))</f>
        <v>0</v>
      </c>
      <c r="AR736" s="38">
        <f t="shared" si="251"/>
        <v>400</v>
      </c>
      <c r="AS736" s="68">
        <f>IF(AR736="","",$AR736-(($AS$2/CONFIGURACAO!$C$6)*$M736))</f>
        <v>325</v>
      </c>
      <c r="AT736" s="73">
        <f t="shared" si="233"/>
        <v>3</v>
      </c>
      <c r="AU736" s="75">
        <f>IF(AR736="","",$AR736-(($AU$2/CONFIGURACAO!$C$6)*$M736))</f>
        <v>275</v>
      </c>
      <c r="AV736" s="76">
        <f t="shared" si="234"/>
        <v>4</v>
      </c>
      <c r="AW736" s="74">
        <f>IF(AR736="","",$AR736-(($AW$2/CONFIGURACAO!$C$6)*$M736))</f>
        <v>225</v>
      </c>
      <c r="AX736" s="72">
        <f t="shared" si="235"/>
        <v>5</v>
      </c>
      <c r="AZ736" s="39">
        <f t="shared" si="236"/>
        <v>3.3785781253959271E-2</v>
      </c>
      <c r="BA736" s="146">
        <f t="shared" si="237"/>
        <v>6</v>
      </c>
      <c r="BB736" s="146">
        <f t="shared" si="238"/>
        <v>836</v>
      </c>
      <c r="BC736" s="32">
        <f t="shared" si="239"/>
        <v>807</v>
      </c>
      <c r="BD736" s="148"/>
      <c r="BE736" s="40">
        <f t="shared" si="240"/>
        <v>7.4515648286140088E-2</v>
      </c>
      <c r="BF736" s="40">
        <f t="shared" si="241"/>
        <v>3.8580246913580245E-2</v>
      </c>
      <c r="BG736" s="40">
        <f t="shared" si="242"/>
        <v>2.5693730729701953E-2</v>
      </c>
      <c r="BH736" s="40">
        <f t="shared" si="243"/>
        <v>4.042037186742118E-2</v>
      </c>
      <c r="BI736" s="40">
        <f t="shared" si="244"/>
        <v>0.10660980810234541</v>
      </c>
      <c r="BJ736" s="40">
        <f t="shared" si="245"/>
        <v>0</v>
      </c>
      <c r="BK736" s="40">
        <f t="shared" si="246"/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 s="42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</row>
    <row r="737" spans="1:124" s="32" customFormat="1" x14ac:dyDescent="0.2">
      <c r="A737" s="124" t="str">
        <f>CONFIGURACAO!$C$4</f>
        <v>AREA 21</v>
      </c>
      <c r="B737" s="125">
        <v>735</v>
      </c>
      <c r="C737" s="252" t="s">
        <v>316</v>
      </c>
      <c r="D737" s="126">
        <f t="shared" si="247"/>
        <v>9</v>
      </c>
      <c r="E737" s="250" t="s">
        <v>1072</v>
      </c>
      <c r="F737" s="250">
        <v>0</v>
      </c>
      <c r="G737" s="250">
        <v>0</v>
      </c>
      <c r="H737" s="250">
        <v>0</v>
      </c>
      <c r="I737" s="250">
        <v>1</v>
      </c>
      <c r="J737" s="87"/>
      <c r="K737" s="94"/>
      <c r="L737" s="94"/>
      <c r="M737" s="154">
        <f t="shared" si="248"/>
        <v>1</v>
      </c>
      <c r="N737">
        <v>2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s="139">
        <f t="shared" si="231"/>
        <v>2</v>
      </c>
      <c r="AD737" s="140">
        <f t="shared" si="232"/>
        <v>3</v>
      </c>
      <c r="AE737" s="141">
        <f t="shared" si="249"/>
        <v>0</v>
      </c>
      <c r="AF737" s="142">
        <f t="shared" si="250"/>
        <v>0</v>
      </c>
      <c r="AG737" s="278"/>
      <c r="AI737" s="37">
        <f>IFERROR(IF(M737&gt;0,(N737*CONFIGURACAO!$C$20)+(O737*CONFIGURACAO!$C$21)+(P737*CONFIGURACAO!$C$22)+(Q737*CONFIGURACAO!$C$23)+(R737*CONFIGURACAO!$C$24),""),"")</f>
        <v>260</v>
      </c>
      <c r="AJ737" s="38">
        <f>IF(S737=0,0,IF(CONFIGURACAO!$C$15="SIM",(IF(S737&gt;CONFIGURACAO!$C$16,CONFIGURACAO!$C$16*CONFIGURACAO!$C$25,S737*CONFIGURACAO!$C$25)),'PI AREA  P100'!S737*CONFIGURACAO!$C$25))</f>
        <v>0</v>
      </c>
      <c r="AK737" s="38">
        <f>IF(T737=0,0,IF(CONFIGURACAO!$C$17="SIM",(IF(T737&gt;CONFIGURACAO!$C$18,CONFIGURACAO!$C$18*CONFIGURACAO!$C$26,T737*CONFIGURACAO!$C$26)),'PI AREA  P100'!T737*CONFIGURACAO!$C$26))</f>
        <v>0</v>
      </c>
      <c r="AL737" s="38">
        <f>IFERROR(IF(M737&gt;0,(U737*CONFIGURACAO!$C$29)+(V737*CONFIGURACAO!$C$30),""),"")</f>
        <v>0</v>
      </c>
      <c r="AM737" s="38">
        <f>IF(W737=0,0,IF(CONFIGURACAO!$C$41="SIM",(IF(W737&gt;CONFIGURACAO!$C$41,CONFIGURACAO!$C$41*CONFIGURACAO!$C$31,W737*CONFIGURACAO!$C$31)),'PI AREA  P100'!W737*CONFIGURACAO!$C$31))</f>
        <v>0</v>
      </c>
      <c r="AN737" s="38">
        <f>IF(X737=0,0,IF(CONFIGURACAO!$C$39="SIM",(IF(X737&gt;CONFIGURACAO!$C$40,CONFIGURACAO!$C$40*CONFIGURACAO!$C$32,X737*CONFIGURACAO!$C$32)),'PI AREA  P100'!X737*CONFIGURACAO!$C$32))</f>
        <v>0</v>
      </c>
      <c r="AO737" s="38">
        <f>IFERROR(IF(M737&gt;0,(Y737*CONFIGURACAO!$C$33)+(Z737*CONFIGURACAO!$C$34)+(AA737*CONFIGURACAO!$C$35)+(AB737*CONFIGURACAO!$C$36),""),"")</f>
        <v>0</v>
      </c>
      <c r="AP737" s="38">
        <f>IF(AA737=0,0,IF(CONFIGURACAO!$C$46="SIM",(IF(AA737&gt;CONFIGURACAO!$C$47,CONFIGURACAO!$C$47*CONFIGURACAO!$C$35,AA737*CONFIGURACAO!$C$35)),'PI AREA  P100'!AA737*CONFIGURACAO!$C$35))</f>
        <v>0</v>
      </c>
      <c r="AQ737" s="38">
        <f>IF(AB737=0,0,IF(CONFIGURACAO!$C$44="SIM",(IF(AB737&gt;CONFIGURACAO!$C$45,CONFIGURACAO!$C$45*CONFIGURACAO!$C$36,AB737*CONFIGURACAO!$C$36)),'PI AREA  P100'!AB737*CONFIGURACAO!$C$36))</f>
        <v>0</v>
      </c>
      <c r="AR737" s="38">
        <f t="shared" si="251"/>
        <v>260</v>
      </c>
      <c r="AS737" s="68">
        <f>IF(AR737="","",$AR737-(($AS$2/CONFIGURACAO!$C$6)*$M737))</f>
        <v>185</v>
      </c>
      <c r="AT737" s="73">
        <f t="shared" si="233"/>
        <v>3</v>
      </c>
      <c r="AU737" s="75">
        <f>IF(AR737="","",$AR737-(($AU$2/CONFIGURACAO!$C$6)*$M737))</f>
        <v>135</v>
      </c>
      <c r="AV737" s="76">
        <f t="shared" si="234"/>
        <v>4</v>
      </c>
      <c r="AW737" s="74">
        <f>IF(AR737="","",$AR737-(($AW$2/CONFIGURACAO!$C$6)*$M737))</f>
        <v>85</v>
      </c>
      <c r="AX737" s="72">
        <f t="shared" si="235"/>
        <v>5</v>
      </c>
      <c r="AZ737" s="39">
        <f t="shared" si="236"/>
        <v>2.1960757815073527E-2</v>
      </c>
      <c r="BA737" s="146">
        <f t="shared" si="237"/>
        <v>3</v>
      </c>
      <c r="BB737" s="146">
        <f t="shared" si="238"/>
        <v>968</v>
      </c>
      <c r="BC737" s="32">
        <f t="shared" si="239"/>
        <v>907</v>
      </c>
      <c r="BD737" s="148"/>
      <c r="BE737" s="40">
        <f t="shared" si="240"/>
        <v>7.4515648286140088E-2</v>
      </c>
      <c r="BF737" s="40">
        <f t="shared" si="241"/>
        <v>0</v>
      </c>
      <c r="BG737" s="40">
        <f t="shared" si="242"/>
        <v>2.5693730729701953E-2</v>
      </c>
      <c r="BH737" s="40">
        <f t="shared" si="243"/>
        <v>0</v>
      </c>
      <c r="BI737" s="40">
        <f t="shared" si="244"/>
        <v>0</v>
      </c>
      <c r="BJ737" s="40">
        <f t="shared" si="245"/>
        <v>0</v>
      </c>
      <c r="BK737" s="40">
        <f t="shared" si="246"/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 s="42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</row>
    <row r="738" spans="1:124" s="32" customFormat="1" x14ac:dyDescent="0.2">
      <c r="A738" s="124" t="str">
        <f>CONFIGURACAO!$C$4</f>
        <v>AREA 21</v>
      </c>
      <c r="B738" s="125">
        <v>736</v>
      </c>
      <c r="C738" s="252" t="s">
        <v>316</v>
      </c>
      <c r="D738" s="126">
        <f t="shared" si="247"/>
        <v>10</v>
      </c>
      <c r="E738" s="250" t="s">
        <v>1073</v>
      </c>
      <c r="F738" s="250">
        <v>0</v>
      </c>
      <c r="G738" s="250">
        <v>0</v>
      </c>
      <c r="H738" s="250">
        <v>0</v>
      </c>
      <c r="I738" s="250">
        <v>1</v>
      </c>
      <c r="J738" s="87"/>
      <c r="K738" s="94"/>
      <c r="L738" s="94"/>
      <c r="M738" s="154">
        <f t="shared" si="248"/>
        <v>1</v>
      </c>
      <c r="N738">
        <v>2</v>
      </c>
      <c r="O738">
        <v>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 s="139">
        <f t="shared" si="231"/>
        <v>4</v>
      </c>
      <c r="AD738" s="140">
        <f t="shared" si="232"/>
        <v>4</v>
      </c>
      <c r="AE738" s="141">
        <f t="shared" si="249"/>
        <v>0</v>
      </c>
      <c r="AF738" s="142">
        <f t="shared" si="250"/>
        <v>0</v>
      </c>
      <c r="AG738" s="278"/>
      <c r="AI738" s="37">
        <f>IFERROR(IF(M738&gt;0,(N738*CONFIGURACAO!$C$20)+(O738*CONFIGURACAO!$C$21)+(P738*CONFIGURACAO!$C$22)+(Q738*CONFIGURACAO!$C$23)+(R738*CONFIGURACAO!$C$24),""),"")</f>
        <v>360</v>
      </c>
      <c r="AJ738" s="38">
        <f>IF(S738=0,0,IF(CONFIGURACAO!$C$15="SIM",(IF(S738&gt;CONFIGURACAO!$C$16,CONFIGURACAO!$C$16*CONFIGURACAO!$C$25,S738*CONFIGURACAO!$C$25)),'PI AREA  P100'!S738*CONFIGURACAO!$C$25))</f>
        <v>0</v>
      </c>
      <c r="AK738" s="38">
        <f>IF(T738=0,0,IF(CONFIGURACAO!$C$17="SIM",(IF(T738&gt;CONFIGURACAO!$C$18,CONFIGURACAO!$C$18*CONFIGURACAO!$C$26,T738*CONFIGURACAO!$C$26)),'PI AREA  P100'!T738*CONFIGURACAO!$C$26))</f>
        <v>0</v>
      </c>
      <c r="AL738" s="38">
        <f>IFERROR(IF(M738&gt;0,(U738*CONFIGURACAO!$C$29)+(V738*CONFIGURACAO!$C$30),""),"")</f>
        <v>0</v>
      </c>
      <c r="AM738" s="38">
        <f>IF(W738=0,0,IF(CONFIGURACAO!$C$41="SIM",(IF(W738&gt;CONFIGURACAO!$C$41,CONFIGURACAO!$C$41*CONFIGURACAO!$C$31,W738*CONFIGURACAO!$C$31)),'PI AREA  P100'!W738*CONFIGURACAO!$C$31))</f>
        <v>0</v>
      </c>
      <c r="AN738" s="38">
        <f>IF(X738=0,0,IF(CONFIGURACAO!$C$39="SIM",(IF(X738&gt;CONFIGURACAO!$C$40,CONFIGURACAO!$C$40*CONFIGURACAO!$C$32,X738*CONFIGURACAO!$C$32)),'PI AREA  P100'!X738*CONFIGURACAO!$C$32))</f>
        <v>0</v>
      </c>
      <c r="AO738" s="38">
        <f>IFERROR(IF(M738&gt;0,(Y738*CONFIGURACAO!$C$33)+(Z738*CONFIGURACAO!$C$34)+(AA738*CONFIGURACAO!$C$35)+(AB738*CONFIGURACAO!$C$36),""),"")</f>
        <v>0</v>
      </c>
      <c r="AP738" s="38">
        <f>IF(AA738=0,0,IF(CONFIGURACAO!$C$46="SIM",(IF(AA738&gt;CONFIGURACAO!$C$47,CONFIGURACAO!$C$47*CONFIGURACAO!$C$35,AA738*CONFIGURACAO!$C$35)),'PI AREA  P100'!AA738*CONFIGURACAO!$C$35))</f>
        <v>0</v>
      </c>
      <c r="AQ738" s="38">
        <f>IF(AB738=0,0,IF(CONFIGURACAO!$C$44="SIM",(IF(AB738&gt;CONFIGURACAO!$C$45,CONFIGURACAO!$C$45*CONFIGURACAO!$C$36,AB738*CONFIGURACAO!$C$36)),'PI AREA  P100'!AB738*CONFIGURACAO!$C$36))</f>
        <v>0</v>
      </c>
      <c r="AR738" s="38">
        <f t="shared" si="251"/>
        <v>360</v>
      </c>
      <c r="AS738" s="68">
        <f>IF(AR738="","",$AR738-(($AS$2/CONFIGURACAO!$C$6)*$M738))</f>
        <v>285</v>
      </c>
      <c r="AT738" s="73">
        <f t="shared" si="233"/>
        <v>3</v>
      </c>
      <c r="AU738" s="75">
        <f>IF(AR738="","",$AR738-(($AU$2/CONFIGURACAO!$C$6)*$M738))</f>
        <v>235</v>
      </c>
      <c r="AV738" s="76">
        <f t="shared" si="234"/>
        <v>4</v>
      </c>
      <c r="AW738" s="74">
        <f>IF(AR738="","",$AR738-(($AW$2/CONFIGURACAO!$C$6)*$M738))</f>
        <v>185</v>
      </c>
      <c r="AX738" s="72">
        <f t="shared" si="235"/>
        <v>5</v>
      </c>
      <c r="AZ738" s="39">
        <f t="shared" si="236"/>
        <v>3.0407203128563345E-2</v>
      </c>
      <c r="BA738" s="146">
        <f t="shared" si="237"/>
        <v>4</v>
      </c>
      <c r="BB738" s="146">
        <f t="shared" si="238"/>
        <v>923</v>
      </c>
      <c r="BC738" s="32">
        <f t="shared" si="239"/>
        <v>836</v>
      </c>
      <c r="BD738" s="148"/>
      <c r="BE738" s="40">
        <f t="shared" si="240"/>
        <v>7.4515648286140088E-2</v>
      </c>
      <c r="BF738" s="40">
        <f t="shared" si="241"/>
        <v>7.716049382716049E-2</v>
      </c>
      <c r="BG738" s="40">
        <f t="shared" si="242"/>
        <v>0</v>
      </c>
      <c r="BH738" s="40">
        <f t="shared" si="243"/>
        <v>0</v>
      </c>
      <c r="BI738" s="40">
        <f t="shared" si="244"/>
        <v>0</v>
      </c>
      <c r="BJ738" s="40">
        <f t="shared" si="245"/>
        <v>0</v>
      </c>
      <c r="BK738" s="40">
        <f t="shared" si="246"/>
        <v>0</v>
      </c>
      <c r="BL738">
        <v>0</v>
      </c>
      <c r="BM738">
        <v>0</v>
      </c>
      <c r="BN738">
        <v>1</v>
      </c>
      <c r="BO738">
        <v>0</v>
      </c>
      <c r="BP738">
        <v>0</v>
      </c>
      <c r="BQ738">
        <v>0</v>
      </c>
      <c r="BR738">
        <v>6</v>
      </c>
      <c r="BS738">
        <v>1</v>
      </c>
      <c r="BT738" s="42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</row>
    <row r="739" spans="1:124" s="32" customFormat="1" x14ac:dyDescent="0.2">
      <c r="A739" s="124" t="str">
        <f>CONFIGURACAO!$C$4</f>
        <v>AREA 21</v>
      </c>
      <c r="B739" s="125">
        <v>737</v>
      </c>
      <c r="C739" s="252" t="s">
        <v>316</v>
      </c>
      <c r="D739" s="126">
        <f t="shared" si="247"/>
        <v>11</v>
      </c>
      <c r="E739" s="250" t="s">
        <v>1074</v>
      </c>
      <c r="F739" s="250">
        <v>0</v>
      </c>
      <c r="G739" s="250">
        <v>0</v>
      </c>
      <c r="H739" s="250">
        <v>0</v>
      </c>
      <c r="I739" s="250">
        <v>1</v>
      </c>
      <c r="J739" s="87"/>
      <c r="K739" s="94"/>
      <c r="L739" s="94"/>
      <c r="M739" s="154">
        <f t="shared" si="248"/>
        <v>1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 s="139">
        <f t="shared" si="231"/>
        <v>1</v>
      </c>
      <c r="AD739" s="140">
        <f t="shared" si="232"/>
        <v>1</v>
      </c>
      <c r="AE739" s="141">
        <f t="shared" si="249"/>
        <v>0</v>
      </c>
      <c r="AF739" s="142">
        <f t="shared" si="250"/>
        <v>0</v>
      </c>
      <c r="AG739" s="278"/>
      <c r="AI739" s="37">
        <f>IFERROR(IF(M739&gt;0,(N739*CONFIGURACAO!$C$20)+(O739*CONFIGURACAO!$C$21)+(P739*CONFIGURACAO!$C$22)+(Q739*CONFIGURACAO!$C$23)+(R739*CONFIGURACAO!$C$24),""),"")</f>
        <v>80</v>
      </c>
      <c r="AJ739" s="38">
        <f>IF(S739=0,0,IF(CONFIGURACAO!$C$15="SIM",(IF(S739&gt;CONFIGURACAO!$C$16,CONFIGURACAO!$C$16*CONFIGURACAO!$C$25,S739*CONFIGURACAO!$C$25)),'PI AREA  P100'!S739*CONFIGURACAO!$C$25))</f>
        <v>0</v>
      </c>
      <c r="AK739" s="38">
        <f>IF(T739=0,0,IF(CONFIGURACAO!$C$17="SIM",(IF(T739&gt;CONFIGURACAO!$C$18,CONFIGURACAO!$C$18*CONFIGURACAO!$C$26,T739*CONFIGURACAO!$C$26)),'PI AREA  P100'!T739*CONFIGURACAO!$C$26))</f>
        <v>0</v>
      </c>
      <c r="AL739" s="38">
        <f>IFERROR(IF(M739&gt;0,(U739*CONFIGURACAO!$C$29)+(V739*CONFIGURACAO!$C$30),""),"")</f>
        <v>0</v>
      </c>
      <c r="AM739" s="38">
        <f>IF(W739=0,0,IF(CONFIGURACAO!$C$41="SIM",(IF(W739&gt;CONFIGURACAO!$C$41,CONFIGURACAO!$C$41*CONFIGURACAO!$C$31,W739*CONFIGURACAO!$C$31)),'PI AREA  P100'!W739*CONFIGURACAO!$C$31))</f>
        <v>0</v>
      </c>
      <c r="AN739" s="38">
        <f>IF(X739=0,0,IF(CONFIGURACAO!$C$39="SIM",(IF(X739&gt;CONFIGURACAO!$C$40,CONFIGURACAO!$C$40*CONFIGURACAO!$C$32,X739*CONFIGURACAO!$C$32)),'PI AREA  P100'!X739*CONFIGURACAO!$C$32))</f>
        <v>0</v>
      </c>
      <c r="AO739" s="38">
        <f>IFERROR(IF(M739&gt;0,(Y739*CONFIGURACAO!$C$33)+(Z739*CONFIGURACAO!$C$34)+(AA739*CONFIGURACAO!$C$35)+(AB739*CONFIGURACAO!$C$36),""),"")</f>
        <v>0</v>
      </c>
      <c r="AP739" s="38">
        <f>IF(AA739=0,0,IF(CONFIGURACAO!$C$46="SIM",(IF(AA739&gt;CONFIGURACAO!$C$47,CONFIGURACAO!$C$47*CONFIGURACAO!$C$35,AA739*CONFIGURACAO!$C$35)),'PI AREA  P100'!AA739*CONFIGURACAO!$C$35))</f>
        <v>0</v>
      </c>
      <c r="AQ739" s="38">
        <f>IF(AB739=0,0,IF(CONFIGURACAO!$C$44="SIM",(IF(AB739&gt;CONFIGURACAO!$C$45,CONFIGURACAO!$C$45*CONFIGURACAO!$C$36,AB739*CONFIGURACAO!$C$36)),'PI AREA  P100'!AB739*CONFIGURACAO!$C$36))</f>
        <v>0</v>
      </c>
      <c r="AR739" s="38">
        <f t="shared" si="251"/>
        <v>80</v>
      </c>
      <c r="AS739" s="68">
        <f>IF(AR739="","",$AR739-(($AS$2/CONFIGURACAO!$C$6)*$M739))</f>
        <v>5</v>
      </c>
      <c r="AT739" s="73">
        <f t="shared" si="233"/>
        <v>3</v>
      </c>
      <c r="AU739" s="75">
        <f>IF(AR739="","",$AR739-(($AU$2/CONFIGURACAO!$C$6)*$M739))</f>
        <v>-45</v>
      </c>
      <c r="AV739" s="76" t="str">
        <f t="shared" si="234"/>
        <v>NAO</v>
      </c>
      <c r="AW739" s="74">
        <f>IF(AR739="","",$AR739-(($AW$2/CONFIGURACAO!$C$6)*$M739))</f>
        <v>-95</v>
      </c>
      <c r="AX739" s="72" t="str">
        <f t="shared" si="235"/>
        <v>NAO</v>
      </c>
      <c r="AZ739" s="39">
        <f t="shared" si="236"/>
        <v>6.7571562507918546E-3</v>
      </c>
      <c r="BA739" s="146">
        <f t="shared" si="237"/>
        <v>1</v>
      </c>
      <c r="BB739" s="146">
        <f t="shared" si="238"/>
        <v>1099</v>
      </c>
      <c r="BC739" s="32">
        <f t="shared" si="239"/>
        <v>1094</v>
      </c>
      <c r="BD739" s="148"/>
      <c r="BE739" s="40">
        <f t="shared" si="240"/>
        <v>0</v>
      </c>
      <c r="BF739" s="40">
        <f t="shared" si="241"/>
        <v>3.8580246913580245E-2</v>
      </c>
      <c r="BG739" s="40">
        <f t="shared" si="242"/>
        <v>0</v>
      </c>
      <c r="BH739" s="40">
        <f t="shared" si="243"/>
        <v>0</v>
      </c>
      <c r="BI739" s="40">
        <f t="shared" si="244"/>
        <v>0</v>
      </c>
      <c r="BJ739" s="40">
        <f t="shared" si="245"/>
        <v>0</v>
      </c>
      <c r="BK739" s="40">
        <f t="shared" si="246"/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 s="42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</row>
    <row r="740" spans="1:124" s="32" customFormat="1" x14ac:dyDescent="0.2">
      <c r="A740" s="124" t="str">
        <f>CONFIGURACAO!$C$4</f>
        <v>AREA 21</v>
      </c>
      <c r="B740" s="125">
        <v>738</v>
      </c>
      <c r="C740" s="252" t="s">
        <v>316</v>
      </c>
      <c r="D740" s="126">
        <f t="shared" si="247"/>
        <v>12</v>
      </c>
      <c r="E740" s="250" t="s">
        <v>1075</v>
      </c>
      <c r="F740" s="250">
        <v>0</v>
      </c>
      <c r="G740" s="250">
        <v>0</v>
      </c>
      <c r="H740" s="250">
        <v>0</v>
      </c>
      <c r="I740" s="250">
        <v>1</v>
      </c>
      <c r="J740" s="87"/>
      <c r="K740" s="94"/>
      <c r="L740" s="94"/>
      <c r="M740" s="154">
        <f t="shared" si="248"/>
        <v>1</v>
      </c>
      <c r="N740">
        <v>1</v>
      </c>
      <c r="O740">
        <v>3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s="139">
        <f t="shared" si="231"/>
        <v>4</v>
      </c>
      <c r="AD740" s="140">
        <f t="shared" si="232"/>
        <v>5</v>
      </c>
      <c r="AE740" s="141">
        <f t="shared" si="249"/>
        <v>0</v>
      </c>
      <c r="AF740" s="142">
        <f t="shared" si="250"/>
        <v>0</v>
      </c>
      <c r="AG740" s="278"/>
      <c r="AI740" s="37">
        <f>IFERROR(IF(M740&gt;0,(N740*CONFIGURACAO!$C$20)+(O740*CONFIGURACAO!$C$21)+(P740*CONFIGURACAO!$C$22)+(Q740*CONFIGURACAO!$C$23)+(R740*CONFIGURACAO!$C$24),""),"")</f>
        <v>400</v>
      </c>
      <c r="AJ740" s="38">
        <f>IF(S740=0,0,IF(CONFIGURACAO!$C$15="SIM",(IF(S740&gt;CONFIGURACAO!$C$16,CONFIGURACAO!$C$16*CONFIGURACAO!$C$25,S740*CONFIGURACAO!$C$25)),'PI AREA  P100'!S740*CONFIGURACAO!$C$25))</f>
        <v>0</v>
      </c>
      <c r="AK740" s="38">
        <f>IF(T740=0,0,IF(CONFIGURACAO!$C$17="SIM",(IF(T740&gt;CONFIGURACAO!$C$18,CONFIGURACAO!$C$18*CONFIGURACAO!$C$26,T740*CONFIGURACAO!$C$26)),'PI AREA  P100'!T740*CONFIGURACAO!$C$26))</f>
        <v>0</v>
      </c>
      <c r="AL740" s="38">
        <f>IFERROR(IF(M740&gt;0,(U740*CONFIGURACAO!$C$29)+(V740*CONFIGURACAO!$C$30),""),"")</f>
        <v>0</v>
      </c>
      <c r="AM740" s="38">
        <f>IF(W740=0,0,IF(CONFIGURACAO!$C$41="SIM",(IF(W740&gt;CONFIGURACAO!$C$41,CONFIGURACAO!$C$41*CONFIGURACAO!$C$31,W740*CONFIGURACAO!$C$31)),'PI AREA  P100'!W740*CONFIGURACAO!$C$31))</f>
        <v>0</v>
      </c>
      <c r="AN740" s="38">
        <f>IF(X740=0,0,IF(CONFIGURACAO!$C$39="SIM",(IF(X740&gt;CONFIGURACAO!$C$40,CONFIGURACAO!$C$40*CONFIGURACAO!$C$32,X740*CONFIGURACAO!$C$32)),'PI AREA  P100'!X740*CONFIGURACAO!$C$32))</f>
        <v>0</v>
      </c>
      <c r="AO740" s="38">
        <f>IFERROR(IF(M740&gt;0,(Y740*CONFIGURACAO!$C$33)+(Z740*CONFIGURACAO!$C$34)+(AA740*CONFIGURACAO!$C$35)+(AB740*CONFIGURACAO!$C$36),""),"")</f>
        <v>0</v>
      </c>
      <c r="AP740" s="38">
        <f>IF(AA740=0,0,IF(CONFIGURACAO!$C$46="SIM",(IF(AA740&gt;CONFIGURACAO!$C$47,CONFIGURACAO!$C$47*CONFIGURACAO!$C$35,AA740*CONFIGURACAO!$C$35)),'PI AREA  P100'!AA740*CONFIGURACAO!$C$35))</f>
        <v>0</v>
      </c>
      <c r="AQ740" s="38">
        <f>IF(AB740=0,0,IF(CONFIGURACAO!$C$44="SIM",(IF(AB740&gt;CONFIGURACAO!$C$45,CONFIGURACAO!$C$45*CONFIGURACAO!$C$36,AB740*CONFIGURACAO!$C$36)),'PI AREA  P100'!AB740*CONFIGURACAO!$C$36))</f>
        <v>0</v>
      </c>
      <c r="AR740" s="38">
        <f t="shared" si="251"/>
        <v>400</v>
      </c>
      <c r="AS740" s="68">
        <f>IF(AR740="","",$AR740-(($AS$2/CONFIGURACAO!$C$6)*$M740))</f>
        <v>325</v>
      </c>
      <c r="AT740" s="73">
        <f t="shared" si="233"/>
        <v>3</v>
      </c>
      <c r="AU740" s="75">
        <f>IF(AR740="","",$AR740-(($AU$2/CONFIGURACAO!$C$6)*$M740))</f>
        <v>275</v>
      </c>
      <c r="AV740" s="76">
        <f t="shared" si="234"/>
        <v>4</v>
      </c>
      <c r="AW740" s="74">
        <f>IF(AR740="","",$AR740-(($AW$2/CONFIGURACAO!$C$6)*$M740))</f>
        <v>225</v>
      </c>
      <c r="AX740" s="72">
        <f t="shared" si="235"/>
        <v>5</v>
      </c>
      <c r="AZ740" s="39">
        <f t="shared" si="236"/>
        <v>3.3785781253959271E-2</v>
      </c>
      <c r="BA740" s="146">
        <f t="shared" si="237"/>
        <v>5</v>
      </c>
      <c r="BB740" s="146">
        <f t="shared" si="238"/>
        <v>881</v>
      </c>
      <c r="BC740" s="32">
        <f t="shared" si="239"/>
        <v>807</v>
      </c>
      <c r="BD740" s="148"/>
      <c r="BE740" s="40">
        <f t="shared" si="240"/>
        <v>3.7257824143070044E-2</v>
      </c>
      <c r="BF740" s="40">
        <f t="shared" si="241"/>
        <v>0.11574074074074073</v>
      </c>
      <c r="BG740" s="40">
        <f t="shared" si="242"/>
        <v>2.5693730729701953E-2</v>
      </c>
      <c r="BH740" s="40">
        <f t="shared" si="243"/>
        <v>0</v>
      </c>
      <c r="BI740" s="40">
        <f t="shared" si="244"/>
        <v>0</v>
      </c>
      <c r="BJ740" s="40">
        <f t="shared" si="245"/>
        <v>0</v>
      </c>
      <c r="BK740" s="40">
        <f t="shared" si="246"/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 s="42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</row>
    <row r="741" spans="1:124" s="32" customFormat="1" x14ac:dyDescent="0.2">
      <c r="A741" s="124" t="str">
        <f>CONFIGURACAO!$C$4</f>
        <v>AREA 21</v>
      </c>
      <c r="B741" s="125">
        <v>739</v>
      </c>
      <c r="C741" s="252" t="s">
        <v>316</v>
      </c>
      <c r="D741" s="126">
        <f t="shared" si="247"/>
        <v>13</v>
      </c>
      <c r="E741" s="250" t="s">
        <v>1076</v>
      </c>
      <c r="F741" s="250">
        <v>0</v>
      </c>
      <c r="G741" s="250">
        <v>0</v>
      </c>
      <c r="H741" s="250">
        <v>0</v>
      </c>
      <c r="I741" s="250">
        <v>1</v>
      </c>
      <c r="J741" s="87"/>
      <c r="K741" s="94"/>
      <c r="L741" s="94"/>
      <c r="M741" s="154">
        <f t="shared" si="248"/>
        <v>1</v>
      </c>
      <c r="N741">
        <v>2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 s="139">
        <f t="shared" si="231"/>
        <v>2</v>
      </c>
      <c r="AD741" s="140">
        <f t="shared" si="232"/>
        <v>2</v>
      </c>
      <c r="AE741" s="141">
        <f t="shared" si="249"/>
        <v>0</v>
      </c>
      <c r="AF741" s="142">
        <f t="shared" si="250"/>
        <v>0</v>
      </c>
      <c r="AG741" s="278"/>
      <c r="AI741" s="37">
        <f>IFERROR(IF(M741&gt;0,(N741*CONFIGURACAO!$C$20)+(O741*CONFIGURACAO!$C$21)+(P741*CONFIGURACAO!$C$22)+(Q741*CONFIGURACAO!$C$23)+(R741*CONFIGURACAO!$C$24),""),"")</f>
        <v>240</v>
      </c>
      <c r="AJ741" s="38">
        <f>IF(S741=0,0,IF(CONFIGURACAO!$C$15="SIM",(IF(S741&gt;CONFIGURACAO!$C$16,CONFIGURACAO!$C$16*CONFIGURACAO!$C$25,S741*CONFIGURACAO!$C$25)),'PI AREA  P100'!S741*CONFIGURACAO!$C$25))</f>
        <v>0</v>
      </c>
      <c r="AK741" s="38">
        <f>IF(T741=0,0,IF(CONFIGURACAO!$C$17="SIM",(IF(T741&gt;CONFIGURACAO!$C$18,CONFIGURACAO!$C$18*CONFIGURACAO!$C$26,T741*CONFIGURACAO!$C$26)),'PI AREA  P100'!T741*CONFIGURACAO!$C$26))</f>
        <v>0</v>
      </c>
      <c r="AL741" s="38">
        <f>IFERROR(IF(M741&gt;0,(U741*CONFIGURACAO!$C$29)+(V741*CONFIGURACAO!$C$30),""),"")</f>
        <v>0</v>
      </c>
      <c r="AM741" s="38">
        <f>IF(W741=0,0,IF(CONFIGURACAO!$C$41="SIM",(IF(W741&gt;CONFIGURACAO!$C$41,CONFIGURACAO!$C$41*CONFIGURACAO!$C$31,W741*CONFIGURACAO!$C$31)),'PI AREA  P100'!W741*CONFIGURACAO!$C$31))</f>
        <v>0</v>
      </c>
      <c r="AN741" s="38">
        <f>IF(X741=0,0,IF(CONFIGURACAO!$C$39="SIM",(IF(X741&gt;CONFIGURACAO!$C$40,CONFIGURACAO!$C$40*CONFIGURACAO!$C$32,X741*CONFIGURACAO!$C$32)),'PI AREA  P100'!X741*CONFIGURACAO!$C$32))</f>
        <v>0</v>
      </c>
      <c r="AO741" s="38">
        <f>IFERROR(IF(M741&gt;0,(Y741*CONFIGURACAO!$C$33)+(Z741*CONFIGURACAO!$C$34)+(AA741*CONFIGURACAO!$C$35)+(AB741*CONFIGURACAO!$C$36),""),"")</f>
        <v>0</v>
      </c>
      <c r="AP741" s="38">
        <f>IF(AA741=0,0,IF(CONFIGURACAO!$C$46="SIM",(IF(AA741&gt;CONFIGURACAO!$C$47,CONFIGURACAO!$C$47*CONFIGURACAO!$C$35,AA741*CONFIGURACAO!$C$35)),'PI AREA  P100'!AA741*CONFIGURACAO!$C$35))</f>
        <v>0</v>
      </c>
      <c r="AQ741" s="38">
        <f>IF(AB741=0,0,IF(CONFIGURACAO!$C$44="SIM",(IF(AB741&gt;CONFIGURACAO!$C$45,CONFIGURACAO!$C$45*CONFIGURACAO!$C$36,AB741*CONFIGURACAO!$C$36)),'PI AREA  P100'!AB741*CONFIGURACAO!$C$36))</f>
        <v>0</v>
      </c>
      <c r="AR741" s="38">
        <f t="shared" si="251"/>
        <v>240</v>
      </c>
      <c r="AS741" s="68">
        <f>IF(AR741="","",$AR741-(($AS$2/CONFIGURACAO!$C$6)*$M741))</f>
        <v>165</v>
      </c>
      <c r="AT741" s="73">
        <f t="shared" si="233"/>
        <v>3</v>
      </c>
      <c r="AU741" s="75">
        <f>IF(AR741="","",$AR741-(($AU$2/CONFIGURACAO!$C$6)*$M741))</f>
        <v>115</v>
      </c>
      <c r="AV741" s="76">
        <f t="shared" si="234"/>
        <v>4</v>
      </c>
      <c r="AW741" s="74">
        <f>IF(AR741="","",$AR741-(($AW$2/CONFIGURACAO!$C$6)*$M741))</f>
        <v>65</v>
      </c>
      <c r="AX741" s="72">
        <f t="shared" si="235"/>
        <v>5</v>
      </c>
      <c r="AZ741" s="39">
        <f t="shared" si="236"/>
        <v>2.0271468752375562E-2</v>
      </c>
      <c r="BA741" s="146">
        <f t="shared" si="237"/>
        <v>3</v>
      </c>
      <c r="BB741" s="146">
        <f t="shared" si="238"/>
        <v>968</v>
      </c>
      <c r="BC741" s="32">
        <f t="shared" si="239"/>
        <v>924</v>
      </c>
      <c r="BD741" s="148"/>
      <c r="BE741" s="40">
        <f t="shared" si="240"/>
        <v>7.4515648286140088E-2</v>
      </c>
      <c r="BF741" s="40">
        <f t="shared" si="241"/>
        <v>0</v>
      </c>
      <c r="BG741" s="40">
        <f t="shared" si="242"/>
        <v>0</v>
      </c>
      <c r="BH741" s="40">
        <f t="shared" si="243"/>
        <v>4.042037186742118E-2</v>
      </c>
      <c r="BI741" s="40">
        <f t="shared" si="244"/>
        <v>0</v>
      </c>
      <c r="BJ741" s="40">
        <f t="shared" si="245"/>
        <v>0</v>
      </c>
      <c r="BK741" s="40">
        <f t="shared" si="246"/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 s="42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</row>
    <row r="742" spans="1:124" s="32" customFormat="1" x14ac:dyDescent="0.2">
      <c r="A742" s="124" t="str">
        <f>CONFIGURACAO!$C$4</f>
        <v>AREA 21</v>
      </c>
      <c r="B742" s="125">
        <v>740</v>
      </c>
      <c r="C742" s="252" t="s">
        <v>317</v>
      </c>
      <c r="D742" s="126">
        <f t="shared" si="247"/>
        <v>1</v>
      </c>
      <c r="E742" s="250" t="s">
        <v>1077</v>
      </c>
      <c r="F742" s="250">
        <v>1</v>
      </c>
      <c r="G742" s="250">
        <v>1</v>
      </c>
      <c r="H742" s="250">
        <v>1</v>
      </c>
      <c r="I742" s="250">
        <v>1</v>
      </c>
      <c r="J742" s="87"/>
      <c r="K742" s="94"/>
      <c r="L742" s="94"/>
      <c r="M742" s="154">
        <f t="shared" si="248"/>
        <v>4</v>
      </c>
      <c r="N742">
        <v>2</v>
      </c>
      <c r="O742">
        <v>3</v>
      </c>
      <c r="P742">
        <v>11</v>
      </c>
      <c r="Q742">
        <v>3</v>
      </c>
      <c r="R742">
        <v>0</v>
      </c>
      <c r="S742">
        <v>2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>
        <v>0</v>
      </c>
      <c r="AB742">
        <v>4</v>
      </c>
      <c r="AC742" s="139">
        <f t="shared" si="231"/>
        <v>5</v>
      </c>
      <c r="AD742" s="140">
        <f t="shared" si="232"/>
        <v>16</v>
      </c>
      <c r="AE742" s="141">
        <f t="shared" si="249"/>
        <v>0</v>
      </c>
      <c r="AF742" s="142">
        <f t="shared" si="250"/>
        <v>2</v>
      </c>
      <c r="AG742" s="278"/>
      <c r="AI742" s="37">
        <f>IFERROR(IF(M742&gt;0,(N742*CONFIGURACAO!$C$20)+(O742*CONFIGURACAO!$C$21)+(P742*CONFIGURACAO!$C$22)+(Q742*CONFIGURACAO!$C$23)+(R742*CONFIGURACAO!$C$24),""),"")</f>
        <v>1220</v>
      </c>
      <c r="AJ742" s="38">
        <f>IF(S742=0,0,IF(CONFIGURACAO!$C$15="SIM",(IF(S742&gt;CONFIGURACAO!$C$16,CONFIGURACAO!$C$16*CONFIGURACAO!$C$25,S742*CONFIGURACAO!$C$25)),'PI AREA  P100'!S742*CONFIGURACAO!$C$25))</f>
        <v>20</v>
      </c>
      <c r="AK742" s="38">
        <f>IF(T742=0,0,IF(CONFIGURACAO!$C$17="SIM",(IF(T742&gt;CONFIGURACAO!$C$18,CONFIGURACAO!$C$18*CONFIGURACAO!$C$26,T742*CONFIGURACAO!$C$26)),'PI AREA  P100'!T742*CONFIGURACAO!$C$26))</f>
        <v>0</v>
      </c>
      <c r="AL742" s="38">
        <f>IFERROR(IF(M742&gt;0,(U742*CONFIGURACAO!$C$29)+(V742*CONFIGURACAO!$C$30),""),"")</f>
        <v>0</v>
      </c>
      <c r="AM742" s="38">
        <f>IF(W742=0,0,IF(CONFIGURACAO!$C$41="SIM",(IF(W742&gt;CONFIGURACAO!$C$41,CONFIGURACAO!$C$41*CONFIGURACAO!$C$31,W742*CONFIGURACAO!$C$31)),'PI AREA  P100'!W742*CONFIGURACAO!$C$31))</f>
        <v>0</v>
      </c>
      <c r="AN742" s="38">
        <f>IF(X742=0,0,IF(CONFIGURACAO!$C$39="SIM",(IF(X742&gt;CONFIGURACAO!$C$40,CONFIGURACAO!$C$40*CONFIGURACAO!$C$32,X742*CONFIGURACAO!$C$32)),'PI AREA  P100'!X742*CONFIGURACAO!$C$32))</f>
        <v>0</v>
      </c>
      <c r="AO742" s="38">
        <f>IFERROR(IF(M742&gt;0,(Y742*CONFIGURACAO!$C$33)+(Z742*CONFIGURACAO!$C$34)+(AA742*CONFIGURACAO!$C$35)+(AB742*CONFIGURACAO!$C$36),""),"")</f>
        <v>190</v>
      </c>
      <c r="AP742" s="38">
        <f>IF(AA742=0,0,IF(CONFIGURACAO!$C$46="SIM",(IF(AA742&gt;CONFIGURACAO!$C$47,CONFIGURACAO!$C$47*CONFIGURACAO!$C$35,AA742*CONFIGURACAO!$C$35)),'PI AREA  P100'!AA742*CONFIGURACAO!$C$35))</f>
        <v>0</v>
      </c>
      <c r="AQ742" s="38">
        <f>IF(AB742=0,0,IF(CONFIGURACAO!$C$44="SIM",(IF(AB742&gt;CONFIGURACAO!$C$45,CONFIGURACAO!$C$45*CONFIGURACAO!$C$36,AB742*CONFIGURACAO!$C$36)),'PI AREA  P100'!AB742*CONFIGURACAO!$C$36))</f>
        <v>20</v>
      </c>
      <c r="AR742" s="38">
        <f t="shared" si="251"/>
        <v>1450</v>
      </c>
      <c r="AS742" s="68">
        <f>IF(AR742="","",$AR742-(($AS$2/CONFIGURACAO!$C$6)*$M742))</f>
        <v>1150</v>
      </c>
      <c r="AT742" s="73">
        <f t="shared" si="233"/>
        <v>3</v>
      </c>
      <c r="AU742" s="75">
        <f>IF(AR742="","",$AR742-(($AU$2/CONFIGURACAO!$C$6)*$M742))</f>
        <v>950</v>
      </c>
      <c r="AV742" s="76">
        <f t="shared" si="234"/>
        <v>4</v>
      </c>
      <c r="AW742" s="74">
        <f>IF(AR742="","",$AR742-(($AW$2/CONFIGURACAO!$C$6)*$M742))</f>
        <v>750</v>
      </c>
      <c r="AX742" s="72">
        <f t="shared" si="235"/>
        <v>5</v>
      </c>
      <c r="AZ742" s="39">
        <f t="shared" si="236"/>
        <v>0.12247345704560236</v>
      </c>
      <c r="BA742" s="146">
        <f t="shared" si="237"/>
        <v>27</v>
      </c>
      <c r="BB742" s="146">
        <f t="shared" si="238"/>
        <v>229</v>
      </c>
      <c r="BC742" s="32">
        <f t="shared" si="239"/>
        <v>259</v>
      </c>
      <c r="BD742" s="148"/>
      <c r="BE742" s="40">
        <f t="shared" si="240"/>
        <v>7.4515648286140088E-2</v>
      </c>
      <c r="BF742" s="40">
        <f t="shared" si="241"/>
        <v>0.11574074074074073</v>
      </c>
      <c r="BG742" s="40">
        <f t="shared" si="242"/>
        <v>0.28263103802672146</v>
      </c>
      <c r="BH742" s="40">
        <f t="shared" si="243"/>
        <v>0.12126111560226355</v>
      </c>
      <c r="BI742" s="40">
        <f t="shared" si="244"/>
        <v>0</v>
      </c>
      <c r="BJ742" s="40">
        <f t="shared" si="245"/>
        <v>0.18484288354898337</v>
      </c>
      <c r="BK742" s="40">
        <f t="shared" si="246"/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 s="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</row>
    <row r="743" spans="1:124" s="32" customFormat="1" x14ac:dyDescent="0.2">
      <c r="A743" s="124" t="str">
        <f>CONFIGURACAO!$C$4</f>
        <v>AREA 21</v>
      </c>
      <c r="B743" s="125">
        <v>741</v>
      </c>
      <c r="C743" s="252" t="s">
        <v>317</v>
      </c>
      <c r="D743" s="126">
        <f t="shared" si="247"/>
        <v>2</v>
      </c>
      <c r="E743" s="250" t="s">
        <v>1078</v>
      </c>
      <c r="F743" s="250">
        <v>0</v>
      </c>
      <c r="G743" s="250">
        <v>1</v>
      </c>
      <c r="H743" s="250">
        <v>1</v>
      </c>
      <c r="I743" s="250">
        <v>1</v>
      </c>
      <c r="J743" s="87"/>
      <c r="K743" s="94"/>
      <c r="L743" s="94"/>
      <c r="M743" s="154">
        <f t="shared" si="248"/>
        <v>3</v>
      </c>
      <c r="N743">
        <v>0</v>
      </c>
      <c r="O743">
        <v>1</v>
      </c>
      <c r="P743">
        <v>6</v>
      </c>
      <c r="Q743">
        <v>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2</v>
      </c>
      <c r="AC743" s="139">
        <f t="shared" si="231"/>
        <v>1</v>
      </c>
      <c r="AD743" s="140">
        <f t="shared" si="232"/>
        <v>7</v>
      </c>
      <c r="AE743" s="141">
        <f t="shared" si="249"/>
        <v>0</v>
      </c>
      <c r="AF743" s="142">
        <f t="shared" si="250"/>
        <v>0</v>
      </c>
      <c r="AG743" s="278"/>
      <c r="AI743" s="37">
        <f>IFERROR(IF(M743&gt;0,(N743*CONFIGURACAO!$C$20)+(O743*CONFIGURACAO!$C$21)+(P743*CONFIGURACAO!$C$22)+(Q743*CONFIGURACAO!$C$23)+(R743*CONFIGURACAO!$C$24),""),"")</f>
        <v>520</v>
      </c>
      <c r="AJ743" s="38">
        <f>IF(S743=0,0,IF(CONFIGURACAO!$C$15="SIM",(IF(S743&gt;CONFIGURACAO!$C$16,CONFIGURACAO!$C$16*CONFIGURACAO!$C$25,S743*CONFIGURACAO!$C$25)),'PI AREA  P100'!S743*CONFIGURACAO!$C$25))</f>
        <v>0</v>
      </c>
      <c r="AK743" s="38">
        <f>IF(T743=0,0,IF(CONFIGURACAO!$C$17="SIM",(IF(T743&gt;CONFIGURACAO!$C$18,CONFIGURACAO!$C$18*CONFIGURACAO!$C$26,T743*CONFIGURACAO!$C$26)),'PI AREA  P100'!T743*CONFIGURACAO!$C$26))</f>
        <v>0</v>
      </c>
      <c r="AL743" s="38">
        <f>IFERROR(IF(M743&gt;0,(U743*CONFIGURACAO!$C$29)+(V743*CONFIGURACAO!$C$30),""),"")</f>
        <v>0</v>
      </c>
      <c r="AM743" s="38">
        <f>IF(W743=0,0,IF(CONFIGURACAO!$C$41="SIM",(IF(W743&gt;CONFIGURACAO!$C$41,CONFIGURACAO!$C$41*CONFIGURACAO!$C$31,W743*CONFIGURACAO!$C$31)),'PI AREA  P100'!W743*CONFIGURACAO!$C$31))</f>
        <v>0</v>
      </c>
      <c r="AN743" s="38">
        <f>IF(X743=0,0,IF(CONFIGURACAO!$C$39="SIM",(IF(X743&gt;CONFIGURACAO!$C$40,CONFIGURACAO!$C$40*CONFIGURACAO!$C$32,X743*CONFIGURACAO!$C$32)),'PI AREA  P100'!X743*CONFIGURACAO!$C$32))</f>
        <v>0</v>
      </c>
      <c r="AO743" s="38">
        <f>IFERROR(IF(M743&gt;0,(Y743*CONFIGURACAO!$C$33)+(Z743*CONFIGURACAO!$C$34)+(AA743*CONFIGURACAO!$C$35)+(AB743*CONFIGURACAO!$C$36),""),"")</f>
        <v>20</v>
      </c>
      <c r="AP743" s="38">
        <f>IF(AA743=0,0,IF(CONFIGURACAO!$C$46="SIM",(IF(AA743&gt;CONFIGURACAO!$C$47,CONFIGURACAO!$C$47*CONFIGURACAO!$C$35,AA743*CONFIGURACAO!$C$35)),'PI AREA  P100'!AA743*CONFIGURACAO!$C$35))</f>
        <v>0</v>
      </c>
      <c r="AQ743" s="38">
        <f>IF(AB743=0,0,IF(CONFIGURACAO!$C$44="SIM",(IF(AB743&gt;CONFIGURACAO!$C$45,CONFIGURACAO!$C$45*CONFIGURACAO!$C$36,AB743*CONFIGURACAO!$C$36)),'PI AREA  P100'!AB743*CONFIGURACAO!$C$36))</f>
        <v>20</v>
      </c>
      <c r="AR743" s="38">
        <f t="shared" si="251"/>
        <v>560</v>
      </c>
      <c r="AS743" s="68">
        <f>IF(AR743="","",$AR743-(($AS$2/CONFIGURACAO!$C$6)*$M743))</f>
        <v>335</v>
      </c>
      <c r="AT743" s="73">
        <f t="shared" si="233"/>
        <v>3</v>
      </c>
      <c r="AU743" s="75">
        <f>IF(AR743="","",$AR743-(($AU$2/CONFIGURACAO!$C$6)*$M743))</f>
        <v>185</v>
      </c>
      <c r="AV743" s="76">
        <f t="shared" si="234"/>
        <v>4</v>
      </c>
      <c r="AW743" s="74">
        <f>IF(AR743="","",$AR743-(($AW$2/CONFIGURACAO!$C$6)*$M743))</f>
        <v>35</v>
      </c>
      <c r="AX743" s="72">
        <f t="shared" si="235"/>
        <v>5</v>
      </c>
      <c r="AZ743" s="39">
        <f t="shared" si="236"/>
        <v>4.7300093755542977E-2</v>
      </c>
      <c r="BA743" s="146">
        <f t="shared" si="237"/>
        <v>11</v>
      </c>
      <c r="BB743" s="146">
        <f t="shared" si="238"/>
        <v>663</v>
      </c>
      <c r="BC743" s="32">
        <f t="shared" si="239"/>
        <v>694</v>
      </c>
      <c r="BD743" s="148"/>
      <c r="BE743" s="40">
        <f t="shared" si="240"/>
        <v>0</v>
      </c>
      <c r="BF743" s="40">
        <f t="shared" si="241"/>
        <v>3.8580246913580245E-2</v>
      </c>
      <c r="BG743" s="40">
        <f t="shared" si="242"/>
        <v>0.1541623843782117</v>
      </c>
      <c r="BH743" s="40">
        <f t="shared" si="243"/>
        <v>8.084074373484236E-2</v>
      </c>
      <c r="BI743" s="40">
        <f t="shared" si="244"/>
        <v>0</v>
      </c>
      <c r="BJ743" s="40">
        <f t="shared" si="245"/>
        <v>0</v>
      </c>
      <c r="BK743" s="40">
        <f t="shared" si="246"/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 s="42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</row>
    <row r="744" spans="1:124" s="32" customFormat="1" x14ac:dyDescent="0.2">
      <c r="A744" s="124" t="str">
        <f>CONFIGURACAO!$C$4</f>
        <v>AREA 21</v>
      </c>
      <c r="B744" s="125">
        <v>742</v>
      </c>
      <c r="C744" s="252" t="s">
        <v>317</v>
      </c>
      <c r="D744" s="126">
        <f t="shared" si="247"/>
        <v>3</v>
      </c>
      <c r="E744" s="250" t="s">
        <v>1079</v>
      </c>
      <c r="F744" s="250">
        <v>1</v>
      </c>
      <c r="G744" s="250">
        <v>1</v>
      </c>
      <c r="H744" s="250">
        <v>1</v>
      </c>
      <c r="I744" s="250">
        <v>1</v>
      </c>
      <c r="J744" s="87"/>
      <c r="K744" s="94"/>
      <c r="L744" s="94"/>
      <c r="M744" s="154">
        <f t="shared" si="248"/>
        <v>4</v>
      </c>
      <c r="N744">
        <v>2</v>
      </c>
      <c r="O744">
        <v>1</v>
      </c>
      <c r="P744">
        <v>20</v>
      </c>
      <c r="Q744">
        <v>2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2</v>
      </c>
      <c r="AC744" s="139">
        <f t="shared" si="231"/>
        <v>3</v>
      </c>
      <c r="AD744" s="140">
        <f t="shared" si="232"/>
        <v>23</v>
      </c>
      <c r="AE744" s="141">
        <f t="shared" si="249"/>
        <v>0</v>
      </c>
      <c r="AF744" s="142">
        <f t="shared" si="250"/>
        <v>1</v>
      </c>
      <c r="AG744" s="278"/>
      <c r="AI744" s="37">
        <f>IFERROR(IF(M744&gt;0,(N744*CONFIGURACAO!$C$20)+(O744*CONFIGURACAO!$C$21)+(P744*CONFIGURACAO!$C$22)+(Q744*CONFIGURACAO!$C$23)+(R744*CONFIGURACAO!$C$24),""),"")</f>
        <v>1580</v>
      </c>
      <c r="AJ744" s="38">
        <f>IF(S744=0,0,IF(CONFIGURACAO!$C$15="SIM",(IF(S744&gt;CONFIGURACAO!$C$16,CONFIGURACAO!$C$16*CONFIGURACAO!$C$25,S744*CONFIGURACAO!$C$25)),'PI AREA  P100'!S744*CONFIGURACAO!$C$25))</f>
        <v>0</v>
      </c>
      <c r="AK744" s="38">
        <f>IF(T744=0,0,IF(CONFIGURACAO!$C$17="SIM",(IF(T744&gt;CONFIGURACAO!$C$18,CONFIGURACAO!$C$18*CONFIGURACAO!$C$26,T744*CONFIGURACAO!$C$26)),'PI AREA  P100'!T744*CONFIGURACAO!$C$26))</f>
        <v>0</v>
      </c>
      <c r="AL744" s="38">
        <f>IFERROR(IF(M744&gt;0,(U744*CONFIGURACAO!$C$29)+(V744*CONFIGURACAO!$C$30),""),"")</f>
        <v>0</v>
      </c>
      <c r="AM744" s="38">
        <f>IF(W744=0,0,IF(CONFIGURACAO!$C$41="SIM",(IF(W744&gt;CONFIGURACAO!$C$41,CONFIGURACAO!$C$41*CONFIGURACAO!$C$31,W744*CONFIGURACAO!$C$31)),'PI AREA  P100'!W744*CONFIGURACAO!$C$31))</f>
        <v>0</v>
      </c>
      <c r="AN744" s="38">
        <f>IF(X744=0,0,IF(CONFIGURACAO!$C$39="SIM",(IF(X744&gt;CONFIGURACAO!$C$40,CONFIGURACAO!$C$40*CONFIGURACAO!$C$32,X744*CONFIGURACAO!$C$32)),'PI AREA  P100'!X744*CONFIGURACAO!$C$32))</f>
        <v>0</v>
      </c>
      <c r="AO744" s="38">
        <f>IFERROR(IF(M744&gt;0,(Y744*CONFIGURACAO!$C$33)+(Z744*CONFIGURACAO!$C$34)+(AA744*CONFIGURACAO!$C$35)+(AB744*CONFIGURACAO!$C$36),""),"")</f>
        <v>120</v>
      </c>
      <c r="AP744" s="38">
        <f>IF(AA744=0,0,IF(CONFIGURACAO!$C$46="SIM",(IF(AA744&gt;CONFIGURACAO!$C$47,CONFIGURACAO!$C$47*CONFIGURACAO!$C$35,AA744*CONFIGURACAO!$C$35)),'PI AREA  P100'!AA744*CONFIGURACAO!$C$35))</f>
        <v>0</v>
      </c>
      <c r="AQ744" s="38">
        <f>IF(AB744=0,0,IF(CONFIGURACAO!$C$44="SIM",(IF(AB744&gt;CONFIGURACAO!$C$45,CONFIGURACAO!$C$45*CONFIGURACAO!$C$36,AB744*CONFIGURACAO!$C$36)),'PI AREA  P100'!AB744*CONFIGURACAO!$C$36))</f>
        <v>20</v>
      </c>
      <c r="AR744" s="38">
        <f t="shared" si="251"/>
        <v>1720</v>
      </c>
      <c r="AS744" s="68">
        <f>IF(AR744="","",$AR744-(($AS$2/CONFIGURACAO!$C$6)*$M744))</f>
        <v>1420</v>
      </c>
      <c r="AT744" s="73">
        <f t="shared" si="233"/>
        <v>3</v>
      </c>
      <c r="AU744" s="75">
        <f>IF(AR744="","",$AR744-(($AU$2/CONFIGURACAO!$C$6)*$M744))</f>
        <v>1220</v>
      </c>
      <c r="AV744" s="76">
        <f t="shared" si="234"/>
        <v>4</v>
      </c>
      <c r="AW744" s="74">
        <f>IF(AR744="","",$AR744-(($AW$2/CONFIGURACAO!$C$6)*$M744))</f>
        <v>1020</v>
      </c>
      <c r="AX744" s="72">
        <f t="shared" si="235"/>
        <v>5</v>
      </c>
      <c r="AZ744" s="39">
        <f t="shared" si="236"/>
        <v>0.14527885939202487</v>
      </c>
      <c r="BA744" s="146">
        <f t="shared" si="237"/>
        <v>29</v>
      </c>
      <c r="BB744" s="146">
        <f t="shared" si="238"/>
        <v>197</v>
      </c>
      <c r="BC744" s="32">
        <f t="shared" si="239"/>
        <v>196</v>
      </c>
      <c r="BD744" s="148"/>
      <c r="BE744" s="40">
        <f t="shared" si="240"/>
        <v>7.4515648286140088E-2</v>
      </c>
      <c r="BF744" s="40">
        <f t="shared" si="241"/>
        <v>3.8580246913580245E-2</v>
      </c>
      <c r="BG744" s="40">
        <f t="shared" si="242"/>
        <v>0.51387461459403905</v>
      </c>
      <c r="BH744" s="40">
        <f t="shared" si="243"/>
        <v>8.084074373484236E-2</v>
      </c>
      <c r="BI744" s="40">
        <f t="shared" si="244"/>
        <v>0.10660980810234541</v>
      </c>
      <c r="BJ744" s="40">
        <f t="shared" si="245"/>
        <v>0</v>
      </c>
      <c r="BK744" s="40">
        <f t="shared" si="246"/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 s="42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</row>
    <row r="745" spans="1:124" s="32" customFormat="1" x14ac:dyDescent="0.2">
      <c r="A745" s="124" t="str">
        <f>CONFIGURACAO!$C$4</f>
        <v>AREA 21</v>
      </c>
      <c r="B745" s="125">
        <v>743</v>
      </c>
      <c r="C745" s="252" t="s">
        <v>317</v>
      </c>
      <c r="D745" s="126">
        <f t="shared" si="247"/>
        <v>4</v>
      </c>
      <c r="E745" s="250" t="s">
        <v>1080</v>
      </c>
      <c r="F745" s="250">
        <v>1</v>
      </c>
      <c r="G745" s="250">
        <v>1</v>
      </c>
      <c r="H745" s="250">
        <v>1</v>
      </c>
      <c r="I745" s="250">
        <v>1</v>
      </c>
      <c r="J745" s="87"/>
      <c r="K745" s="94"/>
      <c r="L745" s="94"/>
      <c r="M745" s="154">
        <f t="shared" si="248"/>
        <v>4</v>
      </c>
      <c r="N745">
        <v>0</v>
      </c>
      <c r="O745">
        <v>0</v>
      </c>
      <c r="P745">
        <v>12</v>
      </c>
      <c r="Q745">
        <v>3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1</v>
      </c>
      <c r="AB745">
        <v>1</v>
      </c>
      <c r="AC745" s="139">
        <f t="shared" si="231"/>
        <v>0</v>
      </c>
      <c r="AD745" s="140">
        <f t="shared" si="232"/>
        <v>12</v>
      </c>
      <c r="AE745" s="141">
        <f t="shared" si="249"/>
        <v>0</v>
      </c>
      <c r="AF745" s="142">
        <f t="shared" si="250"/>
        <v>1</v>
      </c>
      <c r="AG745" s="278"/>
      <c r="AI745" s="37">
        <f>IFERROR(IF(M745&gt;0,(N745*CONFIGURACAO!$C$20)+(O745*CONFIGURACAO!$C$21)+(P745*CONFIGURACAO!$C$22)+(Q745*CONFIGURACAO!$C$23)+(R745*CONFIGURACAO!$C$24),""),"")</f>
        <v>840</v>
      </c>
      <c r="AJ745" s="38">
        <f>IF(S745=0,0,IF(CONFIGURACAO!$C$15="SIM",(IF(S745&gt;CONFIGURACAO!$C$16,CONFIGURACAO!$C$16*CONFIGURACAO!$C$25,S745*CONFIGURACAO!$C$25)),'PI AREA  P100'!S745*CONFIGURACAO!$C$25))</f>
        <v>10</v>
      </c>
      <c r="AK745" s="38">
        <f>IF(T745=0,0,IF(CONFIGURACAO!$C$17="SIM",(IF(T745&gt;CONFIGURACAO!$C$18,CONFIGURACAO!$C$18*CONFIGURACAO!$C$26,T745*CONFIGURACAO!$C$26)),'PI AREA  P100'!T745*CONFIGURACAO!$C$26))</f>
        <v>0</v>
      </c>
      <c r="AL745" s="38">
        <f>IFERROR(IF(M745&gt;0,(U745*CONFIGURACAO!$C$29)+(V745*CONFIGURACAO!$C$30),""),"")</f>
        <v>0</v>
      </c>
      <c r="AM745" s="38">
        <f>IF(W745=0,0,IF(CONFIGURACAO!$C$41="SIM",(IF(W745&gt;CONFIGURACAO!$C$41,CONFIGURACAO!$C$41*CONFIGURACAO!$C$31,W745*CONFIGURACAO!$C$31)),'PI AREA  P100'!W745*CONFIGURACAO!$C$31))</f>
        <v>0</v>
      </c>
      <c r="AN745" s="38">
        <f>IF(X745=0,0,IF(CONFIGURACAO!$C$39="SIM",(IF(X745&gt;CONFIGURACAO!$C$40,CONFIGURACAO!$C$40*CONFIGURACAO!$C$32,X745*CONFIGURACAO!$C$32)),'PI AREA  P100'!X745*CONFIGURACAO!$C$32))</f>
        <v>0</v>
      </c>
      <c r="AO745" s="38">
        <f>IFERROR(IF(M745&gt;0,(Y745*CONFIGURACAO!$C$33)+(Z745*CONFIGURACAO!$C$34)+(AA745*CONFIGURACAO!$C$35)+(AB745*CONFIGURACAO!$C$36),""),"")</f>
        <v>135</v>
      </c>
      <c r="AP745" s="38">
        <f>IF(AA745=0,0,IF(CONFIGURACAO!$C$46="SIM",(IF(AA745&gt;CONFIGURACAO!$C$47,CONFIGURACAO!$C$47*CONFIGURACAO!$C$35,AA745*CONFIGURACAO!$C$35)),'PI AREA  P100'!AA745*CONFIGURACAO!$C$35))</f>
        <v>25</v>
      </c>
      <c r="AQ745" s="38">
        <f>IF(AB745=0,0,IF(CONFIGURACAO!$C$44="SIM",(IF(AB745&gt;CONFIGURACAO!$C$45,CONFIGURACAO!$C$45*CONFIGURACAO!$C$36,AB745*CONFIGURACAO!$C$36)),'PI AREA  P100'!AB745*CONFIGURACAO!$C$36))</f>
        <v>10</v>
      </c>
      <c r="AR745" s="38">
        <f t="shared" si="251"/>
        <v>1020</v>
      </c>
      <c r="AS745" s="68">
        <f>IF(AR745="","",$AR745-(($AS$2/CONFIGURACAO!$C$6)*$M745))</f>
        <v>720</v>
      </c>
      <c r="AT745" s="73">
        <f t="shared" si="233"/>
        <v>3</v>
      </c>
      <c r="AU745" s="75">
        <f>IF(AR745="","",$AR745-(($AU$2/CONFIGURACAO!$C$6)*$M745))</f>
        <v>520</v>
      </c>
      <c r="AV745" s="76">
        <f t="shared" si="234"/>
        <v>4</v>
      </c>
      <c r="AW745" s="74">
        <f>IF(AR745="","",$AR745-(($AW$2/CONFIGURACAO!$C$6)*$M745))</f>
        <v>320</v>
      </c>
      <c r="AX745" s="72">
        <f t="shared" si="235"/>
        <v>5</v>
      </c>
      <c r="AZ745" s="39">
        <f t="shared" si="236"/>
        <v>8.6153742197596139E-2</v>
      </c>
      <c r="BA745" s="146">
        <f t="shared" si="237"/>
        <v>19</v>
      </c>
      <c r="BB745" s="146">
        <f t="shared" si="238"/>
        <v>398</v>
      </c>
      <c r="BC745" s="32">
        <f t="shared" si="239"/>
        <v>425</v>
      </c>
      <c r="BD745" s="148"/>
      <c r="BE745" s="40">
        <f t="shared" si="240"/>
        <v>0</v>
      </c>
      <c r="BF745" s="40">
        <f t="shared" si="241"/>
        <v>0</v>
      </c>
      <c r="BG745" s="40">
        <f t="shared" si="242"/>
        <v>0.3083247687564234</v>
      </c>
      <c r="BH745" s="40">
        <f t="shared" si="243"/>
        <v>0.12126111560226355</v>
      </c>
      <c r="BI745" s="40">
        <f t="shared" si="244"/>
        <v>0</v>
      </c>
      <c r="BJ745" s="40">
        <f t="shared" si="245"/>
        <v>9.2421441774491686E-2</v>
      </c>
      <c r="BK745" s="40">
        <f t="shared" si="246"/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 s="42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</row>
    <row r="746" spans="1:124" s="32" customFormat="1" x14ac:dyDescent="0.2">
      <c r="A746" s="124" t="str">
        <f>CONFIGURACAO!$C$4</f>
        <v>AREA 21</v>
      </c>
      <c r="B746" s="125">
        <v>744</v>
      </c>
      <c r="C746" s="252" t="s">
        <v>317</v>
      </c>
      <c r="D746" s="126">
        <f t="shared" si="247"/>
        <v>5</v>
      </c>
      <c r="E746" s="250" t="s">
        <v>1081</v>
      </c>
      <c r="F746" s="250">
        <v>1</v>
      </c>
      <c r="G746" s="250">
        <v>1</v>
      </c>
      <c r="H746" s="250">
        <v>1</v>
      </c>
      <c r="I746" s="250">
        <v>0</v>
      </c>
      <c r="J746" s="87"/>
      <c r="K746" s="94"/>
      <c r="L746" s="94"/>
      <c r="M746" s="154">
        <f t="shared" si="248"/>
        <v>3</v>
      </c>
      <c r="N746">
        <v>0</v>
      </c>
      <c r="O746">
        <v>2</v>
      </c>
      <c r="P746">
        <v>3</v>
      </c>
      <c r="Q746">
        <v>3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 s="139">
        <f t="shared" si="231"/>
        <v>2</v>
      </c>
      <c r="AD746" s="140">
        <f t="shared" si="232"/>
        <v>5</v>
      </c>
      <c r="AE746" s="141">
        <f t="shared" si="249"/>
        <v>0</v>
      </c>
      <c r="AF746" s="142">
        <f t="shared" si="250"/>
        <v>0</v>
      </c>
      <c r="AG746" s="278"/>
      <c r="AI746" s="37">
        <f>IFERROR(IF(M746&gt;0,(N746*CONFIGURACAO!$C$20)+(O746*CONFIGURACAO!$C$21)+(P746*CONFIGURACAO!$C$22)+(Q746*CONFIGURACAO!$C$23)+(R746*CONFIGURACAO!$C$24),""),"")</f>
        <v>480</v>
      </c>
      <c r="AJ746" s="38">
        <f>IF(S746=0,0,IF(CONFIGURACAO!$C$15="SIM",(IF(S746&gt;CONFIGURACAO!$C$16,CONFIGURACAO!$C$16*CONFIGURACAO!$C$25,S746*CONFIGURACAO!$C$25)),'PI AREA  P100'!S746*CONFIGURACAO!$C$25))</f>
        <v>0</v>
      </c>
      <c r="AK746" s="38">
        <f>IF(T746=0,0,IF(CONFIGURACAO!$C$17="SIM",(IF(T746&gt;CONFIGURACAO!$C$18,CONFIGURACAO!$C$18*CONFIGURACAO!$C$26,T746*CONFIGURACAO!$C$26)),'PI AREA  P100'!T746*CONFIGURACAO!$C$26))</f>
        <v>0</v>
      </c>
      <c r="AL746" s="38">
        <f>IFERROR(IF(M746&gt;0,(U746*CONFIGURACAO!$C$29)+(V746*CONFIGURACAO!$C$30),""),"")</f>
        <v>0</v>
      </c>
      <c r="AM746" s="38">
        <f>IF(W746=0,0,IF(CONFIGURACAO!$C$41="SIM",(IF(W746&gt;CONFIGURACAO!$C$41,CONFIGURACAO!$C$41*CONFIGURACAO!$C$31,W746*CONFIGURACAO!$C$31)),'PI AREA  P100'!W746*CONFIGURACAO!$C$31))</f>
        <v>0</v>
      </c>
      <c r="AN746" s="38">
        <f>IF(X746=0,0,IF(CONFIGURACAO!$C$39="SIM",(IF(X746&gt;CONFIGURACAO!$C$40,CONFIGURACAO!$C$40*CONFIGURACAO!$C$32,X746*CONFIGURACAO!$C$32)),'PI AREA  P100'!X746*CONFIGURACAO!$C$32))</f>
        <v>0</v>
      </c>
      <c r="AO746" s="38">
        <f>IFERROR(IF(M746&gt;0,(Y746*CONFIGURACAO!$C$33)+(Z746*CONFIGURACAO!$C$34)+(AA746*CONFIGURACAO!$C$35)+(AB746*CONFIGURACAO!$C$36),""),"")</f>
        <v>10</v>
      </c>
      <c r="AP746" s="38">
        <f>IF(AA746=0,0,IF(CONFIGURACAO!$C$46="SIM",(IF(AA746&gt;CONFIGURACAO!$C$47,CONFIGURACAO!$C$47*CONFIGURACAO!$C$35,AA746*CONFIGURACAO!$C$35)),'PI AREA  P100'!AA746*CONFIGURACAO!$C$35))</f>
        <v>0</v>
      </c>
      <c r="AQ746" s="38">
        <f>IF(AB746=0,0,IF(CONFIGURACAO!$C$44="SIM",(IF(AB746&gt;CONFIGURACAO!$C$45,CONFIGURACAO!$C$45*CONFIGURACAO!$C$36,AB746*CONFIGURACAO!$C$36)),'PI AREA  P100'!AB746*CONFIGURACAO!$C$36))</f>
        <v>10</v>
      </c>
      <c r="AR746" s="38">
        <f t="shared" si="251"/>
        <v>500</v>
      </c>
      <c r="AS746" s="68">
        <f>IF(AR746="","",$AR746-(($AS$2/CONFIGURACAO!$C$6)*$M746))</f>
        <v>275</v>
      </c>
      <c r="AT746" s="73">
        <f t="shared" si="233"/>
        <v>3</v>
      </c>
      <c r="AU746" s="75">
        <f>IF(AR746="","",$AR746-(($AU$2/CONFIGURACAO!$C$6)*$M746))</f>
        <v>125</v>
      </c>
      <c r="AV746" s="76">
        <f t="shared" si="234"/>
        <v>4</v>
      </c>
      <c r="AW746" s="74">
        <f>IF(AR746="","",$AR746-(($AW$2/CONFIGURACAO!$C$6)*$M746))</f>
        <v>-25</v>
      </c>
      <c r="AX746" s="72" t="str">
        <f t="shared" si="235"/>
        <v>NAO</v>
      </c>
      <c r="AZ746" s="39">
        <f t="shared" si="236"/>
        <v>4.2232226567449092E-2</v>
      </c>
      <c r="BA746" s="146">
        <f t="shared" si="237"/>
        <v>10</v>
      </c>
      <c r="BB746" s="146">
        <f t="shared" si="238"/>
        <v>694</v>
      </c>
      <c r="BC746" s="32">
        <f t="shared" si="239"/>
        <v>738</v>
      </c>
      <c r="BD746" s="148"/>
      <c r="BE746" s="40">
        <f t="shared" si="240"/>
        <v>0</v>
      </c>
      <c r="BF746" s="40">
        <f t="shared" si="241"/>
        <v>7.716049382716049E-2</v>
      </c>
      <c r="BG746" s="40">
        <f t="shared" si="242"/>
        <v>7.7081192189105849E-2</v>
      </c>
      <c r="BH746" s="40">
        <f t="shared" si="243"/>
        <v>0.12126111560226355</v>
      </c>
      <c r="BI746" s="40">
        <f t="shared" si="244"/>
        <v>0.10660980810234541</v>
      </c>
      <c r="BJ746" s="40">
        <f t="shared" si="245"/>
        <v>0</v>
      </c>
      <c r="BK746" s="40">
        <f t="shared" si="246"/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 s="42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</row>
    <row r="747" spans="1:124" s="32" customFormat="1" x14ac:dyDescent="0.2">
      <c r="A747" s="124" t="str">
        <f>CONFIGURACAO!$C$4</f>
        <v>AREA 21</v>
      </c>
      <c r="B747" s="125">
        <v>745</v>
      </c>
      <c r="C747" s="252" t="s">
        <v>317</v>
      </c>
      <c r="D747" s="126">
        <f t="shared" si="247"/>
        <v>6</v>
      </c>
      <c r="E747" s="250" t="s">
        <v>1082</v>
      </c>
      <c r="F747" s="250">
        <v>0</v>
      </c>
      <c r="G747" s="250">
        <v>0</v>
      </c>
      <c r="H747" s="250">
        <v>0</v>
      </c>
      <c r="I747" s="250">
        <v>1</v>
      </c>
      <c r="J747" s="87"/>
      <c r="K747" s="94"/>
      <c r="L747" s="94"/>
      <c r="M747" s="154">
        <f t="shared" si="248"/>
        <v>1</v>
      </c>
      <c r="N747">
        <v>0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s="139">
        <f t="shared" si="231"/>
        <v>1</v>
      </c>
      <c r="AD747" s="140">
        <f t="shared" si="232"/>
        <v>2</v>
      </c>
      <c r="AE747" s="141">
        <f t="shared" si="249"/>
        <v>0</v>
      </c>
      <c r="AF747" s="142">
        <f t="shared" si="250"/>
        <v>0</v>
      </c>
      <c r="AG747" s="278"/>
      <c r="AI747" s="37">
        <f>IFERROR(IF(M747&gt;0,(N747*CONFIGURACAO!$C$20)+(O747*CONFIGURACAO!$C$21)+(P747*CONFIGURACAO!$C$22)+(Q747*CONFIGURACAO!$C$23)+(R747*CONFIGURACAO!$C$24),""),"")</f>
        <v>140</v>
      </c>
      <c r="AJ747" s="38">
        <f>IF(S747=0,0,IF(CONFIGURACAO!$C$15="SIM",(IF(S747&gt;CONFIGURACAO!$C$16,CONFIGURACAO!$C$16*CONFIGURACAO!$C$25,S747*CONFIGURACAO!$C$25)),'PI AREA  P100'!S747*CONFIGURACAO!$C$25))</f>
        <v>0</v>
      </c>
      <c r="AK747" s="38">
        <f>IF(T747=0,0,IF(CONFIGURACAO!$C$17="SIM",(IF(T747&gt;CONFIGURACAO!$C$18,CONFIGURACAO!$C$18*CONFIGURACAO!$C$26,T747*CONFIGURACAO!$C$26)),'PI AREA  P100'!T747*CONFIGURACAO!$C$26))</f>
        <v>0</v>
      </c>
      <c r="AL747" s="38">
        <f>IFERROR(IF(M747&gt;0,(U747*CONFIGURACAO!$C$29)+(V747*CONFIGURACAO!$C$30),""),"")</f>
        <v>0</v>
      </c>
      <c r="AM747" s="38">
        <f>IF(W747=0,0,IF(CONFIGURACAO!$C$41="SIM",(IF(W747&gt;CONFIGURACAO!$C$41,CONFIGURACAO!$C$41*CONFIGURACAO!$C$31,W747*CONFIGURACAO!$C$31)),'PI AREA  P100'!W747*CONFIGURACAO!$C$31))</f>
        <v>0</v>
      </c>
      <c r="AN747" s="38">
        <f>IF(X747=0,0,IF(CONFIGURACAO!$C$39="SIM",(IF(X747&gt;CONFIGURACAO!$C$40,CONFIGURACAO!$C$40*CONFIGURACAO!$C$32,X747*CONFIGURACAO!$C$32)),'PI AREA  P100'!X747*CONFIGURACAO!$C$32))</f>
        <v>0</v>
      </c>
      <c r="AO747" s="38">
        <f>IFERROR(IF(M747&gt;0,(Y747*CONFIGURACAO!$C$33)+(Z747*CONFIGURACAO!$C$34)+(AA747*CONFIGURACAO!$C$35)+(AB747*CONFIGURACAO!$C$36),""),"")</f>
        <v>0</v>
      </c>
      <c r="AP747" s="38">
        <f>IF(AA747=0,0,IF(CONFIGURACAO!$C$46="SIM",(IF(AA747&gt;CONFIGURACAO!$C$47,CONFIGURACAO!$C$47*CONFIGURACAO!$C$35,AA747*CONFIGURACAO!$C$35)),'PI AREA  P100'!AA747*CONFIGURACAO!$C$35))</f>
        <v>0</v>
      </c>
      <c r="AQ747" s="38">
        <f>IF(AB747=0,0,IF(CONFIGURACAO!$C$44="SIM",(IF(AB747&gt;CONFIGURACAO!$C$45,CONFIGURACAO!$C$45*CONFIGURACAO!$C$36,AB747*CONFIGURACAO!$C$36)),'PI AREA  P100'!AB747*CONFIGURACAO!$C$36))</f>
        <v>0</v>
      </c>
      <c r="AR747" s="38">
        <f t="shared" si="251"/>
        <v>140</v>
      </c>
      <c r="AS747" s="68">
        <f>IF(AR747="","",$AR747-(($AS$2/CONFIGURACAO!$C$6)*$M747))</f>
        <v>65</v>
      </c>
      <c r="AT747" s="73">
        <f t="shared" si="233"/>
        <v>3</v>
      </c>
      <c r="AU747" s="75">
        <f>IF(AR747="","",$AR747-(($AU$2/CONFIGURACAO!$C$6)*$M747))</f>
        <v>15</v>
      </c>
      <c r="AV747" s="76">
        <f t="shared" si="234"/>
        <v>4</v>
      </c>
      <c r="AW747" s="74">
        <f>IF(AR747="","",$AR747-(($AW$2/CONFIGURACAO!$C$6)*$M747))</f>
        <v>-35</v>
      </c>
      <c r="AX747" s="72" t="str">
        <f t="shared" si="235"/>
        <v>NAO</v>
      </c>
      <c r="AZ747" s="39">
        <f t="shared" si="236"/>
        <v>1.1825023438885744E-2</v>
      </c>
      <c r="BA747" s="146">
        <f t="shared" si="237"/>
        <v>2</v>
      </c>
      <c r="BB747" s="146">
        <f t="shared" si="238"/>
        <v>1033</v>
      </c>
      <c r="BC747" s="32">
        <f t="shared" si="239"/>
        <v>1020</v>
      </c>
      <c r="BD747" s="148"/>
      <c r="BE747" s="40">
        <f t="shared" si="240"/>
        <v>0</v>
      </c>
      <c r="BF747" s="40">
        <f t="shared" si="241"/>
        <v>3.8580246913580245E-2</v>
      </c>
      <c r="BG747" s="40">
        <f t="shared" si="242"/>
        <v>2.5693730729701953E-2</v>
      </c>
      <c r="BH747" s="40">
        <f t="shared" si="243"/>
        <v>0</v>
      </c>
      <c r="BI747" s="40">
        <f t="shared" si="244"/>
        <v>0</v>
      </c>
      <c r="BJ747" s="40">
        <f t="shared" si="245"/>
        <v>0</v>
      </c>
      <c r="BK747" s="40">
        <f t="shared" si="246"/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 s="42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</row>
    <row r="748" spans="1:124" s="32" customFormat="1" x14ac:dyDescent="0.2">
      <c r="A748" s="124" t="str">
        <f>CONFIGURACAO!$C$4</f>
        <v>AREA 21</v>
      </c>
      <c r="B748" s="125">
        <v>746</v>
      </c>
      <c r="C748" s="252" t="s">
        <v>317</v>
      </c>
      <c r="D748" s="126">
        <f t="shared" si="247"/>
        <v>7</v>
      </c>
      <c r="E748" s="250" t="s">
        <v>1083</v>
      </c>
      <c r="F748" s="250">
        <v>1</v>
      </c>
      <c r="G748" s="250">
        <v>1</v>
      </c>
      <c r="H748" s="250">
        <v>0</v>
      </c>
      <c r="I748" s="250">
        <v>0</v>
      </c>
      <c r="J748" s="87"/>
      <c r="K748" s="94"/>
      <c r="L748" s="94"/>
      <c r="M748" s="154">
        <f t="shared" si="248"/>
        <v>2</v>
      </c>
      <c r="N748">
        <v>0</v>
      </c>
      <c r="O748">
        <v>2</v>
      </c>
      <c r="P748">
        <v>8</v>
      </c>
      <c r="Q748">
        <v>5</v>
      </c>
      <c r="R748">
        <v>1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5</v>
      </c>
      <c r="AC748" s="139">
        <f t="shared" si="231"/>
        <v>2</v>
      </c>
      <c r="AD748" s="140">
        <f t="shared" si="232"/>
        <v>10</v>
      </c>
      <c r="AE748" s="141">
        <f t="shared" si="249"/>
        <v>0</v>
      </c>
      <c r="AF748" s="142">
        <f t="shared" si="250"/>
        <v>0</v>
      </c>
      <c r="AG748" s="278"/>
      <c r="AI748" s="37">
        <f>IFERROR(IF(M748&gt;0,(N748*CONFIGURACAO!$C$20)+(O748*CONFIGURACAO!$C$21)+(P748*CONFIGURACAO!$C$22)+(Q748*CONFIGURACAO!$C$23)+(R748*CONFIGURACAO!$C$24),""),"")</f>
        <v>860</v>
      </c>
      <c r="AJ748" s="38">
        <f>IF(S748=0,0,IF(CONFIGURACAO!$C$15="SIM",(IF(S748&gt;CONFIGURACAO!$C$16,CONFIGURACAO!$C$16*CONFIGURACAO!$C$25,S748*CONFIGURACAO!$C$25)),'PI AREA  P100'!S748*CONFIGURACAO!$C$25))</f>
        <v>10</v>
      </c>
      <c r="AK748" s="38">
        <f>IF(T748=0,0,IF(CONFIGURACAO!$C$17="SIM",(IF(T748&gt;CONFIGURACAO!$C$18,CONFIGURACAO!$C$18*CONFIGURACAO!$C$26,T748*CONFIGURACAO!$C$26)),'PI AREA  P100'!T748*CONFIGURACAO!$C$26))</f>
        <v>0</v>
      </c>
      <c r="AL748" s="38">
        <f>IFERROR(IF(M748&gt;0,(U748*CONFIGURACAO!$C$29)+(V748*CONFIGURACAO!$C$30),""),"")</f>
        <v>0</v>
      </c>
      <c r="AM748" s="38">
        <f>IF(W748=0,0,IF(CONFIGURACAO!$C$41="SIM",(IF(W748&gt;CONFIGURACAO!$C$41,CONFIGURACAO!$C$41*CONFIGURACAO!$C$31,W748*CONFIGURACAO!$C$31)),'PI AREA  P100'!W748*CONFIGURACAO!$C$31))</f>
        <v>0</v>
      </c>
      <c r="AN748" s="38">
        <f>IF(X748=0,0,IF(CONFIGURACAO!$C$39="SIM",(IF(X748&gt;CONFIGURACAO!$C$40,CONFIGURACAO!$C$40*CONFIGURACAO!$C$32,X748*CONFIGURACAO!$C$32)),'PI AREA  P100'!X748*CONFIGURACAO!$C$32))</f>
        <v>0</v>
      </c>
      <c r="AO748" s="38">
        <f>IFERROR(IF(M748&gt;0,(Y748*CONFIGURACAO!$C$33)+(Z748*CONFIGURACAO!$C$34)+(AA748*CONFIGURACAO!$C$35)+(AB748*CONFIGURACAO!$C$36),""),"")</f>
        <v>50</v>
      </c>
      <c r="AP748" s="38">
        <f>IF(AA748=0,0,IF(CONFIGURACAO!$C$46="SIM",(IF(AA748&gt;CONFIGURACAO!$C$47,CONFIGURACAO!$C$47*CONFIGURACAO!$C$35,AA748*CONFIGURACAO!$C$35)),'PI AREA  P100'!AA748*CONFIGURACAO!$C$35))</f>
        <v>0</v>
      </c>
      <c r="AQ748" s="38">
        <f>IF(AB748=0,0,IF(CONFIGURACAO!$C$44="SIM",(IF(AB748&gt;CONFIGURACAO!$C$45,CONFIGURACAO!$C$45*CONFIGURACAO!$C$36,AB748*CONFIGURACAO!$C$36)),'PI AREA  P100'!AB748*CONFIGURACAO!$C$36))</f>
        <v>20</v>
      </c>
      <c r="AR748" s="38">
        <f t="shared" si="251"/>
        <v>940</v>
      </c>
      <c r="AS748" s="68">
        <f>IF(AR748="","",$AR748-(($AS$2/CONFIGURACAO!$C$6)*$M748))</f>
        <v>790</v>
      </c>
      <c r="AT748" s="73">
        <f t="shared" si="233"/>
        <v>3</v>
      </c>
      <c r="AU748" s="75">
        <f>IF(AR748="","",$AR748-(($AU$2/CONFIGURACAO!$C$6)*$M748))</f>
        <v>690</v>
      </c>
      <c r="AV748" s="76">
        <f t="shared" si="234"/>
        <v>4</v>
      </c>
      <c r="AW748" s="74">
        <f>IF(AR748="","",$AR748-(($AW$2/CONFIGURACAO!$C$6)*$M748))</f>
        <v>590</v>
      </c>
      <c r="AX748" s="72">
        <f t="shared" si="235"/>
        <v>5</v>
      </c>
      <c r="AZ748" s="39">
        <f t="shared" si="236"/>
        <v>7.9396585946804279E-2</v>
      </c>
      <c r="BA748" s="146">
        <f t="shared" si="237"/>
        <v>22</v>
      </c>
      <c r="BB748" s="146">
        <f t="shared" si="238"/>
        <v>313</v>
      </c>
      <c r="BC748" s="32">
        <f t="shared" si="239"/>
        <v>472</v>
      </c>
      <c r="BD748" s="148"/>
      <c r="BE748" s="40">
        <f t="shared" si="240"/>
        <v>0</v>
      </c>
      <c r="BF748" s="40">
        <f t="shared" si="241"/>
        <v>7.716049382716049E-2</v>
      </c>
      <c r="BG748" s="40">
        <f t="shared" si="242"/>
        <v>0.20554984583761562</v>
      </c>
      <c r="BH748" s="40">
        <f t="shared" si="243"/>
        <v>0.20210185933710592</v>
      </c>
      <c r="BI748" s="40">
        <f t="shared" si="244"/>
        <v>0.10660980810234541</v>
      </c>
      <c r="BJ748" s="40">
        <f t="shared" si="245"/>
        <v>9.2421441774491686E-2</v>
      </c>
      <c r="BK748" s="40">
        <f t="shared" si="246"/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 s="42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</row>
    <row r="749" spans="1:124" s="32" customFormat="1" x14ac:dyDescent="0.2">
      <c r="A749" s="124" t="str">
        <f>CONFIGURACAO!$C$4</f>
        <v>AREA 21</v>
      </c>
      <c r="B749" s="125">
        <v>747</v>
      </c>
      <c r="C749" s="252" t="s">
        <v>317</v>
      </c>
      <c r="D749" s="126">
        <f t="shared" si="247"/>
        <v>8</v>
      </c>
      <c r="E749" s="250" t="s">
        <v>1084</v>
      </c>
      <c r="F749" s="250">
        <v>1</v>
      </c>
      <c r="G749" s="250">
        <v>1</v>
      </c>
      <c r="H749" s="250">
        <v>1</v>
      </c>
      <c r="I749" s="250">
        <v>1</v>
      </c>
      <c r="J749" s="87"/>
      <c r="K749" s="94"/>
      <c r="L749" s="94"/>
      <c r="M749" s="154">
        <f t="shared" si="248"/>
        <v>4</v>
      </c>
      <c r="N749">
        <v>1</v>
      </c>
      <c r="O749">
        <v>3</v>
      </c>
      <c r="P749">
        <v>8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1</v>
      </c>
      <c r="AC749" s="139">
        <f t="shared" si="231"/>
        <v>4</v>
      </c>
      <c r="AD749" s="140">
        <f t="shared" si="232"/>
        <v>12</v>
      </c>
      <c r="AE749" s="141">
        <f t="shared" si="249"/>
        <v>0</v>
      </c>
      <c r="AF749" s="142">
        <f t="shared" si="250"/>
        <v>0</v>
      </c>
      <c r="AG749" s="278"/>
      <c r="AI749" s="37">
        <f>IFERROR(IF(M749&gt;0,(N749*CONFIGURACAO!$C$20)+(O749*CONFIGURACAO!$C$21)+(P749*CONFIGURACAO!$C$22)+(Q749*CONFIGURACAO!$C$23)+(R749*CONFIGURACAO!$C$24),""),"")</f>
        <v>820</v>
      </c>
      <c r="AJ749" s="38">
        <f>IF(S749=0,0,IF(CONFIGURACAO!$C$15="SIM",(IF(S749&gt;CONFIGURACAO!$C$16,CONFIGURACAO!$C$16*CONFIGURACAO!$C$25,S749*CONFIGURACAO!$C$25)),'PI AREA  P100'!S749*CONFIGURACAO!$C$25))</f>
        <v>0</v>
      </c>
      <c r="AK749" s="38">
        <f>IF(T749=0,0,IF(CONFIGURACAO!$C$17="SIM",(IF(T749&gt;CONFIGURACAO!$C$18,CONFIGURACAO!$C$18*CONFIGURACAO!$C$26,T749*CONFIGURACAO!$C$26)),'PI AREA  P100'!T749*CONFIGURACAO!$C$26))</f>
        <v>5</v>
      </c>
      <c r="AL749" s="38">
        <f>IFERROR(IF(M749&gt;0,(U749*CONFIGURACAO!$C$29)+(V749*CONFIGURACAO!$C$30),""),"")</f>
        <v>0</v>
      </c>
      <c r="AM749" s="38">
        <f>IF(W749=0,0,IF(CONFIGURACAO!$C$41="SIM",(IF(W749&gt;CONFIGURACAO!$C$41,CONFIGURACAO!$C$41*CONFIGURACAO!$C$31,W749*CONFIGURACAO!$C$31)),'PI AREA  P100'!W749*CONFIGURACAO!$C$31))</f>
        <v>0</v>
      </c>
      <c r="AN749" s="38">
        <f>IF(X749=0,0,IF(CONFIGURACAO!$C$39="SIM",(IF(X749&gt;CONFIGURACAO!$C$40,CONFIGURACAO!$C$40*CONFIGURACAO!$C$32,X749*CONFIGURACAO!$C$32)),'PI AREA  P100'!X749*CONFIGURACAO!$C$32))</f>
        <v>0</v>
      </c>
      <c r="AO749" s="38">
        <f>IFERROR(IF(M749&gt;0,(Y749*CONFIGURACAO!$C$33)+(Z749*CONFIGURACAO!$C$34)+(AA749*CONFIGURACAO!$C$35)+(AB749*CONFIGURACAO!$C$36),""),"")</f>
        <v>35</v>
      </c>
      <c r="AP749" s="38">
        <f>IF(AA749=0,0,IF(CONFIGURACAO!$C$46="SIM",(IF(AA749&gt;CONFIGURACAO!$C$47,CONFIGURACAO!$C$47*CONFIGURACAO!$C$35,AA749*CONFIGURACAO!$C$35)),'PI AREA  P100'!AA749*CONFIGURACAO!$C$35))</f>
        <v>25</v>
      </c>
      <c r="AQ749" s="38">
        <f>IF(AB749=0,0,IF(CONFIGURACAO!$C$44="SIM",(IF(AB749&gt;CONFIGURACAO!$C$45,CONFIGURACAO!$C$45*CONFIGURACAO!$C$36,AB749*CONFIGURACAO!$C$36)),'PI AREA  P100'!AB749*CONFIGURACAO!$C$36))</f>
        <v>10</v>
      </c>
      <c r="AR749" s="38">
        <f t="shared" si="251"/>
        <v>895</v>
      </c>
      <c r="AS749" s="68">
        <f>IF(AR749="","",$AR749-(($AS$2/CONFIGURACAO!$C$6)*$M749))</f>
        <v>595</v>
      </c>
      <c r="AT749" s="73">
        <f t="shared" si="233"/>
        <v>3</v>
      </c>
      <c r="AU749" s="75">
        <f>IF(AR749="","",$AR749-(($AU$2/CONFIGURACAO!$C$6)*$M749))</f>
        <v>395</v>
      </c>
      <c r="AV749" s="76">
        <f t="shared" si="234"/>
        <v>4</v>
      </c>
      <c r="AW749" s="74">
        <f>IF(AR749="","",$AR749-(($AW$2/CONFIGURACAO!$C$6)*$M749))</f>
        <v>195</v>
      </c>
      <c r="AX749" s="72">
        <f t="shared" si="235"/>
        <v>5</v>
      </c>
      <c r="AZ749" s="39">
        <f t="shared" si="236"/>
        <v>7.5595685555733871E-2</v>
      </c>
      <c r="BA749" s="146">
        <f t="shared" si="237"/>
        <v>15</v>
      </c>
      <c r="BB749" s="146">
        <f t="shared" si="238"/>
        <v>522</v>
      </c>
      <c r="BC749" s="32">
        <f t="shared" si="239"/>
        <v>500</v>
      </c>
      <c r="BD749" s="148"/>
      <c r="BE749" s="40">
        <f t="shared" si="240"/>
        <v>3.7257824143070044E-2</v>
      </c>
      <c r="BF749" s="40">
        <f t="shared" si="241"/>
        <v>0.11574074074074073</v>
      </c>
      <c r="BG749" s="40">
        <f t="shared" si="242"/>
        <v>0.20554984583761562</v>
      </c>
      <c r="BH749" s="40">
        <f t="shared" si="243"/>
        <v>0</v>
      </c>
      <c r="BI749" s="40">
        <f t="shared" si="244"/>
        <v>0</v>
      </c>
      <c r="BJ749" s="40">
        <f t="shared" si="245"/>
        <v>0</v>
      </c>
      <c r="BK749" s="40">
        <f t="shared" si="246"/>
        <v>0.16051364365971107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 s="42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</row>
    <row r="750" spans="1:124" s="32" customFormat="1" x14ac:dyDescent="0.2">
      <c r="A750" s="124" t="str">
        <f>CONFIGURACAO!$C$4</f>
        <v>AREA 21</v>
      </c>
      <c r="B750" s="125">
        <v>748</v>
      </c>
      <c r="C750" s="252" t="s">
        <v>317</v>
      </c>
      <c r="D750" s="126">
        <f t="shared" si="247"/>
        <v>9</v>
      </c>
      <c r="E750" s="250" t="s">
        <v>1085</v>
      </c>
      <c r="F750" s="250">
        <v>1</v>
      </c>
      <c r="G750" s="250">
        <v>1</v>
      </c>
      <c r="H750" s="250">
        <v>1</v>
      </c>
      <c r="I750" s="250">
        <v>1</v>
      </c>
      <c r="J750" s="87"/>
      <c r="K750" s="94"/>
      <c r="L750" s="94"/>
      <c r="M750" s="154">
        <f t="shared" si="248"/>
        <v>4</v>
      </c>
      <c r="N750">
        <v>0</v>
      </c>
      <c r="O750">
        <v>0</v>
      </c>
      <c r="P750">
        <v>7</v>
      </c>
      <c r="Q750">
        <v>2</v>
      </c>
      <c r="R750">
        <v>0</v>
      </c>
      <c r="S750">
        <v>4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6</v>
      </c>
      <c r="AC750" s="139">
        <f t="shared" si="231"/>
        <v>0</v>
      </c>
      <c r="AD750" s="140">
        <f t="shared" si="232"/>
        <v>7</v>
      </c>
      <c r="AE750" s="141">
        <f t="shared" si="249"/>
        <v>0</v>
      </c>
      <c r="AF750" s="142">
        <f t="shared" si="250"/>
        <v>0</v>
      </c>
      <c r="AG750" s="278"/>
      <c r="AI750" s="37">
        <f>IFERROR(IF(M750&gt;0,(N750*CONFIGURACAO!$C$20)+(O750*CONFIGURACAO!$C$21)+(P750*CONFIGURACAO!$C$22)+(Q750*CONFIGURACAO!$C$23)+(R750*CONFIGURACAO!$C$24),""),"")</f>
        <v>500</v>
      </c>
      <c r="AJ750" s="38">
        <f>IF(S750=0,0,IF(CONFIGURACAO!$C$15="SIM",(IF(S750&gt;CONFIGURACAO!$C$16,CONFIGURACAO!$C$16*CONFIGURACAO!$C$25,S750*CONFIGURACAO!$C$25)),'PI AREA  P100'!S750*CONFIGURACAO!$C$25))</f>
        <v>40</v>
      </c>
      <c r="AK750" s="38">
        <f>IF(T750=0,0,IF(CONFIGURACAO!$C$17="SIM",(IF(T750&gt;CONFIGURACAO!$C$18,CONFIGURACAO!$C$18*CONFIGURACAO!$C$26,T750*CONFIGURACAO!$C$26)),'PI AREA  P100'!T750*CONFIGURACAO!$C$26))</f>
        <v>0</v>
      </c>
      <c r="AL750" s="38">
        <f>IFERROR(IF(M750&gt;0,(U750*CONFIGURACAO!$C$29)+(V750*CONFIGURACAO!$C$30),""),"")</f>
        <v>0</v>
      </c>
      <c r="AM750" s="38">
        <f>IF(W750=0,0,IF(CONFIGURACAO!$C$41="SIM",(IF(W750&gt;CONFIGURACAO!$C$41,CONFIGURACAO!$C$41*CONFIGURACAO!$C$31,W750*CONFIGURACAO!$C$31)),'PI AREA  P100'!W750*CONFIGURACAO!$C$31))</f>
        <v>0</v>
      </c>
      <c r="AN750" s="38">
        <f>IF(X750=0,0,IF(CONFIGURACAO!$C$39="SIM",(IF(X750&gt;CONFIGURACAO!$C$40,CONFIGURACAO!$C$40*CONFIGURACAO!$C$32,X750*CONFIGURACAO!$C$32)),'PI AREA  P100'!X750*CONFIGURACAO!$C$32))</f>
        <v>0</v>
      </c>
      <c r="AO750" s="38">
        <f>IFERROR(IF(M750&gt;0,(Y750*CONFIGURACAO!$C$33)+(Z750*CONFIGURACAO!$C$34)+(AA750*CONFIGURACAO!$C$35)+(AB750*CONFIGURACAO!$C$36),""),"")</f>
        <v>60</v>
      </c>
      <c r="AP750" s="38">
        <f>IF(AA750=0,0,IF(CONFIGURACAO!$C$46="SIM",(IF(AA750&gt;CONFIGURACAO!$C$47,CONFIGURACAO!$C$47*CONFIGURACAO!$C$35,AA750*CONFIGURACAO!$C$35)),'PI AREA  P100'!AA750*CONFIGURACAO!$C$35))</f>
        <v>0</v>
      </c>
      <c r="AQ750" s="38">
        <f>IF(AB750=0,0,IF(CONFIGURACAO!$C$44="SIM",(IF(AB750&gt;CONFIGURACAO!$C$45,CONFIGURACAO!$C$45*CONFIGURACAO!$C$36,AB750*CONFIGURACAO!$C$36)),'PI AREA  P100'!AB750*CONFIGURACAO!$C$36))</f>
        <v>20</v>
      </c>
      <c r="AR750" s="38">
        <f t="shared" si="251"/>
        <v>620</v>
      </c>
      <c r="AS750" s="68">
        <f>IF(AR750="","",$AR750-(($AS$2/CONFIGURACAO!$C$6)*$M750))</f>
        <v>320</v>
      </c>
      <c r="AT750" s="73">
        <f t="shared" si="233"/>
        <v>3</v>
      </c>
      <c r="AU750" s="75">
        <f>IF(AR750="","",$AR750-(($AU$2/CONFIGURACAO!$C$6)*$M750))</f>
        <v>120</v>
      </c>
      <c r="AV750" s="76">
        <f t="shared" si="234"/>
        <v>4</v>
      </c>
      <c r="AW750" s="74">
        <f>IF(AR750="","",$AR750-(($AW$2/CONFIGURACAO!$C$6)*$M750))</f>
        <v>-80</v>
      </c>
      <c r="AX750" s="72" t="str">
        <f t="shared" si="235"/>
        <v>NAO</v>
      </c>
      <c r="AZ750" s="39">
        <f t="shared" si="236"/>
        <v>5.2367960943636868E-2</v>
      </c>
      <c r="BA750" s="146">
        <f t="shared" si="237"/>
        <v>19</v>
      </c>
      <c r="BB750" s="146">
        <f t="shared" si="238"/>
        <v>398</v>
      </c>
      <c r="BC750" s="32">
        <f t="shared" si="239"/>
        <v>652</v>
      </c>
      <c r="BD750" s="148"/>
      <c r="BE750" s="40">
        <f t="shared" si="240"/>
        <v>0</v>
      </c>
      <c r="BF750" s="40">
        <f t="shared" si="241"/>
        <v>0</v>
      </c>
      <c r="BG750" s="40">
        <f t="shared" si="242"/>
        <v>0.17985611510791369</v>
      </c>
      <c r="BH750" s="40">
        <f t="shared" si="243"/>
        <v>8.084074373484236E-2</v>
      </c>
      <c r="BI750" s="40">
        <f t="shared" si="244"/>
        <v>0</v>
      </c>
      <c r="BJ750" s="40">
        <f t="shared" si="245"/>
        <v>0.36968576709796674</v>
      </c>
      <c r="BK750" s="40">
        <f t="shared" si="246"/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 s="42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</row>
    <row r="751" spans="1:124" s="32" customFormat="1" x14ac:dyDescent="0.2">
      <c r="A751" s="124" t="str">
        <f>CONFIGURACAO!$C$4</f>
        <v>AREA 21</v>
      </c>
      <c r="B751" s="125">
        <v>749</v>
      </c>
      <c r="C751" s="252" t="s">
        <v>317</v>
      </c>
      <c r="D751" s="126">
        <f t="shared" si="247"/>
        <v>10</v>
      </c>
      <c r="E751" s="250" t="s">
        <v>1086</v>
      </c>
      <c r="F751" s="250">
        <v>1</v>
      </c>
      <c r="G751" s="250">
        <v>1</v>
      </c>
      <c r="H751" s="250">
        <v>1</v>
      </c>
      <c r="I751" s="250">
        <v>1</v>
      </c>
      <c r="J751" s="87"/>
      <c r="K751" s="94"/>
      <c r="L751" s="94"/>
      <c r="M751" s="154">
        <f t="shared" si="248"/>
        <v>4</v>
      </c>
      <c r="N751">
        <v>3</v>
      </c>
      <c r="O751">
        <v>3</v>
      </c>
      <c r="P751">
        <v>3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 s="139">
        <f t="shared" si="231"/>
        <v>6</v>
      </c>
      <c r="AD751" s="140">
        <f t="shared" si="232"/>
        <v>9</v>
      </c>
      <c r="AE751" s="141">
        <f t="shared" si="249"/>
        <v>0</v>
      </c>
      <c r="AF751" s="142">
        <f t="shared" si="250"/>
        <v>0</v>
      </c>
      <c r="AG751" s="278"/>
      <c r="AI751" s="37">
        <f>IFERROR(IF(M751&gt;0,(N751*CONFIGURACAO!$C$20)+(O751*CONFIGURACAO!$C$21)+(P751*CONFIGURACAO!$C$22)+(Q751*CONFIGURACAO!$C$23)+(R751*CONFIGURACAO!$C$24),""),"")</f>
        <v>800</v>
      </c>
      <c r="AJ751" s="38">
        <f>IF(S751=0,0,IF(CONFIGURACAO!$C$15="SIM",(IF(S751&gt;CONFIGURACAO!$C$16,CONFIGURACAO!$C$16*CONFIGURACAO!$C$25,S751*CONFIGURACAO!$C$25)),'PI AREA  P100'!S751*CONFIGURACAO!$C$25))</f>
        <v>0</v>
      </c>
      <c r="AK751" s="38">
        <f>IF(T751=0,0,IF(CONFIGURACAO!$C$17="SIM",(IF(T751&gt;CONFIGURACAO!$C$18,CONFIGURACAO!$C$18*CONFIGURACAO!$C$26,T751*CONFIGURACAO!$C$26)),'PI AREA  P100'!T751*CONFIGURACAO!$C$26))</f>
        <v>0</v>
      </c>
      <c r="AL751" s="38">
        <f>IFERROR(IF(M751&gt;0,(U751*CONFIGURACAO!$C$29)+(V751*CONFIGURACAO!$C$30),""),"")</f>
        <v>0</v>
      </c>
      <c r="AM751" s="38">
        <f>IF(W751=0,0,IF(CONFIGURACAO!$C$41="SIM",(IF(W751&gt;CONFIGURACAO!$C$41,CONFIGURACAO!$C$41*CONFIGURACAO!$C$31,W751*CONFIGURACAO!$C$31)),'PI AREA  P100'!W751*CONFIGURACAO!$C$31))</f>
        <v>0</v>
      </c>
      <c r="AN751" s="38">
        <f>IF(X751=0,0,IF(CONFIGURACAO!$C$39="SIM",(IF(X751&gt;CONFIGURACAO!$C$40,CONFIGURACAO!$C$40*CONFIGURACAO!$C$32,X751*CONFIGURACAO!$C$32)),'PI AREA  P100'!X751*CONFIGURACAO!$C$32))</f>
        <v>0</v>
      </c>
      <c r="AO751" s="38">
        <f>IFERROR(IF(M751&gt;0,(Y751*CONFIGURACAO!$C$33)+(Z751*CONFIGURACAO!$C$34)+(AA751*CONFIGURACAO!$C$35)+(AB751*CONFIGURACAO!$C$36),""),"")</f>
        <v>25</v>
      </c>
      <c r="AP751" s="38">
        <f>IF(AA751=0,0,IF(CONFIGURACAO!$C$46="SIM",(IF(AA751&gt;CONFIGURACAO!$C$47,CONFIGURACAO!$C$47*CONFIGURACAO!$C$35,AA751*CONFIGURACAO!$C$35)),'PI AREA  P100'!AA751*CONFIGURACAO!$C$35))</f>
        <v>25</v>
      </c>
      <c r="AQ751" s="38">
        <f>IF(AB751=0,0,IF(CONFIGURACAO!$C$44="SIM",(IF(AB751&gt;CONFIGURACAO!$C$45,CONFIGURACAO!$C$45*CONFIGURACAO!$C$36,AB751*CONFIGURACAO!$C$36)),'PI AREA  P100'!AB751*CONFIGURACAO!$C$36))</f>
        <v>0</v>
      </c>
      <c r="AR751" s="38">
        <f t="shared" si="251"/>
        <v>850</v>
      </c>
      <c r="AS751" s="68">
        <f>IF(AR751="","",$AR751-(($AS$2/CONFIGURACAO!$C$6)*$M751))</f>
        <v>550</v>
      </c>
      <c r="AT751" s="73">
        <f t="shared" si="233"/>
        <v>3</v>
      </c>
      <c r="AU751" s="75">
        <f>IF(AR751="","",$AR751-(($AU$2/CONFIGURACAO!$C$6)*$M751))</f>
        <v>350</v>
      </c>
      <c r="AV751" s="76">
        <f t="shared" si="234"/>
        <v>4</v>
      </c>
      <c r="AW751" s="74">
        <f>IF(AR751="","",$AR751-(($AW$2/CONFIGURACAO!$C$6)*$M751))</f>
        <v>150</v>
      </c>
      <c r="AX751" s="72">
        <f t="shared" si="235"/>
        <v>5</v>
      </c>
      <c r="AZ751" s="39">
        <f t="shared" si="236"/>
        <v>7.1794785164663449E-2</v>
      </c>
      <c r="BA751" s="146">
        <f t="shared" si="237"/>
        <v>12</v>
      </c>
      <c r="BB751" s="146">
        <f t="shared" si="238"/>
        <v>629</v>
      </c>
      <c r="BC751" s="32">
        <f t="shared" si="239"/>
        <v>530</v>
      </c>
      <c r="BD751" s="148"/>
      <c r="BE751" s="40">
        <f t="shared" si="240"/>
        <v>0.11177347242921014</v>
      </c>
      <c r="BF751" s="40">
        <f t="shared" si="241"/>
        <v>0.11574074074074073</v>
      </c>
      <c r="BG751" s="40">
        <f t="shared" si="242"/>
        <v>7.7081192189105849E-2</v>
      </c>
      <c r="BH751" s="40">
        <f t="shared" si="243"/>
        <v>8.084074373484236E-2</v>
      </c>
      <c r="BI751" s="40">
        <f t="shared" si="244"/>
        <v>0</v>
      </c>
      <c r="BJ751" s="40">
        <f t="shared" si="245"/>
        <v>0</v>
      </c>
      <c r="BK751" s="40">
        <f t="shared" si="246"/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 s="42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</row>
    <row r="752" spans="1:124" s="32" customFormat="1" x14ac:dyDescent="0.2">
      <c r="A752" s="124" t="str">
        <f>CONFIGURACAO!$C$4</f>
        <v>AREA 21</v>
      </c>
      <c r="B752" s="125">
        <v>750</v>
      </c>
      <c r="C752" s="252" t="s">
        <v>317</v>
      </c>
      <c r="D752" s="126">
        <f t="shared" si="247"/>
        <v>11</v>
      </c>
      <c r="E752" s="250" t="s">
        <v>1087</v>
      </c>
      <c r="F752" s="250">
        <v>0</v>
      </c>
      <c r="G752" s="250">
        <v>0</v>
      </c>
      <c r="H752" s="250">
        <v>1</v>
      </c>
      <c r="I752" s="250">
        <v>1</v>
      </c>
      <c r="J752" s="87"/>
      <c r="K752" s="94"/>
      <c r="L752" s="94"/>
      <c r="M752" s="154">
        <f t="shared" si="248"/>
        <v>2</v>
      </c>
      <c r="N752">
        <v>1</v>
      </c>
      <c r="O752">
        <v>1</v>
      </c>
      <c r="P752">
        <v>5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 s="139">
        <f t="shared" si="231"/>
        <v>2</v>
      </c>
      <c r="AD752" s="140">
        <f t="shared" si="232"/>
        <v>7</v>
      </c>
      <c r="AE752" s="141">
        <f t="shared" si="249"/>
        <v>0</v>
      </c>
      <c r="AF752" s="142">
        <f t="shared" si="250"/>
        <v>0</v>
      </c>
      <c r="AG752" s="278"/>
      <c r="AI752" s="37">
        <f>IFERROR(IF(M752&gt;0,(N752*CONFIGURACAO!$C$20)+(O752*CONFIGURACAO!$C$21)+(P752*CONFIGURACAO!$C$22)+(Q752*CONFIGURACAO!$C$23)+(R752*CONFIGURACAO!$C$24),""),"")</f>
        <v>480</v>
      </c>
      <c r="AJ752" s="38">
        <f>IF(S752=0,0,IF(CONFIGURACAO!$C$15="SIM",(IF(S752&gt;CONFIGURACAO!$C$16,CONFIGURACAO!$C$16*CONFIGURACAO!$C$25,S752*CONFIGURACAO!$C$25)),'PI AREA  P100'!S752*CONFIGURACAO!$C$25))</f>
        <v>0</v>
      </c>
      <c r="AK752" s="38">
        <f>IF(T752=0,0,IF(CONFIGURACAO!$C$17="SIM",(IF(T752&gt;CONFIGURACAO!$C$18,CONFIGURACAO!$C$18*CONFIGURACAO!$C$26,T752*CONFIGURACAO!$C$26)),'PI AREA  P100'!T752*CONFIGURACAO!$C$26))</f>
        <v>0</v>
      </c>
      <c r="AL752" s="38">
        <f>IFERROR(IF(M752&gt;0,(U752*CONFIGURACAO!$C$29)+(V752*CONFIGURACAO!$C$30),""),"")</f>
        <v>0</v>
      </c>
      <c r="AM752" s="38">
        <f>IF(W752=0,0,IF(CONFIGURACAO!$C$41="SIM",(IF(W752&gt;CONFIGURACAO!$C$41,CONFIGURACAO!$C$41*CONFIGURACAO!$C$31,W752*CONFIGURACAO!$C$31)),'PI AREA  P100'!W752*CONFIGURACAO!$C$31))</f>
        <v>0</v>
      </c>
      <c r="AN752" s="38">
        <f>IF(X752=0,0,IF(CONFIGURACAO!$C$39="SIM",(IF(X752&gt;CONFIGURACAO!$C$40,CONFIGURACAO!$C$40*CONFIGURACAO!$C$32,X752*CONFIGURACAO!$C$32)),'PI AREA  P100'!X752*CONFIGURACAO!$C$32))</f>
        <v>0</v>
      </c>
      <c r="AO752" s="38">
        <f>IFERROR(IF(M752&gt;0,(Y752*CONFIGURACAO!$C$33)+(Z752*CONFIGURACAO!$C$34)+(AA752*CONFIGURACAO!$C$35)+(AB752*CONFIGURACAO!$C$36),""),"")</f>
        <v>25</v>
      </c>
      <c r="AP752" s="38">
        <f>IF(AA752=0,0,IF(CONFIGURACAO!$C$46="SIM",(IF(AA752&gt;CONFIGURACAO!$C$47,CONFIGURACAO!$C$47*CONFIGURACAO!$C$35,AA752*CONFIGURACAO!$C$35)),'PI AREA  P100'!AA752*CONFIGURACAO!$C$35))</f>
        <v>25</v>
      </c>
      <c r="AQ752" s="38">
        <f>IF(AB752=0,0,IF(CONFIGURACAO!$C$44="SIM",(IF(AB752&gt;CONFIGURACAO!$C$45,CONFIGURACAO!$C$45*CONFIGURACAO!$C$36,AB752*CONFIGURACAO!$C$36)),'PI AREA  P100'!AB752*CONFIGURACAO!$C$36))</f>
        <v>0</v>
      </c>
      <c r="AR752" s="38">
        <f t="shared" si="251"/>
        <v>530</v>
      </c>
      <c r="AS752" s="68">
        <f>IF(AR752="","",$AR752-(($AS$2/CONFIGURACAO!$C$6)*$M752))</f>
        <v>380</v>
      </c>
      <c r="AT752" s="73">
        <f t="shared" si="233"/>
        <v>3</v>
      </c>
      <c r="AU752" s="75">
        <f>IF(AR752="","",$AR752-(($AU$2/CONFIGURACAO!$C$6)*$M752))</f>
        <v>280</v>
      </c>
      <c r="AV752" s="76">
        <f t="shared" si="234"/>
        <v>4</v>
      </c>
      <c r="AW752" s="74">
        <f>IF(AR752="","",$AR752-(($AW$2/CONFIGURACAO!$C$6)*$M752))</f>
        <v>180</v>
      </c>
      <c r="AX752" s="72">
        <f t="shared" si="235"/>
        <v>5</v>
      </c>
      <c r="AZ752" s="39">
        <f t="shared" si="236"/>
        <v>4.4766160161496038E-2</v>
      </c>
      <c r="BA752" s="146">
        <f t="shared" si="237"/>
        <v>8</v>
      </c>
      <c r="BB752" s="146">
        <f t="shared" si="238"/>
        <v>763</v>
      </c>
      <c r="BC752" s="32">
        <f t="shared" si="239"/>
        <v>719</v>
      </c>
      <c r="BD752" s="148"/>
      <c r="BE752" s="40">
        <f t="shared" si="240"/>
        <v>3.7257824143070044E-2</v>
      </c>
      <c r="BF752" s="40">
        <f t="shared" si="241"/>
        <v>3.8580246913580245E-2</v>
      </c>
      <c r="BG752" s="40">
        <f t="shared" si="242"/>
        <v>0.12846865364850976</v>
      </c>
      <c r="BH752" s="40">
        <f t="shared" si="243"/>
        <v>0</v>
      </c>
      <c r="BI752" s="40">
        <f t="shared" si="244"/>
        <v>0</v>
      </c>
      <c r="BJ752" s="40">
        <f t="shared" si="245"/>
        <v>0</v>
      </c>
      <c r="BK752" s="40">
        <f t="shared" si="246"/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 s="4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</row>
    <row r="753" spans="1:124" s="32" customFormat="1" x14ac:dyDescent="0.2">
      <c r="A753" s="124" t="str">
        <f>CONFIGURACAO!$C$4</f>
        <v>AREA 21</v>
      </c>
      <c r="B753" s="125">
        <v>751</v>
      </c>
      <c r="C753" s="252" t="s">
        <v>317</v>
      </c>
      <c r="D753" s="126">
        <f t="shared" si="247"/>
        <v>12</v>
      </c>
      <c r="E753" s="250" t="s">
        <v>1088</v>
      </c>
      <c r="F753" s="250">
        <v>1</v>
      </c>
      <c r="G753" s="250">
        <v>1</v>
      </c>
      <c r="H753" s="250">
        <v>1</v>
      </c>
      <c r="I753" s="250">
        <v>1</v>
      </c>
      <c r="J753" s="87"/>
      <c r="K753" s="94"/>
      <c r="L753" s="94"/>
      <c r="M753" s="154">
        <f t="shared" si="248"/>
        <v>4</v>
      </c>
      <c r="N753">
        <v>2</v>
      </c>
      <c r="O753">
        <v>1</v>
      </c>
      <c r="P753">
        <v>13</v>
      </c>
      <c r="Q753">
        <v>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2</v>
      </c>
      <c r="AC753" s="139">
        <f t="shared" si="231"/>
        <v>3</v>
      </c>
      <c r="AD753" s="140">
        <f t="shared" si="232"/>
        <v>16</v>
      </c>
      <c r="AE753" s="141">
        <f t="shared" si="249"/>
        <v>0</v>
      </c>
      <c r="AF753" s="142">
        <f t="shared" si="250"/>
        <v>1</v>
      </c>
      <c r="AG753" s="278"/>
      <c r="AI753" s="37">
        <f>IFERROR(IF(M753&gt;0,(N753*CONFIGURACAO!$C$20)+(O753*CONFIGURACAO!$C$21)+(P753*CONFIGURACAO!$C$22)+(Q753*CONFIGURACAO!$C$23)+(R753*CONFIGURACAO!$C$24),""),"")</f>
        <v>1140</v>
      </c>
      <c r="AJ753" s="38">
        <f>IF(S753=0,0,IF(CONFIGURACAO!$C$15="SIM",(IF(S753&gt;CONFIGURACAO!$C$16,CONFIGURACAO!$C$16*CONFIGURACAO!$C$25,S753*CONFIGURACAO!$C$25)),'PI AREA  P100'!S753*CONFIGURACAO!$C$25))</f>
        <v>0</v>
      </c>
      <c r="AK753" s="38">
        <f>IF(T753=0,0,IF(CONFIGURACAO!$C$17="SIM",(IF(T753&gt;CONFIGURACAO!$C$18,CONFIGURACAO!$C$18*CONFIGURACAO!$C$26,T753*CONFIGURACAO!$C$26)),'PI AREA  P100'!T753*CONFIGURACAO!$C$26))</f>
        <v>0</v>
      </c>
      <c r="AL753" s="38">
        <f>IFERROR(IF(M753&gt;0,(U753*CONFIGURACAO!$C$29)+(V753*CONFIGURACAO!$C$30),""),"")</f>
        <v>0</v>
      </c>
      <c r="AM753" s="38">
        <f>IF(W753=0,0,IF(CONFIGURACAO!$C$41="SIM",(IF(W753&gt;CONFIGURACAO!$C$41,CONFIGURACAO!$C$41*CONFIGURACAO!$C$31,W753*CONFIGURACAO!$C$31)),'PI AREA  P100'!W753*CONFIGURACAO!$C$31))</f>
        <v>0</v>
      </c>
      <c r="AN753" s="38">
        <f>IF(X753=0,0,IF(CONFIGURACAO!$C$39="SIM",(IF(X753&gt;CONFIGURACAO!$C$40,CONFIGURACAO!$C$40*CONFIGURACAO!$C$32,X753*CONFIGURACAO!$C$32)),'PI AREA  P100'!X753*CONFIGURACAO!$C$32))</f>
        <v>0</v>
      </c>
      <c r="AO753" s="38">
        <f>IFERROR(IF(M753&gt;0,(Y753*CONFIGURACAO!$C$33)+(Z753*CONFIGURACAO!$C$34)+(AA753*CONFIGURACAO!$C$35)+(AB753*CONFIGURACAO!$C$36),""),"")</f>
        <v>120</v>
      </c>
      <c r="AP753" s="38">
        <f>IF(AA753=0,0,IF(CONFIGURACAO!$C$46="SIM",(IF(AA753&gt;CONFIGURACAO!$C$47,CONFIGURACAO!$C$47*CONFIGURACAO!$C$35,AA753*CONFIGURACAO!$C$35)),'PI AREA  P100'!AA753*CONFIGURACAO!$C$35))</f>
        <v>0</v>
      </c>
      <c r="AQ753" s="38">
        <f>IF(AB753=0,0,IF(CONFIGURACAO!$C$44="SIM",(IF(AB753&gt;CONFIGURACAO!$C$45,CONFIGURACAO!$C$45*CONFIGURACAO!$C$36,AB753*CONFIGURACAO!$C$36)),'PI AREA  P100'!AB753*CONFIGURACAO!$C$36))</f>
        <v>20</v>
      </c>
      <c r="AR753" s="38">
        <f t="shared" si="251"/>
        <v>1280</v>
      </c>
      <c r="AS753" s="68">
        <f>IF(AR753="","",$AR753-(($AS$2/CONFIGURACAO!$C$6)*$M753))</f>
        <v>980</v>
      </c>
      <c r="AT753" s="73">
        <f t="shared" si="233"/>
        <v>3</v>
      </c>
      <c r="AU753" s="75">
        <f>IF(AR753="","",$AR753-(($AU$2/CONFIGURACAO!$C$6)*$M753))</f>
        <v>780</v>
      </c>
      <c r="AV753" s="76">
        <f t="shared" si="234"/>
        <v>4</v>
      </c>
      <c r="AW753" s="74">
        <f>IF(AR753="","",$AR753-(($AW$2/CONFIGURACAO!$C$6)*$M753))</f>
        <v>580</v>
      </c>
      <c r="AX753" s="72">
        <f t="shared" si="235"/>
        <v>5</v>
      </c>
      <c r="AZ753" s="39">
        <f t="shared" si="236"/>
        <v>0.10811450001266967</v>
      </c>
      <c r="BA753" s="146">
        <f t="shared" si="237"/>
        <v>21</v>
      </c>
      <c r="BB753" s="146">
        <f t="shared" si="238"/>
        <v>343</v>
      </c>
      <c r="BC753" s="32">
        <f t="shared" si="239"/>
        <v>319</v>
      </c>
      <c r="BD753" s="148"/>
      <c r="BE753" s="40">
        <f t="shared" si="240"/>
        <v>7.4515648286140088E-2</v>
      </c>
      <c r="BF753" s="40">
        <f t="shared" si="241"/>
        <v>3.8580246913580245E-2</v>
      </c>
      <c r="BG753" s="40">
        <f t="shared" si="242"/>
        <v>0.33401849948612539</v>
      </c>
      <c r="BH753" s="40">
        <f t="shared" si="243"/>
        <v>8.084074373484236E-2</v>
      </c>
      <c r="BI753" s="40">
        <f t="shared" si="244"/>
        <v>0</v>
      </c>
      <c r="BJ753" s="40">
        <f t="shared" si="245"/>
        <v>0</v>
      </c>
      <c r="BK753" s="40">
        <f t="shared" si="246"/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 s="42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</row>
    <row r="754" spans="1:124" s="32" customFormat="1" x14ac:dyDescent="0.2">
      <c r="A754" s="124" t="str">
        <f>CONFIGURACAO!$C$4</f>
        <v>AREA 21</v>
      </c>
      <c r="B754" s="125">
        <v>752</v>
      </c>
      <c r="C754" s="252" t="s">
        <v>317</v>
      </c>
      <c r="D754" s="126">
        <f t="shared" si="247"/>
        <v>13</v>
      </c>
      <c r="E754" s="250" t="s">
        <v>1089</v>
      </c>
      <c r="F754" s="250">
        <v>1</v>
      </c>
      <c r="G754" s="250">
        <v>1</v>
      </c>
      <c r="H754" s="250">
        <v>1</v>
      </c>
      <c r="I754" s="250">
        <v>1</v>
      </c>
      <c r="J754" s="87"/>
      <c r="K754" s="94"/>
      <c r="L754" s="94"/>
      <c r="M754" s="154">
        <f t="shared" si="248"/>
        <v>4</v>
      </c>
      <c r="N754">
        <v>4</v>
      </c>
      <c r="O754">
        <v>2</v>
      </c>
      <c r="P754">
        <v>21</v>
      </c>
      <c r="Q754">
        <v>4</v>
      </c>
      <c r="R754">
        <v>6</v>
      </c>
      <c r="S754">
        <v>2</v>
      </c>
      <c r="T754">
        <v>8</v>
      </c>
      <c r="U754">
        <v>0</v>
      </c>
      <c r="V754">
        <v>1</v>
      </c>
      <c r="W754">
        <v>1</v>
      </c>
      <c r="X754">
        <v>0</v>
      </c>
      <c r="Y754">
        <v>1</v>
      </c>
      <c r="Z754">
        <v>6</v>
      </c>
      <c r="AA754">
        <v>8</v>
      </c>
      <c r="AB754">
        <v>14</v>
      </c>
      <c r="AC754" s="139">
        <f t="shared" si="231"/>
        <v>6</v>
      </c>
      <c r="AD754" s="140">
        <f t="shared" si="232"/>
        <v>27</v>
      </c>
      <c r="AE754" s="141">
        <f t="shared" si="249"/>
        <v>1</v>
      </c>
      <c r="AF754" s="142">
        <f t="shared" si="250"/>
        <v>7</v>
      </c>
      <c r="AG754" s="278"/>
      <c r="AI754" s="37">
        <f>IFERROR(IF(M754&gt;0,(N754*CONFIGURACAO!$C$20)+(O754*CONFIGURACAO!$C$21)+(P754*CONFIGURACAO!$C$22)+(Q754*CONFIGURACAO!$C$23)+(R754*CONFIGURACAO!$C$24),""),"")</f>
        <v>2100</v>
      </c>
      <c r="AJ754" s="38">
        <f>IF(S754=0,0,IF(CONFIGURACAO!$C$15="SIM",(IF(S754&gt;CONFIGURACAO!$C$16,CONFIGURACAO!$C$16*CONFIGURACAO!$C$25,S754*CONFIGURACAO!$C$25)),'PI AREA  P100'!S754*CONFIGURACAO!$C$25))</f>
        <v>20</v>
      </c>
      <c r="AK754" s="38">
        <f>IF(T754=0,0,IF(CONFIGURACAO!$C$17="SIM",(IF(T754&gt;CONFIGURACAO!$C$18,CONFIGURACAO!$C$18*CONFIGURACAO!$C$26,T754*CONFIGURACAO!$C$26)),'PI AREA  P100'!T754*CONFIGURACAO!$C$26))</f>
        <v>20</v>
      </c>
      <c r="AL754" s="38">
        <f>IFERROR(IF(M754&gt;0,(U754*CONFIGURACAO!$C$29)+(V754*CONFIGURACAO!$C$30),""),"")</f>
        <v>100</v>
      </c>
      <c r="AM754" s="38">
        <f>IF(W754=0,0,IF(CONFIGURACAO!$C$41="SIM",(IF(W754&gt;CONFIGURACAO!$C$41,CONFIGURACAO!$C$41*CONFIGURACAO!$C$31,W754*CONFIGURACAO!$C$31)),'PI AREA  P100'!W754*CONFIGURACAO!$C$31))</f>
        <v>50</v>
      </c>
      <c r="AN754" s="38">
        <f>IF(X754=0,0,IF(CONFIGURACAO!$C$39="SIM",(IF(X754&gt;CONFIGURACAO!$C$40,CONFIGURACAO!$C$40*CONFIGURACAO!$C$32,X754*CONFIGURACAO!$C$32)),'PI AREA  P100'!X754*CONFIGURACAO!$C$32))</f>
        <v>0</v>
      </c>
      <c r="AO754" s="38">
        <f>IFERROR(IF(M754&gt;0,(Y754*CONFIGURACAO!$C$33)+(Z754*CONFIGURACAO!$C$34)+(AA754*CONFIGURACAO!$C$35)+(AB754*CONFIGURACAO!$C$36),""),"")</f>
        <v>740</v>
      </c>
      <c r="AP754" s="38">
        <f>IF(AA754=0,0,IF(CONFIGURACAO!$C$46="SIM",(IF(AA754&gt;CONFIGURACAO!$C$47,CONFIGURACAO!$C$47*CONFIGURACAO!$C$35,AA754*CONFIGURACAO!$C$35)),'PI AREA  P100'!AA754*CONFIGURACAO!$C$35))</f>
        <v>200</v>
      </c>
      <c r="AQ754" s="38">
        <f>IF(AB754=0,0,IF(CONFIGURACAO!$C$44="SIM",(IF(AB754&gt;CONFIGURACAO!$C$45,CONFIGURACAO!$C$45*CONFIGURACAO!$C$36,AB754*CONFIGURACAO!$C$36)),'PI AREA  P100'!AB754*CONFIGURACAO!$C$36))</f>
        <v>20</v>
      </c>
      <c r="AR754" s="38">
        <f t="shared" si="251"/>
        <v>3250</v>
      </c>
      <c r="AS754" s="68">
        <f>IF(AR754="","",$AR754-(($AS$2/CONFIGURACAO!$C$6)*$M754))</f>
        <v>2950</v>
      </c>
      <c r="AT754" s="73">
        <f t="shared" si="233"/>
        <v>3</v>
      </c>
      <c r="AU754" s="75">
        <f>IF(AR754="","",$AR754-(($AU$2/CONFIGURACAO!$C$6)*$M754))</f>
        <v>2750</v>
      </c>
      <c r="AV754" s="76">
        <f t="shared" si="234"/>
        <v>4</v>
      </c>
      <c r="AW754" s="74">
        <f>IF(AR754="","",$AR754-(($AW$2/CONFIGURACAO!$C$6)*$M754))</f>
        <v>2550</v>
      </c>
      <c r="AX754" s="72">
        <f t="shared" si="235"/>
        <v>5</v>
      </c>
      <c r="AZ754" s="39">
        <f t="shared" si="236"/>
        <v>0.27450947268841908</v>
      </c>
      <c r="BA754" s="146">
        <f t="shared" si="237"/>
        <v>78</v>
      </c>
      <c r="BB754" s="146">
        <f t="shared" si="238"/>
        <v>9</v>
      </c>
      <c r="BC754" s="32">
        <f t="shared" si="239"/>
        <v>45</v>
      </c>
      <c r="BD754" s="148"/>
      <c r="BE754" s="40">
        <f t="shared" si="240"/>
        <v>0.14903129657228018</v>
      </c>
      <c r="BF754" s="40">
        <f t="shared" si="241"/>
        <v>7.716049382716049E-2</v>
      </c>
      <c r="BG754" s="40">
        <f t="shared" si="242"/>
        <v>0.53956834532374098</v>
      </c>
      <c r="BH754" s="40">
        <f t="shared" si="243"/>
        <v>0.16168148746968472</v>
      </c>
      <c r="BI754" s="40">
        <f t="shared" si="244"/>
        <v>0.63965884861407252</v>
      </c>
      <c r="BJ754" s="40">
        <f t="shared" si="245"/>
        <v>0.18484288354898337</v>
      </c>
      <c r="BK754" s="40">
        <f t="shared" si="246"/>
        <v>1.2841091492776886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 s="42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</row>
    <row r="755" spans="1:124" s="32" customFormat="1" x14ac:dyDescent="0.2">
      <c r="A755" s="124" t="str">
        <f>CONFIGURACAO!$C$4</f>
        <v>AREA 21</v>
      </c>
      <c r="B755" s="125">
        <v>753</v>
      </c>
      <c r="C755" s="252" t="s">
        <v>317</v>
      </c>
      <c r="D755" s="126">
        <f t="shared" si="247"/>
        <v>14</v>
      </c>
      <c r="E755" s="250" t="s">
        <v>1090</v>
      </c>
      <c r="F755" s="250">
        <v>1</v>
      </c>
      <c r="G755" s="250">
        <v>1</v>
      </c>
      <c r="H755" s="250">
        <v>1</v>
      </c>
      <c r="I755" s="250">
        <v>1</v>
      </c>
      <c r="J755" s="87"/>
      <c r="K755" s="94"/>
      <c r="L755" s="94"/>
      <c r="M755" s="154">
        <f t="shared" si="248"/>
        <v>4</v>
      </c>
      <c r="N755">
        <v>3</v>
      </c>
      <c r="O755">
        <v>2</v>
      </c>
      <c r="P755">
        <v>10</v>
      </c>
      <c r="Q755">
        <v>14</v>
      </c>
      <c r="R755">
        <v>1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 s="139">
        <f t="shared" si="231"/>
        <v>5</v>
      </c>
      <c r="AD755" s="140">
        <f t="shared" si="232"/>
        <v>15</v>
      </c>
      <c r="AE755" s="141">
        <f t="shared" si="249"/>
        <v>0</v>
      </c>
      <c r="AF755" s="142">
        <f t="shared" si="250"/>
        <v>0</v>
      </c>
      <c r="AG755" s="278"/>
      <c r="AI755" s="37">
        <f>IFERROR(IF(M755&gt;0,(N755*CONFIGURACAO!$C$20)+(O755*CONFIGURACAO!$C$21)+(P755*CONFIGURACAO!$C$22)+(Q755*CONFIGURACAO!$C$23)+(R755*CONFIGURACAO!$C$24),""),"")</f>
        <v>1640</v>
      </c>
      <c r="AJ755" s="38">
        <f>IF(S755=0,0,IF(CONFIGURACAO!$C$15="SIM",(IF(S755&gt;CONFIGURACAO!$C$16,CONFIGURACAO!$C$16*CONFIGURACAO!$C$25,S755*CONFIGURACAO!$C$25)),'PI AREA  P100'!S755*CONFIGURACAO!$C$25))</f>
        <v>20</v>
      </c>
      <c r="AK755" s="38">
        <f>IF(T755=0,0,IF(CONFIGURACAO!$C$17="SIM",(IF(T755&gt;CONFIGURACAO!$C$18,CONFIGURACAO!$C$18*CONFIGURACAO!$C$26,T755*CONFIGURACAO!$C$26)),'PI AREA  P100'!T755*CONFIGURACAO!$C$26))</f>
        <v>10</v>
      </c>
      <c r="AL755" s="38">
        <f>IFERROR(IF(M755&gt;0,(U755*CONFIGURACAO!$C$29)+(V755*CONFIGURACAO!$C$30),""),"")</f>
        <v>0</v>
      </c>
      <c r="AM755" s="38">
        <f>IF(W755=0,0,IF(CONFIGURACAO!$C$41="SIM",(IF(W755&gt;CONFIGURACAO!$C$41,CONFIGURACAO!$C$41*CONFIGURACAO!$C$31,W755*CONFIGURACAO!$C$31)),'PI AREA  P100'!W755*CONFIGURACAO!$C$31))</f>
        <v>0</v>
      </c>
      <c r="AN755" s="38">
        <f>IF(X755=0,0,IF(CONFIGURACAO!$C$39="SIM",(IF(X755&gt;CONFIGURACAO!$C$40,CONFIGURACAO!$C$40*CONFIGURACAO!$C$32,X755*CONFIGURACAO!$C$32)),'PI AREA  P100'!X755*CONFIGURACAO!$C$32))</f>
        <v>0</v>
      </c>
      <c r="AO755" s="38">
        <f>IFERROR(IF(M755&gt;0,(Y755*CONFIGURACAO!$C$33)+(Z755*CONFIGURACAO!$C$34)+(AA755*CONFIGURACAO!$C$35)+(AB755*CONFIGURACAO!$C$36),""),"")</f>
        <v>10</v>
      </c>
      <c r="AP755" s="38">
        <f>IF(AA755=0,0,IF(CONFIGURACAO!$C$46="SIM",(IF(AA755&gt;CONFIGURACAO!$C$47,CONFIGURACAO!$C$47*CONFIGURACAO!$C$35,AA755*CONFIGURACAO!$C$35)),'PI AREA  P100'!AA755*CONFIGURACAO!$C$35))</f>
        <v>0</v>
      </c>
      <c r="AQ755" s="38">
        <f>IF(AB755=0,0,IF(CONFIGURACAO!$C$44="SIM",(IF(AB755&gt;CONFIGURACAO!$C$45,CONFIGURACAO!$C$45*CONFIGURACAO!$C$36,AB755*CONFIGURACAO!$C$36)),'PI AREA  P100'!AB755*CONFIGURACAO!$C$36))</f>
        <v>10</v>
      </c>
      <c r="AR755" s="38">
        <f t="shared" si="251"/>
        <v>1690</v>
      </c>
      <c r="AS755" s="68">
        <f>IF(AR755="","",$AR755-(($AS$2/CONFIGURACAO!$C$6)*$M755))</f>
        <v>1390</v>
      </c>
      <c r="AT755" s="73">
        <f t="shared" si="233"/>
        <v>3</v>
      </c>
      <c r="AU755" s="75">
        <f>IF(AR755="","",$AR755-(($AU$2/CONFIGURACAO!$C$6)*$M755))</f>
        <v>1190</v>
      </c>
      <c r="AV755" s="76">
        <f t="shared" si="234"/>
        <v>4</v>
      </c>
      <c r="AW755" s="74">
        <f>IF(AR755="","",$AR755-(($AW$2/CONFIGURACAO!$C$6)*$M755))</f>
        <v>990</v>
      </c>
      <c r="AX755" s="72">
        <f t="shared" si="235"/>
        <v>5</v>
      </c>
      <c r="AZ755" s="39">
        <f t="shared" si="236"/>
        <v>0.14274492579797793</v>
      </c>
      <c r="BA755" s="146">
        <f t="shared" si="237"/>
        <v>35</v>
      </c>
      <c r="BB755" s="146">
        <f t="shared" si="238"/>
        <v>130</v>
      </c>
      <c r="BC755" s="32">
        <f t="shared" si="239"/>
        <v>203</v>
      </c>
      <c r="BD755" s="148"/>
      <c r="BE755" s="40">
        <f t="shared" si="240"/>
        <v>0.11177347242921014</v>
      </c>
      <c r="BF755" s="40">
        <f t="shared" si="241"/>
        <v>7.716049382716049E-2</v>
      </c>
      <c r="BG755" s="40">
        <f t="shared" si="242"/>
        <v>0.25693730729701952</v>
      </c>
      <c r="BH755" s="40">
        <f t="shared" si="243"/>
        <v>0.56588520614389648</v>
      </c>
      <c r="BI755" s="40">
        <f t="shared" si="244"/>
        <v>0.10660980810234541</v>
      </c>
      <c r="BJ755" s="40">
        <f t="shared" si="245"/>
        <v>0.18484288354898337</v>
      </c>
      <c r="BK755" s="40">
        <f t="shared" si="246"/>
        <v>0.32102728731942215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 s="42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</row>
    <row r="756" spans="1:124" s="32" customFormat="1" x14ac:dyDescent="0.2">
      <c r="A756" s="124" t="str">
        <f>CONFIGURACAO!$C$4</f>
        <v>AREA 21</v>
      </c>
      <c r="B756" s="125">
        <v>754</v>
      </c>
      <c r="C756" s="252" t="s">
        <v>317</v>
      </c>
      <c r="D756" s="126">
        <f t="shared" si="247"/>
        <v>15</v>
      </c>
      <c r="E756" s="250" t="s">
        <v>1091</v>
      </c>
      <c r="F756" s="250">
        <v>0</v>
      </c>
      <c r="G756" s="250">
        <v>0</v>
      </c>
      <c r="H756" s="250">
        <v>1</v>
      </c>
      <c r="I756" s="250">
        <v>1</v>
      </c>
      <c r="J756" s="87"/>
      <c r="K756" s="94"/>
      <c r="L756" s="94"/>
      <c r="M756" s="154">
        <f t="shared" si="248"/>
        <v>2</v>
      </c>
      <c r="N756">
        <v>0</v>
      </c>
      <c r="O756">
        <v>3</v>
      </c>
      <c r="P756">
        <v>7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 s="139">
        <f t="shared" si="231"/>
        <v>3</v>
      </c>
      <c r="AD756" s="140">
        <f t="shared" si="232"/>
        <v>10</v>
      </c>
      <c r="AE756" s="141">
        <f t="shared" si="249"/>
        <v>0</v>
      </c>
      <c r="AF756" s="142">
        <f t="shared" si="250"/>
        <v>0</v>
      </c>
      <c r="AG756" s="278"/>
      <c r="AI756" s="37">
        <f>IFERROR(IF(M756&gt;0,(N756*CONFIGURACAO!$C$20)+(O756*CONFIGURACAO!$C$21)+(P756*CONFIGURACAO!$C$22)+(Q756*CONFIGURACAO!$C$23)+(R756*CONFIGURACAO!$C$24),""),"")</f>
        <v>700</v>
      </c>
      <c r="AJ756" s="38">
        <f>IF(S756=0,0,IF(CONFIGURACAO!$C$15="SIM",(IF(S756&gt;CONFIGURACAO!$C$16,CONFIGURACAO!$C$16*CONFIGURACAO!$C$25,S756*CONFIGURACAO!$C$25)),'PI AREA  P100'!S756*CONFIGURACAO!$C$25))</f>
        <v>0</v>
      </c>
      <c r="AK756" s="38">
        <f>IF(T756=0,0,IF(CONFIGURACAO!$C$17="SIM",(IF(T756&gt;CONFIGURACAO!$C$18,CONFIGURACAO!$C$18*CONFIGURACAO!$C$26,T756*CONFIGURACAO!$C$26)),'PI AREA  P100'!T756*CONFIGURACAO!$C$26))</f>
        <v>0</v>
      </c>
      <c r="AL756" s="38">
        <f>IFERROR(IF(M756&gt;0,(U756*CONFIGURACAO!$C$29)+(V756*CONFIGURACAO!$C$30),""),"")</f>
        <v>0</v>
      </c>
      <c r="AM756" s="38">
        <f>IF(W756=0,0,IF(CONFIGURACAO!$C$41="SIM",(IF(W756&gt;CONFIGURACAO!$C$41,CONFIGURACAO!$C$41*CONFIGURACAO!$C$31,W756*CONFIGURACAO!$C$31)),'PI AREA  P100'!W756*CONFIGURACAO!$C$31))</f>
        <v>0</v>
      </c>
      <c r="AN756" s="38">
        <f>IF(X756=0,0,IF(CONFIGURACAO!$C$39="SIM",(IF(X756&gt;CONFIGURACAO!$C$40,CONFIGURACAO!$C$40*CONFIGURACAO!$C$32,X756*CONFIGURACAO!$C$32)),'PI AREA  P100'!X756*CONFIGURACAO!$C$32))</f>
        <v>0</v>
      </c>
      <c r="AO756" s="38">
        <f>IFERROR(IF(M756&gt;0,(Y756*CONFIGURACAO!$C$33)+(Z756*CONFIGURACAO!$C$34)+(AA756*CONFIGURACAO!$C$35)+(AB756*CONFIGURACAO!$C$36),""),"")</f>
        <v>25</v>
      </c>
      <c r="AP756" s="38">
        <f>IF(AA756=0,0,IF(CONFIGURACAO!$C$46="SIM",(IF(AA756&gt;CONFIGURACAO!$C$47,CONFIGURACAO!$C$47*CONFIGURACAO!$C$35,AA756*CONFIGURACAO!$C$35)),'PI AREA  P100'!AA756*CONFIGURACAO!$C$35))</f>
        <v>25</v>
      </c>
      <c r="AQ756" s="38">
        <f>IF(AB756=0,0,IF(CONFIGURACAO!$C$44="SIM",(IF(AB756&gt;CONFIGURACAO!$C$45,CONFIGURACAO!$C$45*CONFIGURACAO!$C$36,AB756*CONFIGURACAO!$C$36)),'PI AREA  P100'!AB756*CONFIGURACAO!$C$36))</f>
        <v>0</v>
      </c>
      <c r="AR756" s="38">
        <f t="shared" si="251"/>
        <v>750</v>
      </c>
      <c r="AS756" s="68">
        <f>IF(AR756="","",$AR756-(($AS$2/CONFIGURACAO!$C$6)*$M756))</f>
        <v>600</v>
      </c>
      <c r="AT756" s="73">
        <f t="shared" si="233"/>
        <v>3</v>
      </c>
      <c r="AU756" s="75">
        <f>IF(AR756="","",$AR756-(($AU$2/CONFIGURACAO!$C$6)*$M756))</f>
        <v>500</v>
      </c>
      <c r="AV756" s="76">
        <f t="shared" si="234"/>
        <v>4</v>
      </c>
      <c r="AW756" s="74">
        <f>IF(AR756="","",$AR756-(($AW$2/CONFIGURACAO!$C$6)*$M756))</f>
        <v>400</v>
      </c>
      <c r="AX756" s="72">
        <f t="shared" si="235"/>
        <v>5</v>
      </c>
      <c r="AZ756" s="39">
        <f t="shared" si="236"/>
        <v>6.3348339851173635E-2</v>
      </c>
      <c r="BA756" s="146">
        <f t="shared" si="237"/>
        <v>12</v>
      </c>
      <c r="BB756" s="146">
        <f t="shared" si="238"/>
        <v>629</v>
      </c>
      <c r="BC756" s="32">
        <f t="shared" si="239"/>
        <v>577</v>
      </c>
      <c r="BD756" s="148"/>
      <c r="BE756" s="40">
        <f t="shared" si="240"/>
        <v>0</v>
      </c>
      <c r="BF756" s="40">
        <f t="shared" si="241"/>
        <v>0.11574074074074073</v>
      </c>
      <c r="BG756" s="40">
        <f t="shared" si="242"/>
        <v>0.17985611510791369</v>
      </c>
      <c r="BH756" s="40">
        <f t="shared" si="243"/>
        <v>4.042037186742118E-2</v>
      </c>
      <c r="BI756" s="40">
        <f t="shared" si="244"/>
        <v>0</v>
      </c>
      <c r="BJ756" s="40">
        <f t="shared" si="245"/>
        <v>0</v>
      </c>
      <c r="BK756" s="40">
        <f t="shared" si="246"/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 s="42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</row>
    <row r="757" spans="1:124" s="32" customFormat="1" x14ac:dyDescent="0.2">
      <c r="A757" s="124" t="str">
        <f>CONFIGURACAO!$C$4</f>
        <v>AREA 21</v>
      </c>
      <c r="B757" s="125">
        <v>755</v>
      </c>
      <c r="C757" s="252" t="s">
        <v>318</v>
      </c>
      <c r="D757" s="126">
        <f t="shared" si="247"/>
        <v>1</v>
      </c>
      <c r="E757" s="250" t="s">
        <v>1092</v>
      </c>
      <c r="F757" s="250">
        <v>1</v>
      </c>
      <c r="G757" s="250">
        <v>1</v>
      </c>
      <c r="H757" s="250">
        <v>1</v>
      </c>
      <c r="I757" s="250">
        <v>1</v>
      </c>
      <c r="J757" s="87"/>
      <c r="K757" s="94"/>
      <c r="L757" s="94"/>
      <c r="M757" s="154">
        <f t="shared" si="248"/>
        <v>4</v>
      </c>
      <c r="N757">
        <v>12</v>
      </c>
      <c r="O757">
        <v>8</v>
      </c>
      <c r="P757">
        <v>5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 s="139">
        <f t="shared" si="231"/>
        <v>20</v>
      </c>
      <c r="AD757" s="140">
        <f t="shared" si="232"/>
        <v>25</v>
      </c>
      <c r="AE757" s="141">
        <f t="shared" si="249"/>
        <v>0</v>
      </c>
      <c r="AF757" s="142">
        <f t="shared" si="250"/>
        <v>0</v>
      </c>
      <c r="AG757" s="278"/>
      <c r="AI757" s="37">
        <f>IFERROR(IF(M757&gt;0,(N757*CONFIGURACAO!$C$20)+(O757*CONFIGURACAO!$C$21)+(P757*CONFIGURACAO!$C$22)+(Q757*CONFIGURACAO!$C$23)+(R757*CONFIGURACAO!$C$24),""),"")</f>
        <v>2180</v>
      </c>
      <c r="AJ757" s="38">
        <f>IF(S757=0,0,IF(CONFIGURACAO!$C$15="SIM",(IF(S757&gt;CONFIGURACAO!$C$16,CONFIGURACAO!$C$16*CONFIGURACAO!$C$25,S757*CONFIGURACAO!$C$25)),'PI AREA  P100'!S757*CONFIGURACAO!$C$25))</f>
        <v>0</v>
      </c>
      <c r="AK757" s="38">
        <f>IF(T757=0,0,IF(CONFIGURACAO!$C$17="SIM",(IF(T757&gt;CONFIGURACAO!$C$18,CONFIGURACAO!$C$18*CONFIGURACAO!$C$26,T757*CONFIGURACAO!$C$26)),'PI AREA  P100'!T757*CONFIGURACAO!$C$26))</f>
        <v>0</v>
      </c>
      <c r="AL757" s="38">
        <f>IFERROR(IF(M757&gt;0,(U757*CONFIGURACAO!$C$29)+(V757*CONFIGURACAO!$C$30),""),"")</f>
        <v>0</v>
      </c>
      <c r="AM757" s="38">
        <f>IF(W757=0,0,IF(CONFIGURACAO!$C$41="SIM",(IF(W757&gt;CONFIGURACAO!$C$41,CONFIGURACAO!$C$41*CONFIGURACAO!$C$31,W757*CONFIGURACAO!$C$31)),'PI AREA  P100'!W757*CONFIGURACAO!$C$31))</f>
        <v>0</v>
      </c>
      <c r="AN757" s="38">
        <f>IF(X757=0,0,IF(CONFIGURACAO!$C$39="SIM",(IF(X757&gt;CONFIGURACAO!$C$40,CONFIGURACAO!$C$40*CONFIGURACAO!$C$32,X757*CONFIGURACAO!$C$32)),'PI AREA  P100'!X757*CONFIGURACAO!$C$32))</f>
        <v>0</v>
      </c>
      <c r="AO757" s="38">
        <f>IFERROR(IF(M757&gt;0,(Y757*CONFIGURACAO!$C$33)+(Z757*CONFIGURACAO!$C$34)+(AA757*CONFIGURACAO!$C$35)+(AB757*CONFIGURACAO!$C$36),""),"")</f>
        <v>0</v>
      </c>
      <c r="AP757" s="38">
        <f>IF(AA757=0,0,IF(CONFIGURACAO!$C$46="SIM",(IF(AA757&gt;CONFIGURACAO!$C$47,CONFIGURACAO!$C$47*CONFIGURACAO!$C$35,AA757*CONFIGURACAO!$C$35)),'PI AREA  P100'!AA757*CONFIGURACAO!$C$35))</f>
        <v>0</v>
      </c>
      <c r="AQ757" s="38">
        <f>IF(AB757=0,0,IF(CONFIGURACAO!$C$44="SIM",(IF(AB757&gt;CONFIGURACAO!$C$45,CONFIGURACAO!$C$45*CONFIGURACAO!$C$36,AB757*CONFIGURACAO!$C$36)),'PI AREA  P100'!AB757*CONFIGURACAO!$C$36))</f>
        <v>0</v>
      </c>
      <c r="AR757" s="38">
        <f t="shared" si="251"/>
        <v>2180</v>
      </c>
      <c r="AS757" s="68">
        <f>IF(AR757="","",$AR757-(($AS$2/CONFIGURACAO!$C$6)*$M757))</f>
        <v>1880</v>
      </c>
      <c r="AT757" s="73">
        <f t="shared" si="233"/>
        <v>3</v>
      </c>
      <c r="AU757" s="75">
        <f>IF(AR757="","",$AR757-(($AU$2/CONFIGURACAO!$C$6)*$M757))</f>
        <v>1680</v>
      </c>
      <c r="AV757" s="76">
        <f t="shared" si="234"/>
        <v>4</v>
      </c>
      <c r="AW757" s="74">
        <f>IF(AR757="","",$AR757-(($AW$2/CONFIGURACAO!$C$6)*$M757))</f>
        <v>1480</v>
      </c>
      <c r="AX757" s="72">
        <f t="shared" si="235"/>
        <v>5</v>
      </c>
      <c r="AZ757" s="39">
        <f t="shared" si="236"/>
        <v>0.18413250783407803</v>
      </c>
      <c r="BA757" s="146">
        <f t="shared" si="237"/>
        <v>26</v>
      </c>
      <c r="BB757" s="146">
        <f t="shared" si="238"/>
        <v>246</v>
      </c>
      <c r="BC757" s="32">
        <f t="shared" si="239"/>
        <v>120</v>
      </c>
      <c r="BD757" s="148"/>
      <c r="BE757" s="40">
        <f t="shared" si="240"/>
        <v>0.44709388971684055</v>
      </c>
      <c r="BF757" s="40">
        <f t="shared" si="241"/>
        <v>0.30864197530864196</v>
      </c>
      <c r="BG757" s="40">
        <f t="shared" si="242"/>
        <v>0.12846865364850976</v>
      </c>
      <c r="BH757" s="40">
        <f t="shared" si="243"/>
        <v>4.042037186742118E-2</v>
      </c>
      <c r="BI757" s="40">
        <f t="shared" si="244"/>
        <v>0</v>
      </c>
      <c r="BJ757" s="40">
        <f t="shared" si="245"/>
        <v>0</v>
      </c>
      <c r="BK757" s="40">
        <f t="shared" si="246"/>
        <v>0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1</v>
      </c>
      <c r="BR757">
        <v>0</v>
      </c>
      <c r="BS757">
        <v>4</v>
      </c>
      <c r="BT757" s="42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</row>
    <row r="758" spans="1:124" s="32" customFormat="1" x14ac:dyDescent="0.2">
      <c r="A758" s="124" t="str">
        <f>CONFIGURACAO!$C$4</f>
        <v>AREA 21</v>
      </c>
      <c r="B758" s="125">
        <v>756</v>
      </c>
      <c r="C758" s="252" t="s">
        <v>318</v>
      </c>
      <c r="D758" s="126">
        <f t="shared" si="247"/>
        <v>2</v>
      </c>
      <c r="E758" s="250" t="s">
        <v>1093</v>
      </c>
      <c r="F758" s="250">
        <v>1</v>
      </c>
      <c r="G758" s="250">
        <v>1</v>
      </c>
      <c r="H758" s="250">
        <v>1</v>
      </c>
      <c r="I758" s="250">
        <v>1</v>
      </c>
      <c r="J758" s="87"/>
      <c r="K758" s="94"/>
      <c r="L758" s="94"/>
      <c r="M758" s="154">
        <f t="shared" si="248"/>
        <v>4</v>
      </c>
      <c r="N758">
        <v>0</v>
      </c>
      <c r="O758">
        <v>2</v>
      </c>
      <c r="P758">
        <v>6</v>
      </c>
      <c r="Q758">
        <v>7</v>
      </c>
      <c r="R758">
        <v>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 s="139">
        <f t="shared" si="231"/>
        <v>2</v>
      </c>
      <c r="AD758" s="140">
        <f t="shared" si="232"/>
        <v>8</v>
      </c>
      <c r="AE758" s="141">
        <f t="shared" si="249"/>
        <v>0</v>
      </c>
      <c r="AF758" s="142">
        <f t="shared" si="250"/>
        <v>0</v>
      </c>
      <c r="AG758" s="278"/>
      <c r="AI758" s="37">
        <f>IFERROR(IF(M758&gt;0,(N758*CONFIGURACAO!$C$20)+(O758*CONFIGURACAO!$C$21)+(P758*CONFIGURACAO!$C$22)+(Q758*CONFIGURACAO!$C$23)+(R758*CONFIGURACAO!$C$24),""),"")</f>
        <v>860</v>
      </c>
      <c r="AJ758" s="38">
        <f>IF(S758=0,0,IF(CONFIGURACAO!$C$15="SIM",(IF(S758&gt;CONFIGURACAO!$C$16,CONFIGURACAO!$C$16*CONFIGURACAO!$C$25,S758*CONFIGURACAO!$C$25)),'PI AREA  P100'!S758*CONFIGURACAO!$C$25))</f>
        <v>0</v>
      </c>
      <c r="AK758" s="38">
        <f>IF(T758=0,0,IF(CONFIGURACAO!$C$17="SIM",(IF(T758&gt;CONFIGURACAO!$C$18,CONFIGURACAO!$C$18*CONFIGURACAO!$C$26,T758*CONFIGURACAO!$C$26)),'PI AREA  P100'!T758*CONFIGURACAO!$C$26))</f>
        <v>0</v>
      </c>
      <c r="AL758" s="38">
        <f>IFERROR(IF(M758&gt;0,(U758*CONFIGURACAO!$C$29)+(V758*CONFIGURACAO!$C$30),""),"")</f>
        <v>0</v>
      </c>
      <c r="AM758" s="38">
        <f>IF(W758=0,0,IF(CONFIGURACAO!$C$41="SIM",(IF(W758&gt;CONFIGURACAO!$C$41,CONFIGURACAO!$C$41*CONFIGURACAO!$C$31,W758*CONFIGURACAO!$C$31)),'PI AREA  P100'!W758*CONFIGURACAO!$C$31))</f>
        <v>0</v>
      </c>
      <c r="AN758" s="38">
        <f>IF(X758=0,0,IF(CONFIGURACAO!$C$39="SIM",(IF(X758&gt;CONFIGURACAO!$C$40,CONFIGURACAO!$C$40*CONFIGURACAO!$C$32,X758*CONFIGURACAO!$C$32)),'PI AREA  P100'!X758*CONFIGURACAO!$C$32))</f>
        <v>0</v>
      </c>
      <c r="AO758" s="38">
        <f>IFERROR(IF(M758&gt;0,(Y758*CONFIGURACAO!$C$33)+(Z758*CONFIGURACAO!$C$34)+(AA758*CONFIGURACAO!$C$35)+(AB758*CONFIGURACAO!$C$36),""),"")</f>
        <v>0</v>
      </c>
      <c r="AP758" s="38">
        <f>IF(AA758=0,0,IF(CONFIGURACAO!$C$46="SIM",(IF(AA758&gt;CONFIGURACAO!$C$47,CONFIGURACAO!$C$47*CONFIGURACAO!$C$35,AA758*CONFIGURACAO!$C$35)),'PI AREA  P100'!AA758*CONFIGURACAO!$C$35))</f>
        <v>0</v>
      </c>
      <c r="AQ758" s="38">
        <f>IF(AB758=0,0,IF(CONFIGURACAO!$C$44="SIM",(IF(AB758&gt;CONFIGURACAO!$C$45,CONFIGURACAO!$C$45*CONFIGURACAO!$C$36,AB758*CONFIGURACAO!$C$36)),'PI AREA  P100'!AB758*CONFIGURACAO!$C$36))</f>
        <v>0</v>
      </c>
      <c r="AR758" s="38">
        <f t="shared" si="251"/>
        <v>860</v>
      </c>
      <c r="AS758" s="68">
        <f>IF(AR758="","",$AR758-(($AS$2/CONFIGURACAO!$C$6)*$M758))</f>
        <v>560</v>
      </c>
      <c r="AT758" s="73">
        <f t="shared" si="233"/>
        <v>3</v>
      </c>
      <c r="AU758" s="75">
        <f>IF(AR758="","",$AR758-(($AU$2/CONFIGURACAO!$C$6)*$M758))</f>
        <v>360</v>
      </c>
      <c r="AV758" s="76">
        <f t="shared" si="234"/>
        <v>4</v>
      </c>
      <c r="AW758" s="74">
        <f>IF(AR758="","",$AR758-(($AW$2/CONFIGURACAO!$C$6)*$M758))</f>
        <v>160</v>
      </c>
      <c r="AX758" s="72">
        <f t="shared" si="235"/>
        <v>5</v>
      </c>
      <c r="AZ758" s="39">
        <f t="shared" si="236"/>
        <v>7.2639429696012434E-2</v>
      </c>
      <c r="BA758" s="146">
        <f t="shared" si="237"/>
        <v>18</v>
      </c>
      <c r="BB758" s="146">
        <f t="shared" si="238"/>
        <v>426</v>
      </c>
      <c r="BC758" s="32">
        <f t="shared" si="239"/>
        <v>515</v>
      </c>
      <c r="BD758" s="148"/>
      <c r="BE758" s="40">
        <f t="shared" si="240"/>
        <v>0</v>
      </c>
      <c r="BF758" s="40">
        <f t="shared" si="241"/>
        <v>7.716049382716049E-2</v>
      </c>
      <c r="BG758" s="40">
        <f t="shared" si="242"/>
        <v>0.1541623843782117</v>
      </c>
      <c r="BH758" s="40">
        <f t="shared" si="243"/>
        <v>0.28294260307194824</v>
      </c>
      <c r="BI758" s="40">
        <f t="shared" si="244"/>
        <v>0.31982942430703626</v>
      </c>
      <c r="BJ758" s="40">
        <f t="shared" si="245"/>
        <v>0</v>
      </c>
      <c r="BK758" s="40">
        <f t="shared" si="246"/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2</v>
      </c>
      <c r="BT758" s="42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</row>
    <row r="759" spans="1:124" s="32" customFormat="1" x14ac:dyDescent="0.2">
      <c r="A759" s="124" t="str">
        <f>CONFIGURACAO!$C$4</f>
        <v>AREA 21</v>
      </c>
      <c r="B759" s="125">
        <v>757</v>
      </c>
      <c r="C759" s="252" t="s">
        <v>318</v>
      </c>
      <c r="D759" s="126">
        <f t="shared" si="247"/>
        <v>3</v>
      </c>
      <c r="E759" s="250" t="s">
        <v>1094</v>
      </c>
      <c r="F759" s="250">
        <v>0</v>
      </c>
      <c r="G759" s="250">
        <v>1</v>
      </c>
      <c r="H759" s="250">
        <v>1</v>
      </c>
      <c r="I759" s="250">
        <v>1</v>
      </c>
      <c r="J759" s="87"/>
      <c r="K759" s="94"/>
      <c r="L759" s="94"/>
      <c r="M759" s="154">
        <f t="shared" si="248"/>
        <v>3</v>
      </c>
      <c r="N759">
        <v>2</v>
      </c>
      <c r="O759">
        <v>12</v>
      </c>
      <c r="P759">
        <v>15</v>
      </c>
      <c r="Q759">
        <v>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 s="139">
        <f t="shared" si="231"/>
        <v>14</v>
      </c>
      <c r="AD759" s="140">
        <f t="shared" si="232"/>
        <v>29</v>
      </c>
      <c r="AE759" s="141">
        <f t="shared" si="249"/>
        <v>0</v>
      </c>
      <c r="AF759" s="142">
        <f t="shared" si="250"/>
        <v>0</v>
      </c>
      <c r="AG759" s="278"/>
      <c r="AI759" s="37">
        <f>IFERROR(IF(M759&gt;0,(N759*CONFIGURACAO!$C$20)+(O759*CONFIGURACAO!$C$21)+(P759*CONFIGURACAO!$C$22)+(Q759*CONFIGURACAO!$C$23)+(R759*CONFIGURACAO!$C$24),""),"")</f>
        <v>2180</v>
      </c>
      <c r="AJ759" s="38">
        <f>IF(S759=0,0,IF(CONFIGURACAO!$C$15="SIM",(IF(S759&gt;CONFIGURACAO!$C$16,CONFIGURACAO!$C$16*CONFIGURACAO!$C$25,S759*CONFIGURACAO!$C$25)),'PI AREA  P100'!S759*CONFIGURACAO!$C$25))</f>
        <v>0</v>
      </c>
      <c r="AK759" s="38">
        <f>IF(T759=0,0,IF(CONFIGURACAO!$C$17="SIM",(IF(T759&gt;CONFIGURACAO!$C$18,CONFIGURACAO!$C$18*CONFIGURACAO!$C$26,T759*CONFIGURACAO!$C$26)),'PI AREA  P100'!T759*CONFIGURACAO!$C$26))</f>
        <v>0</v>
      </c>
      <c r="AL759" s="38">
        <f>IFERROR(IF(M759&gt;0,(U759*CONFIGURACAO!$C$29)+(V759*CONFIGURACAO!$C$30),""),"")</f>
        <v>0</v>
      </c>
      <c r="AM759" s="38">
        <f>IF(W759=0,0,IF(CONFIGURACAO!$C$41="SIM",(IF(W759&gt;CONFIGURACAO!$C$41,CONFIGURACAO!$C$41*CONFIGURACAO!$C$31,W759*CONFIGURACAO!$C$31)),'PI AREA  P100'!W759*CONFIGURACAO!$C$31))</f>
        <v>0</v>
      </c>
      <c r="AN759" s="38">
        <f>IF(X759=0,0,IF(CONFIGURACAO!$C$39="SIM",(IF(X759&gt;CONFIGURACAO!$C$40,CONFIGURACAO!$C$40*CONFIGURACAO!$C$32,X759*CONFIGURACAO!$C$32)),'PI AREA  P100'!X759*CONFIGURACAO!$C$32))</f>
        <v>0</v>
      </c>
      <c r="AO759" s="38">
        <f>IFERROR(IF(M759&gt;0,(Y759*CONFIGURACAO!$C$33)+(Z759*CONFIGURACAO!$C$34)+(AA759*CONFIGURACAO!$C$35)+(AB759*CONFIGURACAO!$C$36),""),"")</f>
        <v>0</v>
      </c>
      <c r="AP759" s="38">
        <f>IF(AA759=0,0,IF(CONFIGURACAO!$C$46="SIM",(IF(AA759&gt;CONFIGURACAO!$C$47,CONFIGURACAO!$C$47*CONFIGURACAO!$C$35,AA759*CONFIGURACAO!$C$35)),'PI AREA  P100'!AA759*CONFIGURACAO!$C$35))</f>
        <v>0</v>
      </c>
      <c r="AQ759" s="38">
        <f>IF(AB759=0,0,IF(CONFIGURACAO!$C$44="SIM",(IF(AB759&gt;CONFIGURACAO!$C$45,CONFIGURACAO!$C$45*CONFIGURACAO!$C$36,AB759*CONFIGURACAO!$C$36)),'PI AREA  P100'!AB759*CONFIGURACAO!$C$36))</f>
        <v>0</v>
      </c>
      <c r="AR759" s="38">
        <f t="shared" si="251"/>
        <v>2180</v>
      </c>
      <c r="AS759" s="68">
        <f>IF(AR759="","",$AR759-(($AS$2/CONFIGURACAO!$C$6)*$M759))</f>
        <v>1955</v>
      </c>
      <c r="AT759" s="73">
        <f t="shared" si="233"/>
        <v>3</v>
      </c>
      <c r="AU759" s="75">
        <f>IF(AR759="","",$AR759-(($AU$2/CONFIGURACAO!$C$6)*$M759))</f>
        <v>1805</v>
      </c>
      <c r="AV759" s="76">
        <f t="shared" si="234"/>
        <v>4</v>
      </c>
      <c r="AW759" s="74">
        <f>IF(AR759="","",$AR759-(($AW$2/CONFIGURACAO!$C$6)*$M759))</f>
        <v>1655</v>
      </c>
      <c r="AX759" s="72">
        <f t="shared" si="235"/>
        <v>5</v>
      </c>
      <c r="AZ759" s="39">
        <f t="shared" si="236"/>
        <v>0.18413250783407803</v>
      </c>
      <c r="BA759" s="146">
        <f t="shared" si="237"/>
        <v>32</v>
      </c>
      <c r="BB759" s="146">
        <f t="shared" si="238"/>
        <v>157</v>
      </c>
      <c r="BC759" s="32">
        <f t="shared" si="239"/>
        <v>120</v>
      </c>
      <c r="BD759" s="148"/>
      <c r="BE759" s="40">
        <f t="shared" si="240"/>
        <v>7.4515648286140088E-2</v>
      </c>
      <c r="BF759" s="40">
        <f t="shared" si="241"/>
        <v>0.46296296296296291</v>
      </c>
      <c r="BG759" s="40">
        <f t="shared" si="242"/>
        <v>0.38540596094552931</v>
      </c>
      <c r="BH759" s="40">
        <f t="shared" si="243"/>
        <v>0.12126111560226355</v>
      </c>
      <c r="BI759" s="40">
        <f t="shared" si="244"/>
        <v>0</v>
      </c>
      <c r="BJ759" s="40">
        <f t="shared" si="245"/>
        <v>0</v>
      </c>
      <c r="BK759" s="40">
        <f t="shared" si="246"/>
        <v>0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0</v>
      </c>
      <c r="BR759">
        <v>0</v>
      </c>
      <c r="BS759">
        <v>2</v>
      </c>
      <c r="BT759" s="42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</row>
    <row r="760" spans="1:124" s="32" customFormat="1" x14ac:dyDescent="0.2">
      <c r="A760" s="124" t="str">
        <f>CONFIGURACAO!$C$4</f>
        <v>AREA 21</v>
      </c>
      <c r="B760" s="125">
        <v>758</v>
      </c>
      <c r="C760" s="252" t="s">
        <v>318</v>
      </c>
      <c r="D760" s="126">
        <f t="shared" si="247"/>
        <v>4</v>
      </c>
      <c r="E760" s="250" t="s">
        <v>1095</v>
      </c>
      <c r="F760" s="250">
        <v>1</v>
      </c>
      <c r="G760" s="250">
        <v>1</v>
      </c>
      <c r="H760" s="250">
        <v>1</v>
      </c>
      <c r="I760" s="250">
        <v>1</v>
      </c>
      <c r="J760" s="87"/>
      <c r="K760" s="94"/>
      <c r="L760" s="94"/>
      <c r="M760" s="154">
        <f t="shared" si="248"/>
        <v>4</v>
      </c>
      <c r="N760">
        <v>6</v>
      </c>
      <c r="O760">
        <v>6</v>
      </c>
      <c r="P760">
        <v>0</v>
      </c>
      <c r="Q760">
        <v>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 s="139">
        <f t="shared" si="231"/>
        <v>12</v>
      </c>
      <c r="AD760" s="140">
        <f t="shared" si="232"/>
        <v>12</v>
      </c>
      <c r="AE760" s="141">
        <f t="shared" si="249"/>
        <v>0</v>
      </c>
      <c r="AF760" s="142">
        <f t="shared" si="250"/>
        <v>0</v>
      </c>
      <c r="AG760" s="278"/>
      <c r="AI760" s="37">
        <f>IFERROR(IF(M760&gt;0,(N760*CONFIGURACAO!$C$20)+(O760*CONFIGURACAO!$C$21)+(P760*CONFIGURACAO!$C$22)+(Q760*CONFIGURACAO!$C$23)+(R760*CONFIGURACAO!$C$24),""),"")</f>
        <v>1160</v>
      </c>
      <c r="AJ760" s="38">
        <f>IF(S760=0,0,IF(CONFIGURACAO!$C$15="SIM",(IF(S760&gt;CONFIGURACAO!$C$16,CONFIGURACAO!$C$16*CONFIGURACAO!$C$25,S760*CONFIGURACAO!$C$25)),'PI AREA  P100'!S760*CONFIGURACAO!$C$25))</f>
        <v>0</v>
      </c>
      <c r="AK760" s="38">
        <f>IF(T760=0,0,IF(CONFIGURACAO!$C$17="SIM",(IF(T760&gt;CONFIGURACAO!$C$18,CONFIGURACAO!$C$18*CONFIGURACAO!$C$26,T760*CONFIGURACAO!$C$26)),'PI AREA  P100'!T760*CONFIGURACAO!$C$26))</f>
        <v>0</v>
      </c>
      <c r="AL760" s="38">
        <f>IFERROR(IF(M760&gt;0,(U760*CONFIGURACAO!$C$29)+(V760*CONFIGURACAO!$C$30),""),"")</f>
        <v>0</v>
      </c>
      <c r="AM760" s="38">
        <f>IF(W760=0,0,IF(CONFIGURACAO!$C$41="SIM",(IF(W760&gt;CONFIGURACAO!$C$41,CONFIGURACAO!$C$41*CONFIGURACAO!$C$31,W760*CONFIGURACAO!$C$31)),'PI AREA  P100'!W760*CONFIGURACAO!$C$31))</f>
        <v>0</v>
      </c>
      <c r="AN760" s="38">
        <f>IF(X760=0,0,IF(CONFIGURACAO!$C$39="SIM",(IF(X760&gt;CONFIGURACAO!$C$40,CONFIGURACAO!$C$40*CONFIGURACAO!$C$32,X760*CONFIGURACAO!$C$32)),'PI AREA  P100'!X760*CONFIGURACAO!$C$32))</f>
        <v>0</v>
      </c>
      <c r="AO760" s="38">
        <f>IFERROR(IF(M760&gt;0,(Y760*CONFIGURACAO!$C$33)+(Z760*CONFIGURACAO!$C$34)+(AA760*CONFIGURACAO!$C$35)+(AB760*CONFIGURACAO!$C$36),""),"")</f>
        <v>0</v>
      </c>
      <c r="AP760" s="38">
        <f>IF(AA760=0,0,IF(CONFIGURACAO!$C$46="SIM",(IF(AA760&gt;CONFIGURACAO!$C$47,CONFIGURACAO!$C$47*CONFIGURACAO!$C$35,AA760*CONFIGURACAO!$C$35)),'PI AREA  P100'!AA760*CONFIGURACAO!$C$35))</f>
        <v>0</v>
      </c>
      <c r="AQ760" s="38">
        <f>IF(AB760=0,0,IF(CONFIGURACAO!$C$44="SIM",(IF(AB760&gt;CONFIGURACAO!$C$45,CONFIGURACAO!$C$45*CONFIGURACAO!$C$36,AB760*CONFIGURACAO!$C$36)),'PI AREA  P100'!AB760*CONFIGURACAO!$C$36))</f>
        <v>0</v>
      </c>
      <c r="AR760" s="38">
        <f t="shared" si="251"/>
        <v>1160</v>
      </c>
      <c r="AS760" s="68">
        <f>IF(AR760="","",$AR760-(($AS$2/CONFIGURACAO!$C$6)*$M760))</f>
        <v>860</v>
      </c>
      <c r="AT760" s="73">
        <f t="shared" si="233"/>
        <v>3</v>
      </c>
      <c r="AU760" s="75">
        <f>IF(AR760="","",$AR760-(($AU$2/CONFIGURACAO!$C$6)*$M760))</f>
        <v>660</v>
      </c>
      <c r="AV760" s="76">
        <f t="shared" si="234"/>
        <v>4</v>
      </c>
      <c r="AW760" s="74">
        <f>IF(AR760="","",$AR760-(($AW$2/CONFIGURACAO!$C$6)*$M760))</f>
        <v>460</v>
      </c>
      <c r="AX760" s="72">
        <f t="shared" si="235"/>
        <v>5</v>
      </c>
      <c r="AZ760" s="39">
        <f t="shared" si="236"/>
        <v>9.7978765636481877E-2</v>
      </c>
      <c r="BA760" s="146">
        <f t="shared" si="237"/>
        <v>14</v>
      </c>
      <c r="BB760" s="146">
        <f t="shared" si="238"/>
        <v>550</v>
      </c>
      <c r="BC760" s="32">
        <f t="shared" si="239"/>
        <v>370</v>
      </c>
      <c r="BD760" s="148"/>
      <c r="BE760" s="40">
        <f t="shared" si="240"/>
        <v>0.22354694485842028</v>
      </c>
      <c r="BF760" s="40">
        <f t="shared" si="241"/>
        <v>0.23148148148148145</v>
      </c>
      <c r="BG760" s="40">
        <f t="shared" si="242"/>
        <v>0</v>
      </c>
      <c r="BH760" s="40">
        <f t="shared" si="243"/>
        <v>8.084074373484236E-2</v>
      </c>
      <c r="BI760" s="40">
        <f t="shared" si="244"/>
        <v>0</v>
      </c>
      <c r="BJ760" s="40">
        <f t="shared" si="245"/>
        <v>0</v>
      </c>
      <c r="BK760" s="40">
        <f t="shared" si="246"/>
        <v>0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1</v>
      </c>
      <c r="BS760">
        <v>1</v>
      </c>
      <c r="BT760" s="42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</row>
    <row r="761" spans="1:124" s="32" customFormat="1" x14ac:dyDescent="0.2">
      <c r="A761" s="124" t="str">
        <f>CONFIGURACAO!$C$4</f>
        <v>AREA 21</v>
      </c>
      <c r="B761" s="125">
        <v>759</v>
      </c>
      <c r="C761" s="252" t="s">
        <v>318</v>
      </c>
      <c r="D761" s="126">
        <f t="shared" si="247"/>
        <v>5</v>
      </c>
      <c r="E761" s="250" t="s">
        <v>1096</v>
      </c>
      <c r="F761" s="250">
        <v>1</v>
      </c>
      <c r="G761" s="250">
        <v>1</v>
      </c>
      <c r="H761" s="250">
        <v>1</v>
      </c>
      <c r="I761" s="250">
        <v>1</v>
      </c>
      <c r="J761" s="87"/>
      <c r="K761" s="94"/>
      <c r="L761" s="94"/>
      <c r="M761" s="154">
        <f t="shared" si="248"/>
        <v>4</v>
      </c>
      <c r="N761">
        <v>7</v>
      </c>
      <c r="O761">
        <v>6</v>
      </c>
      <c r="P761">
        <v>2</v>
      </c>
      <c r="Q761">
        <v>2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 s="139">
        <f t="shared" si="231"/>
        <v>13</v>
      </c>
      <c r="AD761" s="140">
        <f t="shared" si="232"/>
        <v>15</v>
      </c>
      <c r="AE761" s="141">
        <f t="shared" si="249"/>
        <v>0</v>
      </c>
      <c r="AF761" s="142">
        <f t="shared" si="250"/>
        <v>0</v>
      </c>
      <c r="AG761" s="278"/>
      <c r="AI761" s="37">
        <f>IFERROR(IF(M761&gt;0,(N761*CONFIGURACAO!$C$20)+(O761*CONFIGURACAO!$C$21)+(P761*CONFIGURACAO!$C$22)+(Q761*CONFIGURACAO!$C$23)+(R761*CONFIGURACAO!$C$24),""),"")</f>
        <v>1380</v>
      </c>
      <c r="AJ761" s="38">
        <f>IF(S761=0,0,IF(CONFIGURACAO!$C$15="SIM",(IF(S761&gt;CONFIGURACAO!$C$16,CONFIGURACAO!$C$16*CONFIGURACAO!$C$25,S761*CONFIGURACAO!$C$25)),'PI AREA  P100'!S761*CONFIGURACAO!$C$25))</f>
        <v>0</v>
      </c>
      <c r="AK761" s="38">
        <f>IF(T761=0,0,IF(CONFIGURACAO!$C$17="SIM",(IF(T761&gt;CONFIGURACAO!$C$18,CONFIGURACAO!$C$18*CONFIGURACAO!$C$26,T761*CONFIGURACAO!$C$26)),'PI AREA  P100'!T761*CONFIGURACAO!$C$26))</f>
        <v>0</v>
      </c>
      <c r="AL761" s="38">
        <f>IFERROR(IF(M761&gt;0,(U761*CONFIGURACAO!$C$29)+(V761*CONFIGURACAO!$C$30),""),"")</f>
        <v>0</v>
      </c>
      <c r="AM761" s="38">
        <f>IF(W761=0,0,IF(CONFIGURACAO!$C$41="SIM",(IF(W761&gt;CONFIGURACAO!$C$41,CONFIGURACAO!$C$41*CONFIGURACAO!$C$31,W761*CONFIGURACAO!$C$31)),'PI AREA  P100'!W761*CONFIGURACAO!$C$31))</f>
        <v>0</v>
      </c>
      <c r="AN761" s="38">
        <f>IF(X761=0,0,IF(CONFIGURACAO!$C$39="SIM",(IF(X761&gt;CONFIGURACAO!$C$40,CONFIGURACAO!$C$40*CONFIGURACAO!$C$32,X761*CONFIGURACAO!$C$32)),'PI AREA  P100'!X761*CONFIGURACAO!$C$32))</f>
        <v>0</v>
      </c>
      <c r="AO761" s="38">
        <f>IFERROR(IF(M761&gt;0,(Y761*CONFIGURACAO!$C$33)+(Z761*CONFIGURACAO!$C$34)+(AA761*CONFIGURACAO!$C$35)+(AB761*CONFIGURACAO!$C$36),""),"")</f>
        <v>0</v>
      </c>
      <c r="AP761" s="38">
        <f>IF(AA761=0,0,IF(CONFIGURACAO!$C$46="SIM",(IF(AA761&gt;CONFIGURACAO!$C$47,CONFIGURACAO!$C$47*CONFIGURACAO!$C$35,AA761*CONFIGURACAO!$C$35)),'PI AREA  P100'!AA761*CONFIGURACAO!$C$35))</f>
        <v>0</v>
      </c>
      <c r="AQ761" s="38">
        <f>IF(AB761=0,0,IF(CONFIGURACAO!$C$44="SIM",(IF(AB761&gt;CONFIGURACAO!$C$45,CONFIGURACAO!$C$45*CONFIGURACAO!$C$36,AB761*CONFIGURACAO!$C$36)),'PI AREA  P100'!AB761*CONFIGURACAO!$C$36))</f>
        <v>0</v>
      </c>
      <c r="AR761" s="38">
        <f t="shared" si="251"/>
        <v>1380</v>
      </c>
      <c r="AS761" s="68">
        <f>IF(AR761="","",$AR761-(($AS$2/CONFIGURACAO!$C$6)*$M761))</f>
        <v>1080</v>
      </c>
      <c r="AT761" s="73">
        <f t="shared" si="233"/>
        <v>3</v>
      </c>
      <c r="AU761" s="75">
        <f>IF(AR761="","",$AR761-(($AU$2/CONFIGURACAO!$C$6)*$M761))</f>
        <v>880</v>
      </c>
      <c r="AV761" s="76">
        <f t="shared" si="234"/>
        <v>4</v>
      </c>
      <c r="AW761" s="74">
        <f>IF(AR761="","",$AR761-(($AW$2/CONFIGURACAO!$C$6)*$M761))</f>
        <v>680</v>
      </c>
      <c r="AX761" s="72">
        <f t="shared" si="235"/>
        <v>5</v>
      </c>
      <c r="AZ761" s="39">
        <f t="shared" si="236"/>
        <v>0.11656094532615949</v>
      </c>
      <c r="BA761" s="146">
        <f t="shared" si="237"/>
        <v>17</v>
      </c>
      <c r="BB761" s="146">
        <f t="shared" si="238"/>
        <v>454</v>
      </c>
      <c r="BC761" s="32">
        <f t="shared" si="239"/>
        <v>276</v>
      </c>
      <c r="BD761" s="148"/>
      <c r="BE761" s="40">
        <f t="shared" si="240"/>
        <v>0.26080476900149036</v>
      </c>
      <c r="BF761" s="40">
        <f t="shared" si="241"/>
        <v>0.23148148148148145</v>
      </c>
      <c r="BG761" s="40">
        <f t="shared" si="242"/>
        <v>5.1387461459403906E-2</v>
      </c>
      <c r="BH761" s="40">
        <f t="shared" si="243"/>
        <v>8.084074373484236E-2</v>
      </c>
      <c r="BI761" s="40">
        <f t="shared" si="244"/>
        <v>0</v>
      </c>
      <c r="BJ761" s="40">
        <f t="shared" si="245"/>
        <v>0</v>
      </c>
      <c r="BK761" s="40">
        <f t="shared" si="246"/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1</v>
      </c>
      <c r="BT761" s="42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</row>
    <row r="762" spans="1:124" s="32" customFormat="1" x14ac:dyDescent="0.2">
      <c r="A762" s="124" t="str">
        <f>CONFIGURACAO!$C$4</f>
        <v>AREA 21</v>
      </c>
      <c r="B762" s="125">
        <v>760</v>
      </c>
      <c r="C762" s="252" t="s">
        <v>318</v>
      </c>
      <c r="D762" s="126">
        <f t="shared" si="247"/>
        <v>6</v>
      </c>
      <c r="E762" s="250" t="s">
        <v>1097</v>
      </c>
      <c r="F762" s="250">
        <v>1</v>
      </c>
      <c r="G762" s="250">
        <v>1</v>
      </c>
      <c r="H762" s="250">
        <v>1</v>
      </c>
      <c r="I762" s="250">
        <v>1</v>
      </c>
      <c r="J762" s="87"/>
      <c r="K762" s="94"/>
      <c r="L762" s="94"/>
      <c r="M762" s="154">
        <f t="shared" si="248"/>
        <v>4</v>
      </c>
      <c r="N762">
        <v>11</v>
      </c>
      <c r="O762">
        <v>5</v>
      </c>
      <c r="P762">
        <v>8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 s="139">
        <f t="shared" si="231"/>
        <v>16</v>
      </c>
      <c r="AD762" s="140">
        <f t="shared" si="232"/>
        <v>24</v>
      </c>
      <c r="AE762" s="141">
        <f t="shared" si="249"/>
        <v>0</v>
      </c>
      <c r="AF762" s="142">
        <f t="shared" si="250"/>
        <v>0</v>
      </c>
      <c r="AG762" s="278"/>
      <c r="AI762" s="37">
        <f>IFERROR(IF(M762&gt;0,(N762*CONFIGURACAO!$C$20)+(O762*CONFIGURACAO!$C$21)+(P762*CONFIGURACAO!$C$22)+(Q762*CONFIGURACAO!$C$23)+(R762*CONFIGURACAO!$C$24),""),"")</f>
        <v>1980</v>
      </c>
      <c r="AJ762" s="38">
        <f>IF(S762=0,0,IF(CONFIGURACAO!$C$15="SIM",(IF(S762&gt;CONFIGURACAO!$C$16,CONFIGURACAO!$C$16*CONFIGURACAO!$C$25,S762*CONFIGURACAO!$C$25)),'PI AREA  P100'!S762*CONFIGURACAO!$C$25))</f>
        <v>0</v>
      </c>
      <c r="AK762" s="38">
        <f>IF(T762=0,0,IF(CONFIGURACAO!$C$17="SIM",(IF(T762&gt;CONFIGURACAO!$C$18,CONFIGURACAO!$C$18*CONFIGURACAO!$C$26,T762*CONFIGURACAO!$C$26)),'PI AREA  P100'!T762*CONFIGURACAO!$C$26))</f>
        <v>0</v>
      </c>
      <c r="AL762" s="38">
        <f>IFERROR(IF(M762&gt;0,(U762*CONFIGURACAO!$C$29)+(V762*CONFIGURACAO!$C$30),""),"")</f>
        <v>0</v>
      </c>
      <c r="AM762" s="38">
        <f>IF(W762=0,0,IF(CONFIGURACAO!$C$41="SIM",(IF(W762&gt;CONFIGURACAO!$C$41,CONFIGURACAO!$C$41*CONFIGURACAO!$C$31,W762*CONFIGURACAO!$C$31)),'PI AREA  P100'!W762*CONFIGURACAO!$C$31))</f>
        <v>0</v>
      </c>
      <c r="AN762" s="38">
        <f>IF(X762=0,0,IF(CONFIGURACAO!$C$39="SIM",(IF(X762&gt;CONFIGURACAO!$C$40,CONFIGURACAO!$C$40*CONFIGURACAO!$C$32,X762*CONFIGURACAO!$C$32)),'PI AREA  P100'!X762*CONFIGURACAO!$C$32))</f>
        <v>0</v>
      </c>
      <c r="AO762" s="38">
        <f>IFERROR(IF(M762&gt;0,(Y762*CONFIGURACAO!$C$33)+(Z762*CONFIGURACAO!$C$34)+(AA762*CONFIGURACAO!$C$35)+(AB762*CONFIGURACAO!$C$36),""),"")</f>
        <v>0</v>
      </c>
      <c r="AP762" s="38">
        <f>IF(AA762=0,0,IF(CONFIGURACAO!$C$46="SIM",(IF(AA762&gt;CONFIGURACAO!$C$47,CONFIGURACAO!$C$47*CONFIGURACAO!$C$35,AA762*CONFIGURACAO!$C$35)),'PI AREA  P100'!AA762*CONFIGURACAO!$C$35))</f>
        <v>0</v>
      </c>
      <c r="AQ762" s="38">
        <f>IF(AB762=0,0,IF(CONFIGURACAO!$C$44="SIM",(IF(AB762&gt;CONFIGURACAO!$C$45,CONFIGURACAO!$C$45*CONFIGURACAO!$C$36,AB762*CONFIGURACAO!$C$36)),'PI AREA  P100'!AB762*CONFIGURACAO!$C$36))</f>
        <v>0</v>
      </c>
      <c r="AR762" s="38">
        <f t="shared" si="251"/>
        <v>1980</v>
      </c>
      <c r="AS762" s="68">
        <f>IF(AR762="","",$AR762-(($AS$2/CONFIGURACAO!$C$6)*$M762))</f>
        <v>1680</v>
      </c>
      <c r="AT762" s="73">
        <f t="shared" si="233"/>
        <v>3</v>
      </c>
      <c r="AU762" s="75">
        <f>IF(AR762="","",$AR762-(($AU$2/CONFIGURACAO!$C$6)*$M762))</f>
        <v>1480</v>
      </c>
      <c r="AV762" s="76">
        <f t="shared" si="234"/>
        <v>4</v>
      </c>
      <c r="AW762" s="74">
        <f>IF(AR762="","",$AR762-(($AW$2/CONFIGURACAO!$C$6)*$M762))</f>
        <v>1280</v>
      </c>
      <c r="AX762" s="72">
        <f t="shared" si="235"/>
        <v>5</v>
      </c>
      <c r="AZ762" s="39">
        <f t="shared" si="236"/>
        <v>0.1672396172070984</v>
      </c>
      <c r="BA762" s="146">
        <f t="shared" si="237"/>
        <v>24</v>
      </c>
      <c r="BB762" s="146">
        <f t="shared" si="238"/>
        <v>276</v>
      </c>
      <c r="BC762" s="32">
        <f t="shared" si="239"/>
        <v>150</v>
      </c>
      <c r="BD762" s="148"/>
      <c r="BE762" s="40">
        <f t="shared" si="240"/>
        <v>0.4098360655737705</v>
      </c>
      <c r="BF762" s="40">
        <f t="shared" si="241"/>
        <v>0.19290123456790123</v>
      </c>
      <c r="BG762" s="40">
        <f t="shared" si="242"/>
        <v>0.20554984583761562</v>
      </c>
      <c r="BH762" s="40">
        <f t="shared" si="243"/>
        <v>0</v>
      </c>
      <c r="BI762" s="40">
        <f t="shared" si="244"/>
        <v>0</v>
      </c>
      <c r="BJ762" s="40">
        <f t="shared" si="245"/>
        <v>0</v>
      </c>
      <c r="BK762" s="40">
        <f t="shared" si="246"/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 s="4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</row>
    <row r="763" spans="1:124" s="32" customFormat="1" x14ac:dyDescent="0.2">
      <c r="A763" s="124" t="str">
        <f>CONFIGURACAO!$C$4</f>
        <v>AREA 21</v>
      </c>
      <c r="B763" s="125">
        <v>761</v>
      </c>
      <c r="C763" s="252" t="s">
        <v>318</v>
      </c>
      <c r="D763" s="126">
        <f t="shared" si="247"/>
        <v>7</v>
      </c>
      <c r="E763" s="250" t="s">
        <v>1098</v>
      </c>
      <c r="F763" s="250">
        <v>0</v>
      </c>
      <c r="G763" s="250">
        <v>0</v>
      </c>
      <c r="H763" s="250">
        <v>1</v>
      </c>
      <c r="I763" s="250">
        <v>1</v>
      </c>
      <c r="J763" s="87"/>
      <c r="K763" s="94"/>
      <c r="L763" s="94"/>
      <c r="M763" s="154">
        <f t="shared" si="248"/>
        <v>2</v>
      </c>
      <c r="N763">
        <v>13</v>
      </c>
      <c r="O763">
        <v>8</v>
      </c>
      <c r="P763">
        <v>5</v>
      </c>
      <c r="Q763">
        <v>4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 s="139">
        <f t="shared" si="231"/>
        <v>21</v>
      </c>
      <c r="AD763" s="140">
        <f t="shared" si="232"/>
        <v>26</v>
      </c>
      <c r="AE763" s="141">
        <f t="shared" si="249"/>
        <v>0</v>
      </c>
      <c r="AF763" s="142">
        <f t="shared" si="250"/>
        <v>0</v>
      </c>
      <c r="AG763" s="278"/>
      <c r="AI763" s="37">
        <f>IFERROR(IF(M763&gt;0,(N763*CONFIGURACAO!$C$20)+(O763*CONFIGURACAO!$C$21)+(P763*CONFIGURACAO!$C$22)+(Q763*CONFIGURACAO!$C$23)+(R763*CONFIGURACAO!$C$24),""),"")</f>
        <v>2420</v>
      </c>
      <c r="AJ763" s="38">
        <f>IF(S763=0,0,IF(CONFIGURACAO!$C$15="SIM",(IF(S763&gt;CONFIGURACAO!$C$16,CONFIGURACAO!$C$16*CONFIGURACAO!$C$25,S763*CONFIGURACAO!$C$25)),'PI AREA  P100'!S763*CONFIGURACAO!$C$25))</f>
        <v>0</v>
      </c>
      <c r="AK763" s="38">
        <f>IF(T763=0,0,IF(CONFIGURACAO!$C$17="SIM",(IF(T763&gt;CONFIGURACAO!$C$18,CONFIGURACAO!$C$18*CONFIGURACAO!$C$26,T763*CONFIGURACAO!$C$26)),'PI AREA  P100'!T763*CONFIGURACAO!$C$26))</f>
        <v>0</v>
      </c>
      <c r="AL763" s="38">
        <f>IFERROR(IF(M763&gt;0,(U763*CONFIGURACAO!$C$29)+(V763*CONFIGURACAO!$C$30),""),"")</f>
        <v>0</v>
      </c>
      <c r="AM763" s="38">
        <f>IF(W763=0,0,IF(CONFIGURACAO!$C$41="SIM",(IF(W763&gt;CONFIGURACAO!$C$41,CONFIGURACAO!$C$41*CONFIGURACAO!$C$31,W763*CONFIGURACAO!$C$31)),'PI AREA  P100'!W763*CONFIGURACAO!$C$31))</f>
        <v>0</v>
      </c>
      <c r="AN763" s="38">
        <f>IF(X763=0,0,IF(CONFIGURACAO!$C$39="SIM",(IF(X763&gt;CONFIGURACAO!$C$40,CONFIGURACAO!$C$40*CONFIGURACAO!$C$32,X763*CONFIGURACAO!$C$32)),'PI AREA  P100'!X763*CONFIGURACAO!$C$32))</f>
        <v>0</v>
      </c>
      <c r="AO763" s="38">
        <f>IFERROR(IF(M763&gt;0,(Y763*CONFIGURACAO!$C$33)+(Z763*CONFIGURACAO!$C$34)+(AA763*CONFIGURACAO!$C$35)+(AB763*CONFIGURACAO!$C$36),""),"")</f>
        <v>0</v>
      </c>
      <c r="AP763" s="38">
        <f>IF(AA763=0,0,IF(CONFIGURACAO!$C$46="SIM",(IF(AA763&gt;CONFIGURACAO!$C$47,CONFIGURACAO!$C$47*CONFIGURACAO!$C$35,AA763*CONFIGURACAO!$C$35)),'PI AREA  P100'!AA763*CONFIGURACAO!$C$35))</f>
        <v>0</v>
      </c>
      <c r="AQ763" s="38">
        <f>IF(AB763=0,0,IF(CONFIGURACAO!$C$44="SIM",(IF(AB763&gt;CONFIGURACAO!$C$45,CONFIGURACAO!$C$45*CONFIGURACAO!$C$36,AB763*CONFIGURACAO!$C$36)),'PI AREA  P100'!AB763*CONFIGURACAO!$C$36))</f>
        <v>0</v>
      </c>
      <c r="AR763" s="38">
        <f t="shared" si="251"/>
        <v>2420</v>
      </c>
      <c r="AS763" s="68">
        <f>IF(AR763="","",$AR763-(($AS$2/CONFIGURACAO!$C$6)*$M763))</f>
        <v>2270</v>
      </c>
      <c r="AT763" s="73">
        <f t="shared" si="233"/>
        <v>3</v>
      </c>
      <c r="AU763" s="75">
        <f>IF(AR763="","",$AR763-(($AU$2/CONFIGURACAO!$C$6)*$M763))</f>
        <v>2170</v>
      </c>
      <c r="AV763" s="76">
        <f t="shared" si="234"/>
        <v>4</v>
      </c>
      <c r="AW763" s="74">
        <f>IF(AR763="","",$AR763-(($AW$2/CONFIGURACAO!$C$6)*$M763))</f>
        <v>2070</v>
      </c>
      <c r="AX763" s="72">
        <f t="shared" si="235"/>
        <v>5</v>
      </c>
      <c r="AZ763" s="39">
        <f t="shared" si="236"/>
        <v>0.2044039765864536</v>
      </c>
      <c r="BA763" s="146">
        <f t="shared" si="237"/>
        <v>31</v>
      </c>
      <c r="BB763" s="146">
        <f t="shared" si="238"/>
        <v>172</v>
      </c>
      <c r="BC763" s="32">
        <f t="shared" si="239"/>
        <v>90</v>
      </c>
      <c r="BD763" s="148"/>
      <c r="BE763" s="40">
        <f t="shared" si="240"/>
        <v>0.48435171385991055</v>
      </c>
      <c r="BF763" s="40">
        <f t="shared" si="241"/>
        <v>0.30864197530864196</v>
      </c>
      <c r="BG763" s="40">
        <f t="shared" si="242"/>
        <v>0.12846865364850976</v>
      </c>
      <c r="BH763" s="40">
        <f t="shared" si="243"/>
        <v>0.16168148746968472</v>
      </c>
      <c r="BI763" s="40">
        <f t="shared" si="244"/>
        <v>0.10660980810234541</v>
      </c>
      <c r="BJ763" s="40">
        <f t="shared" si="245"/>
        <v>0</v>
      </c>
      <c r="BK763" s="40">
        <f t="shared" si="246"/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5</v>
      </c>
      <c r="BT763" s="42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</row>
    <row r="764" spans="1:124" s="32" customFormat="1" x14ac:dyDescent="0.2">
      <c r="A764" s="124" t="str">
        <f>CONFIGURACAO!$C$4</f>
        <v>AREA 21</v>
      </c>
      <c r="B764" s="125">
        <v>762</v>
      </c>
      <c r="C764" s="252" t="s">
        <v>318</v>
      </c>
      <c r="D764" s="126">
        <f t="shared" si="247"/>
        <v>8</v>
      </c>
      <c r="E764" s="250" t="s">
        <v>1099</v>
      </c>
      <c r="F764" s="250">
        <v>1</v>
      </c>
      <c r="G764" s="250">
        <v>1</v>
      </c>
      <c r="H764" s="250">
        <v>1</v>
      </c>
      <c r="I764" s="250">
        <v>1</v>
      </c>
      <c r="J764" s="87"/>
      <c r="K764" s="94"/>
      <c r="L764" s="94"/>
      <c r="M764" s="154">
        <f t="shared" si="248"/>
        <v>4</v>
      </c>
      <c r="N764">
        <v>1</v>
      </c>
      <c r="O764">
        <v>8</v>
      </c>
      <c r="P764">
        <v>7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 s="139">
        <f t="shared" si="231"/>
        <v>9</v>
      </c>
      <c r="AD764" s="140">
        <f t="shared" si="232"/>
        <v>16</v>
      </c>
      <c r="AE764" s="141">
        <f t="shared" si="249"/>
        <v>0</v>
      </c>
      <c r="AF764" s="142">
        <f t="shared" si="250"/>
        <v>0</v>
      </c>
      <c r="AG764" s="278"/>
      <c r="AI764" s="37">
        <f>IFERROR(IF(M764&gt;0,(N764*CONFIGURACAO!$C$20)+(O764*CONFIGURACAO!$C$21)+(P764*CONFIGURACAO!$C$22)+(Q764*CONFIGURACAO!$C$23)+(R764*CONFIGURACAO!$C$24),""),"")</f>
        <v>1160</v>
      </c>
      <c r="AJ764" s="38">
        <f>IF(S764=0,0,IF(CONFIGURACAO!$C$15="SIM",(IF(S764&gt;CONFIGURACAO!$C$16,CONFIGURACAO!$C$16*CONFIGURACAO!$C$25,S764*CONFIGURACAO!$C$25)),'PI AREA  P100'!S764*CONFIGURACAO!$C$25))</f>
        <v>0</v>
      </c>
      <c r="AK764" s="38">
        <f>IF(T764=0,0,IF(CONFIGURACAO!$C$17="SIM",(IF(T764&gt;CONFIGURACAO!$C$18,CONFIGURACAO!$C$18*CONFIGURACAO!$C$26,T764*CONFIGURACAO!$C$26)),'PI AREA  P100'!T764*CONFIGURACAO!$C$26))</f>
        <v>0</v>
      </c>
      <c r="AL764" s="38">
        <f>IFERROR(IF(M764&gt;0,(U764*CONFIGURACAO!$C$29)+(V764*CONFIGURACAO!$C$30),""),"")</f>
        <v>0</v>
      </c>
      <c r="AM764" s="38">
        <f>IF(W764=0,0,IF(CONFIGURACAO!$C$41="SIM",(IF(W764&gt;CONFIGURACAO!$C$41,CONFIGURACAO!$C$41*CONFIGURACAO!$C$31,W764*CONFIGURACAO!$C$31)),'PI AREA  P100'!W764*CONFIGURACAO!$C$31))</f>
        <v>0</v>
      </c>
      <c r="AN764" s="38">
        <f>IF(X764=0,0,IF(CONFIGURACAO!$C$39="SIM",(IF(X764&gt;CONFIGURACAO!$C$40,CONFIGURACAO!$C$40*CONFIGURACAO!$C$32,X764*CONFIGURACAO!$C$32)),'PI AREA  P100'!X764*CONFIGURACAO!$C$32))</f>
        <v>0</v>
      </c>
      <c r="AO764" s="38">
        <f>IFERROR(IF(M764&gt;0,(Y764*CONFIGURACAO!$C$33)+(Z764*CONFIGURACAO!$C$34)+(AA764*CONFIGURACAO!$C$35)+(AB764*CONFIGURACAO!$C$36),""),"")</f>
        <v>0</v>
      </c>
      <c r="AP764" s="38">
        <f>IF(AA764=0,0,IF(CONFIGURACAO!$C$46="SIM",(IF(AA764&gt;CONFIGURACAO!$C$47,CONFIGURACAO!$C$47*CONFIGURACAO!$C$35,AA764*CONFIGURACAO!$C$35)),'PI AREA  P100'!AA764*CONFIGURACAO!$C$35))</f>
        <v>0</v>
      </c>
      <c r="AQ764" s="38">
        <f>IF(AB764=0,0,IF(CONFIGURACAO!$C$44="SIM",(IF(AB764&gt;CONFIGURACAO!$C$45,CONFIGURACAO!$C$45*CONFIGURACAO!$C$36,AB764*CONFIGURACAO!$C$36)),'PI AREA  P100'!AB764*CONFIGURACAO!$C$36))</f>
        <v>0</v>
      </c>
      <c r="AR764" s="38">
        <f t="shared" si="251"/>
        <v>1160</v>
      </c>
      <c r="AS764" s="68">
        <f>IF(AR764="","",$AR764-(($AS$2/CONFIGURACAO!$C$6)*$M764))</f>
        <v>860</v>
      </c>
      <c r="AT764" s="73">
        <f t="shared" si="233"/>
        <v>3</v>
      </c>
      <c r="AU764" s="75">
        <f>IF(AR764="","",$AR764-(($AU$2/CONFIGURACAO!$C$6)*$M764))</f>
        <v>660</v>
      </c>
      <c r="AV764" s="76">
        <f t="shared" si="234"/>
        <v>4</v>
      </c>
      <c r="AW764" s="74">
        <f>IF(AR764="","",$AR764-(($AW$2/CONFIGURACAO!$C$6)*$M764))</f>
        <v>460</v>
      </c>
      <c r="AX764" s="72">
        <f t="shared" si="235"/>
        <v>5</v>
      </c>
      <c r="AZ764" s="39">
        <f t="shared" si="236"/>
        <v>9.7978765636481877E-2</v>
      </c>
      <c r="BA764" s="146">
        <f t="shared" si="237"/>
        <v>16</v>
      </c>
      <c r="BB764" s="146">
        <f t="shared" si="238"/>
        <v>488</v>
      </c>
      <c r="BC764" s="32">
        <f t="shared" si="239"/>
        <v>370</v>
      </c>
      <c r="BD764" s="148"/>
      <c r="BE764" s="40">
        <f t="shared" si="240"/>
        <v>3.7257824143070044E-2</v>
      </c>
      <c r="BF764" s="40">
        <f t="shared" si="241"/>
        <v>0.30864197530864196</v>
      </c>
      <c r="BG764" s="40">
        <f t="shared" si="242"/>
        <v>0.17985611510791369</v>
      </c>
      <c r="BH764" s="40">
        <f t="shared" si="243"/>
        <v>0</v>
      </c>
      <c r="BI764" s="40">
        <f t="shared" si="244"/>
        <v>0</v>
      </c>
      <c r="BJ764" s="40">
        <f t="shared" si="245"/>
        <v>0</v>
      </c>
      <c r="BK764" s="40">
        <f t="shared" si="246"/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1</v>
      </c>
      <c r="BS764">
        <v>1</v>
      </c>
      <c r="BT764" s="42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</row>
    <row r="765" spans="1:124" s="32" customFormat="1" x14ac:dyDescent="0.2">
      <c r="A765" s="124" t="str">
        <f>CONFIGURACAO!$C$4</f>
        <v>AREA 21</v>
      </c>
      <c r="B765" s="125">
        <v>763</v>
      </c>
      <c r="C765" s="252" t="s">
        <v>318</v>
      </c>
      <c r="D765" s="126">
        <f t="shared" si="247"/>
        <v>9</v>
      </c>
      <c r="E765" s="250" t="s">
        <v>1100</v>
      </c>
      <c r="F765" s="250">
        <v>1</v>
      </c>
      <c r="G765" s="250">
        <v>1</v>
      </c>
      <c r="H765" s="250">
        <v>1</v>
      </c>
      <c r="I765" s="250">
        <v>1</v>
      </c>
      <c r="J765" s="87"/>
      <c r="K765" s="94"/>
      <c r="L765" s="94"/>
      <c r="M765" s="154">
        <f t="shared" si="248"/>
        <v>4</v>
      </c>
      <c r="N765">
        <v>5</v>
      </c>
      <c r="O765">
        <v>9</v>
      </c>
      <c r="P765">
        <v>19</v>
      </c>
      <c r="Q765">
        <v>4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 s="139">
        <f t="shared" si="231"/>
        <v>14</v>
      </c>
      <c r="AD765" s="140">
        <f t="shared" si="232"/>
        <v>33</v>
      </c>
      <c r="AE765" s="141">
        <f t="shared" si="249"/>
        <v>0</v>
      </c>
      <c r="AF765" s="142">
        <f t="shared" si="250"/>
        <v>0</v>
      </c>
      <c r="AG765" s="278"/>
      <c r="AI765" s="37">
        <f>IFERROR(IF(M765&gt;0,(N765*CONFIGURACAO!$C$20)+(O765*CONFIGURACAO!$C$21)+(P765*CONFIGURACAO!$C$22)+(Q765*CONFIGURACAO!$C$23)+(R765*CONFIGURACAO!$C$24),""),"")</f>
        <v>2520</v>
      </c>
      <c r="AJ765" s="38">
        <f>IF(S765=0,0,IF(CONFIGURACAO!$C$15="SIM",(IF(S765&gt;CONFIGURACAO!$C$16,CONFIGURACAO!$C$16*CONFIGURACAO!$C$25,S765*CONFIGURACAO!$C$25)),'PI AREA  P100'!S765*CONFIGURACAO!$C$25))</f>
        <v>10</v>
      </c>
      <c r="AK765" s="38">
        <f>IF(T765=0,0,IF(CONFIGURACAO!$C$17="SIM",(IF(T765&gt;CONFIGURACAO!$C$18,CONFIGURACAO!$C$18*CONFIGURACAO!$C$26,T765*CONFIGURACAO!$C$26)),'PI AREA  P100'!T765*CONFIGURACAO!$C$26))</f>
        <v>0</v>
      </c>
      <c r="AL765" s="38">
        <f>IFERROR(IF(M765&gt;0,(U765*CONFIGURACAO!$C$29)+(V765*CONFIGURACAO!$C$30),""),"")</f>
        <v>0</v>
      </c>
      <c r="AM765" s="38">
        <f>IF(W765=0,0,IF(CONFIGURACAO!$C$41="SIM",(IF(W765&gt;CONFIGURACAO!$C$41,CONFIGURACAO!$C$41*CONFIGURACAO!$C$31,W765*CONFIGURACAO!$C$31)),'PI AREA  P100'!W765*CONFIGURACAO!$C$31))</f>
        <v>0</v>
      </c>
      <c r="AN765" s="38">
        <f>IF(X765=0,0,IF(CONFIGURACAO!$C$39="SIM",(IF(X765&gt;CONFIGURACAO!$C$40,CONFIGURACAO!$C$40*CONFIGURACAO!$C$32,X765*CONFIGURACAO!$C$32)),'PI AREA  P100'!X765*CONFIGURACAO!$C$32))</f>
        <v>0</v>
      </c>
      <c r="AO765" s="38">
        <f>IFERROR(IF(M765&gt;0,(Y765*CONFIGURACAO!$C$33)+(Z765*CONFIGURACAO!$C$34)+(AA765*CONFIGURACAO!$C$35)+(AB765*CONFIGURACAO!$C$36),""),"")</f>
        <v>0</v>
      </c>
      <c r="AP765" s="38">
        <f>IF(AA765=0,0,IF(CONFIGURACAO!$C$46="SIM",(IF(AA765&gt;CONFIGURACAO!$C$47,CONFIGURACAO!$C$47*CONFIGURACAO!$C$35,AA765*CONFIGURACAO!$C$35)),'PI AREA  P100'!AA765*CONFIGURACAO!$C$35))</f>
        <v>0</v>
      </c>
      <c r="AQ765" s="38">
        <f>IF(AB765=0,0,IF(CONFIGURACAO!$C$44="SIM",(IF(AB765&gt;CONFIGURACAO!$C$45,CONFIGURACAO!$C$45*CONFIGURACAO!$C$36,AB765*CONFIGURACAO!$C$36)),'PI AREA  P100'!AB765*CONFIGURACAO!$C$36))</f>
        <v>0</v>
      </c>
      <c r="AR765" s="38">
        <f t="shared" si="251"/>
        <v>2530</v>
      </c>
      <c r="AS765" s="68">
        <f>IF(AR765="","",$AR765-(($AS$2/CONFIGURACAO!$C$6)*$M765))</f>
        <v>2230</v>
      </c>
      <c r="AT765" s="73">
        <f t="shared" si="233"/>
        <v>3</v>
      </c>
      <c r="AU765" s="75">
        <f>IF(AR765="","",$AR765-(($AU$2/CONFIGURACAO!$C$6)*$M765))</f>
        <v>2030</v>
      </c>
      <c r="AV765" s="76">
        <f t="shared" si="234"/>
        <v>4</v>
      </c>
      <c r="AW765" s="74">
        <f>IF(AR765="","",$AR765-(($AW$2/CONFIGURACAO!$C$6)*$M765))</f>
        <v>1830</v>
      </c>
      <c r="AX765" s="72">
        <f t="shared" si="235"/>
        <v>5</v>
      </c>
      <c r="AZ765" s="39">
        <f t="shared" si="236"/>
        <v>0.21369506643129241</v>
      </c>
      <c r="BA765" s="146">
        <f t="shared" si="237"/>
        <v>38</v>
      </c>
      <c r="BB765" s="146">
        <f t="shared" si="238"/>
        <v>104</v>
      </c>
      <c r="BC765" s="32">
        <f t="shared" si="239"/>
        <v>83</v>
      </c>
      <c r="BD765" s="148"/>
      <c r="BE765" s="40">
        <f t="shared" si="240"/>
        <v>0.18628912071535023</v>
      </c>
      <c r="BF765" s="40">
        <f t="shared" si="241"/>
        <v>0.34722222222222221</v>
      </c>
      <c r="BG765" s="40">
        <f t="shared" si="242"/>
        <v>0.48818088386433711</v>
      </c>
      <c r="BH765" s="40">
        <f t="shared" si="243"/>
        <v>0.16168148746968472</v>
      </c>
      <c r="BI765" s="40">
        <f t="shared" si="244"/>
        <v>0</v>
      </c>
      <c r="BJ765" s="40">
        <f t="shared" si="245"/>
        <v>9.2421441774491686E-2</v>
      </c>
      <c r="BK765" s="40">
        <f t="shared" si="246"/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6</v>
      </c>
      <c r="BT765" s="42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</row>
    <row r="766" spans="1:124" s="32" customFormat="1" x14ac:dyDescent="0.2">
      <c r="A766" s="124" t="str">
        <f>CONFIGURACAO!$C$4</f>
        <v>AREA 21</v>
      </c>
      <c r="B766" s="125">
        <v>764</v>
      </c>
      <c r="C766" s="252" t="s">
        <v>318</v>
      </c>
      <c r="D766" s="126">
        <f t="shared" si="247"/>
        <v>10</v>
      </c>
      <c r="E766" s="250" t="s">
        <v>1101</v>
      </c>
      <c r="F766" s="250">
        <v>0</v>
      </c>
      <c r="G766" s="250">
        <v>1</v>
      </c>
      <c r="H766" s="250">
        <v>1</v>
      </c>
      <c r="I766" s="250">
        <v>1</v>
      </c>
      <c r="J766" s="87"/>
      <c r="K766" s="94"/>
      <c r="L766" s="94"/>
      <c r="M766" s="154">
        <f t="shared" si="248"/>
        <v>3</v>
      </c>
      <c r="N766">
        <v>2</v>
      </c>
      <c r="O766">
        <v>7</v>
      </c>
      <c r="P766">
        <v>7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 s="139">
        <f t="shared" si="231"/>
        <v>9</v>
      </c>
      <c r="AD766" s="140">
        <f t="shared" si="232"/>
        <v>16</v>
      </c>
      <c r="AE766" s="141">
        <f t="shared" si="249"/>
        <v>0</v>
      </c>
      <c r="AF766" s="142">
        <f t="shared" si="250"/>
        <v>0</v>
      </c>
      <c r="AG766" s="278"/>
      <c r="AI766" s="37">
        <f>IFERROR(IF(M766&gt;0,(N766*CONFIGURACAO!$C$20)+(O766*CONFIGURACAO!$C$21)+(P766*CONFIGURACAO!$C$22)+(Q766*CONFIGURACAO!$C$23)+(R766*CONFIGURACAO!$C$24),""),"")</f>
        <v>1200</v>
      </c>
      <c r="AJ766" s="38">
        <f>IF(S766=0,0,IF(CONFIGURACAO!$C$15="SIM",(IF(S766&gt;CONFIGURACAO!$C$16,CONFIGURACAO!$C$16*CONFIGURACAO!$C$25,S766*CONFIGURACAO!$C$25)),'PI AREA  P100'!S766*CONFIGURACAO!$C$25))</f>
        <v>0</v>
      </c>
      <c r="AK766" s="38">
        <f>IF(T766=0,0,IF(CONFIGURACAO!$C$17="SIM",(IF(T766&gt;CONFIGURACAO!$C$18,CONFIGURACAO!$C$18*CONFIGURACAO!$C$26,T766*CONFIGURACAO!$C$26)),'PI AREA  P100'!T766*CONFIGURACAO!$C$26))</f>
        <v>0</v>
      </c>
      <c r="AL766" s="38">
        <f>IFERROR(IF(M766&gt;0,(U766*CONFIGURACAO!$C$29)+(V766*CONFIGURACAO!$C$30),""),"")</f>
        <v>0</v>
      </c>
      <c r="AM766" s="38">
        <f>IF(W766=0,0,IF(CONFIGURACAO!$C$41="SIM",(IF(W766&gt;CONFIGURACAO!$C$41,CONFIGURACAO!$C$41*CONFIGURACAO!$C$31,W766*CONFIGURACAO!$C$31)),'PI AREA  P100'!W766*CONFIGURACAO!$C$31))</f>
        <v>0</v>
      </c>
      <c r="AN766" s="38">
        <f>IF(X766=0,0,IF(CONFIGURACAO!$C$39="SIM",(IF(X766&gt;CONFIGURACAO!$C$40,CONFIGURACAO!$C$40*CONFIGURACAO!$C$32,X766*CONFIGURACAO!$C$32)),'PI AREA  P100'!X766*CONFIGURACAO!$C$32))</f>
        <v>0</v>
      </c>
      <c r="AO766" s="38">
        <f>IFERROR(IF(M766&gt;0,(Y766*CONFIGURACAO!$C$33)+(Z766*CONFIGURACAO!$C$34)+(AA766*CONFIGURACAO!$C$35)+(AB766*CONFIGURACAO!$C$36),""),"")</f>
        <v>0</v>
      </c>
      <c r="AP766" s="38">
        <f>IF(AA766=0,0,IF(CONFIGURACAO!$C$46="SIM",(IF(AA766&gt;CONFIGURACAO!$C$47,CONFIGURACAO!$C$47*CONFIGURACAO!$C$35,AA766*CONFIGURACAO!$C$35)),'PI AREA  P100'!AA766*CONFIGURACAO!$C$35))</f>
        <v>0</v>
      </c>
      <c r="AQ766" s="38">
        <f>IF(AB766=0,0,IF(CONFIGURACAO!$C$44="SIM",(IF(AB766&gt;CONFIGURACAO!$C$45,CONFIGURACAO!$C$45*CONFIGURACAO!$C$36,AB766*CONFIGURACAO!$C$36)),'PI AREA  P100'!AB766*CONFIGURACAO!$C$36))</f>
        <v>0</v>
      </c>
      <c r="AR766" s="38">
        <f t="shared" si="251"/>
        <v>1200</v>
      </c>
      <c r="AS766" s="68">
        <f>IF(AR766="","",$AR766-(($AS$2/CONFIGURACAO!$C$6)*$M766))</f>
        <v>975</v>
      </c>
      <c r="AT766" s="73">
        <f t="shared" si="233"/>
        <v>3</v>
      </c>
      <c r="AU766" s="75">
        <f>IF(AR766="","",$AR766-(($AU$2/CONFIGURACAO!$C$6)*$M766))</f>
        <v>825</v>
      </c>
      <c r="AV766" s="76">
        <f t="shared" si="234"/>
        <v>4</v>
      </c>
      <c r="AW766" s="74">
        <f>IF(AR766="","",$AR766-(($AW$2/CONFIGURACAO!$C$6)*$M766))</f>
        <v>675</v>
      </c>
      <c r="AX766" s="72">
        <f t="shared" si="235"/>
        <v>5</v>
      </c>
      <c r="AZ766" s="39">
        <f t="shared" si="236"/>
        <v>0.1013573437618778</v>
      </c>
      <c r="BA766" s="146">
        <f t="shared" si="237"/>
        <v>17</v>
      </c>
      <c r="BB766" s="146">
        <f t="shared" si="238"/>
        <v>454</v>
      </c>
      <c r="BC766" s="32">
        <f t="shared" si="239"/>
        <v>353</v>
      </c>
      <c r="BD766" s="148"/>
      <c r="BE766" s="40">
        <f t="shared" si="240"/>
        <v>7.4515648286140088E-2</v>
      </c>
      <c r="BF766" s="40">
        <f t="shared" si="241"/>
        <v>0.27006172839506171</v>
      </c>
      <c r="BG766" s="40">
        <f t="shared" si="242"/>
        <v>0.17985611510791369</v>
      </c>
      <c r="BH766" s="40">
        <f t="shared" si="243"/>
        <v>0</v>
      </c>
      <c r="BI766" s="40">
        <f t="shared" si="244"/>
        <v>0.10660980810234541</v>
      </c>
      <c r="BJ766" s="40">
        <f t="shared" si="245"/>
        <v>0</v>
      </c>
      <c r="BK766" s="40">
        <f t="shared" si="246"/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</v>
      </c>
      <c r="BS766">
        <v>0</v>
      </c>
      <c r="BT766" s="42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</row>
    <row r="767" spans="1:124" s="32" customFormat="1" x14ac:dyDescent="0.2">
      <c r="A767" s="124" t="str">
        <f>CONFIGURACAO!$C$4</f>
        <v>AREA 21</v>
      </c>
      <c r="B767" s="125">
        <v>765</v>
      </c>
      <c r="C767" s="252" t="s">
        <v>318</v>
      </c>
      <c r="D767" s="126">
        <f t="shared" si="247"/>
        <v>11</v>
      </c>
      <c r="E767" s="250" t="s">
        <v>1102</v>
      </c>
      <c r="F767" s="250">
        <v>1</v>
      </c>
      <c r="G767" s="250">
        <v>1</v>
      </c>
      <c r="H767" s="250">
        <v>1</v>
      </c>
      <c r="I767" s="250">
        <v>1</v>
      </c>
      <c r="J767" s="87"/>
      <c r="K767" s="94"/>
      <c r="L767" s="94"/>
      <c r="M767" s="154">
        <f t="shared" si="248"/>
        <v>4</v>
      </c>
      <c r="N767">
        <v>7</v>
      </c>
      <c r="O767">
        <v>1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s="139">
        <f t="shared" si="231"/>
        <v>8</v>
      </c>
      <c r="AD767" s="140">
        <f t="shared" si="232"/>
        <v>9</v>
      </c>
      <c r="AE767" s="141">
        <f t="shared" si="249"/>
        <v>0</v>
      </c>
      <c r="AF767" s="142">
        <f t="shared" si="250"/>
        <v>0</v>
      </c>
      <c r="AG767" s="278"/>
      <c r="AI767" s="37">
        <f>IFERROR(IF(M767&gt;0,(N767*CONFIGURACAO!$C$20)+(O767*CONFIGURACAO!$C$21)+(P767*CONFIGURACAO!$C$22)+(Q767*CONFIGURACAO!$C$23)+(R767*CONFIGURACAO!$C$24),""),"")</f>
        <v>840</v>
      </c>
      <c r="AJ767" s="38">
        <f>IF(S767=0,0,IF(CONFIGURACAO!$C$15="SIM",(IF(S767&gt;CONFIGURACAO!$C$16,CONFIGURACAO!$C$16*CONFIGURACAO!$C$25,S767*CONFIGURACAO!$C$25)),'PI AREA  P100'!S767*CONFIGURACAO!$C$25))</f>
        <v>0</v>
      </c>
      <c r="AK767" s="38">
        <f>IF(T767=0,0,IF(CONFIGURACAO!$C$17="SIM",(IF(T767&gt;CONFIGURACAO!$C$18,CONFIGURACAO!$C$18*CONFIGURACAO!$C$26,T767*CONFIGURACAO!$C$26)),'PI AREA  P100'!T767*CONFIGURACAO!$C$26))</f>
        <v>0</v>
      </c>
      <c r="AL767" s="38">
        <f>IFERROR(IF(M767&gt;0,(U767*CONFIGURACAO!$C$29)+(V767*CONFIGURACAO!$C$30),""),"")</f>
        <v>0</v>
      </c>
      <c r="AM767" s="38">
        <f>IF(W767=0,0,IF(CONFIGURACAO!$C$41="SIM",(IF(W767&gt;CONFIGURACAO!$C$41,CONFIGURACAO!$C$41*CONFIGURACAO!$C$31,W767*CONFIGURACAO!$C$31)),'PI AREA  P100'!W767*CONFIGURACAO!$C$31))</f>
        <v>0</v>
      </c>
      <c r="AN767" s="38">
        <f>IF(X767=0,0,IF(CONFIGURACAO!$C$39="SIM",(IF(X767&gt;CONFIGURACAO!$C$40,CONFIGURACAO!$C$40*CONFIGURACAO!$C$32,X767*CONFIGURACAO!$C$32)),'PI AREA  P100'!X767*CONFIGURACAO!$C$32))</f>
        <v>0</v>
      </c>
      <c r="AO767" s="38">
        <f>IFERROR(IF(M767&gt;0,(Y767*CONFIGURACAO!$C$33)+(Z767*CONFIGURACAO!$C$34)+(AA767*CONFIGURACAO!$C$35)+(AB767*CONFIGURACAO!$C$36),""),"")</f>
        <v>0</v>
      </c>
      <c r="AP767" s="38">
        <f>IF(AA767=0,0,IF(CONFIGURACAO!$C$46="SIM",(IF(AA767&gt;CONFIGURACAO!$C$47,CONFIGURACAO!$C$47*CONFIGURACAO!$C$35,AA767*CONFIGURACAO!$C$35)),'PI AREA  P100'!AA767*CONFIGURACAO!$C$35))</f>
        <v>0</v>
      </c>
      <c r="AQ767" s="38">
        <f>IF(AB767=0,0,IF(CONFIGURACAO!$C$44="SIM",(IF(AB767&gt;CONFIGURACAO!$C$45,CONFIGURACAO!$C$45*CONFIGURACAO!$C$36,AB767*CONFIGURACAO!$C$36)),'PI AREA  P100'!AB767*CONFIGURACAO!$C$36))</f>
        <v>0</v>
      </c>
      <c r="AR767" s="38">
        <f t="shared" si="251"/>
        <v>840</v>
      </c>
      <c r="AS767" s="68">
        <f>IF(AR767="","",$AR767-(($AS$2/CONFIGURACAO!$C$6)*$M767))</f>
        <v>540</v>
      </c>
      <c r="AT767" s="73">
        <f t="shared" si="233"/>
        <v>3</v>
      </c>
      <c r="AU767" s="75">
        <f>IF(AR767="","",$AR767-(($AU$2/CONFIGURACAO!$C$6)*$M767))</f>
        <v>340</v>
      </c>
      <c r="AV767" s="76">
        <f t="shared" si="234"/>
        <v>4</v>
      </c>
      <c r="AW767" s="74">
        <f>IF(AR767="","",$AR767-(($AW$2/CONFIGURACAO!$C$6)*$M767))</f>
        <v>140</v>
      </c>
      <c r="AX767" s="72">
        <f t="shared" si="235"/>
        <v>5</v>
      </c>
      <c r="AZ767" s="39">
        <f t="shared" si="236"/>
        <v>7.0950140633314479E-2</v>
      </c>
      <c r="BA767" s="146">
        <f t="shared" si="237"/>
        <v>9</v>
      </c>
      <c r="BB767" s="146">
        <f t="shared" si="238"/>
        <v>734</v>
      </c>
      <c r="BC767" s="32">
        <f t="shared" si="239"/>
        <v>535</v>
      </c>
      <c r="BD767" s="148"/>
      <c r="BE767" s="40">
        <f t="shared" si="240"/>
        <v>0.26080476900149036</v>
      </c>
      <c r="BF767" s="40">
        <f t="shared" si="241"/>
        <v>3.8580246913580245E-2</v>
      </c>
      <c r="BG767" s="40">
        <f t="shared" si="242"/>
        <v>2.5693730729701953E-2</v>
      </c>
      <c r="BH767" s="40">
        <f t="shared" si="243"/>
        <v>0</v>
      </c>
      <c r="BI767" s="40">
        <f t="shared" si="244"/>
        <v>0</v>
      </c>
      <c r="BJ767" s="40">
        <f t="shared" si="245"/>
        <v>0</v>
      </c>
      <c r="BK767" s="40">
        <f t="shared" si="246"/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1</v>
      </c>
      <c r="BS767">
        <v>0</v>
      </c>
      <c r="BT767" s="42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</row>
    <row r="768" spans="1:124" s="32" customFormat="1" x14ac:dyDescent="0.2">
      <c r="A768" s="124" t="str">
        <f>CONFIGURACAO!$C$4</f>
        <v>AREA 21</v>
      </c>
      <c r="B768" s="125">
        <v>766</v>
      </c>
      <c r="C768" s="252" t="s">
        <v>318</v>
      </c>
      <c r="D768" s="126">
        <f t="shared" si="247"/>
        <v>12</v>
      </c>
      <c r="E768" s="250" t="s">
        <v>1103</v>
      </c>
      <c r="F768" s="250">
        <v>1</v>
      </c>
      <c r="G768" s="250">
        <v>1</v>
      </c>
      <c r="H768" s="250">
        <v>1</v>
      </c>
      <c r="I768" s="250">
        <v>1</v>
      </c>
      <c r="J768" s="87"/>
      <c r="K768" s="94"/>
      <c r="L768" s="94"/>
      <c r="M768" s="154">
        <f t="shared" si="248"/>
        <v>4</v>
      </c>
      <c r="N768">
        <v>0</v>
      </c>
      <c r="O768">
        <v>7</v>
      </c>
      <c r="P768">
        <v>6</v>
      </c>
      <c r="Q768">
        <v>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 s="139">
        <f t="shared" si="231"/>
        <v>7</v>
      </c>
      <c r="AD768" s="140">
        <f t="shared" si="232"/>
        <v>13</v>
      </c>
      <c r="AE768" s="141">
        <f t="shared" si="249"/>
        <v>0</v>
      </c>
      <c r="AF768" s="142">
        <f t="shared" si="250"/>
        <v>0</v>
      </c>
      <c r="AG768" s="278"/>
      <c r="AI768" s="37">
        <f>IFERROR(IF(M768&gt;0,(N768*CONFIGURACAO!$C$20)+(O768*CONFIGURACAO!$C$21)+(P768*CONFIGURACAO!$C$22)+(Q768*CONFIGURACAO!$C$23)+(R768*CONFIGURACAO!$C$24),""),"")</f>
        <v>1000</v>
      </c>
      <c r="AJ768" s="38">
        <f>IF(S768=0,0,IF(CONFIGURACAO!$C$15="SIM",(IF(S768&gt;CONFIGURACAO!$C$16,CONFIGURACAO!$C$16*CONFIGURACAO!$C$25,S768*CONFIGURACAO!$C$25)),'PI AREA  P100'!S768*CONFIGURACAO!$C$25))</f>
        <v>0</v>
      </c>
      <c r="AK768" s="38">
        <f>IF(T768=0,0,IF(CONFIGURACAO!$C$17="SIM",(IF(T768&gt;CONFIGURACAO!$C$18,CONFIGURACAO!$C$18*CONFIGURACAO!$C$26,T768*CONFIGURACAO!$C$26)),'PI AREA  P100'!T768*CONFIGURACAO!$C$26))</f>
        <v>0</v>
      </c>
      <c r="AL768" s="38">
        <f>IFERROR(IF(M768&gt;0,(U768*CONFIGURACAO!$C$29)+(V768*CONFIGURACAO!$C$30),""),"")</f>
        <v>0</v>
      </c>
      <c r="AM768" s="38">
        <f>IF(W768=0,0,IF(CONFIGURACAO!$C$41="SIM",(IF(W768&gt;CONFIGURACAO!$C$41,CONFIGURACAO!$C$41*CONFIGURACAO!$C$31,W768*CONFIGURACAO!$C$31)),'PI AREA  P100'!W768*CONFIGURACAO!$C$31))</f>
        <v>0</v>
      </c>
      <c r="AN768" s="38">
        <f>IF(X768=0,0,IF(CONFIGURACAO!$C$39="SIM",(IF(X768&gt;CONFIGURACAO!$C$40,CONFIGURACAO!$C$40*CONFIGURACAO!$C$32,X768*CONFIGURACAO!$C$32)),'PI AREA  P100'!X768*CONFIGURACAO!$C$32))</f>
        <v>0</v>
      </c>
      <c r="AO768" s="38">
        <f>IFERROR(IF(M768&gt;0,(Y768*CONFIGURACAO!$C$33)+(Z768*CONFIGURACAO!$C$34)+(AA768*CONFIGURACAO!$C$35)+(AB768*CONFIGURACAO!$C$36),""),"")</f>
        <v>0</v>
      </c>
      <c r="AP768" s="38">
        <f>IF(AA768=0,0,IF(CONFIGURACAO!$C$46="SIM",(IF(AA768&gt;CONFIGURACAO!$C$47,CONFIGURACAO!$C$47*CONFIGURACAO!$C$35,AA768*CONFIGURACAO!$C$35)),'PI AREA  P100'!AA768*CONFIGURACAO!$C$35))</f>
        <v>0</v>
      </c>
      <c r="AQ768" s="38">
        <f>IF(AB768=0,0,IF(CONFIGURACAO!$C$44="SIM",(IF(AB768&gt;CONFIGURACAO!$C$45,CONFIGURACAO!$C$45*CONFIGURACAO!$C$36,AB768*CONFIGURACAO!$C$36)),'PI AREA  P100'!AB768*CONFIGURACAO!$C$36))</f>
        <v>0</v>
      </c>
      <c r="AR768" s="38">
        <f t="shared" si="251"/>
        <v>1000</v>
      </c>
      <c r="AS768" s="68">
        <f>IF(AR768="","",$AR768-(($AS$2/CONFIGURACAO!$C$6)*$M768))</f>
        <v>700</v>
      </c>
      <c r="AT768" s="73">
        <f t="shared" si="233"/>
        <v>3</v>
      </c>
      <c r="AU768" s="75">
        <f>IF(AR768="","",$AR768-(($AU$2/CONFIGURACAO!$C$6)*$M768))</f>
        <v>500</v>
      </c>
      <c r="AV768" s="76">
        <f t="shared" si="234"/>
        <v>4</v>
      </c>
      <c r="AW768" s="74">
        <f>IF(AR768="","",$AR768-(($AW$2/CONFIGURACAO!$C$6)*$M768))</f>
        <v>300</v>
      </c>
      <c r="AX768" s="72">
        <f t="shared" si="235"/>
        <v>5</v>
      </c>
      <c r="AZ768" s="39">
        <f t="shared" si="236"/>
        <v>8.4464453134898185E-2</v>
      </c>
      <c r="BA768" s="146">
        <f t="shared" si="237"/>
        <v>15</v>
      </c>
      <c r="BB768" s="146">
        <f t="shared" si="238"/>
        <v>522</v>
      </c>
      <c r="BC768" s="32">
        <f t="shared" si="239"/>
        <v>436</v>
      </c>
      <c r="BD768" s="148"/>
      <c r="BE768" s="40">
        <f t="shared" si="240"/>
        <v>0</v>
      </c>
      <c r="BF768" s="40">
        <f t="shared" si="241"/>
        <v>0.27006172839506171</v>
      </c>
      <c r="BG768" s="40">
        <f t="shared" si="242"/>
        <v>0.1541623843782117</v>
      </c>
      <c r="BH768" s="40">
        <f t="shared" si="243"/>
        <v>8.084074373484236E-2</v>
      </c>
      <c r="BI768" s="40">
        <f t="shared" si="244"/>
        <v>0</v>
      </c>
      <c r="BJ768" s="40">
        <f t="shared" si="245"/>
        <v>0</v>
      </c>
      <c r="BK768" s="40">
        <f t="shared" si="246"/>
        <v>0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0</v>
      </c>
      <c r="BR768">
        <v>0</v>
      </c>
      <c r="BS768">
        <v>2</v>
      </c>
      <c r="BT768" s="42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</row>
    <row r="769" spans="1:124" s="32" customFormat="1" x14ac:dyDescent="0.2">
      <c r="A769" s="124" t="str">
        <f>CONFIGURACAO!$C$4</f>
        <v>AREA 21</v>
      </c>
      <c r="B769" s="125">
        <v>767</v>
      </c>
      <c r="C769" s="252" t="s">
        <v>318</v>
      </c>
      <c r="D769" s="126">
        <f t="shared" si="247"/>
        <v>13</v>
      </c>
      <c r="E769" s="250" t="s">
        <v>1104</v>
      </c>
      <c r="F769" s="250">
        <v>1</v>
      </c>
      <c r="G769" s="250">
        <v>1</v>
      </c>
      <c r="H769" s="250">
        <v>1</v>
      </c>
      <c r="I769" s="250">
        <v>1</v>
      </c>
      <c r="J769" s="87"/>
      <c r="K769" s="94"/>
      <c r="L769" s="94"/>
      <c r="M769" s="154">
        <f t="shared" si="248"/>
        <v>4</v>
      </c>
      <c r="N769">
        <v>14</v>
      </c>
      <c r="O769">
        <v>10</v>
      </c>
      <c r="P769">
        <v>13</v>
      </c>
      <c r="Q769">
        <v>6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 s="139">
        <f t="shared" si="231"/>
        <v>24</v>
      </c>
      <c r="AD769" s="140">
        <f t="shared" si="232"/>
        <v>37</v>
      </c>
      <c r="AE769" s="141">
        <f t="shared" si="249"/>
        <v>0</v>
      </c>
      <c r="AF769" s="142">
        <f t="shared" si="250"/>
        <v>0</v>
      </c>
      <c r="AG769" s="278"/>
      <c r="AI769" s="37">
        <f>IFERROR(IF(M769&gt;0,(N769*CONFIGURACAO!$C$20)+(O769*CONFIGURACAO!$C$21)+(P769*CONFIGURACAO!$C$22)+(Q769*CONFIGURACAO!$C$23)+(R769*CONFIGURACAO!$C$24),""),"")</f>
        <v>3240</v>
      </c>
      <c r="AJ769" s="38">
        <f>IF(S769=0,0,IF(CONFIGURACAO!$C$15="SIM",(IF(S769&gt;CONFIGURACAO!$C$16,CONFIGURACAO!$C$16*CONFIGURACAO!$C$25,S769*CONFIGURACAO!$C$25)),'PI AREA  P100'!S769*CONFIGURACAO!$C$25))</f>
        <v>0</v>
      </c>
      <c r="AK769" s="38">
        <f>IF(T769=0,0,IF(CONFIGURACAO!$C$17="SIM",(IF(T769&gt;CONFIGURACAO!$C$18,CONFIGURACAO!$C$18*CONFIGURACAO!$C$26,T769*CONFIGURACAO!$C$26)),'PI AREA  P100'!T769*CONFIGURACAO!$C$26))</f>
        <v>5</v>
      </c>
      <c r="AL769" s="38">
        <f>IFERROR(IF(M769&gt;0,(U769*CONFIGURACAO!$C$29)+(V769*CONFIGURACAO!$C$30),""),"")</f>
        <v>0</v>
      </c>
      <c r="AM769" s="38">
        <f>IF(W769=0,0,IF(CONFIGURACAO!$C$41="SIM",(IF(W769&gt;CONFIGURACAO!$C$41,CONFIGURACAO!$C$41*CONFIGURACAO!$C$31,W769*CONFIGURACAO!$C$31)),'PI AREA  P100'!W769*CONFIGURACAO!$C$31))</f>
        <v>0</v>
      </c>
      <c r="AN769" s="38">
        <f>IF(X769=0,0,IF(CONFIGURACAO!$C$39="SIM",(IF(X769&gt;CONFIGURACAO!$C$40,CONFIGURACAO!$C$40*CONFIGURACAO!$C$32,X769*CONFIGURACAO!$C$32)),'PI AREA  P100'!X769*CONFIGURACAO!$C$32))</f>
        <v>0</v>
      </c>
      <c r="AO769" s="38">
        <f>IFERROR(IF(M769&gt;0,(Y769*CONFIGURACAO!$C$33)+(Z769*CONFIGURACAO!$C$34)+(AA769*CONFIGURACAO!$C$35)+(AB769*CONFIGURACAO!$C$36),""),"")</f>
        <v>0</v>
      </c>
      <c r="AP769" s="38">
        <f>IF(AA769=0,0,IF(CONFIGURACAO!$C$46="SIM",(IF(AA769&gt;CONFIGURACAO!$C$47,CONFIGURACAO!$C$47*CONFIGURACAO!$C$35,AA769*CONFIGURACAO!$C$35)),'PI AREA  P100'!AA769*CONFIGURACAO!$C$35))</f>
        <v>0</v>
      </c>
      <c r="AQ769" s="38">
        <f>IF(AB769=0,0,IF(CONFIGURACAO!$C$44="SIM",(IF(AB769&gt;CONFIGURACAO!$C$45,CONFIGURACAO!$C$45*CONFIGURACAO!$C$36,AB769*CONFIGURACAO!$C$36)),'PI AREA  P100'!AB769*CONFIGURACAO!$C$36))</f>
        <v>0</v>
      </c>
      <c r="AR769" s="38">
        <f t="shared" si="251"/>
        <v>3245</v>
      </c>
      <c r="AS769" s="68">
        <f>IF(AR769="","",$AR769-(($AS$2/CONFIGURACAO!$C$6)*$M769))</f>
        <v>2945</v>
      </c>
      <c r="AT769" s="73">
        <f t="shared" si="233"/>
        <v>3</v>
      </c>
      <c r="AU769" s="75">
        <f>IF(AR769="","",$AR769-(($AU$2/CONFIGURACAO!$C$6)*$M769))</f>
        <v>2745</v>
      </c>
      <c r="AV769" s="76">
        <f t="shared" si="234"/>
        <v>4</v>
      </c>
      <c r="AW769" s="74">
        <f>IF(AR769="","",$AR769-(($AW$2/CONFIGURACAO!$C$6)*$M769))</f>
        <v>2545</v>
      </c>
      <c r="AX769" s="72">
        <f t="shared" si="235"/>
        <v>5</v>
      </c>
      <c r="AZ769" s="39">
        <f t="shared" si="236"/>
        <v>0.27408715042274462</v>
      </c>
      <c r="BA769" s="146">
        <f t="shared" si="237"/>
        <v>45</v>
      </c>
      <c r="BB769" s="146">
        <f t="shared" si="238"/>
        <v>66</v>
      </c>
      <c r="BC769" s="32">
        <f t="shared" si="239"/>
        <v>46</v>
      </c>
      <c r="BD769" s="148"/>
      <c r="BE769" s="40">
        <f t="shared" si="240"/>
        <v>0.52160953800298071</v>
      </c>
      <c r="BF769" s="40">
        <f t="shared" si="241"/>
        <v>0.38580246913580246</v>
      </c>
      <c r="BG769" s="40">
        <f t="shared" si="242"/>
        <v>0.33401849948612539</v>
      </c>
      <c r="BH769" s="40">
        <f t="shared" si="243"/>
        <v>0.24252223120452709</v>
      </c>
      <c r="BI769" s="40">
        <f t="shared" si="244"/>
        <v>0.10660980810234541</v>
      </c>
      <c r="BJ769" s="40">
        <f t="shared" si="245"/>
        <v>0</v>
      </c>
      <c r="BK769" s="40">
        <f t="shared" si="246"/>
        <v>0.16051364365971107</v>
      </c>
      <c r="BL769">
        <v>0</v>
      </c>
      <c r="BM769">
        <v>1</v>
      </c>
      <c r="BN769">
        <v>1</v>
      </c>
      <c r="BO769">
        <v>0</v>
      </c>
      <c r="BP769">
        <v>1</v>
      </c>
      <c r="BQ769">
        <v>6</v>
      </c>
      <c r="BR769">
        <v>8</v>
      </c>
      <c r="BS769">
        <v>14</v>
      </c>
      <c r="BT769" s="42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</row>
    <row r="770" spans="1:124" s="32" customFormat="1" x14ac:dyDescent="0.2">
      <c r="A770" s="124" t="str">
        <f>CONFIGURACAO!$C$4</f>
        <v>AREA 21</v>
      </c>
      <c r="B770" s="125">
        <v>768</v>
      </c>
      <c r="C770" s="252" t="s">
        <v>318</v>
      </c>
      <c r="D770" s="126">
        <f t="shared" si="247"/>
        <v>14</v>
      </c>
      <c r="E770" s="250" t="s">
        <v>1105</v>
      </c>
      <c r="F770" s="250">
        <v>1</v>
      </c>
      <c r="G770" s="250">
        <v>1</v>
      </c>
      <c r="H770" s="250">
        <v>0</v>
      </c>
      <c r="I770" s="250">
        <v>0</v>
      </c>
      <c r="J770" s="87"/>
      <c r="K770" s="94"/>
      <c r="L770" s="94"/>
      <c r="M770" s="154">
        <f t="shared" si="248"/>
        <v>2</v>
      </c>
      <c r="N770">
        <v>3</v>
      </c>
      <c r="O770">
        <v>5</v>
      </c>
      <c r="P770">
        <v>3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 s="139">
        <f t="shared" si="231"/>
        <v>8</v>
      </c>
      <c r="AD770" s="140">
        <f t="shared" si="232"/>
        <v>11</v>
      </c>
      <c r="AE770" s="141">
        <f t="shared" si="249"/>
        <v>0</v>
      </c>
      <c r="AF770" s="142">
        <f t="shared" si="250"/>
        <v>0</v>
      </c>
      <c r="AG770" s="278"/>
      <c r="AI770" s="37">
        <f>IFERROR(IF(M770&gt;0,(N770*CONFIGURACAO!$C$20)+(O770*CONFIGURACAO!$C$21)+(P770*CONFIGURACAO!$C$22)+(Q770*CONFIGURACAO!$C$23)+(R770*CONFIGURACAO!$C$24),""),"")</f>
        <v>920</v>
      </c>
      <c r="AJ770" s="38">
        <f>IF(S770=0,0,IF(CONFIGURACAO!$C$15="SIM",(IF(S770&gt;CONFIGURACAO!$C$16,CONFIGURACAO!$C$16*CONFIGURACAO!$C$25,S770*CONFIGURACAO!$C$25)),'PI AREA  P100'!S770*CONFIGURACAO!$C$25))</f>
        <v>0</v>
      </c>
      <c r="AK770" s="38">
        <f>IF(T770=0,0,IF(CONFIGURACAO!$C$17="SIM",(IF(T770&gt;CONFIGURACAO!$C$18,CONFIGURACAO!$C$18*CONFIGURACAO!$C$26,T770*CONFIGURACAO!$C$26)),'PI AREA  P100'!T770*CONFIGURACAO!$C$26))</f>
        <v>0</v>
      </c>
      <c r="AL770" s="38">
        <f>IFERROR(IF(M770&gt;0,(U770*CONFIGURACAO!$C$29)+(V770*CONFIGURACAO!$C$30),""),"")</f>
        <v>0</v>
      </c>
      <c r="AM770" s="38">
        <f>IF(W770=0,0,IF(CONFIGURACAO!$C$41="SIM",(IF(W770&gt;CONFIGURACAO!$C$41,CONFIGURACAO!$C$41*CONFIGURACAO!$C$31,W770*CONFIGURACAO!$C$31)),'PI AREA  P100'!W770*CONFIGURACAO!$C$31))</f>
        <v>0</v>
      </c>
      <c r="AN770" s="38">
        <f>IF(X770=0,0,IF(CONFIGURACAO!$C$39="SIM",(IF(X770&gt;CONFIGURACAO!$C$40,CONFIGURACAO!$C$40*CONFIGURACAO!$C$32,X770*CONFIGURACAO!$C$32)),'PI AREA  P100'!X770*CONFIGURACAO!$C$32))</f>
        <v>0</v>
      </c>
      <c r="AO770" s="38">
        <f>IFERROR(IF(M770&gt;0,(Y770*CONFIGURACAO!$C$33)+(Z770*CONFIGURACAO!$C$34)+(AA770*CONFIGURACAO!$C$35)+(AB770*CONFIGURACAO!$C$36),""),"")</f>
        <v>0</v>
      </c>
      <c r="AP770" s="38">
        <f>IF(AA770=0,0,IF(CONFIGURACAO!$C$46="SIM",(IF(AA770&gt;CONFIGURACAO!$C$47,CONFIGURACAO!$C$47*CONFIGURACAO!$C$35,AA770*CONFIGURACAO!$C$35)),'PI AREA  P100'!AA770*CONFIGURACAO!$C$35))</f>
        <v>0</v>
      </c>
      <c r="AQ770" s="38">
        <f>IF(AB770=0,0,IF(CONFIGURACAO!$C$44="SIM",(IF(AB770&gt;CONFIGURACAO!$C$45,CONFIGURACAO!$C$45*CONFIGURACAO!$C$36,AB770*CONFIGURACAO!$C$36)),'PI AREA  P100'!AB770*CONFIGURACAO!$C$36))</f>
        <v>0</v>
      </c>
      <c r="AR770" s="38">
        <f t="shared" si="251"/>
        <v>920</v>
      </c>
      <c r="AS770" s="68">
        <f>IF(AR770="","",$AR770-(($AS$2/CONFIGURACAO!$C$6)*$M770))</f>
        <v>770</v>
      </c>
      <c r="AT770" s="73">
        <f t="shared" si="233"/>
        <v>3</v>
      </c>
      <c r="AU770" s="75">
        <f>IF(AR770="","",$AR770-(($AU$2/CONFIGURACAO!$C$6)*$M770))</f>
        <v>670</v>
      </c>
      <c r="AV770" s="76">
        <f t="shared" si="234"/>
        <v>4</v>
      </c>
      <c r="AW770" s="74">
        <f>IF(AR770="","",$AR770-(($AW$2/CONFIGURACAO!$C$6)*$M770))</f>
        <v>570</v>
      </c>
      <c r="AX770" s="72">
        <f t="shared" si="235"/>
        <v>5</v>
      </c>
      <c r="AZ770" s="39">
        <f t="shared" si="236"/>
        <v>7.7707296884106325E-2</v>
      </c>
      <c r="BA770" s="146">
        <f t="shared" si="237"/>
        <v>12</v>
      </c>
      <c r="BB770" s="146">
        <f t="shared" si="238"/>
        <v>629</v>
      </c>
      <c r="BC770" s="32">
        <f t="shared" si="239"/>
        <v>485</v>
      </c>
      <c r="BD770" s="148"/>
      <c r="BE770" s="40">
        <f t="shared" si="240"/>
        <v>0.11177347242921014</v>
      </c>
      <c r="BF770" s="40">
        <f t="shared" si="241"/>
        <v>0.19290123456790123</v>
      </c>
      <c r="BG770" s="40">
        <f t="shared" si="242"/>
        <v>7.7081192189105849E-2</v>
      </c>
      <c r="BH770" s="40">
        <f t="shared" si="243"/>
        <v>4.042037186742118E-2</v>
      </c>
      <c r="BI770" s="40">
        <f t="shared" si="244"/>
        <v>0</v>
      </c>
      <c r="BJ770" s="40">
        <f t="shared" si="245"/>
        <v>0</v>
      </c>
      <c r="BK770" s="40">
        <f t="shared" si="246"/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</v>
      </c>
      <c r="BT770" s="42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</row>
    <row r="771" spans="1:124" s="32" customFormat="1" x14ac:dyDescent="0.2">
      <c r="A771" s="124" t="str">
        <f>CONFIGURACAO!$C$4</f>
        <v>AREA 21</v>
      </c>
      <c r="B771" s="125">
        <v>769</v>
      </c>
      <c r="C771" s="252" t="s">
        <v>318</v>
      </c>
      <c r="D771" s="126">
        <f t="shared" si="247"/>
        <v>15</v>
      </c>
      <c r="E771" s="250" t="s">
        <v>1106</v>
      </c>
      <c r="F771" s="250">
        <v>1</v>
      </c>
      <c r="G771" s="250">
        <v>1</v>
      </c>
      <c r="H771" s="250">
        <v>1</v>
      </c>
      <c r="I771" s="250">
        <v>1</v>
      </c>
      <c r="J771" s="87"/>
      <c r="K771" s="94"/>
      <c r="L771" s="94"/>
      <c r="M771" s="154">
        <f t="shared" si="248"/>
        <v>4</v>
      </c>
      <c r="N771">
        <v>1</v>
      </c>
      <c r="O771">
        <v>5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 s="139">
        <f t="shared" ref="AC771:AC834" si="252">IFERROR((N771+O771),"")</f>
        <v>6</v>
      </c>
      <c r="AD771" s="140">
        <f t="shared" ref="AD771:AD834" si="253">IFERROR(AC771+P771,"")</f>
        <v>7</v>
      </c>
      <c r="AE771" s="141">
        <f t="shared" si="249"/>
        <v>0</v>
      </c>
      <c r="AF771" s="142">
        <f t="shared" si="250"/>
        <v>0</v>
      </c>
      <c r="AG771" s="278"/>
      <c r="AI771" s="37">
        <f>IFERROR(IF(M771&gt;0,(N771*CONFIGURACAO!$C$20)+(O771*CONFIGURACAO!$C$21)+(P771*CONFIGURACAO!$C$22)+(Q771*CONFIGURACAO!$C$23)+(R771*CONFIGURACAO!$C$24),""),"")</f>
        <v>560</v>
      </c>
      <c r="AJ771" s="38">
        <f>IF(S771=0,0,IF(CONFIGURACAO!$C$15="SIM",(IF(S771&gt;CONFIGURACAO!$C$16,CONFIGURACAO!$C$16*CONFIGURACAO!$C$25,S771*CONFIGURACAO!$C$25)),'PI AREA  P100'!S771*CONFIGURACAO!$C$25))</f>
        <v>0</v>
      </c>
      <c r="AK771" s="38">
        <f>IF(T771=0,0,IF(CONFIGURACAO!$C$17="SIM",(IF(T771&gt;CONFIGURACAO!$C$18,CONFIGURACAO!$C$18*CONFIGURACAO!$C$26,T771*CONFIGURACAO!$C$26)),'PI AREA  P100'!T771*CONFIGURACAO!$C$26))</f>
        <v>0</v>
      </c>
      <c r="AL771" s="38">
        <f>IFERROR(IF(M771&gt;0,(U771*CONFIGURACAO!$C$29)+(V771*CONFIGURACAO!$C$30),""),"")</f>
        <v>0</v>
      </c>
      <c r="AM771" s="38">
        <f>IF(W771=0,0,IF(CONFIGURACAO!$C$41="SIM",(IF(W771&gt;CONFIGURACAO!$C$41,CONFIGURACAO!$C$41*CONFIGURACAO!$C$31,W771*CONFIGURACAO!$C$31)),'PI AREA  P100'!W771*CONFIGURACAO!$C$31))</f>
        <v>0</v>
      </c>
      <c r="AN771" s="38">
        <f>IF(X771=0,0,IF(CONFIGURACAO!$C$39="SIM",(IF(X771&gt;CONFIGURACAO!$C$40,CONFIGURACAO!$C$40*CONFIGURACAO!$C$32,X771*CONFIGURACAO!$C$32)),'PI AREA  P100'!X771*CONFIGURACAO!$C$32))</f>
        <v>0</v>
      </c>
      <c r="AO771" s="38">
        <f>IFERROR(IF(M771&gt;0,(Y771*CONFIGURACAO!$C$33)+(Z771*CONFIGURACAO!$C$34)+(AA771*CONFIGURACAO!$C$35)+(AB771*CONFIGURACAO!$C$36),""),"")</f>
        <v>0</v>
      </c>
      <c r="AP771" s="38">
        <f>IF(AA771=0,0,IF(CONFIGURACAO!$C$46="SIM",(IF(AA771&gt;CONFIGURACAO!$C$47,CONFIGURACAO!$C$47*CONFIGURACAO!$C$35,AA771*CONFIGURACAO!$C$35)),'PI AREA  P100'!AA771*CONFIGURACAO!$C$35))</f>
        <v>0</v>
      </c>
      <c r="AQ771" s="38">
        <f>IF(AB771=0,0,IF(CONFIGURACAO!$C$44="SIM",(IF(AB771&gt;CONFIGURACAO!$C$45,CONFIGURACAO!$C$45*CONFIGURACAO!$C$36,AB771*CONFIGURACAO!$C$36)),'PI AREA  P100'!AB771*CONFIGURACAO!$C$36))</f>
        <v>0</v>
      </c>
      <c r="AR771" s="38">
        <f t="shared" si="251"/>
        <v>560</v>
      </c>
      <c r="AS771" s="68">
        <f>IF(AR771="","",$AR771-(($AS$2/CONFIGURACAO!$C$6)*$M771))</f>
        <v>260</v>
      </c>
      <c r="AT771" s="73">
        <f t="shared" ref="AT771:AT834" si="254">IF(M771="","",IF(AS771&gt;=0,3,"NAO"))</f>
        <v>3</v>
      </c>
      <c r="AU771" s="75">
        <f>IF(AR771="","",$AR771-(($AU$2/CONFIGURACAO!$C$6)*$M771))</f>
        <v>60</v>
      </c>
      <c r="AV771" s="76">
        <f t="shared" ref="AV771:AV834" si="255">IF(M771=""," ",IF(AU771&gt;=0,4,"NAO"))</f>
        <v>4</v>
      </c>
      <c r="AW771" s="74">
        <f>IF(AR771="","",$AR771-(($AW$2/CONFIGURACAO!$C$6)*$M771))</f>
        <v>-140</v>
      </c>
      <c r="AX771" s="72" t="str">
        <f t="shared" ref="AX771:AX834" si="256">IF(M771="","",IF(AW771&gt;=0,5,"NAO"))</f>
        <v>NAO</v>
      </c>
      <c r="AZ771" s="39">
        <f t="shared" ref="AZ771:AZ834" si="257">IF(AR771="","",(AR771/(SUM($AR$3:$AR$1204))*100))</f>
        <v>4.7300093755542977E-2</v>
      </c>
      <c r="BA771" s="146">
        <f t="shared" ref="BA771:BA834" si="258">IF(M771="","",SUM(N771:T771,U771:X771,Y771:AB771))</f>
        <v>7</v>
      </c>
      <c r="BB771" s="146">
        <f t="shared" ref="BB771:BB834" si="259">IF(M771="","",RANK(BA771,$BA$3:$BA$1204))</f>
        <v>798</v>
      </c>
      <c r="BC771" s="32">
        <f t="shared" ref="BC771:BC834" si="260">IF(M771="","",RANK(AR771,$AR$3:$AR$1204))</f>
        <v>694</v>
      </c>
      <c r="BD771" s="148"/>
      <c r="BE771" s="40">
        <f t="shared" ref="BE771:BE834" si="261">IF($M771="","",IF(N771="","",(N771/N$1212*100)))</f>
        <v>3.7257824143070044E-2</v>
      </c>
      <c r="BF771" s="40">
        <f t="shared" ref="BF771:BF834" si="262">IF($M771="","",IF(O771="","",(O771/O$1212*100)))</f>
        <v>0.19290123456790123</v>
      </c>
      <c r="BG771" s="40">
        <f t="shared" ref="BG771:BG834" si="263">IF($M771="","",IF(P771="","",(P771/P$1212*100)))</f>
        <v>2.5693730729701953E-2</v>
      </c>
      <c r="BH771" s="40">
        <f t="shared" ref="BH771:BH834" si="264">IF($M771="","",IF(Q771="","",(Q771/Q$1212*100)))</f>
        <v>0</v>
      </c>
      <c r="BI771" s="40">
        <f t="shared" ref="BI771:BI834" si="265">IF($M771="","",IF(R771="","",(R771/R$1212*100)))</f>
        <v>0</v>
      </c>
      <c r="BJ771" s="40">
        <f t="shared" ref="BJ771:BJ834" si="266">IF($M771="","",IF(S771="","",(S771/S$1212*100)))</f>
        <v>0</v>
      </c>
      <c r="BK771" s="40">
        <f t="shared" ref="BK771:BK834" si="267">IF($M771="","",IF(T771="","",(T771/T$1212*100)))</f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0</v>
      </c>
      <c r="BT771" s="42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</row>
    <row r="772" spans="1:124" s="32" customFormat="1" x14ac:dyDescent="0.2">
      <c r="A772" s="124" t="str">
        <f>CONFIGURACAO!$C$4</f>
        <v>AREA 21</v>
      </c>
      <c r="B772" s="125">
        <v>770</v>
      </c>
      <c r="C772" s="252" t="s">
        <v>318</v>
      </c>
      <c r="D772" s="126">
        <f t="shared" ref="D772:D835" si="268">IF(C771=C772,D771+1,1)</f>
        <v>16</v>
      </c>
      <c r="E772" s="250" t="s">
        <v>1107</v>
      </c>
      <c r="F772" s="250">
        <v>0</v>
      </c>
      <c r="G772" s="250">
        <v>1</v>
      </c>
      <c r="H772" s="250">
        <v>1</v>
      </c>
      <c r="I772" s="250">
        <v>1</v>
      </c>
      <c r="J772" s="87"/>
      <c r="K772" s="94"/>
      <c r="L772" s="94"/>
      <c r="M772" s="154">
        <f t="shared" ref="M772:M835" si="269">IF(SUM(F772:I772)&gt;0,SUM(F772:I772),"")</f>
        <v>3</v>
      </c>
      <c r="N772">
        <v>7</v>
      </c>
      <c r="O772">
        <v>7</v>
      </c>
      <c r="P772">
        <v>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 s="139">
        <f t="shared" si="252"/>
        <v>14</v>
      </c>
      <c r="AD772" s="140">
        <f t="shared" si="253"/>
        <v>17</v>
      </c>
      <c r="AE772" s="141">
        <f t="shared" ref="AE772:AE835" si="270">IFERROR((U772+V772),"")</f>
        <v>0</v>
      </c>
      <c r="AF772" s="142">
        <f t="shared" ref="AF772:AF835" si="271">IFERROR((Y772+Z772),"")</f>
        <v>0</v>
      </c>
      <c r="AG772" s="278"/>
      <c r="AI772" s="37">
        <f>IFERROR(IF(M772&gt;0,(N772*CONFIGURACAO!$C$20)+(O772*CONFIGURACAO!$C$21)+(P772*CONFIGURACAO!$C$22)+(Q772*CONFIGURACAO!$C$23)+(R772*CONFIGURACAO!$C$24),""),"")</f>
        <v>1440</v>
      </c>
      <c r="AJ772" s="38">
        <f>IF(S772=0,0,IF(CONFIGURACAO!$C$15="SIM",(IF(S772&gt;CONFIGURACAO!$C$16,CONFIGURACAO!$C$16*CONFIGURACAO!$C$25,S772*CONFIGURACAO!$C$25)),'PI AREA  P100'!S772*CONFIGURACAO!$C$25))</f>
        <v>0</v>
      </c>
      <c r="AK772" s="38">
        <f>IF(T772=0,0,IF(CONFIGURACAO!$C$17="SIM",(IF(T772&gt;CONFIGURACAO!$C$18,CONFIGURACAO!$C$18*CONFIGURACAO!$C$26,T772*CONFIGURACAO!$C$26)),'PI AREA  P100'!T772*CONFIGURACAO!$C$26))</f>
        <v>0</v>
      </c>
      <c r="AL772" s="38">
        <f>IFERROR(IF(M772&gt;0,(U772*CONFIGURACAO!$C$29)+(V772*CONFIGURACAO!$C$30),""),"")</f>
        <v>0</v>
      </c>
      <c r="AM772" s="38">
        <f>IF(W772=0,0,IF(CONFIGURACAO!$C$41="SIM",(IF(W772&gt;CONFIGURACAO!$C$41,CONFIGURACAO!$C$41*CONFIGURACAO!$C$31,W772*CONFIGURACAO!$C$31)),'PI AREA  P100'!W772*CONFIGURACAO!$C$31))</f>
        <v>0</v>
      </c>
      <c r="AN772" s="38">
        <f>IF(X772=0,0,IF(CONFIGURACAO!$C$39="SIM",(IF(X772&gt;CONFIGURACAO!$C$40,CONFIGURACAO!$C$40*CONFIGURACAO!$C$32,X772*CONFIGURACAO!$C$32)),'PI AREA  P100'!X772*CONFIGURACAO!$C$32))</f>
        <v>0</v>
      </c>
      <c r="AO772" s="38">
        <f>IFERROR(IF(M772&gt;0,(Y772*CONFIGURACAO!$C$33)+(Z772*CONFIGURACAO!$C$34)+(AA772*CONFIGURACAO!$C$35)+(AB772*CONFIGURACAO!$C$36),""),"")</f>
        <v>0</v>
      </c>
      <c r="AP772" s="38">
        <f>IF(AA772=0,0,IF(CONFIGURACAO!$C$46="SIM",(IF(AA772&gt;CONFIGURACAO!$C$47,CONFIGURACAO!$C$47*CONFIGURACAO!$C$35,AA772*CONFIGURACAO!$C$35)),'PI AREA  P100'!AA772*CONFIGURACAO!$C$35))</f>
        <v>0</v>
      </c>
      <c r="AQ772" s="38">
        <f>IF(AB772=0,0,IF(CONFIGURACAO!$C$44="SIM",(IF(AB772&gt;CONFIGURACAO!$C$45,CONFIGURACAO!$C$45*CONFIGURACAO!$C$36,AB772*CONFIGURACAO!$C$36)),'PI AREA  P100'!AB772*CONFIGURACAO!$C$36))</f>
        <v>0</v>
      </c>
      <c r="AR772" s="38">
        <f t="shared" ref="AR772:AR835" si="272">IF(OR(M772=1,M772=2,M772=3,M772=4),SUM(AI772:AQ772),"")</f>
        <v>1440</v>
      </c>
      <c r="AS772" s="68">
        <f>IF(AR772="","",$AR772-(($AS$2/CONFIGURACAO!$C$6)*$M772))</f>
        <v>1215</v>
      </c>
      <c r="AT772" s="73">
        <f t="shared" si="254"/>
        <v>3</v>
      </c>
      <c r="AU772" s="75">
        <f>IF(AR772="","",$AR772-(($AU$2/CONFIGURACAO!$C$6)*$M772))</f>
        <v>1065</v>
      </c>
      <c r="AV772" s="76">
        <f t="shared" si="255"/>
        <v>4</v>
      </c>
      <c r="AW772" s="74">
        <f>IF(AR772="","",$AR772-(($AW$2/CONFIGURACAO!$C$6)*$M772))</f>
        <v>915</v>
      </c>
      <c r="AX772" s="72">
        <f t="shared" si="256"/>
        <v>5</v>
      </c>
      <c r="AZ772" s="39">
        <f t="shared" si="257"/>
        <v>0.12162881251425338</v>
      </c>
      <c r="BA772" s="146">
        <f t="shared" si="258"/>
        <v>17</v>
      </c>
      <c r="BB772" s="146">
        <f t="shared" si="259"/>
        <v>454</v>
      </c>
      <c r="BC772" s="32">
        <f t="shared" si="260"/>
        <v>262</v>
      </c>
      <c r="BD772" s="148"/>
      <c r="BE772" s="40">
        <f t="shared" si="261"/>
        <v>0.26080476900149036</v>
      </c>
      <c r="BF772" s="40">
        <f t="shared" si="262"/>
        <v>0.27006172839506171</v>
      </c>
      <c r="BG772" s="40">
        <f t="shared" si="263"/>
        <v>7.7081192189105849E-2</v>
      </c>
      <c r="BH772" s="40">
        <f t="shared" si="264"/>
        <v>0</v>
      </c>
      <c r="BI772" s="40">
        <f t="shared" si="265"/>
        <v>0</v>
      </c>
      <c r="BJ772" s="40">
        <f t="shared" si="266"/>
        <v>0</v>
      </c>
      <c r="BK772" s="40">
        <f t="shared" si="267"/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 s="4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</row>
    <row r="773" spans="1:124" s="32" customFormat="1" x14ac:dyDescent="0.2">
      <c r="A773" s="124" t="str">
        <f>CONFIGURACAO!$C$4</f>
        <v>AREA 21</v>
      </c>
      <c r="B773" s="125">
        <v>771</v>
      </c>
      <c r="C773" s="252" t="s">
        <v>318</v>
      </c>
      <c r="D773" s="126">
        <f t="shared" si="268"/>
        <v>17</v>
      </c>
      <c r="E773" s="250" t="s">
        <v>1108</v>
      </c>
      <c r="F773" s="250">
        <v>1</v>
      </c>
      <c r="G773" s="250">
        <v>1</v>
      </c>
      <c r="H773" s="250">
        <v>1</v>
      </c>
      <c r="I773" s="250">
        <v>1</v>
      </c>
      <c r="J773" s="87"/>
      <c r="K773" s="94"/>
      <c r="L773" s="94"/>
      <c r="M773" s="154">
        <f t="shared" si="269"/>
        <v>4</v>
      </c>
      <c r="N773">
        <v>6</v>
      </c>
      <c r="O773">
        <v>13</v>
      </c>
      <c r="P773">
        <v>25</v>
      </c>
      <c r="Q773">
        <v>1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 s="139">
        <f t="shared" si="252"/>
        <v>19</v>
      </c>
      <c r="AD773" s="140">
        <f t="shared" si="253"/>
        <v>44</v>
      </c>
      <c r="AE773" s="141">
        <f t="shared" si="270"/>
        <v>0</v>
      </c>
      <c r="AF773" s="142">
        <f t="shared" si="271"/>
        <v>0</v>
      </c>
      <c r="AG773" s="278"/>
      <c r="AI773" s="37">
        <f>IFERROR(IF(M773&gt;0,(N773*CONFIGURACAO!$C$20)+(O773*CONFIGURACAO!$C$21)+(P773*CONFIGURACAO!$C$22)+(Q773*CONFIGURACAO!$C$23)+(R773*CONFIGURACAO!$C$24),""),"")</f>
        <v>3200</v>
      </c>
      <c r="AJ773" s="38">
        <f>IF(S773=0,0,IF(CONFIGURACAO!$C$15="SIM",(IF(S773&gt;CONFIGURACAO!$C$16,CONFIGURACAO!$C$16*CONFIGURACAO!$C$25,S773*CONFIGURACAO!$C$25)),'PI AREA  P100'!S773*CONFIGURACAO!$C$25))</f>
        <v>10</v>
      </c>
      <c r="AK773" s="38">
        <f>IF(T773=0,0,IF(CONFIGURACAO!$C$17="SIM",(IF(T773&gt;CONFIGURACAO!$C$18,CONFIGURACAO!$C$18*CONFIGURACAO!$C$26,T773*CONFIGURACAO!$C$26)),'PI AREA  P100'!T773*CONFIGURACAO!$C$26))</f>
        <v>0</v>
      </c>
      <c r="AL773" s="38">
        <f>IFERROR(IF(M773&gt;0,(U773*CONFIGURACAO!$C$29)+(V773*CONFIGURACAO!$C$30),""),"")</f>
        <v>0</v>
      </c>
      <c r="AM773" s="38">
        <f>IF(W773=0,0,IF(CONFIGURACAO!$C$41="SIM",(IF(W773&gt;CONFIGURACAO!$C$41,CONFIGURACAO!$C$41*CONFIGURACAO!$C$31,W773*CONFIGURACAO!$C$31)),'PI AREA  P100'!W773*CONFIGURACAO!$C$31))</f>
        <v>0</v>
      </c>
      <c r="AN773" s="38">
        <f>IF(X773=0,0,IF(CONFIGURACAO!$C$39="SIM",(IF(X773&gt;CONFIGURACAO!$C$40,CONFIGURACAO!$C$40*CONFIGURACAO!$C$32,X773*CONFIGURACAO!$C$32)),'PI AREA  P100'!X773*CONFIGURACAO!$C$32))</f>
        <v>0</v>
      </c>
      <c r="AO773" s="38">
        <f>IFERROR(IF(M773&gt;0,(Y773*CONFIGURACAO!$C$33)+(Z773*CONFIGURACAO!$C$34)+(AA773*CONFIGURACAO!$C$35)+(AB773*CONFIGURACAO!$C$36),""),"")</f>
        <v>0</v>
      </c>
      <c r="AP773" s="38">
        <f>IF(AA773=0,0,IF(CONFIGURACAO!$C$46="SIM",(IF(AA773&gt;CONFIGURACAO!$C$47,CONFIGURACAO!$C$47*CONFIGURACAO!$C$35,AA773*CONFIGURACAO!$C$35)),'PI AREA  P100'!AA773*CONFIGURACAO!$C$35))</f>
        <v>0</v>
      </c>
      <c r="AQ773" s="38">
        <f>IF(AB773=0,0,IF(CONFIGURACAO!$C$44="SIM",(IF(AB773&gt;CONFIGURACAO!$C$45,CONFIGURACAO!$C$45*CONFIGURACAO!$C$36,AB773*CONFIGURACAO!$C$36)),'PI AREA  P100'!AB773*CONFIGURACAO!$C$36))</f>
        <v>0</v>
      </c>
      <c r="AR773" s="38">
        <f t="shared" si="272"/>
        <v>3210</v>
      </c>
      <c r="AS773" s="68">
        <f>IF(AR773="","",$AR773-(($AS$2/CONFIGURACAO!$C$6)*$M773))</f>
        <v>2910</v>
      </c>
      <c r="AT773" s="73">
        <f t="shared" si="254"/>
        <v>3</v>
      </c>
      <c r="AU773" s="75">
        <f>IF(AR773="","",$AR773-(($AU$2/CONFIGURACAO!$C$6)*$M773))</f>
        <v>2710</v>
      </c>
      <c r="AV773" s="76">
        <f t="shared" si="255"/>
        <v>4</v>
      </c>
      <c r="AW773" s="74">
        <f>IF(AR773="","",$AR773-(($AW$2/CONFIGURACAO!$C$6)*$M773))</f>
        <v>2510</v>
      </c>
      <c r="AX773" s="72">
        <f t="shared" si="256"/>
        <v>5</v>
      </c>
      <c r="AZ773" s="39">
        <f t="shared" si="257"/>
        <v>0.27113089456302314</v>
      </c>
      <c r="BA773" s="146">
        <f t="shared" si="258"/>
        <v>47</v>
      </c>
      <c r="BB773" s="146">
        <f t="shared" si="259"/>
        <v>56</v>
      </c>
      <c r="BC773" s="32">
        <f t="shared" si="260"/>
        <v>47</v>
      </c>
      <c r="BD773" s="148"/>
      <c r="BE773" s="40">
        <f t="shared" si="261"/>
        <v>0.22354694485842028</v>
      </c>
      <c r="BF773" s="40">
        <f t="shared" si="262"/>
        <v>0.50154320987654322</v>
      </c>
      <c r="BG773" s="40">
        <f t="shared" si="263"/>
        <v>0.64234326824254884</v>
      </c>
      <c r="BH773" s="40">
        <f t="shared" si="264"/>
        <v>4.042037186742118E-2</v>
      </c>
      <c r="BI773" s="40">
        <f t="shared" si="265"/>
        <v>0.10660980810234541</v>
      </c>
      <c r="BJ773" s="40">
        <f t="shared" si="266"/>
        <v>9.2421441774491686E-2</v>
      </c>
      <c r="BK773" s="40">
        <f t="shared" si="267"/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 s="42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</row>
    <row r="774" spans="1:124" s="32" customFormat="1" x14ac:dyDescent="0.2">
      <c r="A774" s="124" t="str">
        <f>CONFIGURACAO!$C$4</f>
        <v>AREA 21</v>
      </c>
      <c r="B774" s="125">
        <v>772</v>
      </c>
      <c r="C774" s="252" t="s">
        <v>318</v>
      </c>
      <c r="D774" s="126">
        <f t="shared" si="268"/>
        <v>18</v>
      </c>
      <c r="E774" s="250" t="s">
        <v>1109</v>
      </c>
      <c r="F774" s="250">
        <v>1</v>
      </c>
      <c r="G774" s="250">
        <v>1</v>
      </c>
      <c r="H774" s="250">
        <v>1</v>
      </c>
      <c r="I774" s="250">
        <v>0</v>
      </c>
      <c r="J774" s="87"/>
      <c r="K774" s="94"/>
      <c r="L774" s="94"/>
      <c r="M774" s="154">
        <f t="shared" si="269"/>
        <v>3</v>
      </c>
      <c r="N774">
        <v>1</v>
      </c>
      <c r="O774">
        <v>2</v>
      </c>
      <c r="P774">
        <v>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 s="139">
        <f t="shared" si="252"/>
        <v>3</v>
      </c>
      <c r="AD774" s="140">
        <f t="shared" si="253"/>
        <v>7</v>
      </c>
      <c r="AE774" s="141">
        <f t="shared" si="270"/>
        <v>0</v>
      </c>
      <c r="AF774" s="142">
        <f t="shared" si="271"/>
        <v>0</v>
      </c>
      <c r="AG774" s="278"/>
      <c r="AI774" s="37">
        <f>IFERROR(IF(M774&gt;0,(N774*CONFIGURACAO!$C$20)+(O774*CONFIGURACAO!$C$21)+(P774*CONFIGURACAO!$C$22)+(Q774*CONFIGURACAO!$C$23)+(R774*CONFIGURACAO!$C$24),""),"")</f>
        <v>500</v>
      </c>
      <c r="AJ774" s="38">
        <f>IF(S774=0,0,IF(CONFIGURACAO!$C$15="SIM",(IF(S774&gt;CONFIGURACAO!$C$16,CONFIGURACAO!$C$16*CONFIGURACAO!$C$25,S774*CONFIGURACAO!$C$25)),'PI AREA  P100'!S774*CONFIGURACAO!$C$25))</f>
        <v>0</v>
      </c>
      <c r="AK774" s="38">
        <f>IF(T774=0,0,IF(CONFIGURACAO!$C$17="SIM",(IF(T774&gt;CONFIGURACAO!$C$18,CONFIGURACAO!$C$18*CONFIGURACAO!$C$26,T774*CONFIGURACAO!$C$26)),'PI AREA  P100'!T774*CONFIGURACAO!$C$26))</f>
        <v>0</v>
      </c>
      <c r="AL774" s="38">
        <f>IFERROR(IF(M774&gt;0,(U774*CONFIGURACAO!$C$29)+(V774*CONFIGURACAO!$C$30),""),"")</f>
        <v>0</v>
      </c>
      <c r="AM774" s="38">
        <f>IF(W774=0,0,IF(CONFIGURACAO!$C$41="SIM",(IF(W774&gt;CONFIGURACAO!$C$41,CONFIGURACAO!$C$41*CONFIGURACAO!$C$31,W774*CONFIGURACAO!$C$31)),'PI AREA  P100'!W774*CONFIGURACAO!$C$31))</f>
        <v>0</v>
      </c>
      <c r="AN774" s="38">
        <f>IF(X774=0,0,IF(CONFIGURACAO!$C$39="SIM",(IF(X774&gt;CONFIGURACAO!$C$40,CONFIGURACAO!$C$40*CONFIGURACAO!$C$32,X774*CONFIGURACAO!$C$32)),'PI AREA  P100'!X774*CONFIGURACAO!$C$32))</f>
        <v>0</v>
      </c>
      <c r="AO774" s="38">
        <f>IFERROR(IF(M774&gt;0,(Y774*CONFIGURACAO!$C$33)+(Z774*CONFIGURACAO!$C$34)+(AA774*CONFIGURACAO!$C$35)+(AB774*CONFIGURACAO!$C$36),""),"")</f>
        <v>0</v>
      </c>
      <c r="AP774" s="38">
        <f>IF(AA774=0,0,IF(CONFIGURACAO!$C$46="SIM",(IF(AA774&gt;CONFIGURACAO!$C$47,CONFIGURACAO!$C$47*CONFIGURACAO!$C$35,AA774*CONFIGURACAO!$C$35)),'PI AREA  P100'!AA774*CONFIGURACAO!$C$35))</f>
        <v>0</v>
      </c>
      <c r="AQ774" s="38">
        <f>IF(AB774=0,0,IF(CONFIGURACAO!$C$44="SIM",(IF(AB774&gt;CONFIGURACAO!$C$45,CONFIGURACAO!$C$45*CONFIGURACAO!$C$36,AB774*CONFIGURACAO!$C$36)),'PI AREA  P100'!AB774*CONFIGURACAO!$C$36))</f>
        <v>0</v>
      </c>
      <c r="AR774" s="38">
        <f t="shared" si="272"/>
        <v>500</v>
      </c>
      <c r="AS774" s="68">
        <f>IF(AR774="","",$AR774-(($AS$2/CONFIGURACAO!$C$6)*$M774))</f>
        <v>275</v>
      </c>
      <c r="AT774" s="73">
        <f t="shared" si="254"/>
        <v>3</v>
      </c>
      <c r="AU774" s="75">
        <f>IF(AR774="","",$AR774-(($AU$2/CONFIGURACAO!$C$6)*$M774))</f>
        <v>125</v>
      </c>
      <c r="AV774" s="76">
        <f t="shared" si="255"/>
        <v>4</v>
      </c>
      <c r="AW774" s="74">
        <f>IF(AR774="","",$AR774-(($AW$2/CONFIGURACAO!$C$6)*$M774))</f>
        <v>-25</v>
      </c>
      <c r="AX774" s="72" t="str">
        <f t="shared" si="256"/>
        <v>NAO</v>
      </c>
      <c r="AZ774" s="39">
        <f t="shared" si="257"/>
        <v>4.2232226567449092E-2</v>
      </c>
      <c r="BA774" s="146">
        <f t="shared" si="258"/>
        <v>7</v>
      </c>
      <c r="BB774" s="146">
        <f t="shared" si="259"/>
        <v>798</v>
      </c>
      <c r="BC774" s="32">
        <f t="shared" si="260"/>
        <v>738</v>
      </c>
      <c r="BD774" s="148"/>
      <c r="BE774" s="40">
        <f t="shared" si="261"/>
        <v>3.7257824143070044E-2</v>
      </c>
      <c r="BF774" s="40">
        <f t="shared" si="262"/>
        <v>7.716049382716049E-2</v>
      </c>
      <c r="BG774" s="40">
        <f t="shared" si="263"/>
        <v>0.10277492291880781</v>
      </c>
      <c r="BH774" s="40">
        <f t="shared" si="264"/>
        <v>0</v>
      </c>
      <c r="BI774" s="40">
        <f t="shared" si="265"/>
        <v>0</v>
      </c>
      <c r="BJ774" s="40">
        <f t="shared" si="266"/>
        <v>0</v>
      </c>
      <c r="BK774" s="40">
        <f t="shared" si="267"/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 s="42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</row>
    <row r="775" spans="1:124" s="32" customFormat="1" x14ac:dyDescent="0.2">
      <c r="A775" s="124" t="str">
        <f>CONFIGURACAO!$C$4</f>
        <v>AREA 21</v>
      </c>
      <c r="B775" s="125">
        <v>773</v>
      </c>
      <c r="C775" s="252" t="s">
        <v>318</v>
      </c>
      <c r="D775" s="126">
        <f t="shared" si="268"/>
        <v>19</v>
      </c>
      <c r="E775" s="250" t="s">
        <v>1110</v>
      </c>
      <c r="F775" s="250">
        <v>1</v>
      </c>
      <c r="G775" s="250">
        <v>1</v>
      </c>
      <c r="H775" s="250">
        <v>1</v>
      </c>
      <c r="I775" s="250">
        <v>1</v>
      </c>
      <c r="J775" s="87"/>
      <c r="K775" s="94"/>
      <c r="L775" s="94"/>
      <c r="M775" s="154">
        <f t="shared" si="269"/>
        <v>4</v>
      </c>
      <c r="N775">
        <v>4</v>
      </c>
      <c r="O775">
        <v>0</v>
      </c>
      <c r="P775">
        <v>7</v>
      </c>
      <c r="Q775">
        <v>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 s="139">
        <f t="shared" si="252"/>
        <v>4</v>
      </c>
      <c r="AD775" s="140">
        <f t="shared" si="253"/>
        <v>11</v>
      </c>
      <c r="AE775" s="141">
        <f t="shared" si="270"/>
        <v>0</v>
      </c>
      <c r="AF775" s="142">
        <f t="shared" si="271"/>
        <v>0</v>
      </c>
      <c r="AG775" s="278"/>
      <c r="AI775" s="37">
        <f>IFERROR(IF(M775&gt;0,(N775*CONFIGURACAO!$C$20)+(O775*CONFIGURACAO!$C$21)+(P775*CONFIGURACAO!$C$22)+(Q775*CONFIGURACAO!$C$23)+(R775*CONFIGURACAO!$C$24),""),"")</f>
        <v>1020</v>
      </c>
      <c r="AJ775" s="38">
        <f>IF(S775=0,0,IF(CONFIGURACAO!$C$15="SIM",(IF(S775&gt;CONFIGURACAO!$C$16,CONFIGURACAO!$C$16*CONFIGURACAO!$C$25,S775*CONFIGURACAO!$C$25)),'PI AREA  P100'!S775*CONFIGURACAO!$C$25))</f>
        <v>0</v>
      </c>
      <c r="AK775" s="38">
        <f>IF(T775=0,0,IF(CONFIGURACAO!$C$17="SIM",(IF(T775&gt;CONFIGURACAO!$C$18,CONFIGURACAO!$C$18*CONFIGURACAO!$C$26,T775*CONFIGURACAO!$C$26)),'PI AREA  P100'!T775*CONFIGURACAO!$C$26))</f>
        <v>0</v>
      </c>
      <c r="AL775" s="38">
        <f>IFERROR(IF(M775&gt;0,(U775*CONFIGURACAO!$C$29)+(V775*CONFIGURACAO!$C$30),""),"")</f>
        <v>0</v>
      </c>
      <c r="AM775" s="38">
        <f>IF(W775=0,0,IF(CONFIGURACAO!$C$41="SIM",(IF(W775&gt;CONFIGURACAO!$C$41,CONFIGURACAO!$C$41*CONFIGURACAO!$C$31,W775*CONFIGURACAO!$C$31)),'PI AREA  P100'!W775*CONFIGURACAO!$C$31))</f>
        <v>0</v>
      </c>
      <c r="AN775" s="38">
        <f>IF(X775=0,0,IF(CONFIGURACAO!$C$39="SIM",(IF(X775&gt;CONFIGURACAO!$C$40,CONFIGURACAO!$C$40*CONFIGURACAO!$C$32,X775*CONFIGURACAO!$C$32)),'PI AREA  P100'!X775*CONFIGURACAO!$C$32))</f>
        <v>0</v>
      </c>
      <c r="AO775" s="38">
        <f>IFERROR(IF(M775&gt;0,(Y775*CONFIGURACAO!$C$33)+(Z775*CONFIGURACAO!$C$34)+(AA775*CONFIGURACAO!$C$35)+(AB775*CONFIGURACAO!$C$36),""),"")</f>
        <v>0</v>
      </c>
      <c r="AP775" s="38">
        <f>IF(AA775=0,0,IF(CONFIGURACAO!$C$46="SIM",(IF(AA775&gt;CONFIGURACAO!$C$47,CONFIGURACAO!$C$47*CONFIGURACAO!$C$35,AA775*CONFIGURACAO!$C$35)),'PI AREA  P100'!AA775*CONFIGURACAO!$C$35))</f>
        <v>0</v>
      </c>
      <c r="AQ775" s="38">
        <f>IF(AB775=0,0,IF(CONFIGURACAO!$C$44="SIM",(IF(AB775&gt;CONFIGURACAO!$C$45,CONFIGURACAO!$C$45*CONFIGURACAO!$C$36,AB775*CONFIGURACAO!$C$36)),'PI AREA  P100'!AB775*CONFIGURACAO!$C$36))</f>
        <v>0</v>
      </c>
      <c r="AR775" s="38">
        <f t="shared" si="272"/>
        <v>1020</v>
      </c>
      <c r="AS775" s="68">
        <f>IF(AR775="","",$AR775-(($AS$2/CONFIGURACAO!$C$6)*$M775))</f>
        <v>720</v>
      </c>
      <c r="AT775" s="73">
        <f t="shared" si="254"/>
        <v>3</v>
      </c>
      <c r="AU775" s="75">
        <f>IF(AR775="","",$AR775-(($AU$2/CONFIGURACAO!$C$6)*$M775))</f>
        <v>520</v>
      </c>
      <c r="AV775" s="76">
        <f t="shared" si="255"/>
        <v>4</v>
      </c>
      <c r="AW775" s="74">
        <f>IF(AR775="","",$AR775-(($AW$2/CONFIGURACAO!$C$6)*$M775))</f>
        <v>320</v>
      </c>
      <c r="AX775" s="72">
        <f t="shared" si="256"/>
        <v>5</v>
      </c>
      <c r="AZ775" s="39">
        <f t="shared" si="257"/>
        <v>8.6153742197596139E-2</v>
      </c>
      <c r="BA775" s="146">
        <f t="shared" si="258"/>
        <v>16</v>
      </c>
      <c r="BB775" s="146">
        <f t="shared" si="259"/>
        <v>488</v>
      </c>
      <c r="BC775" s="32">
        <f t="shared" si="260"/>
        <v>425</v>
      </c>
      <c r="BD775" s="148"/>
      <c r="BE775" s="40">
        <f t="shared" si="261"/>
        <v>0.14903129657228018</v>
      </c>
      <c r="BF775" s="40">
        <f t="shared" si="262"/>
        <v>0</v>
      </c>
      <c r="BG775" s="40">
        <f t="shared" si="263"/>
        <v>0.17985611510791369</v>
      </c>
      <c r="BH775" s="40">
        <f t="shared" si="264"/>
        <v>0.20210185933710592</v>
      </c>
      <c r="BI775" s="40">
        <f t="shared" si="265"/>
        <v>0</v>
      </c>
      <c r="BJ775" s="40">
        <f t="shared" si="266"/>
        <v>0</v>
      </c>
      <c r="BK775" s="40">
        <f t="shared" si="267"/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 s="42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</row>
    <row r="776" spans="1:124" s="32" customFormat="1" x14ac:dyDescent="0.2">
      <c r="A776" s="124" t="str">
        <f>CONFIGURACAO!$C$4</f>
        <v>AREA 21</v>
      </c>
      <c r="B776" s="125">
        <v>774</v>
      </c>
      <c r="C776" s="252" t="s">
        <v>319</v>
      </c>
      <c r="D776" s="126">
        <f t="shared" si="268"/>
        <v>1</v>
      </c>
      <c r="E776" s="250" t="s">
        <v>1111</v>
      </c>
      <c r="F776" s="250">
        <v>1</v>
      </c>
      <c r="G776" s="250">
        <v>1</v>
      </c>
      <c r="H776" s="250">
        <v>1</v>
      </c>
      <c r="I776" s="250">
        <v>1</v>
      </c>
      <c r="J776" s="87"/>
      <c r="K776" s="94"/>
      <c r="L776" s="94"/>
      <c r="M776" s="154">
        <f t="shared" si="269"/>
        <v>4</v>
      </c>
      <c r="N776">
        <v>23</v>
      </c>
      <c r="O776">
        <v>13</v>
      </c>
      <c r="P776">
        <v>14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 s="139">
        <f t="shared" si="252"/>
        <v>36</v>
      </c>
      <c r="AD776" s="140">
        <f t="shared" si="253"/>
        <v>50</v>
      </c>
      <c r="AE776" s="141">
        <f t="shared" si="270"/>
        <v>0</v>
      </c>
      <c r="AF776" s="142">
        <f t="shared" si="271"/>
        <v>0</v>
      </c>
      <c r="AG776" s="278"/>
      <c r="AI776" s="37">
        <f>IFERROR(IF(M776&gt;0,(N776*CONFIGURACAO!$C$20)+(O776*CONFIGURACAO!$C$21)+(P776*CONFIGURACAO!$C$22)+(Q776*CONFIGURACAO!$C$23)+(R776*CONFIGURACAO!$C$24),""),"")</f>
        <v>4220</v>
      </c>
      <c r="AJ776" s="38">
        <f>IF(S776=0,0,IF(CONFIGURACAO!$C$15="SIM",(IF(S776&gt;CONFIGURACAO!$C$16,CONFIGURACAO!$C$16*CONFIGURACAO!$C$25,S776*CONFIGURACAO!$C$25)),'PI AREA  P100'!S776*CONFIGURACAO!$C$25))</f>
        <v>0</v>
      </c>
      <c r="AK776" s="38">
        <f>IF(T776=0,0,IF(CONFIGURACAO!$C$17="SIM",(IF(T776&gt;CONFIGURACAO!$C$18,CONFIGURACAO!$C$18*CONFIGURACAO!$C$26,T776*CONFIGURACAO!$C$26)),'PI AREA  P100'!T776*CONFIGURACAO!$C$26))</f>
        <v>0</v>
      </c>
      <c r="AL776" s="38">
        <f>IFERROR(IF(M776&gt;0,(U776*CONFIGURACAO!$C$29)+(V776*CONFIGURACAO!$C$30),""),"")</f>
        <v>0</v>
      </c>
      <c r="AM776" s="38">
        <f>IF(W776=0,0,IF(CONFIGURACAO!$C$41="SIM",(IF(W776&gt;CONFIGURACAO!$C$41,CONFIGURACAO!$C$41*CONFIGURACAO!$C$31,W776*CONFIGURACAO!$C$31)),'PI AREA  P100'!W776*CONFIGURACAO!$C$31))</f>
        <v>0</v>
      </c>
      <c r="AN776" s="38">
        <f>IF(X776=0,0,IF(CONFIGURACAO!$C$39="SIM",(IF(X776&gt;CONFIGURACAO!$C$40,CONFIGURACAO!$C$40*CONFIGURACAO!$C$32,X776*CONFIGURACAO!$C$32)),'PI AREA  P100'!X776*CONFIGURACAO!$C$32))</f>
        <v>0</v>
      </c>
      <c r="AO776" s="38">
        <f>IFERROR(IF(M776&gt;0,(Y776*CONFIGURACAO!$C$33)+(Z776*CONFIGURACAO!$C$34)+(AA776*CONFIGURACAO!$C$35)+(AB776*CONFIGURACAO!$C$36),""),"")</f>
        <v>0</v>
      </c>
      <c r="AP776" s="38">
        <f>IF(AA776=0,0,IF(CONFIGURACAO!$C$46="SIM",(IF(AA776&gt;CONFIGURACAO!$C$47,CONFIGURACAO!$C$47*CONFIGURACAO!$C$35,AA776*CONFIGURACAO!$C$35)),'PI AREA  P100'!AA776*CONFIGURACAO!$C$35))</f>
        <v>0</v>
      </c>
      <c r="AQ776" s="38">
        <f>IF(AB776=0,0,IF(CONFIGURACAO!$C$44="SIM",(IF(AB776&gt;CONFIGURACAO!$C$45,CONFIGURACAO!$C$45*CONFIGURACAO!$C$36,AB776*CONFIGURACAO!$C$36)),'PI AREA  P100'!AB776*CONFIGURACAO!$C$36))</f>
        <v>0</v>
      </c>
      <c r="AR776" s="38">
        <f t="shared" si="272"/>
        <v>4220</v>
      </c>
      <c r="AS776" s="68">
        <f>IF(AR776="","",$AR776-(($AS$2/CONFIGURACAO!$C$6)*$M776))</f>
        <v>3920</v>
      </c>
      <c r="AT776" s="73">
        <f t="shared" si="254"/>
        <v>3</v>
      </c>
      <c r="AU776" s="75">
        <f>IF(AR776="","",$AR776-(($AU$2/CONFIGURACAO!$C$6)*$M776))</f>
        <v>3720</v>
      </c>
      <c r="AV776" s="76">
        <f t="shared" si="255"/>
        <v>4</v>
      </c>
      <c r="AW776" s="74">
        <f>IF(AR776="","",$AR776-(($AW$2/CONFIGURACAO!$C$6)*$M776))</f>
        <v>3520</v>
      </c>
      <c r="AX776" s="72">
        <f t="shared" si="256"/>
        <v>5</v>
      </c>
      <c r="AZ776" s="39">
        <f t="shared" si="257"/>
        <v>0.35643999222927031</v>
      </c>
      <c r="BA776" s="146">
        <f t="shared" si="258"/>
        <v>51</v>
      </c>
      <c r="BB776" s="146">
        <f t="shared" si="259"/>
        <v>44</v>
      </c>
      <c r="BC776" s="32">
        <f t="shared" si="260"/>
        <v>22</v>
      </c>
      <c r="BD776" s="148"/>
      <c r="BE776" s="40">
        <f t="shared" si="261"/>
        <v>0.856929955290611</v>
      </c>
      <c r="BF776" s="40">
        <f t="shared" si="262"/>
        <v>0.50154320987654322</v>
      </c>
      <c r="BG776" s="40">
        <f t="shared" si="263"/>
        <v>0.35971223021582738</v>
      </c>
      <c r="BH776" s="40">
        <f t="shared" si="264"/>
        <v>4.042037186742118E-2</v>
      </c>
      <c r="BI776" s="40">
        <f t="shared" si="265"/>
        <v>0</v>
      </c>
      <c r="BJ776" s="40">
        <f t="shared" si="266"/>
        <v>0</v>
      </c>
      <c r="BK776" s="40">
        <f t="shared" si="267"/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 s="42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</row>
    <row r="777" spans="1:124" s="32" customFormat="1" x14ac:dyDescent="0.2">
      <c r="A777" s="124" t="str">
        <f>CONFIGURACAO!$C$4</f>
        <v>AREA 21</v>
      </c>
      <c r="B777" s="125">
        <v>775</v>
      </c>
      <c r="C777" s="252" t="s">
        <v>319</v>
      </c>
      <c r="D777" s="126">
        <f t="shared" si="268"/>
        <v>2</v>
      </c>
      <c r="E777" s="250" t="s">
        <v>1112</v>
      </c>
      <c r="F777" s="250">
        <v>0</v>
      </c>
      <c r="G777" s="250">
        <v>0</v>
      </c>
      <c r="H777" s="250">
        <v>1</v>
      </c>
      <c r="I777" s="250">
        <v>1</v>
      </c>
      <c r="J777" s="87"/>
      <c r="K777" s="94"/>
      <c r="L777" s="94"/>
      <c r="M777" s="154">
        <f t="shared" si="269"/>
        <v>2</v>
      </c>
      <c r="N777">
        <v>0</v>
      </c>
      <c r="O777">
        <v>2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 s="139">
        <f t="shared" si="252"/>
        <v>2</v>
      </c>
      <c r="AD777" s="140">
        <f t="shared" si="253"/>
        <v>3</v>
      </c>
      <c r="AE777" s="141">
        <f t="shared" si="270"/>
        <v>0</v>
      </c>
      <c r="AF777" s="142">
        <f t="shared" si="271"/>
        <v>0</v>
      </c>
      <c r="AG777" s="278"/>
      <c r="AI777" s="37">
        <f>IFERROR(IF(M777&gt;0,(N777*CONFIGURACAO!$C$20)+(O777*CONFIGURACAO!$C$21)+(P777*CONFIGURACAO!$C$22)+(Q777*CONFIGURACAO!$C$23)+(R777*CONFIGURACAO!$C$24),""),"")</f>
        <v>220</v>
      </c>
      <c r="AJ777" s="38">
        <f>IF(S777=0,0,IF(CONFIGURACAO!$C$15="SIM",(IF(S777&gt;CONFIGURACAO!$C$16,CONFIGURACAO!$C$16*CONFIGURACAO!$C$25,S777*CONFIGURACAO!$C$25)),'PI AREA  P100'!S777*CONFIGURACAO!$C$25))</f>
        <v>0</v>
      </c>
      <c r="AK777" s="38">
        <f>IF(T777=0,0,IF(CONFIGURACAO!$C$17="SIM",(IF(T777&gt;CONFIGURACAO!$C$18,CONFIGURACAO!$C$18*CONFIGURACAO!$C$26,T777*CONFIGURACAO!$C$26)),'PI AREA  P100'!T777*CONFIGURACAO!$C$26))</f>
        <v>0</v>
      </c>
      <c r="AL777" s="38">
        <f>IFERROR(IF(M777&gt;0,(U777*CONFIGURACAO!$C$29)+(V777*CONFIGURACAO!$C$30),""),"")</f>
        <v>0</v>
      </c>
      <c r="AM777" s="38">
        <f>IF(W777=0,0,IF(CONFIGURACAO!$C$41="SIM",(IF(W777&gt;CONFIGURACAO!$C$41,CONFIGURACAO!$C$41*CONFIGURACAO!$C$31,W777*CONFIGURACAO!$C$31)),'PI AREA  P100'!W777*CONFIGURACAO!$C$31))</f>
        <v>0</v>
      </c>
      <c r="AN777" s="38">
        <f>IF(X777=0,0,IF(CONFIGURACAO!$C$39="SIM",(IF(X777&gt;CONFIGURACAO!$C$40,CONFIGURACAO!$C$40*CONFIGURACAO!$C$32,X777*CONFIGURACAO!$C$32)),'PI AREA  P100'!X777*CONFIGURACAO!$C$32))</f>
        <v>0</v>
      </c>
      <c r="AO777" s="38">
        <f>IFERROR(IF(M777&gt;0,(Y777*CONFIGURACAO!$C$33)+(Z777*CONFIGURACAO!$C$34)+(AA777*CONFIGURACAO!$C$35)+(AB777*CONFIGURACAO!$C$36),""),"")</f>
        <v>0</v>
      </c>
      <c r="AP777" s="38">
        <f>IF(AA777=0,0,IF(CONFIGURACAO!$C$46="SIM",(IF(AA777&gt;CONFIGURACAO!$C$47,CONFIGURACAO!$C$47*CONFIGURACAO!$C$35,AA777*CONFIGURACAO!$C$35)),'PI AREA  P100'!AA777*CONFIGURACAO!$C$35))</f>
        <v>0</v>
      </c>
      <c r="AQ777" s="38">
        <f>IF(AB777=0,0,IF(CONFIGURACAO!$C$44="SIM",(IF(AB777&gt;CONFIGURACAO!$C$45,CONFIGURACAO!$C$45*CONFIGURACAO!$C$36,AB777*CONFIGURACAO!$C$36)),'PI AREA  P100'!AB777*CONFIGURACAO!$C$36))</f>
        <v>0</v>
      </c>
      <c r="AR777" s="38">
        <f t="shared" si="272"/>
        <v>220</v>
      </c>
      <c r="AS777" s="68">
        <f>IF(AR777="","",$AR777-(($AS$2/CONFIGURACAO!$C$6)*$M777))</f>
        <v>70</v>
      </c>
      <c r="AT777" s="73">
        <f t="shared" si="254"/>
        <v>3</v>
      </c>
      <c r="AU777" s="75">
        <f>IF(AR777="","",$AR777-(($AU$2/CONFIGURACAO!$C$6)*$M777))</f>
        <v>-30</v>
      </c>
      <c r="AV777" s="76" t="str">
        <f t="shared" si="255"/>
        <v>NAO</v>
      </c>
      <c r="AW777" s="74">
        <f>IF(AR777="","",$AR777-(($AW$2/CONFIGURACAO!$C$6)*$M777))</f>
        <v>-130</v>
      </c>
      <c r="AX777" s="72" t="str">
        <f t="shared" si="256"/>
        <v>NAO</v>
      </c>
      <c r="AZ777" s="39">
        <f t="shared" si="257"/>
        <v>1.8582179689677601E-2</v>
      </c>
      <c r="BA777" s="146">
        <f t="shared" si="258"/>
        <v>3</v>
      </c>
      <c r="BB777" s="146">
        <f t="shared" si="259"/>
        <v>968</v>
      </c>
      <c r="BC777" s="32">
        <f t="shared" si="260"/>
        <v>936</v>
      </c>
      <c r="BD777" s="148"/>
      <c r="BE777" s="40">
        <f t="shared" si="261"/>
        <v>0</v>
      </c>
      <c r="BF777" s="40">
        <f t="shared" si="262"/>
        <v>7.716049382716049E-2</v>
      </c>
      <c r="BG777" s="40">
        <f t="shared" si="263"/>
        <v>2.5693730729701953E-2</v>
      </c>
      <c r="BH777" s="40">
        <f t="shared" si="264"/>
        <v>0</v>
      </c>
      <c r="BI777" s="40">
        <f t="shared" si="265"/>
        <v>0</v>
      </c>
      <c r="BJ777" s="40">
        <f t="shared" si="266"/>
        <v>0</v>
      </c>
      <c r="BK777" s="40">
        <f t="shared" si="267"/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 s="42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</row>
    <row r="778" spans="1:124" s="32" customFormat="1" x14ac:dyDescent="0.2">
      <c r="A778" s="124" t="str">
        <f>CONFIGURACAO!$C$4</f>
        <v>AREA 21</v>
      </c>
      <c r="B778" s="125">
        <v>776</v>
      </c>
      <c r="C778" s="252" t="s">
        <v>319</v>
      </c>
      <c r="D778" s="126">
        <f t="shared" si="268"/>
        <v>3</v>
      </c>
      <c r="E778" s="250" t="s">
        <v>1113</v>
      </c>
      <c r="F778" s="250">
        <v>1</v>
      </c>
      <c r="G778" s="250">
        <v>1</v>
      </c>
      <c r="H778" s="250">
        <v>1</v>
      </c>
      <c r="I778" s="250">
        <v>1</v>
      </c>
      <c r="J778" s="87"/>
      <c r="K778" s="94"/>
      <c r="L778" s="94"/>
      <c r="M778" s="154">
        <f t="shared" si="269"/>
        <v>4</v>
      </c>
      <c r="N778">
        <v>6</v>
      </c>
      <c r="O778">
        <v>3</v>
      </c>
      <c r="P778">
        <v>2</v>
      </c>
      <c r="Q778">
        <v>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 s="139">
        <f t="shared" si="252"/>
        <v>9</v>
      </c>
      <c r="AD778" s="140">
        <f t="shared" si="253"/>
        <v>11</v>
      </c>
      <c r="AE778" s="141">
        <f t="shared" si="270"/>
        <v>0</v>
      </c>
      <c r="AF778" s="142">
        <f t="shared" si="271"/>
        <v>0</v>
      </c>
      <c r="AG778" s="278"/>
      <c r="AI778" s="37">
        <f>IFERROR(IF(M778&gt;0,(N778*CONFIGURACAO!$C$20)+(O778*CONFIGURACAO!$C$21)+(P778*CONFIGURACAO!$C$22)+(Q778*CONFIGURACAO!$C$23)+(R778*CONFIGURACAO!$C$24),""),"")</f>
        <v>1080</v>
      </c>
      <c r="AJ778" s="38">
        <f>IF(S778=0,0,IF(CONFIGURACAO!$C$15="SIM",(IF(S778&gt;CONFIGURACAO!$C$16,CONFIGURACAO!$C$16*CONFIGURACAO!$C$25,S778*CONFIGURACAO!$C$25)),'PI AREA  P100'!S778*CONFIGURACAO!$C$25))</f>
        <v>0</v>
      </c>
      <c r="AK778" s="38">
        <f>IF(T778=0,0,IF(CONFIGURACAO!$C$17="SIM",(IF(T778&gt;CONFIGURACAO!$C$18,CONFIGURACAO!$C$18*CONFIGURACAO!$C$26,T778*CONFIGURACAO!$C$26)),'PI AREA  P100'!T778*CONFIGURACAO!$C$26))</f>
        <v>0</v>
      </c>
      <c r="AL778" s="38">
        <f>IFERROR(IF(M778&gt;0,(U778*CONFIGURACAO!$C$29)+(V778*CONFIGURACAO!$C$30),""),"")</f>
        <v>0</v>
      </c>
      <c r="AM778" s="38">
        <f>IF(W778=0,0,IF(CONFIGURACAO!$C$41="SIM",(IF(W778&gt;CONFIGURACAO!$C$41,CONFIGURACAO!$C$41*CONFIGURACAO!$C$31,W778*CONFIGURACAO!$C$31)),'PI AREA  P100'!W778*CONFIGURACAO!$C$31))</f>
        <v>0</v>
      </c>
      <c r="AN778" s="38">
        <f>IF(X778=0,0,IF(CONFIGURACAO!$C$39="SIM",(IF(X778&gt;CONFIGURACAO!$C$40,CONFIGURACAO!$C$40*CONFIGURACAO!$C$32,X778*CONFIGURACAO!$C$32)),'PI AREA  P100'!X778*CONFIGURACAO!$C$32))</f>
        <v>0</v>
      </c>
      <c r="AO778" s="38">
        <f>IFERROR(IF(M778&gt;0,(Y778*CONFIGURACAO!$C$33)+(Z778*CONFIGURACAO!$C$34)+(AA778*CONFIGURACAO!$C$35)+(AB778*CONFIGURACAO!$C$36),""),"")</f>
        <v>0</v>
      </c>
      <c r="AP778" s="38">
        <f>IF(AA778=0,0,IF(CONFIGURACAO!$C$46="SIM",(IF(AA778&gt;CONFIGURACAO!$C$47,CONFIGURACAO!$C$47*CONFIGURACAO!$C$35,AA778*CONFIGURACAO!$C$35)),'PI AREA  P100'!AA778*CONFIGURACAO!$C$35))</f>
        <v>0</v>
      </c>
      <c r="AQ778" s="38">
        <f>IF(AB778=0,0,IF(CONFIGURACAO!$C$44="SIM",(IF(AB778&gt;CONFIGURACAO!$C$45,CONFIGURACAO!$C$45*CONFIGURACAO!$C$36,AB778*CONFIGURACAO!$C$36)),'PI AREA  P100'!AB778*CONFIGURACAO!$C$36))</f>
        <v>0</v>
      </c>
      <c r="AR778" s="38">
        <f t="shared" si="272"/>
        <v>1080</v>
      </c>
      <c r="AS778" s="68">
        <f>IF(AR778="","",$AR778-(($AS$2/CONFIGURACAO!$C$6)*$M778))</f>
        <v>780</v>
      </c>
      <c r="AT778" s="73">
        <f t="shared" si="254"/>
        <v>3</v>
      </c>
      <c r="AU778" s="75">
        <f>IF(AR778="","",$AR778-(($AU$2/CONFIGURACAO!$C$6)*$M778))</f>
        <v>580</v>
      </c>
      <c r="AV778" s="76">
        <f t="shared" si="255"/>
        <v>4</v>
      </c>
      <c r="AW778" s="74">
        <f>IF(AR778="","",$AR778-(($AW$2/CONFIGURACAO!$C$6)*$M778))</f>
        <v>380</v>
      </c>
      <c r="AX778" s="72">
        <f t="shared" si="256"/>
        <v>5</v>
      </c>
      <c r="AZ778" s="39">
        <f t="shared" si="257"/>
        <v>9.1221609385690031E-2</v>
      </c>
      <c r="BA778" s="146">
        <f t="shared" si="258"/>
        <v>14</v>
      </c>
      <c r="BB778" s="146">
        <f t="shared" si="259"/>
        <v>550</v>
      </c>
      <c r="BC778" s="32">
        <f t="shared" si="260"/>
        <v>404</v>
      </c>
      <c r="BD778" s="148"/>
      <c r="BE778" s="40">
        <f t="shared" si="261"/>
        <v>0.22354694485842028</v>
      </c>
      <c r="BF778" s="40">
        <f t="shared" si="262"/>
        <v>0.11574074074074073</v>
      </c>
      <c r="BG778" s="40">
        <f t="shared" si="263"/>
        <v>5.1387461459403906E-2</v>
      </c>
      <c r="BH778" s="40">
        <f t="shared" si="264"/>
        <v>0.12126111560226355</v>
      </c>
      <c r="BI778" s="40">
        <f t="shared" si="265"/>
        <v>0</v>
      </c>
      <c r="BJ778" s="40">
        <f t="shared" si="266"/>
        <v>0</v>
      </c>
      <c r="BK778" s="40">
        <f t="shared" si="267"/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 s="42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</row>
    <row r="779" spans="1:124" s="32" customFormat="1" x14ac:dyDescent="0.2">
      <c r="A779" s="124" t="str">
        <f>CONFIGURACAO!$C$4</f>
        <v>AREA 21</v>
      </c>
      <c r="B779" s="125">
        <v>777</v>
      </c>
      <c r="C779" s="252" t="s">
        <v>319</v>
      </c>
      <c r="D779" s="126">
        <f t="shared" si="268"/>
        <v>4</v>
      </c>
      <c r="E779" s="250" t="s">
        <v>1114</v>
      </c>
      <c r="F779" s="250">
        <v>0</v>
      </c>
      <c r="G779" s="250">
        <v>0</v>
      </c>
      <c r="H779" s="250">
        <v>0</v>
      </c>
      <c r="I779" s="250">
        <v>1</v>
      </c>
      <c r="J779" s="87"/>
      <c r="K779" s="94"/>
      <c r="L779" s="94"/>
      <c r="M779" s="154">
        <f t="shared" si="269"/>
        <v>1</v>
      </c>
      <c r="N779">
        <v>1</v>
      </c>
      <c r="O779">
        <v>0</v>
      </c>
      <c r="P779">
        <v>4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s="139">
        <f t="shared" si="252"/>
        <v>1</v>
      </c>
      <c r="AD779" s="140">
        <f t="shared" si="253"/>
        <v>5</v>
      </c>
      <c r="AE779" s="141">
        <f t="shared" si="270"/>
        <v>0</v>
      </c>
      <c r="AF779" s="142">
        <f t="shared" si="271"/>
        <v>0</v>
      </c>
      <c r="AG779" s="278"/>
      <c r="AI779" s="37">
        <f>IFERROR(IF(M779&gt;0,(N779*CONFIGURACAO!$C$20)+(O779*CONFIGURACAO!$C$21)+(P779*CONFIGURACAO!$C$22)+(Q779*CONFIGURACAO!$C$23)+(R779*CONFIGURACAO!$C$24),""),"")</f>
        <v>340</v>
      </c>
      <c r="AJ779" s="38">
        <f>IF(S779=0,0,IF(CONFIGURACAO!$C$15="SIM",(IF(S779&gt;CONFIGURACAO!$C$16,CONFIGURACAO!$C$16*CONFIGURACAO!$C$25,S779*CONFIGURACAO!$C$25)),'PI AREA  P100'!S779*CONFIGURACAO!$C$25))</f>
        <v>0</v>
      </c>
      <c r="AK779" s="38">
        <f>IF(T779=0,0,IF(CONFIGURACAO!$C$17="SIM",(IF(T779&gt;CONFIGURACAO!$C$18,CONFIGURACAO!$C$18*CONFIGURACAO!$C$26,T779*CONFIGURACAO!$C$26)),'PI AREA  P100'!T779*CONFIGURACAO!$C$26))</f>
        <v>0</v>
      </c>
      <c r="AL779" s="38">
        <f>IFERROR(IF(M779&gt;0,(U779*CONFIGURACAO!$C$29)+(V779*CONFIGURACAO!$C$30),""),"")</f>
        <v>0</v>
      </c>
      <c r="AM779" s="38">
        <f>IF(W779=0,0,IF(CONFIGURACAO!$C$41="SIM",(IF(W779&gt;CONFIGURACAO!$C$41,CONFIGURACAO!$C$41*CONFIGURACAO!$C$31,W779*CONFIGURACAO!$C$31)),'PI AREA  P100'!W779*CONFIGURACAO!$C$31))</f>
        <v>0</v>
      </c>
      <c r="AN779" s="38">
        <f>IF(X779=0,0,IF(CONFIGURACAO!$C$39="SIM",(IF(X779&gt;CONFIGURACAO!$C$40,CONFIGURACAO!$C$40*CONFIGURACAO!$C$32,X779*CONFIGURACAO!$C$32)),'PI AREA  P100'!X779*CONFIGURACAO!$C$32))</f>
        <v>0</v>
      </c>
      <c r="AO779" s="38">
        <f>IFERROR(IF(M779&gt;0,(Y779*CONFIGURACAO!$C$33)+(Z779*CONFIGURACAO!$C$34)+(AA779*CONFIGURACAO!$C$35)+(AB779*CONFIGURACAO!$C$36),""),"")</f>
        <v>0</v>
      </c>
      <c r="AP779" s="38">
        <f>IF(AA779=0,0,IF(CONFIGURACAO!$C$46="SIM",(IF(AA779&gt;CONFIGURACAO!$C$47,CONFIGURACAO!$C$47*CONFIGURACAO!$C$35,AA779*CONFIGURACAO!$C$35)),'PI AREA  P100'!AA779*CONFIGURACAO!$C$35))</f>
        <v>0</v>
      </c>
      <c r="AQ779" s="38">
        <f>IF(AB779=0,0,IF(CONFIGURACAO!$C$44="SIM",(IF(AB779&gt;CONFIGURACAO!$C$45,CONFIGURACAO!$C$45*CONFIGURACAO!$C$36,AB779*CONFIGURACAO!$C$36)),'PI AREA  P100'!AB779*CONFIGURACAO!$C$36))</f>
        <v>0</v>
      </c>
      <c r="AR779" s="38">
        <f t="shared" si="272"/>
        <v>340</v>
      </c>
      <c r="AS779" s="68">
        <f>IF(AR779="","",$AR779-(($AS$2/CONFIGURACAO!$C$6)*$M779))</f>
        <v>265</v>
      </c>
      <c r="AT779" s="73">
        <f t="shared" si="254"/>
        <v>3</v>
      </c>
      <c r="AU779" s="75">
        <f>IF(AR779="","",$AR779-(($AU$2/CONFIGURACAO!$C$6)*$M779))</f>
        <v>215</v>
      </c>
      <c r="AV779" s="76">
        <f t="shared" si="255"/>
        <v>4</v>
      </c>
      <c r="AW779" s="74">
        <f>IF(AR779="","",$AR779-(($AW$2/CONFIGURACAO!$C$6)*$M779))</f>
        <v>165</v>
      </c>
      <c r="AX779" s="72">
        <f t="shared" si="256"/>
        <v>5</v>
      </c>
      <c r="AZ779" s="39">
        <f t="shared" si="257"/>
        <v>2.871791406586538E-2</v>
      </c>
      <c r="BA779" s="146">
        <f t="shared" si="258"/>
        <v>5</v>
      </c>
      <c r="BB779" s="146">
        <f t="shared" si="259"/>
        <v>881</v>
      </c>
      <c r="BC779" s="32">
        <f t="shared" si="260"/>
        <v>847</v>
      </c>
      <c r="BD779" s="148"/>
      <c r="BE779" s="40">
        <f t="shared" si="261"/>
        <v>3.7257824143070044E-2</v>
      </c>
      <c r="BF779" s="40">
        <f t="shared" si="262"/>
        <v>0</v>
      </c>
      <c r="BG779" s="40">
        <f t="shared" si="263"/>
        <v>0.10277492291880781</v>
      </c>
      <c r="BH779" s="40">
        <f t="shared" si="264"/>
        <v>0</v>
      </c>
      <c r="BI779" s="40">
        <f t="shared" si="265"/>
        <v>0</v>
      </c>
      <c r="BJ779" s="40">
        <f t="shared" si="266"/>
        <v>0</v>
      </c>
      <c r="BK779" s="40">
        <f t="shared" si="267"/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 s="42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</row>
    <row r="780" spans="1:124" s="32" customFormat="1" x14ac:dyDescent="0.2">
      <c r="A780" s="124" t="str">
        <f>CONFIGURACAO!$C$4</f>
        <v>AREA 21</v>
      </c>
      <c r="B780" s="125">
        <v>778</v>
      </c>
      <c r="C780" s="252" t="s">
        <v>319</v>
      </c>
      <c r="D780" s="126">
        <f t="shared" si="268"/>
        <v>5</v>
      </c>
      <c r="E780" s="250" t="s">
        <v>1115</v>
      </c>
      <c r="F780" s="250">
        <v>1</v>
      </c>
      <c r="G780" s="250">
        <v>1</v>
      </c>
      <c r="H780" s="250">
        <v>1</v>
      </c>
      <c r="I780" s="250">
        <v>1</v>
      </c>
      <c r="J780" s="87"/>
      <c r="K780" s="94"/>
      <c r="L780" s="94"/>
      <c r="M780" s="154">
        <f t="shared" si="269"/>
        <v>4</v>
      </c>
      <c r="N780">
        <v>0</v>
      </c>
      <c r="O780">
        <v>1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 s="139">
        <f t="shared" si="252"/>
        <v>1</v>
      </c>
      <c r="AD780" s="140">
        <f t="shared" si="253"/>
        <v>2</v>
      </c>
      <c r="AE780" s="141">
        <f t="shared" si="270"/>
        <v>0</v>
      </c>
      <c r="AF780" s="142">
        <f t="shared" si="271"/>
        <v>0</v>
      </c>
      <c r="AG780" s="278"/>
      <c r="AI780" s="37">
        <f>IFERROR(IF(M780&gt;0,(N780*CONFIGURACAO!$C$20)+(O780*CONFIGURACAO!$C$21)+(P780*CONFIGURACAO!$C$22)+(Q780*CONFIGURACAO!$C$23)+(R780*CONFIGURACAO!$C$24),""),"")</f>
        <v>160</v>
      </c>
      <c r="AJ780" s="38">
        <f>IF(S780=0,0,IF(CONFIGURACAO!$C$15="SIM",(IF(S780&gt;CONFIGURACAO!$C$16,CONFIGURACAO!$C$16*CONFIGURACAO!$C$25,S780*CONFIGURACAO!$C$25)),'PI AREA  P100'!S780*CONFIGURACAO!$C$25))</f>
        <v>0</v>
      </c>
      <c r="AK780" s="38">
        <f>IF(T780=0,0,IF(CONFIGURACAO!$C$17="SIM",(IF(T780&gt;CONFIGURACAO!$C$18,CONFIGURACAO!$C$18*CONFIGURACAO!$C$26,T780*CONFIGURACAO!$C$26)),'PI AREA  P100'!T780*CONFIGURACAO!$C$26))</f>
        <v>0</v>
      </c>
      <c r="AL780" s="38">
        <f>IFERROR(IF(M780&gt;0,(U780*CONFIGURACAO!$C$29)+(V780*CONFIGURACAO!$C$30),""),"")</f>
        <v>0</v>
      </c>
      <c r="AM780" s="38">
        <f>IF(W780=0,0,IF(CONFIGURACAO!$C$41="SIM",(IF(W780&gt;CONFIGURACAO!$C$41,CONFIGURACAO!$C$41*CONFIGURACAO!$C$31,W780*CONFIGURACAO!$C$31)),'PI AREA  P100'!W780*CONFIGURACAO!$C$31))</f>
        <v>0</v>
      </c>
      <c r="AN780" s="38">
        <f>IF(X780=0,0,IF(CONFIGURACAO!$C$39="SIM",(IF(X780&gt;CONFIGURACAO!$C$40,CONFIGURACAO!$C$40*CONFIGURACAO!$C$32,X780*CONFIGURACAO!$C$32)),'PI AREA  P100'!X780*CONFIGURACAO!$C$32))</f>
        <v>25</v>
      </c>
      <c r="AO780" s="38">
        <f>IFERROR(IF(M780&gt;0,(Y780*CONFIGURACAO!$C$33)+(Z780*CONFIGURACAO!$C$34)+(AA780*CONFIGURACAO!$C$35)+(AB780*CONFIGURACAO!$C$36),""),"")</f>
        <v>0</v>
      </c>
      <c r="AP780" s="38">
        <f>IF(AA780=0,0,IF(CONFIGURACAO!$C$46="SIM",(IF(AA780&gt;CONFIGURACAO!$C$47,CONFIGURACAO!$C$47*CONFIGURACAO!$C$35,AA780*CONFIGURACAO!$C$35)),'PI AREA  P100'!AA780*CONFIGURACAO!$C$35))</f>
        <v>0</v>
      </c>
      <c r="AQ780" s="38">
        <f>IF(AB780=0,0,IF(CONFIGURACAO!$C$44="SIM",(IF(AB780&gt;CONFIGURACAO!$C$45,CONFIGURACAO!$C$45*CONFIGURACAO!$C$36,AB780*CONFIGURACAO!$C$36)),'PI AREA  P100'!AB780*CONFIGURACAO!$C$36))</f>
        <v>0</v>
      </c>
      <c r="AR780" s="38">
        <f t="shared" si="272"/>
        <v>185</v>
      </c>
      <c r="AS780" s="68">
        <f>IF(AR780="","",$AR780-(($AS$2/CONFIGURACAO!$C$6)*$M780))</f>
        <v>-115</v>
      </c>
      <c r="AT780" s="73" t="str">
        <f t="shared" si="254"/>
        <v>NAO</v>
      </c>
      <c r="AU780" s="75">
        <f>IF(AR780="","",$AR780-(($AU$2/CONFIGURACAO!$C$6)*$M780))</f>
        <v>-315</v>
      </c>
      <c r="AV780" s="76" t="str">
        <f t="shared" si="255"/>
        <v>NAO</v>
      </c>
      <c r="AW780" s="74">
        <f>IF(AR780="","",$AR780-(($AW$2/CONFIGURACAO!$C$6)*$M780))</f>
        <v>-515</v>
      </c>
      <c r="AX780" s="72" t="str">
        <f t="shared" si="256"/>
        <v>NAO</v>
      </c>
      <c r="AZ780" s="39">
        <f t="shared" si="257"/>
        <v>1.5625923829956163E-2</v>
      </c>
      <c r="BA780" s="146">
        <f t="shared" si="258"/>
        <v>4</v>
      </c>
      <c r="BB780" s="146">
        <f t="shared" si="259"/>
        <v>923</v>
      </c>
      <c r="BC780" s="32">
        <f t="shared" si="260"/>
        <v>969</v>
      </c>
      <c r="BD780" s="148"/>
      <c r="BE780" s="40">
        <f t="shared" si="261"/>
        <v>0</v>
      </c>
      <c r="BF780" s="40">
        <f t="shared" si="262"/>
        <v>3.8580246913580245E-2</v>
      </c>
      <c r="BG780" s="40">
        <f t="shared" si="263"/>
        <v>2.5693730729701953E-2</v>
      </c>
      <c r="BH780" s="40">
        <f t="shared" si="264"/>
        <v>0</v>
      </c>
      <c r="BI780" s="40">
        <f t="shared" si="265"/>
        <v>0.10660980810234541</v>
      </c>
      <c r="BJ780" s="40">
        <f t="shared" si="266"/>
        <v>0</v>
      </c>
      <c r="BK780" s="40">
        <f t="shared" si="267"/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 s="42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</row>
    <row r="781" spans="1:124" s="32" customFormat="1" x14ac:dyDescent="0.2">
      <c r="A781" s="124" t="str">
        <f>CONFIGURACAO!$C$4</f>
        <v>AREA 21</v>
      </c>
      <c r="B781" s="125">
        <v>779</v>
      </c>
      <c r="C781" s="252" t="s">
        <v>319</v>
      </c>
      <c r="D781" s="126">
        <f t="shared" si="268"/>
        <v>6</v>
      </c>
      <c r="E781" s="250" t="s">
        <v>1116</v>
      </c>
      <c r="F781" s="250">
        <v>1</v>
      </c>
      <c r="G781" s="250">
        <v>1</v>
      </c>
      <c r="H781" s="250">
        <v>1</v>
      </c>
      <c r="I781" s="250">
        <v>1</v>
      </c>
      <c r="J781" s="87"/>
      <c r="K781" s="94"/>
      <c r="L781" s="94"/>
      <c r="M781" s="154">
        <f t="shared" si="269"/>
        <v>4</v>
      </c>
      <c r="N781">
        <v>3</v>
      </c>
      <c r="O781">
        <v>13</v>
      </c>
      <c r="P781">
        <v>22</v>
      </c>
      <c r="Q781">
        <v>11</v>
      </c>
      <c r="R781">
        <v>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s="139">
        <f t="shared" si="252"/>
        <v>16</v>
      </c>
      <c r="AD781" s="140">
        <f t="shared" si="253"/>
        <v>38</v>
      </c>
      <c r="AE781" s="141">
        <f t="shared" si="270"/>
        <v>0</v>
      </c>
      <c r="AF781" s="142">
        <f t="shared" si="271"/>
        <v>0</v>
      </c>
      <c r="AG781" s="278"/>
      <c r="AI781" s="37">
        <f>IFERROR(IF(M781&gt;0,(N781*CONFIGURACAO!$C$20)+(O781*CONFIGURACAO!$C$21)+(P781*CONFIGURACAO!$C$22)+(Q781*CONFIGURACAO!$C$23)+(R781*CONFIGURACAO!$C$24),""),"")</f>
        <v>3280</v>
      </c>
      <c r="AJ781" s="38">
        <f>IF(S781=0,0,IF(CONFIGURACAO!$C$15="SIM",(IF(S781&gt;CONFIGURACAO!$C$16,CONFIGURACAO!$C$16*CONFIGURACAO!$C$25,S781*CONFIGURACAO!$C$25)),'PI AREA  P100'!S781*CONFIGURACAO!$C$25))</f>
        <v>0</v>
      </c>
      <c r="AK781" s="38">
        <f>IF(T781=0,0,IF(CONFIGURACAO!$C$17="SIM",(IF(T781&gt;CONFIGURACAO!$C$18,CONFIGURACAO!$C$18*CONFIGURACAO!$C$26,T781*CONFIGURACAO!$C$26)),'PI AREA  P100'!T781*CONFIGURACAO!$C$26))</f>
        <v>0</v>
      </c>
      <c r="AL781" s="38">
        <f>IFERROR(IF(M781&gt;0,(U781*CONFIGURACAO!$C$29)+(V781*CONFIGURACAO!$C$30),""),"")</f>
        <v>0</v>
      </c>
      <c r="AM781" s="38">
        <f>IF(W781=0,0,IF(CONFIGURACAO!$C$41="SIM",(IF(W781&gt;CONFIGURACAO!$C$41,CONFIGURACAO!$C$41*CONFIGURACAO!$C$31,W781*CONFIGURACAO!$C$31)),'PI AREA  P100'!W781*CONFIGURACAO!$C$31))</f>
        <v>0</v>
      </c>
      <c r="AN781" s="38">
        <f>IF(X781=0,0,IF(CONFIGURACAO!$C$39="SIM",(IF(X781&gt;CONFIGURACAO!$C$40,CONFIGURACAO!$C$40*CONFIGURACAO!$C$32,X781*CONFIGURACAO!$C$32)),'PI AREA  P100'!X781*CONFIGURACAO!$C$32))</f>
        <v>0</v>
      </c>
      <c r="AO781" s="38">
        <f>IFERROR(IF(M781&gt;0,(Y781*CONFIGURACAO!$C$33)+(Z781*CONFIGURACAO!$C$34)+(AA781*CONFIGURACAO!$C$35)+(AB781*CONFIGURACAO!$C$36),""),"")</f>
        <v>0</v>
      </c>
      <c r="AP781" s="38">
        <f>IF(AA781=0,0,IF(CONFIGURACAO!$C$46="SIM",(IF(AA781&gt;CONFIGURACAO!$C$47,CONFIGURACAO!$C$47*CONFIGURACAO!$C$35,AA781*CONFIGURACAO!$C$35)),'PI AREA  P100'!AA781*CONFIGURACAO!$C$35))</f>
        <v>0</v>
      </c>
      <c r="AQ781" s="38">
        <f>IF(AB781=0,0,IF(CONFIGURACAO!$C$44="SIM",(IF(AB781&gt;CONFIGURACAO!$C$45,CONFIGURACAO!$C$45*CONFIGURACAO!$C$36,AB781*CONFIGURACAO!$C$36)),'PI AREA  P100'!AB781*CONFIGURACAO!$C$36))</f>
        <v>0</v>
      </c>
      <c r="AR781" s="38">
        <f t="shared" si="272"/>
        <v>3280</v>
      </c>
      <c r="AS781" s="68">
        <f>IF(AR781="","",$AR781-(($AS$2/CONFIGURACAO!$C$6)*$M781))</f>
        <v>2980</v>
      </c>
      <c r="AT781" s="73">
        <f t="shared" si="254"/>
        <v>3</v>
      </c>
      <c r="AU781" s="75">
        <f>IF(AR781="","",$AR781-(($AU$2/CONFIGURACAO!$C$6)*$M781))</f>
        <v>2780</v>
      </c>
      <c r="AV781" s="76">
        <f t="shared" si="255"/>
        <v>4</v>
      </c>
      <c r="AW781" s="74">
        <f>IF(AR781="","",$AR781-(($AW$2/CONFIGURACAO!$C$6)*$M781))</f>
        <v>2580</v>
      </c>
      <c r="AX781" s="72">
        <f t="shared" si="256"/>
        <v>5</v>
      </c>
      <c r="AZ781" s="39">
        <f t="shared" si="257"/>
        <v>0.27704340628246604</v>
      </c>
      <c r="BA781" s="146">
        <f t="shared" si="258"/>
        <v>58</v>
      </c>
      <c r="BB781" s="146">
        <f t="shared" si="259"/>
        <v>33</v>
      </c>
      <c r="BC781" s="32">
        <f t="shared" si="260"/>
        <v>44</v>
      </c>
      <c r="BD781" s="148"/>
      <c r="BE781" s="40">
        <f t="shared" si="261"/>
        <v>0.11177347242921014</v>
      </c>
      <c r="BF781" s="40">
        <f t="shared" si="262"/>
        <v>0.50154320987654322</v>
      </c>
      <c r="BG781" s="40">
        <f t="shared" si="263"/>
        <v>0.56526207605344292</v>
      </c>
      <c r="BH781" s="40">
        <f t="shared" si="264"/>
        <v>0.44462409054163304</v>
      </c>
      <c r="BI781" s="40">
        <f t="shared" si="265"/>
        <v>0.95948827292110883</v>
      </c>
      <c r="BJ781" s="40">
        <f t="shared" si="266"/>
        <v>0</v>
      </c>
      <c r="BK781" s="40">
        <f t="shared" si="267"/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 s="42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</row>
    <row r="782" spans="1:124" s="32" customFormat="1" x14ac:dyDescent="0.2">
      <c r="A782" s="124" t="str">
        <f>CONFIGURACAO!$C$4</f>
        <v>AREA 21</v>
      </c>
      <c r="B782" s="125">
        <v>780</v>
      </c>
      <c r="C782" s="252" t="s">
        <v>319</v>
      </c>
      <c r="D782" s="126">
        <f t="shared" si="268"/>
        <v>7</v>
      </c>
      <c r="E782" s="250" t="s">
        <v>1117</v>
      </c>
      <c r="F782" s="250">
        <v>1</v>
      </c>
      <c r="G782" s="250">
        <v>1</v>
      </c>
      <c r="H782" s="250">
        <v>1</v>
      </c>
      <c r="I782" s="250">
        <v>1</v>
      </c>
      <c r="J782" s="87"/>
      <c r="K782" s="94"/>
      <c r="L782" s="94"/>
      <c r="M782" s="154">
        <f t="shared" si="269"/>
        <v>4</v>
      </c>
      <c r="N782">
        <v>2</v>
      </c>
      <c r="O782">
        <v>3</v>
      </c>
      <c r="P782">
        <v>6</v>
      </c>
      <c r="Q782">
        <v>8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 s="139">
        <f t="shared" si="252"/>
        <v>5</v>
      </c>
      <c r="AD782" s="140">
        <f t="shared" si="253"/>
        <v>11</v>
      </c>
      <c r="AE782" s="141">
        <f t="shared" si="270"/>
        <v>0</v>
      </c>
      <c r="AF782" s="142">
        <f t="shared" si="271"/>
        <v>0</v>
      </c>
      <c r="AG782" s="278"/>
      <c r="AI782" s="37">
        <f>IFERROR(IF(M782&gt;0,(N782*CONFIGURACAO!$C$20)+(O782*CONFIGURACAO!$C$21)+(P782*CONFIGURACAO!$C$22)+(Q782*CONFIGURACAO!$C$23)+(R782*CONFIGURACAO!$C$24),""),"")</f>
        <v>1120</v>
      </c>
      <c r="AJ782" s="38">
        <f>IF(S782=0,0,IF(CONFIGURACAO!$C$15="SIM",(IF(S782&gt;CONFIGURACAO!$C$16,CONFIGURACAO!$C$16*CONFIGURACAO!$C$25,S782*CONFIGURACAO!$C$25)),'PI AREA  P100'!S782*CONFIGURACAO!$C$25))</f>
        <v>0</v>
      </c>
      <c r="AK782" s="38">
        <f>IF(T782=0,0,IF(CONFIGURACAO!$C$17="SIM",(IF(T782&gt;CONFIGURACAO!$C$18,CONFIGURACAO!$C$18*CONFIGURACAO!$C$26,T782*CONFIGURACAO!$C$26)),'PI AREA  P100'!T782*CONFIGURACAO!$C$26))</f>
        <v>0</v>
      </c>
      <c r="AL782" s="38">
        <f>IFERROR(IF(M782&gt;0,(U782*CONFIGURACAO!$C$29)+(V782*CONFIGURACAO!$C$30),""),"")</f>
        <v>0</v>
      </c>
      <c r="AM782" s="38">
        <f>IF(W782=0,0,IF(CONFIGURACAO!$C$41="SIM",(IF(W782&gt;CONFIGURACAO!$C$41,CONFIGURACAO!$C$41*CONFIGURACAO!$C$31,W782*CONFIGURACAO!$C$31)),'PI AREA  P100'!W782*CONFIGURACAO!$C$31))</f>
        <v>0</v>
      </c>
      <c r="AN782" s="38">
        <f>IF(X782=0,0,IF(CONFIGURACAO!$C$39="SIM",(IF(X782&gt;CONFIGURACAO!$C$40,CONFIGURACAO!$C$40*CONFIGURACAO!$C$32,X782*CONFIGURACAO!$C$32)),'PI AREA  P100'!X782*CONFIGURACAO!$C$32))</f>
        <v>0</v>
      </c>
      <c r="AO782" s="38">
        <f>IFERROR(IF(M782&gt;0,(Y782*CONFIGURACAO!$C$33)+(Z782*CONFIGURACAO!$C$34)+(AA782*CONFIGURACAO!$C$35)+(AB782*CONFIGURACAO!$C$36),""),"")</f>
        <v>0</v>
      </c>
      <c r="AP782" s="38">
        <f>IF(AA782=0,0,IF(CONFIGURACAO!$C$46="SIM",(IF(AA782&gt;CONFIGURACAO!$C$47,CONFIGURACAO!$C$47*CONFIGURACAO!$C$35,AA782*CONFIGURACAO!$C$35)),'PI AREA  P100'!AA782*CONFIGURACAO!$C$35))</f>
        <v>0</v>
      </c>
      <c r="AQ782" s="38">
        <f>IF(AB782=0,0,IF(CONFIGURACAO!$C$44="SIM",(IF(AB782&gt;CONFIGURACAO!$C$45,CONFIGURACAO!$C$45*CONFIGURACAO!$C$36,AB782*CONFIGURACAO!$C$36)),'PI AREA  P100'!AB782*CONFIGURACAO!$C$36))</f>
        <v>0</v>
      </c>
      <c r="AR782" s="38">
        <f t="shared" si="272"/>
        <v>1120</v>
      </c>
      <c r="AS782" s="68">
        <f>IF(AR782="","",$AR782-(($AS$2/CONFIGURACAO!$C$6)*$M782))</f>
        <v>820</v>
      </c>
      <c r="AT782" s="73">
        <f t="shared" si="254"/>
        <v>3</v>
      </c>
      <c r="AU782" s="75">
        <f>IF(AR782="","",$AR782-(($AU$2/CONFIGURACAO!$C$6)*$M782))</f>
        <v>620</v>
      </c>
      <c r="AV782" s="76">
        <f t="shared" si="255"/>
        <v>4</v>
      </c>
      <c r="AW782" s="74">
        <f>IF(AR782="","",$AR782-(($AW$2/CONFIGURACAO!$C$6)*$M782))</f>
        <v>420</v>
      </c>
      <c r="AX782" s="72">
        <f t="shared" si="256"/>
        <v>5</v>
      </c>
      <c r="AZ782" s="39">
        <f t="shared" si="257"/>
        <v>9.4600187511085954E-2</v>
      </c>
      <c r="BA782" s="146">
        <f t="shared" si="258"/>
        <v>19</v>
      </c>
      <c r="BB782" s="146">
        <f t="shared" si="259"/>
        <v>398</v>
      </c>
      <c r="BC782" s="32">
        <f t="shared" si="260"/>
        <v>388</v>
      </c>
      <c r="BD782" s="148"/>
      <c r="BE782" s="40">
        <f t="shared" si="261"/>
        <v>7.4515648286140088E-2</v>
      </c>
      <c r="BF782" s="40">
        <f t="shared" si="262"/>
        <v>0.11574074074074073</v>
      </c>
      <c r="BG782" s="40">
        <f t="shared" si="263"/>
        <v>0.1541623843782117</v>
      </c>
      <c r="BH782" s="40">
        <f t="shared" si="264"/>
        <v>0.32336297493936944</v>
      </c>
      <c r="BI782" s="40">
        <f t="shared" si="265"/>
        <v>0</v>
      </c>
      <c r="BJ782" s="40">
        <f t="shared" si="266"/>
        <v>0</v>
      </c>
      <c r="BK782" s="40">
        <f t="shared" si="267"/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 s="4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</row>
    <row r="783" spans="1:124" s="32" customFormat="1" x14ac:dyDescent="0.2">
      <c r="A783" s="124" t="str">
        <f>CONFIGURACAO!$C$4</f>
        <v>AREA 21</v>
      </c>
      <c r="B783" s="125">
        <v>781</v>
      </c>
      <c r="C783" s="252" t="s">
        <v>319</v>
      </c>
      <c r="D783" s="126">
        <f t="shared" si="268"/>
        <v>8</v>
      </c>
      <c r="E783" s="250" t="s">
        <v>1118</v>
      </c>
      <c r="F783" s="250">
        <v>1</v>
      </c>
      <c r="G783" s="250">
        <v>1</v>
      </c>
      <c r="H783" s="250">
        <v>1</v>
      </c>
      <c r="I783" s="250">
        <v>1</v>
      </c>
      <c r="J783" s="87"/>
      <c r="K783" s="94"/>
      <c r="L783" s="94"/>
      <c r="M783" s="154">
        <f t="shared" si="269"/>
        <v>4</v>
      </c>
      <c r="N783">
        <v>2</v>
      </c>
      <c r="O783">
        <v>0</v>
      </c>
      <c r="P783">
        <v>5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 s="139">
        <f t="shared" si="252"/>
        <v>2</v>
      </c>
      <c r="AD783" s="140">
        <f t="shared" si="253"/>
        <v>7</v>
      </c>
      <c r="AE783" s="141">
        <f t="shared" si="270"/>
        <v>0</v>
      </c>
      <c r="AF783" s="142">
        <f t="shared" si="271"/>
        <v>0</v>
      </c>
      <c r="AG783" s="278"/>
      <c r="AI783" s="37">
        <f>IFERROR(IF(M783&gt;0,(N783*CONFIGURACAO!$C$20)+(O783*CONFIGURACAO!$C$21)+(P783*CONFIGURACAO!$C$22)+(Q783*CONFIGURACAO!$C$23)+(R783*CONFIGURACAO!$C$24),""),"")</f>
        <v>540</v>
      </c>
      <c r="AJ783" s="38">
        <f>IF(S783=0,0,IF(CONFIGURACAO!$C$15="SIM",(IF(S783&gt;CONFIGURACAO!$C$16,CONFIGURACAO!$C$16*CONFIGURACAO!$C$25,S783*CONFIGURACAO!$C$25)),'PI AREA  P100'!S783*CONFIGURACAO!$C$25))</f>
        <v>0</v>
      </c>
      <c r="AK783" s="38">
        <f>IF(T783=0,0,IF(CONFIGURACAO!$C$17="SIM",(IF(T783&gt;CONFIGURACAO!$C$18,CONFIGURACAO!$C$18*CONFIGURACAO!$C$26,T783*CONFIGURACAO!$C$26)),'PI AREA  P100'!T783*CONFIGURACAO!$C$26))</f>
        <v>0</v>
      </c>
      <c r="AL783" s="38">
        <f>IFERROR(IF(M783&gt;0,(U783*CONFIGURACAO!$C$29)+(V783*CONFIGURACAO!$C$30),""),"")</f>
        <v>0</v>
      </c>
      <c r="AM783" s="38">
        <f>IF(W783=0,0,IF(CONFIGURACAO!$C$41="SIM",(IF(W783&gt;CONFIGURACAO!$C$41,CONFIGURACAO!$C$41*CONFIGURACAO!$C$31,W783*CONFIGURACAO!$C$31)),'PI AREA  P100'!W783*CONFIGURACAO!$C$31))</f>
        <v>0</v>
      </c>
      <c r="AN783" s="38">
        <f>IF(X783=0,0,IF(CONFIGURACAO!$C$39="SIM",(IF(X783&gt;CONFIGURACAO!$C$40,CONFIGURACAO!$C$40*CONFIGURACAO!$C$32,X783*CONFIGURACAO!$C$32)),'PI AREA  P100'!X783*CONFIGURACAO!$C$32))</f>
        <v>0</v>
      </c>
      <c r="AO783" s="38">
        <f>IFERROR(IF(M783&gt;0,(Y783*CONFIGURACAO!$C$33)+(Z783*CONFIGURACAO!$C$34)+(AA783*CONFIGURACAO!$C$35)+(AB783*CONFIGURACAO!$C$36),""),"")</f>
        <v>0</v>
      </c>
      <c r="AP783" s="38">
        <f>IF(AA783=0,0,IF(CONFIGURACAO!$C$46="SIM",(IF(AA783&gt;CONFIGURACAO!$C$47,CONFIGURACAO!$C$47*CONFIGURACAO!$C$35,AA783*CONFIGURACAO!$C$35)),'PI AREA  P100'!AA783*CONFIGURACAO!$C$35))</f>
        <v>0</v>
      </c>
      <c r="AQ783" s="38">
        <f>IF(AB783=0,0,IF(CONFIGURACAO!$C$44="SIM",(IF(AB783&gt;CONFIGURACAO!$C$45,CONFIGURACAO!$C$45*CONFIGURACAO!$C$36,AB783*CONFIGURACAO!$C$36)),'PI AREA  P100'!AB783*CONFIGURACAO!$C$36))</f>
        <v>0</v>
      </c>
      <c r="AR783" s="38">
        <f t="shared" si="272"/>
        <v>540</v>
      </c>
      <c r="AS783" s="68">
        <f>IF(AR783="","",$AR783-(($AS$2/CONFIGURACAO!$C$6)*$M783))</f>
        <v>240</v>
      </c>
      <c r="AT783" s="73">
        <f t="shared" si="254"/>
        <v>3</v>
      </c>
      <c r="AU783" s="75">
        <f>IF(AR783="","",$AR783-(($AU$2/CONFIGURACAO!$C$6)*$M783))</f>
        <v>40</v>
      </c>
      <c r="AV783" s="76">
        <f t="shared" si="255"/>
        <v>4</v>
      </c>
      <c r="AW783" s="74">
        <f>IF(AR783="","",$AR783-(($AW$2/CONFIGURACAO!$C$6)*$M783))</f>
        <v>-160</v>
      </c>
      <c r="AX783" s="72" t="str">
        <f t="shared" si="256"/>
        <v>NAO</v>
      </c>
      <c r="AZ783" s="39">
        <f t="shared" si="257"/>
        <v>4.5610804692845015E-2</v>
      </c>
      <c r="BA783" s="146">
        <f t="shared" si="258"/>
        <v>8</v>
      </c>
      <c r="BB783" s="146">
        <f t="shared" si="259"/>
        <v>763</v>
      </c>
      <c r="BC783" s="32">
        <f t="shared" si="260"/>
        <v>705</v>
      </c>
      <c r="BD783" s="148"/>
      <c r="BE783" s="40">
        <f t="shared" si="261"/>
        <v>7.4515648286140088E-2</v>
      </c>
      <c r="BF783" s="40">
        <f t="shared" si="262"/>
        <v>0</v>
      </c>
      <c r="BG783" s="40">
        <f t="shared" si="263"/>
        <v>0.12846865364850976</v>
      </c>
      <c r="BH783" s="40">
        <f t="shared" si="264"/>
        <v>4.042037186742118E-2</v>
      </c>
      <c r="BI783" s="40">
        <f t="shared" si="265"/>
        <v>0</v>
      </c>
      <c r="BJ783" s="40">
        <f t="shared" si="266"/>
        <v>0</v>
      </c>
      <c r="BK783" s="40">
        <f t="shared" si="267"/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 s="42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</row>
    <row r="784" spans="1:124" s="32" customFormat="1" x14ac:dyDescent="0.2">
      <c r="A784" s="124" t="str">
        <f>CONFIGURACAO!$C$4</f>
        <v>AREA 21</v>
      </c>
      <c r="B784" s="125">
        <v>782</v>
      </c>
      <c r="C784" s="252" t="s">
        <v>319</v>
      </c>
      <c r="D784" s="126">
        <f t="shared" si="268"/>
        <v>9</v>
      </c>
      <c r="E784" s="250" t="s">
        <v>1119</v>
      </c>
      <c r="F784" s="250">
        <v>1</v>
      </c>
      <c r="G784" s="250">
        <v>1</v>
      </c>
      <c r="H784" s="250">
        <v>1</v>
      </c>
      <c r="I784" s="250">
        <v>0</v>
      </c>
      <c r="J784" s="87"/>
      <c r="K784" s="94"/>
      <c r="L784" s="94"/>
      <c r="M784" s="154">
        <f t="shared" si="269"/>
        <v>3</v>
      </c>
      <c r="N784">
        <v>2</v>
      </c>
      <c r="O784">
        <v>4</v>
      </c>
      <c r="P784">
        <v>2</v>
      </c>
      <c r="Q784">
        <v>2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s="139">
        <f t="shared" si="252"/>
        <v>6</v>
      </c>
      <c r="AD784" s="140">
        <f t="shared" si="253"/>
        <v>8</v>
      </c>
      <c r="AE784" s="141">
        <f t="shared" si="270"/>
        <v>0</v>
      </c>
      <c r="AF784" s="142">
        <f t="shared" si="271"/>
        <v>0</v>
      </c>
      <c r="AG784" s="278"/>
      <c r="AI784" s="37">
        <f>IFERROR(IF(M784&gt;0,(N784*CONFIGURACAO!$C$20)+(O784*CONFIGURACAO!$C$21)+(P784*CONFIGURACAO!$C$22)+(Q784*CONFIGURACAO!$C$23)+(R784*CONFIGURACAO!$C$24),""),"")</f>
        <v>720</v>
      </c>
      <c r="AJ784" s="38">
        <f>IF(S784=0,0,IF(CONFIGURACAO!$C$15="SIM",(IF(S784&gt;CONFIGURACAO!$C$16,CONFIGURACAO!$C$16*CONFIGURACAO!$C$25,S784*CONFIGURACAO!$C$25)),'PI AREA  P100'!S784*CONFIGURACAO!$C$25))</f>
        <v>0</v>
      </c>
      <c r="AK784" s="38">
        <f>IF(T784=0,0,IF(CONFIGURACAO!$C$17="SIM",(IF(T784&gt;CONFIGURACAO!$C$18,CONFIGURACAO!$C$18*CONFIGURACAO!$C$26,T784*CONFIGURACAO!$C$26)),'PI AREA  P100'!T784*CONFIGURACAO!$C$26))</f>
        <v>0</v>
      </c>
      <c r="AL784" s="38">
        <f>IFERROR(IF(M784&gt;0,(U784*CONFIGURACAO!$C$29)+(V784*CONFIGURACAO!$C$30),""),"")</f>
        <v>0</v>
      </c>
      <c r="AM784" s="38">
        <f>IF(W784=0,0,IF(CONFIGURACAO!$C$41="SIM",(IF(W784&gt;CONFIGURACAO!$C$41,CONFIGURACAO!$C$41*CONFIGURACAO!$C$31,W784*CONFIGURACAO!$C$31)),'PI AREA  P100'!W784*CONFIGURACAO!$C$31))</f>
        <v>0</v>
      </c>
      <c r="AN784" s="38">
        <f>IF(X784=0,0,IF(CONFIGURACAO!$C$39="SIM",(IF(X784&gt;CONFIGURACAO!$C$40,CONFIGURACAO!$C$40*CONFIGURACAO!$C$32,X784*CONFIGURACAO!$C$32)),'PI AREA  P100'!X784*CONFIGURACAO!$C$32))</f>
        <v>0</v>
      </c>
      <c r="AO784" s="38">
        <f>IFERROR(IF(M784&gt;0,(Y784*CONFIGURACAO!$C$33)+(Z784*CONFIGURACAO!$C$34)+(AA784*CONFIGURACAO!$C$35)+(AB784*CONFIGURACAO!$C$36),""),"")</f>
        <v>0</v>
      </c>
      <c r="AP784" s="38">
        <f>IF(AA784=0,0,IF(CONFIGURACAO!$C$46="SIM",(IF(AA784&gt;CONFIGURACAO!$C$47,CONFIGURACAO!$C$47*CONFIGURACAO!$C$35,AA784*CONFIGURACAO!$C$35)),'PI AREA  P100'!AA784*CONFIGURACAO!$C$35))</f>
        <v>0</v>
      </c>
      <c r="AQ784" s="38">
        <f>IF(AB784=0,0,IF(CONFIGURACAO!$C$44="SIM",(IF(AB784&gt;CONFIGURACAO!$C$45,CONFIGURACAO!$C$45*CONFIGURACAO!$C$36,AB784*CONFIGURACAO!$C$36)),'PI AREA  P100'!AB784*CONFIGURACAO!$C$36))</f>
        <v>0</v>
      </c>
      <c r="AR784" s="38">
        <f t="shared" si="272"/>
        <v>720</v>
      </c>
      <c r="AS784" s="68">
        <f>IF(AR784="","",$AR784-(($AS$2/CONFIGURACAO!$C$6)*$M784))</f>
        <v>495</v>
      </c>
      <c r="AT784" s="73">
        <f t="shared" si="254"/>
        <v>3</v>
      </c>
      <c r="AU784" s="75">
        <f>IF(AR784="","",$AR784-(($AU$2/CONFIGURACAO!$C$6)*$M784))</f>
        <v>345</v>
      </c>
      <c r="AV784" s="76">
        <f t="shared" si="255"/>
        <v>4</v>
      </c>
      <c r="AW784" s="74">
        <f>IF(AR784="","",$AR784-(($AW$2/CONFIGURACAO!$C$6)*$M784))</f>
        <v>195</v>
      </c>
      <c r="AX784" s="72">
        <f t="shared" si="256"/>
        <v>5</v>
      </c>
      <c r="AZ784" s="39">
        <f t="shared" si="257"/>
        <v>6.0814406257126689E-2</v>
      </c>
      <c r="BA784" s="146">
        <f t="shared" si="258"/>
        <v>10</v>
      </c>
      <c r="BB784" s="146">
        <f t="shared" si="259"/>
        <v>694</v>
      </c>
      <c r="BC784" s="32">
        <f t="shared" si="260"/>
        <v>597</v>
      </c>
      <c r="BD784" s="148"/>
      <c r="BE784" s="40">
        <f t="shared" si="261"/>
        <v>7.4515648286140088E-2</v>
      </c>
      <c r="BF784" s="40">
        <f t="shared" si="262"/>
        <v>0.15432098765432098</v>
      </c>
      <c r="BG784" s="40">
        <f t="shared" si="263"/>
        <v>5.1387461459403906E-2</v>
      </c>
      <c r="BH784" s="40">
        <f t="shared" si="264"/>
        <v>8.084074373484236E-2</v>
      </c>
      <c r="BI784" s="40">
        <f t="shared" si="265"/>
        <v>0</v>
      </c>
      <c r="BJ784" s="40">
        <f t="shared" si="266"/>
        <v>0</v>
      </c>
      <c r="BK784" s="40">
        <f t="shared" si="267"/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 s="42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</row>
    <row r="785" spans="1:124" s="32" customFormat="1" x14ac:dyDescent="0.2">
      <c r="A785" s="124" t="str">
        <f>CONFIGURACAO!$C$4</f>
        <v>AREA 21</v>
      </c>
      <c r="B785" s="125">
        <v>783</v>
      </c>
      <c r="C785" s="252" t="s">
        <v>319</v>
      </c>
      <c r="D785" s="126">
        <f t="shared" si="268"/>
        <v>10</v>
      </c>
      <c r="E785" s="250" t="s">
        <v>1120</v>
      </c>
      <c r="F785" s="250">
        <v>1</v>
      </c>
      <c r="G785" s="250">
        <v>1</v>
      </c>
      <c r="H785" s="250">
        <v>1</v>
      </c>
      <c r="I785" s="250">
        <v>1</v>
      </c>
      <c r="J785" s="87"/>
      <c r="K785" s="94"/>
      <c r="L785" s="94"/>
      <c r="M785" s="154">
        <f t="shared" si="269"/>
        <v>4</v>
      </c>
      <c r="N785">
        <v>5</v>
      </c>
      <c r="O785">
        <v>5</v>
      </c>
      <c r="P785">
        <v>2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 s="139">
        <f t="shared" si="252"/>
        <v>10</v>
      </c>
      <c r="AD785" s="140">
        <f t="shared" si="253"/>
        <v>12</v>
      </c>
      <c r="AE785" s="141">
        <f t="shared" si="270"/>
        <v>0</v>
      </c>
      <c r="AF785" s="142">
        <f t="shared" si="271"/>
        <v>0</v>
      </c>
      <c r="AG785" s="278"/>
      <c r="AI785" s="37">
        <f>IFERROR(IF(M785&gt;0,(N785*CONFIGURACAO!$C$20)+(O785*CONFIGURACAO!$C$21)+(P785*CONFIGURACAO!$C$22)+(Q785*CONFIGURACAO!$C$23)+(R785*CONFIGURACAO!$C$24),""),"")</f>
        <v>1080</v>
      </c>
      <c r="AJ785" s="38">
        <f>IF(S785=0,0,IF(CONFIGURACAO!$C$15="SIM",(IF(S785&gt;CONFIGURACAO!$C$16,CONFIGURACAO!$C$16*CONFIGURACAO!$C$25,S785*CONFIGURACAO!$C$25)),'PI AREA  P100'!S785*CONFIGURACAO!$C$25))</f>
        <v>0</v>
      </c>
      <c r="AK785" s="38">
        <f>IF(T785=0,0,IF(CONFIGURACAO!$C$17="SIM",(IF(T785&gt;CONFIGURACAO!$C$18,CONFIGURACAO!$C$18*CONFIGURACAO!$C$26,T785*CONFIGURACAO!$C$26)),'PI AREA  P100'!T785*CONFIGURACAO!$C$26))</f>
        <v>0</v>
      </c>
      <c r="AL785" s="38">
        <f>IFERROR(IF(M785&gt;0,(U785*CONFIGURACAO!$C$29)+(V785*CONFIGURACAO!$C$30),""),"")</f>
        <v>0</v>
      </c>
      <c r="AM785" s="38">
        <f>IF(W785=0,0,IF(CONFIGURACAO!$C$41="SIM",(IF(W785&gt;CONFIGURACAO!$C$41,CONFIGURACAO!$C$41*CONFIGURACAO!$C$31,W785*CONFIGURACAO!$C$31)),'PI AREA  P100'!W785*CONFIGURACAO!$C$31))</f>
        <v>0</v>
      </c>
      <c r="AN785" s="38">
        <f>IF(X785=0,0,IF(CONFIGURACAO!$C$39="SIM",(IF(X785&gt;CONFIGURACAO!$C$40,CONFIGURACAO!$C$40*CONFIGURACAO!$C$32,X785*CONFIGURACAO!$C$32)),'PI AREA  P100'!X785*CONFIGURACAO!$C$32))</f>
        <v>0</v>
      </c>
      <c r="AO785" s="38">
        <f>IFERROR(IF(M785&gt;0,(Y785*CONFIGURACAO!$C$33)+(Z785*CONFIGURACAO!$C$34)+(AA785*CONFIGURACAO!$C$35)+(AB785*CONFIGURACAO!$C$36),""),"")</f>
        <v>0</v>
      </c>
      <c r="AP785" s="38">
        <f>IF(AA785=0,0,IF(CONFIGURACAO!$C$46="SIM",(IF(AA785&gt;CONFIGURACAO!$C$47,CONFIGURACAO!$C$47*CONFIGURACAO!$C$35,AA785*CONFIGURACAO!$C$35)),'PI AREA  P100'!AA785*CONFIGURACAO!$C$35))</f>
        <v>0</v>
      </c>
      <c r="AQ785" s="38">
        <f>IF(AB785=0,0,IF(CONFIGURACAO!$C$44="SIM",(IF(AB785&gt;CONFIGURACAO!$C$45,CONFIGURACAO!$C$45*CONFIGURACAO!$C$36,AB785*CONFIGURACAO!$C$36)),'PI AREA  P100'!AB785*CONFIGURACAO!$C$36))</f>
        <v>0</v>
      </c>
      <c r="AR785" s="38">
        <f t="shared" si="272"/>
        <v>1080</v>
      </c>
      <c r="AS785" s="68">
        <f>IF(AR785="","",$AR785-(($AS$2/CONFIGURACAO!$C$6)*$M785))</f>
        <v>780</v>
      </c>
      <c r="AT785" s="73">
        <f t="shared" si="254"/>
        <v>3</v>
      </c>
      <c r="AU785" s="75">
        <f>IF(AR785="","",$AR785-(($AU$2/CONFIGURACAO!$C$6)*$M785))</f>
        <v>580</v>
      </c>
      <c r="AV785" s="76">
        <f t="shared" si="255"/>
        <v>4</v>
      </c>
      <c r="AW785" s="74">
        <f>IF(AR785="","",$AR785-(($AW$2/CONFIGURACAO!$C$6)*$M785))</f>
        <v>380</v>
      </c>
      <c r="AX785" s="72">
        <f t="shared" si="256"/>
        <v>5</v>
      </c>
      <c r="AZ785" s="39">
        <f t="shared" si="257"/>
        <v>9.1221609385690031E-2</v>
      </c>
      <c r="BA785" s="146">
        <f t="shared" si="258"/>
        <v>14</v>
      </c>
      <c r="BB785" s="146">
        <f t="shared" si="259"/>
        <v>550</v>
      </c>
      <c r="BC785" s="32">
        <f t="shared" si="260"/>
        <v>404</v>
      </c>
      <c r="BD785" s="148"/>
      <c r="BE785" s="40">
        <f t="shared" si="261"/>
        <v>0.18628912071535023</v>
      </c>
      <c r="BF785" s="40">
        <f t="shared" si="262"/>
        <v>0.19290123456790123</v>
      </c>
      <c r="BG785" s="40">
        <f t="shared" si="263"/>
        <v>5.1387461459403906E-2</v>
      </c>
      <c r="BH785" s="40">
        <f t="shared" si="264"/>
        <v>4.042037186742118E-2</v>
      </c>
      <c r="BI785" s="40">
        <f t="shared" si="265"/>
        <v>0.10660980810234541</v>
      </c>
      <c r="BJ785" s="40">
        <f t="shared" si="266"/>
        <v>0</v>
      </c>
      <c r="BK785" s="40">
        <f t="shared" si="267"/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 s="42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</row>
    <row r="786" spans="1:124" s="32" customFormat="1" x14ac:dyDescent="0.2">
      <c r="A786" s="124" t="str">
        <f>CONFIGURACAO!$C$4</f>
        <v>AREA 21</v>
      </c>
      <c r="B786" s="125">
        <v>784</v>
      </c>
      <c r="C786" s="252" t="s">
        <v>319</v>
      </c>
      <c r="D786" s="126">
        <f t="shared" si="268"/>
        <v>11</v>
      </c>
      <c r="E786" s="250" t="s">
        <v>1121</v>
      </c>
      <c r="F786" s="250">
        <v>1</v>
      </c>
      <c r="G786" s="250">
        <v>1</v>
      </c>
      <c r="H786" s="250">
        <v>1</v>
      </c>
      <c r="I786" s="250">
        <v>1</v>
      </c>
      <c r="J786" s="87"/>
      <c r="K786" s="94"/>
      <c r="L786" s="94"/>
      <c r="M786" s="154">
        <f t="shared" si="269"/>
        <v>4</v>
      </c>
      <c r="N786">
        <v>15</v>
      </c>
      <c r="O786">
        <v>5</v>
      </c>
      <c r="P786">
        <v>12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1</v>
      </c>
      <c r="Y786">
        <v>0</v>
      </c>
      <c r="Z786">
        <v>0</v>
      </c>
      <c r="AA786">
        <v>0</v>
      </c>
      <c r="AB786">
        <v>2</v>
      </c>
      <c r="AC786" s="139">
        <f t="shared" si="252"/>
        <v>20</v>
      </c>
      <c r="AD786" s="140">
        <f t="shared" si="253"/>
        <v>32</v>
      </c>
      <c r="AE786" s="141">
        <f t="shared" si="270"/>
        <v>0</v>
      </c>
      <c r="AF786" s="142">
        <f t="shared" si="271"/>
        <v>0</v>
      </c>
      <c r="AG786" s="278"/>
      <c r="AI786" s="37">
        <f>IFERROR(IF(M786&gt;0,(N786*CONFIGURACAO!$C$20)+(O786*CONFIGURACAO!$C$21)+(P786*CONFIGURACAO!$C$22)+(Q786*CONFIGURACAO!$C$23)+(R786*CONFIGURACAO!$C$24),""),"")</f>
        <v>2620</v>
      </c>
      <c r="AJ786" s="38">
        <f>IF(S786=0,0,IF(CONFIGURACAO!$C$15="SIM",(IF(S786&gt;CONFIGURACAO!$C$16,CONFIGURACAO!$C$16*CONFIGURACAO!$C$25,S786*CONFIGURACAO!$C$25)),'PI AREA  P100'!S786*CONFIGURACAO!$C$25))</f>
        <v>0</v>
      </c>
      <c r="AK786" s="38">
        <f>IF(T786=0,0,IF(CONFIGURACAO!$C$17="SIM",(IF(T786&gt;CONFIGURACAO!$C$18,CONFIGURACAO!$C$18*CONFIGURACAO!$C$26,T786*CONFIGURACAO!$C$26)),'PI AREA  P100'!T786*CONFIGURACAO!$C$26))</f>
        <v>0</v>
      </c>
      <c r="AL786" s="38">
        <f>IFERROR(IF(M786&gt;0,(U786*CONFIGURACAO!$C$29)+(V786*CONFIGURACAO!$C$30),""),"")</f>
        <v>0</v>
      </c>
      <c r="AM786" s="38">
        <f>IF(W786=0,0,IF(CONFIGURACAO!$C$41="SIM",(IF(W786&gt;CONFIGURACAO!$C$41,CONFIGURACAO!$C$41*CONFIGURACAO!$C$31,W786*CONFIGURACAO!$C$31)),'PI AREA  P100'!W786*CONFIGURACAO!$C$31))</f>
        <v>50</v>
      </c>
      <c r="AN786" s="38">
        <f>IF(X786=0,0,IF(CONFIGURACAO!$C$39="SIM",(IF(X786&gt;CONFIGURACAO!$C$40,CONFIGURACAO!$C$40*CONFIGURACAO!$C$32,X786*CONFIGURACAO!$C$32)),'PI AREA  P100'!X786*CONFIGURACAO!$C$32))</f>
        <v>25</v>
      </c>
      <c r="AO786" s="38">
        <f>IFERROR(IF(M786&gt;0,(Y786*CONFIGURACAO!$C$33)+(Z786*CONFIGURACAO!$C$34)+(AA786*CONFIGURACAO!$C$35)+(AB786*CONFIGURACAO!$C$36),""),"")</f>
        <v>20</v>
      </c>
      <c r="AP786" s="38">
        <f>IF(AA786=0,0,IF(CONFIGURACAO!$C$46="SIM",(IF(AA786&gt;CONFIGURACAO!$C$47,CONFIGURACAO!$C$47*CONFIGURACAO!$C$35,AA786*CONFIGURACAO!$C$35)),'PI AREA  P100'!AA786*CONFIGURACAO!$C$35))</f>
        <v>0</v>
      </c>
      <c r="AQ786" s="38">
        <f>IF(AB786=0,0,IF(CONFIGURACAO!$C$44="SIM",(IF(AB786&gt;CONFIGURACAO!$C$45,CONFIGURACAO!$C$45*CONFIGURACAO!$C$36,AB786*CONFIGURACAO!$C$36)),'PI AREA  P100'!AB786*CONFIGURACAO!$C$36))</f>
        <v>20</v>
      </c>
      <c r="AR786" s="38">
        <f t="shared" si="272"/>
        <v>2735</v>
      </c>
      <c r="AS786" s="68">
        <f>IF(AR786="","",$AR786-(($AS$2/CONFIGURACAO!$C$6)*$M786))</f>
        <v>2435</v>
      </c>
      <c r="AT786" s="73">
        <f t="shared" si="254"/>
        <v>3</v>
      </c>
      <c r="AU786" s="75">
        <f>IF(AR786="","",$AR786-(($AU$2/CONFIGURACAO!$C$6)*$M786))</f>
        <v>2235</v>
      </c>
      <c r="AV786" s="76">
        <f t="shared" si="255"/>
        <v>4</v>
      </c>
      <c r="AW786" s="74">
        <f>IF(AR786="","",$AR786-(($AW$2/CONFIGURACAO!$C$6)*$M786))</f>
        <v>2035</v>
      </c>
      <c r="AX786" s="72">
        <f t="shared" si="256"/>
        <v>5</v>
      </c>
      <c r="AZ786" s="39">
        <f t="shared" si="257"/>
        <v>0.23101027932394652</v>
      </c>
      <c r="BA786" s="146">
        <f t="shared" si="258"/>
        <v>36</v>
      </c>
      <c r="BB786" s="146">
        <f t="shared" si="259"/>
        <v>119</v>
      </c>
      <c r="BC786" s="32">
        <f t="shared" si="260"/>
        <v>68</v>
      </c>
      <c r="BD786" s="148"/>
      <c r="BE786" s="40">
        <f t="shared" si="261"/>
        <v>0.55886736214605071</v>
      </c>
      <c r="BF786" s="40">
        <f t="shared" si="262"/>
        <v>0.19290123456790123</v>
      </c>
      <c r="BG786" s="40">
        <f t="shared" si="263"/>
        <v>0.3083247687564234</v>
      </c>
      <c r="BH786" s="40">
        <f t="shared" si="264"/>
        <v>0</v>
      </c>
      <c r="BI786" s="40">
        <f t="shared" si="265"/>
        <v>0</v>
      </c>
      <c r="BJ786" s="40">
        <f t="shared" si="266"/>
        <v>0</v>
      </c>
      <c r="BK786" s="40">
        <f t="shared" si="267"/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 s="42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</row>
    <row r="787" spans="1:124" s="32" customFormat="1" x14ac:dyDescent="0.2">
      <c r="A787" s="124" t="str">
        <f>CONFIGURACAO!$C$4</f>
        <v>AREA 21</v>
      </c>
      <c r="B787" s="125">
        <v>785</v>
      </c>
      <c r="C787" s="252" t="s">
        <v>319</v>
      </c>
      <c r="D787" s="126">
        <f t="shared" si="268"/>
        <v>12</v>
      </c>
      <c r="E787" s="250" t="s">
        <v>1122</v>
      </c>
      <c r="F787" s="250">
        <v>1</v>
      </c>
      <c r="G787" s="250">
        <v>1</v>
      </c>
      <c r="H787" s="250">
        <v>1</v>
      </c>
      <c r="I787" s="250">
        <v>1</v>
      </c>
      <c r="J787" s="87"/>
      <c r="K787" s="94"/>
      <c r="L787" s="94"/>
      <c r="M787" s="154">
        <f t="shared" si="269"/>
        <v>4</v>
      </c>
      <c r="N787">
        <v>26</v>
      </c>
      <c r="O787">
        <v>9</v>
      </c>
      <c r="P787">
        <v>7</v>
      </c>
      <c r="Q787">
        <v>13</v>
      </c>
      <c r="R787">
        <v>2</v>
      </c>
      <c r="S787">
        <v>1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s="139">
        <f t="shared" si="252"/>
        <v>35</v>
      </c>
      <c r="AD787" s="140">
        <f t="shared" si="253"/>
        <v>42</v>
      </c>
      <c r="AE787" s="141">
        <f t="shared" si="270"/>
        <v>0</v>
      </c>
      <c r="AF787" s="142">
        <f t="shared" si="271"/>
        <v>0</v>
      </c>
      <c r="AG787" s="278"/>
      <c r="AI787" s="37">
        <f>IFERROR(IF(M787&gt;0,(N787*CONFIGURACAO!$C$20)+(O787*CONFIGURACAO!$C$21)+(P787*CONFIGURACAO!$C$22)+(Q787*CONFIGURACAO!$C$23)+(R787*CONFIGURACAO!$C$24),""),"")</f>
        <v>4300</v>
      </c>
      <c r="AJ787" s="38">
        <f>IF(S787=0,0,IF(CONFIGURACAO!$C$15="SIM",(IF(S787&gt;CONFIGURACAO!$C$16,CONFIGURACAO!$C$16*CONFIGURACAO!$C$25,S787*CONFIGURACAO!$C$25)),'PI AREA  P100'!S787*CONFIGURACAO!$C$25))</f>
        <v>10</v>
      </c>
      <c r="AK787" s="38">
        <f>IF(T787=0,0,IF(CONFIGURACAO!$C$17="SIM",(IF(T787&gt;CONFIGURACAO!$C$18,CONFIGURACAO!$C$18*CONFIGURACAO!$C$26,T787*CONFIGURACAO!$C$26)),'PI AREA  P100'!T787*CONFIGURACAO!$C$26))</f>
        <v>10</v>
      </c>
      <c r="AL787" s="38">
        <f>IFERROR(IF(M787&gt;0,(U787*CONFIGURACAO!$C$29)+(V787*CONFIGURACAO!$C$30),""),"")</f>
        <v>0</v>
      </c>
      <c r="AM787" s="38">
        <f>IF(W787=0,0,IF(CONFIGURACAO!$C$41="SIM",(IF(W787&gt;CONFIGURACAO!$C$41,CONFIGURACAO!$C$41*CONFIGURACAO!$C$31,W787*CONFIGURACAO!$C$31)),'PI AREA  P100'!W787*CONFIGURACAO!$C$31))</f>
        <v>0</v>
      </c>
      <c r="AN787" s="38">
        <f>IF(X787=0,0,IF(CONFIGURACAO!$C$39="SIM",(IF(X787&gt;CONFIGURACAO!$C$40,CONFIGURACAO!$C$40*CONFIGURACAO!$C$32,X787*CONFIGURACAO!$C$32)),'PI AREA  P100'!X787*CONFIGURACAO!$C$32))</f>
        <v>0</v>
      </c>
      <c r="AO787" s="38">
        <f>IFERROR(IF(M787&gt;0,(Y787*CONFIGURACAO!$C$33)+(Z787*CONFIGURACAO!$C$34)+(AA787*CONFIGURACAO!$C$35)+(AB787*CONFIGURACAO!$C$36),""),"")</f>
        <v>0</v>
      </c>
      <c r="AP787" s="38">
        <f>IF(AA787=0,0,IF(CONFIGURACAO!$C$46="SIM",(IF(AA787&gt;CONFIGURACAO!$C$47,CONFIGURACAO!$C$47*CONFIGURACAO!$C$35,AA787*CONFIGURACAO!$C$35)),'PI AREA  P100'!AA787*CONFIGURACAO!$C$35))</f>
        <v>0</v>
      </c>
      <c r="AQ787" s="38">
        <f>IF(AB787=0,0,IF(CONFIGURACAO!$C$44="SIM",(IF(AB787&gt;CONFIGURACAO!$C$45,CONFIGURACAO!$C$45*CONFIGURACAO!$C$36,AB787*CONFIGURACAO!$C$36)),'PI AREA  P100'!AB787*CONFIGURACAO!$C$36))</f>
        <v>0</v>
      </c>
      <c r="AR787" s="38">
        <f t="shared" si="272"/>
        <v>4320</v>
      </c>
      <c r="AS787" s="68">
        <f>IF(AR787="","",$AR787-(($AS$2/CONFIGURACAO!$C$6)*$M787))</f>
        <v>4020</v>
      </c>
      <c r="AT787" s="73">
        <f t="shared" si="254"/>
        <v>3</v>
      </c>
      <c r="AU787" s="75">
        <f>IF(AR787="","",$AR787-(($AU$2/CONFIGURACAO!$C$6)*$M787))</f>
        <v>3820</v>
      </c>
      <c r="AV787" s="76">
        <f t="shared" si="255"/>
        <v>4</v>
      </c>
      <c r="AW787" s="74">
        <f>IF(AR787="","",$AR787-(($AW$2/CONFIGURACAO!$C$6)*$M787))</f>
        <v>3620</v>
      </c>
      <c r="AX787" s="72">
        <f t="shared" si="256"/>
        <v>5</v>
      </c>
      <c r="AZ787" s="39">
        <f t="shared" si="257"/>
        <v>0.36488643754276012</v>
      </c>
      <c r="BA787" s="146">
        <f t="shared" si="258"/>
        <v>60</v>
      </c>
      <c r="BB787" s="146">
        <f t="shared" si="259"/>
        <v>26</v>
      </c>
      <c r="BC787" s="32">
        <f t="shared" si="260"/>
        <v>20</v>
      </c>
      <c r="BD787" s="148"/>
      <c r="BE787" s="40">
        <f t="shared" si="261"/>
        <v>0.9687034277198211</v>
      </c>
      <c r="BF787" s="40">
        <f t="shared" si="262"/>
        <v>0.34722222222222221</v>
      </c>
      <c r="BG787" s="40">
        <f t="shared" si="263"/>
        <v>0.17985611510791369</v>
      </c>
      <c r="BH787" s="40">
        <f t="shared" si="264"/>
        <v>0.52546483427647539</v>
      </c>
      <c r="BI787" s="40">
        <f t="shared" si="265"/>
        <v>0.21321961620469082</v>
      </c>
      <c r="BJ787" s="40">
        <f t="shared" si="266"/>
        <v>9.2421441774491686E-2</v>
      </c>
      <c r="BK787" s="40">
        <f t="shared" si="267"/>
        <v>0.32102728731942215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 s="42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</row>
    <row r="788" spans="1:124" s="32" customFormat="1" x14ac:dyDescent="0.2">
      <c r="A788" s="124" t="str">
        <f>CONFIGURACAO!$C$4</f>
        <v>AREA 21</v>
      </c>
      <c r="B788" s="125">
        <v>786</v>
      </c>
      <c r="C788" s="252" t="s">
        <v>319</v>
      </c>
      <c r="D788" s="126">
        <f t="shared" si="268"/>
        <v>13</v>
      </c>
      <c r="E788" s="250" t="s">
        <v>1123</v>
      </c>
      <c r="F788" s="250">
        <v>0</v>
      </c>
      <c r="G788" s="250">
        <v>0</v>
      </c>
      <c r="H788" s="250">
        <v>1</v>
      </c>
      <c r="I788" s="250">
        <v>1</v>
      </c>
      <c r="J788" s="87"/>
      <c r="K788" s="94"/>
      <c r="L788" s="94"/>
      <c r="M788" s="154">
        <f t="shared" si="269"/>
        <v>2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 s="139">
        <f t="shared" si="252"/>
        <v>1</v>
      </c>
      <c r="AD788" s="140">
        <f t="shared" si="253"/>
        <v>1</v>
      </c>
      <c r="AE788" s="141">
        <f t="shared" si="270"/>
        <v>0</v>
      </c>
      <c r="AF788" s="142">
        <f t="shared" si="271"/>
        <v>0</v>
      </c>
      <c r="AG788" s="278"/>
      <c r="AI788" s="37">
        <f>IFERROR(IF(M788&gt;0,(N788*CONFIGURACAO!$C$20)+(O788*CONFIGURACAO!$C$21)+(P788*CONFIGURACAO!$C$22)+(Q788*CONFIGURACAO!$C$23)+(R788*CONFIGURACAO!$C$24),""),"")</f>
        <v>120</v>
      </c>
      <c r="AJ788" s="38">
        <f>IF(S788=0,0,IF(CONFIGURACAO!$C$15="SIM",(IF(S788&gt;CONFIGURACAO!$C$16,CONFIGURACAO!$C$16*CONFIGURACAO!$C$25,S788*CONFIGURACAO!$C$25)),'PI AREA  P100'!S788*CONFIGURACAO!$C$25))</f>
        <v>0</v>
      </c>
      <c r="AK788" s="38">
        <f>IF(T788=0,0,IF(CONFIGURACAO!$C$17="SIM",(IF(T788&gt;CONFIGURACAO!$C$18,CONFIGURACAO!$C$18*CONFIGURACAO!$C$26,T788*CONFIGURACAO!$C$26)),'PI AREA  P100'!T788*CONFIGURACAO!$C$26))</f>
        <v>0</v>
      </c>
      <c r="AL788" s="38">
        <f>IFERROR(IF(M788&gt;0,(U788*CONFIGURACAO!$C$29)+(V788*CONFIGURACAO!$C$30),""),"")</f>
        <v>0</v>
      </c>
      <c r="AM788" s="38">
        <f>IF(W788=0,0,IF(CONFIGURACAO!$C$41="SIM",(IF(W788&gt;CONFIGURACAO!$C$41,CONFIGURACAO!$C$41*CONFIGURACAO!$C$31,W788*CONFIGURACAO!$C$31)),'PI AREA  P100'!W788*CONFIGURACAO!$C$31))</f>
        <v>0</v>
      </c>
      <c r="AN788" s="38">
        <f>IF(X788=0,0,IF(CONFIGURACAO!$C$39="SIM",(IF(X788&gt;CONFIGURACAO!$C$40,CONFIGURACAO!$C$40*CONFIGURACAO!$C$32,X788*CONFIGURACAO!$C$32)),'PI AREA  P100'!X788*CONFIGURACAO!$C$32))</f>
        <v>0</v>
      </c>
      <c r="AO788" s="38">
        <f>IFERROR(IF(M788&gt;0,(Y788*CONFIGURACAO!$C$33)+(Z788*CONFIGURACAO!$C$34)+(AA788*CONFIGURACAO!$C$35)+(AB788*CONFIGURACAO!$C$36),""),"")</f>
        <v>0</v>
      </c>
      <c r="AP788" s="38">
        <f>IF(AA788=0,0,IF(CONFIGURACAO!$C$46="SIM",(IF(AA788&gt;CONFIGURACAO!$C$47,CONFIGURACAO!$C$47*CONFIGURACAO!$C$35,AA788*CONFIGURACAO!$C$35)),'PI AREA  P100'!AA788*CONFIGURACAO!$C$35))</f>
        <v>0</v>
      </c>
      <c r="AQ788" s="38">
        <f>IF(AB788=0,0,IF(CONFIGURACAO!$C$44="SIM",(IF(AB788&gt;CONFIGURACAO!$C$45,CONFIGURACAO!$C$45*CONFIGURACAO!$C$36,AB788*CONFIGURACAO!$C$36)),'PI AREA  P100'!AB788*CONFIGURACAO!$C$36))</f>
        <v>0</v>
      </c>
      <c r="AR788" s="38">
        <f t="shared" si="272"/>
        <v>120</v>
      </c>
      <c r="AS788" s="68">
        <f>IF(AR788="","",$AR788-(($AS$2/CONFIGURACAO!$C$6)*$M788))</f>
        <v>-30</v>
      </c>
      <c r="AT788" s="73" t="str">
        <f t="shared" si="254"/>
        <v>NAO</v>
      </c>
      <c r="AU788" s="75">
        <f>IF(AR788="","",$AR788-(($AU$2/CONFIGURACAO!$C$6)*$M788))</f>
        <v>-130</v>
      </c>
      <c r="AV788" s="76" t="str">
        <f t="shared" si="255"/>
        <v>NAO</v>
      </c>
      <c r="AW788" s="74">
        <f>IF(AR788="","",$AR788-(($AW$2/CONFIGURACAO!$C$6)*$M788))</f>
        <v>-230</v>
      </c>
      <c r="AX788" s="72" t="str">
        <f t="shared" si="256"/>
        <v>NAO</v>
      </c>
      <c r="AZ788" s="39">
        <f t="shared" si="257"/>
        <v>1.0135734376187781E-2</v>
      </c>
      <c r="BA788" s="146">
        <f t="shared" si="258"/>
        <v>2</v>
      </c>
      <c r="BB788" s="146">
        <f t="shared" si="259"/>
        <v>1033</v>
      </c>
      <c r="BC788" s="32">
        <f t="shared" si="260"/>
        <v>1039</v>
      </c>
      <c r="BD788" s="148"/>
      <c r="BE788" s="40">
        <f t="shared" si="261"/>
        <v>0</v>
      </c>
      <c r="BF788" s="40">
        <f t="shared" si="262"/>
        <v>3.8580246913580245E-2</v>
      </c>
      <c r="BG788" s="40">
        <f t="shared" si="263"/>
        <v>0</v>
      </c>
      <c r="BH788" s="40">
        <f t="shared" si="264"/>
        <v>4.042037186742118E-2</v>
      </c>
      <c r="BI788" s="40">
        <f t="shared" si="265"/>
        <v>0</v>
      </c>
      <c r="BJ788" s="40">
        <f t="shared" si="266"/>
        <v>0</v>
      </c>
      <c r="BK788" s="40">
        <f t="shared" si="267"/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 s="42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</row>
    <row r="789" spans="1:124" s="32" customFormat="1" x14ac:dyDescent="0.2">
      <c r="A789" s="124" t="str">
        <f>CONFIGURACAO!$C$4</f>
        <v>AREA 21</v>
      </c>
      <c r="B789" s="125">
        <v>787</v>
      </c>
      <c r="C789" s="252" t="s">
        <v>319</v>
      </c>
      <c r="D789" s="126">
        <f t="shared" si="268"/>
        <v>14</v>
      </c>
      <c r="E789" s="250" t="s">
        <v>1124</v>
      </c>
      <c r="F789" s="250">
        <v>1</v>
      </c>
      <c r="G789" s="250">
        <v>1</v>
      </c>
      <c r="H789" s="250">
        <v>1</v>
      </c>
      <c r="I789" s="250">
        <v>1</v>
      </c>
      <c r="J789" s="87"/>
      <c r="K789" s="94"/>
      <c r="L789" s="94"/>
      <c r="M789" s="154">
        <f t="shared" si="269"/>
        <v>4</v>
      </c>
      <c r="N789">
        <v>9</v>
      </c>
      <c r="O789">
        <v>4</v>
      </c>
      <c r="P789">
        <v>12</v>
      </c>
      <c r="Q789">
        <v>1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 s="139">
        <f t="shared" si="252"/>
        <v>13</v>
      </c>
      <c r="AD789" s="140">
        <f t="shared" si="253"/>
        <v>25</v>
      </c>
      <c r="AE789" s="141">
        <f t="shared" si="270"/>
        <v>0</v>
      </c>
      <c r="AF789" s="142">
        <f t="shared" si="271"/>
        <v>0</v>
      </c>
      <c r="AG789" s="278"/>
      <c r="AI789" s="37">
        <f>IFERROR(IF(M789&gt;0,(N789*CONFIGURACAO!$C$20)+(O789*CONFIGURACAO!$C$21)+(P789*CONFIGURACAO!$C$22)+(Q789*CONFIGURACAO!$C$23)+(R789*CONFIGURACAO!$C$24),""),"")</f>
        <v>2000</v>
      </c>
      <c r="AJ789" s="38">
        <f>IF(S789=0,0,IF(CONFIGURACAO!$C$15="SIM",(IF(S789&gt;CONFIGURACAO!$C$16,CONFIGURACAO!$C$16*CONFIGURACAO!$C$25,S789*CONFIGURACAO!$C$25)),'PI AREA  P100'!S789*CONFIGURACAO!$C$25))</f>
        <v>0</v>
      </c>
      <c r="AK789" s="38">
        <f>IF(T789=0,0,IF(CONFIGURACAO!$C$17="SIM",(IF(T789&gt;CONFIGURACAO!$C$18,CONFIGURACAO!$C$18*CONFIGURACAO!$C$26,T789*CONFIGURACAO!$C$26)),'PI AREA  P100'!T789*CONFIGURACAO!$C$26))</f>
        <v>0</v>
      </c>
      <c r="AL789" s="38">
        <f>IFERROR(IF(M789&gt;0,(U789*CONFIGURACAO!$C$29)+(V789*CONFIGURACAO!$C$30),""),"")</f>
        <v>0</v>
      </c>
      <c r="AM789" s="38">
        <f>IF(W789=0,0,IF(CONFIGURACAO!$C$41="SIM",(IF(W789&gt;CONFIGURACAO!$C$41,CONFIGURACAO!$C$41*CONFIGURACAO!$C$31,W789*CONFIGURACAO!$C$31)),'PI AREA  P100'!W789*CONFIGURACAO!$C$31))</f>
        <v>0</v>
      </c>
      <c r="AN789" s="38">
        <f>IF(X789=0,0,IF(CONFIGURACAO!$C$39="SIM",(IF(X789&gt;CONFIGURACAO!$C$40,CONFIGURACAO!$C$40*CONFIGURACAO!$C$32,X789*CONFIGURACAO!$C$32)),'PI AREA  P100'!X789*CONFIGURACAO!$C$32))</f>
        <v>25</v>
      </c>
      <c r="AO789" s="38">
        <f>IFERROR(IF(M789&gt;0,(Y789*CONFIGURACAO!$C$33)+(Z789*CONFIGURACAO!$C$34)+(AA789*CONFIGURACAO!$C$35)+(AB789*CONFIGURACAO!$C$36),""),"")</f>
        <v>0</v>
      </c>
      <c r="AP789" s="38">
        <f>IF(AA789=0,0,IF(CONFIGURACAO!$C$46="SIM",(IF(AA789&gt;CONFIGURACAO!$C$47,CONFIGURACAO!$C$47*CONFIGURACAO!$C$35,AA789*CONFIGURACAO!$C$35)),'PI AREA  P100'!AA789*CONFIGURACAO!$C$35))</f>
        <v>0</v>
      </c>
      <c r="AQ789" s="38">
        <f>IF(AB789=0,0,IF(CONFIGURACAO!$C$44="SIM",(IF(AB789&gt;CONFIGURACAO!$C$45,CONFIGURACAO!$C$45*CONFIGURACAO!$C$36,AB789*CONFIGURACAO!$C$36)),'PI AREA  P100'!AB789*CONFIGURACAO!$C$36))</f>
        <v>0</v>
      </c>
      <c r="AR789" s="38">
        <f t="shared" si="272"/>
        <v>2025</v>
      </c>
      <c r="AS789" s="68">
        <f>IF(AR789="","",$AR789-(($AS$2/CONFIGURACAO!$C$6)*$M789))</f>
        <v>1725</v>
      </c>
      <c r="AT789" s="73">
        <f t="shared" si="254"/>
        <v>3</v>
      </c>
      <c r="AU789" s="75">
        <f>IF(AR789="","",$AR789-(($AU$2/CONFIGURACAO!$C$6)*$M789))</f>
        <v>1525</v>
      </c>
      <c r="AV789" s="76">
        <f t="shared" si="255"/>
        <v>4</v>
      </c>
      <c r="AW789" s="74">
        <f>IF(AR789="","",$AR789-(($AW$2/CONFIGURACAO!$C$6)*$M789))</f>
        <v>1325</v>
      </c>
      <c r="AX789" s="72">
        <f t="shared" si="256"/>
        <v>5</v>
      </c>
      <c r="AZ789" s="39">
        <f t="shared" si="257"/>
        <v>0.17104051759816882</v>
      </c>
      <c r="BA789" s="146">
        <f t="shared" si="258"/>
        <v>28</v>
      </c>
      <c r="BB789" s="146">
        <f t="shared" si="259"/>
        <v>213</v>
      </c>
      <c r="BC789" s="32">
        <f t="shared" si="260"/>
        <v>143</v>
      </c>
      <c r="BD789" s="148"/>
      <c r="BE789" s="40">
        <f t="shared" si="261"/>
        <v>0.3353204172876304</v>
      </c>
      <c r="BF789" s="40">
        <f t="shared" si="262"/>
        <v>0.15432098765432098</v>
      </c>
      <c r="BG789" s="40">
        <f t="shared" si="263"/>
        <v>0.3083247687564234</v>
      </c>
      <c r="BH789" s="40">
        <f t="shared" si="264"/>
        <v>4.042037186742118E-2</v>
      </c>
      <c r="BI789" s="40">
        <f t="shared" si="265"/>
        <v>0.10660980810234541</v>
      </c>
      <c r="BJ789" s="40">
        <f t="shared" si="266"/>
        <v>0</v>
      </c>
      <c r="BK789" s="40">
        <f t="shared" si="267"/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 s="42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</row>
    <row r="790" spans="1:124" s="32" customFormat="1" x14ac:dyDescent="0.2">
      <c r="A790" s="124" t="str">
        <f>CONFIGURACAO!$C$4</f>
        <v>AREA 21</v>
      </c>
      <c r="B790" s="125">
        <v>788</v>
      </c>
      <c r="C790" s="252" t="s">
        <v>319</v>
      </c>
      <c r="D790" s="126">
        <f t="shared" si="268"/>
        <v>15</v>
      </c>
      <c r="E790" s="250" t="s">
        <v>1125</v>
      </c>
      <c r="F790" s="250">
        <v>0</v>
      </c>
      <c r="G790" s="250">
        <v>0</v>
      </c>
      <c r="H790" s="250">
        <v>0</v>
      </c>
      <c r="I790" s="250">
        <v>1</v>
      </c>
      <c r="J790" s="87"/>
      <c r="K790" s="94"/>
      <c r="L790" s="94"/>
      <c r="M790" s="154">
        <f t="shared" si="269"/>
        <v>1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 s="139">
        <f t="shared" si="252"/>
        <v>1</v>
      </c>
      <c r="AD790" s="140">
        <f t="shared" si="253"/>
        <v>1</v>
      </c>
      <c r="AE790" s="141">
        <f t="shared" si="270"/>
        <v>0</v>
      </c>
      <c r="AF790" s="142">
        <f t="shared" si="271"/>
        <v>0</v>
      </c>
      <c r="AG790" s="278"/>
      <c r="AI790" s="37">
        <f>IFERROR(IF(M790&gt;0,(N790*CONFIGURACAO!$C$20)+(O790*CONFIGURACAO!$C$21)+(P790*CONFIGURACAO!$C$22)+(Q790*CONFIGURACAO!$C$23)+(R790*CONFIGURACAO!$C$24),""),"")</f>
        <v>80</v>
      </c>
      <c r="AJ790" s="38">
        <f>IF(S790=0,0,IF(CONFIGURACAO!$C$15="SIM",(IF(S790&gt;CONFIGURACAO!$C$16,CONFIGURACAO!$C$16*CONFIGURACAO!$C$25,S790*CONFIGURACAO!$C$25)),'PI AREA  P100'!S790*CONFIGURACAO!$C$25))</f>
        <v>10</v>
      </c>
      <c r="AK790" s="38">
        <f>IF(T790=0,0,IF(CONFIGURACAO!$C$17="SIM",(IF(T790&gt;CONFIGURACAO!$C$18,CONFIGURACAO!$C$18*CONFIGURACAO!$C$26,T790*CONFIGURACAO!$C$26)),'PI AREA  P100'!T790*CONFIGURACAO!$C$26))</f>
        <v>0</v>
      </c>
      <c r="AL790" s="38">
        <f>IFERROR(IF(M790&gt;0,(U790*CONFIGURACAO!$C$29)+(V790*CONFIGURACAO!$C$30),""),"")</f>
        <v>0</v>
      </c>
      <c r="AM790" s="38">
        <f>IF(W790=0,0,IF(CONFIGURACAO!$C$41="SIM",(IF(W790&gt;CONFIGURACAO!$C$41,CONFIGURACAO!$C$41*CONFIGURACAO!$C$31,W790*CONFIGURACAO!$C$31)),'PI AREA  P100'!W790*CONFIGURACAO!$C$31))</f>
        <v>0</v>
      </c>
      <c r="AN790" s="38">
        <f>IF(X790=0,0,IF(CONFIGURACAO!$C$39="SIM",(IF(X790&gt;CONFIGURACAO!$C$40,CONFIGURACAO!$C$40*CONFIGURACAO!$C$32,X790*CONFIGURACAO!$C$32)),'PI AREA  P100'!X790*CONFIGURACAO!$C$32))</f>
        <v>0</v>
      </c>
      <c r="AO790" s="38">
        <f>IFERROR(IF(M790&gt;0,(Y790*CONFIGURACAO!$C$33)+(Z790*CONFIGURACAO!$C$34)+(AA790*CONFIGURACAO!$C$35)+(AB790*CONFIGURACAO!$C$36),""),"")</f>
        <v>0</v>
      </c>
      <c r="AP790" s="38">
        <f>IF(AA790=0,0,IF(CONFIGURACAO!$C$46="SIM",(IF(AA790&gt;CONFIGURACAO!$C$47,CONFIGURACAO!$C$47*CONFIGURACAO!$C$35,AA790*CONFIGURACAO!$C$35)),'PI AREA  P100'!AA790*CONFIGURACAO!$C$35))</f>
        <v>0</v>
      </c>
      <c r="AQ790" s="38">
        <f>IF(AB790=0,0,IF(CONFIGURACAO!$C$44="SIM",(IF(AB790&gt;CONFIGURACAO!$C$45,CONFIGURACAO!$C$45*CONFIGURACAO!$C$36,AB790*CONFIGURACAO!$C$36)),'PI AREA  P100'!AB790*CONFIGURACAO!$C$36))</f>
        <v>0</v>
      </c>
      <c r="AR790" s="38">
        <f t="shared" si="272"/>
        <v>90</v>
      </c>
      <c r="AS790" s="68">
        <f>IF(AR790="","",$AR790-(($AS$2/CONFIGURACAO!$C$6)*$M790))</f>
        <v>15</v>
      </c>
      <c r="AT790" s="73">
        <f t="shared" si="254"/>
        <v>3</v>
      </c>
      <c r="AU790" s="75">
        <f>IF(AR790="","",$AR790-(($AU$2/CONFIGURACAO!$C$6)*$M790))</f>
        <v>-35</v>
      </c>
      <c r="AV790" s="76" t="str">
        <f t="shared" si="255"/>
        <v>NAO</v>
      </c>
      <c r="AW790" s="74">
        <f>IF(AR790="","",$AR790-(($AW$2/CONFIGURACAO!$C$6)*$M790))</f>
        <v>-85</v>
      </c>
      <c r="AX790" s="72" t="str">
        <f t="shared" si="256"/>
        <v>NAO</v>
      </c>
      <c r="AZ790" s="39">
        <f t="shared" si="257"/>
        <v>7.6018007821408362E-3</v>
      </c>
      <c r="BA790" s="146">
        <f t="shared" si="258"/>
        <v>2</v>
      </c>
      <c r="BB790" s="146">
        <f t="shared" si="259"/>
        <v>1033</v>
      </c>
      <c r="BC790" s="32">
        <f t="shared" si="260"/>
        <v>1092</v>
      </c>
      <c r="BD790" s="148"/>
      <c r="BE790" s="40">
        <f t="shared" si="261"/>
        <v>0</v>
      </c>
      <c r="BF790" s="40">
        <f t="shared" si="262"/>
        <v>3.8580246913580245E-2</v>
      </c>
      <c r="BG790" s="40">
        <f t="shared" si="263"/>
        <v>0</v>
      </c>
      <c r="BH790" s="40">
        <f t="shared" si="264"/>
        <v>0</v>
      </c>
      <c r="BI790" s="40">
        <f t="shared" si="265"/>
        <v>0</v>
      </c>
      <c r="BJ790" s="40">
        <f t="shared" si="266"/>
        <v>9.2421441774491686E-2</v>
      </c>
      <c r="BK790" s="40">
        <f t="shared" si="267"/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 s="42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</row>
    <row r="791" spans="1:124" s="32" customFormat="1" x14ac:dyDescent="0.2">
      <c r="A791" s="124" t="str">
        <f>CONFIGURACAO!$C$4</f>
        <v>AREA 21</v>
      </c>
      <c r="B791" s="125">
        <v>789</v>
      </c>
      <c r="C791" s="252" t="s">
        <v>319</v>
      </c>
      <c r="D791" s="126">
        <f t="shared" si="268"/>
        <v>16</v>
      </c>
      <c r="E791" s="250" t="s">
        <v>1126</v>
      </c>
      <c r="F791" s="250">
        <v>1</v>
      </c>
      <c r="G791" s="250">
        <v>1</v>
      </c>
      <c r="H791" s="250">
        <v>1</v>
      </c>
      <c r="I791" s="250">
        <v>1</v>
      </c>
      <c r="J791" s="87"/>
      <c r="K791" s="94"/>
      <c r="L791" s="94"/>
      <c r="M791" s="154">
        <f t="shared" si="269"/>
        <v>4</v>
      </c>
      <c r="N791">
        <v>0</v>
      </c>
      <c r="O791">
        <v>2</v>
      </c>
      <c r="P791">
        <v>3</v>
      </c>
      <c r="Q791">
        <v>5</v>
      </c>
      <c r="R791">
        <v>0</v>
      </c>
      <c r="S791">
        <v>2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 s="139">
        <f t="shared" si="252"/>
        <v>2</v>
      </c>
      <c r="AD791" s="140">
        <f t="shared" si="253"/>
        <v>5</v>
      </c>
      <c r="AE791" s="141">
        <f t="shared" si="270"/>
        <v>0</v>
      </c>
      <c r="AF791" s="142">
        <f t="shared" si="271"/>
        <v>0</v>
      </c>
      <c r="AG791" s="278"/>
      <c r="AI791" s="37">
        <f>IFERROR(IF(M791&gt;0,(N791*CONFIGURACAO!$C$20)+(O791*CONFIGURACAO!$C$21)+(P791*CONFIGURACAO!$C$22)+(Q791*CONFIGURACAO!$C$23)+(R791*CONFIGURACAO!$C$24),""),"")</f>
        <v>540</v>
      </c>
      <c r="AJ791" s="38">
        <f>IF(S791=0,0,IF(CONFIGURACAO!$C$15="SIM",(IF(S791&gt;CONFIGURACAO!$C$16,CONFIGURACAO!$C$16*CONFIGURACAO!$C$25,S791*CONFIGURACAO!$C$25)),'PI AREA  P100'!S791*CONFIGURACAO!$C$25))</f>
        <v>20</v>
      </c>
      <c r="AK791" s="38">
        <f>IF(T791=0,0,IF(CONFIGURACAO!$C$17="SIM",(IF(T791&gt;CONFIGURACAO!$C$18,CONFIGURACAO!$C$18*CONFIGURACAO!$C$26,T791*CONFIGURACAO!$C$26)),'PI AREA  P100'!T791*CONFIGURACAO!$C$26))</f>
        <v>5</v>
      </c>
      <c r="AL791" s="38">
        <f>IFERROR(IF(M791&gt;0,(U791*CONFIGURACAO!$C$29)+(V791*CONFIGURACAO!$C$30),""),"")</f>
        <v>0</v>
      </c>
      <c r="AM791" s="38">
        <f>IF(W791=0,0,IF(CONFIGURACAO!$C$41="SIM",(IF(W791&gt;CONFIGURACAO!$C$41,CONFIGURACAO!$C$41*CONFIGURACAO!$C$31,W791*CONFIGURACAO!$C$31)),'PI AREA  P100'!W791*CONFIGURACAO!$C$31))</f>
        <v>0</v>
      </c>
      <c r="AN791" s="38">
        <f>IF(X791=0,0,IF(CONFIGURACAO!$C$39="SIM",(IF(X791&gt;CONFIGURACAO!$C$40,CONFIGURACAO!$C$40*CONFIGURACAO!$C$32,X791*CONFIGURACAO!$C$32)),'PI AREA  P100'!X791*CONFIGURACAO!$C$32))</f>
        <v>0</v>
      </c>
      <c r="AO791" s="38">
        <f>IFERROR(IF(M791&gt;0,(Y791*CONFIGURACAO!$C$33)+(Z791*CONFIGURACAO!$C$34)+(AA791*CONFIGURACAO!$C$35)+(AB791*CONFIGURACAO!$C$36),""),"")</f>
        <v>10</v>
      </c>
      <c r="AP791" s="38">
        <f>IF(AA791=0,0,IF(CONFIGURACAO!$C$46="SIM",(IF(AA791&gt;CONFIGURACAO!$C$47,CONFIGURACAO!$C$47*CONFIGURACAO!$C$35,AA791*CONFIGURACAO!$C$35)),'PI AREA  P100'!AA791*CONFIGURACAO!$C$35))</f>
        <v>0</v>
      </c>
      <c r="AQ791" s="38">
        <f>IF(AB791=0,0,IF(CONFIGURACAO!$C$44="SIM",(IF(AB791&gt;CONFIGURACAO!$C$45,CONFIGURACAO!$C$45*CONFIGURACAO!$C$36,AB791*CONFIGURACAO!$C$36)),'PI AREA  P100'!AB791*CONFIGURACAO!$C$36))</f>
        <v>10</v>
      </c>
      <c r="AR791" s="38">
        <f t="shared" si="272"/>
        <v>585</v>
      </c>
      <c r="AS791" s="68">
        <f>IF(AR791="","",$AR791-(($AS$2/CONFIGURACAO!$C$6)*$M791))</f>
        <v>285</v>
      </c>
      <c r="AT791" s="73">
        <f t="shared" si="254"/>
        <v>3</v>
      </c>
      <c r="AU791" s="75">
        <f>IF(AR791="","",$AR791-(($AU$2/CONFIGURACAO!$C$6)*$M791))</f>
        <v>85</v>
      </c>
      <c r="AV791" s="76">
        <f t="shared" si="255"/>
        <v>4</v>
      </c>
      <c r="AW791" s="74">
        <f>IF(AR791="","",$AR791-(($AW$2/CONFIGURACAO!$C$6)*$M791))</f>
        <v>-115</v>
      </c>
      <c r="AX791" s="72" t="str">
        <f t="shared" si="256"/>
        <v>NAO</v>
      </c>
      <c r="AZ791" s="39">
        <f t="shared" si="257"/>
        <v>4.9411705083915437E-2</v>
      </c>
      <c r="BA791" s="146">
        <f t="shared" si="258"/>
        <v>14</v>
      </c>
      <c r="BB791" s="146">
        <f t="shared" si="259"/>
        <v>550</v>
      </c>
      <c r="BC791" s="32">
        <f t="shared" si="260"/>
        <v>679</v>
      </c>
      <c r="BD791" s="148"/>
      <c r="BE791" s="40">
        <f t="shared" si="261"/>
        <v>0</v>
      </c>
      <c r="BF791" s="40">
        <f t="shared" si="262"/>
        <v>7.716049382716049E-2</v>
      </c>
      <c r="BG791" s="40">
        <f t="shared" si="263"/>
        <v>7.7081192189105849E-2</v>
      </c>
      <c r="BH791" s="40">
        <f t="shared" si="264"/>
        <v>0.20210185933710592</v>
      </c>
      <c r="BI791" s="40">
        <f t="shared" si="265"/>
        <v>0</v>
      </c>
      <c r="BJ791" s="40">
        <f t="shared" si="266"/>
        <v>0.18484288354898337</v>
      </c>
      <c r="BK791" s="40">
        <f t="shared" si="267"/>
        <v>0.16051364365971107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 s="42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</row>
    <row r="792" spans="1:124" s="32" customFormat="1" x14ac:dyDescent="0.2">
      <c r="A792" s="124" t="str">
        <f>CONFIGURACAO!$C$4</f>
        <v>AREA 21</v>
      </c>
      <c r="B792" s="125">
        <v>790</v>
      </c>
      <c r="C792" s="252" t="s">
        <v>319</v>
      </c>
      <c r="D792" s="126">
        <f t="shared" si="268"/>
        <v>17</v>
      </c>
      <c r="E792" s="250" t="s">
        <v>1127</v>
      </c>
      <c r="F792" s="250">
        <v>1</v>
      </c>
      <c r="G792" s="250">
        <v>1</v>
      </c>
      <c r="H792" s="250">
        <v>1</v>
      </c>
      <c r="I792" s="250">
        <v>1</v>
      </c>
      <c r="J792" s="87"/>
      <c r="K792" s="94"/>
      <c r="L792" s="94"/>
      <c r="M792" s="154">
        <f t="shared" si="269"/>
        <v>4</v>
      </c>
      <c r="N792">
        <v>0</v>
      </c>
      <c r="O792">
        <v>9</v>
      </c>
      <c r="P792">
        <v>5</v>
      </c>
      <c r="Q792">
        <v>4</v>
      </c>
      <c r="R792">
        <v>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 s="139">
        <f t="shared" si="252"/>
        <v>9</v>
      </c>
      <c r="AD792" s="140">
        <f t="shared" si="253"/>
        <v>14</v>
      </c>
      <c r="AE792" s="141">
        <f t="shared" si="270"/>
        <v>0</v>
      </c>
      <c r="AF792" s="142">
        <f t="shared" si="271"/>
        <v>0</v>
      </c>
      <c r="AG792" s="278"/>
      <c r="AI792" s="37">
        <f>IFERROR(IF(M792&gt;0,(N792*CONFIGURACAO!$C$20)+(O792*CONFIGURACAO!$C$21)+(P792*CONFIGURACAO!$C$22)+(Q792*CONFIGURACAO!$C$23)+(R792*CONFIGURACAO!$C$24),""),"")</f>
        <v>1280</v>
      </c>
      <c r="AJ792" s="38">
        <f>IF(S792=0,0,IF(CONFIGURACAO!$C$15="SIM",(IF(S792&gt;CONFIGURACAO!$C$16,CONFIGURACAO!$C$16*CONFIGURACAO!$C$25,S792*CONFIGURACAO!$C$25)),'PI AREA  P100'!S792*CONFIGURACAO!$C$25))</f>
        <v>0</v>
      </c>
      <c r="AK792" s="38">
        <f>IF(T792=0,0,IF(CONFIGURACAO!$C$17="SIM",(IF(T792&gt;CONFIGURACAO!$C$18,CONFIGURACAO!$C$18*CONFIGURACAO!$C$26,T792*CONFIGURACAO!$C$26)),'PI AREA  P100'!T792*CONFIGURACAO!$C$26))</f>
        <v>0</v>
      </c>
      <c r="AL792" s="38">
        <f>IFERROR(IF(M792&gt;0,(U792*CONFIGURACAO!$C$29)+(V792*CONFIGURACAO!$C$30),""),"")</f>
        <v>0</v>
      </c>
      <c r="AM792" s="38">
        <f>IF(W792=0,0,IF(CONFIGURACAO!$C$41="SIM",(IF(W792&gt;CONFIGURACAO!$C$41,CONFIGURACAO!$C$41*CONFIGURACAO!$C$31,W792*CONFIGURACAO!$C$31)),'PI AREA  P100'!W792*CONFIGURACAO!$C$31))</f>
        <v>0</v>
      </c>
      <c r="AN792" s="38">
        <f>IF(X792=0,0,IF(CONFIGURACAO!$C$39="SIM",(IF(X792&gt;CONFIGURACAO!$C$40,CONFIGURACAO!$C$40*CONFIGURACAO!$C$32,X792*CONFIGURACAO!$C$32)),'PI AREA  P100'!X792*CONFIGURACAO!$C$32))</f>
        <v>0</v>
      </c>
      <c r="AO792" s="38">
        <f>IFERROR(IF(M792&gt;0,(Y792*CONFIGURACAO!$C$33)+(Z792*CONFIGURACAO!$C$34)+(AA792*CONFIGURACAO!$C$35)+(AB792*CONFIGURACAO!$C$36),""),"")</f>
        <v>0</v>
      </c>
      <c r="AP792" s="38">
        <f>IF(AA792=0,0,IF(CONFIGURACAO!$C$46="SIM",(IF(AA792&gt;CONFIGURACAO!$C$47,CONFIGURACAO!$C$47*CONFIGURACAO!$C$35,AA792*CONFIGURACAO!$C$35)),'PI AREA  P100'!AA792*CONFIGURACAO!$C$35))</f>
        <v>0</v>
      </c>
      <c r="AQ792" s="38">
        <f>IF(AB792=0,0,IF(CONFIGURACAO!$C$44="SIM",(IF(AB792&gt;CONFIGURACAO!$C$45,CONFIGURACAO!$C$45*CONFIGURACAO!$C$36,AB792*CONFIGURACAO!$C$36)),'PI AREA  P100'!AB792*CONFIGURACAO!$C$36))</f>
        <v>0</v>
      </c>
      <c r="AR792" s="38">
        <f t="shared" si="272"/>
        <v>1280</v>
      </c>
      <c r="AS792" s="68">
        <f>IF(AR792="","",$AR792-(($AS$2/CONFIGURACAO!$C$6)*$M792))</f>
        <v>980</v>
      </c>
      <c r="AT792" s="73">
        <f t="shared" si="254"/>
        <v>3</v>
      </c>
      <c r="AU792" s="75">
        <f>IF(AR792="","",$AR792-(($AU$2/CONFIGURACAO!$C$6)*$M792))</f>
        <v>780</v>
      </c>
      <c r="AV792" s="76">
        <f t="shared" si="255"/>
        <v>4</v>
      </c>
      <c r="AW792" s="74">
        <f>IF(AR792="","",$AR792-(($AW$2/CONFIGURACAO!$C$6)*$M792))</f>
        <v>580</v>
      </c>
      <c r="AX792" s="72">
        <f t="shared" si="256"/>
        <v>5</v>
      </c>
      <c r="AZ792" s="39">
        <f t="shared" si="257"/>
        <v>0.10811450001266967</v>
      </c>
      <c r="BA792" s="146">
        <f t="shared" si="258"/>
        <v>23</v>
      </c>
      <c r="BB792" s="146">
        <f t="shared" si="259"/>
        <v>294</v>
      </c>
      <c r="BC792" s="32">
        <f t="shared" si="260"/>
        <v>319</v>
      </c>
      <c r="BD792" s="148"/>
      <c r="BE792" s="40">
        <f t="shared" si="261"/>
        <v>0</v>
      </c>
      <c r="BF792" s="40">
        <f t="shared" si="262"/>
        <v>0.34722222222222221</v>
      </c>
      <c r="BG792" s="40">
        <f t="shared" si="263"/>
        <v>0.12846865364850976</v>
      </c>
      <c r="BH792" s="40">
        <f t="shared" si="264"/>
        <v>0.16168148746968472</v>
      </c>
      <c r="BI792" s="40">
        <f t="shared" si="265"/>
        <v>0.53304904051172708</v>
      </c>
      <c r="BJ792" s="40">
        <f t="shared" si="266"/>
        <v>0</v>
      </c>
      <c r="BK792" s="40">
        <f t="shared" si="267"/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 s="4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</row>
    <row r="793" spans="1:124" s="32" customFormat="1" x14ac:dyDescent="0.2">
      <c r="A793" s="124" t="str">
        <f>CONFIGURACAO!$C$4</f>
        <v>AREA 21</v>
      </c>
      <c r="B793" s="125">
        <v>791</v>
      </c>
      <c r="C793" s="252" t="s">
        <v>319</v>
      </c>
      <c r="D793" s="126">
        <f t="shared" si="268"/>
        <v>18</v>
      </c>
      <c r="E793" s="250" t="s">
        <v>1128</v>
      </c>
      <c r="F793" s="250">
        <v>1</v>
      </c>
      <c r="G793" s="250">
        <v>1</v>
      </c>
      <c r="H793" s="250">
        <v>1</v>
      </c>
      <c r="I793" s="250">
        <v>1</v>
      </c>
      <c r="J793" s="87"/>
      <c r="K793" s="94"/>
      <c r="L793" s="94"/>
      <c r="M793" s="154">
        <f t="shared" si="269"/>
        <v>4</v>
      </c>
      <c r="N793">
        <v>5</v>
      </c>
      <c r="O793">
        <v>8</v>
      </c>
      <c r="P793">
        <v>21</v>
      </c>
      <c r="Q793">
        <v>12</v>
      </c>
      <c r="R793">
        <v>15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 s="139">
        <f t="shared" si="252"/>
        <v>13</v>
      </c>
      <c r="AD793" s="140">
        <f t="shared" si="253"/>
        <v>34</v>
      </c>
      <c r="AE793" s="141">
        <f t="shared" si="270"/>
        <v>0</v>
      </c>
      <c r="AF793" s="142">
        <f t="shared" si="271"/>
        <v>0</v>
      </c>
      <c r="AG793" s="278"/>
      <c r="AI793" s="37">
        <f>IFERROR(IF(M793&gt;0,(N793*CONFIGURACAO!$C$20)+(O793*CONFIGURACAO!$C$21)+(P793*CONFIGURACAO!$C$22)+(Q793*CONFIGURACAO!$C$23)+(R793*CONFIGURACAO!$C$24),""),"")</f>
        <v>3180</v>
      </c>
      <c r="AJ793" s="38">
        <f>IF(S793=0,0,IF(CONFIGURACAO!$C$15="SIM",(IF(S793&gt;CONFIGURACAO!$C$16,CONFIGURACAO!$C$16*CONFIGURACAO!$C$25,S793*CONFIGURACAO!$C$25)),'PI AREA  P100'!S793*CONFIGURACAO!$C$25))</f>
        <v>10</v>
      </c>
      <c r="AK793" s="38">
        <f>IF(T793=0,0,IF(CONFIGURACAO!$C$17="SIM",(IF(T793&gt;CONFIGURACAO!$C$18,CONFIGURACAO!$C$18*CONFIGURACAO!$C$26,T793*CONFIGURACAO!$C$26)),'PI AREA  P100'!T793*CONFIGURACAO!$C$26))</f>
        <v>0</v>
      </c>
      <c r="AL793" s="38">
        <f>IFERROR(IF(M793&gt;0,(U793*CONFIGURACAO!$C$29)+(V793*CONFIGURACAO!$C$30),""),"")</f>
        <v>0</v>
      </c>
      <c r="AM793" s="38">
        <f>IF(W793=0,0,IF(CONFIGURACAO!$C$41="SIM",(IF(W793&gt;CONFIGURACAO!$C$41,CONFIGURACAO!$C$41*CONFIGURACAO!$C$31,W793*CONFIGURACAO!$C$31)),'PI AREA  P100'!W793*CONFIGURACAO!$C$31))</f>
        <v>0</v>
      </c>
      <c r="AN793" s="38">
        <f>IF(X793=0,0,IF(CONFIGURACAO!$C$39="SIM",(IF(X793&gt;CONFIGURACAO!$C$40,CONFIGURACAO!$C$40*CONFIGURACAO!$C$32,X793*CONFIGURACAO!$C$32)),'PI AREA  P100'!X793*CONFIGURACAO!$C$32))</f>
        <v>0</v>
      </c>
      <c r="AO793" s="38">
        <f>IFERROR(IF(M793&gt;0,(Y793*CONFIGURACAO!$C$33)+(Z793*CONFIGURACAO!$C$34)+(AA793*CONFIGURACAO!$C$35)+(AB793*CONFIGURACAO!$C$36),""),"")</f>
        <v>0</v>
      </c>
      <c r="AP793" s="38">
        <f>IF(AA793=0,0,IF(CONFIGURACAO!$C$46="SIM",(IF(AA793&gt;CONFIGURACAO!$C$47,CONFIGURACAO!$C$47*CONFIGURACAO!$C$35,AA793*CONFIGURACAO!$C$35)),'PI AREA  P100'!AA793*CONFIGURACAO!$C$35))</f>
        <v>0</v>
      </c>
      <c r="AQ793" s="38">
        <f>IF(AB793=0,0,IF(CONFIGURACAO!$C$44="SIM",(IF(AB793&gt;CONFIGURACAO!$C$45,CONFIGURACAO!$C$45*CONFIGURACAO!$C$36,AB793*CONFIGURACAO!$C$36)),'PI AREA  P100'!AB793*CONFIGURACAO!$C$36))</f>
        <v>0</v>
      </c>
      <c r="AR793" s="38">
        <f t="shared" si="272"/>
        <v>3190</v>
      </c>
      <c r="AS793" s="68">
        <f>IF(AR793="","",$AR793-(($AS$2/CONFIGURACAO!$C$6)*$M793))</f>
        <v>2890</v>
      </c>
      <c r="AT793" s="73">
        <f t="shared" si="254"/>
        <v>3</v>
      </c>
      <c r="AU793" s="75">
        <f>IF(AR793="","",$AR793-(($AU$2/CONFIGURACAO!$C$6)*$M793))</f>
        <v>2690</v>
      </c>
      <c r="AV793" s="76">
        <f t="shared" si="255"/>
        <v>4</v>
      </c>
      <c r="AW793" s="74">
        <f>IF(AR793="","",$AR793-(($AW$2/CONFIGURACAO!$C$6)*$M793))</f>
        <v>2490</v>
      </c>
      <c r="AX793" s="72">
        <f t="shared" si="256"/>
        <v>5</v>
      </c>
      <c r="AZ793" s="39">
        <f t="shared" si="257"/>
        <v>0.2694416055003252</v>
      </c>
      <c r="BA793" s="146">
        <f t="shared" si="258"/>
        <v>62</v>
      </c>
      <c r="BB793" s="146">
        <f t="shared" si="259"/>
        <v>23</v>
      </c>
      <c r="BC793" s="32">
        <f t="shared" si="260"/>
        <v>48</v>
      </c>
      <c r="BD793" s="148"/>
      <c r="BE793" s="40">
        <f t="shared" si="261"/>
        <v>0.18628912071535023</v>
      </c>
      <c r="BF793" s="40">
        <f t="shared" si="262"/>
        <v>0.30864197530864196</v>
      </c>
      <c r="BG793" s="40">
        <f t="shared" si="263"/>
        <v>0.53956834532374098</v>
      </c>
      <c r="BH793" s="40">
        <f t="shared" si="264"/>
        <v>0.48504446240905419</v>
      </c>
      <c r="BI793" s="40">
        <f t="shared" si="265"/>
        <v>1.5991471215351813</v>
      </c>
      <c r="BJ793" s="40">
        <f t="shared" si="266"/>
        <v>9.2421441774491686E-2</v>
      </c>
      <c r="BK793" s="40">
        <f t="shared" si="267"/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 s="42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</row>
    <row r="794" spans="1:124" s="32" customFormat="1" x14ac:dyDescent="0.2">
      <c r="A794" s="124" t="str">
        <f>CONFIGURACAO!$C$4</f>
        <v>AREA 21</v>
      </c>
      <c r="B794" s="125">
        <v>792</v>
      </c>
      <c r="C794" s="252" t="s">
        <v>319</v>
      </c>
      <c r="D794" s="126">
        <f t="shared" si="268"/>
        <v>19</v>
      </c>
      <c r="E794" s="250" t="s">
        <v>1129</v>
      </c>
      <c r="F794" s="250">
        <v>1</v>
      </c>
      <c r="G794" s="250">
        <v>1</v>
      </c>
      <c r="H794" s="250">
        <v>1</v>
      </c>
      <c r="I794" s="250">
        <v>1</v>
      </c>
      <c r="J794" s="87"/>
      <c r="K794" s="94"/>
      <c r="L794" s="94"/>
      <c r="M794" s="154">
        <f t="shared" si="269"/>
        <v>4</v>
      </c>
      <c r="N794">
        <v>1</v>
      </c>
      <c r="O794">
        <v>9</v>
      </c>
      <c r="P794">
        <v>10</v>
      </c>
      <c r="Q794">
        <v>6</v>
      </c>
      <c r="R794">
        <v>5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 s="139">
        <f t="shared" si="252"/>
        <v>10</v>
      </c>
      <c r="AD794" s="140">
        <f t="shared" si="253"/>
        <v>20</v>
      </c>
      <c r="AE794" s="141">
        <f t="shared" si="270"/>
        <v>0</v>
      </c>
      <c r="AF794" s="142">
        <f t="shared" si="271"/>
        <v>0</v>
      </c>
      <c r="AG794" s="278"/>
      <c r="AI794" s="37">
        <f>IFERROR(IF(M794&gt;0,(N794*CONFIGURACAO!$C$20)+(O794*CONFIGURACAO!$C$21)+(P794*CONFIGURACAO!$C$22)+(Q794*CONFIGURACAO!$C$23)+(R794*CONFIGURACAO!$C$24),""),"")</f>
        <v>1760</v>
      </c>
      <c r="AJ794" s="38">
        <f>IF(S794=0,0,IF(CONFIGURACAO!$C$15="SIM",(IF(S794&gt;CONFIGURACAO!$C$16,CONFIGURACAO!$C$16*CONFIGURACAO!$C$25,S794*CONFIGURACAO!$C$25)),'PI AREA  P100'!S794*CONFIGURACAO!$C$25))</f>
        <v>0</v>
      </c>
      <c r="AK794" s="38">
        <f>IF(T794=0,0,IF(CONFIGURACAO!$C$17="SIM",(IF(T794&gt;CONFIGURACAO!$C$18,CONFIGURACAO!$C$18*CONFIGURACAO!$C$26,T794*CONFIGURACAO!$C$26)),'PI AREA  P100'!T794*CONFIGURACAO!$C$26))</f>
        <v>0</v>
      </c>
      <c r="AL794" s="38">
        <f>IFERROR(IF(M794&gt;0,(U794*CONFIGURACAO!$C$29)+(V794*CONFIGURACAO!$C$30),""),"")</f>
        <v>0</v>
      </c>
      <c r="AM794" s="38">
        <f>IF(W794=0,0,IF(CONFIGURACAO!$C$41="SIM",(IF(W794&gt;CONFIGURACAO!$C$41,CONFIGURACAO!$C$41*CONFIGURACAO!$C$31,W794*CONFIGURACAO!$C$31)),'PI AREA  P100'!W794*CONFIGURACAO!$C$31))</f>
        <v>0</v>
      </c>
      <c r="AN794" s="38">
        <f>IF(X794=0,0,IF(CONFIGURACAO!$C$39="SIM",(IF(X794&gt;CONFIGURACAO!$C$40,CONFIGURACAO!$C$40*CONFIGURACAO!$C$32,X794*CONFIGURACAO!$C$32)),'PI AREA  P100'!X794*CONFIGURACAO!$C$32))</f>
        <v>0</v>
      </c>
      <c r="AO794" s="38">
        <f>IFERROR(IF(M794&gt;0,(Y794*CONFIGURACAO!$C$33)+(Z794*CONFIGURACAO!$C$34)+(AA794*CONFIGURACAO!$C$35)+(AB794*CONFIGURACAO!$C$36),""),"")</f>
        <v>0</v>
      </c>
      <c r="AP794" s="38">
        <f>IF(AA794=0,0,IF(CONFIGURACAO!$C$46="SIM",(IF(AA794&gt;CONFIGURACAO!$C$47,CONFIGURACAO!$C$47*CONFIGURACAO!$C$35,AA794*CONFIGURACAO!$C$35)),'PI AREA  P100'!AA794*CONFIGURACAO!$C$35))</f>
        <v>0</v>
      </c>
      <c r="AQ794" s="38">
        <f>IF(AB794=0,0,IF(CONFIGURACAO!$C$44="SIM",(IF(AB794&gt;CONFIGURACAO!$C$45,CONFIGURACAO!$C$45*CONFIGURACAO!$C$36,AB794*CONFIGURACAO!$C$36)),'PI AREA  P100'!AB794*CONFIGURACAO!$C$36))</f>
        <v>0</v>
      </c>
      <c r="AR794" s="38">
        <f t="shared" si="272"/>
        <v>1760</v>
      </c>
      <c r="AS794" s="68">
        <f>IF(AR794="","",$AR794-(($AS$2/CONFIGURACAO!$C$6)*$M794))</f>
        <v>1460</v>
      </c>
      <c r="AT794" s="73">
        <f t="shared" si="254"/>
        <v>3</v>
      </c>
      <c r="AU794" s="75">
        <f>IF(AR794="","",$AR794-(($AU$2/CONFIGURACAO!$C$6)*$M794))</f>
        <v>1260</v>
      </c>
      <c r="AV794" s="76">
        <f t="shared" si="255"/>
        <v>4</v>
      </c>
      <c r="AW794" s="74">
        <f>IF(AR794="","",$AR794-(($AW$2/CONFIGURACAO!$C$6)*$M794))</f>
        <v>1060</v>
      </c>
      <c r="AX794" s="72">
        <f t="shared" si="256"/>
        <v>5</v>
      </c>
      <c r="AZ794" s="39">
        <f t="shared" si="257"/>
        <v>0.1486574375174208</v>
      </c>
      <c r="BA794" s="146">
        <f t="shared" si="258"/>
        <v>31</v>
      </c>
      <c r="BB794" s="146">
        <f t="shared" si="259"/>
        <v>172</v>
      </c>
      <c r="BC794" s="32">
        <f t="shared" si="260"/>
        <v>187</v>
      </c>
      <c r="BD794" s="148"/>
      <c r="BE794" s="40">
        <f t="shared" si="261"/>
        <v>3.7257824143070044E-2</v>
      </c>
      <c r="BF794" s="40">
        <f t="shared" si="262"/>
        <v>0.34722222222222221</v>
      </c>
      <c r="BG794" s="40">
        <f t="shared" si="263"/>
        <v>0.25693730729701952</v>
      </c>
      <c r="BH794" s="40">
        <f t="shared" si="264"/>
        <v>0.24252223120452709</v>
      </c>
      <c r="BI794" s="40">
        <f t="shared" si="265"/>
        <v>0.53304904051172708</v>
      </c>
      <c r="BJ794" s="40">
        <f t="shared" si="266"/>
        <v>0</v>
      </c>
      <c r="BK794" s="40">
        <f t="shared" si="267"/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 s="42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</row>
    <row r="795" spans="1:124" s="32" customFormat="1" x14ac:dyDescent="0.2">
      <c r="A795" s="124" t="str">
        <f>CONFIGURACAO!$C$4</f>
        <v>AREA 21</v>
      </c>
      <c r="B795" s="125">
        <v>793</v>
      </c>
      <c r="C795" s="252" t="s">
        <v>319</v>
      </c>
      <c r="D795" s="126">
        <f t="shared" si="268"/>
        <v>20</v>
      </c>
      <c r="E795" s="250" t="s">
        <v>1130</v>
      </c>
      <c r="F795" s="250">
        <v>1</v>
      </c>
      <c r="G795" s="250">
        <v>1</v>
      </c>
      <c r="H795" s="250">
        <v>1</v>
      </c>
      <c r="I795" s="250">
        <v>1</v>
      </c>
      <c r="J795" s="87"/>
      <c r="K795" s="94"/>
      <c r="L795" s="94"/>
      <c r="M795" s="154">
        <f t="shared" si="269"/>
        <v>4</v>
      </c>
      <c r="N795">
        <v>3</v>
      </c>
      <c r="O795">
        <v>0</v>
      </c>
      <c r="P795">
        <v>1</v>
      </c>
      <c r="Q795">
        <v>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2</v>
      </c>
      <c r="Y795">
        <v>0</v>
      </c>
      <c r="Z795">
        <v>0</v>
      </c>
      <c r="AA795">
        <v>2</v>
      </c>
      <c r="AB795">
        <v>4</v>
      </c>
      <c r="AC795" s="139">
        <f t="shared" si="252"/>
        <v>3</v>
      </c>
      <c r="AD795" s="140">
        <f t="shared" si="253"/>
        <v>4</v>
      </c>
      <c r="AE795" s="141">
        <f t="shared" si="270"/>
        <v>0</v>
      </c>
      <c r="AF795" s="142">
        <f t="shared" si="271"/>
        <v>0</v>
      </c>
      <c r="AG795" s="278"/>
      <c r="AI795" s="37">
        <f>IFERROR(IF(M795&gt;0,(N795*CONFIGURACAO!$C$20)+(O795*CONFIGURACAO!$C$21)+(P795*CONFIGURACAO!$C$22)+(Q795*CONFIGURACAO!$C$23)+(R795*CONFIGURACAO!$C$24),""),"")</f>
        <v>440</v>
      </c>
      <c r="AJ795" s="38">
        <f>IF(S795=0,0,IF(CONFIGURACAO!$C$15="SIM",(IF(S795&gt;CONFIGURACAO!$C$16,CONFIGURACAO!$C$16*CONFIGURACAO!$C$25,S795*CONFIGURACAO!$C$25)),'PI AREA  P100'!S795*CONFIGURACAO!$C$25))</f>
        <v>0</v>
      </c>
      <c r="AK795" s="38">
        <f>IF(T795=0,0,IF(CONFIGURACAO!$C$17="SIM",(IF(T795&gt;CONFIGURACAO!$C$18,CONFIGURACAO!$C$18*CONFIGURACAO!$C$26,T795*CONFIGURACAO!$C$26)),'PI AREA  P100'!T795*CONFIGURACAO!$C$26))</f>
        <v>0</v>
      </c>
      <c r="AL795" s="38">
        <f>IFERROR(IF(M795&gt;0,(U795*CONFIGURACAO!$C$29)+(V795*CONFIGURACAO!$C$30),""),"")</f>
        <v>0</v>
      </c>
      <c r="AM795" s="38">
        <f>IF(W795=0,0,IF(CONFIGURACAO!$C$41="SIM",(IF(W795&gt;CONFIGURACAO!$C$41,CONFIGURACAO!$C$41*CONFIGURACAO!$C$31,W795*CONFIGURACAO!$C$31)),'PI AREA  P100'!W795*CONFIGURACAO!$C$31))</f>
        <v>50</v>
      </c>
      <c r="AN795" s="38">
        <f>IF(X795=0,0,IF(CONFIGURACAO!$C$39="SIM",(IF(X795&gt;CONFIGURACAO!$C$40,CONFIGURACAO!$C$40*CONFIGURACAO!$C$32,X795*CONFIGURACAO!$C$32)),'PI AREA  P100'!X795*CONFIGURACAO!$C$32))</f>
        <v>50</v>
      </c>
      <c r="AO795" s="38">
        <f>IFERROR(IF(M795&gt;0,(Y795*CONFIGURACAO!$C$33)+(Z795*CONFIGURACAO!$C$34)+(AA795*CONFIGURACAO!$C$35)+(AB795*CONFIGURACAO!$C$36),""),"")</f>
        <v>90</v>
      </c>
      <c r="AP795" s="38">
        <f>IF(AA795=0,0,IF(CONFIGURACAO!$C$46="SIM",(IF(AA795&gt;CONFIGURACAO!$C$47,CONFIGURACAO!$C$47*CONFIGURACAO!$C$35,AA795*CONFIGURACAO!$C$35)),'PI AREA  P100'!AA795*CONFIGURACAO!$C$35))</f>
        <v>50</v>
      </c>
      <c r="AQ795" s="38">
        <f>IF(AB795=0,0,IF(CONFIGURACAO!$C$44="SIM",(IF(AB795&gt;CONFIGURACAO!$C$45,CONFIGURACAO!$C$45*CONFIGURACAO!$C$36,AB795*CONFIGURACAO!$C$36)),'PI AREA  P100'!AB795*CONFIGURACAO!$C$36))</f>
        <v>20</v>
      </c>
      <c r="AR795" s="38">
        <f t="shared" si="272"/>
        <v>700</v>
      </c>
      <c r="AS795" s="68">
        <f>IF(AR795="","",$AR795-(($AS$2/CONFIGURACAO!$C$6)*$M795))</f>
        <v>400</v>
      </c>
      <c r="AT795" s="73">
        <f t="shared" si="254"/>
        <v>3</v>
      </c>
      <c r="AU795" s="75">
        <f>IF(AR795="","",$AR795-(($AU$2/CONFIGURACAO!$C$6)*$M795))</f>
        <v>200</v>
      </c>
      <c r="AV795" s="76">
        <f t="shared" si="255"/>
        <v>4</v>
      </c>
      <c r="AW795" s="74">
        <f>IF(AR795="","",$AR795-(($AW$2/CONFIGURACAO!$C$6)*$M795))</f>
        <v>0</v>
      </c>
      <c r="AX795" s="72">
        <f t="shared" si="256"/>
        <v>5</v>
      </c>
      <c r="AZ795" s="39">
        <f t="shared" si="257"/>
        <v>5.9125117194428728E-2</v>
      </c>
      <c r="BA795" s="146">
        <f t="shared" si="258"/>
        <v>15</v>
      </c>
      <c r="BB795" s="146">
        <f t="shared" si="259"/>
        <v>522</v>
      </c>
      <c r="BC795" s="32">
        <f t="shared" si="260"/>
        <v>606</v>
      </c>
      <c r="BD795" s="148"/>
      <c r="BE795" s="40">
        <f t="shared" si="261"/>
        <v>0.11177347242921014</v>
      </c>
      <c r="BF795" s="40">
        <f t="shared" si="262"/>
        <v>0</v>
      </c>
      <c r="BG795" s="40">
        <f t="shared" si="263"/>
        <v>2.5693730729701953E-2</v>
      </c>
      <c r="BH795" s="40">
        <f t="shared" si="264"/>
        <v>8.084074373484236E-2</v>
      </c>
      <c r="BI795" s="40">
        <f t="shared" si="265"/>
        <v>0</v>
      </c>
      <c r="BJ795" s="40">
        <f t="shared" si="266"/>
        <v>0</v>
      </c>
      <c r="BK795" s="40">
        <f t="shared" si="267"/>
        <v>0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>
        <v>0</v>
      </c>
      <c r="BS795">
        <v>0</v>
      </c>
      <c r="BT795" s="42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</row>
    <row r="796" spans="1:124" s="32" customFormat="1" x14ac:dyDescent="0.2">
      <c r="A796" s="124" t="str">
        <f>CONFIGURACAO!$C$4</f>
        <v>AREA 21</v>
      </c>
      <c r="B796" s="125">
        <v>794</v>
      </c>
      <c r="C796" s="252" t="s">
        <v>319</v>
      </c>
      <c r="D796" s="126">
        <f t="shared" si="268"/>
        <v>21</v>
      </c>
      <c r="E796" s="250" t="s">
        <v>1131</v>
      </c>
      <c r="F796" s="250">
        <v>1</v>
      </c>
      <c r="G796" s="250">
        <v>1</v>
      </c>
      <c r="H796" s="250">
        <v>1</v>
      </c>
      <c r="I796" s="250">
        <v>1</v>
      </c>
      <c r="J796" s="87"/>
      <c r="K796" s="94"/>
      <c r="L796" s="94"/>
      <c r="M796" s="154">
        <f t="shared" si="269"/>
        <v>4</v>
      </c>
      <c r="N796">
        <v>1</v>
      </c>
      <c r="O796">
        <v>2</v>
      </c>
      <c r="P796">
        <v>2</v>
      </c>
      <c r="Q796">
        <v>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 s="139">
        <f t="shared" si="252"/>
        <v>3</v>
      </c>
      <c r="AD796" s="140">
        <f t="shared" si="253"/>
        <v>5</v>
      </c>
      <c r="AE796" s="141">
        <f t="shared" si="270"/>
        <v>0</v>
      </c>
      <c r="AF796" s="142">
        <f t="shared" si="271"/>
        <v>0</v>
      </c>
      <c r="AG796" s="278"/>
      <c r="AI796" s="37">
        <f>IFERROR(IF(M796&gt;0,(N796*CONFIGURACAO!$C$20)+(O796*CONFIGURACAO!$C$21)+(P796*CONFIGURACAO!$C$22)+(Q796*CONFIGURACAO!$C$23)+(R796*CONFIGURACAO!$C$24),""),"")</f>
        <v>460</v>
      </c>
      <c r="AJ796" s="38">
        <f>IF(S796=0,0,IF(CONFIGURACAO!$C$15="SIM",(IF(S796&gt;CONFIGURACAO!$C$16,CONFIGURACAO!$C$16*CONFIGURACAO!$C$25,S796*CONFIGURACAO!$C$25)),'PI AREA  P100'!S796*CONFIGURACAO!$C$25))</f>
        <v>0</v>
      </c>
      <c r="AK796" s="38">
        <f>IF(T796=0,0,IF(CONFIGURACAO!$C$17="SIM",(IF(T796&gt;CONFIGURACAO!$C$18,CONFIGURACAO!$C$18*CONFIGURACAO!$C$26,T796*CONFIGURACAO!$C$26)),'PI AREA  P100'!T796*CONFIGURACAO!$C$26))</f>
        <v>0</v>
      </c>
      <c r="AL796" s="38">
        <f>IFERROR(IF(M796&gt;0,(U796*CONFIGURACAO!$C$29)+(V796*CONFIGURACAO!$C$30),""),"")</f>
        <v>0</v>
      </c>
      <c r="AM796" s="38">
        <f>IF(W796=0,0,IF(CONFIGURACAO!$C$41="SIM",(IF(W796&gt;CONFIGURACAO!$C$41,CONFIGURACAO!$C$41*CONFIGURACAO!$C$31,W796*CONFIGURACAO!$C$31)),'PI AREA  P100'!W796*CONFIGURACAO!$C$31))</f>
        <v>0</v>
      </c>
      <c r="AN796" s="38">
        <f>IF(X796=0,0,IF(CONFIGURACAO!$C$39="SIM",(IF(X796&gt;CONFIGURACAO!$C$40,CONFIGURACAO!$C$40*CONFIGURACAO!$C$32,X796*CONFIGURACAO!$C$32)),'PI AREA  P100'!X796*CONFIGURACAO!$C$32))</f>
        <v>0</v>
      </c>
      <c r="AO796" s="38">
        <f>IFERROR(IF(M796&gt;0,(Y796*CONFIGURACAO!$C$33)+(Z796*CONFIGURACAO!$C$34)+(AA796*CONFIGURACAO!$C$35)+(AB796*CONFIGURACAO!$C$36),""),"")</f>
        <v>0</v>
      </c>
      <c r="AP796" s="38">
        <f>IF(AA796=0,0,IF(CONFIGURACAO!$C$46="SIM",(IF(AA796&gt;CONFIGURACAO!$C$47,CONFIGURACAO!$C$47*CONFIGURACAO!$C$35,AA796*CONFIGURACAO!$C$35)),'PI AREA  P100'!AA796*CONFIGURACAO!$C$35))</f>
        <v>0</v>
      </c>
      <c r="AQ796" s="38">
        <f>IF(AB796=0,0,IF(CONFIGURACAO!$C$44="SIM",(IF(AB796&gt;CONFIGURACAO!$C$45,CONFIGURACAO!$C$45*CONFIGURACAO!$C$36,AB796*CONFIGURACAO!$C$36)),'PI AREA  P100'!AB796*CONFIGURACAO!$C$36))</f>
        <v>0</v>
      </c>
      <c r="AR796" s="38">
        <f t="shared" si="272"/>
        <v>460</v>
      </c>
      <c r="AS796" s="68">
        <f>IF(AR796="","",$AR796-(($AS$2/CONFIGURACAO!$C$6)*$M796))</f>
        <v>160</v>
      </c>
      <c r="AT796" s="73">
        <f t="shared" si="254"/>
        <v>3</v>
      </c>
      <c r="AU796" s="75">
        <f>IF(AR796="","",$AR796-(($AU$2/CONFIGURACAO!$C$6)*$M796))</f>
        <v>-40</v>
      </c>
      <c r="AV796" s="76" t="str">
        <f t="shared" si="255"/>
        <v>NAO</v>
      </c>
      <c r="AW796" s="74">
        <f>IF(AR796="","",$AR796-(($AW$2/CONFIGURACAO!$C$6)*$M796))</f>
        <v>-240</v>
      </c>
      <c r="AX796" s="72" t="str">
        <f t="shared" si="256"/>
        <v>NAO</v>
      </c>
      <c r="AZ796" s="39">
        <f t="shared" si="257"/>
        <v>3.8853648442053162E-2</v>
      </c>
      <c r="BA796" s="146">
        <f t="shared" si="258"/>
        <v>7</v>
      </c>
      <c r="BB796" s="146">
        <f t="shared" si="259"/>
        <v>798</v>
      </c>
      <c r="BC796" s="32">
        <f t="shared" si="260"/>
        <v>773</v>
      </c>
      <c r="BD796" s="148"/>
      <c r="BE796" s="40">
        <f t="shared" si="261"/>
        <v>3.7257824143070044E-2</v>
      </c>
      <c r="BF796" s="40">
        <f t="shared" si="262"/>
        <v>7.716049382716049E-2</v>
      </c>
      <c r="BG796" s="40">
        <f t="shared" si="263"/>
        <v>5.1387461459403906E-2</v>
      </c>
      <c r="BH796" s="40">
        <f t="shared" si="264"/>
        <v>8.084074373484236E-2</v>
      </c>
      <c r="BI796" s="40">
        <f t="shared" si="265"/>
        <v>0</v>
      </c>
      <c r="BJ796" s="40">
        <f t="shared" si="266"/>
        <v>0</v>
      </c>
      <c r="BK796" s="40">
        <f t="shared" si="267"/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 s="42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</row>
    <row r="797" spans="1:124" s="32" customFormat="1" x14ac:dyDescent="0.2">
      <c r="A797" s="124" t="str">
        <f>CONFIGURACAO!$C$4</f>
        <v>AREA 21</v>
      </c>
      <c r="B797" s="125">
        <v>795</v>
      </c>
      <c r="C797" s="252" t="s">
        <v>319</v>
      </c>
      <c r="D797" s="126">
        <f t="shared" si="268"/>
        <v>22</v>
      </c>
      <c r="E797" s="250" t="s">
        <v>1132</v>
      </c>
      <c r="F797" s="250">
        <v>1</v>
      </c>
      <c r="G797" s="250">
        <v>1</v>
      </c>
      <c r="H797" s="250">
        <v>1</v>
      </c>
      <c r="I797" s="250">
        <v>1</v>
      </c>
      <c r="J797" s="87"/>
      <c r="K797" s="94"/>
      <c r="L797" s="94"/>
      <c r="M797" s="154">
        <f t="shared" si="269"/>
        <v>4</v>
      </c>
      <c r="N797">
        <v>1</v>
      </c>
      <c r="O797">
        <v>0</v>
      </c>
      <c r="P797">
        <v>3</v>
      </c>
      <c r="Q797">
        <v>2</v>
      </c>
      <c r="R797">
        <v>0</v>
      </c>
      <c r="S797">
        <v>2</v>
      </c>
      <c r="T797">
        <v>0</v>
      </c>
      <c r="U797">
        <v>0</v>
      </c>
      <c r="V797">
        <v>1</v>
      </c>
      <c r="W797">
        <v>2</v>
      </c>
      <c r="X797">
        <v>2</v>
      </c>
      <c r="Y797">
        <v>0</v>
      </c>
      <c r="Z797">
        <v>0</v>
      </c>
      <c r="AA797">
        <v>1</v>
      </c>
      <c r="AB797">
        <v>0</v>
      </c>
      <c r="AC797" s="139">
        <f t="shared" si="252"/>
        <v>1</v>
      </c>
      <c r="AD797" s="140">
        <f t="shared" si="253"/>
        <v>4</v>
      </c>
      <c r="AE797" s="141">
        <f t="shared" si="270"/>
        <v>1</v>
      </c>
      <c r="AF797" s="142">
        <f t="shared" si="271"/>
        <v>0</v>
      </c>
      <c r="AG797" s="278"/>
      <c r="AI797" s="37">
        <f>IFERROR(IF(M797&gt;0,(N797*CONFIGURACAO!$C$20)+(O797*CONFIGURACAO!$C$21)+(P797*CONFIGURACAO!$C$22)+(Q797*CONFIGURACAO!$C$23)+(R797*CONFIGURACAO!$C$24),""),"")</f>
        <v>360</v>
      </c>
      <c r="AJ797" s="38">
        <f>IF(S797=0,0,IF(CONFIGURACAO!$C$15="SIM",(IF(S797&gt;CONFIGURACAO!$C$16,CONFIGURACAO!$C$16*CONFIGURACAO!$C$25,S797*CONFIGURACAO!$C$25)),'PI AREA  P100'!S797*CONFIGURACAO!$C$25))</f>
        <v>20</v>
      </c>
      <c r="AK797" s="38">
        <f>IF(T797=0,0,IF(CONFIGURACAO!$C$17="SIM",(IF(T797&gt;CONFIGURACAO!$C$18,CONFIGURACAO!$C$18*CONFIGURACAO!$C$26,T797*CONFIGURACAO!$C$26)),'PI AREA  P100'!T797*CONFIGURACAO!$C$26))</f>
        <v>0</v>
      </c>
      <c r="AL797" s="38">
        <f>IFERROR(IF(M797&gt;0,(U797*CONFIGURACAO!$C$29)+(V797*CONFIGURACAO!$C$30),""),"")</f>
        <v>100</v>
      </c>
      <c r="AM797" s="38">
        <f>IF(W797=0,0,IF(CONFIGURACAO!$C$41="SIM",(IF(W797&gt;CONFIGURACAO!$C$41,CONFIGURACAO!$C$41*CONFIGURACAO!$C$31,W797*CONFIGURACAO!$C$31)),'PI AREA  P100'!W797*CONFIGURACAO!$C$31))</f>
        <v>100</v>
      </c>
      <c r="AN797" s="38">
        <f>IF(X797=0,0,IF(CONFIGURACAO!$C$39="SIM",(IF(X797&gt;CONFIGURACAO!$C$40,CONFIGURACAO!$C$40*CONFIGURACAO!$C$32,X797*CONFIGURACAO!$C$32)),'PI AREA  P100'!X797*CONFIGURACAO!$C$32))</f>
        <v>50</v>
      </c>
      <c r="AO797" s="38">
        <f>IFERROR(IF(M797&gt;0,(Y797*CONFIGURACAO!$C$33)+(Z797*CONFIGURACAO!$C$34)+(AA797*CONFIGURACAO!$C$35)+(AB797*CONFIGURACAO!$C$36),""),"")</f>
        <v>25</v>
      </c>
      <c r="AP797" s="38">
        <f>IF(AA797=0,0,IF(CONFIGURACAO!$C$46="SIM",(IF(AA797&gt;CONFIGURACAO!$C$47,CONFIGURACAO!$C$47*CONFIGURACAO!$C$35,AA797*CONFIGURACAO!$C$35)),'PI AREA  P100'!AA797*CONFIGURACAO!$C$35))</f>
        <v>25</v>
      </c>
      <c r="AQ797" s="38">
        <f>IF(AB797=0,0,IF(CONFIGURACAO!$C$44="SIM",(IF(AB797&gt;CONFIGURACAO!$C$45,CONFIGURACAO!$C$45*CONFIGURACAO!$C$36,AB797*CONFIGURACAO!$C$36)),'PI AREA  P100'!AB797*CONFIGURACAO!$C$36))</f>
        <v>0</v>
      </c>
      <c r="AR797" s="38">
        <f t="shared" si="272"/>
        <v>680</v>
      </c>
      <c r="AS797" s="68">
        <f>IF(AR797="","",$AR797-(($AS$2/CONFIGURACAO!$C$6)*$M797))</f>
        <v>380</v>
      </c>
      <c r="AT797" s="73">
        <f t="shared" si="254"/>
        <v>3</v>
      </c>
      <c r="AU797" s="75">
        <f>IF(AR797="","",$AR797-(($AU$2/CONFIGURACAO!$C$6)*$M797))</f>
        <v>180</v>
      </c>
      <c r="AV797" s="76">
        <f t="shared" si="255"/>
        <v>4</v>
      </c>
      <c r="AW797" s="74">
        <f>IF(AR797="","",$AR797-(($AW$2/CONFIGURACAO!$C$6)*$M797))</f>
        <v>-20</v>
      </c>
      <c r="AX797" s="72" t="str">
        <f t="shared" si="256"/>
        <v>NAO</v>
      </c>
      <c r="AZ797" s="39">
        <f t="shared" si="257"/>
        <v>5.743582813173076E-2</v>
      </c>
      <c r="BA797" s="146">
        <f t="shared" si="258"/>
        <v>14</v>
      </c>
      <c r="BB797" s="146">
        <f t="shared" si="259"/>
        <v>550</v>
      </c>
      <c r="BC797" s="32">
        <f t="shared" si="260"/>
        <v>614</v>
      </c>
      <c r="BD797" s="148"/>
      <c r="BE797" s="40">
        <f t="shared" si="261"/>
        <v>3.7257824143070044E-2</v>
      </c>
      <c r="BF797" s="40">
        <f t="shared" si="262"/>
        <v>0</v>
      </c>
      <c r="BG797" s="40">
        <f t="shared" si="263"/>
        <v>7.7081192189105849E-2</v>
      </c>
      <c r="BH797" s="40">
        <f t="shared" si="264"/>
        <v>8.084074373484236E-2</v>
      </c>
      <c r="BI797" s="40">
        <f t="shared" si="265"/>
        <v>0</v>
      </c>
      <c r="BJ797" s="40">
        <f t="shared" si="266"/>
        <v>0.18484288354898337</v>
      </c>
      <c r="BK797" s="40">
        <f t="shared" si="267"/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 s="42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</row>
    <row r="798" spans="1:124" s="32" customFormat="1" x14ac:dyDescent="0.2">
      <c r="A798" s="124" t="str">
        <f>CONFIGURACAO!$C$4</f>
        <v>AREA 21</v>
      </c>
      <c r="B798" s="125">
        <v>796</v>
      </c>
      <c r="C798" s="252" t="s">
        <v>319</v>
      </c>
      <c r="D798" s="126">
        <f t="shared" si="268"/>
        <v>23</v>
      </c>
      <c r="E798" s="250" t="s">
        <v>1133</v>
      </c>
      <c r="F798" s="250">
        <v>1</v>
      </c>
      <c r="G798" s="250">
        <v>1</v>
      </c>
      <c r="H798" s="250">
        <v>1</v>
      </c>
      <c r="I798" s="250">
        <v>1</v>
      </c>
      <c r="J798" s="87"/>
      <c r="K798" s="94"/>
      <c r="L798" s="94"/>
      <c r="M798" s="154">
        <f t="shared" si="269"/>
        <v>4</v>
      </c>
      <c r="N798">
        <v>19</v>
      </c>
      <c r="O798">
        <v>7</v>
      </c>
      <c r="P798">
        <v>15</v>
      </c>
      <c r="Q798">
        <v>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0</v>
      </c>
      <c r="Z798">
        <v>0</v>
      </c>
      <c r="AA798">
        <v>0</v>
      </c>
      <c r="AB798">
        <v>6</v>
      </c>
      <c r="AC798" s="139">
        <f t="shared" si="252"/>
        <v>26</v>
      </c>
      <c r="AD798" s="140">
        <f t="shared" si="253"/>
        <v>41</v>
      </c>
      <c r="AE798" s="141">
        <f t="shared" si="270"/>
        <v>0</v>
      </c>
      <c r="AF798" s="142">
        <f t="shared" si="271"/>
        <v>0</v>
      </c>
      <c r="AG798" s="278"/>
      <c r="AI798" s="37">
        <f>IFERROR(IF(M798&gt;0,(N798*CONFIGURACAO!$C$20)+(O798*CONFIGURACAO!$C$21)+(P798*CONFIGURACAO!$C$22)+(Q798*CONFIGURACAO!$C$23)+(R798*CONFIGURACAO!$C$24),""),"")</f>
        <v>3440</v>
      </c>
      <c r="AJ798" s="38">
        <f>IF(S798=0,0,IF(CONFIGURACAO!$C$15="SIM",(IF(S798&gt;CONFIGURACAO!$C$16,CONFIGURACAO!$C$16*CONFIGURACAO!$C$25,S798*CONFIGURACAO!$C$25)),'PI AREA  P100'!S798*CONFIGURACAO!$C$25))</f>
        <v>0</v>
      </c>
      <c r="AK798" s="38">
        <f>IF(T798=0,0,IF(CONFIGURACAO!$C$17="SIM",(IF(T798&gt;CONFIGURACAO!$C$18,CONFIGURACAO!$C$18*CONFIGURACAO!$C$26,T798*CONFIGURACAO!$C$26)),'PI AREA  P100'!T798*CONFIGURACAO!$C$26))</f>
        <v>0</v>
      </c>
      <c r="AL798" s="38">
        <f>IFERROR(IF(M798&gt;0,(U798*CONFIGURACAO!$C$29)+(V798*CONFIGURACAO!$C$30),""),"")</f>
        <v>0</v>
      </c>
      <c r="AM798" s="38">
        <f>IF(W798=0,0,IF(CONFIGURACAO!$C$41="SIM",(IF(W798&gt;CONFIGURACAO!$C$41,CONFIGURACAO!$C$41*CONFIGURACAO!$C$31,W798*CONFIGURACAO!$C$31)),'PI AREA  P100'!W798*CONFIGURACAO!$C$31))</f>
        <v>50</v>
      </c>
      <c r="AN798" s="38">
        <f>IF(X798=0,0,IF(CONFIGURACAO!$C$39="SIM",(IF(X798&gt;CONFIGURACAO!$C$40,CONFIGURACAO!$C$40*CONFIGURACAO!$C$32,X798*CONFIGURACAO!$C$32)),'PI AREA  P100'!X798*CONFIGURACAO!$C$32))</f>
        <v>25</v>
      </c>
      <c r="AO798" s="38">
        <f>IFERROR(IF(M798&gt;0,(Y798*CONFIGURACAO!$C$33)+(Z798*CONFIGURACAO!$C$34)+(AA798*CONFIGURACAO!$C$35)+(AB798*CONFIGURACAO!$C$36),""),"")</f>
        <v>60</v>
      </c>
      <c r="AP798" s="38">
        <f>IF(AA798=0,0,IF(CONFIGURACAO!$C$46="SIM",(IF(AA798&gt;CONFIGURACAO!$C$47,CONFIGURACAO!$C$47*CONFIGURACAO!$C$35,AA798*CONFIGURACAO!$C$35)),'PI AREA  P100'!AA798*CONFIGURACAO!$C$35))</f>
        <v>0</v>
      </c>
      <c r="AQ798" s="38">
        <f>IF(AB798=0,0,IF(CONFIGURACAO!$C$44="SIM",(IF(AB798&gt;CONFIGURACAO!$C$45,CONFIGURACAO!$C$45*CONFIGURACAO!$C$36,AB798*CONFIGURACAO!$C$36)),'PI AREA  P100'!AB798*CONFIGURACAO!$C$36))</f>
        <v>20</v>
      </c>
      <c r="AR798" s="38">
        <f t="shared" si="272"/>
        <v>3595</v>
      </c>
      <c r="AS798" s="68">
        <f>IF(AR798="","",$AR798-(($AS$2/CONFIGURACAO!$C$6)*$M798))</f>
        <v>3295</v>
      </c>
      <c r="AT798" s="73">
        <f t="shared" si="254"/>
        <v>3</v>
      </c>
      <c r="AU798" s="75">
        <f>IF(AR798="","",$AR798-(($AU$2/CONFIGURACAO!$C$6)*$M798))</f>
        <v>3095</v>
      </c>
      <c r="AV798" s="76">
        <f t="shared" si="255"/>
        <v>4</v>
      </c>
      <c r="AW798" s="74">
        <f>IF(AR798="","",$AR798-(($AW$2/CONFIGURACAO!$C$6)*$M798))</f>
        <v>2895</v>
      </c>
      <c r="AX798" s="72">
        <f t="shared" si="256"/>
        <v>5</v>
      </c>
      <c r="AZ798" s="39">
        <f t="shared" si="257"/>
        <v>0.30364970901995897</v>
      </c>
      <c r="BA798" s="146">
        <f t="shared" si="258"/>
        <v>51</v>
      </c>
      <c r="BB798" s="146">
        <f t="shared" si="259"/>
        <v>44</v>
      </c>
      <c r="BC798" s="32">
        <f t="shared" si="260"/>
        <v>36</v>
      </c>
      <c r="BD798" s="148"/>
      <c r="BE798" s="40">
        <f t="shared" si="261"/>
        <v>0.70789865871833091</v>
      </c>
      <c r="BF798" s="40">
        <f t="shared" si="262"/>
        <v>0.27006172839506171</v>
      </c>
      <c r="BG798" s="40">
        <f t="shared" si="263"/>
        <v>0.38540596094552931</v>
      </c>
      <c r="BH798" s="40">
        <f t="shared" si="264"/>
        <v>8.084074373484236E-2</v>
      </c>
      <c r="BI798" s="40">
        <f t="shared" si="265"/>
        <v>0</v>
      </c>
      <c r="BJ798" s="40">
        <f t="shared" si="266"/>
        <v>0</v>
      </c>
      <c r="BK798" s="40">
        <f t="shared" si="267"/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 s="42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</row>
    <row r="799" spans="1:124" s="32" customFormat="1" x14ac:dyDescent="0.2">
      <c r="A799" s="124" t="str">
        <f>CONFIGURACAO!$C$4</f>
        <v>AREA 21</v>
      </c>
      <c r="B799" s="125">
        <v>797</v>
      </c>
      <c r="C799" s="252" t="s">
        <v>319</v>
      </c>
      <c r="D799" s="126">
        <f t="shared" si="268"/>
        <v>24</v>
      </c>
      <c r="E799" s="250" t="s">
        <v>1134</v>
      </c>
      <c r="F799" s="250">
        <v>0</v>
      </c>
      <c r="G799" s="250">
        <v>1</v>
      </c>
      <c r="H799" s="250">
        <v>1</v>
      </c>
      <c r="I799" s="250">
        <v>1</v>
      </c>
      <c r="J799" s="87"/>
      <c r="K799" s="94"/>
      <c r="L799" s="94"/>
      <c r="M799" s="154">
        <f t="shared" si="269"/>
        <v>3</v>
      </c>
      <c r="N799">
        <v>1</v>
      </c>
      <c r="O799">
        <v>4</v>
      </c>
      <c r="P799">
        <v>6</v>
      </c>
      <c r="Q799">
        <v>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s="139">
        <f t="shared" si="252"/>
        <v>5</v>
      </c>
      <c r="AD799" s="140">
        <f t="shared" si="253"/>
        <v>11</v>
      </c>
      <c r="AE799" s="141">
        <f t="shared" si="270"/>
        <v>0</v>
      </c>
      <c r="AF799" s="142">
        <f t="shared" si="271"/>
        <v>0</v>
      </c>
      <c r="AG799" s="278"/>
      <c r="AI799" s="37">
        <f>IFERROR(IF(M799&gt;0,(N799*CONFIGURACAO!$C$20)+(O799*CONFIGURACAO!$C$21)+(P799*CONFIGURACAO!$C$22)+(Q799*CONFIGURACAO!$C$23)+(R799*CONFIGURACAO!$C$24),""),"")</f>
        <v>860</v>
      </c>
      <c r="AJ799" s="38">
        <f>IF(S799=0,0,IF(CONFIGURACAO!$C$15="SIM",(IF(S799&gt;CONFIGURACAO!$C$16,CONFIGURACAO!$C$16*CONFIGURACAO!$C$25,S799*CONFIGURACAO!$C$25)),'PI AREA  P100'!S799*CONFIGURACAO!$C$25))</f>
        <v>0</v>
      </c>
      <c r="AK799" s="38">
        <f>IF(T799=0,0,IF(CONFIGURACAO!$C$17="SIM",(IF(T799&gt;CONFIGURACAO!$C$18,CONFIGURACAO!$C$18*CONFIGURACAO!$C$26,T799*CONFIGURACAO!$C$26)),'PI AREA  P100'!T799*CONFIGURACAO!$C$26))</f>
        <v>0</v>
      </c>
      <c r="AL799" s="38">
        <f>IFERROR(IF(M799&gt;0,(U799*CONFIGURACAO!$C$29)+(V799*CONFIGURACAO!$C$30),""),"")</f>
        <v>0</v>
      </c>
      <c r="AM799" s="38">
        <f>IF(W799=0,0,IF(CONFIGURACAO!$C$41="SIM",(IF(W799&gt;CONFIGURACAO!$C$41,CONFIGURACAO!$C$41*CONFIGURACAO!$C$31,W799*CONFIGURACAO!$C$31)),'PI AREA  P100'!W799*CONFIGURACAO!$C$31))</f>
        <v>0</v>
      </c>
      <c r="AN799" s="38">
        <f>IF(X799=0,0,IF(CONFIGURACAO!$C$39="SIM",(IF(X799&gt;CONFIGURACAO!$C$40,CONFIGURACAO!$C$40*CONFIGURACAO!$C$32,X799*CONFIGURACAO!$C$32)),'PI AREA  P100'!X799*CONFIGURACAO!$C$32))</f>
        <v>0</v>
      </c>
      <c r="AO799" s="38">
        <f>IFERROR(IF(M799&gt;0,(Y799*CONFIGURACAO!$C$33)+(Z799*CONFIGURACAO!$C$34)+(AA799*CONFIGURACAO!$C$35)+(AB799*CONFIGURACAO!$C$36),""),"")</f>
        <v>0</v>
      </c>
      <c r="AP799" s="38">
        <f>IF(AA799=0,0,IF(CONFIGURACAO!$C$46="SIM",(IF(AA799&gt;CONFIGURACAO!$C$47,CONFIGURACAO!$C$47*CONFIGURACAO!$C$35,AA799*CONFIGURACAO!$C$35)),'PI AREA  P100'!AA799*CONFIGURACAO!$C$35))</f>
        <v>0</v>
      </c>
      <c r="AQ799" s="38">
        <f>IF(AB799=0,0,IF(CONFIGURACAO!$C$44="SIM",(IF(AB799&gt;CONFIGURACAO!$C$45,CONFIGURACAO!$C$45*CONFIGURACAO!$C$36,AB799*CONFIGURACAO!$C$36)),'PI AREA  P100'!AB799*CONFIGURACAO!$C$36))</f>
        <v>0</v>
      </c>
      <c r="AR799" s="38">
        <f t="shared" si="272"/>
        <v>860</v>
      </c>
      <c r="AS799" s="68">
        <f>IF(AR799="","",$AR799-(($AS$2/CONFIGURACAO!$C$6)*$M799))</f>
        <v>635</v>
      </c>
      <c r="AT799" s="73">
        <f t="shared" si="254"/>
        <v>3</v>
      </c>
      <c r="AU799" s="75">
        <f>IF(AR799="","",$AR799-(($AU$2/CONFIGURACAO!$C$6)*$M799))</f>
        <v>485</v>
      </c>
      <c r="AV799" s="76">
        <f t="shared" si="255"/>
        <v>4</v>
      </c>
      <c r="AW799" s="74">
        <f>IF(AR799="","",$AR799-(($AW$2/CONFIGURACAO!$C$6)*$M799))</f>
        <v>335</v>
      </c>
      <c r="AX799" s="72">
        <f t="shared" si="256"/>
        <v>5</v>
      </c>
      <c r="AZ799" s="39">
        <f t="shared" si="257"/>
        <v>7.2639429696012434E-2</v>
      </c>
      <c r="BA799" s="146">
        <f t="shared" si="258"/>
        <v>13</v>
      </c>
      <c r="BB799" s="146">
        <f t="shared" si="259"/>
        <v>588</v>
      </c>
      <c r="BC799" s="32">
        <f t="shared" si="260"/>
        <v>515</v>
      </c>
      <c r="BD799" s="148"/>
      <c r="BE799" s="40">
        <f t="shared" si="261"/>
        <v>3.7257824143070044E-2</v>
      </c>
      <c r="BF799" s="40">
        <f t="shared" si="262"/>
        <v>0.15432098765432098</v>
      </c>
      <c r="BG799" s="40">
        <f t="shared" si="263"/>
        <v>0.1541623843782117</v>
      </c>
      <c r="BH799" s="40">
        <f t="shared" si="264"/>
        <v>8.084074373484236E-2</v>
      </c>
      <c r="BI799" s="40">
        <f t="shared" si="265"/>
        <v>0</v>
      </c>
      <c r="BJ799" s="40">
        <f t="shared" si="266"/>
        <v>0</v>
      </c>
      <c r="BK799" s="40">
        <f t="shared" si="267"/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 s="42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</row>
    <row r="800" spans="1:124" s="32" customFormat="1" x14ac:dyDescent="0.2">
      <c r="A800" s="124" t="str">
        <f>CONFIGURACAO!$C$4</f>
        <v>AREA 21</v>
      </c>
      <c r="B800" s="125">
        <v>798</v>
      </c>
      <c r="C800" s="252" t="s">
        <v>319</v>
      </c>
      <c r="D800" s="126">
        <f t="shared" si="268"/>
        <v>25</v>
      </c>
      <c r="E800" s="250" t="s">
        <v>1135</v>
      </c>
      <c r="F800" s="250">
        <v>1</v>
      </c>
      <c r="G800" s="250">
        <v>0</v>
      </c>
      <c r="H800" s="250">
        <v>0</v>
      </c>
      <c r="I800" s="250">
        <v>0</v>
      </c>
      <c r="J800" s="87"/>
      <c r="K800" s="94"/>
      <c r="L800" s="94"/>
      <c r="M800" s="154">
        <f t="shared" si="269"/>
        <v>1</v>
      </c>
      <c r="N800">
        <v>4</v>
      </c>
      <c r="O800">
        <v>4</v>
      </c>
      <c r="P800">
        <v>7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s="139">
        <f t="shared" si="252"/>
        <v>8</v>
      </c>
      <c r="AD800" s="140">
        <f t="shared" si="253"/>
        <v>15</v>
      </c>
      <c r="AE800" s="141">
        <f t="shared" si="270"/>
        <v>0</v>
      </c>
      <c r="AF800" s="142">
        <f t="shared" si="271"/>
        <v>0</v>
      </c>
      <c r="AG800" s="278"/>
      <c r="AI800" s="37">
        <f>IFERROR(IF(M800&gt;0,(N800*CONFIGURACAO!$C$20)+(O800*CONFIGURACAO!$C$21)+(P800*CONFIGURACAO!$C$22)+(Q800*CONFIGURACAO!$C$23)+(R800*CONFIGURACAO!$C$24),""),"")</f>
        <v>1140</v>
      </c>
      <c r="AJ800" s="38">
        <f>IF(S800=0,0,IF(CONFIGURACAO!$C$15="SIM",(IF(S800&gt;CONFIGURACAO!$C$16,CONFIGURACAO!$C$16*CONFIGURACAO!$C$25,S800*CONFIGURACAO!$C$25)),'PI AREA  P100'!S800*CONFIGURACAO!$C$25))</f>
        <v>0</v>
      </c>
      <c r="AK800" s="38">
        <f>IF(T800=0,0,IF(CONFIGURACAO!$C$17="SIM",(IF(T800&gt;CONFIGURACAO!$C$18,CONFIGURACAO!$C$18*CONFIGURACAO!$C$26,T800*CONFIGURACAO!$C$26)),'PI AREA  P100'!T800*CONFIGURACAO!$C$26))</f>
        <v>0</v>
      </c>
      <c r="AL800" s="38">
        <f>IFERROR(IF(M800&gt;0,(U800*CONFIGURACAO!$C$29)+(V800*CONFIGURACAO!$C$30),""),"")</f>
        <v>0</v>
      </c>
      <c r="AM800" s="38">
        <f>IF(W800=0,0,IF(CONFIGURACAO!$C$41="SIM",(IF(W800&gt;CONFIGURACAO!$C$41,CONFIGURACAO!$C$41*CONFIGURACAO!$C$31,W800*CONFIGURACAO!$C$31)),'PI AREA  P100'!W800*CONFIGURACAO!$C$31))</f>
        <v>0</v>
      </c>
      <c r="AN800" s="38">
        <f>IF(X800=0,0,IF(CONFIGURACAO!$C$39="SIM",(IF(X800&gt;CONFIGURACAO!$C$40,CONFIGURACAO!$C$40*CONFIGURACAO!$C$32,X800*CONFIGURACAO!$C$32)),'PI AREA  P100'!X800*CONFIGURACAO!$C$32))</f>
        <v>0</v>
      </c>
      <c r="AO800" s="38">
        <f>IFERROR(IF(M800&gt;0,(Y800*CONFIGURACAO!$C$33)+(Z800*CONFIGURACAO!$C$34)+(AA800*CONFIGURACAO!$C$35)+(AB800*CONFIGURACAO!$C$36),""),"")</f>
        <v>0</v>
      </c>
      <c r="AP800" s="38">
        <f>IF(AA800=0,0,IF(CONFIGURACAO!$C$46="SIM",(IF(AA800&gt;CONFIGURACAO!$C$47,CONFIGURACAO!$C$47*CONFIGURACAO!$C$35,AA800*CONFIGURACAO!$C$35)),'PI AREA  P100'!AA800*CONFIGURACAO!$C$35))</f>
        <v>0</v>
      </c>
      <c r="AQ800" s="38">
        <f>IF(AB800=0,0,IF(CONFIGURACAO!$C$44="SIM",(IF(AB800&gt;CONFIGURACAO!$C$45,CONFIGURACAO!$C$45*CONFIGURACAO!$C$36,AB800*CONFIGURACAO!$C$36)),'PI AREA  P100'!AB800*CONFIGURACAO!$C$36))</f>
        <v>0</v>
      </c>
      <c r="AR800" s="38">
        <f t="shared" si="272"/>
        <v>1140</v>
      </c>
      <c r="AS800" s="68">
        <f>IF(AR800="","",$AR800-(($AS$2/CONFIGURACAO!$C$6)*$M800))</f>
        <v>1065</v>
      </c>
      <c r="AT800" s="73">
        <f t="shared" si="254"/>
        <v>3</v>
      </c>
      <c r="AU800" s="75">
        <f>IF(AR800="","",$AR800-(($AU$2/CONFIGURACAO!$C$6)*$M800))</f>
        <v>1015</v>
      </c>
      <c r="AV800" s="76">
        <f t="shared" si="255"/>
        <v>4</v>
      </c>
      <c r="AW800" s="74">
        <f>IF(AR800="","",$AR800-(($AW$2/CONFIGURACAO!$C$6)*$M800))</f>
        <v>965</v>
      </c>
      <c r="AX800" s="72">
        <f t="shared" si="256"/>
        <v>5</v>
      </c>
      <c r="AZ800" s="39">
        <f t="shared" si="257"/>
        <v>9.6289476573783922E-2</v>
      </c>
      <c r="BA800" s="146">
        <f t="shared" si="258"/>
        <v>15</v>
      </c>
      <c r="BB800" s="146">
        <f t="shared" si="259"/>
        <v>522</v>
      </c>
      <c r="BC800" s="32">
        <f t="shared" si="260"/>
        <v>379</v>
      </c>
      <c r="BD800" s="148"/>
      <c r="BE800" s="40">
        <f t="shared" si="261"/>
        <v>0.14903129657228018</v>
      </c>
      <c r="BF800" s="40">
        <f t="shared" si="262"/>
        <v>0.15432098765432098</v>
      </c>
      <c r="BG800" s="40">
        <f t="shared" si="263"/>
        <v>0.17985611510791369</v>
      </c>
      <c r="BH800" s="40">
        <f t="shared" si="264"/>
        <v>0</v>
      </c>
      <c r="BI800" s="40">
        <f t="shared" si="265"/>
        <v>0</v>
      </c>
      <c r="BJ800" s="40">
        <f t="shared" si="266"/>
        <v>0</v>
      </c>
      <c r="BK800" s="40">
        <f t="shared" si="267"/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 s="42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</row>
    <row r="801" spans="1:124" s="32" customFormat="1" x14ac:dyDescent="0.2">
      <c r="A801" s="124" t="str">
        <f>CONFIGURACAO!$C$4</f>
        <v>AREA 21</v>
      </c>
      <c r="B801" s="125">
        <v>799</v>
      </c>
      <c r="C801" s="252" t="s">
        <v>319</v>
      </c>
      <c r="D801" s="126">
        <f t="shared" si="268"/>
        <v>26</v>
      </c>
      <c r="E801" s="250" t="s">
        <v>1136</v>
      </c>
      <c r="F801" s="250">
        <v>1</v>
      </c>
      <c r="G801" s="250">
        <v>0</v>
      </c>
      <c r="H801" s="250">
        <v>0</v>
      </c>
      <c r="I801" s="250">
        <v>0</v>
      </c>
      <c r="J801" s="87"/>
      <c r="K801" s="94"/>
      <c r="L801" s="94"/>
      <c r="M801" s="154">
        <f t="shared" si="269"/>
        <v>1</v>
      </c>
      <c r="N801">
        <v>1</v>
      </c>
      <c r="O801">
        <v>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s="139">
        <f t="shared" si="252"/>
        <v>3</v>
      </c>
      <c r="AD801" s="140">
        <f t="shared" si="253"/>
        <v>3</v>
      </c>
      <c r="AE801" s="141">
        <f t="shared" si="270"/>
        <v>0</v>
      </c>
      <c r="AF801" s="142">
        <f t="shared" si="271"/>
        <v>0</v>
      </c>
      <c r="AG801" s="278"/>
      <c r="AI801" s="37">
        <f>IFERROR(IF(M801&gt;0,(N801*CONFIGURACAO!$C$20)+(O801*CONFIGURACAO!$C$21)+(P801*CONFIGURACAO!$C$22)+(Q801*CONFIGURACAO!$C$23)+(R801*CONFIGURACAO!$C$24),""),"")</f>
        <v>300</v>
      </c>
      <c r="AJ801" s="38">
        <f>IF(S801=0,0,IF(CONFIGURACAO!$C$15="SIM",(IF(S801&gt;CONFIGURACAO!$C$16,CONFIGURACAO!$C$16*CONFIGURACAO!$C$25,S801*CONFIGURACAO!$C$25)),'PI AREA  P100'!S801*CONFIGURACAO!$C$25))</f>
        <v>0</v>
      </c>
      <c r="AK801" s="38">
        <f>IF(T801=0,0,IF(CONFIGURACAO!$C$17="SIM",(IF(T801&gt;CONFIGURACAO!$C$18,CONFIGURACAO!$C$18*CONFIGURACAO!$C$26,T801*CONFIGURACAO!$C$26)),'PI AREA  P100'!T801*CONFIGURACAO!$C$26))</f>
        <v>0</v>
      </c>
      <c r="AL801" s="38">
        <f>IFERROR(IF(M801&gt;0,(U801*CONFIGURACAO!$C$29)+(V801*CONFIGURACAO!$C$30),""),"")</f>
        <v>0</v>
      </c>
      <c r="AM801" s="38">
        <f>IF(W801=0,0,IF(CONFIGURACAO!$C$41="SIM",(IF(W801&gt;CONFIGURACAO!$C$41,CONFIGURACAO!$C$41*CONFIGURACAO!$C$31,W801*CONFIGURACAO!$C$31)),'PI AREA  P100'!W801*CONFIGURACAO!$C$31))</f>
        <v>0</v>
      </c>
      <c r="AN801" s="38">
        <f>IF(X801=0,0,IF(CONFIGURACAO!$C$39="SIM",(IF(X801&gt;CONFIGURACAO!$C$40,CONFIGURACAO!$C$40*CONFIGURACAO!$C$32,X801*CONFIGURACAO!$C$32)),'PI AREA  P100'!X801*CONFIGURACAO!$C$32))</f>
        <v>0</v>
      </c>
      <c r="AO801" s="38">
        <f>IFERROR(IF(M801&gt;0,(Y801*CONFIGURACAO!$C$33)+(Z801*CONFIGURACAO!$C$34)+(AA801*CONFIGURACAO!$C$35)+(AB801*CONFIGURACAO!$C$36),""),"")</f>
        <v>0</v>
      </c>
      <c r="AP801" s="38">
        <f>IF(AA801=0,0,IF(CONFIGURACAO!$C$46="SIM",(IF(AA801&gt;CONFIGURACAO!$C$47,CONFIGURACAO!$C$47*CONFIGURACAO!$C$35,AA801*CONFIGURACAO!$C$35)),'PI AREA  P100'!AA801*CONFIGURACAO!$C$35))</f>
        <v>0</v>
      </c>
      <c r="AQ801" s="38">
        <f>IF(AB801=0,0,IF(CONFIGURACAO!$C$44="SIM",(IF(AB801&gt;CONFIGURACAO!$C$45,CONFIGURACAO!$C$45*CONFIGURACAO!$C$36,AB801*CONFIGURACAO!$C$36)),'PI AREA  P100'!AB801*CONFIGURACAO!$C$36))</f>
        <v>0</v>
      </c>
      <c r="AR801" s="38">
        <f t="shared" si="272"/>
        <v>300</v>
      </c>
      <c r="AS801" s="68">
        <f>IF(AR801="","",$AR801-(($AS$2/CONFIGURACAO!$C$6)*$M801))</f>
        <v>225</v>
      </c>
      <c r="AT801" s="73">
        <f t="shared" si="254"/>
        <v>3</v>
      </c>
      <c r="AU801" s="75">
        <f>IF(AR801="","",$AR801-(($AU$2/CONFIGURACAO!$C$6)*$M801))</f>
        <v>175</v>
      </c>
      <c r="AV801" s="76">
        <f t="shared" si="255"/>
        <v>4</v>
      </c>
      <c r="AW801" s="74">
        <f>IF(AR801="","",$AR801-(($AW$2/CONFIGURACAO!$C$6)*$M801))</f>
        <v>125</v>
      </c>
      <c r="AX801" s="72">
        <f t="shared" si="256"/>
        <v>5</v>
      </c>
      <c r="AZ801" s="39">
        <f t="shared" si="257"/>
        <v>2.533933594046945E-2</v>
      </c>
      <c r="BA801" s="146">
        <f t="shared" si="258"/>
        <v>4</v>
      </c>
      <c r="BB801" s="146">
        <f t="shared" si="259"/>
        <v>923</v>
      </c>
      <c r="BC801" s="32">
        <f t="shared" si="260"/>
        <v>876</v>
      </c>
      <c r="BD801" s="148"/>
      <c r="BE801" s="40">
        <f t="shared" si="261"/>
        <v>3.7257824143070044E-2</v>
      </c>
      <c r="BF801" s="40">
        <f t="shared" si="262"/>
        <v>7.716049382716049E-2</v>
      </c>
      <c r="BG801" s="40">
        <f t="shared" si="263"/>
        <v>0</v>
      </c>
      <c r="BH801" s="40">
        <f t="shared" si="264"/>
        <v>4.042037186742118E-2</v>
      </c>
      <c r="BI801" s="40">
        <f t="shared" si="265"/>
        <v>0</v>
      </c>
      <c r="BJ801" s="40">
        <f t="shared" si="266"/>
        <v>0</v>
      </c>
      <c r="BK801" s="40">
        <f t="shared" si="267"/>
        <v>0</v>
      </c>
      <c r="BL801">
        <v>0</v>
      </c>
      <c r="BM801">
        <v>0</v>
      </c>
      <c r="BN801">
        <v>1</v>
      </c>
      <c r="BO801">
        <v>1</v>
      </c>
      <c r="BP801">
        <v>0</v>
      </c>
      <c r="BQ801">
        <v>0</v>
      </c>
      <c r="BR801">
        <v>0</v>
      </c>
      <c r="BS801">
        <v>2</v>
      </c>
      <c r="BT801" s="42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</row>
    <row r="802" spans="1:124" s="32" customFormat="1" x14ac:dyDescent="0.2">
      <c r="A802" s="124" t="str">
        <f>CONFIGURACAO!$C$4</f>
        <v>AREA 21</v>
      </c>
      <c r="B802" s="125">
        <v>800</v>
      </c>
      <c r="C802" s="252" t="s">
        <v>319</v>
      </c>
      <c r="D802" s="126">
        <f t="shared" si="268"/>
        <v>27</v>
      </c>
      <c r="E802" s="250" t="s">
        <v>1137</v>
      </c>
      <c r="F802" s="250">
        <v>0</v>
      </c>
      <c r="G802" s="250">
        <v>0</v>
      </c>
      <c r="H802" s="250">
        <v>1</v>
      </c>
      <c r="I802" s="250">
        <v>1</v>
      </c>
      <c r="J802" s="87"/>
      <c r="K802" s="94"/>
      <c r="L802" s="94"/>
      <c r="M802" s="154">
        <f t="shared" si="269"/>
        <v>2</v>
      </c>
      <c r="N802">
        <v>2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 s="139">
        <f t="shared" si="252"/>
        <v>2</v>
      </c>
      <c r="AD802" s="140">
        <f t="shared" si="253"/>
        <v>2</v>
      </c>
      <c r="AE802" s="141">
        <f t="shared" si="270"/>
        <v>0</v>
      </c>
      <c r="AF802" s="142">
        <f t="shared" si="271"/>
        <v>0</v>
      </c>
      <c r="AG802" s="278"/>
      <c r="AI802" s="37">
        <f>IFERROR(IF(M802&gt;0,(N802*CONFIGURACAO!$C$20)+(O802*CONFIGURACAO!$C$21)+(P802*CONFIGURACAO!$C$22)+(Q802*CONFIGURACAO!$C$23)+(R802*CONFIGURACAO!$C$24),""),"")</f>
        <v>240</v>
      </c>
      <c r="AJ802" s="38">
        <f>IF(S802=0,0,IF(CONFIGURACAO!$C$15="SIM",(IF(S802&gt;CONFIGURACAO!$C$16,CONFIGURACAO!$C$16*CONFIGURACAO!$C$25,S802*CONFIGURACAO!$C$25)),'PI AREA  P100'!S802*CONFIGURACAO!$C$25))</f>
        <v>0</v>
      </c>
      <c r="AK802" s="38">
        <f>IF(T802=0,0,IF(CONFIGURACAO!$C$17="SIM",(IF(T802&gt;CONFIGURACAO!$C$18,CONFIGURACAO!$C$18*CONFIGURACAO!$C$26,T802*CONFIGURACAO!$C$26)),'PI AREA  P100'!T802*CONFIGURACAO!$C$26))</f>
        <v>0</v>
      </c>
      <c r="AL802" s="38">
        <f>IFERROR(IF(M802&gt;0,(U802*CONFIGURACAO!$C$29)+(V802*CONFIGURACAO!$C$30),""),"")</f>
        <v>0</v>
      </c>
      <c r="AM802" s="38">
        <f>IF(W802=0,0,IF(CONFIGURACAO!$C$41="SIM",(IF(W802&gt;CONFIGURACAO!$C$41,CONFIGURACAO!$C$41*CONFIGURACAO!$C$31,W802*CONFIGURACAO!$C$31)),'PI AREA  P100'!W802*CONFIGURACAO!$C$31))</f>
        <v>0</v>
      </c>
      <c r="AN802" s="38">
        <f>IF(X802=0,0,IF(CONFIGURACAO!$C$39="SIM",(IF(X802&gt;CONFIGURACAO!$C$40,CONFIGURACAO!$C$40*CONFIGURACAO!$C$32,X802*CONFIGURACAO!$C$32)),'PI AREA  P100'!X802*CONFIGURACAO!$C$32))</f>
        <v>0</v>
      </c>
      <c r="AO802" s="38">
        <f>IFERROR(IF(M802&gt;0,(Y802*CONFIGURACAO!$C$33)+(Z802*CONFIGURACAO!$C$34)+(AA802*CONFIGURACAO!$C$35)+(AB802*CONFIGURACAO!$C$36),""),"")</f>
        <v>0</v>
      </c>
      <c r="AP802" s="38">
        <f>IF(AA802=0,0,IF(CONFIGURACAO!$C$46="SIM",(IF(AA802&gt;CONFIGURACAO!$C$47,CONFIGURACAO!$C$47*CONFIGURACAO!$C$35,AA802*CONFIGURACAO!$C$35)),'PI AREA  P100'!AA802*CONFIGURACAO!$C$35))</f>
        <v>0</v>
      </c>
      <c r="AQ802" s="38">
        <f>IF(AB802=0,0,IF(CONFIGURACAO!$C$44="SIM",(IF(AB802&gt;CONFIGURACAO!$C$45,CONFIGURACAO!$C$45*CONFIGURACAO!$C$36,AB802*CONFIGURACAO!$C$36)),'PI AREA  P100'!AB802*CONFIGURACAO!$C$36))</f>
        <v>0</v>
      </c>
      <c r="AR802" s="38">
        <f t="shared" si="272"/>
        <v>240</v>
      </c>
      <c r="AS802" s="68">
        <f>IF(AR802="","",$AR802-(($AS$2/CONFIGURACAO!$C$6)*$M802))</f>
        <v>90</v>
      </c>
      <c r="AT802" s="73">
        <f t="shared" si="254"/>
        <v>3</v>
      </c>
      <c r="AU802" s="75">
        <f>IF(AR802="","",$AR802-(($AU$2/CONFIGURACAO!$C$6)*$M802))</f>
        <v>-10</v>
      </c>
      <c r="AV802" s="76" t="str">
        <f t="shared" si="255"/>
        <v>NAO</v>
      </c>
      <c r="AW802" s="74">
        <f>IF(AR802="","",$AR802-(($AW$2/CONFIGURACAO!$C$6)*$M802))</f>
        <v>-110</v>
      </c>
      <c r="AX802" s="72" t="str">
        <f t="shared" si="256"/>
        <v>NAO</v>
      </c>
      <c r="AZ802" s="39">
        <f t="shared" si="257"/>
        <v>2.0271468752375562E-2</v>
      </c>
      <c r="BA802" s="146">
        <f t="shared" si="258"/>
        <v>3</v>
      </c>
      <c r="BB802" s="146">
        <f t="shared" si="259"/>
        <v>968</v>
      </c>
      <c r="BC802" s="32">
        <f t="shared" si="260"/>
        <v>924</v>
      </c>
      <c r="BD802" s="148"/>
      <c r="BE802" s="40">
        <f t="shared" si="261"/>
        <v>7.4515648286140088E-2</v>
      </c>
      <c r="BF802" s="40">
        <f t="shared" si="262"/>
        <v>0</v>
      </c>
      <c r="BG802" s="40">
        <f t="shared" si="263"/>
        <v>0</v>
      </c>
      <c r="BH802" s="40">
        <f t="shared" si="264"/>
        <v>4.042037186742118E-2</v>
      </c>
      <c r="BI802" s="40">
        <f t="shared" si="265"/>
        <v>0</v>
      </c>
      <c r="BJ802" s="40">
        <f t="shared" si="266"/>
        <v>0</v>
      </c>
      <c r="BK802" s="40">
        <f t="shared" si="267"/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 s="4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</row>
    <row r="803" spans="1:124" s="32" customFormat="1" x14ac:dyDescent="0.2">
      <c r="A803" s="124" t="str">
        <f>CONFIGURACAO!$C$4</f>
        <v>AREA 21</v>
      </c>
      <c r="B803" s="125">
        <v>801</v>
      </c>
      <c r="C803" s="252" t="s">
        <v>319</v>
      </c>
      <c r="D803" s="126">
        <f t="shared" si="268"/>
        <v>28</v>
      </c>
      <c r="E803" s="250" t="s">
        <v>1138</v>
      </c>
      <c r="F803" s="250">
        <v>1</v>
      </c>
      <c r="G803" s="250">
        <v>1</v>
      </c>
      <c r="H803" s="250">
        <v>1</v>
      </c>
      <c r="I803" s="250">
        <v>1</v>
      </c>
      <c r="J803" s="87"/>
      <c r="K803" s="94"/>
      <c r="L803" s="94"/>
      <c r="M803" s="154">
        <f t="shared" si="269"/>
        <v>4</v>
      </c>
      <c r="N803">
        <v>0</v>
      </c>
      <c r="O803">
        <v>0</v>
      </c>
      <c r="P803">
        <v>3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 s="139">
        <f t="shared" si="252"/>
        <v>0</v>
      </c>
      <c r="AD803" s="140">
        <f t="shared" si="253"/>
        <v>3</v>
      </c>
      <c r="AE803" s="141">
        <f t="shared" si="270"/>
        <v>0</v>
      </c>
      <c r="AF803" s="142">
        <f t="shared" si="271"/>
        <v>0</v>
      </c>
      <c r="AG803" s="278"/>
      <c r="AI803" s="37">
        <f>IFERROR(IF(M803&gt;0,(N803*CONFIGURACAO!$C$20)+(O803*CONFIGURACAO!$C$21)+(P803*CONFIGURACAO!$C$22)+(Q803*CONFIGURACAO!$C$23)+(R803*CONFIGURACAO!$C$24),""),"")</f>
        <v>220</v>
      </c>
      <c r="AJ803" s="38">
        <f>IF(S803=0,0,IF(CONFIGURACAO!$C$15="SIM",(IF(S803&gt;CONFIGURACAO!$C$16,CONFIGURACAO!$C$16*CONFIGURACAO!$C$25,S803*CONFIGURACAO!$C$25)),'PI AREA  P100'!S803*CONFIGURACAO!$C$25))</f>
        <v>0</v>
      </c>
      <c r="AK803" s="38">
        <f>IF(T803=0,0,IF(CONFIGURACAO!$C$17="SIM",(IF(T803&gt;CONFIGURACAO!$C$18,CONFIGURACAO!$C$18*CONFIGURACAO!$C$26,T803*CONFIGURACAO!$C$26)),'PI AREA  P100'!T803*CONFIGURACAO!$C$26))</f>
        <v>5</v>
      </c>
      <c r="AL803" s="38">
        <f>IFERROR(IF(M803&gt;0,(U803*CONFIGURACAO!$C$29)+(V803*CONFIGURACAO!$C$30),""),"")</f>
        <v>0</v>
      </c>
      <c r="AM803" s="38">
        <f>IF(W803=0,0,IF(CONFIGURACAO!$C$41="SIM",(IF(W803&gt;CONFIGURACAO!$C$41,CONFIGURACAO!$C$41*CONFIGURACAO!$C$31,W803*CONFIGURACAO!$C$31)),'PI AREA  P100'!W803*CONFIGURACAO!$C$31))</f>
        <v>0</v>
      </c>
      <c r="AN803" s="38">
        <f>IF(X803=0,0,IF(CONFIGURACAO!$C$39="SIM",(IF(X803&gt;CONFIGURACAO!$C$40,CONFIGURACAO!$C$40*CONFIGURACAO!$C$32,X803*CONFIGURACAO!$C$32)),'PI AREA  P100'!X803*CONFIGURACAO!$C$32))</f>
        <v>0</v>
      </c>
      <c r="AO803" s="38">
        <f>IFERROR(IF(M803&gt;0,(Y803*CONFIGURACAO!$C$33)+(Z803*CONFIGURACAO!$C$34)+(AA803*CONFIGURACAO!$C$35)+(AB803*CONFIGURACAO!$C$36),""),"")</f>
        <v>25</v>
      </c>
      <c r="AP803" s="38">
        <f>IF(AA803=0,0,IF(CONFIGURACAO!$C$46="SIM",(IF(AA803&gt;CONFIGURACAO!$C$47,CONFIGURACAO!$C$47*CONFIGURACAO!$C$35,AA803*CONFIGURACAO!$C$35)),'PI AREA  P100'!AA803*CONFIGURACAO!$C$35))</f>
        <v>25</v>
      </c>
      <c r="AQ803" s="38">
        <f>IF(AB803=0,0,IF(CONFIGURACAO!$C$44="SIM",(IF(AB803&gt;CONFIGURACAO!$C$45,CONFIGURACAO!$C$45*CONFIGURACAO!$C$36,AB803*CONFIGURACAO!$C$36)),'PI AREA  P100'!AB803*CONFIGURACAO!$C$36))</f>
        <v>0</v>
      </c>
      <c r="AR803" s="38">
        <f t="shared" si="272"/>
        <v>275</v>
      </c>
      <c r="AS803" s="68">
        <f>IF(AR803="","",$AR803-(($AS$2/CONFIGURACAO!$C$6)*$M803))</f>
        <v>-25</v>
      </c>
      <c r="AT803" s="73" t="str">
        <f t="shared" si="254"/>
        <v>NAO</v>
      </c>
      <c r="AU803" s="75">
        <f>IF(AR803="","",$AR803-(($AU$2/CONFIGURACAO!$C$6)*$M803))</f>
        <v>-225</v>
      </c>
      <c r="AV803" s="76" t="str">
        <f t="shared" si="255"/>
        <v>NAO</v>
      </c>
      <c r="AW803" s="74">
        <f>IF(AR803="","",$AR803-(($AW$2/CONFIGURACAO!$C$6)*$M803))</f>
        <v>-425</v>
      </c>
      <c r="AX803" s="72" t="str">
        <f t="shared" si="256"/>
        <v>NAO</v>
      </c>
      <c r="AZ803" s="39">
        <f t="shared" si="257"/>
        <v>2.3227724612097E-2</v>
      </c>
      <c r="BA803" s="146">
        <f t="shared" si="258"/>
        <v>6</v>
      </c>
      <c r="BB803" s="146">
        <f t="shared" si="259"/>
        <v>836</v>
      </c>
      <c r="BC803" s="32">
        <f t="shared" si="260"/>
        <v>901</v>
      </c>
      <c r="BD803" s="148"/>
      <c r="BE803" s="40">
        <f t="shared" si="261"/>
        <v>0</v>
      </c>
      <c r="BF803" s="40">
        <f t="shared" si="262"/>
        <v>0</v>
      </c>
      <c r="BG803" s="40">
        <f t="shared" si="263"/>
        <v>7.7081192189105849E-2</v>
      </c>
      <c r="BH803" s="40">
        <f t="shared" si="264"/>
        <v>4.042037186742118E-2</v>
      </c>
      <c r="BI803" s="40">
        <f t="shared" si="265"/>
        <v>0</v>
      </c>
      <c r="BJ803" s="40">
        <f t="shared" si="266"/>
        <v>0</v>
      </c>
      <c r="BK803" s="40">
        <f t="shared" si="267"/>
        <v>0.16051364365971107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 s="42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</row>
    <row r="804" spans="1:124" s="32" customFormat="1" x14ac:dyDescent="0.2">
      <c r="A804" s="124" t="str">
        <f>CONFIGURACAO!$C$4</f>
        <v>AREA 21</v>
      </c>
      <c r="B804" s="125">
        <v>802</v>
      </c>
      <c r="C804" s="252" t="s">
        <v>319</v>
      </c>
      <c r="D804" s="126">
        <f t="shared" si="268"/>
        <v>29</v>
      </c>
      <c r="E804" s="250" t="s">
        <v>1139</v>
      </c>
      <c r="F804" s="250">
        <v>1</v>
      </c>
      <c r="G804" s="250">
        <v>1</v>
      </c>
      <c r="H804" s="250">
        <v>1</v>
      </c>
      <c r="I804" s="250">
        <v>1</v>
      </c>
      <c r="J804" s="87"/>
      <c r="K804" s="94"/>
      <c r="L804" s="94"/>
      <c r="M804" s="154">
        <f t="shared" si="269"/>
        <v>4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 s="139">
        <f t="shared" si="252"/>
        <v>0</v>
      </c>
      <c r="AD804" s="140">
        <f t="shared" si="253"/>
        <v>0</v>
      </c>
      <c r="AE804" s="141">
        <f t="shared" si="270"/>
        <v>0</v>
      </c>
      <c r="AF804" s="142">
        <f t="shared" si="271"/>
        <v>0</v>
      </c>
      <c r="AG804" s="278"/>
      <c r="AI804" s="37">
        <f>IFERROR(IF(M804&gt;0,(N804*CONFIGURACAO!$C$20)+(O804*CONFIGURACAO!$C$21)+(P804*CONFIGURACAO!$C$22)+(Q804*CONFIGURACAO!$C$23)+(R804*CONFIGURACAO!$C$24),""),"")</f>
        <v>20</v>
      </c>
      <c r="AJ804" s="38">
        <f>IF(S804=0,0,IF(CONFIGURACAO!$C$15="SIM",(IF(S804&gt;CONFIGURACAO!$C$16,CONFIGURACAO!$C$16*CONFIGURACAO!$C$25,S804*CONFIGURACAO!$C$25)),'PI AREA  P100'!S804*CONFIGURACAO!$C$25))</f>
        <v>0</v>
      </c>
      <c r="AK804" s="38">
        <f>IF(T804=0,0,IF(CONFIGURACAO!$C$17="SIM",(IF(T804&gt;CONFIGURACAO!$C$18,CONFIGURACAO!$C$18*CONFIGURACAO!$C$26,T804*CONFIGURACAO!$C$26)),'PI AREA  P100'!T804*CONFIGURACAO!$C$26))</f>
        <v>0</v>
      </c>
      <c r="AL804" s="38">
        <f>IFERROR(IF(M804&gt;0,(U804*CONFIGURACAO!$C$29)+(V804*CONFIGURACAO!$C$30),""),"")</f>
        <v>0</v>
      </c>
      <c r="AM804" s="38">
        <f>IF(W804=0,0,IF(CONFIGURACAO!$C$41="SIM",(IF(W804&gt;CONFIGURACAO!$C$41,CONFIGURACAO!$C$41*CONFIGURACAO!$C$31,W804*CONFIGURACAO!$C$31)),'PI AREA  P100'!W804*CONFIGURACAO!$C$31))</f>
        <v>0</v>
      </c>
      <c r="AN804" s="38">
        <f>IF(X804=0,0,IF(CONFIGURACAO!$C$39="SIM",(IF(X804&gt;CONFIGURACAO!$C$40,CONFIGURACAO!$C$40*CONFIGURACAO!$C$32,X804*CONFIGURACAO!$C$32)),'PI AREA  P100'!X804*CONFIGURACAO!$C$32))</f>
        <v>0</v>
      </c>
      <c r="AO804" s="38">
        <f>IFERROR(IF(M804&gt;0,(Y804*CONFIGURACAO!$C$33)+(Z804*CONFIGURACAO!$C$34)+(AA804*CONFIGURACAO!$C$35)+(AB804*CONFIGURACAO!$C$36),""),"")</f>
        <v>0</v>
      </c>
      <c r="AP804" s="38">
        <f>IF(AA804=0,0,IF(CONFIGURACAO!$C$46="SIM",(IF(AA804&gt;CONFIGURACAO!$C$47,CONFIGURACAO!$C$47*CONFIGURACAO!$C$35,AA804*CONFIGURACAO!$C$35)),'PI AREA  P100'!AA804*CONFIGURACAO!$C$35))</f>
        <v>0</v>
      </c>
      <c r="AQ804" s="38">
        <f>IF(AB804=0,0,IF(CONFIGURACAO!$C$44="SIM",(IF(AB804&gt;CONFIGURACAO!$C$45,CONFIGURACAO!$C$45*CONFIGURACAO!$C$36,AB804*CONFIGURACAO!$C$36)),'PI AREA  P100'!AB804*CONFIGURACAO!$C$36))</f>
        <v>0</v>
      </c>
      <c r="AR804" s="38">
        <f t="shared" si="272"/>
        <v>20</v>
      </c>
      <c r="AS804" s="68">
        <f>IF(AR804="","",$AR804-(($AS$2/CONFIGURACAO!$C$6)*$M804))</f>
        <v>-280</v>
      </c>
      <c r="AT804" s="73" t="str">
        <f t="shared" si="254"/>
        <v>NAO</v>
      </c>
      <c r="AU804" s="75">
        <f>IF(AR804="","",$AR804-(($AU$2/CONFIGURACAO!$C$6)*$M804))</f>
        <v>-480</v>
      </c>
      <c r="AV804" s="76" t="str">
        <f t="shared" si="255"/>
        <v>NAO</v>
      </c>
      <c r="AW804" s="74">
        <f>IF(AR804="","",$AR804-(($AW$2/CONFIGURACAO!$C$6)*$M804))</f>
        <v>-680</v>
      </c>
      <c r="AX804" s="72" t="str">
        <f t="shared" si="256"/>
        <v>NAO</v>
      </c>
      <c r="AZ804" s="39">
        <f t="shared" si="257"/>
        <v>1.6892890626979636E-3</v>
      </c>
      <c r="BA804" s="146">
        <f t="shared" si="258"/>
        <v>1</v>
      </c>
      <c r="BB804" s="146">
        <f t="shared" si="259"/>
        <v>1099</v>
      </c>
      <c r="BC804" s="32">
        <f t="shared" si="260"/>
        <v>1138</v>
      </c>
      <c r="BD804" s="148"/>
      <c r="BE804" s="40">
        <f t="shared" si="261"/>
        <v>0</v>
      </c>
      <c r="BF804" s="40">
        <f t="shared" si="262"/>
        <v>0</v>
      </c>
      <c r="BG804" s="40">
        <f t="shared" si="263"/>
        <v>0</v>
      </c>
      <c r="BH804" s="40">
        <f t="shared" si="264"/>
        <v>0</v>
      </c>
      <c r="BI804" s="40">
        <f t="shared" si="265"/>
        <v>0.10660980810234541</v>
      </c>
      <c r="BJ804" s="40">
        <f t="shared" si="266"/>
        <v>0</v>
      </c>
      <c r="BK804" s="40">
        <f t="shared" si="267"/>
        <v>0</v>
      </c>
      <c r="BL804">
        <v>0</v>
      </c>
      <c r="BM804">
        <v>0</v>
      </c>
      <c r="BN804">
        <v>0</v>
      </c>
      <c r="BO804">
        <v>1</v>
      </c>
      <c r="BP804">
        <v>0</v>
      </c>
      <c r="BQ804">
        <v>0</v>
      </c>
      <c r="BR804">
        <v>0</v>
      </c>
      <c r="BS804">
        <v>0</v>
      </c>
      <c r="BT804" s="42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</row>
    <row r="805" spans="1:124" s="32" customFormat="1" x14ac:dyDescent="0.2">
      <c r="A805" s="124" t="str">
        <f>CONFIGURACAO!$C$4</f>
        <v>AREA 21</v>
      </c>
      <c r="B805" s="125">
        <v>803</v>
      </c>
      <c r="C805" s="252" t="s">
        <v>319</v>
      </c>
      <c r="D805" s="126">
        <f t="shared" si="268"/>
        <v>30</v>
      </c>
      <c r="E805" s="250" t="s">
        <v>1140</v>
      </c>
      <c r="F805" s="250">
        <v>1</v>
      </c>
      <c r="G805" s="250">
        <v>1</v>
      </c>
      <c r="H805" s="250">
        <v>1</v>
      </c>
      <c r="I805" s="250">
        <v>1</v>
      </c>
      <c r="J805" s="87"/>
      <c r="K805" s="94"/>
      <c r="L805" s="94"/>
      <c r="M805" s="154">
        <f t="shared" si="269"/>
        <v>4</v>
      </c>
      <c r="N805">
        <v>6</v>
      </c>
      <c r="O805">
        <v>15</v>
      </c>
      <c r="P805">
        <v>30</v>
      </c>
      <c r="Q805">
        <v>16</v>
      </c>
      <c r="R805">
        <v>13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 s="139">
        <f t="shared" si="252"/>
        <v>21</v>
      </c>
      <c r="AD805" s="140">
        <f t="shared" si="253"/>
        <v>51</v>
      </c>
      <c r="AE805" s="141">
        <f t="shared" si="270"/>
        <v>0</v>
      </c>
      <c r="AF805" s="142">
        <f t="shared" si="271"/>
        <v>0</v>
      </c>
      <c r="AG805" s="278"/>
      <c r="AI805" s="37">
        <f>IFERROR(IF(M805&gt;0,(N805*CONFIGURACAO!$C$20)+(O805*CONFIGURACAO!$C$21)+(P805*CONFIGURACAO!$C$22)+(Q805*CONFIGURACAO!$C$23)+(R805*CONFIGURACAO!$C$24),""),"")</f>
        <v>4500</v>
      </c>
      <c r="AJ805" s="38">
        <f>IF(S805=0,0,IF(CONFIGURACAO!$C$15="SIM",(IF(S805&gt;CONFIGURACAO!$C$16,CONFIGURACAO!$C$16*CONFIGURACAO!$C$25,S805*CONFIGURACAO!$C$25)),'PI AREA  P100'!S805*CONFIGURACAO!$C$25))</f>
        <v>0</v>
      </c>
      <c r="AK805" s="38">
        <f>IF(T805=0,0,IF(CONFIGURACAO!$C$17="SIM",(IF(T805&gt;CONFIGURACAO!$C$18,CONFIGURACAO!$C$18*CONFIGURACAO!$C$26,T805*CONFIGURACAO!$C$26)),'PI AREA  P100'!T805*CONFIGURACAO!$C$26))</f>
        <v>0</v>
      </c>
      <c r="AL805" s="38">
        <f>IFERROR(IF(M805&gt;0,(U805*CONFIGURACAO!$C$29)+(V805*CONFIGURACAO!$C$30),""),"")</f>
        <v>0</v>
      </c>
      <c r="AM805" s="38">
        <f>IF(W805=0,0,IF(CONFIGURACAO!$C$41="SIM",(IF(W805&gt;CONFIGURACAO!$C$41,CONFIGURACAO!$C$41*CONFIGURACAO!$C$31,W805*CONFIGURACAO!$C$31)),'PI AREA  P100'!W805*CONFIGURACAO!$C$31))</f>
        <v>0</v>
      </c>
      <c r="AN805" s="38">
        <f>IF(X805=0,0,IF(CONFIGURACAO!$C$39="SIM",(IF(X805&gt;CONFIGURACAO!$C$40,CONFIGURACAO!$C$40*CONFIGURACAO!$C$32,X805*CONFIGURACAO!$C$32)),'PI AREA  P100'!X805*CONFIGURACAO!$C$32))</f>
        <v>0</v>
      </c>
      <c r="AO805" s="38">
        <f>IFERROR(IF(M805&gt;0,(Y805*CONFIGURACAO!$C$33)+(Z805*CONFIGURACAO!$C$34)+(AA805*CONFIGURACAO!$C$35)+(AB805*CONFIGURACAO!$C$36),""),"")</f>
        <v>0</v>
      </c>
      <c r="AP805" s="38">
        <f>IF(AA805=0,0,IF(CONFIGURACAO!$C$46="SIM",(IF(AA805&gt;CONFIGURACAO!$C$47,CONFIGURACAO!$C$47*CONFIGURACAO!$C$35,AA805*CONFIGURACAO!$C$35)),'PI AREA  P100'!AA805*CONFIGURACAO!$C$35))</f>
        <v>0</v>
      </c>
      <c r="AQ805" s="38">
        <f>IF(AB805=0,0,IF(CONFIGURACAO!$C$44="SIM",(IF(AB805&gt;CONFIGURACAO!$C$45,CONFIGURACAO!$C$45*CONFIGURACAO!$C$36,AB805*CONFIGURACAO!$C$36)),'PI AREA  P100'!AB805*CONFIGURACAO!$C$36))</f>
        <v>0</v>
      </c>
      <c r="AR805" s="38">
        <f t="shared" si="272"/>
        <v>4500</v>
      </c>
      <c r="AS805" s="68">
        <f>IF(AR805="","",$AR805-(($AS$2/CONFIGURACAO!$C$6)*$M805))</f>
        <v>4200</v>
      </c>
      <c r="AT805" s="73">
        <f t="shared" si="254"/>
        <v>3</v>
      </c>
      <c r="AU805" s="75">
        <f>IF(AR805="","",$AR805-(($AU$2/CONFIGURACAO!$C$6)*$M805))</f>
        <v>4000</v>
      </c>
      <c r="AV805" s="76">
        <f t="shared" si="255"/>
        <v>4</v>
      </c>
      <c r="AW805" s="74">
        <f>IF(AR805="","",$AR805-(($AW$2/CONFIGURACAO!$C$6)*$M805))</f>
        <v>3800</v>
      </c>
      <c r="AX805" s="72">
        <f t="shared" si="256"/>
        <v>5</v>
      </c>
      <c r="AZ805" s="39">
        <f t="shared" si="257"/>
        <v>0.38009003910704181</v>
      </c>
      <c r="BA805" s="146">
        <f t="shared" si="258"/>
        <v>80</v>
      </c>
      <c r="BB805" s="146">
        <f t="shared" si="259"/>
        <v>7</v>
      </c>
      <c r="BC805" s="32">
        <f t="shared" si="260"/>
        <v>19</v>
      </c>
      <c r="BD805" s="148"/>
      <c r="BE805" s="40">
        <f t="shared" si="261"/>
        <v>0.22354694485842028</v>
      </c>
      <c r="BF805" s="40">
        <f t="shared" si="262"/>
        <v>0.57870370370370372</v>
      </c>
      <c r="BG805" s="40">
        <f t="shared" si="263"/>
        <v>0.77081192189105863</v>
      </c>
      <c r="BH805" s="40">
        <f t="shared" si="264"/>
        <v>0.64672594987873888</v>
      </c>
      <c r="BI805" s="40">
        <f t="shared" si="265"/>
        <v>1.3859275053304905</v>
      </c>
      <c r="BJ805" s="40">
        <f t="shared" si="266"/>
        <v>0</v>
      </c>
      <c r="BK805" s="40">
        <f t="shared" si="267"/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 s="42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</row>
    <row r="806" spans="1:124" s="32" customFormat="1" x14ac:dyDescent="0.2">
      <c r="A806" s="124" t="str">
        <f>CONFIGURACAO!$C$4</f>
        <v>AREA 21</v>
      </c>
      <c r="B806" s="125">
        <v>804</v>
      </c>
      <c r="C806" s="252" t="s">
        <v>319</v>
      </c>
      <c r="D806" s="126">
        <f t="shared" si="268"/>
        <v>31</v>
      </c>
      <c r="E806" s="250" t="s">
        <v>1141</v>
      </c>
      <c r="F806" s="250">
        <v>1</v>
      </c>
      <c r="G806" s="250">
        <v>1</v>
      </c>
      <c r="H806" s="250">
        <v>1</v>
      </c>
      <c r="I806" s="250">
        <v>1</v>
      </c>
      <c r="J806" s="87"/>
      <c r="K806" s="94"/>
      <c r="L806" s="94"/>
      <c r="M806" s="154">
        <f t="shared" si="269"/>
        <v>4</v>
      </c>
      <c r="N806">
        <v>0</v>
      </c>
      <c r="O806">
        <v>4</v>
      </c>
      <c r="P806">
        <v>1</v>
      </c>
      <c r="Q806">
        <v>4</v>
      </c>
      <c r="R806">
        <v>0</v>
      </c>
      <c r="S806">
        <v>2</v>
      </c>
      <c r="T806">
        <v>3</v>
      </c>
      <c r="U806">
        <v>0</v>
      </c>
      <c r="V806">
        <v>0</v>
      </c>
      <c r="W806">
        <v>2</v>
      </c>
      <c r="X806">
        <v>1</v>
      </c>
      <c r="Y806">
        <v>0</v>
      </c>
      <c r="Z806">
        <v>0</v>
      </c>
      <c r="AA806">
        <v>1</v>
      </c>
      <c r="AB806">
        <v>0</v>
      </c>
      <c r="AC806" s="139">
        <f t="shared" si="252"/>
        <v>4</v>
      </c>
      <c r="AD806" s="140">
        <f t="shared" si="253"/>
        <v>5</v>
      </c>
      <c r="AE806" s="141">
        <f t="shared" si="270"/>
        <v>0</v>
      </c>
      <c r="AF806" s="142">
        <f t="shared" si="271"/>
        <v>0</v>
      </c>
      <c r="AG806" s="278"/>
      <c r="AI806" s="37">
        <f>IFERROR(IF(M806&gt;0,(N806*CONFIGURACAO!$C$20)+(O806*CONFIGURACAO!$C$21)+(P806*CONFIGURACAO!$C$22)+(Q806*CONFIGURACAO!$C$23)+(R806*CONFIGURACAO!$C$24),""),"")</f>
        <v>540</v>
      </c>
      <c r="AJ806" s="38">
        <f>IF(S806=0,0,IF(CONFIGURACAO!$C$15="SIM",(IF(S806&gt;CONFIGURACAO!$C$16,CONFIGURACAO!$C$16*CONFIGURACAO!$C$25,S806*CONFIGURACAO!$C$25)),'PI AREA  P100'!S806*CONFIGURACAO!$C$25))</f>
        <v>20</v>
      </c>
      <c r="AK806" s="38">
        <f>IF(T806=0,0,IF(CONFIGURACAO!$C$17="SIM",(IF(T806&gt;CONFIGURACAO!$C$18,CONFIGURACAO!$C$18*CONFIGURACAO!$C$26,T806*CONFIGURACAO!$C$26)),'PI AREA  P100'!T806*CONFIGURACAO!$C$26))</f>
        <v>15</v>
      </c>
      <c r="AL806" s="38">
        <f>IFERROR(IF(M806&gt;0,(U806*CONFIGURACAO!$C$29)+(V806*CONFIGURACAO!$C$30),""),"")</f>
        <v>0</v>
      </c>
      <c r="AM806" s="38">
        <f>IF(W806=0,0,IF(CONFIGURACAO!$C$41="SIM",(IF(W806&gt;CONFIGURACAO!$C$41,CONFIGURACAO!$C$41*CONFIGURACAO!$C$31,W806*CONFIGURACAO!$C$31)),'PI AREA  P100'!W806*CONFIGURACAO!$C$31))</f>
        <v>100</v>
      </c>
      <c r="AN806" s="38">
        <f>IF(X806=0,0,IF(CONFIGURACAO!$C$39="SIM",(IF(X806&gt;CONFIGURACAO!$C$40,CONFIGURACAO!$C$40*CONFIGURACAO!$C$32,X806*CONFIGURACAO!$C$32)),'PI AREA  P100'!X806*CONFIGURACAO!$C$32))</f>
        <v>25</v>
      </c>
      <c r="AO806" s="38">
        <f>IFERROR(IF(M806&gt;0,(Y806*CONFIGURACAO!$C$33)+(Z806*CONFIGURACAO!$C$34)+(AA806*CONFIGURACAO!$C$35)+(AB806*CONFIGURACAO!$C$36),""),"")</f>
        <v>25</v>
      </c>
      <c r="AP806" s="38">
        <f>IF(AA806=0,0,IF(CONFIGURACAO!$C$46="SIM",(IF(AA806&gt;CONFIGURACAO!$C$47,CONFIGURACAO!$C$47*CONFIGURACAO!$C$35,AA806*CONFIGURACAO!$C$35)),'PI AREA  P100'!AA806*CONFIGURACAO!$C$35))</f>
        <v>25</v>
      </c>
      <c r="AQ806" s="38">
        <f>IF(AB806=0,0,IF(CONFIGURACAO!$C$44="SIM",(IF(AB806&gt;CONFIGURACAO!$C$45,CONFIGURACAO!$C$45*CONFIGURACAO!$C$36,AB806*CONFIGURACAO!$C$36)),'PI AREA  P100'!AB806*CONFIGURACAO!$C$36))</f>
        <v>0</v>
      </c>
      <c r="AR806" s="38">
        <f t="shared" si="272"/>
        <v>750</v>
      </c>
      <c r="AS806" s="68">
        <f>IF(AR806="","",$AR806-(($AS$2/CONFIGURACAO!$C$6)*$M806))</f>
        <v>450</v>
      </c>
      <c r="AT806" s="73">
        <f t="shared" si="254"/>
        <v>3</v>
      </c>
      <c r="AU806" s="75">
        <f>IF(AR806="","",$AR806-(($AU$2/CONFIGURACAO!$C$6)*$M806))</f>
        <v>250</v>
      </c>
      <c r="AV806" s="76">
        <f t="shared" si="255"/>
        <v>4</v>
      </c>
      <c r="AW806" s="74">
        <f>IF(AR806="","",$AR806-(($AW$2/CONFIGURACAO!$C$6)*$M806))</f>
        <v>50</v>
      </c>
      <c r="AX806" s="72">
        <f t="shared" si="256"/>
        <v>5</v>
      </c>
      <c r="AZ806" s="39">
        <f t="shared" si="257"/>
        <v>6.3348339851173635E-2</v>
      </c>
      <c r="BA806" s="146">
        <f t="shared" si="258"/>
        <v>18</v>
      </c>
      <c r="BB806" s="146">
        <f t="shared" si="259"/>
        <v>426</v>
      </c>
      <c r="BC806" s="32">
        <f t="shared" si="260"/>
        <v>577</v>
      </c>
      <c r="BD806" s="148"/>
      <c r="BE806" s="40">
        <f t="shared" si="261"/>
        <v>0</v>
      </c>
      <c r="BF806" s="40">
        <f t="shared" si="262"/>
        <v>0.15432098765432098</v>
      </c>
      <c r="BG806" s="40">
        <f t="shared" si="263"/>
        <v>2.5693730729701953E-2</v>
      </c>
      <c r="BH806" s="40">
        <f t="shared" si="264"/>
        <v>0.16168148746968472</v>
      </c>
      <c r="BI806" s="40">
        <f t="shared" si="265"/>
        <v>0</v>
      </c>
      <c r="BJ806" s="40">
        <f t="shared" si="266"/>
        <v>0.18484288354898337</v>
      </c>
      <c r="BK806" s="40">
        <f t="shared" si="267"/>
        <v>0.4815409309791332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</v>
      </c>
      <c r="BT806" s="42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</row>
    <row r="807" spans="1:124" s="32" customFormat="1" x14ac:dyDescent="0.2">
      <c r="A807" s="124" t="str">
        <f>CONFIGURACAO!$C$4</f>
        <v>AREA 21</v>
      </c>
      <c r="B807" s="125">
        <v>805</v>
      </c>
      <c r="C807" s="252" t="s">
        <v>319</v>
      </c>
      <c r="D807" s="126">
        <f t="shared" si="268"/>
        <v>32</v>
      </c>
      <c r="E807" s="250" t="s">
        <v>1142</v>
      </c>
      <c r="F807" s="250">
        <v>0</v>
      </c>
      <c r="G807" s="250">
        <v>0</v>
      </c>
      <c r="H807" s="250">
        <v>1</v>
      </c>
      <c r="I807" s="250">
        <v>1</v>
      </c>
      <c r="J807" s="87"/>
      <c r="K807" s="94"/>
      <c r="L807" s="94"/>
      <c r="M807" s="154">
        <f t="shared" si="269"/>
        <v>2</v>
      </c>
      <c r="N807">
        <v>1</v>
      </c>
      <c r="O807">
        <v>1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 s="139">
        <f t="shared" si="252"/>
        <v>2</v>
      </c>
      <c r="AD807" s="140">
        <f t="shared" si="253"/>
        <v>3</v>
      </c>
      <c r="AE807" s="141">
        <f t="shared" si="270"/>
        <v>0</v>
      </c>
      <c r="AF807" s="142">
        <f t="shared" si="271"/>
        <v>0</v>
      </c>
      <c r="AG807" s="278"/>
      <c r="AI807" s="37">
        <f>IFERROR(IF(M807&gt;0,(N807*CONFIGURACAO!$C$20)+(O807*CONFIGURACAO!$C$21)+(P807*CONFIGURACAO!$C$22)+(Q807*CONFIGURACAO!$C$23)+(R807*CONFIGURACAO!$C$24),""),"")</f>
        <v>240</v>
      </c>
      <c r="AJ807" s="38">
        <f>IF(S807=0,0,IF(CONFIGURACAO!$C$15="SIM",(IF(S807&gt;CONFIGURACAO!$C$16,CONFIGURACAO!$C$16*CONFIGURACAO!$C$25,S807*CONFIGURACAO!$C$25)),'PI AREA  P100'!S807*CONFIGURACAO!$C$25))</f>
        <v>0</v>
      </c>
      <c r="AK807" s="38">
        <f>IF(T807=0,0,IF(CONFIGURACAO!$C$17="SIM",(IF(T807&gt;CONFIGURACAO!$C$18,CONFIGURACAO!$C$18*CONFIGURACAO!$C$26,T807*CONFIGURACAO!$C$26)),'PI AREA  P100'!T807*CONFIGURACAO!$C$26))</f>
        <v>0</v>
      </c>
      <c r="AL807" s="38">
        <f>IFERROR(IF(M807&gt;0,(U807*CONFIGURACAO!$C$29)+(V807*CONFIGURACAO!$C$30),""),"")</f>
        <v>0</v>
      </c>
      <c r="AM807" s="38">
        <f>IF(W807=0,0,IF(CONFIGURACAO!$C$41="SIM",(IF(W807&gt;CONFIGURACAO!$C$41,CONFIGURACAO!$C$41*CONFIGURACAO!$C$31,W807*CONFIGURACAO!$C$31)),'PI AREA  P100'!W807*CONFIGURACAO!$C$31))</f>
        <v>0</v>
      </c>
      <c r="AN807" s="38">
        <f>IF(X807=0,0,IF(CONFIGURACAO!$C$39="SIM",(IF(X807&gt;CONFIGURACAO!$C$40,CONFIGURACAO!$C$40*CONFIGURACAO!$C$32,X807*CONFIGURACAO!$C$32)),'PI AREA  P100'!X807*CONFIGURACAO!$C$32))</f>
        <v>0</v>
      </c>
      <c r="AO807" s="38">
        <f>IFERROR(IF(M807&gt;0,(Y807*CONFIGURACAO!$C$33)+(Z807*CONFIGURACAO!$C$34)+(AA807*CONFIGURACAO!$C$35)+(AB807*CONFIGURACAO!$C$36),""),"")</f>
        <v>0</v>
      </c>
      <c r="AP807" s="38">
        <f>IF(AA807=0,0,IF(CONFIGURACAO!$C$46="SIM",(IF(AA807&gt;CONFIGURACAO!$C$47,CONFIGURACAO!$C$47*CONFIGURACAO!$C$35,AA807*CONFIGURACAO!$C$35)),'PI AREA  P100'!AA807*CONFIGURACAO!$C$35))</f>
        <v>0</v>
      </c>
      <c r="AQ807" s="38">
        <f>IF(AB807=0,0,IF(CONFIGURACAO!$C$44="SIM",(IF(AB807&gt;CONFIGURACAO!$C$45,CONFIGURACAO!$C$45*CONFIGURACAO!$C$36,AB807*CONFIGURACAO!$C$36)),'PI AREA  P100'!AB807*CONFIGURACAO!$C$36))</f>
        <v>0</v>
      </c>
      <c r="AR807" s="38">
        <f t="shared" si="272"/>
        <v>240</v>
      </c>
      <c r="AS807" s="68">
        <f>IF(AR807="","",$AR807-(($AS$2/CONFIGURACAO!$C$6)*$M807))</f>
        <v>90</v>
      </c>
      <c r="AT807" s="73">
        <f t="shared" si="254"/>
        <v>3</v>
      </c>
      <c r="AU807" s="75">
        <f>IF(AR807="","",$AR807-(($AU$2/CONFIGURACAO!$C$6)*$M807))</f>
        <v>-10</v>
      </c>
      <c r="AV807" s="76" t="str">
        <f t="shared" si="255"/>
        <v>NAO</v>
      </c>
      <c r="AW807" s="74">
        <f>IF(AR807="","",$AR807-(($AW$2/CONFIGURACAO!$C$6)*$M807))</f>
        <v>-110</v>
      </c>
      <c r="AX807" s="72" t="str">
        <f t="shared" si="256"/>
        <v>NAO</v>
      </c>
      <c r="AZ807" s="39">
        <f t="shared" si="257"/>
        <v>2.0271468752375562E-2</v>
      </c>
      <c r="BA807" s="146">
        <f t="shared" si="258"/>
        <v>3</v>
      </c>
      <c r="BB807" s="146">
        <f t="shared" si="259"/>
        <v>968</v>
      </c>
      <c r="BC807" s="32">
        <f t="shared" si="260"/>
        <v>924</v>
      </c>
      <c r="BD807" s="148"/>
      <c r="BE807" s="40">
        <f t="shared" si="261"/>
        <v>3.7257824143070044E-2</v>
      </c>
      <c r="BF807" s="40">
        <f t="shared" si="262"/>
        <v>3.8580246913580245E-2</v>
      </c>
      <c r="BG807" s="40">
        <f t="shared" si="263"/>
        <v>2.5693730729701953E-2</v>
      </c>
      <c r="BH807" s="40">
        <f t="shared" si="264"/>
        <v>0</v>
      </c>
      <c r="BI807" s="40">
        <f t="shared" si="265"/>
        <v>0</v>
      </c>
      <c r="BJ807" s="40">
        <f t="shared" si="266"/>
        <v>0</v>
      </c>
      <c r="BK807" s="40">
        <f t="shared" si="267"/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 s="42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</row>
    <row r="808" spans="1:124" s="32" customFormat="1" x14ac:dyDescent="0.2">
      <c r="A808" s="124" t="str">
        <f>CONFIGURACAO!$C$4</f>
        <v>AREA 21</v>
      </c>
      <c r="B808" s="125">
        <v>806</v>
      </c>
      <c r="C808" s="252" t="s">
        <v>319</v>
      </c>
      <c r="D808" s="126">
        <f t="shared" si="268"/>
        <v>33</v>
      </c>
      <c r="E808" s="250" t="s">
        <v>1143</v>
      </c>
      <c r="F808" s="250">
        <v>1</v>
      </c>
      <c r="G808" s="250">
        <v>1</v>
      </c>
      <c r="H808" s="250">
        <v>1</v>
      </c>
      <c r="I808" s="250">
        <v>0</v>
      </c>
      <c r="J808" s="87"/>
      <c r="K808" s="94"/>
      <c r="L808" s="94"/>
      <c r="M808" s="154">
        <f t="shared" si="269"/>
        <v>3</v>
      </c>
      <c r="N808">
        <v>6</v>
      </c>
      <c r="O808">
        <v>3</v>
      </c>
      <c r="P808">
        <v>8</v>
      </c>
      <c r="Q808">
        <v>5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2</v>
      </c>
      <c r="AC808" s="139">
        <f t="shared" si="252"/>
        <v>9</v>
      </c>
      <c r="AD808" s="140">
        <f t="shared" si="253"/>
        <v>17</v>
      </c>
      <c r="AE808" s="141">
        <f t="shared" si="270"/>
        <v>0</v>
      </c>
      <c r="AF808" s="142">
        <f t="shared" si="271"/>
        <v>0</v>
      </c>
      <c r="AG808" s="278"/>
      <c r="AI808" s="37">
        <f>IFERROR(IF(M808&gt;0,(N808*CONFIGURACAO!$C$20)+(O808*CONFIGURACAO!$C$21)+(P808*CONFIGURACAO!$C$22)+(Q808*CONFIGURACAO!$C$23)+(R808*CONFIGURACAO!$C$24),""),"")</f>
        <v>1540</v>
      </c>
      <c r="AJ808" s="38">
        <f>IF(S808=0,0,IF(CONFIGURACAO!$C$15="SIM",(IF(S808&gt;CONFIGURACAO!$C$16,CONFIGURACAO!$C$16*CONFIGURACAO!$C$25,S808*CONFIGURACAO!$C$25)),'PI AREA  P100'!S808*CONFIGURACAO!$C$25))</f>
        <v>0</v>
      </c>
      <c r="AK808" s="38">
        <f>IF(T808=0,0,IF(CONFIGURACAO!$C$17="SIM",(IF(T808&gt;CONFIGURACAO!$C$18,CONFIGURACAO!$C$18*CONFIGURACAO!$C$26,T808*CONFIGURACAO!$C$26)),'PI AREA  P100'!T808*CONFIGURACAO!$C$26))</f>
        <v>0</v>
      </c>
      <c r="AL808" s="38">
        <f>IFERROR(IF(M808&gt;0,(U808*CONFIGURACAO!$C$29)+(V808*CONFIGURACAO!$C$30),""),"")</f>
        <v>0</v>
      </c>
      <c r="AM808" s="38">
        <f>IF(W808=0,0,IF(CONFIGURACAO!$C$41="SIM",(IF(W808&gt;CONFIGURACAO!$C$41,CONFIGURACAO!$C$41*CONFIGURACAO!$C$31,W808*CONFIGURACAO!$C$31)),'PI AREA  P100'!W808*CONFIGURACAO!$C$31))</f>
        <v>0</v>
      </c>
      <c r="AN808" s="38">
        <f>IF(X808=0,0,IF(CONFIGURACAO!$C$39="SIM",(IF(X808&gt;CONFIGURACAO!$C$40,CONFIGURACAO!$C$40*CONFIGURACAO!$C$32,X808*CONFIGURACAO!$C$32)),'PI AREA  P100'!X808*CONFIGURACAO!$C$32))</f>
        <v>25</v>
      </c>
      <c r="AO808" s="38">
        <f>IFERROR(IF(M808&gt;0,(Y808*CONFIGURACAO!$C$33)+(Z808*CONFIGURACAO!$C$34)+(AA808*CONFIGURACAO!$C$35)+(AB808*CONFIGURACAO!$C$36),""),"")</f>
        <v>20</v>
      </c>
      <c r="AP808" s="38">
        <f>IF(AA808=0,0,IF(CONFIGURACAO!$C$46="SIM",(IF(AA808&gt;CONFIGURACAO!$C$47,CONFIGURACAO!$C$47*CONFIGURACAO!$C$35,AA808*CONFIGURACAO!$C$35)),'PI AREA  P100'!AA808*CONFIGURACAO!$C$35))</f>
        <v>0</v>
      </c>
      <c r="AQ808" s="38">
        <f>IF(AB808=0,0,IF(CONFIGURACAO!$C$44="SIM",(IF(AB808&gt;CONFIGURACAO!$C$45,CONFIGURACAO!$C$45*CONFIGURACAO!$C$36,AB808*CONFIGURACAO!$C$36)),'PI AREA  P100'!AB808*CONFIGURACAO!$C$36))</f>
        <v>20</v>
      </c>
      <c r="AR808" s="38">
        <f t="shared" si="272"/>
        <v>1605</v>
      </c>
      <c r="AS808" s="68">
        <f>IF(AR808="","",$AR808-(($AS$2/CONFIGURACAO!$C$6)*$M808))</f>
        <v>1380</v>
      </c>
      <c r="AT808" s="73">
        <f t="shared" si="254"/>
        <v>3</v>
      </c>
      <c r="AU808" s="75">
        <f>IF(AR808="","",$AR808-(($AU$2/CONFIGURACAO!$C$6)*$M808))</f>
        <v>1230</v>
      </c>
      <c r="AV808" s="76">
        <f t="shared" si="255"/>
        <v>4</v>
      </c>
      <c r="AW808" s="74">
        <f>IF(AR808="","",$AR808-(($AW$2/CONFIGURACAO!$C$6)*$M808))</f>
        <v>1080</v>
      </c>
      <c r="AX808" s="72">
        <f t="shared" si="256"/>
        <v>5</v>
      </c>
      <c r="AZ808" s="39">
        <f t="shared" si="257"/>
        <v>0.13556544728151157</v>
      </c>
      <c r="BA808" s="146">
        <f t="shared" si="258"/>
        <v>26</v>
      </c>
      <c r="BB808" s="146">
        <f t="shared" si="259"/>
        <v>246</v>
      </c>
      <c r="BC808" s="32">
        <f t="shared" si="260"/>
        <v>215</v>
      </c>
      <c r="BD808" s="148"/>
      <c r="BE808" s="40">
        <f t="shared" si="261"/>
        <v>0.22354694485842028</v>
      </c>
      <c r="BF808" s="40">
        <f t="shared" si="262"/>
        <v>0.11574074074074073</v>
      </c>
      <c r="BG808" s="40">
        <f t="shared" si="263"/>
        <v>0.20554984583761562</v>
      </c>
      <c r="BH808" s="40">
        <f t="shared" si="264"/>
        <v>0.20210185933710592</v>
      </c>
      <c r="BI808" s="40">
        <f t="shared" si="265"/>
        <v>0.10660980810234541</v>
      </c>
      <c r="BJ808" s="40">
        <f t="shared" si="266"/>
        <v>0</v>
      </c>
      <c r="BK808" s="40">
        <f t="shared" si="267"/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 s="42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</row>
    <row r="809" spans="1:124" s="32" customFormat="1" x14ac:dyDescent="0.2">
      <c r="A809" s="124" t="str">
        <f>CONFIGURACAO!$C$4</f>
        <v>AREA 21</v>
      </c>
      <c r="B809" s="125">
        <v>807</v>
      </c>
      <c r="C809" s="252" t="s">
        <v>319</v>
      </c>
      <c r="D809" s="126">
        <f t="shared" si="268"/>
        <v>34</v>
      </c>
      <c r="E809" s="250" t="s">
        <v>1144</v>
      </c>
      <c r="F809" s="250">
        <v>0</v>
      </c>
      <c r="G809" s="250">
        <v>0</v>
      </c>
      <c r="H809" s="250">
        <v>1</v>
      </c>
      <c r="I809" s="250">
        <v>1</v>
      </c>
      <c r="J809" s="87"/>
      <c r="K809" s="94"/>
      <c r="L809" s="94"/>
      <c r="M809" s="154">
        <f t="shared" si="269"/>
        <v>2</v>
      </c>
      <c r="N809">
        <v>2</v>
      </c>
      <c r="O809">
        <v>2</v>
      </c>
      <c r="P809">
        <v>0</v>
      </c>
      <c r="Q809">
        <v>1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 s="139">
        <f t="shared" si="252"/>
        <v>4</v>
      </c>
      <c r="AD809" s="140">
        <f t="shared" si="253"/>
        <v>4</v>
      </c>
      <c r="AE809" s="141">
        <f t="shared" si="270"/>
        <v>0</v>
      </c>
      <c r="AF809" s="142">
        <f t="shared" si="271"/>
        <v>0</v>
      </c>
      <c r="AG809" s="278"/>
      <c r="AI809" s="37">
        <f>IFERROR(IF(M809&gt;0,(N809*CONFIGURACAO!$C$20)+(O809*CONFIGURACAO!$C$21)+(P809*CONFIGURACAO!$C$22)+(Q809*CONFIGURACAO!$C$23)+(R809*CONFIGURACAO!$C$24),""),"")</f>
        <v>400</v>
      </c>
      <c r="AJ809" s="38">
        <f>IF(S809=0,0,IF(CONFIGURACAO!$C$15="SIM",(IF(S809&gt;CONFIGURACAO!$C$16,CONFIGURACAO!$C$16*CONFIGURACAO!$C$25,S809*CONFIGURACAO!$C$25)),'PI AREA  P100'!S809*CONFIGURACAO!$C$25))</f>
        <v>0</v>
      </c>
      <c r="AK809" s="38">
        <f>IF(T809=0,0,IF(CONFIGURACAO!$C$17="SIM",(IF(T809&gt;CONFIGURACAO!$C$18,CONFIGURACAO!$C$18*CONFIGURACAO!$C$26,T809*CONFIGURACAO!$C$26)),'PI AREA  P100'!T809*CONFIGURACAO!$C$26))</f>
        <v>5</v>
      </c>
      <c r="AL809" s="38">
        <f>IFERROR(IF(M809&gt;0,(U809*CONFIGURACAO!$C$29)+(V809*CONFIGURACAO!$C$30),""),"")</f>
        <v>0</v>
      </c>
      <c r="AM809" s="38">
        <f>IF(W809=0,0,IF(CONFIGURACAO!$C$41="SIM",(IF(W809&gt;CONFIGURACAO!$C$41,CONFIGURACAO!$C$41*CONFIGURACAO!$C$31,W809*CONFIGURACAO!$C$31)),'PI AREA  P100'!W809*CONFIGURACAO!$C$31))</f>
        <v>0</v>
      </c>
      <c r="AN809" s="38">
        <f>IF(X809=0,0,IF(CONFIGURACAO!$C$39="SIM",(IF(X809&gt;CONFIGURACAO!$C$40,CONFIGURACAO!$C$40*CONFIGURACAO!$C$32,X809*CONFIGURACAO!$C$32)),'PI AREA  P100'!X809*CONFIGURACAO!$C$32))</f>
        <v>0</v>
      </c>
      <c r="AO809" s="38">
        <f>IFERROR(IF(M809&gt;0,(Y809*CONFIGURACAO!$C$33)+(Z809*CONFIGURACAO!$C$34)+(AA809*CONFIGURACAO!$C$35)+(AB809*CONFIGURACAO!$C$36),""),"")</f>
        <v>0</v>
      </c>
      <c r="AP809" s="38">
        <f>IF(AA809=0,0,IF(CONFIGURACAO!$C$46="SIM",(IF(AA809&gt;CONFIGURACAO!$C$47,CONFIGURACAO!$C$47*CONFIGURACAO!$C$35,AA809*CONFIGURACAO!$C$35)),'PI AREA  P100'!AA809*CONFIGURACAO!$C$35))</f>
        <v>0</v>
      </c>
      <c r="AQ809" s="38">
        <f>IF(AB809=0,0,IF(CONFIGURACAO!$C$44="SIM",(IF(AB809&gt;CONFIGURACAO!$C$45,CONFIGURACAO!$C$45*CONFIGURACAO!$C$36,AB809*CONFIGURACAO!$C$36)),'PI AREA  P100'!AB809*CONFIGURACAO!$C$36))</f>
        <v>0</v>
      </c>
      <c r="AR809" s="38">
        <f t="shared" si="272"/>
        <v>405</v>
      </c>
      <c r="AS809" s="68">
        <f>IF(AR809="","",$AR809-(($AS$2/CONFIGURACAO!$C$6)*$M809))</f>
        <v>255</v>
      </c>
      <c r="AT809" s="73">
        <f t="shared" si="254"/>
        <v>3</v>
      </c>
      <c r="AU809" s="75">
        <f>IF(AR809="","",$AR809-(($AU$2/CONFIGURACAO!$C$6)*$M809))</f>
        <v>155</v>
      </c>
      <c r="AV809" s="76">
        <f t="shared" si="255"/>
        <v>4</v>
      </c>
      <c r="AW809" s="74">
        <f>IF(AR809="","",$AR809-(($AW$2/CONFIGURACAO!$C$6)*$M809))</f>
        <v>55</v>
      </c>
      <c r="AX809" s="72">
        <f t="shared" si="256"/>
        <v>5</v>
      </c>
      <c r="AZ809" s="39">
        <f t="shared" si="257"/>
        <v>3.4208103519633763E-2</v>
      </c>
      <c r="BA809" s="146">
        <f t="shared" si="258"/>
        <v>6</v>
      </c>
      <c r="BB809" s="146">
        <f t="shared" si="259"/>
        <v>836</v>
      </c>
      <c r="BC809" s="32">
        <f t="shared" si="260"/>
        <v>806</v>
      </c>
      <c r="BD809" s="148"/>
      <c r="BE809" s="40">
        <f t="shared" si="261"/>
        <v>7.4515648286140088E-2</v>
      </c>
      <c r="BF809" s="40">
        <f t="shared" si="262"/>
        <v>7.716049382716049E-2</v>
      </c>
      <c r="BG809" s="40">
        <f t="shared" si="263"/>
        <v>0</v>
      </c>
      <c r="BH809" s="40">
        <f t="shared" si="264"/>
        <v>4.042037186742118E-2</v>
      </c>
      <c r="BI809" s="40">
        <f t="shared" si="265"/>
        <v>0</v>
      </c>
      <c r="BJ809" s="40">
        <f t="shared" si="266"/>
        <v>0</v>
      </c>
      <c r="BK809" s="40">
        <f t="shared" si="267"/>
        <v>0.16051364365971107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 s="42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</row>
    <row r="810" spans="1:124" s="32" customFormat="1" x14ac:dyDescent="0.2">
      <c r="A810" s="124" t="str">
        <f>CONFIGURACAO!$C$4</f>
        <v>AREA 21</v>
      </c>
      <c r="B810" s="125">
        <v>808</v>
      </c>
      <c r="C810" s="252" t="s">
        <v>320</v>
      </c>
      <c r="D810" s="126">
        <f t="shared" si="268"/>
        <v>1</v>
      </c>
      <c r="E810" s="250" t="s">
        <v>1145</v>
      </c>
      <c r="F810" s="250">
        <v>0</v>
      </c>
      <c r="G810" s="250">
        <v>0</v>
      </c>
      <c r="H810" s="250">
        <v>0</v>
      </c>
      <c r="I810" s="250">
        <v>1</v>
      </c>
      <c r="J810" s="87"/>
      <c r="K810" s="94"/>
      <c r="L810" s="94"/>
      <c r="M810" s="154">
        <f t="shared" si="269"/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 s="139">
        <f t="shared" si="252"/>
        <v>0</v>
      </c>
      <c r="AD810" s="140">
        <f t="shared" si="253"/>
        <v>0</v>
      </c>
      <c r="AE810" s="141">
        <f t="shared" si="270"/>
        <v>0</v>
      </c>
      <c r="AF810" s="142">
        <f t="shared" si="271"/>
        <v>1</v>
      </c>
      <c r="AG810" s="278"/>
      <c r="AI810" s="37">
        <f>IFERROR(IF(M810&gt;0,(N810*CONFIGURACAO!$C$20)+(O810*CONFIGURACAO!$C$21)+(P810*CONFIGURACAO!$C$22)+(Q810*CONFIGURACAO!$C$23)+(R810*CONFIGURACAO!$C$24),""),"")</f>
        <v>0</v>
      </c>
      <c r="AJ810" s="38">
        <f>IF(S810=0,0,IF(CONFIGURACAO!$C$15="SIM",(IF(S810&gt;CONFIGURACAO!$C$16,CONFIGURACAO!$C$16*CONFIGURACAO!$C$25,S810*CONFIGURACAO!$C$25)),'PI AREA  P100'!S810*CONFIGURACAO!$C$25))</f>
        <v>0</v>
      </c>
      <c r="AK810" s="38">
        <f>IF(T810=0,0,IF(CONFIGURACAO!$C$17="SIM",(IF(T810&gt;CONFIGURACAO!$C$18,CONFIGURACAO!$C$18*CONFIGURACAO!$C$26,T810*CONFIGURACAO!$C$26)),'PI AREA  P100'!T810*CONFIGURACAO!$C$26))</f>
        <v>0</v>
      </c>
      <c r="AL810" s="38">
        <f>IFERROR(IF(M810&gt;0,(U810*CONFIGURACAO!$C$29)+(V810*CONFIGURACAO!$C$30),""),"")</f>
        <v>0</v>
      </c>
      <c r="AM810" s="38">
        <f>IF(W810=0,0,IF(CONFIGURACAO!$C$41="SIM",(IF(W810&gt;CONFIGURACAO!$C$41,CONFIGURACAO!$C$41*CONFIGURACAO!$C$31,W810*CONFIGURACAO!$C$31)),'PI AREA  P100'!W810*CONFIGURACAO!$C$31))</f>
        <v>0</v>
      </c>
      <c r="AN810" s="38">
        <f>IF(X810=0,0,IF(CONFIGURACAO!$C$39="SIM",(IF(X810&gt;CONFIGURACAO!$C$40,CONFIGURACAO!$C$40*CONFIGURACAO!$C$32,X810*CONFIGURACAO!$C$32)),'PI AREA  P100'!X810*CONFIGURACAO!$C$32))</f>
        <v>0</v>
      </c>
      <c r="AO810" s="38">
        <f>IFERROR(IF(M810&gt;0,(Y810*CONFIGURACAO!$C$33)+(Z810*CONFIGURACAO!$C$34)+(AA810*CONFIGURACAO!$C$35)+(AB810*CONFIGURACAO!$C$36),""),"")</f>
        <v>50</v>
      </c>
      <c r="AP810" s="38">
        <f>IF(AA810=0,0,IF(CONFIGURACAO!$C$46="SIM",(IF(AA810&gt;CONFIGURACAO!$C$47,CONFIGURACAO!$C$47*CONFIGURACAO!$C$35,AA810*CONFIGURACAO!$C$35)),'PI AREA  P100'!AA810*CONFIGURACAO!$C$35))</f>
        <v>0</v>
      </c>
      <c r="AQ810" s="38">
        <f>IF(AB810=0,0,IF(CONFIGURACAO!$C$44="SIM",(IF(AB810&gt;CONFIGURACAO!$C$45,CONFIGURACAO!$C$45*CONFIGURACAO!$C$36,AB810*CONFIGURACAO!$C$36)),'PI AREA  P100'!AB810*CONFIGURACAO!$C$36))</f>
        <v>0</v>
      </c>
      <c r="AR810" s="38">
        <f t="shared" si="272"/>
        <v>50</v>
      </c>
      <c r="AS810" s="68">
        <f>IF(AR810="","",$AR810-(($AS$2/CONFIGURACAO!$C$6)*$M810))</f>
        <v>-25</v>
      </c>
      <c r="AT810" s="73" t="str">
        <f t="shared" si="254"/>
        <v>NAO</v>
      </c>
      <c r="AU810" s="75">
        <f>IF(AR810="","",$AR810-(($AU$2/CONFIGURACAO!$C$6)*$M810))</f>
        <v>-75</v>
      </c>
      <c r="AV810" s="76" t="str">
        <f t="shared" si="255"/>
        <v>NAO</v>
      </c>
      <c r="AW810" s="74">
        <f>IF(AR810="","",$AR810-(($AW$2/CONFIGURACAO!$C$6)*$M810))</f>
        <v>-125</v>
      </c>
      <c r="AX810" s="72" t="str">
        <f t="shared" si="256"/>
        <v>NAO</v>
      </c>
      <c r="AZ810" s="39">
        <f t="shared" si="257"/>
        <v>4.2232226567449089E-3</v>
      </c>
      <c r="BA810" s="146">
        <f t="shared" si="258"/>
        <v>1</v>
      </c>
      <c r="BB810" s="146">
        <f t="shared" si="259"/>
        <v>1099</v>
      </c>
      <c r="BC810" s="32">
        <f t="shared" si="260"/>
        <v>1120</v>
      </c>
      <c r="BD810" s="148"/>
      <c r="BE810" s="40">
        <f t="shared" si="261"/>
        <v>0</v>
      </c>
      <c r="BF810" s="40">
        <f t="shared" si="262"/>
        <v>0</v>
      </c>
      <c r="BG810" s="40">
        <f t="shared" si="263"/>
        <v>0</v>
      </c>
      <c r="BH810" s="40">
        <f t="shared" si="264"/>
        <v>0</v>
      </c>
      <c r="BI810" s="40">
        <f t="shared" si="265"/>
        <v>0</v>
      </c>
      <c r="BJ810" s="40">
        <f t="shared" si="266"/>
        <v>0</v>
      </c>
      <c r="BK810" s="40">
        <f t="shared" si="267"/>
        <v>0</v>
      </c>
      <c r="BL810">
        <v>0</v>
      </c>
      <c r="BM810">
        <v>0</v>
      </c>
      <c r="BN810">
        <v>1</v>
      </c>
      <c r="BO810">
        <v>2</v>
      </c>
      <c r="BP810">
        <v>0</v>
      </c>
      <c r="BQ810">
        <v>0</v>
      </c>
      <c r="BR810">
        <v>2</v>
      </c>
      <c r="BS810">
        <v>4</v>
      </c>
      <c r="BT810" s="42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</row>
    <row r="811" spans="1:124" s="32" customFormat="1" x14ac:dyDescent="0.2">
      <c r="A811" s="124" t="str">
        <f>CONFIGURACAO!$C$4</f>
        <v>AREA 21</v>
      </c>
      <c r="B811" s="125">
        <v>809</v>
      </c>
      <c r="C811" s="252" t="s">
        <v>320</v>
      </c>
      <c r="D811" s="126">
        <f t="shared" si="268"/>
        <v>2</v>
      </c>
      <c r="E811" s="250" t="s">
        <v>1146</v>
      </c>
      <c r="F811" s="250">
        <v>1</v>
      </c>
      <c r="G811" s="250">
        <v>1</v>
      </c>
      <c r="H811" s="250">
        <v>1</v>
      </c>
      <c r="I811" s="250">
        <v>1</v>
      </c>
      <c r="J811" s="87"/>
      <c r="K811" s="94"/>
      <c r="L811" s="94"/>
      <c r="M811" s="154">
        <f t="shared" si="269"/>
        <v>4</v>
      </c>
      <c r="N811">
        <v>0</v>
      </c>
      <c r="O811">
        <v>4</v>
      </c>
      <c r="P811">
        <v>7</v>
      </c>
      <c r="Q811">
        <v>3</v>
      </c>
      <c r="R811">
        <v>0</v>
      </c>
      <c r="S811">
        <v>5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4</v>
      </c>
      <c r="AA811">
        <v>0</v>
      </c>
      <c r="AB811">
        <v>9</v>
      </c>
      <c r="AC811" s="139">
        <f t="shared" si="252"/>
        <v>4</v>
      </c>
      <c r="AD811" s="140">
        <f t="shared" si="253"/>
        <v>11</v>
      </c>
      <c r="AE811" s="141">
        <f t="shared" si="270"/>
        <v>0</v>
      </c>
      <c r="AF811" s="142">
        <f t="shared" si="271"/>
        <v>4</v>
      </c>
      <c r="AG811" s="278"/>
      <c r="AI811" s="37">
        <f>IFERROR(IF(M811&gt;0,(N811*CONFIGURACAO!$C$20)+(O811*CONFIGURACAO!$C$21)+(P811*CONFIGURACAO!$C$22)+(Q811*CONFIGURACAO!$C$23)+(R811*CONFIGURACAO!$C$24),""),"")</f>
        <v>860</v>
      </c>
      <c r="AJ811" s="38">
        <f>IF(S811=0,0,IF(CONFIGURACAO!$C$15="SIM",(IF(S811&gt;CONFIGURACAO!$C$16,CONFIGURACAO!$C$16*CONFIGURACAO!$C$25,S811*CONFIGURACAO!$C$25)),'PI AREA  P100'!S811*CONFIGURACAO!$C$25))</f>
        <v>40</v>
      </c>
      <c r="AK811" s="38">
        <f>IF(T811=0,0,IF(CONFIGURACAO!$C$17="SIM",(IF(T811&gt;CONFIGURACAO!$C$18,CONFIGURACAO!$C$18*CONFIGURACAO!$C$26,T811*CONFIGURACAO!$C$26)),'PI AREA  P100'!T811*CONFIGURACAO!$C$26))</f>
        <v>5</v>
      </c>
      <c r="AL811" s="38">
        <f>IFERROR(IF(M811&gt;0,(U811*CONFIGURACAO!$C$29)+(V811*CONFIGURACAO!$C$30),""),"")</f>
        <v>0</v>
      </c>
      <c r="AM811" s="38">
        <f>IF(W811=0,0,IF(CONFIGURACAO!$C$41="SIM",(IF(W811&gt;CONFIGURACAO!$C$41,CONFIGURACAO!$C$41*CONFIGURACAO!$C$31,W811*CONFIGURACAO!$C$31)),'PI AREA  P100'!W811*CONFIGURACAO!$C$31))</f>
        <v>0</v>
      </c>
      <c r="AN811" s="38">
        <f>IF(X811=0,0,IF(CONFIGURACAO!$C$39="SIM",(IF(X811&gt;CONFIGURACAO!$C$40,CONFIGURACAO!$C$40*CONFIGURACAO!$C$32,X811*CONFIGURACAO!$C$32)),'PI AREA  P100'!X811*CONFIGURACAO!$C$32))</f>
        <v>0</v>
      </c>
      <c r="AO811" s="38">
        <f>IFERROR(IF(M811&gt;0,(Y811*CONFIGURACAO!$C$33)+(Z811*CONFIGURACAO!$C$34)+(AA811*CONFIGURACAO!$C$35)+(AB811*CONFIGURACAO!$C$36),""),"")</f>
        <v>290</v>
      </c>
      <c r="AP811" s="38">
        <f>IF(AA811=0,0,IF(CONFIGURACAO!$C$46="SIM",(IF(AA811&gt;CONFIGURACAO!$C$47,CONFIGURACAO!$C$47*CONFIGURACAO!$C$35,AA811*CONFIGURACAO!$C$35)),'PI AREA  P100'!AA811*CONFIGURACAO!$C$35))</f>
        <v>0</v>
      </c>
      <c r="AQ811" s="38">
        <f>IF(AB811=0,0,IF(CONFIGURACAO!$C$44="SIM",(IF(AB811&gt;CONFIGURACAO!$C$45,CONFIGURACAO!$C$45*CONFIGURACAO!$C$36,AB811*CONFIGURACAO!$C$36)),'PI AREA  P100'!AB811*CONFIGURACAO!$C$36))</f>
        <v>20</v>
      </c>
      <c r="AR811" s="38">
        <f t="shared" si="272"/>
        <v>1215</v>
      </c>
      <c r="AS811" s="68">
        <f>IF(AR811="","",$AR811-(($AS$2/CONFIGURACAO!$C$6)*$M811))</f>
        <v>915</v>
      </c>
      <c r="AT811" s="73">
        <f t="shared" si="254"/>
        <v>3</v>
      </c>
      <c r="AU811" s="75">
        <f>IF(AR811="","",$AR811-(($AU$2/CONFIGURACAO!$C$6)*$M811))</f>
        <v>715</v>
      </c>
      <c r="AV811" s="76">
        <f t="shared" si="255"/>
        <v>4</v>
      </c>
      <c r="AW811" s="74">
        <f>IF(AR811="","",$AR811-(($AW$2/CONFIGURACAO!$C$6)*$M811))</f>
        <v>515</v>
      </c>
      <c r="AX811" s="72">
        <f t="shared" si="256"/>
        <v>5</v>
      </c>
      <c r="AZ811" s="39">
        <f t="shared" si="257"/>
        <v>0.10262431055890128</v>
      </c>
      <c r="BA811" s="146">
        <f t="shared" si="258"/>
        <v>33</v>
      </c>
      <c r="BB811" s="146">
        <f t="shared" si="259"/>
        <v>145</v>
      </c>
      <c r="BC811" s="32">
        <f t="shared" si="260"/>
        <v>346</v>
      </c>
      <c r="BD811" s="148"/>
      <c r="BE811" s="40">
        <f t="shared" si="261"/>
        <v>0</v>
      </c>
      <c r="BF811" s="40">
        <f t="shared" si="262"/>
        <v>0.15432098765432098</v>
      </c>
      <c r="BG811" s="40">
        <f t="shared" si="263"/>
        <v>0.17985611510791369</v>
      </c>
      <c r="BH811" s="40">
        <f t="shared" si="264"/>
        <v>0.12126111560226355</v>
      </c>
      <c r="BI811" s="40">
        <f t="shared" si="265"/>
        <v>0</v>
      </c>
      <c r="BJ811" s="40">
        <f t="shared" si="266"/>
        <v>0.46210720887245843</v>
      </c>
      <c r="BK811" s="40">
        <f t="shared" si="267"/>
        <v>0.16051364365971107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 s="42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</row>
    <row r="812" spans="1:124" s="32" customFormat="1" x14ac:dyDescent="0.2">
      <c r="A812" s="124" t="str">
        <f>CONFIGURACAO!$C$4</f>
        <v>AREA 21</v>
      </c>
      <c r="B812" s="125">
        <v>810</v>
      </c>
      <c r="C812" s="252" t="s">
        <v>320</v>
      </c>
      <c r="D812" s="126">
        <f t="shared" si="268"/>
        <v>3</v>
      </c>
      <c r="E812" s="250" t="s">
        <v>1147</v>
      </c>
      <c r="F812" s="250">
        <v>0</v>
      </c>
      <c r="G812" s="250">
        <v>0</v>
      </c>
      <c r="H812" s="250">
        <v>0</v>
      </c>
      <c r="I812" s="250">
        <v>1</v>
      </c>
      <c r="J812" s="87"/>
      <c r="K812" s="94"/>
      <c r="L812" s="94"/>
      <c r="M812" s="154">
        <f t="shared" si="269"/>
        <v>1</v>
      </c>
      <c r="N812">
        <v>1</v>
      </c>
      <c r="O812">
        <v>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 s="139">
        <f t="shared" si="252"/>
        <v>3</v>
      </c>
      <c r="AD812" s="140">
        <f t="shared" si="253"/>
        <v>3</v>
      </c>
      <c r="AE812" s="141">
        <f t="shared" si="270"/>
        <v>0</v>
      </c>
      <c r="AF812" s="142">
        <f t="shared" si="271"/>
        <v>0</v>
      </c>
      <c r="AG812" s="278"/>
      <c r="AI812" s="37">
        <f>IFERROR(IF(M812&gt;0,(N812*CONFIGURACAO!$C$20)+(O812*CONFIGURACAO!$C$21)+(P812*CONFIGURACAO!$C$22)+(Q812*CONFIGURACAO!$C$23)+(R812*CONFIGURACAO!$C$24),""),"")</f>
        <v>260</v>
      </c>
      <c r="AJ812" s="38">
        <f>IF(S812=0,0,IF(CONFIGURACAO!$C$15="SIM",(IF(S812&gt;CONFIGURACAO!$C$16,CONFIGURACAO!$C$16*CONFIGURACAO!$C$25,S812*CONFIGURACAO!$C$25)),'PI AREA  P100'!S812*CONFIGURACAO!$C$25))</f>
        <v>0</v>
      </c>
      <c r="AK812" s="38">
        <f>IF(T812=0,0,IF(CONFIGURACAO!$C$17="SIM",(IF(T812&gt;CONFIGURACAO!$C$18,CONFIGURACAO!$C$18*CONFIGURACAO!$C$26,T812*CONFIGURACAO!$C$26)),'PI AREA  P100'!T812*CONFIGURACAO!$C$26))</f>
        <v>0</v>
      </c>
      <c r="AL812" s="38">
        <f>IFERROR(IF(M812&gt;0,(U812*CONFIGURACAO!$C$29)+(V812*CONFIGURACAO!$C$30),""),"")</f>
        <v>0</v>
      </c>
      <c r="AM812" s="38">
        <f>IF(W812=0,0,IF(CONFIGURACAO!$C$41="SIM",(IF(W812&gt;CONFIGURACAO!$C$41,CONFIGURACAO!$C$41*CONFIGURACAO!$C$31,W812*CONFIGURACAO!$C$31)),'PI AREA  P100'!W812*CONFIGURACAO!$C$31))</f>
        <v>0</v>
      </c>
      <c r="AN812" s="38">
        <f>IF(X812=0,0,IF(CONFIGURACAO!$C$39="SIM",(IF(X812&gt;CONFIGURACAO!$C$40,CONFIGURACAO!$C$40*CONFIGURACAO!$C$32,X812*CONFIGURACAO!$C$32)),'PI AREA  P100'!X812*CONFIGURACAO!$C$32))</f>
        <v>0</v>
      </c>
      <c r="AO812" s="38">
        <f>IFERROR(IF(M812&gt;0,(Y812*CONFIGURACAO!$C$33)+(Z812*CONFIGURACAO!$C$34)+(AA812*CONFIGURACAO!$C$35)+(AB812*CONFIGURACAO!$C$36),""),"")</f>
        <v>0</v>
      </c>
      <c r="AP812" s="38">
        <f>IF(AA812=0,0,IF(CONFIGURACAO!$C$46="SIM",(IF(AA812&gt;CONFIGURACAO!$C$47,CONFIGURACAO!$C$47*CONFIGURACAO!$C$35,AA812*CONFIGURACAO!$C$35)),'PI AREA  P100'!AA812*CONFIGURACAO!$C$35))</f>
        <v>0</v>
      </c>
      <c r="AQ812" s="38">
        <f>IF(AB812=0,0,IF(CONFIGURACAO!$C$44="SIM",(IF(AB812&gt;CONFIGURACAO!$C$45,CONFIGURACAO!$C$45*CONFIGURACAO!$C$36,AB812*CONFIGURACAO!$C$36)),'PI AREA  P100'!AB812*CONFIGURACAO!$C$36))</f>
        <v>0</v>
      </c>
      <c r="AR812" s="38">
        <f t="shared" si="272"/>
        <v>260</v>
      </c>
      <c r="AS812" s="68">
        <f>IF(AR812="","",$AR812-(($AS$2/CONFIGURACAO!$C$6)*$M812))</f>
        <v>185</v>
      </c>
      <c r="AT812" s="73">
        <f t="shared" si="254"/>
        <v>3</v>
      </c>
      <c r="AU812" s="75">
        <f>IF(AR812="","",$AR812-(($AU$2/CONFIGURACAO!$C$6)*$M812))</f>
        <v>135</v>
      </c>
      <c r="AV812" s="76">
        <f t="shared" si="255"/>
        <v>4</v>
      </c>
      <c r="AW812" s="74">
        <f>IF(AR812="","",$AR812-(($AW$2/CONFIGURACAO!$C$6)*$M812))</f>
        <v>85</v>
      </c>
      <c r="AX812" s="72">
        <f t="shared" si="256"/>
        <v>5</v>
      </c>
      <c r="AZ812" s="39">
        <f t="shared" si="257"/>
        <v>2.1960757815073527E-2</v>
      </c>
      <c r="BA812" s="146">
        <f t="shared" si="258"/>
        <v>3</v>
      </c>
      <c r="BB812" s="146">
        <f t="shared" si="259"/>
        <v>968</v>
      </c>
      <c r="BC812" s="32">
        <f t="shared" si="260"/>
        <v>907</v>
      </c>
      <c r="BD812" s="148"/>
      <c r="BE812" s="40">
        <f t="shared" si="261"/>
        <v>3.7257824143070044E-2</v>
      </c>
      <c r="BF812" s="40">
        <f t="shared" si="262"/>
        <v>7.716049382716049E-2</v>
      </c>
      <c r="BG812" s="40">
        <f t="shared" si="263"/>
        <v>0</v>
      </c>
      <c r="BH812" s="40">
        <f t="shared" si="264"/>
        <v>0</v>
      </c>
      <c r="BI812" s="40">
        <f t="shared" si="265"/>
        <v>0</v>
      </c>
      <c r="BJ812" s="40">
        <f t="shared" si="266"/>
        <v>0</v>
      </c>
      <c r="BK812" s="40">
        <f t="shared" si="267"/>
        <v>0</v>
      </c>
      <c r="BL812">
        <v>0</v>
      </c>
      <c r="BM812">
        <v>1</v>
      </c>
      <c r="BN812">
        <v>2</v>
      </c>
      <c r="BO812">
        <v>2</v>
      </c>
      <c r="BP812">
        <v>0</v>
      </c>
      <c r="BQ812">
        <v>0</v>
      </c>
      <c r="BR812">
        <v>1</v>
      </c>
      <c r="BS812">
        <v>0</v>
      </c>
      <c r="BT812" s="4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</row>
    <row r="813" spans="1:124" s="32" customFormat="1" x14ac:dyDescent="0.2">
      <c r="A813" s="124" t="str">
        <f>CONFIGURACAO!$C$4</f>
        <v>AREA 21</v>
      </c>
      <c r="B813" s="125">
        <v>811</v>
      </c>
      <c r="C813" s="252" t="s">
        <v>320</v>
      </c>
      <c r="D813" s="126">
        <f t="shared" si="268"/>
        <v>4</v>
      </c>
      <c r="E813" s="250" t="s">
        <v>1148</v>
      </c>
      <c r="F813" s="250">
        <v>1</v>
      </c>
      <c r="G813" s="250">
        <v>1</v>
      </c>
      <c r="H813" s="250">
        <v>1</v>
      </c>
      <c r="I813" s="250">
        <v>1</v>
      </c>
      <c r="J813" s="87"/>
      <c r="K813" s="94"/>
      <c r="L813" s="94"/>
      <c r="M813" s="154">
        <f t="shared" si="269"/>
        <v>4</v>
      </c>
      <c r="N813">
        <v>3</v>
      </c>
      <c r="O813">
        <v>2</v>
      </c>
      <c r="P813">
        <v>1</v>
      </c>
      <c r="Q813">
        <v>0</v>
      </c>
      <c r="R813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s="139">
        <f t="shared" si="252"/>
        <v>5</v>
      </c>
      <c r="AD813" s="140">
        <f t="shared" si="253"/>
        <v>6</v>
      </c>
      <c r="AE813" s="141">
        <f t="shared" si="270"/>
        <v>0</v>
      </c>
      <c r="AF813" s="142">
        <f t="shared" si="271"/>
        <v>0</v>
      </c>
      <c r="AG813" s="278"/>
      <c r="AI813" s="37">
        <f>IFERROR(IF(M813&gt;0,(N813*CONFIGURACAO!$C$20)+(O813*CONFIGURACAO!$C$21)+(P813*CONFIGURACAO!$C$22)+(Q813*CONFIGURACAO!$C$23)+(R813*CONFIGURACAO!$C$24),""),"")</f>
        <v>520</v>
      </c>
      <c r="AJ813" s="38">
        <f>IF(S813=0,0,IF(CONFIGURACAO!$C$15="SIM",(IF(S813&gt;CONFIGURACAO!$C$16,CONFIGURACAO!$C$16*CONFIGURACAO!$C$25,S813*CONFIGURACAO!$C$25)),'PI AREA  P100'!S813*CONFIGURACAO!$C$25))</f>
        <v>10</v>
      </c>
      <c r="AK813" s="38">
        <f>IF(T813=0,0,IF(CONFIGURACAO!$C$17="SIM",(IF(T813&gt;CONFIGURACAO!$C$18,CONFIGURACAO!$C$18*CONFIGURACAO!$C$26,T813*CONFIGURACAO!$C$26)),'PI AREA  P100'!T813*CONFIGURACAO!$C$26))</f>
        <v>5</v>
      </c>
      <c r="AL813" s="38">
        <f>IFERROR(IF(M813&gt;0,(U813*CONFIGURACAO!$C$29)+(V813*CONFIGURACAO!$C$30),""),"")</f>
        <v>0</v>
      </c>
      <c r="AM813" s="38">
        <f>IF(W813=0,0,IF(CONFIGURACAO!$C$41="SIM",(IF(W813&gt;CONFIGURACAO!$C$41,CONFIGURACAO!$C$41*CONFIGURACAO!$C$31,W813*CONFIGURACAO!$C$31)),'PI AREA  P100'!W813*CONFIGURACAO!$C$31))</f>
        <v>0</v>
      </c>
      <c r="AN813" s="38">
        <f>IF(X813=0,0,IF(CONFIGURACAO!$C$39="SIM",(IF(X813&gt;CONFIGURACAO!$C$40,CONFIGURACAO!$C$40*CONFIGURACAO!$C$32,X813*CONFIGURACAO!$C$32)),'PI AREA  P100'!X813*CONFIGURACAO!$C$32))</f>
        <v>0</v>
      </c>
      <c r="AO813" s="38">
        <f>IFERROR(IF(M813&gt;0,(Y813*CONFIGURACAO!$C$33)+(Z813*CONFIGURACAO!$C$34)+(AA813*CONFIGURACAO!$C$35)+(AB813*CONFIGURACAO!$C$36),""),"")</f>
        <v>0</v>
      </c>
      <c r="AP813" s="38">
        <f>IF(AA813=0,0,IF(CONFIGURACAO!$C$46="SIM",(IF(AA813&gt;CONFIGURACAO!$C$47,CONFIGURACAO!$C$47*CONFIGURACAO!$C$35,AA813*CONFIGURACAO!$C$35)),'PI AREA  P100'!AA813*CONFIGURACAO!$C$35))</f>
        <v>0</v>
      </c>
      <c r="AQ813" s="38">
        <f>IF(AB813=0,0,IF(CONFIGURACAO!$C$44="SIM",(IF(AB813&gt;CONFIGURACAO!$C$45,CONFIGURACAO!$C$45*CONFIGURACAO!$C$36,AB813*CONFIGURACAO!$C$36)),'PI AREA  P100'!AB813*CONFIGURACAO!$C$36))</f>
        <v>0</v>
      </c>
      <c r="AR813" s="38">
        <f t="shared" si="272"/>
        <v>535</v>
      </c>
      <c r="AS813" s="68">
        <f>IF(AR813="","",$AR813-(($AS$2/CONFIGURACAO!$C$6)*$M813))</f>
        <v>235</v>
      </c>
      <c r="AT813" s="73">
        <f t="shared" si="254"/>
        <v>3</v>
      </c>
      <c r="AU813" s="75">
        <f>IF(AR813="","",$AR813-(($AU$2/CONFIGURACAO!$C$6)*$M813))</f>
        <v>35</v>
      </c>
      <c r="AV813" s="76">
        <f t="shared" si="255"/>
        <v>4</v>
      </c>
      <c r="AW813" s="74">
        <f>IF(AR813="","",$AR813-(($AW$2/CONFIGURACAO!$C$6)*$M813))</f>
        <v>-165</v>
      </c>
      <c r="AX813" s="72" t="str">
        <f t="shared" si="256"/>
        <v>NAO</v>
      </c>
      <c r="AZ813" s="39">
        <f t="shared" si="257"/>
        <v>4.5188482427170523E-2</v>
      </c>
      <c r="BA813" s="146">
        <f t="shared" si="258"/>
        <v>8</v>
      </c>
      <c r="BB813" s="146">
        <f t="shared" si="259"/>
        <v>763</v>
      </c>
      <c r="BC813" s="32">
        <f t="shared" si="260"/>
        <v>716</v>
      </c>
      <c r="BD813" s="148"/>
      <c r="BE813" s="40">
        <f t="shared" si="261"/>
        <v>0.11177347242921014</v>
      </c>
      <c r="BF813" s="40">
        <f t="shared" si="262"/>
        <v>7.716049382716049E-2</v>
      </c>
      <c r="BG813" s="40">
        <f t="shared" si="263"/>
        <v>2.5693730729701953E-2</v>
      </c>
      <c r="BH813" s="40">
        <f t="shared" si="264"/>
        <v>0</v>
      </c>
      <c r="BI813" s="40">
        <f t="shared" si="265"/>
        <v>0</v>
      </c>
      <c r="BJ813" s="40">
        <f t="shared" si="266"/>
        <v>9.2421441774491686E-2</v>
      </c>
      <c r="BK813" s="40">
        <f t="shared" si="267"/>
        <v>0.16051364365971107</v>
      </c>
      <c r="BL813">
        <v>0</v>
      </c>
      <c r="BM813">
        <v>0</v>
      </c>
      <c r="BN813">
        <v>1</v>
      </c>
      <c r="BO813">
        <v>1</v>
      </c>
      <c r="BP813">
        <v>0</v>
      </c>
      <c r="BQ813">
        <v>0</v>
      </c>
      <c r="BR813">
        <v>0</v>
      </c>
      <c r="BS813">
        <v>6</v>
      </c>
      <c r="BT813" s="42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</row>
    <row r="814" spans="1:124" s="32" customFormat="1" x14ac:dyDescent="0.2">
      <c r="A814" s="124" t="str">
        <f>CONFIGURACAO!$C$4</f>
        <v>AREA 21</v>
      </c>
      <c r="B814" s="125">
        <v>812</v>
      </c>
      <c r="C814" s="252" t="s">
        <v>320</v>
      </c>
      <c r="D814" s="126">
        <f t="shared" si="268"/>
        <v>5</v>
      </c>
      <c r="E814" s="250" t="s">
        <v>1149</v>
      </c>
      <c r="F814" s="250">
        <v>0</v>
      </c>
      <c r="G814" s="250">
        <v>0</v>
      </c>
      <c r="H814" s="250">
        <v>1</v>
      </c>
      <c r="I814" s="250">
        <v>1</v>
      </c>
      <c r="J814" s="87"/>
      <c r="K814" s="94"/>
      <c r="L814" s="94"/>
      <c r="M814" s="154">
        <f t="shared" si="269"/>
        <v>2</v>
      </c>
      <c r="N814">
        <v>5</v>
      </c>
      <c r="O814">
        <v>4</v>
      </c>
      <c r="P814">
        <v>9</v>
      </c>
      <c r="Q814">
        <v>1</v>
      </c>
      <c r="R814">
        <v>3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s="139">
        <f t="shared" si="252"/>
        <v>9</v>
      </c>
      <c r="AD814" s="140">
        <f t="shared" si="253"/>
        <v>18</v>
      </c>
      <c r="AE814" s="141">
        <f t="shared" si="270"/>
        <v>0</v>
      </c>
      <c r="AF814" s="142">
        <f t="shared" si="271"/>
        <v>0</v>
      </c>
      <c r="AG814" s="278"/>
      <c r="AI814" s="37">
        <f>IFERROR(IF(M814&gt;0,(N814*CONFIGURACAO!$C$20)+(O814*CONFIGURACAO!$C$21)+(P814*CONFIGURACAO!$C$22)+(Q814*CONFIGURACAO!$C$23)+(R814*CONFIGURACAO!$C$24),""),"")</f>
        <v>1460</v>
      </c>
      <c r="AJ814" s="38">
        <f>IF(S814=0,0,IF(CONFIGURACAO!$C$15="SIM",(IF(S814&gt;CONFIGURACAO!$C$16,CONFIGURACAO!$C$16*CONFIGURACAO!$C$25,S814*CONFIGURACAO!$C$25)),'PI AREA  P100'!S814*CONFIGURACAO!$C$25))</f>
        <v>0</v>
      </c>
      <c r="AK814" s="38">
        <f>IF(T814=0,0,IF(CONFIGURACAO!$C$17="SIM",(IF(T814&gt;CONFIGURACAO!$C$18,CONFIGURACAO!$C$18*CONFIGURACAO!$C$26,T814*CONFIGURACAO!$C$26)),'PI AREA  P100'!T814*CONFIGURACAO!$C$26))</f>
        <v>10</v>
      </c>
      <c r="AL814" s="38">
        <f>IFERROR(IF(M814&gt;0,(U814*CONFIGURACAO!$C$29)+(V814*CONFIGURACAO!$C$30),""),"")</f>
        <v>0</v>
      </c>
      <c r="AM814" s="38">
        <f>IF(W814=0,0,IF(CONFIGURACAO!$C$41="SIM",(IF(W814&gt;CONFIGURACAO!$C$41,CONFIGURACAO!$C$41*CONFIGURACAO!$C$31,W814*CONFIGURACAO!$C$31)),'PI AREA  P100'!W814*CONFIGURACAO!$C$31))</f>
        <v>0</v>
      </c>
      <c r="AN814" s="38">
        <f>IF(X814=0,0,IF(CONFIGURACAO!$C$39="SIM",(IF(X814&gt;CONFIGURACAO!$C$40,CONFIGURACAO!$C$40*CONFIGURACAO!$C$32,X814*CONFIGURACAO!$C$32)),'PI AREA  P100'!X814*CONFIGURACAO!$C$32))</f>
        <v>0</v>
      </c>
      <c r="AO814" s="38">
        <f>IFERROR(IF(M814&gt;0,(Y814*CONFIGURACAO!$C$33)+(Z814*CONFIGURACAO!$C$34)+(AA814*CONFIGURACAO!$C$35)+(AB814*CONFIGURACAO!$C$36),""),"")</f>
        <v>0</v>
      </c>
      <c r="AP814" s="38">
        <f>IF(AA814=0,0,IF(CONFIGURACAO!$C$46="SIM",(IF(AA814&gt;CONFIGURACAO!$C$47,CONFIGURACAO!$C$47*CONFIGURACAO!$C$35,AA814*CONFIGURACAO!$C$35)),'PI AREA  P100'!AA814*CONFIGURACAO!$C$35))</f>
        <v>0</v>
      </c>
      <c r="AQ814" s="38">
        <f>IF(AB814=0,0,IF(CONFIGURACAO!$C$44="SIM",(IF(AB814&gt;CONFIGURACAO!$C$45,CONFIGURACAO!$C$45*CONFIGURACAO!$C$36,AB814*CONFIGURACAO!$C$36)),'PI AREA  P100'!AB814*CONFIGURACAO!$C$36))</f>
        <v>0</v>
      </c>
      <c r="AR814" s="38">
        <f t="shared" si="272"/>
        <v>1470</v>
      </c>
      <c r="AS814" s="68">
        <f>IF(AR814="","",$AR814-(($AS$2/CONFIGURACAO!$C$6)*$M814))</f>
        <v>1320</v>
      </c>
      <c r="AT814" s="73">
        <f t="shared" si="254"/>
        <v>3</v>
      </c>
      <c r="AU814" s="75">
        <f>IF(AR814="","",$AR814-(($AU$2/CONFIGURACAO!$C$6)*$M814))</f>
        <v>1220</v>
      </c>
      <c r="AV814" s="76">
        <f t="shared" si="255"/>
        <v>4</v>
      </c>
      <c r="AW814" s="74">
        <f>IF(AR814="","",$AR814-(($AW$2/CONFIGURACAO!$C$6)*$M814))</f>
        <v>1120</v>
      </c>
      <c r="AX814" s="72">
        <f t="shared" si="256"/>
        <v>5</v>
      </c>
      <c r="AZ814" s="39">
        <f t="shared" si="257"/>
        <v>0.12416274610830033</v>
      </c>
      <c r="BA814" s="146">
        <f t="shared" si="258"/>
        <v>24</v>
      </c>
      <c r="BB814" s="146">
        <f t="shared" si="259"/>
        <v>276</v>
      </c>
      <c r="BC814" s="32">
        <f t="shared" si="260"/>
        <v>254</v>
      </c>
      <c r="BD814" s="148"/>
      <c r="BE814" s="40">
        <f t="shared" si="261"/>
        <v>0.18628912071535023</v>
      </c>
      <c r="BF814" s="40">
        <f t="shared" si="262"/>
        <v>0.15432098765432098</v>
      </c>
      <c r="BG814" s="40">
        <f t="shared" si="263"/>
        <v>0.23124357656731759</v>
      </c>
      <c r="BH814" s="40">
        <f t="shared" si="264"/>
        <v>4.042037186742118E-2</v>
      </c>
      <c r="BI814" s="40">
        <f t="shared" si="265"/>
        <v>0.31982942430703626</v>
      </c>
      <c r="BJ814" s="40">
        <f t="shared" si="266"/>
        <v>0</v>
      </c>
      <c r="BK814" s="40">
        <f t="shared" si="267"/>
        <v>0.32102728731942215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 s="42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</row>
    <row r="815" spans="1:124" s="32" customFormat="1" x14ac:dyDescent="0.2">
      <c r="A815" s="124" t="str">
        <f>CONFIGURACAO!$C$4</f>
        <v>AREA 21</v>
      </c>
      <c r="B815" s="125">
        <v>813</v>
      </c>
      <c r="C815" s="252" t="s">
        <v>320</v>
      </c>
      <c r="D815" s="126">
        <f t="shared" si="268"/>
        <v>6</v>
      </c>
      <c r="E815" s="250" t="s">
        <v>1150</v>
      </c>
      <c r="F815" s="250">
        <v>1</v>
      </c>
      <c r="G815" s="250">
        <v>0</v>
      </c>
      <c r="H815" s="250">
        <v>0</v>
      </c>
      <c r="I815" s="250">
        <v>0</v>
      </c>
      <c r="J815" s="87"/>
      <c r="K815" s="94"/>
      <c r="L815" s="94"/>
      <c r="M815" s="154">
        <f t="shared" si="269"/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 s="139">
        <f t="shared" si="252"/>
        <v>0</v>
      </c>
      <c r="AD815" s="140">
        <f t="shared" si="253"/>
        <v>0</v>
      </c>
      <c r="AE815" s="141">
        <f t="shared" si="270"/>
        <v>0</v>
      </c>
      <c r="AF815" s="142">
        <f t="shared" si="271"/>
        <v>0</v>
      </c>
      <c r="AG815" s="278"/>
      <c r="AI815" s="37">
        <f>IFERROR(IF(M815&gt;0,(N815*CONFIGURACAO!$C$20)+(O815*CONFIGURACAO!$C$21)+(P815*CONFIGURACAO!$C$22)+(Q815*CONFIGURACAO!$C$23)+(R815*CONFIGURACAO!$C$24),""),"")</f>
        <v>0</v>
      </c>
      <c r="AJ815" s="38">
        <f>IF(S815=0,0,IF(CONFIGURACAO!$C$15="SIM",(IF(S815&gt;CONFIGURACAO!$C$16,CONFIGURACAO!$C$16*CONFIGURACAO!$C$25,S815*CONFIGURACAO!$C$25)),'PI AREA  P100'!S815*CONFIGURACAO!$C$25))</f>
        <v>0</v>
      </c>
      <c r="AK815" s="38">
        <f>IF(T815=0,0,IF(CONFIGURACAO!$C$17="SIM",(IF(T815&gt;CONFIGURACAO!$C$18,CONFIGURACAO!$C$18*CONFIGURACAO!$C$26,T815*CONFIGURACAO!$C$26)),'PI AREA  P100'!T815*CONFIGURACAO!$C$26))</f>
        <v>0</v>
      </c>
      <c r="AL815" s="38">
        <f>IFERROR(IF(M815&gt;0,(U815*CONFIGURACAO!$C$29)+(V815*CONFIGURACAO!$C$30),""),"")</f>
        <v>0</v>
      </c>
      <c r="AM815" s="38">
        <f>IF(W815=0,0,IF(CONFIGURACAO!$C$41="SIM",(IF(W815&gt;CONFIGURACAO!$C$41,CONFIGURACAO!$C$41*CONFIGURACAO!$C$31,W815*CONFIGURACAO!$C$31)),'PI AREA  P100'!W815*CONFIGURACAO!$C$31))</f>
        <v>0</v>
      </c>
      <c r="AN815" s="38">
        <f>IF(X815=0,0,IF(CONFIGURACAO!$C$39="SIM",(IF(X815&gt;CONFIGURACAO!$C$40,CONFIGURACAO!$C$40*CONFIGURACAO!$C$32,X815*CONFIGURACAO!$C$32)),'PI AREA  P100'!X815*CONFIGURACAO!$C$32))</f>
        <v>0</v>
      </c>
      <c r="AO815" s="38">
        <f>IFERROR(IF(M815&gt;0,(Y815*CONFIGURACAO!$C$33)+(Z815*CONFIGURACAO!$C$34)+(AA815*CONFIGURACAO!$C$35)+(AB815*CONFIGURACAO!$C$36),""),"")</f>
        <v>0</v>
      </c>
      <c r="AP815" s="38">
        <f>IF(AA815=0,0,IF(CONFIGURACAO!$C$46="SIM",(IF(AA815&gt;CONFIGURACAO!$C$47,CONFIGURACAO!$C$47*CONFIGURACAO!$C$35,AA815*CONFIGURACAO!$C$35)),'PI AREA  P100'!AA815*CONFIGURACAO!$C$35))</f>
        <v>0</v>
      </c>
      <c r="AQ815" s="38">
        <f>IF(AB815=0,0,IF(CONFIGURACAO!$C$44="SIM",(IF(AB815&gt;CONFIGURACAO!$C$45,CONFIGURACAO!$C$45*CONFIGURACAO!$C$36,AB815*CONFIGURACAO!$C$36)),'PI AREA  P100'!AB815*CONFIGURACAO!$C$36))</f>
        <v>0</v>
      </c>
      <c r="AR815" s="38">
        <f t="shared" si="272"/>
        <v>0</v>
      </c>
      <c r="AS815" s="68">
        <f>IF(AR815="","",$AR815-(($AS$2/CONFIGURACAO!$C$6)*$M815))</f>
        <v>-75</v>
      </c>
      <c r="AT815" s="73" t="str">
        <f t="shared" si="254"/>
        <v>NAO</v>
      </c>
      <c r="AU815" s="75">
        <f>IF(AR815="","",$AR815-(($AU$2/CONFIGURACAO!$C$6)*$M815))</f>
        <v>-125</v>
      </c>
      <c r="AV815" s="76" t="str">
        <f t="shared" si="255"/>
        <v>NAO</v>
      </c>
      <c r="AW815" s="74">
        <f>IF(AR815="","",$AR815-(($AW$2/CONFIGURACAO!$C$6)*$M815))</f>
        <v>-175</v>
      </c>
      <c r="AX815" s="72" t="str">
        <f t="shared" si="256"/>
        <v>NAO</v>
      </c>
      <c r="AZ815" s="39">
        <f t="shared" si="257"/>
        <v>0</v>
      </c>
      <c r="BA815" s="146">
        <f t="shared" si="258"/>
        <v>0</v>
      </c>
      <c r="BB815" s="146">
        <f t="shared" si="259"/>
        <v>1158</v>
      </c>
      <c r="BC815" s="32">
        <f t="shared" si="260"/>
        <v>1158</v>
      </c>
      <c r="BD815" s="148"/>
      <c r="BE815" s="40">
        <f t="shared" si="261"/>
        <v>0</v>
      </c>
      <c r="BF815" s="40">
        <f t="shared" si="262"/>
        <v>0</v>
      </c>
      <c r="BG815" s="40">
        <f t="shared" si="263"/>
        <v>0</v>
      </c>
      <c r="BH815" s="40">
        <f t="shared" si="264"/>
        <v>0</v>
      </c>
      <c r="BI815" s="40">
        <f t="shared" si="265"/>
        <v>0</v>
      </c>
      <c r="BJ815" s="40">
        <f t="shared" si="266"/>
        <v>0</v>
      </c>
      <c r="BK815" s="40">
        <f t="shared" si="267"/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 s="42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</row>
    <row r="816" spans="1:124" s="32" customFormat="1" x14ac:dyDescent="0.2">
      <c r="A816" s="124" t="str">
        <f>CONFIGURACAO!$C$4</f>
        <v>AREA 21</v>
      </c>
      <c r="B816" s="125">
        <v>814</v>
      </c>
      <c r="C816" s="252" t="s">
        <v>320</v>
      </c>
      <c r="D816" s="126">
        <f t="shared" si="268"/>
        <v>7</v>
      </c>
      <c r="E816" s="250" t="s">
        <v>1151</v>
      </c>
      <c r="F816" s="250">
        <v>1</v>
      </c>
      <c r="G816" s="250">
        <v>1</v>
      </c>
      <c r="H816" s="250">
        <v>1</v>
      </c>
      <c r="I816" s="250">
        <v>1</v>
      </c>
      <c r="J816" s="87"/>
      <c r="K816" s="94"/>
      <c r="L816" s="94"/>
      <c r="M816" s="154">
        <f t="shared" si="269"/>
        <v>4</v>
      </c>
      <c r="N816">
        <v>16</v>
      </c>
      <c r="O816">
        <v>8</v>
      </c>
      <c r="P816">
        <v>8</v>
      </c>
      <c r="Q816">
        <v>3</v>
      </c>
      <c r="R816">
        <v>5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 s="139">
        <f t="shared" si="252"/>
        <v>24</v>
      </c>
      <c r="AD816" s="140">
        <f t="shared" si="253"/>
        <v>32</v>
      </c>
      <c r="AE816" s="141">
        <f t="shared" si="270"/>
        <v>0</v>
      </c>
      <c r="AF816" s="142">
        <f t="shared" si="271"/>
        <v>0</v>
      </c>
      <c r="AG816" s="278"/>
      <c r="AI816" s="37">
        <f>IFERROR(IF(M816&gt;0,(N816*CONFIGURACAO!$C$20)+(O816*CONFIGURACAO!$C$21)+(P816*CONFIGURACAO!$C$22)+(Q816*CONFIGURACAO!$C$23)+(R816*CONFIGURACAO!$C$24),""),"")</f>
        <v>2940</v>
      </c>
      <c r="AJ816" s="38">
        <f>IF(S816=0,0,IF(CONFIGURACAO!$C$15="SIM",(IF(S816&gt;CONFIGURACAO!$C$16,CONFIGURACAO!$C$16*CONFIGURACAO!$C$25,S816*CONFIGURACAO!$C$25)),'PI AREA  P100'!S816*CONFIGURACAO!$C$25))</f>
        <v>0</v>
      </c>
      <c r="AK816" s="38">
        <f>IF(T816=0,0,IF(CONFIGURACAO!$C$17="SIM",(IF(T816&gt;CONFIGURACAO!$C$18,CONFIGURACAO!$C$18*CONFIGURACAO!$C$26,T816*CONFIGURACAO!$C$26)),'PI AREA  P100'!T816*CONFIGURACAO!$C$26))</f>
        <v>0</v>
      </c>
      <c r="AL816" s="38">
        <f>IFERROR(IF(M816&gt;0,(U816*CONFIGURACAO!$C$29)+(V816*CONFIGURACAO!$C$30),""),"")</f>
        <v>0</v>
      </c>
      <c r="AM816" s="38">
        <f>IF(W816=0,0,IF(CONFIGURACAO!$C$41="SIM",(IF(W816&gt;CONFIGURACAO!$C$41,CONFIGURACAO!$C$41*CONFIGURACAO!$C$31,W816*CONFIGURACAO!$C$31)),'PI AREA  P100'!W816*CONFIGURACAO!$C$31))</f>
        <v>0</v>
      </c>
      <c r="AN816" s="38">
        <f>IF(X816=0,0,IF(CONFIGURACAO!$C$39="SIM",(IF(X816&gt;CONFIGURACAO!$C$40,CONFIGURACAO!$C$40*CONFIGURACAO!$C$32,X816*CONFIGURACAO!$C$32)),'PI AREA  P100'!X816*CONFIGURACAO!$C$32))</f>
        <v>0</v>
      </c>
      <c r="AO816" s="38">
        <f>IFERROR(IF(M816&gt;0,(Y816*CONFIGURACAO!$C$33)+(Z816*CONFIGURACAO!$C$34)+(AA816*CONFIGURACAO!$C$35)+(AB816*CONFIGURACAO!$C$36),""),"")</f>
        <v>10</v>
      </c>
      <c r="AP816" s="38">
        <f>IF(AA816=0,0,IF(CONFIGURACAO!$C$46="SIM",(IF(AA816&gt;CONFIGURACAO!$C$47,CONFIGURACAO!$C$47*CONFIGURACAO!$C$35,AA816*CONFIGURACAO!$C$35)),'PI AREA  P100'!AA816*CONFIGURACAO!$C$35))</f>
        <v>0</v>
      </c>
      <c r="AQ816" s="38">
        <f>IF(AB816=0,0,IF(CONFIGURACAO!$C$44="SIM",(IF(AB816&gt;CONFIGURACAO!$C$45,CONFIGURACAO!$C$45*CONFIGURACAO!$C$36,AB816*CONFIGURACAO!$C$36)),'PI AREA  P100'!AB816*CONFIGURACAO!$C$36))</f>
        <v>10</v>
      </c>
      <c r="AR816" s="38">
        <f t="shared" si="272"/>
        <v>2960</v>
      </c>
      <c r="AS816" s="68">
        <f>IF(AR816="","",$AR816-(($AS$2/CONFIGURACAO!$C$6)*$M816))</f>
        <v>2660</v>
      </c>
      <c r="AT816" s="73">
        <f t="shared" si="254"/>
        <v>3</v>
      </c>
      <c r="AU816" s="75">
        <f>IF(AR816="","",$AR816-(($AU$2/CONFIGURACAO!$C$6)*$M816))</f>
        <v>2460</v>
      </c>
      <c r="AV816" s="76">
        <f t="shared" si="255"/>
        <v>4</v>
      </c>
      <c r="AW816" s="74">
        <f>IF(AR816="","",$AR816-(($AW$2/CONFIGURACAO!$C$6)*$M816))</f>
        <v>2260</v>
      </c>
      <c r="AX816" s="72">
        <f t="shared" si="256"/>
        <v>5</v>
      </c>
      <c r="AZ816" s="39">
        <f t="shared" si="257"/>
        <v>0.2500147812792986</v>
      </c>
      <c r="BA816" s="146">
        <f t="shared" si="258"/>
        <v>41</v>
      </c>
      <c r="BB816" s="146">
        <f t="shared" si="259"/>
        <v>91</v>
      </c>
      <c r="BC816" s="32">
        <f t="shared" si="260"/>
        <v>57</v>
      </c>
      <c r="BD816" s="148"/>
      <c r="BE816" s="40">
        <f t="shared" si="261"/>
        <v>0.5961251862891207</v>
      </c>
      <c r="BF816" s="40">
        <f t="shared" si="262"/>
        <v>0.30864197530864196</v>
      </c>
      <c r="BG816" s="40">
        <f t="shared" si="263"/>
        <v>0.20554984583761562</v>
      </c>
      <c r="BH816" s="40">
        <f t="shared" si="264"/>
        <v>0.12126111560226355</v>
      </c>
      <c r="BI816" s="40">
        <f t="shared" si="265"/>
        <v>0.53304904051172708</v>
      </c>
      <c r="BJ816" s="40">
        <f t="shared" si="266"/>
        <v>0</v>
      </c>
      <c r="BK816" s="40">
        <f t="shared" si="267"/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 s="42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</row>
    <row r="817" spans="1:124" s="32" customFormat="1" x14ac:dyDescent="0.2">
      <c r="A817" s="124" t="str">
        <f>CONFIGURACAO!$C$4</f>
        <v>AREA 21</v>
      </c>
      <c r="B817" s="125">
        <v>815</v>
      </c>
      <c r="C817" s="252" t="s">
        <v>320</v>
      </c>
      <c r="D817" s="126">
        <f t="shared" si="268"/>
        <v>8</v>
      </c>
      <c r="E817" s="250" t="s">
        <v>1152</v>
      </c>
      <c r="F817" s="250">
        <v>1</v>
      </c>
      <c r="G817" s="250">
        <v>1</v>
      </c>
      <c r="H817" s="250">
        <v>1</v>
      </c>
      <c r="I817" s="250">
        <v>1</v>
      </c>
      <c r="J817" s="87"/>
      <c r="K817" s="94"/>
      <c r="L817" s="94"/>
      <c r="M817" s="154">
        <f t="shared" si="269"/>
        <v>4</v>
      </c>
      <c r="N817">
        <v>12</v>
      </c>
      <c r="O817">
        <v>8</v>
      </c>
      <c r="P817">
        <v>8</v>
      </c>
      <c r="Q817">
        <v>2</v>
      </c>
      <c r="R817">
        <v>0</v>
      </c>
      <c r="S817">
        <v>2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s="139">
        <f t="shared" si="252"/>
        <v>20</v>
      </c>
      <c r="AD817" s="140">
        <f t="shared" si="253"/>
        <v>28</v>
      </c>
      <c r="AE817" s="141">
        <f t="shared" si="270"/>
        <v>0</v>
      </c>
      <c r="AF817" s="142">
        <f t="shared" si="271"/>
        <v>0</v>
      </c>
      <c r="AG817" s="278"/>
      <c r="AI817" s="37">
        <f>IFERROR(IF(M817&gt;0,(N817*CONFIGURACAO!$C$20)+(O817*CONFIGURACAO!$C$21)+(P817*CONFIGURACAO!$C$22)+(Q817*CONFIGURACAO!$C$23)+(R817*CONFIGURACAO!$C$24),""),"")</f>
        <v>2400</v>
      </c>
      <c r="AJ817" s="38">
        <f>IF(S817=0,0,IF(CONFIGURACAO!$C$15="SIM",(IF(S817&gt;CONFIGURACAO!$C$16,CONFIGURACAO!$C$16*CONFIGURACAO!$C$25,S817*CONFIGURACAO!$C$25)),'PI AREA  P100'!S817*CONFIGURACAO!$C$25))</f>
        <v>20</v>
      </c>
      <c r="AK817" s="38">
        <f>IF(T817=0,0,IF(CONFIGURACAO!$C$17="SIM",(IF(T817&gt;CONFIGURACAO!$C$18,CONFIGURACAO!$C$18*CONFIGURACAO!$C$26,T817*CONFIGURACAO!$C$26)),'PI AREA  P100'!T817*CONFIGURACAO!$C$26))</f>
        <v>0</v>
      </c>
      <c r="AL817" s="38">
        <f>IFERROR(IF(M817&gt;0,(U817*CONFIGURACAO!$C$29)+(V817*CONFIGURACAO!$C$30),""),"")</f>
        <v>0</v>
      </c>
      <c r="AM817" s="38">
        <f>IF(W817=0,0,IF(CONFIGURACAO!$C$41="SIM",(IF(W817&gt;CONFIGURACAO!$C$41,CONFIGURACAO!$C$41*CONFIGURACAO!$C$31,W817*CONFIGURACAO!$C$31)),'PI AREA  P100'!W817*CONFIGURACAO!$C$31))</f>
        <v>0</v>
      </c>
      <c r="AN817" s="38">
        <f>IF(X817=0,0,IF(CONFIGURACAO!$C$39="SIM",(IF(X817&gt;CONFIGURACAO!$C$40,CONFIGURACAO!$C$40*CONFIGURACAO!$C$32,X817*CONFIGURACAO!$C$32)),'PI AREA  P100'!X817*CONFIGURACAO!$C$32))</f>
        <v>0</v>
      </c>
      <c r="AO817" s="38">
        <f>IFERROR(IF(M817&gt;0,(Y817*CONFIGURACAO!$C$33)+(Z817*CONFIGURACAO!$C$34)+(AA817*CONFIGURACAO!$C$35)+(AB817*CONFIGURACAO!$C$36),""),"")</f>
        <v>0</v>
      </c>
      <c r="AP817" s="38">
        <f>IF(AA817=0,0,IF(CONFIGURACAO!$C$46="SIM",(IF(AA817&gt;CONFIGURACAO!$C$47,CONFIGURACAO!$C$47*CONFIGURACAO!$C$35,AA817*CONFIGURACAO!$C$35)),'PI AREA  P100'!AA817*CONFIGURACAO!$C$35))</f>
        <v>0</v>
      </c>
      <c r="AQ817" s="38">
        <f>IF(AB817=0,0,IF(CONFIGURACAO!$C$44="SIM",(IF(AB817&gt;CONFIGURACAO!$C$45,CONFIGURACAO!$C$45*CONFIGURACAO!$C$36,AB817*CONFIGURACAO!$C$36)),'PI AREA  P100'!AB817*CONFIGURACAO!$C$36))</f>
        <v>0</v>
      </c>
      <c r="AR817" s="38">
        <f t="shared" si="272"/>
        <v>2420</v>
      </c>
      <c r="AS817" s="68">
        <f>IF(AR817="","",$AR817-(($AS$2/CONFIGURACAO!$C$6)*$M817))</f>
        <v>2120</v>
      </c>
      <c r="AT817" s="73">
        <f t="shared" si="254"/>
        <v>3</v>
      </c>
      <c r="AU817" s="75">
        <f>IF(AR817="","",$AR817-(($AU$2/CONFIGURACAO!$C$6)*$M817))</f>
        <v>1920</v>
      </c>
      <c r="AV817" s="76">
        <f t="shared" si="255"/>
        <v>4</v>
      </c>
      <c r="AW817" s="74">
        <f>IF(AR817="","",$AR817-(($AW$2/CONFIGURACAO!$C$6)*$M817))</f>
        <v>1720</v>
      </c>
      <c r="AX817" s="72">
        <f t="shared" si="256"/>
        <v>5</v>
      </c>
      <c r="AZ817" s="39">
        <f t="shared" si="257"/>
        <v>0.2044039765864536</v>
      </c>
      <c r="BA817" s="146">
        <f t="shared" si="258"/>
        <v>32</v>
      </c>
      <c r="BB817" s="146">
        <f t="shared" si="259"/>
        <v>157</v>
      </c>
      <c r="BC817" s="32">
        <f t="shared" si="260"/>
        <v>90</v>
      </c>
      <c r="BD817" s="148"/>
      <c r="BE817" s="40">
        <f t="shared" si="261"/>
        <v>0.44709388971684055</v>
      </c>
      <c r="BF817" s="40">
        <f t="shared" si="262"/>
        <v>0.30864197530864196</v>
      </c>
      <c r="BG817" s="40">
        <f t="shared" si="263"/>
        <v>0.20554984583761562</v>
      </c>
      <c r="BH817" s="40">
        <f t="shared" si="264"/>
        <v>8.084074373484236E-2</v>
      </c>
      <c r="BI817" s="40">
        <f t="shared" si="265"/>
        <v>0</v>
      </c>
      <c r="BJ817" s="40">
        <f t="shared" si="266"/>
        <v>0.18484288354898337</v>
      </c>
      <c r="BK817" s="40">
        <f t="shared" si="267"/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 s="42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</row>
    <row r="818" spans="1:124" s="32" customFormat="1" x14ac:dyDescent="0.2">
      <c r="A818" s="124" t="str">
        <f>CONFIGURACAO!$C$4</f>
        <v>AREA 21</v>
      </c>
      <c r="B818" s="125">
        <v>816</v>
      </c>
      <c r="C818" s="252" t="s">
        <v>320</v>
      </c>
      <c r="D818" s="126">
        <f t="shared" si="268"/>
        <v>9</v>
      </c>
      <c r="E818" s="250" t="s">
        <v>1153</v>
      </c>
      <c r="F818" s="250">
        <v>1</v>
      </c>
      <c r="G818" s="250">
        <v>1</v>
      </c>
      <c r="H818" s="250">
        <v>1</v>
      </c>
      <c r="I818" s="250">
        <v>1</v>
      </c>
      <c r="J818" s="87"/>
      <c r="K818" s="94"/>
      <c r="L818" s="94"/>
      <c r="M818" s="154">
        <f t="shared" si="269"/>
        <v>4</v>
      </c>
      <c r="N818">
        <v>2</v>
      </c>
      <c r="O818">
        <v>1</v>
      </c>
      <c r="P818">
        <v>2</v>
      </c>
      <c r="Q818">
        <v>0</v>
      </c>
      <c r="R818">
        <v>1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s="139">
        <f t="shared" si="252"/>
        <v>3</v>
      </c>
      <c r="AD818" s="140">
        <f t="shared" si="253"/>
        <v>5</v>
      </c>
      <c r="AE818" s="141">
        <f t="shared" si="270"/>
        <v>0</v>
      </c>
      <c r="AF818" s="142">
        <f t="shared" si="271"/>
        <v>0</v>
      </c>
      <c r="AG818" s="278"/>
      <c r="AI818" s="37">
        <f>IFERROR(IF(M818&gt;0,(N818*CONFIGURACAO!$C$20)+(O818*CONFIGURACAO!$C$21)+(P818*CONFIGURACAO!$C$22)+(Q818*CONFIGURACAO!$C$23)+(R818*CONFIGURACAO!$C$24),""),"")</f>
        <v>420</v>
      </c>
      <c r="AJ818" s="38">
        <f>IF(S818=0,0,IF(CONFIGURACAO!$C$15="SIM",(IF(S818&gt;CONFIGURACAO!$C$16,CONFIGURACAO!$C$16*CONFIGURACAO!$C$25,S818*CONFIGURACAO!$C$25)),'PI AREA  P100'!S818*CONFIGURACAO!$C$25))</f>
        <v>10</v>
      </c>
      <c r="AK818" s="38">
        <f>IF(T818=0,0,IF(CONFIGURACAO!$C$17="SIM",(IF(T818&gt;CONFIGURACAO!$C$18,CONFIGURACAO!$C$18*CONFIGURACAO!$C$26,T818*CONFIGURACAO!$C$26)),'PI AREA  P100'!T818*CONFIGURACAO!$C$26))</f>
        <v>0</v>
      </c>
      <c r="AL818" s="38">
        <f>IFERROR(IF(M818&gt;0,(U818*CONFIGURACAO!$C$29)+(V818*CONFIGURACAO!$C$30),""),"")</f>
        <v>0</v>
      </c>
      <c r="AM818" s="38">
        <f>IF(W818=0,0,IF(CONFIGURACAO!$C$41="SIM",(IF(W818&gt;CONFIGURACAO!$C$41,CONFIGURACAO!$C$41*CONFIGURACAO!$C$31,W818*CONFIGURACAO!$C$31)),'PI AREA  P100'!W818*CONFIGURACAO!$C$31))</f>
        <v>0</v>
      </c>
      <c r="AN818" s="38">
        <f>IF(X818=0,0,IF(CONFIGURACAO!$C$39="SIM",(IF(X818&gt;CONFIGURACAO!$C$40,CONFIGURACAO!$C$40*CONFIGURACAO!$C$32,X818*CONFIGURACAO!$C$32)),'PI AREA  P100'!X818*CONFIGURACAO!$C$32))</f>
        <v>0</v>
      </c>
      <c r="AO818" s="38">
        <f>IFERROR(IF(M818&gt;0,(Y818*CONFIGURACAO!$C$33)+(Z818*CONFIGURACAO!$C$34)+(AA818*CONFIGURACAO!$C$35)+(AB818*CONFIGURACAO!$C$36),""),"")</f>
        <v>0</v>
      </c>
      <c r="AP818" s="38">
        <f>IF(AA818=0,0,IF(CONFIGURACAO!$C$46="SIM",(IF(AA818&gt;CONFIGURACAO!$C$47,CONFIGURACAO!$C$47*CONFIGURACAO!$C$35,AA818*CONFIGURACAO!$C$35)),'PI AREA  P100'!AA818*CONFIGURACAO!$C$35))</f>
        <v>0</v>
      </c>
      <c r="AQ818" s="38">
        <f>IF(AB818=0,0,IF(CONFIGURACAO!$C$44="SIM",(IF(AB818&gt;CONFIGURACAO!$C$45,CONFIGURACAO!$C$45*CONFIGURACAO!$C$36,AB818*CONFIGURACAO!$C$36)),'PI AREA  P100'!AB818*CONFIGURACAO!$C$36))</f>
        <v>0</v>
      </c>
      <c r="AR818" s="38">
        <f t="shared" si="272"/>
        <v>430</v>
      </c>
      <c r="AS818" s="68">
        <f>IF(AR818="","",$AR818-(($AS$2/CONFIGURACAO!$C$6)*$M818))</f>
        <v>130</v>
      </c>
      <c r="AT818" s="73">
        <f t="shared" si="254"/>
        <v>3</v>
      </c>
      <c r="AU818" s="75">
        <f>IF(AR818="","",$AR818-(($AU$2/CONFIGURACAO!$C$6)*$M818))</f>
        <v>-70</v>
      </c>
      <c r="AV818" s="76" t="str">
        <f t="shared" si="255"/>
        <v>NAO</v>
      </c>
      <c r="AW818" s="74">
        <f>IF(AR818="","",$AR818-(($AW$2/CONFIGURACAO!$C$6)*$M818))</f>
        <v>-270</v>
      </c>
      <c r="AX818" s="72" t="str">
        <f t="shared" si="256"/>
        <v>NAO</v>
      </c>
      <c r="AZ818" s="39">
        <f t="shared" si="257"/>
        <v>3.6319714848006217E-2</v>
      </c>
      <c r="BA818" s="146">
        <f t="shared" si="258"/>
        <v>7</v>
      </c>
      <c r="BB818" s="146">
        <f t="shared" si="259"/>
        <v>798</v>
      </c>
      <c r="BC818" s="32">
        <f t="shared" si="260"/>
        <v>791</v>
      </c>
      <c r="BD818" s="148"/>
      <c r="BE818" s="40">
        <f t="shared" si="261"/>
        <v>7.4515648286140088E-2</v>
      </c>
      <c r="BF818" s="40">
        <f t="shared" si="262"/>
        <v>3.8580246913580245E-2</v>
      </c>
      <c r="BG818" s="40">
        <f t="shared" si="263"/>
        <v>5.1387461459403906E-2</v>
      </c>
      <c r="BH818" s="40">
        <f t="shared" si="264"/>
        <v>0</v>
      </c>
      <c r="BI818" s="40">
        <f t="shared" si="265"/>
        <v>0.10660980810234541</v>
      </c>
      <c r="BJ818" s="40">
        <f t="shared" si="266"/>
        <v>9.2421441774491686E-2</v>
      </c>
      <c r="BK818" s="40">
        <f t="shared" si="267"/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1</v>
      </c>
      <c r="BS818">
        <v>0</v>
      </c>
      <c r="BT818" s="42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</row>
    <row r="819" spans="1:124" s="32" customFormat="1" x14ac:dyDescent="0.2">
      <c r="A819" s="124" t="str">
        <f>CONFIGURACAO!$C$4</f>
        <v>AREA 21</v>
      </c>
      <c r="B819" s="125">
        <v>817</v>
      </c>
      <c r="C819" s="252" t="s">
        <v>320</v>
      </c>
      <c r="D819" s="126">
        <f t="shared" si="268"/>
        <v>10</v>
      </c>
      <c r="E819" s="250" t="s">
        <v>1154</v>
      </c>
      <c r="F819" s="250">
        <v>1</v>
      </c>
      <c r="G819" s="250">
        <v>1</v>
      </c>
      <c r="H819" s="250">
        <v>1</v>
      </c>
      <c r="I819" s="250">
        <v>1</v>
      </c>
      <c r="J819" s="87"/>
      <c r="K819" s="94"/>
      <c r="L819" s="94"/>
      <c r="M819" s="154">
        <f t="shared" si="269"/>
        <v>4</v>
      </c>
      <c r="N819">
        <v>3</v>
      </c>
      <c r="O819">
        <v>1</v>
      </c>
      <c r="P819">
        <v>3</v>
      </c>
      <c r="Q819">
        <v>3</v>
      </c>
      <c r="R819">
        <v>1</v>
      </c>
      <c r="S819">
        <v>2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7</v>
      </c>
      <c r="AC819" s="139">
        <f t="shared" si="252"/>
        <v>4</v>
      </c>
      <c r="AD819" s="140">
        <f t="shared" si="253"/>
        <v>7</v>
      </c>
      <c r="AE819" s="141">
        <f t="shared" si="270"/>
        <v>0</v>
      </c>
      <c r="AF819" s="142">
        <f t="shared" si="271"/>
        <v>0</v>
      </c>
      <c r="AG819" s="278"/>
      <c r="AI819" s="37">
        <f>IFERROR(IF(M819&gt;0,(N819*CONFIGURACAO!$C$20)+(O819*CONFIGURACAO!$C$21)+(P819*CONFIGURACAO!$C$22)+(Q819*CONFIGURACAO!$C$23)+(R819*CONFIGURACAO!$C$24),""),"")</f>
        <v>700</v>
      </c>
      <c r="AJ819" s="38">
        <f>IF(S819=0,0,IF(CONFIGURACAO!$C$15="SIM",(IF(S819&gt;CONFIGURACAO!$C$16,CONFIGURACAO!$C$16*CONFIGURACAO!$C$25,S819*CONFIGURACAO!$C$25)),'PI AREA  P100'!S819*CONFIGURACAO!$C$25))</f>
        <v>20</v>
      </c>
      <c r="AK819" s="38">
        <f>IF(T819=0,0,IF(CONFIGURACAO!$C$17="SIM",(IF(T819&gt;CONFIGURACAO!$C$18,CONFIGURACAO!$C$18*CONFIGURACAO!$C$26,T819*CONFIGURACAO!$C$26)),'PI AREA  P100'!T819*CONFIGURACAO!$C$26))</f>
        <v>5</v>
      </c>
      <c r="AL819" s="38">
        <f>IFERROR(IF(M819&gt;0,(U819*CONFIGURACAO!$C$29)+(V819*CONFIGURACAO!$C$30),""),"")</f>
        <v>0</v>
      </c>
      <c r="AM819" s="38">
        <f>IF(W819=0,0,IF(CONFIGURACAO!$C$41="SIM",(IF(W819&gt;CONFIGURACAO!$C$41,CONFIGURACAO!$C$41*CONFIGURACAO!$C$31,W819*CONFIGURACAO!$C$31)),'PI AREA  P100'!W819*CONFIGURACAO!$C$31))</f>
        <v>0</v>
      </c>
      <c r="AN819" s="38">
        <f>IF(X819=0,0,IF(CONFIGURACAO!$C$39="SIM",(IF(X819&gt;CONFIGURACAO!$C$40,CONFIGURACAO!$C$40*CONFIGURACAO!$C$32,X819*CONFIGURACAO!$C$32)),'PI AREA  P100'!X819*CONFIGURACAO!$C$32))</f>
        <v>0</v>
      </c>
      <c r="AO819" s="38">
        <f>IFERROR(IF(M819&gt;0,(Y819*CONFIGURACAO!$C$33)+(Z819*CONFIGURACAO!$C$34)+(AA819*CONFIGURACAO!$C$35)+(AB819*CONFIGURACAO!$C$36),""),"")</f>
        <v>70</v>
      </c>
      <c r="AP819" s="38">
        <f>IF(AA819=0,0,IF(CONFIGURACAO!$C$46="SIM",(IF(AA819&gt;CONFIGURACAO!$C$47,CONFIGURACAO!$C$47*CONFIGURACAO!$C$35,AA819*CONFIGURACAO!$C$35)),'PI AREA  P100'!AA819*CONFIGURACAO!$C$35))</f>
        <v>0</v>
      </c>
      <c r="AQ819" s="38">
        <f>IF(AB819=0,0,IF(CONFIGURACAO!$C$44="SIM",(IF(AB819&gt;CONFIGURACAO!$C$45,CONFIGURACAO!$C$45*CONFIGURACAO!$C$36,AB819*CONFIGURACAO!$C$36)),'PI AREA  P100'!AB819*CONFIGURACAO!$C$36))</f>
        <v>20</v>
      </c>
      <c r="AR819" s="38">
        <f t="shared" si="272"/>
        <v>815</v>
      </c>
      <c r="AS819" s="68">
        <f>IF(AR819="","",$AR819-(($AS$2/CONFIGURACAO!$C$6)*$M819))</f>
        <v>515</v>
      </c>
      <c r="AT819" s="73">
        <f t="shared" si="254"/>
        <v>3</v>
      </c>
      <c r="AU819" s="75">
        <f>IF(AR819="","",$AR819-(($AU$2/CONFIGURACAO!$C$6)*$M819))</f>
        <v>315</v>
      </c>
      <c r="AV819" s="76">
        <f t="shared" si="255"/>
        <v>4</v>
      </c>
      <c r="AW819" s="74">
        <f>IF(AR819="","",$AR819-(($AW$2/CONFIGURACAO!$C$6)*$M819))</f>
        <v>115</v>
      </c>
      <c r="AX819" s="72">
        <f t="shared" si="256"/>
        <v>5</v>
      </c>
      <c r="AZ819" s="39">
        <f t="shared" si="257"/>
        <v>6.8838529304942012E-2</v>
      </c>
      <c r="BA819" s="146">
        <f t="shared" si="258"/>
        <v>21</v>
      </c>
      <c r="BB819" s="146">
        <f t="shared" si="259"/>
        <v>343</v>
      </c>
      <c r="BC819" s="32">
        <f t="shared" si="260"/>
        <v>547</v>
      </c>
      <c r="BD819" s="148"/>
      <c r="BE819" s="40">
        <f t="shared" si="261"/>
        <v>0.11177347242921014</v>
      </c>
      <c r="BF819" s="40">
        <f t="shared" si="262"/>
        <v>3.8580246913580245E-2</v>
      </c>
      <c r="BG819" s="40">
        <f t="shared" si="263"/>
        <v>7.7081192189105849E-2</v>
      </c>
      <c r="BH819" s="40">
        <f t="shared" si="264"/>
        <v>0.12126111560226355</v>
      </c>
      <c r="BI819" s="40">
        <f t="shared" si="265"/>
        <v>0.10660980810234541</v>
      </c>
      <c r="BJ819" s="40">
        <f t="shared" si="266"/>
        <v>0.18484288354898337</v>
      </c>
      <c r="BK819" s="40">
        <f t="shared" si="267"/>
        <v>0.16051364365971107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 s="42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</row>
    <row r="820" spans="1:124" s="32" customFormat="1" x14ac:dyDescent="0.2">
      <c r="A820" s="124" t="str">
        <f>CONFIGURACAO!$C$4</f>
        <v>AREA 21</v>
      </c>
      <c r="B820" s="125">
        <v>818</v>
      </c>
      <c r="C820" s="252" t="s">
        <v>320</v>
      </c>
      <c r="D820" s="126">
        <f t="shared" si="268"/>
        <v>11</v>
      </c>
      <c r="E820" s="250" t="s">
        <v>1155</v>
      </c>
      <c r="F820" s="250">
        <v>1</v>
      </c>
      <c r="G820" s="250">
        <v>1</v>
      </c>
      <c r="H820" s="250">
        <v>1</v>
      </c>
      <c r="I820" s="250">
        <v>1</v>
      </c>
      <c r="J820" s="87"/>
      <c r="K820" s="94"/>
      <c r="L820" s="94"/>
      <c r="M820" s="154">
        <f t="shared" si="269"/>
        <v>4</v>
      </c>
      <c r="N820">
        <v>0</v>
      </c>
      <c r="O820">
        <v>7</v>
      </c>
      <c r="P820">
        <v>5</v>
      </c>
      <c r="Q820">
        <v>4</v>
      </c>
      <c r="R820">
        <v>0</v>
      </c>
      <c r="S820">
        <v>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 s="139">
        <f t="shared" si="252"/>
        <v>7</v>
      </c>
      <c r="AD820" s="140">
        <f t="shared" si="253"/>
        <v>12</v>
      </c>
      <c r="AE820" s="141">
        <f t="shared" si="270"/>
        <v>0</v>
      </c>
      <c r="AF820" s="142">
        <f t="shared" si="271"/>
        <v>1</v>
      </c>
      <c r="AG820" s="278"/>
      <c r="AI820" s="37">
        <f>IFERROR(IF(M820&gt;0,(N820*CONFIGURACAO!$C$20)+(O820*CONFIGURACAO!$C$21)+(P820*CONFIGURACAO!$C$22)+(Q820*CONFIGURACAO!$C$23)+(R820*CONFIGURACAO!$C$24),""),"")</f>
        <v>1020</v>
      </c>
      <c r="AJ820" s="38">
        <f>IF(S820=0,0,IF(CONFIGURACAO!$C$15="SIM",(IF(S820&gt;CONFIGURACAO!$C$16,CONFIGURACAO!$C$16*CONFIGURACAO!$C$25,S820*CONFIGURACAO!$C$25)),'PI AREA  P100'!S820*CONFIGURACAO!$C$25))</f>
        <v>30</v>
      </c>
      <c r="AK820" s="38">
        <f>IF(T820=0,0,IF(CONFIGURACAO!$C$17="SIM",(IF(T820&gt;CONFIGURACAO!$C$18,CONFIGURACAO!$C$18*CONFIGURACAO!$C$26,T820*CONFIGURACAO!$C$26)),'PI AREA  P100'!T820*CONFIGURACAO!$C$26))</f>
        <v>0</v>
      </c>
      <c r="AL820" s="38">
        <f>IFERROR(IF(M820&gt;0,(U820*CONFIGURACAO!$C$29)+(V820*CONFIGURACAO!$C$30),""),"")</f>
        <v>0</v>
      </c>
      <c r="AM820" s="38">
        <f>IF(W820=0,0,IF(CONFIGURACAO!$C$41="SIM",(IF(W820&gt;CONFIGURACAO!$C$41,CONFIGURACAO!$C$41*CONFIGURACAO!$C$31,W820*CONFIGURACAO!$C$31)),'PI AREA  P100'!W820*CONFIGURACAO!$C$31))</f>
        <v>0</v>
      </c>
      <c r="AN820" s="38">
        <f>IF(X820=0,0,IF(CONFIGURACAO!$C$39="SIM",(IF(X820&gt;CONFIGURACAO!$C$40,CONFIGURACAO!$C$40*CONFIGURACAO!$C$32,X820*CONFIGURACAO!$C$32)),'PI AREA  P100'!X820*CONFIGURACAO!$C$32))</f>
        <v>0</v>
      </c>
      <c r="AO820" s="38">
        <f>IFERROR(IF(M820&gt;0,(Y820*CONFIGURACAO!$C$33)+(Z820*CONFIGURACAO!$C$34)+(AA820*CONFIGURACAO!$C$35)+(AB820*CONFIGURACAO!$C$36),""),"")</f>
        <v>50</v>
      </c>
      <c r="AP820" s="38">
        <f>IF(AA820=0,0,IF(CONFIGURACAO!$C$46="SIM",(IF(AA820&gt;CONFIGURACAO!$C$47,CONFIGURACAO!$C$47*CONFIGURACAO!$C$35,AA820*CONFIGURACAO!$C$35)),'PI AREA  P100'!AA820*CONFIGURACAO!$C$35))</f>
        <v>0</v>
      </c>
      <c r="AQ820" s="38">
        <f>IF(AB820=0,0,IF(CONFIGURACAO!$C$44="SIM",(IF(AB820&gt;CONFIGURACAO!$C$45,CONFIGURACAO!$C$45*CONFIGURACAO!$C$36,AB820*CONFIGURACAO!$C$36)),'PI AREA  P100'!AB820*CONFIGURACAO!$C$36))</f>
        <v>0</v>
      </c>
      <c r="AR820" s="38">
        <f t="shared" si="272"/>
        <v>1100</v>
      </c>
      <c r="AS820" s="68">
        <f>IF(AR820="","",$AR820-(($AS$2/CONFIGURACAO!$C$6)*$M820))</f>
        <v>800</v>
      </c>
      <c r="AT820" s="73">
        <f t="shared" si="254"/>
        <v>3</v>
      </c>
      <c r="AU820" s="75">
        <f>IF(AR820="","",$AR820-(($AU$2/CONFIGURACAO!$C$6)*$M820))</f>
        <v>600</v>
      </c>
      <c r="AV820" s="76">
        <f t="shared" si="255"/>
        <v>4</v>
      </c>
      <c r="AW820" s="74">
        <f>IF(AR820="","",$AR820-(($AW$2/CONFIGURACAO!$C$6)*$M820))</f>
        <v>400</v>
      </c>
      <c r="AX820" s="72">
        <f t="shared" si="256"/>
        <v>5</v>
      </c>
      <c r="AZ820" s="39">
        <f t="shared" si="257"/>
        <v>9.2910898448387999E-2</v>
      </c>
      <c r="BA820" s="146">
        <f t="shared" si="258"/>
        <v>20</v>
      </c>
      <c r="BB820" s="146">
        <f t="shared" si="259"/>
        <v>375</v>
      </c>
      <c r="BC820" s="32">
        <f t="shared" si="260"/>
        <v>395</v>
      </c>
      <c r="BD820" s="148"/>
      <c r="BE820" s="40">
        <f t="shared" si="261"/>
        <v>0</v>
      </c>
      <c r="BF820" s="40">
        <f t="shared" si="262"/>
        <v>0.27006172839506171</v>
      </c>
      <c r="BG820" s="40">
        <f t="shared" si="263"/>
        <v>0.12846865364850976</v>
      </c>
      <c r="BH820" s="40">
        <f t="shared" si="264"/>
        <v>0.16168148746968472</v>
      </c>
      <c r="BI820" s="40">
        <f t="shared" si="265"/>
        <v>0</v>
      </c>
      <c r="BJ820" s="40">
        <f t="shared" si="266"/>
        <v>0.27726432532347506</v>
      </c>
      <c r="BK820" s="40">
        <f t="shared" si="267"/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 s="42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</row>
    <row r="821" spans="1:124" s="32" customFormat="1" x14ac:dyDescent="0.2">
      <c r="A821" s="124" t="str">
        <f>CONFIGURACAO!$C$4</f>
        <v>AREA 21</v>
      </c>
      <c r="B821" s="125">
        <v>819</v>
      </c>
      <c r="C821" s="252" t="s">
        <v>320</v>
      </c>
      <c r="D821" s="126">
        <f t="shared" si="268"/>
        <v>12</v>
      </c>
      <c r="E821" s="250" t="s">
        <v>1156</v>
      </c>
      <c r="F821" s="250">
        <v>0</v>
      </c>
      <c r="G821" s="250">
        <v>1</v>
      </c>
      <c r="H821" s="250">
        <v>1</v>
      </c>
      <c r="I821" s="250">
        <v>1</v>
      </c>
      <c r="J821" s="87"/>
      <c r="K821" s="94"/>
      <c r="L821" s="94"/>
      <c r="M821" s="154">
        <f t="shared" si="269"/>
        <v>3</v>
      </c>
      <c r="N821">
        <v>0</v>
      </c>
      <c r="O821">
        <v>1</v>
      </c>
      <c r="P821">
        <v>0</v>
      </c>
      <c r="Q821">
        <v>4</v>
      </c>
      <c r="R821">
        <v>0</v>
      </c>
      <c r="S821">
        <v>3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3</v>
      </c>
      <c r="AC821" s="139">
        <f t="shared" si="252"/>
        <v>1</v>
      </c>
      <c r="AD821" s="140">
        <f t="shared" si="253"/>
        <v>1</v>
      </c>
      <c r="AE821" s="141">
        <f t="shared" si="270"/>
        <v>0</v>
      </c>
      <c r="AF821" s="142">
        <f t="shared" si="271"/>
        <v>0</v>
      </c>
      <c r="AG821" s="278"/>
      <c r="AI821" s="37">
        <f>IFERROR(IF(M821&gt;0,(N821*CONFIGURACAO!$C$20)+(O821*CONFIGURACAO!$C$21)+(P821*CONFIGURACAO!$C$22)+(Q821*CONFIGURACAO!$C$23)+(R821*CONFIGURACAO!$C$24),""),"")</f>
        <v>240</v>
      </c>
      <c r="AJ821" s="38">
        <f>IF(S821=0,0,IF(CONFIGURACAO!$C$15="SIM",(IF(S821&gt;CONFIGURACAO!$C$16,CONFIGURACAO!$C$16*CONFIGURACAO!$C$25,S821*CONFIGURACAO!$C$25)),'PI AREA  P100'!S821*CONFIGURACAO!$C$25))</f>
        <v>30</v>
      </c>
      <c r="AK821" s="38">
        <f>IF(T821=0,0,IF(CONFIGURACAO!$C$17="SIM",(IF(T821&gt;CONFIGURACAO!$C$18,CONFIGURACAO!$C$18*CONFIGURACAO!$C$26,T821*CONFIGURACAO!$C$26)),'PI AREA  P100'!T821*CONFIGURACAO!$C$26))</f>
        <v>5</v>
      </c>
      <c r="AL821" s="38">
        <f>IFERROR(IF(M821&gt;0,(U821*CONFIGURACAO!$C$29)+(V821*CONFIGURACAO!$C$30),""),"")</f>
        <v>0</v>
      </c>
      <c r="AM821" s="38">
        <f>IF(W821=0,0,IF(CONFIGURACAO!$C$41="SIM",(IF(W821&gt;CONFIGURACAO!$C$41,CONFIGURACAO!$C$41*CONFIGURACAO!$C$31,W821*CONFIGURACAO!$C$31)),'PI AREA  P100'!W821*CONFIGURACAO!$C$31))</f>
        <v>0</v>
      </c>
      <c r="AN821" s="38">
        <f>IF(X821=0,0,IF(CONFIGURACAO!$C$39="SIM",(IF(X821&gt;CONFIGURACAO!$C$40,CONFIGURACAO!$C$40*CONFIGURACAO!$C$32,X821*CONFIGURACAO!$C$32)),'PI AREA  P100'!X821*CONFIGURACAO!$C$32))</f>
        <v>0</v>
      </c>
      <c r="AO821" s="38">
        <f>IFERROR(IF(M821&gt;0,(Y821*CONFIGURACAO!$C$33)+(Z821*CONFIGURACAO!$C$34)+(AA821*CONFIGURACAO!$C$35)+(AB821*CONFIGURACAO!$C$36),""),"")</f>
        <v>30</v>
      </c>
      <c r="AP821" s="38">
        <f>IF(AA821=0,0,IF(CONFIGURACAO!$C$46="SIM",(IF(AA821&gt;CONFIGURACAO!$C$47,CONFIGURACAO!$C$47*CONFIGURACAO!$C$35,AA821*CONFIGURACAO!$C$35)),'PI AREA  P100'!AA821*CONFIGURACAO!$C$35))</f>
        <v>0</v>
      </c>
      <c r="AQ821" s="38">
        <f>IF(AB821=0,0,IF(CONFIGURACAO!$C$44="SIM",(IF(AB821&gt;CONFIGURACAO!$C$45,CONFIGURACAO!$C$45*CONFIGURACAO!$C$36,AB821*CONFIGURACAO!$C$36)),'PI AREA  P100'!AB821*CONFIGURACAO!$C$36))</f>
        <v>20</v>
      </c>
      <c r="AR821" s="38">
        <f t="shared" si="272"/>
        <v>325</v>
      </c>
      <c r="AS821" s="68">
        <f>IF(AR821="","",$AR821-(($AS$2/CONFIGURACAO!$C$6)*$M821))</f>
        <v>100</v>
      </c>
      <c r="AT821" s="73">
        <f t="shared" si="254"/>
        <v>3</v>
      </c>
      <c r="AU821" s="75">
        <f>IF(AR821="","",$AR821-(($AU$2/CONFIGURACAO!$C$6)*$M821))</f>
        <v>-50</v>
      </c>
      <c r="AV821" s="76" t="str">
        <f t="shared" si="255"/>
        <v>NAO</v>
      </c>
      <c r="AW821" s="74">
        <f>IF(AR821="","",$AR821-(($AW$2/CONFIGURACAO!$C$6)*$M821))</f>
        <v>-200</v>
      </c>
      <c r="AX821" s="72" t="str">
        <f t="shared" si="256"/>
        <v>NAO</v>
      </c>
      <c r="AZ821" s="39">
        <f t="shared" si="257"/>
        <v>2.745094726884191E-2</v>
      </c>
      <c r="BA821" s="146">
        <f t="shared" si="258"/>
        <v>12</v>
      </c>
      <c r="BB821" s="146">
        <f t="shared" si="259"/>
        <v>629</v>
      </c>
      <c r="BC821" s="32">
        <f t="shared" si="260"/>
        <v>857</v>
      </c>
      <c r="BD821" s="148"/>
      <c r="BE821" s="40">
        <f t="shared" si="261"/>
        <v>0</v>
      </c>
      <c r="BF821" s="40">
        <f t="shared" si="262"/>
        <v>3.8580246913580245E-2</v>
      </c>
      <c r="BG821" s="40">
        <f t="shared" si="263"/>
        <v>0</v>
      </c>
      <c r="BH821" s="40">
        <f t="shared" si="264"/>
        <v>0.16168148746968472</v>
      </c>
      <c r="BI821" s="40">
        <f t="shared" si="265"/>
        <v>0</v>
      </c>
      <c r="BJ821" s="40">
        <f t="shared" si="266"/>
        <v>0.27726432532347506</v>
      </c>
      <c r="BK821" s="40">
        <f t="shared" si="267"/>
        <v>0.16051364365971107</v>
      </c>
      <c r="BL821">
        <v>0</v>
      </c>
      <c r="BM821">
        <v>0</v>
      </c>
      <c r="BN821">
        <v>2</v>
      </c>
      <c r="BO821">
        <v>1</v>
      </c>
      <c r="BP821">
        <v>0</v>
      </c>
      <c r="BQ821">
        <v>0</v>
      </c>
      <c r="BR821">
        <v>1</v>
      </c>
      <c r="BS821">
        <v>0</v>
      </c>
      <c r="BT821" s="42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</row>
    <row r="822" spans="1:124" s="32" customFormat="1" x14ac:dyDescent="0.2">
      <c r="A822" s="124" t="str">
        <f>CONFIGURACAO!$C$4</f>
        <v>AREA 21</v>
      </c>
      <c r="B822" s="125">
        <v>820</v>
      </c>
      <c r="C822" s="252" t="s">
        <v>320</v>
      </c>
      <c r="D822" s="126">
        <f t="shared" si="268"/>
        <v>13</v>
      </c>
      <c r="E822" s="250" t="s">
        <v>1157</v>
      </c>
      <c r="F822" s="250">
        <v>0</v>
      </c>
      <c r="G822" s="250">
        <v>0</v>
      </c>
      <c r="H822" s="250">
        <v>0</v>
      </c>
      <c r="I822" s="250">
        <v>1</v>
      </c>
      <c r="J822" s="87"/>
      <c r="K822" s="94"/>
      <c r="L822" s="94"/>
      <c r="M822" s="154">
        <f t="shared" si="269"/>
        <v>1</v>
      </c>
      <c r="N822">
        <v>0</v>
      </c>
      <c r="O822">
        <v>0</v>
      </c>
      <c r="P822">
        <v>3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 s="139">
        <f t="shared" si="252"/>
        <v>0</v>
      </c>
      <c r="AD822" s="140">
        <f t="shared" si="253"/>
        <v>3</v>
      </c>
      <c r="AE822" s="141">
        <f t="shared" si="270"/>
        <v>0</v>
      </c>
      <c r="AF822" s="142">
        <f t="shared" si="271"/>
        <v>0</v>
      </c>
      <c r="AG822" s="278"/>
      <c r="AI822" s="37">
        <f>IFERROR(IF(M822&gt;0,(N822*CONFIGURACAO!$C$20)+(O822*CONFIGURACAO!$C$21)+(P822*CONFIGURACAO!$C$22)+(Q822*CONFIGURACAO!$C$23)+(R822*CONFIGURACAO!$C$24),""),"")</f>
        <v>220</v>
      </c>
      <c r="AJ822" s="38">
        <f>IF(S822=0,0,IF(CONFIGURACAO!$C$15="SIM",(IF(S822&gt;CONFIGURACAO!$C$16,CONFIGURACAO!$C$16*CONFIGURACAO!$C$25,S822*CONFIGURACAO!$C$25)),'PI AREA  P100'!S822*CONFIGURACAO!$C$25))</f>
        <v>0</v>
      </c>
      <c r="AK822" s="38">
        <f>IF(T822=0,0,IF(CONFIGURACAO!$C$17="SIM",(IF(T822&gt;CONFIGURACAO!$C$18,CONFIGURACAO!$C$18*CONFIGURACAO!$C$26,T822*CONFIGURACAO!$C$26)),'PI AREA  P100'!T822*CONFIGURACAO!$C$26))</f>
        <v>0</v>
      </c>
      <c r="AL822" s="38">
        <f>IFERROR(IF(M822&gt;0,(U822*CONFIGURACAO!$C$29)+(V822*CONFIGURACAO!$C$30),""),"")</f>
        <v>0</v>
      </c>
      <c r="AM822" s="38">
        <f>IF(W822=0,0,IF(CONFIGURACAO!$C$41="SIM",(IF(W822&gt;CONFIGURACAO!$C$41,CONFIGURACAO!$C$41*CONFIGURACAO!$C$31,W822*CONFIGURACAO!$C$31)),'PI AREA  P100'!W822*CONFIGURACAO!$C$31))</f>
        <v>0</v>
      </c>
      <c r="AN822" s="38">
        <f>IF(X822=0,0,IF(CONFIGURACAO!$C$39="SIM",(IF(X822&gt;CONFIGURACAO!$C$40,CONFIGURACAO!$C$40*CONFIGURACAO!$C$32,X822*CONFIGURACAO!$C$32)),'PI AREA  P100'!X822*CONFIGURACAO!$C$32))</f>
        <v>0</v>
      </c>
      <c r="AO822" s="38">
        <f>IFERROR(IF(M822&gt;0,(Y822*CONFIGURACAO!$C$33)+(Z822*CONFIGURACAO!$C$34)+(AA822*CONFIGURACAO!$C$35)+(AB822*CONFIGURACAO!$C$36),""),"")</f>
        <v>25</v>
      </c>
      <c r="AP822" s="38">
        <f>IF(AA822=0,0,IF(CONFIGURACAO!$C$46="SIM",(IF(AA822&gt;CONFIGURACAO!$C$47,CONFIGURACAO!$C$47*CONFIGURACAO!$C$35,AA822*CONFIGURACAO!$C$35)),'PI AREA  P100'!AA822*CONFIGURACAO!$C$35))</f>
        <v>25</v>
      </c>
      <c r="AQ822" s="38">
        <f>IF(AB822=0,0,IF(CONFIGURACAO!$C$44="SIM",(IF(AB822&gt;CONFIGURACAO!$C$45,CONFIGURACAO!$C$45*CONFIGURACAO!$C$36,AB822*CONFIGURACAO!$C$36)),'PI AREA  P100'!AB822*CONFIGURACAO!$C$36))</f>
        <v>0</v>
      </c>
      <c r="AR822" s="38">
        <f t="shared" si="272"/>
        <v>270</v>
      </c>
      <c r="AS822" s="68">
        <f>IF(AR822="","",$AR822-(($AS$2/CONFIGURACAO!$C$6)*$M822))</f>
        <v>195</v>
      </c>
      <c r="AT822" s="73">
        <f t="shared" si="254"/>
        <v>3</v>
      </c>
      <c r="AU822" s="75">
        <f>IF(AR822="","",$AR822-(($AU$2/CONFIGURACAO!$C$6)*$M822))</f>
        <v>145</v>
      </c>
      <c r="AV822" s="76">
        <f t="shared" si="255"/>
        <v>4</v>
      </c>
      <c r="AW822" s="74">
        <f>IF(AR822="","",$AR822-(($AW$2/CONFIGURACAO!$C$6)*$M822))</f>
        <v>95</v>
      </c>
      <c r="AX822" s="72">
        <f t="shared" si="256"/>
        <v>5</v>
      </c>
      <c r="AZ822" s="39">
        <f t="shared" si="257"/>
        <v>2.2805402346422508E-2</v>
      </c>
      <c r="BA822" s="146">
        <f t="shared" si="258"/>
        <v>5</v>
      </c>
      <c r="BB822" s="146">
        <f t="shared" si="259"/>
        <v>881</v>
      </c>
      <c r="BC822" s="32">
        <f t="shared" si="260"/>
        <v>902</v>
      </c>
      <c r="BD822" s="148"/>
      <c r="BE822" s="40">
        <f t="shared" si="261"/>
        <v>0</v>
      </c>
      <c r="BF822" s="40">
        <f t="shared" si="262"/>
        <v>0</v>
      </c>
      <c r="BG822" s="40">
        <f t="shared" si="263"/>
        <v>7.7081192189105849E-2</v>
      </c>
      <c r="BH822" s="40">
        <f t="shared" si="264"/>
        <v>4.042037186742118E-2</v>
      </c>
      <c r="BI822" s="40">
        <f t="shared" si="265"/>
        <v>0</v>
      </c>
      <c r="BJ822" s="40">
        <f t="shared" si="266"/>
        <v>0</v>
      </c>
      <c r="BK822" s="40">
        <f t="shared" si="267"/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 s="4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</row>
    <row r="823" spans="1:124" s="32" customFormat="1" x14ac:dyDescent="0.2">
      <c r="A823" s="124" t="str">
        <f>CONFIGURACAO!$C$4</f>
        <v>AREA 21</v>
      </c>
      <c r="B823" s="125">
        <v>821</v>
      </c>
      <c r="C823" s="252" t="s">
        <v>320</v>
      </c>
      <c r="D823" s="126">
        <f t="shared" si="268"/>
        <v>14</v>
      </c>
      <c r="E823" s="250" t="s">
        <v>1158</v>
      </c>
      <c r="F823" s="250">
        <v>1</v>
      </c>
      <c r="G823" s="250">
        <v>1</v>
      </c>
      <c r="H823" s="250">
        <v>1</v>
      </c>
      <c r="I823" s="250">
        <v>1</v>
      </c>
      <c r="J823" s="87"/>
      <c r="K823" s="94"/>
      <c r="L823" s="94"/>
      <c r="M823" s="154">
        <f t="shared" si="269"/>
        <v>4</v>
      </c>
      <c r="N823">
        <v>4</v>
      </c>
      <c r="O823">
        <v>8</v>
      </c>
      <c r="P823">
        <v>5</v>
      </c>
      <c r="Q823">
        <v>0</v>
      </c>
      <c r="R823">
        <v>0</v>
      </c>
      <c r="S823">
        <v>3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s="139">
        <f t="shared" si="252"/>
        <v>12</v>
      </c>
      <c r="AD823" s="140">
        <f t="shared" si="253"/>
        <v>17</v>
      </c>
      <c r="AE823" s="141">
        <f t="shared" si="270"/>
        <v>0</v>
      </c>
      <c r="AF823" s="142">
        <f t="shared" si="271"/>
        <v>0</v>
      </c>
      <c r="AG823" s="278"/>
      <c r="AI823" s="37">
        <f>IFERROR(IF(M823&gt;0,(N823*CONFIGURACAO!$C$20)+(O823*CONFIGURACAO!$C$21)+(P823*CONFIGURACAO!$C$22)+(Q823*CONFIGURACAO!$C$23)+(R823*CONFIGURACAO!$C$24),""),"")</f>
        <v>1340</v>
      </c>
      <c r="AJ823" s="38">
        <f>IF(S823=0,0,IF(CONFIGURACAO!$C$15="SIM",(IF(S823&gt;CONFIGURACAO!$C$16,CONFIGURACAO!$C$16*CONFIGURACAO!$C$25,S823*CONFIGURACAO!$C$25)),'PI AREA  P100'!S823*CONFIGURACAO!$C$25))</f>
        <v>30</v>
      </c>
      <c r="AK823" s="38">
        <f>IF(T823=0,0,IF(CONFIGURACAO!$C$17="SIM",(IF(T823&gt;CONFIGURACAO!$C$18,CONFIGURACAO!$C$18*CONFIGURACAO!$C$26,T823*CONFIGURACAO!$C$26)),'PI AREA  P100'!T823*CONFIGURACAO!$C$26))</f>
        <v>5</v>
      </c>
      <c r="AL823" s="38">
        <f>IFERROR(IF(M823&gt;0,(U823*CONFIGURACAO!$C$29)+(V823*CONFIGURACAO!$C$30),""),"")</f>
        <v>0</v>
      </c>
      <c r="AM823" s="38">
        <f>IF(W823=0,0,IF(CONFIGURACAO!$C$41="SIM",(IF(W823&gt;CONFIGURACAO!$C$41,CONFIGURACAO!$C$41*CONFIGURACAO!$C$31,W823*CONFIGURACAO!$C$31)),'PI AREA  P100'!W823*CONFIGURACAO!$C$31))</f>
        <v>0</v>
      </c>
      <c r="AN823" s="38">
        <f>IF(X823=0,0,IF(CONFIGURACAO!$C$39="SIM",(IF(X823&gt;CONFIGURACAO!$C$40,CONFIGURACAO!$C$40*CONFIGURACAO!$C$32,X823*CONFIGURACAO!$C$32)),'PI AREA  P100'!X823*CONFIGURACAO!$C$32))</f>
        <v>0</v>
      </c>
      <c r="AO823" s="38">
        <f>IFERROR(IF(M823&gt;0,(Y823*CONFIGURACAO!$C$33)+(Z823*CONFIGURACAO!$C$34)+(AA823*CONFIGURACAO!$C$35)+(AB823*CONFIGURACAO!$C$36),""),"")</f>
        <v>0</v>
      </c>
      <c r="AP823" s="38">
        <f>IF(AA823=0,0,IF(CONFIGURACAO!$C$46="SIM",(IF(AA823&gt;CONFIGURACAO!$C$47,CONFIGURACAO!$C$47*CONFIGURACAO!$C$35,AA823*CONFIGURACAO!$C$35)),'PI AREA  P100'!AA823*CONFIGURACAO!$C$35))</f>
        <v>0</v>
      </c>
      <c r="AQ823" s="38">
        <f>IF(AB823=0,0,IF(CONFIGURACAO!$C$44="SIM",(IF(AB823&gt;CONFIGURACAO!$C$45,CONFIGURACAO!$C$45*CONFIGURACAO!$C$36,AB823*CONFIGURACAO!$C$36)),'PI AREA  P100'!AB823*CONFIGURACAO!$C$36))</f>
        <v>0</v>
      </c>
      <c r="AR823" s="38">
        <f t="shared" si="272"/>
        <v>1375</v>
      </c>
      <c r="AS823" s="68">
        <f>IF(AR823="","",$AR823-(($AS$2/CONFIGURACAO!$C$6)*$M823))</f>
        <v>1075</v>
      </c>
      <c r="AT823" s="73">
        <f t="shared" si="254"/>
        <v>3</v>
      </c>
      <c r="AU823" s="75">
        <f>IF(AR823="","",$AR823-(($AU$2/CONFIGURACAO!$C$6)*$M823))</f>
        <v>875</v>
      </c>
      <c r="AV823" s="76">
        <f t="shared" si="255"/>
        <v>4</v>
      </c>
      <c r="AW823" s="74">
        <f>IF(AR823="","",$AR823-(($AW$2/CONFIGURACAO!$C$6)*$M823))</f>
        <v>675</v>
      </c>
      <c r="AX823" s="72">
        <f t="shared" si="256"/>
        <v>5</v>
      </c>
      <c r="AZ823" s="39">
        <f t="shared" si="257"/>
        <v>0.116138623060485</v>
      </c>
      <c r="BA823" s="146">
        <f t="shared" si="258"/>
        <v>21</v>
      </c>
      <c r="BB823" s="146">
        <f t="shared" si="259"/>
        <v>343</v>
      </c>
      <c r="BC823" s="32">
        <f t="shared" si="260"/>
        <v>281</v>
      </c>
      <c r="BD823" s="148"/>
      <c r="BE823" s="40">
        <f t="shared" si="261"/>
        <v>0.14903129657228018</v>
      </c>
      <c r="BF823" s="40">
        <f t="shared" si="262"/>
        <v>0.30864197530864196</v>
      </c>
      <c r="BG823" s="40">
        <f t="shared" si="263"/>
        <v>0.12846865364850976</v>
      </c>
      <c r="BH823" s="40">
        <f t="shared" si="264"/>
        <v>0</v>
      </c>
      <c r="BI823" s="40">
        <f t="shared" si="265"/>
        <v>0</v>
      </c>
      <c r="BJ823" s="40">
        <f t="shared" si="266"/>
        <v>0.27726432532347506</v>
      </c>
      <c r="BK823" s="40">
        <f t="shared" si="267"/>
        <v>0.16051364365971107</v>
      </c>
      <c r="BL823">
        <v>0</v>
      </c>
      <c r="BM823">
        <v>0</v>
      </c>
      <c r="BN823">
        <v>0</v>
      </c>
      <c r="BO823">
        <v>1</v>
      </c>
      <c r="BP823">
        <v>0</v>
      </c>
      <c r="BQ823">
        <v>0</v>
      </c>
      <c r="BR823">
        <v>0</v>
      </c>
      <c r="BS823">
        <v>2</v>
      </c>
      <c r="BT823" s="42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</row>
    <row r="824" spans="1:124" s="32" customFormat="1" x14ac:dyDescent="0.2">
      <c r="A824" s="124" t="str">
        <f>CONFIGURACAO!$C$4</f>
        <v>AREA 21</v>
      </c>
      <c r="B824" s="125">
        <v>822</v>
      </c>
      <c r="C824" s="252" t="s">
        <v>320</v>
      </c>
      <c r="D824" s="126">
        <f t="shared" si="268"/>
        <v>15</v>
      </c>
      <c r="E824" s="250" t="s">
        <v>1159</v>
      </c>
      <c r="F824" s="250">
        <v>1</v>
      </c>
      <c r="G824" s="250">
        <v>1</v>
      </c>
      <c r="H824" s="250">
        <v>1</v>
      </c>
      <c r="I824" s="250">
        <v>1</v>
      </c>
      <c r="J824" s="87"/>
      <c r="K824" s="94"/>
      <c r="L824" s="94"/>
      <c r="M824" s="154">
        <f t="shared" si="269"/>
        <v>4</v>
      </c>
      <c r="N824">
        <v>0</v>
      </c>
      <c r="O824">
        <v>2</v>
      </c>
      <c r="P824">
        <v>4</v>
      </c>
      <c r="Q824">
        <v>7</v>
      </c>
      <c r="R824">
        <v>1</v>
      </c>
      <c r="S824">
        <v>1</v>
      </c>
      <c r="T824">
        <v>3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1</v>
      </c>
      <c r="AC824" s="139">
        <f t="shared" si="252"/>
        <v>2</v>
      </c>
      <c r="AD824" s="140">
        <f t="shared" si="253"/>
        <v>6</v>
      </c>
      <c r="AE824" s="141">
        <f t="shared" si="270"/>
        <v>0</v>
      </c>
      <c r="AF824" s="142">
        <f t="shared" si="271"/>
        <v>0</v>
      </c>
      <c r="AG824" s="278"/>
      <c r="AI824" s="37">
        <f>IFERROR(IF(M824&gt;0,(N824*CONFIGURACAO!$C$20)+(O824*CONFIGURACAO!$C$21)+(P824*CONFIGURACAO!$C$22)+(Q824*CONFIGURACAO!$C$23)+(R824*CONFIGURACAO!$C$24),""),"")</f>
        <v>700</v>
      </c>
      <c r="AJ824" s="38">
        <f>IF(S824=0,0,IF(CONFIGURACAO!$C$15="SIM",(IF(S824&gt;CONFIGURACAO!$C$16,CONFIGURACAO!$C$16*CONFIGURACAO!$C$25,S824*CONFIGURACAO!$C$25)),'PI AREA  P100'!S824*CONFIGURACAO!$C$25))</f>
        <v>10</v>
      </c>
      <c r="AK824" s="38">
        <f>IF(T824=0,0,IF(CONFIGURACAO!$C$17="SIM",(IF(T824&gt;CONFIGURACAO!$C$18,CONFIGURACAO!$C$18*CONFIGURACAO!$C$26,T824*CONFIGURACAO!$C$26)),'PI AREA  P100'!T824*CONFIGURACAO!$C$26))</f>
        <v>15</v>
      </c>
      <c r="AL824" s="38">
        <f>IFERROR(IF(M824&gt;0,(U824*CONFIGURACAO!$C$29)+(V824*CONFIGURACAO!$C$30),""),"")</f>
        <v>0</v>
      </c>
      <c r="AM824" s="38">
        <f>IF(W824=0,0,IF(CONFIGURACAO!$C$41="SIM",(IF(W824&gt;CONFIGURACAO!$C$41,CONFIGURACAO!$C$41*CONFIGURACAO!$C$31,W824*CONFIGURACAO!$C$31)),'PI AREA  P100'!W824*CONFIGURACAO!$C$31))</f>
        <v>50</v>
      </c>
      <c r="AN824" s="38">
        <f>IF(X824=0,0,IF(CONFIGURACAO!$C$39="SIM",(IF(X824&gt;CONFIGURACAO!$C$40,CONFIGURACAO!$C$40*CONFIGURACAO!$C$32,X824*CONFIGURACAO!$C$32)),'PI AREA  P100'!X824*CONFIGURACAO!$C$32))</f>
        <v>0</v>
      </c>
      <c r="AO824" s="38">
        <f>IFERROR(IF(M824&gt;0,(Y824*CONFIGURACAO!$C$33)+(Z824*CONFIGURACAO!$C$34)+(AA824*CONFIGURACAO!$C$35)+(AB824*CONFIGURACAO!$C$36),""),"")</f>
        <v>10</v>
      </c>
      <c r="AP824" s="38">
        <f>IF(AA824=0,0,IF(CONFIGURACAO!$C$46="SIM",(IF(AA824&gt;CONFIGURACAO!$C$47,CONFIGURACAO!$C$47*CONFIGURACAO!$C$35,AA824*CONFIGURACAO!$C$35)),'PI AREA  P100'!AA824*CONFIGURACAO!$C$35))</f>
        <v>0</v>
      </c>
      <c r="AQ824" s="38">
        <f>IF(AB824=0,0,IF(CONFIGURACAO!$C$44="SIM",(IF(AB824&gt;CONFIGURACAO!$C$45,CONFIGURACAO!$C$45*CONFIGURACAO!$C$36,AB824*CONFIGURACAO!$C$36)),'PI AREA  P100'!AB824*CONFIGURACAO!$C$36))</f>
        <v>10</v>
      </c>
      <c r="AR824" s="38">
        <f t="shared" si="272"/>
        <v>795</v>
      </c>
      <c r="AS824" s="68">
        <f>IF(AR824="","",$AR824-(($AS$2/CONFIGURACAO!$C$6)*$M824))</f>
        <v>495</v>
      </c>
      <c r="AT824" s="73">
        <f t="shared" si="254"/>
        <v>3</v>
      </c>
      <c r="AU824" s="75">
        <f>IF(AR824="","",$AR824-(($AU$2/CONFIGURACAO!$C$6)*$M824))</f>
        <v>295</v>
      </c>
      <c r="AV824" s="76">
        <f t="shared" si="255"/>
        <v>4</v>
      </c>
      <c r="AW824" s="74">
        <f>IF(AR824="","",$AR824-(($AW$2/CONFIGURACAO!$C$6)*$M824))</f>
        <v>95</v>
      </c>
      <c r="AX824" s="72">
        <f t="shared" si="256"/>
        <v>5</v>
      </c>
      <c r="AZ824" s="39">
        <f t="shared" si="257"/>
        <v>6.7149240242244057E-2</v>
      </c>
      <c r="BA824" s="146">
        <f t="shared" si="258"/>
        <v>20</v>
      </c>
      <c r="BB824" s="146">
        <f t="shared" si="259"/>
        <v>375</v>
      </c>
      <c r="BC824" s="32">
        <f t="shared" si="260"/>
        <v>559</v>
      </c>
      <c r="BD824" s="148"/>
      <c r="BE824" s="40">
        <f t="shared" si="261"/>
        <v>0</v>
      </c>
      <c r="BF824" s="40">
        <f t="shared" si="262"/>
        <v>7.716049382716049E-2</v>
      </c>
      <c r="BG824" s="40">
        <f t="shared" si="263"/>
        <v>0.10277492291880781</v>
      </c>
      <c r="BH824" s="40">
        <f t="shared" si="264"/>
        <v>0.28294260307194824</v>
      </c>
      <c r="BI824" s="40">
        <f t="shared" si="265"/>
        <v>0.10660980810234541</v>
      </c>
      <c r="BJ824" s="40">
        <f t="shared" si="266"/>
        <v>9.2421441774491686E-2</v>
      </c>
      <c r="BK824" s="40">
        <f t="shared" si="267"/>
        <v>0.4815409309791332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 s="42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</row>
    <row r="825" spans="1:124" s="32" customFormat="1" x14ac:dyDescent="0.2">
      <c r="A825" s="124" t="str">
        <f>CONFIGURACAO!$C$4</f>
        <v>AREA 21</v>
      </c>
      <c r="B825" s="125">
        <v>823</v>
      </c>
      <c r="C825" s="252" t="s">
        <v>320</v>
      </c>
      <c r="D825" s="126">
        <f t="shared" si="268"/>
        <v>16</v>
      </c>
      <c r="E825" s="250" t="s">
        <v>1160</v>
      </c>
      <c r="F825" s="250">
        <v>1</v>
      </c>
      <c r="G825" s="250">
        <v>1</v>
      </c>
      <c r="H825" s="250">
        <v>1</v>
      </c>
      <c r="I825" s="250">
        <v>1</v>
      </c>
      <c r="J825" s="87"/>
      <c r="K825" s="94"/>
      <c r="L825" s="94"/>
      <c r="M825" s="154">
        <f t="shared" si="269"/>
        <v>4</v>
      </c>
      <c r="N825">
        <v>0</v>
      </c>
      <c r="O825">
        <v>6</v>
      </c>
      <c r="P825">
        <v>4</v>
      </c>
      <c r="Q825">
        <v>1</v>
      </c>
      <c r="R825">
        <v>0</v>
      </c>
      <c r="S825">
        <v>3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</v>
      </c>
      <c r="AA825">
        <v>0</v>
      </c>
      <c r="AB825">
        <v>4</v>
      </c>
      <c r="AC825" s="139">
        <f t="shared" si="252"/>
        <v>6</v>
      </c>
      <c r="AD825" s="140">
        <f t="shared" si="253"/>
        <v>10</v>
      </c>
      <c r="AE825" s="141">
        <f t="shared" si="270"/>
        <v>0</v>
      </c>
      <c r="AF825" s="142">
        <f t="shared" si="271"/>
        <v>2</v>
      </c>
      <c r="AG825" s="278"/>
      <c r="AI825" s="37">
        <f>IFERROR(IF(M825&gt;0,(N825*CONFIGURACAO!$C$20)+(O825*CONFIGURACAO!$C$21)+(P825*CONFIGURACAO!$C$22)+(Q825*CONFIGURACAO!$C$23)+(R825*CONFIGURACAO!$C$24),""),"")</f>
        <v>760</v>
      </c>
      <c r="AJ825" s="38">
        <f>IF(S825=0,0,IF(CONFIGURACAO!$C$15="SIM",(IF(S825&gt;CONFIGURACAO!$C$16,CONFIGURACAO!$C$16*CONFIGURACAO!$C$25,S825*CONFIGURACAO!$C$25)),'PI AREA  P100'!S825*CONFIGURACAO!$C$25))</f>
        <v>30</v>
      </c>
      <c r="AK825" s="38">
        <f>IF(T825=0,0,IF(CONFIGURACAO!$C$17="SIM",(IF(T825&gt;CONFIGURACAO!$C$18,CONFIGURACAO!$C$18*CONFIGURACAO!$C$26,T825*CONFIGURACAO!$C$26)),'PI AREA  P100'!T825*CONFIGURACAO!$C$26))</f>
        <v>5</v>
      </c>
      <c r="AL825" s="38">
        <f>IFERROR(IF(M825&gt;0,(U825*CONFIGURACAO!$C$29)+(V825*CONFIGURACAO!$C$30),""),"")</f>
        <v>0</v>
      </c>
      <c r="AM825" s="38">
        <f>IF(W825=0,0,IF(CONFIGURACAO!$C$41="SIM",(IF(W825&gt;CONFIGURACAO!$C$41,CONFIGURACAO!$C$41*CONFIGURACAO!$C$31,W825*CONFIGURACAO!$C$31)),'PI AREA  P100'!W825*CONFIGURACAO!$C$31))</f>
        <v>0</v>
      </c>
      <c r="AN825" s="38">
        <f>IF(X825=0,0,IF(CONFIGURACAO!$C$39="SIM",(IF(X825&gt;CONFIGURACAO!$C$40,CONFIGURACAO!$C$40*CONFIGURACAO!$C$32,X825*CONFIGURACAO!$C$32)),'PI AREA  P100'!X825*CONFIGURACAO!$C$32))</f>
        <v>0</v>
      </c>
      <c r="AO825" s="38">
        <f>IFERROR(IF(M825&gt;0,(Y825*CONFIGURACAO!$C$33)+(Z825*CONFIGURACAO!$C$34)+(AA825*CONFIGURACAO!$C$35)+(AB825*CONFIGURACAO!$C$36),""),"")</f>
        <v>140</v>
      </c>
      <c r="AP825" s="38">
        <f>IF(AA825=0,0,IF(CONFIGURACAO!$C$46="SIM",(IF(AA825&gt;CONFIGURACAO!$C$47,CONFIGURACAO!$C$47*CONFIGURACAO!$C$35,AA825*CONFIGURACAO!$C$35)),'PI AREA  P100'!AA825*CONFIGURACAO!$C$35))</f>
        <v>0</v>
      </c>
      <c r="AQ825" s="38">
        <f>IF(AB825=0,0,IF(CONFIGURACAO!$C$44="SIM",(IF(AB825&gt;CONFIGURACAO!$C$45,CONFIGURACAO!$C$45*CONFIGURACAO!$C$36,AB825*CONFIGURACAO!$C$36)),'PI AREA  P100'!AB825*CONFIGURACAO!$C$36))</f>
        <v>20</v>
      </c>
      <c r="AR825" s="38">
        <f t="shared" si="272"/>
        <v>955</v>
      </c>
      <c r="AS825" s="68">
        <f>IF(AR825="","",$AR825-(($AS$2/CONFIGURACAO!$C$6)*$M825))</f>
        <v>655</v>
      </c>
      <c r="AT825" s="73">
        <f t="shared" si="254"/>
        <v>3</v>
      </c>
      <c r="AU825" s="75">
        <f>IF(AR825="","",$AR825-(($AU$2/CONFIGURACAO!$C$6)*$M825))</f>
        <v>455</v>
      </c>
      <c r="AV825" s="76">
        <f t="shared" si="255"/>
        <v>4</v>
      </c>
      <c r="AW825" s="74">
        <f>IF(AR825="","",$AR825-(($AW$2/CONFIGURACAO!$C$6)*$M825))</f>
        <v>255</v>
      </c>
      <c r="AX825" s="72">
        <f t="shared" si="256"/>
        <v>5</v>
      </c>
      <c r="AZ825" s="39">
        <f t="shared" si="257"/>
        <v>8.0663552743827763E-2</v>
      </c>
      <c r="BA825" s="146">
        <f t="shared" si="258"/>
        <v>21</v>
      </c>
      <c r="BB825" s="146">
        <f t="shared" si="259"/>
        <v>343</v>
      </c>
      <c r="BC825" s="32">
        <f t="shared" si="260"/>
        <v>463</v>
      </c>
      <c r="BD825" s="148"/>
      <c r="BE825" s="40">
        <f t="shared" si="261"/>
        <v>0</v>
      </c>
      <c r="BF825" s="40">
        <f t="shared" si="262"/>
        <v>0.23148148148148145</v>
      </c>
      <c r="BG825" s="40">
        <f t="shared" si="263"/>
        <v>0.10277492291880781</v>
      </c>
      <c r="BH825" s="40">
        <f t="shared" si="264"/>
        <v>4.042037186742118E-2</v>
      </c>
      <c r="BI825" s="40">
        <f t="shared" si="265"/>
        <v>0</v>
      </c>
      <c r="BJ825" s="40">
        <f t="shared" si="266"/>
        <v>0.27726432532347506</v>
      </c>
      <c r="BK825" s="40">
        <f t="shared" si="267"/>
        <v>0.16051364365971107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1</v>
      </c>
      <c r="BR825">
        <v>0</v>
      </c>
      <c r="BS825">
        <v>0</v>
      </c>
      <c r="BT825" s="42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</row>
    <row r="826" spans="1:124" s="32" customFormat="1" x14ac:dyDescent="0.2">
      <c r="A826" s="124" t="str">
        <f>CONFIGURACAO!$C$4</f>
        <v>AREA 21</v>
      </c>
      <c r="B826" s="125">
        <v>824</v>
      </c>
      <c r="C826" s="252" t="s">
        <v>320</v>
      </c>
      <c r="D826" s="126">
        <f t="shared" si="268"/>
        <v>17</v>
      </c>
      <c r="E826" s="250" t="s">
        <v>1161</v>
      </c>
      <c r="F826" s="250">
        <v>1</v>
      </c>
      <c r="G826" s="250">
        <v>1</v>
      </c>
      <c r="H826" s="250">
        <v>1</v>
      </c>
      <c r="I826" s="250">
        <v>1</v>
      </c>
      <c r="J826" s="87"/>
      <c r="K826" s="94"/>
      <c r="L826" s="94"/>
      <c r="M826" s="154">
        <f t="shared" si="269"/>
        <v>4</v>
      </c>
      <c r="N826">
        <v>2</v>
      </c>
      <c r="O826">
        <v>5</v>
      </c>
      <c r="P826">
        <v>8</v>
      </c>
      <c r="Q826">
        <v>1</v>
      </c>
      <c r="R826">
        <v>5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 s="139">
        <f t="shared" si="252"/>
        <v>7</v>
      </c>
      <c r="AD826" s="140">
        <f t="shared" si="253"/>
        <v>15</v>
      </c>
      <c r="AE826" s="141">
        <f t="shared" si="270"/>
        <v>0</v>
      </c>
      <c r="AF826" s="142">
        <f t="shared" si="271"/>
        <v>0</v>
      </c>
      <c r="AG826" s="278"/>
      <c r="AI826" s="37">
        <f>IFERROR(IF(M826&gt;0,(N826*CONFIGURACAO!$C$20)+(O826*CONFIGURACAO!$C$21)+(P826*CONFIGURACAO!$C$22)+(Q826*CONFIGURACAO!$C$23)+(R826*CONFIGURACAO!$C$24),""),"")</f>
        <v>1220</v>
      </c>
      <c r="AJ826" s="38">
        <f>IF(S826=0,0,IF(CONFIGURACAO!$C$15="SIM",(IF(S826&gt;CONFIGURACAO!$C$16,CONFIGURACAO!$C$16*CONFIGURACAO!$C$25,S826*CONFIGURACAO!$C$25)),'PI AREA  P100'!S826*CONFIGURACAO!$C$25))</f>
        <v>10</v>
      </c>
      <c r="AK826" s="38">
        <f>IF(T826=0,0,IF(CONFIGURACAO!$C$17="SIM",(IF(T826&gt;CONFIGURACAO!$C$18,CONFIGURACAO!$C$18*CONFIGURACAO!$C$26,T826*CONFIGURACAO!$C$26)),'PI AREA  P100'!T826*CONFIGURACAO!$C$26))</f>
        <v>5</v>
      </c>
      <c r="AL826" s="38">
        <f>IFERROR(IF(M826&gt;0,(U826*CONFIGURACAO!$C$29)+(V826*CONFIGURACAO!$C$30),""),"")</f>
        <v>0</v>
      </c>
      <c r="AM826" s="38">
        <f>IF(W826=0,0,IF(CONFIGURACAO!$C$41="SIM",(IF(W826&gt;CONFIGURACAO!$C$41,CONFIGURACAO!$C$41*CONFIGURACAO!$C$31,W826*CONFIGURACAO!$C$31)),'PI AREA  P100'!W826*CONFIGURACAO!$C$31))</f>
        <v>0</v>
      </c>
      <c r="AN826" s="38">
        <f>IF(X826=0,0,IF(CONFIGURACAO!$C$39="SIM",(IF(X826&gt;CONFIGURACAO!$C$40,CONFIGURACAO!$C$40*CONFIGURACAO!$C$32,X826*CONFIGURACAO!$C$32)),'PI AREA  P100'!X826*CONFIGURACAO!$C$32))</f>
        <v>0</v>
      </c>
      <c r="AO826" s="38">
        <f>IFERROR(IF(M826&gt;0,(Y826*CONFIGURACAO!$C$33)+(Z826*CONFIGURACAO!$C$34)+(AA826*CONFIGURACAO!$C$35)+(AB826*CONFIGURACAO!$C$36),""),"")</f>
        <v>25</v>
      </c>
      <c r="AP826" s="38">
        <f>IF(AA826=0,0,IF(CONFIGURACAO!$C$46="SIM",(IF(AA826&gt;CONFIGURACAO!$C$47,CONFIGURACAO!$C$47*CONFIGURACAO!$C$35,AA826*CONFIGURACAO!$C$35)),'PI AREA  P100'!AA826*CONFIGURACAO!$C$35))</f>
        <v>25</v>
      </c>
      <c r="AQ826" s="38">
        <f>IF(AB826=0,0,IF(CONFIGURACAO!$C$44="SIM",(IF(AB826&gt;CONFIGURACAO!$C$45,CONFIGURACAO!$C$45*CONFIGURACAO!$C$36,AB826*CONFIGURACAO!$C$36)),'PI AREA  P100'!AB826*CONFIGURACAO!$C$36))</f>
        <v>0</v>
      </c>
      <c r="AR826" s="38">
        <f t="shared" si="272"/>
        <v>1285</v>
      </c>
      <c r="AS826" s="68">
        <f>IF(AR826="","",$AR826-(($AS$2/CONFIGURACAO!$C$6)*$M826))</f>
        <v>985</v>
      </c>
      <c r="AT826" s="73">
        <f t="shared" si="254"/>
        <v>3</v>
      </c>
      <c r="AU826" s="75">
        <f>IF(AR826="","",$AR826-(($AU$2/CONFIGURACAO!$C$6)*$M826))</f>
        <v>785</v>
      </c>
      <c r="AV826" s="76">
        <f t="shared" si="255"/>
        <v>4</v>
      </c>
      <c r="AW826" s="74">
        <f>IF(AR826="","",$AR826-(($AW$2/CONFIGURACAO!$C$6)*$M826))</f>
        <v>585</v>
      </c>
      <c r="AX826" s="72">
        <f t="shared" si="256"/>
        <v>5</v>
      </c>
      <c r="AZ826" s="39">
        <f t="shared" si="257"/>
        <v>0.10853682227834416</v>
      </c>
      <c r="BA826" s="146">
        <f t="shared" si="258"/>
        <v>24</v>
      </c>
      <c r="BB826" s="146">
        <f t="shared" si="259"/>
        <v>276</v>
      </c>
      <c r="BC826" s="32">
        <f t="shared" si="260"/>
        <v>317</v>
      </c>
      <c r="BD826" s="148"/>
      <c r="BE826" s="40">
        <f t="shared" si="261"/>
        <v>7.4515648286140088E-2</v>
      </c>
      <c r="BF826" s="40">
        <f t="shared" si="262"/>
        <v>0.19290123456790123</v>
      </c>
      <c r="BG826" s="40">
        <f t="shared" si="263"/>
        <v>0.20554984583761562</v>
      </c>
      <c r="BH826" s="40">
        <f t="shared" si="264"/>
        <v>4.042037186742118E-2</v>
      </c>
      <c r="BI826" s="40">
        <f t="shared" si="265"/>
        <v>0.53304904051172708</v>
      </c>
      <c r="BJ826" s="40">
        <f t="shared" si="266"/>
        <v>9.2421441774491686E-2</v>
      </c>
      <c r="BK826" s="40">
        <f t="shared" si="267"/>
        <v>0.16051364365971107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4</v>
      </c>
      <c r="BR826">
        <v>0</v>
      </c>
      <c r="BS826">
        <v>9</v>
      </c>
      <c r="BT826" s="42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</row>
    <row r="827" spans="1:124" s="32" customFormat="1" x14ac:dyDescent="0.2">
      <c r="A827" s="124" t="str">
        <f>CONFIGURACAO!$C$4</f>
        <v>AREA 21</v>
      </c>
      <c r="B827" s="125">
        <v>825</v>
      </c>
      <c r="C827" s="252" t="s">
        <v>320</v>
      </c>
      <c r="D827" s="126">
        <f t="shared" si="268"/>
        <v>18</v>
      </c>
      <c r="E827" s="250" t="s">
        <v>1162</v>
      </c>
      <c r="F827" s="250">
        <v>1</v>
      </c>
      <c r="G827" s="250">
        <v>1</v>
      </c>
      <c r="H827" s="250">
        <v>1</v>
      </c>
      <c r="I827" s="250">
        <v>1</v>
      </c>
      <c r="J827" s="87"/>
      <c r="K827" s="94"/>
      <c r="L827" s="94"/>
      <c r="M827" s="154">
        <f t="shared" si="269"/>
        <v>4</v>
      </c>
      <c r="N827">
        <v>0</v>
      </c>
      <c r="O827">
        <v>2</v>
      </c>
      <c r="P827">
        <v>0</v>
      </c>
      <c r="Q827">
        <v>7</v>
      </c>
      <c r="R827">
        <v>0</v>
      </c>
      <c r="S827">
        <v>4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 s="139">
        <f t="shared" si="252"/>
        <v>2</v>
      </c>
      <c r="AD827" s="140">
        <f t="shared" si="253"/>
        <v>2</v>
      </c>
      <c r="AE827" s="141">
        <f t="shared" si="270"/>
        <v>0</v>
      </c>
      <c r="AF827" s="142">
        <f t="shared" si="271"/>
        <v>1</v>
      </c>
      <c r="AG827" s="278"/>
      <c r="AI827" s="37">
        <f>IFERROR(IF(M827&gt;0,(N827*CONFIGURACAO!$C$20)+(O827*CONFIGURACAO!$C$21)+(P827*CONFIGURACAO!$C$22)+(Q827*CONFIGURACAO!$C$23)+(R827*CONFIGURACAO!$C$24),""),"")</f>
        <v>440</v>
      </c>
      <c r="AJ827" s="38">
        <f>IF(S827=0,0,IF(CONFIGURACAO!$C$15="SIM",(IF(S827&gt;CONFIGURACAO!$C$16,CONFIGURACAO!$C$16*CONFIGURACAO!$C$25,S827*CONFIGURACAO!$C$25)),'PI AREA  P100'!S827*CONFIGURACAO!$C$25))</f>
        <v>40</v>
      </c>
      <c r="AK827" s="38">
        <f>IF(T827=0,0,IF(CONFIGURACAO!$C$17="SIM",(IF(T827&gt;CONFIGURACAO!$C$18,CONFIGURACAO!$C$18*CONFIGURACAO!$C$26,T827*CONFIGURACAO!$C$26)),'PI AREA  P100'!T827*CONFIGURACAO!$C$26))</f>
        <v>5</v>
      </c>
      <c r="AL827" s="38">
        <f>IFERROR(IF(M827&gt;0,(U827*CONFIGURACAO!$C$29)+(V827*CONFIGURACAO!$C$30),""),"")</f>
        <v>0</v>
      </c>
      <c r="AM827" s="38">
        <f>IF(W827=0,0,IF(CONFIGURACAO!$C$41="SIM",(IF(W827&gt;CONFIGURACAO!$C$41,CONFIGURACAO!$C$41*CONFIGURACAO!$C$31,W827*CONFIGURACAO!$C$31)),'PI AREA  P100'!W827*CONFIGURACAO!$C$31))</f>
        <v>0</v>
      </c>
      <c r="AN827" s="38">
        <f>IF(X827=0,0,IF(CONFIGURACAO!$C$39="SIM",(IF(X827&gt;CONFIGURACAO!$C$40,CONFIGURACAO!$C$40*CONFIGURACAO!$C$32,X827*CONFIGURACAO!$C$32)),'PI AREA  P100'!X827*CONFIGURACAO!$C$32))</f>
        <v>0</v>
      </c>
      <c r="AO827" s="38">
        <f>IFERROR(IF(M827&gt;0,(Y827*CONFIGURACAO!$C$33)+(Z827*CONFIGURACAO!$C$34)+(AA827*CONFIGURACAO!$C$35)+(AB827*CONFIGURACAO!$C$36),""),"")</f>
        <v>50</v>
      </c>
      <c r="AP827" s="38">
        <f>IF(AA827=0,0,IF(CONFIGURACAO!$C$46="SIM",(IF(AA827&gt;CONFIGURACAO!$C$47,CONFIGURACAO!$C$47*CONFIGURACAO!$C$35,AA827*CONFIGURACAO!$C$35)),'PI AREA  P100'!AA827*CONFIGURACAO!$C$35))</f>
        <v>0</v>
      </c>
      <c r="AQ827" s="38">
        <f>IF(AB827=0,0,IF(CONFIGURACAO!$C$44="SIM",(IF(AB827&gt;CONFIGURACAO!$C$45,CONFIGURACAO!$C$45*CONFIGURACAO!$C$36,AB827*CONFIGURACAO!$C$36)),'PI AREA  P100'!AB827*CONFIGURACAO!$C$36))</f>
        <v>0</v>
      </c>
      <c r="AR827" s="38">
        <f t="shared" si="272"/>
        <v>535</v>
      </c>
      <c r="AS827" s="68">
        <f>IF(AR827="","",$AR827-(($AS$2/CONFIGURACAO!$C$6)*$M827))</f>
        <v>235</v>
      </c>
      <c r="AT827" s="73">
        <f t="shared" si="254"/>
        <v>3</v>
      </c>
      <c r="AU827" s="75">
        <f>IF(AR827="","",$AR827-(($AU$2/CONFIGURACAO!$C$6)*$M827))</f>
        <v>35</v>
      </c>
      <c r="AV827" s="76">
        <f t="shared" si="255"/>
        <v>4</v>
      </c>
      <c r="AW827" s="74">
        <f>IF(AR827="","",$AR827-(($AW$2/CONFIGURACAO!$C$6)*$M827))</f>
        <v>-165</v>
      </c>
      <c r="AX827" s="72" t="str">
        <f t="shared" si="256"/>
        <v>NAO</v>
      </c>
      <c r="AZ827" s="39">
        <f t="shared" si="257"/>
        <v>4.5188482427170523E-2</v>
      </c>
      <c r="BA827" s="146">
        <f t="shared" si="258"/>
        <v>15</v>
      </c>
      <c r="BB827" s="146">
        <f t="shared" si="259"/>
        <v>522</v>
      </c>
      <c r="BC827" s="32">
        <f t="shared" si="260"/>
        <v>716</v>
      </c>
      <c r="BD827" s="148"/>
      <c r="BE827" s="40">
        <f t="shared" si="261"/>
        <v>0</v>
      </c>
      <c r="BF827" s="40">
        <f t="shared" si="262"/>
        <v>7.716049382716049E-2</v>
      </c>
      <c r="BG827" s="40">
        <f t="shared" si="263"/>
        <v>0</v>
      </c>
      <c r="BH827" s="40">
        <f t="shared" si="264"/>
        <v>0.28294260307194824</v>
      </c>
      <c r="BI827" s="40">
        <f t="shared" si="265"/>
        <v>0</v>
      </c>
      <c r="BJ827" s="40">
        <f t="shared" si="266"/>
        <v>0.36968576709796674</v>
      </c>
      <c r="BK827" s="40">
        <f t="shared" si="267"/>
        <v>0.16051364365971107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 s="42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</row>
    <row r="828" spans="1:124" s="32" customFormat="1" x14ac:dyDescent="0.2">
      <c r="A828" s="124" t="str">
        <f>CONFIGURACAO!$C$4</f>
        <v>AREA 21</v>
      </c>
      <c r="B828" s="125">
        <v>826</v>
      </c>
      <c r="C828" s="252" t="s">
        <v>320</v>
      </c>
      <c r="D828" s="126">
        <f t="shared" si="268"/>
        <v>19</v>
      </c>
      <c r="E828" s="250" t="s">
        <v>1163</v>
      </c>
      <c r="F828" s="250">
        <v>1</v>
      </c>
      <c r="G828" s="250">
        <v>1</v>
      </c>
      <c r="H828" s="250">
        <v>1</v>
      </c>
      <c r="I828" s="250">
        <v>1</v>
      </c>
      <c r="J828" s="87"/>
      <c r="K828" s="94"/>
      <c r="L828" s="94"/>
      <c r="M828" s="154">
        <f t="shared" si="269"/>
        <v>4</v>
      </c>
      <c r="N828">
        <v>5</v>
      </c>
      <c r="O828">
        <v>2</v>
      </c>
      <c r="P828">
        <v>7</v>
      </c>
      <c r="Q828">
        <v>5</v>
      </c>
      <c r="R828">
        <v>2</v>
      </c>
      <c r="S828">
        <v>11</v>
      </c>
      <c r="T828">
        <v>3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2</v>
      </c>
      <c r="AC828" s="139">
        <f t="shared" si="252"/>
        <v>7</v>
      </c>
      <c r="AD828" s="140">
        <f t="shared" si="253"/>
        <v>14</v>
      </c>
      <c r="AE828" s="141">
        <f t="shared" si="270"/>
        <v>1</v>
      </c>
      <c r="AF828" s="142">
        <f t="shared" si="271"/>
        <v>0</v>
      </c>
      <c r="AG828" s="278"/>
      <c r="AI828" s="37">
        <f>IFERROR(IF(M828&gt;0,(N828*CONFIGURACAO!$C$20)+(O828*CONFIGURACAO!$C$21)+(P828*CONFIGURACAO!$C$22)+(Q828*CONFIGURACAO!$C$23)+(R828*CONFIGURACAO!$C$24),""),"")</f>
        <v>1320</v>
      </c>
      <c r="AJ828" s="38">
        <f>IF(S828=0,0,IF(CONFIGURACAO!$C$15="SIM",(IF(S828&gt;CONFIGURACAO!$C$16,CONFIGURACAO!$C$16*CONFIGURACAO!$C$25,S828*CONFIGURACAO!$C$25)),'PI AREA  P100'!S828*CONFIGURACAO!$C$25))</f>
        <v>40</v>
      </c>
      <c r="AK828" s="38">
        <f>IF(T828=0,0,IF(CONFIGURACAO!$C$17="SIM",(IF(T828&gt;CONFIGURACAO!$C$18,CONFIGURACAO!$C$18*CONFIGURACAO!$C$26,T828*CONFIGURACAO!$C$26)),'PI AREA  P100'!T828*CONFIGURACAO!$C$26))</f>
        <v>15</v>
      </c>
      <c r="AL828" s="38">
        <f>IFERROR(IF(M828&gt;0,(U828*CONFIGURACAO!$C$29)+(V828*CONFIGURACAO!$C$30),""),"")</f>
        <v>200</v>
      </c>
      <c r="AM828" s="38">
        <f>IF(W828=0,0,IF(CONFIGURACAO!$C$41="SIM",(IF(W828&gt;CONFIGURACAO!$C$41,CONFIGURACAO!$C$41*CONFIGURACAO!$C$31,W828*CONFIGURACAO!$C$31)),'PI AREA  P100'!W828*CONFIGURACAO!$C$31))</f>
        <v>0</v>
      </c>
      <c r="AN828" s="38">
        <f>IF(X828=0,0,IF(CONFIGURACAO!$C$39="SIM",(IF(X828&gt;CONFIGURACAO!$C$40,CONFIGURACAO!$C$40*CONFIGURACAO!$C$32,X828*CONFIGURACAO!$C$32)),'PI AREA  P100'!X828*CONFIGURACAO!$C$32))</f>
        <v>0</v>
      </c>
      <c r="AO828" s="38">
        <f>IFERROR(IF(M828&gt;0,(Y828*CONFIGURACAO!$C$33)+(Z828*CONFIGURACAO!$C$34)+(AA828*CONFIGURACAO!$C$35)+(AB828*CONFIGURACAO!$C$36),""),"")</f>
        <v>20</v>
      </c>
      <c r="AP828" s="38">
        <f>IF(AA828=0,0,IF(CONFIGURACAO!$C$46="SIM",(IF(AA828&gt;CONFIGURACAO!$C$47,CONFIGURACAO!$C$47*CONFIGURACAO!$C$35,AA828*CONFIGURACAO!$C$35)),'PI AREA  P100'!AA828*CONFIGURACAO!$C$35))</f>
        <v>0</v>
      </c>
      <c r="AQ828" s="38">
        <f>IF(AB828=0,0,IF(CONFIGURACAO!$C$44="SIM",(IF(AB828&gt;CONFIGURACAO!$C$45,CONFIGURACAO!$C$45*CONFIGURACAO!$C$36,AB828*CONFIGURACAO!$C$36)),'PI AREA  P100'!AB828*CONFIGURACAO!$C$36))</f>
        <v>20</v>
      </c>
      <c r="AR828" s="38">
        <f t="shared" si="272"/>
        <v>1615</v>
      </c>
      <c r="AS828" s="68">
        <f>IF(AR828="","",$AR828-(($AS$2/CONFIGURACAO!$C$6)*$M828))</f>
        <v>1315</v>
      </c>
      <c r="AT828" s="73">
        <f t="shared" si="254"/>
        <v>3</v>
      </c>
      <c r="AU828" s="75">
        <f>IF(AR828="","",$AR828-(($AU$2/CONFIGURACAO!$C$6)*$M828))</f>
        <v>1115</v>
      </c>
      <c r="AV828" s="76">
        <f t="shared" si="255"/>
        <v>4</v>
      </c>
      <c r="AW828" s="74">
        <f>IF(AR828="","",$AR828-(($AW$2/CONFIGURACAO!$C$6)*$M828))</f>
        <v>915</v>
      </c>
      <c r="AX828" s="72">
        <f t="shared" si="256"/>
        <v>5</v>
      </c>
      <c r="AZ828" s="39">
        <f t="shared" si="257"/>
        <v>0.13641009181286054</v>
      </c>
      <c r="BA828" s="146">
        <f t="shared" si="258"/>
        <v>38</v>
      </c>
      <c r="BB828" s="146">
        <f t="shared" si="259"/>
        <v>104</v>
      </c>
      <c r="BC828" s="32">
        <f t="shared" si="260"/>
        <v>214</v>
      </c>
      <c r="BD828" s="148"/>
      <c r="BE828" s="40">
        <f t="shared" si="261"/>
        <v>0.18628912071535023</v>
      </c>
      <c r="BF828" s="40">
        <f t="shared" si="262"/>
        <v>7.716049382716049E-2</v>
      </c>
      <c r="BG828" s="40">
        <f t="shared" si="263"/>
        <v>0.17985611510791369</v>
      </c>
      <c r="BH828" s="40">
        <f t="shared" si="264"/>
        <v>0.20210185933710592</v>
      </c>
      <c r="BI828" s="40">
        <f t="shared" si="265"/>
        <v>0.21321961620469082</v>
      </c>
      <c r="BJ828" s="40">
        <f t="shared" si="266"/>
        <v>1.0166358595194085</v>
      </c>
      <c r="BK828" s="40">
        <f t="shared" si="267"/>
        <v>0.4815409309791332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 s="42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</row>
    <row r="829" spans="1:124" s="32" customFormat="1" x14ac:dyDescent="0.2">
      <c r="A829" s="124" t="str">
        <f>CONFIGURACAO!$C$4</f>
        <v>AREA 21</v>
      </c>
      <c r="B829" s="125">
        <v>827</v>
      </c>
      <c r="C829" s="252" t="s">
        <v>320</v>
      </c>
      <c r="D829" s="126">
        <f t="shared" si="268"/>
        <v>20</v>
      </c>
      <c r="E829" s="250" t="s">
        <v>1164</v>
      </c>
      <c r="F829" s="250">
        <v>1</v>
      </c>
      <c r="G829" s="250">
        <v>1</v>
      </c>
      <c r="H829" s="250">
        <v>1</v>
      </c>
      <c r="I829" s="250">
        <v>1</v>
      </c>
      <c r="J829" s="87"/>
      <c r="K829" s="94"/>
      <c r="L829" s="94"/>
      <c r="M829" s="154">
        <f t="shared" si="269"/>
        <v>4</v>
      </c>
      <c r="N829">
        <v>0</v>
      </c>
      <c r="O829">
        <v>1</v>
      </c>
      <c r="P829">
        <v>3</v>
      </c>
      <c r="Q829">
        <v>5</v>
      </c>
      <c r="R829">
        <v>1</v>
      </c>
      <c r="S829">
        <v>2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 s="139">
        <f t="shared" si="252"/>
        <v>1</v>
      </c>
      <c r="AD829" s="140">
        <f t="shared" si="253"/>
        <v>4</v>
      </c>
      <c r="AE829" s="141">
        <f t="shared" si="270"/>
        <v>0</v>
      </c>
      <c r="AF829" s="142">
        <f t="shared" si="271"/>
        <v>0</v>
      </c>
      <c r="AG829" s="278"/>
      <c r="AI829" s="37">
        <f>IFERROR(IF(M829&gt;0,(N829*CONFIGURACAO!$C$20)+(O829*CONFIGURACAO!$C$21)+(P829*CONFIGURACAO!$C$22)+(Q829*CONFIGURACAO!$C$23)+(R829*CONFIGURACAO!$C$24),""),"")</f>
        <v>480</v>
      </c>
      <c r="AJ829" s="38">
        <f>IF(S829=0,0,IF(CONFIGURACAO!$C$15="SIM",(IF(S829&gt;CONFIGURACAO!$C$16,CONFIGURACAO!$C$16*CONFIGURACAO!$C$25,S829*CONFIGURACAO!$C$25)),'PI AREA  P100'!S829*CONFIGURACAO!$C$25))</f>
        <v>20</v>
      </c>
      <c r="AK829" s="38">
        <f>IF(T829=0,0,IF(CONFIGURACAO!$C$17="SIM",(IF(T829&gt;CONFIGURACAO!$C$18,CONFIGURACAO!$C$18*CONFIGURACAO!$C$26,T829*CONFIGURACAO!$C$26)),'PI AREA  P100'!T829*CONFIGURACAO!$C$26))</f>
        <v>5</v>
      </c>
      <c r="AL829" s="38">
        <f>IFERROR(IF(M829&gt;0,(U829*CONFIGURACAO!$C$29)+(V829*CONFIGURACAO!$C$30),""),"")</f>
        <v>0</v>
      </c>
      <c r="AM829" s="38">
        <f>IF(W829=0,0,IF(CONFIGURACAO!$C$41="SIM",(IF(W829&gt;CONFIGURACAO!$C$41,CONFIGURACAO!$C$41*CONFIGURACAO!$C$31,W829*CONFIGURACAO!$C$31)),'PI AREA  P100'!W829*CONFIGURACAO!$C$31))</f>
        <v>0</v>
      </c>
      <c r="AN829" s="38">
        <f>IF(X829=0,0,IF(CONFIGURACAO!$C$39="SIM",(IF(X829&gt;CONFIGURACAO!$C$40,CONFIGURACAO!$C$40*CONFIGURACAO!$C$32,X829*CONFIGURACAO!$C$32)),'PI AREA  P100'!X829*CONFIGURACAO!$C$32))</f>
        <v>0</v>
      </c>
      <c r="AO829" s="38">
        <f>IFERROR(IF(M829&gt;0,(Y829*CONFIGURACAO!$C$33)+(Z829*CONFIGURACAO!$C$34)+(AA829*CONFIGURACAO!$C$35)+(AB829*CONFIGURACAO!$C$36),""),"")</f>
        <v>10</v>
      </c>
      <c r="AP829" s="38">
        <f>IF(AA829=0,0,IF(CONFIGURACAO!$C$46="SIM",(IF(AA829&gt;CONFIGURACAO!$C$47,CONFIGURACAO!$C$47*CONFIGURACAO!$C$35,AA829*CONFIGURACAO!$C$35)),'PI AREA  P100'!AA829*CONFIGURACAO!$C$35))</f>
        <v>0</v>
      </c>
      <c r="AQ829" s="38">
        <f>IF(AB829=0,0,IF(CONFIGURACAO!$C$44="SIM",(IF(AB829&gt;CONFIGURACAO!$C$45,CONFIGURACAO!$C$45*CONFIGURACAO!$C$36,AB829*CONFIGURACAO!$C$36)),'PI AREA  P100'!AB829*CONFIGURACAO!$C$36))</f>
        <v>10</v>
      </c>
      <c r="AR829" s="38">
        <f t="shared" si="272"/>
        <v>525</v>
      </c>
      <c r="AS829" s="68">
        <f>IF(AR829="","",$AR829-(($AS$2/CONFIGURACAO!$C$6)*$M829))</f>
        <v>225</v>
      </c>
      <c r="AT829" s="73">
        <f t="shared" si="254"/>
        <v>3</v>
      </c>
      <c r="AU829" s="75">
        <f>IF(AR829="","",$AR829-(($AU$2/CONFIGURACAO!$C$6)*$M829))</f>
        <v>25</v>
      </c>
      <c r="AV829" s="76">
        <f t="shared" si="255"/>
        <v>4</v>
      </c>
      <c r="AW829" s="74">
        <f>IF(AR829="","",$AR829-(($AW$2/CONFIGURACAO!$C$6)*$M829))</f>
        <v>-175</v>
      </c>
      <c r="AX829" s="72" t="str">
        <f t="shared" si="256"/>
        <v>NAO</v>
      </c>
      <c r="AZ829" s="39">
        <f t="shared" si="257"/>
        <v>4.4343837895821546E-2</v>
      </c>
      <c r="BA829" s="146">
        <f t="shared" si="258"/>
        <v>14</v>
      </c>
      <c r="BB829" s="146">
        <f t="shared" si="259"/>
        <v>550</v>
      </c>
      <c r="BC829" s="32">
        <f t="shared" si="260"/>
        <v>725</v>
      </c>
      <c r="BD829" s="148"/>
      <c r="BE829" s="40">
        <f t="shared" si="261"/>
        <v>0</v>
      </c>
      <c r="BF829" s="40">
        <f t="shared" si="262"/>
        <v>3.8580246913580245E-2</v>
      </c>
      <c r="BG829" s="40">
        <f t="shared" si="263"/>
        <v>7.7081192189105849E-2</v>
      </c>
      <c r="BH829" s="40">
        <f t="shared" si="264"/>
        <v>0.20210185933710592</v>
      </c>
      <c r="BI829" s="40">
        <f t="shared" si="265"/>
        <v>0.10660980810234541</v>
      </c>
      <c r="BJ829" s="40">
        <f t="shared" si="266"/>
        <v>0.18484288354898337</v>
      </c>
      <c r="BK829" s="40">
        <f t="shared" si="267"/>
        <v>0.16051364365971107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 s="42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</row>
    <row r="830" spans="1:124" s="32" customFormat="1" x14ac:dyDescent="0.2">
      <c r="A830" s="124" t="str">
        <f>CONFIGURACAO!$C$4</f>
        <v>AREA 21</v>
      </c>
      <c r="B830" s="125">
        <v>828</v>
      </c>
      <c r="C830" s="252" t="s">
        <v>320</v>
      </c>
      <c r="D830" s="126">
        <f t="shared" si="268"/>
        <v>21</v>
      </c>
      <c r="E830" s="250" t="s">
        <v>1165</v>
      </c>
      <c r="F830" s="250">
        <v>1</v>
      </c>
      <c r="G830" s="250">
        <v>0</v>
      </c>
      <c r="H830" s="250">
        <v>0</v>
      </c>
      <c r="I830" s="250">
        <v>0</v>
      </c>
      <c r="J830" s="87"/>
      <c r="K830" s="94"/>
      <c r="L830" s="94"/>
      <c r="M830" s="154">
        <f t="shared" si="269"/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 s="139">
        <f t="shared" si="252"/>
        <v>0</v>
      </c>
      <c r="AD830" s="140">
        <f t="shared" si="253"/>
        <v>0</v>
      </c>
      <c r="AE830" s="141">
        <f t="shared" si="270"/>
        <v>0</v>
      </c>
      <c r="AF830" s="142">
        <f t="shared" si="271"/>
        <v>0</v>
      </c>
      <c r="AG830" s="278"/>
      <c r="AI830" s="37">
        <f>IFERROR(IF(M830&gt;0,(N830*CONFIGURACAO!$C$20)+(O830*CONFIGURACAO!$C$21)+(P830*CONFIGURACAO!$C$22)+(Q830*CONFIGURACAO!$C$23)+(R830*CONFIGURACAO!$C$24),""),"")</f>
        <v>0</v>
      </c>
      <c r="AJ830" s="38">
        <f>IF(S830=0,0,IF(CONFIGURACAO!$C$15="SIM",(IF(S830&gt;CONFIGURACAO!$C$16,CONFIGURACAO!$C$16*CONFIGURACAO!$C$25,S830*CONFIGURACAO!$C$25)),'PI AREA  P100'!S830*CONFIGURACAO!$C$25))</f>
        <v>0</v>
      </c>
      <c r="AK830" s="38">
        <f>IF(T830=0,0,IF(CONFIGURACAO!$C$17="SIM",(IF(T830&gt;CONFIGURACAO!$C$18,CONFIGURACAO!$C$18*CONFIGURACAO!$C$26,T830*CONFIGURACAO!$C$26)),'PI AREA  P100'!T830*CONFIGURACAO!$C$26))</f>
        <v>0</v>
      </c>
      <c r="AL830" s="38">
        <f>IFERROR(IF(M830&gt;0,(U830*CONFIGURACAO!$C$29)+(V830*CONFIGURACAO!$C$30),""),"")</f>
        <v>0</v>
      </c>
      <c r="AM830" s="38">
        <f>IF(W830=0,0,IF(CONFIGURACAO!$C$41="SIM",(IF(W830&gt;CONFIGURACAO!$C$41,CONFIGURACAO!$C$41*CONFIGURACAO!$C$31,W830*CONFIGURACAO!$C$31)),'PI AREA  P100'!W830*CONFIGURACAO!$C$31))</f>
        <v>0</v>
      </c>
      <c r="AN830" s="38">
        <f>IF(X830=0,0,IF(CONFIGURACAO!$C$39="SIM",(IF(X830&gt;CONFIGURACAO!$C$40,CONFIGURACAO!$C$40*CONFIGURACAO!$C$32,X830*CONFIGURACAO!$C$32)),'PI AREA  P100'!X830*CONFIGURACAO!$C$32))</f>
        <v>0</v>
      </c>
      <c r="AO830" s="38">
        <f>IFERROR(IF(M830&gt;0,(Y830*CONFIGURACAO!$C$33)+(Z830*CONFIGURACAO!$C$34)+(AA830*CONFIGURACAO!$C$35)+(AB830*CONFIGURACAO!$C$36),""),"")</f>
        <v>0</v>
      </c>
      <c r="AP830" s="38">
        <f>IF(AA830=0,0,IF(CONFIGURACAO!$C$46="SIM",(IF(AA830&gt;CONFIGURACAO!$C$47,CONFIGURACAO!$C$47*CONFIGURACAO!$C$35,AA830*CONFIGURACAO!$C$35)),'PI AREA  P100'!AA830*CONFIGURACAO!$C$35))</f>
        <v>0</v>
      </c>
      <c r="AQ830" s="38">
        <f>IF(AB830=0,0,IF(CONFIGURACAO!$C$44="SIM",(IF(AB830&gt;CONFIGURACAO!$C$45,CONFIGURACAO!$C$45*CONFIGURACAO!$C$36,AB830*CONFIGURACAO!$C$36)),'PI AREA  P100'!AB830*CONFIGURACAO!$C$36))</f>
        <v>0</v>
      </c>
      <c r="AR830" s="38">
        <f t="shared" si="272"/>
        <v>0</v>
      </c>
      <c r="AS830" s="68">
        <f>IF(AR830="","",$AR830-(($AS$2/CONFIGURACAO!$C$6)*$M830))</f>
        <v>-75</v>
      </c>
      <c r="AT830" s="73" t="str">
        <f t="shared" si="254"/>
        <v>NAO</v>
      </c>
      <c r="AU830" s="75">
        <f>IF(AR830="","",$AR830-(($AU$2/CONFIGURACAO!$C$6)*$M830))</f>
        <v>-125</v>
      </c>
      <c r="AV830" s="76" t="str">
        <f t="shared" si="255"/>
        <v>NAO</v>
      </c>
      <c r="AW830" s="74">
        <f>IF(AR830="","",$AR830-(($AW$2/CONFIGURACAO!$C$6)*$M830))</f>
        <v>-175</v>
      </c>
      <c r="AX830" s="72" t="str">
        <f t="shared" si="256"/>
        <v>NAO</v>
      </c>
      <c r="AZ830" s="39">
        <f t="shared" si="257"/>
        <v>0</v>
      </c>
      <c r="BA830" s="146">
        <f t="shared" si="258"/>
        <v>0</v>
      </c>
      <c r="BB830" s="146">
        <f t="shared" si="259"/>
        <v>1158</v>
      </c>
      <c r="BC830" s="32">
        <f t="shared" si="260"/>
        <v>1158</v>
      </c>
      <c r="BD830" s="148"/>
      <c r="BE830" s="40">
        <f t="shared" si="261"/>
        <v>0</v>
      </c>
      <c r="BF830" s="40">
        <f t="shared" si="262"/>
        <v>0</v>
      </c>
      <c r="BG830" s="40">
        <f t="shared" si="263"/>
        <v>0</v>
      </c>
      <c r="BH830" s="40">
        <f t="shared" si="264"/>
        <v>0</v>
      </c>
      <c r="BI830" s="40">
        <f t="shared" si="265"/>
        <v>0</v>
      </c>
      <c r="BJ830" s="40">
        <f t="shared" si="266"/>
        <v>0</v>
      </c>
      <c r="BK830" s="40">
        <f t="shared" si="267"/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 s="42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</row>
    <row r="831" spans="1:124" s="32" customFormat="1" x14ac:dyDescent="0.2">
      <c r="A831" s="124" t="str">
        <f>CONFIGURACAO!$C$4</f>
        <v>AREA 21</v>
      </c>
      <c r="B831" s="125">
        <v>829</v>
      </c>
      <c r="C831" s="252" t="s">
        <v>320</v>
      </c>
      <c r="D831" s="126">
        <f t="shared" si="268"/>
        <v>22</v>
      </c>
      <c r="E831" s="250" t="s">
        <v>1166</v>
      </c>
      <c r="F831" s="250">
        <v>0</v>
      </c>
      <c r="G831" s="250">
        <v>0</v>
      </c>
      <c r="H831" s="250">
        <v>1</v>
      </c>
      <c r="I831" s="250">
        <v>1</v>
      </c>
      <c r="J831" s="87"/>
      <c r="K831" s="94"/>
      <c r="L831" s="94"/>
      <c r="M831" s="154">
        <f t="shared" si="269"/>
        <v>2</v>
      </c>
      <c r="N831">
        <v>0</v>
      </c>
      <c r="O831">
        <v>1</v>
      </c>
      <c r="P831">
        <v>4</v>
      </c>
      <c r="Q831">
        <v>1</v>
      </c>
      <c r="R831">
        <v>0</v>
      </c>
      <c r="S831">
        <v>3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5</v>
      </c>
      <c r="AC831" s="139">
        <f t="shared" si="252"/>
        <v>1</v>
      </c>
      <c r="AD831" s="140">
        <f t="shared" si="253"/>
        <v>5</v>
      </c>
      <c r="AE831" s="141">
        <f t="shared" si="270"/>
        <v>0</v>
      </c>
      <c r="AF831" s="142">
        <f t="shared" si="271"/>
        <v>0</v>
      </c>
      <c r="AG831" s="278"/>
      <c r="AI831" s="37">
        <f>IFERROR(IF(M831&gt;0,(N831*CONFIGURACAO!$C$20)+(O831*CONFIGURACAO!$C$21)+(P831*CONFIGURACAO!$C$22)+(Q831*CONFIGURACAO!$C$23)+(R831*CONFIGURACAO!$C$24),""),"")</f>
        <v>360</v>
      </c>
      <c r="AJ831" s="38">
        <f>IF(S831=0,0,IF(CONFIGURACAO!$C$15="SIM",(IF(S831&gt;CONFIGURACAO!$C$16,CONFIGURACAO!$C$16*CONFIGURACAO!$C$25,S831*CONFIGURACAO!$C$25)),'PI AREA  P100'!S831*CONFIGURACAO!$C$25))</f>
        <v>30</v>
      </c>
      <c r="AK831" s="38">
        <f>IF(T831=0,0,IF(CONFIGURACAO!$C$17="SIM",(IF(T831&gt;CONFIGURACAO!$C$18,CONFIGURACAO!$C$18*CONFIGURACAO!$C$26,T831*CONFIGURACAO!$C$26)),'PI AREA  P100'!T831*CONFIGURACAO!$C$26))</f>
        <v>10</v>
      </c>
      <c r="AL831" s="38">
        <f>IFERROR(IF(M831&gt;0,(U831*CONFIGURACAO!$C$29)+(V831*CONFIGURACAO!$C$30),""),"")</f>
        <v>0</v>
      </c>
      <c r="AM831" s="38">
        <f>IF(W831=0,0,IF(CONFIGURACAO!$C$41="SIM",(IF(W831&gt;CONFIGURACAO!$C$41,CONFIGURACAO!$C$41*CONFIGURACAO!$C$31,W831*CONFIGURACAO!$C$31)),'PI AREA  P100'!W831*CONFIGURACAO!$C$31))</f>
        <v>0</v>
      </c>
      <c r="AN831" s="38">
        <f>IF(X831=0,0,IF(CONFIGURACAO!$C$39="SIM",(IF(X831&gt;CONFIGURACAO!$C$40,CONFIGURACAO!$C$40*CONFIGURACAO!$C$32,X831*CONFIGURACAO!$C$32)),'PI AREA  P100'!X831*CONFIGURACAO!$C$32))</f>
        <v>0</v>
      </c>
      <c r="AO831" s="38">
        <f>IFERROR(IF(M831&gt;0,(Y831*CONFIGURACAO!$C$33)+(Z831*CONFIGURACAO!$C$34)+(AA831*CONFIGURACAO!$C$35)+(AB831*CONFIGURACAO!$C$36),""),"")</f>
        <v>50</v>
      </c>
      <c r="AP831" s="38">
        <f>IF(AA831=0,0,IF(CONFIGURACAO!$C$46="SIM",(IF(AA831&gt;CONFIGURACAO!$C$47,CONFIGURACAO!$C$47*CONFIGURACAO!$C$35,AA831*CONFIGURACAO!$C$35)),'PI AREA  P100'!AA831*CONFIGURACAO!$C$35))</f>
        <v>0</v>
      </c>
      <c r="AQ831" s="38">
        <f>IF(AB831=0,0,IF(CONFIGURACAO!$C$44="SIM",(IF(AB831&gt;CONFIGURACAO!$C$45,CONFIGURACAO!$C$45*CONFIGURACAO!$C$36,AB831*CONFIGURACAO!$C$36)),'PI AREA  P100'!AB831*CONFIGURACAO!$C$36))</f>
        <v>20</v>
      </c>
      <c r="AR831" s="38">
        <f t="shared" si="272"/>
        <v>470</v>
      </c>
      <c r="AS831" s="68">
        <f>IF(AR831="","",$AR831-(($AS$2/CONFIGURACAO!$C$6)*$M831))</f>
        <v>320</v>
      </c>
      <c r="AT831" s="73">
        <f t="shared" si="254"/>
        <v>3</v>
      </c>
      <c r="AU831" s="75">
        <f>IF(AR831="","",$AR831-(($AU$2/CONFIGURACAO!$C$6)*$M831))</f>
        <v>220</v>
      </c>
      <c r="AV831" s="76">
        <f t="shared" si="255"/>
        <v>4</v>
      </c>
      <c r="AW831" s="74">
        <f>IF(AR831="","",$AR831-(($AW$2/CONFIGURACAO!$C$6)*$M831))</f>
        <v>120</v>
      </c>
      <c r="AX831" s="72">
        <f t="shared" si="256"/>
        <v>5</v>
      </c>
      <c r="AZ831" s="39">
        <f t="shared" si="257"/>
        <v>3.969829297340214E-2</v>
      </c>
      <c r="BA831" s="146">
        <f t="shared" si="258"/>
        <v>16</v>
      </c>
      <c r="BB831" s="146">
        <f t="shared" si="259"/>
        <v>488</v>
      </c>
      <c r="BC831" s="32">
        <f t="shared" si="260"/>
        <v>767</v>
      </c>
      <c r="BD831" s="148"/>
      <c r="BE831" s="40">
        <f t="shared" si="261"/>
        <v>0</v>
      </c>
      <c r="BF831" s="40">
        <f t="shared" si="262"/>
        <v>3.8580246913580245E-2</v>
      </c>
      <c r="BG831" s="40">
        <f t="shared" si="263"/>
        <v>0.10277492291880781</v>
      </c>
      <c r="BH831" s="40">
        <f t="shared" si="264"/>
        <v>4.042037186742118E-2</v>
      </c>
      <c r="BI831" s="40">
        <f t="shared" si="265"/>
        <v>0</v>
      </c>
      <c r="BJ831" s="40">
        <f t="shared" si="266"/>
        <v>0.27726432532347506</v>
      </c>
      <c r="BK831" s="40">
        <f t="shared" si="267"/>
        <v>0.32102728731942215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1</v>
      </c>
      <c r="BT831" s="42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</row>
    <row r="832" spans="1:124" s="32" customFormat="1" x14ac:dyDescent="0.2">
      <c r="A832" s="124" t="str">
        <f>CONFIGURACAO!$C$4</f>
        <v>AREA 21</v>
      </c>
      <c r="B832" s="125">
        <v>830</v>
      </c>
      <c r="C832" s="252" t="s">
        <v>320</v>
      </c>
      <c r="D832" s="126">
        <f t="shared" si="268"/>
        <v>23</v>
      </c>
      <c r="E832" s="250" t="s">
        <v>1167</v>
      </c>
      <c r="F832" s="250">
        <v>0</v>
      </c>
      <c r="G832" s="250">
        <v>0</v>
      </c>
      <c r="H832" s="250">
        <v>0</v>
      </c>
      <c r="I832" s="250">
        <v>1</v>
      </c>
      <c r="J832" s="87"/>
      <c r="K832" s="94"/>
      <c r="L832" s="94"/>
      <c r="M832" s="154">
        <f t="shared" si="269"/>
        <v>1</v>
      </c>
      <c r="N832">
        <v>0</v>
      </c>
      <c r="O832">
        <v>0</v>
      </c>
      <c r="P832">
        <v>2</v>
      </c>
      <c r="Q832">
        <v>1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 s="139">
        <f t="shared" si="252"/>
        <v>0</v>
      </c>
      <c r="AD832" s="140">
        <f t="shared" si="253"/>
        <v>2</v>
      </c>
      <c r="AE832" s="141">
        <f t="shared" si="270"/>
        <v>0</v>
      </c>
      <c r="AF832" s="142">
        <f t="shared" si="271"/>
        <v>0</v>
      </c>
      <c r="AG832" s="278"/>
      <c r="AI832" s="37">
        <f>IFERROR(IF(M832&gt;0,(N832*CONFIGURACAO!$C$20)+(O832*CONFIGURACAO!$C$21)+(P832*CONFIGURACAO!$C$22)+(Q832*CONFIGURACAO!$C$23)+(R832*CONFIGURACAO!$C$24),""),"")</f>
        <v>160</v>
      </c>
      <c r="AJ832" s="38">
        <f>IF(S832=0,0,IF(CONFIGURACAO!$C$15="SIM",(IF(S832&gt;CONFIGURACAO!$C$16,CONFIGURACAO!$C$16*CONFIGURACAO!$C$25,S832*CONFIGURACAO!$C$25)),'PI AREA  P100'!S832*CONFIGURACAO!$C$25))</f>
        <v>10</v>
      </c>
      <c r="AK832" s="38">
        <f>IF(T832=0,0,IF(CONFIGURACAO!$C$17="SIM",(IF(T832&gt;CONFIGURACAO!$C$18,CONFIGURACAO!$C$18*CONFIGURACAO!$C$26,T832*CONFIGURACAO!$C$26)),'PI AREA  P100'!T832*CONFIGURACAO!$C$26))</f>
        <v>0</v>
      </c>
      <c r="AL832" s="38">
        <f>IFERROR(IF(M832&gt;0,(U832*CONFIGURACAO!$C$29)+(V832*CONFIGURACAO!$C$30),""),"")</f>
        <v>0</v>
      </c>
      <c r="AM832" s="38">
        <f>IF(W832=0,0,IF(CONFIGURACAO!$C$41="SIM",(IF(W832&gt;CONFIGURACAO!$C$41,CONFIGURACAO!$C$41*CONFIGURACAO!$C$31,W832*CONFIGURACAO!$C$31)),'PI AREA  P100'!W832*CONFIGURACAO!$C$31))</f>
        <v>0</v>
      </c>
      <c r="AN832" s="38">
        <f>IF(X832=0,0,IF(CONFIGURACAO!$C$39="SIM",(IF(X832&gt;CONFIGURACAO!$C$40,CONFIGURACAO!$C$40*CONFIGURACAO!$C$32,X832*CONFIGURACAO!$C$32)),'PI AREA  P100'!X832*CONFIGURACAO!$C$32))</f>
        <v>0</v>
      </c>
      <c r="AO832" s="38">
        <f>IFERROR(IF(M832&gt;0,(Y832*CONFIGURACAO!$C$33)+(Z832*CONFIGURACAO!$C$34)+(AA832*CONFIGURACAO!$C$35)+(AB832*CONFIGURACAO!$C$36),""),"")</f>
        <v>25</v>
      </c>
      <c r="AP832" s="38">
        <f>IF(AA832=0,0,IF(CONFIGURACAO!$C$46="SIM",(IF(AA832&gt;CONFIGURACAO!$C$47,CONFIGURACAO!$C$47*CONFIGURACAO!$C$35,AA832*CONFIGURACAO!$C$35)),'PI AREA  P100'!AA832*CONFIGURACAO!$C$35))</f>
        <v>25</v>
      </c>
      <c r="AQ832" s="38">
        <f>IF(AB832=0,0,IF(CONFIGURACAO!$C$44="SIM",(IF(AB832&gt;CONFIGURACAO!$C$45,CONFIGURACAO!$C$45*CONFIGURACAO!$C$36,AB832*CONFIGURACAO!$C$36)),'PI AREA  P100'!AB832*CONFIGURACAO!$C$36))</f>
        <v>0</v>
      </c>
      <c r="AR832" s="38">
        <f t="shared" si="272"/>
        <v>220</v>
      </c>
      <c r="AS832" s="68">
        <f>IF(AR832="","",$AR832-(($AS$2/CONFIGURACAO!$C$6)*$M832))</f>
        <v>145</v>
      </c>
      <c r="AT832" s="73">
        <f t="shared" si="254"/>
        <v>3</v>
      </c>
      <c r="AU832" s="75">
        <f>IF(AR832="","",$AR832-(($AU$2/CONFIGURACAO!$C$6)*$M832))</f>
        <v>95</v>
      </c>
      <c r="AV832" s="76">
        <f t="shared" si="255"/>
        <v>4</v>
      </c>
      <c r="AW832" s="74">
        <f>IF(AR832="","",$AR832-(($AW$2/CONFIGURACAO!$C$6)*$M832))</f>
        <v>45</v>
      </c>
      <c r="AX832" s="72">
        <f t="shared" si="256"/>
        <v>5</v>
      </c>
      <c r="AZ832" s="39">
        <f t="shared" si="257"/>
        <v>1.8582179689677601E-2</v>
      </c>
      <c r="BA832" s="146">
        <f t="shared" si="258"/>
        <v>5</v>
      </c>
      <c r="BB832" s="146">
        <f t="shared" si="259"/>
        <v>881</v>
      </c>
      <c r="BC832" s="32">
        <f t="shared" si="260"/>
        <v>936</v>
      </c>
      <c r="BD832" s="148"/>
      <c r="BE832" s="40">
        <f t="shared" si="261"/>
        <v>0</v>
      </c>
      <c r="BF832" s="40">
        <f t="shared" si="262"/>
        <v>0</v>
      </c>
      <c r="BG832" s="40">
        <f t="shared" si="263"/>
        <v>5.1387461459403906E-2</v>
      </c>
      <c r="BH832" s="40">
        <f t="shared" si="264"/>
        <v>4.042037186742118E-2</v>
      </c>
      <c r="BI832" s="40">
        <f t="shared" si="265"/>
        <v>0</v>
      </c>
      <c r="BJ832" s="40">
        <f t="shared" si="266"/>
        <v>9.2421441774491686E-2</v>
      </c>
      <c r="BK832" s="40">
        <f t="shared" si="267"/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 s="4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</row>
    <row r="833" spans="1:124" s="32" customFormat="1" x14ac:dyDescent="0.2">
      <c r="A833" s="124" t="str">
        <f>CONFIGURACAO!$C$4</f>
        <v>AREA 21</v>
      </c>
      <c r="B833" s="125">
        <v>831</v>
      </c>
      <c r="C833" s="252" t="s">
        <v>320</v>
      </c>
      <c r="D833" s="126">
        <f t="shared" si="268"/>
        <v>24</v>
      </c>
      <c r="E833" s="250" t="s">
        <v>1168</v>
      </c>
      <c r="F833" s="250">
        <v>1</v>
      </c>
      <c r="G833" s="250">
        <v>1</v>
      </c>
      <c r="H833" s="250">
        <v>1</v>
      </c>
      <c r="I833" s="250">
        <v>1</v>
      </c>
      <c r="J833" s="87"/>
      <c r="K833" s="94"/>
      <c r="L833" s="94"/>
      <c r="M833" s="154">
        <f t="shared" si="269"/>
        <v>4</v>
      </c>
      <c r="N833">
        <v>5</v>
      </c>
      <c r="O833">
        <v>2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 s="139">
        <f t="shared" si="252"/>
        <v>7</v>
      </c>
      <c r="AD833" s="140">
        <f t="shared" si="253"/>
        <v>8</v>
      </c>
      <c r="AE833" s="141">
        <f t="shared" si="270"/>
        <v>0</v>
      </c>
      <c r="AF833" s="142">
        <f t="shared" si="271"/>
        <v>0</v>
      </c>
      <c r="AG833" s="278"/>
      <c r="AI833" s="37">
        <f>IFERROR(IF(M833&gt;0,(N833*CONFIGURACAO!$C$20)+(O833*CONFIGURACAO!$C$21)+(P833*CONFIGURACAO!$C$22)+(Q833*CONFIGURACAO!$C$23)+(R833*CONFIGURACAO!$C$24),""),"")</f>
        <v>720</v>
      </c>
      <c r="AJ833" s="38">
        <f>IF(S833=0,0,IF(CONFIGURACAO!$C$15="SIM",(IF(S833&gt;CONFIGURACAO!$C$16,CONFIGURACAO!$C$16*CONFIGURACAO!$C$25,S833*CONFIGURACAO!$C$25)),'PI AREA  P100'!S833*CONFIGURACAO!$C$25))</f>
        <v>0</v>
      </c>
      <c r="AK833" s="38">
        <f>IF(T833=0,0,IF(CONFIGURACAO!$C$17="SIM",(IF(T833&gt;CONFIGURACAO!$C$18,CONFIGURACAO!$C$18*CONFIGURACAO!$C$26,T833*CONFIGURACAO!$C$26)),'PI AREA  P100'!T833*CONFIGURACAO!$C$26))</f>
        <v>0</v>
      </c>
      <c r="AL833" s="38">
        <f>IFERROR(IF(M833&gt;0,(U833*CONFIGURACAO!$C$29)+(V833*CONFIGURACAO!$C$30),""),"")</f>
        <v>0</v>
      </c>
      <c r="AM833" s="38">
        <f>IF(W833=0,0,IF(CONFIGURACAO!$C$41="SIM",(IF(W833&gt;CONFIGURACAO!$C$41,CONFIGURACAO!$C$41*CONFIGURACAO!$C$31,W833*CONFIGURACAO!$C$31)),'PI AREA  P100'!W833*CONFIGURACAO!$C$31))</f>
        <v>0</v>
      </c>
      <c r="AN833" s="38">
        <f>IF(X833=0,0,IF(CONFIGURACAO!$C$39="SIM",(IF(X833&gt;CONFIGURACAO!$C$40,CONFIGURACAO!$C$40*CONFIGURACAO!$C$32,X833*CONFIGURACAO!$C$32)),'PI AREA  P100'!X833*CONFIGURACAO!$C$32))</f>
        <v>0</v>
      </c>
      <c r="AO833" s="38">
        <f>IFERROR(IF(M833&gt;0,(Y833*CONFIGURACAO!$C$33)+(Z833*CONFIGURACAO!$C$34)+(AA833*CONFIGURACAO!$C$35)+(AB833*CONFIGURACAO!$C$36),""),"")</f>
        <v>0</v>
      </c>
      <c r="AP833" s="38">
        <f>IF(AA833=0,0,IF(CONFIGURACAO!$C$46="SIM",(IF(AA833&gt;CONFIGURACAO!$C$47,CONFIGURACAO!$C$47*CONFIGURACAO!$C$35,AA833*CONFIGURACAO!$C$35)),'PI AREA  P100'!AA833*CONFIGURACAO!$C$35))</f>
        <v>0</v>
      </c>
      <c r="AQ833" s="38">
        <f>IF(AB833=0,0,IF(CONFIGURACAO!$C$44="SIM",(IF(AB833&gt;CONFIGURACAO!$C$45,CONFIGURACAO!$C$45*CONFIGURACAO!$C$36,AB833*CONFIGURACAO!$C$36)),'PI AREA  P100'!AB833*CONFIGURACAO!$C$36))</f>
        <v>0</v>
      </c>
      <c r="AR833" s="38">
        <f t="shared" si="272"/>
        <v>720</v>
      </c>
      <c r="AS833" s="68">
        <f>IF(AR833="","",$AR833-(($AS$2/CONFIGURACAO!$C$6)*$M833))</f>
        <v>420</v>
      </c>
      <c r="AT833" s="73">
        <f t="shared" si="254"/>
        <v>3</v>
      </c>
      <c r="AU833" s="75">
        <f>IF(AR833="","",$AR833-(($AU$2/CONFIGURACAO!$C$6)*$M833))</f>
        <v>220</v>
      </c>
      <c r="AV833" s="76">
        <f t="shared" si="255"/>
        <v>4</v>
      </c>
      <c r="AW833" s="74">
        <f>IF(AR833="","",$AR833-(($AW$2/CONFIGURACAO!$C$6)*$M833))</f>
        <v>20</v>
      </c>
      <c r="AX833" s="72">
        <f t="shared" si="256"/>
        <v>5</v>
      </c>
      <c r="AZ833" s="39">
        <f t="shared" si="257"/>
        <v>6.0814406257126689E-2</v>
      </c>
      <c r="BA833" s="146">
        <f t="shared" si="258"/>
        <v>8</v>
      </c>
      <c r="BB833" s="146">
        <f t="shared" si="259"/>
        <v>763</v>
      </c>
      <c r="BC833" s="32">
        <f t="shared" si="260"/>
        <v>597</v>
      </c>
      <c r="BD833" s="148"/>
      <c r="BE833" s="40">
        <f t="shared" si="261"/>
        <v>0.18628912071535023</v>
      </c>
      <c r="BF833" s="40">
        <f t="shared" si="262"/>
        <v>7.716049382716049E-2</v>
      </c>
      <c r="BG833" s="40">
        <f t="shared" si="263"/>
        <v>2.5693730729701953E-2</v>
      </c>
      <c r="BH833" s="40">
        <f t="shared" si="264"/>
        <v>0</v>
      </c>
      <c r="BI833" s="40">
        <f t="shared" si="265"/>
        <v>0</v>
      </c>
      <c r="BJ833" s="40">
        <f t="shared" si="266"/>
        <v>0</v>
      </c>
      <c r="BK833" s="40">
        <f t="shared" si="267"/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 s="42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</row>
    <row r="834" spans="1:124" s="32" customFormat="1" x14ac:dyDescent="0.2">
      <c r="A834" s="124" t="str">
        <f>CONFIGURACAO!$C$4</f>
        <v>AREA 21</v>
      </c>
      <c r="B834" s="125">
        <v>832</v>
      </c>
      <c r="C834" s="252" t="s">
        <v>320</v>
      </c>
      <c r="D834" s="126">
        <f t="shared" si="268"/>
        <v>25</v>
      </c>
      <c r="E834" s="250" t="s">
        <v>1169</v>
      </c>
      <c r="F834" s="250">
        <v>1</v>
      </c>
      <c r="G834" s="250">
        <v>1</v>
      </c>
      <c r="H834" s="250">
        <v>1</v>
      </c>
      <c r="I834" s="250">
        <v>1</v>
      </c>
      <c r="J834" s="87"/>
      <c r="K834" s="94"/>
      <c r="L834" s="94"/>
      <c r="M834" s="154">
        <f t="shared" si="269"/>
        <v>4</v>
      </c>
      <c r="N834">
        <v>14</v>
      </c>
      <c r="O834">
        <v>6</v>
      </c>
      <c r="P834">
        <v>2</v>
      </c>
      <c r="Q834">
        <v>0</v>
      </c>
      <c r="R834">
        <v>2</v>
      </c>
      <c r="S834">
        <v>2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 s="139">
        <f t="shared" si="252"/>
        <v>20</v>
      </c>
      <c r="AD834" s="140">
        <f t="shared" si="253"/>
        <v>22</v>
      </c>
      <c r="AE834" s="141">
        <f t="shared" si="270"/>
        <v>0</v>
      </c>
      <c r="AF834" s="142">
        <f t="shared" si="271"/>
        <v>0</v>
      </c>
      <c r="AG834" s="278"/>
      <c r="AI834" s="37">
        <f>IFERROR(IF(M834&gt;0,(N834*CONFIGURACAO!$C$20)+(O834*CONFIGURACAO!$C$21)+(P834*CONFIGURACAO!$C$22)+(Q834*CONFIGURACAO!$C$23)+(R834*CONFIGURACAO!$C$24),""),"")</f>
        <v>2040</v>
      </c>
      <c r="AJ834" s="38">
        <f>IF(S834=0,0,IF(CONFIGURACAO!$C$15="SIM",(IF(S834&gt;CONFIGURACAO!$C$16,CONFIGURACAO!$C$16*CONFIGURACAO!$C$25,S834*CONFIGURACAO!$C$25)),'PI AREA  P100'!S834*CONFIGURACAO!$C$25))</f>
        <v>20</v>
      </c>
      <c r="AK834" s="38">
        <f>IF(T834=0,0,IF(CONFIGURACAO!$C$17="SIM",(IF(T834&gt;CONFIGURACAO!$C$18,CONFIGURACAO!$C$18*CONFIGURACAO!$C$26,T834*CONFIGURACAO!$C$26)),'PI AREA  P100'!T834*CONFIGURACAO!$C$26))</f>
        <v>5</v>
      </c>
      <c r="AL834" s="38">
        <f>IFERROR(IF(M834&gt;0,(U834*CONFIGURACAO!$C$29)+(V834*CONFIGURACAO!$C$30),""),"")</f>
        <v>0</v>
      </c>
      <c r="AM834" s="38">
        <f>IF(W834=0,0,IF(CONFIGURACAO!$C$41="SIM",(IF(W834&gt;CONFIGURACAO!$C$41,CONFIGURACAO!$C$41*CONFIGURACAO!$C$31,W834*CONFIGURACAO!$C$31)),'PI AREA  P100'!W834*CONFIGURACAO!$C$31))</f>
        <v>0</v>
      </c>
      <c r="AN834" s="38">
        <f>IF(X834=0,0,IF(CONFIGURACAO!$C$39="SIM",(IF(X834&gt;CONFIGURACAO!$C$40,CONFIGURACAO!$C$40*CONFIGURACAO!$C$32,X834*CONFIGURACAO!$C$32)),'PI AREA  P100'!X834*CONFIGURACAO!$C$32))</f>
        <v>0</v>
      </c>
      <c r="AO834" s="38">
        <f>IFERROR(IF(M834&gt;0,(Y834*CONFIGURACAO!$C$33)+(Z834*CONFIGURACAO!$C$34)+(AA834*CONFIGURACAO!$C$35)+(AB834*CONFIGURACAO!$C$36),""),"")</f>
        <v>0</v>
      </c>
      <c r="AP834" s="38">
        <f>IF(AA834=0,0,IF(CONFIGURACAO!$C$46="SIM",(IF(AA834&gt;CONFIGURACAO!$C$47,CONFIGURACAO!$C$47*CONFIGURACAO!$C$35,AA834*CONFIGURACAO!$C$35)),'PI AREA  P100'!AA834*CONFIGURACAO!$C$35))</f>
        <v>0</v>
      </c>
      <c r="AQ834" s="38">
        <f>IF(AB834=0,0,IF(CONFIGURACAO!$C$44="SIM",(IF(AB834&gt;CONFIGURACAO!$C$45,CONFIGURACAO!$C$45*CONFIGURACAO!$C$36,AB834*CONFIGURACAO!$C$36)),'PI AREA  P100'!AB834*CONFIGURACAO!$C$36))</f>
        <v>0</v>
      </c>
      <c r="AR834" s="38">
        <f t="shared" si="272"/>
        <v>2065</v>
      </c>
      <c r="AS834" s="68">
        <f>IF(AR834="","",$AR834-(($AS$2/CONFIGURACAO!$C$6)*$M834))</f>
        <v>1765</v>
      </c>
      <c r="AT834" s="73">
        <f t="shared" si="254"/>
        <v>3</v>
      </c>
      <c r="AU834" s="75">
        <f>IF(AR834="","",$AR834-(($AU$2/CONFIGURACAO!$C$6)*$M834))</f>
        <v>1565</v>
      </c>
      <c r="AV834" s="76">
        <f t="shared" si="255"/>
        <v>4</v>
      </c>
      <c r="AW834" s="74">
        <f>IF(AR834="","",$AR834-(($AW$2/CONFIGURACAO!$C$6)*$M834))</f>
        <v>1365</v>
      </c>
      <c r="AX834" s="72">
        <f t="shared" si="256"/>
        <v>5</v>
      </c>
      <c r="AZ834" s="39">
        <f t="shared" si="257"/>
        <v>0.17441909572356473</v>
      </c>
      <c r="BA834" s="146">
        <f t="shared" si="258"/>
        <v>27</v>
      </c>
      <c r="BB834" s="146">
        <f t="shared" si="259"/>
        <v>229</v>
      </c>
      <c r="BC834" s="32">
        <f t="shared" si="260"/>
        <v>138</v>
      </c>
      <c r="BD834" s="148"/>
      <c r="BE834" s="40">
        <f t="shared" si="261"/>
        <v>0.52160953800298071</v>
      </c>
      <c r="BF834" s="40">
        <f t="shared" si="262"/>
        <v>0.23148148148148145</v>
      </c>
      <c r="BG834" s="40">
        <f t="shared" si="263"/>
        <v>5.1387461459403906E-2</v>
      </c>
      <c r="BH834" s="40">
        <f t="shared" si="264"/>
        <v>0</v>
      </c>
      <c r="BI834" s="40">
        <f t="shared" si="265"/>
        <v>0.21321961620469082</v>
      </c>
      <c r="BJ834" s="40">
        <f t="shared" si="266"/>
        <v>0.18484288354898337</v>
      </c>
      <c r="BK834" s="40">
        <f t="shared" si="267"/>
        <v>0.16051364365971107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7</v>
      </c>
      <c r="BT834" s="42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</row>
    <row r="835" spans="1:124" s="32" customFormat="1" x14ac:dyDescent="0.2">
      <c r="A835" s="124" t="str">
        <f>CONFIGURACAO!$C$4</f>
        <v>AREA 21</v>
      </c>
      <c r="B835" s="125">
        <v>833</v>
      </c>
      <c r="C835" s="252" t="s">
        <v>320</v>
      </c>
      <c r="D835" s="126">
        <f t="shared" si="268"/>
        <v>26</v>
      </c>
      <c r="E835" s="250" t="s">
        <v>1170</v>
      </c>
      <c r="F835" s="250">
        <v>1</v>
      </c>
      <c r="G835" s="250">
        <v>1</v>
      </c>
      <c r="H835" s="250">
        <v>1</v>
      </c>
      <c r="I835" s="250">
        <v>1</v>
      </c>
      <c r="J835" s="87"/>
      <c r="K835" s="94"/>
      <c r="L835" s="94"/>
      <c r="M835" s="154">
        <f t="shared" si="269"/>
        <v>4</v>
      </c>
      <c r="N835">
        <v>0</v>
      </c>
      <c r="O835">
        <v>1</v>
      </c>
      <c r="P835">
        <v>4</v>
      </c>
      <c r="Q835">
        <v>4</v>
      </c>
      <c r="R835">
        <v>1</v>
      </c>
      <c r="S835">
        <v>7</v>
      </c>
      <c r="T835">
        <v>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2</v>
      </c>
      <c r="AA835">
        <v>2</v>
      </c>
      <c r="AB835">
        <v>1</v>
      </c>
      <c r="AC835" s="139">
        <f t="shared" ref="AC835:AC898" si="273">IFERROR((N835+O835),"")</f>
        <v>1</v>
      </c>
      <c r="AD835" s="140">
        <f t="shared" ref="AD835:AD898" si="274">IFERROR(AC835+P835,"")</f>
        <v>5</v>
      </c>
      <c r="AE835" s="141">
        <f t="shared" si="270"/>
        <v>0</v>
      </c>
      <c r="AF835" s="142">
        <f t="shared" si="271"/>
        <v>2</v>
      </c>
      <c r="AG835" s="278"/>
      <c r="AI835" s="37">
        <f>IFERROR(IF(M835&gt;0,(N835*CONFIGURACAO!$C$20)+(O835*CONFIGURACAO!$C$21)+(P835*CONFIGURACAO!$C$22)+(Q835*CONFIGURACAO!$C$23)+(R835*CONFIGURACAO!$C$24),""),"")</f>
        <v>500</v>
      </c>
      <c r="AJ835" s="38">
        <f>IF(S835=0,0,IF(CONFIGURACAO!$C$15="SIM",(IF(S835&gt;CONFIGURACAO!$C$16,CONFIGURACAO!$C$16*CONFIGURACAO!$C$25,S835*CONFIGURACAO!$C$25)),'PI AREA  P100'!S835*CONFIGURACAO!$C$25))</f>
        <v>40</v>
      </c>
      <c r="AK835" s="38">
        <f>IF(T835=0,0,IF(CONFIGURACAO!$C$17="SIM",(IF(T835&gt;CONFIGURACAO!$C$18,CONFIGURACAO!$C$18*CONFIGURACAO!$C$26,T835*CONFIGURACAO!$C$26)),'PI AREA  P100'!T835*CONFIGURACAO!$C$26))</f>
        <v>15</v>
      </c>
      <c r="AL835" s="38">
        <f>IFERROR(IF(M835&gt;0,(U835*CONFIGURACAO!$C$29)+(V835*CONFIGURACAO!$C$30),""),"")</f>
        <v>0</v>
      </c>
      <c r="AM835" s="38">
        <f>IF(W835=0,0,IF(CONFIGURACAO!$C$41="SIM",(IF(W835&gt;CONFIGURACAO!$C$41,CONFIGURACAO!$C$41*CONFIGURACAO!$C$31,W835*CONFIGURACAO!$C$31)),'PI AREA  P100'!W835*CONFIGURACAO!$C$31))</f>
        <v>0</v>
      </c>
      <c r="AN835" s="38">
        <f>IF(X835=0,0,IF(CONFIGURACAO!$C$39="SIM",(IF(X835&gt;CONFIGURACAO!$C$40,CONFIGURACAO!$C$40*CONFIGURACAO!$C$32,X835*CONFIGURACAO!$C$32)),'PI AREA  P100'!X835*CONFIGURACAO!$C$32))</f>
        <v>0</v>
      </c>
      <c r="AO835" s="38">
        <f>IFERROR(IF(M835&gt;0,(Y835*CONFIGURACAO!$C$33)+(Z835*CONFIGURACAO!$C$34)+(AA835*CONFIGURACAO!$C$35)+(AB835*CONFIGURACAO!$C$36),""),"")</f>
        <v>160</v>
      </c>
      <c r="AP835" s="38">
        <f>IF(AA835=0,0,IF(CONFIGURACAO!$C$46="SIM",(IF(AA835&gt;CONFIGURACAO!$C$47,CONFIGURACAO!$C$47*CONFIGURACAO!$C$35,AA835*CONFIGURACAO!$C$35)),'PI AREA  P100'!AA835*CONFIGURACAO!$C$35))</f>
        <v>50</v>
      </c>
      <c r="AQ835" s="38">
        <f>IF(AB835=0,0,IF(CONFIGURACAO!$C$44="SIM",(IF(AB835&gt;CONFIGURACAO!$C$45,CONFIGURACAO!$C$45*CONFIGURACAO!$C$36,AB835*CONFIGURACAO!$C$36)),'PI AREA  P100'!AB835*CONFIGURACAO!$C$36))</f>
        <v>10</v>
      </c>
      <c r="AR835" s="38">
        <f t="shared" si="272"/>
        <v>775</v>
      </c>
      <c r="AS835" s="68">
        <f>IF(AR835="","",$AR835-(($AS$2/CONFIGURACAO!$C$6)*$M835))</f>
        <v>475</v>
      </c>
      <c r="AT835" s="73">
        <f t="shared" ref="AT835:AT898" si="275">IF(M835="","",IF(AS835&gt;=0,3,"NAO"))</f>
        <v>3</v>
      </c>
      <c r="AU835" s="75">
        <f>IF(AR835="","",$AR835-(($AU$2/CONFIGURACAO!$C$6)*$M835))</f>
        <v>275</v>
      </c>
      <c r="AV835" s="76">
        <f t="shared" ref="AV835:AV898" si="276">IF(M835=""," ",IF(AU835&gt;=0,4,"NAO"))</f>
        <v>4</v>
      </c>
      <c r="AW835" s="74">
        <f>IF(AR835="","",$AR835-(($AW$2/CONFIGURACAO!$C$6)*$M835))</f>
        <v>75</v>
      </c>
      <c r="AX835" s="72">
        <f t="shared" ref="AX835:AX898" si="277">IF(M835="","",IF(AW835&gt;=0,5,"NAO"))</f>
        <v>5</v>
      </c>
      <c r="AZ835" s="39">
        <f t="shared" ref="AZ835:AZ898" si="278">IF(AR835="","",(AR835/(SUM($AR$3:$AR$1204))*100))</f>
        <v>6.5459951179546089E-2</v>
      </c>
      <c r="BA835" s="146">
        <f t="shared" ref="BA835:BA898" si="279">IF(M835="","",SUM(N835:T835,U835:X835,Y835:AB835))</f>
        <v>25</v>
      </c>
      <c r="BB835" s="146">
        <f t="shared" ref="BB835:BB898" si="280">IF(M835="","",RANK(BA835,$BA$3:$BA$1204))</f>
        <v>261</v>
      </c>
      <c r="BC835" s="32">
        <f t="shared" ref="BC835:BC898" si="281">IF(M835="","",RANK(AR835,$AR$3:$AR$1204))</f>
        <v>566</v>
      </c>
      <c r="BD835" s="148"/>
      <c r="BE835" s="40">
        <f t="shared" ref="BE835:BE898" si="282">IF($M835="","",IF(N835="","",(N835/N$1212*100)))</f>
        <v>0</v>
      </c>
      <c r="BF835" s="40">
        <f t="shared" ref="BF835:BF898" si="283">IF($M835="","",IF(O835="","",(O835/O$1212*100)))</f>
        <v>3.8580246913580245E-2</v>
      </c>
      <c r="BG835" s="40">
        <f t="shared" ref="BG835:BG898" si="284">IF($M835="","",IF(P835="","",(P835/P$1212*100)))</f>
        <v>0.10277492291880781</v>
      </c>
      <c r="BH835" s="40">
        <f t="shared" ref="BH835:BH898" si="285">IF($M835="","",IF(Q835="","",(Q835/Q$1212*100)))</f>
        <v>0.16168148746968472</v>
      </c>
      <c r="BI835" s="40">
        <f t="shared" ref="BI835:BI898" si="286">IF($M835="","",IF(R835="","",(R835/R$1212*100)))</f>
        <v>0.10660980810234541</v>
      </c>
      <c r="BJ835" s="40">
        <f t="shared" ref="BJ835:BJ898" si="287">IF($M835="","",IF(S835="","",(S835/S$1212*100)))</f>
        <v>0.64695009242144186</v>
      </c>
      <c r="BK835" s="40">
        <f t="shared" ref="BK835:BK898" si="288">IF($M835="","",IF(T835="","",(T835/T$1212*100)))</f>
        <v>0.4815409309791332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</v>
      </c>
      <c r="BR835">
        <v>0</v>
      </c>
      <c r="BS835">
        <v>0</v>
      </c>
      <c r="BT835" s="42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</row>
    <row r="836" spans="1:124" s="32" customFormat="1" x14ac:dyDescent="0.2">
      <c r="A836" s="124" t="str">
        <f>CONFIGURACAO!$C$4</f>
        <v>AREA 21</v>
      </c>
      <c r="B836" s="125">
        <v>834</v>
      </c>
      <c r="C836" s="252" t="s">
        <v>320</v>
      </c>
      <c r="D836" s="126">
        <f t="shared" ref="D836:D899" si="289">IF(C835=C836,D835+1,1)</f>
        <v>27</v>
      </c>
      <c r="E836" s="250" t="s">
        <v>1171</v>
      </c>
      <c r="F836" s="250">
        <v>1</v>
      </c>
      <c r="G836" s="250">
        <v>1</v>
      </c>
      <c r="H836" s="250">
        <v>1</v>
      </c>
      <c r="I836" s="250">
        <v>1</v>
      </c>
      <c r="J836" s="87"/>
      <c r="K836" s="94"/>
      <c r="L836" s="94"/>
      <c r="M836" s="154">
        <f t="shared" ref="M836:M899" si="290">IF(SUM(F836:I836)&gt;0,SUM(F836:I836),"")</f>
        <v>4</v>
      </c>
      <c r="N836">
        <v>3</v>
      </c>
      <c r="O836">
        <v>2</v>
      </c>
      <c r="P836">
        <v>2</v>
      </c>
      <c r="Q836">
        <v>3</v>
      </c>
      <c r="R836">
        <v>1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 s="139">
        <f t="shared" si="273"/>
        <v>5</v>
      </c>
      <c r="AD836" s="140">
        <f t="shared" si="274"/>
        <v>7</v>
      </c>
      <c r="AE836" s="141">
        <f t="shared" ref="AE836:AE899" si="291">IFERROR((U836+V836),"")</f>
        <v>0</v>
      </c>
      <c r="AF836" s="142">
        <f t="shared" ref="AF836:AF899" si="292">IFERROR((Y836+Z836),"")</f>
        <v>0</v>
      </c>
      <c r="AG836" s="278"/>
      <c r="AI836" s="37">
        <f>IFERROR(IF(M836&gt;0,(N836*CONFIGURACAO!$C$20)+(O836*CONFIGURACAO!$C$21)+(P836*CONFIGURACAO!$C$22)+(Q836*CONFIGURACAO!$C$23)+(R836*CONFIGURACAO!$C$24),""),"")</f>
        <v>720</v>
      </c>
      <c r="AJ836" s="38">
        <f>IF(S836=0,0,IF(CONFIGURACAO!$C$15="SIM",(IF(S836&gt;CONFIGURACAO!$C$16,CONFIGURACAO!$C$16*CONFIGURACAO!$C$25,S836*CONFIGURACAO!$C$25)),'PI AREA  P100'!S836*CONFIGURACAO!$C$25))</f>
        <v>10</v>
      </c>
      <c r="AK836" s="38">
        <f>IF(T836=0,0,IF(CONFIGURACAO!$C$17="SIM",(IF(T836&gt;CONFIGURACAO!$C$18,CONFIGURACAO!$C$18*CONFIGURACAO!$C$26,T836*CONFIGURACAO!$C$26)),'PI AREA  P100'!T836*CONFIGURACAO!$C$26))</f>
        <v>0</v>
      </c>
      <c r="AL836" s="38">
        <f>IFERROR(IF(M836&gt;0,(U836*CONFIGURACAO!$C$29)+(V836*CONFIGURACAO!$C$30),""),"")</f>
        <v>0</v>
      </c>
      <c r="AM836" s="38">
        <f>IF(W836=0,0,IF(CONFIGURACAO!$C$41="SIM",(IF(W836&gt;CONFIGURACAO!$C$41,CONFIGURACAO!$C$41*CONFIGURACAO!$C$31,W836*CONFIGURACAO!$C$31)),'PI AREA  P100'!W836*CONFIGURACAO!$C$31))</f>
        <v>0</v>
      </c>
      <c r="AN836" s="38">
        <f>IF(X836=0,0,IF(CONFIGURACAO!$C$39="SIM",(IF(X836&gt;CONFIGURACAO!$C$40,CONFIGURACAO!$C$40*CONFIGURACAO!$C$32,X836*CONFIGURACAO!$C$32)),'PI AREA  P100'!X836*CONFIGURACAO!$C$32))</f>
        <v>0</v>
      </c>
      <c r="AO836" s="38">
        <f>IFERROR(IF(M836&gt;0,(Y836*CONFIGURACAO!$C$33)+(Z836*CONFIGURACAO!$C$34)+(AA836*CONFIGURACAO!$C$35)+(AB836*CONFIGURACAO!$C$36),""),"")</f>
        <v>25</v>
      </c>
      <c r="AP836" s="38">
        <f>IF(AA836=0,0,IF(CONFIGURACAO!$C$46="SIM",(IF(AA836&gt;CONFIGURACAO!$C$47,CONFIGURACAO!$C$47*CONFIGURACAO!$C$35,AA836*CONFIGURACAO!$C$35)),'PI AREA  P100'!AA836*CONFIGURACAO!$C$35))</f>
        <v>25</v>
      </c>
      <c r="AQ836" s="38">
        <f>IF(AB836=0,0,IF(CONFIGURACAO!$C$44="SIM",(IF(AB836&gt;CONFIGURACAO!$C$45,CONFIGURACAO!$C$45*CONFIGURACAO!$C$36,AB836*CONFIGURACAO!$C$36)),'PI AREA  P100'!AB836*CONFIGURACAO!$C$36))</f>
        <v>0</v>
      </c>
      <c r="AR836" s="38">
        <f t="shared" ref="AR836:AR899" si="293">IF(OR(M836=1,M836=2,M836=3,M836=4),SUM(AI836:AQ836),"")</f>
        <v>780</v>
      </c>
      <c r="AS836" s="68">
        <f>IF(AR836="","",$AR836-(($AS$2/CONFIGURACAO!$C$6)*$M836))</f>
        <v>480</v>
      </c>
      <c r="AT836" s="73">
        <f t="shared" si="275"/>
        <v>3</v>
      </c>
      <c r="AU836" s="75">
        <f>IF(AR836="","",$AR836-(($AU$2/CONFIGURACAO!$C$6)*$M836))</f>
        <v>280</v>
      </c>
      <c r="AV836" s="76">
        <f t="shared" si="276"/>
        <v>4</v>
      </c>
      <c r="AW836" s="74">
        <f>IF(AR836="","",$AR836-(($AW$2/CONFIGURACAO!$C$6)*$M836))</f>
        <v>80</v>
      </c>
      <c r="AX836" s="72">
        <f t="shared" si="277"/>
        <v>5</v>
      </c>
      <c r="AZ836" s="39">
        <f t="shared" si="278"/>
        <v>6.5882273445220574E-2</v>
      </c>
      <c r="BA836" s="146">
        <f t="shared" si="279"/>
        <v>13</v>
      </c>
      <c r="BB836" s="146">
        <f t="shared" si="280"/>
        <v>588</v>
      </c>
      <c r="BC836" s="32">
        <f t="shared" si="281"/>
        <v>563</v>
      </c>
      <c r="BD836" s="148"/>
      <c r="BE836" s="40">
        <f t="shared" si="282"/>
        <v>0.11177347242921014</v>
      </c>
      <c r="BF836" s="40">
        <f t="shared" si="283"/>
        <v>7.716049382716049E-2</v>
      </c>
      <c r="BG836" s="40">
        <f t="shared" si="284"/>
        <v>5.1387461459403906E-2</v>
      </c>
      <c r="BH836" s="40">
        <f t="shared" si="285"/>
        <v>0.12126111560226355</v>
      </c>
      <c r="BI836" s="40">
        <f t="shared" si="286"/>
        <v>0.10660980810234541</v>
      </c>
      <c r="BJ836" s="40">
        <f t="shared" si="287"/>
        <v>9.2421441774491686E-2</v>
      </c>
      <c r="BK836" s="40">
        <f t="shared" si="288"/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3</v>
      </c>
      <c r="BT836" s="42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</row>
    <row r="837" spans="1:124" s="32" customFormat="1" x14ac:dyDescent="0.2">
      <c r="A837" s="124" t="str">
        <f>CONFIGURACAO!$C$4</f>
        <v>AREA 21</v>
      </c>
      <c r="B837" s="125">
        <v>835</v>
      </c>
      <c r="C837" s="252" t="s">
        <v>320</v>
      </c>
      <c r="D837" s="126">
        <f t="shared" si="289"/>
        <v>28</v>
      </c>
      <c r="E837" s="250" t="s">
        <v>1172</v>
      </c>
      <c r="F837" s="250">
        <v>1</v>
      </c>
      <c r="G837" s="250">
        <v>1</v>
      </c>
      <c r="H837" s="250">
        <v>1</v>
      </c>
      <c r="I837" s="250">
        <v>1</v>
      </c>
      <c r="J837" s="87"/>
      <c r="K837" s="94"/>
      <c r="L837" s="94"/>
      <c r="M837" s="154">
        <f t="shared" si="290"/>
        <v>4</v>
      </c>
      <c r="N837">
        <v>2</v>
      </c>
      <c r="O837">
        <v>3</v>
      </c>
      <c r="P837">
        <v>4</v>
      </c>
      <c r="Q837">
        <v>4</v>
      </c>
      <c r="R837">
        <v>2</v>
      </c>
      <c r="S837">
        <v>3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 s="139">
        <f t="shared" si="273"/>
        <v>5</v>
      </c>
      <c r="AD837" s="140">
        <f t="shared" si="274"/>
        <v>9</v>
      </c>
      <c r="AE837" s="141">
        <f t="shared" si="291"/>
        <v>0</v>
      </c>
      <c r="AF837" s="142">
        <f t="shared" si="292"/>
        <v>0</v>
      </c>
      <c r="AG837" s="278"/>
      <c r="AI837" s="37">
        <f>IFERROR(IF(M837&gt;0,(N837*CONFIGURACAO!$C$20)+(O837*CONFIGURACAO!$C$21)+(P837*CONFIGURACAO!$C$22)+(Q837*CONFIGURACAO!$C$23)+(R837*CONFIGURACAO!$C$24),""),"")</f>
        <v>880</v>
      </c>
      <c r="AJ837" s="38">
        <f>IF(S837=0,0,IF(CONFIGURACAO!$C$15="SIM",(IF(S837&gt;CONFIGURACAO!$C$16,CONFIGURACAO!$C$16*CONFIGURACAO!$C$25,S837*CONFIGURACAO!$C$25)),'PI AREA  P100'!S837*CONFIGURACAO!$C$25))</f>
        <v>30</v>
      </c>
      <c r="AK837" s="38">
        <f>IF(T837=0,0,IF(CONFIGURACAO!$C$17="SIM",(IF(T837&gt;CONFIGURACAO!$C$18,CONFIGURACAO!$C$18*CONFIGURACAO!$C$26,T837*CONFIGURACAO!$C$26)),'PI AREA  P100'!T837*CONFIGURACAO!$C$26))</f>
        <v>0</v>
      </c>
      <c r="AL837" s="38">
        <f>IFERROR(IF(M837&gt;0,(U837*CONFIGURACAO!$C$29)+(V837*CONFIGURACAO!$C$30),""),"")</f>
        <v>0</v>
      </c>
      <c r="AM837" s="38">
        <f>IF(W837=0,0,IF(CONFIGURACAO!$C$41="SIM",(IF(W837&gt;CONFIGURACAO!$C$41,CONFIGURACAO!$C$41*CONFIGURACAO!$C$31,W837*CONFIGURACAO!$C$31)),'PI AREA  P100'!W837*CONFIGURACAO!$C$31))</f>
        <v>0</v>
      </c>
      <c r="AN837" s="38">
        <f>IF(X837=0,0,IF(CONFIGURACAO!$C$39="SIM",(IF(X837&gt;CONFIGURACAO!$C$40,CONFIGURACAO!$C$40*CONFIGURACAO!$C$32,X837*CONFIGURACAO!$C$32)),'PI AREA  P100'!X837*CONFIGURACAO!$C$32))</f>
        <v>0</v>
      </c>
      <c r="AO837" s="38">
        <f>IFERROR(IF(M837&gt;0,(Y837*CONFIGURACAO!$C$33)+(Z837*CONFIGURACAO!$C$34)+(AA837*CONFIGURACAO!$C$35)+(AB837*CONFIGURACAO!$C$36),""),"")</f>
        <v>0</v>
      </c>
      <c r="AP837" s="38">
        <f>IF(AA837=0,0,IF(CONFIGURACAO!$C$46="SIM",(IF(AA837&gt;CONFIGURACAO!$C$47,CONFIGURACAO!$C$47*CONFIGURACAO!$C$35,AA837*CONFIGURACAO!$C$35)),'PI AREA  P100'!AA837*CONFIGURACAO!$C$35))</f>
        <v>0</v>
      </c>
      <c r="AQ837" s="38">
        <f>IF(AB837=0,0,IF(CONFIGURACAO!$C$44="SIM",(IF(AB837&gt;CONFIGURACAO!$C$45,CONFIGURACAO!$C$45*CONFIGURACAO!$C$36,AB837*CONFIGURACAO!$C$36)),'PI AREA  P100'!AB837*CONFIGURACAO!$C$36))</f>
        <v>0</v>
      </c>
      <c r="AR837" s="38">
        <f t="shared" si="293"/>
        <v>910</v>
      </c>
      <c r="AS837" s="68">
        <f>IF(AR837="","",$AR837-(($AS$2/CONFIGURACAO!$C$6)*$M837))</f>
        <v>610</v>
      </c>
      <c r="AT837" s="73">
        <f t="shared" si="275"/>
        <v>3</v>
      </c>
      <c r="AU837" s="75">
        <f>IF(AR837="","",$AR837-(($AU$2/CONFIGURACAO!$C$6)*$M837))</f>
        <v>410</v>
      </c>
      <c r="AV837" s="76">
        <f t="shared" si="276"/>
        <v>4</v>
      </c>
      <c r="AW837" s="74">
        <f>IF(AR837="","",$AR837-(($AW$2/CONFIGURACAO!$C$6)*$M837))</f>
        <v>210</v>
      </c>
      <c r="AX837" s="72">
        <f t="shared" si="277"/>
        <v>5</v>
      </c>
      <c r="AZ837" s="39">
        <f t="shared" si="278"/>
        <v>7.6862652352757341E-2</v>
      </c>
      <c r="BA837" s="146">
        <f t="shared" si="279"/>
        <v>18</v>
      </c>
      <c r="BB837" s="146">
        <f t="shared" si="280"/>
        <v>426</v>
      </c>
      <c r="BC837" s="32">
        <f t="shared" si="281"/>
        <v>488</v>
      </c>
      <c r="BD837" s="148"/>
      <c r="BE837" s="40">
        <f t="shared" si="282"/>
        <v>7.4515648286140088E-2</v>
      </c>
      <c r="BF837" s="40">
        <f t="shared" si="283"/>
        <v>0.11574074074074073</v>
      </c>
      <c r="BG837" s="40">
        <f t="shared" si="284"/>
        <v>0.10277492291880781</v>
      </c>
      <c r="BH837" s="40">
        <f t="shared" si="285"/>
        <v>0.16168148746968472</v>
      </c>
      <c r="BI837" s="40">
        <f t="shared" si="286"/>
        <v>0.21321961620469082</v>
      </c>
      <c r="BJ837" s="40">
        <f t="shared" si="287"/>
        <v>0.27726432532347506</v>
      </c>
      <c r="BK837" s="40">
        <f t="shared" si="288"/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</v>
      </c>
      <c r="BS837">
        <v>0</v>
      </c>
      <c r="BT837" s="42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</row>
    <row r="838" spans="1:124" s="32" customFormat="1" x14ac:dyDescent="0.2">
      <c r="A838" s="124" t="str">
        <f>CONFIGURACAO!$C$4</f>
        <v>AREA 21</v>
      </c>
      <c r="B838" s="125">
        <v>836</v>
      </c>
      <c r="C838" s="252" t="s">
        <v>320</v>
      </c>
      <c r="D838" s="126">
        <f t="shared" si="289"/>
        <v>29</v>
      </c>
      <c r="E838" s="250" t="s">
        <v>1173</v>
      </c>
      <c r="F838" s="250">
        <v>1</v>
      </c>
      <c r="G838" s="250">
        <v>1</v>
      </c>
      <c r="H838" s="250">
        <v>1</v>
      </c>
      <c r="I838" s="250">
        <v>1</v>
      </c>
      <c r="J838" s="87"/>
      <c r="K838" s="94"/>
      <c r="L838" s="94"/>
      <c r="M838" s="154">
        <f t="shared" si="290"/>
        <v>4</v>
      </c>
      <c r="N838">
        <v>3</v>
      </c>
      <c r="O838">
        <v>5</v>
      </c>
      <c r="P838">
        <v>11</v>
      </c>
      <c r="Q838">
        <v>2</v>
      </c>
      <c r="R838">
        <v>6</v>
      </c>
      <c r="S838">
        <v>2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 s="139">
        <f t="shared" si="273"/>
        <v>8</v>
      </c>
      <c r="AD838" s="140">
        <f t="shared" si="274"/>
        <v>19</v>
      </c>
      <c r="AE838" s="141">
        <f t="shared" si="291"/>
        <v>0</v>
      </c>
      <c r="AF838" s="142">
        <f t="shared" si="292"/>
        <v>0</v>
      </c>
      <c r="AG838" s="278"/>
      <c r="AI838" s="37">
        <f>IFERROR(IF(M838&gt;0,(N838*CONFIGURACAO!$C$20)+(O838*CONFIGURACAO!$C$21)+(P838*CONFIGURACAO!$C$22)+(Q838*CONFIGURACAO!$C$23)+(R838*CONFIGURACAO!$C$24),""),"")</f>
        <v>1560</v>
      </c>
      <c r="AJ838" s="38">
        <f>IF(S838=0,0,IF(CONFIGURACAO!$C$15="SIM",(IF(S838&gt;CONFIGURACAO!$C$16,CONFIGURACAO!$C$16*CONFIGURACAO!$C$25,S838*CONFIGURACAO!$C$25)),'PI AREA  P100'!S838*CONFIGURACAO!$C$25))</f>
        <v>20</v>
      </c>
      <c r="AK838" s="38">
        <f>IF(T838=0,0,IF(CONFIGURACAO!$C$17="SIM",(IF(T838&gt;CONFIGURACAO!$C$18,CONFIGURACAO!$C$18*CONFIGURACAO!$C$26,T838*CONFIGURACAO!$C$26)),'PI AREA  P100'!T838*CONFIGURACAO!$C$26))</f>
        <v>0</v>
      </c>
      <c r="AL838" s="38">
        <f>IFERROR(IF(M838&gt;0,(U838*CONFIGURACAO!$C$29)+(V838*CONFIGURACAO!$C$30),""),"")</f>
        <v>0</v>
      </c>
      <c r="AM838" s="38">
        <f>IF(W838=0,0,IF(CONFIGURACAO!$C$41="SIM",(IF(W838&gt;CONFIGURACAO!$C$41,CONFIGURACAO!$C$41*CONFIGURACAO!$C$31,W838*CONFIGURACAO!$C$31)),'PI AREA  P100'!W838*CONFIGURACAO!$C$31))</f>
        <v>0</v>
      </c>
      <c r="AN838" s="38">
        <f>IF(X838=0,0,IF(CONFIGURACAO!$C$39="SIM",(IF(X838&gt;CONFIGURACAO!$C$40,CONFIGURACAO!$C$40*CONFIGURACAO!$C$32,X838*CONFIGURACAO!$C$32)),'PI AREA  P100'!X838*CONFIGURACAO!$C$32))</f>
        <v>0</v>
      </c>
      <c r="AO838" s="38">
        <f>IFERROR(IF(M838&gt;0,(Y838*CONFIGURACAO!$C$33)+(Z838*CONFIGURACAO!$C$34)+(AA838*CONFIGURACAO!$C$35)+(AB838*CONFIGURACAO!$C$36),""),"")</f>
        <v>0</v>
      </c>
      <c r="AP838" s="38">
        <f>IF(AA838=0,0,IF(CONFIGURACAO!$C$46="SIM",(IF(AA838&gt;CONFIGURACAO!$C$47,CONFIGURACAO!$C$47*CONFIGURACAO!$C$35,AA838*CONFIGURACAO!$C$35)),'PI AREA  P100'!AA838*CONFIGURACAO!$C$35))</f>
        <v>0</v>
      </c>
      <c r="AQ838" s="38">
        <f>IF(AB838=0,0,IF(CONFIGURACAO!$C$44="SIM",(IF(AB838&gt;CONFIGURACAO!$C$45,CONFIGURACAO!$C$45*CONFIGURACAO!$C$36,AB838*CONFIGURACAO!$C$36)),'PI AREA  P100'!AB838*CONFIGURACAO!$C$36))</f>
        <v>0</v>
      </c>
      <c r="AR838" s="38">
        <f t="shared" si="293"/>
        <v>1580</v>
      </c>
      <c r="AS838" s="68">
        <f>IF(AR838="","",$AR838-(($AS$2/CONFIGURACAO!$C$6)*$M838))</f>
        <v>1280</v>
      </c>
      <c r="AT838" s="73">
        <f t="shared" si="275"/>
        <v>3</v>
      </c>
      <c r="AU838" s="75">
        <f>IF(AR838="","",$AR838-(($AU$2/CONFIGURACAO!$C$6)*$M838))</f>
        <v>1080</v>
      </c>
      <c r="AV838" s="76">
        <f t="shared" si="276"/>
        <v>4</v>
      </c>
      <c r="AW838" s="74">
        <f>IF(AR838="","",$AR838-(($AW$2/CONFIGURACAO!$C$6)*$M838))</f>
        <v>880</v>
      </c>
      <c r="AX838" s="72">
        <f t="shared" si="277"/>
        <v>5</v>
      </c>
      <c r="AZ838" s="39">
        <f t="shared" si="278"/>
        <v>0.13345383595313912</v>
      </c>
      <c r="BA838" s="146">
        <f t="shared" si="279"/>
        <v>29</v>
      </c>
      <c r="BB838" s="146">
        <f t="shared" si="280"/>
        <v>197</v>
      </c>
      <c r="BC838" s="32">
        <f t="shared" si="281"/>
        <v>226</v>
      </c>
      <c r="BD838" s="148"/>
      <c r="BE838" s="40">
        <f t="shared" si="282"/>
        <v>0.11177347242921014</v>
      </c>
      <c r="BF838" s="40">
        <f t="shared" si="283"/>
        <v>0.19290123456790123</v>
      </c>
      <c r="BG838" s="40">
        <f t="shared" si="284"/>
        <v>0.28263103802672146</v>
      </c>
      <c r="BH838" s="40">
        <f t="shared" si="285"/>
        <v>8.084074373484236E-2</v>
      </c>
      <c r="BI838" s="40">
        <f t="shared" si="286"/>
        <v>0.63965884861407252</v>
      </c>
      <c r="BJ838" s="40">
        <f t="shared" si="287"/>
        <v>0.18484288354898337</v>
      </c>
      <c r="BK838" s="40">
        <f t="shared" si="288"/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 s="42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</row>
    <row r="839" spans="1:124" s="32" customFormat="1" x14ac:dyDescent="0.2">
      <c r="A839" s="124" t="str">
        <f>CONFIGURACAO!$C$4</f>
        <v>AREA 21</v>
      </c>
      <c r="B839" s="125">
        <v>837</v>
      </c>
      <c r="C839" s="252" t="s">
        <v>320</v>
      </c>
      <c r="D839" s="126">
        <f t="shared" si="289"/>
        <v>30</v>
      </c>
      <c r="E839" s="250" t="s">
        <v>1174</v>
      </c>
      <c r="F839" s="250">
        <v>0</v>
      </c>
      <c r="G839" s="250">
        <v>1</v>
      </c>
      <c r="H839" s="250">
        <v>1</v>
      </c>
      <c r="I839" s="250">
        <v>1</v>
      </c>
      <c r="J839" s="87"/>
      <c r="K839" s="94"/>
      <c r="L839" s="94"/>
      <c r="M839" s="154">
        <f t="shared" si="290"/>
        <v>3</v>
      </c>
      <c r="N839">
        <v>0</v>
      </c>
      <c r="O839">
        <v>2</v>
      </c>
      <c r="P839">
        <v>1</v>
      </c>
      <c r="Q839">
        <v>4</v>
      </c>
      <c r="R839">
        <v>1</v>
      </c>
      <c r="S839">
        <v>2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 s="139">
        <f t="shared" si="273"/>
        <v>2</v>
      </c>
      <c r="AD839" s="140">
        <f t="shared" si="274"/>
        <v>3</v>
      </c>
      <c r="AE839" s="141">
        <f t="shared" si="291"/>
        <v>0</v>
      </c>
      <c r="AF839" s="142">
        <f t="shared" si="292"/>
        <v>0</v>
      </c>
      <c r="AG839" s="278"/>
      <c r="AI839" s="37">
        <f>IFERROR(IF(M839&gt;0,(N839*CONFIGURACAO!$C$20)+(O839*CONFIGURACAO!$C$21)+(P839*CONFIGURACAO!$C$22)+(Q839*CONFIGURACAO!$C$23)+(R839*CONFIGURACAO!$C$24),""),"")</f>
        <v>400</v>
      </c>
      <c r="AJ839" s="38">
        <f>IF(S839=0,0,IF(CONFIGURACAO!$C$15="SIM",(IF(S839&gt;CONFIGURACAO!$C$16,CONFIGURACAO!$C$16*CONFIGURACAO!$C$25,S839*CONFIGURACAO!$C$25)),'PI AREA  P100'!S839*CONFIGURACAO!$C$25))</f>
        <v>20</v>
      </c>
      <c r="AK839" s="38">
        <f>IF(T839=0,0,IF(CONFIGURACAO!$C$17="SIM",(IF(T839&gt;CONFIGURACAO!$C$18,CONFIGURACAO!$C$18*CONFIGURACAO!$C$26,T839*CONFIGURACAO!$C$26)),'PI AREA  P100'!T839*CONFIGURACAO!$C$26))</f>
        <v>5</v>
      </c>
      <c r="AL839" s="38">
        <f>IFERROR(IF(M839&gt;0,(U839*CONFIGURACAO!$C$29)+(V839*CONFIGURACAO!$C$30),""),"")</f>
        <v>0</v>
      </c>
      <c r="AM839" s="38">
        <f>IF(W839=0,0,IF(CONFIGURACAO!$C$41="SIM",(IF(W839&gt;CONFIGURACAO!$C$41,CONFIGURACAO!$C$41*CONFIGURACAO!$C$31,W839*CONFIGURACAO!$C$31)),'PI AREA  P100'!W839*CONFIGURACAO!$C$31))</f>
        <v>0</v>
      </c>
      <c r="AN839" s="38">
        <f>IF(X839=0,0,IF(CONFIGURACAO!$C$39="SIM",(IF(X839&gt;CONFIGURACAO!$C$40,CONFIGURACAO!$C$40*CONFIGURACAO!$C$32,X839*CONFIGURACAO!$C$32)),'PI AREA  P100'!X839*CONFIGURACAO!$C$32))</f>
        <v>0</v>
      </c>
      <c r="AO839" s="38">
        <f>IFERROR(IF(M839&gt;0,(Y839*CONFIGURACAO!$C$33)+(Z839*CONFIGURACAO!$C$34)+(AA839*CONFIGURACAO!$C$35)+(AB839*CONFIGURACAO!$C$36),""),"")</f>
        <v>10</v>
      </c>
      <c r="AP839" s="38">
        <f>IF(AA839=0,0,IF(CONFIGURACAO!$C$46="SIM",(IF(AA839&gt;CONFIGURACAO!$C$47,CONFIGURACAO!$C$47*CONFIGURACAO!$C$35,AA839*CONFIGURACAO!$C$35)),'PI AREA  P100'!AA839*CONFIGURACAO!$C$35))</f>
        <v>0</v>
      </c>
      <c r="AQ839" s="38">
        <f>IF(AB839=0,0,IF(CONFIGURACAO!$C$44="SIM",(IF(AB839&gt;CONFIGURACAO!$C$45,CONFIGURACAO!$C$45*CONFIGURACAO!$C$36,AB839*CONFIGURACAO!$C$36)),'PI AREA  P100'!AB839*CONFIGURACAO!$C$36))</f>
        <v>10</v>
      </c>
      <c r="AR839" s="38">
        <f t="shared" si="293"/>
        <v>445</v>
      </c>
      <c r="AS839" s="68">
        <f>IF(AR839="","",$AR839-(($AS$2/CONFIGURACAO!$C$6)*$M839))</f>
        <v>220</v>
      </c>
      <c r="AT839" s="73">
        <f t="shared" si="275"/>
        <v>3</v>
      </c>
      <c r="AU839" s="75">
        <f>IF(AR839="","",$AR839-(($AU$2/CONFIGURACAO!$C$6)*$M839))</f>
        <v>70</v>
      </c>
      <c r="AV839" s="76">
        <f t="shared" si="276"/>
        <v>4</v>
      </c>
      <c r="AW839" s="74">
        <f>IF(AR839="","",$AR839-(($AW$2/CONFIGURACAO!$C$6)*$M839))</f>
        <v>-80</v>
      </c>
      <c r="AX839" s="72" t="str">
        <f t="shared" si="277"/>
        <v>NAO</v>
      </c>
      <c r="AZ839" s="39">
        <f t="shared" si="278"/>
        <v>3.7586681645029686E-2</v>
      </c>
      <c r="BA839" s="146">
        <f t="shared" si="279"/>
        <v>12</v>
      </c>
      <c r="BB839" s="146">
        <f t="shared" si="280"/>
        <v>629</v>
      </c>
      <c r="BC839" s="32">
        <f t="shared" si="281"/>
        <v>782</v>
      </c>
      <c r="BD839" s="148"/>
      <c r="BE839" s="40">
        <f t="shared" si="282"/>
        <v>0</v>
      </c>
      <c r="BF839" s="40">
        <f t="shared" si="283"/>
        <v>7.716049382716049E-2</v>
      </c>
      <c r="BG839" s="40">
        <f t="shared" si="284"/>
        <v>2.5693730729701953E-2</v>
      </c>
      <c r="BH839" s="40">
        <f t="shared" si="285"/>
        <v>0.16168148746968472</v>
      </c>
      <c r="BI839" s="40">
        <f t="shared" si="286"/>
        <v>0.10660980810234541</v>
      </c>
      <c r="BJ839" s="40">
        <f t="shared" si="287"/>
        <v>0.18484288354898337</v>
      </c>
      <c r="BK839" s="40">
        <f t="shared" si="288"/>
        <v>0.16051364365971107</v>
      </c>
      <c r="BL839">
        <v>0</v>
      </c>
      <c r="BM839">
        <v>0</v>
      </c>
      <c r="BN839">
        <v>1</v>
      </c>
      <c r="BO839">
        <v>0</v>
      </c>
      <c r="BP839">
        <v>0</v>
      </c>
      <c r="BQ839">
        <v>0</v>
      </c>
      <c r="BR839">
        <v>0</v>
      </c>
      <c r="BS839">
        <v>1</v>
      </c>
      <c r="BT839" s="42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</row>
    <row r="840" spans="1:124" s="32" customFormat="1" x14ac:dyDescent="0.2">
      <c r="A840" s="124" t="str">
        <f>CONFIGURACAO!$C$4</f>
        <v>AREA 21</v>
      </c>
      <c r="B840" s="125">
        <v>838</v>
      </c>
      <c r="C840" s="252" t="s">
        <v>320</v>
      </c>
      <c r="D840" s="126">
        <f t="shared" si="289"/>
        <v>31</v>
      </c>
      <c r="E840" s="250" t="s">
        <v>1175</v>
      </c>
      <c r="F840" s="250">
        <v>1</v>
      </c>
      <c r="G840" s="250">
        <v>1</v>
      </c>
      <c r="H840" s="250">
        <v>1</v>
      </c>
      <c r="I840" s="250">
        <v>1</v>
      </c>
      <c r="J840" s="87"/>
      <c r="K840" s="94"/>
      <c r="L840" s="94"/>
      <c r="M840" s="154">
        <f t="shared" si="290"/>
        <v>4</v>
      </c>
      <c r="N840">
        <v>4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1</v>
      </c>
      <c r="AC840" s="139">
        <f t="shared" si="273"/>
        <v>5</v>
      </c>
      <c r="AD840" s="140">
        <f t="shared" si="274"/>
        <v>6</v>
      </c>
      <c r="AE840" s="141">
        <f t="shared" si="291"/>
        <v>0</v>
      </c>
      <c r="AF840" s="142">
        <f t="shared" si="292"/>
        <v>0</v>
      </c>
      <c r="AG840" s="278"/>
      <c r="AI840" s="37">
        <f>IFERROR(IF(M840&gt;0,(N840*CONFIGURACAO!$C$20)+(O840*CONFIGURACAO!$C$21)+(P840*CONFIGURACAO!$C$22)+(Q840*CONFIGURACAO!$C$23)+(R840*CONFIGURACAO!$C$24),""),"")</f>
        <v>540</v>
      </c>
      <c r="AJ840" s="38">
        <f>IF(S840=0,0,IF(CONFIGURACAO!$C$15="SIM",(IF(S840&gt;CONFIGURACAO!$C$16,CONFIGURACAO!$C$16*CONFIGURACAO!$C$25,S840*CONFIGURACAO!$C$25)),'PI AREA  P100'!S840*CONFIGURACAO!$C$25))</f>
        <v>0</v>
      </c>
      <c r="AK840" s="38">
        <f>IF(T840=0,0,IF(CONFIGURACAO!$C$17="SIM",(IF(T840&gt;CONFIGURACAO!$C$18,CONFIGURACAO!$C$18*CONFIGURACAO!$C$26,T840*CONFIGURACAO!$C$26)),'PI AREA  P100'!T840*CONFIGURACAO!$C$26))</f>
        <v>0</v>
      </c>
      <c r="AL840" s="38">
        <f>IFERROR(IF(M840&gt;0,(U840*CONFIGURACAO!$C$29)+(V840*CONFIGURACAO!$C$30),""),"")</f>
        <v>0</v>
      </c>
      <c r="AM840" s="38">
        <f>IF(W840=0,0,IF(CONFIGURACAO!$C$41="SIM",(IF(W840&gt;CONFIGURACAO!$C$41,CONFIGURACAO!$C$41*CONFIGURACAO!$C$31,W840*CONFIGURACAO!$C$31)),'PI AREA  P100'!W840*CONFIGURACAO!$C$31))</f>
        <v>50</v>
      </c>
      <c r="AN840" s="38">
        <f>IF(X840=0,0,IF(CONFIGURACAO!$C$39="SIM",(IF(X840&gt;CONFIGURACAO!$C$40,CONFIGURACAO!$C$40*CONFIGURACAO!$C$32,X840*CONFIGURACAO!$C$32)),'PI AREA  P100'!X840*CONFIGURACAO!$C$32))</f>
        <v>0</v>
      </c>
      <c r="AO840" s="38">
        <f>IFERROR(IF(M840&gt;0,(Y840*CONFIGURACAO!$C$33)+(Z840*CONFIGURACAO!$C$34)+(AA840*CONFIGURACAO!$C$35)+(AB840*CONFIGURACAO!$C$36),""),"")</f>
        <v>10</v>
      </c>
      <c r="AP840" s="38">
        <f>IF(AA840=0,0,IF(CONFIGURACAO!$C$46="SIM",(IF(AA840&gt;CONFIGURACAO!$C$47,CONFIGURACAO!$C$47*CONFIGURACAO!$C$35,AA840*CONFIGURACAO!$C$35)),'PI AREA  P100'!AA840*CONFIGURACAO!$C$35))</f>
        <v>0</v>
      </c>
      <c r="AQ840" s="38">
        <f>IF(AB840=0,0,IF(CONFIGURACAO!$C$44="SIM",(IF(AB840&gt;CONFIGURACAO!$C$45,CONFIGURACAO!$C$45*CONFIGURACAO!$C$36,AB840*CONFIGURACAO!$C$36)),'PI AREA  P100'!AB840*CONFIGURACAO!$C$36))</f>
        <v>10</v>
      </c>
      <c r="AR840" s="38">
        <f t="shared" si="293"/>
        <v>610</v>
      </c>
      <c r="AS840" s="68">
        <f>IF(AR840="","",$AR840-(($AS$2/CONFIGURACAO!$C$6)*$M840))</f>
        <v>310</v>
      </c>
      <c r="AT840" s="73">
        <f t="shared" si="275"/>
        <v>3</v>
      </c>
      <c r="AU840" s="75">
        <f>IF(AR840="","",$AR840-(($AU$2/CONFIGURACAO!$C$6)*$M840))</f>
        <v>110</v>
      </c>
      <c r="AV840" s="76">
        <f t="shared" si="276"/>
        <v>4</v>
      </c>
      <c r="AW840" s="74">
        <f>IF(AR840="","",$AR840-(($AW$2/CONFIGURACAO!$C$6)*$M840))</f>
        <v>-90</v>
      </c>
      <c r="AX840" s="72" t="str">
        <f t="shared" si="277"/>
        <v>NAO</v>
      </c>
      <c r="AZ840" s="39">
        <f t="shared" si="278"/>
        <v>5.1523316412287884E-2</v>
      </c>
      <c r="BA840" s="146">
        <f t="shared" si="279"/>
        <v>8</v>
      </c>
      <c r="BB840" s="146">
        <f t="shared" si="280"/>
        <v>763</v>
      </c>
      <c r="BC840" s="32">
        <f t="shared" si="281"/>
        <v>662</v>
      </c>
      <c r="BD840" s="148"/>
      <c r="BE840" s="40">
        <f t="shared" si="282"/>
        <v>0.14903129657228018</v>
      </c>
      <c r="BF840" s="40">
        <f t="shared" si="283"/>
        <v>3.8580246913580245E-2</v>
      </c>
      <c r="BG840" s="40">
        <f t="shared" si="284"/>
        <v>2.5693730729701953E-2</v>
      </c>
      <c r="BH840" s="40">
        <f t="shared" si="285"/>
        <v>0</v>
      </c>
      <c r="BI840" s="40">
        <f t="shared" si="286"/>
        <v>0</v>
      </c>
      <c r="BJ840" s="40">
        <f t="shared" si="287"/>
        <v>0</v>
      </c>
      <c r="BK840" s="40">
        <f t="shared" si="288"/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2</v>
      </c>
      <c r="BR840">
        <v>0</v>
      </c>
      <c r="BS840">
        <v>4</v>
      </c>
      <c r="BT840" s="42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</row>
    <row r="841" spans="1:124" s="32" customFormat="1" x14ac:dyDescent="0.2">
      <c r="A841" s="124" t="str">
        <f>CONFIGURACAO!$C$4</f>
        <v>AREA 21</v>
      </c>
      <c r="B841" s="125">
        <v>839</v>
      </c>
      <c r="C841" s="252" t="s">
        <v>320</v>
      </c>
      <c r="D841" s="126">
        <f t="shared" si="289"/>
        <v>32</v>
      </c>
      <c r="E841" s="250" t="s">
        <v>1176</v>
      </c>
      <c r="F841" s="250">
        <v>1</v>
      </c>
      <c r="G841" s="250">
        <v>1</v>
      </c>
      <c r="H841" s="250">
        <v>1</v>
      </c>
      <c r="I841" s="250">
        <v>1</v>
      </c>
      <c r="J841" s="87"/>
      <c r="K841" s="94"/>
      <c r="L841" s="94"/>
      <c r="M841" s="154">
        <f t="shared" si="290"/>
        <v>4</v>
      </c>
      <c r="N841">
        <v>0</v>
      </c>
      <c r="O841">
        <v>2</v>
      </c>
      <c r="P841">
        <v>3</v>
      </c>
      <c r="Q841">
        <v>3</v>
      </c>
      <c r="R841">
        <v>2</v>
      </c>
      <c r="S841">
        <v>2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2</v>
      </c>
      <c r="AB841">
        <v>0</v>
      </c>
      <c r="AC841" s="139">
        <f t="shared" si="273"/>
        <v>2</v>
      </c>
      <c r="AD841" s="140">
        <f t="shared" si="274"/>
        <v>5</v>
      </c>
      <c r="AE841" s="141">
        <f t="shared" si="291"/>
        <v>0</v>
      </c>
      <c r="AF841" s="142">
        <f t="shared" si="292"/>
        <v>0</v>
      </c>
      <c r="AG841" s="278"/>
      <c r="AI841" s="37">
        <f>IFERROR(IF(M841&gt;0,(N841*CONFIGURACAO!$C$20)+(O841*CONFIGURACAO!$C$21)+(P841*CONFIGURACAO!$C$22)+(Q841*CONFIGURACAO!$C$23)+(R841*CONFIGURACAO!$C$24),""),"")</f>
        <v>500</v>
      </c>
      <c r="AJ841" s="38">
        <f>IF(S841=0,0,IF(CONFIGURACAO!$C$15="SIM",(IF(S841&gt;CONFIGURACAO!$C$16,CONFIGURACAO!$C$16*CONFIGURACAO!$C$25,S841*CONFIGURACAO!$C$25)),'PI AREA  P100'!S841*CONFIGURACAO!$C$25))</f>
        <v>20</v>
      </c>
      <c r="AK841" s="38">
        <f>IF(T841=0,0,IF(CONFIGURACAO!$C$17="SIM",(IF(T841&gt;CONFIGURACAO!$C$18,CONFIGURACAO!$C$18*CONFIGURACAO!$C$26,T841*CONFIGURACAO!$C$26)),'PI AREA  P100'!T841*CONFIGURACAO!$C$26))</f>
        <v>0</v>
      </c>
      <c r="AL841" s="38">
        <f>IFERROR(IF(M841&gt;0,(U841*CONFIGURACAO!$C$29)+(V841*CONFIGURACAO!$C$30),""),"")</f>
        <v>0</v>
      </c>
      <c r="AM841" s="38">
        <f>IF(W841=0,0,IF(CONFIGURACAO!$C$41="SIM",(IF(W841&gt;CONFIGURACAO!$C$41,CONFIGURACAO!$C$41*CONFIGURACAO!$C$31,W841*CONFIGURACAO!$C$31)),'PI AREA  P100'!W841*CONFIGURACAO!$C$31))</f>
        <v>0</v>
      </c>
      <c r="AN841" s="38">
        <f>IF(X841=0,0,IF(CONFIGURACAO!$C$39="SIM",(IF(X841&gt;CONFIGURACAO!$C$40,CONFIGURACAO!$C$40*CONFIGURACAO!$C$32,X841*CONFIGURACAO!$C$32)),'PI AREA  P100'!X841*CONFIGURACAO!$C$32))</f>
        <v>0</v>
      </c>
      <c r="AO841" s="38">
        <f>IFERROR(IF(M841&gt;0,(Y841*CONFIGURACAO!$C$33)+(Z841*CONFIGURACAO!$C$34)+(AA841*CONFIGURACAO!$C$35)+(AB841*CONFIGURACAO!$C$36),""),"")</f>
        <v>50</v>
      </c>
      <c r="AP841" s="38">
        <f>IF(AA841=0,0,IF(CONFIGURACAO!$C$46="SIM",(IF(AA841&gt;CONFIGURACAO!$C$47,CONFIGURACAO!$C$47*CONFIGURACAO!$C$35,AA841*CONFIGURACAO!$C$35)),'PI AREA  P100'!AA841*CONFIGURACAO!$C$35))</f>
        <v>50</v>
      </c>
      <c r="AQ841" s="38">
        <f>IF(AB841=0,0,IF(CONFIGURACAO!$C$44="SIM",(IF(AB841&gt;CONFIGURACAO!$C$45,CONFIGURACAO!$C$45*CONFIGURACAO!$C$36,AB841*CONFIGURACAO!$C$36)),'PI AREA  P100'!AB841*CONFIGURACAO!$C$36))</f>
        <v>0</v>
      </c>
      <c r="AR841" s="38">
        <f t="shared" si="293"/>
        <v>620</v>
      </c>
      <c r="AS841" s="68">
        <f>IF(AR841="","",$AR841-(($AS$2/CONFIGURACAO!$C$6)*$M841))</f>
        <v>320</v>
      </c>
      <c r="AT841" s="73">
        <f t="shared" si="275"/>
        <v>3</v>
      </c>
      <c r="AU841" s="75">
        <f>IF(AR841="","",$AR841-(($AU$2/CONFIGURACAO!$C$6)*$M841))</f>
        <v>120</v>
      </c>
      <c r="AV841" s="76">
        <f t="shared" si="276"/>
        <v>4</v>
      </c>
      <c r="AW841" s="74">
        <f>IF(AR841="","",$AR841-(($AW$2/CONFIGURACAO!$C$6)*$M841))</f>
        <v>-80</v>
      </c>
      <c r="AX841" s="72" t="str">
        <f t="shared" si="277"/>
        <v>NAO</v>
      </c>
      <c r="AZ841" s="39">
        <f t="shared" si="278"/>
        <v>5.2367960943636868E-2</v>
      </c>
      <c r="BA841" s="146">
        <f t="shared" si="279"/>
        <v>14</v>
      </c>
      <c r="BB841" s="146">
        <f t="shared" si="280"/>
        <v>550</v>
      </c>
      <c r="BC841" s="32">
        <f t="shared" si="281"/>
        <v>652</v>
      </c>
      <c r="BD841" s="148"/>
      <c r="BE841" s="40">
        <f t="shared" si="282"/>
        <v>0</v>
      </c>
      <c r="BF841" s="40">
        <f t="shared" si="283"/>
        <v>7.716049382716049E-2</v>
      </c>
      <c r="BG841" s="40">
        <f t="shared" si="284"/>
        <v>7.7081192189105849E-2</v>
      </c>
      <c r="BH841" s="40">
        <f t="shared" si="285"/>
        <v>0.12126111560226355</v>
      </c>
      <c r="BI841" s="40">
        <f t="shared" si="286"/>
        <v>0.21321961620469082</v>
      </c>
      <c r="BJ841" s="40">
        <f t="shared" si="287"/>
        <v>0.18484288354898337</v>
      </c>
      <c r="BK841" s="40">
        <f t="shared" si="288"/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</v>
      </c>
      <c r="BS841">
        <v>0</v>
      </c>
      <c r="BT841" s="42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</row>
    <row r="842" spans="1:124" s="32" customFormat="1" x14ac:dyDescent="0.2">
      <c r="A842" s="124" t="str">
        <f>CONFIGURACAO!$C$4</f>
        <v>AREA 21</v>
      </c>
      <c r="B842" s="125">
        <v>840</v>
      </c>
      <c r="C842" s="252" t="s">
        <v>320</v>
      </c>
      <c r="D842" s="126">
        <f t="shared" si="289"/>
        <v>33</v>
      </c>
      <c r="E842" s="250" t="s">
        <v>1177</v>
      </c>
      <c r="F842" s="250">
        <v>0</v>
      </c>
      <c r="G842" s="250">
        <v>1</v>
      </c>
      <c r="H842" s="250">
        <v>1</v>
      </c>
      <c r="I842" s="250">
        <v>1</v>
      </c>
      <c r="J842" s="87"/>
      <c r="K842" s="94"/>
      <c r="L842" s="94"/>
      <c r="M842" s="154">
        <f t="shared" si="290"/>
        <v>3</v>
      </c>
      <c r="N842">
        <v>1</v>
      </c>
      <c r="O842">
        <v>0</v>
      </c>
      <c r="P842">
        <v>2</v>
      </c>
      <c r="Q842">
        <v>1</v>
      </c>
      <c r="R842">
        <v>2</v>
      </c>
      <c r="S842">
        <v>7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 s="139">
        <f t="shared" si="273"/>
        <v>1</v>
      </c>
      <c r="AD842" s="140">
        <f t="shared" si="274"/>
        <v>3</v>
      </c>
      <c r="AE842" s="141">
        <f t="shared" si="291"/>
        <v>0</v>
      </c>
      <c r="AF842" s="142">
        <f t="shared" si="292"/>
        <v>0</v>
      </c>
      <c r="AG842" s="278"/>
      <c r="AI842" s="37">
        <f>IFERROR(IF(M842&gt;0,(N842*CONFIGURACAO!$C$20)+(O842*CONFIGURACAO!$C$21)+(P842*CONFIGURACAO!$C$22)+(Q842*CONFIGURACAO!$C$23)+(R842*CONFIGURACAO!$C$24),""),"")</f>
        <v>300</v>
      </c>
      <c r="AJ842" s="38">
        <f>IF(S842=0,0,IF(CONFIGURACAO!$C$15="SIM",(IF(S842&gt;CONFIGURACAO!$C$16,CONFIGURACAO!$C$16*CONFIGURACAO!$C$25,S842*CONFIGURACAO!$C$25)),'PI AREA  P100'!S842*CONFIGURACAO!$C$25))</f>
        <v>40</v>
      </c>
      <c r="AK842" s="38">
        <f>IF(T842=0,0,IF(CONFIGURACAO!$C$17="SIM",(IF(T842&gt;CONFIGURACAO!$C$18,CONFIGURACAO!$C$18*CONFIGURACAO!$C$26,T842*CONFIGURACAO!$C$26)),'PI AREA  P100'!T842*CONFIGURACAO!$C$26))</f>
        <v>10</v>
      </c>
      <c r="AL842" s="38">
        <f>IFERROR(IF(M842&gt;0,(U842*CONFIGURACAO!$C$29)+(V842*CONFIGURACAO!$C$30),""),"")</f>
        <v>0</v>
      </c>
      <c r="AM842" s="38">
        <f>IF(W842=0,0,IF(CONFIGURACAO!$C$41="SIM",(IF(W842&gt;CONFIGURACAO!$C$41,CONFIGURACAO!$C$41*CONFIGURACAO!$C$31,W842*CONFIGURACAO!$C$31)),'PI AREA  P100'!W842*CONFIGURACAO!$C$31))</f>
        <v>0</v>
      </c>
      <c r="AN842" s="38">
        <f>IF(X842=0,0,IF(CONFIGURACAO!$C$39="SIM",(IF(X842&gt;CONFIGURACAO!$C$40,CONFIGURACAO!$C$40*CONFIGURACAO!$C$32,X842*CONFIGURACAO!$C$32)),'PI AREA  P100'!X842*CONFIGURACAO!$C$32))</f>
        <v>0</v>
      </c>
      <c r="AO842" s="38">
        <f>IFERROR(IF(M842&gt;0,(Y842*CONFIGURACAO!$C$33)+(Z842*CONFIGURACAO!$C$34)+(AA842*CONFIGURACAO!$C$35)+(AB842*CONFIGURACAO!$C$36),""),"")</f>
        <v>10</v>
      </c>
      <c r="AP842" s="38">
        <f>IF(AA842=0,0,IF(CONFIGURACAO!$C$46="SIM",(IF(AA842&gt;CONFIGURACAO!$C$47,CONFIGURACAO!$C$47*CONFIGURACAO!$C$35,AA842*CONFIGURACAO!$C$35)),'PI AREA  P100'!AA842*CONFIGURACAO!$C$35))</f>
        <v>0</v>
      </c>
      <c r="AQ842" s="38">
        <f>IF(AB842=0,0,IF(CONFIGURACAO!$C$44="SIM",(IF(AB842&gt;CONFIGURACAO!$C$45,CONFIGURACAO!$C$45*CONFIGURACAO!$C$36,AB842*CONFIGURACAO!$C$36)),'PI AREA  P100'!AB842*CONFIGURACAO!$C$36))</f>
        <v>10</v>
      </c>
      <c r="AR842" s="38">
        <f t="shared" si="293"/>
        <v>370</v>
      </c>
      <c r="AS842" s="68">
        <f>IF(AR842="","",$AR842-(($AS$2/CONFIGURACAO!$C$6)*$M842))</f>
        <v>145</v>
      </c>
      <c r="AT842" s="73">
        <f t="shared" si="275"/>
        <v>3</v>
      </c>
      <c r="AU842" s="75">
        <f>IF(AR842="","",$AR842-(($AU$2/CONFIGURACAO!$C$6)*$M842))</f>
        <v>-5</v>
      </c>
      <c r="AV842" s="76" t="str">
        <f t="shared" si="276"/>
        <v>NAO</v>
      </c>
      <c r="AW842" s="74">
        <f>IF(AR842="","",$AR842-(($AW$2/CONFIGURACAO!$C$6)*$M842))</f>
        <v>-155</v>
      </c>
      <c r="AX842" s="72" t="str">
        <f t="shared" si="277"/>
        <v>NAO</v>
      </c>
      <c r="AZ842" s="39">
        <f t="shared" si="278"/>
        <v>3.1251847659912325E-2</v>
      </c>
      <c r="BA842" s="146">
        <f t="shared" si="279"/>
        <v>16</v>
      </c>
      <c r="BB842" s="146">
        <f t="shared" si="280"/>
        <v>488</v>
      </c>
      <c r="BC842" s="32">
        <f t="shared" si="281"/>
        <v>829</v>
      </c>
      <c r="BD842" s="148"/>
      <c r="BE842" s="40">
        <f t="shared" si="282"/>
        <v>3.7257824143070044E-2</v>
      </c>
      <c r="BF842" s="40">
        <f t="shared" si="283"/>
        <v>0</v>
      </c>
      <c r="BG842" s="40">
        <f t="shared" si="284"/>
        <v>5.1387461459403906E-2</v>
      </c>
      <c r="BH842" s="40">
        <f t="shared" si="285"/>
        <v>4.042037186742118E-2</v>
      </c>
      <c r="BI842" s="40">
        <f t="shared" si="286"/>
        <v>0.21321961620469082</v>
      </c>
      <c r="BJ842" s="40">
        <f t="shared" si="287"/>
        <v>0.64695009242144186</v>
      </c>
      <c r="BK842" s="40">
        <f t="shared" si="288"/>
        <v>0.32102728731942215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0</v>
      </c>
      <c r="BS842">
        <v>0</v>
      </c>
      <c r="BT842" s="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</row>
    <row r="843" spans="1:124" s="32" customFormat="1" x14ac:dyDescent="0.2">
      <c r="A843" s="124" t="str">
        <f>CONFIGURACAO!$C$4</f>
        <v>AREA 21</v>
      </c>
      <c r="B843" s="125">
        <v>841</v>
      </c>
      <c r="C843" s="252" t="s">
        <v>320</v>
      </c>
      <c r="D843" s="126">
        <f t="shared" si="289"/>
        <v>34</v>
      </c>
      <c r="E843" s="250" t="s">
        <v>1178</v>
      </c>
      <c r="F843" s="250">
        <v>0</v>
      </c>
      <c r="G843" s="250">
        <v>1</v>
      </c>
      <c r="H843" s="250">
        <v>1</v>
      </c>
      <c r="I843" s="250">
        <v>1</v>
      </c>
      <c r="J843" s="87"/>
      <c r="K843" s="94"/>
      <c r="L843" s="94"/>
      <c r="M843" s="154">
        <f t="shared" si="290"/>
        <v>3</v>
      </c>
      <c r="N843">
        <v>0</v>
      </c>
      <c r="O843">
        <v>0</v>
      </c>
      <c r="P843">
        <v>2</v>
      </c>
      <c r="Q843">
        <v>2</v>
      </c>
      <c r="R843">
        <v>1</v>
      </c>
      <c r="S843">
        <v>2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 s="139">
        <f t="shared" si="273"/>
        <v>0</v>
      </c>
      <c r="AD843" s="140">
        <f t="shared" si="274"/>
        <v>2</v>
      </c>
      <c r="AE843" s="141">
        <f t="shared" si="291"/>
        <v>1</v>
      </c>
      <c r="AF843" s="142">
        <f t="shared" si="292"/>
        <v>0</v>
      </c>
      <c r="AG843" s="278"/>
      <c r="AI843" s="37">
        <f>IFERROR(IF(M843&gt;0,(N843*CONFIGURACAO!$C$20)+(O843*CONFIGURACAO!$C$21)+(P843*CONFIGURACAO!$C$22)+(Q843*CONFIGURACAO!$C$23)+(R843*CONFIGURACAO!$C$24),""),"")</f>
        <v>220</v>
      </c>
      <c r="AJ843" s="38">
        <f>IF(S843=0,0,IF(CONFIGURACAO!$C$15="SIM",(IF(S843&gt;CONFIGURACAO!$C$16,CONFIGURACAO!$C$16*CONFIGURACAO!$C$25,S843*CONFIGURACAO!$C$25)),'PI AREA  P100'!S843*CONFIGURACAO!$C$25))</f>
        <v>20</v>
      </c>
      <c r="AK843" s="38">
        <f>IF(T843=0,0,IF(CONFIGURACAO!$C$17="SIM",(IF(T843&gt;CONFIGURACAO!$C$18,CONFIGURACAO!$C$18*CONFIGURACAO!$C$26,T843*CONFIGURACAO!$C$26)),'PI AREA  P100'!T843*CONFIGURACAO!$C$26))</f>
        <v>0</v>
      </c>
      <c r="AL843" s="38">
        <f>IFERROR(IF(M843&gt;0,(U843*CONFIGURACAO!$C$29)+(V843*CONFIGURACAO!$C$30),""),"")</f>
        <v>200</v>
      </c>
      <c r="AM843" s="38">
        <f>IF(W843=0,0,IF(CONFIGURACAO!$C$41="SIM",(IF(W843&gt;CONFIGURACAO!$C$41,CONFIGURACAO!$C$41*CONFIGURACAO!$C$31,W843*CONFIGURACAO!$C$31)),'PI AREA  P100'!W843*CONFIGURACAO!$C$31))</f>
        <v>0</v>
      </c>
      <c r="AN843" s="38">
        <f>IF(X843=0,0,IF(CONFIGURACAO!$C$39="SIM",(IF(X843&gt;CONFIGURACAO!$C$40,CONFIGURACAO!$C$40*CONFIGURACAO!$C$32,X843*CONFIGURACAO!$C$32)),'PI AREA  P100'!X843*CONFIGURACAO!$C$32))</f>
        <v>0</v>
      </c>
      <c r="AO843" s="38">
        <f>IFERROR(IF(M843&gt;0,(Y843*CONFIGURACAO!$C$33)+(Z843*CONFIGURACAO!$C$34)+(AA843*CONFIGURACAO!$C$35)+(AB843*CONFIGURACAO!$C$36),""),"")</f>
        <v>25</v>
      </c>
      <c r="AP843" s="38">
        <f>IF(AA843=0,0,IF(CONFIGURACAO!$C$46="SIM",(IF(AA843&gt;CONFIGURACAO!$C$47,CONFIGURACAO!$C$47*CONFIGURACAO!$C$35,AA843*CONFIGURACAO!$C$35)),'PI AREA  P100'!AA843*CONFIGURACAO!$C$35))</f>
        <v>25</v>
      </c>
      <c r="AQ843" s="38">
        <f>IF(AB843=0,0,IF(CONFIGURACAO!$C$44="SIM",(IF(AB843&gt;CONFIGURACAO!$C$45,CONFIGURACAO!$C$45*CONFIGURACAO!$C$36,AB843*CONFIGURACAO!$C$36)),'PI AREA  P100'!AB843*CONFIGURACAO!$C$36))</f>
        <v>0</v>
      </c>
      <c r="AR843" s="38">
        <f t="shared" si="293"/>
        <v>490</v>
      </c>
      <c r="AS843" s="68">
        <f>IF(AR843="","",$AR843-(($AS$2/CONFIGURACAO!$C$6)*$M843))</f>
        <v>265</v>
      </c>
      <c r="AT843" s="73">
        <f t="shared" si="275"/>
        <v>3</v>
      </c>
      <c r="AU843" s="75">
        <f>IF(AR843="","",$AR843-(($AU$2/CONFIGURACAO!$C$6)*$M843))</f>
        <v>115</v>
      </c>
      <c r="AV843" s="76">
        <f t="shared" si="276"/>
        <v>4</v>
      </c>
      <c r="AW843" s="74">
        <f>IF(AR843="","",$AR843-(($AW$2/CONFIGURACAO!$C$6)*$M843))</f>
        <v>-35</v>
      </c>
      <c r="AX843" s="72" t="str">
        <f t="shared" si="277"/>
        <v>NAO</v>
      </c>
      <c r="AZ843" s="39">
        <f t="shared" si="278"/>
        <v>4.1387582036100108E-2</v>
      </c>
      <c r="BA843" s="146">
        <f t="shared" si="279"/>
        <v>9</v>
      </c>
      <c r="BB843" s="146">
        <f t="shared" si="280"/>
        <v>734</v>
      </c>
      <c r="BC843" s="32">
        <f t="shared" si="281"/>
        <v>752</v>
      </c>
      <c r="BD843" s="148"/>
      <c r="BE843" s="40">
        <f t="shared" si="282"/>
        <v>0</v>
      </c>
      <c r="BF843" s="40">
        <f t="shared" si="283"/>
        <v>0</v>
      </c>
      <c r="BG843" s="40">
        <f t="shared" si="284"/>
        <v>5.1387461459403906E-2</v>
      </c>
      <c r="BH843" s="40">
        <f t="shared" si="285"/>
        <v>8.084074373484236E-2</v>
      </c>
      <c r="BI843" s="40">
        <f t="shared" si="286"/>
        <v>0.10660980810234541</v>
      </c>
      <c r="BJ843" s="40">
        <f t="shared" si="287"/>
        <v>0.18484288354898337</v>
      </c>
      <c r="BK843" s="40">
        <f t="shared" si="288"/>
        <v>0</v>
      </c>
      <c r="BL843">
        <v>1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2</v>
      </c>
      <c r="BT843" s="42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</row>
    <row r="844" spans="1:124" s="32" customFormat="1" x14ac:dyDescent="0.2">
      <c r="A844" s="124" t="str">
        <f>CONFIGURACAO!$C$4</f>
        <v>AREA 21</v>
      </c>
      <c r="B844" s="125">
        <v>842</v>
      </c>
      <c r="C844" s="252" t="s">
        <v>320</v>
      </c>
      <c r="D844" s="126">
        <f t="shared" si="289"/>
        <v>35</v>
      </c>
      <c r="E844" s="250" t="s">
        <v>1179</v>
      </c>
      <c r="F844" s="250">
        <v>0</v>
      </c>
      <c r="G844" s="250">
        <v>1</v>
      </c>
      <c r="H844" s="250">
        <v>1</v>
      </c>
      <c r="I844" s="250">
        <v>1</v>
      </c>
      <c r="J844" s="87"/>
      <c r="K844" s="94"/>
      <c r="L844" s="94"/>
      <c r="M844" s="154">
        <f t="shared" si="290"/>
        <v>3</v>
      </c>
      <c r="N844">
        <v>7</v>
      </c>
      <c r="O844">
        <v>2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 s="139">
        <f t="shared" si="273"/>
        <v>9</v>
      </c>
      <c r="AD844" s="140">
        <f t="shared" si="274"/>
        <v>10</v>
      </c>
      <c r="AE844" s="141">
        <f t="shared" si="291"/>
        <v>0</v>
      </c>
      <c r="AF844" s="142">
        <f t="shared" si="292"/>
        <v>0</v>
      </c>
      <c r="AG844" s="278"/>
      <c r="AI844" s="37">
        <f>IFERROR(IF(M844&gt;0,(N844*CONFIGURACAO!$C$20)+(O844*CONFIGURACAO!$C$21)+(P844*CONFIGURACAO!$C$22)+(Q844*CONFIGURACAO!$C$23)+(R844*CONFIGURACAO!$C$24),""),"")</f>
        <v>940</v>
      </c>
      <c r="AJ844" s="38">
        <f>IF(S844=0,0,IF(CONFIGURACAO!$C$15="SIM",(IF(S844&gt;CONFIGURACAO!$C$16,CONFIGURACAO!$C$16*CONFIGURACAO!$C$25,S844*CONFIGURACAO!$C$25)),'PI AREA  P100'!S844*CONFIGURACAO!$C$25))</f>
        <v>0</v>
      </c>
      <c r="AK844" s="38">
        <f>IF(T844=0,0,IF(CONFIGURACAO!$C$17="SIM",(IF(T844&gt;CONFIGURACAO!$C$18,CONFIGURACAO!$C$18*CONFIGURACAO!$C$26,T844*CONFIGURACAO!$C$26)),'PI AREA  P100'!T844*CONFIGURACAO!$C$26))</f>
        <v>0</v>
      </c>
      <c r="AL844" s="38">
        <f>IFERROR(IF(M844&gt;0,(U844*CONFIGURACAO!$C$29)+(V844*CONFIGURACAO!$C$30),""),"")</f>
        <v>0</v>
      </c>
      <c r="AM844" s="38">
        <f>IF(W844=0,0,IF(CONFIGURACAO!$C$41="SIM",(IF(W844&gt;CONFIGURACAO!$C$41,CONFIGURACAO!$C$41*CONFIGURACAO!$C$31,W844*CONFIGURACAO!$C$31)),'PI AREA  P100'!W844*CONFIGURACAO!$C$31))</f>
        <v>0</v>
      </c>
      <c r="AN844" s="38">
        <f>IF(X844=0,0,IF(CONFIGURACAO!$C$39="SIM",(IF(X844&gt;CONFIGURACAO!$C$40,CONFIGURACAO!$C$40*CONFIGURACAO!$C$32,X844*CONFIGURACAO!$C$32)),'PI AREA  P100'!X844*CONFIGURACAO!$C$32))</f>
        <v>0</v>
      </c>
      <c r="AO844" s="38">
        <f>IFERROR(IF(M844&gt;0,(Y844*CONFIGURACAO!$C$33)+(Z844*CONFIGURACAO!$C$34)+(AA844*CONFIGURACAO!$C$35)+(AB844*CONFIGURACAO!$C$36),""),"")</f>
        <v>0</v>
      </c>
      <c r="AP844" s="38">
        <f>IF(AA844=0,0,IF(CONFIGURACAO!$C$46="SIM",(IF(AA844&gt;CONFIGURACAO!$C$47,CONFIGURACAO!$C$47*CONFIGURACAO!$C$35,AA844*CONFIGURACAO!$C$35)),'PI AREA  P100'!AA844*CONFIGURACAO!$C$35))</f>
        <v>0</v>
      </c>
      <c r="AQ844" s="38">
        <f>IF(AB844=0,0,IF(CONFIGURACAO!$C$44="SIM",(IF(AB844&gt;CONFIGURACAO!$C$45,CONFIGURACAO!$C$45*CONFIGURACAO!$C$36,AB844*CONFIGURACAO!$C$36)),'PI AREA  P100'!AB844*CONFIGURACAO!$C$36))</f>
        <v>0</v>
      </c>
      <c r="AR844" s="38">
        <f t="shared" si="293"/>
        <v>940</v>
      </c>
      <c r="AS844" s="68">
        <f>IF(AR844="","",$AR844-(($AS$2/CONFIGURACAO!$C$6)*$M844))</f>
        <v>715</v>
      </c>
      <c r="AT844" s="73">
        <f t="shared" si="275"/>
        <v>3</v>
      </c>
      <c r="AU844" s="75">
        <f>IF(AR844="","",$AR844-(($AU$2/CONFIGURACAO!$C$6)*$M844))</f>
        <v>565</v>
      </c>
      <c r="AV844" s="76">
        <f t="shared" si="276"/>
        <v>4</v>
      </c>
      <c r="AW844" s="74">
        <f>IF(AR844="","",$AR844-(($AW$2/CONFIGURACAO!$C$6)*$M844))</f>
        <v>415</v>
      </c>
      <c r="AX844" s="72">
        <f t="shared" si="277"/>
        <v>5</v>
      </c>
      <c r="AZ844" s="39">
        <f t="shared" si="278"/>
        <v>7.9396585946804279E-2</v>
      </c>
      <c r="BA844" s="146">
        <f t="shared" si="279"/>
        <v>11</v>
      </c>
      <c r="BB844" s="146">
        <f t="shared" si="280"/>
        <v>663</v>
      </c>
      <c r="BC844" s="32">
        <f t="shared" si="281"/>
        <v>472</v>
      </c>
      <c r="BD844" s="148"/>
      <c r="BE844" s="40">
        <f t="shared" si="282"/>
        <v>0.26080476900149036</v>
      </c>
      <c r="BF844" s="40">
        <f t="shared" si="283"/>
        <v>7.716049382716049E-2</v>
      </c>
      <c r="BG844" s="40">
        <f t="shared" si="284"/>
        <v>2.5693730729701953E-2</v>
      </c>
      <c r="BH844" s="40">
        <f t="shared" si="285"/>
        <v>0</v>
      </c>
      <c r="BI844" s="40">
        <f t="shared" si="286"/>
        <v>0.10660980810234541</v>
      </c>
      <c r="BJ844" s="40">
        <f t="shared" si="287"/>
        <v>0</v>
      </c>
      <c r="BK844" s="40">
        <f t="shared" si="288"/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1</v>
      </c>
      <c r="BT844" s="42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</row>
    <row r="845" spans="1:124" s="32" customFormat="1" x14ac:dyDescent="0.2">
      <c r="A845" s="124" t="str">
        <f>CONFIGURACAO!$C$4</f>
        <v>AREA 21</v>
      </c>
      <c r="B845" s="125">
        <v>843</v>
      </c>
      <c r="C845" s="252" t="s">
        <v>320</v>
      </c>
      <c r="D845" s="126">
        <f t="shared" si="289"/>
        <v>36</v>
      </c>
      <c r="E845" s="250" t="s">
        <v>1180</v>
      </c>
      <c r="F845" s="250">
        <v>1</v>
      </c>
      <c r="G845" s="250">
        <v>1</v>
      </c>
      <c r="H845" s="250">
        <v>1</v>
      </c>
      <c r="I845" s="250">
        <v>1</v>
      </c>
      <c r="J845" s="87"/>
      <c r="K845" s="94"/>
      <c r="L845" s="94"/>
      <c r="M845" s="154">
        <f t="shared" si="290"/>
        <v>4</v>
      </c>
      <c r="N845">
        <v>3</v>
      </c>
      <c r="O845">
        <v>1</v>
      </c>
      <c r="P845">
        <v>2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s="139">
        <f t="shared" si="273"/>
        <v>4</v>
      </c>
      <c r="AD845" s="140">
        <f t="shared" si="274"/>
        <v>6</v>
      </c>
      <c r="AE845" s="141">
        <f t="shared" si="291"/>
        <v>0</v>
      </c>
      <c r="AF845" s="142">
        <f t="shared" si="292"/>
        <v>0</v>
      </c>
      <c r="AG845" s="278"/>
      <c r="AI845" s="37">
        <f>IFERROR(IF(M845&gt;0,(N845*CONFIGURACAO!$C$20)+(O845*CONFIGURACAO!$C$21)+(P845*CONFIGURACAO!$C$22)+(Q845*CONFIGURACAO!$C$23)+(R845*CONFIGURACAO!$C$24),""),"")</f>
        <v>500</v>
      </c>
      <c r="AJ845" s="38">
        <f>IF(S845=0,0,IF(CONFIGURACAO!$C$15="SIM",(IF(S845&gt;CONFIGURACAO!$C$16,CONFIGURACAO!$C$16*CONFIGURACAO!$C$25,S845*CONFIGURACAO!$C$25)),'PI AREA  P100'!S845*CONFIGURACAO!$C$25))</f>
        <v>0</v>
      </c>
      <c r="AK845" s="38">
        <f>IF(T845=0,0,IF(CONFIGURACAO!$C$17="SIM",(IF(T845&gt;CONFIGURACAO!$C$18,CONFIGURACAO!$C$18*CONFIGURACAO!$C$26,T845*CONFIGURACAO!$C$26)),'PI AREA  P100'!T845*CONFIGURACAO!$C$26))</f>
        <v>0</v>
      </c>
      <c r="AL845" s="38">
        <f>IFERROR(IF(M845&gt;0,(U845*CONFIGURACAO!$C$29)+(V845*CONFIGURACAO!$C$30),""),"")</f>
        <v>0</v>
      </c>
      <c r="AM845" s="38">
        <f>IF(W845=0,0,IF(CONFIGURACAO!$C$41="SIM",(IF(W845&gt;CONFIGURACAO!$C$41,CONFIGURACAO!$C$41*CONFIGURACAO!$C$31,W845*CONFIGURACAO!$C$31)),'PI AREA  P100'!W845*CONFIGURACAO!$C$31))</f>
        <v>0</v>
      </c>
      <c r="AN845" s="38">
        <f>IF(X845=0,0,IF(CONFIGURACAO!$C$39="SIM",(IF(X845&gt;CONFIGURACAO!$C$40,CONFIGURACAO!$C$40*CONFIGURACAO!$C$32,X845*CONFIGURACAO!$C$32)),'PI AREA  P100'!X845*CONFIGURACAO!$C$32))</f>
        <v>0</v>
      </c>
      <c r="AO845" s="38">
        <f>IFERROR(IF(M845&gt;0,(Y845*CONFIGURACAO!$C$33)+(Z845*CONFIGURACAO!$C$34)+(AA845*CONFIGURACAO!$C$35)+(AB845*CONFIGURACAO!$C$36),""),"")</f>
        <v>0</v>
      </c>
      <c r="AP845" s="38">
        <f>IF(AA845=0,0,IF(CONFIGURACAO!$C$46="SIM",(IF(AA845&gt;CONFIGURACAO!$C$47,CONFIGURACAO!$C$47*CONFIGURACAO!$C$35,AA845*CONFIGURACAO!$C$35)),'PI AREA  P100'!AA845*CONFIGURACAO!$C$35))</f>
        <v>0</v>
      </c>
      <c r="AQ845" s="38">
        <f>IF(AB845=0,0,IF(CONFIGURACAO!$C$44="SIM",(IF(AB845&gt;CONFIGURACAO!$C$45,CONFIGURACAO!$C$45*CONFIGURACAO!$C$36,AB845*CONFIGURACAO!$C$36)),'PI AREA  P100'!AB845*CONFIGURACAO!$C$36))</f>
        <v>0</v>
      </c>
      <c r="AR845" s="38">
        <f t="shared" si="293"/>
        <v>500</v>
      </c>
      <c r="AS845" s="68">
        <f>IF(AR845="","",$AR845-(($AS$2/CONFIGURACAO!$C$6)*$M845))</f>
        <v>200</v>
      </c>
      <c r="AT845" s="73">
        <f t="shared" si="275"/>
        <v>3</v>
      </c>
      <c r="AU845" s="75">
        <f>IF(AR845="","",$AR845-(($AU$2/CONFIGURACAO!$C$6)*$M845))</f>
        <v>0</v>
      </c>
      <c r="AV845" s="76">
        <f t="shared" si="276"/>
        <v>4</v>
      </c>
      <c r="AW845" s="74">
        <f>IF(AR845="","",$AR845-(($AW$2/CONFIGURACAO!$C$6)*$M845))</f>
        <v>-200</v>
      </c>
      <c r="AX845" s="72" t="str">
        <f t="shared" si="277"/>
        <v>NAO</v>
      </c>
      <c r="AZ845" s="39">
        <f t="shared" si="278"/>
        <v>4.2232226567449092E-2</v>
      </c>
      <c r="BA845" s="146">
        <f t="shared" si="279"/>
        <v>6</v>
      </c>
      <c r="BB845" s="146">
        <f t="shared" si="280"/>
        <v>836</v>
      </c>
      <c r="BC845" s="32">
        <f t="shared" si="281"/>
        <v>738</v>
      </c>
      <c r="BD845" s="148"/>
      <c r="BE845" s="40">
        <f t="shared" si="282"/>
        <v>0.11177347242921014</v>
      </c>
      <c r="BF845" s="40">
        <f t="shared" si="283"/>
        <v>3.8580246913580245E-2</v>
      </c>
      <c r="BG845" s="40">
        <f t="shared" si="284"/>
        <v>5.1387461459403906E-2</v>
      </c>
      <c r="BH845" s="40">
        <f t="shared" si="285"/>
        <v>0</v>
      </c>
      <c r="BI845" s="40">
        <f t="shared" si="286"/>
        <v>0</v>
      </c>
      <c r="BJ845" s="40">
        <f t="shared" si="287"/>
        <v>0</v>
      </c>
      <c r="BK845" s="40">
        <f t="shared" si="288"/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 s="42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</row>
    <row r="846" spans="1:124" s="32" customFormat="1" x14ac:dyDescent="0.2">
      <c r="A846" s="124" t="str">
        <f>CONFIGURACAO!$C$4</f>
        <v>AREA 21</v>
      </c>
      <c r="B846" s="125">
        <v>844</v>
      </c>
      <c r="C846" s="252" t="s">
        <v>320</v>
      </c>
      <c r="D846" s="126">
        <f t="shared" si="289"/>
        <v>37</v>
      </c>
      <c r="E846" s="250" t="s">
        <v>1181</v>
      </c>
      <c r="F846" s="250">
        <v>1</v>
      </c>
      <c r="G846" s="250">
        <v>1</v>
      </c>
      <c r="H846" s="250">
        <v>1</v>
      </c>
      <c r="I846" s="250">
        <v>1</v>
      </c>
      <c r="J846" s="87"/>
      <c r="K846" s="94"/>
      <c r="L846" s="94"/>
      <c r="M846" s="154">
        <f t="shared" si="290"/>
        <v>4</v>
      </c>
      <c r="N846">
        <v>7</v>
      </c>
      <c r="O846">
        <v>1</v>
      </c>
      <c r="P846">
        <v>2</v>
      </c>
      <c r="Q846">
        <v>2</v>
      </c>
      <c r="R846">
        <v>0</v>
      </c>
      <c r="S846">
        <v>0</v>
      </c>
      <c r="T846">
        <v>2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1</v>
      </c>
      <c r="AB846">
        <v>0</v>
      </c>
      <c r="AC846" s="139">
        <f t="shared" si="273"/>
        <v>8</v>
      </c>
      <c r="AD846" s="140">
        <f t="shared" si="274"/>
        <v>10</v>
      </c>
      <c r="AE846" s="141">
        <f t="shared" si="291"/>
        <v>0</v>
      </c>
      <c r="AF846" s="142">
        <f t="shared" si="292"/>
        <v>0</v>
      </c>
      <c r="AG846" s="278"/>
      <c r="AI846" s="37">
        <f>IFERROR(IF(M846&gt;0,(N846*CONFIGURACAO!$C$20)+(O846*CONFIGURACAO!$C$21)+(P846*CONFIGURACAO!$C$22)+(Q846*CONFIGURACAO!$C$23)+(R846*CONFIGURACAO!$C$24),""),"")</f>
        <v>980</v>
      </c>
      <c r="AJ846" s="38">
        <f>IF(S846=0,0,IF(CONFIGURACAO!$C$15="SIM",(IF(S846&gt;CONFIGURACAO!$C$16,CONFIGURACAO!$C$16*CONFIGURACAO!$C$25,S846*CONFIGURACAO!$C$25)),'PI AREA  P100'!S846*CONFIGURACAO!$C$25))</f>
        <v>0</v>
      </c>
      <c r="AK846" s="38">
        <f>IF(T846=0,0,IF(CONFIGURACAO!$C$17="SIM",(IF(T846&gt;CONFIGURACAO!$C$18,CONFIGURACAO!$C$18*CONFIGURACAO!$C$26,T846*CONFIGURACAO!$C$26)),'PI AREA  P100'!T846*CONFIGURACAO!$C$26))</f>
        <v>10</v>
      </c>
      <c r="AL846" s="38">
        <f>IFERROR(IF(M846&gt;0,(U846*CONFIGURACAO!$C$29)+(V846*CONFIGURACAO!$C$30),""),"")</f>
        <v>0</v>
      </c>
      <c r="AM846" s="38">
        <f>IF(W846=0,0,IF(CONFIGURACAO!$C$41="SIM",(IF(W846&gt;CONFIGURACAO!$C$41,CONFIGURACAO!$C$41*CONFIGURACAO!$C$31,W846*CONFIGURACAO!$C$31)),'PI AREA  P100'!W846*CONFIGURACAO!$C$31))</f>
        <v>50</v>
      </c>
      <c r="AN846" s="38">
        <f>IF(X846=0,0,IF(CONFIGURACAO!$C$39="SIM",(IF(X846&gt;CONFIGURACAO!$C$40,CONFIGURACAO!$C$40*CONFIGURACAO!$C$32,X846*CONFIGURACAO!$C$32)),'PI AREA  P100'!X846*CONFIGURACAO!$C$32))</f>
        <v>0</v>
      </c>
      <c r="AO846" s="38">
        <f>IFERROR(IF(M846&gt;0,(Y846*CONFIGURACAO!$C$33)+(Z846*CONFIGURACAO!$C$34)+(AA846*CONFIGURACAO!$C$35)+(AB846*CONFIGURACAO!$C$36),""),"")</f>
        <v>25</v>
      </c>
      <c r="AP846" s="38">
        <f>IF(AA846=0,0,IF(CONFIGURACAO!$C$46="SIM",(IF(AA846&gt;CONFIGURACAO!$C$47,CONFIGURACAO!$C$47*CONFIGURACAO!$C$35,AA846*CONFIGURACAO!$C$35)),'PI AREA  P100'!AA846*CONFIGURACAO!$C$35))</f>
        <v>25</v>
      </c>
      <c r="AQ846" s="38">
        <f>IF(AB846=0,0,IF(CONFIGURACAO!$C$44="SIM",(IF(AB846&gt;CONFIGURACAO!$C$45,CONFIGURACAO!$C$45*CONFIGURACAO!$C$36,AB846*CONFIGURACAO!$C$36)),'PI AREA  P100'!AB846*CONFIGURACAO!$C$36))</f>
        <v>0</v>
      </c>
      <c r="AR846" s="38">
        <f t="shared" si="293"/>
        <v>1090</v>
      </c>
      <c r="AS846" s="68">
        <f>IF(AR846="","",$AR846-(($AS$2/CONFIGURACAO!$C$6)*$M846))</f>
        <v>790</v>
      </c>
      <c r="AT846" s="73">
        <f t="shared" si="275"/>
        <v>3</v>
      </c>
      <c r="AU846" s="75">
        <f>IF(AR846="","",$AR846-(($AU$2/CONFIGURACAO!$C$6)*$M846))</f>
        <v>590</v>
      </c>
      <c r="AV846" s="76">
        <f t="shared" si="276"/>
        <v>4</v>
      </c>
      <c r="AW846" s="74">
        <f>IF(AR846="","",$AR846-(($AW$2/CONFIGURACAO!$C$6)*$M846))</f>
        <v>390</v>
      </c>
      <c r="AX846" s="72">
        <f t="shared" si="277"/>
        <v>5</v>
      </c>
      <c r="AZ846" s="39">
        <f t="shared" si="278"/>
        <v>9.2066253917039015E-2</v>
      </c>
      <c r="BA846" s="146">
        <f t="shared" si="279"/>
        <v>16</v>
      </c>
      <c r="BB846" s="146">
        <f t="shared" si="280"/>
        <v>488</v>
      </c>
      <c r="BC846" s="32">
        <f t="shared" si="281"/>
        <v>401</v>
      </c>
      <c r="BD846" s="148"/>
      <c r="BE846" s="40">
        <f t="shared" si="282"/>
        <v>0.26080476900149036</v>
      </c>
      <c r="BF846" s="40">
        <f t="shared" si="283"/>
        <v>3.8580246913580245E-2</v>
      </c>
      <c r="BG846" s="40">
        <f t="shared" si="284"/>
        <v>5.1387461459403906E-2</v>
      </c>
      <c r="BH846" s="40">
        <f t="shared" si="285"/>
        <v>8.084074373484236E-2</v>
      </c>
      <c r="BI846" s="40">
        <f t="shared" si="286"/>
        <v>0</v>
      </c>
      <c r="BJ846" s="40">
        <f t="shared" si="287"/>
        <v>0</v>
      </c>
      <c r="BK846" s="40">
        <f t="shared" si="288"/>
        <v>0.32102728731942215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5</v>
      </c>
      <c r="BT846" s="42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</row>
    <row r="847" spans="1:124" s="32" customFormat="1" x14ac:dyDescent="0.2">
      <c r="A847" s="124" t="str">
        <f>CONFIGURACAO!$C$4</f>
        <v>AREA 21</v>
      </c>
      <c r="B847" s="125">
        <v>845</v>
      </c>
      <c r="C847" s="252" t="s">
        <v>320</v>
      </c>
      <c r="D847" s="126">
        <f t="shared" si="289"/>
        <v>38</v>
      </c>
      <c r="E847" s="250" t="s">
        <v>1182</v>
      </c>
      <c r="F847" s="250">
        <v>1</v>
      </c>
      <c r="G847" s="250">
        <v>1</v>
      </c>
      <c r="H847" s="250">
        <v>1</v>
      </c>
      <c r="I847" s="250">
        <v>1</v>
      </c>
      <c r="J847" s="87"/>
      <c r="K847" s="94"/>
      <c r="L847" s="94"/>
      <c r="M847" s="154">
        <f t="shared" si="290"/>
        <v>4</v>
      </c>
      <c r="N847">
        <v>0</v>
      </c>
      <c r="O847">
        <v>3</v>
      </c>
      <c r="P847">
        <v>5</v>
      </c>
      <c r="Q847">
        <v>3</v>
      </c>
      <c r="R847">
        <v>1</v>
      </c>
      <c r="S847">
        <v>7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</v>
      </c>
      <c r="AA847">
        <v>0</v>
      </c>
      <c r="AB847">
        <v>7</v>
      </c>
      <c r="AC847" s="139">
        <f t="shared" si="273"/>
        <v>3</v>
      </c>
      <c r="AD847" s="140">
        <f t="shared" si="274"/>
        <v>8</v>
      </c>
      <c r="AE847" s="141">
        <f t="shared" si="291"/>
        <v>0</v>
      </c>
      <c r="AF847" s="142">
        <f t="shared" si="292"/>
        <v>2</v>
      </c>
      <c r="AG847" s="278"/>
      <c r="AI847" s="37">
        <f>IFERROR(IF(M847&gt;0,(N847*CONFIGURACAO!$C$20)+(O847*CONFIGURACAO!$C$21)+(P847*CONFIGURACAO!$C$22)+(Q847*CONFIGURACAO!$C$23)+(R847*CONFIGURACAO!$C$24),""),"")</f>
        <v>680</v>
      </c>
      <c r="AJ847" s="38">
        <f>IF(S847=0,0,IF(CONFIGURACAO!$C$15="SIM",(IF(S847&gt;CONFIGURACAO!$C$16,CONFIGURACAO!$C$16*CONFIGURACAO!$C$25,S847*CONFIGURACAO!$C$25)),'PI AREA  P100'!S847*CONFIGURACAO!$C$25))</f>
        <v>40</v>
      </c>
      <c r="AK847" s="38">
        <f>IF(T847=0,0,IF(CONFIGURACAO!$C$17="SIM",(IF(T847&gt;CONFIGURACAO!$C$18,CONFIGURACAO!$C$18*CONFIGURACAO!$C$26,T847*CONFIGURACAO!$C$26)),'PI AREA  P100'!T847*CONFIGURACAO!$C$26))</f>
        <v>5</v>
      </c>
      <c r="AL847" s="38">
        <f>IFERROR(IF(M847&gt;0,(U847*CONFIGURACAO!$C$29)+(V847*CONFIGURACAO!$C$30),""),"")</f>
        <v>0</v>
      </c>
      <c r="AM847" s="38">
        <f>IF(W847=0,0,IF(CONFIGURACAO!$C$41="SIM",(IF(W847&gt;CONFIGURACAO!$C$41,CONFIGURACAO!$C$41*CONFIGURACAO!$C$31,W847*CONFIGURACAO!$C$31)),'PI AREA  P100'!W847*CONFIGURACAO!$C$31))</f>
        <v>0</v>
      </c>
      <c r="AN847" s="38">
        <f>IF(X847=0,0,IF(CONFIGURACAO!$C$39="SIM",(IF(X847&gt;CONFIGURACAO!$C$40,CONFIGURACAO!$C$40*CONFIGURACAO!$C$32,X847*CONFIGURACAO!$C$32)),'PI AREA  P100'!X847*CONFIGURACAO!$C$32))</f>
        <v>0</v>
      </c>
      <c r="AO847" s="38">
        <f>IFERROR(IF(M847&gt;0,(Y847*CONFIGURACAO!$C$33)+(Z847*CONFIGURACAO!$C$34)+(AA847*CONFIGURACAO!$C$35)+(AB847*CONFIGURACAO!$C$36),""),"")</f>
        <v>170</v>
      </c>
      <c r="AP847" s="38">
        <f>IF(AA847=0,0,IF(CONFIGURACAO!$C$46="SIM",(IF(AA847&gt;CONFIGURACAO!$C$47,CONFIGURACAO!$C$47*CONFIGURACAO!$C$35,AA847*CONFIGURACAO!$C$35)),'PI AREA  P100'!AA847*CONFIGURACAO!$C$35))</f>
        <v>0</v>
      </c>
      <c r="AQ847" s="38">
        <f>IF(AB847=0,0,IF(CONFIGURACAO!$C$44="SIM",(IF(AB847&gt;CONFIGURACAO!$C$45,CONFIGURACAO!$C$45*CONFIGURACAO!$C$36,AB847*CONFIGURACAO!$C$36)),'PI AREA  P100'!AB847*CONFIGURACAO!$C$36))</f>
        <v>20</v>
      </c>
      <c r="AR847" s="38">
        <f t="shared" si="293"/>
        <v>915</v>
      </c>
      <c r="AS847" s="68">
        <f>IF(AR847="","",$AR847-(($AS$2/CONFIGURACAO!$C$6)*$M847))</f>
        <v>615</v>
      </c>
      <c r="AT847" s="73">
        <f t="shared" si="275"/>
        <v>3</v>
      </c>
      <c r="AU847" s="75">
        <f>IF(AR847="","",$AR847-(($AU$2/CONFIGURACAO!$C$6)*$M847))</f>
        <v>415</v>
      </c>
      <c r="AV847" s="76">
        <f t="shared" si="276"/>
        <v>4</v>
      </c>
      <c r="AW847" s="74">
        <f>IF(AR847="","",$AR847-(($AW$2/CONFIGURACAO!$C$6)*$M847))</f>
        <v>215</v>
      </c>
      <c r="AX847" s="72">
        <f t="shared" si="277"/>
        <v>5</v>
      </c>
      <c r="AZ847" s="39">
        <f t="shared" si="278"/>
        <v>7.728497461843184E-2</v>
      </c>
      <c r="BA847" s="146">
        <f t="shared" si="279"/>
        <v>29</v>
      </c>
      <c r="BB847" s="146">
        <f t="shared" si="280"/>
        <v>197</v>
      </c>
      <c r="BC847" s="32">
        <f t="shared" si="281"/>
        <v>486</v>
      </c>
      <c r="BD847" s="148"/>
      <c r="BE847" s="40">
        <f t="shared" si="282"/>
        <v>0</v>
      </c>
      <c r="BF847" s="40">
        <f t="shared" si="283"/>
        <v>0.11574074074074073</v>
      </c>
      <c r="BG847" s="40">
        <f t="shared" si="284"/>
        <v>0.12846865364850976</v>
      </c>
      <c r="BH847" s="40">
        <f t="shared" si="285"/>
        <v>0.12126111560226355</v>
      </c>
      <c r="BI847" s="40">
        <f t="shared" si="286"/>
        <v>0.10660980810234541</v>
      </c>
      <c r="BJ847" s="40">
        <f t="shared" si="287"/>
        <v>0.64695009242144186</v>
      </c>
      <c r="BK847" s="40">
        <f t="shared" si="288"/>
        <v>0.16051364365971107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0</v>
      </c>
      <c r="BT847" s="42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</row>
    <row r="848" spans="1:124" s="32" customFormat="1" x14ac:dyDescent="0.2">
      <c r="A848" s="124" t="str">
        <f>CONFIGURACAO!$C$4</f>
        <v>AREA 21</v>
      </c>
      <c r="B848" s="125">
        <v>846</v>
      </c>
      <c r="C848" s="252" t="s">
        <v>320</v>
      </c>
      <c r="D848" s="126">
        <f t="shared" si="289"/>
        <v>39</v>
      </c>
      <c r="E848" s="250" t="s">
        <v>1183</v>
      </c>
      <c r="F848" s="250">
        <v>1</v>
      </c>
      <c r="G848" s="250">
        <v>0</v>
      </c>
      <c r="H848" s="250">
        <v>0</v>
      </c>
      <c r="I848" s="250">
        <v>0</v>
      </c>
      <c r="J848" s="87"/>
      <c r="K848" s="94"/>
      <c r="L848" s="94"/>
      <c r="M848" s="154">
        <f t="shared" si="290"/>
        <v>1</v>
      </c>
      <c r="N848">
        <v>0</v>
      </c>
      <c r="O848">
        <v>2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s="139">
        <f t="shared" si="273"/>
        <v>2</v>
      </c>
      <c r="AD848" s="140">
        <f t="shared" si="274"/>
        <v>2</v>
      </c>
      <c r="AE848" s="141">
        <f t="shared" si="291"/>
        <v>0</v>
      </c>
      <c r="AF848" s="142">
        <f t="shared" si="292"/>
        <v>0</v>
      </c>
      <c r="AG848" s="278"/>
      <c r="AI848" s="37">
        <f>IFERROR(IF(M848&gt;0,(N848*CONFIGURACAO!$C$20)+(O848*CONFIGURACAO!$C$21)+(P848*CONFIGURACAO!$C$22)+(Q848*CONFIGURACAO!$C$23)+(R848*CONFIGURACAO!$C$24),""),"")</f>
        <v>180</v>
      </c>
      <c r="AJ848" s="38">
        <f>IF(S848=0,0,IF(CONFIGURACAO!$C$15="SIM",(IF(S848&gt;CONFIGURACAO!$C$16,CONFIGURACAO!$C$16*CONFIGURACAO!$C$25,S848*CONFIGURACAO!$C$25)),'PI AREA  P100'!S848*CONFIGURACAO!$C$25))</f>
        <v>0</v>
      </c>
      <c r="AK848" s="38">
        <f>IF(T848=0,0,IF(CONFIGURACAO!$C$17="SIM",(IF(T848&gt;CONFIGURACAO!$C$18,CONFIGURACAO!$C$18*CONFIGURACAO!$C$26,T848*CONFIGURACAO!$C$26)),'PI AREA  P100'!T848*CONFIGURACAO!$C$26))</f>
        <v>0</v>
      </c>
      <c r="AL848" s="38">
        <f>IFERROR(IF(M848&gt;0,(U848*CONFIGURACAO!$C$29)+(V848*CONFIGURACAO!$C$30),""),"")</f>
        <v>0</v>
      </c>
      <c r="AM848" s="38">
        <f>IF(W848=0,0,IF(CONFIGURACAO!$C$41="SIM",(IF(W848&gt;CONFIGURACAO!$C$41,CONFIGURACAO!$C$41*CONFIGURACAO!$C$31,W848*CONFIGURACAO!$C$31)),'PI AREA  P100'!W848*CONFIGURACAO!$C$31))</f>
        <v>0</v>
      </c>
      <c r="AN848" s="38">
        <f>IF(X848=0,0,IF(CONFIGURACAO!$C$39="SIM",(IF(X848&gt;CONFIGURACAO!$C$40,CONFIGURACAO!$C$40*CONFIGURACAO!$C$32,X848*CONFIGURACAO!$C$32)),'PI AREA  P100'!X848*CONFIGURACAO!$C$32))</f>
        <v>0</v>
      </c>
      <c r="AO848" s="38">
        <f>IFERROR(IF(M848&gt;0,(Y848*CONFIGURACAO!$C$33)+(Z848*CONFIGURACAO!$C$34)+(AA848*CONFIGURACAO!$C$35)+(AB848*CONFIGURACAO!$C$36),""),"")</f>
        <v>0</v>
      </c>
      <c r="AP848" s="38">
        <f>IF(AA848=0,0,IF(CONFIGURACAO!$C$46="SIM",(IF(AA848&gt;CONFIGURACAO!$C$47,CONFIGURACAO!$C$47*CONFIGURACAO!$C$35,AA848*CONFIGURACAO!$C$35)),'PI AREA  P100'!AA848*CONFIGURACAO!$C$35))</f>
        <v>0</v>
      </c>
      <c r="AQ848" s="38">
        <f>IF(AB848=0,0,IF(CONFIGURACAO!$C$44="SIM",(IF(AB848&gt;CONFIGURACAO!$C$45,CONFIGURACAO!$C$45*CONFIGURACAO!$C$36,AB848*CONFIGURACAO!$C$36)),'PI AREA  P100'!AB848*CONFIGURACAO!$C$36))</f>
        <v>0</v>
      </c>
      <c r="AR848" s="38">
        <f t="shared" si="293"/>
        <v>180</v>
      </c>
      <c r="AS848" s="68">
        <f>IF(AR848="","",$AR848-(($AS$2/CONFIGURACAO!$C$6)*$M848))</f>
        <v>105</v>
      </c>
      <c r="AT848" s="73">
        <f t="shared" si="275"/>
        <v>3</v>
      </c>
      <c r="AU848" s="75">
        <f>IF(AR848="","",$AR848-(($AU$2/CONFIGURACAO!$C$6)*$M848))</f>
        <v>55</v>
      </c>
      <c r="AV848" s="76">
        <f t="shared" si="276"/>
        <v>4</v>
      </c>
      <c r="AW848" s="74">
        <f>IF(AR848="","",$AR848-(($AW$2/CONFIGURACAO!$C$6)*$M848))</f>
        <v>5</v>
      </c>
      <c r="AX848" s="72">
        <f t="shared" si="277"/>
        <v>5</v>
      </c>
      <c r="AZ848" s="39">
        <f t="shared" si="278"/>
        <v>1.5203601564281672E-2</v>
      </c>
      <c r="BA848" s="146">
        <f t="shared" si="279"/>
        <v>3</v>
      </c>
      <c r="BB848" s="146">
        <f t="shared" si="280"/>
        <v>968</v>
      </c>
      <c r="BC848" s="32">
        <f t="shared" si="281"/>
        <v>972</v>
      </c>
      <c r="BD848" s="148"/>
      <c r="BE848" s="40">
        <f t="shared" si="282"/>
        <v>0</v>
      </c>
      <c r="BF848" s="40">
        <f t="shared" si="283"/>
        <v>7.716049382716049E-2</v>
      </c>
      <c r="BG848" s="40">
        <f t="shared" si="284"/>
        <v>0</v>
      </c>
      <c r="BH848" s="40">
        <f t="shared" si="285"/>
        <v>0</v>
      </c>
      <c r="BI848" s="40">
        <f t="shared" si="286"/>
        <v>0.10660980810234541</v>
      </c>
      <c r="BJ848" s="40">
        <f t="shared" si="287"/>
        <v>0</v>
      </c>
      <c r="BK848" s="40">
        <f t="shared" si="288"/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 s="42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</row>
    <row r="849" spans="1:124" s="32" customFormat="1" x14ac:dyDescent="0.2">
      <c r="A849" s="124" t="str">
        <f>CONFIGURACAO!$C$4</f>
        <v>AREA 21</v>
      </c>
      <c r="B849" s="125">
        <v>847</v>
      </c>
      <c r="C849" s="252" t="s">
        <v>320</v>
      </c>
      <c r="D849" s="126">
        <f t="shared" si="289"/>
        <v>40</v>
      </c>
      <c r="E849" s="250" t="s">
        <v>1184</v>
      </c>
      <c r="F849" s="250">
        <v>1</v>
      </c>
      <c r="G849" s="250">
        <v>1</v>
      </c>
      <c r="H849" s="250">
        <v>1</v>
      </c>
      <c r="I849" s="250">
        <v>1</v>
      </c>
      <c r="J849" s="87"/>
      <c r="K849" s="94"/>
      <c r="L849" s="94"/>
      <c r="M849" s="154">
        <f t="shared" si="290"/>
        <v>4</v>
      </c>
      <c r="N849">
        <v>6</v>
      </c>
      <c r="O849">
        <v>4</v>
      </c>
      <c r="P849">
        <v>3</v>
      </c>
      <c r="Q849">
        <v>2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 s="139">
        <f t="shared" si="273"/>
        <v>10</v>
      </c>
      <c r="AD849" s="140">
        <f t="shared" si="274"/>
        <v>13</v>
      </c>
      <c r="AE849" s="141">
        <f t="shared" si="291"/>
        <v>0</v>
      </c>
      <c r="AF849" s="142">
        <f t="shared" si="292"/>
        <v>0</v>
      </c>
      <c r="AG849" s="278"/>
      <c r="AI849" s="37">
        <f>IFERROR(IF(M849&gt;0,(N849*CONFIGURACAO!$C$20)+(O849*CONFIGURACAO!$C$21)+(P849*CONFIGURACAO!$C$22)+(Q849*CONFIGURACAO!$C$23)+(R849*CONFIGURACAO!$C$24),""),"")</f>
        <v>1200</v>
      </c>
      <c r="AJ849" s="38">
        <f>IF(S849=0,0,IF(CONFIGURACAO!$C$15="SIM",(IF(S849&gt;CONFIGURACAO!$C$16,CONFIGURACAO!$C$16*CONFIGURACAO!$C$25,S849*CONFIGURACAO!$C$25)),'PI AREA  P100'!S849*CONFIGURACAO!$C$25))</f>
        <v>0</v>
      </c>
      <c r="AK849" s="38">
        <f>IF(T849=0,0,IF(CONFIGURACAO!$C$17="SIM",(IF(T849&gt;CONFIGURACAO!$C$18,CONFIGURACAO!$C$18*CONFIGURACAO!$C$26,T849*CONFIGURACAO!$C$26)),'PI AREA  P100'!T849*CONFIGURACAO!$C$26))</f>
        <v>0</v>
      </c>
      <c r="AL849" s="38">
        <f>IFERROR(IF(M849&gt;0,(U849*CONFIGURACAO!$C$29)+(V849*CONFIGURACAO!$C$30),""),"")</f>
        <v>0</v>
      </c>
      <c r="AM849" s="38">
        <f>IF(W849=0,0,IF(CONFIGURACAO!$C$41="SIM",(IF(W849&gt;CONFIGURACAO!$C$41,CONFIGURACAO!$C$41*CONFIGURACAO!$C$31,W849*CONFIGURACAO!$C$31)),'PI AREA  P100'!W849*CONFIGURACAO!$C$31))</f>
        <v>0</v>
      </c>
      <c r="AN849" s="38">
        <f>IF(X849=0,0,IF(CONFIGURACAO!$C$39="SIM",(IF(X849&gt;CONFIGURACAO!$C$40,CONFIGURACAO!$C$40*CONFIGURACAO!$C$32,X849*CONFIGURACAO!$C$32)),'PI AREA  P100'!X849*CONFIGURACAO!$C$32))</f>
        <v>0</v>
      </c>
      <c r="AO849" s="38">
        <f>IFERROR(IF(M849&gt;0,(Y849*CONFIGURACAO!$C$33)+(Z849*CONFIGURACAO!$C$34)+(AA849*CONFIGURACAO!$C$35)+(AB849*CONFIGURACAO!$C$36),""),"")</f>
        <v>0</v>
      </c>
      <c r="AP849" s="38">
        <f>IF(AA849=0,0,IF(CONFIGURACAO!$C$46="SIM",(IF(AA849&gt;CONFIGURACAO!$C$47,CONFIGURACAO!$C$47*CONFIGURACAO!$C$35,AA849*CONFIGURACAO!$C$35)),'PI AREA  P100'!AA849*CONFIGURACAO!$C$35))</f>
        <v>0</v>
      </c>
      <c r="AQ849" s="38">
        <f>IF(AB849=0,0,IF(CONFIGURACAO!$C$44="SIM",(IF(AB849&gt;CONFIGURACAO!$C$45,CONFIGURACAO!$C$45*CONFIGURACAO!$C$36,AB849*CONFIGURACAO!$C$36)),'PI AREA  P100'!AB849*CONFIGURACAO!$C$36))</f>
        <v>0</v>
      </c>
      <c r="AR849" s="38">
        <f t="shared" si="293"/>
        <v>1200</v>
      </c>
      <c r="AS849" s="68">
        <f>IF(AR849="","",$AR849-(($AS$2/CONFIGURACAO!$C$6)*$M849))</f>
        <v>900</v>
      </c>
      <c r="AT849" s="73">
        <f t="shared" si="275"/>
        <v>3</v>
      </c>
      <c r="AU849" s="75">
        <f>IF(AR849="","",$AR849-(($AU$2/CONFIGURACAO!$C$6)*$M849))</f>
        <v>700</v>
      </c>
      <c r="AV849" s="76">
        <f t="shared" si="276"/>
        <v>4</v>
      </c>
      <c r="AW849" s="74">
        <f>IF(AR849="","",$AR849-(($AW$2/CONFIGURACAO!$C$6)*$M849))</f>
        <v>500</v>
      </c>
      <c r="AX849" s="72">
        <f t="shared" si="277"/>
        <v>5</v>
      </c>
      <c r="AZ849" s="39">
        <f t="shared" si="278"/>
        <v>0.1013573437618778</v>
      </c>
      <c r="BA849" s="146">
        <f t="shared" si="279"/>
        <v>16</v>
      </c>
      <c r="BB849" s="146">
        <f t="shared" si="280"/>
        <v>488</v>
      </c>
      <c r="BC849" s="32">
        <f t="shared" si="281"/>
        <v>353</v>
      </c>
      <c r="BD849" s="148"/>
      <c r="BE849" s="40">
        <f t="shared" si="282"/>
        <v>0.22354694485842028</v>
      </c>
      <c r="BF849" s="40">
        <f t="shared" si="283"/>
        <v>0.15432098765432098</v>
      </c>
      <c r="BG849" s="40">
        <f t="shared" si="284"/>
        <v>7.7081192189105849E-2</v>
      </c>
      <c r="BH849" s="40">
        <f t="shared" si="285"/>
        <v>8.084074373484236E-2</v>
      </c>
      <c r="BI849" s="40">
        <f t="shared" si="286"/>
        <v>0.10660980810234541</v>
      </c>
      <c r="BJ849" s="40">
        <f t="shared" si="287"/>
        <v>0</v>
      </c>
      <c r="BK849" s="40">
        <f t="shared" si="288"/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 s="42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</row>
    <row r="850" spans="1:124" s="32" customFormat="1" x14ac:dyDescent="0.2">
      <c r="A850" s="124" t="str">
        <f>CONFIGURACAO!$C$4</f>
        <v>AREA 21</v>
      </c>
      <c r="B850" s="125">
        <v>848</v>
      </c>
      <c r="C850" s="252" t="s">
        <v>320</v>
      </c>
      <c r="D850" s="126">
        <f t="shared" si="289"/>
        <v>41</v>
      </c>
      <c r="E850" s="250" t="s">
        <v>1185</v>
      </c>
      <c r="F850" s="250">
        <v>1</v>
      </c>
      <c r="G850" s="250">
        <v>1</v>
      </c>
      <c r="H850" s="250">
        <v>1</v>
      </c>
      <c r="I850" s="250">
        <v>1</v>
      </c>
      <c r="J850" s="87"/>
      <c r="K850" s="94"/>
      <c r="L850" s="94"/>
      <c r="M850" s="154">
        <f t="shared" si="290"/>
        <v>4</v>
      </c>
      <c r="N850">
        <v>0</v>
      </c>
      <c r="O850">
        <v>2</v>
      </c>
      <c r="P850">
        <v>1</v>
      </c>
      <c r="Q850">
        <v>7</v>
      </c>
      <c r="R850">
        <v>2</v>
      </c>
      <c r="S850">
        <v>1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1</v>
      </c>
      <c r="AC850" s="139">
        <f t="shared" si="273"/>
        <v>2</v>
      </c>
      <c r="AD850" s="140">
        <f t="shared" si="274"/>
        <v>3</v>
      </c>
      <c r="AE850" s="141">
        <f t="shared" si="291"/>
        <v>0</v>
      </c>
      <c r="AF850" s="142">
        <f t="shared" si="292"/>
        <v>0</v>
      </c>
      <c r="AG850" s="278"/>
      <c r="AI850" s="37">
        <f>IFERROR(IF(M850&gt;0,(N850*CONFIGURACAO!$C$20)+(O850*CONFIGURACAO!$C$21)+(P850*CONFIGURACAO!$C$22)+(Q850*CONFIGURACAO!$C$23)+(R850*CONFIGURACAO!$C$24),""),"")</f>
        <v>540</v>
      </c>
      <c r="AJ850" s="38">
        <f>IF(S850=0,0,IF(CONFIGURACAO!$C$15="SIM",(IF(S850&gt;CONFIGURACAO!$C$16,CONFIGURACAO!$C$16*CONFIGURACAO!$C$25,S850*CONFIGURACAO!$C$25)),'PI AREA  P100'!S850*CONFIGURACAO!$C$25))</f>
        <v>10</v>
      </c>
      <c r="AK850" s="38">
        <f>IF(T850=0,0,IF(CONFIGURACAO!$C$17="SIM",(IF(T850&gt;CONFIGURACAO!$C$18,CONFIGURACAO!$C$18*CONFIGURACAO!$C$26,T850*CONFIGURACAO!$C$26)),'PI AREA  P100'!T850*CONFIGURACAO!$C$26))</f>
        <v>10</v>
      </c>
      <c r="AL850" s="38">
        <f>IFERROR(IF(M850&gt;0,(U850*CONFIGURACAO!$C$29)+(V850*CONFIGURACAO!$C$30),""),"")</f>
        <v>0</v>
      </c>
      <c r="AM850" s="38">
        <f>IF(W850=0,0,IF(CONFIGURACAO!$C$41="SIM",(IF(W850&gt;CONFIGURACAO!$C$41,CONFIGURACAO!$C$41*CONFIGURACAO!$C$31,W850*CONFIGURACAO!$C$31)),'PI AREA  P100'!W850*CONFIGURACAO!$C$31))</f>
        <v>0</v>
      </c>
      <c r="AN850" s="38">
        <f>IF(X850=0,0,IF(CONFIGURACAO!$C$39="SIM",(IF(X850&gt;CONFIGURACAO!$C$40,CONFIGURACAO!$C$40*CONFIGURACAO!$C$32,X850*CONFIGURACAO!$C$32)),'PI AREA  P100'!X850*CONFIGURACAO!$C$32))</f>
        <v>0</v>
      </c>
      <c r="AO850" s="38">
        <f>IFERROR(IF(M850&gt;0,(Y850*CONFIGURACAO!$C$33)+(Z850*CONFIGURACAO!$C$34)+(AA850*CONFIGURACAO!$C$35)+(AB850*CONFIGURACAO!$C$36),""),"")</f>
        <v>35</v>
      </c>
      <c r="AP850" s="38">
        <f>IF(AA850=0,0,IF(CONFIGURACAO!$C$46="SIM",(IF(AA850&gt;CONFIGURACAO!$C$47,CONFIGURACAO!$C$47*CONFIGURACAO!$C$35,AA850*CONFIGURACAO!$C$35)),'PI AREA  P100'!AA850*CONFIGURACAO!$C$35))</f>
        <v>25</v>
      </c>
      <c r="AQ850" s="38">
        <f>IF(AB850=0,0,IF(CONFIGURACAO!$C$44="SIM",(IF(AB850&gt;CONFIGURACAO!$C$45,CONFIGURACAO!$C$45*CONFIGURACAO!$C$36,AB850*CONFIGURACAO!$C$36)),'PI AREA  P100'!AB850*CONFIGURACAO!$C$36))</f>
        <v>10</v>
      </c>
      <c r="AR850" s="38">
        <f t="shared" si="293"/>
        <v>630</v>
      </c>
      <c r="AS850" s="68">
        <f>IF(AR850="","",$AR850-(($AS$2/CONFIGURACAO!$C$6)*$M850))</f>
        <v>330</v>
      </c>
      <c r="AT850" s="73">
        <f t="shared" si="275"/>
        <v>3</v>
      </c>
      <c r="AU850" s="75">
        <f>IF(AR850="","",$AR850-(($AU$2/CONFIGURACAO!$C$6)*$M850))</f>
        <v>130</v>
      </c>
      <c r="AV850" s="76">
        <f t="shared" si="276"/>
        <v>4</v>
      </c>
      <c r="AW850" s="74">
        <f>IF(AR850="","",$AR850-(($AW$2/CONFIGURACAO!$C$6)*$M850))</f>
        <v>-70</v>
      </c>
      <c r="AX850" s="72" t="str">
        <f t="shared" si="277"/>
        <v>NAO</v>
      </c>
      <c r="AZ850" s="39">
        <f t="shared" si="278"/>
        <v>5.3212605474985859E-2</v>
      </c>
      <c r="BA850" s="146">
        <f t="shared" si="279"/>
        <v>17</v>
      </c>
      <c r="BB850" s="146">
        <f t="shared" si="280"/>
        <v>454</v>
      </c>
      <c r="BC850" s="32">
        <f t="shared" si="281"/>
        <v>649</v>
      </c>
      <c r="BD850" s="148"/>
      <c r="BE850" s="40">
        <f t="shared" si="282"/>
        <v>0</v>
      </c>
      <c r="BF850" s="40">
        <f t="shared" si="283"/>
        <v>7.716049382716049E-2</v>
      </c>
      <c r="BG850" s="40">
        <f t="shared" si="284"/>
        <v>2.5693730729701953E-2</v>
      </c>
      <c r="BH850" s="40">
        <f t="shared" si="285"/>
        <v>0.28294260307194824</v>
      </c>
      <c r="BI850" s="40">
        <f t="shared" si="286"/>
        <v>0.21321961620469082</v>
      </c>
      <c r="BJ850" s="40">
        <f t="shared" si="287"/>
        <v>9.2421441774491686E-2</v>
      </c>
      <c r="BK850" s="40">
        <f t="shared" si="288"/>
        <v>0.32102728731942215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2</v>
      </c>
      <c r="BR850">
        <v>2</v>
      </c>
      <c r="BS850">
        <v>1</v>
      </c>
      <c r="BT850" s="42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</row>
    <row r="851" spans="1:124" s="32" customFormat="1" x14ac:dyDescent="0.2">
      <c r="A851" s="124" t="str">
        <f>CONFIGURACAO!$C$4</f>
        <v>AREA 21</v>
      </c>
      <c r="B851" s="125">
        <v>849</v>
      </c>
      <c r="C851" s="252" t="s">
        <v>321</v>
      </c>
      <c r="D851" s="126">
        <f t="shared" si="289"/>
        <v>1</v>
      </c>
      <c r="E851" s="250" t="s">
        <v>1186</v>
      </c>
      <c r="F851" s="250">
        <v>1</v>
      </c>
      <c r="G851" s="250">
        <v>1</v>
      </c>
      <c r="H851" s="250">
        <v>1</v>
      </c>
      <c r="I851" s="250">
        <v>1</v>
      </c>
      <c r="J851" s="87"/>
      <c r="K851" s="94"/>
      <c r="L851" s="94"/>
      <c r="M851" s="154">
        <f t="shared" si="290"/>
        <v>4</v>
      </c>
      <c r="N851">
        <v>3</v>
      </c>
      <c r="O851">
        <v>3</v>
      </c>
      <c r="P851">
        <v>5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 s="139">
        <f t="shared" si="273"/>
        <v>6</v>
      </c>
      <c r="AD851" s="140">
        <f t="shared" si="274"/>
        <v>11</v>
      </c>
      <c r="AE851" s="141">
        <f t="shared" si="291"/>
        <v>0</v>
      </c>
      <c r="AF851" s="142">
        <f t="shared" si="292"/>
        <v>0</v>
      </c>
      <c r="AG851" s="278"/>
      <c r="AI851" s="37">
        <f>IFERROR(IF(M851&gt;0,(N851*CONFIGURACAO!$C$20)+(O851*CONFIGURACAO!$C$21)+(P851*CONFIGURACAO!$C$22)+(Q851*CONFIGURACAO!$C$23)+(R851*CONFIGURACAO!$C$24),""),"")</f>
        <v>860</v>
      </c>
      <c r="AJ851" s="38">
        <f>IF(S851=0,0,IF(CONFIGURACAO!$C$15="SIM",(IF(S851&gt;CONFIGURACAO!$C$16,CONFIGURACAO!$C$16*CONFIGURACAO!$C$25,S851*CONFIGURACAO!$C$25)),'PI AREA  P100'!S851*CONFIGURACAO!$C$25))</f>
        <v>0</v>
      </c>
      <c r="AK851" s="38">
        <f>IF(T851=0,0,IF(CONFIGURACAO!$C$17="SIM",(IF(T851&gt;CONFIGURACAO!$C$18,CONFIGURACAO!$C$18*CONFIGURACAO!$C$26,T851*CONFIGURACAO!$C$26)),'PI AREA  P100'!T851*CONFIGURACAO!$C$26))</f>
        <v>0</v>
      </c>
      <c r="AL851" s="38">
        <f>IFERROR(IF(M851&gt;0,(U851*CONFIGURACAO!$C$29)+(V851*CONFIGURACAO!$C$30),""),"")</f>
        <v>0</v>
      </c>
      <c r="AM851" s="38">
        <f>IF(W851=0,0,IF(CONFIGURACAO!$C$41="SIM",(IF(W851&gt;CONFIGURACAO!$C$41,CONFIGURACAO!$C$41*CONFIGURACAO!$C$31,W851*CONFIGURACAO!$C$31)),'PI AREA  P100'!W851*CONFIGURACAO!$C$31))</f>
        <v>0</v>
      </c>
      <c r="AN851" s="38">
        <f>IF(X851=0,0,IF(CONFIGURACAO!$C$39="SIM",(IF(X851&gt;CONFIGURACAO!$C$40,CONFIGURACAO!$C$40*CONFIGURACAO!$C$32,X851*CONFIGURACAO!$C$32)),'PI AREA  P100'!X851*CONFIGURACAO!$C$32))</f>
        <v>0</v>
      </c>
      <c r="AO851" s="38">
        <f>IFERROR(IF(M851&gt;0,(Y851*CONFIGURACAO!$C$33)+(Z851*CONFIGURACAO!$C$34)+(AA851*CONFIGURACAO!$C$35)+(AB851*CONFIGURACAO!$C$36),""),"")</f>
        <v>0</v>
      </c>
      <c r="AP851" s="38">
        <f>IF(AA851=0,0,IF(CONFIGURACAO!$C$46="SIM",(IF(AA851&gt;CONFIGURACAO!$C$47,CONFIGURACAO!$C$47*CONFIGURACAO!$C$35,AA851*CONFIGURACAO!$C$35)),'PI AREA  P100'!AA851*CONFIGURACAO!$C$35))</f>
        <v>0</v>
      </c>
      <c r="AQ851" s="38">
        <f>IF(AB851=0,0,IF(CONFIGURACAO!$C$44="SIM",(IF(AB851&gt;CONFIGURACAO!$C$45,CONFIGURACAO!$C$45*CONFIGURACAO!$C$36,AB851*CONFIGURACAO!$C$36)),'PI AREA  P100'!AB851*CONFIGURACAO!$C$36))</f>
        <v>0</v>
      </c>
      <c r="AR851" s="38">
        <f t="shared" si="293"/>
        <v>860</v>
      </c>
      <c r="AS851" s="68">
        <f>IF(AR851="","",$AR851-(($AS$2/CONFIGURACAO!$C$6)*$M851))</f>
        <v>560</v>
      </c>
      <c r="AT851" s="73">
        <f t="shared" si="275"/>
        <v>3</v>
      </c>
      <c r="AU851" s="75">
        <f>IF(AR851="","",$AR851-(($AU$2/CONFIGURACAO!$C$6)*$M851))</f>
        <v>360</v>
      </c>
      <c r="AV851" s="76">
        <f t="shared" si="276"/>
        <v>4</v>
      </c>
      <c r="AW851" s="74">
        <f>IF(AR851="","",$AR851-(($AW$2/CONFIGURACAO!$C$6)*$M851))</f>
        <v>160</v>
      </c>
      <c r="AX851" s="72">
        <f t="shared" si="277"/>
        <v>5</v>
      </c>
      <c r="AZ851" s="39">
        <f t="shared" si="278"/>
        <v>7.2639429696012434E-2</v>
      </c>
      <c r="BA851" s="146">
        <f t="shared" si="279"/>
        <v>12</v>
      </c>
      <c r="BB851" s="146">
        <f t="shared" si="280"/>
        <v>629</v>
      </c>
      <c r="BC851" s="32">
        <f t="shared" si="281"/>
        <v>515</v>
      </c>
      <c r="BD851" s="148"/>
      <c r="BE851" s="40">
        <f t="shared" si="282"/>
        <v>0.11177347242921014</v>
      </c>
      <c r="BF851" s="40">
        <f t="shared" si="283"/>
        <v>0.11574074074074073</v>
      </c>
      <c r="BG851" s="40">
        <f t="shared" si="284"/>
        <v>0.12846865364850976</v>
      </c>
      <c r="BH851" s="40">
        <f t="shared" si="285"/>
        <v>0</v>
      </c>
      <c r="BI851" s="40">
        <f t="shared" si="286"/>
        <v>0.10660980810234541</v>
      </c>
      <c r="BJ851" s="40">
        <f t="shared" si="287"/>
        <v>0</v>
      </c>
      <c r="BK851" s="40">
        <f t="shared" si="288"/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1</v>
      </c>
      <c r="BS851">
        <v>0</v>
      </c>
      <c r="BT851" s="42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</row>
    <row r="852" spans="1:124" s="32" customFormat="1" x14ac:dyDescent="0.2">
      <c r="A852" s="124" t="str">
        <f>CONFIGURACAO!$C$4</f>
        <v>AREA 21</v>
      </c>
      <c r="B852" s="125">
        <v>850</v>
      </c>
      <c r="C852" s="252" t="s">
        <v>321</v>
      </c>
      <c r="D852" s="126">
        <f t="shared" si="289"/>
        <v>2</v>
      </c>
      <c r="E852" s="250" t="s">
        <v>1187</v>
      </c>
      <c r="F852" s="250">
        <v>1</v>
      </c>
      <c r="G852" s="250">
        <v>1</v>
      </c>
      <c r="H852" s="250">
        <v>1</v>
      </c>
      <c r="I852" s="250">
        <v>1</v>
      </c>
      <c r="J852" s="87"/>
      <c r="K852" s="94"/>
      <c r="L852" s="94"/>
      <c r="M852" s="154">
        <f t="shared" si="290"/>
        <v>4</v>
      </c>
      <c r="N852">
        <v>13</v>
      </c>
      <c r="O852">
        <v>6</v>
      </c>
      <c r="P852">
        <v>5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 s="139">
        <f t="shared" si="273"/>
        <v>19</v>
      </c>
      <c r="AD852" s="140">
        <f t="shared" si="274"/>
        <v>24</v>
      </c>
      <c r="AE852" s="141">
        <f t="shared" si="291"/>
        <v>0</v>
      </c>
      <c r="AF852" s="142">
        <f t="shared" si="292"/>
        <v>0</v>
      </c>
      <c r="AG852" s="278"/>
      <c r="AI852" s="37">
        <f>IFERROR(IF(M852&gt;0,(N852*CONFIGURACAO!$C$20)+(O852*CONFIGURACAO!$C$21)+(P852*CONFIGURACAO!$C$22)+(Q852*CONFIGURACAO!$C$23)+(R852*CONFIGURACAO!$C$24),""),"")</f>
        <v>2080</v>
      </c>
      <c r="AJ852" s="38">
        <f>IF(S852=0,0,IF(CONFIGURACAO!$C$15="SIM",(IF(S852&gt;CONFIGURACAO!$C$16,CONFIGURACAO!$C$16*CONFIGURACAO!$C$25,S852*CONFIGURACAO!$C$25)),'PI AREA  P100'!S852*CONFIGURACAO!$C$25))</f>
        <v>0</v>
      </c>
      <c r="AK852" s="38">
        <f>IF(T852=0,0,IF(CONFIGURACAO!$C$17="SIM",(IF(T852&gt;CONFIGURACAO!$C$18,CONFIGURACAO!$C$18*CONFIGURACAO!$C$26,T852*CONFIGURACAO!$C$26)),'PI AREA  P100'!T852*CONFIGURACAO!$C$26))</f>
        <v>5</v>
      </c>
      <c r="AL852" s="38">
        <f>IFERROR(IF(M852&gt;0,(U852*CONFIGURACAO!$C$29)+(V852*CONFIGURACAO!$C$30),""),"")</f>
        <v>0</v>
      </c>
      <c r="AM852" s="38">
        <f>IF(W852=0,0,IF(CONFIGURACAO!$C$41="SIM",(IF(W852&gt;CONFIGURACAO!$C$41,CONFIGURACAO!$C$41*CONFIGURACAO!$C$31,W852*CONFIGURACAO!$C$31)),'PI AREA  P100'!W852*CONFIGURACAO!$C$31))</f>
        <v>0</v>
      </c>
      <c r="AN852" s="38">
        <f>IF(X852=0,0,IF(CONFIGURACAO!$C$39="SIM",(IF(X852&gt;CONFIGURACAO!$C$40,CONFIGURACAO!$C$40*CONFIGURACAO!$C$32,X852*CONFIGURACAO!$C$32)),'PI AREA  P100'!X852*CONFIGURACAO!$C$32))</f>
        <v>0</v>
      </c>
      <c r="AO852" s="38">
        <f>IFERROR(IF(M852&gt;0,(Y852*CONFIGURACAO!$C$33)+(Z852*CONFIGURACAO!$C$34)+(AA852*CONFIGURACAO!$C$35)+(AB852*CONFIGURACAO!$C$36),""),"")</f>
        <v>0</v>
      </c>
      <c r="AP852" s="38">
        <f>IF(AA852=0,0,IF(CONFIGURACAO!$C$46="SIM",(IF(AA852&gt;CONFIGURACAO!$C$47,CONFIGURACAO!$C$47*CONFIGURACAO!$C$35,AA852*CONFIGURACAO!$C$35)),'PI AREA  P100'!AA852*CONFIGURACAO!$C$35))</f>
        <v>0</v>
      </c>
      <c r="AQ852" s="38">
        <f>IF(AB852=0,0,IF(CONFIGURACAO!$C$44="SIM",(IF(AB852&gt;CONFIGURACAO!$C$45,CONFIGURACAO!$C$45*CONFIGURACAO!$C$36,AB852*CONFIGURACAO!$C$36)),'PI AREA  P100'!AB852*CONFIGURACAO!$C$36))</f>
        <v>0</v>
      </c>
      <c r="AR852" s="38">
        <f t="shared" si="293"/>
        <v>2085</v>
      </c>
      <c r="AS852" s="68">
        <f>IF(AR852="","",$AR852-(($AS$2/CONFIGURACAO!$C$6)*$M852))</f>
        <v>1785</v>
      </c>
      <c r="AT852" s="73">
        <f t="shared" si="275"/>
        <v>3</v>
      </c>
      <c r="AU852" s="75">
        <f>IF(AR852="","",$AR852-(($AU$2/CONFIGURACAO!$C$6)*$M852))</f>
        <v>1585</v>
      </c>
      <c r="AV852" s="76">
        <f t="shared" si="276"/>
        <v>4</v>
      </c>
      <c r="AW852" s="74">
        <f>IF(AR852="","",$AR852-(($AW$2/CONFIGURACAO!$C$6)*$M852))</f>
        <v>1385</v>
      </c>
      <c r="AX852" s="72">
        <f t="shared" si="277"/>
        <v>5</v>
      </c>
      <c r="AZ852" s="39">
        <f t="shared" si="278"/>
        <v>0.1761083847862627</v>
      </c>
      <c r="BA852" s="146">
        <f t="shared" si="279"/>
        <v>25</v>
      </c>
      <c r="BB852" s="146">
        <f t="shared" si="280"/>
        <v>261</v>
      </c>
      <c r="BC852" s="32">
        <f t="shared" si="281"/>
        <v>135</v>
      </c>
      <c r="BD852" s="148"/>
      <c r="BE852" s="40">
        <f t="shared" si="282"/>
        <v>0.48435171385991055</v>
      </c>
      <c r="BF852" s="40">
        <f t="shared" si="283"/>
        <v>0.23148148148148145</v>
      </c>
      <c r="BG852" s="40">
        <f t="shared" si="284"/>
        <v>0.12846865364850976</v>
      </c>
      <c r="BH852" s="40">
        <f t="shared" si="285"/>
        <v>0</v>
      </c>
      <c r="BI852" s="40">
        <f t="shared" si="286"/>
        <v>0</v>
      </c>
      <c r="BJ852" s="40">
        <f t="shared" si="287"/>
        <v>0</v>
      </c>
      <c r="BK852" s="40">
        <f t="shared" si="288"/>
        <v>0.16051364365971107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 s="4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</row>
    <row r="853" spans="1:124" s="32" customFormat="1" x14ac:dyDescent="0.2">
      <c r="A853" s="124" t="str">
        <f>CONFIGURACAO!$C$4</f>
        <v>AREA 21</v>
      </c>
      <c r="B853" s="125">
        <v>851</v>
      </c>
      <c r="C853" s="252" t="s">
        <v>321</v>
      </c>
      <c r="D853" s="126">
        <f t="shared" si="289"/>
        <v>3</v>
      </c>
      <c r="E853" s="250" t="s">
        <v>1188</v>
      </c>
      <c r="F853" s="250">
        <v>1</v>
      </c>
      <c r="G853" s="250">
        <v>1</v>
      </c>
      <c r="H853" s="250">
        <v>1</v>
      </c>
      <c r="I853" s="250">
        <v>1</v>
      </c>
      <c r="J853" s="87"/>
      <c r="K853" s="94"/>
      <c r="L853" s="94"/>
      <c r="M853" s="154">
        <f t="shared" si="290"/>
        <v>4</v>
      </c>
      <c r="N853">
        <v>5</v>
      </c>
      <c r="O853">
        <v>2</v>
      </c>
      <c r="P853">
        <v>10</v>
      </c>
      <c r="Q853">
        <v>6</v>
      </c>
      <c r="R853">
        <v>1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 s="139">
        <f t="shared" si="273"/>
        <v>7</v>
      </c>
      <c r="AD853" s="140">
        <f t="shared" si="274"/>
        <v>17</v>
      </c>
      <c r="AE853" s="141">
        <f t="shared" si="291"/>
        <v>0</v>
      </c>
      <c r="AF853" s="142">
        <f t="shared" si="292"/>
        <v>0</v>
      </c>
      <c r="AG853" s="278"/>
      <c r="AI853" s="37">
        <f>IFERROR(IF(M853&gt;0,(N853*CONFIGURACAO!$C$20)+(O853*CONFIGURACAO!$C$21)+(P853*CONFIGURACAO!$C$22)+(Q853*CONFIGURACAO!$C$23)+(R853*CONFIGURACAO!$C$24),""),"")</f>
        <v>1520</v>
      </c>
      <c r="AJ853" s="38">
        <f>IF(S853=0,0,IF(CONFIGURACAO!$C$15="SIM",(IF(S853&gt;CONFIGURACAO!$C$16,CONFIGURACAO!$C$16*CONFIGURACAO!$C$25,S853*CONFIGURACAO!$C$25)),'PI AREA  P100'!S853*CONFIGURACAO!$C$25))</f>
        <v>0</v>
      </c>
      <c r="AK853" s="38">
        <f>IF(T853=0,0,IF(CONFIGURACAO!$C$17="SIM",(IF(T853&gt;CONFIGURACAO!$C$18,CONFIGURACAO!$C$18*CONFIGURACAO!$C$26,T853*CONFIGURACAO!$C$26)),'PI AREA  P100'!T853*CONFIGURACAO!$C$26))</f>
        <v>10</v>
      </c>
      <c r="AL853" s="38">
        <f>IFERROR(IF(M853&gt;0,(U853*CONFIGURACAO!$C$29)+(V853*CONFIGURACAO!$C$30),""),"")</f>
        <v>0</v>
      </c>
      <c r="AM853" s="38">
        <f>IF(W853=0,0,IF(CONFIGURACAO!$C$41="SIM",(IF(W853&gt;CONFIGURACAO!$C$41,CONFIGURACAO!$C$41*CONFIGURACAO!$C$31,W853*CONFIGURACAO!$C$31)),'PI AREA  P100'!W853*CONFIGURACAO!$C$31))</f>
        <v>0</v>
      </c>
      <c r="AN853" s="38">
        <f>IF(X853=0,0,IF(CONFIGURACAO!$C$39="SIM",(IF(X853&gt;CONFIGURACAO!$C$40,CONFIGURACAO!$C$40*CONFIGURACAO!$C$32,X853*CONFIGURACAO!$C$32)),'PI AREA  P100'!X853*CONFIGURACAO!$C$32))</f>
        <v>0</v>
      </c>
      <c r="AO853" s="38">
        <f>IFERROR(IF(M853&gt;0,(Y853*CONFIGURACAO!$C$33)+(Z853*CONFIGURACAO!$C$34)+(AA853*CONFIGURACAO!$C$35)+(AB853*CONFIGURACAO!$C$36),""),"")</f>
        <v>0</v>
      </c>
      <c r="AP853" s="38">
        <f>IF(AA853=0,0,IF(CONFIGURACAO!$C$46="SIM",(IF(AA853&gt;CONFIGURACAO!$C$47,CONFIGURACAO!$C$47*CONFIGURACAO!$C$35,AA853*CONFIGURACAO!$C$35)),'PI AREA  P100'!AA853*CONFIGURACAO!$C$35))</f>
        <v>0</v>
      </c>
      <c r="AQ853" s="38">
        <f>IF(AB853=0,0,IF(CONFIGURACAO!$C$44="SIM",(IF(AB853&gt;CONFIGURACAO!$C$45,CONFIGURACAO!$C$45*CONFIGURACAO!$C$36,AB853*CONFIGURACAO!$C$36)),'PI AREA  P100'!AB853*CONFIGURACAO!$C$36))</f>
        <v>0</v>
      </c>
      <c r="AR853" s="38">
        <f t="shared" si="293"/>
        <v>1530</v>
      </c>
      <c r="AS853" s="68">
        <f>IF(AR853="","",$AR853-(($AS$2/CONFIGURACAO!$C$6)*$M853))</f>
        <v>1230</v>
      </c>
      <c r="AT853" s="73">
        <f t="shared" si="275"/>
        <v>3</v>
      </c>
      <c r="AU853" s="75">
        <f>IF(AR853="","",$AR853-(($AU$2/CONFIGURACAO!$C$6)*$M853))</f>
        <v>1030</v>
      </c>
      <c r="AV853" s="76">
        <f t="shared" si="276"/>
        <v>4</v>
      </c>
      <c r="AW853" s="74">
        <f>IF(AR853="","",$AR853-(($AW$2/CONFIGURACAO!$C$6)*$M853))</f>
        <v>830</v>
      </c>
      <c r="AX853" s="72">
        <f t="shared" si="277"/>
        <v>5</v>
      </c>
      <c r="AZ853" s="39">
        <f t="shared" si="278"/>
        <v>0.12923061329639421</v>
      </c>
      <c r="BA853" s="146">
        <f t="shared" si="279"/>
        <v>26</v>
      </c>
      <c r="BB853" s="146">
        <f t="shared" si="280"/>
        <v>246</v>
      </c>
      <c r="BC853" s="32">
        <f t="shared" si="281"/>
        <v>237</v>
      </c>
      <c r="BD853" s="148"/>
      <c r="BE853" s="40">
        <f t="shared" si="282"/>
        <v>0.18628912071535023</v>
      </c>
      <c r="BF853" s="40">
        <f t="shared" si="283"/>
        <v>7.716049382716049E-2</v>
      </c>
      <c r="BG853" s="40">
        <f t="shared" si="284"/>
        <v>0.25693730729701952</v>
      </c>
      <c r="BH853" s="40">
        <f t="shared" si="285"/>
        <v>0.24252223120452709</v>
      </c>
      <c r="BI853" s="40">
        <f t="shared" si="286"/>
        <v>0.10660980810234541</v>
      </c>
      <c r="BJ853" s="40">
        <f t="shared" si="287"/>
        <v>0</v>
      </c>
      <c r="BK853" s="40">
        <f t="shared" si="288"/>
        <v>0.32102728731942215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 s="42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</row>
    <row r="854" spans="1:124" s="32" customFormat="1" x14ac:dyDescent="0.2">
      <c r="A854" s="124" t="str">
        <f>CONFIGURACAO!$C$4</f>
        <v>AREA 21</v>
      </c>
      <c r="B854" s="125">
        <v>852</v>
      </c>
      <c r="C854" s="252" t="s">
        <v>321</v>
      </c>
      <c r="D854" s="126">
        <f t="shared" si="289"/>
        <v>4</v>
      </c>
      <c r="E854" s="250" t="s">
        <v>1189</v>
      </c>
      <c r="F854" s="250">
        <v>1</v>
      </c>
      <c r="G854" s="250">
        <v>1</v>
      </c>
      <c r="H854" s="250">
        <v>1</v>
      </c>
      <c r="I854" s="250">
        <v>1</v>
      </c>
      <c r="J854" s="87"/>
      <c r="K854" s="94"/>
      <c r="L854" s="94"/>
      <c r="M854" s="154">
        <f t="shared" si="290"/>
        <v>4</v>
      </c>
      <c r="N854">
        <v>5</v>
      </c>
      <c r="O854">
        <v>5</v>
      </c>
      <c r="P854">
        <v>4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s="139">
        <f t="shared" si="273"/>
        <v>10</v>
      </c>
      <c r="AD854" s="140">
        <f t="shared" si="274"/>
        <v>14</v>
      </c>
      <c r="AE854" s="141">
        <f t="shared" si="291"/>
        <v>0</v>
      </c>
      <c r="AF854" s="142">
        <f t="shared" si="292"/>
        <v>0</v>
      </c>
      <c r="AG854" s="278"/>
      <c r="AI854" s="37">
        <f>IFERROR(IF(M854&gt;0,(N854*CONFIGURACAO!$C$20)+(O854*CONFIGURACAO!$C$21)+(P854*CONFIGURACAO!$C$22)+(Q854*CONFIGURACAO!$C$23)+(R854*CONFIGURACAO!$C$24),""),"")</f>
        <v>1220</v>
      </c>
      <c r="AJ854" s="38">
        <f>IF(S854=0,0,IF(CONFIGURACAO!$C$15="SIM",(IF(S854&gt;CONFIGURACAO!$C$16,CONFIGURACAO!$C$16*CONFIGURACAO!$C$25,S854*CONFIGURACAO!$C$25)),'PI AREA  P100'!S854*CONFIGURACAO!$C$25))</f>
        <v>0</v>
      </c>
      <c r="AK854" s="38">
        <f>IF(T854=0,0,IF(CONFIGURACAO!$C$17="SIM",(IF(T854&gt;CONFIGURACAO!$C$18,CONFIGURACAO!$C$18*CONFIGURACAO!$C$26,T854*CONFIGURACAO!$C$26)),'PI AREA  P100'!T854*CONFIGURACAO!$C$26))</f>
        <v>0</v>
      </c>
      <c r="AL854" s="38">
        <f>IFERROR(IF(M854&gt;0,(U854*CONFIGURACAO!$C$29)+(V854*CONFIGURACAO!$C$30),""),"")</f>
        <v>0</v>
      </c>
      <c r="AM854" s="38">
        <f>IF(W854=0,0,IF(CONFIGURACAO!$C$41="SIM",(IF(W854&gt;CONFIGURACAO!$C$41,CONFIGURACAO!$C$41*CONFIGURACAO!$C$31,W854*CONFIGURACAO!$C$31)),'PI AREA  P100'!W854*CONFIGURACAO!$C$31))</f>
        <v>0</v>
      </c>
      <c r="AN854" s="38">
        <f>IF(X854=0,0,IF(CONFIGURACAO!$C$39="SIM",(IF(X854&gt;CONFIGURACAO!$C$40,CONFIGURACAO!$C$40*CONFIGURACAO!$C$32,X854*CONFIGURACAO!$C$32)),'PI AREA  P100'!X854*CONFIGURACAO!$C$32))</f>
        <v>0</v>
      </c>
      <c r="AO854" s="38">
        <f>IFERROR(IF(M854&gt;0,(Y854*CONFIGURACAO!$C$33)+(Z854*CONFIGURACAO!$C$34)+(AA854*CONFIGURACAO!$C$35)+(AB854*CONFIGURACAO!$C$36),""),"")</f>
        <v>0</v>
      </c>
      <c r="AP854" s="38">
        <f>IF(AA854=0,0,IF(CONFIGURACAO!$C$46="SIM",(IF(AA854&gt;CONFIGURACAO!$C$47,CONFIGURACAO!$C$47*CONFIGURACAO!$C$35,AA854*CONFIGURACAO!$C$35)),'PI AREA  P100'!AA854*CONFIGURACAO!$C$35))</f>
        <v>0</v>
      </c>
      <c r="AQ854" s="38">
        <f>IF(AB854=0,0,IF(CONFIGURACAO!$C$44="SIM",(IF(AB854&gt;CONFIGURACAO!$C$45,CONFIGURACAO!$C$45*CONFIGURACAO!$C$36,AB854*CONFIGURACAO!$C$36)),'PI AREA  P100'!AB854*CONFIGURACAO!$C$36))</f>
        <v>0</v>
      </c>
      <c r="AR854" s="38">
        <f t="shared" si="293"/>
        <v>1220</v>
      </c>
      <c r="AS854" s="68">
        <f>IF(AR854="","",$AR854-(($AS$2/CONFIGURACAO!$C$6)*$M854))</f>
        <v>920</v>
      </c>
      <c r="AT854" s="73">
        <f t="shared" si="275"/>
        <v>3</v>
      </c>
      <c r="AU854" s="75">
        <f>IF(AR854="","",$AR854-(($AU$2/CONFIGURACAO!$C$6)*$M854))</f>
        <v>720</v>
      </c>
      <c r="AV854" s="76">
        <f t="shared" si="276"/>
        <v>4</v>
      </c>
      <c r="AW854" s="74">
        <f>IF(AR854="","",$AR854-(($AW$2/CONFIGURACAO!$C$6)*$M854))</f>
        <v>520</v>
      </c>
      <c r="AX854" s="72">
        <f t="shared" si="277"/>
        <v>5</v>
      </c>
      <c r="AZ854" s="39">
        <f t="shared" si="278"/>
        <v>0.10304663282457577</v>
      </c>
      <c r="BA854" s="146">
        <f t="shared" si="279"/>
        <v>16</v>
      </c>
      <c r="BB854" s="146">
        <f t="shared" si="280"/>
        <v>488</v>
      </c>
      <c r="BC854" s="32">
        <f t="shared" si="281"/>
        <v>342</v>
      </c>
      <c r="BD854" s="148"/>
      <c r="BE854" s="40">
        <f t="shared" si="282"/>
        <v>0.18628912071535023</v>
      </c>
      <c r="BF854" s="40">
        <f t="shared" si="283"/>
        <v>0.19290123456790123</v>
      </c>
      <c r="BG854" s="40">
        <f t="shared" si="284"/>
        <v>0.10277492291880781</v>
      </c>
      <c r="BH854" s="40">
        <f t="shared" si="285"/>
        <v>8.084074373484236E-2</v>
      </c>
      <c r="BI854" s="40">
        <f t="shared" si="286"/>
        <v>0</v>
      </c>
      <c r="BJ854" s="40">
        <f t="shared" si="287"/>
        <v>0</v>
      </c>
      <c r="BK854" s="40">
        <f t="shared" si="288"/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</v>
      </c>
      <c r="BT854" s="42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</row>
    <row r="855" spans="1:124" s="32" customFormat="1" x14ac:dyDescent="0.2">
      <c r="A855" s="124" t="str">
        <f>CONFIGURACAO!$C$4</f>
        <v>AREA 21</v>
      </c>
      <c r="B855" s="125">
        <v>853</v>
      </c>
      <c r="C855" s="252" t="s">
        <v>321</v>
      </c>
      <c r="D855" s="126">
        <f t="shared" si="289"/>
        <v>5</v>
      </c>
      <c r="E855" s="250" t="s">
        <v>1190</v>
      </c>
      <c r="F855" s="250">
        <v>1</v>
      </c>
      <c r="G855" s="250">
        <v>1</v>
      </c>
      <c r="H855" s="250">
        <v>1</v>
      </c>
      <c r="I855" s="250">
        <v>1</v>
      </c>
      <c r="J855" s="87"/>
      <c r="K855" s="94"/>
      <c r="L855" s="94"/>
      <c r="M855" s="154">
        <f t="shared" si="290"/>
        <v>4</v>
      </c>
      <c r="N855">
        <v>28</v>
      </c>
      <c r="O855">
        <v>11</v>
      </c>
      <c r="P855">
        <v>4</v>
      </c>
      <c r="Q855">
        <v>0</v>
      </c>
      <c r="R855">
        <v>1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s="139">
        <f t="shared" si="273"/>
        <v>39</v>
      </c>
      <c r="AD855" s="140">
        <f t="shared" si="274"/>
        <v>43</v>
      </c>
      <c r="AE855" s="141">
        <f t="shared" si="291"/>
        <v>0</v>
      </c>
      <c r="AF855" s="142">
        <f t="shared" si="292"/>
        <v>0</v>
      </c>
      <c r="AG855" s="278"/>
      <c r="AI855" s="37">
        <f>IFERROR(IF(M855&gt;0,(N855*CONFIGURACAO!$C$20)+(O855*CONFIGURACAO!$C$21)+(P855*CONFIGURACAO!$C$22)+(Q855*CONFIGURACAO!$C$23)+(R855*CONFIGURACAO!$C$24),""),"")</f>
        <v>3940</v>
      </c>
      <c r="AJ855" s="38">
        <f>IF(S855=0,0,IF(CONFIGURACAO!$C$15="SIM",(IF(S855&gt;CONFIGURACAO!$C$16,CONFIGURACAO!$C$16*CONFIGURACAO!$C$25,S855*CONFIGURACAO!$C$25)),'PI AREA  P100'!S855*CONFIGURACAO!$C$25))</f>
        <v>10</v>
      </c>
      <c r="AK855" s="38">
        <f>IF(T855=0,0,IF(CONFIGURACAO!$C$17="SIM",(IF(T855&gt;CONFIGURACAO!$C$18,CONFIGURACAO!$C$18*CONFIGURACAO!$C$26,T855*CONFIGURACAO!$C$26)),'PI AREA  P100'!T855*CONFIGURACAO!$C$26))</f>
        <v>0</v>
      </c>
      <c r="AL855" s="38">
        <f>IFERROR(IF(M855&gt;0,(U855*CONFIGURACAO!$C$29)+(V855*CONFIGURACAO!$C$30),""),"")</f>
        <v>0</v>
      </c>
      <c r="AM855" s="38">
        <f>IF(W855=0,0,IF(CONFIGURACAO!$C$41="SIM",(IF(W855&gt;CONFIGURACAO!$C$41,CONFIGURACAO!$C$41*CONFIGURACAO!$C$31,W855*CONFIGURACAO!$C$31)),'PI AREA  P100'!W855*CONFIGURACAO!$C$31))</f>
        <v>0</v>
      </c>
      <c r="AN855" s="38">
        <f>IF(X855=0,0,IF(CONFIGURACAO!$C$39="SIM",(IF(X855&gt;CONFIGURACAO!$C$40,CONFIGURACAO!$C$40*CONFIGURACAO!$C$32,X855*CONFIGURACAO!$C$32)),'PI AREA  P100'!X855*CONFIGURACAO!$C$32))</f>
        <v>0</v>
      </c>
      <c r="AO855" s="38">
        <f>IFERROR(IF(M855&gt;0,(Y855*CONFIGURACAO!$C$33)+(Z855*CONFIGURACAO!$C$34)+(AA855*CONFIGURACAO!$C$35)+(AB855*CONFIGURACAO!$C$36),""),"")</f>
        <v>0</v>
      </c>
      <c r="AP855" s="38">
        <f>IF(AA855=0,0,IF(CONFIGURACAO!$C$46="SIM",(IF(AA855&gt;CONFIGURACAO!$C$47,CONFIGURACAO!$C$47*CONFIGURACAO!$C$35,AA855*CONFIGURACAO!$C$35)),'PI AREA  P100'!AA855*CONFIGURACAO!$C$35))</f>
        <v>0</v>
      </c>
      <c r="AQ855" s="38">
        <f>IF(AB855=0,0,IF(CONFIGURACAO!$C$44="SIM",(IF(AB855&gt;CONFIGURACAO!$C$45,CONFIGURACAO!$C$45*CONFIGURACAO!$C$36,AB855*CONFIGURACAO!$C$36)),'PI AREA  P100'!AB855*CONFIGURACAO!$C$36))</f>
        <v>0</v>
      </c>
      <c r="AR855" s="38">
        <f t="shared" si="293"/>
        <v>3950</v>
      </c>
      <c r="AS855" s="68">
        <f>IF(AR855="","",$AR855-(($AS$2/CONFIGURACAO!$C$6)*$M855))</f>
        <v>3650</v>
      </c>
      <c r="AT855" s="73">
        <f t="shared" si="275"/>
        <v>3</v>
      </c>
      <c r="AU855" s="75">
        <f>IF(AR855="","",$AR855-(($AU$2/CONFIGURACAO!$C$6)*$M855))</f>
        <v>3450</v>
      </c>
      <c r="AV855" s="76">
        <f t="shared" si="276"/>
        <v>4</v>
      </c>
      <c r="AW855" s="74">
        <f>IF(AR855="","",$AR855-(($AW$2/CONFIGURACAO!$C$6)*$M855))</f>
        <v>3250</v>
      </c>
      <c r="AX855" s="72">
        <f t="shared" si="277"/>
        <v>5</v>
      </c>
      <c r="AZ855" s="39">
        <f t="shared" si="278"/>
        <v>0.33363458988284778</v>
      </c>
      <c r="BA855" s="146">
        <f t="shared" si="279"/>
        <v>45</v>
      </c>
      <c r="BB855" s="146">
        <f t="shared" si="280"/>
        <v>66</v>
      </c>
      <c r="BC855" s="32">
        <f t="shared" si="281"/>
        <v>28</v>
      </c>
      <c r="BD855" s="148"/>
      <c r="BE855" s="40">
        <f t="shared" si="282"/>
        <v>1.0432190760059614</v>
      </c>
      <c r="BF855" s="40">
        <f t="shared" si="283"/>
        <v>0.42438271604938271</v>
      </c>
      <c r="BG855" s="40">
        <f t="shared" si="284"/>
        <v>0.10277492291880781</v>
      </c>
      <c r="BH855" s="40">
        <f t="shared" si="285"/>
        <v>0</v>
      </c>
      <c r="BI855" s="40">
        <f t="shared" si="286"/>
        <v>0.10660980810234541</v>
      </c>
      <c r="BJ855" s="40">
        <f t="shared" si="287"/>
        <v>9.2421441774491686E-2</v>
      </c>
      <c r="BK855" s="40">
        <f t="shared" si="288"/>
        <v>0</v>
      </c>
      <c r="BL855">
        <v>0</v>
      </c>
      <c r="BM855">
        <v>0</v>
      </c>
      <c r="BN855">
        <v>1</v>
      </c>
      <c r="BO855">
        <v>0</v>
      </c>
      <c r="BP855">
        <v>0</v>
      </c>
      <c r="BQ855">
        <v>0</v>
      </c>
      <c r="BR855">
        <v>0</v>
      </c>
      <c r="BS855">
        <v>1</v>
      </c>
      <c r="BT855" s="42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</row>
    <row r="856" spans="1:124" s="32" customFormat="1" x14ac:dyDescent="0.2">
      <c r="A856" s="124" t="str">
        <f>CONFIGURACAO!$C$4</f>
        <v>AREA 21</v>
      </c>
      <c r="B856" s="125">
        <v>854</v>
      </c>
      <c r="C856" s="252" t="s">
        <v>321</v>
      </c>
      <c r="D856" s="126">
        <f t="shared" si="289"/>
        <v>6</v>
      </c>
      <c r="E856" s="250" t="s">
        <v>1191</v>
      </c>
      <c r="F856" s="250">
        <v>1</v>
      </c>
      <c r="G856" s="250">
        <v>1</v>
      </c>
      <c r="H856" s="250">
        <v>1</v>
      </c>
      <c r="I856" s="250">
        <v>1</v>
      </c>
      <c r="J856" s="87"/>
      <c r="K856" s="94"/>
      <c r="L856" s="94"/>
      <c r="M856" s="154">
        <f t="shared" si="290"/>
        <v>4</v>
      </c>
      <c r="N856">
        <v>4</v>
      </c>
      <c r="O856">
        <v>5</v>
      </c>
      <c r="P856">
        <v>3</v>
      </c>
      <c r="Q856">
        <v>8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 s="139">
        <f t="shared" si="273"/>
        <v>9</v>
      </c>
      <c r="AD856" s="140">
        <f t="shared" si="274"/>
        <v>12</v>
      </c>
      <c r="AE856" s="141">
        <f t="shared" si="291"/>
        <v>0</v>
      </c>
      <c r="AF856" s="142">
        <f t="shared" si="292"/>
        <v>0</v>
      </c>
      <c r="AG856" s="278"/>
      <c r="AI856" s="37">
        <f>IFERROR(IF(M856&gt;0,(N856*CONFIGURACAO!$C$20)+(O856*CONFIGURACAO!$C$21)+(P856*CONFIGURACAO!$C$22)+(Q856*CONFIGURACAO!$C$23)+(R856*CONFIGURACAO!$C$24),""),"")</f>
        <v>1320</v>
      </c>
      <c r="AJ856" s="38">
        <f>IF(S856=0,0,IF(CONFIGURACAO!$C$15="SIM",(IF(S856&gt;CONFIGURACAO!$C$16,CONFIGURACAO!$C$16*CONFIGURACAO!$C$25,S856*CONFIGURACAO!$C$25)),'PI AREA  P100'!S856*CONFIGURACAO!$C$25))</f>
        <v>0</v>
      </c>
      <c r="AK856" s="38">
        <f>IF(T856=0,0,IF(CONFIGURACAO!$C$17="SIM",(IF(T856&gt;CONFIGURACAO!$C$18,CONFIGURACAO!$C$18*CONFIGURACAO!$C$26,T856*CONFIGURACAO!$C$26)),'PI AREA  P100'!T856*CONFIGURACAO!$C$26))</f>
        <v>5</v>
      </c>
      <c r="AL856" s="38">
        <f>IFERROR(IF(M856&gt;0,(U856*CONFIGURACAO!$C$29)+(V856*CONFIGURACAO!$C$30),""),"")</f>
        <v>0</v>
      </c>
      <c r="AM856" s="38">
        <f>IF(W856=0,0,IF(CONFIGURACAO!$C$41="SIM",(IF(W856&gt;CONFIGURACAO!$C$41,CONFIGURACAO!$C$41*CONFIGURACAO!$C$31,W856*CONFIGURACAO!$C$31)),'PI AREA  P100'!W856*CONFIGURACAO!$C$31))</f>
        <v>0</v>
      </c>
      <c r="AN856" s="38">
        <f>IF(X856=0,0,IF(CONFIGURACAO!$C$39="SIM",(IF(X856&gt;CONFIGURACAO!$C$40,CONFIGURACAO!$C$40*CONFIGURACAO!$C$32,X856*CONFIGURACAO!$C$32)),'PI AREA  P100'!X856*CONFIGURACAO!$C$32))</f>
        <v>0</v>
      </c>
      <c r="AO856" s="38">
        <f>IFERROR(IF(M856&gt;0,(Y856*CONFIGURACAO!$C$33)+(Z856*CONFIGURACAO!$C$34)+(AA856*CONFIGURACAO!$C$35)+(AB856*CONFIGURACAO!$C$36),""),"")</f>
        <v>0</v>
      </c>
      <c r="AP856" s="38">
        <f>IF(AA856=0,0,IF(CONFIGURACAO!$C$46="SIM",(IF(AA856&gt;CONFIGURACAO!$C$47,CONFIGURACAO!$C$47*CONFIGURACAO!$C$35,AA856*CONFIGURACAO!$C$35)),'PI AREA  P100'!AA856*CONFIGURACAO!$C$35))</f>
        <v>0</v>
      </c>
      <c r="AQ856" s="38">
        <f>IF(AB856=0,0,IF(CONFIGURACAO!$C$44="SIM",(IF(AB856&gt;CONFIGURACAO!$C$45,CONFIGURACAO!$C$45*CONFIGURACAO!$C$36,AB856*CONFIGURACAO!$C$36)),'PI AREA  P100'!AB856*CONFIGURACAO!$C$36))</f>
        <v>0</v>
      </c>
      <c r="AR856" s="38">
        <f t="shared" si="293"/>
        <v>1325</v>
      </c>
      <c r="AS856" s="68">
        <f>IF(AR856="","",$AR856-(($AS$2/CONFIGURACAO!$C$6)*$M856))</f>
        <v>1025</v>
      </c>
      <c r="AT856" s="73">
        <f t="shared" si="275"/>
        <v>3</v>
      </c>
      <c r="AU856" s="75">
        <f>IF(AR856="","",$AR856-(($AU$2/CONFIGURACAO!$C$6)*$M856))</f>
        <v>825</v>
      </c>
      <c r="AV856" s="76">
        <f t="shared" si="276"/>
        <v>4</v>
      </c>
      <c r="AW856" s="74">
        <f>IF(AR856="","",$AR856-(($AW$2/CONFIGURACAO!$C$6)*$M856))</f>
        <v>625</v>
      </c>
      <c r="AX856" s="72">
        <f t="shared" si="277"/>
        <v>5</v>
      </c>
      <c r="AZ856" s="39">
        <f t="shared" si="278"/>
        <v>0.11191540040374008</v>
      </c>
      <c r="BA856" s="146">
        <f t="shared" si="279"/>
        <v>22</v>
      </c>
      <c r="BB856" s="146">
        <f t="shared" si="280"/>
        <v>313</v>
      </c>
      <c r="BC856" s="32">
        <f t="shared" si="281"/>
        <v>299</v>
      </c>
      <c r="BD856" s="148"/>
      <c r="BE856" s="40">
        <f t="shared" si="282"/>
        <v>0.14903129657228018</v>
      </c>
      <c r="BF856" s="40">
        <f t="shared" si="283"/>
        <v>0.19290123456790123</v>
      </c>
      <c r="BG856" s="40">
        <f t="shared" si="284"/>
        <v>7.7081192189105849E-2</v>
      </c>
      <c r="BH856" s="40">
        <f t="shared" si="285"/>
        <v>0.32336297493936944</v>
      </c>
      <c r="BI856" s="40">
        <f t="shared" si="286"/>
        <v>0.10660980810234541</v>
      </c>
      <c r="BJ856" s="40">
        <f t="shared" si="287"/>
        <v>0</v>
      </c>
      <c r="BK856" s="40">
        <f t="shared" si="288"/>
        <v>0.16051364365971107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2</v>
      </c>
      <c r="BS856">
        <v>0</v>
      </c>
      <c r="BT856" s="42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</row>
    <row r="857" spans="1:124" s="32" customFormat="1" x14ac:dyDescent="0.2">
      <c r="A857" s="124" t="str">
        <f>CONFIGURACAO!$C$4</f>
        <v>AREA 21</v>
      </c>
      <c r="B857" s="125">
        <v>855</v>
      </c>
      <c r="C857" s="252" t="s">
        <v>321</v>
      </c>
      <c r="D857" s="126">
        <f t="shared" si="289"/>
        <v>7</v>
      </c>
      <c r="E857" s="250" t="s">
        <v>1192</v>
      </c>
      <c r="F857" s="250">
        <v>1</v>
      </c>
      <c r="G857" s="250">
        <v>1</v>
      </c>
      <c r="H857" s="250">
        <v>1</v>
      </c>
      <c r="I857" s="250">
        <v>1</v>
      </c>
      <c r="J857" s="87"/>
      <c r="K857" s="94"/>
      <c r="L857" s="94"/>
      <c r="M857" s="154">
        <f t="shared" si="290"/>
        <v>4</v>
      </c>
      <c r="N857">
        <v>14</v>
      </c>
      <c r="O857">
        <v>9</v>
      </c>
      <c r="P857">
        <v>3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s="139">
        <f t="shared" si="273"/>
        <v>23</v>
      </c>
      <c r="AD857" s="140">
        <f t="shared" si="274"/>
        <v>26</v>
      </c>
      <c r="AE857" s="141">
        <f t="shared" si="291"/>
        <v>0</v>
      </c>
      <c r="AF857" s="142">
        <f t="shared" si="292"/>
        <v>0</v>
      </c>
      <c r="AG857" s="278"/>
      <c r="AI857" s="37">
        <f>IFERROR(IF(M857&gt;0,(N857*CONFIGURACAO!$C$20)+(O857*CONFIGURACAO!$C$21)+(P857*CONFIGURACAO!$C$22)+(Q857*CONFIGURACAO!$C$23)+(R857*CONFIGURACAO!$C$24),""),"")</f>
        <v>2340</v>
      </c>
      <c r="AJ857" s="38">
        <f>IF(S857=0,0,IF(CONFIGURACAO!$C$15="SIM",(IF(S857&gt;CONFIGURACAO!$C$16,CONFIGURACAO!$C$16*CONFIGURACAO!$C$25,S857*CONFIGURACAO!$C$25)),'PI AREA  P100'!S857*CONFIGURACAO!$C$25))</f>
        <v>0</v>
      </c>
      <c r="AK857" s="38">
        <f>IF(T857=0,0,IF(CONFIGURACAO!$C$17="SIM",(IF(T857&gt;CONFIGURACAO!$C$18,CONFIGURACAO!$C$18*CONFIGURACAO!$C$26,T857*CONFIGURACAO!$C$26)),'PI AREA  P100'!T857*CONFIGURACAO!$C$26))</f>
        <v>0</v>
      </c>
      <c r="AL857" s="38">
        <f>IFERROR(IF(M857&gt;0,(U857*CONFIGURACAO!$C$29)+(V857*CONFIGURACAO!$C$30),""),"")</f>
        <v>0</v>
      </c>
      <c r="AM857" s="38">
        <f>IF(W857=0,0,IF(CONFIGURACAO!$C$41="SIM",(IF(W857&gt;CONFIGURACAO!$C$41,CONFIGURACAO!$C$41*CONFIGURACAO!$C$31,W857*CONFIGURACAO!$C$31)),'PI AREA  P100'!W857*CONFIGURACAO!$C$31))</f>
        <v>0</v>
      </c>
      <c r="AN857" s="38">
        <f>IF(X857=0,0,IF(CONFIGURACAO!$C$39="SIM",(IF(X857&gt;CONFIGURACAO!$C$40,CONFIGURACAO!$C$40*CONFIGURACAO!$C$32,X857*CONFIGURACAO!$C$32)),'PI AREA  P100'!X857*CONFIGURACAO!$C$32))</f>
        <v>0</v>
      </c>
      <c r="AO857" s="38">
        <f>IFERROR(IF(M857&gt;0,(Y857*CONFIGURACAO!$C$33)+(Z857*CONFIGURACAO!$C$34)+(AA857*CONFIGURACAO!$C$35)+(AB857*CONFIGURACAO!$C$36),""),"")</f>
        <v>0</v>
      </c>
      <c r="AP857" s="38">
        <f>IF(AA857=0,0,IF(CONFIGURACAO!$C$46="SIM",(IF(AA857&gt;CONFIGURACAO!$C$47,CONFIGURACAO!$C$47*CONFIGURACAO!$C$35,AA857*CONFIGURACAO!$C$35)),'PI AREA  P100'!AA857*CONFIGURACAO!$C$35))</f>
        <v>0</v>
      </c>
      <c r="AQ857" s="38">
        <f>IF(AB857=0,0,IF(CONFIGURACAO!$C$44="SIM",(IF(AB857&gt;CONFIGURACAO!$C$45,CONFIGURACAO!$C$45*CONFIGURACAO!$C$36,AB857*CONFIGURACAO!$C$36)),'PI AREA  P100'!AB857*CONFIGURACAO!$C$36))</f>
        <v>0</v>
      </c>
      <c r="AR857" s="38">
        <f t="shared" si="293"/>
        <v>2340</v>
      </c>
      <c r="AS857" s="68">
        <f>IF(AR857="","",$AR857-(($AS$2/CONFIGURACAO!$C$6)*$M857))</f>
        <v>2040</v>
      </c>
      <c r="AT857" s="73">
        <f t="shared" si="275"/>
        <v>3</v>
      </c>
      <c r="AU857" s="75">
        <f>IF(AR857="","",$AR857-(($AU$2/CONFIGURACAO!$C$6)*$M857))</f>
        <v>1840</v>
      </c>
      <c r="AV857" s="76">
        <f t="shared" si="276"/>
        <v>4</v>
      </c>
      <c r="AW857" s="74">
        <f>IF(AR857="","",$AR857-(($AW$2/CONFIGURACAO!$C$6)*$M857))</f>
        <v>1640</v>
      </c>
      <c r="AX857" s="72">
        <f t="shared" si="277"/>
        <v>5</v>
      </c>
      <c r="AZ857" s="39">
        <f t="shared" si="278"/>
        <v>0.19764682033566175</v>
      </c>
      <c r="BA857" s="146">
        <f t="shared" si="279"/>
        <v>27</v>
      </c>
      <c r="BB857" s="146">
        <f t="shared" si="280"/>
        <v>229</v>
      </c>
      <c r="BC857" s="32">
        <f t="shared" si="281"/>
        <v>97</v>
      </c>
      <c r="BD857" s="148"/>
      <c r="BE857" s="40">
        <f t="shared" si="282"/>
        <v>0.52160953800298071</v>
      </c>
      <c r="BF857" s="40">
        <f t="shared" si="283"/>
        <v>0.34722222222222221</v>
      </c>
      <c r="BG857" s="40">
        <f t="shared" si="284"/>
        <v>7.7081192189105849E-2</v>
      </c>
      <c r="BH857" s="40">
        <f t="shared" si="285"/>
        <v>4.042037186742118E-2</v>
      </c>
      <c r="BI857" s="40">
        <f t="shared" si="286"/>
        <v>0</v>
      </c>
      <c r="BJ857" s="40">
        <f t="shared" si="287"/>
        <v>0</v>
      </c>
      <c r="BK857" s="40">
        <f t="shared" si="288"/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1</v>
      </c>
      <c r="BT857" s="42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</row>
    <row r="858" spans="1:124" s="32" customFormat="1" x14ac:dyDescent="0.2">
      <c r="A858" s="124" t="str">
        <f>CONFIGURACAO!$C$4</f>
        <v>AREA 21</v>
      </c>
      <c r="B858" s="125">
        <v>856</v>
      </c>
      <c r="C858" s="252" t="s">
        <v>321</v>
      </c>
      <c r="D858" s="126">
        <f t="shared" si="289"/>
        <v>8</v>
      </c>
      <c r="E858" s="250" t="s">
        <v>1193</v>
      </c>
      <c r="F858" s="250">
        <v>1</v>
      </c>
      <c r="G858" s="250">
        <v>1</v>
      </c>
      <c r="H858" s="250">
        <v>1</v>
      </c>
      <c r="I858" s="250">
        <v>1</v>
      </c>
      <c r="J858" s="87"/>
      <c r="K858" s="94"/>
      <c r="L858" s="94"/>
      <c r="M858" s="154">
        <f t="shared" si="290"/>
        <v>4</v>
      </c>
      <c r="N858">
        <v>3</v>
      </c>
      <c r="O858">
        <v>7</v>
      </c>
      <c r="P858">
        <v>2</v>
      </c>
      <c r="Q858">
        <v>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s="139">
        <f t="shared" si="273"/>
        <v>10</v>
      </c>
      <c r="AD858" s="140">
        <f t="shared" si="274"/>
        <v>12</v>
      </c>
      <c r="AE858" s="141">
        <f t="shared" si="291"/>
        <v>0</v>
      </c>
      <c r="AF858" s="142">
        <f t="shared" si="292"/>
        <v>0</v>
      </c>
      <c r="AG858" s="278"/>
      <c r="AI858" s="37">
        <f>IFERROR(IF(M858&gt;0,(N858*CONFIGURACAO!$C$20)+(O858*CONFIGURACAO!$C$21)+(P858*CONFIGURACAO!$C$22)+(Q858*CONFIGURACAO!$C$23)+(R858*CONFIGURACAO!$C$24),""),"")</f>
        <v>1060</v>
      </c>
      <c r="AJ858" s="38">
        <f>IF(S858=0,0,IF(CONFIGURACAO!$C$15="SIM",(IF(S858&gt;CONFIGURACAO!$C$16,CONFIGURACAO!$C$16*CONFIGURACAO!$C$25,S858*CONFIGURACAO!$C$25)),'PI AREA  P100'!S858*CONFIGURACAO!$C$25))</f>
        <v>0</v>
      </c>
      <c r="AK858" s="38">
        <f>IF(T858=0,0,IF(CONFIGURACAO!$C$17="SIM",(IF(T858&gt;CONFIGURACAO!$C$18,CONFIGURACAO!$C$18*CONFIGURACAO!$C$26,T858*CONFIGURACAO!$C$26)),'PI AREA  P100'!T858*CONFIGURACAO!$C$26))</f>
        <v>0</v>
      </c>
      <c r="AL858" s="38">
        <f>IFERROR(IF(M858&gt;0,(U858*CONFIGURACAO!$C$29)+(V858*CONFIGURACAO!$C$30),""),"")</f>
        <v>0</v>
      </c>
      <c r="AM858" s="38">
        <f>IF(W858=0,0,IF(CONFIGURACAO!$C$41="SIM",(IF(W858&gt;CONFIGURACAO!$C$41,CONFIGURACAO!$C$41*CONFIGURACAO!$C$31,W858*CONFIGURACAO!$C$31)),'PI AREA  P100'!W858*CONFIGURACAO!$C$31))</f>
        <v>0</v>
      </c>
      <c r="AN858" s="38">
        <f>IF(X858=0,0,IF(CONFIGURACAO!$C$39="SIM",(IF(X858&gt;CONFIGURACAO!$C$40,CONFIGURACAO!$C$40*CONFIGURACAO!$C$32,X858*CONFIGURACAO!$C$32)),'PI AREA  P100'!X858*CONFIGURACAO!$C$32))</f>
        <v>0</v>
      </c>
      <c r="AO858" s="38">
        <f>IFERROR(IF(M858&gt;0,(Y858*CONFIGURACAO!$C$33)+(Z858*CONFIGURACAO!$C$34)+(AA858*CONFIGURACAO!$C$35)+(AB858*CONFIGURACAO!$C$36),""),"")</f>
        <v>0</v>
      </c>
      <c r="AP858" s="38">
        <f>IF(AA858=0,0,IF(CONFIGURACAO!$C$46="SIM",(IF(AA858&gt;CONFIGURACAO!$C$47,CONFIGURACAO!$C$47*CONFIGURACAO!$C$35,AA858*CONFIGURACAO!$C$35)),'PI AREA  P100'!AA858*CONFIGURACAO!$C$35))</f>
        <v>0</v>
      </c>
      <c r="AQ858" s="38">
        <f>IF(AB858=0,0,IF(CONFIGURACAO!$C$44="SIM",(IF(AB858&gt;CONFIGURACAO!$C$45,CONFIGURACAO!$C$45*CONFIGURACAO!$C$36,AB858*CONFIGURACAO!$C$36)),'PI AREA  P100'!AB858*CONFIGURACAO!$C$36))</f>
        <v>0</v>
      </c>
      <c r="AR858" s="38">
        <f t="shared" si="293"/>
        <v>1060</v>
      </c>
      <c r="AS858" s="68">
        <f>IF(AR858="","",$AR858-(($AS$2/CONFIGURACAO!$C$6)*$M858))</f>
        <v>760</v>
      </c>
      <c r="AT858" s="73">
        <f t="shared" si="275"/>
        <v>3</v>
      </c>
      <c r="AU858" s="75">
        <f>IF(AR858="","",$AR858-(($AU$2/CONFIGURACAO!$C$6)*$M858))</f>
        <v>560</v>
      </c>
      <c r="AV858" s="76">
        <f t="shared" si="276"/>
        <v>4</v>
      </c>
      <c r="AW858" s="74">
        <f>IF(AR858="","",$AR858-(($AW$2/CONFIGURACAO!$C$6)*$M858))</f>
        <v>360</v>
      </c>
      <c r="AX858" s="72">
        <f t="shared" si="277"/>
        <v>5</v>
      </c>
      <c r="AZ858" s="39">
        <f t="shared" si="278"/>
        <v>8.9532320322992076E-2</v>
      </c>
      <c r="BA858" s="146">
        <f t="shared" si="279"/>
        <v>14</v>
      </c>
      <c r="BB858" s="146">
        <f t="shared" si="280"/>
        <v>550</v>
      </c>
      <c r="BC858" s="32">
        <f t="shared" si="281"/>
        <v>414</v>
      </c>
      <c r="BD858" s="148"/>
      <c r="BE858" s="40">
        <f t="shared" si="282"/>
        <v>0.11177347242921014</v>
      </c>
      <c r="BF858" s="40">
        <f t="shared" si="283"/>
        <v>0.27006172839506171</v>
      </c>
      <c r="BG858" s="40">
        <f t="shared" si="284"/>
        <v>5.1387461459403906E-2</v>
      </c>
      <c r="BH858" s="40">
        <f t="shared" si="285"/>
        <v>8.084074373484236E-2</v>
      </c>
      <c r="BI858" s="40">
        <f t="shared" si="286"/>
        <v>0</v>
      </c>
      <c r="BJ858" s="40">
        <f t="shared" si="287"/>
        <v>0</v>
      </c>
      <c r="BK858" s="40">
        <f t="shared" si="288"/>
        <v>0</v>
      </c>
      <c r="BL858">
        <v>1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1</v>
      </c>
      <c r="BS858">
        <v>0</v>
      </c>
      <c r="BT858" s="42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</row>
    <row r="859" spans="1:124" s="32" customFormat="1" x14ac:dyDescent="0.2">
      <c r="A859" s="124" t="str">
        <f>CONFIGURACAO!$C$4</f>
        <v>AREA 21</v>
      </c>
      <c r="B859" s="125">
        <v>857</v>
      </c>
      <c r="C859" s="252" t="s">
        <v>321</v>
      </c>
      <c r="D859" s="126">
        <f t="shared" si="289"/>
        <v>9</v>
      </c>
      <c r="E859" s="250" t="s">
        <v>1194</v>
      </c>
      <c r="F859" s="250">
        <v>0</v>
      </c>
      <c r="G859" s="250">
        <v>0</v>
      </c>
      <c r="H859" s="250">
        <v>0</v>
      </c>
      <c r="I859" s="250">
        <v>1</v>
      </c>
      <c r="J859" s="87"/>
      <c r="K859" s="94"/>
      <c r="L859" s="94"/>
      <c r="M859" s="154">
        <f t="shared" si="290"/>
        <v>1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s="139">
        <f t="shared" si="273"/>
        <v>1</v>
      </c>
      <c r="AD859" s="140">
        <f t="shared" si="274"/>
        <v>1</v>
      </c>
      <c r="AE859" s="141">
        <f t="shared" si="291"/>
        <v>0</v>
      </c>
      <c r="AF859" s="142">
        <f t="shared" si="292"/>
        <v>0</v>
      </c>
      <c r="AG859" s="278"/>
      <c r="AI859" s="37">
        <f>IFERROR(IF(M859&gt;0,(N859*CONFIGURACAO!$C$20)+(O859*CONFIGURACAO!$C$21)+(P859*CONFIGURACAO!$C$22)+(Q859*CONFIGURACAO!$C$23)+(R859*CONFIGURACAO!$C$24),""),"")</f>
        <v>100</v>
      </c>
      <c r="AJ859" s="38">
        <f>IF(S859=0,0,IF(CONFIGURACAO!$C$15="SIM",(IF(S859&gt;CONFIGURACAO!$C$16,CONFIGURACAO!$C$16*CONFIGURACAO!$C$25,S859*CONFIGURACAO!$C$25)),'PI AREA  P100'!S859*CONFIGURACAO!$C$25))</f>
        <v>0</v>
      </c>
      <c r="AK859" s="38">
        <f>IF(T859=0,0,IF(CONFIGURACAO!$C$17="SIM",(IF(T859&gt;CONFIGURACAO!$C$18,CONFIGURACAO!$C$18*CONFIGURACAO!$C$26,T859*CONFIGURACAO!$C$26)),'PI AREA  P100'!T859*CONFIGURACAO!$C$26))</f>
        <v>0</v>
      </c>
      <c r="AL859" s="38">
        <f>IFERROR(IF(M859&gt;0,(U859*CONFIGURACAO!$C$29)+(V859*CONFIGURACAO!$C$30),""),"")</f>
        <v>0</v>
      </c>
      <c r="AM859" s="38">
        <f>IF(W859=0,0,IF(CONFIGURACAO!$C$41="SIM",(IF(W859&gt;CONFIGURACAO!$C$41,CONFIGURACAO!$C$41*CONFIGURACAO!$C$31,W859*CONFIGURACAO!$C$31)),'PI AREA  P100'!W859*CONFIGURACAO!$C$31))</f>
        <v>0</v>
      </c>
      <c r="AN859" s="38">
        <f>IF(X859=0,0,IF(CONFIGURACAO!$C$39="SIM",(IF(X859&gt;CONFIGURACAO!$C$40,CONFIGURACAO!$C$40*CONFIGURACAO!$C$32,X859*CONFIGURACAO!$C$32)),'PI AREA  P100'!X859*CONFIGURACAO!$C$32))</f>
        <v>0</v>
      </c>
      <c r="AO859" s="38">
        <f>IFERROR(IF(M859&gt;0,(Y859*CONFIGURACAO!$C$33)+(Z859*CONFIGURACAO!$C$34)+(AA859*CONFIGURACAO!$C$35)+(AB859*CONFIGURACAO!$C$36),""),"")</f>
        <v>0</v>
      </c>
      <c r="AP859" s="38">
        <f>IF(AA859=0,0,IF(CONFIGURACAO!$C$46="SIM",(IF(AA859&gt;CONFIGURACAO!$C$47,CONFIGURACAO!$C$47*CONFIGURACAO!$C$35,AA859*CONFIGURACAO!$C$35)),'PI AREA  P100'!AA859*CONFIGURACAO!$C$35))</f>
        <v>0</v>
      </c>
      <c r="AQ859" s="38">
        <f>IF(AB859=0,0,IF(CONFIGURACAO!$C$44="SIM",(IF(AB859&gt;CONFIGURACAO!$C$45,CONFIGURACAO!$C$45*CONFIGURACAO!$C$36,AB859*CONFIGURACAO!$C$36)),'PI AREA  P100'!AB859*CONFIGURACAO!$C$36))</f>
        <v>0</v>
      </c>
      <c r="AR859" s="38">
        <f t="shared" si="293"/>
        <v>100</v>
      </c>
      <c r="AS859" s="68">
        <f>IF(AR859="","",$AR859-(($AS$2/CONFIGURACAO!$C$6)*$M859))</f>
        <v>25</v>
      </c>
      <c r="AT859" s="73">
        <f t="shared" si="275"/>
        <v>3</v>
      </c>
      <c r="AU859" s="75">
        <f>IF(AR859="","",$AR859-(($AU$2/CONFIGURACAO!$C$6)*$M859))</f>
        <v>-25</v>
      </c>
      <c r="AV859" s="76" t="str">
        <f t="shared" si="276"/>
        <v>NAO</v>
      </c>
      <c r="AW859" s="74">
        <f>IF(AR859="","",$AR859-(($AW$2/CONFIGURACAO!$C$6)*$M859))</f>
        <v>-75</v>
      </c>
      <c r="AX859" s="72" t="str">
        <f t="shared" si="277"/>
        <v>NAO</v>
      </c>
      <c r="AZ859" s="39">
        <f t="shared" si="278"/>
        <v>8.4464453134898178E-3</v>
      </c>
      <c r="BA859" s="146">
        <f t="shared" si="279"/>
        <v>1</v>
      </c>
      <c r="BB859" s="146">
        <f t="shared" si="280"/>
        <v>1099</v>
      </c>
      <c r="BC859" s="32">
        <f t="shared" si="281"/>
        <v>1066</v>
      </c>
      <c r="BD859" s="148"/>
      <c r="BE859" s="40">
        <f t="shared" si="282"/>
        <v>3.7257824143070044E-2</v>
      </c>
      <c r="BF859" s="40">
        <f t="shared" si="283"/>
        <v>0</v>
      </c>
      <c r="BG859" s="40">
        <f t="shared" si="284"/>
        <v>0</v>
      </c>
      <c r="BH859" s="40">
        <f t="shared" si="285"/>
        <v>0</v>
      </c>
      <c r="BI859" s="40">
        <f t="shared" si="286"/>
        <v>0</v>
      </c>
      <c r="BJ859" s="40">
        <f t="shared" si="287"/>
        <v>0</v>
      </c>
      <c r="BK859" s="40">
        <f t="shared" si="288"/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 s="42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</row>
    <row r="860" spans="1:124" s="32" customFormat="1" x14ac:dyDescent="0.2">
      <c r="A860" s="124" t="str">
        <f>CONFIGURACAO!$C$4</f>
        <v>AREA 21</v>
      </c>
      <c r="B860" s="125">
        <v>858</v>
      </c>
      <c r="C860" s="252" t="s">
        <v>321</v>
      </c>
      <c r="D860" s="126">
        <f t="shared" si="289"/>
        <v>10</v>
      </c>
      <c r="E860" s="250" t="s">
        <v>1195</v>
      </c>
      <c r="F860" s="250">
        <v>1</v>
      </c>
      <c r="G860" s="250">
        <v>1</v>
      </c>
      <c r="H860" s="250">
        <v>1</v>
      </c>
      <c r="I860" s="250">
        <v>1</v>
      </c>
      <c r="J860" s="87"/>
      <c r="K860" s="94"/>
      <c r="L860" s="94"/>
      <c r="M860" s="154">
        <f t="shared" si="290"/>
        <v>4</v>
      </c>
      <c r="N860">
        <v>1</v>
      </c>
      <c r="O860">
        <v>3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s="139">
        <f t="shared" si="273"/>
        <v>4</v>
      </c>
      <c r="AD860" s="140">
        <f t="shared" si="274"/>
        <v>4</v>
      </c>
      <c r="AE860" s="141">
        <f t="shared" si="291"/>
        <v>0</v>
      </c>
      <c r="AF860" s="142">
        <f t="shared" si="292"/>
        <v>0</v>
      </c>
      <c r="AG860" s="278"/>
      <c r="AI860" s="37">
        <f>IFERROR(IF(M860&gt;0,(N860*CONFIGURACAO!$C$20)+(O860*CONFIGURACAO!$C$21)+(P860*CONFIGURACAO!$C$22)+(Q860*CONFIGURACAO!$C$23)+(R860*CONFIGURACAO!$C$24),""),"")</f>
        <v>340</v>
      </c>
      <c r="AJ860" s="38">
        <f>IF(S860=0,0,IF(CONFIGURACAO!$C$15="SIM",(IF(S860&gt;CONFIGURACAO!$C$16,CONFIGURACAO!$C$16*CONFIGURACAO!$C$25,S860*CONFIGURACAO!$C$25)),'PI AREA  P100'!S860*CONFIGURACAO!$C$25))</f>
        <v>0</v>
      </c>
      <c r="AK860" s="38">
        <f>IF(T860=0,0,IF(CONFIGURACAO!$C$17="SIM",(IF(T860&gt;CONFIGURACAO!$C$18,CONFIGURACAO!$C$18*CONFIGURACAO!$C$26,T860*CONFIGURACAO!$C$26)),'PI AREA  P100'!T860*CONFIGURACAO!$C$26))</f>
        <v>0</v>
      </c>
      <c r="AL860" s="38">
        <f>IFERROR(IF(M860&gt;0,(U860*CONFIGURACAO!$C$29)+(V860*CONFIGURACAO!$C$30),""),"")</f>
        <v>0</v>
      </c>
      <c r="AM860" s="38">
        <f>IF(W860=0,0,IF(CONFIGURACAO!$C$41="SIM",(IF(W860&gt;CONFIGURACAO!$C$41,CONFIGURACAO!$C$41*CONFIGURACAO!$C$31,W860*CONFIGURACAO!$C$31)),'PI AREA  P100'!W860*CONFIGURACAO!$C$31))</f>
        <v>0</v>
      </c>
      <c r="AN860" s="38">
        <f>IF(X860=0,0,IF(CONFIGURACAO!$C$39="SIM",(IF(X860&gt;CONFIGURACAO!$C$40,CONFIGURACAO!$C$40*CONFIGURACAO!$C$32,X860*CONFIGURACAO!$C$32)),'PI AREA  P100'!X860*CONFIGURACAO!$C$32))</f>
        <v>0</v>
      </c>
      <c r="AO860" s="38">
        <f>IFERROR(IF(M860&gt;0,(Y860*CONFIGURACAO!$C$33)+(Z860*CONFIGURACAO!$C$34)+(AA860*CONFIGURACAO!$C$35)+(AB860*CONFIGURACAO!$C$36),""),"")</f>
        <v>0</v>
      </c>
      <c r="AP860" s="38">
        <f>IF(AA860=0,0,IF(CONFIGURACAO!$C$46="SIM",(IF(AA860&gt;CONFIGURACAO!$C$47,CONFIGURACAO!$C$47*CONFIGURACAO!$C$35,AA860*CONFIGURACAO!$C$35)),'PI AREA  P100'!AA860*CONFIGURACAO!$C$35))</f>
        <v>0</v>
      </c>
      <c r="AQ860" s="38">
        <f>IF(AB860=0,0,IF(CONFIGURACAO!$C$44="SIM",(IF(AB860&gt;CONFIGURACAO!$C$45,CONFIGURACAO!$C$45*CONFIGURACAO!$C$36,AB860*CONFIGURACAO!$C$36)),'PI AREA  P100'!AB860*CONFIGURACAO!$C$36))</f>
        <v>0</v>
      </c>
      <c r="AR860" s="38">
        <f t="shared" si="293"/>
        <v>340</v>
      </c>
      <c r="AS860" s="68">
        <f>IF(AR860="","",$AR860-(($AS$2/CONFIGURACAO!$C$6)*$M860))</f>
        <v>40</v>
      </c>
      <c r="AT860" s="73">
        <f t="shared" si="275"/>
        <v>3</v>
      </c>
      <c r="AU860" s="75">
        <f>IF(AR860="","",$AR860-(($AU$2/CONFIGURACAO!$C$6)*$M860))</f>
        <v>-160</v>
      </c>
      <c r="AV860" s="76" t="str">
        <f t="shared" si="276"/>
        <v>NAO</v>
      </c>
      <c r="AW860" s="74">
        <f>IF(AR860="","",$AR860-(($AW$2/CONFIGURACAO!$C$6)*$M860))</f>
        <v>-360</v>
      </c>
      <c r="AX860" s="72" t="str">
        <f t="shared" si="277"/>
        <v>NAO</v>
      </c>
      <c r="AZ860" s="39">
        <f t="shared" si="278"/>
        <v>2.871791406586538E-2</v>
      </c>
      <c r="BA860" s="146">
        <f t="shared" si="279"/>
        <v>4</v>
      </c>
      <c r="BB860" s="146">
        <f t="shared" si="280"/>
        <v>923</v>
      </c>
      <c r="BC860" s="32">
        <f t="shared" si="281"/>
        <v>847</v>
      </c>
      <c r="BD860" s="148"/>
      <c r="BE860" s="40">
        <f t="shared" si="282"/>
        <v>3.7257824143070044E-2</v>
      </c>
      <c r="BF860" s="40">
        <f t="shared" si="283"/>
        <v>0.11574074074074073</v>
      </c>
      <c r="BG860" s="40">
        <f t="shared" si="284"/>
        <v>0</v>
      </c>
      <c r="BH860" s="40">
        <f t="shared" si="285"/>
        <v>0</v>
      </c>
      <c r="BI860" s="40">
        <f t="shared" si="286"/>
        <v>0</v>
      </c>
      <c r="BJ860" s="40">
        <f t="shared" si="287"/>
        <v>0</v>
      </c>
      <c r="BK860" s="40">
        <f t="shared" si="288"/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 s="42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</row>
    <row r="861" spans="1:124" s="32" customFormat="1" x14ac:dyDescent="0.2">
      <c r="A861" s="124" t="str">
        <f>CONFIGURACAO!$C$4</f>
        <v>AREA 21</v>
      </c>
      <c r="B861" s="125">
        <v>859</v>
      </c>
      <c r="C861" s="252" t="s">
        <v>321</v>
      </c>
      <c r="D861" s="126">
        <f t="shared" si="289"/>
        <v>11</v>
      </c>
      <c r="E861" s="250" t="s">
        <v>1196</v>
      </c>
      <c r="F861" s="250">
        <v>1</v>
      </c>
      <c r="G861" s="250">
        <v>1</v>
      </c>
      <c r="H861" s="250">
        <v>1</v>
      </c>
      <c r="I861" s="250">
        <v>1</v>
      </c>
      <c r="J861" s="87"/>
      <c r="K861" s="94"/>
      <c r="L861" s="94"/>
      <c r="M861" s="154">
        <f t="shared" si="290"/>
        <v>4</v>
      </c>
      <c r="N861">
        <v>9</v>
      </c>
      <c r="O861">
        <v>7</v>
      </c>
      <c r="P861">
        <v>3</v>
      </c>
      <c r="Q861">
        <v>5</v>
      </c>
      <c r="R861">
        <v>2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 s="139">
        <f t="shared" si="273"/>
        <v>16</v>
      </c>
      <c r="AD861" s="140">
        <f t="shared" si="274"/>
        <v>19</v>
      </c>
      <c r="AE861" s="141">
        <f t="shared" si="291"/>
        <v>0</v>
      </c>
      <c r="AF861" s="142">
        <f t="shared" si="292"/>
        <v>1</v>
      </c>
      <c r="AG861" s="278"/>
      <c r="AI861" s="37">
        <f>IFERROR(IF(M861&gt;0,(N861*CONFIGURACAO!$C$20)+(O861*CONFIGURACAO!$C$21)+(P861*CONFIGURACAO!$C$22)+(Q861*CONFIGURACAO!$C$23)+(R861*CONFIGURACAO!$C$24),""),"")</f>
        <v>1880</v>
      </c>
      <c r="AJ861" s="38">
        <f>IF(S861=0,0,IF(CONFIGURACAO!$C$15="SIM",(IF(S861&gt;CONFIGURACAO!$C$16,CONFIGURACAO!$C$16*CONFIGURACAO!$C$25,S861*CONFIGURACAO!$C$25)),'PI AREA  P100'!S861*CONFIGURACAO!$C$25))</f>
        <v>10</v>
      </c>
      <c r="AK861" s="38">
        <f>IF(T861=0,0,IF(CONFIGURACAO!$C$17="SIM",(IF(T861&gt;CONFIGURACAO!$C$18,CONFIGURACAO!$C$18*CONFIGURACAO!$C$26,T861*CONFIGURACAO!$C$26)),'PI AREA  P100'!T861*CONFIGURACAO!$C$26))</f>
        <v>0</v>
      </c>
      <c r="AL861" s="38">
        <f>IFERROR(IF(M861&gt;0,(U861*CONFIGURACAO!$C$29)+(V861*CONFIGURACAO!$C$30),""),"")</f>
        <v>0</v>
      </c>
      <c r="AM861" s="38">
        <f>IF(W861=0,0,IF(CONFIGURACAO!$C$41="SIM",(IF(W861&gt;CONFIGURACAO!$C$41,CONFIGURACAO!$C$41*CONFIGURACAO!$C$31,W861*CONFIGURACAO!$C$31)),'PI AREA  P100'!W861*CONFIGURACAO!$C$31))</f>
        <v>0</v>
      </c>
      <c r="AN861" s="38">
        <f>IF(X861=0,0,IF(CONFIGURACAO!$C$39="SIM",(IF(X861&gt;CONFIGURACAO!$C$40,CONFIGURACAO!$C$40*CONFIGURACAO!$C$32,X861*CONFIGURACAO!$C$32)),'PI AREA  P100'!X861*CONFIGURACAO!$C$32))</f>
        <v>0</v>
      </c>
      <c r="AO861" s="38">
        <f>IFERROR(IF(M861&gt;0,(Y861*CONFIGURACAO!$C$33)+(Z861*CONFIGURACAO!$C$34)+(AA861*CONFIGURACAO!$C$35)+(AB861*CONFIGURACAO!$C$36),""),"")</f>
        <v>100</v>
      </c>
      <c r="AP861" s="38">
        <f>IF(AA861=0,0,IF(CONFIGURACAO!$C$46="SIM",(IF(AA861&gt;CONFIGURACAO!$C$47,CONFIGURACAO!$C$47*CONFIGURACAO!$C$35,AA861*CONFIGURACAO!$C$35)),'PI AREA  P100'!AA861*CONFIGURACAO!$C$35))</f>
        <v>0</v>
      </c>
      <c r="AQ861" s="38">
        <f>IF(AB861=0,0,IF(CONFIGURACAO!$C$44="SIM",(IF(AB861&gt;CONFIGURACAO!$C$45,CONFIGURACAO!$C$45*CONFIGURACAO!$C$36,AB861*CONFIGURACAO!$C$36)),'PI AREA  P100'!AB861*CONFIGURACAO!$C$36))</f>
        <v>0</v>
      </c>
      <c r="AR861" s="38">
        <f t="shared" si="293"/>
        <v>1990</v>
      </c>
      <c r="AS861" s="68">
        <f>IF(AR861="","",$AR861-(($AS$2/CONFIGURACAO!$C$6)*$M861))</f>
        <v>1690</v>
      </c>
      <c r="AT861" s="73">
        <f t="shared" si="275"/>
        <v>3</v>
      </c>
      <c r="AU861" s="75">
        <f>IF(AR861="","",$AR861-(($AU$2/CONFIGURACAO!$C$6)*$M861))</f>
        <v>1490</v>
      </c>
      <c r="AV861" s="76">
        <f t="shared" si="276"/>
        <v>4</v>
      </c>
      <c r="AW861" s="74">
        <f>IF(AR861="","",$AR861-(($AW$2/CONFIGURACAO!$C$6)*$M861))</f>
        <v>1290</v>
      </c>
      <c r="AX861" s="72">
        <f t="shared" si="277"/>
        <v>5</v>
      </c>
      <c r="AZ861" s="39">
        <f t="shared" si="278"/>
        <v>0.16808426173844737</v>
      </c>
      <c r="BA861" s="146">
        <f t="shared" si="279"/>
        <v>28</v>
      </c>
      <c r="BB861" s="146">
        <f t="shared" si="280"/>
        <v>213</v>
      </c>
      <c r="BC861" s="32">
        <f t="shared" si="281"/>
        <v>149</v>
      </c>
      <c r="BD861" s="148"/>
      <c r="BE861" s="40">
        <f t="shared" si="282"/>
        <v>0.3353204172876304</v>
      </c>
      <c r="BF861" s="40">
        <f t="shared" si="283"/>
        <v>0.27006172839506171</v>
      </c>
      <c r="BG861" s="40">
        <f t="shared" si="284"/>
        <v>7.7081192189105849E-2</v>
      </c>
      <c r="BH861" s="40">
        <f t="shared" si="285"/>
        <v>0.20210185933710592</v>
      </c>
      <c r="BI861" s="40">
        <f t="shared" si="286"/>
        <v>0.21321961620469082</v>
      </c>
      <c r="BJ861" s="40">
        <f t="shared" si="287"/>
        <v>9.2421441774491686E-2</v>
      </c>
      <c r="BK861" s="40">
        <f t="shared" si="288"/>
        <v>0</v>
      </c>
      <c r="BL861">
        <v>0</v>
      </c>
      <c r="BM861">
        <v>0</v>
      </c>
      <c r="BN861">
        <v>1</v>
      </c>
      <c r="BO861">
        <v>0</v>
      </c>
      <c r="BP861">
        <v>0</v>
      </c>
      <c r="BQ861">
        <v>0</v>
      </c>
      <c r="BR861">
        <v>1</v>
      </c>
      <c r="BS861">
        <v>0</v>
      </c>
      <c r="BT861" s="42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</row>
    <row r="862" spans="1:124" s="32" customFormat="1" x14ac:dyDescent="0.2">
      <c r="A862" s="124" t="str">
        <f>CONFIGURACAO!$C$4</f>
        <v>AREA 21</v>
      </c>
      <c r="B862" s="125">
        <v>860</v>
      </c>
      <c r="C862" s="252" t="s">
        <v>321</v>
      </c>
      <c r="D862" s="126">
        <f t="shared" si="289"/>
        <v>12</v>
      </c>
      <c r="E862" s="250" t="s">
        <v>1197</v>
      </c>
      <c r="F862" s="250">
        <v>1</v>
      </c>
      <c r="G862" s="250">
        <v>1</v>
      </c>
      <c r="H862" s="250">
        <v>1</v>
      </c>
      <c r="I862" s="250">
        <v>1</v>
      </c>
      <c r="J862" s="87"/>
      <c r="K862" s="94"/>
      <c r="L862" s="94"/>
      <c r="M862" s="154">
        <f t="shared" si="290"/>
        <v>4</v>
      </c>
      <c r="N862">
        <v>2</v>
      </c>
      <c r="O862">
        <v>5</v>
      </c>
      <c r="P862">
        <v>3</v>
      </c>
      <c r="Q862">
        <v>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 s="139">
        <f t="shared" si="273"/>
        <v>7</v>
      </c>
      <c r="AD862" s="140">
        <f t="shared" si="274"/>
        <v>10</v>
      </c>
      <c r="AE862" s="141">
        <f t="shared" si="291"/>
        <v>0</v>
      </c>
      <c r="AF862" s="142">
        <f t="shared" si="292"/>
        <v>0</v>
      </c>
      <c r="AG862" s="278"/>
      <c r="AI862" s="37">
        <f>IFERROR(IF(M862&gt;0,(N862*CONFIGURACAO!$C$20)+(O862*CONFIGURACAO!$C$21)+(P862*CONFIGURACAO!$C$22)+(Q862*CONFIGURACAO!$C$23)+(R862*CONFIGURACAO!$C$24),""),"")</f>
        <v>860</v>
      </c>
      <c r="AJ862" s="38">
        <f>IF(S862=0,0,IF(CONFIGURACAO!$C$15="SIM",(IF(S862&gt;CONFIGURACAO!$C$16,CONFIGURACAO!$C$16*CONFIGURACAO!$C$25,S862*CONFIGURACAO!$C$25)),'PI AREA  P100'!S862*CONFIGURACAO!$C$25))</f>
        <v>0</v>
      </c>
      <c r="AK862" s="38">
        <f>IF(T862=0,0,IF(CONFIGURACAO!$C$17="SIM",(IF(T862&gt;CONFIGURACAO!$C$18,CONFIGURACAO!$C$18*CONFIGURACAO!$C$26,T862*CONFIGURACAO!$C$26)),'PI AREA  P100'!T862*CONFIGURACAO!$C$26))</f>
        <v>0</v>
      </c>
      <c r="AL862" s="38">
        <f>IFERROR(IF(M862&gt;0,(U862*CONFIGURACAO!$C$29)+(V862*CONFIGURACAO!$C$30),""),"")</f>
        <v>0</v>
      </c>
      <c r="AM862" s="38">
        <f>IF(W862=0,0,IF(CONFIGURACAO!$C$41="SIM",(IF(W862&gt;CONFIGURACAO!$C$41,CONFIGURACAO!$C$41*CONFIGURACAO!$C$31,W862*CONFIGURACAO!$C$31)),'PI AREA  P100'!W862*CONFIGURACAO!$C$31))</f>
        <v>0</v>
      </c>
      <c r="AN862" s="38">
        <f>IF(X862=0,0,IF(CONFIGURACAO!$C$39="SIM",(IF(X862&gt;CONFIGURACAO!$C$40,CONFIGURACAO!$C$40*CONFIGURACAO!$C$32,X862*CONFIGURACAO!$C$32)),'PI AREA  P100'!X862*CONFIGURACAO!$C$32))</f>
        <v>0</v>
      </c>
      <c r="AO862" s="38">
        <f>IFERROR(IF(M862&gt;0,(Y862*CONFIGURACAO!$C$33)+(Z862*CONFIGURACAO!$C$34)+(AA862*CONFIGURACAO!$C$35)+(AB862*CONFIGURACAO!$C$36),""),"")</f>
        <v>0</v>
      </c>
      <c r="AP862" s="38">
        <f>IF(AA862=0,0,IF(CONFIGURACAO!$C$46="SIM",(IF(AA862&gt;CONFIGURACAO!$C$47,CONFIGURACAO!$C$47*CONFIGURACAO!$C$35,AA862*CONFIGURACAO!$C$35)),'PI AREA  P100'!AA862*CONFIGURACAO!$C$35))</f>
        <v>0</v>
      </c>
      <c r="AQ862" s="38">
        <f>IF(AB862=0,0,IF(CONFIGURACAO!$C$44="SIM",(IF(AB862&gt;CONFIGURACAO!$C$45,CONFIGURACAO!$C$45*CONFIGURACAO!$C$36,AB862*CONFIGURACAO!$C$36)),'PI AREA  P100'!AB862*CONFIGURACAO!$C$36))</f>
        <v>0</v>
      </c>
      <c r="AR862" s="38">
        <f t="shared" si="293"/>
        <v>860</v>
      </c>
      <c r="AS862" s="68">
        <f>IF(AR862="","",$AR862-(($AS$2/CONFIGURACAO!$C$6)*$M862))</f>
        <v>560</v>
      </c>
      <c r="AT862" s="73">
        <f t="shared" si="275"/>
        <v>3</v>
      </c>
      <c r="AU862" s="75">
        <f>IF(AR862="","",$AR862-(($AU$2/CONFIGURACAO!$C$6)*$M862))</f>
        <v>360</v>
      </c>
      <c r="AV862" s="76">
        <f t="shared" si="276"/>
        <v>4</v>
      </c>
      <c r="AW862" s="74">
        <f>IF(AR862="","",$AR862-(($AW$2/CONFIGURACAO!$C$6)*$M862))</f>
        <v>160</v>
      </c>
      <c r="AX862" s="72">
        <f t="shared" si="277"/>
        <v>5</v>
      </c>
      <c r="AZ862" s="39">
        <f t="shared" si="278"/>
        <v>7.2639429696012434E-2</v>
      </c>
      <c r="BA862" s="146">
        <f t="shared" si="279"/>
        <v>12</v>
      </c>
      <c r="BB862" s="146">
        <f t="shared" si="280"/>
        <v>629</v>
      </c>
      <c r="BC862" s="32">
        <f t="shared" si="281"/>
        <v>515</v>
      </c>
      <c r="BD862" s="148"/>
      <c r="BE862" s="40">
        <f t="shared" si="282"/>
        <v>7.4515648286140088E-2</v>
      </c>
      <c r="BF862" s="40">
        <f t="shared" si="283"/>
        <v>0.19290123456790123</v>
      </c>
      <c r="BG862" s="40">
        <f t="shared" si="284"/>
        <v>7.7081192189105849E-2</v>
      </c>
      <c r="BH862" s="40">
        <f t="shared" si="285"/>
        <v>8.084074373484236E-2</v>
      </c>
      <c r="BI862" s="40">
        <f t="shared" si="286"/>
        <v>0</v>
      </c>
      <c r="BJ862" s="40">
        <f t="shared" si="287"/>
        <v>0</v>
      </c>
      <c r="BK862" s="40">
        <f t="shared" si="288"/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2</v>
      </c>
      <c r="BR862">
        <v>0</v>
      </c>
      <c r="BS862">
        <v>7</v>
      </c>
      <c r="BT862" s="4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</row>
    <row r="863" spans="1:124" s="32" customFormat="1" x14ac:dyDescent="0.2">
      <c r="A863" s="124" t="str">
        <f>CONFIGURACAO!$C$4</f>
        <v>AREA 21</v>
      </c>
      <c r="B863" s="125">
        <v>861</v>
      </c>
      <c r="C863" s="252" t="s">
        <v>321</v>
      </c>
      <c r="D863" s="126">
        <f t="shared" si="289"/>
        <v>13</v>
      </c>
      <c r="E863" s="250" t="s">
        <v>1198</v>
      </c>
      <c r="F863" s="250">
        <v>1</v>
      </c>
      <c r="G863" s="250">
        <v>1</v>
      </c>
      <c r="H863" s="250">
        <v>1</v>
      </c>
      <c r="I863" s="250">
        <v>1</v>
      </c>
      <c r="J863" s="87"/>
      <c r="K863" s="94"/>
      <c r="L863" s="94"/>
      <c r="M863" s="154">
        <f t="shared" si="290"/>
        <v>4</v>
      </c>
      <c r="N863">
        <v>4</v>
      </c>
      <c r="O863">
        <v>0</v>
      </c>
      <c r="P863">
        <v>6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 s="139">
        <f t="shared" si="273"/>
        <v>4</v>
      </c>
      <c r="AD863" s="140">
        <f t="shared" si="274"/>
        <v>10</v>
      </c>
      <c r="AE863" s="141">
        <f t="shared" si="291"/>
        <v>0</v>
      </c>
      <c r="AF863" s="142">
        <f t="shared" si="292"/>
        <v>0</v>
      </c>
      <c r="AG863" s="278"/>
      <c r="AI863" s="37">
        <f>IFERROR(IF(M863&gt;0,(N863*CONFIGURACAO!$C$20)+(O863*CONFIGURACAO!$C$21)+(P863*CONFIGURACAO!$C$22)+(Q863*CONFIGURACAO!$C$23)+(R863*CONFIGURACAO!$C$24),""),"")</f>
        <v>800</v>
      </c>
      <c r="AJ863" s="38">
        <f>IF(S863=0,0,IF(CONFIGURACAO!$C$15="SIM",(IF(S863&gt;CONFIGURACAO!$C$16,CONFIGURACAO!$C$16*CONFIGURACAO!$C$25,S863*CONFIGURACAO!$C$25)),'PI AREA  P100'!S863*CONFIGURACAO!$C$25))</f>
        <v>0</v>
      </c>
      <c r="AK863" s="38">
        <f>IF(T863=0,0,IF(CONFIGURACAO!$C$17="SIM",(IF(T863&gt;CONFIGURACAO!$C$18,CONFIGURACAO!$C$18*CONFIGURACAO!$C$26,T863*CONFIGURACAO!$C$26)),'PI AREA  P100'!T863*CONFIGURACAO!$C$26))</f>
        <v>0</v>
      </c>
      <c r="AL863" s="38">
        <f>IFERROR(IF(M863&gt;0,(U863*CONFIGURACAO!$C$29)+(V863*CONFIGURACAO!$C$30),""),"")</f>
        <v>0</v>
      </c>
      <c r="AM863" s="38">
        <f>IF(W863=0,0,IF(CONFIGURACAO!$C$41="SIM",(IF(W863&gt;CONFIGURACAO!$C$41,CONFIGURACAO!$C$41*CONFIGURACAO!$C$31,W863*CONFIGURACAO!$C$31)),'PI AREA  P100'!W863*CONFIGURACAO!$C$31))</f>
        <v>0</v>
      </c>
      <c r="AN863" s="38">
        <f>IF(X863=0,0,IF(CONFIGURACAO!$C$39="SIM",(IF(X863&gt;CONFIGURACAO!$C$40,CONFIGURACAO!$C$40*CONFIGURACAO!$C$32,X863*CONFIGURACAO!$C$32)),'PI AREA  P100'!X863*CONFIGURACAO!$C$32))</f>
        <v>0</v>
      </c>
      <c r="AO863" s="38">
        <f>IFERROR(IF(M863&gt;0,(Y863*CONFIGURACAO!$C$33)+(Z863*CONFIGURACAO!$C$34)+(AA863*CONFIGURACAO!$C$35)+(AB863*CONFIGURACAO!$C$36),""),"")</f>
        <v>0</v>
      </c>
      <c r="AP863" s="38">
        <f>IF(AA863=0,0,IF(CONFIGURACAO!$C$46="SIM",(IF(AA863&gt;CONFIGURACAO!$C$47,CONFIGURACAO!$C$47*CONFIGURACAO!$C$35,AA863*CONFIGURACAO!$C$35)),'PI AREA  P100'!AA863*CONFIGURACAO!$C$35))</f>
        <v>0</v>
      </c>
      <c r="AQ863" s="38">
        <f>IF(AB863=0,0,IF(CONFIGURACAO!$C$44="SIM",(IF(AB863&gt;CONFIGURACAO!$C$45,CONFIGURACAO!$C$45*CONFIGURACAO!$C$36,AB863*CONFIGURACAO!$C$36)),'PI AREA  P100'!AB863*CONFIGURACAO!$C$36))</f>
        <v>0</v>
      </c>
      <c r="AR863" s="38">
        <f t="shared" si="293"/>
        <v>800</v>
      </c>
      <c r="AS863" s="68">
        <f>IF(AR863="","",$AR863-(($AS$2/CONFIGURACAO!$C$6)*$M863))</f>
        <v>500</v>
      </c>
      <c r="AT863" s="73">
        <f t="shared" si="275"/>
        <v>3</v>
      </c>
      <c r="AU863" s="75">
        <f>IF(AR863="","",$AR863-(($AU$2/CONFIGURACAO!$C$6)*$M863))</f>
        <v>300</v>
      </c>
      <c r="AV863" s="76">
        <f t="shared" si="276"/>
        <v>4</v>
      </c>
      <c r="AW863" s="74">
        <f>IF(AR863="","",$AR863-(($AW$2/CONFIGURACAO!$C$6)*$M863))</f>
        <v>100</v>
      </c>
      <c r="AX863" s="72">
        <f t="shared" si="277"/>
        <v>5</v>
      </c>
      <c r="AZ863" s="39">
        <f t="shared" si="278"/>
        <v>6.7571562507918542E-2</v>
      </c>
      <c r="BA863" s="146">
        <f t="shared" si="279"/>
        <v>11</v>
      </c>
      <c r="BB863" s="146">
        <f t="shared" si="280"/>
        <v>663</v>
      </c>
      <c r="BC863" s="32">
        <f t="shared" si="281"/>
        <v>553</v>
      </c>
      <c r="BD863" s="148"/>
      <c r="BE863" s="40">
        <f t="shared" si="282"/>
        <v>0.14903129657228018</v>
      </c>
      <c r="BF863" s="40">
        <f t="shared" si="283"/>
        <v>0</v>
      </c>
      <c r="BG863" s="40">
        <f t="shared" si="284"/>
        <v>0.1541623843782117</v>
      </c>
      <c r="BH863" s="40">
        <f t="shared" si="285"/>
        <v>4.042037186742118E-2</v>
      </c>
      <c r="BI863" s="40">
        <f t="shared" si="286"/>
        <v>0</v>
      </c>
      <c r="BJ863" s="40">
        <f t="shared" si="287"/>
        <v>0</v>
      </c>
      <c r="BK863" s="40">
        <f t="shared" si="288"/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 s="42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</row>
    <row r="864" spans="1:124" s="32" customFormat="1" x14ac:dyDescent="0.2">
      <c r="A864" s="124" t="str">
        <f>CONFIGURACAO!$C$4</f>
        <v>AREA 21</v>
      </c>
      <c r="B864" s="125">
        <v>862</v>
      </c>
      <c r="C864" s="252" t="s">
        <v>321</v>
      </c>
      <c r="D864" s="126">
        <f t="shared" si="289"/>
        <v>14</v>
      </c>
      <c r="E864" s="250" t="s">
        <v>1199</v>
      </c>
      <c r="F864" s="250">
        <v>1</v>
      </c>
      <c r="G864" s="250">
        <v>1</v>
      </c>
      <c r="H864" s="250">
        <v>1</v>
      </c>
      <c r="I864" s="250">
        <v>1</v>
      </c>
      <c r="J864" s="87"/>
      <c r="K864" s="94"/>
      <c r="L864" s="94"/>
      <c r="M864" s="154">
        <f t="shared" si="290"/>
        <v>4</v>
      </c>
      <c r="N864">
        <v>4</v>
      </c>
      <c r="O864">
        <v>2</v>
      </c>
      <c r="P864">
        <v>5</v>
      </c>
      <c r="Q864">
        <v>2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 s="139">
        <f t="shared" si="273"/>
        <v>6</v>
      </c>
      <c r="AD864" s="140">
        <f t="shared" si="274"/>
        <v>11</v>
      </c>
      <c r="AE864" s="141">
        <f t="shared" si="291"/>
        <v>0</v>
      </c>
      <c r="AF864" s="142">
        <f t="shared" si="292"/>
        <v>0</v>
      </c>
      <c r="AG864" s="278"/>
      <c r="AI864" s="37">
        <f>IFERROR(IF(M864&gt;0,(N864*CONFIGURACAO!$C$20)+(O864*CONFIGURACAO!$C$21)+(P864*CONFIGURACAO!$C$22)+(Q864*CONFIGURACAO!$C$23)+(R864*CONFIGURACAO!$C$24),""),"")</f>
        <v>960</v>
      </c>
      <c r="AJ864" s="38">
        <f>IF(S864=0,0,IF(CONFIGURACAO!$C$15="SIM",(IF(S864&gt;CONFIGURACAO!$C$16,CONFIGURACAO!$C$16*CONFIGURACAO!$C$25,S864*CONFIGURACAO!$C$25)),'PI AREA  P100'!S864*CONFIGURACAO!$C$25))</f>
        <v>0</v>
      </c>
      <c r="AK864" s="38">
        <f>IF(T864=0,0,IF(CONFIGURACAO!$C$17="SIM",(IF(T864&gt;CONFIGURACAO!$C$18,CONFIGURACAO!$C$18*CONFIGURACAO!$C$26,T864*CONFIGURACAO!$C$26)),'PI AREA  P100'!T864*CONFIGURACAO!$C$26))</f>
        <v>0</v>
      </c>
      <c r="AL864" s="38">
        <f>IFERROR(IF(M864&gt;0,(U864*CONFIGURACAO!$C$29)+(V864*CONFIGURACAO!$C$30),""),"")</f>
        <v>0</v>
      </c>
      <c r="AM864" s="38">
        <f>IF(W864=0,0,IF(CONFIGURACAO!$C$41="SIM",(IF(W864&gt;CONFIGURACAO!$C$41,CONFIGURACAO!$C$41*CONFIGURACAO!$C$31,W864*CONFIGURACAO!$C$31)),'PI AREA  P100'!W864*CONFIGURACAO!$C$31))</f>
        <v>0</v>
      </c>
      <c r="AN864" s="38">
        <f>IF(X864=0,0,IF(CONFIGURACAO!$C$39="SIM",(IF(X864&gt;CONFIGURACAO!$C$40,CONFIGURACAO!$C$40*CONFIGURACAO!$C$32,X864*CONFIGURACAO!$C$32)),'PI AREA  P100'!X864*CONFIGURACAO!$C$32))</f>
        <v>0</v>
      </c>
      <c r="AO864" s="38">
        <f>IFERROR(IF(M864&gt;0,(Y864*CONFIGURACAO!$C$33)+(Z864*CONFIGURACAO!$C$34)+(AA864*CONFIGURACAO!$C$35)+(AB864*CONFIGURACAO!$C$36),""),"")</f>
        <v>0</v>
      </c>
      <c r="AP864" s="38">
        <f>IF(AA864=0,0,IF(CONFIGURACAO!$C$46="SIM",(IF(AA864&gt;CONFIGURACAO!$C$47,CONFIGURACAO!$C$47*CONFIGURACAO!$C$35,AA864*CONFIGURACAO!$C$35)),'PI AREA  P100'!AA864*CONFIGURACAO!$C$35))</f>
        <v>0</v>
      </c>
      <c r="AQ864" s="38">
        <f>IF(AB864=0,0,IF(CONFIGURACAO!$C$44="SIM",(IF(AB864&gt;CONFIGURACAO!$C$45,CONFIGURACAO!$C$45*CONFIGURACAO!$C$36,AB864*CONFIGURACAO!$C$36)),'PI AREA  P100'!AB864*CONFIGURACAO!$C$36))</f>
        <v>0</v>
      </c>
      <c r="AR864" s="38">
        <f t="shared" si="293"/>
        <v>960</v>
      </c>
      <c r="AS864" s="68">
        <f>IF(AR864="","",$AR864-(($AS$2/CONFIGURACAO!$C$6)*$M864))</f>
        <v>660</v>
      </c>
      <c r="AT864" s="73">
        <f t="shared" si="275"/>
        <v>3</v>
      </c>
      <c r="AU864" s="75">
        <f>IF(AR864="","",$AR864-(($AU$2/CONFIGURACAO!$C$6)*$M864))</f>
        <v>460</v>
      </c>
      <c r="AV864" s="76">
        <f t="shared" si="276"/>
        <v>4</v>
      </c>
      <c r="AW864" s="74">
        <f>IF(AR864="","",$AR864-(($AW$2/CONFIGURACAO!$C$6)*$M864))</f>
        <v>260</v>
      </c>
      <c r="AX864" s="72">
        <f t="shared" si="277"/>
        <v>5</v>
      </c>
      <c r="AZ864" s="39">
        <f t="shared" si="278"/>
        <v>8.1085875009502248E-2</v>
      </c>
      <c r="BA864" s="146">
        <f t="shared" si="279"/>
        <v>14</v>
      </c>
      <c r="BB864" s="146">
        <f t="shared" si="280"/>
        <v>550</v>
      </c>
      <c r="BC864" s="32">
        <f t="shared" si="281"/>
        <v>455</v>
      </c>
      <c r="BD864" s="148"/>
      <c r="BE864" s="40">
        <f t="shared" si="282"/>
        <v>0.14903129657228018</v>
      </c>
      <c r="BF864" s="40">
        <f t="shared" si="283"/>
        <v>7.716049382716049E-2</v>
      </c>
      <c r="BG864" s="40">
        <f t="shared" si="284"/>
        <v>0.12846865364850976</v>
      </c>
      <c r="BH864" s="40">
        <f t="shared" si="285"/>
        <v>8.084074373484236E-2</v>
      </c>
      <c r="BI864" s="40">
        <f t="shared" si="286"/>
        <v>0.10660980810234541</v>
      </c>
      <c r="BJ864" s="40">
        <f t="shared" si="287"/>
        <v>0</v>
      </c>
      <c r="BK864" s="40">
        <f t="shared" si="288"/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 s="42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</row>
    <row r="865" spans="1:124" s="32" customFormat="1" x14ac:dyDescent="0.2">
      <c r="A865" s="124" t="str">
        <f>CONFIGURACAO!$C$4</f>
        <v>AREA 21</v>
      </c>
      <c r="B865" s="125">
        <v>863</v>
      </c>
      <c r="C865" s="252" t="s">
        <v>322</v>
      </c>
      <c r="D865" s="126">
        <f t="shared" si="289"/>
        <v>1</v>
      </c>
      <c r="E865" s="250" t="s">
        <v>1200</v>
      </c>
      <c r="F865" s="250">
        <v>0</v>
      </c>
      <c r="G865" s="250">
        <v>0</v>
      </c>
      <c r="H865" s="250">
        <v>0</v>
      </c>
      <c r="I865" s="250">
        <v>1</v>
      </c>
      <c r="J865" s="87"/>
      <c r="K865" s="94"/>
      <c r="L865" s="94"/>
      <c r="M865" s="154">
        <f t="shared" si="290"/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 s="139">
        <f t="shared" si="273"/>
        <v>0</v>
      </c>
      <c r="AD865" s="140">
        <f t="shared" si="274"/>
        <v>0</v>
      </c>
      <c r="AE865" s="141">
        <f t="shared" si="291"/>
        <v>0</v>
      </c>
      <c r="AF865" s="142">
        <f t="shared" si="292"/>
        <v>0</v>
      </c>
      <c r="AG865" s="278"/>
      <c r="AI865" s="37">
        <f>IFERROR(IF(M865&gt;0,(N865*CONFIGURACAO!$C$20)+(O865*CONFIGURACAO!$C$21)+(P865*CONFIGURACAO!$C$22)+(Q865*CONFIGURACAO!$C$23)+(R865*CONFIGURACAO!$C$24),""),"")</f>
        <v>0</v>
      </c>
      <c r="AJ865" s="38">
        <f>IF(S865=0,0,IF(CONFIGURACAO!$C$15="SIM",(IF(S865&gt;CONFIGURACAO!$C$16,CONFIGURACAO!$C$16*CONFIGURACAO!$C$25,S865*CONFIGURACAO!$C$25)),'PI AREA  P100'!S865*CONFIGURACAO!$C$25))</f>
        <v>0</v>
      </c>
      <c r="AK865" s="38">
        <f>IF(T865=0,0,IF(CONFIGURACAO!$C$17="SIM",(IF(T865&gt;CONFIGURACAO!$C$18,CONFIGURACAO!$C$18*CONFIGURACAO!$C$26,T865*CONFIGURACAO!$C$26)),'PI AREA  P100'!T865*CONFIGURACAO!$C$26))</f>
        <v>0</v>
      </c>
      <c r="AL865" s="38">
        <f>IFERROR(IF(M865&gt;0,(U865*CONFIGURACAO!$C$29)+(V865*CONFIGURACAO!$C$30),""),"")</f>
        <v>0</v>
      </c>
      <c r="AM865" s="38">
        <f>IF(W865=0,0,IF(CONFIGURACAO!$C$41="SIM",(IF(W865&gt;CONFIGURACAO!$C$41,CONFIGURACAO!$C$41*CONFIGURACAO!$C$31,W865*CONFIGURACAO!$C$31)),'PI AREA  P100'!W865*CONFIGURACAO!$C$31))</f>
        <v>0</v>
      </c>
      <c r="AN865" s="38">
        <f>IF(X865=0,0,IF(CONFIGURACAO!$C$39="SIM",(IF(X865&gt;CONFIGURACAO!$C$40,CONFIGURACAO!$C$40*CONFIGURACAO!$C$32,X865*CONFIGURACAO!$C$32)),'PI AREA  P100'!X865*CONFIGURACAO!$C$32))</f>
        <v>0</v>
      </c>
      <c r="AO865" s="38">
        <f>IFERROR(IF(M865&gt;0,(Y865*CONFIGURACAO!$C$33)+(Z865*CONFIGURACAO!$C$34)+(AA865*CONFIGURACAO!$C$35)+(AB865*CONFIGURACAO!$C$36),""),"")</f>
        <v>0</v>
      </c>
      <c r="AP865" s="38">
        <f>IF(AA865=0,0,IF(CONFIGURACAO!$C$46="SIM",(IF(AA865&gt;CONFIGURACAO!$C$47,CONFIGURACAO!$C$47*CONFIGURACAO!$C$35,AA865*CONFIGURACAO!$C$35)),'PI AREA  P100'!AA865*CONFIGURACAO!$C$35))</f>
        <v>0</v>
      </c>
      <c r="AQ865" s="38">
        <f>IF(AB865=0,0,IF(CONFIGURACAO!$C$44="SIM",(IF(AB865&gt;CONFIGURACAO!$C$45,CONFIGURACAO!$C$45*CONFIGURACAO!$C$36,AB865*CONFIGURACAO!$C$36)),'PI AREA  P100'!AB865*CONFIGURACAO!$C$36))</f>
        <v>0</v>
      </c>
      <c r="AR865" s="38">
        <f t="shared" si="293"/>
        <v>0</v>
      </c>
      <c r="AS865" s="68">
        <f>IF(AR865="","",$AR865-(($AS$2/CONFIGURACAO!$C$6)*$M865))</f>
        <v>-75</v>
      </c>
      <c r="AT865" s="73" t="str">
        <f t="shared" si="275"/>
        <v>NAO</v>
      </c>
      <c r="AU865" s="75">
        <f>IF(AR865="","",$AR865-(($AU$2/CONFIGURACAO!$C$6)*$M865))</f>
        <v>-125</v>
      </c>
      <c r="AV865" s="76" t="str">
        <f t="shared" si="276"/>
        <v>NAO</v>
      </c>
      <c r="AW865" s="74">
        <f>IF(AR865="","",$AR865-(($AW$2/CONFIGURACAO!$C$6)*$M865))</f>
        <v>-175</v>
      </c>
      <c r="AX865" s="72" t="str">
        <f t="shared" si="277"/>
        <v>NAO</v>
      </c>
      <c r="AZ865" s="39">
        <f t="shared" si="278"/>
        <v>0</v>
      </c>
      <c r="BA865" s="146">
        <f t="shared" si="279"/>
        <v>0</v>
      </c>
      <c r="BB865" s="146">
        <f t="shared" si="280"/>
        <v>1158</v>
      </c>
      <c r="BC865" s="32">
        <f t="shared" si="281"/>
        <v>1158</v>
      </c>
      <c r="BD865" s="148"/>
      <c r="BE865" s="40">
        <f t="shared" si="282"/>
        <v>0</v>
      </c>
      <c r="BF865" s="40">
        <f t="shared" si="283"/>
        <v>0</v>
      </c>
      <c r="BG865" s="40">
        <f t="shared" si="284"/>
        <v>0</v>
      </c>
      <c r="BH865" s="40">
        <f t="shared" si="285"/>
        <v>0</v>
      </c>
      <c r="BI865" s="40">
        <f t="shared" si="286"/>
        <v>0</v>
      </c>
      <c r="BJ865" s="40">
        <f t="shared" si="287"/>
        <v>0</v>
      </c>
      <c r="BK865" s="40">
        <f t="shared" si="288"/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1</v>
      </c>
      <c r="BS865">
        <v>1</v>
      </c>
      <c r="BT865" s="42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</row>
    <row r="866" spans="1:124" s="32" customFormat="1" x14ac:dyDescent="0.2">
      <c r="A866" s="124" t="str">
        <f>CONFIGURACAO!$C$4</f>
        <v>AREA 21</v>
      </c>
      <c r="B866" s="125">
        <v>864</v>
      </c>
      <c r="C866" s="252" t="s">
        <v>322</v>
      </c>
      <c r="D866" s="126">
        <f t="shared" si="289"/>
        <v>2</v>
      </c>
      <c r="E866" s="250" t="s">
        <v>1201</v>
      </c>
      <c r="F866" s="250">
        <v>0</v>
      </c>
      <c r="G866" s="250">
        <v>0</v>
      </c>
      <c r="H866" s="250">
        <v>0</v>
      </c>
      <c r="I866" s="250">
        <v>1</v>
      </c>
      <c r="J866" s="87"/>
      <c r="K866" s="94"/>
      <c r="L866" s="94"/>
      <c r="M866" s="154">
        <f t="shared" si="290"/>
        <v>1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 s="139">
        <f t="shared" si="273"/>
        <v>0</v>
      </c>
      <c r="AD866" s="140">
        <f t="shared" si="274"/>
        <v>1</v>
      </c>
      <c r="AE866" s="141">
        <f t="shared" si="291"/>
        <v>0</v>
      </c>
      <c r="AF866" s="142">
        <f t="shared" si="292"/>
        <v>0</v>
      </c>
      <c r="AG866" s="278"/>
      <c r="AI866" s="37">
        <f>IFERROR(IF(M866&gt;0,(N866*CONFIGURACAO!$C$20)+(O866*CONFIGURACAO!$C$21)+(P866*CONFIGURACAO!$C$22)+(Q866*CONFIGURACAO!$C$23)+(R866*CONFIGURACAO!$C$24),""),"")</f>
        <v>60</v>
      </c>
      <c r="AJ866" s="38">
        <f>IF(S866=0,0,IF(CONFIGURACAO!$C$15="SIM",(IF(S866&gt;CONFIGURACAO!$C$16,CONFIGURACAO!$C$16*CONFIGURACAO!$C$25,S866*CONFIGURACAO!$C$25)),'PI AREA  P100'!S866*CONFIGURACAO!$C$25))</f>
        <v>0</v>
      </c>
      <c r="AK866" s="38">
        <f>IF(T866=0,0,IF(CONFIGURACAO!$C$17="SIM",(IF(T866&gt;CONFIGURACAO!$C$18,CONFIGURACAO!$C$18*CONFIGURACAO!$C$26,T866*CONFIGURACAO!$C$26)),'PI AREA  P100'!T866*CONFIGURACAO!$C$26))</f>
        <v>0</v>
      </c>
      <c r="AL866" s="38">
        <f>IFERROR(IF(M866&gt;0,(U866*CONFIGURACAO!$C$29)+(V866*CONFIGURACAO!$C$30),""),"")</f>
        <v>0</v>
      </c>
      <c r="AM866" s="38">
        <f>IF(W866=0,0,IF(CONFIGURACAO!$C$41="SIM",(IF(W866&gt;CONFIGURACAO!$C$41,CONFIGURACAO!$C$41*CONFIGURACAO!$C$31,W866*CONFIGURACAO!$C$31)),'PI AREA  P100'!W866*CONFIGURACAO!$C$31))</f>
        <v>0</v>
      </c>
      <c r="AN866" s="38">
        <f>IF(X866=0,0,IF(CONFIGURACAO!$C$39="SIM",(IF(X866&gt;CONFIGURACAO!$C$40,CONFIGURACAO!$C$40*CONFIGURACAO!$C$32,X866*CONFIGURACAO!$C$32)),'PI AREA  P100'!X866*CONFIGURACAO!$C$32))</f>
        <v>0</v>
      </c>
      <c r="AO866" s="38">
        <f>IFERROR(IF(M866&gt;0,(Y866*CONFIGURACAO!$C$33)+(Z866*CONFIGURACAO!$C$34)+(AA866*CONFIGURACAO!$C$35)+(AB866*CONFIGURACAO!$C$36),""),"")</f>
        <v>0</v>
      </c>
      <c r="AP866" s="38">
        <f>IF(AA866=0,0,IF(CONFIGURACAO!$C$46="SIM",(IF(AA866&gt;CONFIGURACAO!$C$47,CONFIGURACAO!$C$47*CONFIGURACAO!$C$35,AA866*CONFIGURACAO!$C$35)),'PI AREA  P100'!AA866*CONFIGURACAO!$C$35))</f>
        <v>0</v>
      </c>
      <c r="AQ866" s="38">
        <f>IF(AB866=0,0,IF(CONFIGURACAO!$C$44="SIM",(IF(AB866&gt;CONFIGURACAO!$C$45,CONFIGURACAO!$C$45*CONFIGURACAO!$C$36,AB866*CONFIGURACAO!$C$36)),'PI AREA  P100'!AB866*CONFIGURACAO!$C$36))</f>
        <v>0</v>
      </c>
      <c r="AR866" s="38">
        <f t="shared" si="293"/>
        <v>60</v>
      </c>
      <c r="AS866" s="68">
        <f>IF(AR866="","",$AR866-(($AS$2/CONFIGURACAO!$C$6)*$M866))</f>
        <v>-15</v>
      </c>
      <c r="AT866" s="73" t="str">
        <f t="shared" si="275"/>
        <v>NAO</v>
      </c>
      <c r="AU866" s="75">
        <f>IF(AR866="","",$AR866-(($AU$2/CONFIGURACAO!$C$6)*$M866))</f>
        <v>-65</v>
      </c>
      <c r="AV866" s="76" t="str">
        <f t="shared" si="276"/>
        <v>NAO</v>
      </c>
      <c r="AW866" s="74">
        <f>IF(AR866="","",$AR866-(($AW$2/CONFIGURACAO!$C$6)*$M866))</f>
        <v>-115</v>
      </c>
      <c r="AX866" s="72" t="str">
        <f t="shared" si="277"/>
        <v>NAO</v>
      </c>
      <c r="AZ866" s="39">
        <f t="shared" si="278"/>
        <v>5.0678671880938905E-3</v>
      </c>
      <c r="BA866" s="146">
        <f t="shared" si="279"/>
        <v>1</v>
      </c>
      <c r="BB866" s="146">
        <f t="shared" si="280"/>
        <v>1099</v>
      </c>
      <c r="BC866" s="32">
        <f t="shared" si="281"/>
        <v>1106</v>
      </c>
      <c r="BD866" s="148"/>
      <c r="BE866" s="40">
        <f t="shared" si="282"/>
        <v>0</v>
      </c>
      <c r="BF866" s="40">
        <f t="shared" si="283"/>
        <v>0</v>
      </c>
      <c r="BG866" s="40">
        <f t="shared" si="284"/>
        <v>2.5693730729701953E-2</v>
      </c>
      <c r="BH866" s="40">
        <f t="shared" si="285"/>
        <v>0</v>
      </c>
      <c r="BI866" s="40">
        <f t="shared" si="286"/>
        <v>0</v>
      </c>
      <c r="BJ866" s="40">
        <f t="shared" si="287"/>
        <v>0</v>
      </c>
      <c r="BK866" s="40">
        <f t="shared" si="288"/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 s="42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</row>
    <row r="867" spans="1:124" s="32" customFormat="1" x14ac:dyDescent="0.2">
      <c r="A867" s="124" t="str">
        <f>CONFIGURACAO!$C$4</f>
        <v>AREA 21</v>
      </c>
      <c r="B867" s="125">
        <v>865</v>
      </c>
      <c r="C867" s="252" t="s">
        <v>322</v>
      </c>
      <c r="D867" s="126">
        <f t="shared" si="289"/>
        <v>3</v>
      </c>
      <c r="E867" s="250" t="s">
        <v>1202</v>
      </c>
      <c r="F867" s="250">
        <v>0</v>
      </c>
      <c r="G867" s="250">
        <v>0</v>
      </c>
      <c r="H867" s="250">
        <v>0</v>
      </c>
      <c r="I867" s="250">
        <v>1</v>
      </c>
      <c r="J867" s="87"/>
      <c r="K867" s="94"/>
      <c r="L867" s="94"/>
      <c r="M867" s="154">
        <f t="shared" si="290"/>
        <v>1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 s="139">
        <f t="shared" si="273"/>
        <v>0</v>
      </c>
      <c r="AD867" s="140">
        <f t="shared" si="274"/>
        <v>0</v>
      </c>
      <c r="AE867" s="141">
        <f t="shared" si="291"/>
        <v>0</v>
      </c>
      <c r="AF867" s="142">
        <f t="shared" si="292"/>
        <v>0</v>
      </c>
      <c r="AG867" s="278"/>
      <c r="AI867" s="37">
        <f>IFERROR(IF(M867&gt;0,(N867*CONFIGURACAO!$C$20)+(O867*CONFIGURACAO!$C$21)+(P867*CONFIGURACAO!$C$22)+(Q867*CONFIGURACAO!$C$23)+(R867*CONFIGURACAO!$C$24),""),"")</f>
        <v>40</v>
      </c>
      <c r="AJ867" s="38">
        <f>IF(S867=0,0,IF(CONFIGURACAO!$C$15="SIM",(IF(S867&gt;CONFIGURACAO!$C$16,CONFIGURACAO!$C$16*CONFIGURACAO!$C$25,S867*CONFIGURACAO!$C$25)),'PI AREA  P100'!S867*CONFIGURACAO!$C$25))</f>
        <v>0</v>
      </c>
      <c r="AK867" s="38">
        <f>IF(T867=0,0,IF(CONFIGURACAO!$C$17="SIM",(IF(T867&gt;CONFIGURACAO!$C$18,CONFIGURACAO!$C$18*CONFIGURACAO!$C$26,T867*CONFIGURACAO!$C$26)),'PI AREA  P100'!T867*CONFIGURACAO!$C$26))</f>
        <v>0</v>
      </c>
      <c r="AL867" s="38">
        <f>IFERROR(IF(M867&gt;0,(U867*CONFIGURACAO!$C$29)+(V867*CONFIGURACAO!$C$30),""),"")</f>
        <v>0</v>
      </c>
      <c r="AM867" s="38">
        <f>IF(W867=0,0,IF(CONFIGURACAO!$C$41="SIM",(IF(W867&gt;CONFIGURACAO!$C$41,CONFIGURACAO!$C$41*CONFIGURACAO!$C$31,W867*CONFIGURACAO!$C$31)),'PI AREA  P100'!W867*CONFIGURACAO!$C$31))</f>
        <v>0</v>
      </c>
      <c r="AN867" s="38">
        <f>IF(X867=0,0,IF(CONFIGURACAO!$C$39="SIM",(IF(X867&gt;CONFIGURACAO!$C$40,CONFIGURACAO!$C$40*CONFIGURACAO!$C$32,X867*CONFIGURACAO!$C$32)),'PI AREA  P100'!X867*CONFIGURACAO!$C$32))</f>
        <v>0</v>
      </c>
      <c r="AO867" s="38">
        <f>IFERROR(IF(M867&gt;0,(Y867*CONFIGURACAO!$C$33)+(Z867*CONFIGURACAO!$C$34)+(AA867*CONFIGURACAO!$C$35)+(AB867*CONFIGURACAO!$C$36),""),"")</f>
        <v>0</v>
      </c>
      <c r="AP867" s="38">
        <f>IF(AA867=0,0,IF(CONFIGURACAO!$C$46="SIM",(IF(AA867&gt;CONFIGURACAO!$C$47,CONFIGURACAO!$C$47*CONFIGURACAO!$C$35,AA867*CONFIGURACAO!$C$35)),'PI AREA  P100'!AA867*CONFIGURACAO!$C$35))</f>
        <v>0</v>
      </c>
      <c r="AQ867" s="38">
        <f>IF(AB867=0,0,IF(CONFIGURACAO!$C$44="SIM",(IF(AB867&gt;CONFIGURACAO!$C$45,CONFIGURACAO!$C$45*CONFIGURACAO!$C$36,AB867*CONFIGURACAO!$C$36)),'PI AREA  P100'!AB867*CONFIGURACAO!$C$36))</f>
        <v>0</v>
      </c>
      <c r="AR867" s="38">
        <f t="shared" si="293"/>
        <v>40</v>
      </c>
      <c r="AS867" s="68">
        <f>IF(AR867="","",$AR867-(($AS$2/CONFIGURACAO!$C$6)*$M867))</f>
        <v>-35</v>
      </c>
      <c r="AT867" s="73" t="str">
        <f t="shared" si="275"/>
        <v>NAO</v>
      </c>
      <c r="AU867" s="75">
        <f>IF(AR867="","",$AR867-(($AU$2/CONFIGURACAO!$C$6)*$M867))</f>
        <v>-85</v>
      </c>
      <c r="AV867" s="76" t="str">
        <f t="shared" si="276"/>
        <v>NAO</v>
      </c>
      <c r="AW867" s="74">
        <f>IF(AR867="","",$AR867-(($AW$2/CONFIGURACAO!$C$6)*$M867))</f>
        <v>-135</v>
      </c>
      <c r="AX867" s="72" t="str">
        <f t="shared" si="277"/>
        <v>NAO</v>
      </c>
      <c r="AZ867" s="39">
        <f t="shared" si="278"/>
        <v>3.3785781253959273E-3</v>
      </c>
      <c r="BA867" s="146">
        <f t="shared" si="279"/>
        <v>1</v>
      </c>
      <c r="BB867" s="146">
        <f t="shared" si="280"/>
        <v>1099</v>
      </c>
      <c r="BC867" s="32">
        <f t="shared" si="281"/>
        <v>1125</v>
      </c>
      <c r="BD867" s="148"/>
      <c r="BE867" s="40">
        <f t="shared" si="282"/>
        <v>0</v>
      </c>
      <c r="BF867" s="40">
        <f t="shared" si="283"/>
        <v>0</v>
      </c>
      <c r="BG867" s="40">
        <f t="shared" si="284"/>
        <v>0</v>
      </c>
      <c r="BH867" s="40">
        <f t="shared" si="285"/>
        <v>4.042037186742118E-2</v>
      </c>
      <c r="BI867" s="40">
        <f t="shared" si="286"/>
        <v>0</v>
      </c>
      <c r="BJ867" s="40">
        <f t="shared" si="287"/>
        <v>0</v>
      </c>
      <c r="BK867" s="40">
        <f t="shared" si="288"/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 s="42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</row>
    <row r="868" spans="1:124" s="32" customFormat="1" x14ac:dyDescent="0.2">
      <c r="A868" s="124" t="str">
        <f>CONFIGURACAO!$C$4</f>
        <v>AREA 21</v>
      </c>
      <c r="B868" s="125">
        <v>866</v>
      </c>
      <c r="C868" s="252" t="s">
        <v>322</v>
      </c>
      <c r="D868" s="126">
        <f t="shared" si="289"/>
        <v>4</v>
      </c>
      <c r="E868" s="250" t="s">
        <v>1203</v>
      </c>
      <c r="F868" s="250">
        <v>0</v>
      </c>
      <c r="G868" s="250">
        <v>0</v>
      </c>
      <c r="H868" s="250">
        <v>0</v>
      </c>
      <c r="I868" s="250">
        <v>1</v>
      </c>
      <c r="J868" s="87"/>
      <c r="K868" s="94"/>
      <c r="L868" s="94"/>
      <c r="M868" s="154">
        <f t="shared" si="290"/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 s="139">
        <f t="shared" si="273"/>
        <v>0</v>
      </c>
      <c r="AD868" s="140">
        <f t="shared" si="274"/>
        <v>0</v>
      </c>
      <c r="AE868" s="141">
        <f t="shared" si="291"/>
        <v>0</v>
      </c>
      <c r="AF868" s="142">
        <f t="shared" si="292"/>
        <v>0</v>
      </c>
      <c r="AG868" s="278"/>
      <c r="AI868" s="37">
        <f>IFERROR(IF(M868&gt;0,(N868*CONFIGURACAO!$C$20)+(O868*CONFIGURACAO!$C$21)+(P868*CONFIGURACAO!$C$22)+(Q868*CONFIGURACAO!$C$23)+(R868*CONFIGURACAO!$C$24),""),"")</f>
        <v>0</v>
      </c>
      <c r="AJ868" s="38">
        <f>IF(S868=0,0,IF(CONFIGURACAO!$C$15="SIM",(IF(S868&gt;CONFIGURACAO!$C$16,CONFIGURACAO!$C$16*CONFIGURACAO!$C$25,S868*CONFIGURACAO!$C$25)),'PI AREA  P100'!S868*CONFIGURACAO!$C$25))</f>
        <v>0</v>
      </c>
      <c r="AK868" s="38">
        <f>IF(T868=0,0,IF(CONFIGURACAO!$C$17="SIM",(IF(T868&gt;CONFIGURACAO!$C$18,CONFIGURACAO!$C$18*CONFIGURACAO!$C$26,T868*CONFIGURACAO!$C$26)),'PI AREA  P100'!T868*CONFIGURACAO!$C$26))</f>
        <v>5</v>
      </c>
      <c r="AL868" s="38">
        <f>IFERROR(IF(M868&gt;0,(U868*CONFIGURACAO!$C$29)+(V868*CONFIGURACAO!$C$30),""),"")</f>
        <v>0</v>
      </c>
      <c r="AM868" s="38">
        <f>IF(W868=0,0,IF(CONFIGURACAO!$C$41="SIM",(IF(W868&gt;CONFIGURACAO!$C$41,CONFIGURACAO!$C$41*CONFIGURACAO!$C$31,W868*CONFIGURACAO!$C$31)),'PI AREA  P100'!W868*CONFIGURACAO!$C$31))</f>
        <v>0</v>
      </c>
      <c r="AN868" s="38">
        <f>IF(X868=0,0,IF(CONFIGURACAO!$C$39="SIM",(IF(X868&gt;CONFIGURACAO!$C$40,CONFIGURACAO!$C$40*CONFIGURACAO!$C$32,X868*CONFIGURACAO!$C$32)),'PI AREA  P100'!X868*CONFIGURACAO!$C$32))</f>
        <v>0</v>
      </c>
      <c r="AO868" s="38">
        <f>IFERROR(IF(M868&gt;0,(Y868*CONFIGURACAO!$C$33)+(Z868*CONFIGURACAO!$C$34)+(AA868*CONFIGURACAO!$C$35)+(AB868*CONFIGURACAO!$C$36),""),"")</f>
        <v>0</v>
      </c>
      <c r="AP868" s="38">
        <f>IF(AA868=0,0,IF(CONFIGURACAO!$C$46="SIM",(IF(AA868&gt;CONFIGURACAO!$C$47,CONFIGURACAO!$C$47*CONFIGURACAO!$C$35,AA868*CONFIGURACAO!$C$35)),'PI AREA  P100'!AA868*CONFIGURACAO!$C$35))</f>
        <v>0</v>
      </c>
      <c r="AQ868" s="38">
        <f>IF(AB868=0,0,IF(CONFIGURACAO!$C$44="SIM",(IF(AB868&gt;CONFIGURACAO!$C$45,CONFIGURACAO!$C$45*CONFIGURACAO!$C$36,AB868*CONFIGURACAO!$C$36)),'PI AREA  P100'!AB868*CONFIGURACAO!$C$36))</f>
        <v>0</v>
      </c>
      <c r="AR868" s="38">
        <f t="shared" si="293"/>
        <v>5</v>
      </c>
      <c r="AS868" s="68">
        <f>IF(AR868="","",$AR868-(($AS$2/CONFIGURACAO!$C$6)*$M868))</f>
        <v>-70</v>
      </c>
      <c r="AT868" s="73" t="str">
        <f t="shared" si="275"/>
        <v>NAO</v>
      </c>
      <c r="AU868" s="75">
        <f>IF(AR868="","",$AR868-(($AU$2/CONFIGURACAO!$C$6)*$M868))</f>
        <v>-120</v>
      </c>
      <c r="AV868" s="76" t="str">
        <f t="shared" si="276"/>
        <v>NAO</v>
      </c>
      <c r="AW868" s="74">
        <f>IF(AR868="","",$AR868-(($AW$2/CONFIGURACAO!$C$6)*$M868))</f>
        <v>-170</v>
      </c>
      <c r="AX868" s="72" t="str">
        <f t="shared" si="277"/>
        <v>NAO</v>
      </c>
      <c r="AZ868" s="39">
        <f t="shared" si="278"/>
        <v>4.2232226567449091E-4</v>
      </c>
      <c r="BA868" s="146">
        <f t="shared" si="279"/>
        <v>1</v>
      </c>
      <c r="BB868" s="146">
        <f t="shared" si="280"/>
        <v>1099</v>
      </c>
      <c r="BC868" s="32">
        <f t="shared" si="281"/>
        <v>1155</v>
      </c>
      <c r="BD868" s="148"/>
      <c r="BE868" s="40">
        <f t="shared" si="282"/>
        <v>0</v>
      </c>
      <c r="BF868" s="40">
        <f t="shared" si="283"/>
        <v>0</v>
      </c>
      <c r="BG868" s="40">
        <f t="shared" si="284"/>
        <v>0</v>
      </c>
      <c r="BH868" s="40">
        <f t="shared" si="285"/>
        <v>0</v>
      </c>
      <c r="BI868" s="40">
        <f t="shared" si="286"/>
        <v>0</v>
      </c>
      <c r="BJ868" s="40">
        <f t="shared" si="287"/>
        <v>0</v>
      </c>
      <c r="BK868" s="40">
        <f t="shared" si="288"/>
        <v>0.16051364365971107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 s="42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</row>
    <row r="869" spans="1:124" s="32" customFormat="1" x14ac:dyDescent="0.2">
      <c r="A869" s="124" t="str">
        <f>CONFIGURACAO!$C$4</f>
        <v>AREA 21</v>
      </c>
      <c r="B869" s="125">
        <v>867</v>
      </c>
      <c r="C869" s="252" t="s">
        <v>322</v>
      </c>
      <c r="D869" s="126">
        <f t="shared" si="289"/>
        <v>5</v>
      </c>
      <c r="E869" s="250" t="s">
        <v>1204</v>
      </c>
      <c r="F869" s="250">
        <v>0</v>
      </c>
      <c r="G869" s="250">
        <v>0</v>
      </c>
      <c r="H869" s="250">
        <v>0</v>
      </c>
      <c r="I869" s="250">
        <v>1</v>
      </c>
      <c r="J869" s="87"/>
      <c r="K869" s="94"/>
      <c r="L869" s="94"/>
      <c r="M869" s="154">
        <f t="shared" si="290"/>
        <v>1</v>
      </c>
      <c r="N869">
        <v>1</v>
      </c>
      <c r="O869">
        <v>4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 s="139">
        <f t="shared" si="273"/>
        <v>5</v>
      </c>
      <c r="AD869" s="140">
        <f t="shared" si="274"/>
        <v>5</v>
      </c>
      <c r="AE869" s="141">
        <f t="shared" si="291"/>
        <v>0</v>
      </c>
      <c r="AF869" s="142">
        <f t="shared" si="292"/>
        <v>0</v>
      </c>
      <c r="AG869" s="278"/>
      <c r="AI869" s="37">
        <f>IFERROR(IF(M869&gt;0,(N869*CONFIGURACAO!$C$20)+(O869*CONFIGURACAO!$C$21)+(P869*CONFIGURACAO!$C$22)+(Q869*CONFIGURACAO!$C$23)+(R869*CONFIGURACAO!$C$24),""),"")</f>
        <v>420</v>
      </c>
      <c r="AJ869" s="38">
        <f>IF(S869=0,0,IF(CONFIGURACAO!$C$15="SIM",(IF(S869&gt;CONFIGURACAO!$C$16,CONFIGURACAO!$C$16*CONFIGURACAO!$C$25,S869*CONFIGURACAO!$C$25)),'PI AREA  P100'!S869*CONFIGURACAO!$C$25))</f>
        <v>0</v>
      </c>
      <c r="AK869" s="38">
        <f>IF(T869=0,0,IF(CONFIGURACAO!$C$17="SIM",(IF(T869&gt;CONFIGURACAO!$C$18,CONFIGURACAO!$C$18*CONFIGURACAO!$C$26,T869*CONFIGURACAO!$C$26)),'PI AREA  P100'!T869*CONFIGURACAO!$C$26))</f>
        <v>0</v>
      </c>
      <c r="AL869" s="38">
        <f>IFERROR(IF(M869&gt;0,(U869*CONFIGURACAO!$C$29)+(V869*CONFIGURACAO!$C$30),""),"")</f>
        <v>0</v>
      </c>
      <c r="AM869" s="38">
        <f>IF(W869=0,0,IF(CONFIGURACAO!$C$41="SIM",(IF(W869&gt;CONFIGURACAO!$C$41,CONFIGURACAO!$C$41*CONFIGURACAO!$C$31,W869*CONFIGURACAO!$C$31)),'PI AREA  P100'!W869*CONFIGURACAO!$C$31))</f>
        <v>0</v>
      </c>
      <c r="AN869" s="38">
        <f>IF(X869=0,0,IF(CONFIGURACAO!$C$39="SIM",(IF(X869&gt;CONFIGURACAO!$C$40,CONFIGURACAO!$C$40*CONFIGURACAO!$C$32,X869*CONFIGURACAO!$C$32)),'PI AREA  P100'!X869*CONFIGURACAO!$C$32))</f>
        <v>0</v>
      </c>
      <c r="AO869" s="38">
        <f>IFERROR(IF(M869&gt;0,(Y869*CONFIGURACAO!$C$33)+(Z869*CONFIGURACAO!$C$34)+(AA869*CONFIGURACAO!$C$35)+(AB869*CONFIGURACAO!$C$36),""),"")</f>
        <v>0</v>
      </c>
      <c r="AP869" s="38">
        <f>IF(AA869=0,0,IF(CONFIGURACAO!$C$46="SIM",(IF(AA869&gt;CONFIGURACAO!$C$47,CONFIGURACAO!$C$47*CONFIGURACAO!$C$35,AA869*CONFIGURACAO!$C$35)),'PI AREA  P100'!AA869*CONFIGURACAO!$C$35))</f>
        <v>0</v>
      </c>
      <c r="AQ869" s="38">
        <f>IF(AB869=0,0,IF(CONFIGURACAO!$C$44="SIM",(IF(AB869&gt;CONFIGURACAO!$C$45,CONFIGURACAO!$C$45*CONFIGURACAO!$C$36,AB869*CONFIGURACAO!$C$36)),'PI AREA  P100'!AB869*CONFIGURACAO!$C$36))</f>
        <v>0</v>
      </c>
      <c r="AR869" s="38">
        <f t="shared" si="293"/>
        <v>420</v>
      </c>
      <c r="AS869" s="68">
        <f>IF(AR869="","",$AR869-(($AS$2/CONFIGURACAO!$C$6)*$M869))</f>
        <v>345</v>
      </c>
      <c r="AT869" s="73">
        <f t="shared" si="275"/>
        <v>3</v>
      </c>
      <c r="AU869" s="75">
        <f>IF(AR869="","",$AR869-(($AU$2/CONFIGURACAO!$C$6)*$M869))</f>
        <v>295</v>
      </c>
      <c r="AV869" s="76">
        <f t="shared" si="276"/>
        <v>4</v>
      </c>
      <c r="AW869" s="74">
        <f>IF(AR869="","",$AR869-(($AW$2/CONFIGURACAO!$C$6)*$M869))</f>
        <v>245</v>
      </c>
      <c r="AX869" s="72">
        <f t="shared" si="277"/>
        <v>5</v>
      </c>
      <c r="AZ869" s="39">
        <f t="shared" si="278"/>
        <v>3.547507031665724E-2</v>
      </c>
      <c r="BA869" s="146">
        <f t="shared" si="279"/>
        <v>5</v>
      </c>
      <c r="BB869" s="146">
        <f t="shared" si="280"/>
        <v>881</v>
      </c>
      <c r="BC869" s="32">
        <f t="shared" si="281"/>
        <v>794</v>
      </c>
      <c r="BD869" s="148"/>
      <c r="BE869" s="40">
        <f t="shared" si="282"/>
        <v>3.7257824143070044E-2</v>
      </c>
      <c r="BF869" s="40">
        <f t="shared" si="283"/>
        <v>0.15432098765432098</v>
      </c>
      <c r="BG869" s="40">
        <f t="shared" si="284"/>
        <v>0</v>
      </c>
      <c r="BH869" s="40">
        <f t="shared" si="285"/>
        <v>0</v>
      </c>
      <c r="BI869" s="40">
        <f t="shared" si="286"/>
        <v>0</v>
      </c>
      <c r="BJ869" s="40">
        <f t="shared" si="287"/>
        <v>0</v>
      </c>
      <c r="BK869" s="40">
        <f t="shared" si="288"/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 s="42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</row>
    <row r="870" spans="1:124" s="32" customFormat="1" x14ac:dyDescent="0.2">
      <c r="A870" s="124" t="str">
        <f>CONFIGURACAO!$C$4</f>
        <v>AREA 21</v>
      </c>
      <c r="B870" s="125">
        <v>868</v>
      </c>
      <c r="C870" s="252" t="s">
        <v>322</v>
      </c>
      <c r="D870" s="126">
        <f t="shared" si="289"/>
        <v>6</v>
      </c>
      <c r="E870" s="250" t="s">
        <v>1205</v>
      </c>
      <c r="F870" s="250">
        <v>0</v>
      </c>
      <c r="G870" s="250">
        <v>0</v>
      </c>
      <c r="H870" s="250">
        <v>0</v>
      </c>
      <c r="I870" s="250">
        <v>1</v>
      </c>
      <c r="J870" s="87"/>
      <c r="K870" s="94"/>
      <c r="L870" s="94"/>
      <c r="M870" s="154">
        <f t="shared" si="290"/>
        <v>1</v>
      </c>
      <c r="N870">
        <v>1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 s="139">
        <f t="shared" si="273"/>
        <v>2</v>
      </c>
      <c r="AD870" s="140">
        <f t="shared" si="274"/>
        <v>2</v>
      </c>
      <c r="AE870" s="141">
        <f t="shared" si="291"/>
        <v>0</v>
      </c>
      <c r="AF870" s="142">
        <f t="shared" si="292"/>
        <v>0</v>
      </c>
      <c r="AG870" s="278"/>
      <c r="AI870" s="37">
        <f>IFERROR(IF(M870&gt;0,(N870*CONFIGURACAO!$C$20)+(O870*CONFIGURACAO!$C$21)+(P870*CONFIGURACAO!$C$22)+(Q870*CONFIGURACAO!$C$23)+(R870*CONFIGURACAO!$C$24),""),"")</f>
        <v>220</v>
      </c>
      <c r="AJ870" s="38">
        <f>IF(S870=0,0,IF(CONFIGURACAO!$C$15="SIM",(IF(S870&gt;CONFIGURACAO!$C$16,CONFIGURACAO!$C$16*CONFIGURACAO!$C$25,S870*CONFIGURACAO!$C$25)),'PI AREA  P100'!S870*CONFIGURACAO!$C$25))</f>
        <v>0</v>
      </c>
      <c r="AK870" s="38">
        <f>IF(T870=0,0,IF(CONFIGURACAO!$C$17="SIM",(IF(T870&gt;CONFIGURACAO!$C$18,CONFIGURACAO!$C$18*CONFIGURACAO!$C$26,T870*CONFIGURACAO!$C$26)),'PI AREA  P100'!T870*CONFIGURACAO!$C$26))</f>
        <v>5</v>
      </c>
      <c r="AL870" s="38">
        <f>IFERROR(IF(M870&gt;0,(U870*CONFIGURACAO!$C$29)+(V870*CONFIGURACAO!$C$30),""),"")</f>
        <v>0</v>
      </c>
      <c r="AM870" s="38">
        <f>IF(W870=0,0,IF(CONFIGURACAO!$C$41="SIM",(IF(W870&gt;CONFIGURACAO!$C$41,CONFIGURACAO!$C$41*CONFIGURACAO!$C$31,W870*CONFIGURACAO!$C$31)),'PI AREA  P100'!W870*CONFIGURACAO!$C$31))</f>
        <v>0</v>
      </c>
      <c r="AN870" s="38">
        <f>IF(X870=0,0,IF(CONFIGURACAO!$C$39="SIM",(IF(X870&gt;CONFIGURACAO!$C$40,CONFIGURACAO!$C$40*CONFIGURACAO!$C$32,X870*CONFIGURACAO!$C$32)),'PI AREA  P100'!X870*CONFIGURACAO!$C$32))</f>
        <v>0</v>
      </c>
      <c r="AO870" s="38">
        <f>IFERROR(IF(M870&gt;0,(Y870*CONFIGURACAO!$C$33)+(Z870*CONFIGURACAO!$C$34)+(AA870*CONFIGURACAO!$C$35)+(AB870*CONFIGURACAO!$C$36),""),"")</f>
        <v>0</v>
      </c>
      <c r="AP870" s="38">
        <f>IF(AA870=0,0,IF(CONFIGURACAO!$C$46="SIM",(IF(AA870&gt;CONFIGURACAO!$C$47,CONFIGURACAO!$C$47*CONFIGURACAO!$C$35,AA870*CONFIGURACAO!$C$35)),'PI AREA  P100'!AA870*CONFIGURACAO!$C$35))</f>
        <v>0</v>
      </c>
      <c r="AQ870" s="38">
        <f>IF(AB870=0,0,IF(CONFIGURACAO!$C$44="SIM",(IF(AB870&gt;CONFIGURACAO!$C$45,CONFIGURACAO!$C$45*CONFIGURACAO!$C$36,AB870*CONFIGURACAO!$C$36)),'PI AREA  P100'!AB870*CONFIGURACAO!$C$36))</f>
        <v>0</v>
      </c>
      <c r="AR870" s="38">
        <f t="shared" si="293"/>
        <v>225</v>
      </c>
      <c r="AS870" s="68">
        <f>IF(AR870="","",$AR870-(($AS$2/CONFIGURACAO!$C$6)*$M870))</f>
        <v>150</v>
      </c>
      <c r="AT870" s="73">
        <f t="shared" si="275"/>
        <v>3</v>
      </c>
      <c r="AU870" s="75">
        <f>IF(AR870="","",$AR870-(($AU$2/CONFIGURACAO!$C$6)*$M870))</f>
        <v>100</v>
      </c>
      <c r="AV870" s="76">
        <f t="shared" si="276"/>
        <v>4</v>
      </c>
      <c r="AW870" s="74">
        <f>IF(AR870="","",$AR870-(($AW$2/CONFIGURACAO!$C$6)*$M870))</f>
        <v>50</v>
      </c>
      <c r="AX870" s="72">
        <f t="shared" si="277"/>
        <v>5</v>
      </c>
      <c r="AZ870" s="39">
        <f t="shared" si="278"/>
        <v>1.9004501955352089E-2</v>
      </c>
      <c r="BA870" s="146">
        <f t="shared" si="279"/>
        <v>4</v>
      </c>
      <c r="BB870" s="146">
        <f t="shared" si="280"/>
        <v>923</v>
      </c>
      <c r="BC870" s="32">
        <f t="shared" si="281"/>
        <v>934</v>
      </c>
      <c r="BD870" s="148"/>
      <c r="BE870" s="40">
        <f t="shared" si="282"/>
        <v>3.7257824143070044E-2</v>
      </c>
      <c r="BF870" s="40">
        <f t="shared" si="283"/>
        <v>3.8580246913580245E-2</v>
      </c>
      <c r="BG870" s="40">
        <f t="shared" si="284"/>
        <v>0</v>
      </c>
      <c r="BH870" s="40">
        <f t="shared" si="285"/>
        <v>4.042037186742118E-2</v>
      </c>
      <c r="BI870" s="40">
        <f t="shared" si="286"/>
        <v>0</v>
      </c>
      <c r="BJ870" s="40">
        <f t="shared" si="287"/>
        <v>0</v>
      </c>
      <c r="BK870" s="40">
        <f t="shared" si="288"/>
        <v>0.16051364365971107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 s="42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</row>
    <row r="871" spans="1:124" s="32" customFormat="1" x14ac:dyDescent="0.2">
      <c r="A871" s="124" t="str">
        <f>CONFIGURACAO!$C$4</f>
        <v>AREA 21</v>
      </c>
      <c r="B871" s="125">
        <v>869</v>
      </c>
      <c r="C871" s="252" t="s">
        <v>322</v>
      </c>
      <c r="D871" s="126">
        <f t="shared" si="289"/>
        <v>7</v>
      </c>
      <c r="E871" s="250" t="s">
        <v>1206</v>
      </c>
      <c r="F871" s="250">
        <v>0</v>
      </c>
      <c r="G871" s="250">
        <v>0</v>
      </c>
      <c r="H871" s="250">
        <v>0</v>
      </c>
      <c r="I871" s="250">
        <v>1</v>
      </c>
      <c r="J871" s="87"/>
      <c r="K871" s="94"/>
      <c r="L871" s="94"/>
      <c r="M871" s="154">
        <f t="shared" si="290"/>
        <v>1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 s="139">
        <f t="shared" si="273"/>
        <v>0</v>
      </c>
      <c r="AD871" s="140">
        <f t="shared" si="274"/>
        <v>1</v>
      </c>
      <c r="AE871" s="141">
        <f t="shared" si="291"/>
        <v>0</v>
      </c>
      <c r="AF871" s="142">
        <f t="shared" si="292"/>
        <v>0</v>
      </c>
      <c r="AG871" s="278"/>
      <c r="AI871" s="37">
        <f>IFERROR(IF(M871&gt;0,(N871*CONFIGURACAO!$C$20)+(O871*CONFIGURACAO!$C$21)+(P871*CONFIGURACAO!$C$22)+(Q871*CONFIGURACAO!$C$23)+(R871*CONFIGURACAO!$C$24),""),"")</f>
        <v>60</v>
      </c>
      <c r="AJ871" s="38">
        <f>IF(S871=0,0,IF(CONFIGURACAO!$C$15="SIM",(IF(S871&gt;CONFIGURACAO!$C$16,CONFIGURACAO!$C$16*CONFIGURACAO!$C$25,S871*CONFIGURACAO!$C$25)),'PI AREA  P100'!S871*CONFIGURACAO!$C$25))</f>
        <v>0</v>
      </c>
      <c r="AK871" s="38">
        <f>IF(T871=0,0,IF(CONFIGURACAO!$C$17="SIM",(IF(T871&gt;CONFIGURACAO!$C$18,CONFIGURACAO!$C$18*CONFIGURACAO!$C$26,T871*CONFIGURACAO!$C$26)),'PI AREA  P100'!T871*CONFIGURACAO!$C$26))</f>
        <v>0</v>
      </c>
      <c r="AL871" s="38">
        <f>IFERROR(IF(M871&gt;0,(U871*CONFIGURACAO!$C$29)+(V871*CONFIGURACAO!$C$30),""),"")</f>
        <v>0</v>
      </c>
      <c r="AM871" s="38">
        <f>IF(W871=0,0,IF(CONFIGURACAO!$C$41="SIM",(IF(W871&gt;CONFIGURACAO!$C$41,CONFIGURACAO!$C$41*CONFIGURACAO!$C$31,W871*CONFIGURACAO!$C$31)),'PI AREA  P100'!W871*CONFIGURACAO!$C$31))</f>
        <v>0</v>
      </c>
      <c r="AN871" s="38">
        <f>IF(X871=0,0,IF(CONFIGURACAO!$C$39="SIM",(IF(X871&gt;CONFIGURACAO!$C$40,CONFIGURACAO!$C$40*CONFIGURACAO!$C$32,X871*CONFIGURACAO!$C$32)),'PI AREA  P100'!X871*CONFIGURACAO!$C$32))</f>
        <v>0</v>
      </c>
      <c r="AO871" s="38">
        <f>IFERROR(IF(M871&gt;0,(Y871*CONFIGURACAO!$C$33)+(Z871*CONFIGURACAO!$C$34)+(AA871*CONFIGURACAO!$C$35)+(AB871*CONFIGURACAO!$C$36),""),"")</f>
        <v>0</v>
      </c>
      <c r="AP871" s="38">
        <f>IF(AA871=0,0,IF(CONFIGURACAO!$C$46="SIM",(IF(AA871&gt;CONFIGURACAO!$C$47,CONFIGURACAO!$C$47*CONFIGURACAO!$C$35,AA871*CONFIGURACAO!$C$35)),'PI AREA  P100'!AA871*CONFIGURACAO!$C$35))</f>
        <v>0</v>
      </c>
      <c r="AQ871" s="38">
        <f>IF(AB871=0,0,IF(CONFIGURACAO!$C$44="SIM",(IF(AB871&gt;CONFIGURACAO!$C$45,CONFIGURACAO!$C$45*CONFIGURACAO!$C$36,AB871*CONFIGURACAO!$C$36)),'PI AREA  P100'!AB871*CONFIGURACAO!$C$36))</f>
        <v>0</v>
      </c>
      <c r="AR871" s="38">
        <f t="shared" si="293"/>
        <v>60</v>
      </c>
      <c r="AS871" s="68">
        <f>IF(AR871="","",$AR871-(($AS$2/CONFIGURACAO!$C$6)*$M871))</f>
        <v>-15</v>
      </c>
      <c r="AT871" s="73" t="str">
        <f t="shared" si="275"/>
        <v>NAO</v>
      </c>
      <c r="AU871" s="75">
        <f>IF(AR871="","",$AR871-(($AU$2/CONFIGURACAO!$C$6)*$M871))</f>
        <v>-65</v>
      </c>
      <c r="AV871" s="76" t="str">
        <f t="shared" si="276"/>
        <v>NAO</v>
      </c>
      <c r="AW871" s="74">
        <f>IF(AR871="","",$AR871-(($AW$2/CONFIGURACAO!$C$6)*$M871))</f>
        <v>-115</v>
      </c>
      <c r="AX871" s="72" t="str">
        <f t="shared" si="277"/>
        <v>NAO</v>
      </c>
      <c r="AZ871" s="39">
        <f t="shared" si="278"/>
        <v>5.0678671880938905E-3</v>
      </c>
      <c r="BA871" s="146">
        <f t="shared" si="279"/>
        <v>1</v>
      </c>
      <c r="BB871" s="146">
        <f t="shared" si="280"/>
        <v>1099</v>
      </c>
      <c r="BC871" s="32">
        <f t="shared" si="281"/>
        <v>1106</v>
      </c>
      <c r="BD871" s="148"/>
      <c r="BE871" s="40">
        <f t="shared" si="282"/>
        <v>0</v>
      </c>
      <c r="BF871" s="40">
        <f t="shared" si="283"/>
        <v>0</v>
      </c>
      <c r="BG871" s="40">
        <f t="shared" si="284"/>
        <v>2.5693730729701953E-2</v>
      </c>
      <c r="BH871" s="40">
        <f t="shared" si="285"/>
        <v>0</v>
      </c>
      <c r="BI871" s="40">
        <f t="shared" si="286"/>
        <v>0</v>
      </c>
      <c r="BJ871" s="40">
        <f t="shared" si="287"/>
        <v>0</v>
      </c>
      <c r="BK871" s="40">
        <f t="shared" si="288"/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 s="42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</row>
    <row r="872" spans="1:124" s="32" customFormat="1" x14ac:dyDescent="0.2">
      <c r="A872" s="124" t="str">
        <f>CONFIGURACAO!$C$4</f>
        <v>AREA 21</v>
      </c>
      <c r="B872" s="125">
        <v>870</v>
      </c>
      <c r="C872" s="252" t="s">
        <v>322</v>
      </c>
      <c r="D872" s="126">
        <f t="shared" si="289"/>
        <v>8</v>
      </c>
      <c r="E872" s="250" t="s">
        <v>1207</v>
      </c>
      <c r="F872" s="250">
        <v>0</v>
      </c>
      <c r="G872" s="250">
        <v>0</v>
      </c>
      <c r="H872" s="250">
        <v>0</v>
      </c>
      <c r="I872" s="250">
        <v>1</v>
      </c>
      <c r="J872" s="87"/>
      <c r="K872" s="94"/>
      <c r="L872" s="94"/>
      <c r="M872" s="154">
        <f t="shared" si="290"/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 s="139">
        <f t="shared" si="273"/>
        <v>0</v>
      </c>
      <c r="AD872" s="140">
        <f t="shared" si="274"/>
        <v>0</v>
      </c>
      <c r="AE872" s="141">
        <f t="shared" si="291"/>
        <v>0</v>
      </c>
      <c r="AF872" s="142">
        <f t="shared" si="292"/>
        <v>0</v>
      </c>
      <c r="AG872" s="278"/>
      <c r="AI872" s="37">
        <f>IFERROR(IF(M872&gt;0,(N872*CONFIGURACAO!$C$20)+(O872*CONFIGURACAO!$C$21)+(P872*CONFIGURACAO!$C$22)+(Q872*CONFIGURACAO!$C$23)+(R872*CONFIGURACAO!$C$24),""),"")</f>
        <v>0</v>
      </c>
      <c r="AJ872" s="38">
        <f>IF(S872=0,0,IF(CONFIGURACAO!$C$15="SIM",(IF(S872&gt;CONFIGURACAO!$C$16,CONFIGURACAO!$C$16*CONFIGURACAO!$C$25,S872*CONFIGURACAO!$C$25)),'PI AREA  P100'!S872*CONFIGURACAO!$C$25))</f>
        <v>0</v>
      </c>
      <c r="AK872" s="38">
        <f>IF(T872=0,0,IF(CONFIGURACAO!$C$17="SIM",(IF(T872&gt;CONFIGURACAO!$C$18,CONFIGURACAO!$C$18*CONFIGURACAO!$C$26,T872*CONFIGURACAO!$C$26)),'PI AREA  P100'!T872*CONFIGURACAO!$C$26))</f>
        <v>0</v>
      </c>
      <c r="AL872" s="38">
        <f>IFERROR(IF(M872&gt;0,(U872*CONFIGURACAO!$C$29)+(V872*CONFIGURACAO!$C$30),""),"")</f>
        <v>0</v>
      </c>
      <c r="AM872" s="38">
        <f>IF(W872=0,0,IF(CONFIGURACAO!$C$41="SIM",(IF(W872&gt;CONFIGURACAO!$C$41,CONFIGURACAO!$C$41*CONFIGURACAO!$C$31,W872*CONFIGURACAO!$C$31)),'PI AREA  P100'!W872*CONFIGURACAO!$C$31))</f>
        <v>0</v>
      </c>
      <c r="AN872" s="38">
        <f>IF(X872=0,0,IF(CONFIGURACAO!$C$39="SIM",(IF(X872&gt;CONFIGURACAO!$C$40,CONFIGURACAO!$C$40*CONFIGURACAO!$C$32,X872*CONFIGURACAO!$C$32)),'PI AREA  P100'!X872*CONFIGURACAO!$C$32))</f>
        <v>0</v>
      </c>
      <c r="AO872" s="38">
        <f>IFERROR(IF(M872&gt;0,(Y872*CONFIGURACAO!$C$33)+(Z872*CONFIGURACAO!$C$34)+(AA872*CONFIGURACAO!$C$35)+(AB872*CONFIGURACAO!$C$36),""),"")</f>
        <v>0</v>
      </c>
      <c r="AP872" s="38">
        <f>IF(AA872=0,0,IF(CONFIGURACAO!$C$46="SIM",(IF(AA872&gt;CONFIGURACAO!$C$47,CONFIGURACAO!$C$47*CONFIGURACAO!$C$35,AA872*CONFIGURACAO!$C$35)),'PI AREA  P100'!AA872*CONFIGURACAO!$C$35))</f>
        <v>0</v>
      </c>
      <c r="AQ872" s="38">
        <f>IF(AB872=0,0,IF(CONFIGURACAO!$C$44="SIM",(IF(AB872&gt;CONFIGURACAO!$C$45,CONFIGURACAO!$C$45*CONFIGURACAO!$C$36,AB872*CONFIGURACAO!$C$36)),'PI AREA  P100'!AB872*CONFIGURACAO!$C$36))</f>
        <v>0</v>
      </c>
      <c r="AR872" s="38">
        <f t="shared" si="293"/>
        <v>0</v>
      </c>
      <c r="AS872" s="68">
        <f>IF(AR872="","",$AR872-(($AS$2/CONFIGURACAO!$C$6)*$M872))</f>
        <v>-75</v>
      </c>
      <c r="AT872" s="73" t="str">
        <f t="shared" si="275"/>
        <v>NAO</v>
      </c>
      <c r="AU872" s="75">
        <f>IF(AR872="","",$AR872-(($AU$2/CONFIGURACAO!$C$6)*$M872))</f>
        <v>-125</v>
      </c>
      <c r="AV872" s="76" t="str">
        <f t="shared" si="276"/>
        <v>NAO</v>
      </c>
      <c r="AW872" s="74">
        <f>IF(AR872="","",$AR872-(($AW$2/CONFIGURACAO!$C$6)*$M872))</f>
        <v>-175</v>
      </c>
      <c r="AX872" s="72" t="str">
        <f t="shared" si="277"/>
        <v>NAO</v>
      </c>
      <c r="AZ872" s="39">
        <f t="shared" si="278"/>
        <v>0</v>
      </c>
      <c r="BA872" s="146">
        <f t="shared" si="279"/>
        <v>0</v>
      </c>
      <c r="BB872" s="146">
        <f t="shared" si="280"/>
        <v>1158</v>
      </c>
      <c r="BC872" s="32">
        <f t="shared" si="281"/>
        <v>1158</v>
      </c>
      <c r="BD872" s="148"/>
      <c r="BE872" s="40">
        <f t="shared" si="282"/>
        <v>0</v>
      </c>
      <c r="BF872" s="40">
        <f t="shared" si="283"/>
        <v>0</v>
      </c>
      <c r="BG872" s="40">
        <f t="shared" si="284"/>
        <v>0</v>
      </c>
      <c r="BH872" s="40">
        <f t="shared" si="285"/>
        <v>0</v>
      </c>
      <c r="BI872" s="40">
        <f t="shared" si="286"/>
        <v>0</v>
      </c>
      <c r="BJ872" s="40">
        <f t="shared" si="287"/>
        <v>0</v>
      </c>
      <c r="BK872" s="40">
        <f t="shared" si="288"/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 s="4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</row>
    <row r="873" spans="1:124" s="32" customFormat="1" x14ac:dyDescent="0.2">
      <c r="A873" s="124" t="str">
        <f>CONFIGURACAO!$C$4</f>
        <v>AREA 21</v>
      </c>
      <c r="B873" s="125">
        <v>871</v>
      </c>
      <c r="C873" s="252" t="s">
        <v>322</v>
      </c>
      <c r="D873" s="126">
        <f t="shared" si="289"/>
        <v>9</v>
      </c>
      <c r="E873" s="250" t="s">
        <v>1208</v>
      </c>
      <c r="F873" s="250">
        <v>0</v>
      </c>
      <c r="G873" s="250">
        <v>0</v>
      </c>
      <c r="H873" s="250">
        <v>0</v>
      </c>
      <c r="I873" s="250">
        <v>1</v>
      </c>
      <c r="J873" s="87"/>
      <c r="K873" s="94"/>
      <c r="L873" s="94"/>
      <c r="M873" s="154">
        <f t="shared" si="290"/>
        <v>1</v>
      </c>
      <c r="N873">
        <v>1</v>
      </c>
      <c r="O873">
        <v>1</v>
      </c>
      <c r="P873">
        <v>1</v>
      </c>
      <c r="Q873">
        <v>1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 s="139">
        <f t="shared" si="273"/>
        <v>2</v>
      </c>
      <c r="AD873" s="140">
        <f t="shared" si="274"/>
        <v>3</v>
      </c>
      <c r="AE873" s="141">
        <f t="shared" si="291"/>
        <v>0</v>
      </c>
      <c r="AF873" s="142">
        <f t="shared" si="292"/>
        <v>0</v>
      </c>
      <c r="AG873" s="278"/>
      <c r="AI873" s="37">
        <f>IFERROR(IF(M873&gt;0,(N873*CONFIGURACAO!$C$20)+(O873*CONFIGURACAO!$C$21)+(P873*CONFIGURACAO!$C$22)+(Q873*CONFIGURACAO!$C$23)+(R873*CONFIGURACAO!$C$24),""),"")</f>
        <v>280</v>
      </c>
      <c r="AJ873" s="38">
        <f>IF(S873=0,0,IF(CONFIGURACAO!$C$15="SIM",(IF(S873&gt;CONFIGURACAO!$C$16,CONFIGURACAO!$C$16*CONFIGURACAO!$C$25,S873*CONFIGURACAO!$C$25)),'PI AREA  P100'!S873*CONFIGURACAO!$C$25))</f>
        <v>0</v>
      </c>
      <c r="AK873" s="38">
        <f>IF(T873=0,0,IF(CONFIGURACAO!$C$17="SIM",(IF(T873&gt;CONFIGURACAO!$C$18,CONFIGURACAO!$C$18*CONFIGURACAO!$C$26,T873*CONFIGURACAO!$C$26)),'PI AREA  P100'!T873*CONFIGURACAO!$C$26))</f>
        <v>5</v>
      </c>
      <c r="AL873" s="38">
        <f>IFERROR(IF(M873&gt;0,(U873*CONFIGURACAO!$C$29)+(V873*CONFIGURACAO!$C$30),""),"")</f>
        <v>0</v>
      </c>
      <c r="AM873" s="38">
        <f>IF(W873=0,0,IF(CONFIGURACAO!$C$41="SIM",(IF(W873&gt;CONFIGURACAO!$C$41,CONFIGURACAO!$C$41*CONFIGURACAO!$C$31,W873*CONFIGURACAO!$C$31)),'PI AREA  P100'!W873*CONFIGURACAO!$C$31))</f>
        <v>0</v>
      </c>
      <c r="AN873" s="38">
        <f>IF(X873=0,0,IF(CONFIGURACAO!$C$39="SIM",(IF(X873&gt;CONFIGURACAO!$C$40,CONFIGURACAO!$C$40*CONFIGURACAO!$C$32,X873*CONFIGURACAO!$C$32)),'PI AREA  P100'!X873*CONFIGURACAO!$C$32))</f>
        <v>0</v>
      </c>
      <c r="AO873" s="38">
        <f>IFERROR(IF(M873&gt;0,(Y873*CONFIGURACAO!$C$33)+(Z873*CONFIGURACAO!$C$34)+(AA873*CONFIGURACAO!$C$35)+(AB873*CONFIGURACAO!$C$36),""),"")</f>
        <v>0</v>
      </c>
      <c r="AP873" s="38">
        <f>IF(AA873=0,0,IF(CONFIGURACAO!$C$46="SIM",(IF(AA873&gt;CONFIGURACAO!$C$47,CONFIGURACAO!$C$47*CONFIGURACAO!$C$35,AA873*CONFIGURACAO!$C$35)),'PI AREA  P100'!AA873*CONFIGURACAO!$C$35))</f>
        <v>0</v>
      </c>
      <c r="AQ873" s="38">
        <f>IF(AB873=0,0,IF(CONFIGURACAO!$C$44="SIM",(IF(AB873&gt;CONFIGURACAO!$C$45,CONFIGURACAO!$C$45*CONFIGURACAO!$C$36,AB873*CONFIGURACAO!$C$36)),'PI AREA  P100'!AB873*CONFIGURACAO!$C$36))</f>
        <v>0</v>
      </c>
      <c r="AR873" s="38">
        <f t="shared" si="293"/>
        <v>285</v>
      </c>
      <c r="AS873" s="68">
        <f>IF(AR873="","",$AR873-(($AS$2/CONFIGURACAO!$C$6)*$M873))</f>
        <v>210</v>
      </c>
      <c r="AT873" s="73">
        <f t="shared" si="275"/>
        <v>3</v>
      </c>
      <c r="AU873" s="75">
        <f>IF(AR873="","",$AR873-(($AU$2/CONFIGURACAO!$C$6)*$M873))</f>
        <v>160</v>
      </c>
      <c r="AV873" s="76">
        <f t="shared" si="276"/>
        <v>4</v>
      </c>
      <c r="AW873" s="74">
        <f>IF(AR873="","",$AR873-(($AW$2/CONFIGURACAO!$C$6)*$M873))</f>
        <v>110</v>
      </c>
      <c r="AX873" s="72">
        <f t="shared" si="277"/>
        <v>5</v>
      </c>
      <c r="AZ873" s="39">
        <f t="shared" si="278"/>
        <v>2.407236914344598E-2</v>
      </c>
      <c r="BA873" s="146">
        <f t="shared" si="279"/>
        <v>5</v>
      </c>
      <c r="BB873" s="146">
        <f t="shared" si="280"/>
        <v>881</v>
      </c>
      <c r="BC873" s="32">
        <f t="shared" si="281"/>
        <v>889</v>
      </c>
      <c r="BD873" s="148"/>
      <c r="BE873" s="40">
        <f t="shared" si="282"/>
        <v>3.7257824143070044E-2</v>
      </c>
      <c r="BF873" s="40">
        <f t="shared" si="283"/>
        <v>3.8580246913580245E-2</v>
      </c>
      <c r="BG873" s="40">
        <f t="shared" si="284"/>
        <v>2.5693730729701953E-2</v>
      </c>
      <c r="BH873" s="40">
        <f t="shared" si="285"/>
        <v>4.042037186742118E-2</v>
      </c>
      <c r="BI873" s="40">
        <f t="shared" si="286"/>
        <v>0</v>
      </c>
      <c r="BJ873" s="40">
        <f t="shared" si="287"/>
        <v>0</v>
      </c>
      <c r="BK873" s="40">
        <f t="shared" si="288"/>
        <v>0.16051364365971107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 s="42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</row>
    <row r="874" spans="1:124" s="32" customFormat="1" x14ac:dyDescent="0.2">
      <c r="A874" s="124" t="str">
        <f>CONFIGURACAO!$C$4</f>
        <v>AREA 21</v>
      </c>
      <c r="B874" s="125">
        <v>872</v>
      </c>
      <c r="C874" s="252" t="s">
        <v>322</v>
      </c>
      <c r="D874" s="126">
        <f t="shared" si="289"/>
        <v>10</v>
      </c>
      <c r="E874" s="250" t="s">
        <v>1209</v>
      </c>
      <c r="F874" s="250">
        <v>0</v>
      </c>
      <c r="G874" s="250">
        <v>0</v>
      </c>
      <c r="H874" s="250">
        <v>0</v>
      </c>
      <c r="I874" s="250">
        <v>1</v>
      </c>
      <c r="J874" s="87"/>
      <c r="K874" s="94"/>
      <c r="L874" s="94"/>
      <c r="M874" s="154">
        <f t="shared" si="290"/>
        <v>1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 s="139">
        <f t="shared" si="273"/>
        <v>0</v>
      </c>
      <c r="AD874" s="140">
        <f t="shared" si="274"/>
        <v>0</v>
      </c>
      <c r="AE874" s="141">
        <f t="shared" si="291"/>
        <v>0</v>
      </c>
      <c r="AF874" s="142">
        <f t="shared" si="292"/>
        <v>0</v>
      </c>
      <c r="AG874" s="278"/>
      <c r="AI874" s="37">
        <f>IFERROR(IF(M874&gt;0,(N874*CONFIGURACAO!$C$20)+(O874*CONFIGURACAO!$C$21)+(P874*CONFIGURACAO!$C$22)+(Q874*CONFIGURACAO!$C$23)+(R874*CONFIGURACAO!$C$24),""),"")</f>
        <v>40</v>
      </c>
      <c r="AJ874" s="38">
        <f>IF(S874=0,0,IF(CONFIGURACAO!$C$15="SIM",(IF(S874&gt;CONFIGURACAO!$C$16,CONFIGURACAO!$C$16*CONFIGURACAO!$C$25,S874*CONFIGURACAO!$C$25)),'PI AREA  P100'!S874*CONFIGURACAO!$C$25))</f>
        <v>0</v>
      </c>
      <c r="AK874" s="38">
        <f>IF(T874=0,0,IF(CONFIGURACAO!$C$17="SIM",(IF(T874&gt;CONFIGURACAO!$C$18,CONFIGURACAO!$C$18*CONFIGURACAO!$C$26,T874*CONFIGURACAO!$C$26)),'PI AREA  P100'!T874*CONFIGURACAO!$C$26))</f>
        <v>0</v>
      </c>
      <c r="AL874" s="38">
        <f>IFERROR(IF(M874&gt;0,(U874*CONFIGURACAO!$C$29)+(V874*CONFIGURACAO!$C$30),""),"")</f>
        <v>0</v>
      </c>
      <c r="AM874" s="38">
        <f>IF(W874=0,0,IF(CONFIGURACAO!$C$41="SIM",(IF(W874&gt;CONFIGURACAO!$C$41,CONFIGURACAO!$C$41*CONFIGURACAO!$C$31,W874*CONFIGURACAO!$C$31)),'PI AREA  P100'!W874*CONFIGURACAO!$C$31))</f>
        <v>0</v>
      </c>
      <c r="AN874" s="38">
        <f>IF(X874=0,0,IF(CONFIGURACAO!$C$39="SIM",(IF(X874&gt;CONFIGURACAO!$C$40,CONFIGURACAO!$C$40*CONFIGURACAO!$C$32,X874*CONFIGURACAO!$C$32)),'PI AREA  P100'!X874*CONFIGURACAO!$C$32))</f>
        <v>0</v>
      </c>
      <c r="AO874" s="38">
        <f>IFERROR(IF(M874&gt;0,(Y874*CONFIGURACAO!$C$33)+(Z874*CONFIGURACAO!$C$34)+(AA874*CONFIGURACAO!$C$35)+(AB874*CONFIGURACAO!$C$36),""),"")</f>
        <v>0</v>
      </c>
      <c r="AP874" s="38">
        <f>IF(AA874=0,0,IF(CONFIGURACAO!$C$46="SIM",(IF(AA874&gt;CONFIGURACAO!$C$47,CONFIGURACAO!$C$47*CONFIGURACAO!$C$35,AA874*CONFIGURACAO!$C$35)),'PI AREA  P100'!AA874*CONFIGURACAO!$C$35))</f>
        <v>0</v>
      </c>
      <c r="AQ874" s="38">
        <f>IF(AB874=0,0,IF(CONFIGURACAO!$C$44="SIM",(IF(AB874&gt;CONFIGURACAO!$C$45,CONFIGURACAO!$C$45*CONFIGURACAO!$C$36,AB874*CONFIGURACAO!$C$36)),'PI AREA  P100'!AB874*CONFIGURACAO!$C$36))</f>
        <v>0</v>
      </c>
      <c r="AR874" s="38">
        <f t="shared" si="293"/>
        <v>40</v>
      </c>
      <c r="AS874" s="68">
        <f>IF(AR874="","",$AR874-(($AS$2/CONFIGURACAO!$C$6)*$M874))</f>
        <v>-35</v>
      </c>
      <c r="AT874" s="73" t="str">
        <f t="shared" si="275"/>
        <v>NAO</v>
      </c>
      <c r="AU874" s="75">
        <f>IF(AR874="","",$AR874-(($AU$2/CONFIGURACAO!$C$6)*$M874))</f>
        <v>-85</v>
      </c>
      <c r="AV874" s="76" t="str">
        <f t="shared" si="276"/>
        <v>NAO</v>
      </c>
      <c r="AW874" s="74">
        <f>IF(AR874="","",$AR874-(($AW$2/CONFIGURACAO!$C$6)*$M874))</f>
        <v>-135</v>
      </c>
      <c r="AX874" s="72" t="str">
        <f t="shared" si="277"/>
        <v>NAO</v>
      </c>
      <c r="AZ874" s="39">
        <f t="shared" si="278"/>
        <v>3.3785781253959273E-3</v>
      </c>
      <c r="BA874" s="146">
        <f t="shared" si="279"/>
        <v>1</v>
      </c>
      <c r="BB874" s="146">
        <f t="shared" si="280"/>
        <v>1099</v>
      </c>
      <c r="BC874" s="32">
        <f t="shared" si="281"/>
        <v>1125</v>
      </c>
      <c r="BD874" s="148"/>
      <c r="BE874" s="40">
        <f t="shared" si="282"/>
        <v>0</v>
      </c>
      <c r="BF874" s="40">
        <f t="shared" si="283"/>
        <v>0</v>
      </c>
      <c r="BG874" s="40">
        <f t="shared" si="284"/>
        <v>0</v>
      </c>
      <c r="BH874" s="40">
        <f t="shared" si="285"/>
        <v>4.042037186742118E-2</v>
      </c>
      <c r="BI874" s="40">
        <f t="shared" si="286"/>
        <v>0</v>
      </c>
      <c r="BJ874" s="40">
        <f t="shared" si="287"/>
        <v>0</v>
      </c>
      <c r="BK874" s="40">
        <f t="shared" si="288"/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 s="42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</row>
    <row r="875" spans="1:124" s="32" customFormat="1" x14ac:dyDescent="0.2">
      <c r="A875" s="124" t="str">
        <f>CONFIGURACAO!$C$4</f>
        <v>AREA 21</v>
      </c>
      <c r="B875" s="125">
        <v>873</v>
      </c>
      <c r="C875" s="252" t="s">
        <v>322</v>
      </c>
      <c r="D875" s="126">
        <f t="shared" si="289"/>
        <v>11</v>
      </c>
      <c r="E875" s="250" t="s">
        <v>1210</v>
      </c>
      <c r="F875" s="250">
        <v>0</v>
      </c>
      <c r="G875" s="250">
        <v>0</v>
      </c>
      <c r="H875" s="250">
        <v>0</v>
      </c>
      <c r="I875" s="250">
        <v>1</v>
      </c>
      <c r="J875" s="87"/>
      <c r="K875" s="94"/>
      <c r="L875" s="94"/>
      <c r="M875" s="154">
        <f t="shared" si="290"/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s="139">
        <f t="shared" si="273"/>
        <v>0</v>
      </c>
      <c r="AD875" s="140">
        <f t="shared" si="274"/>
        <v>0</v>
      </c>
      <c r="AE875" s="141">
        <f t="shared" si="291"/>
        <v>0</v>
      </c>
      <c r="AF875" s="142">
        <f t="shared" si="292"/>
        <v>0</v>
      </c>
      <c r="AG875" s="278"/>
      <c r="AI875" s="37">
        <f>IFERROR(IF(M875&gt;0,(N875*CONFIGURACAO!$C$20)+(O875*CONFIGURACAO!$C$21)+(P875*CONFIGURACAO!$C$22)+(Q875*CONFIGURACAO!$C$23)+(R875*CONFIGURACAO!$C$24),""),"")</f>
        <v>0</v>
      </c>
      <c r="AJ875" s="38">
        <f>IF(S875=0,0,IF(CONFIGURACAO!$C$15="SIM",(IF(S875&gt;CONFIGURACAO!$C$16,CONFIGURACAO!$C$16*CONFIGURACAO!$C$25,S875*CONFIGURACAO!$C$25)),'PI AREA  P100'!S875*CONFIGURACAO!$C$25))</f>
        <v>0</v>
      </c>
      <c r="AK875" s="38">
        <f>IF(T875=0,0,IF(CONFIGURACAO!$C$17="SIM",(IF(T875&gt;CONFIGURACAO!$C$18,CONFIGURACAO!$C$18*CONFIGURACAO!$C$26,T875*CONFIGURACAO!$C$26)),'PI AREA  P100'!T875*CONFIGURACAO!$C$26))</f>
        <v>0</v>
      </c>
      <c r="AL875" s="38">
        <f>IFERROR(IF(M875&gt;0,(U875*CONFIGURACAO!$C$29)+(V875*CONFIGURACAO!$C$30),""),"")</f>
        <v>0</v>
      </c>
      <c r="AM875" s="38">
        <f>IF(W875=0,0,IF(CONFIGURACAO!$C$41="SIM",(IF(W875&gt;CONFIGURACAO!$C$41,CONFIGURACAO!$C$41*CONFIGURACAO!$C$31,W875*CONFIGURACAO!$C$31)),'PI AREA  P100'!W875*CONFIGURACAO!$C$31))</f>
        <v>0</v>
      </c>
      <c r="AN875" s="38">
        <f>IF(X875=0,0,IF(CONFIGURACAO!$C$39="SIM",(IF(X875&gt;CONFIGURACAO!$C$40,CONFIGURACAO!$C$40*CONFIGURACAO!$C$32,X875*CONFIGURACAO!$C$32)),'PI AREA  P100'!X875*CONFIGURACAO!$C$32))</f>
        <v>0</v>
      </c>
      <c r="AO875" s="38">
        <f>IFERROR(IF(M875&gt;0,(Y875*CONFIGURACAO!$C$33)+(Z875*CONFIGURACAO!$C$34)+(AA875*CONFIGURACAO!$C$35)+(AB875*CONFIGURACAO!$C$36),""),"")</f>
        <v>0</v>
      </c>
      <c r="AP875" s="38">
        <f>IF(AA875=0,0,IF(CONFIGURACAO!$C$46="SIM",(IF(AA875&gt;CONFIGURACAO!$C$47,CONFIGURACAO!$C$47*CONFIGURACAO!$C$35,AA875*CONFIGURACAO!$C$35)),'PI AREA  P100'!AA875*CONFIGURACAO!$C$35))</f>
        <v>0</v>
      </c>
      <c r="AQ875" s="38">
        <f>IF(AB875=0,0,IF(CONFIGURACAO!$C$44="SIM",(IF(AB875&gt;CONFIGURACAO!$C$45,CONFIGURACAO!$C$45*CONFIGURACAO!$C$36,AB875*CONFIGURACAO!$C$36)),'PI AREA  P100'!AB875*CONFIGURACAO!$C$36))</f>
        <v>0</v>
      </c>
      <c r="AR875" s="38">
        <f t="shared" si="293"/>
        <v>0</v>
      </c>
      <c r="AS875" s="68">
        <f>IF(AR875="","",$AR875-(($AS$2/CONFIGURACAO!$C$6)*$M875))</f>
        <v>-75</v>
      </c>
      <c r="AT875" s="73" t="str">
        <f t="shared" si="275"/>
        <v>NAO</v>
      </c>
      <c r="AU875" s="75">
        <f>IF(AR875="","",$AR875-(($AU$2/CONFIGURACAO!$C$6)*$M875))</f>
        <v>-125</v>
      </c>
      <c r="AV875" s="76" t="str">
        <f t="shared" si="276"/>
        <v>NAO</v>
      </c>
      <c r="AW875" s="74">
        <f>IF(AR875="","",$AR875-(($AW$2/CONFIGURACAO!$C$6)*$M875))</f>
        <v>-175</v>
      </c>
      <c r="AX875" s="72" t="str">
        <f t="shared" si="277"/>
        <v>NAO</v>
      </c>
      <c r="AZ875" s="39">
        <f t="shared" si="278"/>
        <v>0</v>
      </c>
      <c r="BA875" s="146">
        <f t="shared" si="279"/>
        <v>0</v>
      </c>
      <c r="BB875" s="146">
        <f t="shared" si="280"/>
        <v>1158</v>
      </c>
      <c r="BC875" s="32">
        <f t="shared" si="281"/>
        <v>1158</v>
      </c>
      <c r="BD875" s="148"/>
      <c r="BE875" s="40">
        <f t="shared" si="282"/>
        <v>0</v>
      </c>
      <c r="BF875" s="40">
        <f t="shared" si="283"/>
        <v>0</v>
      </c>
      <c r="BG875" s="40">
        <f t="shared" si="284"/>
        <v>0</v>
      </c>
      <c r="BH875" s="40">
        <f t="shared" si="285"/>
        <v>0</v>
      </c>
      <c r="BI875" s="40">
        <f t="shared" si="286"/>
        <v>0</v>
      </c>
      <c r="BJ875" s="40">
        <f t="shared" si="287"/>
        <v>0</v>
      </c>
      <c r="BK875" s="40">
        <f t="shared" si="288"/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 s="42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</row>
    <row r="876" spans="1:124" s="32" customFormat="1" x14ac:dyDescent="0.2">
      <c r="A876" s="124" t="str">
        <f>CONFIGURACAO!$C$4</f>
        <v>AREA 21</v>
      </c>
      <c r="B876" s="125">
        <v>874</v>
      </c>
      <c r="C876" s="252" t="s">
        <v>322</v>
      </c>
      <c r="D876" s="126">
        <f t="shared" si="289"/>
        <v>12</v>
      </c>
      <c r="E876" s="250" t="s">
        <v>1211</v>
      </c>
      <c r="F876" s="250">
        <v>0</v>
      </c>
      <c r="G876" s="250">
        <v>0</v>
      </c>
      <c r="H876" s="250">
        <v>0</v>
      </c>
      <c r="I876" s="250">
        <v>1</v>
      </c>
      <c r="J876" s="87"/>
      <c r="K876" s="94"/>
      <c r="L876" s="94"/>
      <c r="M876" s="154">
        <f t="shared" si="290"/>
        <v>1</v>
      </c>
      <c r="N876">
        <v>0</v>
      </c>
      <c r="O876">
        <v>4</v>
      </c>
      <c r="P876">
        <v>0</v>
      </c>
      <c r="Q876">
        <v>1</v>
      </c>
      <c r="R876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 s="139">
        <f t="shared" si="273"/>
        <v>4</v>
      </c>
      <c r="AD876" s="140">
        <f t="shared" si="274"/>
        <v>4</v>
      </c>
      <c r="AE876" s="141">
        <f t="shared" si="291"/>
        <v>0</v>
      </c>
      <c r="AF876" s="142">
        <f t="shared" si="292"/>
        <v>0</v>
      </c>
      <c r="AG876" s="278"/>
      <c r="AI876" s="37">
        <f>IFERROR(IF(M876&gt;0,(N876*CONFIGURACAO!$C$20)+(O876*CONFIGURACAO!$C$21)+(P876*CONFIGURACAO!$C$22)+(Q876*CONFIGURACAO!$C$23)+(R876*CONFIGURACAO!$C$24),""),"")</f>
        <v>360</v>
      </c>
      <c r="AJ876" s="38">
        <f>IF(S876=0,0,IF(CONFIGURACAO!$C$15="SIM",(IF(S876&gt;CONFIGURACAO!$C$16,CONFIGURACAO!$C$16*CONFIGURACAO!$C$25,S876*CONFIGURACAO!$C$25)),'PI AREA  P100'!S876*CONFIGURACAO!$C$25))</f>
        <v>10</v>
      </c>
      <c r="AK876" s="38">
        <f>IF(T876=0,0,IF(CONFIGURACAO!$C$17="SIM",(IF(T876&gt;CONFIGURACAO!$C$18,CONFIGURACAO!$C$18*CONFIGURACAO!$C$26,T876*CONFIGURACAO!$C$26)),'PI AREA  P100'!T876*CONFIGURACAO!$C$26))</f>
        <v>5</v>
      </c>
      <c r="AL876" s="38">
        <f>IFERROR(IF(M876&gt;0,(U876*CONFIGURACAO!$C$29)+(V876*CONFIGURACAO!$C$30),""),"")</f>
        <v>0</v>
      </c>
      <c r="AM876" s="38">
        <f>IF(W876=0,0,IF(CONFIGURACAO!$C$41="SIM",(IF(W876&gt;CONFIGURACAO!$C$41,CONFIGURACAO!$C$41*CONFIGURACAO!$C$31,W876*CONFIGURACAO!$C$31)),'PI AREA  P100'!W876*CONFIGURACAO!$C$31))</f>
        <v>0</v>
      </c>
      <c r="AN876" s="38">
        <f>IF(X876=0,0,IF(CONFIGURACAO!$C$39="SIM",(IF(X876&gt;CONFIGURACAO!$C$40,CONFIGURACAO!$C$40*CONFIGURACAO!$C$32,X876*CONFIGURACAO!$C$32)),'PI AREA  P100'!X876*CONFIGURACAO!$C$32))</f>
        <v>0</v>
      </c>
      <c r="AO876" s="38">
        <f>IFERROR(IF(M876&gt;0,(Y876*CONFIGURACAO!$C$33)+(Z876*CONFIGURACAO!$C$34)+(AA876*CONFIGURACAO!$C$35)+(AB876*CONFIGURACAO!$C$36),""),"")</f>
        <v>0</v>
      </c>
      <c r="AP876" s="38">
        <f>IF(AA876=0,0,IF(CONFIGURACAO!$C$46="SIM",(IF(AA876&gt;CONFIGURACAO!$C$47,CONFIGURACAO!$C$47*CONFIGURACAO!$C$35,AA876*CONFIGURACAO!$C$35)),'PI AREA  P100'!AA876*CONFIGURACAO!$C$35))</f>
        <v>0</v>
      </c>
      <c r="AQ876" s="38">
        <f>IF(AB876=0,0,IF(CONFIGURACAO!$C$44="SIM",(IF(AB876&gt;CONFIGURACAO!$C$45,CONFIGURACAO!$C$45*CONFIGURACAO!$C$36,AB876*CONFIGURACAO!$C$36)),'PI AREA  P100'!AB876*CONFIGURACAO!$C$36))</f>
        <v>0</v>
      </c>
      <c r="AR876" s="38">
        <f t="shared" si="293"/>
        <v>375</v>
      </c>
      <c r="AS876" s="68">
        <f>IF(AR876="","",$AR876-(($AS$2/CONFIGURACAO!$C$6)*$M876))</f>
        <v>300</v>
      </c>
      <c r="AT876" s="73">
        <f t="shared" si="275"/>
        <v>3</v>
      </c>
      <c r="AU876" s="75">
        <f>IF(AR876="","",$AR876-(($AU$2/CONFIGURACAO!$C$6)*$M876))</f>
        <v>250</v>
      </c>
      <c r="AV876" s="76">
        <f t="shared" si="276"/>
        <v>4</v>
      </c>
      <c r="AW876" s="74">
        <f>IF(AR876="","",$AR876-(($AW$2/CONFIGURACAO!$C$6)*$M876))</f>
        <v>200</v>
      </c>
      <c r="AX876" s="72">
        <f t="shared" si="277"/>
        <v>5</v>
      </c>
      <c r="AZ876" s="39">
        <f t="shared" si="278"/>
        <v>3.1674169925586818E-2</v>
      </c>
      <c r="BA876" s="146">
        <f t="shared" si="279"/>
        <v>7</v>
      </c>
      <c r="BB876" s="146">
        <f t="shared" si="280"/>
        <v>798</v>
      </c>
      <c r="BC876" s="32">
        <f t="shared" si="281"/>
        <v>826</v>
      </c>
      <c r="BD876" s="148"/>
      <c r="BE876" s="40">
        <f t="shared" si="282"/>
        <v>0</v>
      </c>
      <c r="BF876" s="40">
        <f t="shared" si="283"/>
        <v>0.15432098765432098</v>
      </c>
      <c r="BG876" s="40">
        <f t="shared" si="284"/>
        <v>0</v>
      </c>
      <c r="BH876" s="40">
        <f t="shared" si="285"/>
        <v>4.042037186742118E-2</v>
      </c>
      <c r="BI876" s="40">
        <f t="shared" si="286"/>
        <v>0</v>
      </c>
      <c r="BJ876" s="40">
        <f t="shared" si="287"/>
        <v>9.2421441774491686E-2</v>
      </c>
      <c r="BK876" s="40">
        <f t="shared" si="288"/>
        <v>0.16051364365971107</v>
      </c>
      <c r="BL876">
        <v>0</v>
      </c>
      <c r="BM876">
        <v>0</v>
      </c>
      <c r="BN876">
        <v>0</v>
      </c>
      <c r="BO876">
        <v>0</v>
      </c>
      <c r="BP876">
        <v>1</v>
      </c>
      <c r="BQ876">
        <v>0</v>
      </c>
      <c r="BR876">
        <v>0</v>
      </c>
      <c r="BS876">
        <v>0</v>
      </c>
      <c r="BT876" s="42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</row>
    <row r="877" spans="1:124" s="32" customFormat="1" x14ac:dyDescent="0.2">
      <c r="A877" s="124" t="str">
        <f>CONFIGURACAO!$C$4</f>
        <v>AREA 21</v>
      </c>
      <c r="B877" s="125">
        <v>875</v>
      </c>
      <c r="C877" s="252" t="s">
        <v>322</v>
      </c>
      <c r="D877" s="126">
        <f t="shared" si="289"/>
        <v>13</v>
      </c>
      <c r="E877" s="250" t="s">
        <v>1212</v>
      </c>
      <c r="F877" s="250">
        <v>0</v>
      </c>
      <c r="G877" s="250">
        <v>0</v>
      </c>
      <c r="H877" s="250">
        <v>0</v>
      </c>
      <c r="I877" s="250">
        <v>1</v>
      </c>
      <c r="J877" s="87"/>
      <c r="K877" s="94"/>
      <c r="L877" s="94"/>
      <c r="M877" s="154">
        <f t="shared" si="290"/>
        <v>1</v>
      </c>
      <c r="N877">
        <v>0</v>
      </c>
      <c r="O877">
        <v>1</v>
      </c>
      <c r="P877">
        <v>2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s="139">
        <f t="shared" si="273"/>
        <v>1</v>
      </c>
      <c r="AD877" s="140">
        <f t="shared" si="274"/>
        <v>3</v>
      </c>
      <c r="AE877" s="141">
        <f t="shared" si="291"/>
        <v>0</v>
      </c>
      <c r="AF877" s="142">
        <f t="shared" si="292"/>
        <v>0</v>
      </c>
      <c r="AG877" s="278"/>
      <c r="AI877" s="37">
        <f>IFERROR(IF(M877&gt;0,(N877*CONFIGURACAO!$C$20)+(O877*CONFIGURACAO!$C$21)+(P877*CONFIGURACAO!$C$22)+(Q877*CONFIGURACAO!$C$23)+(R877*CONFIGURACAO!$C$24),""),"")</f>
        <v>240</v>
      </c>
      <c r="AJ877" s="38">
        <f>IF(S877=0,0,IF(CONFIGURACAO!$C$15="SIM",(IF(S877&gt;CONFIGURACAO!$C$16,CONFIGURACAO!$C$16*CONFIGURACAO!$C$25,S877*CONFIGURACAO!$C$25)),'PI AREA  P100'!S877*CONFIGURACAO!$C$25))</f>
        <v>0</v>
      </c>
      <c r="AK877" s="38">
        <f>IF(T877=0,0,IF(CONFIGURACAO!$C$17="SIM",(IF(T877&gt;CONFIGURACAO!$C$18,CONFIGURACAO!$C$18*CONFIGURACAO!$C$26,T877*CONFIGURACAO!$C$26)),'PI AREA  P100'!T877*CONFIGURACAO!$C$26))</f>
        <v>5</v>
      </c>
      <c r="AL877" s="38">
        <f>IFERROR(IF(M877&gt;0,(U877*CONFIGURACAO!$C$29)+(V877*CONFIGURACAO!$C$30),""),"")</f>
        <v>0</v>
      </c>
      <c r="AM877" s="38">
        <f>IF(W877=0,0,IF(CONFIGURACAO!$C$41="SIM",(IF(W877&gt;CONFIGURACAO!$C$41,CONFIGURACAO!$C$41*CONFIGURACAO!$C$31,W877*CONFIGURACAO!$C$31)),'PI AREA  P100'!W877*CONFIGURACAO!$C$31))</f>
        <v>0</v>
      </c>
      <c r="AN877" s="38">
        <f>IF(X877=0,0,IF(CONFIGURACAO!$C$39="SIM",(IF(X877&gt;CONFIGURACAO!$C$40,CONFIGURACAO!$C$40*CONFIGURACAO!$C$32,X877*CONFIGURACAO!$C$32)),'PI AREA  P100'!X877*CONFIGURACAO!$C$32))</f>
        <v>0</v>
      </c>
      <c r="AO877" s="38">
        <f>IFERROR(IF(M877&gt;0,(Y877*CONFIGURACAO!$C$33)+(Z877*CONFIGURACAO!$C$34)+(AA877*CONFIGURACAO!$C$35)+(AB877*CONFIGURACAO!$C$36),""),"")</f>
        <v>0</v>
      </c>
      <c r="AP877" s="38">
        <f>IF(AA877=0,0,IF(CONFIGURACAO!$C$46="SIM",(IF(AA877&gt;CONFIGURACAO!$C$47,CONFIGURACAO!$C$47*CONFIGURACAO!$C$35,AA877*CONFIGURACAO!$C$35)),'PI AREA  P100'!AA877*CONFIGURACAO!$C$35))</f>
        <v>0</v>
      </c>
      <c r="AQ877" s="38">
        <f>IF(AB877=0,0,IF(CONFIGURACAO!$C$44="SIM",(IF(AB877&gt;CONFIGURACAO!$C$45,CONFIGURACAO!$C$45*CONFIGURACAO!$C$36,AB877*CONFIGURACAO!$C$36)),'PI AREA  P100'!AB877*CONFIGURACAO!$C$36))</f>
        <v>0</v>
      </c>
      <c r="AR877" s="38">
        <f t="shared" si="293"/>
        <v>245</v>
      </c>
      <c r="AS877" s="68">
        <f>IF(AR877="","",$AR877-(($AS$2/CONFIGURACAO!$C$6)*$M877))</f>
        <v>170</v>
      </c>
      <c r="AT877" s="73">
        <f t="shared" si="275"/>
        <v>3</v>
      </c>
      <c r="AU877" s="75">
        <f>IF(AR877="","",$AR877-(($AU$2/CONFIGURACAO!$C$6)*$M877))</f>
        <v>120</v>
      </c>
      <c r="AV877" s="76">
        <f t="shared" si="276"/>
        <v>4</v>
      </c>
      <c r="AW877" s="74">
        <f>IF(AR877="","",$AR877-(($AW$2/CONFIGURACAO!$C$6)*$M877))</f>
        <v>70</v>
      </c>
      <c r="AX877" s="72">
        <f t="shared" si="277"/>
        <v>5</v>
      </c>
      <c r="AZ877" s="39">
        <f t="shared" si="278"/>
        <v>2.0693791018050054E-2</v>
      </c>
      <c r="BA877" s="146">
        <f t="shared" si="279"/>
        <v>5</v>
      </c>
      <c r="BB877" s="146">
        <f t="shared" si="280"/>
        <v>881</v>
      </c>
      <c r="BC877" s="32">
        <f t="shared" si="281"/>
        <v>922</v>
      </c>
      <c r="BD877" s="148"/>
      <c r="BE877" s="40">
        <f t="shared" si="282"/>
        <v>0</v>
      </c>
      <c r="BF877" s="40">
        <f t="shared" si="283"/>
        <v>3.8580246913580245E-2</v>
      </c>
      <c r="BG877" s="40">
        <f t="shared" si="284"/>
        <v>5.1387461459403906E-2</v>
      </c>
      <c r="BH877" s="40">
        <f t="shared" si="285"/>
        <v>4.042037186742118E-2</v>
      </c>
      <c r="BI877" s="40">
        <f t="shared" si="286"/>
        <v>0</v>
      </c>
      <c r="BJ877" s="40">
        <f t="shared" si="287"/>
        <v>0</v>
      </c>
      <c r="BK877" s="40">
        <f t="shared" si="288"/>
        <v>0.16051364365971107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 s="42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</row>
    <row r="878" spans="1:124" s="32" customFormat="1" x14ac:dyDescent="0.2">
      <c r="A878" s="124" t="str">
        <f>CONFIGURACAO!$C$4</f>
        <v>AREA 21</v>
      </c>
      <c r="B878" s="125">
        <v>876</v>
      </c>
      <c r="C878" s="252" t="s">
        <v>322</v>
      </c>
      <c r="D878" s="126">
        <f t="shared" si="289"/>
        <v>14</v>
      </c>
      <c r="E878" s="250" t="s">
        <v>1213</v>
      </c>
      <c r="F878" s="250">
        <v>0</v>
      </c>
      <c r="G878" s="250">
        <v>0</v>
      </c>
      <c r="H878" s="250">
        <v>0</v>
      </c>
      <c r="I878" s="250">
        <v>1</v>
      </c>
      <c r="J878" s="87"/>
      <c r="K878" s="94"/>
      <c r="L878" s="94"/>
      <c r="M878" s="154">
        <f t="shared" si="290"/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 s="139">
        <f t="shared" si="273"/>
        <v>0</v>
      </c>
      <c r="AD878" s="140">
        <f t="shared" si="274"/>
        <v>0</v>
      </c>
      <c r="AE878" s="141">
        <f t="shared" si="291"/>
        <v>0</v>
      </c>
      <c r="AF878" s="142">
        <f t="shared" si="292"/>
        <v>0</v>
      </c>
      <c r="AG878" s="278"/>
      <c r="AI878" s="37">
        <f>IFERROR(IF(M878&gt;0,(N878*CONFIGURACAO!$C$20)+(O878*CONFIGURACAO!$C$21)+(P878*CONFIGURACAO!$C$22)+(Q878*CONFIGURACAO!$C$23)+(R878*CONFIGURACAO!$C$24),""),"")</f>
        <v>0</v>
      </c>
      <c r="AJ878" s="38">
        <f>IF(S878=0,0,IF(CONFIGURACAO!$C$15="SIM",(IF(S878&gt;CONFIGURACAO!$C$16,CONFIGURACAO!$C$16*CONFIGURACAO!$C$25,S878*CONFIGURACAO!$C$25)),'PI AREA  P100'!S878*CONFIGURACAO!$C$25))</f>
        <v>0</v>
      </c>
      <c r="AK878" s="38">
        <f>IF(T878=0,0,IF(CONFIGURACAO!$C$17="SIM",(IF(T878&gt;CONFIGURACAO!$C$18,CONFIGURACAO!$C$18*CONFIGURACAO!$C$26,T878*CONFIGURACAO!$C$26)),'PI AREA  P100'!T878*CONFIGURACAO!$C$26))</f>
        <v>0</v>
      </c>
      <c r="AL878" s="38">
        <f>IFERROR(IF(M878&gt;0,(U878*CONFIGURACAO!$C$29)+(V878*CONFIGURACAO!$C$30),""),"")</f>
        <v>0</v>
      </c>
      <c r="AM878" s="38">
        <f>IF(W878=0,0,IF(CONFIGURACAO!$C$41="SIM",(IF(W878&gt;CONFIGURACAO!$C$41,CONFIGURACAO!$C$41*CONFIGURACAO!$C$31,W878*CONFIGURACAO!$C$31)),'PI AREA  P100'!W878*CONFIGURACAO!$C$31))</f>
        <v>0</v>
      </c>
      <c r="AN878" s="38">
        <f>IF(X878=0,0,IF(CONFIGURACAO!$C$39="SIM",(IF(X878&gt;CONFIGURACAO!$C$40,CONFIGURACAO!$C$40*CONFIGURACAO!$C$32,X878*CONFIGURACAO!$C$32)),'PI AREA  P100'!X878*CONFIGURACAO!$C$32))</f>
        <v>0</v>
      </c>
      <c r="AO878" s="38">
        <f>IFERROR(IF(M878&gt;0,(Y878*CONFIGURACAO!$C$33)+(Z878*CONFIGURACAO!$C$34)+(AA878*CONFIGURACAO!$C$35)+(AB878*CONFIGURACAO!$C$36),""),"")</f>
        <v>0</v>
      </c>
      <c r="AP878" s="38">
        <f>IF(AA878=0,0,IF(CONFIGURACAO!$C$46="SIM",(IF(AA878&gt;CONFIGURACAO!$C$47,CONFIGURACAO!$C$47*CONFIGURACAO!$C$35,AA878*CONFIGURACAO!$C$35)),'PI AREA  P100'!AA878*CONFIGURACAO!$C$35))</f>
        <v>0</v>
      </c>
      <c r="AQ878" s="38">
        <f>IF(AB878=0,0,IF(CONFIGURACAO!$C$44="SIM",(IF(AB878&gt;CONFIGURACAO!$C$45,CONFIGURACAO!$C$45*CONFIGURACAO!$C$36,AB878*CONFIGURACAO!$C$36)),'PI AREA  P100'!AB878*CONFIGURACAO!$C$36))</f>
        <v>0</v>
      </c>
      <c r="AR878" s="38">
        <f t="shared" si="293"/>
        <v>0</v>
      </c>
      <c r="AS878" s="68">
        <f>IF(AR878="","",$AR878-(($AS$2/CONFIGURACAO!$C$6)*$M878))</f>
        <v>-75</v>
      </c>
      <c r="AT878" s="73" t="str">
        <f t="shared" si="275"/>
        <v>NAO</v>
      </c>
      <c r="AU878" s="75">
        <f>IF(AR878="","",$AR878-(($AU$2/CONFIGURACAO!$C$6)*$M878))</f>
        <v>-125</v>
      </c>
      <c r="AV878" s="76" t="str">
        <f t="shared" si="276"/>
        <v>NAO</v>
      </c>
      <c r="AW878" s="74">
        <f>IF(AR878="","",$AR878-(($AW$2/CONFIGURACAO!$C$6)*$M878))</f>
        <v>-175</v>
      </c>
      <c r="AX878" s="72" t="str">
        <f t="shared" si="277"/>
        <v>NAO</v>
      </c>
      <c r="AZ878" s="39">
        <f t="shared" si="278"/>
        <v>0</v>
      </c>
      <c r="BA878" s="146">
        <f t="shared" si="279"/>
        <v>0</v>
      </c>
      <c r="BB878" s="146">
        <f t="shared" si="280"/>
        <v>1158</v>
      </c>
      <c r="BC878" s="32">
        <f t="shared" si="281"/>
        <v>1158</v>
      </c>
      <c r="BD878" s="148"/>
      <c r="BE878" s="40">
        <f t="shared" si="282"/>
        <v>0</v>
      </c>
      <c r="BF878" s="40">
        <f t="shared" si="283"/>
        <v>0</v>
      </c>
      <c r="BG878" s="40">
        <f t="shared" si="284"/>
        <v>0</v>
      </c>
      <c r="BH878" s="40">
        <f t="shared" si="285"/>
        <v>0</v>
      </c>
      <c r="BI878" s="40">
        <f t="shared" si="286"/>
        <v>0</v>
      </c>
      <c r="BJ878" s="40">
        <f t="shared" si="287"/>
        <v>0</v>
      </c>
      <c r="BK878" s="40">
        <f t="shared" si="288"/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 s="42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</row>
    <row r="879" spans="1:124" s="32" customFormat="1" x14ac:dyDescent="0.2">
      <c r="A879" s="124" t="str">
        <f>CONFIGURACAO!$C$4</f>
        <v>AREA 21</v>
      </c>
      <c r="B879" s="125">
        <v>877</v>
      </c>
      <c r="C879" s="252" t="s">
        <v>323</v>
      </c>
      <c r="D879" s="126">
        <f t="shared" si="289"/>
        <v>1</v>
      </c>
      <c r="E879" s="250" t="s">
        <v>1214</v>
      </c>
      <c r="F879" s="250">
        <v>1</v>
      </c>
      <c r="G879" s="250">
        <v>1</v>
      </c>
      <c r="H879" s="250">
        <v>1</v>
      </c>
      <c r="I879" s="250">
        <v>1</v>
      </c>
      <c r="J879" s="87"/>
      <c r="K879" s="94"/>
      <c r="L879" s="94"/>
      <c r="M879" s="154">
        <f t="shared" si="290"/>
        <v>4</v>
      </c>
      <c r="N879">
        <v>0</v>
      </c>
      <c r="O879">
        <v>1</v>
      </c>
      <c r="P879">
        <v>18</v>
      </c>
      <c r="Q879">
        <v>7</v>
      </c>
      <c r="R879">
        <v>1</v>
      </c>
      <c r="S879">
        <v>0</v>
      </c>
      <c r="T879">
        <v>1</v>
      </c>
      <c r="U879">
        <v>1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 s="139">
        <f t="shared" si="273"/>
        <v>1</v>
      </c>
      <c r="AD879" s="140">
        <f t="shared" si="274"/>
        <v>19</v>
      </c>
      <c r="AE879" s="141">
        <f t="shared" si="291"/>
        <v>1</v>
      </c>
      <c r="AF879" s="142">
        <f t="shared" si="292"/>
        <v>0</v>
      </c>
      <c r="AG879" s="278"/>
      <c r="AI879" s="37">
        <f>IFERROR(IF(M879&gt;0,(N879*CONFIGURACAO!$C$20)+(O879*CONFIGURACAO!$C$21)+(P879*CONFIGURACAO!$C$22)+(Q879*CONFIGURACAO!$C$23)+(R879*CONFIGURACAO!$C$24),""),"")</f>
        <v>1460</v>
      </c>
      <c r="AJ879" s="38">
        <f>IF(S879=0,0,IF(CONFIGURACAO!$C$15="SIM",(IF(S879&gt;CONFIGURACAO!$C$16,CONFIGURACAO!$C$16*CONFIGURACAO!$C$25,S879*CONFIGURACAO!$C$25)),'PI AREA  P100'!S879*CONFIGURACAO!$C$25))</f>
        <v>0</v>
      </c>
      <c r="AK879" s="38">
        <f>IF(T879=0,0,IF(CONFIGURACAO!$C$17="SIM",(IF(T879&gt;CONFIGURACAO!$C$18,CONFIGURACAO!$C$18*CONFIGURACAO!$C$26,T879*CONFIGURACAO!$C$26)),'PI AREA  P100'!T879*CONFIGURACAO!$C$26))</f>
        <v>5</v>
      </c>
      <c r="AL879" s="38">
        <f>IFERROR(IF(M879&gt;0,(U879*CONFIGURACAO!$C$29)+(V879*CONFIGURACAO!$C$30),""),"")</f>
        <v>200</v>
      </c>
      <c r="AM879" s="38">
        <f>IF(W879=0,0,IF(CONFIGURACAO!$C$41="SIM",(IF(W879&gt;CONFIGURACAO!$C$41,CONFIGURACAO!$C$41*CONFIGURACAO!$C$31,W879*CONFIGURACAO!$C$31)),'PI AREA  P100'!W879*CONFIGURACAO!$C$31))</f>
        <v>50</v>
      </c>
      <c r="AN879" s="38">
        <f>IF(X879=0,0,IF(CONFIGURACAO!$C$39="SIM",(IF(X879&gt;CONFIGURACAO!$C$40,CONFIGURACAO!$C$40*CONFIGURACAO!$C$32,X879*CONFIGURACAO!$C$32)),'PI AREA  P100'!X879*CONFIGURACAO!$C$32))</f>
        <v>0</v>
      </c>
      <c r="AO879" s="38">
        <f>IFERROR(IF(M879&gt;0,(Y879*CONFIGURACAO!$C$33)+(Z879*CONFIGURACAO!$C$34)+(AA879*CONFIGURACAO!$C$35)+(AB879*CONFIGURACAO!$C$36),""),"")</f>
        <v>0</v>
      </c>
      <c r="AP879" s="38">
        <f>IF(AA879=0,0,IF(CONFIGURACAO!$C$46="SIM",(IF(AA879&gt;CONFIGURACAO!$C$47,CONFIGURACAO!$C$47*CONFIGURACAO!$C$35,AA879*CONFIGURACAO!$C$35)),'PI AREA  P100'!AA879*CONFIGURACAO!$C$35))</f>
        <v>0</v>
      </c>
      <c r="AQ879" s="38">
        <f>IF(AB879=0,0,IF(CONFIGURACAO!$C$44="SIM",(IF(AB879&gt;CONFIGURACAO!$C$45,CONFIGURACAO!$C$45*CONFIGURACAO!$C$36,AB879*CONFIGURACAO!$C$36)),'PI AREA  P100'!AB879*CONFIGURACAO!$C$36))</f>
        <v>0</v>
      </c>
      <c r="AR879" s="38">
        <f t="shared" si="293"/>
        <v>1715</v>
      </c>
      <c r="AS879" s="68">
        <f>IF(AR879="","",$AR879-(($AS$2/CONFIGURACAO!$C$6)*$M879))</f>
        <v>1415</v>
      </c>
      <c r="AT879" s="73">
        <f t="shared" si="275"/>
        <v>3</v>
      </c>
      <c r="AU879" s="75">
        <f>IF(AR879="","",$AR879-(($AU$2/CONFIGURACAO!$C$6)*$M879))</f>
        <v>1215</v>
      </c>
      <c r="AV879" s="76">
        <f t="shared" si="276"/>
        <v>4</v>
      </c>
      <c r="AW879" s="74">
        <f>IF(AR879="","",$AR879-(($AW$2/CONFIGURACAO!$C$6)*$M879))</f>
        <v>1015</v>
      </c>
      <c r="AX879" s="72">
        <f t="shared" si="277"/>
        <v>5</v>
      </c>
      <c r="AZ879" s="39">
        <f t="shared" si="278"/>
        <v>0.14485653712635038</v>
      </c>
      <c r="BA879" s="146">
        <f t="shared" si="279"/>
        <v>30</v>
      </c>
      <c r="BB879" s="146">
        <f t="shared" si="280"/>
        <v>185</v>
      </c>
      <c r="BC879" s="32">
        <f t="shared" si="281"/>
        <v>198</v>
      </c>
      <c r="BD879" s="148"/>
      <c r="BE879" s="40">
        <f t="shared" si="282"/>
        <v>0</v>
      </c>
      <c r="BF879" s="40">
        <f t="shared" si="283"/>
        <v>3.8580246913580245E-2</v>
      </c>
      <c r="BG879" s="40">
        <f t="shared" si="284"/>
        <v>0.46248715313463518</v>
      </c>
      <c r="BH879" s="40">
        <f t="shared" si="285"/>
        <v>0.28294260307194824</v>
      </c>
      <c r="BI879" s="40">
        <f t="shared" si="286"/>
        <v>0.10660980810234541</v>
      </c>
      <c r="BJ879" s="40">
        <f t="shared" si="287"/>
        <v>0</v>
      </c>
      <c r="BK879" s="40">
        <f t="shared" si="288"/>
        <v>0.16051364365971107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 s="42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</row>
    <row r="880" spans="1:124" s="32" customFormat="1" x14ac:dyDescent="0.2">
      <c r="A880" s="124" t="str">
        <f>CONFIGURACAO!$C$4</f>
        <v>AREA 21</v>
      </c>
      <c r="B880" s="125">
        <v>878</v>
      </c>
      <c r="C880" s="252" t="s">
        <v>323</v>
      </c>
      <c r="D880" s="126">
        <f t="shared" si="289"/>
        <v>2</v>
      </c>
      <c r="E880" s="250" t="s">
        <v>1215</v>
      </c>
      <c r="F880" s="250">
        <v>1</v>
      </c>
      <c r="G880" s="250">
        <v>1</v>
      </c>
      <c r="H880" s="250">
        <v>1</v>
      </c>
      <c r="I880" s="250">
        <v>1</v>
      </c>
      <c r="J880" s="87"/>
      <c r="K880" s="94"/>
      <c r="L880" s="94"/>
      <c r="M880" s="154">
        <f t="shared" si="290"/>
        <v>4</v>
      </c>
      <c r="N880">
        <v>3</v>
      </c>
      <c r="O880">
        <v>0</v>
      </c>
      <c r="P880">
        <v>11</v>
      </c>
      <c r="Q880">
        <v>2</v>
      </c>
      <c r="R880">
        <v>4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1</v>
      </c>
      <c r="AB880">
        <v>1</v>
      </c>
      <c r="AC880" s="139">
        <f t="shared" si="273"/>
        <v>3</v>
      </c>
      <c r="AD880" s="140">
        <f t="shared" si="274"/>
        <v>14</v>
      </c>
      <c r="AE880" s="141">
        <f t="shared" si="291"/>
        <v>0</v>
      </c>
      <c r="AF880" s="142">
        <f t="shared" si="292"/>
        <v>1</v>
      </c>
      <c r="AG880" s="278"/>
      <c r="AI880" s="37">
        <f>IFERROR(IF(M880&gt;0,(N880*CONFIGURACAO!$C$20)+(O880*CONFIGURACAO!$C$21)+(P880*CONFIGURACAO!$C$22)+(Q880*CONFIGURACAO!$C$23)+(R880*CONFIGURACAO!$C$24),""),"")</f>
        <v>1120</v>
      </c>
      <c r="AJ880" s="38">
        <f>IF(S880=0,0,IF(CONFIGURACAO!$C$15="SIM",(IF(S880&gt;CONFIGURACAO!$C$16,CONFIGURACAO!$C$16*CONFIGURACAO!$C$25,S880*CONFIGURACAO!$C$25)),'PI AREA  P100'!S880*CONFIGURACAO!$C$25))</f>
        <v>0</v>
      </c>
      <c r="AK880" s="38">
        <f>IF(T880=0,0,IF(CONFIGURACAO!$C$17="SIM",(IF(T880&gt;CONFIGURACAO!$C$18,CONFIGURACAO!$C$18*CONFIGURACAO!$C$26,T880*CONFIGURACAO!$C$26)),'PI AREA  P100'!T880*CONFIGURACAO!$C$26))</f>
        <v>0</v>
      </c>
      <c r="AL880" s="38">
        <f>IFERROR(IF(M880&gt;0,(U880*CONFIGURACAO!$C$29)+(V880*CONFIGURACAO!$C$30),""),"")</f>
        <v>0</v>
      </c>
      <c r="AM880" s="38">
        <f>IF(W880=0,0,IF(CONFIGURACAO!$C$41="SIM",(IF(W880&gt;CONFIGURACAO!$C$41,CONFIGURACAO!$C$41*CONFIGURACAO!$C$31,W880*CONFIGURACAO!$C$31)),'PI AREA  P100'!W880*CONFIGURACAO!$C$31))</f>
        <v>0</v>
      </c>
      <c r="AN880" s="38">
        <f>IF(X880=0,0,IF(CONFIGURACAO!$C$39="SIM",(IF(X880&gt;CONFIGURACAO!$C$40,CONFIGURACAO!$C$40*CONFIGURACAO!$C$32,X880*CONFIGURACAO!$C$32)),'PI AREA  P100'!X880*CONFIGURACAO!$C$32))</f>
        <v>0</v>
      </c>
      <c r="AO880" s="38">
        <f>IFERROR(IF(M880&gt;0,(Y880*CONFIGURACAO!$C$33)+(Z880*CONFIGURACAO!$C$34)+(AA880*CONFIGURACAO!$C$35)+(AB880*CONFIGURACAO!$C$36),""),"")</f>
        <v>85</v>
      </c>
      <c r="AP880" s="38">
        <f>IF(AA880=0,0,IF(CONFIGURACAO!$C$46="SIM",(IF(AA880&gt;CONFIGURACAO!$C$47,CONFIGURACAO!$C$47*CONFIGURACAO!$C$35,AA880*CONFIGURACAO!$C$35)),'PI AREA  P100'!AA880*CONFIGURACAO!$C$35))</f>
        <v>25</v>
      </c>
      <c r="AQ880" s="38">
        <f>IF(AB880=0,0,IF(CONFIGURACAO!$C$44="SIM",(IF(AB880&gt;CONFIGURACAO!$C$45,CONFIGURACAO!$C$45*CONFIGURACAO!$C$36,AB880*CONFIGURACAO!$C$36)),'PI AREA  P100'!AB880*CONFIGURACAO!$C$36))</f>
        <v>10</v>
      </c>
      <c r="AR880" s="38">
        <f t="shared" si="293"/>
        <v>1240</v>
      </c>
      <c r="AS880" s="68">
        <f>IF(AR880="","",$AR880-(($AS$2/CONFIGURACAO!$C$6)*$M880))</f>
        <v>940</v>
      </c>
      <c r="AT880" s="73">
        <f t="shared" si="275"/>
        <v>3</v>
      </c>
      <c r="AU880" s="75">
        <f>IF(AR880="","",$AR880-(($AU$2/CONFIGURACAO!$C$6)*$M880))</f>
        <v>740</v>
      </c>
      <c r="AV880" s="76">
        <f t="shared" si="276"/>
        <v>4</v>
      </c>
      <c r="AW880" s="74">
        <f>IF(AR880="","",$AR880-(($AW$2/CONFIGURACAO!$C$6)*$M880))</f>
        <v>540</v>
      </c>
      <c r="AX880" s="72">
        <f t="shared" si="277"/>
        <v>5</v>
      </c>
      <c r="AZ880" s="39">
        <f t="shared" si="278"/>
        <v>0.10473592188727374</v>
      </c>
      <c r="BA880" s="146">
        <f t="shared" si="279"/>
        <v>23</v>
      </c>
      <c r="BB880" s="146">
        <f t="shared" si="280"/>
        <v>294</v>
      </c>
      <c r="BC880" s="32">
        <f t="shared" si="281"/>
        <v>337</v>
      </c>
      <c r="BD880" s="148"/>
      <c r="BE880" s="40">
        <f t="shared" si="282"/>
        <v>0.11177347242921014</v>
      </c>
      <c r="BF880" s="40">
        <f t="shared" si="283"/>
        <v>0</v>
      </c>
      <c r="BG880" s="40">
        <f t="shared" si="284"/>
        <v>0.28263103802672146</v>
      </c>
      <c r="BH880" s="40">
        <f t="shared" si="285"/>
        <v>8.084074373484236E-2</v>
      </c>
      <c r="BI880" s="40">
        <f t="shared" si="286"/>
        <v>0.42643923240938164</v>
      </c>
      <c r="BJ880" s="40">
        <f t="shared" si="287"/>
        <v>0</v>
      </c>
      <c r="BK880" s="40">
        <f t="shared" si="288"/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 s="42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</row>
    <row r="881" spans="1:124" s="32" customFormat="1" x14ac:dyDescent="0.2">
      <c r="A881" s="124" t="str">
        <f>CONFIGURACAO!$C$4</f>
        <v>AREA 21</v>
      </c>
      <c r="B881" s="125">
        <v>879</v>
      </c>
      <c r="C881" s="252" t="s">
        <v>323</v>
      </c>
      <c r="D881" s="126">
        <f t="shared" si="289"/>
        <v>3</v>
      </c>
      <c r="E881" s="250" t="s">
        <v>1216</v>
      </c>
      <c r="F881" s="250">
        <v>1</v>
      </c>
      <c r="G881" s="250">
        <v>1</v>
      </c>
      <c r="H881" s="250">
        <v>1</v>
      </c>
      <c r="I881" s="250">
        <v>1</v>
      </c>
      <c r="J881" s="87"/>
      <c r="K881" s="94"/>
      <c r="L881" s="94"/>
      <c r="M881" s="154">
        <f t="shared" si="290"/>
        <v>4</v>
      </c>
      <c r="N881">
        <v>0</v>
      </c>
      <c r="O881">
        <v>2</v>
      </c>
      <c r="P881">
        <v>15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s="139">
        <f t="shared" si="273"/>
        <v>2</v>
      </c>
      <c r="AD881" s="140">
        <f t="shared" si="274"/>
        <v>17</v>
      </c>
      <c r="AE881" s="141">
        <f t="shared" si="291"/>
        <v>0</v>
      </c>
      <c r="AF881" s="142">
        <f t="shared" si="292"/>
        <v>0</v>
      </c>
      <c r="AG881" s="278"/>
      <c r="AI881" s="37">
        <f>IFERROR(IF(M881&gt;0,(N881*CONFIGURACAO!$C$20)+(O881*CONFIGURACAO!$C$21)+(P881*CONFIGURACAO!$C$22)+(Q881*CONFIGURACAO!$C$23)+(R881*CONFIGURACAO!$C$24),""),"")</f>
        <v>1080</v>
      </c>
      <c r="AJ881" s="38">
        <f>IF(S881=0,0,IF(CONFIGURACAO!$C$15="SIM",(IF(S881&gt;CONFIGURACAO!$C$16,CONFIGURACAO!$C$16*CONFIGURACAO!$C$25,S881*CONFIGURACAO!$C$25)),'PI AREA  P100'!S881*CONFIGURACAO!$C$25))</f>
        <v>0</v>
      </c>
      <c r="AK881" s="38">
        <f>IF(T881=0,0,IF(CONFIGURACAO!$C$17="SIM",(IF(T881&gt;CONFIGURACAO!$C$18,CONFIGURACAO!$C$18*CONFIGURACAO!$C$26,T881*CONFIGURACAO!$C$26)),'PI AREA  P100'!T881*CONFIGURACAO!$C$26))</f>
        <v>0</v>
      </c>
      <c r="AL881" s="38">
        <f>IFERROR(IF(M881&gt;0,(U881*CONFIGURACAO!$C$29)+(V881*CONFIGURACAO!$C$30),""),"")</f>
        <v>0</v>
      </c>
      <c r="AM881" s="38">
        <f>IF(W881=0,0,IF(CONFIGURACAO!$C$41="SIM",(IF(W881&gt;CONFIGURACAO!$C$41,CONFIGURACAO!$C$41*CONFIGURACAO!$C$31,W881*CONFIGURACAO!$C$31)),'PI AREA  P100'!W881*CONFIGURACAO!$C$31))</f>
        <v>0</v>
      </c>
      <c r="AN881" s="38">
        <f>IF(X881=0,0,IF(CONFIGURACAO!$C$39="SIM",(IF(X881&gt;CONFIGURACAO!$C$40,CONFIGURACAO!$C$40*CONFIGURACAO!$C$32,X881*CONFIGURACAO!$C$32)),'PI AREA  P100'!X881*CONFIGURACAO!$C$32))</f>
        <v>0</v>
      </c>
      <c r="AO881" s="38">
        <f>IFERROR(IF(M881&gt;0,(Y881*CONFIGURACAO!$C$33)+(Z881*CONFIGURACAO!$C$34)+(AA881*CONFIGURACAO!$C$35)+(AB881*CONFIGURACAO!$C$36),""),"")</f>
        <v>0</v>
      </c>
      <c r="AP881" s="38">
        <f>IF(AA881=0,0,IF(CONFIGURACAO!$C$46="SIM",(IF(AA881&gt;CONFIGURACAO!$C$47,CONFIGURACAO!$C$47*CONFIGURACAO!$C$35,AA881*CONFIGURACAO!$C$35)),'PI AREA  P100'!AA881*CONFIGURACAO!$C$35))</f>
        <v>0</v>
      </c>
      <c r="AQ881" s="38">
        <f>IF(AB881=0,0,IF(CONFIGURACAO!$C$44="SIM",(IF(AB881&gt;CONFIGURACAO!$C$45,CONFIGURACAO!$C$45*CONFIGURACAO!$C$36,AB881*CONFIGURACAO!$C$36)),'PI AREA  P100'!AB881*CONFIGURACAO!$C$36))</f>
        <v>0</v>
      </c>
      <c r="AR881" s="38">
        <f t="shared" si="293"/>
        <v>1080</v>
      </c>
      <c r="AS881" s="68">
        <f>IF(AR881="","",$AR881-(($AS$2/CONFIGURACAO!$C$6)*$M881))</f>
        <v>780</v>
      </c>
      <c r="AT881" s="73">
        <f t="shared" si="275"/>
        <v>3</v>
      </c>
      <c r="AU881" s="75">
        <f>IF(AR881="","",$AR881-(($AU$2/CONFIGURACAO!$C$6)*$M881))</f>
        <v>580</v>
      </c>
      <c r="AV881" s="76">
        <f t="shared" si="276"/>
        <v>4</v>
      </c>
      <c r="AW881" s="74">
        <f>IF(AR881="","",$AR881-(($AW$2/CONFIGURACAO!$C$6)*$M881))</f>
        <v>380</v>
      </c>
      <c r="AX881" s="72">
        <f t="shared" si="277"/>
        <v>5</v>
      </c>
      <c r="AZ881" s="39">
        <f t="shared" si="278"/>
        <v>9.1221609385690031E-2</v>
      </c>
      <c r="BA881" s="146">
        <f t="shared" si="279"/>
        <v>18</v>
      </c>
      <c r="BB881" s="146">
        <f t="shared" si="280"/>
        <v>426</v>
      </c>
      <c r="BC881" s="32">
        <f t="shared" si="281"/>
        <v>404</v>
      </c>
      <c r="BD881" s="148"/>
      <c r="BE881" s="40">
        <f t="shared" si="282"/>
        <v>0</v>
      </c>
      <c r="BF881" s="40">
        <f t="shared" si="283"/>
        <v>7.716049382716049E-2</v>
      </c>
      <c r="BG881" s="40">
        <f t="shared" si="284"/>
        <v>0.38540596094552931</v>
      </c>
      <c r="BH881" s="40">
        <f t="shared" si="285"/>
        <v>0</v>
      </c>
      <c r="BI881" s="40">
        <f t="shared" si="286"/>
        <v>0.10660980810234541</v>
      </c>
      <c r="BJ881" s="40">
        <f t="shared" si="287"/>
        <v>0</v>
      </c>
      <c r="BK881" s="40">
        <f t="shared" si="288"/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 s="42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</row>
    <row r="882" spans="1:124" s="32" customFormat="1" x14ac:dyDescent="0.2">
      <c r="A882" s="124" t="str">
        <f>CONFIGURACAO!$C$4</f>
        <v>AREA 21</v>
      </c>
      <c r="B882" s="125">
        <v>880</v>
      </c>
      <c r="C882" s="252" t="s">
        <v>323</v>
      </c>
      <c r="D882" s="126">
        <f t="shared" si="289"/>
        <v>4</v>
      </c>
      <c r="E882" s="250" t="s">
        <v>1217</v>
      </c>
      <c r="F882" s="250">
        <v>1</v>
      </c>
      <c r="G882" s="250">
        <v>1</v>
      </c>
      <c r="H882" s="250">
        <v>1</v>
      </c>
      <c r="I882" s="250">
        <v>1</v>
      </c>
      <c r="J882" s="87"/>
      <c r="K882" s="94"/>
      <c r="L882" s="94"/>
      <c r="M882" s="154">
        <f t="shared" si="290"/>
        <v>4</v>
      </c>
      <c r="N882">
        <v>2</v>
      </c>
      <c r="O882">
        <v>8</v>
      </c>
      <c r="P882">
        <v>0</v>
      </c>
      <c r="Q882">
        <v>1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1</v>
      </c>
      <c r="AC882" s="139">
        <f t="shared" si="273"/>
        <v>10</v>
      </c>
      <c r="AD882" s="140">
        <f t="shared" si="274"/>
        <v>10</v>
      </c>
      <c r="AE882" s="141">
        <f t="shared" si="291"/>
        <v>0</v>
      </c>
      <c r="AF882" s="142">
        <f t="shared" si="292"/>
        <v>1</v>
      </c>
      <c r="AG882" s="278"/>
      <c r="AI882" s="37">
        <f>IFERROR(IF(M882&gt;0,(N882*CONFIGURACAO!$C$20)+(O882*CONFIGURACAO!$C$21)+(P882*CONFIGURACAO!$C$22)+(Q882*CONFIGURACAO!$C$23)+(R882*CONFIGURACAO!$C$24),""),"")</f>
        <v>900</v>
      </c>
      <c r="AJ882" s="38">
        <f>IF(S882=0,0,IF(CONFIGURACAO!$C$15="SIM",(IF(S882&gt;CONFIGURACAO!$C$16,CONFIGURACAO!$C$16*CONFIGURACAO!$C$25,S882*CONFIGURACAO!$C$25)),'PI AREA  P100'!S882*CONFIGURACAO!$C$25))</f>
        <v>10</v>
      </c>
      <c r="AK882" s="38">
        <f>IF(T882=0,0,IF(CONFIGURACAO!$C$17="SIM",(IF(T882&gt;CONFIGURACAO!$C$18,CONFIGURACAO!$C$18*CONFIGURACAO!$C$26,T882*CONFIGURACAO!$C$26)),'PI AREA  P100'!T882*CONFIGURACAO!$C$26))</f>
        <v>0</v>
      </c>
      <c r="AL882" s="38">
        <f>IFERROR(IF(M882&gt;0,(U882*CONFIGURACAO!$C$29)+(V882*CONFIGURACAO!$C$30),""),"")</f>
        <v>0</v>
      </c>
      <c r="AM882" s="38">
        <f>IF(W882=0,0,IF(CONFIGURACAO!$C$41="SIM",(IF(W882&gt;CONFIGURACAO!$C$41,CONFIGURACAO!$C$41*CONFIGURACAO!$C$31,W882*CONFIGURACAO!$C$31)),'PI AREA  P100'!W882*CONFIGURACAO!$C$31))</f>
        <v>0</v>
      </c>
      <c r="AN882" s="38">
        <f>IF(X882=0,0,IF(CONFIGURACAO!$C$39="SIM",(IF(X882&gt;CONFIGURACAO!$C$40,CONFIGURACAO!$C$40*CONFIGURACAO!$C$32,X882*CONFIGURACAO!$C$32)),'PI AREA  P100'!X882*CONFIGURACAO!$C$32))</f>
        <v>0</v>
      </c>
      <c r="AO882" s="38">
        <f>IFERROR(IF(M882&gt;0,(Y882*CONFIGURACAO!$C$33)+(Z882*CONFIGURACAO!$C$34)+(AA882*CONFIGURACAO!$C$35)+(AB882*CONFIGURACAO!$C$36),""),"")</f>
        <v>60</v>
      </c>
      <c r="AP882" s="38">
        <f>IF(AA882=0,0,IF(CONFIGURACAO!$C$46="SIM",(IF(AA882&gt;CONFIGURACAO!$C$47,CONFIGURACAO!$C$47*CONFIGURACAO!$C$35,AA882*CONFIGURACAO!$C$35)),'PI AREA  P100'!AA882*CONFIGURACAO!$C$35))</f>
        <v>0</v>
      </c>
      <c r="AQ882" s="38">
        <f>IF(AB882=0,0,IF(CONFIGURACAO!$C$44="SIM",(IF(AB882&gt;CONFIGURACAO!$C$45,CONFIGURACAO!$C$45*CONFIGURACAO!$C$36,AB882*CONFIGURACAO!$C$36)),'PI AREA  P100'!AB882*CONFIGURACAO!$C$36))</f>
        <v>10</v>
      </c>
      <c r="AR882" s="38">
        <f t="shared" si="293"/>
        <v>980</v>
      </c>
      <c r="AS882" s="68">
        <f>IF(AR882="","",$AR882-(($AS$2/CONFIGURACAO!$C$6)*$M882))</f>
        <v>680</v>
      </c>
      <c r="AT882" s="73">
        <f t="shared" si="275"/>
        <v>3</v>
      </c>
      <c r="AU882" s="75">
        <f>IF(AR882="","",$AR882-(($AU$2/CONFIGURACAO!$C$6)*$M882))</f>
        <v>480</v>
      </c>
      <c r="AV882" s="76">
        <f t="shared" si="276"/>
        <v>4</v>
      </c>
      <c r="AW882" s="74">
        <f>IF(AR882="","",$AR882-(($AW$2/CONFIGURACAO!$C$6)*$M882))</f>
        <v>280</v>
      </c>
      <c r="AX882" s="72">
        <f t="shared" si="277"/>
        <v>5</v>
      </c>
      <c r="AZ882" s="39">
        <f t="shared" si="278"/>
        <v>8.2775164072200216E-2</v>
      </c>
      <c r="BA882" s="146">
        <f t="shared" si="279"/>
        <v>15</v>
      </c>
      <c r="BB882" s="146">
        <f t="shared" si="280"/>
        <v>522</v>
      </c>
      <c r="BC882" s="32">
        <f t="shared" si="281"/>
        <v>441</v>
      </c>
      <c r="BD882" s="148"/>
      <c r="BE882" s="40">
        <f t="shared" si="282"/>
        <v>7.4515648286140088E-2</v>
      </c>
      <c r="BF882" s="40">
        <f t="shared" si="283"/>
        <v>0.30864197530864196</v>
      </c>
      <c r="BG882" s="40">
        <f t="shared" si="284"/>
        <v>0</v>
      </c>
      <c r="BH882" s="40">
        <f t="shared" si="285"/>
        <v>4.042037186742118E-2</v>
      </c>
      <c r="BI882" s="40">
        <f t="shared" si="286"/>
        <v>0.10660980810234541</v>
      </c>
      <c r="BJ882" s="40">
        <f t="shared" si="287"/>
        <v>9.2421441774491686E-2</v>
      </c>
      <c r="BK882" s="40">
        <f t="shared" si="288"/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 s="4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</row>
    <row r="883" spans="1:124" s="32" customFormat="1" x14ac:dyDescent="0.2">
      <c r="A883" s="124" t="str">
        <f>CONFIGURACAO!$C$4</f>
        <v>AREA 21</v>
      </c>
      <c r="B883" s="125">
        <v>881</v>
      </c>
      <c r="C883" s="252" t="s">
        <v>323</v>
      </c>
      <c r="D883" s="126">
        <f t="shared" si="289"/>
        <v>5</v>
      </c>
      <c r="E883" s="250" t="s">
        <v>1218</v>
      </c>
      <c r="F883" s="250">
        <v>1</v>
      </c>
      <c r="G883" s="250">
        <v>1</v>
      </c>
      <c r="H883" s="250">
        <v>1</v>
      </c>
      <c r="I883" s="250">
        <v>1</v>
      </c>
      <c r="J883" s="87"/>
      <c r="K883" s="94"/>
      <c r="L883" s="94"/>
      <c r="M883" s="154">
        <f t="shared" si="290"/>
        <v>4</v>
      </c>
      <c r="N883">
        <v>0</v>
      </c>
      <c r="O883">
        <v>0</v>
      </c>
      <c r="P883">
        <v>11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2</v>
      </c>
      <c r="AC883" s="139">
        <f t="shared" si="273"/>
        <v>0</v>
      </c>
      <c r="AD883" s="140">
        <f t="shared" si="274"/>
        <v>11</v>
      </c>
      <c r="AE883" s="141">
        <f t="shared" si="291"/>
        <v>0</v>
      </c>
      <c r="AF883" s="142">
        <f t="shared" si="292"/>
        <v>0</v>
      </c>
      <c r="AG883" s="278"/>
      <c r="AI883" s="37">
        <f>IFERROR(IF(M883&gt;0,(N883*CONFIGURACAO!$C$20)+(O883*CONFIGURACAO!$C$21)+(P883*CONFIGURACAO!$C$22)+(Q883*CONFIGURACAO!$C$23)+(R883*CONFIGURACAO!$C$24),""),"")</f>
        <v>660</v>
      </c>
      <c r="AJ883" s="38">
        <f>IF(S883=0,0,IF(CONFIGURACAO!$C$15="SIM",(IF(S883&gt;CONFIGURACAO!$C$16,CONFIGURACAO!$C$16*CONFIGURACAO!$C$25,S883*CONFIGURACAO!$C$25)),'PI AREA  P100'!S883*CONFIGURACAO!$C$25))</f>
        <v>0</v>
      </c>
      <c r="AK883" s="38">
        <f>IF(T883=0,0,IF(CONFIGURACAO!$C$17="SIM",(IF(T883&gt;CONFIGURACAO!$C$18,CONFIGURACAO!$C$18*CONFIGURACAO!$C$26,T883*CONFIGURACAO!$C$26)),'PI AREA  P100'!T883*CONFIGURACAO!$C$26))</f>
        <v>0</v>
      </c>
      <c r="AL883" s="38">
        <f>IFERROR(IF(M883&gt;0,(U883*CONFIGURACAO!$C$29)+(V883*CONFIGURACAO!$C$30),""),"")</f>
        <v>0</v>
      </c>
      <c r="AM883" s="38">
        <f>IF(W883=0,0,IF(CONFIGURACAO!$C$41="SIM",(IF(W883&gt;CONFIGURACAO!$C$41,CONFIGURACAO!$C$41*CONFIGURACAO!$C$31,W883*CONFIGURACAO!$C$31)),'PI AREA  P100'!W883*CONFIGURACAO!$C$31))</f>
        <v>0</v>
      </c>
      <c r="AN883" s="38">
        <f>IF(X883=0,0,IF(CONFIGURACAO!$C$39="SIM",(IF(X883&gt;CONFIGURACAO!$C$40,CONFIGURACAO!$C$40*CONFIGURACAO!$C$32,X883*CONFIGURACAO!$C$32)),'PI AREA  P100'!X883*CONFIGURACAO!$C$32))</f>
        <v>0</v>
      </c>
      <c r="AO883" s="38">
        <f>IFERROR(IF(M883&gt;0,(Y883*CONFIGURACAO!$C$33)+(Z883*CONFIGURACAO!$C$34)+(AA883*CONFIGURACAO!$C$35)+(AB883*CONFIGURACAO!$C$36),""),"")</f>
        <v>45</v>
      </c>
      <c r="AP883" s="38">
        <f>IF(AA883=0,0,IF(CONFIGURACAO!$C$46="SIM",(IF(AA883&gt;CONFIGURACAO!$C$47,CONFIGURACAO!$C$47*CONFIGURACAO!$C$35,AA883*CONFIGURACAO!$C$35)),'PI AREA  P100'!AA883*CONFIGURACAO!$C$35))</f>
        <v>25</v>
      </c>
      <c r="AQ883" s="38">
        <f>IF(AB883=0,0,IF(CONFIGURACAO!$C$44="SIM",(IF(AB883&gt;CONFIGURACAO!$C$45,CONFIGURACAO!$C$45*CONFIGURACAO!$C$36,AB883*CONFIGURACAO!$C$36)),'PI AREA  P100'!AB883*CONFIGURACAO!$C$36))</f>
        <v>20</v>
      </c>
      <c r="AR883" s="38">
        <f t="shared" si="293"/>
        <v>750</v>
      </c>
      <c r="AS883" s="68">
        <f>IF(AR883="","",$AR883-(($AS$2/CONFIGURACAO!$C$6)*$M883))</f>
        <v>450</v>
      </c>
      <c r="AT883" s="73">
        <f t="shared" si="275"/>
        <v>3</v>
      </c>
      <c r="AU883" s="75">
        <f>IF(AR883="","",$AR883-(($AU$2/CONFIGURACAO!$C$6)*$M883))</f>
        <v>250</v>
      </c>
      <c r="AV883" s="76">
        <f t="shared" si="276"/>
        <v>4</v>
      </c>
      <c r="AW883" s="74">
        <f>IF(AR883="","",$AR883-(($AW$2/CONFIGURACAO!$C$6)*$M883))</f>
        <v>50</v>
      </c>
      <c r="AX883" s="72">
        <f t="shared" si="277"/>
        <v>5</v>
      </c>
      <c r="AZ883" s="39">
        <f t="shared" si="278"/>
        <v>6.3348339851173635E-2</v>
      </c>
      <c r="BA883" s="146">
        <f t="shared" si="279"/>
        <v>14</v>
      </c>
      <c r="BB883" s="146">
        <f t="shared" si="280"/>
        <v>550</v>
      </c>
      <c r="BC883" s="32">
        <f t="shared" si="281"/>
        <v>577</v>
      </c>
      <c r="BD883" s="148"/>
      <c r="BE883" s="40">
        <f t="shared" si="282"/>
        <v>0</v>
      </c>
      <c r="BF883" s="40">
        <f t="shared" si="283"/>
        <v>0</v>
      </c>
      <c r="BG883" s="40">
        <f t="shared" si="284"/>
        <v>0.28263103802672146</v>
      </c>
      <c r="BH883" s="40">
        <f t="shared" si="285"/>
        <v>0</v>
      </c>
      <c r="BI883" s="40">
        <f t="shared" si="286"/>
        <v>0</v>
      </c>
      <c r="BJ883" s="40">
        <f t="shared" si="287"/>
        <v>0</v>
      </c>
      <c r="BK883" s="40">
        <f t="shared" si="288"/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 s="42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</row>
    <row r="884" spans="1:124" s="32" customFormat="1" x14ac:dyDescent="0.2">
      <c r="A884" s="124" t="str">
        <f>CONFIGURACAO!$C$4</f>
        <v>AREA 21</v>
      </c>
      <c r="B884" s="125">
        <v>882</v>
      </c>
      <c r="C884" s="252" t="s">
        <v>323</v>
      </c>
      <c r="D884" s="126">
        <f t="shared" si="289"/>
        <v>6</v>
      </c>
      <c r="E884" s="250" t="s">
        <v>1219</v>
      </c>
      <c r="F884" s="250">
        <v>1</v>
      </c>
      <c r="G884" s="250">
        <v>1</v>
      </c>
      <c r="H884" s="250">
        <v>0</v>
      </c>
      <c r="I884" s="250">
        <v>0</v>
      </c>
      <c r="J884" s="87"/>
      <c r="K884" s="94"/>
      <c r="L884" s="94"/>
      <c r="M884" s="154">
        <f t="shared" si="290"/>
        <v>2</v>
      </c>
      <c r="N884">
        <v>0</v>
      </c>
      <c r="O884">
        <v>1</v>
      </c>
      <c r="P884">
        <v>4</v>
      </c>
      <c r="Q884">
        <v>1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s="139">
        <f t="shared" si="273"/>
        <v>1</v>
      </c>
      <c r="AD884" s="140">
        <f t="shared" si="274"/>
        <v>5</v>
      </c>
      <c r="AE884" s="141">
        <f t="shared" si="291"/>
        <v>0</v>
      </c>
      <c r="AF884" s="142">
        <f t="shared" si="292"/>
        <v>0</v>
      </c>
      <c r="AG884" s="278"/>
      <c r="AI884" s="37">
        <f>IFERROR(IF(M884&gt;0,(N884*CONFIGURACAO!$C$20)+(O884*CONFIGURACAO!$C$21)+(P884*CONFIGURACAO!$C$22)+(Q884*CONFIGURACAO!$C$23)+(R884*CONFIGURACAO!$C$24),""),"")</f>
        <v>380</v>
      </c>
      <c r="AJ884" s="38">
        <f>IF(S884=0,0,IF(CONFIGURACAO!$C$15="SIM",(IF(S884&gt;CONFIGURACAO!$C$16,CONFIGURACAO!$C$16*CONFIGURACAO!$C$25,S884*CONFIGURACAO!$C$25)),'PI AREA  P100'!S884*CONFIGURACAO!$C$25))</f>
        <v>0</v>
      </c>
      <c r="AK884" s="38">
        <f>IF(T884=0,0,IF(CONFIGURACAO!$C$17="SIM",(IF(T884&gt;CONFIGURACAO!$C$18,CONFIGURACAO!$C$18*CONFIGURACAO!$C$26,T884*CONFIGURACAO!$C$26)),'PI AREA  P100'!T884*CONFIGURACAO!$C$26))</f>
        <v>0</v>
      </c>
      <c r="AL884" s="38">
        <f>IFERROR(IF(M884&gt;0,(U884*CONFIGURACAO!$C$29)+(V884*CONFIGURACAO!$C$30),""),"")</f>
        <v>0</v>
      </c>
      <c r="AM884" s="38">
        <f>IF(W884=0,0,IF(CONFIGURACAO!$C$41="SIM",(IF(W884&gt;CONFIGURACAO!$C$41,CONFIGURACAO!$C$41*CONFIGURACAO!$C$31,W884*CONFIGURACAO!$C$31)),'PI AREA  P100'!W884*CONFIGURACAO!$C$31))</f>
        <v>0</v>
      </c>
      <c r="AN884" s="38">
        <f>IF(X884=0,0,IF(CONFIGURACAO!$C$39="SIM",(IF(X884&gt;CONFIGURACAO!$C$40,CONFIGURACAO!$C$40*CONFIGURACAO!$C$32,X884*CONFIGURACAO!$C$32)),'PI AREA  P100'!X884*CONFIGURACAO!$C$32))</f>
        <v>0</v>
      </c>
      <c r="AO884" s="38">
        <f>IFERROR(IF(M884&gt;0,(Y884*CONFIGURACAO!$C$33)+(Z884*CONFIGURACAO!$C$34)+(AA884*CONFIGURACAO!$C$35)+(AB884*CONFIGURACAO!$C$36),""),"")</f>
        <v>0</v>
      </c>
      <c r="AP884" s="38">
        <f>IF(AA884=0,0,IF(CONFIGURACAO!$C$46="SIM",(IF(AA884&gt;CONFIGURACAO!$C$47,CONFIGURACAO!$C$47*CONFIGURACAO!$C$35,AA884*CONFIGURACAO!$C$35)),'PI AREA  P100'!AA884*CONFIGURACAO!$C$35))</f>
        <v>0</v>
      </c>
      <c r="AQ884" s="38">
        <f>IF(AB884=0,0,IF(CONFIGURACAO!$C$44="SIM",(IF(AB884&gt;CONFIGURACAO!$C$45,CONFIGURACAO!$C$45*CONFIGURACAO!$C$36,AB884*CONFIGURACAO!$C$36)),'PI AREA  P100'!AB884*CONFIGURACAO!$C$36))</f>
        <v>0</v>
      </c>
      <c r="AR884" s="38">
        <f t="shared" si="293"/>
        <v>380</v>
      </c>
      <c r="AS884" s="68">
        <f>IF(AR884="","",$AR884-(($AS$2/CONFIGURACAO!$C$6)*$M884))</f>
        <v>230</v>
      </c>
      <c r="AT884" s="73">
        <f t="shared" si="275"/>
        <v>3</v>
      </c>
      <c r="AU884" s="75">
        <f>IF(AR884="","",$AR884-(($AU$2/CONFIGURACAO!$C$6)*$M884))</f>
        <v>130</v>
      </c>
      <c r="AV884" s="76">
        <f t="shared" si="276"/>
        <v>4</v>
      </c>
      <c r="AW884" s="74">
        <f>IF(AR884="","",$AR884-(($AW$2/CONFIGURACAO!$C$6)*$M884))</f>
        <v>30</v>
      </c>
      <c r="AX884" s="72">
        <f t="shared" si="277"/>
        <v>5</v>
      </c>
      <c r="AZ884" s="39">
        <f t="shared" si="278"/>
        <v>3.2096492191261303E-2</v>
      </c>
      <c r="BA884" s="146">
        <f t="shared" si="279"/>
        <v>7</v>
      </c>
      <c r="BB884" s="146">
        <f t="shared" si="280"/>
        <v>798</v>
      </c>
      <c r="BC884" s="32">
        <f t="shared" si="281"/>
        <v>819</v>
      </c>
      <c r="BD884" s="148"/>
      <c r="BE884" s="40">
        <f t="shared" si="282"/>
        <v>0</v>
      </c>
      <c r="BF884" s="40">
        <f t="shared" si="283"/>
        <v>3.8580246913580245E-2</v>
      </c>
      <c r="BG884" s="40">
        <f t="shared" si="284"/>
        <v>0.10277492291880781</v>
      </c>
      <c r="BH884" s="40">
        <f t="shared" si="285"/>
        <v>4.042037186742118E-2</v>
      </c>
      <c r="BI884" s="40">
        <f t="shared" si="286"/>
        <v>0.10660980810234541</v>
      </c>
      <c r="BJ884" s="40">
        <f t="shared" si="287"/>
        <v>0</v>
      </c>
      <c r="BK884" s="40">
        <f t="shared" si="288"/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 s="42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</row>
    <row r="885" spans="1:124" s="32" customFormat="1" x14ac:dyDescent="0.2">
      <c r="A885" s="124" t="str">
        <f>CONFIGURACAO!$C$4</f>
        <v>AREA 21</v>
      </c>
      <c r="B885" s="125">
        <v>883</v>
      </c>
      <c r="C885" s="252" t="s">
        <v>323</v>
      </c>
      <c r="D885" s="126">
        <f t="shared" si="289"/>
        <v>7</v>
      </c>
      <c r="E885" s="250" t="s">
        <v>1220</v>
      </c>
      <c r="F885" s="250">
        <v>1</v>
      </c>
      <c r="G885" s="250">
        <v>1</v>
      </c>
      <c r="H885" s="250">
        <v>1</v>
      </c>
      <c r="I885" s="250">
        <v>1</v>
      </c>
      <c r="J885" s="87"/>
      <c r="K885" s="94"/>
      <c r="L885" s="94"/>
      <c r="M885" s="154">
        <f t="shared" si="290"/>
        <v>4</v>
      </c>
      <c r="N885">
        <v>1</v>
      </c>
      <c r="O885">
        <v>5</v>
      </c>
      <c r="P885">
        <v>6</v>
      </c>
      <c r="Q885">
        <v>2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2</v>
      </c>
      <c r="AA885">
        <v>0</v>
      </c>
      <c r="AB885">
        <v>2</v>
      </c>
      <c r="AC885" s="139">
        <f t="shared" si="273"/>
        <v>6</v>
      </c>
      <c r="AD885" s="140">
        <f t="shared" si="274"/>
        <v>12</v>
      </c>
      <c r="AE885" s="141">
        <f t="shared" si="291"/>
        <v>0</v>
      </c>
      <c r="AF885" s="142">
        <f t="shared" si="292"/>
        <v>2</v>
      </c>
      <c r="AG885" s="278"/>
      <c r="AI885" s="37">
        <f>IFERROR(IF(M885&gt;0,(N885*CONFIGURACAO!$C$20)+(O885*CONFIGURACAO!$C$21)+(P885*CONFIGURACAO!$C$22)+(Q885*CONFIGURACAO!$C$23)+(R885*CONFIGURACAO!$C$24),""),"")</f>
        <v>960</v>
      </c>
      <c r="AJ885" s="38">
        <f>IF(S885=0,0,IF(CONFIGURACAO!$C$15="SIM",(IF(S885&gt;CONFIGURACAO!$C$16,CONFIGURACAO!$C$16*CONFIGURACAO!$C$25,S885*CONFIGURACAO!$C$25)),'PI AREA  P100'!S885*CONFIGURACAO!$C$25))</f>
        <v>0</v>
      </c>
      <c r="AK885" s="38">
        <f>IF(T885=0,0,IF(CONFIGURACAO!$C$17="SIM",(IF(T885&gt;CONFIGURACAO!$C$18,CONFIGURACAO!$C$18*CONFIGURACAO!$C$26,T885*CONFIGURACAO!$C$26)),'PI AREA  P100'!T885*CONFIGURACAO!$C$26))</f>
        <v>0</v>
      </c>
      <c r="AL885" s="38">
        <f>IFERROR(IF(M885&gt;0,(U885*CONFIGURACAO!$C$29)+(V885*CONFIGURACAO!$C$30),""),"")</f>
        <v>0</v>
      </c>
      <c r="AM885" s="38">
        <f>IF(W885=0,0,IF(CONFIGURACAO!$C$41="SIM",(IF(W885&gt;CONFIGURACAO!$C$41,CONFIGURACAO!$C$41*CONFIGURACAO!$C$31,W885*CONFIGURACAO!$C$31)),'PI AREA  P100'!W885*CONFIGURACAO!$C$31))</f>
        <v>0</v>
      </c>
      <c r="AN885" s="38">
        <f>IF(X885=0,0,IF(CONFIGURACAO!$C$39="SIM",(IF(X885&gt;CONFIGURACAO!$C$40,CONFIGURACAO!$C$40*CONFIGURACAO!$C$32,X885*CONFIGURACAO!$C$32)),'PI AREA  P100'!X885*CONFIGURACAO!$C$32))</f>
        <v>0</v>
      </c>
      <c r="AO885" s="38">
        <f>IFERROR(IF(M885&gt;0,(Y885*CONFIGURACAO!$C$33)+(Z885*CONFIGURACAO!$C$34)+(AA885*CONFIGURACAO!$C$35)+(AB885*CONFIGURACAO!$C$36),""),"")</f>
        <v>120</v>
      </c>
      <c r="AP885" s="38">
        <f>IF(AA885=0,0,IF(CONFIGURACAO!$C$46="SIM",(IF(AA885&gt;CONFIGURACAO!$C$47,CONFIGURACAO!$C$47*CONFIGURACAO!$C$35,AA885*CONFIGURACAO!$C$35)),'PI AREA  P100'!AA885*CONFIGURACAO!$C$35))</f>
        <v>0</v>
      </c>
      <c r="AQ885" s="38">
        <f>IF(AB885=0,0,IF(CONFIGURACAO!$C$44="SIM",(IF(AB885&gt;CONFIGURACAO!$C$45,CONFIGURACAO!$C$45*CONFIGURACAO!$C$36,AB885*CONFIGURACAO!$C$36)),'PI AREA  P100'!AB885*CONFIGURACAO!$C$36))</f>
        <v>20</v>
      </c>
      <c r="AR885" s="38">
        <f t="shared" si="293"/>
        <v>1100</v>
      </c>
      <c r="AS885" s="68">
        <f>IF(AR885="","",$AR885-(($AS$2/CONFIGURACAO!$C$6)*$M885))</f>
        <v>800</v>
      </c>
      <c r="AT885" s="73">
        <f t="shared" si="275"/>
        <v>3</v>
      </c>
      <c r="AU885" s="75">
        <f>IF(AR885="","",$AR885-(($AU$2/CONFIGURACAO!$C$6)*$M885))</f>
        <v>600</v>
      </c>
      <c r="AV885" s="76">
        <f t="shared" si="276"/>
        <v>4</v>
      </c>
      <c r="AW885" s="74">
        <f>IF(AR885="","",$AR885-(($AW$2/CONFIGURACAO!$C$6)*$M885))</f>
        <v>400</v>
      </c>
      <c r="AX885" s="72">
        <f t="shared" si="277"/>
        <v>5</v>
      </c>
      <c r="AZ885" s="39">
        <f t="shared" si="278"/>
        <v>9.2910898448387999E-2</v>
      </c>
      <c r="BA885" s="146">
        <f t="shared" si="279"/>
        <v>19</v>
      </c>
      <c r="BB885" s="146">
        <f t="shared" si="280"/>
        <v>398</v>
      </c>
      <c r="BC885" s="32">
        <f t="shared" si="281"/>
        <v>395</v>
      </c>
      <c r="BD885" s="148"/>
      <c r="BE885" s="40">
        <f t="shared" si="282"/>
        <v>3.7257824143070044E-2</v>
      </c>
      <c r="BF885" s="40">
        <f t="shared" si="283"/>
        <v>0.19290123456790123</v>
      </c>
      <c r="BG885" s="40">
        <f t="shared" si="284"/>
        <v>0.1541623843782117</v>
      </c>
      <c r="BH885" s="40">
        <f t="shared" si="285"/>
        <v>8.084074373484236E-2</v>
      </c>
      <c r="BI885" s="40">
        <f t="shared" si="286"/>
        <v>0.10660980810234541</v>
      </c>
      <c r="BJ885" s="40">
        <f t="shared" si="287"/>
        <v>0</v>
      </c>
      <c r="BK885" s="40">
        <f t="shared" si="288"/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 s="42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</row>
    <row r="886" spans="1:124" s="32" customFormat="1" x14ac:dyDescent="0.2">
      <c r="A886" s="124" t="str">
        <f>CONFIGURACAO!$C$4</f>
        <v>AREA 21</v>
      </c>
      <c r="B886" s="125">
        <v>884</v>
      </c>
      <c r="C886" s="252" t="s">
        <v>323</v>
      </c>
      <c r="D886" s="126">
        <f t="shared" si="289"/>
        <v>8</v>
      </c>
      <c r="E886" s="250" t="s">
        <v>1221</v>
      </c>
      <c r="F886" s="250">
        <v>1</v>
      </c>
      <c r="G886" s="250">
        <v>1</v>
      </c>
      <c r="H886" s="250">
        <v>1</v>
      </c>
      <c r="I886" s="250">
        <v>1</v>
      </c>
      <c r="J886" s="87"/>
      <c r="K886" s="94"/>
      <c r="L886" s="94"/>
      <c r="M886" s="154">
        <f t="shared" si="290"/>
        <v>4</v>
      </c>
      <c r="N886">
        <v>0</v>
      </c>
      <c r="O886">
        <v>12</v>
      </c>
      <c r="P886">
        <v>19</v>
      </c>
      <c r="Q886">
        <v>3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1</v>
      </c>
      <c r="AB886">
        <v>1</v>
      </c>
      <c r="AC886" s="139">
        <f t="shared" si="273"/>
        <v>12</v>
      </c>
      <c r="AD886" s="140">
        <f t="shared" si="274"/>
        <v>31</v>
      </c>
      <c r="AE886" s="141">
        <f t="shared" si="291"/>
        <v>0</v>
      </c>
      <c r="AF886" s="142">
        <f t="shared" si="292"/>
        <v>1</v>
      </c>
      <c r="AG886" s="278"/>
      <c r="AI886" s="37">
        <f>IFERROR(IF(M886&gt;0,(N886*CONFIGURACAO!$C$20)+(O886*CONFIGURACAO!$C$21)+(P886*CONFIGURACAO!$C$22)+(Q886*CONFIGURACAO!$C$23)+(R886*CONFIGURACAO!$C$24),""),"")</f>
        <v>2220</v>
      </c>
      <c r="AJ886" s="38">
        <f>IF(S886=0,0,IF(CONFIGURACAO!$C$15="SIM",(IF(S886&gt;CONFIGURACAO!$C$16,CONFIGURACAO!$C$16*CONFIGURACAO!$C$25,S886*CONFIGURACAO!$C$25)),'PI AREA  P100'!S886*CONFIGURACAO!$C$25))</f>
        <v>10</v>
      </c>
      <c r="AK886" s="38">
        <f>IF(T886=0,0,IF(CONFIGURACAO!$C$17="SIM",(IF(T886&gt;CONFIGURACAO!$C$18,CONFIGURACAO!$C$18*CONFIGURACAO!$C$26,T886*CONFIGURACAO!$C$26)),'PI AREA  P100'!T886*CONFIGURACAO!$C$26))</f>
        <v>0</v>
      </c>
      <c r="AL886" s="38">
        <f>IFERROR(IF(M886&gt;0,(U886*CONFIGURACAO!$C$29)+(V886*CONFIGURACAO!$C$30),""),"")</f>
        <v>0</v>
      </c>
      <c r="AM886" s="38">
        <f>IF(W886=0,0,IF(CONFIGURACAO!$C$41="SIM",(IF(W886&gt;CONFIGURACAO!$C$41,CONFIGURACAO!$C$41*CONFIGURACAO!$C$31,W886*CONFIGURACAO!$C$31)),'PI AREA  P100'!W886*CONFIGURACAO!$C$31))</f>
        <v>0</v>
      </c>
      <c r="AN886" s="38">
        <f>IF(X886=0,0,IF(CONFIGURACAO!$C$39="SIM",(IF(X886&gt;CONFIGURACAO!$C$40,CONFIGURACAO!$C$40*CONFIGURACAO!$C$32,X886*CONFIGURACAO!$C$32)),'PI AREA  P100'!X886*CONFIGURACAO!$C$32))</f>
        <v>0</v>
      </c>
      <c r="AO886" s="38">
        <f>IFERROR(IF(M886&gt;0,(Y886*CONFIGURACAO!$C$33)+(Z886*CONFIGURACAO!$C$34)+(AA886*CONFIGURACAO!$C$35)+(AB886*CONFIGURACAO!$C$36),""),"")</f>
        <v>135</v>
      </c>
      <c r="AP886" s="38">
        <f>IF(AA886=0,0,IF(CONFIGURACAO!$C$46="SIM",(IF(AA886&gt;CONFIGURACAO!$C$47,CONFIGURACAO!$C$47*CONFIGURACAO!$C$35,AA886*CONFIGURACAO!$C$35)),'PI AREA  P100'!AA886*CONFIGURACAO!$C$35))</f>
        <v>25</v>
      </c>
      <c r="AQ886" s="38">
        <f>IF(AB886=0,0,IF(CONFIGURACAO!$C$44="SIM",(IF(AB886&gt;CONFIGURACAO!$C$45,CONFIGURACAO!$C$45*CONFIGURACAO!$C$36,AB886*CONFIGURACAO!$C$36)),'PI AREA  P100'!AB886*CONFIGURACAO!$C$36))</f>
        <v>10</v>
      </c>
      <c r="AR886" s="38">
        <f t="shared" si="293"/>
        <v>2400</v>
      </c>
      <c r="AS886" s="68">
        <f>IF(AR886="","",$AR886-(($AS$2/CONFIGURACAO!$C$6)*$M886))</f>
        <v>2100</v>
      </c>
      <c r="AT886" s="73">
        <f t="shared" si="275"/>
        <v>3</v>
      </c>
      <c r="AU886" s="75">
        <f>IF(AR886="","",$AR886-(($AU$2/CONFIGURACAO!$C$6)*$M886))</f>
        <v>1900</v>
      </c>
      <c r="AV886" s="76">
        <f t="shared" si="276"/>
        <v>4</v>
      </c>
      <c r="AW886" s="74">
        <f>IF(AR886="","",$AR886-(($AW$2/CONFIGURACAO!$C$6)*$M886))</f>
        <v>1700</v>
      </c>
      <c r="AX886" s="72">
        <f t="shared" si="277"/>
        <v>5</v>
      </c>
      <c r="AZ886" s="39">
        <f t="shared" si="278"/>
        <v>0.2027146875237556</v>
      </c>
      <c r="BA886" s="146">
        <f t="shared" si="279"/>
        <v>38</v>
      </c>
      <c r="BB886" s="146">
        <f t="shared" si="280"/>
        <v>104</v>
      </c>
      <c r="BC886" s="32">
        <f t="shared" si="281"/>
        <v>92</v>
      </c>
      <c r="BD886" s="148"/>
      <c r="BE886" s="40">
        <f t="shared" si="282"/>
        <v>0</v>
      </c>
      <c r="BF886" s="40">
        <f t="shared" si="283"/>
        <v>0.46296296296296291</v>
      </c>
      <c r="BG886" s="40">
        <f t="shared" si="284"/>
        <v>0.48818088386433711</v>
      </c>
      <c r="BH886" s="40">
        <f t="shared" si="285"/>
        <v>0.12126111560226355</v>
      </c>
      <c r="BI886" s="40">
        <f t="shared" si="286"/>
        <v>0</v>
      </c>
      <c r="BJ886" s="40">
        <f t="shared" si="287"/>
        <v>9.2421441774491686E-2</v>
      </c>
      <c r="BK886" s="40">
        <f t="shared" si="288"/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 s="42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</row>
    <row r="887" spans="1:124" s="32" customFormat="1" x14ac:dyDescent="0.2">
      <c r="A887" s="124" t="str">
        <f>CONFIGURACAO!$C$4</f>
        <v>AREA 21</v>
      </c>
      <c r="B887" s="125">
        <v>885</v>
      </c>
      <c r="C887" s="252" t="s">
        <v>323</v>
      </c>
      <c r="D887" s="126">
        <f t="shared" si="289"/>
        <v>9</v>
      </c>
      <c r="E887" s="250" t="s">
        <v>1222</v>
      </c>
      <c r="F887" s="250">
        <v>1</v>
      </c>
      <c r="G887" s="250">
        <v>1</v>
      </c>
      <c r="H887" s="250">
        <v>1</v>
      </c>
      <c r="I887" s="250">
        <v>1</v>
      </c>
      <c r="J887" s="87"/>
      <c r="K887" s="94"/>
      <c r="L887" s="94"/>
      <c r="M887" s="154">
        <f t="shared" si="290"/>
        <v>4</v>
      </c>
      <c r="N887">
        <v>2</v>
      </c>
      <c r="O887">
        <v>4</v>
      </c>
      <c r="P887">
        <v>9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3</v>
      </c>
      <c r="AA887">
        <v>0</v>
      </c>
      <c r="AB887">
        <v>0</v>
      </c>
      <c r="AC887" s="139">
        <f t="shared" si="273"/>
        <v>6</v>
      </c>
      <c r="AD887" s="140">
        <f t="shared" si="274"/>
        <v>15</v>
      </c>
      <c r="AE887" s="141">
        <f t="shared" si="291"/>
        <v>0</v>
      </c>
      <c r="AF887" s="142">
        <f t="shared" si="292"/>
        <v>3</v>
      </c>
      <c r="AG887" s="278"/>
      <c r="AI887" s="37">
        <f>IFERROR(IF(M887&gt;0,(N887*CONFIGURACAO!$C$20)+(O887*CONFIGURACAO!$C$21)+(P887*CONFIGURACAO!$C$22)+(Q887*CONFIGURACAO!$C$23)+(R887*CONFIGURACAO!$C$24),""),"")</f>
        <v>1060</v>
      </c>
      <c r="AJ887" s="38">
        <f>IF(S887=0,0,IF(CONFIGURACAO!$C$15="SIM",(IF(S887&gt;CONFIGURACAO!$C$16,CONFIGURACAO!$C$16*CONFIGURACAO!$C$25,S887*CONFIGURACAO!$C$25)),'PI AREA  P100'!S887*CONFIGURACAO!$C$25))</f>
        <v>0</v>
      </c>
      <c r="AK887" s="38">
        <f>IF(T887=0,0,IF(CONFIGURACAO!$C$17="SIM",(IF(T887&gt;CONFIGURACAO!$C$18,CONFIGURACAO!$C$18*CONFIGURACAO!$C$26,T887*CONFIGURACAO!$C$26)),'PI AREA  P100'!T887*CONFIGURACAO!$C$26))</f>
        <v>0</v>
      </c>
      <c r="AL887" s="38">
        <f>IFERROR(IF(M887&gt;0,(U887*CONFIGURACAO!$C$29)+(V887*CONFIGURACAO!$C$30),""),"")</f>
        <v>0</v>
      </c>
      <c r="AM887" s="38">
        <f>IF(W887=0,0,IF(CONFIGURACAO!$C$41="SIM",(IF(W887&gt;CONFIGURACAO!$C$41,CONFIGURACAO!$C$41*CONFIGURACAO!$C$31,W887*CONFIGURACAO!$C$31)),'PI AREA  P100'!W887*CONFIGURACAO!$C$31))</f>
        <v>0</v>
      </c>
      <c r="AN887" s="38">
        <f>IF(X887=0,0,IF(CONFIGURACAO!$C$39="SIM",(IF(X887&gt;CONFIGURACAO!$C$40,CONFIGURACAO!$C$40*CONFIGURACAO!$C$32,X887*CONFIGURACAO!$C$32)),'PI AREA  P100'!X887*CONFIGURACAO!$C$32))</f>
        <v>0</v>
      </c>
      <c r="AO887" s="38">
        <f>IFERROR(IF(M887&gt;0,(Y887*CONFIGURACAO!$C$33)+(Z887*CONFIGURACAO!$C$34)+(AA887*CONFIGURACAO!$C$35)+(AB887*CONFIGURACAO!$C$36),""),"")</f>
        <v>150</v>
      </c>
      <c r="AP887" s="38">
        <f>IF(AA887=0,0,IF(CONFIGURACAO!$C$46="SIM",(IF(AA887&gt;CONFIGURACAO!$C$47,CONFIGURACAO!$C$47*CONFIGURACAO!$C$35,AA887*CONFIGURACAO!$C$35)),'PI AREA  P100'!AA887*CONFIGURACAO!$C$35))</f>
        <v>0</v>
      </c>
      <c r="AQ887" s="38">
        <f>IF(AB887=0,0,IF(CONFIGURACAO!$C$44="SIM",(IF(AB887&gt;CONFIGURACAO!$C$45,CONFIGURACAO!$C$45*CONFIGURACAO!$C$36,AB887*CONFIGURACAO!$C$36)),'PI AREA  P100'!AB887*CONFIGURACAO!$C$36))</f>
        <v>0</v>
      </c>
      <c r="AR887" s="38">
        <f t="shared" si="293"/>
        <v>1210</v>
      </c>
      <c r="AS887" s="68">
        <f>IF(AR887="","",$AR887-(($AS$2/CONFIGURACAO!$C$6)*$M887))</f>
        <v>910</v>
      </c>
      <c r="AT887" s="73">
        <f t="shared" si="275"/>
        <v>3</v>
      </c>
      <c r="AU887" s="75">
        <f>IF(AR887="","",$AR887-(($AU$2/CONFIGURACAO!$C$6)*$M887))</f>
        <v>710</v>
      </c>
      <c r="AV887" s="76">
        <f t="shared" si="276"/>
        <v>4</v>
      </c>
      <c r="AW887" s="74">
        <f>IF(AR887="","",$AR887-(($AW$2/CONFIGURACAO!$C$6)*$M887))</f>
        <v>510</v>
      </c>
      <c r="AX887" s="72">
        <f t="shared" si="277"/>
        <v>5</v>
      </c>
      <c r="AZ887" s="39">
        <f t="shared" si="278"/>
        <v>0.1022019882932268</v>
      </c>
      <c r="BA887" s="146">
        <f t="shared" si="279"/>
        <v>18</v>
      </c>
      <c r="BB887" s="146">
        <f t="shared" si="280"/>
        <v>426</v>
      </c>
      <c r="BC887" s="32">
        <f t="shared" si="281"/>
        <v>348</v>
      </c>
      <c r="BD887" s="148"/>
      <c r="BE887" s="40">
        <f t="shared" si="282"/>
        <v>7.4515648286140088E-2</v>
      </c>
      <c r="BF887" s="40">
        <f t="shared" si="283"/>
        <v>0.15432098765432098</v>
      </c>
      <c r="BG887" s="40">
        <f t="shared" si="284"/>
        <v>0.23124357656731759</v>
      </c>
      <c r="BH887" s="40">
        <f t="shared" si="285"/>
        <v>0</v>
      </c>
      <c r="BI887" s="40">
        <f t="shared" si="286"/>
        <v>0</v>
      </c>
      <c r="BJ887" s="40">
        <f t="shared" si="287"/>
        <v>0</v>
      </c>
      <c r="BK887" s="40">
        <f t="shared" si="288"/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 s="42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</row>
    <row r="888" spans="1:124" s="32" customFormat="1" x14ac:dyDescent="0.2">
      <c r="A888" s="124" t="str">
        <f>CONFIGURACAO!$C$4</f>
        <v>AREA 21</v>
      </c>
      <c r="B888" s="125">
        <v>886</v>
      </c>
      <c r="C888" s="252" t="s">
        <v>323</v>
      </c>
      <c r="D888" s="126">
        <f t="shared" si="289"/>
        <v>10</v>
      </c>
      <c r="E888" s="250" t="s">
        <v>1223</v>
      </c>
      <c r="F888" s="250">
        <v>1</v>
      </c>
      <c r="G888" s="250">
        <v>1</v>
      </c>
      <c r="H888" s="250">
        <v>1</v>
      </c>
      <c r="I888" s="250">
        <v>1</v>
      </c>
      <c r="J888" s="87"/>
      <c r="K888" s="94"/>
      <c r="L888" s="94"/>
      <c r="M888" s="154">
        <f t="shared" si="290"/>
        <v>4</v>
      </c>
      <c r="N888">
        <v>0</v>
      </c>
      <c r="O888">
        <v>2</v>
      </c>
      <c r="P888">
        <v>4</v>
      </c>
      <c r="Q888">
        <v>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 s="139">
        <f t="shared" si="273"/>
        <v>2</v>
      </c>
      <c r="AD888" s="140">
        <f t="shared" si="274"/>
        <v>6</v>
      </c>
      <c r="AE888" s="141">
        <f t="shared" si="291"/>
        <v>0</v>
      </c>
      <c r="AF888" s="142">
        <f t="shared" si="292"/>
        <v>0</v>
      </c>
      <c r="AG888" s="278"/>
      <c r="AI888" s="37">
        <f>IFERROR(IF(M888&gt;0,(N888*CONFIGURACAO!$C$20)+(O888*CONFIGURACAO!$C$21)+(P888*CONFIGURACAO!$C$22)+(Q888*CONFIGURACAO!$C$23)+(R888*CONFIGURACAO!$C$24),""),"")</f>
        <v>480</v>
      </c>
      <c r="AJ888" s="38">
        <f>IF(S888=0,0,IF(CONFIGURACAO!$C$15="SIM",(IF(S888&gt;CONFIGURACAO!$C$16,CONFIGURACAO!$C$16*CONFIGURACAO!$C$25,S888*CONFIGURACAO!$C$25)),'PI AREA  P100'!S888*CONFIGURACAO!$C$25))</f>
        <v>0</v>
      </c>
      <c r="AK888" s="38">
        <f>IF(T888=0,0,IF(CONFIGURACAO!$C$17="SIM",(IF(T888&gt;CONFIGURACAO!$C$18,CONFIGURACAO!$C$18*CONFIGURACAO!$C$26,T888*CONFIGURACAO!$C$26)),'PI AREA  P100'!T888*CONFIGURACAO!$C$26))</f>
        <v>0</v>
      </c>
      <c r="AL888" s="38">
        <f>IFERROR(IF(M888&gt;0,(U888*CONFIGURACAO!$C$29)+(V888*CONFIGURACAO!$C$30),""),"")</f>
        <v>0</v>
      </c>
      <c r="AM888" s="38">
        <f>IF(W888=0,0,IF(CONFIGURACAO!$C$41="SIM",(IF(W888&gt;CONFIGURACAO!$C$41,CONFIGURACAO!$C$41*CONFIGURACAO!$C$31,W888*CONFIGURACAO!$C$31)),'PI AREA  P100'!W888*CONFIGURACAO!$C$31))</f>
        <v>0</v>
      </c>
      <c r="AN888" s="38">
        <f>IF(X888=0,0,IF(CONFIGURACAO!$C$39="SIM",(IF(X888&gt;CONFIGURACAO!$C$40,CONFIGURACAO!$C$40*CONFIGURACAO!$C$32,X888*CONFIGURACAO!$C$32)),'PI AREA  P100'!X888*CONFIGURACAO!$C$32))</f>
        <v>0</v>
      </c>
      <c r="AO888" s="38">
        <f>IFERROR(IF(M888&gt;0,(Y888*CONFIGURACAO!$C$33)+(Z888*CONFIGURACAO!$C$34)+(AA888*CONFIGURACAO!$C$35)+(AB888*CONFIGURACAO!$C$36),""),"")</f>
        <v>0</v>
      </c>
      <c r="AP888" s="38">
        <f>IF(AA888=0,0,IF(CONFIGURACAO!$C$46="SIM",(IF(AA888&gt;CONFIGURACAO!$C$47,CONFIGURACAO!$C$47*CONFIGURACAO!$C$35,AA888*CONFIGURACAO!$C$35)),'PI AREA  P100'!AA888*CONFIGURACAO!$C$35))</f>
        <v>0</v>
      </c>
      <c r="AQ888" s="38">
        <f>IF(AB888=0,0,IF(CONFIGURACAO!$C$44="SIM",(IF(AB888&gt;CONFIGURACAO!$C$45,CONFIGURACAO!$C$45*CONFIGURACAO!$C$36,AB888*CONFIGURACAO!$C$36)),'PI AREA  P100'!AB888*CONFIGURACAO!$C$36))</f>
        <v>0</v>
      </c>
      <c r="AR888" s="38">
        <f t="shared" si="293"/>
        <v>480</v>
      </c>
      <c r="AS888" s="68">
        <f>IF(AR888="","",$AR888-(($AS$2/CONFIGURACAO!$C$6)*$M888))</f>
        <v>180</v>
      </c>
      <c r="AT888" s="73">
        <f t="shared" si="275"/>
        <v>3</v>
      </c>
      <c r="AU888" s="75">
        <f>IF(AR888="","",$AR888-(($AU$2/CONFIGURACAO!$C$6)*$M888))</f>
        <v>-20</v>
      </c>
      <c r="AV888" s="76" t="str">
        <f t="shared" si="276"/>
        <v>NAO</v>
      </c>
      <c r="AW888" s="74">
        <f>IF(AR888="","",$AR888-(($AW$2/CONFIGURACAO!$C$6)*$M888))</f>
        <v>-220</v>
      </c>
      <c r="AX888" s="72" t="str">
        <f t="shared" si="277"/>
        <v>NAO</v>
      </c>
      <c r="AZ888" s="39">
        <f t="shared" si="278"/>
        <v>4.0542937504751124E-2</v>
      </c>
      <c r="BA888" s="146">
        <f t="shared" si="279"/>
        <v>8</v>
      </c>
      <c r="BB888" s="146">
        <f t="shared" si="280"/>
        <v>763</v>
      </c>
      <c r="BC888" s="32">
        <f t="shared" si="281"/>
        <v>758</v>
      </c>
      <c r="BD888" s="148"/>
      <c r="BE888" s="40">
        <f t="shared" si="282"/>
        <v>0</v>
      </c>
      <c r="BF888" s="40">
        <f t="shared" si="283"/>
        <v>7.716049382716049E-2</v>
      </c>
      <c r="BG888" s="40">
        <f t="shared" si="284"/>
        <v>0.10277492291880781</v>
      </c>
      <c r="BH888" s="40">
        <f t="shared" si="285"/>
        <v>8.084074373484236E-2</v>
      </c>
      <c r="BI888" s="40">
        <f t="shared" si="286"/>
        <v>0</v>
      </c>
      <c r="BJ888" s="40">
        <f t="shared" si="287"/>
        <v>0</v>
      </c>
      <c r="BK888" s="40">
        <f t="shared" si="288"/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 s="42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</row>
    <row r="889" spans="1:124" s="32" customFormat="1" x14ac:dyDescent="0.2">
      <c r="A889" s="124" t="str">
        <f>CONFIGURACAO!$C$4</f>
        <v>AREA 21</v>
      </c>
      <c r="B889" s="125">
        <v>887</v>
      </c>
      <c r="C889" s="252" t="s">
        <v>323</v>
      </c>
      <c r="D889" s="126">
        <f t="shared" si="289"/>
        <v>11</v>
      </c>
      <c r="E889" s="250" t="s">
        <v>1224</v>
      </c>
      <c r="F889" s="250">
        <v>0</v>
      </c>
      <c r="G889" s="250">
        <v>1</v>
      </c>
      <c r="H889" s="250">
        <v>1</v>
      </c>
      <c r="I889" s="250">
        <v>1</v>
      </c>
      <c r="J889" s="87"/>
      <c r="K889" s="94"/>
      <c r="L889" s="94"/>
      <c r="M889" s="154">
        <f t="shared" si="290"/>
        <v>3</v>
      </c>
      <c r="N889">
        <v>2</v>
      </c>
      <c r="O889">
        <v>0</v>
      </c>
      <c r="P889">
        <v>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 s="139">
        <f t="shared" si="273"/>
        <v>2</v>
      </c>
      <c r="AD889" s="140">
        <f t="shared" si="274"/>
        <v>4</v>
      </c>
      <c r="AE889" s="141">
        <f t="shared" si="291"/>
        <v>0</v>
      </c>
      <c r="AF889" s="142">
        <f t="shared" si="292"/>
        <v>0</v>
      </c>
      <c r="AG889" s="278"/>
      <c r="AI889" s="37">
        <f>IFERROR(IF(M889&gt;0,(N889*CONFIGURACAO!$C$20)+(O889*CONFIGURACAO!$C$21)+(P889*CONFIGURACAO!$C$22)+(Q889*CONFIGURACAO!$C$23)+(R889*CONFIGURACAO!$C$24),""),"")</f>
        <v>320</v>
      </c>
      <c r="AJ889" s="38">
        <f>IF(S889=0,0,IF(CONFIGURACAO!$C$15="SIM",(IF(S889&gt;CONFIGURACAO!$C$16,CONFIGURACAO!$C$16*CONFIGURACAO!$C$25,S889*CONFIGURACAO!$C$25)),'PI AREA  P100'!S889*CONFIGURACAO!$C$25))</f>
        <v>0</v>
      </c>
      <c r="AK889" s="38">
        <f>IF(T889=0,0,IF(CONFIGURACAO!$C$17="SIM",(IF(T889&gt;CONFIGURACAO!$C$18,CONFIGURACAO!$C$18*CONFIGURACAO!$C$26,T889*CONFIGURACAO!$C$26)),'PI AREA  P100'!T889*CONFIGURACAO!$C$26))</f>
        <v>0</v>
      </c>
      <c r="AL889" s="38">
        <f>IFERROR(IF(M889&gt;0,(U889*CONFIGURACAO!$C$29)+(V889*CONFIGURACAO!$C$30),""),"")</f>
        <v>0</v>
      </c>
      <c r="AM889" s="38">
        <f>IF(W889=0,0,IF(CONFIGURACAO!$C$41="SIM",(IF(W889&gt;CONFIGURACAO!$C$41,CONFIGURACAO!$C$41*CONFIGURACAO!$C$31,W889*CONFIGURACAO!$C$31)),'PI AREA  P100'!W889*CONFIGURACAO!$C$31))</f>
        <v>0</v>
      </c>
      <c r="AN889" s="38">
        <f>IF(X889=0,0,IF(CONFIGURACAO!$C$39="SIM",(IF(X889&gt;CONFIGURACAO!$C$40,CONFIGURACAO!$C$40*CONFIGURACAO!$C$32,X889*CONFIGURACAO!$C$32)),'PI AREA  P100'!X889*CONFIGURACAO!$C$32))</f>
        <v>0</v>
      </c>
      <c r="AO889" s="38">
        <f>IFERROR(IF(M889&gt;0,(Y889*CONFIGURACAO!$C$33)+(Z889*CONFIGURACAO!$C$34)+(AA889*CONFIGURACAO!$C$35)+(AB889*CONFIGURACAO!$C$36),""),"")</f>
        <v>0</v>
      </c>
      <c r="AP889" s="38">
        <f>IF(AA889=0,0,IF(CONFIGURACAO!$C$46="SIM",(IF(AA889&gt;CONFIGURACAO!$C$47,CONFIGURACAO!$C$47*CONFIGURACAO!$C$35,AA889*CONFIGURACAO!$C$35)),'PI AREA  P100'!AA889*CONFIGURACAO!$C$35))</f>
        <v>0</v>
      </c>
      <c r="AQ889" s="38">
        <f>IF(AB889=0,0,IF(CONFIGURACAO!$C$44="SIM",(IF(AB889&gt;CONFIGURACAO!$C$45,CONFIGURACAO!$C$45*CONFIGURACAO!$C$36,AB889*CONFIGURACAO!$C$36)),'PI AREA  P100'!AB889*CONFIGURACAO!$C$36))</f>
        <v>0</v>
      </c>
      <c r="AR889" s="38">
        <f t="shared" si="293"/>
        <v>320</v>
      </c>
      <c r="AS889" s="68">
        <f>IF(AR889="","",$AR889-(($AS$2/CONFIGURACAO!$C$6)*$M889))</f>
        <v>95</v>
      </c>
      <c r="AT889" s="73">
        <f t="shared" si="275"/>
        <v>3</v>
      </c>
      <c r="AU889" s="75">
        <f>IF(AR889="","",$AR889-(($AU$2/CONFIGURACAO!$C$6)*$M889))</f>
        <v>-55</v>
      </c>
      <c r="AV889" s="76" t="str">
        <f t="shared" si="276"/>
        <v>NAO</v>
      </c>
      <c r="AW889" s="74">
        <f>IF(AR889="","",$AR889-(($AW$2/CONFIGURACAO!$C$6)*$M889))</f>
        <v>-205</v>
      </c>
      <c r="AX889" s="72" t="str">
        <f t="shared" si="277"/>
        <v>NAO</v>
      </c>
      <c r="AZ889" s="39">
        <f t="shared" si="278"/>
        <v>2.7028625003167418E-2</v>
      </c>
      <c r="BA889" s="146">
        <f t="shared" si="279"/>
        <v>4</v>
      </c>
      <c r="BB889" s="146">
        <f t="shared" si="280"/>
        <v>923</v>
      </c>
      <c r="BC889" s="32">
        <f t="shared" si="281"/>
        <v>862</v>
      </c>
      <c r="BD889" s="148"/>
      <c r="BE889" s="40">
        <f t="shared" si="282"/>
        <v>7.4515648286140088E-2</v>
      </c>
      <c r="BF889" s="40">
        <f t="shared" si="283"/>
        <v>0</v>
      </c>
      <c r="BG889" s="40">
        <f t="shared" si="284"/>
        <v>5.1387461459403906E-2</v>
      </c>
      <c r="BH889" s="40">
        <f t="shared" si="285"/>
        <v>0</v>
      </c>
      <c r="BI889" s="40">
        <f t="shared" si="286"/>
        <v>0</v>
      </c>
      <c r="BJ889" s="40">
        <f t="shared" si="287"/>
        <v>0</v>
      </c>
      <c r="BK889" s="40">
        <f t="shared" si="288"/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 s="42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</row>
    <row r="890" spans="1:124" s="32" customFormat="1" x14ac:dyDescent="0.2">
      <c r="A890" s="124" t="str">
        <f>CONFIGURACAO!$C$4</f>
        <v>AREA 21</v>
      </c>
      <c r="B890" s="125">
        <v>888</v>
      </c>
      <c r="C890" s="252" t="s">
        <v>323</v>
      </c>
      <c r="D890" s="126">
        <f t="shared" si="289"/>
        <v>12</v>
      </c>
      <c r="E890" s="250" t="s">
        <v>1225</v>
      </c>
      <c r="F890" s="250">
        <v>1</v>
      </c>
      <c r="G890" s="250">
        <v>1</v>
      </c>
      <c r="H890" s="250">
        <v>1</v>
      </c>
      <c r="I890" s="250">
        <v>1</v>
      </c>
      <c r="J890" s="87"/>
      <c r="K890" s="94"/>
      <c r="L890" s="94"/>
      <c r="M890" s="154">
        <f t="shared" si="290"/>
        <v>4</v>
      </c>
      <c r="N890">
        <v>0</v>
      </c>
      <c r="O890">
        <v>0</v>
      </c>
      <c r="P890">
        <v>14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>
        <v>0</v>
      </c>
      <c r="AB890">
        <v>0</v>
      </c>
      <c r="AC890" s="139">
        <f t="shared" si="273"/>
        <v>0</v>
      </c>
      <c r="AD890" s="140">
        <f t="shared" si="274"/>
        <v>14</v>
      </c>
      <c r="AE890" s="141">
        <f t="shared" si="291"/>
        <v>0</v>
      </c>
      <c r="AF890" s="142">
        <f t="shared" si="292"/>
        <v>2</v>
      </c>
      <c r="AG890" s="278"/>
      <c r="AI890" s="37">
        <f>IFERROR(IF(M890&gt;0,(N890*CONFIGURACAO!$C$20)+(O890*CONFIGURACAO!$C$21)+(P890*CONFIGURACAO!$C$22)+(Q890*CONFIGURACAO!$C$23)+(R890*CONFIGURACAO!$C$24),""),"")</f>
        <v>880</v>
      </c>
      <c r="AJ890" s="38">
        <f>IF(S890=0,0,IF(CONFIGURACAO!$C$15="SIM",(IF(S890&gt;CONFIGURACAO!$C$16,CONFIGURACAO!$C$16*CONFIGURACAO!$C$25,S890*CONFIGURACAO!$C$25)),'PI AREA  P100'!S890*CONFIGURACAO!$C$25))</f>
        <v>0</v>
      </c>
      <c r="AK890" s="38">
        <f>IF(T890=0,0,IF(CONFIGURACAO!$C$17="SIM",(IF(T890&gt;CONFIGURACAO!$C$18,CONFIGURACAO!$C$18*CONFIGURACAO!$C$26,T890*CONFIGURACAO!$C$26)),'PI AREA  P100'!T890*CONFIGURACAO!$C$26))</f>
        <v>0</v>
      </c>
      <c r="AL890" s="38">
        <f>IFERROR(IF(M890&gt;0,(U890*CONFIGURACAO!$C$29)+(V890*CONFIGURACAO!$C$30),""),"")</f>
        <v>0</v>
      </c>
      <c r="AM890" s="38">
        <f>IF(W890=0,0,IF(CONFIGURACAO!$C$41="SIM",(IF(W890&gt;CONFIGURACAO!$C$41,CONFIGURACAO!$C$41*CONFIGURACAO!$C$31,W890*CONFIGURACAO!$C$31)),'PI AREA  P100'!W890*CONFIGURACAO!$C$31))</f>
        <v>0</v>
      </c>
      <c r="AN890" s="38">
        <f>IF(X890=0,0,IF(CONFIGURACAO!$C$39="SIM",(IF(X890&gt;CONFIGURACAO!$C$40,CONFIGURACAO!$C$40*CONFIGURACAO!$C$32,X890*CONFIGURACAO!$C$32)),'PI AREA  P100'!X890*CONFIGURACAO!$C$32))</f>
        <v>0</v>
      </c>
      <c r="AO890" s="38">
        <f>IFERROR(IF(M890&gt;0,(Y890*CONFIGURACAO!$C$33)+(Z890*CONFIGURACAO!$C$34)+(AA890*CONFIGURACAO!$C$35)+(AB890*CONFIGURACAO!$C$36),""),"")</f>
        <v>150</v>
      </c>
      <c r="AP890" s="38">
        <f>IF(AA890=0,0,IF(CONFIGURACAO!$C$46="SIM",(IF(AA890&gt;CONFIGURACAO!$C$47,CONFIGURACAO!$C$47*CONFIGURACAO!$C$35,AA890*CONFIGURACAO!$C$35)),'PI AREA  P100'!AA890*CONFIGURACAO!$C$35))</f>
        <v>0</v>
      </c>
      <c r="AQ890" s="38">
        <f>IF(AB890=0,0,IF(CONFIGURACAO!$C$44="SIM",(IF(AB890&gt;CONFIGURACAO!$C$45,CONFIGURACAO!$C$45*CONFIGURACAO!$C$36,AB890*CONFIGURACAO!$C$36)),'PI AREA  P100'!AB890*CONFIGURACAO!$C$36))</f>
        <v>0</v>
      </c>
      <c r="AR890" s="38">
        <f t="shared" si="293"/>
        <v>1030</v>
      </c>
      <c r="AS890" s="68">
        <f>IF(AR890="","",$AR890-(($AS$2/CONFIGURACAO!$C$6)*$M890))</f>
        <v>730</v>
      </c>
      <c r="AT890" s="73">
        <f t="shared" si="275"/>
        <v>3</v>
      </c>
      <c r="AU890" s="75">
        <f>IF(AR890="","",$AR890-(($AU$2/CONFIGURACAO!$C$6)*$M890))</f>
        <v>530</v>
      </c>
      <c r="AV890" s="76">
        <f t="shared" si="276"/>
        <v>4</v>
      </c>
      <c r="AW890" s="74">
        <f>IF(AR890="","",$AR890-(($AW$2/CONFIGURACAO!$C$6)*$M890))</f>
        <v>330</v>
      </c>
      <c r="AX890" s="72">
        <f t="shared" si="277"/>
        <v>5</v>
      </c>
      <c r="AZ890" s="39">
        <f t="shared" si="278"/>
        <v>8.6998386728945123E-2</v>
      </c>
      <c r="BA890" s="146">
        <f t="shared" si="279"/>
        <v>17</v>
      </c>
      <c r="BB890" s="146">
        <f t="shared" si="280"/>
        <v>454</v>
      </c>
      <c r="BC890" s="32">
        <f t="shared" si="281"/>
        <v>423</v>
      </c>
      <c r="BD890" s="148"/>
      <c r="BE890" s="40">
        <f t="shared" si="282"/>
        <v>0</v>
      </c>
      <c r="BF890" s="40">
        <f t="shared" si="283"/>
        <v>0</v>
      </c>
      <c r="BG890" s="40">
        <f t="shared" si="284"/>
        <v>0.35971223021582738</v>
      </c>
      <c r="BH890" s="40">
        <f t="shared" si="285"/>
        <v>4.042037186742118E-2</v>
      </c>
      <c r="BI890" s="40">
        <f t="shared" si="286"/>
        <v>0</v>
      </c>
      <c r="BJ890" s="40">
        <f t="shared" si="287"/>
        <v>0</v>
      </c>
      <c r="BK890" s="40">
        <f t="shared" si="288"/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 s="42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</row>
    <row r="891" spans="1:124" s="32" customFormat="1" x14ac:dyDescent="0.2">
      <c r="A891" s="124" t="str">
        <f>CONFIGURACAO!$C$4</f>
        <v>AREA 21</v>
      </c>
      <c r="B891" s="125">
        <v>889</v>
      </c>
      <c r="C891" s="252" t="s">
        <v>323</v>
      </c>
      <c r="D891" s="126">
        <f t="shared" si="289"/>
        <v>13</v>
      </c>
      <c r="E891" s="250" t="s">
        <v>1226</v>
      </c>
      <c r="F891" s="250">
        <v>1</v>
      </c>
      <c r="G891" s="250">
        <v>1</v>
      </c>
      <c r="H891" s="250">
        <v>1</v>
      </c>
      <c r="I891" s="250">
        <v>1</v>
      </c>
      <c r="J891" s="87"/>
      <c r="K891" s="94"/>
      <c r="L891" s="94"/>
      <c r="M891" s="154">
        <f t="shared" si="290"/>
        <v>4</v>
      </c>
      <c r="N891">
        <v>0</v>
      </c>
      <c r="O891">
        <v>2</v>
      </c>
      <c r="P891">
        <v>4</v>
      </c>
      <c r="Q891">
        <v>1</v>
      </c>
      <c r="R891">
        <v>1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 s="139">
        <f t="shared" si="273"/>
        <v>2</v>
      </c>
      <c r="AD891" s="140">
        <f t="shared" si="274"/>
        <v>6</v>
      </c>
      <c r="AE891" s="141">
        <f t="shared" si="291"/>
        <v>0</v>
      </c>
      <c r="AF891" s="142">
        <f t="shared" si="292"/>
        <v>0</v>
      </c>
      <c r="AG891" s="278"/>
      <c r="AI891" s="37">
        <f>IFERROR(IF(M891&gt;0,(N891*CONFIGURACAO!$C$20)+(O891*CONFIGURACAO!$C$21)+(P891*CONFIGURACAO!$C$22)+(Q891*CONFIGURACAO!$C$23)+(R891*CONFIGURACAO!$C$24),""),"")</f>
        <v>460</v>
      </c>
      <c r="AJ891" s="38">
        <f>IF(S891=0,0,IF(CONFIGURACAO!$C$15="SIM",(IF(S891&gt;CONFIGURACAO!$C$16,CONFIGURACAO!$C$16*CONFIGURACAO!$C$25,S891*CONFIGURACAO!$C$25)),'PI AREA  P100'!S891*CONFIGURACAO!$C$25))</f>
        <v>0</v>
      </c>
      <c r="AK891" s="38">
        <f>IF(T891=0,0,IF(CONFIGURACAO!$C$17="SIM",(IF(T891&gt;CONFIGURACAO!$C$18,CONFIGURACAO!$C$18*CONFIGURACAO!$C$26,T891*CONFIGURACAO!$C$26)),'PI AREA  P100'!T891*CONFIGURACAO!$C$26))</f>
        <v>10</v>
      </c>
      <c r="AL891" s="38">
        <f>IFERROR(IF(M891&gt;0,(U891*CONFIGURACAO!$C$29)+(V891*CONFIGURACAO!$C$30),""),"")</f>
        <v>0</v>
      </c>
      <c r="AM891" s="38">
        <f>IF(W891=0,0,IF(CONFIGURACAO!$C$41="SIM",(IF(W891&gt;CONFIGURACAO!$C$41,CONFIGURACAO!$C$41*CONFIGURACAO!$C$31,W891*CONFIGURACAO!$C$31)),'PI AREA  P100'!W891*CONFIGURACAO!$C$31))</f>
        <v>0</v>
      </c>
      <c r="AN891" s="38">
        <f>IF(X891=0,0,IF(CONFIGURACAO!$C$39="SIM",(IF(X891&gt;CONFIGURACAO!$C$40,CONFIGURACAO!$C$40*CONFIGURACAO!$C$32,X891*CONFIGURACAO!$C$32)),'PI AREA  P100'!X891*CONFIGURACAO!$C$32))</f>
        <v>0</v>
      </c>
      <c r="AO891" s="38">
        <f>IFERROR(IF(M891&gt;0,(Y891*CONFIGURACAO!$C$33)+(Z891*CONFIGURACAO!$C$34)+(AA891*CONFIGURACAO!$C$35)+(AB891*CONFIGURACAO!$C$36),""),"")</f>
        <v>0</v>
      </c>
      <c r="AP891" s="38">
        <f>IF(AA891=0,0,IF(CONFIGURACAO!$C$46="SIM",(IF(AA891&gt;CONFIGURACAO!$C$47,CONFIGURACAO!$C$47*CONFIGURACAO!$C$35,AA891*CONFIGURACAO!$C$35)),'PI AREA  P100'!AA891*CONFIGURACAO!$C$35))</f>
        <v>0</v>
      </c>
      <c r="AQ891" s="38">
        <f>IF(AB891=0,0,IF(CONFIGURACAO!$C$44="SIM",(IF(AB891&gt;CONFIGURACAO!$C$45,CONFIGURACAO!$C$45*CONFIGURACAO!$C$36,AB891*CONFIGURACAO!$C$36)),'PI AREA  P100'!AB891*CONFIGURACAO!$C$36))</f>
        <v>0</v>
      </c>
      <c r="AR891" s="38">
        <f t="shared" si="293"/>
        <v>470</v>
      </c>
      <c r="AS891" s="68">
        <f>IF(AR891="","",$AR891-(($AS$2/CONFIGURACAO!$C$6)*$M891))</f>
        <v>170</v>
      </c>
      <c r="AT891" s="73">
        <f t="shared" si="275"/>
        <v>3</v>
      </c>
      <c r="AU891" s="75">
        <f>IF(AR891="","",$AR891-(($AU$2/CONFIGURACAO!$C$6)*$M891))</f>
        <v>-30</v>
      </c>
      <c r="AV891" s="76" t="str">
        <f t="shared" si="276"/>
        <v>NAO</v>
      </c>
      <c r="AW891" s="74">
        <f>IF(AR891="","",$AR891-(($AW$2/CONFIGURACAO!$C$6)*$M891))</f>
        <v>-230</v>
      </c>
      <c r="AX891" s="72" t="str">
        <f t="shared" si="277"/>
        <v>NAO</v>
      </c>
      <c r="AZ891" s="39">
        <f t="shared" si="278"/>
        <v>3.969829297340214E-2</v>
      </c>
      <c r="BA891" s="146">
        <f t="shared" si="279"/>
        <v>10</v>
      </c>
      <c r="BB891" s="146">
        <f t="shared" si="280"/>
        <v>694</v>
      </c>
      <c r="BC891" s="32">
        <f t="shared" si="281"/>
        <v>767</v>
      </c>
      <c r="BD891" s="148"/>
      <c r="BE891" s="40">
        <f t="shared" si="282"/>
        <v>0</v>
      </c>
      <c r="BF891" s="40">
        <f t="shared" si="283"/>
        <v>7.716049382716049E-2</v>
      </c>
      <c r="BG891" s="40">
        <f t="shared" si="284"/>
        <v>0.10277492291880781</v>
      </c>
      <c r="BH891" s="40">
        <f t="shared" si="285"/>
        <v>4.042037186742118E-2</v>
      </c>
      <c r="BI891" s="40">
        <f t="shared" si="286"/>
        <v>0.10660980810234541</v>
      </c>
      <c r="BJ891" s="40">
        <f t="shared" si="287"/>
        <v>0</v>
      </c>
      <c r="BK891" s="40">
        <f t="shared" si="288"/>
        <v>0.32102728731942215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 s="42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</row>
    <row r="892" spans="1:124" s="32" customFormat="1" x14ac:dyDescent="0.2">
      <c r="A892" s="124" t="str">
        <f>CONFIGURACAO!$C$4</f>
        <v>AREA 21</v>
      </c>
      <c r="B892" s="125">
        <v>890</v>
      </c>
      <c r="C892" s="252" t="s">
        <v>323</v>
      </c>
      <c r="D892" s="126">
        <f t="shared" si="289"/>
        <v>14</v>
      </c>
      <c r="E892" s="250" t="s">
        <v>1227</v>
      </c>
      <c r="F892" s="250">
        <v>1</v>
      </c>
      <c r="G892" s="250">
        <v>1</v>
      </c>
      <c r="H892" s="250">
        <v>1</v>
      </c>
      <c r="I892" s="250">
        <v>0</v>
      </c>
      <c r="J892" s="87"/>
      <c r="K892" s="94"/>
      <c r="L892" s="94"/>
      <c r="M892" s="154">
        <f t="shared" si="290"/>
        <v>3</v>
      </c>
      <c r="N892">
        <v>0</v>
      </c>
      <c r="O892">
        <v>1</v>
      </c>
      <c r="P892">
        <v>3</v>
      </c>
      <c r="Q892">
        <v>1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 s="139">
        <f t="shared" si="273"/>
        <v>1</v>
      </c>
      <c r="AD892" s="140">
        <f t="shared" si="274"/>
        <v>4</v>
      </c>
      <c r="AE892" s="141">
        <f t="shared" si="291"/>
        <v>0</v>
      </c>
      <c r="AF892" s="142">
        <f t="shared" si="292"/>
        <v>0</v>
      </c>
      <c r="AG892" s="278"/>
      <c r="AI892" s="37">
        <f>IFERROR(IF(M892&gt;0,(N892*CONFIGURACAO!$C$20)+(O892*CONFIGURACAO!$C$21)+(P892*CONFIGURACAO!$C$22)+(Q892*CONFIGURACAO!$C$23)+(R892*CONFIGURACAO!$C$24),""),"")</f>
        <v>320</v>
      </c>
      <c r="AJ892" s="38">
        <f>IF(S892=0,0,IF(CONFIGURACAO!$C$15="SIM",(IF(S892&gt;CONFIGURACAO!$C$16,CONFIGURACAO!$C$16*CONFIGURACAO!$C$25,S892*CONFIGURACAO!$C$25)),'PI AREA  P100'!S892*CONFIGURACAO!$C$25))</f>
        <v>0</v>
      </c>
      <c r="AK892" s="38">
        <f>IF(T892=0,0,IF(CONFIGURACAO!$C$17="SIM",(IF(T892&gt;CONFIGURACAO!$C$18,CONFIGURACAO!$C$18*CONFIGURACAO!$C$26,T892*CONFIGURACAO!$C$26)),'PI AREA  P100'!T892*CONFIGURACAO!$C$26))</f>
        <v>0</v>
      </c>
      <c r="AL892" s="38">
        <f>IFERROR(IF(M892&gt;0,(U892*CONFIGURACAO!$C$29)+(V892*CONFIGURACAO!$C$30),""),"")</f>
        <v>0</v>
      </c>
      <c r="AM892" s="38">
        <f>IF(W892=0,0,IF(CONFIGURACAO!$C$41="SIM",(IF(W892&gt;CONFIGURACAO!$C$41,CONFIGURACAO!$C$41*CONFIGURACAO!$C$31,W892*CONFIGURACAO!$C$31)),'PI AREA  P100'!W892*CONFIGURACAO!$C$31))</f>
        <v>0</v>
      </c>
      <c r="AN892" s="38">
        <f>IF(X892=0,0,IF(CONFIGURACAO!$C$39="SIM",(IF(X892&gt;CONFIGURACAO!$C$40,CONFIGURACAO!$C$40*CONFIGURACAO!$C$32,X892*CONFIGURACAO!$C$32)),'PI AREA  P100'!X892*CONFIGURACAO!$C$32))</f>
        <v>0</v>
      </c>
      <c r="AO892" s="38">
        <f>IFERROR(IF(M892&gt;0,(Y892*CONFIGURACAO!$C$33)+(Z892*CONFIGURACAO!$C$34)+(AA892*CONFIGURACAO!$C$35)+(AB892*CONFIGURACAO!$C$36),""),"")</f>
        <v>0</v>
      </c>
      <c r="AP892" s="38">
        <f>IF(AA892=0,0,IF(CONFIGURACAO!$C$46="SIM",(IF(AA892&gt;CONFIGURACAO!$C$47,CONFIGURACAO!$C$47*CONFIGURACAO!$C$35,AA892*CONFIGURACAO!$C$35)),'PI AREA  P100'!AA892*CONFIGURACAO!$C$35))</f>
        <v>0</v>
      </c>
      <c r="AQ892" s="38">
        <f>IF(AB892=0,0,IF(CONFIGURACAO!$C$44="SIM",(IF(AB892&gt;CONFIGURACAO!$C$45,CONFIGURACAO!$C$45*CONFIGURACAO!$C$36,AB892*CONFIGURACAO!$C$36)),'PI AREA  P100'!AB892*CONFIGURACAO!$C$36))</f>
        <v>0</v>
      </c>
      <c r="AR892" s="38">
        <f t="shared" si="293"/>
        <v>320</v>
      </c>
      <c r="AS892" s="68">
        <f>IF(AR892="","",$AR892-(($AS$2/CONFIGURACAO!$C$6)*$M892))</f>
        <v>95</v>
      </c>
      <c r="AT892" s="73">
        <f t="shared" si="275"/>
        <v>3</v>
      </c>
      <c r="AU892" s="75">
        <f>IF(AR892="","",$AR892-(($AU$2/CONFIGURACAO!$C$6)*$M892))</f>
        <v>-55</v>
      </c>
      <c r="AV892" s="76" t="str">
        <f t="shared" si="276"/>
        <v>NAO</v>
      </c>
      <c r="AW892" s="74">
        <f>IF(AR892="","",$AR892-(($AW$2/CONFIGURACAO!$C$6)*$M892))</f>
        <v>-205</v>
      </c>
      <c r="AX892" s="72" t="str">
        <f t="shared" si="277"/>
        <v>NAO</v>
      </c>
      <c r="AZ892" s="39">
        <f t="shared" si="278"/>
        <v>2.7028625003167418E-2</v>
      </c>
      <c r="BA892" s="146">
        <f t="shared" si="279"/>
        <v>6</v>
      </c>
      <c r="BB892" s="146">
        <f t="shared" si="280"/>
        <v>836</v>
      </c>
      <c r="BC892" s="32">
        <f t="shared" si="281"/>
        <v>862</v>
      </c>
      <c r="BD892" s="148"/>
      <c r="BE892" s="40">
        <f t="shared" si="282"/>
        <v>0</v>
      </c>
      <c r="BF892" s="40">
        <f t="shared" si="283"/>
        <v>3.8580246913580245E-2</v>
      </c>
      <c r="BG892" s="40">
        <f t="shared" si="284"/>
        <v>7.7081192189105849E-2</v>
      </c>
      <c r="BH892" s="40">
        <f t="shared" si="285"/>
        <v>4.042037186742118E-2</v>
      </c>
      <c r="BI892" s="40">
        <f t="shared" si="286"/>
        <v>0.10660980810234541</v>
      </c>
      <c r="BJ892" s="40">
        <f t="shared" si="287"/>
        <v>0</v>
      </c>
      <c r="BK892" s="40">
        <f t="shared" si="288"/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 s="4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</row>
    <row r="893" spans="1:124" s="32" customFormat="1" x14ac:dyDescent="0.2">
      <c r="A893" s="124" t="str">
        <f>CONFIGURACAO!$C$4</f>
        <v>AREA 21</v>
      </c>
      <c r="B893" s="125">
        <v>891</v>
      </c>
      <c r="C893" s="252" t="s">
        <v>323</v>
      </c>
      <c r="D893" s="126">
        <f t="shared" si="289"/>
        <v>15</v>
      </c>
      <c r="E893" s="250" t="s">
        <v>1228</v>
      </c>
      <c r="F893" s="250">
        <v>1</v>
      </c>
      <c r="G893" s="250">
        <v>1</v>
      </c>
      <c r="H893" s="250">
        <v>1</v>
      </c>
      <c r="I893" s="250">
        <v>1</v>
      </c>
      <c r="J893" s="87"/>
      <c r="K893" s="94"/>
      <c r="L893" s="94"/>
      <c r="M893" s="154">
        <f t="shared" si="290"/>
        <v>4</v>
      </c>
      <c r="N893">
        <v>0</v>
      </c>
      <c r="O893">
        <v>0</v>
      </c>
      <c r="P893">
        <v>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 s="139">
        <f t="shared" si="273"/>
        <v>0</v>
      </c>
      <c r="AD893" s="140">
        <f t="shared" si="274"/>
        <v>5</v>
      </c>
      <c r="AE893" s="141">
        <f t="shared" si="291"/>
        <v>0</v>
      </c>
      <c r="AF893" s="142">
        <f t="shared" si="292"/>
        <v>0</v>
      </c>
      <c r="AG893" s="278"/>
      <c r="AI893" s="37">
        <f>IFERROR(IF(M893&gt;0,(N893*CONFIGURACAO!$C$20)+(O893*CONFIGURACAO!$C$21)+(P893*CONFIGURACAO!$C$22)+(Q893*CONFIGURACAO!$C$23)+(R893*CONFIGURACAO!$C$24),""),"")</f>
        <v>300</v>
      </c>
      <c r="AJ893" s="38">
        <f>IF(S893=0,0,IF(CONFIGURACAO!$C$15="SIM",(IF(S893&gt;CONFIGURACAO!$C$16,CONFIGURACAO!$C$16*CONFIGURACAO!$C$25,S893*CONFIGURACAO!$C$25)),'PI AREA  P100'!S893*CONFIGURACAO!$C$25))</f>
        <v>0</v>
      </c>
      <c r="AK893" s="38">
        <f>IF(T893=0,0,IF(CONFIGURACAO!$C$17="SIM",(IF(T893&gt;CONFIGURACAO!$C$18,CONFIGURACAO!$C$18*CONFIGURACAO!$C$26,T893*CONFIGURACAO!$C$26)),'PI AREA  P100'!T893*CONFIGURACAO!$C$26))</f>
        <v>0</v>
      </c>
      <c r="AL893" s="38">
        <f>IFERROR(IF(M893&gt;0,(U893*CONFIGURACAO!$C$29)+(V893*CONFIGURACAO!$C$30),""),"")</f>
        <v>0</v>
      </c>
      <c r="AM893" s="38">
        <f>IF(W893=0,0,IF(CONFIGURACAO!$C$41="SIM",(IF(W893&gt;CONFIGURACAO!$C$41,CONFIGURACAO!$C$41*CONFIGURACAO!$C$31,W893*CONFIGURACAO!$C$31)),'PI AREA  P100'!W893*CONFIGURACAO!$C$31))</f>
        <v>0</v>
      </c>
      <c r="AN893" s="38">
        <f>IF(X893=0,0,IF(CONFIGURACAO!$C$39="SIM",(IF(X893&gt;CONFIGURACAO!$C$40,CONFIGURACAO!$C$40*CONFIGURACAO!$C$32,X893*CONFIGURACAO!$C$32)),'PI AREA  P100'!X893*CONFIGURACAO!$C$32))</f>
        <v>0</v>
      </c>
      <c r="AO893" s="38">
        <f>IFERROR(IF(M893&gt;0,(Y893*CONFIGURACAO!$C$33)+(Z893*CONFIGURACAO!$C$34)+(AA893*CONFIGURACAO!$C$35)+(AB893*CONFIGURACAO!$C$36),""),"")</f>
        <v>0</v>
      </c>
      <c r="AP893" s="38">
        <f>IF(AA893=0,0,IF(CONFIGURACAO!$C$46="SIM",(IF(AA893&gt;CONFIGURACAO!$C$47,CONFIGURACAO!$C$47*CONFIGURACAO!$C$35,AA893*CONFIGURACAO!$C$35)),'PI AREA  P100'!AA893*CONFIGURACAO!$C$35))</f>
        <v>0</v>
      </c>
      <c r="AQ893" s="38">
        <f>IF(AB893=0,0,IF(CONFIGURACAO!$C$44="SIM",(IF(AB893&gt;CONFIGURACAO!$C$45,CONFIGURACAO!$C$45*CONFIGURACAO!$C$36,AB893*CONFIGURACAO!$C$36)),'PI AREA  P100'!AB893*CONFIGURACAO!$C$36))</f>
        <v>0</v>
      </c>
      <c r="AR893" s="38">
        <f t="shared" si="293"/>
        <v>300</v>
      </c>
      <c r="AS893" s="68">
        <f>IF(AR893="","",$AR893-(($AS$2/CONFIGURACAO!$C$6)*$M893))</f>
        <v>0</v>
      </c>
      <c r="AT893" s="73">
        <f t="shared" si="275"/>
        <v>3</v>
      </c>
      <c r="AU893" s="75">
        <f>IF(AR893="","",$AR893-(($AU$2/CONFIGURACAO!$C$6)*$M893))</f>
        <v>-200</v>
      </c>
      <c r="AV893" s="76" t="str">
        <f t="shared" si="276"/>
        <v>NAO</v>
      </c>
      <c r="AW893" s="74">
        <f>IF(AR893="","",$AR893-(($AW$2/CONFIGURACAO!$C$6)*$M893))</f>
        <v>-400</v>
      </c>
      <c r="AX893" s="72" t="str">
        <f t="shared" si="277"/>
        <v>NAO</v>
      </c>
      <c r="AZ893" s="39">
        <f t="shared" si="278"/>
        <v>2.533933594046945E-2</v>
      </c>
      <c r="BA893" s="146">
        <f t="shared" si="279"/>
        <v>5</v>
      </c>
      <c r="BB893" s="146">
        <f t="shared" si="280"/>
        <v>881</v>
      </c>
      <c r="BC893" s="32">
        <f t="shared" si="281"/>
        <v>876</v>
      </c>
      <c r="BD893" s="148"/>
      <c r="BE893" s="40">
        <f t="shared" si="282"/>
        <v>0</v>
      </c>
      <c r="BF893" s="40">
        <f t="shared" si="283"/>
        <v>0</v>
      </c>
      <c r="BG893" s="40">
        <f t="shared" si="284"/>
        <v>0.12846865364850976</v>
      </c>
      <c r="BH893" s="40">
        <f t="shared" si="285"/>
        <v>0</v>
      </c>
      <c r="BI893" s="40">
        <f t="shared" si="286"/>
        <v>0</v>
      </c>
      <c r="BJ893" s="40">
        <f t="shared" si="287"/>
        <v>0</v>
      </c>
      <c r="BK893" s="40">
        <f t="shared" si="288"/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 s="42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</row>
    <row r="894" spans="1:124" s="32" customFormat="1" x14ac:dyDescent="0.2">
      <c r="A894" s="124" t="str">
        <f>CONFIGURACAO!$C$4</f>
        <v>AREA 21</v>
      </c>
      <c r="B894" s="125">
        <v>892</v>
      </c>
      <c r="C894" s="252" t="s">
        <v>324</v>
      </c>
      <c r="D894" s="126">
        <f t="shared" si="289"/>
        <v>1</v>
      </c>
      <c r="E894" s="250" t="s">
        <v>1229</v>
      </c>
      <c r="F894" s="250">
        <v>1</v>
      </c>
      <c r="G894" s="250">
        <v>1</v>
      </c>
      <c r="H894" s="250">
        <v>1</v>
      </c>
      <c r="I894" s="250">
        <v>1</v>
      </c>
      <c r="J894" s="87"/>
      <c r="K894" s="94"/>
      <c r="L894" s="94"/>
      <c r="M894" s="154">
        <f t="shared" si="290"/>
        <v>4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 s="139">
        <f t="shared" si="273"/>
        <v>1</v>
      </c>
      <c r="AD894" s="140">
        <f t="shared" si="274"/>
        <v>1</v>
      </c>
      <c r="AE894" s="141">
        <f t="shared" si="291"/>
        <v>0</v>
      </c>
      <c r="AF894" s="142">
        <f t="shared" si="292"/>
        <v>0</v>
      </c>
      <c r="AG894" s="278"/>
      <c r="AI894" s="37">
        <f>IFERROR(IF(M894&gt;0,(N894*CONFIGURACAO!$C$20)+(O894*CONFIGURACAO!$C$21)+(P894*CONFIGURACAO!$C$22)+(Q894*CONFIGURACAO!$C$23)+(R894*CONFIGURACAO!$C$24),""),"")</f>
        <v>100</v>
      </c>
      <c r="AJ894" s="38">
        <f>IF(S894=0,0,IF(CONFIGURACAO!$C$15="SIM",(IF(S894&gt;CONFIGURACAO!$C$16,CONFIGURACAO!$C$16*CONFIGURACAO!$C$25,S894*CONFIGURACAO!$C$25)),'PI AREA  P100'!S894*CONFIGURACAO!$C$25))</f>
        <v>0</v>
      </c>
      <c r="AK894" s="38">
        <f>IF(T894=0,0,IF(CONFIGURACAO!$C$17="SIM",(IF(T894&gt;CONFIGURACAO!$C$18,CONFIGURACAO!$C$18*CONFIGURACAO!$C$26,T894*CONFIGURACAO!$C$26)),'PI AREA  P100'!T894*CONFIGURACAO!$C$26))</f>
        <v>0</v>
      </c>
      <c r="AL894" s="38">
        <f>IFERROR(IF(M894&gt;0,(U894*CONFIGURACAO!$C$29)+(V894*CONFIGURACAO!$C$30),""),"")</f>
        <v>0</v>
      </c>
      <c r="AM894" s="38">
        <f>IF(W894=0,0,IF(CONFIGURACAO!$C$41="SIM",(IF(W894&gt;CONFIGURACAO!$C$41,CONFIGURACAO!$C$41*CONFIGURACAO!$C$31,W894*CONFIGURACAO!$C$31)),'PI AREA  P100'!W894*CONFIGURACAO!$C$31))</f>
        <v>0</v>
      </c>
      <c r="AN894" s="38">
        <f>IF(X894=0,0,IF(CONFIGURACAO!$C$39="SIM",(IF(X894&gt;CONFIGURACAO!$C$40,CONFIGURACAO!$C$40*CONFIGURACAO!$C$32,X894*CONFIGURACAO!$C$32)),'PI AREA  P100'!X894*CONFIGURACAO!$C$32))</f>
        <v>0</v>
      </c>
      <c r="AO894" s="38">
        <f>IFERROR(IF(M894&gt;0,(Y894*CONFIGURACAO!$C$33)+(Z894*CONFIGURACAO!$C$34)+(AA894*CONFIGURACAO!$C$35)+(AB894*CONFIGURACAO!$C$36),""),"")</f>
        <v>0</v>
      </c>
      <c r="AP894" s="38">
        <f>IF(AA894=0,0,IF(CONFIGURACAO!$C$46="SIM",(IF(AA894&gt;CONFIGURACAO!$C$47,CONFIGURACAO!$C$47*CONFIGURACAO!$C$35,AA894*CONFIGURACAO!$C$35)),'PI AREA  P100'!AA894*CONFIGURACAO!$C$35))</f>
        <v>0</v>
      </c>
      <c r="AQ894" s="38">
        <f>IF(AB894=0,0,IF(CONFIGURACAO!$C$44="SIM",(IF(AB894&gt;CONFIGURACAO!$C$45,CONFIGURACAO!$C$45*CONFIGURACAO!$C$36,AB894*CONFIGURACAO!$C$36)),'PI AREA  P100'!AB894*CONFIGURACAO!$C$36))</f>
        <v>0</v>
      </c>
      <c r="AR894" s="38">
        <f t="shared" si="293"/>
        <v>100</v>
      </c>
      <c r="AS894" s="68">
        <f>IF(AR894="","",$AR894-(($AS$2/CONFIGURACAO!$C$6)*$M894))</f>
        <v>-200</v>
      </c>
      <c r="AT894" s="73" t="str">
        <f t="shared" si="275"/>
        <v>NAO</v>
      </c>
      <c r="AU894" s="75">
        <f>IF(AR894="","",$AR894-(($AU$2/CONFIGURACAO!$C$6)*$M894))</f>
        <v>-400</v>
      </c>
      <c r="AV894" s="76" t="str">
        <f t="shared" si="276"/>
        <v>NAO</v>
      </c>
      <c r="AW894" s="74">
        <f>IF(AR894="","",$AR894-(($AW$2/CONFIGURACAO!$C$6)*$M894))</f>
        <v>-600</v>
      </c>
      <c r="AX894" s="72" t="str">
        <f t="shared" si="277"/>
        <v>NAO</v>
      </c>
      <c r="AZ894" s="39">
        <f t="shared" si="278"/>
        <v>8.4464453134898178E-3</v>
      </c>
      <c r="BA894" s="146">
        <f t="shared" si="279"/>
        <v>1</v>
      </c>
      <c r="BB894" s="146">
        <f t="shared" si="280"/>
        <v>1099</v>
      </c>
      <c r="BC894" s="32">
        <f t="shared" si="281"/>
        <v>1066</v>
      </c>
      <c r="BD894" s="148"/>
      <c r="BE894" s="40">
        <f t="shared" si="282"/>
        <v>3.7257824143070044E-2</v>
      </c>
      <c r="BF894" s="40">
        <f t="shared" si="283"/>
        <v>0</v>
      </c>
      <c r="BG894" s="40">
        <f t="shared" si="284"/>
        <v>0</v>
      </c>
      <c r="BH894" s="40">
        <f t="shared" si="285"/>
        <v>0</v>
      </c>
      <c r="BI894" s="40">
        <f t="shared" si="286"/>
        <v>0</v>
      </c>
      <c r="BJ894" s="40">
        <f t="shared" si="287"/>
        <v>0</v>
      </c>
      <c r="BK894" s="40">
        <f t="shared" si="288"/>
        <v>0</v>
      </c>
      <c r="BL894">
        <v>1</v>
      </c>
      <c r="BM894">
        <v>0</v>
      </c>
      <c r="BN894">
        <v>1</v>
      </c>
      <c r="BO894">
        <v>0</v>
      </c>
      <c r="BP894">
        <v>0</v>
      </c>
      <c r="BQ894">
        <v>0</v>
      </c>
      <c r="BR894">
        <v>0</v>
      </c>
      <c r="BS894">
        <v>0</v>
      </c>
      <c r="BT894" s="42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</row>
    <row r="895" spans="1:124" s="32" customFormat="1" x14ac:dyDescent="0.2">
      <c r="A895" s="124" t="str">
        <f>CONFIGURACAO!$C$4</f>
        <v>AREA 21</v>
      </c>
      <c r="B895" s="125">
        <v>893</v>
      </c>
      <c r="C895" s="252" t="s">
        <v>324</v>
      </c>
      <c r="D895" s="126">
        <f t="shared" si="289"/>
        <v>2</v>
      </c>
      <c r="E895" s="250" t="s">
        <v>1230</v>
      </c>
      <c r="F895" s="250">
        <v>0</v>
      </c>
      <c r="G895" s="250">
        <v>0</v>
      </c>
      <c r="H895" s="250">
        <v>1</v>
      </c>
      <c r="I895" s="250">
        <v>1</v>
      </c>
      <c r="J895" s="87"/>
      <c r="K895" s="94"/>
      <c r="L895" s="94"/>
      <c r="M895" s="154">
        <f t="shared" si="290"/>
        <v>2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 s="139">
        <f t="shared" si="273"/>
        <v>0</v>
      </c>
      <c r="AD895" s="140">
        <f t="shared" si="274"/>
        <v>0</v>
      </c>
      <c r="AE895" s="141">
        <f t="shared" si="291"/>
        <v>0</v>
      </c>
      <c r="AF895" s="142">
        <f t="shared" si="292"/>
        <v>0</v>
      </c>
      <c r="AG895" s="278"/>
      <c r="AI895" s="37">
        <f>IFERROR(IF(M895&gt;0,(N895*CONFIGURACAO!$C$20)+(O895*CONFIGURACAO!$C$21)+(P895*CONFIGURACAO!$C$22)+(Q895*CONFIGURACAO!$C$23)+(R895*CONFIGURACAO!$C$24),""),"")</f>
        <v>40</v>
      </c>
      <c r="AJ895" s="38">
        <f>IF(S895=0,0,IF(CONFIGURACAO!$C$15="SIM",(IF(S895&gt;CONFIGURACAO!$C$16,CONFIGURACAO!$C$16*CONFIGURACAO!$C$25,S895*CONFIGURACAO!$C$25)),'PI AREA  P100'!S895*CONFIGURACAO!$C$25))</f>
        <v>10</v>
      </c>
      <c r="AK895" s="38">
        <f>IF(T895=0,0,IF(CONFIGURACAO!$C$17="SIM",(IF(T895&gt;CONFIGURACAO!$C$18,CONFIGURACAO!$C$18*CONFIGURACAO!$C$26,T895*CONFIGURACAO!$C$26)),'PI AREA  P100'!T895*CONFIGURACAO!$C$26))</f>
        <v>5</v>
      </c>
      <c r="AL895" s="38">
        <f>IFERROR(IF(M895&gt;0,(U895*CONFIGURACAO!$C$29)+(V895*CONFIGURACAO!$C$30),""),"")</f>
        <v>0</v>
      </c>
      <c r="AM895" s="38">
        <f>IF(W895=0,0,IF(CONFIGURACAO!$C$41="SIM",(IF(W895&gt;CONFIGURACAO!$C$41,CONFIGURACAO!$C$41*CONFIGURACAO!$C$31,W895*CONFIGURACAO!$C$31)),'PI AREA  P100'!W895*CONFIGURACAO!$C$31))</f>
        <v>0</v>
      </c>
      <c r="AN895" s="38">
        <f>IF(X895=0,0,IF(CONFIGURACAO!$C$39="SIM",(IF(X895&gt;CONFIGURACAO!$C$40,CONFIGURACAO!$C$40*CONFIGURACAO!$C$32,X895*CONFIGURACAO!$C$32)),'PI AREA  P100'!X895*CONFIGURACAO!$C$32))</f>
        <v>0</v>
      </c>
      <c r="AO895" s="38">
        <f>IFERROR(IF(M895&gt;0,(Y895*CONFIGURACAO!$C$33)+(Z895*CONFIGURACAO!$C$34)+(AA895*CONFIGURACAO!$C$35)+(AB895*CONFIGURACAO!$C$36),""),"")</f>
        <v>35</v>
      </c>
      <c r="AP895" s="38">
        <f>IF(AA895=0,0,IF(CONFIGURACAO!$C$46="SIM",(IF(AA895&gt;CONFIGURACAO!$C$47,CONFIGURACAO!$C$47*CONFIGURACAO!$C$35,AA895*CONFIGURACAO!$C$35)),'PI AREA  P100'!AA895*CONFIGURACAO!$C$35))</f>
        <v>25</v>
      </c>
      <c r="AQ895" s="38">
        <f>IF(AB895=0,0,IF(CONFIGURACAO!$C$44="SIM",(IF(AB895&gt;CONFIGURACAO!$C$45,CONFIGURACAO!$C$45*CONFIGURACAO!$C$36,AB895*CONFIGURACAO!$C$36)),'PI AREA  P100'!AB895*CONFIGURACAO!$C$36))</f>
        <v>10</v>
      </c>
      <c r="AR895" s="38">
        <f t="shared" si="293"/>
        <v>125</v>
      </c>
      <c r="AS895" s="68">
        <f>IF(AR895="","",$AR895-(($AS$2/CONFIGURACAO!$C$6)*$M895))</f>
        <v>-25</v>
      </c>
      <c r="AT895" s="73" t="str">
        <f t="shared" si="275"/>
        <v>NAO</v>
      </c>
      <c r="AU895" s="75">
        <f>IF(AR895="","",$AR895-(($AU$2/CONFIGURACAO!$C$6)*$M895))</f>
        <v>-125</v>
      </c>
      <c r="AV895" s="76" t="str">
        <f t="shared" si="276"/>
        <v>NAO</v>
      </c>
      <c r="AW895" s="74">
        <f>IF(AR895="","",$AR895-(($AW$2/CONFIGURACAO!$C$6)*$M895))</f>
        <v>-225</v>
      </c>
      <c r="AX895" s="72" t="str">
        <f t="shared" si="277"/>
        <v>NAO</v>
      </c>
      <c r="AZ895" s="39">
        <f t="shared" si="278"/>
        <v>1.0558056641862273E-2</v>
      </c>
      <c r="BA895" s="146">
        <f t="shared" si="279"/>
        <v>5</v>
      </c>
      <c r="BB895" s="146">
        <f t="shared" si="280"/>
        <v>881</v>
      </c>
      <c r="BC895" s="32">
        <f t="shared" si="281"/>
        <v>1034</v>
      </c>
      <c r="BD895" s="148"/>
      <c r="BE895" s="40">
        <f t="shared" si="282"/>
        <v>0</v>
      </c>
      <c r="BF895" s="40">
        <f t="shared" si="283"/>
        <v>0</v>
      </c>
      <c r="BG895" s="40">
        <f t="shared" si="284"/>
        <v>0</v>
      </c>
      <c r="BH895" s="40">
        <f t="shared" si="285"/>
        <v>4.042037186742118E-2</v>
      </c>
      <c r="BI895" s="40">
        <f t="shared" si="286"/>
        <v>0</v>
      </c>
      <c r="BJ895" s="40">
        <f t="shared" si="287"/>
        <v>9.2421441774491686E-2</v>
      </c>
      <c r="BK895" s="40">
        <f t="shared" si="288"/>
        <v>0.16051364365971107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1</v>
      </c>
      <c r="BR895">
        <v>1</v>
      </c>
      <c r="BS895">
        <v>1</v>
      </c>
      <c r="BT895" s="42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</row>
    <row r="896" spans="1:124" s="32" customFormat="1" x14ac:dyDescent="0.2">
      <c r="A896" s="124" t="str">
        <f>CONFIGURACAO!$C$4</f>
        <v>AREA 21</v>
      </c>
      <c r="B896" s="125">
        <v>894</v>
      </c>
      <c r="C896" s="252" t="s">
        <v>324</v>
      </c>
      <c r="D896" s="126">
        <f t="shared" si="289"/>
        <v>3</v>
      </c>
      <c r="E896" s="250" t="s">
        <v>1231</v>
      </c>
      <c r="F896" s="250">
        <v>1</v>
      </c>
      <c r="G896" s="250">
        <v>1</v>
      </c>
      <c r="H896" s="250">
        <v>1</v>
      </c>
      <c r="I896" s="250">
        <v>1</v>
      </c>
      <c r="J896" s="87"/>
      <c r="K896" s="94"/>
      <c r="L896" s="94"/>
      <c r="M896" s="154">
        <f t="shared" si="290"/>
        <v>4</v>
      </c>
      <c r="N896">
        <v>2</v>
      </c>
      <c r="O896">
        <v>2</v>
      </c>
      <c r="P896">
        <v>2</v>
      </c>
      <c r="Q896">
        <v>2</v>
      </c>
      <c r="R896">
        <v>2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 s="139">
        <f t="shared" si="273"/>
        <v>4</v>
      </c>
      <c r="AD896" s="140">
        <f t="shared" si="274"/>
        <v>6</v>
      </c>
      <c r="AE896" s="141">
        <f t="shared" si="291"/>
        <v>0</v>
      </c>
      <c r="AF896" s="142">
        <f t="shared" si="292"/>
        <v>0</v>
      </c>
      <c r="AG896" s="278"/>
      <c r="AI896" s="37">
        <f>IFERROR(IF(M896&gt;0,(N896*CONFIGURACAO!$C$20)+(O896*CONFIGURACAO!$C$21)+(P896*CONFIGURACAO!$C$22)+(Q896*CONFIGURACAO!$C$23)+(R896*CONFIGURACAO!$C$24),""),"")</f>
        <v>600</v>
      </c>
      <c r="AJ896" s="38">
        <f>IF(S896=0,0,IF(CONFIGURACAO!$C$15="SIM",(IF(S896&gt;CONFIGURACAO!$C$16,CONFIGURACAO!$C$16*CONFIGURACAO!$C$25,S896*CONFIGURACAO!$C$25)),'PI AREA  P100'!S896*CONFIGURACAO!$C$25))</f>
        <v>10</v>
      </c>
      <c r="AK896" s="38">
        <f>IF(T896=0,0,IF(CONFIGURACAO!$C$17="SIM",(IF(T896&gt;CONFIGURACAO!$C$18,CONFIGURACAO!$C$18*CONFIGURACAO!$C$26,T896*CONFIGURACAO!$C$26)),'PI AREA  P100'!T896*CONFIGURACAO!$C$26))</f>
        <v>5</v>
      </c>
      <c r="AL896" s="38">
        <f>IFERROR(IF(M896&gt;0,(U896*CONFIGURACAO!$C$29)+(V896*CONFIGURACAO!$C$30),""),"")</f>
        <v>0</v>
      </c>
      <c r="AM896" s="38">
        <f>IF(W896=0,0,IF(CONFIGURACAO!$C$41="SIM",(IF(W896&gt;CONFIGURACAO!$C$41,CONFIGURACAO!$C$41*CONFIGURACAO!$C$31,W896*CONFIGURACAO!$C$31)),'PI AREA  P100'!W896*CONFIGURACAO!$C$31))</f>
        <v>0</v>
      </c>
      <c r="AN896" s="38">
        <f>IF(X896=0,0,IF(CONFIGURACAO!$C$39="SIM",(IF(X896&gt;CONFIGURACAO!$C$40,CONFIGURACAO!$C$40*CONFIGURACAO!$C$32,X896*CONFIGURACAO!$C$32)),'PI AREA  P100'!X896*CONFIGURACAO!$C$32))</f>
        <v>0</v>
      </c>
      <c r="AO896" s="38">
        <f>IFERROR(IF(M896&gt;0,(Y896*CONFIGURACAO!$C$33)+(Z896*CONFIGURACAO!$C$34)+(AA896*CONFIGURACAO!$C$35)+(AB896*CONFIGURACAO!$C$36),""),"")</f>
        <v>0</v>
      </c>
      <c r="AP896" s="38">
        <f>IF(AA896=0,0,IF(CONFIGURACAO!$C$46="SIM",(IF(AA896&gt;CONFIGURACAO!$C$47,CONFIGURACAO!$C$47*CONFIGURACAO!$C$35,AA896*CONFIGURACAO!$C$35)),'PI AREA  P100'!AA896*CONFIGURACAO!$C$35))</f>
        <v>0</v>
      </c>
      <c r="AQ896" s="38">
        <f>IF(AB896=0,0,IF(CONFIGURACAO!$C$44="SIM",(IF(AB896&gt;CONFIGURACAO!$C$45,CONFIGURACAO!$C$45*CONFIGURACAO!$C$36,AB896*CONFIGURACAO!$C$36)),'PI AREA  P100'!AB896*CONFIGURACAO!$C$36))</f>
        <v>0</v>
      </c>
      <c r="AR896" s="38">
        <f t="shared" si="293"/>
        <v>615</v>
      </c>
      <c r="AS896" s="68">
        <f>IF(AR896="","",$AR896-(($AS$2/CONFIGURACAO!$C$6)*$M896))</f>
        <v>315</v>
      </c>
      <c r="AT896" s="73">
        <f t="shared" si="275"/>
        <v>3</v>
      </c>
      <c r="AU896" s="75">
        <f>IF(AR896="","",$AR896-(($AU$2/CONFIGURACAO!$C$6)*$M896))</f>
        <v>115</v>
      </c>
      <c r="AV896" s="76">
        <f t="shared" si="276"/>
        <v>4</v>
      </c>
      <c r="AW896" s="74">
        <f>IF(AR896="","",$AR896-(($AW$2/CONFIGURACAO!$C$6)*$M896))</f>
        <v>-85</v>
      </c>
      <c r="AX896" s="72" t="str">
        <f t="shared" si="277"/>
        <v>NAO</v>
      </c>
      <c r="AZ896" s="39">
        <f t="shared" si="278"/>
        <v>5.1945638677962383E-2</v>
      </c>
      <c r="BA896" s="146">
        <f t="shared" si="279"/>
        <v>12</v>
      </c>
      <c r="BB896" s="146">
        <f t="shared" si="280"/>
        <v>629</v>
      </c>
      <c r="BC896" s="32">
        <f t="shared" si="281"/>
        <v>658</v>
      </c>
      <c r="BD896" s="148"/>
      <c r="BE896" s="40">
        <f t="shared" si="282"/>
        <v>7.4515648286140088E-2</v>
      </c>
      <c r="BF896" s="40">
        <f t="shared" si="283"/>
        <v>7.716049382716049E-2</v>
      </c>
      <c r="BG896" s="40">
        <f t="shared" si="284"/>
        <v>5.1387461459403906E-2</v>
      </c>
      <c r="BH896" s="40">
        <f t="shared" si="285"/>
        <v>8.084074373484236E-2</v>
      </c>
      <c r="BI896" s="40">
        <f t="shared" si="286"/>
        <v>0.21321961620469082</v>
      </c>
      <c r="BJ896" s="40">
        <f t="shared" si="287"/>
        <v>9.2421441774491686E-2</v>
      </c>
      <c r="BK896" s="40">
        <f t="shared" si="288"/>
        <v>0.16051364365971107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 s="42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</row>
    <row r="897" spans="1:124" s="32" customFormat="1" x14ac:dyDescent="0.2">
      <c r="A897" s="124" t="str">
        <f>CONFIGURACAO!$C$4</f>
        <v>AREA 21</v>
      </c>
      <c r="B897" s="125">
        <v>895</v>
      </c>
      <c r="C897" s="252" t="s">
        <v>324</v>
      </c>
      <c r="D897" s="126">
        <f t="shared" si="289"/>
        <v>4</v>
      </c>
      <c r="E897" s="250" t="s">
        <v>1232</v>
      </c>
      <c r="F897" s="250">
        <v>1</v>
      </c>
      <c r="G897" s="250">
        <v>1</v>
      </c>
      <c r="H897" s="250">
        <v>1</v>
      </c>
      <c r="I897" s="250">
        <v>1</v>
      </c>
      <c r="J897" s="87"/>
      <c r="K897" s="94"/>
      <c r="L897" s="94"/>
      <c r="M897" s="154">
        <f t="shared" si="290"/>
        <v>4</v>
      </c>
      <c r="N897">
        <v>2</v>
      </c>
      <c r="O897">
        <v>13</v>
      </c>
      <c r="P897">
        <v>7</v>
      </c>
      <c r="Q897">
        <v>7</v>
      </c>
      <c r="R897">
        <v>12</v>
      </c>
      <c r="S897">
        <v>8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 s="139">
        <f t="shared" si="273"/>
        <v>15</v>
      </c>
      <c r="AD897" s="140">
        <f t="shared" si="274"/>
        <v>22</v>
      </c>
      <c r="AE897" s="141">
        <f t="shared" si="291"/>
        <v>0</v>
      </c>
      <c r="AF897" s="142">
        <f t="shared" si="292"/>
        <v>0</v>
      </c>
      <c r="AG897" s="278"/>
      <c r="AI897" s="37">
        <f>IFERROR(IF(M897&gt;0,(N897*CONFIGURACAO!$C$20)+(O897*CONFIGURACAO!$C$21)+(P897*CONFIGURACAO!$C$22)+(Q897*CONFIGURACAO!$C$23)+(R897*CONFIGURACAO!$C$24),""),"")</f>
        <v>2180</v>
      </c>
      <c r="AJ897" s="38">
        <f>IF(S897=0,0,IF(CONFIGURACAO!$C$15="SIM",(IF(S897&gt;CONFIGURACAO!$C$16,CONFIGURACAO!$C$16*CONFIGURACAO!$C$25,S897*CONFIGURACAO!$C$25)),'PI AREA  P100'!S897*CONFIGURACAO!$C$25))</f>
        <v>40</v>
      </c>
      <c r="AK897" s="38">
        <f>IF(T897=0,0,IF(CONFIGURACAO!$C$17="SIM",(IF(T897&gt;CONFIGURACAO!$C$18,CONFIGURACAO!$C$18*CONFIGURACAO!$C$26,T897*CONFIGURACAO!$C$26)),'PI AREA  P100'!T897*CONFIGURACAO!$C$26))</f>
        <v>0</v>
      </c>
      <c r="AL897" s="38">
        <f>IFERROR(IF(M897&gt;0,(U897*CONFIGURACAO!$C$29)+(V897*CONFIGURACAO!$C$30),""),"")</f>
        <v>0</v>
      </c>
      <c r="AM897" s="38">
        <f>IF(W897=0,0,IF(CONFIGURACAO!$C$41="SIM",(IF(W897&gt;CONFIGURACAO!$C$41,CONFIGURACAO!$C$41*CONFIGURACAO!$C$31,W897*CONFIGURACAO!$C$31)),'PI AREA  P100'!W897*CONFIGURACAO!$C$31))</f>
        <v>0</v>
      </c>
      <c r="AN897" s="38">
        <f>IF(X897=0,0,IF(CONFIGURACAO!$C$39="SIM",(IF(X897&gt;CONFIGURACAO!$C$40,CONFIGURACAO!$C$40*CONFIGURACAO!$C$32,X897*CONFIGURACAO!$C$32)),'PI AREA  P100'!X897*CONFIGURACAO!$C$32))</f>
        <v>25</v>
      </c>
      <c r="AO897" s="38">
        <f>IFERROR(IF(M897&gt;0,(Y897*CONFIGURACAO!$C$33)+(Z897*CONFIGURACAO!$C$34)+(AA897*CONFIGURACAO!$C$35)+(AB897*CONFIGURACAO!$C$36),""),"")</f>
        <v>0</v>
      </c>
      <c r="AP897" s="38">
        <f>IF(AA897=0,0,IF(CONFIGURACAO!$C$46="SIM",(IF(AA897&gt;CONFIGURACAO!$C$47,CONFIGURACAO!$C$47*CONFIGURACAO!$C$35,AA897*CONFIGURACAO!$C$35)),'PI AREA  P100'!AA897*CONFIGURACAO!$C$35))</f>
        <v>0</v>
      </c>
      <c r="AQ897" s="38">
        <f>IF(AB897=0,0,IF(CONFIGURACAO!$C$44="SIM",(IF(AB897&gt;CONFIGURACAO!$C$45,CONFIGURACAO!$C$45*CONFIGURACAO!$C$36,AB897*CONFIGURACAO!$C$36)),'PI AREA  P100'!AB897*CONFIGURACAO!$C$36))</f>
        <v>0</v>
      </c>
      <c r="AR897" s="38">
        <f t="shared" si="293"/>
        <v>2245</v>
      </c>
      <c r="AS897" s="68">
        <f>IF(AR897="","",$AR897-(($AS$2/CONFIGURACAO!$C$6)*$M897))</f>
        <v>1945</v>
      </c>
      <c r="AT897" s="73">
        <f t="shared" si="275"/>
        <v>3</v>
      </c>
      <c r="AU897" s="75">
        <f>IF(AR897="","",$AR897-(($AU$2/CONFIGURACAO!$C$6)*$M897))</f>
        <v>1745</v>
      </c>
      <c r="AV897" s="76">
        <f t="shared" si="276"/>
        <v>4</v>
      </c>
      <c r="AW897" s="74">
        <f>IF(AR897="","",$AR897-(($AW$2/CONFIGURACAO!$C$6)*$M897))</f>
        <v>1545</v>
      </c>
      <c r="AX897" s="72">
        <f t="shared" si="277"/>
        <v>5</v>
      </c>
      <c r="AZ897" s="39">
        <f t="shared" si="278"/>
        <v>0.18962269728784642</v>
      </c>
      <c r="BA897" s="146">
        <f t="shared" si="279"/>
        <v>50</v>
      </c>
      <c r="BB897" s="146">
        <f t="shared" si="280"/>
        <v>47</v>
      </c>
      <c r="BC897" s="32">
        <f t="shared" si="281"/>
        <v>109</v>
      </c>
      <c r="BD897" s="148"/>
      <c r="BE897" s="40">
        <f t="shared" si="282"/>
        <v>7.4515648286140088E-2</v>
      </c>
      <c r="BF897" s="40">
        <f t="shared" si="283"/>
        <v>0.50154320987654322</v>
      </c>
      <c r="BG897" s="40">
        <f t="shared" si="284"/>
        <v>0.17985611510791369</v>
      </c>
      <c r="BH897" s="40">
        <f t="shared" si="285"/>
        <v>0.28294260307194824</v>
      </c>
      <c r="BI897" s="40">
        <f t="shared" si="286"/>
        <v>1.279317697228145</v>
      </c>
      <c r="BJ897" s="40">
        <f t="shared" si="287"/>
        <v>0.73937153419593349</v>
      </c>
      <c r="BK897" s="40">
        <f t="shared" si="288"/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1</v>
      </c>
      <c r="BR897">
        <v>0</v>
      </c>
      <c r="BS897">
        <v>1</v>
      </c>
      <c r="BT897" s="42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</row>
    <row r="898" spans="1:124" s="32" customFormat="1" x14ac:dyDescent="0.2">
      <c r="A898" s="124" t="str">
        <f>CONFIGURACAO!$C$4</f>
        <v>AREA 21</v>
      </c>
      <c r="B898" s="125">
        <v>896</v>
      </c>
      <c r="C898" s="252" t="s">
        <v>324</v>
      </c>
      <c r="D898" s="126">
        <f t="shared" si="289"/>
        <v>5</v>
      </c>
      <c r="E898" s="250" t="s">
        <v>1233</v>
      </c>
      <c r="F898" s="250">
        <v>1</v>
      </c>
      <c r="G898" s="250">
        <v>1</v>
      </c>
      <c r="H898" s="250">
        <v>1</v>
      </c>
      <c r="I898" s="250">
        <v>1</v>
      </c>
      <c r="J898" s="87"/>
      <c r="K898" s="94"/>
      <c r="L898" s="94"/>
      <c r="M898" s="154">
        <f t="shared" si="290"/>
        <v>4</v>
      </c>
      <c r="N898">
        <v>0</v>
      </c>
      <c r="O898">
        <v>0</v>
      </c>
      <c r="P898">
        <v>0</v>
      </c>
      <c r="Q898">
        <v>11</v>
      </c>
      <c r="R898">
        <v>0</v>
      </c>
      <c r="S898">
        <v>13</v>
      </c>
      <c r="T898">
        <v>6</v>
      </c>
      <c r="U898">
        <v>0</v>
      </c>
      <c r="V898">
        <v>2</v>
      </c>
      <c r="W898">
        <v>1</v>
      </c>
      <c r="X898">
        <v>2</v>
      </c>
      <c r="Y898">
        <v>0</v>
      </c>
      <c r="Z898">
        <v>0</v>
      </c>
      <c r="AA898">
        <v>1</v>
      </c>
      <c r="AB898">
        <v>3</v>
      </c>
      <c r="AC898" s="139">
        <f t="shared" si="273"/>
        <v>0</v>
      </c>
      <c r="AD898" s="140">
        <f t="shared" si="274"/>
        <v>0</v>
      </c>
      <c r="AE898" s="141">
        <f t="shared" si="291"/>
        <v>2</v>
      </c>
      <c r="AF898" s="142">
        <f t="shared" si="292"/>
        <v>0</v>
      </c>
      <c r="AG898" s="278"/>
      <c r="AI898" s="37">
        <f>IFERROR(IF(M898&gt;0,(N898*CONFIGURACAO!$C$20)+(O898*CONFIGURACAO!$C$21)+(P898*CONFIGURACAO!$C$22)+(Q898*CONFIGURACAO!$C$23)+(R898*CONFIGURACAO!$C$24),""),"")</f>
        <v>440</v>
      </c>
      <c r="AJ898" s="38">
        <f>IF(S898=0,0,IF(CONFIGURACAO!$C$15="SIM",(IF(S898&gt;CONFIGURACAO!$C$16,CONFIGURACAO!$C$16*CONFIGURACAO!$C$25,S898*CONFIGURACAO!$C$25)),'PI AREA  P100'!S898*CONFIGURACAO!$C$25))</f>
        <v>40</v>
      </c>
      <c r="AK898" s="38">
        <f>IF(T898=0,0,IF(CONFIGURACAO!$C$17="SIM",(IF(T898&gt;CONFIGURACAO!$C$18,CONFIGURACAO!$C$18*CONFIGURACAO!$C$26,T898*CONFIGURACAO!$C$26)),'PI AREA  P100'!T898*CONFIGURACAO!$C$26))</f>
        <v>20</v>
      </c>
      <c r="AL898" s="38">
        <f>IFERROR(IF(M898&gt;0,(U898*CONFIGURACAO!$C$29)+(V898*CONFIGURACAO!$C$30),""),"")</f>
        <v>200</v>
      </c>
      <c r="AM898" s="38">
        <f>IF(W898=0,0,IF(CONFIGURACAO!$C$41="SIM",(IF(W898&gt;CONFIGURACAO!$C$41,CONFIGURACAO!$C$41*CONFIGURACAO!$C$31,W898*CONFIGURACAO!$C$31)),'PI AREA  P100'!W898*CONFIGURACAO!$C$31))</f>
        <v>50</v>
      </c>
      <c r="AN898" s="38">
        <f>IF(X898=0,0,IF(CONFIGURACAO!$C$39="SIM",(IF(X898&gt;CONFIGURACAO!$C$40,CONFIGURACAO!$C$40*CONFIGURACAO!$C$32,X898*CONFIGURACAO!$C$32)),'PI AREA  P100'!X898*CONFIGURACAO!$C$32))</f>
        <v>50</v>
      </c>
      <c r="AO898" s="38">
        <f>IFERROR(IF(M898&gt;0,(Y898*CONFIGURACAO!$C$33)+(Z898*CONFIGURACAO!$C$34)+(AA898*CONFIGURACAO!$C$35)+(AB898*CONFIGURACAO!$C$36),""),"")</f>
        <v>55</v>
      </c>
      <c r="AP898" s="38">
        <f>IF(AA898=0,0,IF(CONFIGURACAO!$C$46="SIM",(IF(AA898&gt;CONFIGURACAO!$C$47,CONFIGURACAO!$C$47*CONFIGURACAO!$C$35,AA898*CONFIGURACAO!$C$35)),'PI AREA  P100'!AA898*CONFIGURACAO!$C$35))</f>
        <v>25</v>
      </c>
      <c r="AQ898" s="38">
        <f>IF(AB898=0,0,IF(CONFIGURACAO!$C$44="SIM",(IF(AB898&gt;CONFIGURACAO!$C$45,CONFIGURACAO!$C$45*CONFIGURACAO!$C$36,AB898*CONFIGURACAO!$C$36)),'PI AREA  P100'!AB898*CONFIGURACAO!$C$36))</f>
        <v>20</v>
      </c>
      <c r="AR898" s="38">
        <f t="shared" si="293"/>
        <v>900</v>
      </c>
      <c r="AS898" s="68">
        <f>IF(AR898="","",$AR898-(($AS$2/CONFIGURACAO!$C$6)*$M898))</f>
        <v>600</v>
      </c>
      <c r="AT898" s="73">
        <f t="shared" si="275"/>
        <v>3</v>
      </c>
      <c r="AU898" s="75">
        <f>IF(AR898="","",$AR898-(($AU$2/CONFIGURACAO!$C$6)*$M898))</f>
        <v>400</v>
      </c>
      <c r="AV898" s="76">
        <f t="shared" si="276"/>
        <v>4</v>
      </c>
      <c r="AW898" s="74">
        <f>IF(AR898="","",$AR898-(($AW$2/CONFIGURACAO!$C$6)*$M898))</f>
        <v>200</v>
      </c>
      <c r="AX898" s="72">
        <f t="shared" si="277"/>
        <v>5</v>
      </c>
      <c r="AZ898" s="39">
        <f t="shared" si="278"/>
        <v>7.6018007821408357E-2</v>
      </c>
      <c r="BA898" s="146">
        <f t="shared" si="279"/>
        <v>39</v>
      </c>
      <c r="BB898" s="146">
        <f t="shared" si="280"/>
        <v>102</v>
      </c>
      <c r="BC898" s="32">
        <f t="shared" si="281"/>
        <v>496</v>
      </c>
      <c r="BD898" s="148"/>
      <c r="BE898" s="40">
        <f t="shared" si="282"/>
        <v>0</v>
      </c>
      <c r="BF898" s="40">
        <f t="shared" si="283"/>
        <v>0</v>
      </c>
      <c r="BG898" s="40">
        <f t="shared" si="284"/>
        <v>0</v>
      </c>
      <c r="BH898" s="40">
        <f t="shared" si="285"/>
        <v>0.44462409054163304</v>
      </c>
      <c r="BI898" s="40">
        <f t="shared" si="286"/>
        <v>0</v>
      </c>
      <c r="BJ898" s="40">
        <f t="shared" si="287"/>
        <v>1.2014787430683918</v>
      </c>
      <c r="BK898" s="40">
        <f t="shared" si="288"/>
        <v>0.96308186195826639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</v>
      </c>
      <c r="BS898">
        <v>2</v>
      </c>
      <c r="BT898" s="42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</row>
    <row r="899" spans="1:124" s="32" customFormat="1" x14ac:dyDescent="0.2">
      <c r="A899" s="124" t="str">
        <f>CONFIGURACAO!$C$4</f>
        <v>AREA 21</v>
      </c>
      <c r="B899" s="125">
        <v>897</v>
      </c>
      <c r="C899" s="252" t="s">
        <v>324</v>
      </c>
      <c r="D899" s="126">
        <f t="shared" si="289"/>
        <v>6</v>
      </c>
      <c r="E899" s="250" t="s">
        <v>1234</v>
      </c>
      <c r="F899" s="250">
        <v>1</v>
      </c>
      <c r="G899" s="250">
        <v>1</v>
      </c>
      <c r="H899" s="250">
        <v>1</v>
      </c>
      <c r="I899" s="250">
        <v>1</v>
      </c>
      <c r="J899" s="87"/>
      <c r="K899" s="94"/>
      <c r="L899" s="94"/>
      <c r="M899" s="154">
        <f t="shared" si="290"/>
        <v>4</v>
      </c>
      <c r="N899">
        <v>1</v>
      </c>
      <c r="O899">
        <v>11</v>
      </c>
      <c r="P899">
        <v>5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 s="139">
        <f t="shared" ref="AC899:AC962" si="294">IFERROR((N899+O899),"")</f>
        <v>12</v>
      </c>
      <c r="AD899" s="140">
        <f t="shared" ref="AD899:AD962" si="295">IFERROR(AC899+P899,"")</f>
        <v>17</v>
      </c>
      <c r="AE899" s="141">
        <f t="shared" si="291"/>
        <v>0</v>
      </c>
      <c r="AF899" s="142">
        <f t="shared" si="292"/>
        <v>0</v>
      </c>
      <c r="AG899" s="278"/>
      <c r="AI899" s="37">
        <f>IFERROR(IF(M899&gt;0,(N899*CONFIGURACAO!$C$20)+(O899*CONFIGURACAO!$C$21)+(P899*CONFIGURACAO!$C$22)+(Q899*CONFIGURACAO!$C$23)+(R899*CONFIGURACAO!$C$24),""),"")</f>
        <v>1340</v>
      </c>
      <c r="AJ899" s="38">
        <f>IF(S899=0,0,IF(CONFIGURACAO!$C$15="SIM",(IF(S899&gt;CONFIGURACAO!$C$16,CONFIGURACAO!$C$16*CONFIGURACAO!$C$25,S899*CONFIGURACAO!$C$25)),'PI AREA  P100'!S899*CONFIGURACAO!$C$25))</f>
        <v>0</v>
      </c>
      <c r="AK899" s="38">
        <f>IF(T899=0,0,IF(CONFIGURACAO!$C$17="SIM",(IF(T899&gt;CONFIGURACAO!$C$18,CONFIGURACAO!$C$18*CONFIGURACAO!$C$26,T899*CONFIGURACAO!$C$26)),'PI AREA  P100'!T899*CONFIGURACAO!$C$26))</f>
        <v>0</v>
      </c>
      <c r="AL899" s="38">
        <f>IFERROR(IF(M899&gt;0,(U899*CONFIGURACAO!$C$29)+(V899*CONFIGURACAO!$C$30),""),"")</f>
        <v>0</v>
      </c>
      <c r="AM899" s="38">
        <f>IF(W899=0,0,IF(CONFIGURACAO!$C$41="SIM",(IF(W899&gt;CONFIGURACAO!$C$41,CONFIGURACAO!$C$41*CONFIGURACAO!$C$31,W899*CONFIGURACAO!$C$31)),'PI AREA  P100'!W899*CONFIGURACAO!$C$31))</f>
        <v>0</v>
      </c>
      <c r="AN899" s="38">
        <f>IF(X899=0,0,IF(CONFIGURACAO!$C$39="SIM",(IF(X899&gt;CONFIGURACAO!$C$40,CONFIGURACAO!$C$40*CONFIGURACAO!$C$32,X899*CONFIGURACAO!$C$32)),'PI AREA  P100'!X899*CONFIGURACAO!$C$32))</f>
        <v>0</v>
      </c>
      <c r="AO899" s="38">
        <f>IFERROR(IF(M899&gt;0,(Y899*CONFIGURACAO!$C$33)+(Z899*CONFIGURACAO!$C$34)+(AA899*CONFIGURACAO!$C$35)+(AB899*CONFIGURACAO!$C$36),""),"")</f>
        <v>0</v>
      </c>
      <c r="AP899" s="38">
        <f>IF(AA899=0,0,IF(CONFIGURACAO!$C$46="SIM",(IF(AA899&gt;CONFIGURACAO!$C$47,CONFIGURACAO!$C$47*CONFIGURACAO!$C$35,AA899*CONFIGURACAO!$C$35)),'PI AREA  P100'!AA899*CONFIGURACAO!$C$35))</f>
        <v>0</v>
      </c>
      <c r="AQ899" s="38">
        <f>IF(AB899=0,0,IF(CONFIGURACAO!$C$44="SIM",(IF(AB899&gt;CONFIGURACAO!$C$45,CONFIGURACAO!$C$45*CONFIGURACAO!$C$36,AB899*CONFIGURACAO!$C$36)),'PI AREA  P100'!AB899*CONFIGURACAO!$C$36))</f>
        <v>0</v>
      </c>
      <c r="AR899" s="38">
        <f t="shared" si="293"/>
        <v>1340</v>
      </c>
      <c r="AS899" s="68">
        <f>IF(AR899="","",$AR899-(($AS$2/CONFIGURACAO!$C$6)*$M899))</f>
        <v>1040</v>
      </c>
      <c r="AT899" s="73">
        <f t="shared" ref="AT899:AT962" si="296">IF(M899="","",IF(AS899&gt;=0,3,"NAO"))</f>
        <v>3</v>
      </c>
      <c r="AU899" s="75">
        <f>IF(AR899="","",$AR899-(($AU$2/CONFIGURACAO!$C$6)*$M899))</f>
        <v>840</v>
      </c>
      <c r="AV899" s="76">
        <f t="shared" ref="AV899:AV962" si="297">IF(M899=""," ",IF(AU899&gt;=0,4,"NAO"))</f>
        <v>4</v>
      </c>
      <c r="AW899" s="74">
        <f>IF(AR899="","",$AR899-(($AW$2/CONFIGURACAO!$C$6)*$M899))</f>
        <v>640</v>
      </c>
      <c r="AX899" s="72">
        <f t="shared" ref="AX899:AX962" si="298">IF(M899="","",IF(AW899&gt;=0,5,"NAO"))</f>
        <v>5</v>
      </c>
      <c r="AZ899" s="39">
        <f t="shared" ref="AZ899:AZ962" si="299">IF(AR899="","",(AR899/(SUM($AR$3:$AR$1204))*100))</f>
        <v>0.11318236720076356</v>
      </c>
      <c r="BA899" s="146">
        <f t="shared" ref="BA899:BA962" si="300">IF(M899="","",SUM(N899:T899,U899:X899,Y899:AB899))</f>
        <v>19</v>
      </c>
      <c r="BB899" s="146">
        <f t="shared" ref="BB899:BB962" si="301">IF(M899="","",RANK(BA899,$BA$3:$BA$1204))</f>
        <v>398</v>
      </c>
      <c r="BC899" s="32">
        <f t="shared" ref="BC899:BC962" si="302">IF(M899="","",RANK(AR899,$AR$3:$AR$1204))</f>
        <v>291</v>
      </c>
      <c r="BD899" s="148"/>
      <c r="BE899" s="40">
        <f t="shared" ref="BE899:BE962" si="303">IF($M899="","",IF(N899="","",(N899/N$1212*100)))</f>
        <v>3.7257824143070044E-2</v>
      </c>
      <c r="BF899" s="40">
        <f t="shared" ref="BF899:BF962" si="304">IF($M899="","",IF(O899="","",(O899/O$1212*100)))</f>
        <v>0.42438271604938271</v>
      </c>
      <c r="BG899" s="40">
        <f t="shared" ref="BG899:BG962" si="305">IF($M899="","",IF(P899="","",(P899/P$1212*100)))</f>
        <v>0.12846865364850976</v>
      </c>
      <c r="BH899" s="40">
        <f t="shared" ref="BH899:BH962" si="306">IF($M899="","",IF(Q899="","",(Q899/Q$1212*100)))</f>
        <v>4.042037186742118E-2</v>
      </c>
      <c r="BI899" s="40">
        <f t="shared" ref="BI899:BI962" si="307">IF($M899="","",IF(R899="","",(R899/R$1212*100)))</f>
        <v>0.10660980810234541</v>
      </c>
      <c r="BJ899" s="40">
        <f t="shared" ref="BJ899:BJ962" si="308">IF($M899="","",IF(S899="","",(S899/S$1212*100)))</f>
        <v>0</v>
      </c>
      <c r="BK899" s="40">
        <f t="shared" ref="BK899:BK962" si="309">IF($M899="","",IF(T899="","",(T899/T$1212*100)))</f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 s="42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</row>
    <row r="900" spans="1:124" s="32" customFormat="1" x14ac:dyDescent="0.2">
      <c r="A900" s="124" t="str">
        <f>CONFIGURACAO!$C$4</f>
        <v>AREA 21</v>
      </c>
      <c r="B900" s="125">
        <v>898</v>
      </c>
      <c r="C900" s="252" t="s">
        <v>324</v>
      </c>
      <c r="D900" s="126">
        <f t="shared" ref="D900:D963" si="310">IF(C899=C900,D899+1,1)</f>
        <v>7</v>
      </c>
      <c r="E900" s="250" t="s">
        <v>1235</v>
      </c>
      <c r="F900" s="250">
        <v>1</v>
      </c>
      <c r="G900" s="250">
        <v>1</v>
      </c>
      <c r="H900" s="250">
        <v>1</v>
      </c>
      <c r="I900" s="250">
        <v>1</v>
      </c>
      <c r="J900" s="87"/>
      <c r="K900" s="94"/>
      <c r="L900" s="94"/>
      <c r="M900" s="154">
        <f t="shared" ref="M900:M963" si="311">IF(SUM(F900:I900)&gt;0,SUM(F900:I900),"")</f>
        <v>4</v>
      </c>
      <c r="N900">
        <v>1</v>
      </c>
      <c r="O900">
        <v>4</v>
      </c>
      <c r="P900">
        <v>2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 s="139">
        <f t="shared" si="294"/>
        <v>5</v>
      </c>
      <c r="AD900" s="140">
        <f t="shared" si="295"/>
        <v>7</v>
      </c>
      <c r="AE900" s="141">
        <f t="shared" ref="AE900:AE963" si="312">IFERROR((U900+V900),"")</f>
        <v>0</v>
      </c>
      <c r="AF900" s="142">
        <f t="shared" ref="AF900:AF963" si="313">IFERROR((Y900+Z900),"")</f>
        <v>0</v>
      </c>
      <c r="AG900" s="278"/>
      <c r="AI900" s="37">
        <f>IFERROR(IF(M900&gt;0,(N900*CONFIGURACAO!$C$20)+(O900*CONFIGURACAO!$C$21)+(P900*CONFIGURACAO!$C$22)+(Q900*CONFIGURACAO!$C$23)+(R900*CONFIGURACAO!$C$24),""),"")</f>
        <v>560</v>
      </c>
      <c r="AJ900" s="38">
        <f>IF(S900=0,0,IF(CONFIGURACAO!$C$15="SIM",(IF(S900&gt;CONFIGURACAO!$C$16,CONFIGURACAO!$C$16*CONFIGURACAO!$C$25,S900*CONFIGURACAO!$C$25)),'PI AREA  P100'!S900*CONFIGURACAO!$C$25))</f>
        <v>0</v>
      </c>
      <c r="AK900" s="38">
        <f>IF(T900=0,0,IF(CONFIGURACAO!$C$17="SIM",(IF(T900&gt;CONFIGURACAO!$C$18,CONFIGURACAO!$C$18*CONFIGURACAO!$C$26,T900*CONFIGURACAO!$C$26)),'PI AREA  P100'!T900*CONFIGURACAO!$C$26))</f>
        <v>0</v>
      </c>
      <c r="AL900" s="38">
        <f>IFERROR(IF(M900&gt;0,(U900*CONFIGURACAO!$C$29)+(V900*CONFIGURACAO!$C$30),""),"")</f>
        <v>0</v>
      </c>
      <c r="AM900" s="38">
        <f>IF(W900=0,0,IF(CONFIGURACAO!$C$41="SIM",(IF(W900&gt;CONFIGURACAO!$C$41,CONFIGURACAO!$C$41*CONFIGURACAO!$C$31,W900*CONFIGURACAO!$C$31)),'PI AREA  P100'!W900*CONFIGURACAO!$C$31))</f>
        <v>0</v>
      </c>
      <c r="AN900" s="38">
        <f>IF(X900=0,0,IF(CONFIGURACAO!$C$39="SIM",(IF(X900&gt;CONFIGURACAO!$C$40,CONFIGURACAO!$C$40*CONFIGURACAO!$C$32,X900*CONFIGURACAO!$C$32)),'PI AREA  P100'!X900*CONFIGURACAO!$C$32))</f>
        <v>0</v>
      </c>
      <c r="AO900" s="38">
        <f>IFERROR(IF(M900&gt;0,(Y900*CONFIGURACAO!$C$33)+(Z900*CONFIGURACAO!$C$34)+(AA900*CONFIGURACAO!$C$35)+(AB900*CONFIGURACAO!$C$36),""),"")</f>
        <v>0</v>
      </c>
      <c r="AP900" s="38">
        <f>IF(AA900=0,0,IF(CONFIGURACAO!$C$46="SIM",(IF(AA900&gt;CONFIGURACAO!$C$47,CONFIGURACAO!$C$47*CONFIGURACAO!$C$35,AA900*CONFIGURACAO!$C$35)),'PI AREA  P100'!AA900*CONFIGURACAO!$C$35))</f>
        <v>0</v>
      </c>
      <c r="AQ900" s="38">
        <f>IF(AB900=0,0,IF(CONFIGURACAO!$C$44="SIM",(IF(AB900&gt;CONFIGURACAO!$C$45,CONFIGURACAO!$C$45*CONFIGURACAO!$C$36,AB900*CONFIGURACAO!$C$36)),'PI AREA  P100'!AB900*CONFIGURACAO!$C$36))</f>
        <v>0</v>
      </c>
      <c r="AR900" s="38">
        <f t="shared" ref="AR900:AR963" si="314">IF(OR(M900=1,M900=2,M900=3,M900=4),SUM(AI900:AQ900),"")</f>
        <v>560</v>
      </c>
      <c r="AS900" s="68">
        <f>IF(AR900="","",$AR900-(($AS$2/CONFIGURACAO!$C$6)*$M900))</f>
        <v>260</v>
      </c>
      <c r="AT900" s="73">
        <f t="shared" si="296"/>
        <v>3</v>
      </c>
      <c r="AU900" s="75">
        <f>IF(AR900="","",$AR900-(($AU$2/CONFIGURACAO!$C$6)*$M900))</f>
        <v>60</v>
      </c>
      <c r="AV900" s="76">
        <f t="shared" si="297"/>
        <v>4</v>
      </c>
      <c r="AW900" s="74">
        <f>IF(AR900="","",$AR900-(($AW$2/CONFIGURACAO!$C$6)*$M900))</f>
        <v>-140</v>
      </c>
      <c r="AX900" s="72" t="str">
        <f t="shared" si="298"/>
        <v>NAO</v>
      </c>
      <c r="AZ900" s="39">
        <f t="shared" si="299"/>
        <v>4.7300093755542977E-2</v>
      </c>
      <c r="BA900" s="146">
        <f t="shared" si="300"/>
        <v>8</v>
      </c>
      <c r="BB900" s="146">
        <f t="shared" si="301"/>
        <v>763</v>
      </c>
      <c r="BC900" s="32">
        <f t="shared" si="302"/>
        <v>694</v>
      </c>
      <c r="BD900" s="148"/>
      <c r="BE900" s="40">
        <f t="shared" si="303"/>
        <v>3.7257824143070044E-2</v>
      </c>
      <c r="BF900" s="40">
        <f t="shared" si="304"/>
        <v>0.15432098765432098</v>
      </c>
      <c r="BG900" s="40">
        <f t="shared" si="305"/>
        <v>5.1387461459403906E-2</v>
      </c>
      <c r="BH900" s="40">
        <f t="shared" si="306"/>
        <v>0</v>
      </c>
      <c r="BI900" s="40">
        <f t="shared" si="307"/>
        <v>0.10660980810234541</v>
      </c>
      <c r="BJ900" s="40">
        <f t="shared" si="308"/>
        <v>0</v>
      </c>
      <c r="BK900" s="40">
        <f t="shared" si="309"/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2</v>
      </c>
      <c r="BR900">
        <v>0</v>
      </c>
      <c r="BS900">
        <v>2</v>
      </c>
      <c r="BT900" s="42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</row>
    <row r="901" spans="1:124" s="32" customFormat="1" x14ac:dyDescent="0.2">
      <c r="A901" s="124" t="str">
        <f>CONFIGURACAO!$C$4</f>
        <v>AREA 21</v>
      </c>
      <c r="B901" s="125">
        <v>899</v>
      </c>
      <c r="C901" s="252" t="s">
        <v>324</v>
      </c>
      <c r="D901" s="126">
        <f t="shared" si="310"/>
        <v>8</v>
      </c>
      <c r="E901" s="250" t="s">
        <v>1236</v>
      </c>
      <c r="F901" s="250">
        <v>1</v>
      </c>
      <c r="G901" s="250">
        <v>1</v>
      </c>
      <c r="H901" s="250">
        <v>1</v>
      </c>
      <c r="I901" s="250">
        <v>1</v>
      </c>
      <c r="J901" s="87"/>
      <c r="K901" s="94"/>
      <c r="L901" s="94"/>
      <c r="M901" s="154">
        <f t="shared" si="311"/>
        <v>4</v>
      </c>
      <c r="N901">
        <v>1</v>
      </c>
      <c r="O901">
        <v>1</v>
      </c>
      <c r="P901">
        <v>1</v>
      </c>
      <c r="Q901">
        <v>7</v>
      </c>
      <c r="R901">
        <v>2</v>
      </c>
      <c r="S901">
        <v>1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 s="139">
        <f t="shared" si="294"/>
        <v>2</v>
      </c>
      <c r="AD901" s="140">
        <f t="shared" si="295"/>
        <v>3</v>
      </c>
      <c r="AE901" s="141">
        <f t="shared" si="312"/>
        <v>0</v>
      </c>
      <c r="AF901" s="142">
        <f t="shared" si="313"/>
        <v>0</v>
      </c>
      <c r="AG901" s="278"/>
      <c r="AI901" s="37">
        <f>IFERROR(IF(M901&gt;0,(N901*CONFIGURACAO!$C$20)+(O901*CONFIGURACAO!$C$21)+(P901*CONFIGURACAO!$C$22)+(Q901*CONFIGURACAO!$C$23)+(R901*CONFIGURACAO!$C$24),""),"")</f>
        <v>560</v>
      </c>
      <c r="AJ901" s="38">
        <f>IF(S901=0,0,IF(CONFIGURACAO!$C$15="SIM",(IF(S901&gt;CONFIGURACAO!$C$16,CONFIGURACAO!$C$16*CONFIGURACAO!$C$25,S901*CONFIGURACAO!$C$25)),'PI AREA  P100'!S901*CONFIGURACAO!$C$25))</f>
        <v>10</v>
      </c>
      <c r="AK901" s="38">
        <f>IF(T901=0,0,IF(CONFIGURACAO!$C$17="SIM",(IF(T901&gt;CONFIGURACAO!$C$18,CONFIGURACAO!$C$18*CONFIGURACAO!$C$26,T901*CONFIGURACAO!$C$26)),'PI AREA  P100'!T901*CONFIGURACAO!$C$26))</f>
        <v>10</v>
      </c>
      <c r="AL901" s="38">
        <f>IFERROR(IF(M901&gt;0,(U901*CONFIGURACAO!$C$29)+(V901*CONFIGURACAO!$C$30),""),"")</f>
        <v>0</v>
      </c>
      <c r="AM901" s="38">
        <f>IF(W901=0,0,IF(CONFIGURACAO!$C$41="SIM",(IF(W901&gt;CONFIGURACAO!$C$41,CONFIGURACAO!$C$41*CONFIGURACAO!$C$31,W901*CONFIGURACAO!$C$31)),'PI AREA  P100'!W901*CONFIGURACAO!$C$31))</f>
        <v>0</v>
      </c>
      <c r="AN901" s="38">
        <f>IF(X901=0,0,IF(CONFIGURACAO!$C$39="SIM",(IF(X901&gt;CONFIGURACAO!$C$40,CONFIGURACAO!$C$40*CONFIGURACAO!$C$32,X901*CONFIGURACAO!$C$32)),'PI AREA  P100'!X901*CONFIGURACAO!$C$32))</f>
        <v>0</v>
      </c>
      <c r="AO901" s="38">
        <f>IFERROR(IF(M901&gt;0,(Y901*CONFIGURACAO!$C$33)+(Z901*CONFIGURACAO!$C$34)+(AA901*CONFIGURACAO!$C$35)+(AB901*CONFIGURACAO!$C$36),""),"")</f>
        <v>0</v>
      </c>
      <c r="AP901" s="38">
        <f>IF(AA901=0,0,IF(CONFIGURACAO!$C$46="SIM",(IF(AA901&gt;CONFIGURACAO!$C$47,CONFIGURACAO!$C$47*CONFIGURACAO!$C$35,AA901*CONFIGURACAO!$C$35)),'PI AREA  P100'!AA901*CONFIGURACAO!$C$35))</f>
        <v>0</v>
      </c>
      <c r="AQ901" s="38">
        <f>IF(AB901=0,0,IF(CONFIGURACAO!$C$44="SIM",(IF(AB901&gt;CONFIGURACAO!$C$45,CONFIGURACAO!$C$45*CONFIGURACAO!$C$36,AB901*CONFIGURACAO!$C$36)),'PI AREA  P100'!AB901*CONFIGURACAO!$C$36))</f>
        <v>0</v>
      </c>
      <c r="AR901" s="38">
        <f t="shared" si="314"/>
        <v>580</v>
      </c>
      <c r="AS901" s="68">
        <f>IF(AR901="","",$AR901-(($AS$2/CONFIGURACAO!$C$6)*$M901))</f>
        <v>280</v>
      </c>
      <c r="AT901" s="73">
        <f t="shared" si="296"/>
        <v>3</v>
      </c>
      <c r="AU901" s="75">
        <f>IF(AR901="","",$AR901-(($AU$2/CONFIGURACAO!$C$6)*$M901))</f>
        <v>80</v>
      </c>
      <c r="AV901" s="76">
        <f t="shared" si="297"/>
        <v>4</v>
      </c>
      <c r="AW901" s="74">
        <f>IF(AR901="","",$AR901-(($AW$2/CONFIGURACAO!$C$6)*$M901))</f>
        <v>-120</v>
      </c>
      <c r="AX901" s="72" t="str">
        <f t="shared" si="298"/>
        <v>NAO</v>
      </c>
      <c r="AZ901" s="39">
        <f t="shared" si="299"/>
        <v>4.8989382818240938E-2</v>
      </c>
      <c r="BA901" s="146">
        <f t="shared" si="300"/>
        <v>15</v>
      </c>
      <c r="BB901" s="146">
        <f t="shared" si="301"/>
        <v>522</v>
      </c>
      <c r="BC901" s="32">
        <f t="shared" si="302"/>
        <v>680</v>
      </c>
      <c r="BD901" s="148"/>
      <c r="BE901" s="40">
        <f t="shared" si="303"/>
        <v>3.7257824143070044E-2</v>
      </c>
      <c r="BF901" s="40">
        <f t="shared" si="304"/>
        <v>3.8580246913580245E-2</v>
      </c>
      <c r="BG901" s="40">
        <f t="shared" si="305"/>
        <v>2.5693730729701953E-2</v>
      </c>
      <c r="BH901" s="40">
        <f t="shared" si="306"/>
        <v>0.28294260307194824</v>
      </c>
      <c r="BI901" s="40">
        <f t="shared" si="307"/>
        <v>0.21321961620469082</v>
      </c>
      <c r="BJ901" s="40">
        <f t="shared" si="308"/>
        <v>9.2421441774491686E-2</v>
      </c>
      <c r="BK901" s="40">
        <f t="shared" si="309"/>
        <v>0.32102728731942215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1</v>
      </c>
      <c r="BS901">
        <v>1</v>
      </c>
      <c r="BT901" s="42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</row>
    <row r="902" spans="1:124" s="32" customFormat="1" x14ac:dyDescent="0.2">
      <c r="A902" s="124" t="str">
        <f>CONFIGURACAO!$C$4</f>
        <v>AREA 21</v>
      </c>
      <c r="B902" s="125">
        <v>900</v>
      </c>
      <c r="C902" s="252" t="s">
        <v>324</v>
      </c>
      <c r="D902" s="126">
        <f t="shared" si="310"/>
        <v>9</v>
      </c>
      <c r="E902" s="250" t="s">
        <v>1237</v>
      </c>
      <c r="F902" s="250">
        <v>1</v>
      </c>
      <c r="G902" s="250">
        <v>1</v>
      </c>
      <c r="H902" s="250">
        <v>1</v>
      </c>
      <c r="I902" s="250">
        <v>1</v>
      </c>
      <c r="J902" s="87"/>
      <c r="K902" s="94"/>
      <c r="L902" s="94"/>
      <c r="M902" s="154">
        <f t="shared" si="311"/>
        <v>4</v>
      </c>
      <c r="N902">
        <v>1</v>
      </c>
      <c r="O902">
        <v>9</v>
      </c>
      <c r="P902">
        <v>2</v>
      </c>
      <c r="Q902">
        <v>1</v>
      </c>
      <c r="R902">
        <v>6</v>
      </c>
      <c r="S902">
        <v>22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s="139">
        <f t="shared" si="294"/>
        <v>10</v>
      </c>
      <c r="AD902" s="140">
        <f t="shared" si="295"/>
        <v>12</v>
      </c>
      <c r="AE902" s="141">
        <f t="shared" si="312"/>
        <v>0</v>
      </c>
      <c r="AF902" s="142">
        <f t="shared" si="313"/>
        <v>0</v>
      </c>
      <c r="AG902" s="278"/>
      <c r="AI902" s="37">
        <f>IFERROR(IF(M902&gt;0,(N902*CONFIGURACAO!$C$20)+(O902*CONFIGURACAO!$C$21)+(P902*CONFIGURACAO!$C$22)+(Q902*CONFIGURACAO!$C$23)+(R902*CONFIGURACAO!$C$24),""),"")</f>
        <v>1100</v>
      </c>
      <c r="AJ902" s="38">
        <f>IF(S902=0,0,IF(CONFIGURACAO!$C$15="SIM",(IF(S902&gt;CONFIGURACAO!$C$16,CONFIGURACAO!$C$16*CONFIGURACAO!$C$25,S902*CONFIGURACAO!$C$25)),'PI AREA  P100'!S902*CONFIGURACAO!$C$25))</f>
        <v>40</v>
      </c>
      <c r="AK902" s="38">
        <f>IF(T902=0,0,IF(CONFIGURACAO!$C$17="SIM",(IF(T902&gt;CONFIGURACAO!$C$18,CONFIGURACAO!$C$18*CONFIGURACAO!$C$26,T902*CONFIGURACAO!$C$26)),'PI AREA  P100'!T902*CONFIGURACAO!$C$26))</f>
        <v>5</v>
      </c>
      <c r="AL902" s="38">
        <f>IFERROR(IF(M902&gt;0,(U902*CONFIGURACAO!$C$29)+(V902*CONFIGURACAO!$C$30),""),"")</f>
        <v>0</v>
      </c>
      <c r="AM902" s="38">
        <f>IF(W902=0,0,IF(CONFIGURACAO!$C$41="SIM",(IF(W902&gt;CONFIGURACAO!$C$41,CONFIGURACAO!$C$41*CONFIGURACAO!$C$31,W902*CONFIGURACAO!$C$31)),'PI AREA  P100'!W902*CONFIGURACAO!$C$31))</f>
        <v>0</v>
      </c>
      <c r="AN902" s="38">
        <f>IF(X902=0,0,IF(CONFIGURACAO!$C$39="SIM",(IF(X902&gt;CONFIGURACAO!$C$40,CONFIGURACAO!$C$40*CONFIGURACAO!$C$32,X902*CONFIGURACAO!$C$32)),'PI AREA  P100'!X902*CONFIGURACAO!$C$32))</f>
        <v>0</v>
      </c>
      <c r="AO902" s="38">
        <f>IFERROR(IF(M902&gt;0,(Y902*CONFIGURACAO!$C$33)+(Z902*CONFIGURACAO!$C$34)+(AA902*CONFIGURACAO!$C$35)+(AB902*CONFIGURACAO!$C$36),""),"")</f>
        <v>0</v>
      </c>
      <c r="AP902" s="38">
        <f>IF(AA902=0,0,IF(CONFIGURACAO!$C$46="SIM",(IF(AA902&gt;CONFIGURACAO!$C$47,CONFIGURACAO!$C$47*CONFIGURACAO!$C$35,AA902*CONFIGURACAO!$C$35)),'PI AREA  P100'!AA902*CONFIGURACAO!$C$35))</f>
        <v>0</v>
      </c>
      <c r="AQ902" s="38">
        <f>IF(AB902=0,0,IF(CONFIGURACAO!$C$44="SIM",(IF(AB902&gt;CONFIGURACAO!$C$45,CONFIGURACAO!$C$45*CONFIGURACAO!$C$36,AB902*CONFIGURACAO!$C$36)),'PI AREA  P100'!AB902*CONFIGURACAO!$C$36))</f>
        <v>0</v>
      </c>
      <c r="AR902" s="38">
        <f t="shared" si="314"/>
        <v>1145</v>
      </c>
      <c r="AS902" s="68">
        <f>IF(AR902="","",$AR902-(($AS$2/CONFIGURACAO!$C$6)*$M902))</f>
        <v>845</v>
      </c>
      <c r="AT902" s="73">
        <f t="shared" si="296"/>
        <v>3</v>
      </c>
      <c r="AU902" s="75">
        <f>IF(AR902="","",$AR902-(($AU$2/CONFIGURACAO!$C$6)*$M902))</f>
        <v>645</v>
      </c>
      <c r="AV902" s="76">
        <f t="shared" si="297"/>
        <v>4</v>
      </c>
      <c r="AW902" s="74">
        <f>IF(AR902="","",$AR902-(($AW$2/CONFIGURACAO!$C$6)*$M902))</f>
        <v>445</v>
      </c>
      <c r="AX902" s="72">
        <f t="shared" si="298"/>
        <v>5</v>
      </c>
      <c r="AZ902" s="39">
        <f t="shared" si="299"/>
        <v>9.6711798839458421E-2</v>
      </c>
      <c r="BA902" s="146">
        <f t="shared" si="300"/>
        <v>42</v>
      </c>
      <c r="BB902" s="146">
        <f t="shared" si="301"/>
        <v>86</v>
      </c>
      <c r="BC902" s="32">
        <f t="shared" si="302"/>
        <v>376</v>
      </c>
      <c r="BD902" s="148"/>
      <c r="BE902" s="40">
        <f t="shared" si="303"/>
        <v>3.7257824143070044E-2</v>
      </c>
      <c r="BF902" s="40">
        <f t="shared" si="304"/>
        <v>0.34722222222222221</v>
      </c>
      <c r="BG902" s="40">
        <f t="shared" si="305"/>
        <v>5.1387461459403906E-2</v>
      </c>
      <c r="BH902" s="40">
        <f t="shared" si="306"/>
        <v>4.042037186742118E-2</v>
      </c>
      <c r="BI902" s="40">
        <f t="shared" si="307"/>
        <v>0.63965884861407252</v>
      </c>
      <c r="BJ902" s="40">
        <f t="shared" si="308"/>
        <v>2.033271719038817</v>
      </c>
      <c r="BK902" s="40">
        <f t="shared" si="309"/>
        <v>0.16051364365971107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3</v>
      </c>
      <c r="BR902">
        <v>0</v>
      </c>
      <c r="BS902">
        <v>0</v>
      </c>
      <c r="BT902" s="4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</row>
    <row r="903" spans="1:124" s="32" customFormat="1" x14ac:dyDescent="0.2">
      <c r="A903" s="124" t="str">
        <f>CONFIGURACAO!$C$4</f>
        <v>AREA 21</v>
      </c>
      <c r="B903" s="125">
        <v>901</v>
      </c>
      <c r="C903" s="252" t="s">
        <v>324</v>
      </c>
      <c r="D903" s="126">
        <f t="shared" si="310"/>
        <v>10</v>
      </c>
      <c r="E903" s="250" t="s">
        <v>1238</v>
      </c>
      <c r="F903" s="250">
        <v>1</v>
      </c>
      <c r="G903" s="250">
        <v>1</v>
      </c>
      <c r="H903" s="250">
        <v>0</v>
      </c>
      <c r="I903" s="250">
        <v>0</v>
      </c>
      <c r="J903" s="87"/>
      <c r="K903" s="94"/>
      <c r="L903" s="94"/>
      <c r="M903" s="154">
        <f t="shared" si="311"/>
        <v>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6</v>
      </c>
      <c r="AC903" s="139">
        <f t="shared" si="294"/>
        <v>0</v>
      </c>
      <c r="AD903" s="140">
        <f t="shared" si="295"/>
        <v>0</v>
      </c>
      <c r="AE903" s="141">
        <f t="shared" si="312"/>
        <v>0</v>
      </c>
      <c r="AF903" s="142">
        <f t="shared" si="313"/>
        <v>0</v>
      </c>
      <c r="AG903" s="278"/>
      <c r="AI903" s="37">
        <f>IFERROR(IF(M903&gt;0,(N903*CONFIGURACAO!$C$20)+(O903*CONFIGURACAO!$C$21)+(P903*CONFIGURACAO!$C$22)+(Q903*CONFIGURACAO!$C$23)+(R903*CONFIGURACAO!$C$24),""),"")</f>
        <v>0</v>
      </c>
      <c r="AJ903" s="38">
        <f>IF(S903=0,0,IF(CONFIGURACAO!$C$15="SIM",(IF(S903&gt;CONFIGURACAO!$C$16,CONFIGURACAO!$C$16*CONFIGURACAO!$C$25,S903*CONFIGURACAO!$C$25)),'PI AREA  P100'!S903*CONFIGURACAO!$C$25))</f>
        <v>10</v>
      </c>
      <c r="AK903" s="38">
        <f>IF(T903=0,0,IF(CONFIGURACAO!$C$17="SIM",(IF(T903&gt;CONFIGURACAO!$C$18,CONFIGURACAO!$C$18*CONFIGURACAO!$C$26,T903*CONFIGURACAO!$C$26)),'PI AREA  P100'!T903*CONFIGURACAO!$C$26))</f>
        <v>0</v>
      </c>
      <c r="AL903" s="38">
        <f>IFERROR(IF(M903&gt;0,(U903*CONFIGURACAO!$C$29)+(V903*CONFIGURACAO!$C$30),""),"")</f>
        <v>0</v>
      </c>
      <c r="AM903" s="38">
        <f>IF(W903=0,0,IF(CONFIGURACAO!$C$41="SIM",(IF(W903&gt;CONFIGURACAO!$C$41,CONFIGURACAO!$C$41*CONFIGURACAO!$C$31,W903*CONFIGURACAO!$C$31)),'PI AREA  P100'!W903*CONFIGURACAO!$C$31))</f>
        <v>0</v>
      </c>
      <c r="AN903" s="38">
        <f>IF(X903=0,0,IF(CONFIGURACAO!$C$39="SIM",(IF(X903&gt;CONFIGURACAO!$C$40,CONFIGURACAO!$C$40*CONFIGURACAO!$C$32,X903*CONFIGURACAO!$C$32)),'PI AREA  P100'!X903*CONFIGURACAO!$C$32))</f>
        <v>25</v>
      </c>
      <c r="AO903" s="38">
        <f>IFERROR(IF(M903&gt;0,(Y903*CONFIGURACAO!$C$33)+(Z903*CONFIGURACAO!$C$34)+(AA903*CONFIGURACAO!$C$35)+(AB903*CONFIGURACAO!$C$36),""),"")</f>
        <v>60</v>
      </c>
      <c r="AP903" s="38">
        <f>IF(AA903=0,0,IF(CONFIGURACAO!$C$46="SIM",(IF(AA903&gt;CONFIGURACAO!$C$47,CONFIGURACAO!$C$47*CONFIGURACAO!$C$35,AA903*CONFIGURACAO!$C$35)),'PI AREA  P100'!AA903*CONFIGURACAO!$C$35))</f>
        <v>0</v>
      </c>
      <c r="AQ903" s="38">
        <f>IF(AB903=0,0,IF(CONFIGURACAO!$C$44="SIM",(IF(AB903&gt;CONFIGURACAO!$C$45,CONFIGURACAO!$C$45*CONFIGURACAO!$C$36,AB903*CONFIGURACAO!$C$36)),'PI AREA  P100'!AB903*CONFIGURACAO!$C$36))</f>
        <v>20</v>
      </c>
      <c r="AR903" s="38">
        <f t="shared" si="314"/>
        <v>115</v>
      </c>
      <c r="AS903" s="68">
        <f>IF(AR903="","",$AR903-(($AS$2/CONFIGURACAO!$C$6)*$M903))</f>
        <v>-35</v>
      </c>
      <c r="AT903" s="73" t="str">
        <f t="shared" si="296"/>
        <v>NAO</v>
      </c>
      <c r="AU903" s="75">
        <f>IF(AR903="","",$AR903-(($AU$2/CONFIGURACAO!$C$6)*$M903))</f>
        <v>-135</v>
      </c>
      <c r="AV903" s="76" t="str">
        <f t="shared" si="297"/>
        <v>NAO</v>
      </c>
      <c r="AW903" s="74">
        <f>IF(AR903="","",$AR903-(($AW$2/CONFIGURACAO!$C$6)*$M903))</f>
        <v>-235</v>
      </c>
      <c r="AX903" s="72" t="str">
        <f t="shared" si="298"/>
        <v>NAO</v>
      </c>
      <c r="AZ903" s="39">
        <f t="shared" si="299"/>
        <v>9.7134121105132906E-3</v>
      </c>
      <c r="BA903" s="146">
        <f t="shared" si="300"/>
        <v>8</v>
      </c>
      <c r="BB903" s="146">
        <f t="shared" si="301"/>
        <v>763</v>
      </c>
      <c r="BC903" s="32">
        <f t="shared" si="302"/>
        <v>1058</v>
      </c>
      <c r="BD903" s="148"/>
      <c r="BE903" s="40">
        <f t="shared" si="303"/>
        <v>0</v>
      </c>
      <c r="BF903" s="40">
        <f t="shared" si="304"/>
        <v>0</v>
      </c>
      <c r="BG903" s="40">
        <f t="shared" si="305"/>
        <v>0</v>
      </c>
      <c r="BH903" s="40">
        <f t="shared" si="306"/>
        <v>0</v>
      </c>
      <c r="BI903" s="40">
        <f t="shared" si="307"/>
        <v>0</v>
      </c>
      <c r="BJ903" s="40">
        <f t="shared" si="308"/>
        <v>9.2421441774491686E-2</v>
      </c>
      <c r="BK903" s="40">
        <f t="shared" si="309"/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 s="42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</row>
    <row r="904" spans="1:124" s="32" customFormat="1" x14ac:dyDescent="0.2">
      <c r="A904" s="124" t="str">
        <f>CONFIGURACAO!$C$4</f>
        <v>AREA 21</v>
      </c>
      <c r="B904" s="125">
        <v>902</v>
      </c>
      <c r="C904" s="252" t="s">
        <v>324</v>
      </c>
      <c r="D904" s="126">
        <f t="shared" si="310"/>
        <v>11</v>
      </c>
      <c r="E904" s="250" t="s">
        <v>1239</v>
      </c>
      <c r="F904" s="250">
        <v>1</v>
      </c>
      <c r="G904" s="250">
        <v>1</v>
      </c>
      <c r="H904" s="250">
        <v>1</v>
      </c>
      <c r="I904" s="250">
        <v>1</v>
      </c>
      <c r="J904" s="87"/>
      <c r="K904" s="94"/>
      <c r="L904" s="94"/>
      <c r="M904" s="154">
        <f t="shared" si="311"/>
        <v>4</v>
      </c>
      <c r="N904">
        <v>0</v>
      </c>
      <c r="O904">
        <v>3</v>
      </c>
      <c r="P904">
        <v>4</v>
      </c>
      <c r="Q904">
        <v>2</v>
      </c>
      <c r="R904">
        <v>3</v>
      </c>
      <c r="S904">
        <v>7</v>
      </c>
      <c r="T904">
        <v>2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1</v>
      </c>
      <c r="AC904" s="139">
        <f t="shared" si="294"/>
        <v>3</v>
      </c>
      <c r="AD904" s="140">
        <f t="shared" si="295"/>
        <v>7</v>
      </c>
      <c r="AE904" s="141">
        <f t="shared" si="312"/>
        <v>0</v>
      </c>
      <c r="AF904" s="142">
        <f t="shared" si="313"/>
        <v>0</v>
      </c>
      <c r="AG904" s="278"/>
      <c r="AI904" s="37">
        <f>IFERROR(IF(M904&gt;0,(N904*CONFIGURACAO!$C$20)+(O904*CONFIGURACAO!$C$21)+(P904*CONFIGURACAO!$C$22)+(Q904*CONFIGURACAO!$C$23)+(R904*CONFIGURACAO!$C$24),""),"")</f>
        <v>620</v>
      </c>
      <c r="AJ904" s="38">
        <f>IF(S904=0,0,IF(CONFIGURACAO!$C$15="SIM",(IF(S904&gt;CONFIGURACAO!$C$16,CONFIGURACAO!$C$16*CONFIGURACAO!$C$25,S904*CONFIGURACAO!$C$25)),'PI AREA  P100'!S904*CONFIGURACAO!$C$25))</f>
        <v>40</v>
      </c>
      <c r="AK904" s="38">
        <f>IF(T904=0,0,IF(CONFIGURACAO!$C$17="SIM",(IF(T904&gt;CONFIGURACAO!$C$18,CONFIGURACAO!$C$18*CONFIGURACAO!$C$26,T904*CONFIGURACAO!$C$26)),'PI AREA  P100'!T904*CONFIGURACAO!$C$26))</f>
        <v>10</v>
      </c>
      <c r="AL904" s="38">
        <f>IFERROR(IF(M904&gt;0,(U904*CONFIGURACAO!$C$29)+(V904*CONFIGURACAO!$C$30),""),"")</f>
        <v>0</v>
      </c>
      <c r="AM904" s="38">
        <f>IF(W904=0,0,IF(CONFIGURACAO!$C$41="SIM",(IF(W904&gt;CONFIGURACAO!$C$41,CONFIGURACAO!$C$41*CONFIGURACAO!$C$31,W904*CONFIGURACAO!$C$31)),'PI AREA  P100'!W904*CONFIGURACAO!$C$31))</f>
        <v>0</v>
      </c>
      <c r="AN904" s="38">
        <f>IF(X904=0,0,IF(CONFIGURACAO!$C$39="SIM",(IF(X904&gt;CONFIGURACAO!$C$40,CONFIGURACAO!$C$40*CONFIGURACAO!$C$32,X904*CONFIGURACAO!$C$32)),'PI AREA  P100'!X904*CONFIGURACAO!$C$32))</f>
        <v>25</v>
      </c>
      <c r="AO904" s="38">
        <f>IFERROR(IF(M904&gt;0,(Y904*CONFIGURACAO!$C$33)+(Z904*CONFIGURACAO!$C$34)+(AA904*CONFIGURACAO!$C$35)+(AB904*CONFIGURACAO!$C$36),""),"")</f>
        <v>10</v>
      </c>
      <c r="AP904" s="38">
        <f>IF(AA904=0,0,IF(CONFIGURACAO!$C$46="SIM",(IF(AA904&gt;CONFIGURACAO!$C$47,CONFIGURACAO!$C$47*CONFIGURACAO!$C$35,AA904*CONFIGURACAO!$C$35)),'PI AREA  P100'!AA904*CONFIGURACAO!$C$35))</f>
        <v>0</v>
      </c>
      <c r="AQ904" s="38">
        <f>IF(AB904=0,0,IF(CONFIGURACAO!$C$44="SIM",(IF(AB904&gt;CONFIGURACAO!$C$45,CONFIGURACAO!$C$45*CONFIGURACAO!$C$36,AB904*CONFIGURACAO!$C$36)),'PI AREA  P100'!AB904*CONFIGURACAO!$C$36))</f>
        <v>10</v>
      </c>
      <c r="AR904" s="38">
        <f t="shared" si="314"/>
        <v>715</v>
      </c>
      <c r="AS904" s="68">
        <f>IF(AR904="","",$AR904-(($AS$2/CONFIGURACAO!$C$6)*$M904))</f>
        <v>415</v>
      </c>
      <c r="AT904" s="73">
        <f t="shared" si="296"/>
        <v>3</v>
      </c>
      <c r="AU904" s="75">
        <f>IF(AR904="","",$AR904-(($AU$2/CONFIGURACAO!$C$6)*$M904))</f>
        <v>215</v>
      </c>
      <c r="AV904" s="76">
        <f t="shared" si="297"/>
        <v>4</v>
      </c>
      <c r="AW904" s="74">
        <f>IF(AR904="","",$AR904-(($AW$2/CONFIGURACAO!$C$6)*$M904))</f>
        <v>15</v>
      </c>
      <c r="AX904" s="72">
        <f t="shared" si="298"/>
        <v>5</v>
      </c>
      <c r="AZ904" s="39">
        <f t="shared" si="299"/>
        <v>6.0392083991452204E-2</v>
      </c>
      <c r="BA904" s="146">
        <f t="shared" si="300"/>
        <v>23</v>
      </c>
      <c r="BB904" s="146">
        <f t="shared" si="301"/>
        <v>294</v>
      </c>
      <c r="BC904" s="32">
        <f t="shared" si="302"/>
        <v>602</v>
      </c>
      <c r="BD904" s="148"/>
      <c r="BE904" s="40">
        <f t="shared" si="303"/>
        <v>0</v>
      </c>
      <c r="BF904" s="40">
        <f t="shared" si="304"/>
        <v>0.11574074074074073</v>
      </c>
      <c r="BG904" s="40">
        <f t="shared" si="305"/>
        <v>0.10277492291880781</v>
      </c>
      <c r="BH904" s="40">
        <f t="shared" si="306"/>
        <v>8.084074373484236E-2</v>
      </c>
      <c r="BI904" s="40">
        <f t="shared" si="307"/>
        <v>0.31982942430703626</v>
      </c>
      <c r="BJ904" s="40">
        <f t="shared" si="308"/>
        <v>0.64695009242144186</v>
      </c>
      <c r="BK904" s="40">
        <f t="shared" si="309"/>
        <v>0.32102728731942215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 s="42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</row>
    <row r="905" spans="1:124" s="32" customFormat="1" x14ac:dyDescent="0.2">
      <c r="A905" s="124" t="str">
        <f>CONFIGURACAO!$C$4</f>
        <v>AREA 21</v>
      </c>
      <c r="B905" s="125">
        <v>903</v>
      </c>
      <c r="C905" s="252" t="s">
        <v>324</v>
      </c>
      <c r="D905" s="126">
        <f t="shared" si="310"/>
        <v>12</v>
      </c>
      <c r="E905" s="250" t="s">
        <v>1240</v>
      </c>
      <c r="F905" s="250">
        <v>1</v>
      </c>
      <c r="G905" s="250">
        <v>1</v>
      </c>
      <c r="H905" s="250">
        <v>1</v>
      </c>
      <c r="I905" s="250">
        <v>1</v>
      </c>
      <c r="J905" s="87"/>
      <c r="K905" s="94"/>
      <c r="L905" s="94"/>
      <c r="M905" s="154">
        <f t="shared" si="311"/>
        <v>4</v>
      </c>
      <c r="N905">
        <v>0</v>
      </c>
      <c r="O905">
        <v>4</v>
      </c>
      <c r="P905">
        <v>6</v>
      </c>
      <c r="Q905">
        <v>3</v>
      </c>
      <c r="R905">
        <v>2</v>
      </c>
      <c r="S905">
        <v>4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 s="139">
        <f t="shared" si="294"/>
        <v>4</v>
      </c>
      <c r="AD905" s="140">
        <f t="shared" si="295"/>
        <v>10</v>
      </c>
      <c r="AE905" s="141">
        <f t="shared" si="312"/>
        <v>0</v>
      </c>
      <c r="AF905" s="142">
        <f t="shared" si="313"/>
        <v>0</v>
      </c>
      <c r="AG905" s="278"/>
      <c r="AI905" s="37">
        <f>IFERROR(IF(M905&gt;0,(N905*CONFIGURACAO!$C$20)+(O905*CONFIGURACAO!$C$21)+(P905*CONFIGURACAO!$C$22)+(Q905*CONFIGURACAO!$C$23)+(R905*CONFIGURACAO!$C$24),""),"")</f>
        <v>840</v>
      </c>
      <c r="AJ905" s="38">
        <f>IF(S905=0,0,IF(CONFIGURACAO!$C$15="SIM",(IF(S905&gt;CONFIGURACAO!$C$16,CONFIGURACAO!$C$16*CONFIGURACAO!$C$25,S905*CONFIGURACAO!$C$25)),'PI AREA  P100'!S905*CONFIGURACAO!$C$25))</f>
        <v>40</v>
      </c>
      <c r="AK905" s="38">
        <f>IF(T905=0,0,IF(CONFIGURACAO!$C$17="SIM",(IF(T905&gt;CONFIGURACAO!$C$18,CONFIGURACAO!$C$18*CONFIGURACAO!$C$26,T905*CONFIGURACAO!$C$26)),'PI AREA  P100'!T905*CONFIGURACAO!$C$26))</f>
        <v>5</v>
      </c>
      <c r="AL905" s="38">
        <f>IFERROR(IF(M905&gt;0,(U905*CONFIGURACAO!$C$29)+(V905*CONFIGURACAO!$C$30),""),"")</f>
        <v>0</v>
      </c>
      <c r="AM905" s="38">
        <f>IF(W905=0,0,IF(CONFIGURACAO!$C$41="SIM",(IF(W905&gt;CONFIGURACAO!$C$41,CONFIGURACAO!$C$41*CONFIGURACAO!$C$31,W905*CONFIGURACAO!$C$31)),'PI AREA  P100'!W905*CONFIGURACAO!$C$31))</f>
        <v>0</v>
      </c>
      <c r="AN905" s="38">
        <f>IF(X905=0,0,IF(CONFIGURACAO!$C$39="SIM",(IF(X905&gt;CONFIGURACAO!$C$40,CONFIGURACAO!$C$40*CONFIGURACAO!$C$32,X905*CONFIGURACAO!$C$32)),'PI AREA  P100'!X905*CONFIGURACAO!$C$32))</f>
        <v>0</v>
      </c>
      <c r="AO905" s="38">
        <f>IFERROR(IF(M905&gt;0,(Y905*CONFIGURACAO!$C$33)+(Z905*CONFIGURACAO!$C$34)+(AA905*CONFIGURACAO!$C$35)+(AB905*CONFIGURACAO!$C$36),""),"")</f>
        <v>10</v>
      </c>
      <c r="AP905" s="38">
        <f>IF(AA905=0,0,IF(CONFIGURACAO!$C$46="SIM",(IF(AA905&gt;CONFIGURACAO!$C$47,CONFIGURACAO!$C$47*CONFIGURACAO!$C$35,AA905*CONFIGURACAO!$C$35)),'PI AREA  P100'!AA905*CONFIGURACAO!$C$35))</f>
        <v>0</v>
      </c>
      <c r="AQ905" s="38">
        <f>IF(AB905=0,0,IF(CONFIGURACAO!$C$44="SIM",(IF(AB905&gt;CONFIGURACAO!$C$45,CONFIGURACAO!$C$45*CONFIGURACAO!$C$36,AB905*CONFIGURACAO!$C$36)),'PI AREA  P100'!AB905*CONFIGURACAO!$C$36))</f>
        <v>10</v>
      </c>
      <c r="AR905" s="38">
        <f t="shared" si="314"/>
        <v>905</v>
      </c>
      <c r="AS905" s="68">
        <f>IF(AR905="","",$AR905-(($AS$2/CONFIGURACAO!$C$6)*$M905))</f>
        <v>605</v>
      </c>
      <c r="AT905" s="73">
        <f t="shared" si="296"/>
        <v>3</v>
      </c>
      <c r="AU905" s="75">
        <f>IF(AR905="","",$AR905-(($AU$2/CONFIGURACAO!$C$6)*$M905))</f>
        <v>405</v>
      </c>
      <c r="AV905" s="76">
        <f t="shared" si="297"/>
        <v>4</v>
      </c>
      <c r="AW905" s="74">
        <f>IF(AR905="","",$AR905-(($AW$2/CONFIGURACAO!$C$6)*$M905))</f>
        <v>205</v>
      </c>
      <c r="AX905" s="72">
        <f t="shared" si="298"/>
        <v>5</v>
      </c>
      <c r="AZ905" s="39">
        <f t="shared" si="299"/>
        <v>7.6440330087082856E-2</v>
      </c>
      <c r="BA905" s="146">
        <f t="shared" si="300"/>
        <v>21</v>
      </c>
      <c r="BB905" s="146">
        <f t="shared" si="301"/>
        <v>343</v>
      </c>
      <c r="BC905" s="32">
        <f t="shared" si="302"/>
        <v>491</v>
      </c>
      <c r="BD905" s="148"/>
      <c r="BE905" s="40">
        <f t="shared" si="303"/>
        <v>0</v>
      </c>
      <c r="BF905" s="40">
        <f t="shared" si="304"/>
        <v>0.15432098765432098</v>
      </c>
      <c r="BG905" s="40">
        <f t="shared" si="305"/>
        <v>0.1541623843782117</v>
      </c>
      <c r="BH905" s="40">
        <f t="shared" si="306"/>
        <v>0.12126111560226355</v>
      </c>
      <c r="BI905" s="40">
        <f t="shared" si="307"/>
        <v>0.21321961620469082</v>
      </c>
      <c r="BJ905" s="40">
        <f t="shared" si="308"/>
        <v>0.36968576709796674</v>
      </c>
      <c r="BK905" s="40">
        <f t="shared" si="309"/>
        <v>0.16051364365971107</v>
      </c>
      <c r="BL905">
        <v>0</v>
      </c>
      <c r="BM905">
        <v>0</v>
      </c>
      <c r="BN905">
        <v>0</v>
      </c>
      <c r="BO905">
        <v>0</v>
      </c>
      <c r="BP905">
        <v>1</v>
      </c>
      <c r="BQ905">
        <v>1</v>
      </c>
      <c r="BR905">
        <v>0</v>
      </c>
      <c r="BS905">
        <v>0</v>
      </c>
      <c r="BT905" s="42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</row>
    <row r="906" spans="1:124" s="32" customFormat="1" x14ac:dyDescent="0.2">
      <c r="A906" s="124" t="str">
        <f>CONFIGURACAO!$C$4</f>
        <v>AREA 21</v>
      </c>
      <c r="B906" s="125">
        <v>904</v>
      </c>
      <c r="C906" s="252" t="s">
        <v>324</v>
      </c>
      <c r="D906" s="126">
        <f t="shared" si="310"/>
        <v>13</v>
      </c>
      <c r="E906" s="250" t="s">
        <v>1241</v>
      </c>
      <c r="F906" s="250">
        <v>1</v>
      </c>
      <c r="G906" s="250">
        <v>0</v>
      </c>
      <c r="H906" s="250">
        <v>0</v>
      </c>
      <c r="I906" s="250">
        <v>0</v>
      </c>
      <c r="J906" s="87"/>
      <c r="K906" s="94"/>
      <c r="L906" s="94"/>
      <c r="M906" s="154">
        <f t="shared" si="311"/>
        <v>1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 s="139">
        <f t="shared" si="294"/>
        <v>1</v>
      </c>
      <c r="AD906" s="140">
        <f t="shared" si="295"/>
        <v>1</v>
      </c>
      <c r="AE906" s="141">
        <f t="shared" si="312"/>
        <v>0</v>
      </c>
      <c r="AF906" s="142">
        <f t="shared" si="313"/>
        <v>0</v>
      </c>
      <c r="AG906" s="278"/>
      <c r="AI906" s="37">
        <f>IFERROR(IF(M906&gt;0,(N906*CONFIGURACAO!$C$20)+(O906*CONFIGURACAO!$C$21)+(P906*CONFIGURACAO!$C$22)+(Q906*CONFIGURACAO!$C$23)+(R906*CONFIGURACAO!$C$24),""),"")</f>
        <v>80</v>
      </c>
      <c r="AJ906" s="38">
        <f>IF(S906=0,0,IF(CONFIGURACAO!$C$15="SIM",(IF(S906&gt;CONFIGURACAO!$C$16,CONFIGURACAO!$C$16*CONFIGURACAO!$C$25,S906*CONFIGURACAO!$C$25)),'PI AREA  P100'!S906*CONFIGURACAO!$C$25))</f>
        <v>0</v>
      </c>
      <c r="AK906" s="38">
        <f>IF(T906=0,0,IF(CONFIGURACAO!$C$17="SIM",(IF(T906&gt;CONFIGURACAO!$C$18,CONFIGURACAO!$C$18*CONFIGURACAO!$C$26,T906*CONFIGURACAO!$C$26)),'PI AREA  P100'!T906*CONFIGURACAO!$C$26))</f>
        <v>0</v>
      </c>
      <c r="AL906" s="38">
        <f>IFERROR(IF(M906&gt;0,(U906*CONFIGURACAO!$C$29)+(V906*CONFIGURACAO!$C$30),""),"")</f>
        <v>0</v>
      </c>
      <c r="AM906" s="38">
        <f>IF(W906=0,0,IF(CONFIGURACAO!$C$41="SIM",(IF(W906&gt;CONFIGURACAO!$C$41,CONFIGURACAO!$C$41*CONFIGURACAO!$C$31,W906*CONFIGURACAO!$C$31)),'PI AREA  P100'!W906*CONFIGURACAO!$C$31))</f>
        <v>0</v>
      </c>
      <c r="AN906" s="38">
        <f>IF(X906=0,0,IF(CONFIGURACAO!$C$39="SIM",(IF(X906&gt;CONFIGURACAO!$C$40,CONFIGURACAO!$C$40*CONFIGURACAO!$C$32,X906*CONFIGURACAO!$C$32)),'PI AREA  P100'!X906*CONFIGURACAO!$C$32))</f>
        <v>0</v>
      </c>
      <c r="AO906" s="38">
        <f>IFERROR(IF(M906&gt;0,(Y906*CONFIGURACAO!$C$33)+(Z906*CONFIGURACAO!$C$34)+(AA906*CONFIGURACAO!$C$35)+(AB906*CONFIGURACAO!$C$36),""),"")</f>
        <v>0</v>
      </c>
      <c r="AP906" s="38">
        <f>IF(AA906=0,0,IF(CONFIGURACAO!$C$46="SIM",(IF(AA906&gt;CONFIGURACAO!$C$47,CONFIGURACAO!$C$47*CONFIGURACAO!$C$35,AA906*CONFIGURACAO!$C$35)),'PI AREA  P100'!AA906*CONFIGURACAO!$C$35))</f>
        <v>0</v>
      </c>
      <c r="AQ906" s="38">
        <f>IF(AB906=0,0,IF(CONFIGURACAO!$C$44="SIM",(IF(AB906&gt;CONFIGURACAO!$C$45,CONFIGURACAO!$C$45*CONFIGURACAO!$C$36,AB906*CONFIGURACAO!$C$36)),'PI AREA  P100'!AB906*CONFIGURACAO!$C$36))</f>
        <v>0</v>
      </c>
      <c r="AR906" s="38">
        <f t="shared" si="314"/>
        <v>80</v>
      </c>
      <c r="AS906" s="68">
        <f>IF(AR906="","",$AR906-(($AS$2/CONFIGURACAO!$C$6)*$M906))</f>
        <v>5</v>
      </c>
      <c r="AT906" s="73">
        <f t="shared" si="296"/>
        <v>3</v>
      </c>
      <c r="AU906" s="75">
        <f>IF(AR906="","",$AR906-(($AU$2/CONFIGURACAO!$C$6)*$M906))</f>
        <v>-45</v>
      </c>
      <c r="AV906" s="76" t="str">
        <f t="shared" si="297"/>
        <v>NAO</v>
      </c>
      <c r="AW906" s="74">
        <f>IF(AR906="","",$AR906-(($AW$2/CONFIGURACAO!$C$6)*$M906))</f>
        <v>-95</v>
      </c>
      <c r="AX906" s="72" t="str">
        <f t="shared" si="298"/>
        <v>NAO</v>
      </c>
      <c r="AZ906" s="39">
        <f t="shared" si="299"/>
        <v>6.7571562507918546E-3</v>
      </c>
      <c r="BA906" s="146">
        <f t="shared" si="300"/>
        <v>1</v>
      </c>
      <c r="BB906" s="146">
        <f t="shared" si="301"/>
        <v>1099</v>
      </c>
      <c r="BC906" s="32">
        <f t="shared" si="302"/>
        <v>1094</v>
      </c>
      <c r="BD906" s="148"/>
      <c r="BE906" s="40">
        <f t="shared" si="303"/>
        <v>0</v>
      </c>
      <c r="BF906" s="40">
        <f t="shared" si="304"/>
        <v>3.8580246913580245E-2</v>
      </c>
      <c r="BG906" s="40">
        <f t="shared" si="305"/>
        <v>0</v>
      </c>
      <c r="BH906" s="40">
        <f t="shared" si="306"/>
        <v>0</v>
      </c>
      <c r="BI906" s="40">
        <f t="shared" si="307"/>
        <v>0</v>
      </c>
      <c r="BJ906" s="40">
        <f t="shared" si="308"/>
        <v>0</v>
      </c>
      <c r="BK906" s="40">
        <f t="shared" si="309"/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 s="42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</row>
    <row r="907" spans="1:124" s="32" customFormat="1" x14ac:dyDescent="0.2">
      <c r="A907" s="124" t="str">
        <f>CONFIGURACAO!$C$4</f>
        <v>AREA 21</v>
      </c>
      <c r="B907" s="125">
        <v>905</v>
      </c>
      <c r="C907" s="252" t="s">
        <v>324</v>
      </c>
      <c r="D907" s="126">
        <f t="shared" si="310"/>
        <v>14</v>
      </c>
      <c r="E907" s="250" t="s">
        <v>1242</v>
      </c>
      <c r="F907" s="250">
        <v>1</v>
      </c>
      <c r="G907" s="250">
        <v>1</v>
      </c>
      <c r="H907" s="250">
        <v>1</v>
      </c>
      <c r="I907" s="250">
        <v>1</v>
      </c>
      <c r="J907" s="87"/>
      <c r="K907" s="94"/>
      <c r="L907" s="94"/>
      <c r="M907" s="154">
        <f t="shared" si="311"/>
        <v>4</v>
      </c>
      <c r="N907">
        <v>3</v>
      </c>
      <c r="O907">
        <v>2</v>
      </c>
      <c r="P907">
        <v>4</v>
      </c>
      <c r="Q907">
        <v>4</v>
      </c>
      <c r="R907">
        <v>1</v>
      </c>
      <c r="S907">
        <v>1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s="139">
        <f t="shared" si="294"/>
        <v>5</v>
      </c>
      <c r="AD907" s="140">
        <f t="shared" si="295"/>
        <v>9</v>
      </c>
      <c r="AE907" s="141">
        <f t="shared" si="312"/>
        <v>0</v>
      </c>
      <c r="AF907" s="142">
        <f t="shared" si="313"/>
        <v>0</v>
      </c>
      <c r="AG907" s="278"/>
      <c r="AI907" s="37">
        <f>IFERROR(IF(M907&gt;0,(N907*CONFIGURACAO!$C$20)+(O907*CONFIGURACAO!$C$21)+(P907*CONFIGURACAO!$C$22)+(Q907*CONFIGURACAO!$C$23)+(R907*CONFIGURACAO!$C$24),""),"")</f>
        <v>880</v>
      </c>
      <c r="AJ907" s="38">
        <f>IF(S907=0,0,IF(CONFIGURACAO!$C$15="SIM",(IF(S907&gt;CONFIGURACAO!$C$16,CONFIGURACAO!$C$16*CONFIGURACAO!$C$25,S907*CONFIGURACAO!$C$25)),'PI AREA  P100'!S907*CONFIGURACAO!$C$25))</f>
        <v>10</v>
      </c>
      <c r="AK907" s="38">
        <f>IF(T907=0,0,IF(CONFIGURACAO!$C$17="SIM",(IF(T907&gt;CONFIGURACAO!$C$18,CONFIGURACAO!$C$18*CONFIGURACAO!$C$26,T907*CONFIGURACAO!$C$26)),'PI AREA  P100'!T907*CONFIGURACAO!$C$26))</f>
        <v>10</v>
      </c>
      <c r="AL907" s="38">
        <f>IFERROR(IF(M907&gt;0,(U907*CONFIGURACAO!$C$29)+(V907*CONFIGURACAO!$C$30),""),"")</f>
        <v>0</v>
      </c>
      <c r="AM907" s="38">
        <f>IF(W907=0,0,IF(CONFIGURACAO!$C$41="SIM",(IF(W907&gt;CONFIGURACAO!$C$41,CONFIGURACAO!$C$41*CONFIGURACAO!$C$31,W907*CONFIGURACAO!$C$31)),'PI AREA  P100'!W907*CONFIGURACAO!$C$31))</f>
        <v>0</v>
      </c>
      <c r="AN907" s="38">
        <f>IF(X907=0,0,IF(CONFIGURACAO!$C$39="SIM",(IF(X907&gt;CONFIGURACAO!$C$40,CONFIGURACAO!$C$40*CONFIGURACAO!$C$32,X907*CONFIGURACAO!$C$32)),'PI AREA  P100'!X907*CONFIGURACAO!$C$32))</f>
        <v>0</v>
      </c>
      <c r="AO907" s="38">
        <f>IFERROR(IF(M907&gt;0,(Y907*CONFIGURACAO!$C$33)+(Z907*CONFIGURACAO!$C$34)+(AA907*CONFIGURACAO!$C$35)+(AB907*CONFIGURACAO!$C$36),""),"")</f>
        <v>0</v>
      </c>
      <c r="AP907" s="38">
        <f>IF(AA907=0,0,IF(CONFIGURACAO!$C$46="SIM",(IF(AA907&gt;CONFIGURACAO!$C$47,CONFIGURACAO!$C$47*CONFIGURACAO!$C$35,AA907*CONFIGURACAO!$C$35)),'PI AREA  P100'!AA907*CONFIGURACAO!$C$35))</f>
        <v>0</v>
      </c>
      <c r="AQ907" s="38">
        <f>IF(AB907=0,0,IF(CONFIGURACAO!$C$44="SIM",(IF(AB907&gt;CONFIGURACAO!$C$45,CONFIGURACAO!$C$45*CONFIGURACAO!$C$36,AB907*CONFIGURACAO!$C$36)),'PI AREA  P100'!AB907*CONFIGURACAO!$C$36))</f>
        <v>0</v>
      </c>
      <c r="AR907" s="38">
        <f t="shared" si="314"/>
        <v>900</v>
      </c>
      <c r="AS907" s="68">
        <f>IF(AR907="","",$AR907-(($AS$2/CONFIGURACAO!$C$6)*$M907))</f>
        <v>600</v>
      </c>
      <c r="AT907" s="73">
        <f t="shared" si="296"/>
        <v>3</v>
      </c>
      <c r="AU907" s="75">
        <f>IF(AR907="","",$AR907-(($AU$2/CONFIGURACAO!$C$6)*$M907))</f>
        <v>400</v>
      </c>
      <c r="AV907" s="76">
        <f t="shared" si="297"/>
        <v>4</v>
      </c>
      <c r="AW907" s="74">
        <f>IF(AR907="","",$AR907-(($AW$2/CONFIGURACAO!$C$6)*$M907))</f>
        <v>200</v>
      </c>
      <c r="AX907" s="72">
        <f t="shared" si="298"/>
        <v>5</v>
      </c>
      <c r="AZ907" s="39">
        <f t="shared" si="299"/>
        <v>7.6018007821408357E-2</v>
      </c>
      <c r="BA907" s="146">
        <f t="shared" si="300"/>
        <v>17</v>
      </c>
      <c r="BB907" s="146">
        <f t="shared" si="301"/>
        <v>454</v>
      </c>
      <c r="BC907" s="32">
        <f t="shared" si="302"/>
        <v>496</v>
      </c>
      <c r="BD907" s="148"/>
      <c r="BE907" s="40">
        <f t="shared" si="303"/>
        <v>0.11177347242921014</v>
      </c>
      <c r="BF907" s="40">
        <f t="shared" si="304"/>
        <v>7.716049382716049E-2</v>
      </c>
      <c r="BG907" s="40">
        <f t="shared" si="305"/>
        <v>0.10277492291880781</v>
      </c>
      <c r="BH907" s="40">
        <f t="shared" si="306"/>
        <v>0.16168148746968472</v>
      </c>
      <c r="BI907" s="40">
        <f t="shared" si="307"/>
        <v>0.10660980810234541</v>
      </c>
      <c r="BJ907" s="40">
        <f t="shared" si="308"/>
        <v>9.2421441774491686E-2</v>
      </c>
      <c r="BK907" s="40">
        <f t="shared" si="309"/>
        <v>0.32102728731942215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 s="42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</row>
    <row r="908" spans="1:124" s="32" customFormat="1" x14ac:dyDescent="0.2">
      <c r="A908" s="124" t="str">
        <f>CONFIGURACAO!$C$4</f>
        <v>AREA 21</v>
      </c>
      <c r="B908" s="125">
        <v>906</v>
      </c>
      <c r="C908" s="252" t="s">
        <v>324</v>
      </c>
      <c r="D908" s="126">
        <f t="shared" si="310"/>
        <v>15</v>
      </c>
      <c r="E908" s="250" t="s">
        <v>1243</v>
      </c>
      <c r="F908" s="250">
        <v>1</v>
      </c>
      <c r="G908" s="250">
        <v>0</v>
      </c>
      <c r="H908" s="250">
        <v>0</v>
      </c>
      <c r="I908" s="250">
        <v>0</v>
      </c>
      <c r="J908" s="87"/>
      <c r="K908" s="94"/>
      <c r="L908" s="94"/>
      <c r="M908" s="154">
        <f t="shared" si="311"/>
        <v>1</v>
      </c>
      <c r="N908">
        <v>0</v>
      </c>
      <c r="O908">
        <v>1</v>
      </c>
      <c r="P908">
        <v>0</v>
      </c>
      <c r="Q908">
        <v>5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3</v>
      </c>
      <c r="X908">
        <v>3</v>
      </c>
      <c r="Y908">
        <v>0</v>
      </c>
      <c r="Z908">
        <v>0</v>
      </c>
      <c r="AA908">
        <v>0</v>
      </c>
      <c r="AB908">
        <v>0</v>
      </c>
      <c r="AC908" s="139">
        <f t="shared" si="294"/>
        <v>1</v>
      </c>
      <c r="AD908" s="140">
        <f t="shared" si="295"/>
        <v>1</v>
      </c>
      <c r="AE908" s="141">
        <f t="shared" si="312"/>
        <v>1</v>
      </c>
      <c r="AF908" s="142">
        <f t="shared" si="313"/>
        <v>0</v>
      </c>
      <c r="AG908" s="278"/>
      <c r="AI908" s="37">
        <f>IFERROR(IF(M908&gt;0,(N908*CONFIGURACAO!$C$20)+(O908*CONFIGURACAO!$C$21)+(P908*CONFIGURACAO!$C$22)+(Q908*CONFIGURACAO!$C$23)+(R908*CONFIGURACAO!$C$24),""),"")</f>
        <v>280</v>
      </c>
      <c r="AJ908" s="38">
        <f>IF(S908=0,0,IF(CONFIGURACAO!$C$15="SIM",(IF(S908&gt;CONFIGURACAO!$C$16,CONFIGURACAO!$C$16*CONFIGURACAO!$C$25,S908*CONFIGURACAO!$C$25)),'PI AREA  P100'!S908*CONFIGURACAO!$C$25))</f>
        <v>0</v>
      </c>
      <c r="AK908" s="38">
        <f>IF(T908=0,0,IF(CONFIGURACAO!$C$17="SIM",(IF(T908&gt;CONFIGURACAO!$C$18,CONFIGURACAO!$C$18*CONFIGURACAO!$C$26,T908*CONFIGURACAO!$C$26)),'PI AREA  P100'!T908*CONFIGURACAO!$C$26))</f>
        <v>0</v>
      </c>
      <c r="AL908" s="38">
        <f>IFERROR(IF(M908&gt;0,(U908*CONFIGURACAO!$C$29)+(V908*CONFIGURACAO!$C$30),""),"")</f>
        <v>200</v>
      </c>
      <c r="AM908" s="38">
        <f>IF(W908=0,0,IF(CONFIGURACAO!$C$41="SIM",(IF(W908&gt;CONFIGURACAO!$C$41,CONFIGURACAO!$C$41*CONFIGURACAO!$C$31,W908*CONFIGURACAO!$C$31)),'PI AREA  P100'!W908*CONFIGURACAO!$C$31))</f>
        <v>150</v>
      </c>
      <c r="AN908" s="38">
        <f>IF(X908=0,0,IF(CONFIGURACAO!$C$39="SIM",(IF(X908&gt;CONFIGURACAO!$C$40,CONFIGURACAO!$C$40*CONFIGURACAO!$C$32,X908*CONFIGURACAO!$C$32)),'PI AREA  P100'!X908*CONFIGURACAO!$C$32))</f>
        <v>75</v>
      </c>
      <c r="AO908" s="38">
        <f>IFERROR(IF(M908&gt;0,(Y908*CONFIGURACAO!$C$33)+(Z908*CONFIGURACAO!$C$34)+(AA908*CONFIGURACAO!$C$35)+(AB908*CONFIGURACAO!$C$36),""),"")</f>
        <v>0</v>
      </c>
      <c r="AP908" s="38">
        <f>IF(AA908=0,0,IF(CONFIGURACAO!$C$46="SIM",(IF(AA908&gt;CONFIGURACAO!$C$47,CONFIGURACAO!$C$47*CONFIGURACAO!$C$35,AA908*CONFIGURACAO!$C$35)),'PI AREA  P100'!AA908*CONFIGURACAO!$C$35))</f>
        <v>0</v>
      </c>
      <c r="AQ908" s="38">
        <f>IF(AB908=0,0,IF(CONFIGURACAO!$C$44="SIM",(IF(AB908&gt;CONFIGURACAO!$C$45,CONFIGURACAO!$C$45*CONFIGURACAO!$C$36,AB908*CONFIGURACAO!$C$36)),'PI AREA  P100'!AB908*CONFIGURACAO!$C$36))</f>
        <v>0</v>
      </c>
      <c r="AR908" s="38">
        <f t="shared" si="314"/>
        <v>705</v>
      </c>
      <c r="AS908" s="68">
        <f>IF(AR908="","",$AR908-(($AS$2/CONFIGURACAO!$C$6)*$M908))</f>
        <v>630</v>
      </c>
      <c r="AT908" s="73">
        <f t="shared" si="296"/>
        <v>3</v>
      </c>
      <c r="AU908" s="75">
        <f>IF(AR908="","",$AR908-(($AU$2/CONFIGURACAO!$C$6)*$M908))</f>
        <v>580</v>
      </c>
      <c r="AV908" s="76">
        <f t="shared" si="297"/>
        <v>4</v>
      </c>
      <c r="AW908" s="74">
        <f>IF(AR908="","",$AR908-(($AW$2/CONFIGURACAO!$C$6)*$M908))</f>
        <v>530</v>
      </c>
      <c r="AX908" s="72">
        <f t="shared" si="298"/>
        <v>5</v>
      </c>
      <c r="AZ908" s="39">
        <f t="shared" si="299"/>
        <v>5.9547439460103213E-2</v>
      </c>
      <c r="BA908" s="146">
        <f t="shared" si="300"/>
        <v>13</v>
      </c>
      <c r="BB908" s="146">
        <f t="shared" si="301"/>
        <v>588</v>
      </c>
      <c r="BC908" s="32">
        <f t="shared" si="302"/>
        <v>605</v>
      </c>
      <c r="BD908" s="148"/>
      <c r="BE908" s="40">
        <f t="shared" si="303"/>
        <v>0</v>
      </c>
      <c r="BF908" s="40">
        <f t="shared" si="304"/>
        <v>3.8580246913580245E-2</v>
      </c>
      <c r="BG908" s="40">
        <f t="shared" si="305"/>
        <v>0</v>
      </c>
      <c r="BH908" s="40">
        <f t="shared" si="306"/>
        <v>0.20210185933710592</v>
      </c>
      <c r="BI908" s="40">
        <f t="shared" si="307"/>
        <v>0</v>
      </c>
      <c r="BJ908" s="40">
        <f t="shared" si="308"/>
        <v>0</v>
      </c>
      <c r="BK908" s="40">
        <f t="shared" si="309"/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 s="42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</row>
    <row r="909" spans="1:124" s="32" customFormat="1" x14ac:dyDescent="0.2">
      <c r="A909" s="124" t="str">
        <f>CONFIGURACAO!$C$4</f>
        <v>AREA 21</v>
      </c>
      <c r="B909" s="125">
        <v>907</v>
      </c>
      <c r="C909" s="252" t="s">
        <v>324</v>
      </c>
      <c r="D909" s="126">
        <f t="shared" si="310"/>
        <v>16</v>
      </c>
      <c r="E909" s="250" t="s">
        <v>1244</v>
      </c>
      <c r="F909" s="250">
        <v>1</v>
      </c>
      <c r="G909" s="250">
        <v>1</v>
      </c>
      <c r="H909" s="250">
        <v>1</v>
      </c>
      <c r="I909" s="250">
        <v>1</v>
      </c>
      <c r="J909" s="87"/>
      <c r="K909" s="94"/>
      <c r="L909" s="94"/>
      <c r="M909" s="154">
        <f t="shared" si="311"/>
        <v>4</v>
      </c>
      <c r="N909">
        <v>8</v>
      </c>
      <c r="O909">
        <v>16</v>
      </c>
      <c r="P909">
        <v>3</v>
      </c>
      <c r="Q909">
        <v>0</v>
      </c>
      <c r="R909">
        <v>3</v>
      </c>
      <c r="S909">
        <v>13</v>
      </c>
      <c r="T909">
        <v>0</v>
      </c>
      <c r="U909">
        <v>0</v>
      </c>
      <c r="V909">
        <v>0</v>
      </c>
      <c r="W909">
        <v>0</v>
      </c>
      <c r="X909">
        <v>2</v>
      </c>
      <c r="Y909">
        <v>0</v>
      </c>
      <c r="Z909">
        <v>0</v>
      </c>
      <c r="AA909">
        <v>0</v>
      </c>
      <c r="AB909">
        <v>2</v>
      </c>
      <c r="AC909" s="139">
        <f t="shared" si="294"/>
        <v>24</v>
      </c>
      <c r="AD909" s="140">
        <f t="shared" si="295"/>
        <v>27</v>
      </c>
      <c r="AE909" s="141">
        <f t="shared" si="312"/>
        <v>0</v>
      </c>
      <c r="AF909" s="142">
        <f t="shared" si="313"/>
        <v>0</v>
      </c>
      <c r="AG909" s="278"/>
      <c r="AI909" s="37">
        <f>IFERROR(IF(M909&gt;0,(N909*CONFIGURACAO!$C$20)+(O909*CONFIGURACAO!$C$21)+(P909*CONFIGURACAO!$C$22)+(Q909*CONFIGURACAO!$C$23)+(R909*CONFIGURACAO!$C$24),""),"")</f>
        <v>2320</v>
      </c>
      <c r="AJ909" s="38">
        <f>IF(S909=0,0,IF(CONFIGURACAO!$C$15="SIM",(IF(S909&gt;CONFIGURACAO!$C$16,CONFIGURACAO!$C$16*CONFIGURACAO!$C$25,S909*CONFIGURACAO!$C$25)),'PI AREA  P100'!S909*CONFIGURACAO!$C$25))</f>
        <v>40</v>
      </c>
      <c r="AK909" s="38">
        <f>IF(T909=0,0,IF(CONFIGURACAO!$C$17="SIM",(IF(T909&gt;CONFIGURACAO!$C$18,CONFIGURACAO!$C$18*CONFIGURACAO!$C$26,T909*CONFIGURACAO!$C$26)),'PI AREA  P100'!T909*CONFIGURACAO!$C$26))</f>
        <v>0</v>
      </c>
      <c r="AL909" s="38">
        <f>IFERROR(IF(M909&gt;0,(U909*CONFIGURACAO!$C$29)+(V909*CONFIGURACAO!$C$30),""),"")</f>
        <v>0</v>
      </c>
      <c r="AM909" s="38">
        <f>IF(W909=0,0,IF(CONFIGURACAO!$C$41="SIM",(IF(W909&gt;CONFIGURACAO!$C$41,CONFIGURACAO!$C$41*CONFIGURACAO!$C$31,W909*CONFIGURACAO!$C$31)),'PI AREA  P100'!W909*CONFIGURACAO!$C$31))</f>
        <v>0</v>
      </c>
      <c r="AN909" s="38">
        <f>IF(X909=0,0,IF(CONFIGURACAO!$C$39="SIM",(IF(X909&gt;CONFIGURACAO!$C$40,CONFIGURACAO!$C$40*CONFIGURACAO!$C$32,X909*CONFIGURACAO!$C$32)),'PI AREA  P100'!X909*CONFIGURACAO!$C$32))</f>
        <v>50</v>
      </c>
      <c r="AO909" s="38">
        <f>IFERROR(IF(M909&gt;0,(Y909*CONFIGURACAO!$C$33)+(Z909*CONFIGURACAO!$C$34)+(AA909*CONFIGURACAO!$C$35)+(AB909*CONFIGURACAO!$C$36),""),"")</f>
        <v>20</v>
      </c>
      <c r="AP909" s="38">
        <f>IF(AA909=0,0,IF(CONFIGURACAO!$C$46="SIM",(IF(AA909&gt;CONFIGURACAO!$C$47,CONFIGURACAO!$C$47*CONFIGURACAO!$C$35,AA909*CONFIGURACAO!$C$35)),'PI AREA  P100'!AA909*CONFIGURACAO!$C$35))</f>
        <v>0</v>
      </c>
      <c r="AQ909" s="38">
        <f>IF(AB909=0,0,IF(CONFIGURACAO!$C$44="SIM",(IF(AB909&gt;CONFIGURACAO!$C$45,CONFIGURACAO!$C$45*CONFIGURACAO!$C$36,AB909*CONFIGURACAO!$C$36)),'PI AREA  P100'!AB909*CONFIGURACAO!$C$36))</f>
        <v>20</v>
      </c>
      <c r="AR909" s="38">
        <f t="shared" si="314"/>
        <v>2450</v>
      </c>
      <c r="AS909" s="68">
        <f>IF(AR909="","",$AR909-(($AS$2/CONFIGURACAO!$C$6)*$M909))</f>
        <v>2150</v>
      </c>
      <c r="AT909" s="73">
        <f t="shared" si="296"/>
        <v>3</v>
      </c>
      <c r="AU909" s="75">
        <f>IF(AR909="","",$AR909-(($AU$2/CONFIGURACAO!$C$6)*$M909))</f>
        <v>1950</v>
      </c>
      <c r="AV909" s="76">
        <f t="shared" si="297"/>
        <v>4</v>
      </c>
      <c r="AW909" s="74">
        <f>IF(AR909="","",$AR909-(($AW$2/CONFIGURACAO!$C$6)*$M909))</f>
        <v>1750</v>
      </c>
      <c r="AX909" s="72">
        <f t="shared" si="298"/>
        <v>5</v>
      </c>
      <c r="AZ909" s="39">
        <f t="shared" si="299"/>
        <v>0.20693791018050056</v>
      </c>
      <c r="BA909" s="146">
        <f t="shared" si="300"/>
        <v>47</v>
      </c>
      <c r="BB909" s="146">
        <f t="shared" si="301"/>
        <v>56</v>
      </c>
      <c r="BC909" s="32">
        <f t="shared" si="302"/>
        <v>88</v>
      </c>
      <c r="BD909" s="148"/>
      <c r="BE909" s="40">
        <f t="shared" si="303"/>
        <v>0.29806259314456035</v>
      </c>
      <c r="BF909" s="40">
        <f t="shared" si="304"/>
        <v>0.61728395061728392</v>
      </c>
      <c r="BG909" s="40">
        <f t="shared" si="305"/>
        <v>7.7081192189105849E-2</v>
      </c>
      <c r="BH909" s="40">
        <f t="shared" si="306"/>
        <v>0</v>
      </c>
      <c r="BI909" s="40">
        <f t="shared" si="307"/>
        <v>0.31982942430703626</v>
      </c>
      <c r="BJ909" s="40">
        <f t="shared" si="308"/>
        <v>1.2014787430683918</v>
      </c>
      <c r="BK909" s="40">
        <f t="shared" si="309"/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 s="42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</row>
    <row r="910" spans="1:124" s="32" customFormat="1" x14ac:dyDescent="0.2">
      <c r="A910" s="124" t="str">
        <f>CONFIGURACAO!$C$4</f>
        <v>AREA 21</v>
      </c>
      <c r="B910" s="125">
        <v>908</v>
      </c>
      <c r="C910" s="252" t="s">
        <v>324</v>
      </c>
      <c r="D910" s="126">
        <f t="shared" si="310"/>
        <v>17</v>
      </c>
      <c r="E910" s="250" t="s">
        <v>1245</v>
      </c>
      <c r="F910" s="250">
        <v>1</v>
      </c>
      <c r="G910" s="250">
        <v>1</v>
      </c>
      <c r="H910" s="250">
        <v>1</v>
      </c>
      <c r="I910" s="250">
        <v>1</v>
      </c>
      <c r="J910" s="87"/>
      <c r="K910" s="94"/>
      <c r="L910" s="94"/>
      <c r="M910" s="154">
        <f t="shared" si="311"/>
        <v>4</v>
      </c>
      <c r="N910">
        <v>1</v>
      </c>
      <c r="O910">
        <v>0</v>
      </c>
      <c r="P910">
        <v>1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 s="139">
        <f t="shared" si="294"/>
        <v>1</v>
      </c>
      <c r="AD910" s="140">
        <f t="shared" si="295"/>
        <v>2</v>
      </c>
      <c r="AE910" s="141">
        <f t="shared" si="312"/>
        <v>0</v>
      </c>
      <c r="AF910" s="142">
        <f t="shared" si="313"/>
        <v>0</v>
      </c>
      <c r="AG910" s="278"/>
      <c r="AI910" s="37">
        <f>IFERROR(IF(M910&gt;0,(N910*CONFIGURACAO!$C$20)+(O910*CONFIGURACAO!$C$21)+(P910*CONFIGURACAO!$C$22)+(Q910*CONFIGURACAO!$C$23)+(R910*CONFIGURACAO!$C$24),""),"")</f>
        <v>180</v>
      </c>
      <c r="AJ910" s="38">
        <f>IF(S910=0,0,IF(CONFIGURACAO!$C$15="SIM",(IF(S910&gt;CONFIGURACAO!$C$16,CONFIGURACAO!$C$16*CONFIGURACAO!$C$25,S910*CONFIGURACAO!$C$25)),'PI AREA  P100'!S910*CONFIGURACAO!$C$25))</f>
        <v>0</v>
      </c>
      <c r="AK910" s="38">
        <f>IF(T910=0,0,IF(CONFIGURACAO!$C$17="SIM",(IF(T910&gt;CONFIGURACAO!$C$18,CONFIGURACAO!$C$18*CONFIGURACAO!$C$26,T910*CONFIGURACAO!$C$26)),'PI AREA  P100'!T910*CONFIGURACAO!$C$26))</f>
        <v>0</v>
      </c>
      <c r="AL910" s="38">
        <f>IFERROR(IF(M910&gt;0,(U910*CONFIGURACAO!$C$29)+(V910*CONFIGURACAO!$C$30),""),"")</f>
        <v>0</v>
      </c>
      <c r="AM910" s="38">
        <f>IF(W910=0,0,IF(CONFIGURACAO!$C$41="SIM",(IF(W910&gt;CONFIGURACAO!$C$41,CONFIGURACAO!$C$41*CONFIGURACAO!$C$31,W910*CONFIGURACAO!$C$31)),'PI AREA  P100'!W910*CONFIGURACAO!$C$31))</f>
        <v>0</v>
      </c>
      <c r="AN910" s="38">
        <f>IF(X910=0,0,IF(CONFIGURACAO!$C$39="SIM",(IF(X910&gt;CONFIGURACAO!$C$40,CONFIGURACAO!$C$40*CONFIGURACAO!$C$32,X910*CONFIGURACAO!$C$32)),'PI AREA  P100'!X910*CONFIGURACAO!$C$32))</f>
        <v>0</v>
      </c>
      <c r="AO910" s="38">
        <f>IFERROR(IF(M910&gt;0,(Y910*CONFIGURACAO!$C$33)+(Z910*CONFIGURACAO!$C$34)+(AA910*CONFIGURACAO!$C$35)+(AB910*CONFIGURACAO!$C$36),""),"")</f>
        <v>0</v>
      </c>
      <c r="AP910" s="38">
        <f>IF(AA910=0,0,IF(CONFIGURACAO!$C$46="SIM",(IF(AA910&gt;CONFIGURACAO!$C$47,CONFIGURACAO!$C$47*CONFIGURACAO!$C$35,AA910*CONFIGURACAO!$C$35)),'PI AREA  P100'!AA910*CONFIGURACAO!$C$35))</f>
        <v>0</v>
      </c>
      <c r="AQ910" s="38">
        <f>IF(AB910=0,0,IF(CONFIGURACAO!$C$44="SIM",(IF(AB910&gt;CONFIGURACAO!$C$45,CONFIGURACAO!$C$45*CONFIGURACAO!$C$36,AB910*CONFIGURACAO!$C$36)),'PI AREA  P100'!AB910*CONFIGURACAO!$C$36))</f>
        <v>0</v>
      </c>
      <c r="AR910" s="38">
        <f t="shared" si="314"/>
        <v>180</v>
      </c>
      <c r="AS910" s="68">
        <f>IF(AR910="","",$AR910-(($AS$2/CONFIGURACAO!$C$6)*$M910))</f>
        <v>-120</v>
      </c>
      <c r="AT910" s="73" t="str">
        <f t="shared" si="296"/>
        <v>NAO</v>
      </c>
      <c r="AU910" s="75">
        <f>IF(AR910="","",$AR910-(($AU$2/CONFIGURACAO!$C$6)*$M910))</f>
        <v>-320</v>
      </c>
      <c r="AV910" s="76" t="str">
        <f t="shared" si="297"/>
        <v>NAO</v>
      </c>
      <c r="AW910" s="74">
        <f>IF(AR910="","",$AR910-(($AW$2/CONFIGURACAO!$C$6)*$M910))</f>
        <v>-520</v>
      </c>
      <c r="AX910" s="72" t="str">
        <f t="shared" si="298"/>
        <v>NAO</v>
      </c>
      <c r="AZ910" s="39">
        <f t="shared" si="299"/>
        <v>1.5203601564281672E-2</v>
      </c>
      <c r="BA910" s="146">
        <f t="shared" si="300"/>
        <v>3</v>
      </c>
      <c r="BB910" s="146">
        <f t="shared" si="301"/>
        <v>968</v>
      </c>
      <c r="BC910" s="32">
        <f t="shared" si="302"/>
        <v>972</v>
      </c>
      <c r="BD910" s="148"/>
      <c r="BE910" s="40">
        <f t="shared" si="303"/>
        <v>3.7257824143070044E-2</v>
      </c>
      <c r="BF910" s="40">
        <f t="shared" si="304"/>
        <v>0</v>
      </c>
      <c r="BG910" s="40">
        <f t="shared" si="305"/>
        <v>2.5693730729701953E-2</v>
      </c>
      <c r="BH910" s="40">
        <f t="shared" si="306"/>
        <v>0</v>
      </c>
      <c r="BI910" s="40">
        <f t="shared" si="307"/>
        <v>0.10660980810234541</v>
      </c>
      <c r="BJ910" s="40">
        <f t="shared" si="308"/>
        <v>0</v>
      </c>
      <c r="BK910" s="40">
        <f t="shared" si="309"/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1</v>
      </c>
      <c r="BS910">
        <v>1</v>
      </c>
      <c r="BT910" s="42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</row>
    <row r="911" spans="1:124" s="32" customFormat="1" x14ac:dyDescent="0.2">
      <c r="A911" s="124" t="str">
        <f>CONFIGURACAO!$C$4</f>
        <v>AREA 21</v>
      </c>
      <c r="B911" s="125">
        <v>909</v>
      </c>
      <c r="C911" s="252" t="s">
        <v>324</v>
      </c>
      <c r="D911" s="126">
        <f t="shared" si="310"/>
        <v>18</v>
      </c>
      <c r="E911" s="250" t="s">
        <v>1246</v>
      </c>
      <c r="F911" s="250">
        <v>1</v>
      </c>
      <c r="G911" s="250">
        <v>1</v>
      </c>
      <c r="H911" s="250">
        <v>1</v>
      </c>
      <c r="I911" s="250">
        <v>1</v>
      </c>
      <c r="J911" s="87"/>
      <c r="K911" s="94"/>
      <c r="L911" s="94"/>
      <c r="M911" s="154">
        <f t="shared" si="311"/>
        <v>4</v>
      </c>
      <c r="N911">
        <v>2</v>
      </c>
      <c r="O911">
        <v>5</v>
      </c>
      <c r="P911">
        <v>12</v>
      </c>
      <c r="Q911">
        <v>1</v>
      </c>
      <c r="R911">
        <v>5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s="139">
        <f t="shared" si="294"/>
        <v>7</v>
      </c>
      <c r="AD911" s="140">
        <f t="shared" si="295"/>
        <v>19</v>
      </c>
      <c r="AE911" s="141">
        <f t="shared" si="312"/>
        <v>0</v>
      </c>
      <c r="AF911" s="142">
        <f t="shared" si="313"/>
        <v>0</v>
      </c>
      <c r="AG911" s="278"/>
      <c r="AI911" s="37">
        <f>IFERROR(IF(M911&gt;0,(N911*CONFIGURACAO!$C$20)+(O911*CONFIGURACAO!$C$21)+(P911*CONFIGURACAO!$C$22)+(Q911*CONFIGURACAO!$C$23)+(R911*CONFIGURACAO!$C$24),""),"")</f>
        <v>1460</v>
      </c>
      <c r="AJ911" s="38">
        <f>IF(S911=0,0,IF(CONFIGURACAO!$C$15="SIM",(IF(S911&gt;CONFIGURACAO!$C$16,CONFIGURACAO!$C$16*CONFIGURACAO!$C$25,S911*CONFIGURACAO!$C$25)),'PI AREA  P100'!S911*CONFIGURACAO!$C$25))</f>
        <v>10</v>
      </c>
      <c r="AK911" s="38">
        <f>IF(T911=0,0,IF(CONFIGURACAO!$C$17="SIM",(IF(T911&gt;CONFIGURACAO!$C$18,CONFIGURACAO!$C$18*CONFIGURACAO!$C$26,T911*CONFIGURACAO!$C$26)),'PI AREA  P100'!T911*CONFIGURACAO!$C$26))</f>
        <v>5</v>
      </c>
      <c r="AL911" s="38">
        <f>IFERROR(IF(M911&gt;0,(U911*CONFIGURACAO!$C$29)+(V911*CONFIGURACAO!$C$30),""),"")</f>
        <v>0</v>
      </c>
      <c r="AM911" s="38">
        <f>IF(W911=0,0,IF(CONFIGURACAO!$C$41="SIM",(IF(W911&gt;CONFIGURACAO!$C$41,CONFIGURACAO!$C$41*CONFIGURACAO!$C$31,W911*CONFIGURACAO!$C$31)),'PI AREA  P100'!W911*CONFIGURACAO!$C$31))</f>
        <v>0</v>
      </c>
      <c r="AN911" s="38">
        <f>IF(X911=0,0,IF(CONFIGURACAO!$C$39="SIM",(IF(X911&gt;CONFIGURACAO!$C$40,CONFIGURACAO!$C$40*CONFIGURACAO!$C$32,X911*CONFIGURACAO!$C$32)),'PI AREA  P100'!X911*CONFIGURACAO!$C$32))</f>
        <v>0</v>
      </c>
      <c r="AO911" s="38">
        <f>IFERROR(IF(M911&gt;0,(Y911*CONFIGURACAO!$C$33)+(Z911*CONFIGURACAO!$C$34)+(AA911*CONFIGURACAO!$C$35)+(AB911*CONFIGURACAO!$C$36),""),"")</f>
        <v>0</v>
      </c>
      <c r="AP911" s="38">
        <f>IF(AA911=0,0,IF(CONFIGURACAO!$C$46="SIM",(IF(AA911&gt;CONFIGURACAO!$C$47,CONFIGURACAO!$C$47*CONFIGURACAO!$C$35,AA911*CONFIGURACAO!$C$35)),'PI AREA  P100'!AA911*CONFIGURACAO!$C$35))</f>
        <v>0</v>
      </c>
      <c r="AQ911" s="38">
        <f>IF(AB911=0,0,IF(CONFIGURACAO!$C$44="SIM",(IF(AB911&gt;CONFIGURACAO!$C$45,CONFIGURACAO!$C$45*CONFIGURACAO!$C$36,AB911*CONFIGURACAO!$C$36)),'PI AREA  P100'!AB911*CONFIGURACAO!$C$36))</f>
        <v>0</v>
      </c>
      <c r="AR911" s="38">
        <f t="shared" si="314"/>
        <v>1475</v>
      </c>
      <c r="AS911" s="68">
        <f>IF(AR911="","",$AR911-(($AS$2/CONFIGURACAO!$C$6)*$M911))</f>
        <v>1175</v>
      </c>
      <c r="AT911" s="73">
        <f t="shared" si="296"/>
        <v>3</v>
      </c>
      <c r="AU911" s="75">
        <f>IF(AR911="","",$AR911-(($AU$2/CONFIGURACAO!$C$6)*$M911))</f>
        <v>975</v>
      </c>
      <c r="AV911" s="76">
        <f t="shared" si="297"/>
        <v>4</v>
      </c>
      <c r="AW911" s="74">
        <f>IF(AR911="","",$AR911-(($AW$2/CONFIGURACAO!$C$6)*$M911))</f>
        <v>775</v>
      </c>
      <c r="AX911" s="72">
        <f t="shared" si="298"/>
        <v>5</v>
      </c>
      <c r="AZ911" s="39">
        <f t="shared" si="299"/>
        <v>0.12458506837397482</v>
      </c>
      <c r="BA911" s="146">
        <f t="shared" si="300"/>
        <v>27</v>
      </c>
      <c r="BB911" s="146">
        <f t="shared" si="301"/>
        <v>229</v>
      </c>
      <c r="BC911" s="32">
        <f t="shared" si="302"/>
        <v>253</v>
      </c>
      <c r="BD911" s="148"/>
      <c r="BE911" s="40">
        <f t="shared" si="303"/>
        <v>7.4515648286140088E-2</v>
      </c>
      <c r="BF911" s="40">
        <f t="shared" si="304"/>
        <v>0.19290123456790123</v>
      </c>
      <c r="BG911" s="40">
        <f t="shared" si="305"/>
        <v>0.3083247687564234</v>
      </c>
      <c r="BH911" s="40">
        <f t="shared" si="306"/>
        <v>4.042037186742118E-2</v>
      </c>
      <c r="BI911" s="40">
        <f t="shared" si="307"/>
        <v>0.53304904051172708</v>
      </c>
      <c r="BJ911" s="40">
        <f t="shared" si="308"/>
        <v>9.2421441774491686E-2</v>
      </c>
      <c r="BK911" s="40">
        <f t="shared" si="309"/>
        <v>0.16051364365971107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 s="42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</row>
    <row r="912" spans="1:124" s="32" customFormat="1" x14ac:dyDescent="0.2">
      <c r="A912" s="124" t="str">
        <f>CONFIGURACAO!$C$4</f>
        <v>AREA 21</v>
      </c>
      <c r="B912" s="125">
        <v>910</v>
      </c>
      <c r="C912" s="252" t="s">
        <v>324</v>
      </c>
      <c r="D912" s="126">
        <f t="shared" si="310"/>
        <v>19</v>
      </c>
      <c r="E912" s="250" t="s">
        <v>1247</v>
      </c>
      <c r="F912" s="250">
        <v>1</v>
      </c>
      <c r="G912" s="250">
        <v>1</v>
      </c>
      <c r="H912" s="250">
        <v>1</v>
      </c>
      <c r="I912" s="250">
        <v>1</v>
      </c>
      <c r="J912" s="87"/>
      <c r="K912" s="94"/>
      <c r="L912" s="94"/>
      <c r="M912" s="154">
        <f t="shared" si="311"/>
        <v>4</v>
      </c>
      <c r="N912">
        <v>0</v>
      </c>
      <c r="O912">
        <v>0</v>
      </c>
      <c r="P912">
        <v>0</v>
      </c>
      <c r="Q912">
        <v>5</v>
      </c>
      <c r="R912">
        <v>0</v>
      </c>
      <c r="S912">
        <v>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 s="139">
        <f t="shared" si="294"/>
        <v>0</v>
      </c>
      <c r="AD912" s="140">
        <f t="shared" si="295"/>
        <v>0</v>
      </c>
      <c r="AE912" s="141">
        <f t="shared" si="312"/>
        <v>0</v>
      </c>
      <c r="AF912" s="142">
        <f t="shared" si="313"/>
        <v>0</v>
      </c>
      <c r="AG912" s="278"/>
      <c r="AI912" s="37">
        <f>IFERROR(IF(M912&gt;0,(N912*CONFIGURACAO!$C$20)+(O912*CONFIGURACAO!$C$21)+(P912*CONFIGURACAO!$C$22)+(Q912*CONFIGURACAO!$C$23)+(R912*CONFIGURACAO!$C$24),""),"")</f>
        <v>200</v>
      </c>
      <c r="AJ912" s="38">
        <f>IF(S912=0,0,IF(CONFIGURACAO!$C$15="SIM",(IF(S912&gt;CONFIGURACAO!$C$16,CONFIGURACAO!$C$16*CONFIGURACAO!$C$25,S912*CONFIGURACAO!$C$25)),'PI AREA  P100'!S912*CONFIGURACAO!$C$25))</f>
        <v>30</v>
      </c>
      <c r="AK912" s="38">
        <f>IF(T912=0,0,IF(CONFIGURACAO!$C$17="SIM",(IF(T912&gt;CONFIGURACAO!$C$18,CONFIGURACAO!$C$18*CONFIGURACAO!$C$26,T912*CONFIGURACAO!$C$26)),'PI AREA  P100'!T912*CONFIGURACAO!$C$26))</f>
        <v>0</v>
      </c>
      <c r="AL912" s="38">
        <f>IFERROR(IF(M912&gt;0,(U912*CONFIGURACAO!$C$29)+(V912*CONFIGURACAO!$C$30),""),"")</f>
        <v>0</v>
      </c>
      <c r="AM912" s="38">
        <f>IF(W912=0,0,IF(CONFIGURACAO!$C$41="SIM",(IF(W912&gt;CONFIGURACAO!$C$41,CONFIGURACAO!$C$41*CONFIGURACAO!$C$31,W912*CONFIGURACAO!$C$31)),'PI AREA  P100'!W912*CONFIGURACAO!$C$31))</f>
        <v>0</v>
      </c>
      <c r="AN912" s="38">
        <f>IF(X912=0,0,IF(CONFIGURACAO!$C$39="SIM",(IF(X912&gt;CONFIGURACAO!$C$40,CONFIGURACAO!$C$40*CONFIGURACAO!$C$32,X912*CONFIGURACAO!$C$32)),'PI AREA  P100'!X912*CONFIGURACAO!$C$32))</f>
        <v>0</v>
      </c>
      <c r="AO912" s="38">
        <f>IFERROR(IF(M912&gt;0,(Y912*CONFIGURACAO!$C$33)+(Z912*CONFIGURACAO!$C$34)+(AA912*CONFIGURACAO!$C$35)+(AB912*CONFIGURACAO!$C$36),""),"")</f>
        <v>10</v>
      </c>
      <c r="AP912" s="38">
        <f>IF(AA912=0,0,IF(CONFIGURACAO!$C$46="SIM",(IF(AA912&gt;CONFIGURACAO!$C$47,CONFIGURACAO!$C$47*CONFIGURACAO!$C$35,AA912*CONFIGURACAO!$C$35)),'PI AREA  P100'!AA912*CONFIGURACAO!$C$35))</f>
        <v>0</v>
      </c>
      <c r="AQ912" s="38">
        <f>IF(AB912=0,0,IF(CONFIGURACAO!$C$44="SIM",(IF(AB912&gt;CONFIGURACAO!$C$45,CONFIGURACAO!$C$45*CONFIGURACAO!$C$36,AB912*CONFIGURACAO!$C$36)),'PI AREA  P100'!AB912*CONFIGURACAO!$C$36))</f>
        <v>10</v>
      </c>
      <c r="AR912" s="38">
        <f t="shared" si="314"/>
        <v>250</v>
      </c>
      <c r="AS912" s="68">
        <f>IF(AR912="","",$AR912-(($AS$2/CONFIGURACAO!$C$6)*$M912))</f>
        <v>-50</v>
      </c>
      <c r="AT912" s="73" t="str">
        <f t="shared" si="296"/>
        <v>NAO</v>
      </c>
      <c r="AU912" s="75">
        <f>IF(AR912="","",$AR912-(($AU$2/CONFIGURACAO!$C$6)*$M912))</f>
        <v>-250</v>
      </c>
      <c r="AV912" s="76" t="str">
        <f t="shared" si="297"/>
        <v>NAO</v>
      </c>
      <c r="AW912" s="74">
        <f>IF(AR912="","",$AR912-(($AW$2/CONFIGURACAO!$C$6)*$M912))</f>
        <v>-450</v>
      </c>
      <c r="AX912" s="72" t="str">
        <f t="shared" si="298"/>
        <v>NAO</v>
      </c>
      <c r="AZ912" s="39">
        <f t="shared" si="299"/>
        <v>2.1116113283724546E-2</v>
      </c>
      <c r="BA912" s="146">
        <f t="shared" si="300"/>
        <v>9</v>
      </c>
      <c r="BB912" s="146">
        <f t="shared" si="301"/>
        <v>734</v>
      </c>
      <c r="BC912" s="32">
        <f t="shared" si="302"/>
        <v>917</v>
      </c>
      <c r="BD912" s="148"/>
      <c r="BE912" s="40">
        <f t="shared" si="303"/>
        <v>0</v>
      </c>
      <c r="BF912" s="40">
        <f t="shared" si="304"/>
        <v>0</v>
      </c>
      <c r="BG912" s="40">
        <f t="shared" si="305"/>
        <v>0</v>
      </c>
      <c r="BH912" s="40">
        <f t="shared" si="306"/>
        <v>0.20210185933710592</v>
      </c>
      <c r="BI912" s="40">
        <f t="shared" si="307"/>
        <v>0</v>
      </c>
      <c r="BJ912" s="40">
        <f t="shared" si="308"/>
        <v>0.27726432532347506</v>
      </c>
      <c r="BK912" s="40">
        <f t="shared" si="309"/>
        <v>0</v>
      </c>
      <c r="BL912">
        <v>0</v>
      </c>
      <c r="BM912">
        <v>0</v>
      </c>
      <c r="BN912">
        <v>0</v>
      </c>
      <c r="BO912">
        <v>1</v>
      </c>
      <c r="BP912">
        <v>0</v>
      </c>
      <c r="BQ912">
        <v>0</v>
      </c>
      <c r="BR912">
        <v>0</v>
      </c>
      <c r="BS912">
        <v>0</v>
      </c>
      <c r="BT912" s="4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</row>
    <row r="913" spans="1:124" s="32" customFormat="1" x14ac:dyDescent="0.2">
      <c r="A913" s="124" t="str">
        <f>CONFIGURACAO!$C$4</f>
        <v>AREA 21</v>
      </c>
      <c r="B913" s="125">
        <v>911</v>
      </c>
      <c r="C913" s="252" t="s">
        <v>325</v>
      </c>
      <c r="D913" s="126">
        <f t="shared" si="310"/>
        <v>1</v>
      </c>
      <c r="E913" s="250" t="s">
        <v>1248</v>
      </c>
      <c r="F913" s="250">
        <v>1</v>
      </c>
      <c r="G913" s="250">
        <v>1</v>
      </c>
      <c r="H913" s="250">
        <v>1</v>
      </c>
      <c r="I913" s="250">
        <v>1</v>
      </c>
      <c r="J913" s="87"/>
      <c r="K913" s="94"/>
      <c r="L913" s="94"/>
      <c r="M913" s="154">
        <f t="shared" si="311"/>
        <v>4</v>
      </c>
      <c r="N913">
        <v>10</v>
      </c>
      <c r="O913">
        <v>5</v>
      </c>
      <c r="P913">
        <v>6</v>
      </c>
      <c r="Q913">
        <v>0</v>
      </c>
      <c r="R913">
        <v>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 s="139">
        <f t="shared" si="294"/>
        <v>15</v>
      </c>
      <c r="AD913" s="140">
        <f t="shared" si="295"/>
        <v>21</v>
      </c>
      <c r="AE913" s="141">
        <f t="shared" si="312"/>
        <v>0</v>
      </c>
      <c r="AF913" s="142">
        <f t="shared" si="313"/>
        <v>0</v>
      </c>
      <c r="AG913" s="278"/>
      <c r="AI913" s="37">
        <f>IFERROR(IF(M913&gt;0,(N913*CONFIGURACAO!$C$20)+(O913*CONFIGURACAO!$C$21)+(P913*CONFIGURACAO!$C$22)+(Q913*CONFIGURACAO!$C$23)+(R913*CONFIGURACAO!$C$24),""),"")</f>
        <v>1800</v>
      </c>
      <c r="AJ913" s="38">
        <f>IF(S913=0,0,IF(CONFIGURACAO!$C$15="SIM",(IF(S913&gt;CONFIGURACAO!$C$16,CONFIGURACAO!$C$16*CONFIGURACAO!$C$25,S913*CONFIGURACAO!$C$25)),'PI AREA  P100'!S913*CONFIGURACAO!$C$25))</f>
        <v>0</v>
      </c>
      <c r="AK913" s="38">
        <f>IF(T913=0,0,IF(CONFIGURACAO!$C$17="SIM",(IF(T913&gt;CONFIGURACAO!$C$18,CONFIGURACAO!$C$18*CONFIGURACAO!$C$26,T913*CONFIGURACAO!$C$26)),'PI AREA  P100'!T913*CONFIGURACAO!$C$26))</f>
        <v>0</v>
      </c>
      <c r="AL913" s="38">
        <f>IFERROR(IF(M913&gt;0,(U913*CONFIGURACAO!$C$29)+(V913*CONFIGURACAO!$C$30),""),"")</f>
        <v>0</v>
      </c>
      <c r="AM913" s="38">
        <f>IF(W913=0,0,IF(CONFIGURACAO!$C$41="SIM",(IF(W913&gt;CONFIGURACAO!$C$41,CONFIGURACAO!$C$41*CONFIGURACAO!$C$31,W913*CONFIGURACAO!$C$31)),'PI AREA  P100'!W913*CONFIGURACAO!$C$31))</f>
        <v>0</v>
      </c>
      <c r="AN913" s="38">
        <f>IF(X913=0,0,IF(CONFIGURACAO!$C$39="SIM",(IF(X913&gt;CONFIGURACAO!$C$40,CONFIGURACAO!$C$40*CONFIGURACAO!$C$32,X913*CONFIGURACAO!$C$32)),'PI AREA  P100'!X913*CONFIGURACAO!$C$32))</f>
        <v>0</v>
      </c>
      <c r="AO913" s="38">
        <f>IFERROR(IF(M913&gt;0,(Y913*CONFIGURACAO!$C$33)+(Z913*CONFIGURACAO!$C$34)+(AA913*CONFIGURACAO!$C$35)+(AB913*CONFIGURACAO!$C$36),""),"")</f>
        <v>0</v>
      </c>
      <c r="AP913" s="38">
        <f>IF(AA913=0,0,IF(CONFIGURACAO!$C$46="SIM",(IF(AA913&gt;CONFIGURACAO!$C$47,CONFIGURACAO!$C$47*CONFIGURACAO!$C$35,AA913*CONFIGURACAO!$C$35)),'PI AREA  P100'!AA913*CONFIGURACAO!$C$35))</f>
        <v>0</v>
      </c>
      <c r="AQ913" s="38">
        <f>IF(AB913=0,0,IF(CONFIGURACAO!$C$44="SIM",(IF(AB913&gt;CONFIGURACAO!$C$45,CONFIGURACAO!$C$45*CONFIGURACAO!$C$36,AB913*CONFIGURACAO!$C$36)),'PI AREA  P100'!AB913*CONFIGURACAO!$C$36))</f>
        <v>0</v>
      </c>
      <c r="AR913" s="38">
        <f t="shared" si="314"/>
        <v>1800</v>
      </c>
      <c r="AS913" s="68">
        <f>IF(AR913="","",$AR913-(($AS$2/CONFIGURACAO!$C$6)*$M913))</f>
        <v>1500</v>
      </c>
      <c r="AT913" s="73">
        <f t="shared" si="296"/>
        <v>3</v>
      </c>
      <c r="AU913" s="75">
        <f>IF(AR913="","",$AR913-(($AU$2/CONFIGURACAO!$C$6)*$M913))</f>
        <v>1300</v>
      </c>
      <c r="AV913" s="76">
        <f t="shared" si="297"/>
        <v>4</v>
      </c>
      <c r="AW913" s="74">
        <f>IF(AR913="","",$AR913-(($AW$2/CONFIGURACAO!$C$6)*$M913))</f>
        <v>1100</v>
      </c>
      <c r="AX913" s="72">
        <f t="shared" si="298"/>
        <v>5</v>
      </c>
      <c r="AZ913" s="39">
        <f t="shared" si="299"/>
        <v>0.15203601564281671</v>
      </c>
      <c r="BA913" s="146">
        <f t="shared" si="300"/>
        <v>23</v>
      </c>
      <c r="BB913" s="146">
        <f t="shared" si="301"/>
        <v>294</v>
      </c>
      <c r="BC913" s="32">
        <f t="shared" si="302"/>
        <v>180</v>
      </c>
      <c r="BD913" s="148"/>
      <c r="BE913" s="40">
        <f t="shared" si="303"/>
        <v>0.37257824143070045</v>
      </c>
      <c r="BF913" s="40">
        <f t="shared" si="304"/>
        <v>0.19290123456790123</v>
      </c>
      <c r="BG913" s="40">
        <f t="shared" si="305"/>
        <v>0.1541623843782117</v>
      </c>
      <c r="BH913" s="40">
        <f t="shared" si="306"/>
        <v>0</v>
      </c>
      <c r="BI913" s="40">
        <f t="shared" si="307"/>
        <v>0.21321961620469082</v>
      </c>
      <c r="BJ913" s="40">
        <f t="shared" si="308"/>
        <v>0</v>
      </c>
      <c r="BK913" s="40">
        <f t="shared" si="309"/>
        <v>0</v>
      </c>
      <c r="BL913">
        <v>0</v>
      </c>
      <c r="BM913">
        <v>2</v>
      </c>
      <c r="BN913">
        <v>1</v>
      </c>
      <c r="BO913">
        <v>2</v>
      </c>
      <c r="BP913">
        <v>0</v>
      </c>
      <c r="BQ913">
        <v>0</v>
      </c>
      <c r="BR913">
        <v>1</v>
      </c>
      <c r="BS913">
        <v>3</v>
      </c>
      <c r="BT913" s="42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</row>
    <row r="914" spans="1:124" s="32" customFormat="1" x14ac:dyDescent="0.2">
      <c r="A914" s="124" t="str">
        <f>CONFIGURACAO!$C$4</f>
        <v>AREA 21</v>
      </c>
      <c r="B914" s="125">
        <v>912</v>
      </c>
      <c r="C914" s="252" t="s">
        <v>325</v>
      </c>
      <c r="D914" s="126">
        <f t="shared" si="310"/>
        <v>2</v>
      </c>
      <c r="E914" s="250" t="s">
        <v>1249</v>
      </c>
      <c r="F914" s="250">
        <v>1</v>
      </c>
      <c r="G914" s="250">
        <v>1</v>
      </c>
      <c r="H914" s="250">
        <v>1</v>
      </c>
      <c r="I914" s="250">
        <v>1</v>
      </c>
      <c r="J914" s="87"/>
      <c r="K914" s="94"/>
      <c r="L914" s="94"/>
      <c r="M914" s="154">
        <f t="shared" si="311"/>
        <v>4</v>
      </c>
      <c r="N914">
        <v>8</v>
      </c>
      <c r="O914">
        <v>3</v>
      </c>
      <c r="P914">
        <v>6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 s="139">
        <f t="shared" si="294"/>
        <v>11</v>
      </c>
      <c r="AD914" s="140">
        <f t="shared" si="295"/>
        <v>17</v>
      </c>
      <c r="AE914" s="141">
        <f t="shared" si="312"/>
        <v>0</v>
      </c>
      <c r="AF914" s="142">
        <f t="shared" si="313"/>
        <v>0</v>
      </c>
      <c r="AG914" s="278"/>
      <c r="AI914" s="37">
        <f>IFERROR(IF(M914&gt;0,(N914*CONFIGURACAO!$C$20)+(O914*CONFIGURACAO!$C$21)+(P914*CONFIGURACAO!$C$22)+(Q914*CONFIGURACAO!$C$23)+(R914*CONFIGURACAO!$C$24),""),"")</f>
        <v>1420</v>
      </c>
      <c r="AJ914" s="38">
        <f>IF(S914=0,0,IF(CONFIGURACAO!$C$15="SIM",(IF(S914&gt;CONFIGURACAO!$C$16,CONFIGURACAO!$C$16*CONFIGURACAO!$C$25,S914*CONFIGURACAO!$C$25)),'PI AREA  P100'!S914*CONFIGURACAO!$C$25))</f>
        <v>0</v>
      </c>
      <c r="AK914" s="38">
        <f>IF(T914=0,0,IF(CONFIGURACAO!$C$17="SIM",(IF(T914&gt;CONFIGURACAO!$C$18,CONFIGURACAO!$C$18*CONFIGURACAO!$C$26,T914*CONFIGURACAO!$C$26)),'PI AREA  P100'!T914*CONFIGURACAO!$C$26))</f>
        <v>0</v>
      </c>
      <c r="AL914" s="38">
        <f>IFERROR(IF(M914&gt;0,(U914*CONFIGURACAO!$C$29)+(V914*CONFIGURACAO!$C$30),""),"")</f>
        <v>0</v>
      </c>
      <c r="AM914" s="38">
        <f>IF(W914=0,0,IF(CONFIGURACAO!$C$41="SIM",(IF(W914&gt;CONFIGURACAO!$C$41,CONFIGURACAO!$C$41*CONFIGURACAO!$C$31,W914*CONFIGURACAO!$C$31)),'PI AREA  P100'!W914*CONFIGURACAO!$C$31))</f>
        <v>0</v>
      </c>
      <c r="AN914" s="38">
        <f>IF(X914=0,0,IF(CONFIGURACAO!$C$39="SIM",(IF(X914&gt;CONFIGURACAO!$C$40,CONFIGURACAO!$C$40*CONFIGURACAO!$C$32,X914*CONFIGURACAO!$C$32)),'PI AREA  P100'!X914*CONFIGURACAO!$C$32))</f>
        <v>0</v>
      </c>
      <c r="AO914" s="38">
        <f>IFERROR(IF(M914&gt;0,(Y914*CONFIGURACAO!$C$33)+(Z914*CONFIGURACAO!$C$34)+(AA914*CONFIGURACAO!$C$35)+(AB914*CONFIGURACAO!$C$36),""),"")</f>
        <v>0</v>
      </c>
      <c r="AP914" s="38">
        <f>IF(AA914=0,0,IF(CONFIGURACAO!$C$46="SIM",(IF(AA914&gt;CONFIGURACAO!$C$47,CONFIGURACAO!$C$47*CONFIGURACAO!$C$35,AA914*CONFIGURACAO!$C$35)),'PI AREA  P100'!AA914*CONFIGURACAO!$C$35))</f>
        <v>0</v>
      </c>
      <c r="AQ914" s="38">
        <f>IF(AB914=0,0,IF(CONFIGURACAO!$C$44="SIM",(IF(AB914&gt;CONFIGURACAO!$C$45,CONFIGURACAO!$C$45*CONFIGURACAO!$C$36,AB914*CONFIGURACAO!$C$36)),'PI AREA  P100'!AB914*CONFIGURACAO!$C$36))</f>
        <v>0</v>
      </c>
      <c r="AR914" s="38">
        <f t="shared" si="314"/>
        <v>1420</v>
      </c>
      <c r="AS914" s="68">
        <f>IF(AR914="","",$AR914-(($AS$2/CONFIGURACAO!$C$6)*$M914))</f>
        <v>1120</v>
      </c>
      <c r="AT914" s="73">
        <f t="shared" si="296"/>
        <v>3</v>
      </c>
      <c r="AU914" s="75">
        <f>IF(AR914="","",$AR914-(($AU$2/CONFIGURACAO!$C$6)*$M914))</f>
        <v>920</v>
      </c>
      <c r="AV914" s="76">
        <f t="shared" si="297"/>
        <v>4</v>
      </c>
      <c r="AW914" s="74">
        <f>IF(AR914="","",$AR914-(($AW$2/CONFIGURACAO!$C$6)*$M914))</f>
        <v>720</v>
      </c>
      <c r="AX914" s="72">
        <f t="shared" si="298"/>
        <v>5</v>
      </c>
      <c r="AZ914" s="39">
        <f t="shared" si="299"/>
        <v>0.11993952345155541</v>
      </c>
      <c r="BA914" s="146">
        <f t="shared" si="300"/>
        <v>18</v>
      </c>
      <c r="BB914" s="146">
        <f t="shared" si="301"/>
        <v>426</v>
      </c>
      <c r="BC914" s="32">
        <f t="shared" si="302"/>
        <v>265</v>
      </c>
      <c r="BD914" s="148"/>
      <c r="BE914" s="40">
        <f t="shared" si="303"/>
        <v>0.29806259314456035</v>
      </c>
      <c r="BF914" s="40">
        <f t="shared" si="304"/>
        <v>0.11574074074074073</v>
      </c>
      <c r="BG914" s="40">
        <f t="shared" si="305"/>
        <v>0.1541623843782117</v>
      </c>
      <c r="BH914" s="40">
        <f t="shared" si="306"/>
        <v>0</v>
      </c>
      <c r="BI914" s="40">
        <f t="shared" si="307"/>
        <v>0.10660980810234541</v>
      </c>
      <c r="BJ914" s="40">
        <f t="shared" si="308"/>
        <v>0</v>
      </c>
      <c r="BK914" s="40">
        <f t="shared" si="309"/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 s="42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</row>
    <row r="915" spans="1:124" s="32" customFormat="1" x14ac:dyDescent="0.2">
      <c r="A915" s="124" t="str">
        <f>CONFIGURACAO!$C$4</f>
        <v>AREA 21</v>
      </c>
      <c r="B915" s="125">
        <v>913</v>
      </c>
      <c r="C915" s="252" t="s">
        <v>325</v>
      </c>
      <c r="D915" s="126">
        <f t="shared" si="310"/>
        <v>3</v>
      </c>
      <c r="E915" s="250" t="s">
        <v>1250</v>
      </c>
      <c r="F915" s="250">
        <v>1</v>
      </c>
      <c r="G915" s="250">
        <v>1</v>
      </c>
      <c r="H915" s="250">
        <v>1</v>
      </c>
      <c r="I915" s="250">
        <v>1</v>
      </c>
      <c r="J915" s="87"/>
      <c r="K915" s="94"/>
      <c r="L915" s="94"/>
      <c r="M915" s="154">
        <f t="shared" si="311"/>
        <v>4</v>
      </c>
      <c r="N915">
        <v>4</v>
      </c>
      <c r="O915">
        <v>5</v>
      </c>
      <c r="P915">
        <v>5</v>
      </c>
      <c r="Q915">
        <v>1</v>
      </c>
      <c r="R915">
        <v>2</v>
      </c>
      <c r="S915">
        <v>0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 s="139">
        <f t="shared" si="294"/>
        <v>9</v>
      </c>
      <c r="AD915" s="140">
        <f t="shared" si="295"/>
        <v>14</v>
      </c>
      <c r="AE915" s="141">
        <f t="shared" si="312"/>
        <v>0</v>
      </c>
      <c r="AF915" s="142">
        <f t="shared" si="313"/>
        <v>0</v>
      </c>
      <c r="AG915" s="278"/>
      <c r="AI915" s="37">
        <f>IFERROR(IF(M915&gt;0,(N915*CONFIGURACAO!$C$20)+(O915*CONFIGURACAO!$C$21)+(P915*CONFIGURACAO!$C$22)+(Q915*CONFIGURACAO!$C$23)+(R915*CONFIGURACAO!$C$24),""),"")</f>
        <v>1180</v>
      </c>
      <c r="AJ915" s="38">
        <f>IF(S915=0,0,IF(CONFIGURACAO!$C$15="SIM",(IF(S915&gt;CONFIGURACAO!$C$16,CONFIGURACAO!$C$16*CONFIGURACAO!$C$25,S915*CONFIGURACAO!$C$25)),'PI AREA  P100'!S915*CONFIGURACAO!$C$25))</f>
        <v>0</v>
      </c>
      <c r="AK915" s="38">
        <f>IF(T915=0,0,IF(CONFIGURACAO!$C$17="SIM",(IF(T915&gt;CONFIGURACAO!$C$18,CONFIGURACAO!$C$18*CONFIGURACAO!$C$26,T915*CONFIGURACAO!$C$26)),'PI AREA  P100'!T915*CONFIGURACAO!$C$26))</f>
        <v>10</v>
      </c>
      <c r="AL915" s="38">
        <f>IFERROR(IF(M915&gt;0,(U915*CONFIGURACAO!$C$29)+(V915*CONFIGURACAO!$C$30),""),"")</f>
        <v>0</v>
      </c>
      <c r="AM915" s="38">
        <f>IF(W915=0,0,IF(CONFIGURACAO!$C$41="SIM",(IF(W915&gt;CONFIGURACAO!$C$41,CONFIGURACAO!$C$41*CONFIGURACAO!$C$31,W915*CONFIGURACAO!$C$31)),'PI AREA  P100'!W915*CONFIGURACAO!$C$31))</f>
        <v>0</v>
      </c>
      <c r="AN915" s="38">
        <f>IF(X915=0,0,IF(CONFIGURACAO!$C$39="SIM",(IF(X915&gt;CONFIGURACAO!$C$40,CONFIGURACAO!$C$40*CONFIGURACAO!$C$32,X915*CONFIGURACAO!$C$32)),'PI AREA  P100'!X915*CONFIGURACAO!$C$32))</f>
        <v>0</v>
      </c>
      <c r="AO915" s="38">
        <f>IFERROR(IF(M915&gt;0,(Y915*CONFIGURACAO!$C$33)+(Z915*CONFIGURACAO!$C$34)+(AA915*CONFIGURACAO!$C$35)+(AB915*CONFIGURACAO!$C$36),""),"")</f>
        <v>0</v>
      </c>
      <c r="AP915" s="38">
        <f>IF(AA915=0,0,IF(CONFIGURACAO!$C$46="SIM",(IF(AA915&gt;CONFIGURACAO!$C$47,CONFIGURACAO!$C$47*CONFIGURACAO!$C$35,AA915*CONFIGURACAO!$C$35)),'PI AREA  P100'!AA915*CONFIGURACAO!$C$35))</f>
        <v>0</v>
      </c>
      <c r="AQ915" s="38">
        <f>IF(AB915=0,0,IF(CONFIGURACAO!$C$44="SIM",(IF(AB915&gt;CONFIGURACAO!$C$45,CONFIGURACAO!$C$45*CONFIGURACAO!$C$36,AB915*CONFIGURACAO!$C$36)),'PI AREA  P100'!AB915*CONFIGURACAO!$C$36))</f>
        <v>0</v>
      </c>
      <c r="AR915" s="38">
        <f t="shared" si="314"/>
        <v>1190</v>
      </c>
      <c r="AS915" s="68">
        <f>IF(AR915="","",$AR915-(($AS$2/CONFIGURACAO!$C$6)*$M915))</f>
        <v>890</v>
      </c>
      <c r="AT915" s="73">
        <f t="shared" si="296"/>
        <v>3</v>
      </c>
      <c r="AU915" s="75">
        <f>IF(AR915="","",$AR915-(($AU$2/CONFIGURACAO!$C$6)*$M915))</f>
        <v>690</v>
      </c>
      <c r="AV915" s="76">
        <f t="shared" si="297"/>
        <v>4</v>
      </c>
      <c r="AW915" s="74">
        <f>IF(AR915="","",$AR915-(($AW$2/CONFIGURACAO!$C$6)*$M915))</f>
        <v>490</v>
      </c>
      <c r="AX915" s="72">
        <f t="shared" si="298"/>
        <v>5</v>
      </c>
      <c r="AZ915" s="39">
        <f t="shared" si="299"/>
        <v>0.10051269923052883</v>
      </c>
      <c r="BA915" s="146">
        <f t="shared" si="300"/>
        <v>19</v>
      </c>
      <c r="BB915" s="146">
        <f t="shared" si="301"/>
        <v>398</v>
      </c>
      <c r="BC915" s="32">
        <f t="shared" si="302"/>
        <v>358</v>
      </c>
      <c r="BD915" s="148"/>
      <c r="BE915" s="40">
        <f t="shared" si="303"/>
        <v>0.14903129657228018</v>
      </c>
      <c r="BF915" s="40">
        <f t="shared" si="304"/>
        <v>0.19290123456790123</v>
      </c>
      <c r="BG915" s="40">
        <f t="shared" si="305"/>
        <v>0.12846865364850976</v>
      </c>
      <c r="BH915" s="40">
        <f t="shared" si="306"/>
        <v>4.042037186742118E-2</v>
      </c>
      <c r="BI915" s="40">
        <f t="shared" si="307"/>
        <v>0.21321961620469082</v>
      </c>
      <c r="BJ915" s="40">
        <f t="shared" si="308"/>
        <v>0</v>
      </c>
      <c r="BK915" s="40">
        <f t="shared" si="309"/>
        <v>0.32102728731942215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 s="42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</row>
    <row r="916" spans="1:124" s="32" customFormat="1" x14ac:dyDescent="0.2">
      <c r="A916" s="124" t="str">
        <f>CONFIGURACAO!$C$4</f>
        <v>AREA 21</v>
      </c>
      <c r="B916" s="125">
        <v>914</v>
      </c>
      <c r="C916" s="252" t="s">
        <v>325</v>
      </c>
      <c r="D916" s="126">
        <f t="shared" si="310"/>
        <v>4</v>
      </c>
      <c r="E916" s="250" t="s">
        <v>1251</v>
      </c>
      <c r="F916" s="250">
        <v>1</v>
      </c>
      <c r="G916" s="250">
        <v>1</v>
      </c>
      <c r="H916" s="250">
        <v>1</v>
      </c>
      <c r="I916" s="250">
        <v>1</v>
      </c>
      <c r="J916" s="87"/>
      <c r="K916" s="94"/>
      <c r="L916" s="94"/>
      <c r="M916" s="154">
        <f t="shared" si="311"/>
        <v>4</v>
      </c>
      <c r="N916">
        <v>25</v>
      </c>
      <c r="O916">
        <v>0</v>
      </c>
      <c r="P916">
        <v>4</v>
      </c>
      <c r="Q916">
        <v>2</v>
      </c>
      <c r="R916">
        <v>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 s="139">
        <f t="shared" si="294"/>
        <v>25</v>
      </c>
      <c r="AD916" s="140">
        <f t="shared" si="295"/>
        <v>29</v>
      </c>
      <c r="AE916" s="141">
        <f t="shared" si="312"/>
        <v>0</v>
      </c>
      <c r="AF916" s="142">
        <f t="shared" si="313"/>
        <v>0</v>
      </c>
      <c r="AG916" s="278"/>
      <c r="AI916" s="37">
        <f>IFERROR(IF(M916&gt;0,(N916*CONFIGURACAO!$C$20)+(O916*CONFIGURACAO!$C$21)+(P916*CONFIGURACAO!$C$22)+(Q916*CONFIGURACAO!$C$23)+(R916*CONFIGURACAO!$C$24),""),"")</f>
        <v>2860</v>
      </c>
      <c r="AJ916" s="38">
        <f>IF(S916=0,0,IF(CONFIGURACAO!$C$15="SIM",(IF(S916&gt;CONFIGURACAO!$C$16,CONFIGURACAO!$C$16*CONFIGURACAO!$C$25,S916*CONFIGURACAO!$C$25)),'PI AREA  P100'!S916*CONFIGURACAO!$C$25))</f>
        <v>0</v>
      </c>
      <c r="AK916" s="38">
        <f>IF(T916=0,0,IF(CONFIGURACAO!$C$17="SIM",(IF(T916&gt;CONFIGURACAO!$C$18,CONFIGURACAO!$C$18*CONFIGURACAO!$C$26,T916*CONFIGURACAO!$C$26)),'PI AREA  P100'!T916*CONFIGURACAO!$C$26))</f>
        <v>0</v>
      </c>
      <c r="AL916" s="38">
        <f>IFERROR(IF(M916&gt;0,(U916*CONFIGURACAO!$C$29)+(V916*CONFIGURACAO!$C$30),""),"")</f>
        <v>0</v>
      </c>
      <c r="AM916" s="38">
        <f>IF(W916=0,0,IF(CONFIGURACAO!$C$41="SIM",(IF(W916&gt;CONFIGURACAO!$C$41,CONFIGURACAO!$C$41*CONFIGURACAO!$C$31,W916*CONFIGURACAO!$C$31)),'PI AREA  P100'!W916*CONFIGURACAO!$C$31))</f>
        <v>0</v>
      </c>
      <c r="AN916" s="38">
        <f>IF(X916=0,0,IF(CONFIGURACAO!$C$39="SIM",(IF(X916&gt;CONFIGURACAO!$C$40,CONFIGURACAO!$C$40*CONFIGURACAO!$C$32,X916*CONFIGURACAO!$C$32)),'PI AREA  P100'!X916*CONFIGURACAO!$C$32))</f>
        <v>0</v>
      </c>
      <c r="AO916" s="38">
        <f>IFERROR(IF(M916&gt;0,(Y916*CONFIGURACAO!$C$33)+(Z916*CONFIGURACAO!$C$34)+(AA916*CONFIGURACAO!$C$35)+(AB916*CONFIGURACAO!$C$36),""),"")</f>
        <v>0</v>
      </c>
      <c r="AP916" s="38">
        <f>IF(AA916=0,0,IF(CONFIGURACAO!$C$46="SIM",(IF(AA916&gt;CONFIGURACAO!$C$47,CONFIGURACAO!$C$47*CONFIGURACAO!$C$35,AA916*CONFIGURACAO!$C$35)),'PI AREA  P100'!AA916*CONFIGURACAO!$C$35))</f>
        <v>0</v>
      </c>
      <c r="AQ916" s="38">
        <f>IF(AB916=0,0,IF(CONFIGURACAO!$C$44="SIM",(IF(AB916&gt;CONFIGURACAO!$C$45,CONFIGURACAO!$C$45*CONFIGURACAO!$C$36,AB916*CONFIGURACAO!$C$36)),'PI AREA  P100'!AB916*CONFIGURACAO!$C$36))</f>
        <v>0</v>
      </c>
      <c r="AR916" s="38">
        <f t="shared" si="314"/>
        <v>2860</v>
      </c>
      <c r="AS916" s="68">
        <f>IF(AR916="","",$AR916-(($AS$2/CONFIGURACAO!$C$6)*$M916))</f>
        <v>2560</v>
      </c>
      <c r="AT916" s="73">
        <f t="shared" si="296"/>
        <v>3</v>
      </c>
      <c r="AU916" s="75">
        <f>IF(AR916="","",$AR916-(($AU$2/CONFIGURACAO!$C$6)*$M916))</f>
        <v>2360</v>
      </c>
      <c r="AV916" s="76">
        <f t="shared" si="297"/>
        <v>4</v>
      </c>
      <c r="AW916" s="74">
        <f>IF(AR916="","",$AR916-(($AW$2/CONFIGURACAO!$C$6)*$M916))</f>
        <v>2160</v>
      </c>
      <c r="AX916" s="72">
        <f t="shared" si="298"/>
        <v>5</v>
      </c>
      <c r="AZ916" s="39">
        <f t="shared" si="299"/>
        <v>0.24156833596580882</v>
      </c>
      <c r="BA916" s="146">
        <f t="shared" si="300"/>
        <v>33</v>
      </c>
      <c r="BB916" s="146">
        <f t="shared" si="301"/>
        <v>145</v>
      </c>
      <c r="BC916" s="32">
        <f t="shared" si="302"/>
        <v>61</v>
      </c>
      <c r="BD916" s="148"/>
      <c r="BE916" s="40">
        <f t="shared" si="303"/>
        <v>0.9314456035767511</v>
      </c>
      <c r="BF916" s="40">
        <f t="shared" si="304"/>
        <v>0</v>
      </c>
      <c r="BG916" s="40">
        <f t="shared" si="305"/>
        <v>0.10277492291880781</v>
      </c>
      <c r="BH916" s="40">
        <f t="shared" si="306"/>
        <v>8.084074373484236E-2</v>
      </c>
      <c r="BI916" s="40">
        <f t="shared" si="307"/>
        <v>0.21321961620469082</v>
      </c>
      <c r="BJ916" s="40">
        <f t="shared" si="308"/>
        <v>0</v>
      </c>
      <c r="BK916" s="40">
        <f t="shared" si="309"/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 s="42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</row>
    <row r="917" spans="1:124" s="32" customFormat="1" x14ac:dyDescent="0.2">
      <c r="A917" s="124" t="str">
        <f>CONFIGURACAO!$C$4</f>
        <v>AREA 21</v>
      </c>
      <c r="B917" s="125">
        <v>915</v>
      </c>
      <c r="C917" s="252" t="s">
        <v>325</v>
      </c>
      <c r="D917" s="126">
        <f t="shared" si="310"/>
        <v>5</v>
      </c>
      <c r="E917" s="250" t="s">
        <v>1252</v>
      </c>
      <c r="F917" s="250">
        <v>0</v>
      </c>
      <c r="G917" s="250">
        <v>0</v>
      </c>
      <c r="H917" s="250">
        <v>1</v>
      </c>
      <c r="I917" s="250">
        <v>1</v>
      </c>
      <c r="J917" s="87"/>
      <c r="K917" s="94"/>
      <c r="L917" s="94"/>
      <c r="M917" s="154">
        <f t="shared" si="311"/>
        <v>2</v>
      </c>
      <c r="N917">
        <v>3</v>
      </c>
      <c r="O917">
        <v>2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s="139">
        <f t="shared" si="294"/>
        <v>5</v>
      </c>
      <c r="AD917" s="140">
        <f t="shared" si="295"/>
        <v>5</v>
      </c>
      <c r="AE917" s="141">
        <f t="shared" si="312"/>
        <v>0</v>
      </c>
      <c r="AF917" s="142">
        <f t="shared" si="313"/>
        <v>0</v>
      </c>
      <c r="AG917" s="278"/>
      <c r="AI917" s="37">
        <f>IFERROR(IF(M917&gt;0,(N917*CONFIGURACAO!$C$20)+(O917*CONFIGURACAO!$C$21)+(P917*CONFIGURACAO!$C$22)+(Q917*CONFIGURACAO!$C$23)+(R917*CONFIGURACAO!$C$24),""),"")</f>
        <v>460</v>
      </c>
      <c r="AJ917" s="38">
        <f>IF(S917=0,0,IF(CONFIGURACAO!$C$15="SIM",(IF(S917&gt;CONFIGURACAO!$C$16,CONFIGURACAO!$C$16*CONFIGURACAO!$C$25,S917*CONFIGURACAO!$C$25)),'PI AREA  P100'!S917*CONFIGURACAO!$C$25))</f>
        <v>0</v>
      </c>
      <c r="AK917" s="38">
        <f>IF(T917=0,0,IF(CONFIGURACAO!$C$17="SIM",(IF(T917&gt;CONFIGURACAO!$C$18,CONFIGURACAO!$C$18*CONFIGURACAO!$C$26,T917*CONFIGURACAO!$C$26)),'PI AREA  P100'!T917*CONFIGURACAO!$C$26))</f>
        <v>0</v>
      </c>
      <c r="AL917" s="38">
        <f>IFERROR(IF(M917&gt;0,(U917*CONFIGURACAO!$C$29)+(V917*CONFIGURACAO!$C$30),""),"")</f>
        <v>0</v>
      </c>
      <c r="AM917" s="38">
        <f>IF(W917=0,0,IF(CONFIGURACAO!$C$41="SIM",(IF(W917&gt;CONFIGURACAO!$C$41,CONFIGURACAO!$C$41*CONFIGURACAO!$C$31,W917*CONFIGURACAO!$C$31)),'PI AREA  P100'!W917*CONFIGURACAO!$C$31))</f>
        <v>0</v>
      </c>
      <c r="AN917" s="38">
        <f>IF(X917=0,0,IF(CONFIGURACAO!$C$39="SIM",(IF(X917&gt;CONFIGURACAO!$C$40,CONFIGURACAO!$C$40*CONFIGURACAO!$C$32,X917*CONFIGURACAO!$C$32)),'PI AREA  P100'!X917*CONFIGURACAO!$C$32))</f>
        <v>0</v>
      </c>
      <c r="AO917" s="38">
        <f>IFERROR(IF(M917&gt;0,(Y917*CONFIGURACAO!$C$33)+(Z917*CONFIGURACAO!$C$34)+(AA917*CONFIGURACAO!$C$35)+(AB917*CONFIGURACAO!$C$36),""),"")</f>
        <v>0</v>
      </c>
      <c r="AP917" s="38">
        <f>IF(AA917=0,0,IF(CONFIGURACAO!$C$46="SIM",(IF(AA917&gt;CONFIGURACAO!$C$47,CONFIGURACAO!$C$47*CONFIGURACAO!$C$35,AA917*CONFIGURACAO!$C$35)),'PI AREA  P100'!AA917*CONFIGURACAO!$C$35))</f>
        <v>0</v>
      </c>
      <c r="AQ917" s="38">
        <f>IF(AB917=0,0,IF(CONFIGURACAO!$C$44="SIM",(IF(AB917&gt;CONFIGURACAO!$C$45,CONFIGURACAO!$C$45*CONFIGURACAO!$C$36,AB917*CONFIGURACAO!$C$36)),'PI AREA  P100'!AB917*CONFIGURACAO!$C$36))</f>
        <v>0</v>
      </c>
      <c r="AR917" s="38">
        <f t="shared" si="314"/>
        <v>460</v>
      </c>
      <c r="AS917" s="68">
        <f>IF(AR917="","",$AR917-(($AS$2/CONFIGURACAO!$C$6)*$M917))</f>
        <v>310</v>
      </c>
      <c r="AT917" s="73">
        <f t="shared" si="296"/>
        <v>3</v>
      </c>
      <c r="AU917" s="75">
        <f>IF(AR917="","",$AR917-(($AU$2/CONFIGURACAO!$C$6)*$M917))</f>
        <v>210</v>
      </c>
      <c r="AV917" s="76">
        <f t="shared" si="297"/>
        <v>4</v>
      </c>
      <c r="AW917" s="74">
        <f>IF(AR917="","",$AR917-(($AW$2/CONFIGURACAO!$C$6)*$M917))</f>
        <v>110</v>
      </c>
      <c r="AX917" s="72">
        <f t="shared" si="298"/>
        <v>5</v>
      </c>
      <c r="AZ917" s="39">
        <f t="shared" si="299"/>
        <v>3.8853648442053162E-2</v>
      </c>
      <c r="BA917" s="146">
        <f t="shared" si="300"/>
        <v>5</v>
      </c>
      <c r="BB917" s="146">
        <f t="shared" si="301"/>
        <v>881</v>
      </c>
      <c r="BC917" s="32">
        <f t="shared" si="302"/>
        <v>773</v>
      </c>
      <c r="BD917" s="148"/>
      <c r="BE917" s="40">
        <f t="shared" si="303"/>
        <v>0.11177347242921014</v>
      </c>
      <c r="BF917" s="40">
        <f t="shared" si="304"/>
        <v>7.716049382716049E-2</v>
      </c>
      <c r="BG917" s="40">
        <f t="shared" si="305"/>
        <v>0</v>
      </c>
      <c r="BH917" s="40">
        <f t="shared" si="306"/>
        <v>0</v>
      </c>
      <c r="BI917" s="40">
        <f t="shared" si="307"/>
        <v>0</v>
      </c>
      <c r="BJ917" s="40">
        <f t="shared" si="308"/>
        <v>0</v>
      </c>
      <c r="BK917" s="40">
        <f t="shared" si="309"/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 s="42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</row>
    <row r="918" spans="1:124" s="32" customFormat="1" x14ac:dyDescent="0.2">
      <c r="A918" s="124" t="str">
        <f>CONFIGURACAO!$C$4</f>
        <v>AREA 21</v>
      </c>
      <c r="B918" s="125">
        <v>916</v>
      </c>
      <c r="C918" s="252" t="s">
        <v>325</v>
      </c>
      <c r="D918" s="126">
        <f t="shared" si="310"/>
        <v>6</v>
      </c>
      <c r="E918" s="250" t="s">
        <v>1253</v>
      </c>
      <c r="F918" s="250">
        <v>0</v>
      </c>
      <c r="G918" s="250">
        <v>0</v>
      </c>
      <c r="H918" s="250">
        <v>1</v>
      </c>
      <c r="I918" s="250">
        <v>1</v>
      </c>
      <c r="J918" s="87"/>
      <c r="K918" s="94"/>
      <c r="L918" s="94"/>
      <c r="M918" s="154">
        <f t="shared" si="311"/>
        <v>2</v>
      </c>
      <c r="N918">
        <v>4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 s="139">
        <f t="shared" si="294"/>
        <v>5</v>
      </c>
      <c r="AD918" s="140">
        <f t="shared" si="295"/>
        <v>5</v>
      </c>
      <c r="AE918" s="141">
        <f t="shared" si="312"/>
        <v>0</v>
      </c>
      <c r="AF918" s="142">
        <f t="shared" si="313"/>
        <v>0</v>
      </c>
      <c r="AG918" s="278"/>
      <c r="AI918" s="37">
        <f>IFERROR(IF(M918&gt;0,(N918*CONFIGURACAO!$C$20)+(O918*CONFIGURACAO!$C$21)+(P918*CONFIGURACAO!$C$22)+(Q918*CONFIGURACAO!$C$23)+(R918*CONFIGURACAO!$C$24),""),"")</f>
        <v>480</v>
      </c>
      <c r="AJ918" s="38">
        <f>IF(S918=0,0,IF(CONFIGURACAO!$C$15="SIM",(IF(S918&gt;CONFIGURACAO!$C$16,CONFIGURACAO!$C$16*CONFIGURACAO!$C$25,S918*CONFIGURACAO!$C$25)),'PI AREA  P100'!S918*CONFIGURACAO!$C$25))</f>
        <v>0</v>
      </c>
      <c r="AK918" s="38">
        <f>IF(T918=0,0,IF(CONFIGURACAO!$C$17="SIM",(IF(T918&gt;CONFIGURACAO!$C$18,CONFIGURACAO!$C$18*CONFIGURACAO!$C$26,T918*CONFIGURACAO!$C$26)),'PI AREA  P100'!T918*CONFIGURACAO!$C$26))</f>
        <v>0</v>
      </c>
      <c r="AL918" s="38">
        <f>IFERROR(IF(M918&gt;0,(U918*CONFIGURACAO!$C$29)+(V918*CONFIGURACAO!$C$30),""),"")</f>
        <v>0</v>
      </c>
      <c r="AM918" s="38">
        <f>IF(W918=0,0,IF(CONFIGURACAO!$C$41="SIM",(IF(W918&gt;CONFIGURACAO!$C$41,CONFIGURACAO!$C$41*CONFIGURACAO!$C$31,W918*CONFIGURACAO!$C$31)),'PI AREA  P100'!W918*CONFIGURACAO!$C$31))</f>
        <v>0</v>
      </c>
      <c r="AN918" s="38">
        <f>IF(X918=0,0,IF(CONFIGURACAO!$C$39="SIM",(IF(X918&gt;CONFIGURACAO!$C$40,CONFIGURACAO!$C$40*CONFIGURACAO!$C$32,X918*CONFIGURACAO!$C$32)),'PI AREA  P100'!X918*CONFIGURACAO!$C$32))</f>
        <v>0</v>
      </c>
      <c r="AO918" s="38">
        <f>IFERROR(IF(M918&gt;0,(Y918*CONFIGURACAO!$C$33)+(Z918*CONFIGURACAO!$C$34)+(AA918*CONFIGURACAO!$C$35)+(AB918*CONFIGURACAO!$C$36),""),"")</f>
        <v>0</v>
      </c>
      <c r="AP918" s="38">
        <f>IF(AA918=0,0,IF(CONFIGURACAO!$C$46="SIM",(IF(AA918&gt;CONFIGURACAO!$C$47,CONFIGURACAO!$C$47*CONFIGURACAO!$C$35,AA918*CONFIGURACAO!$C$35)),'PI AREA  P100'!AA918*CONFIGURACAO!$C$35))</f>
        <v>0</v>
      </c>
      <c r="AQ918" s="38">
        <f>IF(AB918=0,0,IF(CONFIGURACAO!$C$44="SIM",(IF(AB918&gt;CONFIGURACAO!$C$45,CONFIGURACAO!$C$45*CONFIGURACAO!$C$36,AB918*CONFIGURACAO!$C$36)),'PI AREA  P100'!AB918*CONFIGURACAO!$C$36))</f>
        <v>0</v>
      </c>
      <c r="AR918" s="38">
        <f t="shared" si="314"/>
        <v>480</v>
      </c>
      <c r="AS918" s="68">
        <f>IF(AR918="","",$AR918-(($AS$2/CONFIGURACAO!$C$6)*$M918))</f>
        <v>330</v>
      </c>
      <c r="AT918" s="73">
        <f t="shared" si="296"/>
        <v>3</v>
      </c>
      <c r="AU918" s="75">
        <f>IF(AR918="","",$AR918-(($AU$2/CONFIGURACAO!$C$6)*$M918))</f>
        <v>230</v>
      </c>
      <c r="AV918" s="76">
        <f t="shared" si="297"/>
        <v>4</v>
      </c>
      <c r="AW918" s="74">
        <f>IF(AR918="","",$AR918-(($AW$2/CONFIGURACAO!$C$6)*$M918))</f>
        <v>130</v>
      </c>
      <c r="AX918" s="72">
        <f t="shared" si="298"/>
        <v>5</v>
      </c>
      <c r="AZ918" s="39">
        <f t="shared" si="299"/>
        <v>4.0542937504751124E-2</v>
      </c>
      <c r="BA918" s="146">
        <f t="shared" si="300"/>
        <v>5</v>
      </c>
      <c r="BB918" s="146">
        <f t="shared" si="301"/>
        <v>881</v>
      </c>
      <c r="BC918" s="32">
        <f t="shared" si="302"/>
        <v>758</v>
      </c>
      <c r="BD918" s="148"/>
      <c r="BE918" s="40">
        <f t="shared" si="303"/>
        <v>0.14903129657228018</v>
      </c>
      <c r="BF918" s="40">
        <f t="shared" si="304"/>
        <v>3.8580246913580245E-2</v>
      </c>
      <c r="BG918" s="40">
        <f t="shared" si="305"/>
        <v>0</v>
      </c>
      <c r="BH918" s="40">
        <f t="shared" si="306"/>
        <v>0</v>
      </c>
      <c r="BI918" s="40">
        <f t="shared" si="307"/>
        <v>0</v>
      </c>
      <c r="BJ918" s="40">
        <f t="shared" si="308"/>
        <v>0</v>
      </c>
      <c r="BK918" s="40">
        <f t="shared" si="309"/>
        <v>0</v>
      </c>
      <c r="BL918">
        <v>0</v>
      </c>
      <c r="BM918">
        <v>0</v>
      </c>
      <c r="BN918">
        <v>0</v>
      </c>
      <c r="BO918">
        <v>1</v>
      </c>
      <c r="BP918">
        <v>0</v>
      </c>
      <c r="BQ918">
        <v>0</v>
      </c>
      <c r="BR918">
        <v>0</v>
      </c>
      <c r="BS918">
        <v>6</v>
      </c>
      <c r="BT918" s="42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</row>
    <row r="919" spans="1:124" s="32" customFormat="1" x14ac:dyDescent="0.2">
      <c r="A919" s="124" t="str">
        <f>CONFIGURACAO!$C$4</f>
        <v>AREA 21</v>
      </c>
      <c r="B919" s="125">
        <v>917</v>
      </c>
      <c r="C919" s="252" t="s">
        <v>325</v>
      </c>
      <c r="D919" s="126">
        <f t="shared" si="310"/>
        <v>7</v>
      </c>
      <c r="E919" s="250" t="s">
        <v>1254</v>
      </c>
      <c r="F919" s="250">
        <v>0</v>
      </c>
      <c r="G919" s="250">
        <v>0</v>
      </c>
      <c r="H919" s="250">
        <v>1</v>
      </c>
      <c r="I919" s="250">
        <v>1</v>
      </c>
      <c r="J919" s="87"/>
      <c r="K919" s="94"/>
      <c r="L919" s="94"/>
      <c r="M919" s="154">
        <f t="shared" si="311"/>
        <v>2</v>
      </c>
      <c r="N919">
        <v>3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 s="139">
        <f t="shared" si="294"/>
        <v>4</v>
      </c>
      <c r="AD919" s="140">
        <f t="shared" si="295"/>
        <v>4</v>
      </c>
      <c r="AE919" s="141">
        <f t="shared" si="312"/>
        <v>0</v>
      </c>
      <c r="AF919" s="142">
        <f t="shared" si="313"/>
        <v>0</v>
      </c>
      <c r="AG919" s="278"/>
      <c r="AI919" s="37">
        <f>IFERROR(IF(M919&gt;0,(N919*CONFIGURACAO!$C$20)+(O919*CONFIGURACAO!$C$21)+(P919*CONFIGURACAO!$C$22)+(Q919*CONFIGURACAO!$C$23)+(R919*CONFIGURACAO!$C$24),""),"")</f>
        <v>380</v>
      </c>
      <c r="AJ919" s="38">
        <f>IF(S919=0,0,IF(CONFIGURACAO!$C$15="SIM",(IF(S919&gt;CONFIGURACAO!$C$16,CONFIGURACAO!$C$16*CONFIGURACAO!$C$25,S919*CONFIGURACAO!$C$25)),'PI AREA  P100'!S919*CONFIGURACAO!$C$25))</f>
        <v>0</v>
      </c>
      <c r="AK919" s="38">
        <f>IF(T919=0,0,IF(CONFIGURACAO!$C$17="SIM",(IF(T919&gt;CONFIGURACAO!$C$18,CONFIGURACAO!$C$18*CONFIGURACAO!$C$26,T919*CONFIGURACAO!$C$26)),'PI AREA  P100'!T919*CONFIGURACAO!$C$26))</f>
        <v>0</v>
      </c>
      <c r="AL919" s="38">
        <f>IFERROR(IF(M919&gt;0,(U919*CONFIGURACAO!$C$29)+(V919*CONFIGURACAO!$C$30),""),"")</f>
        <v>0</v>
      </c>
      <c r="AM919" s="38">
        <f>IF(W919=0,0,IF(CONFIGURACAO!$C$41="SIM",(IF(W919&gt;CONFIGURACAO!$C$41,CONFIGURACAO!$C$41*CONFIGURACAO!$C$31,W919*CONFIGURACAO!$C$31)),'PI AREA  P100'!W919*CONFIGURACAO!$C$31))</f>
        <v>0</v>
      </c>
      <c r="AN919" s="38">
        <f>IF(X919=0,0,IF(CONFIGURACAO!$C$39="SIM",(IF(X919&gt;CONFIGURACAO!$C$40,CONFIGURACAO!$C$40*CONFIGURACAO!$C$32,X919*CONFIGURACAO!$C$32)),'PI AREA  P100'!X919*CONFIGURACAO!$C$32))</f>
        <v>0</v>
      </c>
      <c r="AO919" s="38">
        <f>IFERROR(IF(M919&gt;0,(Y919*CONFIGURACAO!$C$33)+(Z919*CONFIGURACAO!$C$34)+(AA919*CONFIGURACAO!$C$35)+(AB919*CONFIGURACAO!$C$36),""),"")</f>
        <v>0</v>
      </c>
      <c r="AP919" s="38">
        <f>IF(AA919=0,0,IF(CONFIGURACAO!$C$46="SIM",(IF(AA919&gt;CONFIGURACAO!$C$47,CONFIGURACAO!$C$47*CONFIGURACAO!$C$35,AA919*CONFIGURACAO!$C$35)),'PI AREA  P100'!AA919*CONFIGURACAO!$C$35))</f>
        <v>0</v>
      </c>
      <c r="AQ919" s="38">
        <f>IF(AB919=0,0,IF(CONFIGURACAO!$C$44="SIM",(IF(AB919&gt;CONFIGURACAO!$C$45,CONFIGURACAO!$C$45*CONFIGURACAO!$C$36,AB919*CONFIGURACAO!$C$36)),'PI AREA  P100'!AB919*CONFIGURACAO!$C$36))</f>
        <v>0</v>
      </c>
      <c r="AR919" s="38">
        <f t="shared" si="314"/>
        <v>380</v>
      </c>
      <c r="AS919" s="68">
        <f>IF(AR919="","",$AR919-(($AS$2/CONFIGURACAO!$C$6)*$M919))</f>
        <v>230</v>
      </c>
      <c r="AT919" s="73">
        <f t="shared" si="296"/>
        <v>3</v>
      </c>
      <c r="AU919" s="75">
        <f>IF(AR919="","",$AR919-(($AU$2/CONFIGURACAO!$C$6)*$M919))</f>
        <v>130</v>
      </c>
      <c r="AV919" s="76">
        <f t="shared" si="297"/>
        <v>4</v>
      </c>
      <c r="AW919" s="74">
        <f>IF(AR919="","",$AR919-(($AW$2/CONFIGURACAO!$C$6)*$M919))</f>
        <v>30</v>
      </c>
      <c r="AX919" s="72">
        <f t="shared" si="298"/>
        <v>5</v>
      </c>
      <c r="AZ919" s="39">
        <f t="shared" si="299"/>
        <v>3.2096492191261303E-2</v>
      </c>
      <c r="BA919" s="146">
        <f t="shared" si="300"/>
        <v>4</v>
      </c>
      <c r="BB919" s="146">
        <f t="shared" si="301"/>
        <v>923</v>
      </c>
      <c r="BC919" s="32">
        <f t="shared" si="302"/>
        <v>819</v>
      </c>
      <c r="BD919" s="148"/>
      <c r="BE919" s="40">
        <f t="shared" si="303"/>
        <v>0.11177347242921014</v>
      </c>
      <c r="BF919" s="40">
        <f t="shared" si="304"/>
        <v>3.8580246913580245E-2</v>
      </c>
      <c r="BG919" s="40">
        <f t="shared" si="305"/>
        <v>0</v>
      </c>
      <c r="BH919" s="40">
        <f t="shared" si="306"/>
        <v>0</v>
      </c>
      <c r="BI919" s="40">
        <f t="shared" si="307"/>
        <v>0</v>
      </c>
      <c r="BJ919" s="40">
        <f t="shared" si="308"/>
        <v>0</v>
      </c>
      <c r="BK919" s="40">
        <f t="shared" si="309"/>
        <v>0</v>
      </c>
      <c r="BL919">
        <v>0</v>
      </c>
      <c r="BM919">
        <v>0</v>
      </c>
      <c r="BN919">
        <v>0</v>
      </c>
      <c r="BO919">
        <v>1</v>
      </c>
      <c r="BP919">
        <v>0</v>
      </c>
      <c r="BQ919">
        <v>0</v>
      </c>
      <c r="BR919">
        <v>0</v>
      </c>
      <c r="BS919">
        <v>1</v>
      </c>
      <c r="BT919" s="42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</row>
    <row r="920" spans="1:124" s="32" customFormat="1" x14ac:dyDescent="0.2">
      <c r="A920" s="124" t="str">
        <f>CONFIGURACAO!$C$4</f>
        <v>AREA 21</v>
      </c>
      <c r="B920" s="125">
        <v>918</v>
      </c>
      <c r="C920" s="252" t="s">
        <v>325</v>
      </c>
      <c r="D920" s="126">
        <f t="shared" si="310"/>
        <v>8</v>
      </c>
      <c r="E920" s="250" t="s">
        <v>1255</v>
      </c>
      <c r="F920" s="250">
        <v>1</v>
      </c>
      <c r="G920" s="250">
        <v>1</v>
      </c>
      <c r="H920" s="250">
        <v>1</v>
      </c>
      <c r="I920" s="250">
        <v>1</v>
      </c>
      <c r="J920" s="87"/>
      <c r="K920" s="94"/>
      <c r="L920" s="94"/>
      <c r="M920" s="154">
        <f t="shared" si="311"/>
        <v>4</v>
      </c>
      <c r="N920">
        <v>9</v>
      </c>
      <c r="O920">
        <v>4</v>
      </c>
      <c r="P920">
        <v>4</v>
      </c>
      <c r="Q920">
        <v>1</v>
      </c>
      <c r="R920">
        <v>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 s="139">
        <f t="shared" si="294"/>
        <v>13</v>
      </c>
      <c r="AD920" s="140">
        <f t="shared" si="295"/>
        <v>17</v>
      </c>
      <c r="AE920" s="141">
        <f t="shared" si="312"/>
        <v>0</v>
      </c>
      <c r="AF920" s="142">
        <f t="shared" si="313"/>
        <v>0</v>
      </c>
      <c r="AG920" s="278"/>
      <c r="AI920" s="37">
        <f>IFERROR(IF(M920&gt;0,(N920*CONFIGURACAO!$C$20)+(O920*CONFIGURACAO!$C$21)+(P920*CONFIGURACAO!$C$22)+(Q920*CONFIGURACAO!$C$23)+(R920*CONFIGURACAO!$C$24),""),"")</f>
        <v>1540</v>
      </c>
      <c r="AJ920" s="38">
        <f>IF(S920=0,0,IF(CONFIGURACAO!$C$15="SIM",(IF(S920&gt;CONFIGURACAO!$C$16,CONFIGURACAO!$C$16*CONFIGURACAO!$C$25,S920*CONFIGURACAO!$C$25)),'PI AREA  P100'!S920*CONFIGURACAO!$C$25))</f>
        <v>0</v>
      </c>
      <c r="AK920" s="38">
        <f>IF(T920=0,0,IF(CONFIGURACAO!$C$17="SIM",(IF(T920&gt;CONFIGURACAO!$C$18,CONFIGURACAO!$C$18*CONFIGURACAO!$C$26,T920*CONFIGURACAO!$C$26)),'PI AREA  P100'!T920*CONFIGURACAO!$C$26))</f>
        <v>0</v>
      </c>
      <c r="AL920" s="38">
        <f>IFERROR(IF(M920&gt;0,(U920*CONFIGURACAO!$C$29)+(V920*CONFIGURACAO!$C$30),""),"")</f>
        <v>0</v>
      </c>
      <c r="AM920" s="38">
        <f>IF(W920=0,0,IF(CONFIGURACAO!$C$41="SIM",(IF(W920&gt;CONFIGURACAO!$C$41,CONFIGURACAO!$C$41*CONFIGURACAO!$C$31,W920*CONFIGURACAO!$C$31)),'PI AREA  P100'!W920*CONFIGURACAO!$C$31))</f>
        <v>0</v>
      </c>
      <c r="AN920" s="38">
        <f>IF(X920=0,0,IF(CONFIGURACAO!$C$39="SIM",(IF(X920&gt;CONFIGURACAO!$C$40,CONFIGURACAO!$C$40*CONFIGURACAO!$C$32,X920*CONFIGURACAO!$C$32)),'PI AREA  P100'!X920*CONFIGURACAO!$C$32))</f>
        <v>0</v>
      </c>
      <c r="AO920" s="38">
        <f>IFERROR(IF(M920&gt;0,(Y920*CONFIGURACAO!$C$33)+(Z920*CONFIGURACAO!$C$34)+(AA920*CONFIGURACAO!$C$35)+(AB920*CONFIGURACAO!$C$36),""),"")</f>
        <v>0</v>
      </c>
      <c r="AP920" s="38">
        <f>IF(AA920=0,0,IF(CONFIGURACAO!$C$46="SIM",(IF(AA920&gt;CONFIGURACAO!$C$47,CONFIGURACAO!$C$47*CONFIGURACAO!$C$35,AA920*CONFIGURACAO!$C$35)),'PI AREA  P100'!AA920*CONFIGURACAO!$C$35))</f>
        <v>0</v>
      </c>
      <c r="AQ920" s="38">
        <f>IF(AB920=0,0,IF(CONFIGURACAO!$C$44="SIM",(IF(AB920&gt;CONFIGURACAO!$C$45,CONFIGURACAO!$C$45*CONFIGURACAO!$C$36,AB920*CONFIGURACAO!$C$36)),'PI AREA  P100'!AB920*CONFIGURACAO!$C$36))</f>
        <v>0</v>
      </c>
      <c r="AR920" s="38">
        <f t="shared" si="314"/>
        <v>1540</v>
      </c>
      <c r="AS920" s="68">
        <f>IF(AR920="","",$AR920-(($AS$2/CONFIGURACAO!$C$6)*$M920))</f>
        <v>1240</v>
      </c>
      <c r="AT920" s="73">
        <f t="shared" si="296"/>
        <v>3</v>
      </c>
      <c r="AU920" s="75">
        <f>IF(AR920="","",$AR920-(($AU$2/CONFIGURACAO!$C$6)*$M920))</f>
        <v>1040</v>
      </c>
      <c r="AV920" s="76">
        <f t="shared" si="297"/>
        <v>4</v>
      </c>
      <c r="AW920" s="74">
        <f>IF(AR920="","",$AR920-(($AW$2/CONFIGURACAO!$C$6)*$M920))</f>
        <v>840</v>
      </c>
      <c r="AX920" s="72">
        <f t="shared" si="298"/>
        <v>5</v>
      </c>
      <c r="AZ920" s="39">
        <f t="shared" si="299"/>
        <v>0.13007525782774318</v>
      </c>
      <c r="BA920" s="146">
        <f t="shared" si="300"/>
        <v>20</v>
      </c>
      <c r="BB920" s="146">
        <f t="shared" si="301"/>
        <v>375</v>
      </c>
      <c r="BC920" s="32">
        <f t="shared" si="302"/>
        <v>231</v>
      </c>
      <c r="BD920" s="148"/>
      <c r="BE920" s="40">
        <f t="shared" si="303"/>
        <v>0.3353204172876304</v>
      </c>
      <c r="BF920" s="40">
        <f t="shared" si="304"/>
        <v>0.15432098765432098</v>
      </c>
      <c r="BG920" s="40">
        <f t="shared" si="305"/>
        <v>0.10277492291880781</v>
      </c>
      <c r="BH920" s="40">
        <f t="shared" si="306"/>
        <v>4.042037186742118E-2</v>
      </c>
      <c r="BI920" s="40">
        <f t="shared" si="307"/>
        <v>0.21321961620469082</v>
      </c>
      <c r="BJ920" s="40">
        <f t="shared" si="308"/>
        <v>0</v>
      </c>
      <c r="BK920" s="40">
        <f t="shared" si="309"/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</v>
      </c>
      <c r="BT920" s="42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</row>
    <row r="921" spans="1:124" s="32" customFormat="1" x14ac:dyDescent="0.2">
      <c r="A921" s="124" t="str">
        <f>CONFIGURACAO!$C$4</f>
        <v>AREA 21</v>
      </c>
      <c r="B921" s="125">
        <v>919</v>
      </c>
      <c r="C921" s="252" t="s">
        <v>325</v>
      </c>
      <c r="D921" s="126">
        <f t="shared" si="310"/>
        <v>9</v>
      </c>
      <c r="E921" s="250" t="s">
        <v>1256</v>
      </c>
      <c r="F921" s="250">
        <v>1</v>
      </c>
      <c r="G921" s="250">
        <v>1</v>
      </c>
      <c r="H921" s="250">
        <v>1</v>
      </c>
      <c r="I921" s="250">
        <v>1</v>
      </c>
      <c r="J921" s="87"/>
      <c r="K921" s="94"/>
      <c r="L921" s="94"/>
      <c r="M921" s="154">
        <f t="shared" si="311"/>
        <v>4</v>
      </c>
      <c r="N921">
        <v>7</v>
      </c>
      <c r="O921">
        <v>12</v>
      </c>
      <c r="P921">
        <v>3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 s="139">
        <f t="shared" si="294"/>
        <v>19</v>
      </c>
      <c r="AD921" s="140">
        <f t="shared" si="295"/>
        <v>22</v>
      </c>
      <c r="AE921" s="141">
        <f t="shared" si="312"/>
        <v>0</v>
      </c>
      <c r="AF921" s="142">
        <f t="shared" si="313"/>
        <v>0</v>
      </c>
      <c r="AG921" s="278"/>
      <c r="AI921" s="37">
        <f>IFERROR(IF(M921&gt;0,(N921*CONFIGURACAO!$C$20)+(O921*CONFIGURACAO!$C$21)+(P921*CONFIGURACAO!$C$22)+(Q921*CONFIGURACAO!$C$23)+(R921*CONFIGURACAO!$C$24),""),"")</f>
        <v>1880</v>
      </c>
      <c r="AJ921" s="38">
        <f>IF(S921=0,0,IF(CONFIGURACAO!$C$15="SIM",(IF(S921&gt;CONFIGURACAO!$C$16,CONFIGURACAO!$C$16*CONFIGURACAO!$C$25,S921*CONFIGURACAO!$C$25)),'PI AREA  P100'!S921*CONFIGURACAO!$C$25))</f>
        <v>0</v>
      </c>
      <c r="AK921" s="38">
        <f>IF(T921=0,0,IF(CONFIGURACAO!$C$17="SIM",(IF(T921&gt;CONFIGURACAO!$C$18,CONFIGURACAO!$C$18*CONFIGURACAO!$C$26,T921*CONFIGURACAO!$C$26)),'PI AREA  P100'!T921*CONFIGURACAO!$C$26))</f>
        <v>0</v>
      </c>
      <c r="AL921" s="38">
        <f>IFERROR(IF(M921&gt;0,(U921*CONFIGURACAO!$C$29)+(V921*CONFIGURACAO!$C$30),""),"")</f>
        <v>0</v>
      </c>
      <c r="AM921" s="38">
        <f>IF(W921=0,0,IF(CONFIGURACAO!$C$41="SIM",(IF(W921&gt;CONFIGURACAO!$C$41,CONFIGURACAO!$C$41*CONFIGURACAO!$C$31,W921*CONFIGURACAO!$C$31)),'PI AREA  P100'!W921*CONFIGURACAO!$C$31))</f>
        <v>0</v>
      </c>
      <c r="AN921" s="38">
        <f>IF(X921=0,0,IF(CONFIGURACAO!$C$39="SIM",(IF(X921&gt;CONFIGURACAO!$C$40,CONFIGURACAO!$C$40*CONFIGURACAO!$C$32,X921*CONFIGURACAO!$C$32)),'PI AREA  P100'!X921*CONFIGURACAO!$C$32))</f>
        <v>0</v>
      </c>
      <c r="AO921" s="38">
        <f>IFERROR(IF(M921&gt;0,(Y921*CONFIGURACAO!$C$33)+(Z921*CONFIGURACAO!$C$34)+(AA921*CONFIGURACAO!$C$35)+(AB921*CONFIGURACAO!$C$36),""),"")</f>
        <v>0</v>
      </c>
      <c r="AP921" s="38">
        <f>IF(AA921=0,0,IF(CONFIGURACAO!$C$46="SIM",(IF(AA921&gt;CONFIGURACAO!$C$47,CONFIGURACAO!$C$47*CONFIGURACAO!$C$35,AA921*CONFIGURACAO!$C$35)),'PI AREA  P100'!AA921*CONFIGURACAO!$C$35))</f>
        <v>0</v>
      </c>
      <c r="AQ921" s="38">
        <f>IF(AB921=0,0,IF(CONFIGURACAO!$C$44="SIM",(IF(AB921&gt;CONFIGURACAO!$C$45,CONFIGURACAO!$C$45*CONFIGURACAO!$C$36,AB921*CONFIGURACAO!$C$36)),'PI AREA  P100'!AB921*CONFIGURACAO!$C$36))</f>
        <v>0</v>
      </c>
      <c r="AR921" s="38">
        <f t="shared" si="314"/>
        <v>1880</v>
      </c>
      <c r="AS921" s="68">
        <f>IF(AR921="","",$AR921-(($AS$2/CONFIGURACAO!$C$6)*$M921))</f>
        <v>1580</v>
      </c>
      <c r="AT921" s="73">
        <f t="shared" si="296"/>
        <v>3</v>
      </c>
      <c r="AU921" s="75">
        <f>IF(AR921="","",$AR921-(($AU$2/CONFIGURACAO!$C$6)*$M921))</f>
        <v>1380</v>
      </c>
      <c r="AV921" s="76">
        <f t="shared" si="297"/>
        <v>4</v>
      </c>
      <c r="AW921" s="74">
        <f>IF(AR921="","",$AR921-(($AW$2/CONFIGURACAO!$C$6)*$M921))</f>
        <v>1180</v>
      </c>
      <c r="AX921" s="72">
        <f t="shared" si="298"/>
        <v>5</v>
      </c>
      <c r="AZ921" s="39">
        <f t="shared" si="299"/>
        <v>0.15879317189360856</v>
      </c>
      <c r="BA921" s="146">
        <f t="shared" si="300"/>
        <v>23</v>
      </c>
      <c r="BB921" s="146">
        <f t="shared" si="301"/>
        <v>294</v>
      </c>
      <c r="BC921" s="32">
        <f t="shared" si="302"/>
        <v>165</v>
      </c>
      <c r="BD921" s="148"/>
      <c r="BE921" s="40">
        <f t="shared" si="303"/>
        <v>0.26080476900149036</v>
      </c>
      <c r="BF921" s="40">
        <f t="shared" si="304"/>
        <v>0.46296296296296291</v>
      </c>
      <c r="BG921" s="40">
        <f t="shared" si="305"/>
        <v>7.7081192189105849E-2</v>
      </c>
      <c r="BH921" s="40">
        <f t="shared" si="306"/>
        <v>4.042037186742118E-2</v>
      </c>
      <c r="BI921" s="40">
        <f t="shared" si="307"/>
        <v>0</v>
      </c>
      <c r="BJ921" s="40">
        <f t="shared" si="308"/>
        <v>0</v>
      </c>
      <c r="BK921" s="40">
        <f t="shared" si="309"/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 s="42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</row>
    <row r="922" spans="1:124" s="32" customFormat="1" x14ac:dyDescent="0.2">
      <c r="A922" s="124" t="str">
        <f>CONFIGURACAO!$C$4</f>
        <v>AREA 21</v>
      </c>
      <c r="B922" s="125">
        <v>920</v>
      </c>
      <c r="C922" s="252" t="s">
        <v>325</v>
      </c>
      <c r="D922" s="126">
        <f t="shared" si="310"/>
        <v>10</v>
      </c>
      <c r="E922" s="250" t="s">
        <v>1257</v>
      </c>
      <c r="F922" s="250">
        <v>1</v>
      </c>
      <c r="G922" s="250">
        <v>1</v>
      </c>
      <c r="H922" s="250">
        <v>0</v>
      </c>
      <c r="I922" s="250">
        <v>0</v>
      </c>
      <c r="J922" s="87"/>
      <c r="K922" s="94"/>
      <c r="L922" s="94"/>
      <c r="M922" s="154">
        <f t="shared" si="311"/>
        <v>2</v>
      </c>
      <c r="N922">
        <v>10</v>
      </c>
      <c r="O922">
        <v>1</v>
      </c>
      <c r="P922">
        <v>7</v>
      </c>
      <c r="Q922">
        <v>2</v>
      </c>
      <c r="R922">
        <v>2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 s="139">
        <f t="shared" si="294"/>
        <v>11</v>
      </c>
      <c r="AD922" s="140">
        <f t="shared" si="295"/>
        <v>18</v>
      </c>
      <c r="AE922" s="141">
        <f t="shared" si="312"/>
        <v>0</v>
      </c>
      <c r="AF922" s="142">
        <f t="shared" si="313"/>
        <v>0</v>
      </c>
      <c r="AG922" s="278"/>
      <c r="AI922" s="37">
        <f>IFERROR(IF(M922&gt;0,(N922*CONFIGURACAO!$C$20)+(O922*CONFIGURACAO!$C$21)+(P922*CONFIGURACAO!$C$22)+(Q922*CONFIGURACAO!$C$23)+(R922*CONFIGURACAO!$C$24),""),"")</f>
        <v>1620</v>
      </c>
      <c r="AJ922" s="38">
        <f>IF(S922=0,0,IF(CONFIGURACAO!$C$15="SIM",(IF(S922&gt;CONFIGURACAO!$C$16,CONFIGURACAO!$C$16*CONFIGURACAO!$C$25,S922*CONFIGURACAO!$C$25)),'PI AREA  P100'!S922*CONFIGURACAO!$C$25))</f>
        <v>0</v>
      </c>
      <c r="AK922" s="38">
        <f>IF(T922=0,0,IF(CONFIGURACAO!$C$17="SIM",(IF(T922&gt;CONFIGURACAO!$C$18,CONFIGURACAO!$C$18*CONFIGURACAO!$C$26,T922*CONFIGURACAO!$C$26)),'PI AREA  P100'!T922*CONFIGURACAO!$C$26))</f>
        <v>0</v>
      </c>
      <c r="AL922" s="38">
        <f>IFERROR(IF(M922&gt;0,(U922*CONFIGURACAO!$C$29)+(V922*CONFIGURACAO!$C$30),""),"")</f>
        <v>0</v>
      </c>
      <c r="AM922" s="38">
        <f>IF(W922=0,0,IF(CONFIGURACAO!$C$41="SIM",(IF(W922&gt;CONFIGURACAO!$C$41,CONFIGURACAO!$C$41*CONFIGURACAO!$C$31,W922*CONFIGURACAO!$C$31)),'PI AREA  P100'!W922*CONFIGURACAO!$C$31))</f>
        <v>0</v>
      </c>
      <c r="AN922" s="38">
        <f>IF(X922=0,0,IF(CONFIGURACAO!$C$39="SIM",(IF(X922&gt;CONFIGURACAO!$C$40,CONFIGURACAO!$C$40*CONFIGURACAO!$C$32,X922*CONFIGURACAO!$C$32)),'PI AREA  P100'!X922*CONFIGURACAO!$C$32))</f>
        <v>0</v>
      </c>
      <c r="AO922" s="38">
        <f>IFERROR(IF(M922&gt;0,(Y922*CONFIGURACAO!$C$33)+(Z922*CONFIGURACAO!$C$34)+(AA922*CONFIGURACAO!$C$35)+(AB922*CONFIGURACAO!$C$36),""),"")</f>
        <v>0</v>
      </c>
      <c r="AP922" s="38">
        <f>IF(AA922=0,0,IF(CONFIGURACAO!$C$46="SIM",(IF(AA922&gt;CONFIGURACAO!$C$47,CONFIGURACAO!$C$47*CONFIGURACAO!$C$35,AA922*CONFIGURACAO!$C$35)),'PI AREA  P100'!AA922*CONFIGURACAO!$C$35))</f>
        <v>0</v>
      </c>
      <c r="AQ922" s="38">
        <f>IF(AB922=0,0,IF(CONFIGURACAO!$C$44="SIM",(IF(AB922&gt;CONFIGURACAO!$C$45,CONFIGURACAO!$C$45*CONFIGURACAO!$C$36,AB922*CONFIGURACAO!$C$36)),'PI AREA  P100'!AB922*CONFIGURACAO!$C$36))</f>
        <v>0</v>
      </c>
      <c r="AR922" s="38">
        <f t="shared" si="314"/>
        <v>1620</v>
      </c>
      <c r="AS922" s="68">
        <f>IF(AR922="","",$AR922-(($AS$2/CONFIGURACAO!$C$6)*$M922))</f>
        <v>1470</v>
      </c>
      <c r="AT922" s="73">
        <f t="shared" si="296"/>
        <v>3</v>
      </c>
      <c r="AU922" s="75">
        <f>IF(AR922="","",$AR922-(($AU$2/CONFIGURACAO!$C$6)*$M922))</f>
        <v>1370</v>
      </c>
      <c r="AV922" s="76">
        <f t="shared" si="297"/>
        <v>4</v>
      </c>
      <c r="AW922" s="74">
        <f>IF(AR922="","",$AR922-(($AW$2/CONFIGURACAO!$C$6)*$M922))</f>
        <v>1270</v>
      </c>
      <c r="AX922" s="72">
        <f t="shared" si="298"/>
        <v>5</v>
      </c>
      <c r="AZ922" s="39">
        <f t="shared" si="299"/>
        <v>0.13683241407853505</v>
      </c>
      <c r="BA922" s="146">
        <f t="shared" si="300"/>
        <v>22</v>
      </c>
      <c r="BB922" s="146">
        <f t="shared" si="301"/>
        <v>313</v>
      </c>
      <c r="BC922" s="32">
        <f t="shared" si="302"/>
        <v>212</v>
      </c>
      <c r="BD922" s="148"/>
      <c r="BE922" s="40">
        <f t="shared" si="303"/>
        <v>0.37257824143070045</v>
      </c>
      <c r="BF922" s="40">
        <f t="shared" si="304"/>
        <v>3.8580246913580245E-2</v>
      </c>
      <c r="BG922" s="40">
        <f t="shared" si="305"/>
        <v>0.17985611510791369</v>
      </c>
      <c r="BH922" s="40">
        <f t="shared" si="306"/>
        <v>8.084074373484236E-2</v>
      </c>
      <c r="BI922" s="40">
        <f t="shared" si="307"/>
        <v>0.21321961620469082</v>
      </c>
      <c r="BJ922" s="40">
        <f t="shared" si="308"/>
        <v>0</v>
      </c>
      <c r="BK922" s="40">
        <f t="shared" si="309"/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 s="4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</row>
    <row r="923" spans="1:124" s="32" customFormat="1" x14ac:dyDescent="0.2">
      <c r="A923" s="124" t="str">
        <f>CONFIGURACAO!$C$4</f>
        <v>AREA 21</v>
      </c>
      <c r="B923" s="125">
        <v>921</v>
      </c>
      <c r="C923" s="252" t="s">
        <v>325</v>
      </c>
      <c r="D923" s="126">
        <f t="shared" si="310"/>
        <v>11</v>
      </c>
      <c r="E923" s="250" t="s">
        <v>1258</v>
      </c>
      <c r="F923" s="250">
        <v>1</v>
      </c>
      <c r="G923" s="250">
        <v>1</v>
      </c>
      <c r="H923" s="250">
        <v>1</v>
      </c>
      <c r="I923" s="250">
        <v>1</v>
      </c>
      <c r="J923" s="87"/>
      <c r="K923" s="94"/>
      <c r="L923" s="94"/>
      <c r="M923" s="154">
        <f t="shared" si="311"/>
        <v>4</v>
      </c>
      <c r="N923">
        <v>4</v>
      </c>
      <c r="O923">
        <v>5</v>
      </c>
      <c r="P923">
        <v>5</v>
      </c>
      <c r="Q923">
        <v>4</v>
      </c>
      <c r="R923">
        <v>1</v>
      </c>
      <c r="S923">
        <v>0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 s="139">
        <f t="shared" si="294"/>
        <v>9</v>
      </c>
      <c r="AD923" s="140">
        <f t="shared" si="295"/>
        <v>14</v>
      </c>
      <c r="AE923" s="141">
        <f t="shared" si="312"/>
        <v>0</v>
      </c>
      <c r="AF923" s="142">
        <f t="shared" si="313"/>
        <v>0</v>
      </c>
      <c r="AG923" s="278"/>
      <c r="AI923" s="37">
        <f>IFERROR(IF(M923&gt;0,(N923*CONFIGURACAO!$C$20)+(O923*CONFIGURACAO!$C$21)+(P923*CONFIGURACAO!$C$22)+(Q923*CONFIGURACAO!$C$23)+(R923*CONFIGURACAO!$C$24),""),"")</f>
        <v>1280</v>
      </c>
      <c r="AJ923" s="38">
        <f>IF(S923=0,0,IF(CONFIGURACAO!$C$15="SIM",(IF(S923&gt;CONFIGURACAO!$C$16,CONFIGURACAO!$C$16*CONFIGURACAO!$C$25,S923*CONFIGURACAO!$C$25)),'PI AREA  P100'!S923*CONFIGURACAO!$C$25))</f>
        <v>0</v>
      </c>
      <c r="AK923" s="38">
        <f>IF(T923=0,0,IF(CONFIGURACAO!$C$17="SIM",(IF(T923&gt;CONFIGURACAO!$C$18,CONFIGURACAO!$C$18*CONFIGURACAO!$C$26,T923*CONFIGURACAO!$C$26)),'PI AREA  P100'!T923*CONFIGURACAO!$C$26))</f>
        <v>10</v>
      </c>
      <c r="AL923" s="38">
        <f>IFERROR(IF(M923&gt;0,(U923*CONFIGURACAO!$C$29)+(V923*CONFIGURACAO!$C$30),""),"")</f>
        <v>0</v>
      </c>
      <c r="AM923" s="38">
        <f>IF(W923=0,0,IF(CONFIGURACAO!$C$41="SIM",(IF(W923&gt;CONFIGURACAO!$C$41,CONFIGURACAO!$C$41*CONFIGURACAO!$C$31,W923*CONFIGURACAO!$C$31)),'PI AREA  P100'!W923*CONFIGURACAO!$C$31))</f>
        <v>0</v>
      </c>
      <c r="AN923" s="38">
        <f>IF(X923=0,0,IF(CONFIGURACAO!$C$39="SIM",(IF(X923&gt;CONFIGURACAO!$C$40,CONFIGURACAO!$C$40*CONFIGURACAO!$C$32,X923*CONFIGURACAO!$C$32)),'PI AREA  P100'!X923*CONFIGURACAO!$C$32))</f>
        <v>0</v>
      </c>
      <c r="AO923" s="38">
        <f>IFERROR(IF(M923&gt;0,(Y923*CONFIGURACAO!$C$33)+(Z923*CONFIGURACAO!$C$34)+(AA923*CONFIGURACAO!$C$35)+(AB923*CONFIGURACAO!$C$36),""),"")</f>
        <v>0</v>
      </c>
      <c r="AP923" s="38">
        <f>IF(AA923=0,0,IF(CONFIGURACAO!$C$46="SIM",(IF(AA923&gt;CONFIGURACAO!$C$47,CONFIGURACAO!$C$47*CONFIGURACAO!$C$35,AA923*CONFIGURACAO!$C$35)),'PI AREA  P100'!AA923*CONFIGURACAO!$C$35))</f>
        <v>0</v>
      </c>
      <c r="AQ923" s="38">
        <f>IF(AB923=0,0,IF(CONFIGURACAO!$C$44="SIM",(IF(AB923&gt;CONFIGURACAO!$C$45,CONFIGURACAO!$C$45*CONFIGURACAO!$C$36,AB923*CONFIGURACAO!$C$36)),'PI AREA  P100'!AB923*CONFIGURACAO!$C$36))</f>
        <v>0</v>
      </c>
      <c r="AR923" s="38">
        <f t="shared" si="314"/>
        <v>1290</v>
      </c>
      <c r="AS923" s="68">
        <f>IF(AR923="","",$AR923-(($AS$2/CONFIGURACAO!$C$6)*$M923))</f>
        <v>990</v>
      </c>
      <c r="AT923" s="73">
        <f t="shared" si="296"/>
        <v>3</v>
      </c>
      <c r="AU923" s="75">
        <f>IF(AR923="","",$AR923-(($AU$2/CONFIGURACAO!$C$6)*$M923))</f>
        <v>790</v>
      </c>
      <c r="AV923" s="76">
        <f t="shared" si="297"/>
        <v>4</v>
      </c>
      <c r="AW923" s="74">
        <f>IF(AR923="","",$AR923-(($AW$2/CONFIGURACAO!$C$6)*$M923))</f>
        <v>590</v>
      </c>
      <c r="AX923" s="72">
        <f t="shared" si="298"/>
        <v>5</v>
      </c>
      <c r="AZ923" s="39">
        <f t="shared" si="299"/>
        <v>0.10895914454401864</v>
      </c>
      <c r="BA923" s="146">
        <f t="shared" si="300"/>
        <v>21</v>
      </c>
      <c r="BB923" s="146">
        <f t="shared" si="301"/>
        <v>343</v>
      </c>
      <c r="BC923" s="32">
        <f t="shared" si="302"/>
        <v>312</v>
      </c>
      <c r="BD923" s="148"/>
      <c r="BE923" s="40">
        <f t="shared" si="303"/>
        <v>0.14903129657228018</v>
      </c>
      <c r="BF923" s="40">
        <f t="shared" si="304"/>
        <v>0.19290123456790123</v>
      </c>
      <c r="BG923" s="40">
        <f t="shared" si="305"/>
        <v>0.12846865364850976</v>
      </c>
      <c r="BH923" s="40">
        <f t="shared" si="306"/>
        <v>0.16168148746968472</v>
      </c>
      <c r="BI923" s="40">
        <f t="shared" si="307"/>
        <v>0.10660980810234541</v>
      </c>
      <c r="BJ923" s="40">
        <f t="shared" si="308"/>
        <v>0</v>
      </c>
      <c r="BK923" s="40">
        <f t="shared" si="309"/>
        <v>0.32102728731942215</v>
      </c>
      <c r="BL923">
        <v>1</v>
      </c>
      <c r="BM923">
        <v>0</v>
      </c>
      <c r="BN923">
        <v>3</v>
      </c>
      <c r="BO923">
        <v>3</v>
      </c>
      <c r="BP923">
        <v>0</v>
      </c>
      <c r="BQ923">
        <v>0</v>
      </c>
      <c r="BR923">
        <v>0</v>
      </c>
      <c r="BS923">
        <v>0</v>
      </c>
      <c r="BT923" s="42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</row>
    <row r="924" spans="1:124" s="32" customFormat="1" x14ac:dyDescent="0.2">
      <c r="A924" s="124" t="str">
        <f>CONFIGURACAO!$C$4</f>
        <v>AREA 21</v>
      </c>
      <c r="B924" s="125">
        <v>922</v>
      </c>
      <c r="C924" s="252" t="s">
        <v>325</v>
      </c>
      <c r="D924" s="126">
        <f t="shared" si="310"/>
        <v>12</v>
      </c>
      <c r="E924" s="250" t="s">
        <v>1259</v>
      </c>
      <c r="F924" s="250">
        <v>1</v>
      </c>
      <c r="G924" s="250">
        <v>1</v>
      </c>
      <c r="H924" s="250">
        <v>1</v>
      </c>
      <c r="I924" s="250">
        <v>1</v>
      </c>
      <c r="J924" s="87"/>
      <c r="K924" s="94"/>
      <c r="L924" s="94"/>
      <c r="M924" s="154">
        <f t="shared" si="311"/>
        <v>4</v>
      </c>
      <c r="N924">
        <v>3</v>
      </c>
      <c r="O924">
        <v>2</v>
      </c>
      <c r="P924">
        <v>9</v>
      </c>
      <c r="Q924">
        <v>5</v>
      </c>
      <c r="R924">
        <v>7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 s="139">
        <f t="shared" si="294"/>
        <v>5</v>
      </c>
      <c r="AD924" s="140">
        <f t="shared" si="295"/>
        <v>14</v>
      </c>
      <c r="AE924" s="141">
        <f t="shared" si="312"/>
        <v>0</v>
      </c>
      <c r="AF924" s="142">
        <f t="shared" si="313"/>
        <v>0</v>
      </c>
      <c r="AG924" s="278"/>
      <c r="AI924" s="37">
        <f>IFERROR(IF(M924&gt;0,(N924*CONFIGURACAO!$C$20)+(O924*CONFIGURACAO!$C$21)+(P924*CONFIGURACAO!$C$22)+(Q924*CONFIGURACAO!$C$23)+(R924*CONFIGURACAO!$C$24),""),"")</f>
        <v>1340</v>
      </c>
      <c r="AJ924" s="38">
        <f>IF(S924=0,0,IF(CONFIGURACAO!$C$15="SIM",(IF(S924&gt;CONFIGURACAO!$C$16,CONFIGURACAO!$C$16*CONFIGURACAO!$C$25,S924*CONFIGURACAO!$C$25)),'PI AREA  P100'!S924*CONFIGURACAO!$C$25))</f>
        <v>0</v>
      </c>
      <c r="AK924" s="38">
        <f>IF(T924=0,0,IF(CONFIGURACAO!$C$17="SIM",(IF(T924&gt;CONFIGURACAO!$C$18,CONFIGURACAO!$C$18*CONFIGURACAO!$C$26,T924*CONFIGURACAO!$C$26)),'PI AREA  P100'!T924*CONFIGURACAO!$C$26))</f>
        <v>0</v>
      </c>
      <c r="AL924" s="38">
        <f>IFERROR(IF(M924&gt;0,(U924*CONFIGURACAO!$C$29)+(V924*CONFIGURACAO!$C$30),""),"")</f>
        <v>0</v>
      </c>
      <c r="AM924" s="38">
        <f>IF(W924=0,0,IF(CONFIGURACAO!$C$41="SIM",(IF(W924&gt;CONFIGURACAO!$C$41,CONFIGURACAO!$C$41*CONFIGURACAO!$C$31,W924*CONFIGURACAO!$C$31)),'PI AREA  P100'!W924*CONFIGURACAO!$C$31))</f>
        <v>0</v>
      </c>
      <c r="AN924" s="38">
        <f>IF(X924=0,0,IF(CONFIGURACAO!$C$39="SIM",(IF(X924&gt;CONFIGURACAO!$C$40,CONFIGURACAO!$C$40*CONFIGURACAO!$C$32,X924*CONFIGURACAO!$C$32)),'PI AREA  P100'!X924*CONFIGURACAO!$C$32))</f>
        <v>0</v>
      </c>
      <c r="AO924" s="38">
        <f>IFERROR(IF(M924&gt;0,(Y924*CONFIGURACAO!$C$33)+(Z924*CONFIGURACAO!$C$34)+(AA924*CONFIGURACAO!$C$35)+(AB924*CONFIGURACAO!$C$36),""),"")</f>
        <v>0</v>
      </c>
      <c r="AP924" s="38">
        <f>IF(AA924=0,0,IF(CONFIGURACAO!$C$46="SIM",(IF(AA924&gt;CONFIGURACAO!$C$47,CONFIGURACAO!$C$47*CONFIGURACAO!$C$35,AA924*CONFIGURACAO!$C$35)),'PI AREA  P100'!AA924*CONFIGURACAO!$C$35))</f>
        <v>0</v>
      </c>
      <c r="AQ924" s="38">
        <f>IF(AB924=0,0,IF(CONFIGURACAO!$C$44="SIM",(IF(AB924&gt;CONFIGURACAO!$C$45,CONFIGURACAO!$C$45*CONFIGURACAO!$C$36,AB924*CONFIGURACAO!$C$36)),'PI AREA  P100'!AB924*CONFIGURACAO!$C$36))</f>
        <v>0</v>
      </c>
      <c r="AR924" s="38">
        <f t="shared" si="314"/>
        <v>1340</v>
      </c>
      <c r="AS924" s="68">
        <f>IF(AR924="","",$AR924-(($AS$2/CONFIGURACAO!$C$6)*$M924))</f>
        <v>1040</v>
      </c>
      <c r="AT924" s="73">
        <f t="shared" si="296"/>
        <v>3</v>
      </c>
      <c r="AU924" s="75">
        <f>IF(AR924="","",$AR924-(($AU$2/CONFIGURACAO!$C$6)*$M924))</f>
        <v>840</v>
      </c>
      <c r="AV924" s="76">
        <f t="shared" si="297"/>
        <v>4</v>
      </c>
      <c r="AW924" s="74">
        <f>IF(AR924="","",$AR924-(($AW$2/CONFIGURACAO!$C$6)*$M924))</f>
        <v>640</v>
      </c>
      <c r="AX924" s="72">
        <f t="shared" si="298"/>
        <v>5</v>
      </c>
      <c r="AZ924" s="39">
        <f t="shared" si="299"/>
        <v>0.11318236720076356</v>
      </c>
      <c r="BA924" s="146">
        <f t="shared" si="300"/>
        <v>26</v>
      </c>
      <c r="BB924" s="146">
        <f t="shared" si="301"/>
        <v>246</v>
      </c>
      <c r="BC924" s="32">
        <f t="shared" si="302"/>
        <v>291</v>
      </c>
      <c r="BD924" s="148"/>
      <c r="BE924" s="40">
        <f t="shared" si="303"/>
        <v>0.11177347242921014</v>
      </c>
      <c r="BF924" s="40">
        <f t="shared" si="304"/>
        <v>7.716049382716049E-2</v>
      </c>
      <c r="BG924" s="40">
        <f t="shared" si="305"/>
        <v>0.23124357656731759</v>
      </c>
      <c r="BH924" s="40">
        <f t="shared" si="306"/>
        <v>0.20210185933710592</v>
      </c>
      <c r="BI924" s="40">
        <f t="shared" si="307"/>
        <v>0.74626865671641784</v>
      </c>
      <c r="BJ924" s="40">
        <f t="shared" si="308"/>
        <v>0</v>
      </c>
      <c r="BK924" s="40">
        <f t="shared" si="309"/>
        <v>0</v>
      </c>
      <c r="BL924">
        <v>0</v>
      </c>
      <c r="BM924">
        <v>0</v>
      </c>
      <c r="BN924">
        <v>0</v>
      </c>
      <c r="BO924">
        <v>2</v>
      </c>
      <c r="BP924">
        <v>0</v>
      </c>
      <c r="BQ924">
        <v>0</v>
      </c>
      <c r="BR924">
        <v>0</v>
      </c>
      <c r="BS924">
        <v>2</v>
      </c>
      <c r="BT924" s="42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</row>
    <row r="925" spans="1:124" s="32" customFormat="1" x14ac:dyDescent="0.2">
      <c r="A925" s="124" t="str">
        <f>CONFIGURACAO!$C$4</f>
        <v>AREA 21</v>
      </c>
      <c r="B925" s="125">
        <v>923</v>
      </c>
      <c r="C925" s="252" t="s">
        <v>325</v>
      </c>
      <c r="D925" s="126">
        <f t="shared" si="310"/>
        <v>13</v>
      </c>
      <c r="E925" s="250" t="s">
        <v>1260</v>
      </c>
      <c r="F925" s="250">
        <v>1</v>
      </c>
      <c r="G925" s="250">
        <v>1</v>
      </c>
      <c r="H925" s="250">
        <v>1</v>
      </c>
      <c r="I925" s="250">
        <v>1</v>
      </c>
      <c r="J925" s="87"/>
      <c r="K925" s="94"/>
      <c r="L925" s="94"/>
      <c r="M925" s="154">
        <f t="shared" si="311"/>
        <v>4</v>
      </c>
      <c r="N925">
        <v>26</v>
      </c>
      <c r="O925">
        <v>1</v>
      </c>
      <c r="P925">
        <v>5</v>
      </c>
      <c r="Q925">
        <v>2</v>
      </c>
      <c r="R925">
        <v>2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 s="139">
        <f t="shared" si="294"/>
        <v>27</v>
      </c>
      <c r="AD925" s="140">
        <f t="shared" si="295"/>
        <v>32</v>
      </c>
      <c r="AE925" s="141">
        <f t="shared" si="312"/>
        <v>0</v>
      </c>
      <c r="AF925" s="142">
        <f t="shared" si="313"/>
        <v>0</v>
      </c>
      <c r="AG925" s="278"/>
      <c r="AI925" s="37">
        <f>IFERROR(IF(M925&gt;0,(N925*CONFIGURACAO!$C$20)+(O925*CONFIGURACAO!$C$21)+(P925*CONFIGURACAO!$C$22)+(Q925*CONFIGURACAO!$C$23)+(R925*CONFIGURACAO!$C$24),""),"")</f>
        <v>3100</v>
      </c>
      <c r="AJ925" s="38">
        <f>IF(S925=0,0,IF(CONFIGURACAO!$C$15="SIM",(IF(S925&gt;CONFIGURACAO!$C$16,CONFIGURACAO!$C$16*CONFIGURACAO!$C$25,S925*CONFIGURACAO!$C$25)),'PI AREA  P100'!S925*CONFIGURACAO!$C$25))</f>
        <v>0</v>
      </c>
      <c r="AK925" s="38">
        <f>IF(T925=0,0,IF(CONFIGURACAO!$C$17="SIM",(IF(T925&gt;CONFIGURACAO!$C$18,CONFIGURACAO!$C$18*CONFIGURACAO!$C$26,T925*CONFIGURACAO!$C$26)),'PI AREA  P100'!T925*CONFIGURACAO!$C$26))</f>
        <v>0</v>
      </c>
      <c r="AL925" s="38">
        <f>IFERROR(IF(M925&gt;0,(U925*CONFIGURACAO!$C$29)+(V925*CONFIGURACAO!$C$30),""),"")</f>
        <v>0</v>
      </c>
      <c r="AM925" s="38">
        <f>IF(W925=0,0,IF(CONFIGURACAO!$C$41="SIM",(IF(W925&gt;CONFIGURACAO!$C$41,CONFIGURACAO!$C$41*CONFIGURACAO!$C$31,W925*CONFIGURACAO!$C$31)),'PI AREA  P100'!W925*CONFIGURACAO!$C$31))</f>
        <v>0</v>
      </c>
      <c r="AN925" s="38">
        <f>IF(X925=0,0,IF(CONFIGURACAO!$C$39="SIM",(IF(X925&gt;CONFIGURACAO!$C$40,CONFIGURACAO!$C$40*CONFIGURACAO!$C$32,X925*CONFIGURACAO!$C$32)),'PI AREA  P100'!X925*CONFIGURACAO!$C$32))</f>
        <v>0</v>
      </c>
      <c r="AO925" s="38">
        <f>IFERROR(IF(M925&gt;0,(Y925*CONFIGURACAO!$C$33)+(Z925*CONFIGURACAO!$C$34)+(AA925*CONFIGURACAO!$C$35)+(AB925*CONFIGURACAO!$C$36),""),"")</f>
        <v>0</v>
      </c>
      <c r="AP925" s="38">
        <f>IF(AA925=0,0,IF(CONFIGURACAO!$C$46="SIM",(IF(AA925&gt;CONFIGURACAO!$C$47,CONFIGURACAO!$C$47*CONFIGURACAO!$C$35,AA925*CONFIGURACAO!$C$35)),'PI AREA  P100'!AA925*CONFIGURACAO!$C$35))</f>
        <v>0</v>
      </c>
      <c r="AQ925" s="38">
        <f>IF(AB925=0,0,IF(CONFIGURACAO!$C$44="SIM",(IF(AB925&gt;CONFIGURACAO!$C$45,CONFIGURACAO!$C$45*CONFIGURACAO!$C$36,AB925*CONFIGURACAO!$C$36)),'PI AREA  P100'!AB925*CONFIGURACAO!$C$36))</f>
        <v>0</v>
      </c>
      <c r="AR925" s="38">
        <f t="shared" si="314"/>
        <v>3100</v>
      </c>
      <c r="AS925" s="68">
        <f>IF(AR925="","",$AR925-(($AS$2/CONFIGURACAO!$C$6)*$M925))</f>
        <v>2800</v>
      </c>
      <c r="AT925" s="73">
        <f t="shared" si="296"/>
        <v>3</v>
      </c>
      <c r="AU925" s="75">
        <f>IF(AR925="","",$AR925-(($AU$2/CONFIGURACAO!$C$6)*$M925))</f>
        <v>2600</v>
      </c>
      <c r="AV925" s="76">
        <f t="shared" si="297"/>
        <v>4</v>
      </c>
      <c r="AW925" s="74">
        <f>IF(AR925="","",$AR925-(($AW$2/CONFIGURACAO!$C$6)*$M925))</f>
        <v>2400</v>
      </c>
      <c r="AX925" s="72">
        <f t="shared" si="298"/>
        <v>5</v>
      </c>
      <c r="AZ925" s="39">
        <f t="shared" si="299"/>
        <v>0.26183980471818435</v>
      </c>
      <c r="BA925" s="146">
        <f t="shared" si="300"/>
        <v>36</v>
      </c>
      <c r="BB925" s="146">
        <f t="shared" si="301"/>
        <v>119</v>
      </c>
      <c r="BC925" s="32">
        <f t="shared" si="302"/>
        <v>55</v>
      </c>
      <c r="BD925" s="148"/>
      <c r="BE925" s="40">
        <f t="shared" si="303"/>
        <v>0.9687034277198211</v>
      </c>
      <c r="BF925" s="40">
        <f t="shared" si="304"/>
        <v>3.8580246913580245E-2</v>
      </c>
      <c r="BG925" s="40">
        <f t="shared" si="305"/>
        <v>0.12846865364850976</v>
      </c>
      <c r="BH925" s="40">
        <f t="shared" si="306"/>
        <v>8.084074373484236E-2</v>
      </c>
      <c r="BI925" s="40">
        <f t="shared" si="307"/>
        <v>0.21321961620469082</v>
      </c>
      <c r="BJ925" s="40">
        <f t="shared" si="308"/>
        <v>0</v>
      </c>
      <c r="BK925" s="40">
        <f t="shared" si="309"/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 s="42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</row>
    <row r="926" spans="1:124" s="32" customFormat="1" x14ac:dyDescent="0.2">
      <c r="A926" s="124" t="str">
        <f>CONFIGURACAO!$C$4</f>
        <v>AREA 21</v>
      </c>
      <c r="B926" s="125">
        <v>924</v>
      </c>
      <c r="C926" s="252" t="s">
        <v>325</v>
      </c>
      <c r="D926" s="126">
        <f t="shared" si="310"/>
        <v>14</v>
      </c>
      <c r="E926" s="250" t="s">
        <v>1261</v>
      </c>
      <c r="F926" s="250">
        <v>0</v>
      </c>
      <c r="G926" s="250">
        <v>1</v>
      </c>
      <c r="H926" s="250">
        <v>1</v>
      </c>
      <c r="I926" s="250">
        <v>1</v>
      </c>
      <c r="J926" s="87"/>
      <c r="K926" s="94"/>
      <c r="L926" s="94"/>
      <c r="M926" s="154">
        <f t="shared" si="311"/>
        <v>3</v>
      </c>
      <c r="N926">
        <v>9</v>
      </c>
      <c r="O926">
        <v>5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 s="139">
        <f t="shared" si="294"/>
        <v>14</v>
      </c>
      <c r="AD926" s="140">
        <f t="shared" si="295"/>
        <v>15</v>
      </c>
      <c r="AE926" s="141">
        <f t="shared" si="312"/>
        <v>0</v>
      </c>
      <c r="AF926" s="142">
        <f t="shared" si="313"/>
        <v>0</v>
      </c>
      <c r="AG926" s="278"/>
      <c r="AI926" s="37">
        <f>IFERROR(IF(M926&gt;0,(N926*CONFIGURACAO!$C$20)+(O926*CONFIGURACAO!$C$21)+(P926*CONFIGURACAO!$C$22)+(Q926*CONFIGURACAO!$C$23)+(R926*CONFIGURACAO!$C$24),""),"")</f>
        <v>1360</v>
      </c>
      <c r="AJ926" s="38">
        <f>IF(S926=0,0,IF(CONFIGURACAO!$C$15="SIM",(IF(S926&gt;CONFIGURACAO!$C$16,CONFIGURACAO!$C$16*CONFIGURACAO!$C$25,S926*CONFIGURACAO!$C$25)),'PI AREA  P100'!S926*CONFIGURACAO!$C$25))</f>
        <v>0</v>
      </c>
      <c r="AK926" s="38">
        <f>IF(T926=0,0,IF(CONFIGURACAO!$C$17="SIM",(IF(T926&gt;CONFIGURACAO!$C$18,CONFIGURACAO!$C$18*CONFIGURACAO!$C$26,T926*CONFIGURACAO!$C$26)),'PI AREA  P100'!T926*CONFIGURACAO!$C$26))</f>
        <v>0</v>
      </c>
      <c r="AL926" s="38">
        <f>IFERROR(IF(M926&gt;0,(U926*CONFIGURACAO!$C$29)+(V926*CONFIGURACAO!$C$30),""),"")</f>
        <v>0</v>
      </c>
      <c r="AM926" s="38">
        <f>IF(W926=0,0,IF(CONFIGURACAO!$C$41="SIM",(IF(W926&gt;CONFIGURACAO!$C$41,CONFIGURACAO!$C$41*CONFIGURACAO!$C$31,W926*CONFIGURACAO!$C$31)),'PI AREA  P100'!W926*CONFIGURACAO!$C$31))</f>
        <v>0</v>
      </c>
      <c r="AN926" s="38">
        <f>IF(X926=0,0,IF(CONFIGURACAO!$C$39="SIM",(IF(X926&gt;CONFIGURACAO!$C$40,CONFIGURACAO!$C$40*CONFIGURACAO!$C$32,X926*CONFIGURACAO!$C$32)),'PI AREA  P100'!X926*CONFIGURACAO!$C$32))</f>
        <v>0</v>
      </c>
      <c r="AO926" s="38">
        <f>IFERROR(IF(M926&gt;0,(Y926*CONFIGURACAO!$C$33)+(Z926*CONFIGURACAO!$C$34)+(AA926*CONFIGURACAO!$C$35)+(AB926*CONFIGURACAO!$C$36),""),"")</f>
        <v>0</v>
      </c>
      <c r="AP926" s="38">
        <f>IF(AA926=0,0,IF(CONFIGURACAO!$C$46="SIM",(IF(AA926&gt;CONFIGURACAO!$C$47,CONFIGURACAO!$C$47*CONFIGURACAO!$C$35,AA926*CONFIGURACAO!$C$35)),'PI AREA  P100'!AA926*CONFIGURACAO!$C$35))</f>
        <v>0</v>
      </c>
      <c r="AQ926" s="38">
        <f>IF(AB926=0,0,IF(CONFIGURACAO!$C$44="SIM",(IF(AB926&gt;CONFIGURACAO!$C$45,CONFIGURACAO!$C$45*CONFIGURACAO!$C$36,AB926*CONFIGURACAO!$C$36)),'PI AREA  P100'!AB926*CONFIGURACAO!$C$36))</f>
        <v>0</v>
      </c>
      <c r="AR926" s="38">
        <f t="shared" si="314"/>
        <v>1360</v>
      </c>
      <c r="AS926" s="68">
        <f>IF(AR926="","",$AR926-(($AS$2/CONFIGURACAO!$C$6)*$M926))</f>
        <v>1135</v>
      </c>
      <c r="AT926" s="73">
        <f t="shared" si="296"/>
        <v>3</v>
      </c>
      <c r="AU926" s="75">
        <f>IF(AR926="","",$AR926-(($AU$2/CONFIGURACAO!$C$6)*$M926))</f>
        <v>985</v>
      </c>
      <c r="AV926" s="76">
        <f t="shared" si="297"/>
        <v>4</v>
      </c>
      <c r="AW926" s="74">
        <f>IF(AR926="","",$AR926-(($AW$2/CONFIGURACAO!$C$6)*$M926))</f>
        <v>835</v>
      </c>
      <c r="AX926" s="72">
        <f t="shared" si="298"/>
        <v>5</v>
      </c>
      <c r="AZ926" s="39">
        <f t="shared" si="299"/>
        <v>0.11487165626346152</v>
      </c>
      <c r="BA926" s="146">
        <f t="shared" si="300"/>
        <v>15</v>
      </c>
      <c r="BB926" s="146">
        <f t="shared" si="301"/>
        <v>522</v>
      </c>
      <c r="BC926" s="32">
        <f t="shared" si="302"/>
        <v>285</v>
      </c>
      <c r="BD926" s="148"/>
      <c r="BE926" s="40">
        <f t="shared" si="303"/>
        <v>0.3353204172876304</v>
      </c>
      <c r="BF926" s="40">
        <f t="shared" si="304"/>
        <v>0.19290123456790123</v>
      </c>
      <c r="BG926" s="40">
        <f t="shared" si="305"/>
        <v>2.5693730729701953E-2</v>
      </c>
      <c r="BH926" s="40">
        <f t="shared" si="306"/>
        <v>0</v>
      </c>
      <c r="BI926" s="40">
        <f t="shared" si="307"/>
        <v>0</v>
      </c>
      <c r="BJ926" s="40">
        <f t="shared" si="308"/>
        <v>0</v>
      </c>
      <c r="BK926" s="40">
        <f t="shared" si="309"/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 s="42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</row>
    <row r="927" spans="1:124" s="32" customFormat="1" x14ac:dyDescent="0.2">
      <c r="A927" s="124" t="str">
        <f>CONFIGURACAO!$C$4</f>
        <v>AREA 21</v>
      </c>
      <c r="B927" s="125">
        <v>925</v>
      </c>
      <c r="C927" s="252" t="s">
        <v>325</v>
      </c>
      <c r="D927" s="126">
        <f t="shared" si="310"/>
        <v>15</v>
      </c>
      <c r="E927" s="250" t="s">
        <v>1262</v>
      </c>
      <c r="F927" s="250">
        <v>1</v>
      </c>
      <c r="G927" s="250">
        <v>1</v>
      </c>
      <c r="H927" s="250">
        <v>1</v>
      </c>
      <c r="I927" s="250">
        <v>1</v>
      </c>
      <c r="J927" s="87"/>
      <c r="K927" s="94"/>
      <c r="L927" s="94"/>
      <c r="M927" s="154">
        <f t="shared" si="311"/>
        <v>4</v>
      </c>
      <c r="N927">
        <v>15</v>
      </c>
      <c r="O927">
        <v>2</v>
      </c>
      <c r="P927">
        <v>8</v>
      </c>
      <c r="Q927">
        <v>2</v>
      </c>
      <c r="R927">
        <v>2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 s="139">
        <f t="shared" si="294"/>
        <v>17</v>
      </c>
      <c r="AD927" s="140">
        <f t="shared" si="295"/>
        <v>25</v>
      </c>
      <c r="AE927" s="141">
        <f t="shared" si="312"/>
        <v>0</v>
      </c>
      <c r="AF927" s="142">
        <f t="shared" si="313"/>
        <v>0</v>
      </c>
      <c r="AG927" s="278"/>
      <c r="AI927" s="37">
        <f>IFERROR(IF(M927&gt;0,(N927*CONFIGURACAO!$C$20)+(O927*CONFIGURACAO!$C$21)+(P927*CONFIGURACAO!$C$22)+(Q927*CONFIGURACAO!$C$23)+(R927*CONFIGURACAO!$C$24),""),"")</f>
        <v>2260</v>
      </c>
      <c r="AJ927" s="38">
        <f>IF(S927=0,0,IF(CONFIGURACAO!$C$15="SIM",(IF(S927&gt;CONFIGURACAO!$C$16,CONFIGURACAO!$C$16*CONFIGURACAO!$C$25,S927*CONFIGURACAO!$C$25)),'PI AREA  P100'!S927*CONFIGURACAO!$C$25))</f>
        <v>0</v>
      </c>
      <c r="AK927" s="38">
        <f>IF(T927=0,0,IF(CONFIGURACAO!$C$17="SIM",(IF(T927&gt;CONFIGURACAO!$C$18,CONFIGURACAO!$C$18*CONFIGURACAO!$C$26,T927*CONFIGURACAO!$C$26)),'PI AREA  P100'!T927*CONFIGURACAO!$C$26))</f>
        <v>0</v>
      </c>
      <c r="AL927" s="38">
        <f>IFERROR(IF(M927&gt;0,(U927*CONFIGURACAO!$C$29)+(V927*CONFIGURACAO!$C$30),""),"")</f>
        <v>0</v>
      </c>
      <c r="AM927" s="38">
        <f>IF(W927=0,0,IF(CONFIGURACAO!$C$41="SIM",(IF(W927&gt;CONFIGURACAO!$C$41,CONFIGURACAO!$C$41*CONFIGURACAO!$C$31,W927*CONFIGURACAO!$C$31)),'PI AREA  P100'!W927*CONFIGURACAO!$C$31))</f>
        <v>0</v>
      </c>
      <c r="AN927" s="38">
        <f>IF(X927=0,0,IF(CONFIGURACAO!$C$39="SIM",(IF(X927&gt;CONFIGURACAO!$C$40,CONFIGURACAO!$C$40*CONFIGURACAO!$C$32,X927*CONFIGURACAO!$C$32)),'PI AREA  P100'!X927*CONFIGURACAO!$C$32))</f>
        <v>0</v>
      </c>
      <c r="AO927" s="38">
        <f>IFERROR(IF(M927&gt;0,(Y927*CONFIGURACAO!$C$33)+(Z927*CONFIGURACAO!$C$34)+(AA927*CONFIGURACAO!$C$35)+(AB927*CONFIGURACAO!$C$36),""),"")</f>
        <v>0</v>
      </c>
      <c r="AP927" s="38">
        <f>IF(AA927=0,0,IF(CONFIGURACAO!$C$46="SIM",(IF(AA927&gt;CONFIGURACAO!$C$47,CONFIGURACAO!$C$47*CONFIGURACAO!$C$35,AA927*CONFIGURACAO!$C$35)),'PI AREA  P100'!AA927*CONFIGURACAO!$C$35))</f>
        <v>0</v>
      </c>
      <c r="AQ927" s="38">
        <f>IF(AB927=0,0,IF(CONFIGURACAO!$C$44="SIM",(IF(AB927&gt;CONFIGURACAO!$C$45,CONFIGURACAO!$C$45*CONFIGURACAO!$C$36,AB927*CONFIGURACAO!$C$36)),'PI AREA  P100'!AB927*CONFIGURACAO!$C$36))</f>
        <v>0</v>
      </c>
      <c r="AR927" s="38">
        <f t="shared" si="314"/>
        <v>2260</v>
      </c>
      <c r="AS927" s="68">
        <f>IF(AR927="","",$AR927-(($AS$2/CONFIGURACAO!$C$6)*$M927))</f>
        <v>1960</v>
      </c>
      <c r="AT927" s="73">
        <f t="shared" si="296"/>
        <v>3</v>
      </c>
      <c r="AU927" s="75">
        <f>IF(AR927="","",$AR927-(($AU$2/CONFIGURACAO!$C$6)*$M927))</f>
        <v>1760</v>
      </c>
      <c r="AV927" s="76">
        <f t="shared" si="297"/>
        <v>4</v>
      </c>
      <c r="AW927" s="74">
        <f>IF(AR927="","",$AR927-(($AW$2/CONFIGURACAO!$C$6)*$M927))</f>
        <v>1560</v>
      </c>
      <c r="AX927" s="72">
        <f t="shared" si="298"/>
        <v>5</v>
      </c>
      <c r="AZ927" s="39">
        <f t="shared" si="299"/>
        <v>0.19088966408486988</v>
      </c>
      <c r="BA927" s="146">
        <f t="shared" si="300"/>
        <v>29</v>
      </c>
      <c r="BB927" s="146">
        <f t="shared" si="301"/>
        <v>197</v>
      </c>
      <c r="BC927" s="32">
        <f t="shared" si="302"/>
        <v>106</v>
      </c>
      <c r="BD927" s="148"/>
      <c r="BE927" s="40">
        <f t="shared" si="303"/>
        <v>0.55886736214605071</v>
      </c>
      <c r="BF927" s="40">
        <f t="shared" si="304"/>
        <v>7.716049382716049E-2</v>
      </c>
      <c r="BG927" s="40">
        <f t="shared" si="305"/>
        <v>0.20554984583761562</v>
      </c>
      <c r="BH927" s="40">
        <f t="shared" si="306"/>
        <v>8.084074373484236E-2</v>
      </c>
      <c r="BI927" s="40">
        <f t="shared" si="307"/>
        <v>0.21321961620469082</v>
      </c>
      <c r="BJ927" s="40">
        <f t="shared" si="308"/>
        <v>0</v>
      </c>
      <c r="BK927" s="40">
        <f t="shared" si="309"/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1</v>
      </c>
      <c r="BT927" s="42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</row>
    <row r="928" spans="1:124" s="32" customFormat="1" x14ac:dyDescent="0.2">
      <c r="A928" s="124" t="str">
        <f>CONFIGURACAO!$C$4</f>
        <v>AREA 21</v>
      </c>
      <c r="B928" s="125">
        <v>926</v>
      </c>
      <c r="C928" s="252" t="s">
        <v>325</v>
      </c>
      <c r="D928" s="126">
        <f t="shared" si="310"/>
        <v>16</v>
      </c>
      <c r="E928" s="250" t="s">
        <v>1263</v>
      </c>
      <c r="F928" s="250">
        <v>1</v>
      </c>
      <c r="G928" s="250">
        <v>1</v>
      </c>
      <c r="H928" s="250">
        <v>0</v>
      </c>
      <c r="I928" s="250">
        <v>0</v>
      </c>
      <c r="J928" s="87"/>
      <c r="K928" s="94"/>
      <c r="L928" s="94"/>
      <c r="M928" s="154">
        <f t="shared" si="311"/>
        <v>2</v>
      </c>
      <c r="N928">
        <v>13</v>
      </c>
      <c r="O928">
        <v>0</v>
      </c>
      <c r="P928">
        <v>3</v>
      </c>
      <c r="Q928">
        <v>2</v>
      </c>
      <c r="R928">
        <v>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 s="139">
        <f t="shared" si="294"/>
        <v>13</v>
      </c>
      <c r="AD928" s="140">
        <f t="shared" si="295"/>
        <v>16</v>
      </c>
      <c r="AE928" s="141">
        <f t="shared" si="312"/>
        <v>0</v>
      </c>
      <c r="AF928" s="142">
        <f t="shared" si="313"/>
        <v>0</v>
      </c>
      <c r="AG928" s="278"/>
      <c r="AI928" s="37">
        <f>IFERROR(IF(M928&gt;0,(N928*CONFIGURACAO!$C$20)+(O928*CONFIGURACAO!$C$21)+(P928*CONFIGURACAO!$C$22)+(Q928*CONFIGURACAO!$C$23)+(R928*CONFIGURACAO!$C$24),""),"")</f>
        <v>1600</v>
      </c>
      <c r="AJ928" s="38">
        <f>IF(S928=0,0,IF(CONFIGURACAO!$C$15="SIM",(IF(S928&gt;CONFIGURACAO!$C$16,CONFIGURACAO!$C$16*CONFIGURACAO!$C$25,S928*CONFIGURACAO!$C$25)),'PI AREA  P100'!S928*CONFIGURACAO!$C$25))</f>
        <v>0</v>
      </c>
      <c r="AK928" s="38">
        <f>IF(T928=0,0,IF(CONFIGURACAO!$C$17="SIM",(IF(T928&gt;CONFIGURACAO!$C$18,CONFIGURACAO!$C$18*CONFIGURACAO!$C$26,T928*CONFIGURACAO!$C$26)),'PI AREA  P100'!T928*CONFIGURACAO!$C$26))</f>
        <v>0</v>
      </c>
      <c r="AL928" s="38">
        <f>IFERROR(IF(M928&gt;0,(U928*CONFIGURACAO!$C$29)+(V928*CONFIGURACAO!$C$30),""),"")</f>
        <v>0</v>
      </c>
      <c r="AM928" s="38">
        <f>IF(W928=0,0,IF(CONFIGURACAO!$C$41="SIM",(IF(W928&gt;CONFIGURACAO!$C$41,CONFIGURACAO!$C$41*CONFIGURACAO!$C$31,W928*CONFIGURACAO!$C$31)),'PI AREA  P100'!W928*CONFIGURACAO!$C$31))</f>
        <v>0</v>
      </c>
      <c r="AN928" s="38">
        <f>IF(X928=0,0,IF(CONFIGURACAO!$C$39="SIM",(IF(X928&gt;CONFIGURACAO!$C$40,CONFIGURACAO!$C$40*CONFIGURACAO!$C$32,X928*CONFIGURACAO!$C$32)),'PI AREA  P100'!X928*CONFIGURACAO!$C$32))</f>
        <v>0</v>
      </c>
      <c r="AO928" s="38">
        <f>IFERROR(IF(M928&gt;0,(Y928*CONFIGURACAO!$C$33)+(Z928*CONFIGURACAO!$C$34)+(AA928*CONFIGURACAO!$C$35)+(AB928*CONFIGURACAO!$C$36),""),"")</f>
        <v>0</v>
      </c>
      <c r="AP928" s="38">
        <f>IF(AA928=0,0,IF(CONFIGURACAO!$C$46="SIM",(IF(AA928&gt;CONFIGURACAO!$C$47,CONFIGURACAO!$C$47*CONFIGURACAO!$C$35,AA928*CONFIGURACAO!$C$35)),'PI AREA  P100'!AA928*CONFIGURACAO!$C$35))</f>
        <v>0</v>
      </c>
      <c r="AQ928" s="38">
        <f>IF(AB928=0,0,IF(CONFIGURACAO!$C$44="SIM",(IF(AB928&gt;CONFIGURACAO!$C$45,CONFIGURACAO!$C$45*CONFIGURACAO!$C$36,AB928*CONFIGURACAO!$C$36)),'PI AREA  P100'!AB928*CONFIGURACAO!$C$36))</f>
        <v>0</v>
      </c>
      <c r="AR928" s="38">
        <f t="shared" si="314"/>
        <v>1600</v>
      </c>
      <c r="AS928" s="68">
        <f>IF(AR928="","",$AR928-(($AS$2/CONFIGURACAO!$C$6)*$M928))</f>
        <v>1450</v>
      </c>
      <c r="AT928" s="73">
        <f t="shared" si="296"/>
        <v>3</v>
      </c>
      <c r="AU928" s="75">
        <f>IF(AR928="","",$AR928-(($AU$2/CONFIGURACAO!$C$6)*$M928))</f>
        <v>1350</v>
      </c>
      <c r="AV928" s="76">
        <f t="shared" si="297"/>
        <v>4</v>
      </c>
      <c r="AW928" s="74">
        <f>IF(AR928="","",$AR928-(($AW$2/CONFIGURACAO!$C$6)*$M928))</f>
        <v>1250</v>
      </c>
      <c r="AX928" s="72">
        <f t="shared" si="298"/>
        <v>5</v>
      </c>
      <c r="AZ928" s="39">
        <f t="shared" si="299"/>
        <v>0.13514312501583708</v>
      </c>
      <c r="BA928" s="146">
        <f t="shared" si="300"/>
        <v>20</v>
      </c>
      <c r="BB928" s="146">
        <f t="shared" si="301"/>
        <v>375</v>
      </c>
      <c r="BC928" s="32">
        <f t="shared" si="302"/>
        <v>217</v>
      </c>
      <c r="BD928" s="148"/>
      <c r="BE928" s="40">
        <f t="shared" si="303"/>
        <v>0.48435171385991055</v>
      </c>
      <c r="BF928" s="40">
        <f t="shared" si="304"/>
        <v>0</v>
      </c>
      <c r="BG928" s="40">
        <f t="shared" si="305"/>
        <v>7.7081192189105849E-2</v>
      </c>
      <c r="BH928" s="40">
        <f t="shared" si="306"/>
        <v>8.084074373484236E-2</v>
      </c>
      <c r="BI928" s="40">
        <f t="shared" si="307"/>
        <v>0.21321961620469082</v>
      </c>
      <c r="BJ928" s="40">
        <f t="shared" si="308"/>
        <v>0</v>
      </c>
      <c r="BK928" s="40">
        <f t="shared" si="309"/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 s="42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</row>
    <row r="929" spans="1:124" s="32" customFormat="1" x14ac:dyDescent="0.2">
      <c r="A929" s="124" t="str">
        <f>CONFIGURACAO!$C$4</f>
        <v>AREA 21</v>
      </c>
      <c r="B929" s="125">
        <v>927</v>
      </c>
      <c r="C929" s="252" t="s">
        <v>325</v>
      </c>
      <c r="D929" s="126">
        <f t="shared" si="310"/>
        <v>17</v>
      </c>
      <c r="E929" s="250" t="s">
        <v>1264</v>
      </c>
      <c r="F929" s="250">
        <v>1</v>
      </c>
      <c r="G929" s="250">
        <v>1</v>
      </c>
      <c r="H929" s="250">
        <v>1</v>
      </c>
      <c r="I929" s="250">
        <v>1</v>
      </c>
      <c r="J929" s="87"/>
      <c r="K929" s="94"/>
      <c r="L929" s="94"/>
      <c r="M929" s="154">
        <f t="shared" si="311"/>
        <v>4</v>
      </c>
      <c r="N929">
        <v>13</v>
      </c>
      <c r="O929">
        <v>1</v>
      </c>
      <c r="P929">
        <v>4</v>
      </c>
      <c r="Q929">
        <v>1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s="139">
        <f t="shared" si="294"/>
        <v>14</v>
      </c>
      <c r="AD929" s="140">
        <f t="shared" si="295"/>
        <v>18</v>
      </c>
      <c r="AE929" s="141">
        <f t="shared" si="312"/>
        <v>0</v>
      </c>
      <c r="AF929" s="142">
        <f t="shared" si="313"/>
        <v>0</v>
      </c>
      <c r="AG929" s="278"/>
      <c r="AI929" s="37">
        <f>IFERROR(IF(M929&gt;0,(N929*CONFIGURACAO!$C$20)+(O929*CONFIGURACAO!$C$21)+(P929*CONFIGURACAO!$C$22)+(Q929*CONFIGURACAO!$C$23)+(R929*CONFIGURACAO!$C$24),""),"")</f>
        <v>1680</v>
      </c>
      <c r="AJ929" s="38">
        <f>IF(S929=0,0,IF(CONFIGURACAO!$C$15="SIM",(IF(S929&gt;CONFIGURACAO!$C$16,CONFIGURACAO!$C$16*CONFIGURACAO!$C$25,S929*CONFIGURACAO!$C$25)),'PI AREA  P100'!S929*CONFIGURACAO!$C$25))</f>
        <v>0</v>
      </c>
      <c r="AK929" s="38">
        <f>IF(T929=0,0,IF(CONFIGURACAO!$C$17="SIM",(IF(T929&gt;CONFIGURACAO!$C$18,CONFIGURACAO!$C$18*CONFIGURACAO!$C$26,T929*CONFIGURACAO!$C$26)),'PI AREA  P100'!T929*CONFIGURACAO!$C$26))</f>
        <v>0</v>
      </c>
      <c r="AL929" s="38">
        <f>IFERROR(IF(M929&gt;0,(U929*CONFIGURACAO!$C$29)+(V929*CONFIGURACAO!$C$30),""),"")</f>
        <v>0</v>
      </c>
      <c r="AM929" s="38">
        <f>IF(W929=0,0,IF(CONFIGURACAO!$C$41="SIM",(IF(W929&gt;CONFIGURACAO!$C$41,CONFIGURACAO!$C$41*CONFIGURACAO!$C$31,W929*CONFIGURACAO!$C$31)),'PI AREA  P100'!W929*CONFIGURACAO!$C$31))</f>
        <v>0</v>
      </c>
      <c r="AN929" s="38">
        <f>IF(X929=0,0,IF(CONFIGURACAO!$C$39="SIM",(IF(X929&gt;CONFIGURACAO!$C$40,CONFIGURACAO!$C$40*CONFIGURACAO!$C$32,X929*CONFIGURACAO!$C$32)),'PI AREA  P100'!X929*CONFIGURACAO!$C$32))</f>
        <v>0</v>
      </c>
      <c r="AO929" s="38">
        <f>IFERROR(IF(M929&gt;0,(Y929*CONFIGURACAO!$C$33)+(Z929*CONFIGURACAO!$C$34)+(AA929*CONFIGURACAO!$C$35)+(AB929*CONFIGURACAO!$C$36),""),"")</f>
        <v>0</v>
      </c>
      <c r="AP929" s="38">
        <f>IF(AA929=0,0,IF(CONFIGURACAO!$C$46="SIM",(IF(AA929&gt;CONFIGURACAO!$C$47,CONFIGURACAO!$C$47*CONFIGURACAO!$C$35,AA929*CONFIGURACAO!$C$35)),'PI AREA  P100'!AA929*CONFIGURACAO!$C$35))</f>
        <v>0</v>
      </c>
      <c r="AQ929" s="38">
        <f>IF(AB929=0,0,IF(CONFIGURACAO!$C$44="SIM",(IF(AB929&gt;CONFIGURACAO!$C$45,CONFIGURACAO!$C$45*CONFIGURACAO!$C$36,AB929*CONFIGURACAO!$C$36)),'PI AREA  P100'!AB929*CONFIGURACAO!$C$36))</f>
        <v>0</v>
      </c>
      <c r="AR929" s="38">
        <f t="shared" si="314"/>
        <v>1680</v>
      </c>
      <c r="AS929" s="68">
        <f>IF(AR929="","",$AR929-(($AS$2/CONFIGURACAO!$C$6)*$M929))</f>
        <v>1380</v>
      </c>
      <c r="AT929" s="73">
        <f t="shared" si="296"/>
        <v>3</v>
      </c>
      <c r="AU929" s="75">
        <f>IF(AR929="","",$AR929-(($AU$2/CONFIGURACAO!$C$6)*$M929))</f>
        <v>1180</v>
      </c>
      <c r="AV929" s="76">
        <f t="shared" si="297"/>
        <v>4</v>
      </c>
      <c r="AW929" s="74">
        <f>IF(AR929="","",$AR929-(($AW$2/CONFIGURACAO!$C$6)*$M929))</f>
        <v>980</v>
      </c>
      <c r="AX929" s="72">
        <f t="shared" si="298"/>
        <v>5</v>
      </c>
      <c r="AZ929" s="39">
        <f t="shared" si="299"/>
        <v>0.14190028126662896</v>
      </c>
      <c r="BA929" s="146">
        <f t="shared" si="300"/>
        <v>20</v>
      </c>
      <c r="BB929" s="146">
        <f t="shared" si="301"/>
        <v>375</v>
      </c>
      <c r="BC929" s="32">
        <f t="shared" si="302"/>
        <v>205</v>
      </c>
      <c r="BD929" s="148"/>
      <c r="BE929" s="40">
        <f t="shared" si="303"/>
        <v>0.48435171385991055</v>
      </c>
      <c r="BF929" s="40">
        <f t="shared" si="304"/>
        <v>3.8580246913580245E-2</v>
      </c>
      <c r="BG929" s="40">
        <f t="shared" si="305"/>
        <v>0.10277492291880781</v>
      </c>
      <c r="BH929" s="40">
        <f t="shared" si="306"/>
        <v>4.042037186742118E-2</v>
      </c>
      <c r="BI929" s="40">
        <f t="shared" si="307"/>
        <v>0.10660980810234541</v>
      </c>
      <c r="BJ929" s="40">
        <f t="shared" si="308"/>
        <v>0</v>
      </c>
      <c r="BK929" s="40">
        <f t="shared" si="309"/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 s="42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</row>
    <row r="930" spans="1:124" s="32" customFormat="1" x14ac:dyDescent="0.2">
      <c r="A930" s="124" t="str">
        <f>CONFIGURACAO!$C$4</f>
        <v>AREA 21</v>
      </c>
      <c r="B930" s="125">
        <v>928</v>
      </c>
      <c r="C930" s="252" t="s">
        <v>325</v>
      </c>
      <c r="D930" s="126">
        <f t="shared" si="310"/>
        <v>18</v>
      </c>
      <c r="E930" s="250" t="s">
        <v>1265</v>
      </c>
      <c r="F930" s="250">
        <v>1</v>
      </c>
      <c r="G930" s="250">
        <v>1</v>
      </c>
      <c r="H930" s="250">
        <v>1</v>
      </c>
      <c r="I930" s="250">
        <v>1</v>
      </c>
      <c r="J930" s="87"/>
      <c r="K930" s="94"/>
      <c r="L930" s="94"/>
      <c r="M930" s="154">
        <f t="shared" si="311"/>
        <v>4</v>
      </c>
      <c r="N930">
        <v>18</v>
      </c>
      <c r="O930">
        <v>2</v>
      </c>
      <c r="P930">
        <v>11</v>
      </c>
      <c r="Q930">
        <v>3</v>
      </c>
      <c r="R930">
        <v>2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 s="139">
        <f t="shared" si="294"/>
        <v>20</v>
      </c>
      <c r="AD930" s="140">
        <f t="shared" si="295"/>
        <v>31</v>
      </c>
      <c r="AE930" s="141">
        <f t="shared" si="312"/>
        <v>0</v>
      </c>
      <c r="AF930" s="142">
        <f t="shared" si="313"/>
        <v>0</v>
      </c>
      <c r="AG930" s="278"/>
      <c r="AI930" s="37">
        <f>IFERROR(IF(M930&gt;0,(N930*CONFIGURACAO!$C$20)+(O930*CONFIGURACAO!$C$21)+(P930*CONFIGURACAO!$C$22)+(Q930*CONFIGURACAO!$C$23)+(R930*CONFIGURACAO!$C$24),""),"")</f>
        <v>2780</v>
      </c>
      <c r="AJ930" s="38">
        <f>IF(S930=0,0,IF(CONFIGURACAO!$C$15="SIM",(IF(S930&gt;CONFIGURACAO!$C$16,CONFIGURACAO!$C$16*CONFIGURACAO!$C$25,S930*CONFIGURACAO!$C$25)),'PI AREA  P100'!S930*CONFIGURACAO!$C$25))</f>
        <v>0</v>
      </c>
      <c r="AK930" s="38">
        <f>IF(T930=0,0,IF(CONFIGURACAO!$C$17="SIM",(IF(T930&gt;CONFIGURACAO!$C$18,CONFIGURACAO!$C$18*CONFIGURACAO!$C$26,T930*CONFIGURACAO!$C$26)),'PI AREA  P100'!T930*CONFIGURACAO!$C$26))</f>
        <v>0</v>
      </c>
      <c r="AL930" s="38">
        <f>IFERROR(IF(M930&gt;0,(U930*CONFIGURACAO!$C$29)+(V930*CONFIGURACAO!$C$30),""),"")</f>
        <v>0</v>
      </c>
      <c r="AM930" s="38">
        <f>IF(W930=0,0,IF(CONFIGURACAO!$C$41="SIM",(IF(W930&gt;CONFIGURACAO!$C$41,CONFIGURACAO!$C$41*CONFIGURACAO!$C$31,W930*CONFIGURACAO!$C$31)),'PI AREA  P100'!W930*CONFIGURACAO!$C$31))</f>
        <v>0</v>
      </c>
      <c r="AN930" s="38">
        <f>IF(X930=0,0,IF(CONFIGURACAO!$C$39="SIM",(IF(X930&gt;CONFIGURACAO!$C$40,CONFIGURACAO!$C$40*CONFIGURACAO!$C$32,X930*CONFIGURACAO!$C$32)),'PI AREA  P100'!X930*CONFIGURACAO!$C$32))</f>
        <v>0</v>
      </c>
      <c r="AO930" s="38">
        <f>IFERROR(IF(M930&gt;0,(Y930*CONFIGURACAO!$C$33)+(Z930*CONFIGURACAO!$C$34)+(AA930*CONFIGURACAO!$C$35)+(AB930*CONFIGURACAO!$C$36),""),"")</f>
        <v>0</v>
      </c>
      <c r="AP930" s="38">
        <f>IF(AA930=0,0,IF(CONFIGURACAO!$C$46="SIM",(IF(AA930&gt;CONFIGURACAO!$C$47,CONFIGURACAO!$C$47*CONFIGURACAO!$C$35,AA930*CONFIGURACAO!$C$35)),'PI AREA  P100'!AA930*CONFIGURACAO!$C$35))</f>
        <v>0</v>
      </c>
      <c r="AQ930" s="38">
        <f>IF(AB930=0,0,IF(CONFIGURACAO!$C$44="SIM",(IF(AB930&gt;CONFIGURACAO!$C$45,CONFIGURACAO!$C$45*CONFIGURACAO!$C$36,AB930*CONFIGURACAO!$C$36)),'PI AREA  P100'!AB930*CONFIGURACAO!$C$36))</f>
        <v>0</v>
      </c>
      <c r="AR930" s="38">
        <f t="shared" si="314"/>
        <v>2780</v>
      </c>
      <c r="AS930" s="68">
        <f>IF(AR930="","",$AR930-(($AS$2/CONFIGURACAO!$C$6)*$M930))</f>
        <v>2480</v>
      </c>
      <c r="AT930" s="73">
        <f t="shared" si="296"/>
        <v>3</v>
      </c>
      <c r="AU930" s="75">
        <f>IF(AR930="","",$AR930-(($AU$2/CONFIGURACAO!$C$6)*$M930))</f>
        <v>2280</v>
      </c>
      <c r="AV930" s="76">
        <f t="shared" si="297"/>
        <v>4</v>
      </c>
      <c r="AW930" s="74">
        <f>IF(AR930="","",$AR930-(($AW$2/CONFIGURACAO!$C$6)*$M930))</f>
        <v>2080</v>
      </c>
      <c r="AX930" s="72">
        <f t="shared" si="298"/>
        <v>5</v>
      </c>
      <c r="AZ930" s="39">
        <f t="shared" si="299"/>
        <v>0.23481117971501692</v>
      </c>
      <c r="BA930" s="146">
        <f t="shared" si="300"/>
        <v>36</v>
      </c>
      <c r="BB930" s="146">
        <f t="shared" si="301"/>
        <v>119</v>
      </c>
      <c r="BC930" s="32">
        <f t="shared" si="302"/>
        <v>66</v>
      </c>
      <c r="BD930" s="148"/>
      <c r="BE930" s="40">
        <f t="shared" si="303"/>
        <v>0.6706408345752608</v>
      </c>
      <c r="BF930" s="40">
        <f t="shared" si="304"/>
        <v>7.716049382716049E-2</v>
      </c>
      <c r="BG930" s="40">
        <f t="shared" si="305"/>
        <v>0.28263103802672146</v>
      </c>
      <c r="BH930" s="40">
        <f t="shared" si="306"/>
        <v>0.12126111560226355</v>
      </c>
      <c r="BI930" s="40">
        <f t="shared" si="307"/>
        <v>0.21321961620469082</v>
      </c>
      <c r="BJ930" s="40">
        <f t="shared" si="308"/>
        <v>0</v>
      </c>
      <c r="BK930" s="40">
        <f t="shared" si="309"/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 s="42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</row>
    <row r="931" spans="1:124" s="32" customFormat="1" x14ac:dyDescent="0.2">
      <c r="A931" s="124" t="str">
        <f>CONFIGURACAO!$C$4</f>
        <v>AREA 21</v>
      </c>
      <c r="B931" s="125">
        <v>929</v>
      </c>
      <c r="C931" s="252" t="s">
        <v>325</v>
      </c>
      <c r="D931" s="126">
        <f t="shared" si="310"/>
        <v>19</v>
      </c>
      <c r="E931" s="250" t="s">
        <v>1266</v>
      </c>
      <c r="F931" s="250">
        <v>1</v>
      </c>
      <c r="G931" s="250">
        <v>1</v>
      </c>
      <c r="H931" s="250">
        <v>1</v>
      </c>
      <c r="I931" s="250">
        <v>1</v>
      </c>
      <c r="J931" s="87"/>
      <c r="K931" s="94"/>
      <c r="L931" s="94"/>
      <c r="M931" s="154">
        <f t="shared" si="311"/>
        <v>4</v>
      </c>
      <c r="N931">
        <v>12</v>
      </c>
      <c r="O931">
        <v>4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 s="139">
        <f t="shared" si="294"/>
        <v>16</v>
      </c>
      <c r="AD931" s="140">
        <f t="shared" si="295"/>
        <v>17</v>
      </c>
      <c r="AE931" s="141">
        <f t="shared" si="312"/>
        <v>0</v>
      </c>
      <c r="AF931" s="142">
        <f t="shared" si="313"/>
        <v>0</v>
      </c>
      <c r="AG931" s="278"/>
      <c r="AI931" s="37">
        <f>IFERROR(IF(M931&gt;0,(N931*CONFIGURACAO!$C$20)+(O931*CONFIGURACAO!$C$21)+(P931*CONFIGURACAO!$C$22)+(Q931*CONFIGURACAO!$C$23)+(R931*CONFIGURACAO!$C$24),""),"")</f>
        <v>1620</v>
      </c>
      <c r="AJ931" s="38">
        <f>IF(S931=0,0,IF(CONFIGURACAO!$C$15="SIM",(IF(S931&gt;CONFIGURACAO!$C$16,CONFIGURACAO!$C$16*CONFIGURACAO!$C$25,S931*CONFIGURACAO!$C$25)),'PI AREA  P100'!S931*CONFIGURACAO!$C$25))</f>
        <v>0</v>
      </c>
      <c r="AK931" s="38">
        <f>IF(T931=0,0,IF(CONFIGURACAO!$C$17="SIM",(IF(T931&gt;CONFIGURACAO!$C$18,CONFIGURACAO!$C$18*CONFIGURACAO!$C$26,T931*CONFIGURACAO!$C$26)),'PI AREA  P100'!T931*CONFIGURACAO!$C$26))</f>
        <v>0</v>
      </c>
      <c r="AL931" s="38">
        <f>IFERROR(IF(M931&gt;0,(U931*CONFIGURACAO!$C$29)+(V931*CONFIGURACAO!$C$30),""),"")</f>
        <v>0</v>
      </c>
      <c r="AM931" s="38">
        <f>IF(W931=0,0,IF(CONFIGURACAO!$C$41="SIM",(IF(W931&gt;CONFIGURACAO!$C$41,CONFIGURACAO!$C$41*CONFIGURACAO!$C$31,W931*CONFIGURACAO!$C$31)),'PI AREA  P100'!W931*CONFIGURACAO!$C$31))</f>
        <v>0</v>
      </c>
      <c r="AN931" s="38">
        <f>IF(X931=0,0,IF(CONFIGURACAO!$C$39="SIM",(IF(X931&gt;CONFIGURACAO!$C$40,CONFIGURACAO!$C$40*CONFIGURACAO!$C$32,X931*CONFIGURACAO!$C$32)),'PI AREA  P100'!X931*CONFIGURACAO!$C$32))</f>
        <v>0</v>
      </c>
      <c r="AO931" s="38">
        <f>IFERROR(IF(M931&gt;0,(Y931*CONFIGURACAO!$C$33)+(Z931*CONFIGURACAO!$C$34)+(AA931*CONFIGURACAO!$C$35)+(AB931*CONFIGURACAO!$C$36),""),"")</f>
        <v>0</v>
      </c>
      <c r="AP931" s="38">
        <f>IF(AA931=0,0,IF(CONFIGURACAO!$C$46="SIM",(IF(AA931&gt;CONFIGURACAO!$C$47,CONFIGURACAO!$C$47*CONFIGURACAO!$C$35,AA931*CONFIGURACAO!$C$35)),'PI AREA  P100'!AA931*CONFIGURACAO!$C$35))</f>
        <v>0</v>
      </c>
      <c r="AQ931" s="38">
        <f>IF(AB931=0,0,IF(CONFIGURACAO!$C$44="SIM",(IF(AB931&gt;CONFIGURACAO!$C$45,CONFIGURACAO!$C$45*CONFIGURACAO!$C$36,AB931*CONFIGURACAO!$C$36)),'PI AREA  P100'!AB931*CONFIGURACAO!$C$36))</f>
        <v>0</v>
      </c>
      <c r="AR931" s="38">
        <f t="shared" si="314"/>
        <v>1620</v>
      </c>
      <c r="AS931" s="68">
        <f>IF(AR931="","",$AR931-(($AS$2/CONFIGURACAO!$C$6)*$M931))</f>
        <v>1320</v>
      </c>
      <c r="AT931" s="73">
        <f t="shared" si="296"/>
        <v>3</v>
      </c>
      <c r="AU931" s="75">
        <f>IF(AR931="","",$AR931-(($AU$2/CONFIGURACAO!$C$6)*$M931))</f>
        <v>1120</v>
      </c>
      <c r="AV931" s="76">
        <f t="shared" si="297"/>
        <v>4</v>
      </c>
      <c r="AW931" s="74">
        <f>IF(AR931="","",$AR931-(($AW$2/CONFIGURACAO!$C$6)*$M931))</f>
        <v>920</v>
      </c>
      <c r="AX931" s="72">
        <f t="shared" si="298"/>
        <v>5</v>
      </c>
      <c r="AZ931" s="39">
        <f t="shared" si="299"/>
        <v>0.13683241407853505</v>
      </c>
      <c r="BA931" s="146">
        <f t="shared" si="300"/>
        <v>18</v>
      </c>
      <c r="BB931" s="146">
        <f t="shared" si="301"/>
        <v>426</v>
      </c>
      <c r="BC931" s="32">
        <f t="shared" si="302"/>
        <v>212</v>
      </c>
      <c r="BD931" s="148"/>
      <c r="BE931" s="40">
        <f t="shared" si="303"/>
        <v>0.44709388971684055</v>
      </c>
      <c r="BF931" s="40">
        <f t="shared" si="304"/>
        <v>0.15432098765432098</v>
      </c>
      <c r="BG931" s="40">
        <f t="shared" si="305"/>
        <v>2.5693730729701953E-2</v>
      </c>
      <c r="BH931" s="40">
        <f t="shared" si="306"/>
        <v>4.042037186742118E-2</v>
      </c>
      <c r="BI931" s="40">
        <f t="shared" si="307"/>
        <v>0</v>
      </c>
      <c r="BJ931" s="40">
        <f t="shared" si="308"/>
        <v>0</v>
      </c>
      <c r="BK931" s="40">
        <f t="shared" si="309"/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 s="42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</row>
    <row r="932" spans="1:124" s="32" customFormat="1" x14ac:dyDescent="0.2">
      <c r="A932" s="124" t="str">
        <f>CONFIGURACAO!$C$4</f>
        <v>AREA 21</v>
      </c>
      <c r="B932" s="125">
        <v>930</v>
      </c>
      <c r="C932" s="252" t="s">
        <v>326</v>
      </c>
      <c r="D932" s="126">
        <f t="shared" si="310"/>
        <v>1</v>
      </c>
      <c r="E932" s="250" t="s">
        <v>1267</v>
      </c>
      <c r="F932" s="250">
        <v>1</v>
      </c>
      <c r="G932" s="250">
        <v>1</v>
      </c>
      <c r="H932" s="250">
        <v>1</v>
      </c>
      <c r="I932" s="250">
        <v>1</v>
      </c>
      <c r="J932" s="87"/>
      <c r="K932" s="94"/>
      <c r="L932" s="94"/>
      <c r="M932" s="154">
        <f t="shared" si="311"/>
        <v>4</v>
      </c>
      <c r="N932">
        <v>6</v>
      </c>
      <c r="O932">
        <v>9</v>
      </c>
      <c r="P932">
        <v>10</v>
      </c>
      <c r="Q932">
        <v>4</v>
      </c>
      <c r="R932">
        <v>7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 s="139">
        <f t="shared" si="294"/>
        <v>15</v>
      </c>
      <c r="AD932" s="140">
        <f t="shared" si="295"/>
        <v>25</v>
      </c>
      <c r="AE932" s="141">
        <f t="shared" si="312"/>
        <v>0</v>
      </c>
      <c r="AF932" s="142">
        <f t="shared" si="313"/>
        <v>0</v>
      </c>
      <c r="AG932" s="278"/>
      <c r="AI932" s="37">
        <f>IFERROR(IF(M932&gt;0,(N932*CONFIGURACAO!$C$20)+(O932*CONFIGURACAO!$C$21)+(P932*CONFIGURACAO!$C$22)+(Q932*CONFIGURACAO!$C$23)+(R932*CONFIGURACAO!$C$24),""),"")</f>
        <v>2220</v>
      </c>
      <c r="AJ932" s="38">
        <f>IF(S932=0,0,IF(CONFIGURACAO!$C$15="SIM",(IF(S932&gt;CONFIGURACAO!$C$16,CONFIGURACAO!$C$16*CONFIGURACAO!$C$25,S932*CONFIGURACAO!$C$25)),'PI AREA  P100'!S932*CONFIGURACAO!$C$25))</f>
        <v>0</v>
      </c>
      <c r="AK932" s="38">
        <f>IF(T932=0,0,IF(CONFIGURACAO!$C$17="SIM",(IF(T932&gt;CONFIGURACAO!$C$18,CONFIGURACAO!$C$18*CONFIGURACAO!$C$26,T932*CONFIGURACAO!$C$26)),'PI AREA  P100'!T932*CONFIGURACAO!$C$26))</f>
        <v>0</v>
      </c>
      <c r="AL932" s="38">
        <f>IFERROR(IF(M932&gt;0,(U932*CONFIGURACAO!$C$29)+(V932*CONFIGURACAO!$C$30),""),"")</f>
        <v>0</v>
      </c>
      <c r="AM932" s="38">
        <f>IF(W932=0,0,IF(CONFIGURACAO!$C$41="SIM",(IF(W932&gt;CONFIGURACAO!$C$41,CONFIGURACAO!$C$41*CONFIGURACAO!$C$31,W932*CONFIGURACAO!$C$31)),'PI AREA  P100'!W932*CONFIGURACAO!$C$31))</f>
        <v>0</v>
      </c>
      <c r="AN932" s="38">
        <f>IF(X932=0,0,IF(CONFIGURACAO!$C$39="SIM",(IF(X932&gt;CONFIGURACAO!$C$40,CONFIGURACAO!$C$40*CONFIGURACAO!$C$32,X932*CONFIGURACAO!$C$32)),'PI AREA  P100'!X932*CONFIGURACAO!$C$32))</f>
        <v>0</v>
      </c>
      <c r="AO932" s="38">
        <f>IFERROR(IF(M932&gt;0,(Y932*CONFIGURACAO!$C$33)+(Z932*CONFIGURACAO!$C$34)+(AA932*CONFIGURACAO!$C$35)+(AB932*CONFIGURACAO!$C$36),""),"")</f>
        <v>0</v>
      </c>
      <c r="AP932" s="38">
        <f>IF(AA932=0,0,IF(CONFIGURACAO!$C$46="SIM",(IF(AA932&gt;CONFIGURACAO!$C$47,CONFIGURACAO!$C$47*CONFIGURACAO!$C$35,AA932*CONFIGURACAO!$C$35)),'PI AREA  P100'!AA932*CONFIGURACAO!$C$35))</f>
        <v>0</v>
      </c>
      <c r="AQ932" s="38">
        <f>IF(AB932=0,0,IF(CONFIGURACAO!$C$44="SIM",(IF(AB932&gt;CONFIGURACAO!$C$45,CONFIGURACAO!$C$45*CONFIGURACAO!$C$36,AB932*CONFIGURACAO!$C$36)),'PI AREA  P100'!AB932*CONFIGURACAO!$C$36))</f>
        <v>0</v>
      </c>
      <c r="AR932" s="38">
        <f t="shared" si="314"/>
        <v>2220</v>
      </c>
      <c r="AS932" s="68">
        <f>IF(AR932="","",$AR932-(($AS$2/CONFIGURACAO!$C$6)*$M932))</f>
        <v>1920</v>
      </c>
      <c r="AT932" s="73">
        <f t="shared" si="296"/>
        <v>3</v>
      </c>
      <c r="AU932" s="75">
        <f>IF(AR932="","",$AR932-(($AU$2/CONFIGURACAO!$C$6)*$M932))</f>
        <v>1720</v>
      </c>
      <c r="AV932" s="76">
        <f t="shared" si="297"/>
        <v>4</v>
      </c>
      <c r="AW932" s="74">
        <f>IF(AR932="","",$AR932-(($AW$2/CONFIGURACAO!$C$6)*$M932))</f>
        <v>1520</v>
      </c>
      <c r="AX932" s="72">
        <f t="shared" si="298"/>
        <v>5</v>
      </c>
      <c r="AZ932" s="39">
        <f t="shared" si="299"/>
        <v>0.18751108595947394</v>
      </c>
      <c r="BA932" s="146">
        <f t="shared" si="300"/>
        <v>36</v>
      </c>
      <c r="BB932" s="146">
        <f t="shared" si="301"/>
        <v>119</v>
      </c>
      <c r="BC932" s="32">
        <f t="shared" si="302"/>
        <v>112</v>
      </c>
      <c r="BD932" s="148"/>
      <c r="BE932" s="40">
        <f t="shared" si="303"/>
        <v>0.22354694485842028</v>
      </c>
      <c r="BF932" s="40">
        <f t="shared" si="304"/>
        <v>0.34722222222222221</v>
      </c>
      <c r="BG932" s="40">
        <f t="shared" si="305"/>
        <v>0.25693730729701952</v>
      </c>
      <c r="BH932" s="40">
        <f t="shared" si="306"/>
        <v>0.16168148746968472</v>
      </c>
      <c r="BI932" s="40">
        <f t="shared" si="307"/>
        <v>0.74626865671641784</v>
      </c>
      <c r="BJ932" s="40">
        <f t="shared" si="308"/>
        <v>0</v>
      </c>
      <c r="BK932" s="40">
        <f t="shared" si="309"/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 s="4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</row>
    <row r="933" spans="1:124" s="32" customFormat="1" x14ac:dyDescent="0.2">
      <c r="A933" s="124" t="str">
        <f>CONFIGURACAO!$C$4</f>
        <v>AREA 21</v>
      </c>
      <c r="B933" s="125">
        <v>931</v>
      </c>
      <c r="C933" s="252" t="s">
        <v>326</v>
      </c>
      <c r="D933" s="126">
        <f t="shared" si="310"/>
        <v>2</v>
      </c>
      <c r="E933" s="250" t="s">
        <v>1268</v>
      </c>
      <c r="F933" s="250">
        <v>1</v>
      </c>
      <c r="G933" s="250">
        <v>1</v>
      </c>
      <c r="H933" s="250">
        <v>1</v>
      </c>
      <c r="I933" s="250">
        <v>1</v>
      </c>
      <c r="J933" s="87"/>
      <c r="K933" s="94"/>
      <c r="L933" s="94"/>
      <c r="M933" s="154">
        <f t="shared" si="311"/>
        <v>4</v>
      </c>
      <c r="N933">
        <v>6</v>
      </c>
      <c r="O933">
        <v>0</v>
      </c>
      <c r="P933">
        <v>2</v>
      </c>
      <c r="Q933">
        <v>0</v>
      </c>
      <c r="R933">
        <v>1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 s="139">
        <f t="shared" si="294"/>
        <v>6</v>
      </c>
      <c r="AD933" s="140">
        <f t="shared" si="295"/>
        <v>8</v>
      </c>
      <c r="AE933" s="141">
        <f t="shared" si="312"/>
        <v>0</v>
      </c>
      <c r="AF933" s="142">
        <f t="shared" si="313"/>
        <v>0</v>
      </c>
      <c r="AG933" s="278"/>
      <c r="AI933" s="37">
        <f>IFERROR(IF(M933&gt;0,(N933*CONFIGURACAO!$C$20)+(O933*CONFIGURACAO!$C$21)+(P933*CONFIGURACAO!$C$22)+(Q933*CONFIGURACAO!$C$23)+(R933*CONFIGURACAO!$C$24),""),"")</f>
        <v>740</v>
      </c>
      <c r="AJ933" s="38">
        <f>IF(S933=0,0,IF(CONFIGURACAO!$C$15="SIM",(IF(S933&gt;CONFIGURACAO!$C$16,CONFIGURACAO!$C$16*CONFIGURACAO!$C$25,S933*CONFIGURACAO!$C$25)),'PI AREA  P100'!S933*CONFIGURACAO!$C$25))</f>
        <v>10</v>
      </c>
      <c r="AK933" s="38">
        <f>IF(T933=0,0,IF(CONFIGURACAO!$C$17="SIM",(IF(T933&gt;CONFIGURACAO!$C$18,CONFIGURACAO!$C$18*CONFIGURACAO!$C$26,T933*CONFIGURACAO!$C$26)),'PI AREA  P100'!T933*CONFIGURACAO!$C$26))</f>
        <v>0</v>
      </c>
      <c r="AL933" s="38">
        <f>IFERROR(IF(M933&gt;0,(U933*CONFIGURACAO!$C$29)+(V933*CONFIGURACAO!$C$30),""),"")</f>
        <v>0</v>
      </c>
      <c r="AM933" s="38">
        <f>IF(W933=0,0,IF(CONFIGURACAO!$C$41="SIM",(IF(W933&gt;CONFIGURACAO!$C$41,CONFIGURACAO!$C$41*CONFIGURACAO!$C$31,W933*CONFIGURACAO!$C$31)),'PI AREA  P100'!W933*CONFIGURACAO!$C$31))</f>
        <v>0</v>
      </c>
      <c r="AN933" s="38">
        <f>IF(X933=0,0,IF(CONFIGURACAO!$C$39="SIM",(IF(X933&gt;CONFIGURACAO!$C$40,CONFIGURACAO!$C$40*CONFIGURACAO!$C$32,X933*CONFIGURACAO!$C$32)),'PI AREA  P100'!X933*CONFIGURACAO!$C$32))</f>
        <v>0</v>
      </c>
      <c r="AO933" s="38">
        <f>IFERROR(IF(M933&gt;0,(Y933*CONFIGURACAO!$C$33)+(Z933*CONFIGURACAO!$C$34)+(AA933*CONFIGURACAO!$C$35)+(AB933*CONFIGURACAO!$C$36),""),"")</f>
        <v>0</v>
      </c>
      <c r="AP933" s="38">
        <f>IF(AA933=0,0,IF(CONFIGURACAO!$C$46="SIM",(IF(AA933&gt;CONFIGURACAO!$C$47,CONFIGURACAO!$C$47*CONFIGURACAO!$C$35,AA933*CONFIGURACAO!$C$35)),'PI AREA  P100'!AA933*CONFIGURACAO!$C$35))</f>
        <v>0</v>
      </c>
      <c r="AQ933" s="38">
        <f>IF(AB933=0,0,IF(CONFIGURACAO!$C$44="SIM",(IF(AB933&gt;CONFIGURACAO!$C$45,CONFIGURACAO!$C$45*CONFIGURACAO!$C$36,AB933*CONFIGURACAO!$C$36)),'PI AREA  P100'!AB933*CONFIGURACAO!$C$36))</f>
        <v>0</v>
      </c>
      <c r="AR933" s="38">
        <f t="shared" si="314"/>
        <v>750</v>
      </c>
      <c r="AS933" s="68">
        <f>IF(AR933="","",$AR933-(($AS$2/CONFIGURACAO!$C$6)*$M933))</f>
        <v>450</v>
      </c>
      <c r="AT933" s="73">
        <f t="shared" si="296"/>
        <v>3</v>
      </c>
      <c r="AU933" s="75">
        <f>IF(AR933="","",$AR933-(($AU$2/CONFIGURACAO!$C$6)*$M933))</f>
        <v>250</v>
      </c>
      <c r="AV933" s="76">
        <f t="shared" si="297"/>
        <v>4</v>
      </c>
      <c r="AW933" s="74">
        <f>IF(AR933="","",$AR933-(($AW$2/CONFIGURACAO!$C$6)*$M933))</f>
        <v>50</v>
      </c>
      <c r="AX933" s="72">
        <f t="shared" si="298"/>
        <v>5</v>
      </c>
      <c r="AZ933" s="39">
        <f t="shared" si="299"/>
        <v>6.3348339851173635E-2</v>
      </c>
      <c r="BA933" s="146">
        <f t="shared" si="300"/>
        <v>10</v>
      </c>
      <c r="BB933" s="146">
        <f t="shared" si="301"/>
        <v>694</v>
      </c>
      <c r="BC933" s="32">
        <f t="shared" si="302"/>
        <v>577</v>
      </c>
      <c r="BD933" s="148"/>
      <c r="BE933" s="40">
        <f t="shared" si="303"/>
        <v>0.22354694485842028</v>
      </c>
      <c r="BF933" s="40">
        <f t="shared" si="304"/>
        <v>0</v>
      </c>
      <c r="BG933" s="40">
        <f t="shared" si="305"/>
        <v>5.1387461459403906E-2</v>
      </c>
      <c r="BH933" s="40">
        <f t="shared" si="306"/>
        <v>0</v>
      </c>
      <c r="BI933" s="40">
        <f t="shared" si="307"/>
        <v>0.10660980810234541</v>
      </c>
      <c r="BJ933" s="40">
        <f t="shared" si="308"/>
        <v>9.2421441774491686E-2</v>
      </c>
      <c r="BK933" s="40">
        <f t="shared" si="309"/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 s="42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</row>
    <row r="934" spans="1:124" s="32" customFormat="1" x14ac:dyDescent="0.2">
      <c r="A934" s="124" t="str">
        <f>CONFIGURACAO!$C$4</f>
        <v>AREA 21</v>
      </c>
      <c r="B934" s="125">
        <v>932</v>
      </c>
      <c r="C934" s="252" t="s">
        <v>326</v>
      </c>
      <c r="D934" s="126">
        <f t="shared" si="310"/>
        <v>3</v>
      </c>
      <c r="E934" s="250" t="s">
        <v>1269</v>
      </c>
      <c r="F934" s="250">
        <v>1</v>
      </c>
      <c r="G934" s="250">
        <v>1</v>
      </c>
      <c r="H934" s="250">
        <v>0</v>
      </c>
      <c r="I934" s="250">
        <v>0</v>
      </c>
      <c r="J934" s="87"/>
      <c r="K934" s="94"/>
      <c r="L934" s="94"/>
      <c r="M934" s="154">
        <f t="shared" si="311"/>
        <v>2</v>
      </c>
      <c r="N934">
        <v>0</v>
      </c>
      <c r="O934">
        <v>1</v>
      </c>
      <c r="P934">
        <v>0</v>
      </c>
      <c r="Q934">
        <v>2</v>
      </c>
      <c r="R934">
        <v>0</v>
      </c>
      <c r="S934">
        <v>2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 s="139">
        <f t="shared" si="294"/>
        <v>1</v>
      </c>
      <c r="AD934" s="140">
        <f t="shared" si="295"/>
        <v>1</v>
      </c>
      <c r="AE934" s="141">
        <f t="shared" si="312"/>
        <v>0</v>
      </c>
      <c r="AF934" s="142">
        <f t="shared" si="313"/>
        <v>0</v>
      </c>
      <c r="AG934" s="278"/>
      <c r="AI934" s="37">
        <f>IFERROR(IF(M934&gt;0,(N934*CONFIGURACAO!$C$20)+(O934*CONFIGURACAO!$C$21)+(P934*CONFIGURACAO!$C$22)+(Q934*CONFIGURACAO!$C$23)+(R934*CONFIGURACAO!$C$24),""),"")</f>
        <v>160</v>
      </c>
      <c r="AJ934" s="38">
        <f>IF(S934=0,0,IF(CONFIGURACAO!$C$15="SIM",(IF(S934&gt;CONFIGURACAO!$C$16,CONFIGURACAO!$C$16*CONFIGURACAO!$C$25,S934*CONFIGURACAO!$C$25)),'PI AREA  P100'!S934*CONFIGURACAO!$C$25))</f>
        <v>20</v>
      </c>
      <c r="AK934" s="38">
        <f>IF(T934=0,0,IF(CONFIGURACAO!$C$17="SIM",(IF(T934&gt;CONFIGURACAO!$C$18,CONFIGURACAO!$C$18*CONFIGURACAO!$C$26,T934*CONFIGURACAO!$C$26)),'PI AREA  P100'!T934*CONFIGURACAO!$C$26))</f>
        <v>0</v>
      </c>
      <c r="AL934" s="38">
        <f>IFERROR(IF(M934&gt;0,(U934*CONFIGURACAO!$C$29)+(V934*CONFIGURACAO!$C$30),""),"")</f>
        <v>0</v>
      </c>
      <c r="AM934" s="38">
        <f>IF(W934=0,0,IF(CONFIGURACAO!$C$41="SIM",(IF(W934&gt;CONFIGURACAO!$C$41,CONFIGURACAO!$C$41*CONFIGURACAO!$C$31,W934*CONFIGURACAO!$C$31)),'PI AREA  P100'!W934*CONFIGURACAO!$C$31))</f>
        <v>0</v>
      </c>
      <c r="AN934" s="38">
        <f>IF(X934=0,0,IF(CONFIGURACAO!$C$39="SIM",(IF(X934&gt;CONFIGURACAO!$C$40,CONFIGURACAO!$C$40*CONFIGURACAO!$C$32,X934*CONFIGURACAO!$C$32)),'PI AREA  P100'!X934*CONFIGURACAO!$C$32))</f>
        <v>0</v>
      </c>
      <c r="AO934" s="38">
        <f>IFERROR(IF(M934&gt;0,(Y934*CONFIGURACAO!$C$33)+(Z934*CONFIGURACAO!$C$34)+(AA934*CONFIGURACAO!$C$35)+(AB934*CONFIGURACAO!$C$36),""),"")</f>
        <v>0</v>
      </c>
      <c r="AP934" s="38">
        <f>IF(AA934=0,0,IF(CONFIGURACAO!$C$46="SIM",(IF(AA934&gt;CONFIGURACAO!$C$47,CONFIGURACAO!$C$47*CONFIGURACAO!$C$35,AA934*CONFIGURACAO!$C$35)),'PI AREA  P100'!AA934*CONFIGURACAO!$C$35))</f>
        <v>0</v>
      </c>
      <c r="AQ934" s="38">
        <f>IF(AB934=0,0,IF(CONFIGURACAO!$C$44="SIM",(IF(AB934&gt;CONFIGURACAO!$C$45,CONFIGURACAO!$C$45*CONFIGURACAO!$C$36,AB934*CONFIGURACAO!$C$36)),'PI AREA  P100'!AB934*CONFIGURACAO!$C$36))</f>
        <v>0</v>
      </c>
      <c r="AR934" s="38">
        <f t="shared" si="314"/>
        <v>180</v>
      </c>
      <c r="AS934" s="68">
        <f>IF(AR934="","",$AR934-(($AS$2/CONFIGURACAO!$C$6)*$M934))</f>
        <v>30</v>
      </c>
      <c r="AT934" s="73">
        <f t="shared" si="296"/>
        <v>3</v>
      </c>
      <c r="AU934" s="75">
        <f>IF(AR934="","",$AR934-(($AU$2/CONFIGURACAO!$C$6)*$M934))</f>
        <v>-70</v>
      </c>
      <c r="AV934" s="76" t="str">
        <f t="shared" si="297"/>
        <v>NAO</v>
      </c>
      <c r="AW934" s="74">
        <f>IF(AR934="","",$AR934-(($AW$2/CONFIGURACAO!$C$6)*$M934))</f>
        <v>-170</v>
      </c>
      <c r="AX934" s="72" t="str">
        <f t="shared" si="298"/>
        <v>NAO</v>
      </c>
      <c r="AZ934" s="39">
        <f t="shared" si="299"/>
        <v>1.5203601564281672E-2</v>
      </c>
      <c r="BA934" s="146">
        <f t="shared" si="300"/>
        <v>5</v>
      </c>
      <c r="BB934" s="146">
        <f t="shared" si="301"/>
        <v>881</v>
      </c>
      <c r="BC934" s="32">
        <f t="shared" si="302"/>
        <v>972</v>
      </c>
      <c r="BD934" s="148"/>
      <c r="BE934" s="40">
        <f t="shared" si="303"/>
        <v>0</v>
      </c>
      <c r="BF934" s="40">
        <f t="shared" si="304"/>
        <v>3.8580246913580245E-2</v>
      </c>
      <c r="BG934" s="40">
        <f t="shared" si="305"/>
        <v>0</v>
      </c>
      <c r="BH934" s="40">
        <f t="shared" si="306"/>
        <v>8.084074373484236E-2</v>
      </c>
      <c r="BI934" s="40">
        <f t="shared" si="307"/>
        <v>0</v>
      </c>
      <c r="BJ934" s="40">
        <f t="shared" si="308"/>
        <v>0.18484288354898337</v>
      </c>
      <c r="BK934" s="40">
        <f t="shared" si="309"/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 s="42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</row>
    <row r="935" spans="1:124" s="32" customFormat="1" x14ac:dyDescent="0.2">
      <c r="A935" s="124" t="str">
        <f>CONFIGURACAO!$C$4</f>
        <v>AREA 21</v>
      </c>
      <c r="B935" s="125">
        <v>933</v>
      </c>
      <c r="C935" s="252" t="s">
        <v>326</v>
      </c>
      <c r="D935" s="126">
        <f t="shared" si="310"/>
        <v>4</v>
      </c>
      <c r="E935" s="250" t="s">
        <v>1270</v>
      </c>
      <c r="F935" s="250">
        <v>1</v>
      </c>
      <c r="G935" s="250">
        <v>1</v>
      </c>
      <c r="H935" s="250">
        <v>1</v>
      </c>
      <c r="I935" s="250">
        <v>1</v>
      </c>
      <c r="J935" s="87"/>
      <c r="K935" s="94"/>
      <c r="L935" s="94"/>
      <c r="M935" s="154">
        <f t="shared" si="311"/>
        <v>4</v>
      </c>
      <c r="N935">
        <v>5</v>
      </c>
      <c r="O935">
        <v>4</v>
      </c>
      <c r="P935">
        <v>10</v>
      </c>
      <c r="Q935">
        <v>7</v>
      </c>
      <c r="R935">
        <v>10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 s="139">
        <f t="shared" si="294"/>
        <v>9</v>
      </c>
      <c r="AD935" s="140">
        <f t="shared" si="295"/>
        <v>19</v>
      </c>
      <c r="AE935" s="141">
        <f t="shared" si="312"/>
        <v>0</v>
      </c>
      <c r="AF935" s="142">
        <f t="shared" si="313"/>
        <v>0</v>
      </c>
      <c r="AG935" s="278"/>
      <c r="AI935" s="37">
        <f>IFERROR(IF(M935&gt;0,(N935*CONFIGURACAO!$C$20)+(O935*CONFIGURACAO!$C$21)+(P935*CONFIGURACAO!$C$22)+(Q935*CONFIGURACAO!$C$23)+(R935*CONFIGURACAO!$C$24),""),"")</f>
        <v>1900</v>
      </c>
      <c r="AJ935" s="38">
        <f>IF(S935=0,0,IF(CONFIGURACAO!$C$15="SIM",(IF(S935&gt;CONFIGURACAO!$C$16,CONFIGURACAO!$C$16*CONFIGURACAO!$C$25,S935*CONFIGURACAO!$C$25)),'PI AREA  P100'!S935*CONFIGURACAO!$C$25))</f>
        <v>10</v>
      </c>
      <c r="AK935" s="38">
        <f>IF(T935=0,0,IF(CONFIGURACAO!$C$17="SIM",(IF(T935&gt;CONFIGURACAO!$C$18,CONFIGURACAO!$C$18*CONFIGURACAO!$C$26,T935*CONFIGURACAO!$C$26)),'PI AREA  P100'!T935*CONFIGURACAO!$C$26))</f>
        <v>0</v>
      </c>
      <c r="AL935" s="38">
        <f>IFERROR(IF(M935&gt;0,(U935*CONFIGURACAO!$C$29)+(V935*CONFIGURACAO!$C$30),""),"")</f>
        <v>0</v>
      </c>
      <c r="AM935" s="38">
        <f>IF(W935=0,0,IF(CONFIGURACAO!$C$41="SIM",(IF(W935&gt;CONFIGURACAO!$C$41,CONFIGURACAO!$C$41*CONFIGURACAO!$C$31,W935*CONFIGURACAO!$C$31)),'PI AREA  P100'!W935*CONFIGURACAO!$C$31))</f>
        <v>0</v>
      </c>
      <c r="AN935" s="38">
        <f>IF(X935=0,0,IF(CONFIGURACAO!$C$39="SIM",(IF(X935&gt;CONFIGURACAO!$C$40,CONFIGURACAO!$C$40*CONFIGURACAO!$C$32,X935*CONFIGURACAO!$C$32)),'PI AREA  P100'!X935*CONFIGURACAO!$C$32))</f>
        <v>0</v>
      </c>
      <c r="AO935" s="38">
        <f>IFERROR(IF(M935&gt;0,(Y935*CONFIGURACAO!$C$33)+(Z935*CONFIGURACAO!$C$34)+(AA935*CONFIGURACAO!$C$35)+(AB935*CONFIGURACAO!$C$36),""),"")</f>
        <v>25</v>
      </c>
      <c r="AP935" s="38">
        <f>IF(AA935=0,0,IF(CONFIGURACAO!$C$46="SIM",(IF(AA935&gt;CONFIGURACAO!$C$47,CONFIGURACAO!$C$47*CONFIGURACAO!$C$35,AA935*CONFIGURACAO!$C$35)),'PI AREA  P100'!AA935*CONFIGURACAO!$C$35))</f>
        <v>25</v>
      </c>
      <c r="AQ935" s="38">
        <f>IF(AB935=0,0,IF(CONFIGURACAO!$C$44="SIM",(IF(AB935&gt;CONFIGURACAO!$C$45,CONFIGURACAO!$C$45*CONFIGURACAO!$C$36,AB935*CONFIGURACAO!$C$36)),'PI AREA  P100'!AB935*CONFIGURACAO!$C$36))</f>
        <v>0</v>
      </c>
      <c r="AR935" s="38">
        <f t="shared" si="314"/>
        <v>1960</v>
      </c>
      <c r="AS935" s="68">
        <f>IF(AR935="","",$AR935-(($AS$2/CONFIGURACAO!$C$6)*$M935))</f>
        <v>1660</v>
      </c>
      <c r="AT935" s="73">
        <f t="shared" si="296"/>
        <v>3</v>
      </c>
      <c r="AU935" s="75">
        <f>IF(AR935="","",$AR935-(($AU$2/CONFIGURACAO!$C$6)*$M935))</f>
        <v>1460</v>
      </c>
      <c r="AV935" s="76">
        <f t="shared" si="297"/>
        <v>4</v>
      </c>
      <c r="AW935" s="74">
        <f>IF(AR935="","",$AR935-(($AW$2/CONFIGURACAO!$C$6)*$M935))</f>
        <v>1260</v>
      </c>
      <c r="AX935" s="72">
        <f t="shared" si="298"/>
        <v>5</v>
      </c>
      <c r="AZ935" s="39">
        <f t="shared" si="299"/>
        <v>0.16555032814440043</v>
      </c>
      <c r="BA935" s="146">
        <f t="shared" si="300"/>
        <v>38</v>
      </c>
      <c r="BB935" s="146">
        <f t="shared" si="301"/>
        <v>104</v>
      </c>
      <c r="BC935" s="32">
        <f t="shared" si="302"/>
        <v>155</v>
      </c>
      <c r="BD935" s="148"/>
      <c r="BE935" s="40">
        <f t="shared" si="303"/>
        <v>0.18628912071535023</v>
      </c>
      <c r="BF935" s="40">
        <f t="shared" si="304"/>
        <v>0.15432098765432098</v>
      </c>
      <c r="BG935" s="40">
        <f t="shared" si="305"/>
        <v>0.25693730729701952</v>
      </c>
      <c r="BH935" s="40">
        <f t="shared" si="306"/>
        <v>0.28294260307194824</v>
      </c>
      <c r="BI935" s="40">
        <f t="shared" si="307"/>
        <v>1.0660980810234542</v>
      </c>
      <c r="BJ935" s="40">
        <f t="shared" si="308"/>
        <v>9.2421441774491686E-2</v>
      </c>
      <c r="BK935" s="40">
        <f t="shared" si="309"/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 s="42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</row>
    <row r="936" spans="1:124" s="32" customFormat="1" x14ac:dyDescent="0.2">
      <c r="A936" s="124" t="str">
        <f>CONFIGURACAO!$C$4</f>
        <v>AREA 21</v>
      </c>
      <c r="B936" s="125">
        <v>934</v>
      </c>
      <c r="C936" s="252" t="s">
        <v>326</v>
      </c>
      <c r="D936" s="126">
        <f t="shared" si="310"/>
        <v>5</v>
      </c>
      <c r="E936" s="250" t="s">
        <v>1271</v>
      </c>
      <c r="F936" s="250">
        <v>1</v>
      </c>
      <c r="G936" s="250">
        <v>0</v>
      </c>
      <c r="H936" s="250">
        <v>0</v>
      </c>
      <c r="I936" s="250">
        <v>0</v>
      </c>
      <c r="J936" s="87"/>
      <c r="K936" s="94"/>
      <c r="L936" s="94"/>
      <c r="M936" s="154">
        <f t="shared" si="311"/>
        <v>1</v>
      </c>
      <c r="N936">
        <v>1</v>
      </c>
      <c r="O936">
        <v>0</v>
      </c>
      <c r="P936">
        <v>0</v>
      </c>
      <c r="Q936">
        <v>1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 s="139">
        <f t="shared" si="294"/>
        <v>1</v>
      </c>
      <c r="AD936" s="140">
        <f t="shared" si="295"/>
        <v>1</v>
      </c>
      <c r="AE936" s="141">
        <f t="shared" si="312"/>
        <v>0</v>
      </c>
      <c r="AF936" s="142">
        <f t="shared" si="313"/>
        <v>0</v>
      </c>
      <c r="AG936" s="278"/>
      <c r="AI936" s="37">
        <f>IFERROR(IF(M936&gt;0,(N936*CONFIGURACAO!$C$20)+(O936*CONFIGURACAO!$C$21)+(P936*CONFIGURACAO!$C$22)+(Q936*CONFIGURACAO!$C$23)+(R936*CONFIGURACAO!$C$24),""),"")</f>
        <v>160</v>
      </c>
      <c r="AJ936" s="38">
        <f>IF(S936=0,0,IF(CONFIGURACAO!$C$15="SIM",(IF(S936&gt;CONFIGURACAO!$C$16,CONFIGURACAO!$C$16*CONFIGURACAO!$C$25,S936*CONFIGURACAO!$C$25)),'PI AREA  P100'!S936*CONFIGURACAO!$C$25))</f>
        <v>0</v>
      </c>
      <c r="AK936" s="38">
        <f>IF(T936=0,0,IF(CONFIGURACAO!$C$17="SIM",(IF(T936&gt;CONFIGURACAO!$C$18,CONFIGURACAO!$C$18*CONFIGURACAO!$C$26,T936*CONFIGURACAO!$C$26)),'PI AREA  P100'!T936*CONFIGURACAO!$C$26))</f>
        <v>0</v>
      </c>
      <c r="AL936" s="38">
        <f>IFERROR(IF(M936&gt;0,(U936*CONFIGURACAO!$C$29)+(V936*CONFIGURACAO!$C$30),""),"")</f>
        <v>0</v>
      </c>
      <c r="AM936" s="38">
        <f>IF(W936=0,0,IF(CONFIGURACAO!$C$41="SIM",(IF(W936&gt;CONFIGURACAO!$C$41,CONFIGURACAO!$C$41*CONFIGURACAO!$C$31,W936*CONFIGURACAO!$C$31)),'PI AREA  P100'!W936*CONFIGURACAO!$C$31))</f>
        <v>0</v>
      </c>
      <c r="AN936" s="38">
        <f>IF(X936=0,0,IF(CONFIGURACAO!$C$39="SIM",(IF(X936&gt;CONFIGURACAO!$C$40,CONFIGURACAO!$C$40*CONFIGURACAO!$C$32,X936*CONFIGURACAO!$C$32)),'PI AREA  P100'!X936*CONFIGURACAO!$C$32))</f>
        <v>0</v>
      </c>
      <c r="AO936" s="38">
        <f>IFERROR(IF(M936&gt;0,(Y936*CONFIGURACAO!$C$33)+(Z936*CONFIGURACAO!$C$34)+(AA936*CONFIGURACAO!$C$35)+(AB936*CONFIGURACAO!$C$36),""),"")</f>
        <v>0</v>
      </c>
      <c r="AP936" s="38">
        <f>IF(AA936=0,0,IF(CONFIGURACAO!$C$46="SIM",(IF(AA936&gt;CONFIGURACAO!$C$47,CONFIGURACAO!$C$47*CONFIGURACAO!$C$35,AA936*CONFIGURACAO!$C$35)),'PI AREA  P100'!AA936*CONFIGURACAO!$C$35))</f>
        <v>0</v>
      </c>
      <c r="AQ936" s="38">
        <f>IF(AB936=0,0,IF(CONFIGURACAO!$C$44="SIM",(IF(AB936&gt;CONFIGURACAO!$C$45,CONFIGURACAO!$C$45*CONFIGURACAO!$C$36,AB936*CONFIGURACAO!$C$36)),'PI AREA  P100'!AB936*CONFIGURACAO!$C$36))</f>
        <v>0</v>
      </c>
      <c r="AR936" s="38">
        <f t="shared" si="314"/>
        <v>160</v>
      </c>
      <c r="AS936" s="68">
        <f>IF(AR936="","",$AR936-(($AS$2/CONFIGURACAO!$C$6)*$M936))</f>
        <v>85</v>
      </c>
      <c r="AT936" s="73">
        <f t="shared" si="296"/>
        <v>3</v>
      </c>
      <c r="AU936" s="75">
        <f>IF(AR936="","",$AR936-(($AU$2/CONFIGURACAO!$C$6)*$M936))</f>
        <v>35</v>
      </c>
      <c r="AV936" s="76">
        <f t="shared" si="297"/>
        <v>4</v>
      </c>
      <c r="AW936" s="74">
        <f>IF(AR936="","",$AR936-(($AW$2/CONFIGURACAO!$C$6)*$M936))</f>
        <v>-15</v>
      </c>
      <c r="AX936" s="72" t="str">
        <f t="shared" si="298"/>
        <v>NAO</v>
      </c>
      <c r="AZ936" s="39">
        <f t="shared" si="299"/>
        <v>1.3514312501583709E-2</v>
      </c>
      <c r="BA936" s="146">
        <f t="shared" si="300"/>
        <v>3</v>
      </c>
      <c r="BB936" s="146">
        <f t="shared" si="301"/>
        <v>968</v>
      </c>
      <c r="BC936" s="32">
        <f t="shared" si="302"/>
        <v>999</v>
      </c>
      <c r="BD936" s="148"/>
      <c r="BE936" s="40">
        <f t="shared" si="303"/>
        <v>3.7257824143070044E-2</v>
      </c>
      <c r="BF936" s="40">
        <f t="shared" si="304"/>
        <v>0</v>
      </c>
      <c r="BG936" s="40">
        <f t="shared" si="305"/>
        <v>0</v>
      </c>
      <c r="BH936" s="40">
        <f t="shared" si="306"/>
        <v>4.042037186742118E-2</v>
      </c>
      <c r="BI936" s="40">
        <f t="shared" si="307"/>
        <v>0.10660980810234541</v>
      </c>
      <c r="BJ936" s="40">
        <f t="shared" si="308"/>
        <v>0</v>
      </c>
      <c r="BK936" s="40">
        <f t="shared" si="309"/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 s="42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</row>
    <row r="937" spans="1:124" s="32" customFormat="1" x14ac:dyDescent="0.2">
      <c r="A937" s="124" t="str">
        <f>CONFIGURACAO!$C$4</f>
        <v>AREA 21</v>
      </c>
      <c r="B937" s="125">
        <v>935</v>
      </c>
      <c r="C937" s="252" t="s">
        <v>326</v>
      </c>
      <c r="D937" s="126">
        <f t="shared" si="310"/>
        <v>6</v>
      </c>
      <c r="E937" s="250" t="s">
        <v>1272</v>
      </c>
      <c r="F937" s="250">
        <v>1</v>
      </c>
      <c r="G937" s="250">
        <v>1</v>
      </c>
      <c r="H937" s="250">
        <v>1</v>
      </c>
      <c r="I937" s="250">
        <v>1</v>
      </c>
      <c r="J937" s="87"/>
      <c r="K937" s="94"/>
      <c r="L937" s="94"/>
      <c r="M937" s="154">
        <f t="shared" si="311"/>
        <v>4</v>
      </c>
      <c r="N937">
        <v>5</v>
      </c>
      <c r="O937">
        <v>4</v>
      </c>
      <c r="P937">
        <v>4</v>
      </c>
      <c r="Q937">
        <v>0</v>
      </c>
      <c r="R937">
        <v>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 s="139">
        <f t="shared" si="294"/>
        <v>9</v>
      </c>
      <c r="AD937" s="140">
        <f t="shared" si="295"/>
        <v>13</v>
      </c>
      <c r="AE937" s="141">
        <f t="shared" si="312"/>
        <v>0</v>
      </c>
      <c r="AF937" s="142">
        <f t="shared" si="313"/>
        <v>0</v>
      </c>
      <c r="AG937" s="278"/>
      <c r="AI937" s="37">
        <f>IFERROR(IF(M937&gt;0,(N937*CONFIGURACAO!$C$20)+(O937*CONFIGURACAO!$C$21)+(P937*CONFIGURACAO!$C$22)+(Q937*CONFIGURACAO!$C$23)+(R937*CONFIGURACAO!$C$24),""),"")</f>
        <v>1100</v>
      </c>
      <c r="AJ937" s="38">
        <f>IF(S937=0,0,IF(CONFIGURACAO!$C$15="SIM",(IF(S937&gt;CONFIGURACAO!$C$16,CONFIGURACAO!$C$16*CONFIGURACAO!$C$25,S937*CONFIGURACAO!$C$25)),'PI AREA  P100'!S937*CONFIGURACAO!$C$25))</f>
        <v>0</v>
      </c>
      <c r="AK937" s="38">
        <f>IF(T937=0,0,IF(CONFIGURACAO!$C$17="SIM",(IF(T937&gt;CONFIGURACAO!$C$18,CONFIGURACAO!$C$18*CONFIGURACAO!$C$26,T937*CONFIGURACAO!$C$26)),'PI AREA  P100'!T937*CONFIGURACAO!$C$26))</f>
        <v>0</v>
      </c>
      <c r="AL937" s="38">
        <f>IFERROR(IF(M937&gt;0,(U937*CONFIGURACAO!$C$29)+(V937*CONFIGURACAO!$C$30),""),"")</f>
        <v>0</v>
      </c>
      <c r="AM937" s="38">
        <f>IF(W937=0,0,IF(CONFIGURACAO!$C$41="SIM",(IF(W937&gt;CONFIGURACAO!$C$41,CONFIGURACAO!$C$41*CONFIGURACAO!$C$31,W937*CONFIGURACAO!$C$31)),'PI AREA  P100'!W937*CONFIGURACAO!$C$31))</f>
        <v>0</v>
      </c>
      <c r="AN937" s="38">
        <f>IF(X937=0,0,IF(CONFIGURACAO!$C$39="SIM",(IF(X937&gt;CONFIGURACAO!$C$40,CONFIGURACAO!$C$40*CONFIGURACAO!$C$32,X937*CONFIGURACAO!$C$32)),'PI AREA  P100'!X937*CONFIGURACAO!$C$32))</f>
        <v>0</v>
      </c>
      <c r="AO937" s="38">
        <f>IFERROR(IF(M937&gt;0,(Y937*CONFIGURACAO!$C$33)+(Z937*CONFIGURACAO!$C$34)+(AA937*CONFIGURACAO!$C$35)+(AB937*CONFIGURACAO!$C$36),""),"")</f>
        <v>0</v>
      </c>
      <c r="AP937" s="38">
        <f>IF(AA937=0,0,IF(CONFIGURACAO!$C$46="SIM",(IF(AA937&gt;CONFIGURACAO!$C$47,CONFIGURACAO!$C$47*CONFIGURACAO!$C$35,AA937*CONFIGURACAO!$C$35)),'PI AREA  P100'!AA937*CONFIGURACAO!$C$35))</f>
        <v>0</v>
      </c>
      <c r="AQ937" s="38">
        <f>IF(AB937=0,0,IF(CONFIGURACAO!$C$44="SIM",(IF(AB937&gt;CONFIGURACAO!$C$45,CONFIGURACAO!$C$45*CONFIGURACAO!$C$36,AB937*CONFIGURACAO!$C$36)),'PI AREA  P100'!AB937*CONFIGURACAO!$C$36))</f>
        <v>0</v>
      </c>
      <c r="AR937" s="38">
        <f t="shared" si="314"/>
        <v>1100</v>
      </c>
      <c r="AS937" s="68">
        <f>IF(AR937="","",$AR937-(($AS$2/CONFIGURACAO!$C$6)*$M937))</f>
        <v>800</v>
      </c>
      <c r="AT937" s="73">
        <f t="shared" si="296"/>
        <v>3</v>
      </c>
      <c r="AU937" s="75">
        <f>IF(AR937="","",$AR937-(($AU$2/CONFIGURACAO!$C$6)*$M937))</f>
        <v>600</v>
      </c>
      <c r="AV937" s="76">
        <f t="shared" si="297"/>
        <v>4</v>
      </c>
      <c r="AW937" s="74">
        <f>IF(AR937="","",$AR937-(($AW$2/CONFIGURACAO!$C$6)*$M937))</f>
        <v>400</v>
      </c>
      <c r="AX937" s="72">
        <f t="shared" si="298"/>
        <v>5</v>
      </c>
      <c r="AZ937" s="39">
        <f t="shared" si="299"/>
        <v>9.2910898448387999E-2</v>
      </c>
      <c r="BA937" s="146">
        <f t="shared" si="300"/>
        <v>15</v>
      </c>
      <c r="BB937" s="146">
        <f t="shared" si="301"/>
        <v>522</v>
      </c>
      <c r="BC937" s="32">
        <f t="shared" si="302"/>
        <v>395</v>
      </c>
      <c r="BD937" s="148"/>
      <c r="BE937" s="40">
        <f t="shared" si="303"/>
        <v>0.18628912071535023</v>
      </c>
      <c r="BF937" s="40">
        <f t="shared" si="304"/>
        <v>0.15432098765432098</v>
      </c>
      <c r="BG937" s="40">
        <f t="shared" si="305"/>
        <v>0.10277492291880781</v>
      </c>
      <c r="BH937" s="40">
        <f t="shared" si="306"/>
        <v>0</v>
      </c>
      <c r="BI937" s="40">
        <f t="shared" si="307"/>
        <v>0.21321961620469082</v>
      </c>
      <c r="BJ937" s="40">
        <f t="shared" si="308"/>
        <v>0</v>
      </c>
      <c r="BK937" s="40">
        <f t="shared" si="309"/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 s="42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</row>
    <row r="938" spans="1:124" s="32" customFormat="1" x14ac:dyDescent="0.2">
      <c r="A938" s="124" t="str">
        <f>CONFIGURACAO!$C$4</f>
        <v>AREA 21</v>
      </c>
      <c r="B938" s="125">
        <v>936</v>
      </c>
      <c r="C938" s="252" t="s">
        <v>326</v>
      </c>
      <c r="D938" s="126">
        <f t="shared" si="310"/>
        <v>7</v>
      </c>
      <c r="E938" s="250" t="s">
        <v>1273</v>
      </c>
      <c r="F938" s="250">
        <v>0</v>
      </c>
      <c r="G938" s="250">
        <v>0</v>
      </c>
      <c r="H938" s="250">
        <v>1</v>
      </c>
      <c r="I938" s="250">
        <v>1</v>
      </c>
      <c r="J938" s="87"/>
      <c r="K938" s="94"/>
      <c r="L938" s="94"/>
      <c r="M938" s="154">
        <f t="shared" si="311"/>
        <v>2</v>
      </c>
      <c r="N938">
        <v>7</v>
      </c>
      <c r="O938">
        <v>2</v>
      </c>
      <c r="P938">
        <v>1</v>
      </c>
      <c r="Q938">
        <v>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s="139">
        <f t="shared" si="294"/>
        <v>9</v>
      </c>
      <c r="AD938" s="140">
        <f t="shared" si="295"/>
        <v>10</v>
      </c>
      <c r="AE938" s="141">
        <f t="shared" si="312"/>
        <v>0</v>
      </c>
      <c r="AF938" s="142">
        <f t="shared" si="313"/>
        <v>0</v>
      </c>
      <c r="AG938" s="278"/>
      <c r="AI938" s="37">
        <f>IFERROR(IF(M938&gt;0,(N938*CONFIGURACAO!$C$20)+(O938*CONFIGURACAO!$C$21)+(P938*CONFIGURACAO!$C$22)+(Q938*CONFIGURACAO!$C$23)+(R938*CONFIGURACAO!$C$24),""),"")</f>
        <v>1000</v>
      </c>
      <c r="AJ938" s="38">
        <f>IF(S938=0,0,IF(CONFIGURACAO!$C$15="SIM",(IF(S938&gt;CONFIGURACAO!$C$16,CONFIGURACAO!$C$16*CONFIGURACAO!$C$25,S938*CONFIGURACAO!$C$25)),'PI AREA  P100'!S938*CONFIGURACAO!$C$25))</f>
        <v>0</v>
      </c>
      <c r="AK938" s="38">
        <f>IF(T938=0,0,IF(CONFIGURACAO!$C$17="SIM",(IF(T938&gt;CONFIGURACAO!$C$18,CONFIGURACAO!$C$18*CONFIGURACAO!$C$26,T938*CONFIGURACAO!$C$26)),'PI AREA  P100'!T938*CONFIGURACAO!$C$26))</f>
        <v>0</v>
      </c>
      <c r="AL938" s="38">
        <f>IFERROR(IF(M938&gt;0,(U938*CONFIGURACAO!$C$29)+(V938*CONFIGURACAO!$C$30),""),"")</f>
        <v>0</v>
      </c>
      <c r="AM938" s="38">
        <f>IF(W938=0,0,IF(CONFIGURACAO!$C$41="SIM",(IF(W938&gt;CONFIGURACAO!$C$41,CONFIGURACAO!$C$41*CONFIGURACAO!$C$31,W938*CONFIGURACAO!$C$31)),'PI AREA  P100'!W938*CONFIGURACAO!$C$31))</f>
        <v>0</v>
      </c>
      <c r="AN938" s="38">
        <f>IF(X938=0,0,IF(CONFIGURACAO!$C$39="SIM",(IF(X938&gt;CONFIGURACAO!$C$40,CONFIGURACAO!$C$40*CONFIGURACAO!$C$32,X938*CONFIGURACAO!$C$32)),'PI AREA  P100'!X938*CONFIGURACAO!$C$32))</f>
        <v>0</v>
      </c>
      <c r="AO938" s="38">
        <f>IFERROR(IF(M938&gt;0,(Y938*CONFIGURACAO!$C$33)+(Z938*CONFIGURACAO!$C$34)+(AA938*CONFIGURACAO!$C$35)+(AB938*CONFIGURACAO!$C$36),""),"")</f>
        <v>0</v>
      </c>
      <c r="AP938" s="38">
        <f>IF(AA938=0,0,IF(CONFIGURACAO!$C$46="SIM",(IF(AA938&gt;CONFIGURACAO!$C$47,CONFIGURACAO!$C$47*CONFIGURACAO!$C$35,AA938*CONFIGURACAO!$C$35)),'PI AREA  P100'!AA938*CONFIGURACAO!$C$35))</f>
        <v>0</v>
      </c>
      <c r="AQ938" s="38">
        <f>IF(AB938=0,0,IF(CONFIGURACAO!$C$44="SIM",(IF(AB938&gt;CONFIGURACAO!$C$45,CONFIGURACAO!$C$45*CONFIGURACAO!$C$36,AB938*CONFIGURACAO!$C$36)),'PI AREA  P100'!AB938*CONFIGURACAO!$C$36))</f>
        <v>0</v>
      </c>
      <c r="AR938" s="38">
        <f t="shared" si="314"/>
        <v>1000</v>
      </c>
      <c r="AS938" s="68">
        <f>IF(AR938="","",$AR938-(($AS$2/CONFIGURACAO!$C$6)*$M938))</f>
        <v>850</v>
      </c>
      <c r="AT938" s="73">
        <f t="shared" si="296"/>
        <v>3</v>
      </c>
      <c r="AU938" s="75">
        <f>IF(AR938="","",$AR938-(($AU$2/CONFIGURACAO!$C$6)*$M938))</f>
        <v>750</v>
      </c>
      <c r="AV938" s="76">
        <f t="shared" si="297"/>
        <v>4</v>
      </c>
      <c r="AW938" s="74">
        <f>IF(AR938="","",$AR938-(($AW$2/CONFIGURACAO!$C$6)*$M938))</f>
        <v>650</v>
      </c>
      <c r="AX938" s="72">
        <f t="shared" si="298"/>
        <v>5</v>
      </c>
      <c r="AZ938" s="39">
        <f t="shared" si="299"/>
        <v>8.4464453134898185E-2</v>
      </c>
      <c r="BA938" s="146">
        <f t="shared" si="300"/>
        <v>12</v>
      </c>
      <c r="BB938" s="146">
        <f t="shared" si="301"/>
        <v>629</v>
      </c>
      <c r="BC938" s="32">
        <f t="shared" si="302"/>
        <v>436</v>
      </c>
      <c r="BD938" s="148"/>
      <c r="BE938" s="40">
        <f t="shared" si="303"/>
        <v>0.26080476900149036</v>
      </c>
      <c r="BF938" s="40">
        <f t="shared" si="304"/>
        <v>7.716049382716049E-2</v>
      </c>
      <c r="BG938" s="40">
        <f t="shared" si="305"/>
        <v>2.5693730729701953E-2</v>
      </c>
      <c r="BH938" s="40">
        <f t="shared" si="306"/>
        <v>8.084074373484236E-2</v>
      </c>
      <c r="BI938" s="40">
        <f t="shared" si="307"/>
        <v>0</v>
      </c>
      <c r="BJ938" s="40">
        <f t="shared" si="308"/>
        <v>0</v>
      </c>
      <c r="BK938" s="40">
        <f t="shared" si="309"/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 s="42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</row>
    <row r="939" spans="1:124" s="32" customFormat="1" x14ac:dyDescent="0.2">
      <c r="A939" s="124" t="str">
        <f>CONFIGURACAO!$C$4</f>
        <v>AREA 21</v>
      </c>
      <c r="B939" s="125">
        <v>937</v>
      </c>
      <c r="C939" s="252" t="s">
        <v>326</v>
      </c>
      <c r="D939" s="126">
        <f t="shared" si="310"/>
        <v>8</v>
      </c>
      <c r="E939" s="250" t="s">
        <v>1274</v>
      </c>
      <c r="F939" s="250">
        <v>1</v>
      </c>
      <c r="G939" s="250">
        <v>1</v>
      </c>
      <c r="H939" s="250">
        <v>1</v>
      </c>
      <c r="I939" s="250">
        <v>1</v>
      </c>
      <c r="J939" s="87"/>
      <c r="K939" s="94"/>
      <c r="L939" s="94"/>
      <c r="M939" s="154">
        <f t="shared" si="311"/>
        <v>4</v>
      </c>
      <c r="N939">
        <v>7</v>
      </c>
      <c r="O939">
        <v>11</v>
      </c>
      <c r="P939">
        <v>9</v>
      </c>
      <c r="Q939">
        <v>2</v>
      </c>
      <c r="R939">
        <v>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 s="139">
        <f t="shared" si="294"/>
        <v>18</v>
      </c>
      <c r="AD939" s="140">
        <f t="shared" si="295"/>
        <v>27</v>
      </c>
      <c r="AE939" s="141">
        <f t="shared" si="312"/>
        <v>0</v>
      </c>
      <c r="AF939" s="142">
        <f t="shared" si="313"/>
        <v>0</v>
      </c>
      <c r="AG939" s="278"/>
      <c r="AI939" s="37">
        <f>IFERROR(IF(M939&gt;0,(N939*CONFIGURACAO!$C$20)+(O939*CONFIGURACAO!$C$21)+(P939*CONFIGURACAO!$C$22)+(Q939*CONFIGURACAO!$C$23)+(R939*CONFIGURACAO!$C$24),""),"")</f>
        <v>2260</v>
      </c>
      <c r="AJ939" s="38">
        <f>IF(S939=0,0,IF(CONFIGURACAO!$C$15="SIM",(IF(S939&gt;CONFIGURACAO!$C$16,CONFIGURACAO!$C$16*CONFIGURACAO!$C$25,S939*CONFIGURACAO!$C$25)),'PI AREA  P100'!S939*CONFIGURACAO!$C$25))</f>
        <v>0</v>
      </c>
      <c r="AK939" s="38">
        <f>IF(T939=0,0,IF(CONFIGURACAO!$C$17="SIM",(IF(T939&gt;CONFIGURACAO!$C$18,CONFIGURACAO!$C$18*CONFIGURACAO!$C$26,T939*CONFIGURACAO!$C$26)),'PI AREA  P100'!T939*CONFIGURACAO!$C$26))</f>
        <v>0</v>
      </c>
      <c r="AL939" s="38">
        <f>IFERROR(IF(M939&gt;0,(U939*CONFIGURACAO!$C$29)+(V939*CONFIGURACAO!$C$30),""),"")</f>
        <v>0</v>
      </c>
      <c r="AM939" s="38">
        <f>IF(W939=0,0,IF(CONFIGURACAO!$C$41="SIM",(IF(W939&gt;CONFIGURACAO!$C$41,CONFIGURACAO!$C$41*CONFIGURACAO!$C$31,W939*CONFIGURACAO!$C$31)),'PI AREA  P100'!W939*CONFIGURACAO!$C$31))</f>
        <v>0</v>
      </c>
      <c r="AN939" s="38">
        <f>IF(X939=0,0,IF(CONFIGURACAO!$C$39="SIM",(IF(X939&gt;CONFIGURACAO!$C$40,CONFIGURACAO!$C$40*CONFIGURACAO!$C$32,X939*CONFIGURACAO!$C$32)),'PI AREA  P100'!X939*CONFIGURACAO!$C$32))</f>
        <v>0</v>
      </c>
      <c r="AO939" s="38">
        <f>IFERROR(IF(M939&gt;0,(Y939*CONFIGURACAO!$C$33)+(Z939*CONFIGURACAO!$C$34)+(AA939*CONFIGURACAO!$C$35)+(AB939*CONFIGURACAO!$C$36),""),"")</f>
        <v>0</v>
      </c>
      <c r="AP939" s="38">
        <f>IF(AA939=0,0,IF(CONFIGURACAO!$C$46="SIM",(IF(AA939&gt;CONFIGURACAO!$C$47,CONFIGURACAO!$C$47*CONFIGURACAO!$C$35,AA939*CONFIGURACAO!$C$35)),'PI AREA  P100'!AA939*CONFIGURACAO!$C$35))</f>
        <v>0</v>
      </c>
      <c r="AQ939" s="38">
        <f>IF(AB939=0,0,IF(CONFIGURACAO!$C$44="SIM",(IF(AB939&gt;CONFIGURACAO!$C$45,CONFIGURACAO!$C$45*CONFIGURACAO!$C$36,AB939*CONFIGURACAO!$C$36)),'PI AREA  P100'!AB939*CONFIGURACAO!$C$36))</f>
        <v>0</v>
      </c>
      <c r="AR939" s="38">
        <f t="shared" si="314"/>
        <v>2260</v>
      </c>
      <c r="AS939" s="68">
        <f>IF(AR939="","",$AR939-(($AS$2/CONFIGURACAO!$C$6)*$M939))</f>
        <v>1960</v>
      </c>
      <c r="AT939" s="73">
        <f t="shared" si="296"/>
        <v>3</v>
      </c>
      <c r="AU939" s="75">
        <f>IF(AR939="","",$AR939-(($AU$2/CONFIGURACAO!$C$6)*$M939))</f>
        <v>1760</v>
      </c>
      <c r="AV939" s="76">
        <f t="shared" si="297"/>
        <v>4</v>
      </c>
      <c r="AW939" s="74">
        <f>IF(AR939="","",$AR939-(($AW$2/CONFIGURACAO!$C$6)*$M939))</f>
        <v>1560</v>
      </c>
      <c r="AX939" s="72">
        <f t="shared" si="298"/>
        <v>5</v>
      </c>
      <c r="AZ939" s="39">
        <f t="shared" si="299"/>
        <v>0.19088966408486988</v>
      </c>
      <c r="BA939" s="146">
        <f t="shared" si="300"/>
        <v>32</v>
      </c>
      <c r="BB939" s="146">
        <f t="shared" si="301"/>
        <v>157</v>
      </c>
      <c r="BC939" s="32">
        <f t="shared" si="302"/>
        <v>106</v>
      </c>
      <c r="BD939" s="148"/>
      <c r="BE939" s="40">
        <f t="shared" si="303"/>
        <v>0.26080476900149036</v>
      </c>
      <c r="BF939" s="40">
        <f t="shared" si="304"/>
        <v>0.42438271604938271</v>
      </c>
      <c r="BG939" s="40">
        <f t="shared" si="305"/>
        <v>0.23124357656731759</v>
      </c>
      <c r="BH939" s="40">
        <f t="shared" si="306"/>
        <v>8.084074373484236E-2</v>
      </c>
      <c r="BI939" s="40">
        <f t="shared" si="307"/>
        <v>0.31982942430703626</v>
      </c>
      <c r="BJ939" s="40">
        <f t="shared" si="308"/>
        <v>0</v>
      </c>
      <c r="BK939" s="40">
        <f t="shared" si="309"/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 s="42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</row>
    <row r="940" spans="1:124" s="32" customFormat="1" x14ac:dyDescent="0.2">
      <c r="A940" s="124" t="str">
        <f>CONFIGURACAO!$C$4</f>
        <v>AREA 21</v>
      </c>
      <c r="B940" s="125">
        <v>938</v>
      </c>
      <c r="C940" s="252" t="s">
        <v>326</v>
      </c>
      <c r="D940" s="126">
        <f t="shared" si="310"/>
        <v>9</v>
      </c>
      <c r="E940" s="250" t="s">
        <v>1275</v>
      </c>
      <c r="F940" s="250">
        <v>1</v>
      </c>
      <c r="G940" s="250">
        <v>1</v>
      </c>
      <c r="H940" s="250">
        <v>1</v>
      </c>
      <c r="I940" s="250">
        <v>1</v>
      </c>
      <c r="J940" s="87"/>
      <c r="K940" s="94"/>
      <c r="L940" s="94"/>
      <c r="M940" s="154">
        <f t="shared" si="311"/>
        <v>4</v>
      </c>
      <c r="N940">
        <v>1</v>
      </c>
      <c r="O940">
        <v>1</v>
      </c>
      <c r="P940">
        <v>0</v>
      </c>
      <c r="Q940">
        <v>6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2</v>
      </c>
      <c r="AB940">
        <v>0</v>
      </c>
      <c r="AC940" s="139">
        <f t="shared" si="294"/>
        <v>2</v>
      </c>
      <c r="AD940" s="140">
        <f t="shared" si="295"/>
        <v>2</v>
      </c>
      <c r="AE940" s="141">
        <f t="shared" si="312"/>
        <v>0</v>
      </c>
      <c r="AF940" s="142">
        <f t="shared" si="313"/>
        <v>0</v>
      </c>
      <c r="AG940" s="278"/>
      <c r="AI940" s="37">
        <f>IFERROR(IF(M940&gt;0,(N940*CONFIGURACAO!$C$20)+(O940*CONFIGURACAO!$C$21)+(P940*CONFIGURACAO!$C$22)+(Q940*CONFIGURACAO!$C$23)+(R940*CONFIGURACAO!$C$24),""),"")</f>
        <v>440</v>
      </c>
      <c r="AJ940" s="38">
        <f>IF(S940=0,0,IF(CONFIGURACAO!$C$15="SIM",(IF(S940&gt;CONFIGURACAO!$C$16,CONFIGURACAO!$C$16*CONFIGURACAO!$C$25,S940*CONFIGURACAO!$C$25)),'PI AREA  P100'!S940*CONFIGURACAO!$C$25))</f>
        <v>0</v>
      </c>
      <c r="AK940" s="38">
        <f>IF(T940=0,0,IF(CONFIGURACAO!$C$17="SIM",(IF(T940&gt;CONFIGURACAO!$C$18,CONFIGURACAO!$C$18*CONFIGURACAO!$C$26,T940*CONFIGURACAO!$C$26)),'PI AREA  P100'!T940*CONFIGURACAO!$C$26))</f>
        <v>0</v>
      </c>
      <c r="AL940" s="38">
        <f>IFERROR(IF(M940&gt;0,(U940*CONFIGURACAO!$C$29)+(V940*CONFIGURACAO!$C$30),""),"")</f>
        <v>0</v>
      </c>
      <c r="AM940" s="38">
        <f>IF(W940=0,0,IF(CONFIGURACAO!$C$41="SIM",(IF(W940&gt;CONFIGURACAO!$C$41,CONFIGURACAO!$C$41*CONFIGURACAO!$C$31,W940*CONFIGURACAO!$C$31)),'PI AREA  P100'!W940*CONFIGURACAO!$C$31))</f>
        <v>0</v>
      </c>
      <c r="AN940" s="38">
        <f>IF(X940=0,0,IF(CONFIGURACAO!$C$39="SIM",(IF(X940&gt;CONFIGURACAO!$C$40,CONFIGURACAO!$C$40*CONFIGURACAO!$C$32,X940*CONFIGURACAO!$C$32)),'PI AREA  P100'!X940*CONFIGURACAO!$C$32))</f>
        <v>0</v>
      </c>
      <c r="AO940" s="38">
        <f>IFERROR(IF(M940&gt;0,(Y940*CONFIGURACAO!$C$33)+(Z940*CONFIGURACAO!$C$34)+(AA940*CONFIGURACAO!$C$35)+(AB940*CONFIGURACAO!$C$36),""),"")</f>
        <v>50</v>
      </c>
      <c r="AP940" s="38">
        <f>IF(AA940=0,0,IF(CONFIGURACAO!$C$46="SIM",(IF(AA940&gt;CONFIGURACAO!$C$47,CONFIGURACAO!$C$47*CONFIGURACAO!$C$35,AA940*CONFIGURACAO!$C$35)),'PI AREA  P100'!AA940*CONFIGURACAO!$C$35))</f>
        <v>50</v>
      </c>
      <c r="AQ940" s="38">
        <f>IF(AB940=0,0,IF(CONFIGURACAO!$C$44="SIM",(IF(AB940&gt;CONFIGURACAO!$C$45,CONFIGURACAO!$C$45*CONFIGURACAO!$C$36,AB940*CONFIGURACAO!$C$36)),'PI AREA  P100'!AB940*CONFIGURACAO!$C$36))</f>
        <v>0</v>
      </c>
      <c r="AR940" s="38">
        <f t="shared" si="314"/>
        <v>540</v>
      </c>
      <c r="AS940" s="68">
        <f>IF(AR940="","",$AR940-(($AS$2/CONFIGURACAO!$C$6)*$M940))</f>
        <v>240</v>
      </c>
      <c r="AT940" s="73">
        <f t="shared" si="296"/>
        <v>3</v>
      </c>
      <c r="AU940" s="75">
        <f>IF(AR940="","",$AR940-(($AU$2/CONFIGURACAO!$C$6)*$M940))</f>
        <v>40</v>
      </c>
      <c r="AV940" s="76">
        <f t="shared" si="297"/>
        <v>4</v>
      </c>
      <c r="AW940" s="74">
        <f>IF(AR940="","",$AR940-(($AW$2/CONFIGURACAO!$C$6)*$M940))</f>
        <v>-160</v>
      </c>
      <c r="AX940" s="72" t="str">
        <f t="shared" si="298"/>
        <v>NAO</v>
      </c>
      <c r="AZ940" s="39">
        <f t="shared" si="299"/>
        <v>4.5610804692845015E-2</v>
      </c>
      <c r="BA940" s="146">
        <f t="shared" si="300"/>
        <v>11</v>
      </c>
      <c r="BB940" s="146">
        <f t="shared" si="301"/>
        <v>663</v>
      </c>
      <c r="BC940" s="32">
        <f t="shared" si="302"/>
        <v>705</v>
      </c>
      <c r="BD940" s="148"/>
      <c r="BE940" s="40">
        <f t="shared" si="303"/>
        <v>3.7257824143070044E-2</v>
      </c>
      <c r="BF940" s="40">
        <f t="shared" si="304"/>
        <v>3.8580246913580245E-2</v>
      </c>
      <c r="BG940" s="40">
        <f t="shared" si="305"/>
        <v>0</v>
      </c>
      <c r="BH940" s="40">
        <f t="shared" si="306"/>
        <v>0.24252223120452709</v>
      </c>
      <c r="BI940" s="40">
        <f t="shared" si="307"/>
        <v>0.10660980810234541</v>
      </c>
      <c r="BJ940" s="40">
        <f t="shared" si="308"/>
        <v>0</v>
      </c>
      <c r="BK940" s="40">
        <f t="shared" si="309"/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 s="42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</row>
    <row r="941" spans="1:124" s="32" customFormat="1" x14ac:dyDescent="0.2">
      <c r="A941" s="124" t="str">
        <f>CONFIGURACAO!$C$4</f>
        <v>AREA 21</v>
      </c>
      <c r="B941" s="125">
        <v>939</v>
      </c>
      <c r="C941" s="252" t="s">
        <v>326</v>
      </c>
      <c r="D941" s="126">
        <f t="shared" si="310"/>
        <v>10</v>
      </c>
      <c r="E941" s="250" t="s">
        <v>1276</v>
      </c>
      <c r="F941" s="250">
        <v>1</v>
      </c>
      <c r="G941" s="250">
        <v>1</v>
      </c>
      <c r="H941" s="250">
        <v>1</v>
      </c>
      <c r="I941" s="250">
        <v>1</v>
      </c>
      <c r="J941" s="87"/>
      <c r="K941" s="94"/>
      <c r="L941" s="94"/>
      <c r="M941" s="154">
        <f t="shared" si="311"/>
        <v>4</v>
      </c>
      <c r="N941">
        <v>3</v>
      </c>
      <c r="O941">
        <v>2</v>
      </c>
      <c r="P941">
        <v>2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 s="139">
        <f t="shared" si="294"/>
        <v>5</v>
      </c>
      <c r="AD941" s="140">
        <f t="shared" si="295"/>
        <v>7</v>
      </c>
      <c r="AE941" s="141">
        <f t="shared" si="312"/>
        <v>0</v>
      </c>
      <c r="AF941" s="142">
        <f t="shared" si="313"/>
        <v>0</v>
      </c>
      <c r="AG941" s="278"/>
      <c r="AI941" s="37">
        <f>IFERROR(IF(M941&gt;0,(N941*CONFIGURACAO!$C$20)+(O941*CONFIGURACAO!$C$21)+(P941*CONFIGURACAO!$C$22)+(Q941*CONFIGURACAO!$C$23)+(R941*CONFIGURACAO!$C$24),""),"")</f>
        <v>640</v>
      </c>
      <c r="AJ941" s="38">
        <f>IF(S941=0,0,IF(CONFIGURACAO!$C$15="SIM",(IF(S941&gt;CONFIGURACAO!$C$16,CONFIGURACAO!$C$16*CONFIGURACAO!$C$25,S941*CONFIGURACAO!$C$25)),'PI AREA  P100'!S941*CONFIGURACAO!$C$25))</f>
        <v>0</v>
      </c>
      <c r="AK941" s="38">
        <f>IF(T941=0,0,IF(CONFIGURACAO!$C$17="SIM",(IF(T941&gt;CONFIGURACAO!$C$18,CONFIGURACAO!$C$18*CONFIGURACAO!$C$26,T941*CONFIGURACAO!$C$26)),'PI AREA  P100'!T941*CONFIGURACAO!$C$26))</f>
        <v>0</v>
      </c>
      <c r="AL941" s="38">
        <f>IFERROR(IF(M941&gt;0,(U941*CONFIGURACAO!$C$29)+(V941*CONFIGURACAO!$C$30),""),"")</f>
        <v>0</v>
      </c>
      <c r="AM941" s="38">
        <f>IF(W941=0,0,IF(CONFIGURACAO!$C$41="SIM",(IF(W941&gt;CONFIGURACAO!$C$41,CONFIGURACAO!$C$41*CONFIGURACAO!$C$31,W941*CONFIGURACAO!$C$31)),'PI AREA  P100'!W941*CONFIGURACAO!$C$31))</f>
        <v>0</v>
      </c>
      <c r="AN941" s="38">
        <f>IF(X941=0,0,IF(CONFIGURACAO!$C$39="SIM",(IF(X941&gt;CONFIGURACAO!$C$40,CONFIGURACAO!$C$40*CONFIGURACAO!$C$32,X941*CONFIGURACAO!$C$32)),'PI AREA  P100'!X941*CONFIGURACAO!$C$32))</f>
        <v>0</v>
      </c>
      <c r="AO941" s="38">
        <f>IFERROR(IF(M941&gt;0,(Y941*CONFIGURACAO!$C$33)+(Z941*CONFIGURACAO!$C$34)+(AA941*CONFIGURACAO!$C$35)+(AB941*CONFIGURACAO!$C$36),""),"")</f>
        <v>0</v>
      </c>
      <c r="AP941" s="38">
        <f>IF(AA941=0,0,IF(CONFIGURACAO!$C$46="SIM",(IF(AA941&gt;CONFIGURACAO!$C$47,CONFIGURACAO!$C$47*CONFIGURACAO!$C$35,AA941*CONFIGURACAO!$C$35)),'PI AREA  P100'!AA941*CONFIGURACAO!$C$35))</f>
        <v>0</v>
      </c>
      <c r="AQ941" s="38">
        <f>IF(AB941=0,0,IF(CONFIGURACAO!$C$44="SIM",(IF(AB941&gt;CONFIGURACAO!$C$45,CONFIGURACAO!$C$45*CONFIGURACAO!$C$36,AB941*CONFIGURACAO!$C$36)),'PI AREA  P100'!AB941*CONFIGURACAO!$C$36))</f>
        <v>0</v>
      </c>
      <c r="AR941" s="38">
        <f t="shared" si="314"/>
        <v>640</v>
      </c>
      <c r="AS941" s="68">
        <f>IF(AR941="","",$AR941-(($AS$2/CONFIGURACAO!$C$6)*$M941))</f>
        <v>340</v>
      </c>
      <c r="AT941" s="73">
        <f t="shared" si="296"/>
        <v>3</v>
      </c>
      <c r="AU941" s="75">
        <f>IF(AR941="","",$AR941-(($AU$2/CONFIGURACAO!$C$6)*$M941))</f>
        <v>140</v>
      </c>
      <c r="AV941" s="76">
        <f t="shared" si="297"/>
        <v>4</v>
      </c>
      <c r="AW941" s="74">
        <f>IF(AR941="","",$AR941-(($AW$2/CONFIGURACAO!$C$6)*$M941))</f>
        <v>-60</v>
      </c>
      <c r="AX941" s="72" t="str">
        <f t="shared" si="298"/>
        <v>NAO</v>
      </c>
      <c r="AZ941" s="39">
        <f t="shared" si="299"/>
        <v>5.4057250006334837E-2</v>
      </c>
      <c r="BA941" s="146">
        <f t="shared" si="300"/>
        <v>9</v>
      </c>
      <c r="BB941" s="146">
        <f t="shared" si="301"/>
        <v>734</v>
      </c>
      <c r="BC941" s="32">
        <f t="shared" si="302"/>
        <v>640</v>
      </c>
      <c r="BD941" s="148"/>
      <c r="BE941" s="40">
        <f t="shared" si="303"/>
        <v>0.11177347242921014</v>
      </c>
      <c r="BF941" s="40">
        <f t="shared" si="304"/>
        <v>7.716049382716049E-2</v>
      </c>
      <c r="BG941" s="40">
        <f t="shared" si="305"/>
        <v>5.1387461459403906E-2</v>
      </c>
      <c r="BH941" s="40">
        <f t="shared" si="306"/>
        <v>4.042037186742118E-2</v>
      </c>
      <c r="BI941" s="40">
        <f t="shared" si="307"/>
        <v>0.10660980810234541</v>
      </c>
      <c r="BJ941" s="40">
        <f t="shared" si="308"/>
        <v>0</v>
      </c>
      <c r="BK941" s="40">
        <f t="shared" si="309"/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 s="42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</row>
    <row r="942" spans="1:124" s="32" customFormat="1" x14ac:dyDescent="0.2">
      <c r="A942" s="124" t="str">
        <f>CONFIGURACAO!$C$4</f>
        <v>AREA 21</v>
      </c>
      <c r="B942" s="125">
        <v>940</v>
      </c>
      <c r="C942" s="252" t="s">
        <v>326</v>
      </c>
      <c r="D942" s="126">
        <f t="shared" si="310"/>
        <v>11</v>
      </c>
      <c r="E942" s="250" t="s">
        <v>1277</v>
      </c>
      <c r="F942" s="250">
        <v>1</v>
      </c>
      <c r="G942" s="250">
        <v>1</v>
      </c>
      <c r="H942" s="250">
        <v>1</v>
      </c>
      <c r="I942" s="250">
        <v>1</v>
      </c>
      <c r="J942" s="87"/>
      <c r="K942" s="94"/>
      <c r="L942" s="94"/>
      <c r="M942" s="154">
        <f t="shared" si="311"/>
        <v>4</v>
      </c>
      <c r="N942">
        <v>1</v>
      </c>
      <c r="O942">
        <v>3</v>
      </c>
      <c r="P942">
        <v>6</v>
      </c>
      <c r="Q942">
        <v>5</v>
      </c>
      <c r="R942">
        <v>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 s="139">
        <f t="shared" si="294"/>
        <v>4</v>
      </c>
      <c r="AD942" s="140">
        <f t="shared" si="295"/>
        <v>10</v>
      </c>
      <c r="AE942" s="141">
        <f t="shared" si="312"/>
        <v>0</v>
      </c>
      <c r="AF942" s="142">
        <f t="shared" si="313"/>
        <v>0</v>
      </c>
      <c r="AG942" s="278"/>
      <c r="AI942" s="37">
        <f>IFERROR(IF(M942&gt;0,(N942*CONFIGURACAO!$C$20)+(O942*CONFIGURACAO!$C$21)+(P942*CONFIGURACAO!$C$22)+(Q942*CONFIGURACAO!$C$23)+(R942*CONFIGURACAO!$C$24),""),"")</f>
        <v>960</v>
      </c>
      <c r="AJ942" s="38">
        <f>IF(S942=0,0,IF(CONFIGURACAO!$C$15="SIM",(IF(S942&gt;CONFIGURACAO!$C$16,CONFIGURACAO!$C$16*CONFIGURACAO!$C$25,S942*CONFIGURACAO!$C$25)),'PI AREA  P100'!S942*CONFIGURACAO!$C$25))</f>
        <v>0</v>
      </c>
      <c r="AK942" s="38">
        <f>IF(T942=0,0,IF(CONFIGURACAO!$C$17="SIM",(IF(T942&gt;CONFIGURACAO!$C$18,CONFIGURACAO!$C$18*CONFIGURACAO!$C$26,T942*CONFIGURACAO!$C$26)),'PI AREA  P100'!T942*CONFIGURACAO!$C$26))</f>
        <v>0</v>
      </c>
      <c r="AL942" s="38">
        <f>IFERROR(IF(M942&gt;0,(U942*CONFIGURACAO!$C$29)+(V942*CONFIGURACAO!$C$30),""),"")</f>
        <v>0</v>
      </c>
      <c r="AM942" s="38">
        <f>IF(W942=0,0,IF(CONFIGURACAO!$C$41="SIM",(IF(W942&gt;CONFIGURACAO!$C$41,CONFIGURACAO!$C$41*CONFIGURACAO!$C$31,W942*CONFIGURACAO!$C$31)),'PI AREA  P100'!W942*CONFIGURACAO!$C$31))</f>
        <v>0</v>
      </c>
      <c r="AN942" s="38">
        <f>IF(X942=0,0,IF(CONFIGURACAO!$C$39="SIM",(IF(X942&gt;CONFIGURACAO!$C$40,CONFIGURACAO!$C$40*CONFIGURACAO!$C$32,X942*CONFIGURACAO!$C$32)),'PI AREA  P100'!X942*CONFIGURACAO!$C$32))</f>
        <v>0</v>
      </c>
      <c r="AO942" s="38">
        <f>IFERROR(IF(M942&gt;0,(Y942*CONFIGURACAO!$C$33)+(Z942*CONFIGURACAO!$C$34)+(AA942*CONFIGURACAO!$C$35)+(AB942*CONFIGURACAO!$C$36),""),"")</f>
        <v>0</v>
      </c>
      <c r="AP942" s="38">
        <f>IF(AA942=0,0,IF(CONFIGURACAO!$C$46="SIM",(IF(AA942&gt;CONFIGURACAO!$C$47,CONFIGURACAO!$C$47*CONFIGURACAO!$C$35,AA942*CONFIGURACAO!$C$35)),'PI AREA  P100'!AA942*CONFIGURACAO!$C$35))</f>
        <v>0</v>
      </c>
      <c r="AQ942" s="38">
        <f>IF(AB942=0,0,IF(CONFIGURACAO!$C$44="SIM",(IF(AB942&gt;CONFIGURACAO!$C$45,CONFIGURACAO!$C$45*CONFIGURACAO!$C$36,AB942*CONFIGURACAO!$C$36)),'PI AREA  P100'!AB942*CONFIGURACAO!$C$36))</f>
        <v>0</v>
      </c>
      <c r="AR942" s="38">
        <f t="shared" si="314"/>
        <v>960</v>
      </c>
      <c r="AS942" s="68">
        <f>IF(AR942="","",$AR942-(($AS$2/CONFIGURACAO!$C$6)*$M942))</f>
        <v>660</v>
      </c>
      <c r="AT942" s="73">
        <f t="shared" si="296"/>
        <v>3</v>
      </c>
      <c r="AU942" s="75">
        <f>IF(AR942="","",$AR942-(($AU$2/CONFIGURACAO!$C$6)*$M942))</f>
        <v>460</v>
      </c>
      <c r="AV942" s="76">
        <f t="shared" si="297"/>
        <v>4</v>
      </c>
      <c r="AW942" s="74">
        <f>IF(AR942="","",$AR942-(($AW$2/CONFIGURACAO!$C$6)*$M942))</f>
        <v>260</v>
      </c>
      <c r="AX942" s="72">
        <f t="shared" si="298"/>
        <v>5</v>
      </c>
      <c r="AZ942" s="39">
        <f t="shared" si="299"/>
        <v>8.1085875009502248E-2</v>
      </c>
      <c r="BA942" s="146">
        <f t="shared" si="300"/>
        <v>18</v>
      </c>
      <c r="BB942" s="146">
        <f t="shared" si="301"/>
        <v>426</v>
      </c>
      <c r="BC942" s="32">
        <f t="shared" si="302"/>
        <v>455</v>
      </c>
      <c r="BD942" s="148"/>
      <c r="BE942" s="40">
        <f t="shared" si="303"/>
        <v>3.7257824143070044E-2</v>
      </c>
      <c r="BF942" s="40">
        <f t="shared" si="304"/>
        <v>0.11574074074074073</v>
      </c>
      <c r="BG942" s="40">
        <f t="shared" si="305"/>
        <v>0.1541623843782117</v>
      </c>
      <c r="BH942" s="40">
        <f t="shared" si="306"/>
        <v>0.20210185933710592</v>
      </c>
      <c r="BI942" s="40">
        <f t="shared" si="307"/>
        <v>0.31982942430703626</v>
      </c>
      <c r="BJ942" s="40">
        <f t="shared" si="308"/>
        <v>0</v>
      </c>
      <c r="BK942" s="40">
        <f t="shared" si="309"/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 s="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</row>
    <row r="943" spans="1:124" s="32" customFormat="1" x14ac:dyDescent="0.2">
      <c r="A943" s="124" t="str">
        <f>CONFIGURACAO!$C$4</f>
        <v>AREA 21</v>
      </c>
      <c r="B943" s="125">
        <v>941</v>
      </c>
      <c r="C943" s="252" t="s">
        <v>326</v>
      </c>
      <c r="D943" s="126">
        <f t="shared" si="310"/>
        <v>12</v>
      </c>
      <c r="E943" s="250" t="s">
        <v>1278</v>
      </c>
      <c r="F943" s="250">
        <v>1</v>
      </c>
      <c r="G943" s="250">
        <v>1</v>
      </c>
      <c r="H943" s="250">
        <v>0</v>
      </c>
      <c r="I943" s="250">
        <v>0</v>
      </c>
      <c r="J943" s="87"/>
      <c r="K943" s="94"/>
      <c r="L943" s="94"/>
      <c r="M943" s="154">
        <f t="shared" si="311"/>
        <v>2</v>
      </c>
      <c r="N943">
        <v>0</v>
      </c>
      <c r="O943">
        <v>3</v>
      </c>
      <c r="P943">
        <v>5</v>
      </c>
      <c r="Q943">
        <v>0</v>
      </c>
      <c r="R943">
        <v>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 s="139">
        <f t="shared" si="294"/>
        <v>3</v>
      </c>
      <c r="AD943" s="140">
        <f t="shared" si="295"/>
        <v>8</v>
      </c>
      <c r="AE943" s="141">
        <f t="shared" si="312"/>
        <v>0</v>
      </c>
      <c r="AF943" s="142">
        <f t="shared" si="313"/>
        <v>0</v>
      </c>
      <c r="AG943" s="278"/>
      <c r="AI943" s="37">
        <f>IFERROR(IF(M943&gt;0,(N943*CONFIGURACAO!$C$20)+(O943*CONFIGURACAO!$C$21)+(P943*CONFIGURACAO!$C$22)+(Q943*CONFIGURACAO!$C$23)+(R943*CONFIGURACAO!$C$24),""),"")</f>
        <v>580</v>
      </c>
      <c r="AJ943" s="38">
        <f>IF(S943=0,0,IF(CONFIGURACAO!$C$15="SIM",(IF(S943&gt;CONFIGURACAO!$C$16,CONFIGURACAO!$C$16*CONFIGURACAO!$C$25,S943*CONFIGURACAO!$C$25)),'PI AREA  P100'!S943*CONFIGURACAO!$C$25))</f>
        <v>0</v>
      </c>
      <c r="AK943" s="38">
        <f>IF(T943=0,0,IF(CONFIGURACAO!$C$17="SIM",(IF(T943&gt;CONFIGURACAO!$C$18,CONFIGURACAO!$C$18*CONFIGURACAO!$C$26,T943*CONFIGURACAO!$C$26)),'PI AREA  P100'!T943*CONFIGURACAO!$C$26))</f>
        <v>0</v>
      </c>
      <c r="AL943" s="38">
        <f>IFERROR(IF(M943&gt;0,(U943*CONFIGURACAO!$C$29)+(V943*CONFIGURACAO!$C$30),""),"")</f>
        <v>0</v>
      </c>
      <c r="AM943" s="38">
        <f>IF(W943=0,0,IF(CONFIGURACAO!$C$41="SIM",(IF(W943&gt;CONFIGURACAO!$C$41,CONFIGURACAO!$C$41*CONFIGURACAO!$C$31,W943*CONFIGURACAO!$C$31)),'PI AREA  P100'!W943*CONFIGURACAO!$C$31))</f>
        <v>0</v>
      </c>
      <c r="AN943" s="38">
        <f>IF(X943=0,0,IF(CONFIGURACAO!$C$39="SIM",(IF(X943&gt;CONFIGURACAO!$C$40,CONFIGURACAO!$C$40*CONFIGURACAO!$C$32,X943*CONFIGURACAO!$C$32)),'PI AREA  P100'!X943*CONFIGURACAO!$C$32))</f>
        <v>0</v>
      </c>
      <c r="AO943" s="38">
        <f>IFERROR(IF(M943&gt;0,(Y943*CONFIGURACAO!$C$33)+(Z943*CONFIGURACAO!$C$34)+(AA943*CONFIGURACAO!$C$35)+(AB943*CONFIGURACAO!$C$36),""),"")</f>
        <v>0</v>
      </c>
      <c r="AP943" s="38">
        <f>IF(AA943=0,0,IF(CONFIGURACAO!$C$46="SIM",(IF(AA943&gt;CONFIGURACAO!$C$47,CONFIGURACAO!$C$47*CONFIGURACAO!$C$35,AA943*CONFIGURACAO!$C$35)),'PI AREA  P100'!AA943*CONFIGURACAO!$C$35))</f>
        <v>0</v>
      </c>
      <c r="AQ943" s="38">
        <f>IF(AB943=0,0,IF(CONFIGURACAO!$C$44="SIM",(IF(AB943&gt;CONFIGURACAO!$C$45,CONFIGURACAO!$C$45*CONFIGURACAO!$C$36,AB943*CONFIGURACAO!$C$36)),'PI AREA  P100'!AB943*CONFIGURACAO!$C$36))</f>
        <v>0</v>
      </c>
      <c r="AR943" s="38">
        <f t="shared" si="314"/>
        <v>580</v>
      </c>
      <c r="AS943" s="68">
        <f>IF(AR943="","",$AR943-(($AS$2/CONFIGURACAO!$C$6)*$M943))</f>
        <v>430</v>
      </c>
      <c r="AT943" s="73">
        <f t="shared" si="296"/>
        <v>3</v>
      </c>
      <c r="AU943" s="75">
        <f>IF(AR943="","",$AR943-(($AU$2/CONFIGURACAO!$C$6)*$M943))</f>
        <v>330</v>
      </c>
      <c r="AV943" s="76">
        <f t="shared" si="297"/>
        <v>4</v>
      </c>
      <c r="AW943" s="74">
        <f>IF(AR943="","",$AR943-(($AW$2/CONFIGURACAO!$C$6)*$M943))</f>
        <v>230</v>
      </c>
      <c r="AX943" s="72">
        <f t="shared" si="298"/>
        <v>5</v>
      </c>
      <c r="AZ943" s="39">
        <f t="shared" si="299"/>
        <v>4.8989382818240938E-2</v>
      </c>
      <c r="BA943" s="146">
        <f t="shared" si="300"/>
        <v>10</v>
      </c>
      <c r="BB943" s="146">
        <f t="shared" si="301"/>
        <v>694</v>
      </c>
      <c r="BC943" s="32">
        <f t="shared" si="302"/>
        <v>680</v>
      </c>
      <c r="BD943" s="148"/>
      <c r="BE943" s="40">
        <f t="shared" si="303"/>
        <v>0</v>
      </c>
      <c r="BF943" s="40">
        <f t="shared" si="304"/>
        <v>0.11574074074074073</v>
      </c>
      <c r="BG943" s="40">
        <f t="shared" si="305"/>
        <v>0.12846865364850976</v>
      </c>
      <c r="BH943" s="40">
        <f t="shared" si="306"/>
        <v>0</v>
      </c>
      <c r="BI943" s="40">
        <f t="shared" si="307"/>
        <v>0.21321961620469082</v>
      </c>
      <c r="BJ943" s="40">
        <f t="shared" si="308"/>
        <v>0</v>
      </c>
      <c r="BK943" s="40">
        <f t="shared" si="309"/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 s="42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</row>
    <row r="944" spans="1:124" s="32" customFormat="1" x14ac:dyDescent="0.2">
      <c r="A944" s="124" t="str">
        <f>CONFIGURACAO!$C$4</f>
        <v>AREA 21</v>
      </c>
      <c r="B944" s="125">
        <v>942</v>
      </c>
      <c r="C944" s="252" t="s">
        <v>326</v>
      </c>
      <c r="D944" s="126">
        <f t="shared" si="310"/>
        <v>13</v>
      </c>
      <c r="E944" s="250" t="s">
        <v>1279</v>
      </c>
      <c r="F944" s="250">
        <v>1</v>
      </c>
      <c r="G944" s="250">
        <v>1</v>
      </c>
      <c r="H944" s="250">
        <v>1</v>
      </c>
      <c r="I944" s="250">
        <v>1</v>
      </c>
      <c r="J944" s="87"/>
      <c r="K944" s="94"/>
      <c r="L944" s="94"/>
      <c r="M944" s="154">
        <f t="shared" si="311"/>
        <v>4</v>
      </c>
      <c r="N944">
        <v>0</v>
      </c>
      <c r="O944">
        <v>3</v>
      </c>
      <c r="P944">
        <v>2</v>
      </c>
      <c r="Q944">
        <v>7</v>
      </c>
      <c r="R944">
        <v>11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s="139">
        <f t="shared" si="294"/>
        <v>3</v>
      </c>
      <c r="AD944" s="140">
        <f t="shared" si="295"/>
        <v>5</v>
      </c>
      <c r="AE944" s="141">
        <f t="shared" si="312"/>
        <v>0</v>
      </c>
      <c r="AF944" s="142">
        <f t="shared" si="313"/>
        <v>0</v>
      </c>
      <c r="AG944" s="278"/>
      <c r="AI944" s="37">
        <f>IFERROR(IF(M944&gt;0,(N944*CONFIGURACAO!$C$20)+(O944*CONFIGURACAO!$C$21)+(P944*CONFIGURACAO!$C$22)+(Q944*CONFIGURACAO!$C$23)+(R944*CONFIGURACAO!$C$24),""),"")</f>
        <v>860</v>
      </c>
      <c r="AJ944" s="38">
        <f>IF(S944=0,0,IF(CONFIGURACAO!$C$15="SIM",(IF(S944&gt;CONFIGURACAO!$C$16,CONFIGURACAO!$C$16*CONFIGURACAO!$C$25,S944*CONFIGURACAO!$C$25)),'PI AREA  P100'!S944*CONFIGURACAO!$C$25))</f>
        <v>0</v>
      </c>
      <c r="AK944" s="38">
        <f>IF(T944=0,0,IF(CONFIGURACAO!$C$17="SIM",(IF(T944&gt;CONFIGURACAO!$C$18,CONFIGURACAO!$C$18*CONFIGURACAO!$C$26,T944*CONFIGURACAO!$C$26)),'PI AREA  P100'!T944*CONFIGURACAO!$C$26))</f>
        <v>0</v>
      </c>
      <c r="AL944" s="38">
        <f>IFERROR(IF(M944&gt;0,(U944*CONFIGURACAO!$C$29)+(V944*CONFIGURACAO!$C$30),""),"")</f>
        <v>0</v>
      </c>
      <c r="AM944" s="38">
        <f>IF(W944=0,0,IF(CONFIGURACAO!$C$41="SIM",(IF(W944&gt;CONFIGURACAO!$C$41,CONFIGURACAO!$C$41*CONFIGURACAO!$C$31,W944*CONFIGURACAO!$C$31)),'PI AREA  P100'!W944*CONFIGURACAO!$C$31))</f>
        <v>0</v>
      </c>
      <c r="AN944" s="38">
        <f>IF(X944=0,0,IF(CONFIGURACAO!$C$39="SIM",(IF(X944&gt;CONFIGURACAO!$C$40,CONFIGURACAO!$C$40*CONFIGURACAO!$C$32,X944*CONFIGURACAO!$C$32)),'PI AREA  P100'!X944*CONFIGURACAO!$C$32))</f>
        <v>0</v>
      </c>
      <c r="AO944" s="38">
        <f>IFERROR(IF(M944&gt;0,(Y944*CONFIGURACAO!$C$33)+(Z944*CONFIGURACAO!$C$34)+(AA944*CONFIGURACAO!$C$35)+(AB944*CONFIGURACAO!$C$36),""),"")</f>
        <v>0</v>
      </c>
      <c r="AP944" s="38">
        <f>IF(AA944=0,0,IF(CONFIGURACAO!$C$46="SIM",(IF(AA944&gt;CONFIGURACAO!$C$47,CONFIGURACAO!$C$47*CONFIGURACAO!$C$35,AA944*CONFIGURACAO!$C$35)),'PI AREA  P100'!AA944*CONFIGURACAO!$C$35))</f>
        <v>0</v>
      </c>
      <c r="AQ944" s="38">
        <f>IF(AB944=0,0,IF(CONFIGURACAO!$C$44="SIM",(IF(AB944&gt;CONFIGURACAO!$C$45,CONFIGURACAO!$C$45*CONFIGURACAO!$C$36,AB944*CONFIGURACAO!$C$36)),'PI AREA  P100'!AB944*CONFIGURACAO!$C$36))</f>
        <v>0</v>
      </c>
      <c r="AR944" s="38">
        <f t="shared" si="314"/>
        <v>860</v>
      </c>
      <c r="AS944" s="68">
        <f>IF(AR944="","",$AR944-(($AS$2/CONFIGURACAO!$C$6)*$M944))</f>
        <v>560</v>
      </c>
      <c r="AT944" s="73">
        <f t="shared" si="296"/>
        <v>3</v>
      </c>
      <c r="AU944" s="75">
        <f>IF(AR944="","",$AR944-(($AU$2/CONFIGURACAO!$C$6)*$M944))</f>
        <v>360</v>
      </c>
      <c r="AV944" s="76">
        <f t="shared" si="297"/>
        <v>4</v>
      </c>
      <c r="AW944" s="74">
        <f>IF(AR944="","",$AR944-(($AW$2/CONFIGURACAO!$C$6)*$M944))</f>
        <v>160</v>
      </c>
      <c r="AX944" s="72">
        <f t="shared" si="298"/>
        <v>5</v>
      </c>
      <c r="AZ944" s="39">
        <f t="shared" si="299"/>
        <v>7.2639429696012434E-2</v>
      </c>
      <c r="BA944" s="146">
        <f t="shared" si="300"/>
        <v>23</v>
      </c>
      <c r="BB944" s="146">
        <f t="shared" si="301"/>
        <v>294</v>
      </c>
      <c r="BC944" s="32">
        <f t="shared" si="302"/>
        <v>515</v>
      </c>
      <c r="BD944" s="148"/>
      <c r="BE944" s="40">
        <f t="shared" si="303"/>
        <v>0</v>
      </c>
      <c r="BF944" s="40">
        <f t="shared" si="304"/>
        <v>0.11574074074074073</v>
      </c>
      <c r="BG944" s="40">
        <f t="shared" si="305"/>
        <v>5.1387461459403906E-2</v>
      </c>
      <c r="BH944" s="40">
        <f t="shared" si="306"/>
        <v>0.28294260307194824</v>
      </c>
      <c r="BI944" s="40">
        <f t="shared" si="307"/>
        <v>1.1727078891257996</v>
      </c>
      <c r="BJ944" s="40">
        <f t="shared" si="308"/>
        <v>0</v>
      </c>
      <c r="BK944" s="40">
        <f t="shared" si="309"/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 s="42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</row>
    <row r="945" spans="1:124" s="32" customFormat="1" x14ac:dyDescent="0.2">
      <c r="A945" s="124" t="str">
        <f>CONFIGURACAO!$C$4</f>
        <v>AREA 21</v>
      </c>
      <c r="B945" s="125">
        <v>943</v>
      </c>
      <c r="C945" s="252" t="s">
        <v>326</v>
      </c>
      <c r="D945" s="126">
        <f t="shared" si="310"/>
        <v>14</v>
      </c>
      <c r="E945" s="250" t="s">
        <v>1280</v>
      </c>
      <c r="F945" s="250">
        <v>1</v>
      </c>
      <c r="G945" s="250">
        <v>1</v>
      </c>
      <c r="H945" s="250">
        <v>0</v>
      </c>
      <c r="I945" s="250">
        <v>0</v>
      </c>
      <c r="J945" s="87"/>
      <c r="K945" s="94"/>
      <c r="L945" s="94"/>
      <c r="M945" s="154">
        <f t="shared" si="311"/>
        <v>2</v>
      </c>
      <c r="N945">
        <v>0</v>
      </c>
      <c r="O945">
        <v>4</v>
      </c>
      <c r="P945">
        <v>1</v>
      </c>
      <c r="Q945">
        <v>2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 s="139">
        <f t="shared" si="294"/>
        <v>4</v>
      </c>
      <c r="AD945" s="140">
        <f t="shared" si="295"/>
        <v>5</v>
      </c>
      <c r="AE945" s="141">
        <f t="shared" si="312"/>
        <v>0</v>
      </c>
      <c r="AF945" s="142">
        <f t="shared" si="313"/>
        <v>0</v>
      </c>
      <c r="AG945" s="278"/>
      <c r="AI945" s="37">
        <f>IFERROR(IF(M945&gt;0,(N945*CONFIGURACAO!$C$20)+(O945*CONFIGURACAO!$C$21)+(P945*CONFIGURACAO!$C$22)+(Q945*CONFIGURACAO!$C$23)+(R945*CONFIGURACAO!$C$24),""),"")</f>
        <v>480</v>
      </c>
      <c r="AJ945" s="38">
        <f>IF(S945=0,0,IF(CONFIGURACAO!$C$15="SIM",(IF(S945&gt;CONFIGURACAO!$C$16,CONFIGURACAO!$C$16*CONFIGURACAO!$C$25,S945*CONFIGURACAO!$C$25)),'PI AREA  P100'!S945*CONFIGURACAO!$C$25))</f>
        <v>0</v>
      </c>
      <c r="AK945" s="38">
        <f>IF(T945=0,0,IF(CONFIGURACAO!$C$17="SIM",(IF(T945&gt;CONFIGURACAO!$C$18,CONFIGURACAO!$C$18*CONFIGURACAO!$C$26,T945*CONFIGURACAO!$C$26)),'PI AREA  P100'!T945*CONFIGURACAO!$C$26))</f>
        <v>0</v>
      </c>
      <c r="AL945" s="38">
        <f>IFERROR(IF(M945&gt;0,(U945*CONFIGURACAO!$C$29)+(V945*CONFIGURACAO!$C$30),""),"")</f>
        <v>0</v>
      </c>
      <c r="AM945" s="38">
        <f>IF(W945=0,0,IF(CONFIGURACAO!$C$41="SIM",(IF(W945&gt;CONFIGURACAO!$C$41,CONFIGURACAO!$C$41*CONFIGURACAO!$C$31,W945*CONFIGURACAO!$C$31)),'PI AREA  P100'!W945*CONFIGURACAO!$C$31))</f>
        <v>0</v>
      </c>
      <c r="AN945" s="38">
        <f>IF(X945=0,0,IF(CONFIGURACAO!$C$39="SIM",(IF(X945&gt;CONFIGURACAO!$C$40,CONFIGURACAO!$C$40*CONFIGURACAO!$C$32,X945*CONFIGURACAO!$C$32)),'PI AREA  P100'!X945*CONFIGURACAO!$C$32))</f>
        <v>0</v>
      </c>
      <c r="AO945" s="38">
        <f>IFERROR(IF(M945&gt;0,(Y945*CONFIGURACAO!$C$33)+(Z945*CONFIGURACAO!$C$34)+(AA945*CONFIGURACAO!$C$35)+(AB945*CONFIGURACAO!$C$36),""),"")</f>
        <v>0</v>
      </c>
      <c r="AP945" s="38">
        <f>IF(AA945=0,0,IF(CONFIGURACAO!$C$46="SIM",(IF(AA945&gt;CONFIGURACAO!$C$47,CONFIGURACAO!$C$47*CONFIGURACAO!$C$35,AA945*CONFIGURACAO!$C$35)),'PI AREA  P100'!AA945*CONFIGURACAO!$C$35))</f>
        <v>0</v>
      </c>
      <c r="AQ945" s="38">
        <f>IF(AB945=0,0,IF(CONFIGURACAO!$C$44="SIM",(IF(AB945&gt;CONFIGURACAO!$C$45,CONFIGURACAO!$C$45*CONFIGURACAO!$C$36,AB945*CONFIGURACAO!$C$36)),'PI AREA  P100'!AB945*CONFIGURACAO!$C$36))</f>
        <v>0</v>
      </c>
      <c r="AR945" s="38">
        <f t="shared" si="314"/>
        <v>480</v>
      </c>
      <c r="AS945" s="68">
        <f>IF(AR945="","",$AR945-(($AS$2/CONFIGURACAO!$C$6)*$M945))</f>
        <v>330</v>
      </c>
      <c r="AT945" s="73">
        <f t="shared" si="296"/>
        <v>3</v>
      </c>
      <c r="AU945" s="75">
        <f>IF(AR945="","",$AR945-(($AU$2/CONFIGURACAO!$C$6)*$M945))</f>
        <v>230</v>
      </c>
      <c r="AV945" s="76">
        <f t="shared" si="297"/>
        <v>4</v>
      </c>
      <c r="AW945" s="74">
        <f>IF(AR945="","",$AR945-(($AW$2/CONFIGURACAO!$C$6)*$M945))</f>
        <v>130</v>
      </c>
      <c r="AX945" s="72">
        <f t="shared" si="298"/>
        <v>5</v>
      </c>
      <c r="AZ945" s="39">
        <f t="shared" si="299"/>
        <v>4.0542937504751124E-2</v>
      </c>
      <c r="BA945" s="146">
        <f t="shared" si="300"/>
        <v>8</v>
      </c>
      <c r="BB945" s="146">
        <f t="shared" si="301"/>
        <v>763</v>
      </c>
      <c r="BC945" s="32">
        <f t="shared" si="302"/>
        <v>758</v>
      </c>
      <c r="BD945" s="148"/>
      <c r="BE945" s="40">
        <f t="shared" si="303"/>
        <v>0</v>
      </c>
      <c r="BF945" s="40">
        <f t="shared" si="304"/>
        <v>0.15432098765432098</v>
      </c>
      <c r="BG945" s="40">
        <f t="shared" si="305"/>
        <v>2.5693730729701953E-2</v>
      </c>
      <c r="BH945" s="40">
        <f t="shared" si="306"/>
        <v>8.084074373484236E-2</v>
      </c>
      <c r="BI945" s="40">
        <f t="shared" si="307"/>
        <v>0.10660980810234541</v>
      </c>
      <c r="BJ945" s="40">
        <f t="shared" si="308"/>
        <v>0</v>
      </c>
      <c r="BK945" s="40">
        <f t="shared" si="309"/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 s="42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</row>
    <row r="946" spans="1:124" s="32" customFormat="1" x14ac:dyDescent="0.2">
      <c r="A946" s="124" t="str">
        <f>CONFIGURACAO!$C$4</f>
        <v>AREA 21</v>
      </c>
      <c r="B946" s="125">
        <v>944</v>
      </c>
      <c r="C946" s="252" t="s">
        <v>326</v>
      </c>
      <c r="D946" s="126">
        <f t="shared" si="310"/>
        <v>15</v>
      </c>
      <c r="E946" s="250" t="s">
        <v>1281</v>
      </c>
      <c r="F946" s="250">
        <v>0</v>
      </c>
      <c r="G946" s="250">
        <v>0</v>
      </c>
      <c r="H946" s="250">
        <v>1</v>
      </c>
      <c r="I946" s="250">
        <v>1</v>
      </c>
      <c r="J946" s="87"/>
      <c r="K946" s="94"/>
      <c r="L946" s="94"/>
      <c r="M946" s="154">
        <f t="shared" si="311"/>
        <v>2</v>
      </c>
      <c r="N946">
        <v>3</v>
      </c>
      <c r="O946">
        <v>1</v>
      </c>
      <c r="P946">
        <v>3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 s="139">
        <f t="shared" si="294"/>
        <v>4</v>
      </c>
      <c r="AD946" s="140">
        <f t="shared" si="295"/>
        <v>7</v>
      </c>
      <c r="AE946" s="141">
        <f t="shared" si="312"/>
        <v>0</v>
      </c>
      <c r="AF946" s="142">
        <f t="shared" si="313"/>
        <v>0</v>
      </c>
      <c r="AG946" s="278"/>
      <c r="AI946" s="37">
        <f>IFERROR(IF(M946&gt;0,(N946*CONFIGURACAO!$C$20)+(O946*CONFIGURACAO!$C$21)+(P946*CONFIGURACAO!$C$22)+(Q946*CONFIGURACAO!$C$23)+(R946*CONFIGURACAO!$C$24),""),"")</f>
        <v>560</v>
      </c>
      <c r="AJ946" s="38">
        <f>IF(S946=0,0,IF(CONFIGURACAO!$C$15="SIM",(IF(S946&gt;CONFIGURACAO!$C$16,CONFIGURACAO!$C$16*CONFIGURACAO!$C$25,S946*CONFIGURACAO!$C$25)),'PI AREA  P100'!S946*CONFIGURACAO!$C$25))</f>
        <v>0</v>
      </c>
      <c r="AK946" s="38">
        <f>IF(T946=0,0,IF(CONFIGURACAO!$C$17="SIM",(IF(T946&gt;CONFIGURACAO!$C$18,CONFIGURACAO!$C$18*CONFIGURACAO!$C$26,T946*CONFIGURACAO!$C$26)),'PI AREA  P100'!T946*CONFIGURACAO!$C$26))</f>
        <v>0</v>
      </c>
      <c r="AL946" s="38">
        <f>IFERROR(IF(M946&gt;0,(U946*CONFIGURACAO!$C$29)+(V946*CONFIGURACAO!$C$30),""),"")</f>
        <v>0</v>
      </c>
      <c r="AM946" s="38">
        <f>IF(W946=0,0,IF(CONFIGURACAO!$C$41="SIM",(IF(W946&gt;CONFIGURACAO!$C$41,CONFIGURACAO!$C$41*CONFIGURACAO!$C$31,W946*CONFIGURACAO!$C$31)),'PI AREA  P100'!W946*CONFIGURACAO!$C$31))</f>
        <v>0</v>
      </c>
      <c r="AN946" s="38">
        <f>IF(X946=0,0,IF(CONFIGURACAO!$C$39="SIM",(IF(X946&gt;CONFIGURACAO!$C$40,CONFIGURACAO!$C$40*CONFIGURACAO!$C$32,X946*CONFIGURACAO!$C$32)),'PI AREA  P100'!X946*CONFIGURACAO!$C$32))</f>
        <v>0</v>
      </c>
      <c r="AO946" s="38">
        <f>IFERROR(IF(M946&gt;0,(Y946*CONFIGURACAO!$C$33)+(Z946*CONFIGURACAO!$C$34)+(AA946*CONFIGURACAO!$C$35)+(AB946*CONFIGURACAO!$C$36),""),"")</f>
        <v>0</v>
      </c>
      <c r="AP946" s="38">
        <f>IF(AA946=0,0,IF(CONFIGURACAO!$C$46="SIM",(IF(AA946&gt;CONFIGURACAO!$C$47,CONFIGURACAO!$C$47*CONFIGURACAO!$C$35,AA946*CONFIGURACAO!$C$35)),'PI AREA  P100'!AA946*CONFIGURACAO!$C$35))</f>
        <v>0</v>
      </c>
      <c r="AQ946" s="38">
        <f>IF(AB946=0,0,IF(CONFIGURACAO!$C$44="SIM",(IF(AB946&gt;CONFIGURACAO!$C$45,CONFIGURACAO!$C$45*CONFIGURACAO!$C$36,AB946*CONFIGURACAO!$C$36)),'PI AREA  P100'!AB946*CONFIGURACAO!$C$36))</f>
        <v>0</v>
      </c>
      <c r="AR946" s="38">
        <f t="shared" si="314"/>
        <v>560</v>
      </c>
      <c r="AS946" s="68">
        <f>IF(AR946="","",$AR946-(($AS$2/CONFIGURACAO!$C$6)*$M946))</f>
        <v>410</v>
      </c>
      <c r="AT946" s="73">
        <f t="shared" si="296"/>
        <v>3</v>
      </c>
      <c r="AU946" s="75">
        <f>IF(AR946="","",$AR946-(($AU$2/CONFIGURACAO!$C$6)*$M946))</f>
        <v>310</v>
      </c>
      <c r="AV946" s="76">
        <f t="shared" si="297"/>
        <v>4</v>
      </c>
      <c r="AW946" s="74">
        <f>IF(AR946="","",$AR946-(($AW$2/CONFIGURACAO!$C$6)*$M946))</f>
        <v>210</v>
      </c>
      <c r="AX946" s="72">
        <f t="shared" si="298"/>
        <v>5</v>
      </c>
      <c r="AZ946" s="39">
        <f t="shared" si="299"/>
        <v>4.7300093755542977E-2</v>
      </c>
      <c r="BA946" s="146">
        <f t="shared" si="300"/>
        <v>7</v>
      </c>
      <c r="BB946" s="146">
        <f t="shared" si="301"/>
        <v>798</v>
      </c>
      <c r="BC946" s="32">
        <f t="shared" si="302"/>
        <v>694</v>
      </c>
      <c r="BD946" s="148"/>
      <c r="BE946" s="40">
        <f t="shared" si="303"/>
        <v>0.11177347242921014</v>
      </c>
      <c r="BF946" s="40">
        <f t="shared" si="304"/>
        <v>3.8580246913580245E-2</v>
      </c>
      <c r="BG946" s="40">
        <f t="shared" si="305"/>
        <v>7.7081192189105849E-2</v>
      </c>
      <c r="BH946" s="40">
        <f t="shared" si="306"/>
        <v>0</v>
      </c>
      <c r="BI946" s="40">
        <f t="shared" si="307"/>
        <v>0</v>
      </c>
      <c r="BJ946" s="40">
        <f t="shared" si="308"/>
        <v>0</v>
      </c>
      <c r="BK946" s="40">
        <f t="shared" si="309"/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 s="42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</row>
    <row r="947" spans="1:124" s="32" customFormat="1" x14ac:dyDescent="0.2">
      <c r="A947" s="124" t="str">
        <f>CONFIGURACAO!$C$4</f>
        <v>AREA 21</v>
      </c>
      <c r="B947" s="125">
        <v>945</v>
      </c>
      <c r="C947" s="252" t="s">
        <v>326</v>
      </c>
      <c r="D947" s="126">
        <f t="shared" si="310"/>
        <v>16</v>
      </c>
      <c r="E947" s="250" t="s">
        <v>1282</v>
      </c>
      <c r="F947" s="250">
        <v>1</v>
      </c>
      <c r="G947" s="250">
        <v>1</v>
      </c>
      <c r="H947" s="250">
        <v>1</v>
      </c>
      <c r="I947" s="250">
        <v>1</v>
      </c>
      <c r="J947" s="87"/>
      <c r="K947" s="94"/>
      <c r="L947" s="94"/>
      <c r="M947" s="154">
        <f t="shared" si="311"/>
        <v>4</v>
      </c>
      <c r="N947">
        <v>0</v>
      </c>
      <c r="O947">
        <v>10</v>
      </c>
      <c r="P947">
        <v>5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 s="139">
        <f t="shared" si="294"/>
        <v>10</v>
      </c>
      <c r="AD947" s="140">
        <f t="shared" si="295"/>
        <v>15</v>
      </c>
      <c r="AE947" s="141">
        <f t="shared" si="312"/>
        <v>0</v>
      </c>
      <c r="AF947" s="142">
        <f t="shared" si="313"/>
        <v>0</v>
      </c>
      <c r="AG947" s="278"/>
      <c r="AI947" s="37">
        <f>IFERROR(IF(M947&gt;0,(N947*CONFIGURACAO!$C$20)+(O947*CONFIGURACAO!$C$21)+(P947*CONFIGURACAO!$C$22)+(Q947*CONFIGURACAO!$C$23)+(R947*CONFIGURACAO!$C$24),""),"")</f>
        <v>1140</v>
      </c>
      <c r="AJ947" s="38">
        <f>IF(S947=0,0,IF(CONFIGURACAO!$C$15="SIM",(IF(S947&gt;CONFIGURACAO!$C$16,CONFIGURACAO!$C$16*CONFIGURACAO!$C$25,S947*CONFIGURACAO!$C$25)),'PI AREA  P100'!S947*CONFIGURACAO!$C$25))</f>
        <v>0</v>
      </c>
      <c r="AK947" s="38">
        <f>IF(T947=0,0,IF(CONFIGURACAO!$C$17="SIM",(IF(T947&gt;CONFIGURACAO!$C$18,CONFIGURACAO!$C$18*CONFIGURACAO!$C$26,T947*CONFIGURACAO!$C$26)),'PI AREA  P100'!T947*CONFIGURACAO!$C$26))</f>
        <v>0</v>
      </c>
      <c r="AL947" s="38">
        <f>IFERROR(IF(M947&gt;0,(U947*CONFIGURACAO!$C$29)+(V947*CONFIGURACAO!$C$30),""),"")</f>
        <v>0</v>
      </c>
      <c r="AM947" s="38">
        <f>IF(W947=0,0,IF(CONFIGURACAO!$C$41="SIM",(IF(W947&gt;CONFIGURACAO!$C$41,CONFIGURACAO!$C$41*CONFIGURACAO!$C$31,W947*CONFIGURACAO!$C$31)),'PI AREA  P100'!W947*CONFIGURACAO!$C$31))</f>
        <v>0</v>
      </c>
      <c r="AN947" s="38">
        <f>IF(X947=0,0,IF(CONFIGURACAO!$C$39="SIM",(IF(X947&gt;CONFIGURACAO!$C$40,CONFIGURACAO!$C$40*CONFIGURACAO!$C$32,X947*CONFIGURACAO!$C$32)),'PI AREA  P100'!X947*CONFIGURACAO!$C$32))</f>
        <v>0</v>
      </c>
      <c r="AO947" s="38">
        <f>IFERROR(IF(M947&gt;0,(Y947*CONFIGURACAO!$C$33)+(Z947*CONFIGURACAO!$C$34)+(AA947*CONFIGURACAO!$C$35)+(AB947*CONFIGURACAO!$C$36),""),"")</f>
        <v>0</v>
      </c>
      <c r="AP947" s="38">
        <f>IF(AA947=0,0,IF(CONFIGURACAO!$C$46="SIM",(IF(AA947&gt;CONFIGURACAO!$C$47,CONFIGURACAO!$C$47*CONFIGURACAO!$C$35,AA947*CONFIGURACAO!$C$35)),'PI AREA  P100'!AA947*CONFIGURACAO!$C$35))</f>
        <v>0</v>
      </c>
      <c r="AQ947" s="38">
        <f>IF(AB947=0,0,IF(CONFIGURACAO!$C$44="SIM",(IF(AB947&gt;CONFIGURACAO!$C$45,CONFIGURACAO!$C$45*CONFIGURACAO!$C$36,AB947*CONFIGURACAO!$C$36)),'PI AREA  P100'!AB947*CONFIGURACAO!$C$36))</f>
        <v>0</v>
      </c>
      <c r="AR947" s="38">
        <f t="shared" si="314"/>
        <v>1140</v>
      </c>
      <c r="AS947" s="68">
        <f>IF(AR947="","",$AR947-(($AS$2/CONFIGURACAO!$C$6)*$M947))</f>
        <v>840</v>
      </c>
      <c r="AT947" s="73">
        <f t="shared" si="296"/>
        <v>3</v>
      </c>
      <c r="AU947" s="75">
        <f>IF(AR947="","",$AR947-(($AU$2/CONFIGURACAO!$C$6)*$M947))</f>
        <v>640</v>
      </c>
      <c r="AV947" s="76">
        <f t="shared" si="297"/>
        <v>4</v>
      </c>
      <c r="AW947" s="74">
        <f>IF(AR947="","",$AR947-(($AW$2/CONFIGURACAO!$C$6)*$M947))</f>
        <v>440</v>
      </c>
      <c r="AX947" s="72">
        <f t="shared" si="298"/>
        <v>5</v>
      </c>
      <c r="AZ947" s="39">
        <f t="shared" si="299"/>
        <v>9.6289476573783922E-2</v>
      </c>
      <c r="BA947" s="146">
        <f t="shared" si="300"/>
        <v>16</v>
      </c>
      <c r="BB947" s="146">
        <f t="shared" si="301"/>
        <v>488</v>
      </c>
      <c r="BC947" s="32">
        <f t="shared" si="302"/>
        <v>379</v>
      </c>
      <c r="BD947" s="148"/>
      <c r="BE947" s="40">
        <f t="shared" si="303"/>
        <v>0</v>
      </c>
      <c r="BF947" s="40">
        <f t="shared" si="304"/>
        <v>0.38580246913580246</v>
      </c>
      <c r="BG947" s="40">
        <f t="shared" si="305"/>
        <v>0.12846865364850976</v>
      </c>
      <c r="BH947" s="40">
        <f t="shared" si="306"/>
        <v>4.042037186742118E-2</v>
      </c>
      <c r="BI947" s="40">
        <f t="shared" si="307"/>
        <v>0</v>
      </c>
      <c r="BJ947" s="40">
        <f t="shared" si="308"/>
        <v>0</v>
      </c>
      <c r="BK947" s="40">
        <f t="shared" si="309"/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 s="42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</row>
    <row r="948" spans="1:124" s="32" customFormat="1" x14ac:dyDescent="0.2">
      <c r="A948" s="124" t="str">
        <f>CONFIGURACAO!$C$4</f>
        <v>AREA 21</v>
      </c>
      <c r="B948" s="125">
        <v>946</v>
      </c>
      <c r="C948" s="252" t="s">
        <v>326</v>
      </c>
      <c r="D948" s="126">
        <f t="shared" si="310"/>
        <v>17</v>
      </c>
      <c r="E948" s="250" t="s">
        <v>1283</v>
      </c>
      <c r="F948" s="250">
        <v>1</v>
      </c>
      <c r="G948" s="250">
        <v>1</v>
      </c>
      <c r="H948" s="250">
        <v>1</v>
      </c>
      <c r="I948" s="250">
        <v>1</v>
      </c>
      <c r="J948" s="87"/>
      <c r="K948" s="94"/>
      <c r="L948" s="94"/>
      <c r="M948" s="154">
        <f t="shared" si="311"/>
        <v>4</v>
      </c>
      <c r="N948">
        <v>3</v>
      </c>
      <c r="O948">
        <v>2</v>
      </c>
      <c r="P948">
        <v>3</v>
      </c>
      <c r="Q948">
        <v>0</v>
      </c>
      <c r="R948">
        <v>5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 s="139">
        <f t="shared" si="294"/>
        <v>5</v>
      </c>
      <c r="AD948" s="140">
        <f t="shared" si="295"/>
        <v>8</v>
      </c>
      <c r="AE948" s="141">
        <f t="shared" si="312"/>
        <v>0</v>
      </c>
      <c r="AF948" s="142">
        <f t="shared" si="313"/>
        <v>0</v>
      </c>
      <c r="AG948" s="278"/>
      <c r="AI948" s="37">
        <f>IFERROR(IF(M948&gt;0,(N948*CONFIGURACAO!$C$20)+(O948*CONFIGURACAO!$C$21)+(P948*CONFIGURACAO!$C$22)+(Q948*CONFIGURACAO!$C$23)+(R948*CONFIGURACAO!$C$24),""),"")</f>
        <v>740</v>
      </c>
      <c r="AJ948" s="38">
        <f>IF(S948=0,0,IF(CONFIGURACAO!$C$15="SIM",(IF(S948&gt;CONFIGURACAO!$C$16,CONFIGURACAO!$C$16*CONFIGURACAO!$C$25,S948*CONFIGURACAO!$C$25)),'PI AREA  P100'!S948*CONFIGURACAO!$C$25))</f>
        <v>0</v>
      </c>
      <c r="AK948" s="38">
        <f>IF(T948=0,0,IF(CONFIGURACAO!$C$17="SIM",(IF(T948&gt;CONFIGURACAO!$C$18,CONFIGURACAO!$C$18*CONFIGURACAO!$C$26,T948*CONFIGURACAO!$C$26)),'PI AREA  P100'!T948*CONFIGURACAO!$C$26))</f>
        <v>0</v>
      </c>
      <c r="AL948" s="38">
        <f>IFERROR(IF(M948&gt;0,(U948*CONFIGURACAO!$C$29)+(V948*CONFIGURACAO!$C$30),""),"")</f>
        <v>0</v>
      </c>
      <c r="AM948" s="38">
        <f>IF(W948=0,0,IF(CONFIGURACAO!$C$41="SIM",(IF(W948&gt;CONFIGURACAO!$C$41,CONFIGURACAO!$C$41*CONFIGURACAO!$C$31,W948*CONFIGURACAO!$C$31)),'PI AREA  P100'!W948*CONFIGURACAO!$C$31))</f>
        <v>0</v>
      </c>
      <c r="AN948" s="38">
        <f>IF(X948=0,0,IF(CONFIGURACAO!$C$39="SIM",(IF(X948&gt;CONFIGURACAO!$C$40,CONFIGURACAO!$C$40*CONFIGURACAO!$C$32,X948*CONFIGURACAO!$C$32)),'PI AREA  P100'!X948*CONFIGURACAO!$C$32))</f>
        <v>0</v>
      </c>
      <c r="AO948" s="38">
        <f>IFERROR(IF(M948&gt;0,(Y948*CONFIGURACAO!$C$33)+(Z948*CONFIGURACAO!$C$34)+(AA948*CONFIGURACAO!$C$35)+(AB948*CONFIGURACAO!$C$36),""),"")</f>
        <v>0</v>
      </c>
      <c r="AP948" s="38">
        <f>IF(AA948=0,0,IF(CONFIGURACAO!$C$46="SIM",(IF(AA948&gt;CONFIGURACAO!$C$47,CONFIGURACAO!$C$47*CONFIGURACAO!$C$35,AA948*CONFIGURACAO!$C$35)),'PI AREA  P100'!AA948*CONFIGURACAO!$C$35))</f>
        <v>0</v>
      </c>
      <c r="AQ948" s="38">
        <f>IF(AB948=0,0,IF(CONFIGURACAO!$C$44="SIM",(IF(AB948&gt;CONFIGURACAO!$C$45,CONFIGURACAO!$C$45*CONFIGURACAO!$C$36,AB948*CONFIGURACAO!$C$36)),'PI AREA  P100'!AB948*CONFIGURACAO!$C$36))</f>
        <v>0</v>
      </c>
      <c r="AR948" s="38">
        <f t="shared" si="314"/>
        <v>740</v>
      </c>
      <c r="AS948" s="68">
        <f>IF(AR948="","",$AR948-(($AS$2/CONFIGURACAO!$C$6)*$M948))</f>
        <v>440</v>
      </c>
      <c r="AT948" s="73">
        <f t="shared" si="296"/>
        <v>3</v>
      </c>
      <c r="AU948" s="75">
        <f>IF(AR948="","",$AR948-(($AU$2/CONFIGURACAO!$C$6)*$M948))</f>
        <v>240</v>
      </c>
      <c r="AV948" s="76">
        <f t="shared" si="297"/>
        <v>4</v>
      </c>
      <c r="AW948" s="74">
        <f>IF(AR948="","",$AR948-(($AW$2/CONFIGURACAO!$C$6)*$M948))</f>
        <v>40</v>
      </c>
      <c r="AX948" s="72">
        <f t="shared" si="298"/>
        <v>5</v>
      </c>
      <c r="AZ948" s="39">
        <f t="shared" si="299"/>
        <v>6.2503695319824651E-2</v>
      </c>
      <c r="BA948" s="146">
        <f t="shared" si="300"/>
        <v>13</v>
      </c>
      <c r="BB948" s="146">
        <f t="shared" si="301"/>
        <v>588</v>
      </c>
      <c r="BC948" s="32">
        <f t="shared" si="302"/>
        <v>588</v>
      </c>
      <c r="BD948" s="148"/>
      <c r="BE948" s="40">
        <f t="shared" si="303"/>
        <v>0.11177347242921014</v>
      </c>
      <c r="BF948" s="40">
        <f t="shared" si="304"/>
        <v>7.716049382716049E-2</v>
      </c>
      <c r="BG948" s="40">
        <f t="shared" si="305"/>
        <v>7.7081192189105849E-2</v>
      </c>
      <c r="BH948" s="40">
        <f t="shared" si="306"/>
        <v>0</v>
      </c>
      <c r="BI948" s="40">
        <f t="shared" si="307"/>
        <v>0.53304904051172708</v>
      </c>
      <c r="BJ948" s="40">
        <f t="shared" si="308"/>
        <v>0</v>
      </c>
      <c r="BK948" s="40">
        <f t="shared" si="309"/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 s="42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</row>
    <row r="949" spans="1:124" s="32" customFormat="1" x14ac:dyDescent="0.2">
      <c r="A949" s="124" t="str">
        <f>CONFIGURACAO!$C$4</f>
        <v>AREA 21</v>
      </c>
      <c r="B949" s="125">
        <v>947</v>
      </c>
      <c r="C949" s="252" t="s">
        <v>326</v>
      </c>
      <c r="D949" s="126">
        <f t="shared" si="310"/>
        <v>18</v>
      </c>
      <c r="E949" s="250" t="s">
        <v>1284</v>
      </c>
      <c r="F949" s="250">
        <v>0</v>
      </c>
      <c r="G949" s="250">
        <v>1</v>
      </c>
      <c r="H949" s="250">
        <v>1</v>
      </c>
      <c r="I949" s="250">
        <v>1</v>
      </c>
      <c r="J949" s="87"/>
      <c r="K949" s="94"/>
      <c r="L949" s="94"/>
      <c r="M949" s="154">
        <f t="shared" si="311"/>
        <v>3</v>
      </c>
      <c r="N949">
        <v>4</v>
      </c>
      <c r="O949">
        <v>1</v>
      </c>
      <c r="P949">
        <v>2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 s="139">
        <f t="shared" si="294"/>
        <v>5</v>
      </c>
      <c r="AD949" s="140">
        <f t="shared" si="295"/>
        <v>7</v>
      </c>
      <c r="AE949" s="141">
        <f t="shared" si="312"/>
        <v>0</v>
      </c>
      <c r="AF949" s="142">
        <f t="shared" si="313"/>
        <v>0</v>
      </c>
      <c r="AG949" s="278"/>
      <c r="AI949" s="37">
        <f>IFERROR(IF(M949&gt;0,(N949*CONFIGURACAO!$C$20)+(O949*CONFIGURACAO!$C$21)+(P949*CONFIGURACAO!$C$22)+(Q949*CONFIGURACAO!$C$23)+(R949*CONFIGURACAO!$C$24),""),"")</f>
        <v>640</v>
      </c>
      <c r="AJ949" s="38">
        <f>IF(S949=0,0,IF(CONFIGURACAO!$C$15="SIM",(IF(S949&gt;CONFIGURACAO!$C$16,CONFIGURACAO!$C$16*CONFIGURACAO!$C$25,S949*CONFIGURACAO!$C$25)),'PI AREA  P100'!S949*CONFIGURACAO!$C$25))</f>
        <v>0</v>
      </c>
      <c r="AK949" s="38">
        <f>IF(T949=0,0,IF(CONFIGURACAO!$C$17="SIM",(IF(T949&gt;CONFIGURACAO!$C$18,CONFIGURACAO!$C$18*CONFIGURACAO!$C$26,T949*CONFIGURACAO!$C$26)),'PI AREA  P100'!T949*CONFIGURACAO!$C$26))</f>
        <v>0</v>
      </c>
      <c r="AL949" s="38">
        <f>IFERROR(IF(M949&gt;0,(U949*CONFIGURACAO!$C$29)+(V949*CONFIGURACAO!$C$30),""),"")</f>
        <v>0</v>
      </c>
      <c r="AM949" s="38">
        <f>IF(W949=0,0,IF(CONFIGURACAO!$C$41="SIM",(IF(W949&gt;CONFIGURACAO!$C$41,CONFIGURACAO!$C$41*CONFIGURACAO!$C$31,W949*CONFIGURACAO!$C$31)),'PI AREA  P100'!W949*CONFIGURACAO!$C$31))</f>
        <v>0</v>
      </c>
      <c r="AN949" s="38">
        <f>IF(X949=0,0,IF(CONFIGURACAO!$C$39="SIM",(IF(X949&gt;CONFIGURACAO!$C$40,CONFIGURACAO!$C$40*CONFIGURACAO!$C$32,X949*CONFIGURACAO!$C$32)),'PI AREA  P100'!X949*CONFIGURACAO!$C$32))</f>
        <v>0</v>
      </c>
      <c r="AO949" s="38">
        <f>IFERROR(IF(M949&gt;0,(Y949*CONFIGURACAO!$C$33)+(Z949*CONFIGURACAO!$C$34)+(AA949*CONFIGURACAO!$C$35)+(AB949*CONFIGURACAO!$C$36),""),"")</f>
        <v>0</v>
      </c>
      <c r="AP949" s="38">
        <f>IF(AA949=0,0,IF(CONFIGURACAO!$C$46="SIM",(IF(AA949&gt;CONFIGURACAO!$C$47,CONFIGURACAO!$C$47*CONFIGURACAO!$C$35,AA949*CONFIGURACAO!$C$35)),'PI AREA  P100'!AA949*CONFIGURACAO!$C$35))</f>
        <v>0</v>
      </c>
      <c r="AQ949" s="38">
        <f>IF(AB949=0,0,IF(CONFIGURACAO!$C$44="SIM",(IF(AB949&gt;CONFIGURACAO!$C$45,CONFIGURACAO!$C$45*CONFIGURACAO!$C$36,AB949*CONFIGURACAO!$C$36)),'PI AREA  P100'!AB949*CONFIGURACAO!$C$36))</f>
        <v>0</v>
      </c>
      <c r="AR949" s="38">
        <f t="shared" si="314"/>
        <v>640</v>
      </c>
      <c r="AS949" s="68">
        <f>IF(AR949="","",$AR949-(($AS$2/CONFIGURACAO!$C$6)*$M949))</f>
        <v>415</v>
      </c>
      <c r="AT949" s="73">
        <f t="shared" si="296"/>
        <v>3</v>
      </c>
      <c r="AU949" s="75">
        <f>IF(AR949="","",$AR949-(($AU$2/CONFIGURACAO!$C$6)*$M949))</f>
        <v>265</v>
      </c>
      <c r="AV949" s="76">
        <f t="shared" si="297"/>
        <v>4</v>
      </c>
      <c r="AW949" s="74">
        <f>IF(AR949="","",$AR949-(($AW$2/CONFIGURACAO!$C$6)*$M949))</f>
        <v>115</v>
      </c>
      <c r="AX949" s="72">
        <f t="shared" si="298"/>
        <v>5</v>
      </c>
      <c r="AZ949" s="39">
        <f t="shared" si="299"/>
        <v>5.4057250006334837E-2</v>
      </c>
      <c r="BA949" s="146">
        <f t="shared" si="300"/>
        <v>8</v>
      </c>
      <c r="BB949" s="146">
        <f t="shared" si="301"/>
        <v>763</v>
      </c>
      <c r="BC949" s="32">
        <f t="shared" si="302"/>
        <v>640</v>
      </c>
      <c r="BD949" s="148"/>
      <c r="BE949" s="40">
        <f t="shared" si="303"/>
        <v>0.14903129657228018</v>
      </c>
      <c r="BF949" s="40">
        <f t="shared" si="304"/>
        <v>3.8580246913580245E-2</v>
      </c>
      <c r="BG949" s="40">
        <f t="shared" si="305"/>
        <v>5.1387461459403906E-2</v>
      </c>
      <c r="BH949" s="40">
        <f t="shared" si="306"/>
        <v>4.042037186742118E-2</v>
      </c>
      <c r="BI949" s="40">
        <f t="shared" si="307"/>
        <v>0</v>
      </c>
      <c r="BJ949" s="40">
        <f t="shared" si="308"/>
        <v>0</v>
      </c>
      <c r="BK949" s="40">
        <f t="shared" si="309"/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 s="42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</row>
    <row r="950" spans="1:124" s="32" customFormat="1" x14ac:dyDescent="0.2">
      <c r="A950" s="124" t="str">
        <f>CONFIGURACAO!$C$4</f>
        <v>AREA 21</v>
      </c>
      <c r="B950" s="125">
        <v>948</v>
      </c>
      <c r="C950" s="252" t="s">
        <v>327</v>
      </c>
      <c r="D950" s="126">
        <f t="shared" si="310"/>
        <v>1</v>
      </c>
      <c r="E950" s="250" t="s">
        <v>1285</v>
      </c>
      <c r="F950" s="250">
        <v>0</v>
      </c>
      <c r="G950" s="250">
        <v>0</v>
      </c>
      <c r="H950" s="250">
        <v>1</v>
      </c>
      <c r="I950" s="250">
        <v>1</v>
      </c>
      <c r="J950" s="87"/>
      <c r="K950" s="94"/>
      <c r="L950" s="94"/>
      <c r="M950" s="154">
        <f t="shared" si="311"/>
        <v>2</v>
      </c>
      <c r="N950">
        <v>0</v>
      </c>
      <c r="O950">
        <v>0</v>
      </c>
      <c r="P950">
        <v>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 s="139">
        <f t="shared" si="294"/>
        <v>0</v>
      </c>
      <c r="AD950" s="140">
        <f t="shared" si="295"/>
        <v>2</v>
      </c>
      <c r="AE950" s="141">
        <f t="shared" si="312"/>
        <v>0</v>
      </c>
      <c r="AF950" s="142">
        <f t="shared" si="313"/>
        <v>0</v>
      </c>
      <c r="AG950" s="278"/>
      <c r="AI950" s="37">
        <f>IFERROR(IF(M950&gt;0,(N950*CONFIGURACAO!$C$20)+(O950*CONFIGURACAO!$C$21)+(P950*CONFIGURACAO!$C$22)+(Q950*CONFIGURACAO!$C$23)+(R950*CONFIGURACAO!$C$24),""),"")</f>
        <v>120</v>
      </c>
      <c r="AJ950" s="38">
        <f>IF(S950=0,0,IF(CONFIGURACAO!$C$15="SIM",(IF(S950&gt;CONFIGURACAO!$C$16,CONFIGURACAO!$C$16*CONFIGURACAO!$C$25,S950*CONFIGURACAO!$C$25)),'PI AREA  P100'!S950*CONFIGURACAO!$C$25))</f>
        <v>0</v>
      </c>
      <c r="AK950" s="38">
        <f>IF(T950=0,0,IF(CONFIGURACAO!$C$17="SIM",(IF(T950&gt;CONFIGURACAO!$C$18,CONFIGURACAO!$C$18*CONFIGURACAO!$C$26,T950*CONFIGURACAO!$C$26)),'PI AREA  P100'!T950*CONFIGURACAO!$C$26))</f>
        <v>0</v>
      </c>
      <c r="AL950" s="38">
        <f>IFERROR(IF(M950&gt;0,(U950*CONFIGURACAO!$C$29)+(V950*CONFIGURACAO!$C$30),""),"")</f>
        <v>0</v>
      </c>
      <c r="AM950" s="38">
        <f>IF(W950=0,0,IF(CONFIGURACAO!$C$41="SIM",(IF(W950&gt;CONFIGURACAO!$C$41,CONFIGURACAO!$C$41*CONFIGURACAO!$C$31,W950*CONFIGURACAO!$C$31)),'PI AREA  P100'!W950*CONFIGURACAO!$C$31))</f>
        <v>0</v>
      </c>
      <c r="AN950" s="38">
        <f>IF(X950=0,0,IF(CONFIGURACAO!$C$39="SIM",(IF(X950&gt;CONFIGURACAO!$C$40,CONFIGURACAO!$C$40*CONFIGURACAO!$C$32,X950*CONFIGURACAO!$C$32)),'PI AREA  P100'!X950*CONFIGURACAO!$C$32))</f>
        <v>0</v>
      </c>
      <c r="AO950" s="38">
        <f>IFERROR(IF(M950&gt;0,(Y950*CONFIGURACAO!$C$33)+(Z950*CONFIGURACAO!$C$34)+(AA950*CONFIGURACAO!$C$35)+(AB950*CONFIGURACAO!$C$36),""),"")</f>
        <v>0</v>
      </c>
      <c r="AP950" s="38">
        <f>IF(AA950=0,0,IF(CONFIGURACAO!$C$46="SIM",(IF(AA950&gt;CONFIGURACAO!$C$47,CONFIGURACAO!$C$47*CONFIGURACAO!$C$35,AA950*CONFIGURACAO!$C$35)),'PI AREA  P100'!AA950*CONFIGURACAO!$C$35))</f>
        <v>0</v>
      </c>
      <c r="AQ950" s="38">
        <f>IF(AB950=0,0,IF(CONFIGURACAO!$C$44="SIM",(IF(AB950&gt;CONFIGURACAO!$C$45,CONFIGURACAO!$C$45*CONFIGURACAO!$C$36,AB950*CONFIGURACAO!$C$36)),'PI AREA  P100'!AB950*CONFIGURACAO!$C$36))</f>
        <v>0</v>
      </c>
      <c r="AR950" s="38">
        <f t="shared" si="314"/>
        <v>120</v>
      </c>
      <c r="AS950" s="68">
        <f>IF(AR950="","",$AR950-(($AS$2/CONFIGURACAO!$C$6)*$M950))</f>
        <v>-30</v>
      </c>
      <c r="AT950" s="73" t="str">
        <f t="shared" si="296"/>
        <v>NAO</v>
      </c>
      <c r="AU950" s="75">
        <f>IF(AR950="","",$AR950-(($AU$2/CONFIGURACAO!$C$6)*$M950))</f>
        <v>-130</v>
      </c>
      <c r="AV950" s="76" t="str">
        <f t="shared" si="297"/>
        <v>NAO</v>
      </c>
      <c r="AW950" s="74">
        <f>IF(AR950="","",$AR950-(($AW$2/CONFIGURACAO!$C$6)*$M950))</f>
        <v>-230</v>
      </c>
      <c r="AX950" s="72" t="str">
        <f t="shared" si="298"/>
        <v>NAO</v>
      </c>
      <c r="AZ950" s="39">
        <f t="shared" si="299"/>
        <v>1.0135734376187781E-2</v>
      </c>
      <c r="BA950" s="146">
        <f t="shared" si="300"/>
        <v>2</v>
      </c>
      <c r="BB950" s="146">
        <f t="shared" si="301"/>
        <v>1033</v>
      </c>
      <c r="BC950" s="32">
        <f t="shared" si="302"/>
        <v>1039</v>
      </c>
      <c r="BD950" s="148"/>
      <c r="BE950" s="40">
        <f t="shared" si="303"/>
        <v>0</v>
      </c>
      <c r="BF950" s="40">
        <f t="shared" si="304"/>
        <v>0</v>
      </c>
      <c r="BG950" s="40">
        <f t="shared" si="305"/>
        <v>5.1387461459403906E-2</v>
      </c>
      <c r="BH950" s="40">
        <f t="shared" si="306"/>
        <v>0</v>
      </c>
      <c r="BI950" s="40">
        <f t="shared" si="307"/>
        <v>0</v>
      </c>
      <c r="BJ950" s="40">
        <f t="shared" si="308"/>
        <v>0</v>
      </c>
      <c r="BK950" s="40">
        <f t="shared" si="309"/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1</v>
      </c>
      <c r="BS950">
        <v>0</v>
      </c>
      <c r="BT950" s="42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</row>
    <row r="951" spans="1:124" s="32" customFormat="1" x14ac:dyDescent="0.2">
      <c r="A951" s="124" t="str">
        <f>CONFIGURACAO!$C$4</f>
        <v>AREA 21</v>
      </c>
      <c r="B951" s="125">
        <v>949</v>
      </c>
      <c r="C951" s="252" t="s">
        <v>327</v>
      </c>
      <c r="D951" s="126">
        <f t="shared" si="310"/>
        <v>2</v>
      </c>
      <c r="E951" s="250" t="s">
        <v>1286</v>
      </c>
      <c r="F951" s="250">
        <v>0</v>
      </c>
      <c r="G951" s="250">
        <v>0</v>
      </c>
      <c r="H951" s="250">
        <v>1</v>
      </c>
      <c r="I951" s="250">
        <v>1</v>
      </c>
      <c r="J951" s="87"/>
      <c r="K951" s="94"/>
      <c r="L951" s="94"/>
      <c r="M951" s="154">
        <f t="shared" si="311"/>
        <v>2</v>
      </c>
      <c r="N951">
        <v>0</v>
      </c>
      <c r="O951">
        <v>0</v>
      </c>
      <c r="P951">
        <v>2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s="139">
        <f t="shared" si="294"/>
        <v>0</v>
      </c>
      <c r="AD951" s="140">
        <f t="shared" si="295"/>
        <v>2</v>
      </c>
      <c r="AE951" s="141">
        <f t="shared" si="312"/>
        <v>0</v>
      </c>
      <c r="AF951" s="142">
        <f t="shared" si="313"/>
        <v>0</v>
      </c>
      <c r="AG951" s="278"/>
      <c r="AI951" s="37">
        <f>IFERROR(IF(M951&gt;0,(N951*CONFIGURACAO!$C$20)+(O951*CONFIGURACAO!$C$21)+(P951*CONFIGURACAO!$C$22)+(Q951*CONFIGURACAO!$C$23)+(R951*CONFIGURACAO!$C$24),""),"")</f>
        <v>120</v>
      </c>
      <c r="AJ951" s="38">
        <f>IF(S951=0,0,IF(CONFIGURACAO!$C$15="SIM",(IF(S951&gt;CONFIGURACAO!$C$16,CONFIGURACAO!$C$16*CONFIGURACAO!$C$25,S951*CONFIGURACAO!$C$25)),'PI AREA  P100'!S951*CONFIGURACAO!$C$25))</f>
        <v>0</v>
      </c>
      <c r="AK951" s="38">
        <f>IF(T951=0,0,IF(CONFIGURACAO!$C$17="SIM",(IF(T951&gt;CONFIGURACAO!$C$18,CONFIGURACAO!$C$18*CONFIGURACAO!$C$26,T951*CONFIGURACAO!$C$26)),'PI AREA  P100'!T951*CONFIGURACAO!$C$26))</f>
        <v>0</v>
      </c>
      <c r="AL951" s="38">
        <f>IFERROR(IF(M951&gt;0,(U951*CONFIGURACAO!$C$29)+(V951*CONFIGURACAO!$C$30),""),"")</f>
        <v>0</v>
      </c>
      <c r="AM951" s="38">
        <f>IF(W951=0,0,IF(CONFIGURACAO!$C$41="SIM",(IF(W951&gt;CONFIGURACAO!$C$41,CONFIGURACAO!$C$41*CONFIGURACAO!$C$31,W951*CONFIGURACAO!$C$31)),'PI AREA  P100'!W951*CONFIGURACAO!$C$31))</f>
        <v>0</v>
      </c>
      <c r="AN951" s="38">
        <f>IF(X951=0,0,IF(CONFIGURACAO!$C$39="SIM",(IF(X951&gt;CONFIGURACAO!$C$40,CONFIGURACAO!$C$40*CONFIGURACAO!$C$32,X951*CONFIGURACAO!$C$32)),'PI AREA  P100'!X951*CONFIGURACAO!$C$32))</f>
        <v>0</v>
      </c>
      <c r="AO951" s="38">
        <f>IFERROR(IF(M951&gt;0,(Y951*CONFIGURACAO!$C$33)+(Z951*CONFIGURACAO!$C$34)+(AA951*CONFIGURACAO!$C$35)+(AB951*CONFIGURACAO!$C$36),""),"")</f>
        <v>0</v>
      </c>
      <c r="AP951" s="38">
        <f>IF(AA951=0,0,IF(CONFIGURACAO!$C$46="SIM",(IF(AA951&gt;CONFIGURACAO!$C$47,CONFIGURACAO!$C$47*CONFIGURACAO!$C$35,AA951*CONFIGURACAO!$C$35)),'PI AREA  P100'!AA951*CONFIGURACAO!$C$35))</f>
        <v>0</v>
      </c>
      <c r="AQ951" s="38">
        <f>IF(AB951=0,0,IF(CONFIGURACAO!$C$44="SIM",(IF(AB951&gt;CONFIGURACAO!$C$45,CONFIGURACAO!$C$45*CONFIGURACAO!$C$36,AB951*CONFIGURACAO!$C$36)),'PI AREA  P100'!AB951*CONFIGURACAO!$C$36))</f>
        <v>0</v>
      </c>
      <c r="AR951" s="38">
        <f t="shared" si="314"/>
        <v>120</v>
      </c>
      <c r="AS951" s="68">
        <f>IF(AR951="","",$AR951-(($AS$2/CONFIGURACAO!$C$6)*$M951))</f>
        <v>-30</v>
      </c>
      <c r="AT951" s="73" t="str">
        <f t="shared" si="296"/>
        <v>NAO</v>
      </c>
      <c r="AU951" s="75">
        <f>IF(AR951="","",$AR951-(($AU$2/CONFIGURACAO!$C$6)*$M951))</f>
        <v>-130</v>
      </c>
      <c r="AV951" s="76" t="str">
        <f t="shared" si="297"/>
        <v>NAO</v>
      </c>
      <c r="AW951" s="74">
        <f>IF(AR951="","",$AR951-(($AW$2/CONFIGURACAO!$C$6)*$M951))</f>
        <v>-230</v>
      </c>
      <c r="AX951" s="72" t="str">
        <f t="shared" si="298"/>
        <v>NAO</v>
      </c>
      <c r="AZ951" s="39">
        <f t="shared" si="299"/>
        <v>1.0135734376187781E-2</v>
      </c>
      <c r="BA951" s="146">
        <f t="shared" si="300"/>
        <v>2</v>
      </c>
      <c r="BB951" s="146">
        <f t="shared" si="301"/>
        <v>1033</v>
      </c>
      <c r="BC951" s="32">
        <f t="shared" si="302"/>
        <v>1039</v>
      </c>
      <c r="BD951" s="148"/>
      <c r="BE951" s="40">
        <f t="shared" si="303"/>
        <v>0</v>
      </c>
      <c r="BF951" s="40">
        <f t="shared" si="304"/>
        <v>0</v>
      </c>
      <c r="BG951" s="40">
        <f t="shared" si="305"/>
        <v>5.1387461459403906E-2</v>
      </c>
      <c r="BH951" s="40">
        <f t="shared" si="306"/>
        <v>0</v>
      </c>
      <c r="BI951" s="40">
        <f t="shared" si="307"/>
        <v>0</v>
      </c>
      <c r="BJ951" s="40">
        <f t="shared" si="308"/>
        <v>0</v>
      </c>
      <c r="BK951" s="40">
        <f t="shared" si="309"/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 s="42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</row>
    <row r="952" spans="1:124" s="32" customFormat="1" x14ac:dyDescent="0.2">
      <c r="A952" s="124" t="str">
        <f>CONFIGURACAO!$C$4</f>
        <v>AREA 21</v>
      </c>
      <c r="B952" s="125">
        <v>950</v>
      </c>
      <c r="C952" s="252" t="s">
        <v>327</v>
      </c>
      <c r="D952" s="126">
        <f t="shared" si="310"/>
        <v>3</v>
      </c>
      <c r="E952" s="250" t="s">
        <v>1287</v>
      </c>
      <c r="F952" s="250">
        <v>0</v>
      </c>
      <c r="G952" s="250">
        <v>0</v>
      </c>
      <c r="H952" s="250">
        <v>1</v>
      </c>
      <c r="I952" s="250">
        <v>1</v>
      </c>
      <c r="J952" s="87"/>
      <c r="K952" s="94"/>
      <c r="L952" s="94"/>
      <c r="M952" s="154">
        <f t="shared" si="311"/>
        <v>2</v>
      </c>
      <c r="N952">
        <v>0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 s="139">
        <f t="shared" si="294"/>
        <v>1</v>
      </c>
      <c r="AD952" s="140">
        <f t="shared" si="295"/>
        <v>2</v>
      </c>
      <c r="AE952" s="141">
        <f t="shared" si="312"/>
        <v>0</v>
      </c>
      <c r="AF952" s="142">
        <f t="shared" si="313"/>
        <v>0</v>
      </c>
      <c r="AG952" s="278"/>
      <c r="AI952" s="37">
        <f>IFERROR(IF(M952&gt;0,(N952*CONFIGURACAO!$C$20)+(O952*CONFIGURACAO!$C$21)+(P952*CONFIGURACAO!$C$22)+(Q952*CONFIGURACAO!$C$23)+(R952*CONFIGURACAO!$C$24),""),"")</f>
        <v>140</v>
      </c>
      <c r="AJ952" s="38">
        <f>IF(S952=0,0,IF(CONFIGURACAO!$C$15="SIM",(IF(S952&gt;CONFIGURACAO!$C$16,CONFIGURACAO!$C$16*CONFIGURACAO!$C$25,S952*CONFIGURACAO!$C$25)),'PI AREA  P100'!S952*CONFIGURACAO!$C$25))</f>
        <v>0</v>
      </c>
      <c r="AK952" s="38">
        <f>IF(T952=0,0,IF(CONFIGURACAO!$C$17="SIM",(IF(T952&gt;CONFIGURACAO!$C$18,CONFIGURACAO!$C$18*CONFIGURACAO!$C$26,T952*CONFIGURACAO!$C$26)),'PI AREA  P100'!T952*CONFIGURACAO!$C$26))</f>
        <v>0</v>
      </c>
      <c r="AL952" s="38">
        <f>IFERROR(IF(M952&gt;0,(U952*CONFIGURACAO!$C$29)+(V952*CONFIGURACAO!$C$30),""),"")</f>
        <v>0</v>
      </c>
      <c r="AM952" s="38">
        <f>IF(W952=0,0,IF(CONFIGURACAO!$C$41="SIM",(IF(W952&gt;CONFIGURACAO!$C$41,CONFIGURACAO!$C$41*CONFIGURACAO!$C$31,W952*CONFIGURACAO!$C$31)),'PI AREA  P100'!W952*CONFIGURACAO!$C$31))</f>
        <v>0</v>
      </c>
      <c r="AN952" s="38">
        <f>IF(X952=0,0,IF(CONFIGURACAO!$C$39="SIM",(IF(X952&gt;CONFIGURACAO!$C$40,CONFIGURACAO!$C$40*CONFIGURACAO!$C$32,X952*CONFIGURACAO!$C$32)),'PI AREA  P100'!X952*CONFIGURACAO!$C$32))</f>
        <v>0</v>
      </c>
      <c r="AO952" s="38">
        <f>IFERROR(IF(M952&gt;0,(Y952*CONFIGURACAO!$C$33)+(Z952*CONFIGURACAO!$C$34)+(AA952*CONFIGURACAO!$C$35)+(AB952*CONFIGURACAO!$C$36),""),"")</f>
        <v>0</v>
      </c>
      <c r="AP952" s="38">
        <f>IF(AA952=0,0,IF(CONFIGURACAO!$C$46="SIM",(IF(AA952&gt;CONFIGURACAO!$C$47,CONFIGURACAO!$C$47*CONFIGURACAO!$C$35,AA952*CONFIGURACAO!$C$35)),'PI AREA  P100'!AA952*CONFIGURACAO!$C$35))</f>
        <v>0</v>
      </c>
      <c r="AQ952" s="38">
        <f>IF(AB952=0,0,IF(CONFIGURACAO!$C$44="SIM",(IF(AB952&gt;CONFIGURACAO!$C$45,CONFIGURACAO!$C$45*CONFIGURACAO!$C$36,AB952*CONFIGURACAO!$C$36)),'PI AREA  P100'!AB952*CONFIGURACAO!$C$36))</f>
        <v>0</v>
      </c>
      <c r="AR952" s="38">
        <f t="shared" si="314"/>
        <v>140</v>
      </c>
      <c r="AS952" s="68">
        <f>IF(AR952="","",$AR952-(($AS$2/CONFIGURACAO!$C$6)*$M952))</f>
        <v>-10</v>
      </c>
      <c r="AT952" s="73" t="str">
        <f t="shared" si="296"/>
        <v>NAO</v>
      </c>
      <c r="AU952" s="75">
        <f>IF(AR952="","",$AR952-(($AU$2/CONFIGURACAO!$C$6)*$M952))</f>
        <v>-110</v>
      </c>
      <c r="AV952" s="76" t="str">
        <f t="shared" si="297"/>
        <v>NAO</v>
      </c>
      <c r="AW952" s="74">
        <f>IF(AR952="","",$AR952-(($AW$2/CONFIGURACAO!$C$6)*$M952))</f>
        <v>-210</v>
      </c>
      <c r="AX952" s="72" t="str">
        <f t="shared" si="298"/>
        <v>NAO</v>
      </c>
      <c r="AZ952" s="39">
        <f t="shared" si="299"/>
        <v>1.1825023438885744E-2</v>
      </c>
      <c r="BA952" s="146">
        <f t="shared" si="300"/>
        <v>2</v>
      </c>
      <c r="BB952" s="146">
        <f t="shared" si="301"/>
        <v>1033</v>
      </c>
      <c r="BC952" s="32">
        <f t="shared" si="302"/>
        <v>1020</v>
      </c>
      <c r="BD952" s="148"/>
      <c r="BE952" s="40">
        <f t="shared" si="303"/>
        <v>0</v>
      </c>
      <c r="BF952" s="40">
        <f t="shared" si="304"/>
        <v>3.8580246913580245E-2</v>
      </c>
      <c r="BG952" s="40">
        <f t="shared" si="305"/>
        <v>2.5693730729701953E-2</v>
      </c>
      <c r="BH952" s="40">
        <f t="shared" si="306"/>
        <v>0</v>
      </c>
      <c r="BI952" s="40">
        <f t="shared" si="307"/>
        <v>0</v>
      </c>
      <c r="BJ952" s="40">
        <f t="shared" si="308"/>
        <v>0</v>
      </c>
      <c r="BK952" s="40">
        <f t="shared" si="309"/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 s="4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</row>
    <row r="953" spans="1:124" s="32" customFormat="1" x14ac:dyDescent="0.2">
      <c r="A953" s="124" t="str">
        <f>CONFIGURACAO!$C$4</f>
        <v>AREA 21</v>
      </c>
      <c r="B953" s="125">
        <v>951</v>
      </c>
      <c r="C953" s="252" t="s">
        <v>327</v>
      </c>
      <c r="D953" s="126">
        <f t="shared" si="310"/>
        <v>4</v>
      </c>
      <c r="E953" s="250" t="s">
        <v>1288</v>
      </c>
      <c r="F953" s="250">
        <v>0</v>
      </c>
      <c r="G953" s="250">
        <v>0</v>
      </c>
      <c r="H953" s="250">
        <v>1</v>
      </c>
      <c r="I953" s="250">
        <v>1</v>
      </c>
      <c r="J953" s="87"/>
      <c r="K953" s="94"/>
      <c r="L953" s="94"/>
      <c r="M953" s="154">
        <f t="shared" si="311"/>
        <v>2</v>
      </c>
      <c r="N953">
        <v>0</v>
      </c>
      <c r="O953">
        <v>0</v>
      </c>
      <c r="P953">
        <v>3</v>
      </c>
      <c r="Q953">
        <v>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 s="139">
        <f t="shared" si="294"/>
        <v>0</v>
      </c>
      <c r="AD953" s="140">
        <f t="shared" si="295"/>
        <v>3</v>
      </c>
      <c r="AE953" s="141">
        <f t="shared" si="312"/>
        <v>0</v>
      </c>
      <c r="AF953" s="142">
        <f t="shared" si="313"/>
        <v>0</v>
      </c>
      <c r="AG953" s="278"/>
      <c r="AI953" s="37">
        <f>IFERROR(IF(M953&gt;0,(N953*CONFIGURACAO!$C$20)+(O953*CONFIGURACAO!$C$21)+(P953*CONFIGURACAO!$C$22)+(Q953*CONFIGURACAO!$C$23)+(R953*CONFIGURACAO!$C$24),""),"")</f>
        <v>340</v>
      </c>
      <c r="AJ953" s="38">
        <f>IF(S953=0,0,IF(CONFIGURACAO!$C$15="SIM",(IF(S953&gt;CONFIGURACAO!$C$16,CONFIGURACAO!$C$16*CONFIGURACAO!$C$25,S953*CONFIGURACAO!$C$25)),'PI AREA  P100'!S953*CONFIGURACAO!$C$25))</f>
        <v>0</v>
      </c>
      <c r="AK953" s="38">
        <f>IF(T953=0,0,IF(CONFIGURACAO!$C$17="SIM",(IF(T953&gt;CONFIGURACAO!$C$18,CONFIGURACAO!$C$18*CONFIGURACAO!$C$26,T953*CONFIGURACAO!$C$26)),'PI AREA  P100'!T953*CONFIGURACAO!$C$26))</f>
        <v>0</v>
      </c>
      <c r="AL953" s="38">
        <f>IFERROR(IF(M953&gt;0,(U953*CONFIGURACAO!$C$29)+(V953*CONFIGURACAO!$C$30),""),"")</f>
        <v>0</v>
      </c>
      <c r="AM953" s="38">
        <f>IF(W953=0,0,IF(CONFIGURACAO!$C$41="SIM",(IF(W953&gt;CONFIGURACAO!$C$41,CONFIGURACAO!$C$41*CONFIGURACAO!$C$31,W953*CONFIGURACAO!$C$31)),'PI AREA  P100'!W953*CONFIGURACAO!$C$31))</f>
        <v>0</v>
      </c>
      <c r="AN953" s="38">
        <f>IF(X953=0,0,IF(CONFIGURACAO!$C$39="SIM",(IF(X953&gt;CONFIGURACAO!$C$40,CONFIGURACAO!$C$40*CONFIGURACAO!$C$32,X953*CONFIGURACAO!$C$32)),'PI AREA  P100'!X953*CONFIGURACAO!$C$32))</f>
        <v>0</v>
      </c>
      <c r="AO953" s="38">
        <f>IFERROR(IF(M953&gt;0,(Y953*CONFIGURACAO!$C$33)+(Z953*CONFIGURACAO!$C$34)+(AA953*CONFIGURACAO!$C$35)+(AB953*CONFIGURACAO!$C$36),""),"")</f>
        <v>0</v>
      </c>
      <c r="AP953" s="38">
        <f>IF(AA953=0,0,IF(CONFIGURACAO!$C$46="SIM",(IF(AA953&gt;CONFIGURACAO!$C$47,CONFIGURACAO!$C$47*CONFIGURACAO!$C$35,AA953*CONFIGURACAO!$C$35)),'PI AREA  P100'!AA953*CONFIGURACAO!$C$35))</f>
        <v>0</v>
      </c>
      <c r="AQ953" s="38">
        <f>IF(AB953=0,0,IF(CONFIGURACAO!$C$44="SIM",(IF(AB953&gt;CONFIGURACAO!$C$45,CONFIGURACAO!$C$45*CONFIGURACAO!$C$36,AB953*CONFIGURACAO!$C$36)),'PI AREA  P100'!AB953*CONFIGURACAO!$C$36))</f>
        <v>0</v>
      </c>
      <c r="AR953" s="38">
        <f t="shared" si="314"/>
        <v>340</v>
      </c>
      <c r="AS953" s="68">
        <f>IF(AR953="","",$AR953-(($AS$2/CONFIGURACAO!$C$6)*$M953))</f>
        <v>190</v>
      </c>
      <c r="AT953" s="73">
        <f t="shared" si="296"/>
        <v>3</v>
      </c>
      <c r="AU953" s="75">
        <f>IF(AR953="","",$AR953-(($AU$2/CONFIGURACAO!$C$6)*$M953))</f>
        <v>90</v>
      </c>
      <c r="AV953" s="76">
        <f t="shared" si="297"/>
        <v>4</v>
      </c>
      <c r="AW953" s="74">
        <f>IF(AR953="","",$AR953-(($AW$2/CONFIGURACAO!$C$6)*$M953))</f>
        <v>-10</v>
      </c>
      <c r="AX953" s="72" t="str">
        <f t="shared" si="298"/>
        <v>NAO</v>
      </c>
      <c r="AZ953" s="39">
        <f t="shared" si="299"/>
        <v>2.871791406586538E-2</v>
      </c>
      <c r="BA953" s="146">
        <f t="shared" si="300"/>
        <v>7</v>
      </c>
      <c r="BB953" s="146">
        <f t="shared" si="301"/>
        <v>798</v>
      </c>
      <c r="BC953" s="32">
        <f t="shared" si="302"/>
        <v>847</v>
      </c>
      <c r="BD953" s="148"/>
      <c r="BE953" s="40">
        <f t="shared" si="303"/>
        <v>0</v>
      </c>
      <c r="BF953" s="40">
        <f t="shared" si="304"/>
        <v>0</v>
      </c>
      <c r="BG953" s="40">
        <f t="shared" si="305"/>
        <v>7.7081192189105849E-2</v>
      </c>
      <c r="BH953" s="40">
        <f t="shared" si="306"/>
        <v>0.16168148746968472</v>
      </c>
      <c r="BI953" s="40">
        <f t="shared" si="307"/>
        <v>0</v>
      </c>
      <c r="BJ953" s="40">
        <f t="shared" si="308"/>
        <v>0</v>
      </c>
      <c r="BK953" s="40">
        <f t="shared" si="309"/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 s="42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</row>
    <row r="954" spans="1:124" s="32" customFormat="1" x14ac:dyDescent="0.2">
      <c r="A954" s="124" t="str">
        <f>CONFIGURACAO!$C$4</f>
        <v>AREA 21</v>
      </c>
      <c r="B954" s="125">
        <v>952</v>
      </c>
      <c r="C954" s="252" t="s">
        <v>327</v>
      </c>
      <c r="D954" s="126">
        <f t="shared" si="310"/>
        <v>5</v>
      </c>
      <c r="E954" s="250" t="s">
        <v>1289</v>
      </c>
      <c r="F954" s="250">
        <v>0</v>
      </c>
      <c r="G954" s="250">
        <v>0</v>
      </c>
      <c r="H954" s="250">
        <v>1</v>
      </c>
      <c r="I954" s="250">
        <v>1</v>
      </c>
      <c r="J954" s="87"/>
      <c r="K954" s="94"/>
      <c r="L954" s="94"/>
      <c r="M954" s="154">
        <f t="shared" si="311"/>
        <v>2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 s="139">
        <f t="shared" si="294"/>
        <v>1</v>
      </c>
      <c r="AD954" s="140">
        <f t="shared" si="295"/>
        <v>1</v>
      </c>
      <c r="AE954" s="141">
        <f t="shared" si="312"/>
        <v>0</v>
      </c>
      <c r="AF954" s="142">
        <f t="shared" si="313"/>
        <v>0</v>
      </c>
      <c r="AG954" s="278"/>
      <c r="AI954" s="37">
        <f>IFERROR(IF(M954&gt;0,(N954*CONFIGURACAO!$C$20)+(O954*CONFIGURACAO!$C$21)+(P954*CONFIGURACAO!$C$22)+(Q954*CONFIGURACAO!$C$23)+(R954*CONFIGURACAO!$C$24),""),"")</f>
        <v>100</v>
      </c>
      <c r="AJ954" s="38">
        <f>IF(S954=0,0,IF(CONFIGURACAO!$C$15="SIM",(IF(S954&gt;CONFIGURACAO!$C$16,CONFIGURACAO!$C$16*CONFIGURACAO!$C$25,S954*CONFIGURACAO!$C$25)),'PI AREA  P100'!S954*CONFIGURACAO!$C$25))</f>
        <v>0</v>
      </c>
      <c r="AK954" s="38">
        <f>IF(T954=0,0,IF(CONFIGURACAO!$C$17="SIM",(IF(T954&gt;CONFIGURACAO!$C$18,CONFIGURACAO!$C$18*CONFIGURACAO!$C$26,T954*CONFIGURACAO!$C$26)),'PI AREA  P100'!T954*CONFIGURACAO!$C$26))</f>
        <v>0</v>
      </c>
      <c r="AL954" s="38">
        <f>IFERROR(IF(M954&gt;0,(U954*CONFIGURACAO!$C$29)+(V954*CONFIGURACAO!$C$30),""),"")</f>
        <v>0</v>
      </c>
      <c r="AM954" s="38">
        <f>IF(W954=0,0,IF(CONFIGURACAO!$C$41="SIM",(IF(W954&gt;CONFIGURACAO!$C$41,CONFIGURACAO!$C$41*CONFIGURACAO!$C$31,W954*CONFIGURACAO!$C$31)),'PI AREA  P100'!W954*CONFIGURACAO!$C$31))</f>
        <v>0</v>
      </c>
      <c r="AN954" s="38">
        <f>IF(X954=0,0,IF(CONFIGURACAO!$C$39="SIM",(IF(X954&gt;CONFIGURACAO!$C$40,CONFIGURACAO!$C$40*CONFIGURACAO!$C$32,X954*CONFIGURACAO!$C$32)),'PI AREA  P100'!X954*CONFIGURACAO!$C$32))</f>
        <v>0</v>
      </c>
      <c r="AO954" s="38">
        <f>IFERROR(IF(M954&gt;0,(Y954*CONFIGURACAO!$C$33)+(Z954*CONFIGURACAO!$C$34)+(AA954*CONFIGURACAO!$C$35)+(AB954*CONFIGURACAO!$C$36),""),"")</f>
        <v>0</v>
      </c>
      <c r="AP954" s="38">
        <f>IF(AA954=0,0,IF(CONFIGURACAO!$C$46="SIM",(IF(AA954&gt;CONFIGURACAO!$C$47,CONFIGURACAO!$C$47*CONFIGURACAO!$C$35,AA954*CONFIGURACAO!$C$35)),'PI AREA  P100'!AA954*CONFIGURACAO!$C$35))</f>
        <v>0</v>
      </c>
      <c r="AQ954" s="38">
        <f>IF(AB954=0,0,IF(CONFIGURACAO!$C$44="SIM",(IF(AB954&gt;CONFIGURACAO!$C$45,CONFIGURACAO!$C$45*CONFIGURACAO!$C$36,AB954*CONFIGURACAO!$C$36)),'PI AREA  P100'!AB954*CONFIGURACAO!$C$36))</f>
        <v>0</v>
      </c>
      <c r="AR954" s="38">
        <f t="shared" si="314"/>
        <v>100</v>
      </c>
      <c r="AS954" s="68">
        <f>IF(AR954="","",$AR954-(($AS$2/CONFIGURACAO!$C$6)*$M954))</f>
        <v>-50</v>
      </c>
      <c r="AT954" s="73" t="str">
        <f t="shared" si="296"/>
        <v>NAO</v>
      </c>
      <c r="AU954" s="75">
        <f>IF(AR954="","",$AR954-(($AU$2/CONFIGURACAO!$C$6)*$M954))</f>
        <v>-150</v>
      </c>
      <c r="AV954" s="76" t="str">
        <f t="shared" si="297"/>
        <v>NAO</v>
      </c>
      <c r="AW954" s="74">
        <f>IF(AR954="","",$AR954-(($AW$2/CONFIGURACAO!$C$6)*$M954))</f>
        <v>-250</v>
      </c>
      <c r="AX954" s="72" t="str">
        <f t="shared" si="298"/>
        <v>NAO</v>
      </c>
      <c r="AZ954" s="39">
        <f t="shared" si="299"/>
        <v>8.4464453134898178E-3</v>
      </c>
      <c r="BA954" s="146">
        <f t="shared" si="300"/>
        <v>2</v>
      </c>
      <c r="BB954" s="146">
        <f t="shared" si="301"/>
        <v>1033</v>
      </c>
      <c r="BC954" s="32">
        <f t="shared" si="302"/>
        <v>1066</v>
      </c>
      <c r="BD954" s="148"/>
      <c r="BE954" s="40">
        <f t="shared" si="303"/>
        <v>0</v>
      </c>
      <c r="BF954" s="40">
        <f t="shared" si="304"/>
        <v>3.8580246913580245E-2</v>
      </c>
      <c r="BG954" s="40">
        <f t="shared" si="305"/>
        <v>0</v>
      </c>
      <c r="BH954" s="40">
        <f t="shared" si="306"/>
        <v>0</v>
      </c>
      <c r="BI954" s="40">
        <f t="shared" si="307"/>
        <v>0.10660980810234541</v>
      </c>
      <c r="BJ954" s="40">
        <f t="shared" si="308"/>
        <v>0</v>
      </c>
      <c r="BK954" s="40">
        <f t="shared" si="309"/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 s="42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</row>
    <row r="955" spans="1:124" s="32" customFormat="1" x14ac:dyDescent="0.2">
      <c r="A955" s="124" t="str">
        <f>CONFIGURACAO!$C$4</f>
        <v>AREA 21</v>
      </c>
      <c r="B955" s="125">
        <v>953</v>
      </c>
      <c r="C955" s="252" t="s">
        <v>327</v>
      </c>
      <c r="D955" s="126">
        <f t="shared" si="310"/>
        <v>6</v>
      </c>
      <c r="E955" s="250" t="s">
        <v>1290</v>
      </c>
      <c r="F955" s="250">
        <v>0</v>
      </c>
      <c r="G955" s="250">
        <v>0</v>
      </c>
      <c r="H955" s="250">
        <v>1</v>
      </c>
      <c r="I955" s="250">
        <v>1</v>
      </c>
      <c r="J955" s="87"/>
      <c r="K955" s="94"/>
      <c r="L955" s="94"/>
      <c r="M955" s="154">
        <f t="shared" si="311"/>
        <v>2</v>
      </c>
      <c r="N955">
        <v>0</v>
      </c>
      <c r="O955">
        <v>0</v>
      </c>
      <c r="P955">
        <v>1</v>
      </c>
      <c r="Q955">
        <v>2</v>
      </c>
      <c r="R955">
        <v>1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 s="139">
        <f t="shared" si="294"/>
        <v>0</v>
      </c>
      <c r="AD955" s="140">
        <f t="shared" si="295"/>
        <v>1</v>
      </c>
      <c r="AE955" s="141">
        <f t="shared" si="312"/>
        <v>0</v>
      </c>
      <c r="AF955" s="142">
        <f t="shared" si="313"/>
        <v>0</v>
      </c>
      <c r="AG955" s="278"/>
      <c r="AI955" s="37">
        <f>IFERROR(IF(M955&gt;0,(N955*CONFIGURACAO!$C$20)+(O955*CONFIGURACAO!$C$21)+(P955*CONFIGURACAO!$C$22)+(Q955*CONFIGURACAO!$C$23)+(R955*CONFIGURACAO!$C$24),""),"")</f>
        <v>160</v>
      </c>
      <c r="AJ955" s="38">
        <f>IF(S955=0,0,IF(CONFIGURACAO!$C$15="SIM",(IF(S955&gt;CONFIGURACAO!$C$16,CONFIGURACAO!$C$16*CONFIGURACAO!$C$25,S955*CONFIGURACAO!$C$25)),'PI AREA  P100'!S955*CONFIGURACAO!$C$25))</f>
        <v>0</v>
      </c>
      <c r="AK955" s="38">
        <f>IF(T955=0,0,IF(CONFIGURACAO!$C$17="SIM",(IF(T955&gt;CONFIGURACAO!$C$18,CONFIGURACAO!$C$18*CONFIGURACAO!$C$26,T955*CONFIGURACAO!$C$26)),'PI AREA  P100'!T955*CONFIGURACAO!$C$26))</f>
        <v>5</v>
      </c>
      <c r="AL955" s="38">
        <f>IFERROR(IF(M955&gt;0,(U955*CONFIGURACAO!$C$29)+(V955*CONFIGURACAO!$C$30),""),"")</f>
        <v>0</v>
      </c>
      <c r="AM955" s="38">
        <f>IF(W955=0,0,IF(CONFIGURACAO!$C$41="SIM",(IF(W955&gt;CONFIGURACAO!$C$41,CONFIGURACAO!$C$41*CONFIGURACAO!$C$31,W955*CONFIGURACAO!$C$31)),'PI AREA  P100'!W955*CONFIGURACAO!$C$31))</f>
        <v>0</v>
      </c>
      <c r="AN955" s="38">
        <f>IF(X955=0,0,IF(CONFIGURACAO!$C$39="SIM",(IF(X955&gt;CONFIGURACAO!$C$40,CONFIGURACAO!$C$40*CONFIGURACAO!$C$32,X955*CONFIGURACAO!$C$32)),'PI AREA  P100'!X955*CONFIGURACAO!$C$32))</f>
        <v>0</v>
      </c>
      <c r="AO955" s="38">
        <f>IFERROR(IF(M955&gt;0,(Y955*CONFIGURACAO!$C$33)+(Z955*CONFIGURACAO!$C$34)+(AA955*CONFIGURACAO!$C$35)+(AB955*CONFIGURACAO!$C$36),""),"")</f>
        <v>0</v>
      </c>
      <c r="AP955" s="38">
        <f>IF(AA955=0,0,IF(CONFIGURACAO!$C$46="SIM",(IF(AA955&gt;CONFIGURACAO!$C$47,CONFIGURACAO!$C$47*CONFIGURACAO!$C$35,AA955*CONFIGURACAO!$C$35)),'PI AREA  P100'!AA955*CONFIGURACAO!$C$35))</f>
        <v>0</v>
      </c>
      <c r="AQ955" s="38">
        <f>IF(AB955=0,0,IF(CONFIGURACAO!$C$44="SIM",(IF(AB955&gt;CONFIGURACAO!$C$45,CONFIGURACAO!$C$45*CONFIGURACAO!$C$36,AB955*CONFIGURACAO!$C$36)),'PI AREA  P100'!AB955*CONFIGURACAO!$C$36))</f>
        <v>0</v>
      </c>
      <c r="AR955" s="38">
        <f t="shared" si="314"/>
        <v>165</v>
      </c>
      <c r="AS955" s="68">
        <f>IF(AR955="","",$AR955-(($AS$2/CONFIGURACAO!$C$6)*$M955))</f>
        <v>15</v>
      </c>
      <c r="AT955" s="73">
        <f t="shared" si="296"/>
        <v>3</v>
      </c>
      <c r="AU955" s="75">
        <f>IF(AR955="","",$AR955-(($AU$2/CONFIGURACAO!$C$6)*$M955))</f>
        <v>-85</v>
      </c>
      <c r="AV955" s="76" t="str">
        <f t="shared" si="297"/>
        <v>NAO</v>
      </c>
      <c r="AW955" s="74">
        <f>IF(AR955="","",$AR955-(($AW$2/CONFIGURACAO!$C$6)*$M955))</f>
        <v>-185</v>
      </c>
      <c r="AX955" s="72" t="str">
        <f t="shared" si="298"/>
        <v>NAO</v>
      </c>
      <c r="AZ955" s="39">
        <f t="shared" si="299"/>
        <v>1.39366347672582E-2</v>
      </c>
      <c r="BA955" s="146">
        <f t="shared" si="300"/>
        <v>5</v>
      </c>
      <c r="BB955" s="146">
        <f t="shared" si="301"/>
        <v>881</v>
      </c>
      <c r="BC955" s="32">
        <f t="shared" si="302"/>
        <v>996</v>
      </c>
      <c r="BD955" s="148"/>
      <c r="BE955" s="40">
        <f t="shared" si="303"/>
        <v>0</v>
      </c>
      <c r="BF955" s="40">
        <f t="shared" si="304"/>
        <v>0</v>
      </c>
      <c r="BG955" s="40">
        <f t="shared" si="305"/>
        <v>2.5693730729701953E-2</v>
      </c>
      <c r="BH955" s="40">
        <f t="shared" si="306"/>
        <v>8.084074373484236E-2</v>
      </c>
      <c r="BI955" s="40">
        <f t="shared" si="307"/>
        <v>0.10660980810234541</v>
      </c>
      <c r="BJ955" s="40">
        <f t="shared" si="308"/>
        <v>0</v>
      </c>
      <c r="BK955" s="40">
        <f t="shared" si="309"/>
        <v>0.16051364365971107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2</v>
      </c>
      <c r="BS955">
        <v>0</v>
      </c>
      <c r="BT955" s="42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</row>
    <row r="956" spans="1:124" s="32" customFormat="1" x14ac:dyDescent="0.2">
      <c r="A956" s="124" t="str">
        <f>CONFIGURACAO!$C$4</f>
        <v>AREA 21</v>
      </c>
      <c r="B956" s="125">
        <v>954</v>
      </c>
      <c r="C956" s="252" t="s">
        <v>327</v>
      </c>
      <c r="D956" s="126">
        <f t="shared" si="310"/>
        <v>7</v>
      </c>
      <c r="E956" s="250" t="s">
        <v>1291</v>
      </c>
      <c r="F956" s="250">
        <v>0</v>
      </c>
      <c r="G956" s="250">
        <v>0</v>
      </c>
      <c r="H956" s="250">
        <v>0</v>
      </c>
      <c r="I956" s="250">
        <v>1</v>
      </c>
      <c r="J956" s="87"/>
      <c r="K956" s="94"/>
      <c r="L956" s="94"/>
      <c r="M956" s="154">
        <f t="shared" si="311"/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 s="139">
        <f t="shared" si="294"/>
        <v>0</v>
      </c>
      <c r="AD956" s="140">
        <f t="shared" si="295"/>
        <v>0</v>
      </c>
      <c r="AE956" s="141">
        <f t="shared" si="312"/>
        <v>0</v>
      </c>
      <c r="AF956" s="142">
        <f t="shared" si="313"/>
        <v>0</v>
      </c>
      <c r="AG956" s="278"/>
      <c r="AI956" s="37">
        <f>IFERROR(IF(M956&gt;0,(N956*CONFIGURACAO!$C$20)+(O956*CONFIGURACAO!$C$21)+(P956*CONFIGURACAO!$C$22)+(Q956*CONFIGURACAO!$C$23)+(R956*CONFIGURACAO!$C$24),""),"")</f>
        <v>0</v>
      </c>
      <c r="AJ956" s="38">
        <f>IF(S956=0,0,IF(CONFIGURACAO!$C$15="SIM",(IF(S956&gt;CONFIGURACAO!$C$16,CONFIGURACAO!$C$16*CONFIGURACAO!$C$25,S956*CONFIGURACAO!$C$25)),'PI AREA  P100'!S956*CONFIGURACAO!$C$25))</f>
        <v>0</v>
      </c>
      <c r="AK956" s="38">
        <f>IF(T956=0,0,IF(CONFIGURACAO!$C$17="SIM",(IF(T956&gt;CONFIGURACAO!$C$18,CONFIGURACAO!$C$18*CONFIGURACAO!$C$26,T956*CONFIGURACAO!$C$26)),'PI AREA  P100'!T956*CONFIGURACAO!$C$26))</f>
        <v>0</v>
      </c>
      <c r="AL956" s="38">
        <f>IFERROR(IF(M956&gt;0,(U956*CONFIGURACAO!$C$29)+(V956*CONFIGURACAO!$C$30),""),"")</f>
        <v>0</v>
      </c>
      <c r="AM956" s="38">
        <f>IF(W956=0,0,IF(CONFIGURACAO!$C$41="SIM",(IF(W956&gt;CONFIGURACAO!$C$41,CONFIGURACAO!$C$41*CONFIGURACAO!$C$31,W956*CONFIGURACAO!$C$31)),'PI AREA  P100'!W956*CONFIGURACAO!$C$31))</f>
        <v>0</v>
      </c>
      <c r="AN956" s="38">
        <f>IF(X956=0,0,IF(CONFIGURACAO!$C$39="SIM",(IF(X956&gt;CONFIGURACAO!$C$40,CONFIGURACAO!$C$40*CONFIGURACAO!$C$32,X956*CONFIGURACAO!$C$32)),'PI AREA  P100'!X956*CONFIGURACAO!$C$32))</f>
        <v>0</v>
      </c>
      <c r="AO956" s="38">
        <f>IFERROR(IF(M956&gt;0,(Y956*CONFIGURACAO!$C$33)+(Z956*CONFIGURACAO!$C$34)+(AA956*CONFIGURACAO!$C$35)+(AB956*CONFIGURACAO!$C$36),""),"")</f>
        <v>0</v>
      </c>
      <c r="AP956" s="38">
        <f>IF(AA956=0,0,IF(CONFIGURACAO!$C$46="SIM",(IF(AA956&gt;CONFIGURACAO!$C$47,CONFIGURACAO!$C$47*CONFIGURACAO!$C$35,AA956*CONFIGURACAO!$C$35)),'PI AREA  P100'!AA956*CONFIGURACAO!$C$35))</f>
        <v>0</v>
      </c>
      <c r="AQ956" s="38">
        <f>IF(AB956=0,0,IF(CONFIGURACAO!$C$44="SIM",(IF(AB956&gt;CONFIGURACAO!$C$45,CONFIGURACAO!$C$45*CONFIGURACAO!$C$36,AB956*CONFIGURACAO!$C$36)),'PI AREA  P100'!AB956*CONFIGURACAO!$C$36))</f>
        <v>0</v>
      </c>
      <c r="AR956" s="38">
        <f t="shared" si="314"/>
        <v>0</v>
      </c>
      <c r="AS956" s="68">
        <f>IF(AR956="","",$AR956-(($AS$2/CONFIGURACAO!$C$6)*$M956))</f>
        <v>-75</v>
      </c>
      <c r="AT956" s="73" t="str">
        <f t="shared" si="296"/>
        <v>NAO</v>
      </c>
      <c r="AU956" s="75">
        <f>IF(AR956="","",$AR956-(($AU$2/CONFIGURACAO!$C$6)*$M956))</f>
        <v>-125</v>
      </c>
      <c r="AV956" s="76" t="str">
        <f t="shared" si="297"/>
        <v>NAO</v>
      </c>
      <c r="AW956" s="74">
        <f>IF(AR956="","",$AR956-(($AW$2/CONFIGURACAO!$C$6)*$M956))</f>
        <v>-175</v>
      </c>
      <c r="AX956" s="72" t="str">
        <f t="shared" si="298"/>
        <v>NAO</v>
      </c>
      <c r="AZ956" s="39">
        <f t="shared" si="299"/>
        <v>0</v>
      </c>
      <c r="BA956" s="146">
        <f t="shared" si="300"/>
        <v>0</v>
      </c>
      <c r="BB956" s="146">
        <f t="shared" si="301"/>
        <v>1158</v>
      </c>
      <c r="BC956" s="32">
        <f t="shared" si="302"/>
        <v>1158</v>
      </c>
      <c r="BD956" s="148"/>
      <c r="BE956" s="40">
        <f t="shared" si="303"/>
        <v>0</v>
      </c>
      <c r="BF956" s="40">
        <f t="shared" si="304"/>
        <v>0</v>
      </c>
      <c r="BG956" s="40">
        <f t="shared" si="305"/>
        <v>0</v>
      </c>
      <c r="BH956" s="40">
        <f t="shared" si="306"/>
        <v>0</v>
      </c>
      <c r="BI956" s="40">
        <f t="shared" si="307"/>
        <v>0</v>
      </c>
      <c r="BJ956" s="40">
        <f t="shared" si="308"/>
        <v>0</v>
      </c>
      <c r="BK956" s="40">
        <f t="shared" si="309"/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 s="42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</row>
    <row r="957" spans="1:124" s="32" customFormat="1" x14ac:dyDescent="0.2">
      <c r="A957" s="124" t="str">
        <f>CONFIGURACAO!$C$4</f>
        <v>AREA 21</v>
      </c>
      <c r="B957" s="125">
        <v>955</v>
      </c>
      <c r="C957" s="252" t="s">
        <v>327</v>
      </c>
      <c r="D957" s="126">
        <f t="shared" si="310"/>
        <v>8</v>
      </c>
      <c r="E957" s="250" t="s">
        <v>1292</v>
      </c>
      <c r="F957" s="250">
        <v>0</v>
      </c>
      <c r="G957" s="250">
        <v>0</v>
      </c>
      <c r="H957" s="250">
        <v>1</v>
      </c>
      <c r="I957" s="250">
        <v>0</v>
      </c>
      <c r="J957" s="87"/>
      <c r="K957" s="94"/>
      <c r="L957" s="94"/>
      <c r="M957" s="154">
        <f t="shared" si="311"/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 s="139">
        <f t="shared" si="294"/>
        <v>0</v>
      </c>
      <c r="AD957" s="140">
        <f t="shared" si="295"/>
        <v>0</v>
      </c>
      <c r="AE957" s="141">
        <f t="shared" si="312"/>
        <v>0</v>
      </c>
      <c r="AF957" s="142">
        <f t="shared" si="313"/>
        <v>0</v>
      </c>
      <c r="AG957" s="278"/>
      <c r="AI957" s="37">
        <f>IFERROR(IF(M957&gt;0,(N957*CONFIGURACAO!$C$20)+(O957*CONFIGURACAO!$C$21)+(P957*CONFIGURACAO!$C$22)+(Q957*CONFIGURACAO!$C$23)+(R957*CONFIGURACAO!$C$24),""),"")</f>
        <v>0</v>
      </c>
      <c r="AJ957" s="38">
        <f>IF(S957=0,0,IF(CONFIGURACAO!$C$15="SIM",(IF(S957&gt;CONFIGURACAO!$C$16,CONFIGURACAO!$C$16*CONFIGURACAO!$C$25,S957*CONFIGURACAO!$C$25)),'PI AREA  P100'!S957*CONFIGURACAO!$C$25))</f>
        <v>0</v>
      </c>
      <c r="AK957" s="38">
        <f>IF(T957=0,0,IF(CONFIGURACAO!$C$17="SIM",(IF(T957&gt;CONFIGURACAO!$C$18,CONFIGURACAO!$C$18*CONFIGURACAO!$C$26,T957*CONFIGURACAO!$C$26)),'PI AREA  P100'!T957*CONFIGURACAO!$C$26))</f>
        <v>0</v>
      </c>
      <c r="AL957" s="38">
        <f>IFERROR(IF(M957&gt;0,(U957*CONFIGURACAO!$C$29)+(V957*CONFIGURACAO!$C$30),""),"")</f>
        <v>0</v>
      </c>
      <c r="AM957" s="38">
        <f>IF(W957=0,0,IF(CONFIGURACAO!$C$41="SIM",(IF(W957&gt;CONFIGURACAO!$C$41,CONFIGURACAO!$C$41*CONFIGURACAO!$C$31,W957*CONFIGURACAO!$C$31)),'PI AREA  P100'!W957*CONFIGURACAO!$C$31))</f>
        <v>0</v>
      </c>
      <c r="AN957" s="38">
        <f>IF(X957=0,0,IF(CONFIGURACAO!$C$39="SIM",(IF(X957&gt;CONFIGURACAO!$C$40,CONFIGURACAO!$C$40*CONFIGURACAO!$C$32,X957*CONFIGURACAO!$C$32)),'PI AREA  P100'!X957*CONFIGURACAO!$C$32))</f>
        <v>0</v>
      </c>
      <c r="AO957" s="38">
        <f>IFERROR(IF(M957&gt;0,(Y957*CONFIGURACAO!$C$33)+(Z957*CONFIGURACAO!$C$34)+(AA957*CONFIGURACAO!$C$35)+(AB957*CONFIGURACAO!$C$36),""),"")</f>
        <v>0</v>
      </c>
      <c r="AP957" s="38">
        <f>IF(AA957=0,0,IF(CONFIGURACAO!$C$46="SIM",(IF(AA957&gt;CONFIGURACAO!$C$47,CONFIGURACAO!$C$47*CONFIGURACAO!$C$35,AA957*CONFIGURACAO!$C$35)),'PI AREA  P100'!AA957*CONFIGURACAO!$C$35))</f>
        <v>0</v>
      </c>
      <c r="AQ957" s="38">
        <f>IF(AB957=0,0,IF(CONFIGURACAO!$C$44="SIM",(IF(AB957&gt;CONFIGURACAO!$C$45,CONFIGURACAO!$C$45*CONFIGURACAO!$C$36,AB957*CONFIGURACAO!$C$36)),'PI AREA  P100'!AB957*CONFIGURACAO!$C$36))</f>
        <v>0</v>
      </c>
      <c r="AR957" s="38">
        <f t="shared" si="314"/>
        <v>0</v>
      </c>
      <c r="AS957" s="68">
        <f>IF(AR957="","",$AR957-(($AS$2/CONFIGURACAO!$C$6)*$M957))</f>
        <v>-75</v>
      </c>
      <c r="AT957" s="73" t="str">
        <f t="shared" si="296"/>
        <v>NAO</v>
      </c>
      <c r="AU957" s="75">
        <f>IF(AR957="","",$AR957-(($AU$2/CONFIGURACAO!$C$6)*$M957))</f>
        <v>-125</v>
      </c>
      <c r="AV957" s="76" t="str">
        <f t="shared" si="297"/>
        <v>NAO</v>
      </c>
      <c r="AW957" s="74">
        <f>IF(AR957="","",$AR957-(($AW$2/CONFIGURACAO!$C$6)*$M957))</f>
        <v>-175</v>
      </c>
      <c r="AX957" s="72" t="str">
        <f t="shared" si="298"/>
        <v>NAO</v>
      </c>
      <c r="AZ957" s="39">
        <f t="shared" si="299"/>
        <v>0</v>
      </c>
      <c r="BA957" s="146">
        <f t="shared" si="300"/>
        <v>0</v>
      </c>
      <c r="BB957" s="146">
        <f t="shared" si="301"/>
        <v>1158</v>
      </c>
      <c r="BC957" s="32">
        <f t="shared" si="302"/>
        <v>1158</v>
      </c>
      <c r="BD957" s="148"/>
      <c r="BE957" s="40">
        <f t="shared" si="303"/>
        <v>0</v>
      </c>
      <c r="BF957" s="40">
        <f t="shared" si="304"/>
        <v>0</v>
      </c>
      <c r="BG957" s="40">
        <f t="shared" si="305"/>
        <v>0</v>
      </c>
      <c r="BH957" s="40">
        <f t="shared" si="306"/>
        <v>0</v>
      </c>
      <c r="BI957" s="40">
        <f t="shared" si="307"/>
        <v>0</v>
      </c>
      <c r="BJ957" s="40">
        <f t="shared" si="308"/>
        <v>0</v>
      </c>
      <c r="BK957" s="40">
        <f t="shared" si="309"/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 s="42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</row>
    <row r="958" spans="1:124" s="32" customFormat="1" x14ac:dyDescent="0.2">
      <c r="A958" s="124" t="str">
        <f>CONFIGURACAO!$C$4</f>
        <v>AREA 21</v>
      </c>
      <c r="B958" s="125">
        <v>956</v>
      </c>
      <c r="C958" s="252" t="s">
        <v>327</v>
      </c>
      <c r="D958" s="126">
        <f t="shared" si="310"/>
        <v>9</v>
      </c>
      <c r="E958" s="250" t="s">
        <v>1293</v>
      </c>
      <c r="F958" s="250">
        <v>0</v>
      </c>
      <c r="G958" s="250">
        <v>0</v>
      </c>
      <c r="H958" s="250">
        <v>1</v>
      </c>
      <c r="I958" s="250">
        <v>1</v>
      </c>
      <c r="J958" s="87"/>
      <c r="K958" s="94"/>
      <c r="L958" s="94"/>
      <c r="M958" s="154">
        <f t="shared" si="311"/>
        <v>2</v>
      </c>
      <c r="N958">
        <v>0</v>
      </c>
      <c r="O958">
        <v>0</v>
      </c>
      <c r="P958">
        <v>8</v>
      </c>
      <c r="Q958">
        <v>3</v>
      </c>
      <c r="R958">
        <v>1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s="139">
        <f t="shared" si="294"/>
        <v>0</v>
      </c>
      <c r="AD958" s="140">
        <f t="shared" si="295"/>
        <v>8</v>
      </c>
      <c r="AE958" s="141">
        <f t="shared" si="312"/>
        <v>0</v>
      </c>
      <c r="AF958" s="142">
        <f t="shared" si="313"/>
        <v>0</v>
      </c>
      <c r="AG958" s="278"/>
      <c r="AI958" s="37">
        <f>IFERROR(IF(M958&gt;0,(N958*CONFIGURACAO!$C$20)+(O958*CONFIGURACAO!$C$21)+(P958*CONFIGURACAO!$C$22)+(Q958*CONFIGURACAO!$C$23)+(R958*CONFIGURACAO!$C$24),""),"")</f>
        <v>620</v>
      </c>
      <c r="AJ958" s="38">
        <f>IF(S958=0,0,IF(CONFIGURACAO!$C$15="SIM",(IF(S958&gt;CONFIGURACAO!$C$16,CONFIGURACAO!$C$16*CONFIGURACAO!$C$25,S958*CONFIGURACAO!$C$25)),'PI AREA  P100'!S958*CONFIGURACAO!$C$25))</f>
        <v>0</v>
      </c>
      <c r="AK958" s="38">
        <f>IF(T958=0,0,IF(CONFIGURACAO!$C$17="SIM",(IF(T958&gt;CONFIGURACAO!$C$18,CONFIGURACAO!$C$18*CONFIGURACAO!$C$26,T958*CONFIGURACAO!$C$26)),'PI AREA  P100'!T958*CONFIGURACAO!$C$26))</f>
        <v>5</v>
      </c>
      <c r="AL958" s="38">
        <f>IFERROR(IF(M958&gt;0,(U958*CONFIGURACAO!$C$29)+(V958*CONFIGURACAO!$C$30),""),"")</f>
        <v>0</v>
      </c>
      <c r="AM958" s="38">
        <f>IF(W958=0,0,IF(CONFIGURACAO!$C$41="SIM",(IF(W958&gt;CONFIGURACAO!$C$41,CONFIGURACAO!$C$41*CONFIGURACAO!$C$31,W958*CONFIGURACAO!$C$31)),'PI AREA  P100'!W958*CONFIGURACAO!$C$31))</f>
        <v>0</v>
      </c>
      <c r="AN958" s="38">
        <f>IF(X958=0,0,IF(CONFIGURACAO!$C$39="SIM",(IF(X958&gt;CONFIGURACAO!$C$40,CONFIGURACAO!$C$40*CONFIGURACAO!$C$32,X958*CONFIGURACAO!$C$32)),'PI AREA  P100'!X958*CONFIGURACAO!$C$32))</f>
        <v>0</v>
      </c>
      <c r="AO958" s="38">
        <f>IFERROR(IF(M958&gt;0,(Y958*CONFIGURACAO!$C$33)+(Z958*CONFIGURACAO!$C$34)+(AA958*CONFIGURACAO!$C$35)+(AB958*CONFIGURACAO!$C$36),""),"")</f>
        <v>0</v>
      </c>
      <c r="AP958" s="38">
        <f>IF(AA958=0,0,IF(CONFIGURACAO!$C$46="SIM",(IF(AA958&gt;CONFIGURACAO!$C$47,CONFIGURACAO!$C$47*CONFIGURACAO!$C$35,AA958*CONFIGURACAO!$C$35)),'PI AREA  P100'!AA958*CONFIGURACAO!$C$35))</f>
        <v>0</v>
      </c>
      <c r="AQ958" s="38">
        <f>IF(AB958=0,0,IF(CONFIGURACAO!$C$44="SIM",(IF(AB958&gt;CONFIGURACAO!$C$45,CONFIGURACAO!$C$45*CONFIGURACAO!$C$36,AB958*CONFIGURACAO!$C$36)),'PI AREA  P100'!AB958*CONFIGURACAO!$C$36))</f>
        <v>0</v>
      </c>
      <c r="AR958" s="38">
        <f t="shared" si="314"/>
        <v>625</v>
      </c>
      <c r="AS958" s="68">
        <f>IF(AR958="","",$AR958-(($AS$2/CONFIGURACAO!$C$6)*$M958))</f>
        <v>475</v>
      </c>
      <c r="AT958" s="73">
        <f t="shared" si="296"/>
        <v>3</v>
      </c>
      <c r="AU958" s="75">
        <f>IF(AR958="","",$AR958-(($AU$2/CONFIGURACAO!$C$6)*$M958))</f>
        <v>375</v>
      </c>
      <c r="AV958" s="76">
        <f t="shared" si="297"/>
        <v>4</v>
      </c>
      <c r="AW958" s="74">
        <f>IF(AR958="","",$AR958-(($AW$2/CONFIGURACAO!$C$6)*$M958))</f>
        <v>275</v>
      </c>
      <c r="AX958" s="72">
        <f t="shared" si="298"/>
        <v>5</v>
      </c>
      <c r="AZ958" s="39">
        <f t="shared" si="299"/>
        <v>5.279028320931136E-2</v>
      </c>
      <c r="BA958" s="146">
        <f t="shared" si="300"/>
        <v>13</v>
      </c>
      <c r="BB958" s="146">
        <f t="shared" si="301"/>
        <v>588</v>
      </c>
      <c r="BC958" s="32">
        <f t="shared" si="302"/>
        <v>651</v>
      </c>
      <c r="BD958" s="148"/>
      <c r="BE958" s="40">
        <f t="shared" si="303"/>
        <v>0</v>
      </c>
      <c r="BF958" s="40">
        <f t="shared" si="304"/>
        <v>0</v>
      </c>
      <c r="BG958" s="40">
        <f t="shared" si="305"/>
        <v>0.20554984583761562</v>
      </c>
      <c r="BH958" s="40">
        <f t="shared" si="306"/>
        <v>0.12126111560226355</v>
      </c>
      <c r="BI958" s="40">
        <f t="shared" si="307"/>
        <v>0.10660980810234541</v>
      </c>
      <c r="BJ958" s="40">
        <f t="shared" si="308"/>
        <v>0</v>
      </c>
      <c r="BK958" s="40">
        <f t="shared" si="309"/>
        <v>0.16051364365971107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 s="42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</row>
    <row r="959" spans="1:124" s="32" customFormat="1" x14ac:dyDescent="0.2">
      <c r="A959" s="124" t="str">
        <f>CONFIGURACAO!$C$4</f>
        <v>AREA 21</v>
      </c>
      <c r="B959" s="125">
        <v>957</v>
      </c>
      <c r="C959" s="252" t="s">
        <v>327</v>
      </c>
      <c r="D959" s="126">
        <f t="shared" si="310"/>
        <v>10</v>
      </c>
      <c r="E959" s="250" t="s">
        <v>1294</v>
      </c>
      <c r="F959" s="250">
        <v>0</v>
      </c>
      <c r="G959" s="250">
        <v>0</v>
      </c>
      <c r="H959" s="250">
        <v>0</v>
      </c>
      <c r="I959" s="250">
        <v>1</v>
      </c>
      <c r="J959" s="87"/>
      <c r="K959" s="94"/>
      <c r="L959" s="94"/>
      <c r="M959" s="154">
        <f t="shared" si="311"/>
        <v>1</v>
      </c>
      <c r="N959">
        <v>0</v>
      </c>
      <c r="O959">
        <v>1</v>
      </c>
      <c r="P959">
        <v>2</v>
      </c>
      <c r="Q959">
        <v>1</v>
      </c>
      <c r="R959">
        <v>3</v>
      </c>
      <c r="S959">
        <v>5</v>
      </c>
      <c r="T959">
        <v>4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s="139">
        <f t="shared" si="294"/>
        <v>1</v>
      </c>
      <c r="AD959" s="140">
        <f t="shared" si="295"/>
        <v>3</v>
      </c>
      <c r="AE959" s="141">
        <f t="shared" si="312"/>
        <v>0</v>
      </c>
      <c r="AF959" s="142">
        <f t="shared" si="313"/>
        <v>0</v>
      </c>
      <c r="AG959" s="278"/>
      <c r="AI959" s="37">
        <f>IFERROR(IF(M959&gt;0,(N959*CONFIGURACAO!$C$20)+(O959*CONFIGURACAO!$C$21)+(P959*CONFIGURACAO!$C$22)+(Q959*CONFIGURACAO!$C$23)+(R959*CONFIGURACAO!$C$24),""),"")</f>
        <v>300</v>
      </c>
      <c r="AJ959" s="38">
        <f>IF(S959=0,0,IF(CONFIGURACAO!$C$15="SIM",(IF(S959&gt;CONFIGURACAO!$C$16,CONFIGURACAO!$C$16*CONFIGURACAO!$C$25,S959*CONFIGURACAO!$C$25)),'PI AREA  P100'!S959*CONFIGURACAO!$C$25))</f>
        <v>40</v>
      </c>
      <c r="AK959" s="38">
        <f>IF(T959=0,0,IF(CONFIGURACAO!$C$17="SIM",(IF(T959&gt;CONFIGURACAO!$C$18,CONFIGURACAO!$C$18*CONFIGURACAO!$C$26,T959*CONFIGURACAO!$C$26)),'PI AREA  P100'!T959*CONFIGURACAO!$C$26))</f>
        <v>20</v>
      </c>
      <c r="AL959" s="38">
        <f>IFERROR(IF(M959&gt;0,(U959*CONFIGURACAO!$C$29)+(V959*CONFIGURACAO!$C$30),""),"")</f>
        <v>0</v>
      </c>
      <c r="AM959" s="38">
        <f>IF(W959=0,0,IF(CONFIGURACAO!$C$41="SIM",(IF(W959&gt;CONFIGURACAO!$C$41,CONFIGURACAO!$C$41*CONFIGURACAO!$C$31,W959*CONFIGURACAO!$C$31)),'PI AREA  P100'!W959*CONFIGURACAO!$C$31))</f>
        <v>0</v>
      </c>
      <c r="AN959" s="38">
        <f>IF(X959=0,0,IF(CONFIGURACAO!$C$39="SIM",(IF(X959&gt;CONFIGURACAO!$C$40,CONFIGURACAO!$C$40*CONFIGURACAO!$C$32,X959*CONFIGURACAO!$C$32)),'PI AREA  P100'!X959*CONFIGURACAO!$C$32))</f>
        <v>0</v>
      </c>
      <c r="AO959" s="38">
        <f>IFERROR(IF(M959&gt;0,(Y959*CONFIGURACAO!$C$33)+(Z959*CONFIGURACAO!$C$34)+(AA959*CONFIGURACAO!$C$35)+(AB959*CONFIGURACAO!$C$36),""),"")</f>
        <v>0</v>
      </c>
      <c r="AP959" s="38">
        <f>IF(AA959=0,0,IF(CONFIGURACAO!$C$46="SIM",(IF(AA959&gt;CONFIGURACAO!$C$47,CONFIGURACAO!$C$47*CONFIGURACAO!$C$35,AA959*CONFIGURACAO!$C$35)),'PI AREA  P100'!AA959*CONFIGURACAO!$C$35))</f>
        <v>0</v>
      </c>
      <c r="AQ959" s="38">
        <f>IF(AB959=0,0,IF(CONFIGURACAO!$C$44="SIM",(IF(AB959&gt;CONFIGURACAO!$C$45,CONFIGURACAO!$C$45*CONFIGURACAO!$C$36,AB959*CONFIGURACAO!$C$36)),'PI AREA  P100'!AB959*CONFIGURACAO!$C$36))</f>
        <v>0</v>
      </c>
      <c r="AR959" s="38">
        <f t="shared" si="314"/>
        <v>360</v>
      </c>
      <c r="AS959" s="68">
        <f>IF(AR959="","",$AR959-(($AS$2/CONFIGURACAO!$C$6)*$M959))</f>
        <v>285</v>
      </c>
      <c r="AT959" s="73">
        <f t="shared" si="296"/>
        <v>3</v>
      </c>
      <c r="AU959" s="75">
        <f>IF(AR959="","",$AR959-(($AU$2/CONFIGURACAO!$C$6)*$M959))</f>
        <v>235</v>
      </c>
      <c r="AV959" s="76">
        <f t="shared" si="297"/>
        <v>4</v>
      </c>
      <c r="AW959" s="74">
        <f>IF(AR959="","",$AR959-(($AW$2/CONFIGURACAO!$C$6)*$M959))</f>
        <v>185</v>
      </c>
      <c r="AX959" s="72">
        <f t="shared" si="298"/>
        <v>5</v>
      </c>
      <c r="AZ959" s="39">
        <f t="shared" si="299"/>
        <v>3.0407203128563345E-2</v>
      </c>
      <c r="BA959" s="146">
        <f t="shared" si="300"/>
        <v>16</v>
      </c>
      <c r="BB959" s="146">
        <f t="shared" si="301"/>
        <v>488</v>
      </c>
      <c r="BC959" s="32">
        <f t="shared" si="302"/>
        <v>836</v>
      </c>
      <c r="BD959" s="148"/>
      <c r="BE959" s="40">
        <f t="shared" si="303"/>
        <v>0</v>
      </c>
      <c r="BF959" s="40">
        <f t="shared" si="304"/>
        <v>3.8580246913580245E-2</v>
      </c>
      <c r="BG959" s="40">
        <f t="shared" si="305"/>
        <v>5.1387461459403906E-2</v>
      </c>
      <c r="BH959" s="40">
        <f t="shared" si="306"/>
        <v>4.042037186742118E-2</v>
      </c>
      <c r="BI959" s="40">
        <f t="shared" si="307"/>
        <v>0.31982942430703626</v>
      </c>
      <c r="BJ959" s="40">
        <f t="shared" si="308"/>
        <v>0.46210720887245843</v>
      </c>
      <c r="BK959" s="40">
        <f t="shared" si="309"/>
        <v>0.6420545746388443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 s="42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</row>
    <row r="960" spans="1:124" s="32" customFormat="1" x14ac:dyDescent="0.2">
      <c r="A960" s="124" t="str">
        <f>CONFIGURACAO!$C$4</f>
        <v>AREA 21</v>
      </c>
      <c r="B960" s="125">
        <v>958</v>
      </c>
      <c r="C960" s="252" t="s">
        <v>327</v>
      </c>
      <c r="D960" s="126">
        <f t="shared" si="310"/>
        <v>11</v>
      </c>
      <c r="E960" s="250" t="s">
        <v>1295</v>
      </c>
      <c r="F960" s="250">
        <v>0</v>
      </c>
      <c r="G960" s="250">
        <v>0</v>
      </c>
      <c r="H960" s="250">
        <v>1</v>
      </c>
      <c r="I960" s="250">
        <v>0</v>
      </c>
      <c r="J960" s="87"/>
      <c r="K960" s="94"/>
      <c r="L960" s="94"/>
      <c r="M960" s="154">
        <f t="shared" si="311"/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 s="139">
        <f t="shared" si="294"/>
        <v>0</v>
      </c>
      <c r="AD960" s="140">
        <f t="shared" si="295"/>
        <v>0</v>
      </c>
      <c r="AE960" s="141">
        <f t="shared" si="312"/>
        <v>0</v>
      </c>
      <c r="AF960" s="142">
        <f t="shared" si="313"/>
        <v>0</v>
      </c>
      <c r="AG960" s="278"/>
      <c r="AI960" s="37">
        <f>IFERROR(IF(M960&gt;0,(N960*CONFIGURACAO!$C$20)+(O960*CONFIGURACAO!$C$21)+(P960*CONFIGURACAO!$C$22)+(Q960*CONFIGURACAO!$C$23)+(R960*CONFIGURACAO!$C$24),""),"")</f>
        <v>0</v>
      </c>
      <c r="AJ960" s="38">
        <f>IF(S960=0,0,IF(CONFIGURACAO!$C$15="SIM",(IF(S960&gt;CONFIGURACAO!$C$16,CONFIGURACAO!$C$16*CONFIGURACAO!$C$25,S960*CONFIGURACAO!$C$25)),'PI AREA  P100'!S960*CONFIGURACAO!$C$25))</f>
        <v>0</v>
      </c>
      <c r="AK960" s="38">
        <f>IF(T960=0,0,IF(CONFIGURACAO!$C$17="SIM",(IF(T960&gt;CONFIGURACAO!$C$18,CONFIGURACAO!$C$18*CONFIGURACAO!$C$26,T960*CONFIGURACAO!$C$26)),'PI AREA  P100'!T960*CONFIGURACAO!$C$26))</f>
        <v>0</v>
      </c>
      <c r="AL960" s="38">
        <f>IFERROR(IF(M960&gt;0,(U960*CONFIGURACAO!$C$29)+(V960*CONFIGURACAO!$C$30),""),"")</f>
        <v>0</v>
      </c>
      <c r="AM960" s="38">
        <f>IF(W960=0,0,IF(CONFIGURACAO!$C$41="SIM",(IF(W960&gt;CONFIGURACAO!$C$41,CONFIGURACAO!$C$41*CONFIGURACAO!$C$31,W960*CONFIGURACAO!$C$31)),'PI AREA  P100'!W960*CONFIGURACAO!$C$31))</f>
        <v>0</v>
      </c>
      <c r="AN960" s="38">
        <f>IF(X960=0,0,IF(CONFIGURACAO!$C$39="SIM",(IF(X960&gt;CONFIGURACAO!$C$40,CONFIGURACAO!$C$40*CONFIGURACAO!$C$32,X960*CONFIGURACAO!$C$32)),'PI AREA  P100'!X960*CONFIGURACAO!$C$32))</f>
        <v>0</v>
      </c>
      <c r="AO960" s="38">
        <f>IFERROR(IF(M960&gt;0,(Y960*CONFIGURACAO!$C$33)+(Z960*CONFIGURACAO!$C$34)+(AA960*CONFIGURACAO!$C$35)+(AB960*CONFIGURACAO!$C$36),""),"")</f>
        <v>0</v>
      </c>
      <c r="AP960" s="38">
        <f>IF(AA960=0,0,IF(CONFIGURACAO!$C$46="SIM",(IF(AA960&gt;CONFIGURACAO!$C$47,CONFIGURACAO!$C$47*CONFIGURACAO!$C$35,AA960*CONFIGURACAO!$C$35)),'PI AREA  P100'!AA960*CONFIGURACAO!$C$35))</f>
        <v>0</v>
      </c>
      <c r="AQ960" s="38">
        <f>IF(AB960=0,0,IF(CONFIGURACAO!$C$44="SIM",(IF(AB960&gt;CONFIGURACAO!$C$45,CONFIGURACAO!$C$45*CONFIGURACAO!$C$36,AB960*CONFIGURACAO!$C$36)),'PI AREA  P100'!AB960*CONFIGURACAO!$C$36))</f>
        <v>0</v>
      </c>
      <c r="AR960" s="38">
        <f t="shared" si="314"/>
        <v>0</v>
      </c>
      <c r="AS960" s="68">
        <f>IF(AR960="","",$AR960-(($AS$2/CONFIGURACAO!$C$6)*$M960))</f>
        <v>-75</v>
      </c>
      <c r="AT960" s="73" t="str">
        <f t="shared" si="296"/>
        <v>NAO</v>
      </c>
      <c r="AU960" s="75">
        <f>IF(AR960="","",$AR960-(($AU$2/CONFIGURACAO!$C$6)*$M960))</f>
        <v>-125</v>
      </c>
      <c r="AV960" s="76" t="str">
        <f t="shared" si="297"/>
        <v>NAO</v>
      </c>
      <c r="AW960" s="74">
        <f>IF(AR960="","",$AR960-(($AW$2/CONFIGURACAO!$C$6)*$M960))</f>
        <v>-175</v>
      </c>
      <c r="AX960" s="72" t="str">
        <f t="shared" si="298"/>
        <v>NAO</v>
      </c>
      <c r="AZ960" s="39">
        <f t="shared" si="299"/>
        <v>0</v>
      </c>
      <c r="BA960" s="146">
        <f t="shared" si="300"/>
        <v>0</v>
      </c>
      <c r="BB960" s="146">
        <f t="shared" si="301"/>
        <v>1158</v>
      </c>
      <c r="BC960" s="32">
        <f t="shared" si="302"/>
        <v>1158</v>
      </c>
      <c r="BD960" s="148"/>
      <c r="BE960" s="40">
        <f t="shared" si="303"/>
        <v>0</v>
      </c>
      <c r="BF960" s="40">
        <f t="shared" si="304"/>
        <v>0</v>
      </c>
      <c r="BG960" s="40">
        <f t="shared" si="305"/>
        <v>0</v>
      </c>
      <c r="BH960" s="40">
        <f t="shared" si="306"/>
        <v>0</v>
      </c>
      <c r="BI960" s="40">
        <f t="shared" si="307"/>
        <v>0</v>
      </c>
      <c r="BJ960" s="40">
        <f t="shared" si="308"/>
        <v>0</v>
      </c>
      <c r="BK960" s="40">
        <f t="shared" si="309"/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 s="42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</row>
    <row r="961" spans="1:124" s="32" customFormat="1" x14ac:dyDescent="0.2">
      <c r="A961" s="124" t="str">
        <f>CONFIGURACAO!$C$4</f>
        <v>AREA 21</v>
      </c>
      <c r="B961" s="125">
        <v>959</v>
      </c>
      <c r="C961" s="252" t="s">
        <v>327</v>
      </c>
      <c r="D961" s="126">
        <f t="shared" si="310"/>
        <v>12</v>
      </c>
      <c r="E961" s="250" t="s">
        <v>1296</v>
      </c>
      <c r="F961" s="250">
        <v>0</v>
      </c>
      <c r="G961" s="250">
        <v>0</v>
      </c>
      <c r="H961" s="250">
        <v>1</v>
      </c>
      <c r="I961" s="250">
        <v>1</v>
      </c>
      <c r="J961" s="87"/>
      <c r="K961" s="94"/>
      <c r="L961" s="94"/>
      <c r="M961" s="154">
        <f t="shared" si="311"/>
        <v>2</v>
      </c>
      <c r="N961">
        <v>1</v>
      </c>
      <c r="O961">
        <v>0</v>
      </c>
      <c r="P961">
        <v>1</v>
      </c>
      <c r="Q961">
        <v>2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 s="139">
        <f t="shared" si="294"/>
        <v>1</v>
      </c>
      <c r="AD961" s="140">
        <f t="shared" si="295"/>
        <v>2</v>
      </c>
      <c r="AE961" s="141">
        <f t="shared" si="312"/>
        <v>0</v>
      </c>
      <c r="AF961" s="142">
        <f t="shared" si="313"/>
        <v>0</v>
      </c>
      <c r="AG961" s="278"/>
      <c r="AI961" s="37">
        <f>IFERROR(IF(M961&gt;0,(N961*CONFIGURACAO!$C$20)+(O961*CONFIGURACAO!$C$21)+(P961*CONFIGURACAO!$C$22)+(Q961*CONFIGURACAO!$C$23)+(R961*CONFIGURACAO!$C$24),""),"")</f>
        <v>260</v>
      </c>
      <c r="AJ961" s="38">
        <f>IF(S961=0,0,IF(CONFIGURACAO!$C$15="SIM",(IF(S961&gt;CONFIGURACAO!$C$16,CONFIGURACAO!$C$16*CONFIGURACAO!$C$25,S961*CONFIGURACAO!$C$25)),'PI AREA  P100'!S961*CONFIGURACAO!$C$25))</f>
        <v>0</v>
      </c>
      <c r="AK961" s="38">
        <f>IF(T961=0,0,IF(CONFIGURACAO!$C$17="SIM",(IF(T961&gt;CONFIGURACAO!$C$18,CONFIGURACAO!$C$18*CONFIGURACAO!$C$26,T961*CONFIGURACAO!$C$26)),'PI AREA  P100'!T961*CONFIGURACAO!$C$26))</f>
        <v>0</v>
      </c>
      <c r="AL961" s="38">
        <f>IFERROR(IF(M961&gt;0,(U961*CONFIGURACAO!$C$29)+(V961*CONFIGURACAO!$C$30),""),"")</f>
        <v>0</v>
      </c>
      <c r="AM961" s="38">
        <f>IF(W961=0,0,IF(CONFIGURACAO!$C$41="SIM",(IF(W961&gt;CONFIGURACAO!$C$41,CONFIGURACAO!$C$41*CONFIGURACAO!$C$31,W961*CONFIGURACAO!$C$31)),'PI AREA  P100'!W961*CONFIGURACAO!$C$31))</f>
        <v>0</v>
      </c>
      <c r="AN961" s="38">
        <f>IF(X961=0,0,IF(CONFIGURACAO!$C$39="SIM",(IF(X961&gt;CONFIGURACAO!$C$40,CONFIGURACAO!$C$40*CONFIGURACAO!$C$32,X961*CONFIGURACAO!$C$32)),'PI AREA  P100'!X961*CONFIGURACAO!$C$32))</f>
        <v>0</v>
      </c>
      <c r="AO961" s="38">
        <f>IFERROR(IF(M961&gt;0,(Y961*CONFIGURACAO!$C$33)+(Z961*CONFIGURACAO!$C$34)+(AA961*CONFIGURACAO!$C$35)+(AB961*CONFIGURACAO!$C$36),""),"")</f>
        <v>0</v>
      </c>
      <c r="AP961" s="38">
        <f>IF(AA961=0,0,IF(CONFIGURACAO!$C$46="SIM",(IF(AA961&gt;CONFIGURACAO!$C$47,CONFIGURACAO!$C$47*CONFIGURACAO!$C$35,AA961*CONFIGURACAO!$C$35)),'PI AREA  P100'!AA961*CONFIGURACAO!$C$35))</f>
        <v>0</v>
      </c>
      <c r="AQ961" s="38">
        <f>IF(AB961=0,0,IF(CONFIGURACAO!$C$44="SIM",(IF(AB961&gt;CONFIGURACAO!$C$45,CONFIGURACAO!$C$45*CONFIGURACAO!$C$36,AB961*CONFIGURACAO!$C$36)),'PI AREA  P100'!AB961*CONFIGURACAO!$C$36))</f>
        <v>0</v>
      </c>
      <c r="AR961" s="38">
        <f t="shared" si="314"/>
        <v>260</v>
      </c>
      <c r="AS961" s="68">
        <f>IF(AR961="","",$AR961-(($AS$2/CONFIGURACAO!$C$6)*$M961))</f>
        <v>110</v>
      </c>
      <c r="AT961" s="73">
        <f t="shared" si="296"/>
        <v>3</v>
      </c>
      <c r="AU961" s="75">
        <f>IF(AR961="","",$AR961-(($AU$2/CONFIGURACAO!$C$6)*$M961))</f>
        <v>10</v>
      </c>
      <c r="AV961" s="76">
        <f t="shared" si="297"/>
        <v>4</v>
      </c>
      <c r="AW961" s="74">
        <f>IF(AR961="","",$AR961-(($AW$2/CONFIGURACAO!$C$6)*$M961))</f>
        <v>-90</v>
      </c>
      <c r="AX961" s="72" t="str">
        <f t="shared" si="298"/>
        <v>NAO</v>
      </c>
      <c r="AZ961" s="39">
        <f t="shared" si="299"/>
        <v>2.1960757815073527E-2</v>
      </c>
      <c r="BA961" s="146">
        <f t="shared" si="300"/>
        <v>5</v>
      </c>
      <c r="BB961" s="146">
        <f t="shared" si="301"/>
        <v>881</v>
      </c>
      <c r="BC961" s="32">
        <f t="shared" si="302"/>
        <v>907</v>
      </c>
      <c r="BD961" s="148"/>
      <c r="BE961" s="40">
        <f t="shared" si="303"/>
        <v>3.7257824143070044E-2</v>
      </c>
      <c r="BF961" s="40">
        <f t="shared" si="304"/>
        <v>0</v>
      </c>
      <c r="BG961" s="40">
        <f t="shared" si="305"/>
        <v>2.5693730729701953E-2</v>
      </c>
      <c r="BH961" s="40">
        <f t="shared" si="306"/>
        <v>8.084074373484236E-2</v>
      </c>
      <c r="BI961" s="40">
        <f t="shared" si="307"/>
        <v>0.10660980810234541</v>
      </c>
      <c r="BJ961" s="40">
        <f t="shared" si="308"/>
        <v>0</v>
      </c>
      <c r="BK961" s="40">
        <f t="shared" si="309"/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 s="42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</row>
    <row r="962" spans="1:124" s="32" customFormat="1" x14ac:dyDescent="0.2">
      <c r="A962" s="124" t="str">
        <f>CONFIGURACAO!$C$4</f>
        <v>AREA 21</v>
      </c>
      <c r="B962" s="125">
        <v>960</v>
      </c>
      <c r="C962" s="252" t="s">
        <v>327</v>
      </c>
      <c r="D962" s="126">
        <f t="shared" si="310"/>
        <v>13</v>
      </c>
      <c r="E962" s="250" t="s">
        <v>1297</v>
      </c>
      <c r="F962" s="250">
        <v>0</v>
      </c>
      <c r="G962" s="250">
        <v>0</v>
      </c>
      <c r="H962" s="250">
        <v>0</v>
      </c>
      <c r="I962" s="250">
        <v>1</v>
      </c>
      <c r="J962" s="87"/>
      <c r="K962" s="94"/>
      <c r="L962" s="94"/>
      <c r="M962" s="154">
        <f t="shared" si="311"/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 s="139">
        <f t="shared" si="294"/>
        <v>0</v>
      </c>
      <c r="AD962" s="140">
        <f t="shared" si="295"/>
        <v>0</v>
      </c>
      <c r="AE962" s="141">
        <f t="shared" si="312"/>
        <v>0</v>
      </c>
      <c r="AF962" s="142">
        <f t="shared" si="313"/>
        <v>0</v>
      </c>
      <c r="AG962" s="278"/>
      <c r="AI962" s="37">
        <f>IFERROR(IF(M962&gt;0,(N962*CONFIGURACAO!$C$20)+(O962*CONFIGURACAO!$C$21)+(P962*CONFIGURACAO!$C$22)+(Q962*CONFIGURACAO!$C$23)+(R962*CONFIGURACAO!$C$24),""),"")</f>
        <v>0</v>
      </c>
      <c r="AJ962" s="38">
        <f>IF(S962=0,0,IF(CONFIGURACAO!$C$15="SIM",(IF(S962&gt;CONFIGURACAO!$C$16,CONFIGURACAO!$C$16*CONFIGURACAO!$C$25,S962*CONFIGURACAO!$C$25)),'PI AREA  P100'!S962*CONFIGURACAO!$C$25))</f>
        <v>0</v>
      </c>
      <c r="AK962" s="38">
        <f>IF(T962=0,0,IF(CONFIGURACAO!$C$17="SIM",(IF(T962&gt;CONFIGURACAO!$C$18,CONFIGURACAO!$C$18*CONFIGURACAO!$C$26,T962*CONFIGURACAO!$C$26)),'PI AREA  P100'!T962*CONFIGURACAO!$C$26))</f>
        <v>0</v>
      </c>
      <c r="AL962" s="38">
        <f>IFERROR(IF(M962&gt;0,(U962*CONFIGURACAO!$C$29)+(V962*CONFIGURACAO!$C$30),""),"")</f>
        <v>0</v>
      </c>
      <c r="AM962" s="38">
        <f>IF(W962=0,0,IF(CONFIGURACAO!$C$41="SIM",(IF(W962&gt;CONFIGURACAO!$C$41,CONFIGURACAO!$C$41*CONFIGURACAO!$C$31,W962*CONFIGURACAO!$C$31)),'PI AREA  P100'!W962*CONFIGURACAO!$C$31))</f>
        <v>0</v>
      </c>
      <c r="AN962" s="38">
        <f>IF(X962=0,0,IF(CONFIGURACAO!$C$39="SIM",(IF(X962&gt;CONFIGURACAO!$C$40,CONFIGURACAO!$C$40*CONFIGURACAO!$C$32,X962*CONFIGURACAO!$C$32)),'PI AREA  P100'!X962*CONFIGURACAO!$C$32))</f>
        <v>0</v>
      </c>
      <c r="AO962" s="38">
        <f>IFERROR(IF(M962&gt;0,(Y962*CONFIGURACAO!$C$33)+(Z962*CONFIGURACAO!$C$34)+(AA962*CONFIGURACAO!$C$35)+(AB962*CONFIGURACAO!$C$36),""),"")</f>
        <v>0</v>
      </c>
      <c r="AP962" s="38">
        <f>IF(AA962=0,0,IF(CONFIGURACAO!$C$46="SIM",(IF(AA962&gt;CONFIGURACAO!$C$47,CONFIGURACAO!$C$47*CONFIGURACAO!$C$35,AA962*CONFIGURACAO!$C$35)),'PI AREA  P100'!AA962*CONFIGURACAO!$C$35))</f>
        <v>0</v>
      </c>
      <c r="AQ962" s="38">
        <f>IF(AB962=0,0,IF(CONFIGURACAO!$C$44="SIM",(IF(AB962&gt;CONFIGURACAO!$C$45,CONFIGURACAO!$C$45*CONFIGURACAO!$C$36,AB962*CONFIGURACAO!$C$36)),'PI AREA  P100'!AB962*CONFIGURACAO!$C$36))</f>
        <v>0</v>
      </c>
      <c r="AR962" s="38">
        <f t="shared" si="314"/>
        <v>0</v>
      </c>
      <c r="AS962" s="68">
        <f>IF(AR962="","",$AR962-(($AS$2/CONFIGURACAO!$C$6)*$M962))</f>
        <v>-75</v>
      </c>
      <c r="AT962" s="73" t="str">
        <f t="shared" si="296"/>
        <v>NAO</v>
      </c>
      <c r="AU962" s="75">
        <f>IF(AR962="","",$AR962-(($AU$2/CONFIGURACAO!$C$6)*$M962))</f>
        <v>-125</v>
      </c>
      <c r="AV962" s="76" t="str">
        <f t="shared" si="297"/>
        <v>NAO</v>
      </c>
      <c r="AW962" s="74">
        <f>IF(AR962="","",$AR962-(($AW$2/CONFIGURACAO!$C$6)*$M962))</f>
        <v>-175</v>
      </c>
      <c r="AX962" s="72" t="str">
        <f t="shared" si="298"/>
        <v>NAO</v>
      </c>
      <c r="AZ962" s="39">
        <f t="shared" si="299"/>
        <v>0</v>
      </c>
      <c r="BA962" s="146">
        <f t="shared" si="300"/>
        <v>0</v>
      </c>
      <c r="BB962" s="146">
        <f t="shared" si="301"/>
        <v>1158</v>
      </c>
      <c r="BC962" s="32">
        <f t="shared" si="302"/>
        <v>1158</v>
      </c>
      <c r="BD962" s="148"/>
      <c r="BE962" s="40">
        <f t="shared" si="303"/>
        <v>0</v>
      </c>
      <c r="BF962" s="40">
        <f t="shared" si="304"/>
        <v>0</v>
      </c>
      <c r="BG962" s="40">
        <f t="shared" si="305"/>
        <v>0</v>
      </c>
      <c r="BH962" s="40">
        <f t="shared" si="306"/>
        <v>0</v>
      </c>
      <c r="BI962" s="40">
        <f t="shared" si="307"/>
        <v>0</v>
      </c>
      <c r="BJ962" s="40">
        <f t="shared" si="308"/>
        <v>0</v>
      </c>
      <c r="BK962" s="40">
        <f t="shared" si="309"/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 s="4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</row>
    <row r="963" spans="1:124" s="32" customFormat="1" x14ac:dyDescent="0.2">
      <c r="A963" s="124" t="str">
        <f>CONFIGURACAO!$C$4</f>
        <v>AREA 21</v>
      </c>
      <c r="B963" s="125">
        <v>961</v>
      </c>
      <c r="C963" s="252" t="s">
        <v>327</v>
      </c>
      <c r="D963" s="126">
        <f t="shared" si="310"/>
        <v>14</v>
      </c>
      <c r="E963" s="250" t="s">
        <v>1298</v>
      </c>
      <c r="F963" s="250">
        <v>0</v>
      </c>
      <c r="G963" s="250">
        <v>0</v>
      </c>
      <c r="H963" s="250">
        <v>0</v>
      </c>
      <c r="I963" s="250">
        <v>1</v>
      </c>
      <c r="J963" s="87"/>
      <c r="K963" s="94"/>
      <c r="L963" s="94"/>
      <c r="M963" s="154">
        <f t="shared" si="311"/>
        <v>1</v>
      </c>
      <c r="N963">
        <v>3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s="139">
        <f t="shared" ref="AC963:AC1026" si="315">IFERROR((N963+O963),"")</f>
        <v>3</v>
      </c>
      <c r="AD963" s="140">
        <f t="shared" ref="AD963:AD1026" si="316">IFERROR(AC963+P963,"")</f>
        <v>3</v>
      </c>
      <c r="AE963" s="141">
        <f t="shared" si="312"/>
        <v>0</v>
      </c>
      <c r="AF963" s="142">
        <f t="shared" si="313"/>
        <v>0</v>
      </c>
      <c r="AG963" s="278"/>
      <c r="AI963" s="37">
        <f>IFERROR(IF(M963&gt;0,(N963*CONFIGURACAO!$C$20)+(O963*CONFIGURACAO!$C$21)+(P963*CONFIGURACAO!$C$22)+(Q963*CONFIGURACAO!$C$23)+(R963*CONFIGURACAO!$C$24),""),"")</f>
        <v>300</v>
      </c>
      <c r="AJ963" s="38">
        <f>IF(S963=0,0,IF(CONFIGURACAO!$C$15="SIM",(IF(S963&gt;CONFIGURACAO!$C$16,CONFIGURACAO!$C$16*CONFIGURACAO!$C$25,S963*CONFIGURACAO!$C$25)),'PI AREA  P100'!S963*CONFIGURACAO!$C$25))</f>
        <v>0</v>
      </c>
      <c r="AK963" s="38">
        <f>IF(T963=0,0,IF(CONFIGURACAO!$C$17="SIM",(IF(T963&gt;CONFIGURACAO!$C$18,CONFIGURACAO!$C$18*CONFIGURACAO!$C$26,T963*CONFIGURACAO!$C$26)),'PI AREA  P100'!T963*CONFIGURACAO!$C$26))</f>
        <v>0</v>
      </c>
      <c r="AL963" s="38">
        <f>IFERROR(IF(M963&gt;0,(U963*CONFIGURACAO!$C$29)+(V963*CONFIGURACAO!$C$30),""),"")</f>
        <v>0</v>
      </c>
      <c r="AM963" s="38">
        <f>IF(W963=0,0,IF(CONFIGURACAO!$C$41="SIM",(IF(W963&gt;CONFIGURACAO!$C$41,CONFIGURACAO!$C$41*CONFIGURACAO!$C$31,W963*CONFIGURACAO!$C$31)),'PI AREA  P100'!W963*CONFIGURACAO!$C$31))</f>
        <v>0</v>
      </c>
      <c r="AN963" s="38">
        <f>IF(X963=0,0,IF(CONFIGURACAO!$C$39="SIM",(IF(X963&gt;CONFIGURACAO!$C$40,CONFIGURACAO!$C$40*CONFIGURACAO!$C$32,X963*CONFIGURACAO!$C$32)),'PI AREA  P100'!X963*CONFIGURACAO!$C$32))</f>
        <v>0</v>
      </c>
      <c r="AO963" s="38">
        <f>IFERROR(IF(M963&gt;0,(Y963*CONFIGURACAO!$C$33)+(Z963*CONFIGURACAO!$C$34)+(AA963*CONFIGURACAO!$C$35)+(AB963*CONFIGURACAO!$C$36),""),"")</f>
        <v>0</v>
      </c>
      <c r="AP963" s="38">
        <f>IF(AA963=0,0,IF(CONFIGURACAO!$C$46="SIM",(IF(AA963&gt;CONFIGURACAO!$C$47,CONFIGURACAO!$C$47*CONFIGURACAO!$C$35,AA963*CONFIGURACAO!$C$35)),'PI AREA  P100'!AA963*CONFIGURACAO!$C$35))</f>
        <v>0</v>
      </c>
      <c r="AQ963" s="38">
        <f>IF(AB963=0,0,IF(CONFIGURACAO!$C$44="SIM",(IF(AB963&gt;CONFIGURACAO!$C$45,CONFIGURACAO!$C$45*CONFIGURACAO!$C$36,AB963*CONFIGURACAO!$C$36)),'PI AREA  P100'!AB963*CONFIGURACAO!$C$36))</f>
        <v>0</v>
      </c>
      <c r="AR963" s="38">
        <f t="shared" si="314"/>
        <v>300</v>
      </c>
      <c r="AS963" s="68">
        <f>IF(AR963="","",$AR963-(($AS$2/CONFIGURACAO!$C$6)*$M963))</f>
        <v>225</v>
      </c>
      <c r="AT963" s="73">
        <f t="shared" ref="AT963:AT1026" si="317">IF(M963="","",IF(AS963&gt;=0,3,"NAO"))</f>
        <v>3</v>
      </c>
      <c r="AU963" s="75">
        <f>IF(AR963="","",$AR963-(($AU$2/CONFIGURACAO!$C$6)*$M963))</f>
        <v>175</v>
      </c>
      <c r="AV963" s="76">
        <f t="shared" ref="AV963:AV1026" si="318">IF(M963=""," ",IF(AU963&gt;=0,4,"NAO"))</f>
        <v>4</v>
      </c>
      <c r="AW963" s="74">
        <f>IF(AR963="","",$AR963-(($AW$2/CONFIGURACAO!$C$6)*$M963))</f>
        <v>125</v>
      </c>
      <c r="AX963" s="72">
        <f t="shared" ref="AX963:AX1026" si="319">IF(M963="","",IF(AW963&gt;=0,5,"NAO"))</f>
        <v>5</v>
      </c>
      <c r="AZ963" s="39">
        <f t="shared" ref="AZ963:AZ1026" si="320">IF(AR963="","",(AR963/(SUM($AR$3:$AR$1204))*100))</f>
        <v>2.533933594046945E-2</v>
      </c>
      <c r="BA963" s="146">
        <f t="shared" ref="BA963:BA1026" si="321">IF(M963="","",SUM(N963:T963,U963:X963,Y963:AB963))</f>
        <v>3</v>
      </c>
      <c r="BB963" s="146">
        <f t="shared" ref="BB963:BB1026" si="322">IF(M963="","",RANK(BA963,$BA$3:$BA$1204))</f>
        <v>968</v>
      </c>
      <c r="BC963" s="32">
        <f t="shared" ref="BC963:BC1026" si="323">IF(M963="","",RANK(AR963,$AR$3:$AR$1204))</f>
        <v>876</v>
      </c>
      <c r="BD963" s="148"/>
      <c r="BE963" s="40">
        <f t="shared" ref="BE963:BE1026" si="324">IF($M963="","",IF(N963="","",(N963/N$1212*100)))</f>
        <v>0.11177347242921014</v>
      </c>
      <c r="BF963" s="40">
        <f t="shared" ref="BF963:BF1026" si="325">IF($M963="","",IF(O963="","",(O963/O$1212*100)))</f>
        <v>0</v>
      </c>
      <c r="BG963" s="40">
        <f t="shared" ref="BG963:BG1026" si="326">IF($M963="","",IF(P963="","",(P963/P$1212*100)))</f>
        <v>0</v>
      </c>
      <c r="BH963" s="40">
        <f t="shared" ref="BH963:BH1026" si="327">IF($M963="","",IF(Q963="","",(Q963/Q$1212*100)))</f>
        <v>0</v>
      </c>
      <c r="BI963" s="40">
        <f t="shared" ref="BI963:BI1026" si="328">IF($M963="","",IF(R963="","",(R963/R$1212*100)))</f>
        <v>0</v>
      </c>
      <c r="BJ963" s="40">
        <f t="shared" ref="BJ963:BJ1026" si="329">IF($M963="","",IF(S963="","",(S963/S$1212*100)))</f>
        <v>0</v>
      </c>
      <c r="BK963" s="40">
        <f t="shared" ref="BK963:BK1026" si="330">IF($M963="","",IF(T963="","",(T963/T$1212*100)))</f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 s="42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</row>
    <row r="964" spans="1:124" s="32" customFormat="1" x14ac:dyDescent="0.2">
      <c r="A964" s="124" t="str">
        <f>CONFIGURACAO!$C$4</f>
        <v>AREA 21</v>
      </c>
      <c r="B964" s="125">
        <v>962</v>
      </c>
      <c r="C964" s="252" t="s">
        <v>327</v>
      </c>
      <c r="D964" s="126">
        <f t="shared" ref="D964:D1027" si="331">IF(C963=C964,D963+1,1)</f>
        <v>15</v>
      </c>
      <c r="E964" s="250" t="s">
        <v>1299</v>
      </c>
      <c r="F964" s="250">
        <v>0</v>
      </c>
      <c r="G964" s="250">
        <v>0</v>
      </c>
      <c r="H964" s="250">
        <v>1</v>
      </c>
      <c r="I964" s="250">
        <v>1</v>
      </c>
      <c r="J964" s="87"/>
      <c r="K964" s="94"/>
      <c r="L964" s="94"/>
      <c r="M964" s="154">
        <f t="shared" ref="M964:M1027" si="332">IF(SUM(F964:I964)&gt;0,SUM(F964:I964),"")</f>
        <v>2</v>
      </c>
      <c r="N964">
        <v>0</v>
      </c>
      <c r="O964">
        <v>0</v>
      </c>
      <c r="P964">
        <v>1</v>
      </c>
      <c r="Q964">
        <v>1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s="139">
        <f t="shared" si="315"/>
        <v>0</v>
      </c>
      <c r="AD964" s="140">
        <f t="shared" si="316"/>
        <v>1</v>
      </c>
      <c r="AE964" s="141">
        <f t="shared" ref="AE964:AE1027" si="333">IFERROR((U964+V964),"")</f>
        <v>0</v>
      </c>
      <c r="AF964" s="142">
        <f t="shared" ref="AF964:AF1027" si="334">IFERROR((Y964+Z964),"")</f>
        <v>0</v>
      </c>
      <c r="AG964" s="278"/>
      <c r="AI964" s="37">
        <f>IFERROR(IF(M964&gt;0,(N964*CONFIGURACAO!$C$20)+(O964*CONFIGURACAO!$C$21)+(P964*CONFIGURACAO!$C$22)+(Q964*CONFIGURACAO!$C$23)+(R964*CONFIGURACAO!$C$24),""),"")</f>
        <v>120</v>
      </c>
      <c r="AJ964" s="38">
        <f>IF(S964=0,0,IF(CONFIGURACAO!$C$15="SIM",(IF(S964&gt;CONFIGURACAO!$C$16,CONFIGURACAO!$C$16*CONFIGURACAO!$C$25,S964*CONFIGURACAO!$C$25)),'PI AREA  P100'!S964*CONFIGURACAO!$C$25))</f>
        <v>0</v>
      </c>
      <c r="AK964" s="38">
        <f>IF(T964=0,0,IF(CONFIGURACAO!$C$17="SIM",(IF(T964&gt;CONFIGURACAO!$C$18,CONFIGURACAO!$C$18*CONFIGURACAO!$C$26,T964*CONFIGURACAO!$C$26)),'PI AREA  P100'!T964*CONFIGURACAO!$C$26))</f>
        <v>5</v>
      </c>
      <c r="AL964" s="38">
        <f>IFERROR(IF(M964&gt;0,(U964*CONFIGURACAO!$C$29)+(V964*CONFIGURACAO!$C$30),""),"")</f>
        <v>0</v>
      </c>
      <c r="AM964" s="38">
        <f>IF(W964=0,0,IF(CONFIGURACAO!$C$41="SIM",(IF(W964&gt;CONFIGURACAO!$C$41,CONFIGURACAO!$C$41*CONFIGURACAO!$C$31,W964*CONFIGURACAO!$C$31)),'PI AREA  P100'!W964*CONFIGURACAO!$C$31))</f>
        <v>0</v>
      </c>
      <c r="AN964" s="38">
        <f>IF(X964=0,0,IF(CONFIGURACAO!$C$39="SIM",(IF(X964&gt;CONFIGURACAO!$C$40,CONFIGURACAO!$C$40*CONFIGURACAO!$C$32,X964*CONFIGURACAO!$C$32)),'PI AREA  P100'!X964*CONFIGURACAO!$C$32))</f>
        <v>0</v>
      </c>
      <c r="AO964" s="38">
        <f>IFERROR(IF(M964&gt;0,(Y964*CONFIGURACAO!$C$33)+(Z964*CONFIGURACAO!$C$34)+(AA964*CONFIGURACAO!$C$35)+(AB964*CONFIGURACAO!$C$36),""),"")</f>
        <v>0</v>
      </c>
      <c r="AP964" s="38">
        <f>IF(AA964=0,0,IF(CONFIGURACAO!$C$46="SIM",(IF(AA964&gt;CONFIGURACAO!$C$47,CONFIGURACAO!$C$47*CONFIGURACAO!$C$35,AA964*CONFIGURACAO!$C$35)),'PI AREA  P100'!AA964*CONFIGURACAO!$C$35))</f>
        <v>0</v>
      </c>
      <c r="AQ964" s="38">
        <f>IF(AB964=0,0,IF(CONFIGURACAO!$C$44="SIM",(IF(AB964&gt;CONFIGURACAO!$C$45,CONFIGURACAO!$C$45*CONFIGURACAO!$C$36,AB964*CONFIGURACAO!$C$36)),'PI AREA  P100'!AB964*CONFIGURACAO!$C$36))</f>
        <v>0</v>
      </c>
      <c r="AR964" s="38">
        <f t="shared" ref="AR964:AR1027" si="335">IF(OR(M964=1,M964=2,M964=3,M964=4),SUM(AI964:AQ964),"")</f>
        <v>125</v>
      </c>
      <c r="AS964" s="68">
        <f>IF(AR964="","",$AR964-(($AS$2/CONFIGURACAO!$C$6)*$M964))</f>
        <v>-25</v>
      </c>
      <c r="AT964" s="73" t="str">
        <f t="shared" si="317"/>
        <v>NAO</v>
      </c>
      <c r="AU964" s="75">
        <f>IF(AR964="","",$AR964-(($AU$2/CONFIGURACAO!$C$6)*$M964))</f>
        <v>-125</v>
      </c>
      <c r="AV964" s="76" t="str">
        <f t="shared" si="318"/>
        <v>NAO</v>
      </c>
      <c r="AW964" s="74">
        <f>IF(AR964="","",$AR964-(($AW$2/CONFIGURACAO!$C$6)*$M964))</f>
        <v>-225</v>
      </c>
      <c r="AX964" s="72" t="str">
        <f t="shared" si="319"/>
        <v>NAO</v>
      </c>
      <c r="AZ964" s="39">
        <f t="shared" si="320"/>
        <v>1.0558056641862273E-2</v>
      </c>
      <c r="BA964" s="146">
        <f t="shared" si="321"/>
        <v>4</v>
      </c>
      <c r="BB964" s="146">
        <f t="shared" si="322"/>
        <v>923</v>
      </c>
      <c r="BC964" s="32">
        <f t="shared" si="323"/>
        <v>1034</v>
      </c>
      <c r="BD964" s="148"/>
      <c r="BE964" s="40">
        <f t="shared" si="324"/>
        <v>0</v>
      </c>
      <c r="BF964" s="40">
        <f t="shared" si="325"/>
        <v>0</v>
      </c>
      <c r="BG964" s="40">
        <f t="shared" si="326"/>
        <v>2.5693730729701953E-2</v>
      </c>
      <c r="BH964" s="40">
        <f t="shared" si="327"/>
        <v>4.042037186742118E-2</v>
      </c>
      <c r="BI964" s="40">
        <f t="shared" si="328"/>
        <v>0.10660980810234541</v>
      </c>
      <c r="BJ964" s="40">
        <f t="shared" si="329"/>
        <v>0</v>
      </c>
      <c r="BK964" s="40">
        <f t="shared" si="330"/>
        <v>0.16051364365971107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 s="42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</row>
    <row r="965" spans="1:124" s="32" customFormat="1" x14ac:dyDescent="0.2">
      <c r="A965" s="124" t="str">
        <f>CONFIGURACAO!$C$4</f>
        <v>AREA 21</v>
      </c>
      <c r="B965" s="125">
        <v>963</v>
      </c>
      <c r="C965" s="252" t="s">
        <v>327</v>
      </c>
      <c r="D965" s="126">
        <f t="shared" si="331"/>
        <v>16</v>
      </c>
      <c r="E965" s="250" t="s">
        <v>1300</v>
      </c>
      <c r="F965" s="250">
        <v>0</v>
      </c>
      <c r="G965" s="250">
        <v>0</v>
      </c>
      <c r="H965" s="250">
        <v>1</v>
      </c>
      <c r="I965" s="250">
        <v>1</v>
      </c>
      <c r="J965" s="87"/>
      <c r="K965" s="94"/>
      <c r="L965" s="94"/>
      <c r="M965" s="154">
        <f t="shared" si="332"/>
        <v>2</v>
      </c>
      <c r="N965">
        <v>0</v>
      </c>
      <c r="O965">
        <v>1</v>
      </c>
      <c r="P965">
        <v>5</v>
      </c>
      <c r="Q965">
        <v>2</v>
      </c>
      <c r="R965">
        <v>1</v>
      </c>
      <c r="S965">
        <v>2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 s="139">
        <f t="shared" si="315"/>
        <v>1</v>
      </c>
      <c r="AD965" s="140">
        <f t="shared" si="316"/>
        <v>6</v>
      </c>
      <c r="AE965" s="141">
        <f t="shared" si="333"/>
        <v>0</v>
      </c>
      <c r="AF965" s="142">
        <f t="shared" si="334"/>
        <v>0</v>
      </c>
      <c r="AG965" s="278"/>
      <c r="AI965" s="37">
        <f>IFERROR(IF(M965&gt;0,(N965*CONFIGURACAO!$C$20)+(O965*CONFIGURACAO!$C$21)+(P965*CONFIGURACAO!$C$22)+(Q965*CONFIGURACAO!$C$23)+(R965*CONFIGURACAO!$C$24),""),"")</f>
        <v>480</v>
      </c>
      <c r="AJ965" s="38">
        <f>IF(S965=0,0,IF(CONFIGURACAO!$C$15="SIM",(IF(S965&gt;CONFIGURACAO!$C$16,CONFIGURACAO!$C$16*CONFIGURACAO!$C$25,S965*CONFIGURACAO!$C$25)),'PI AREA  P100'!S965*CONFIGURACAO!$C$25))</f>
        <v>20</v>
      </c>
      <c r="AK965" s="38">
        <f>IF(T965=0,0,IF(CONFIGURACAO!$C$17="SIM",(IF(T965&gt;CONFIGURACAO!$C$18,CONFIGURACAO!$C$18*CONFIGURACAO!$C$26,T965*CONFIGURACAO!$C$26)),'PI AREA  P100'!T965*CONFIGURACAO!$C$26))</f>
        <v>5</v>
      </c>
      <c r="AL965" s="38">
        <f>IFERROR(IF(M965&gt;0,(U965*CONFIGURACAO!$C$29)+(V965*CONFIGURACAO!$C$30),""),"")</f>
        <v>0</v>
      </c>
      <c r="AM965" s="38">
        <f>IF(W965=0,0,IF(CONFIGURACAO!$C$41="SIM",(IF(W965&gt;CONFIGURACAO!$C$41,CONFIGURACAO!$C$41*CONFIGURACAO!$C$31,W965*CONFIGURACAO!$C$31)),'PI AREA  P100'!W965*CONFIGURACAO!$C$31))</f>
        <v>0</v>
      </c>
      <c r="AN965" s="38">
        <f>IF(X965=0,0,IF(CONFIGURACAO!$C$39="SIM",(IF(X965&gt;CONFIGURACAO!$C$40,CONFIGURACAO!$C$40*CONFIGURACAO!$C$32,X965*CONFIGURACAO!$C$32)),'PI AREA  P100'!X965*CONFIGURACAO!$C$32))</f>
        <v>0</v>
      </c>
      <c r="AO965" s="38">
        <f>IFERROR(IF(M965&gt;0,(Y965*CONFIGURACAO!$C$33)+(Z965*CONFIGURACAO!$C$34)+(AA965*CONFIGURACAO!$C$35)+(AB965*CONFIGURACAO!$C$36),""),"")</f>
        <v>0</v>
      </c>
      <c r="AP965" s="38">
        <f>IF(AA965=0,0,IF(CONFIGURACAO!$C$46="SIM",(IF(AA965&gt;CONFIGURACAO!$C$47,CONFIGURACAO!$C$47*CONFIGURACAO!$C$35,AA965*CONFIGURACAO!$C$35)),'PI AREA  P100'!AA965*CONFIGURACAO!$C$35))</f>
        <v>0</v>
      </c>
      <c r="AQ965" s="38">
        <f>IF(AB965=0,0,IF(CONFIGURACAO!$C$44="SIM",(IF(AB965&gt;CONFIGURACAO!$C$45,CONFIGURACAO!$C$45*CONFIGURACAO!$C$36,AB965*CONFIGURACAO!$C$36)),'PI AREA  P100'!AB965*CONFIGURACAO!$C$36))</f>
        <v>0</v>
      </c>
      <c r="AR965" s="38">
        <f t="shared" si="335"/>
        <v>505</v>
      </c>
      <c r="AS965" s="68">
        <f>IF(AR965="","",$AR965-(($AS$2/CONFIGURACAO!$C$6)*$M965))</f>
        <v>355</v>
      </c>
      <c r="AT965" s="73">
        <f t="shared" si="317"/>
        <v>3</v>
      </c>
      <c r="AU965" s="75">
        <f>IF(AR965="","",$AR965-(($AU$2/CONFIGURACAO!$C$6)*$M965))</f>
        <v>255</v>
      </c>
      <c r="AV965" s="76">
        <f t="shared" si="318"/>
        <v>4</v>
      </c>
      <c r="AW965" s="74">
        <f>IF(AR965="","",$AR965-(($AW$2/CONFIGURACAO!$C$6)*$M965))</f>
        <v>155</v>
      </c>
      <c r="AX965" s="72">
        <f t="shared" si="319"/>
        <v>5</v>
      </c>
      <c r="AZ965" s="39">
        <f t="shared" si="320"/>
        <v>4.2654548833123584E-2</v>
      </c>
      <c r="BA965" s="146">
        <f t="shared" si="321"/>
        <v>12</v>
      </c>
      <c r="BB965" s="146">
        <f t="shared" si="322"/>
        <v>629</v>
      </c>
      <c r="BC965" s="32">
        <f t="shared" si="323"/>
        <v>734</v>
      </c>
      <c r="BD965" s="148"/>
      <c r="BE965" s="40">
        <f t="shared" si="324"/>
        <v>0</v>
      </c>
      <c r="BF965" s="40">
        <f t="shared" si="325"/>
        <v>3.8580246913580245E-2</v>
      </c>
      <c r="BG965" s="40">
        <f t="shared" si="326"/>
        <v>0.12846865364850976</v>
      </c>
      <c r="BH965" s="40">
        <f t="shared" si="327"/>
        <v>8.084074373484236E-2</v>
      </c>
      <c r="BI965" s="40">
        <f t="shared" si="328"/>
        <v>0.10660980810234541</v>
      </c>
      <c r="BJ965" s="40">
        <f t="shared" si="329"/>
        <v>0.18484288354898337</v>
      </c>
      <c r="BK965" s="40">
        <f t="shared" si="330"/>
        <v>0.16051364365971107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 s="42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</row>
    <row r="966" spans="1:124" s="32" customFormat="1" x14ac:dyDescent="0.2">
      <c r="A966" s="124" t="str">
        <f>CONFIGURACAO!$C$4</f>
        <v>AREA 21</v>
      </c>
      <c r="B966" s="125">
        <v>964</v>
      </c>
      <c r="C966" s="252" t="s">
        <v>327</v>
      </c>
      <c r="D966" s="126">
        <f t="shared" si="331"/>
        <v>17</v>
      </c>
      <c r="E966" s="250" t="s">
        <v>1301</v>
      </c>
      <c r="F966" s="250">
        <v>0</v>
      </c>
      <c r="G966" s="250">
        <v>0</v>
      </c>
      <c r="H966" s="250">
        <v>0</v>
      </c>
      <c r="I966" s="250">
        <v>1</v>
      </c>
      <c r="J966" s="87"/>
      <c r="K966" s="94"/>
      <c r="L966" s="94"/>
      <c r="M966" s="154">
        <f t="shared" si="332"/>
        <v>1</v>
      </c>
      <c r="N966">
        <v>1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 s="139">
        <f t="shared" si="315"/>
        <v>2</v>
      </c>
      <c r="AD966" s="140">
        <f t="shared" si="316"/>
        <v>2</v>
      </c>
      <c r="AE966" s="141">
        <f t="shared" si="333"/>
        <v>0</v>
      </c>
      <c r="AF966" s="142">
        <f t="shared" si="334"/>
        <v>0</v>
      </c>
      <c r="AG966" s="278"/>
      <c r="AI966" s="37">
        <f>IFERROR(IF(M966&gt;0,(N966*CONFIGURACAO!$C$20)+(O966*CONFIGURACAO!$C$21)+(P966*CONFIGURACAO!$C$22)+(Q966*CONFIGURACAO!$C$23)+(R966*CONFIGURACAO!$C$24),""),"")</f>
        <v>220</v>
      </c>
      <c r="AJ966" s="38">
        <f>IF(S966=0,0,IF(CONFIGURACAO!$C$15="SIM",(IF(S966&gt;CONFIGURACAO!$C$16,CONFIGURACAO!$C$16*CONFIGURACAO!$C$25,S966*CONFIGURACAO!$C$25)),'PI AREA  P100'!S966*CONFIGURACAO!$C$25))</f>
        <v>0</v>
      </c>
      <c r="AK966" s="38">
        <f>IF(T966=0,0,IF(CONFIGURACAO!$C$17="SIM",(IF(T966&gt;CONFIGURACAO!$C$18,CONFIGURACAO!$C$18*CONFIGURACAO!$C$26,T966*CONFIGURACAO!$C$26)),'PI AREA  P100'!T966*CONFIGURACAO!$C$26))</f>
        <v>0</v>
      </c>
      <c r="AL966" s="38">
        <f>IFERROR(IF(M966&gt;0,(U966*CONFIGURACAO!$C$29)+(V966*CONFIGURACAO!$C$30),""),"")</f>
        <v>0</v>
      </c>
      <c r="AM966" s="38">
        <f>IF(W966=0,0,IF(CONFIGURACAO!$C$41="SIM",(IF(W966&gt;CONFIGURACAO!$C$41,CONFIGURACAO!$C$41*CONFIGURACAO!$C$31,W966*CONFIGURACAO!$C$31)),'PI AREA  P100'!W966*CONFIGURACAO!$C$31))</f>
        <v>0</v>
      </c>
      <c r="AN966" s="38">
        <f>IF(X966=0,0,IF(CONFIGURACAO!$C$39="SIM",(IF(X966&gt;CONFIGURACAO!$C$40,CONFIGURACAO!$C$40*CONFIGURACAO!$C$32,X966*CONFIGURACAO!$C$32)),'PI AREA  P100'!X966*CONFIGURACAO!$C$32))</f>
        <v>0</v>
      </c>
      <c r="AO966" s="38">
        <f>IFERROR(IF(M966&gt;0,(Y966*CONFIGURACAO!$C$33)+(Z966*CONFIGURACAO!$C$34)+(AA966*CONFIGURACAO!$C$35)+(AB966*CONFIGURACAO!$C$36),""),"")</f>
        <v>0</v>
      </c>
      <c r="AP966" s="38">
        <f>IF(AA966=0,0,IF(CONFIGURACAO!$C$46="SIM",(IF(AA966&gt;CONFIGURACAO!$C$47,CONFIGURACAO!$C$47*CONFIGURACAO!$C$35,AA966*CONFIGURACAO!$C$35)),'PI AREA  P100'!AA966*CONFIGURACAO!$C$35))</f>
        <v>0</v>
      </c>
      <c r="AQ966" s="38">
        <f>IF(AB966=0,0,IF(CONFIGURACAO!$C$44="SIM",(IF(AB966&gt;CONFIGURACAO!$C$45,CONFIGURACAO!$C$45*CONFIGURACAO!$C$36,AB966*CONFIGURACAO!$C$36)),'PI AREA  P100'!AB966*CONFIGURACAO!$C$36))</f>
        <v>0</v>
      </c>
      <c r="AR966" s="38">
        <f t="shared" si="335"/>
        <v>220</v>
      </c>
      <c r="AS966" s="68">
        <f>IF(AR966="","",$AR966-(($AS$2/CONFIGURACAO!$C$6)*$M966))</f>
        <v>145</v>
      </c>
      <c r="AT966" s="73">
        <f t="shared" si="317"/>
        <v>3</v>
      </c>
      <c r="AU966" s="75">
        <f>IF(AR966="","",$AR966-(($AU$2/CONFIGURACAO!$C$6)*$M966))</f>
        <v>95</v>
      </c>
      <c r="AV966" s="76">
        <f t="shared" si="318"/>
        <v>4</v>
      </c>
      <c r="AW966" s="74">
        <f>IF(AR966="","",$AR966-(($AW$2/CONFIGURACAO!$C$6)*$M966))</f>
        <v>45</v>
      </c>
      <c r="AX966" s="72">
        <f t="shared" si="319"/>
        <v>5</v>
      </c>
      <c r="AZ966" s="39">
        <f t="shared" si="320"/>
        <v>1.8582179689677601E-2</v>
      </c>
      <c r="BA966" s="146">
        <f t="shared" si="321"/>
        <v>3</v>
      </c>
      <c r="BB966" s="146">
        <f t="shared" si="322"/>
        <v>968</v>
      </c>
      <c r="BC966" s="32">
        <f t="shared" si="323"/>
        <v>936</v>
      </c>
      <c r="BD966" s="148"/>
      <c r="BE966" s="40">
        <f t="shared" si="324"/>
        <v>3.7257824143070044E-2</v>
      </c>
      <c r="BF966" s="40">
        <f t="shared" si="325"/>
        <v>3.8580246913580245E-2</v>
      </c>
      <c r="BG966" s="40">
        <f t="shared" si="326"/>
        <v>0</v>
      </c>
      <c r="BH966" s="40">
        <f t="shared" si="327"/>
        <v>4.042037186742118E-2</v>
      </c>
      <c r="BI966" s="40">
        <f t="shared" si="328"/>
        <v>0</v>
      </c>
      <c r="BJ966" s="40">
        <f t="shared" si="329"/>
        <v>0</v>
      </c>
      <c r="BK966" s="40">
        <f t="shared" si="330"/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 s="42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</row>
    <row r="967" spans="1:124" s="32" customFormat="1" x14ac:dyDescent="0.2">
      <c r="A967" s="124" t="str">
        <f>CONFIGURACAO!$C$4</f>
        <v>AREA 21</v>
      </c>
      <c r="B967" s="125">
        <v>965</v>
      </c>
      <c r="C967" s="252" t="s">
        <v>1529</v>
      </c>
      <c r="D967" s="126">
        <f t="shared" si="331"/>
        <v>1</v>
      </c>
      <c r="E967" s="250" t="s">
        <v>1302</v>
      </c>
      <c r="F967" s="250">
        <v>1</v>
      </c>
      <c r="G967" s="250">
        <v>1</v>
      </c>
      <c r="H967" s="250">
        <v>1</v>
      </c>
      <c r="I967" s="250">
        <v>1</v>
      </c>
      <c r="J967" s="87"/>
      <c r="K967" s="94"/>
      <c r="L967" s="94"/>
      <c r="M967" s="154">
        <f t="shared" si="332"/>
        <v>4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2</v>
      </c>
      <c r="X967">
        <v>0</v>
      </c>
      <c r="Y967">
        <v>0</v>
      </c>
      <c r="Z967">
        <v>0</v>
      </c>
      <c r="AA967">
        <v>14</v>
      </c>
      <c r="AB967">
        <v>4</v>
      </c>
      <c r="AC967" s="139">
        <f t="shared" si="315"/>
        <v>0</v>
      </c>
      <c r="AD967" s="140">
        <f t="shared" si="316"/>
        <v>0</v>
      </c>
      <c r="AE967" s="141">
        <f t="shared" si="333"/>
        <v>0</v>
      </c>
      <c r="AF967" s="142">
        <f t="shared" si="334"/>
        <v>0</v>
      </c>
      <c r="AG967" s="278"/>
      <c r="AI967" s="37">
        <f>IFERROR(IF(M967&gt;0,(N967*CONFIGURACAO!$C$20)+(O967*CONFIGURACAO!$C$21)+(P967*CONFIGURACAO!$C$22)+(Q967*CONFIGURACAO!$C$23)+(R967*CONFIGURACAO!$C$24),""),"")</f>
        <v>0</v>
      </c>
      <c r="AJ967" s="38">
        <f>IF(S967=0,0,IF(CONFIGURACAO!$C$15="SIM",(IF(S967&gt;CONFIGURACAO!$C$16,CONFIGURACAO!$C$16*CONFIGURACAO!$C$25,S967*CONFIGURACAO!$C$25)),'PI AREA  P100'!S967*CONFIGURACAO!$C$25))</f>
        <v>10</v>
      </c>
      <c r="AK967" s="38">
        <f>IF(T967=0,0,IF(CONFIGURACAO!$C$17="SIM",(IF(T967&gt;CONFIGURACAO!$C$18,CONFIGURACAO!$C$18*CONFIGURACAO!$C$26,T967*CONFIGURACAO!$C$26)),'PI AREA  P100'!T967*CONFIGURACAO!$C$26))</f>
        <v>0</v>
      </c>
      <c r="AL967" s="38">
        <f>IFERROR(IF(M967&gt;0,(U967*CONFIGURACAO!$C$29)+(V967*CONFIGURACAO!$C$30),""),"")</f>
        <v>0</v>
      </c>
      <c r="AM967" s="38">
        <f>IF(W967=0,0,IF(CONFIGURACAO!$C$41="SIM",(IF(W967&gt;CONFIGURACAO!$C$41,CONFIGURACAO!$C$41*CONFIGURACAO!$C$31,W967*CONFIGURACAO!$C$31)),'PI AREA  P100'!W967*CONFIGURACAO!$C$31))</f>
        <v>100</v>
      </c>
      <c r="AN967" s="38">
        <f>IF(X967=0,0,IF(CONFIGURACAO!$C$39="SIM",(IF(X967&gt;CONFIGURACAO!$C$40,CONFIGURACAO!$C$40*CONFIGURACAO!$C$32,X967*CONFIGURACAO!$C$32)),'PI AREA  P100'!X967*CONFIGURACAO!$C$32))</f>
        <v>0</v>
      </c>
      <c r="AO967" s="38">
        <f>IFERROR(IF(M967&gt;0,(Y967*CONFIGURACAO!$C$33)+(Z967*CONFIGURACAO!$C$34)+(AA967*CONFIGURACAO!$C$35)+(AB967*CONFIGURACAO!$C$36),""),"")</f>
        <v>390</v>
      </c>
      <c r="AP967" s="38">
        <f>IF(AA967=0,0,IF(CONFIGURACAO!$C$46="SIM",(IF(AA967&gt;CONFIGURACAO!$C$47,CONFIGURACAO!$C$47*CONFIGURACAO!$C$35,AA967*CONFIGURACAO!$C$35)),'PI AREA  P100'!AA967*CONFIGURACAO!$C$35))</f>
        <v>350</v>
      </c>
      <c r="AQ967" s="38">
        <f>IF(AB967=0,0,IF(CONFIGURACAO!$C$44="SIM",(IF(AB967&gt;CONFIGURACAO!$C$45,CONFIGURACAO!$C$45*CONFIGURACAO!$C$36,AB967*CONFIGURACAO!$C$36)),'PI AREA  P100'!AB967*CONFIGURACAO!$C$36))</f>
        <v>20</v>
      </c>
      <c r="AR967" s="38">
        <f t="shared" si="335"/>
        <v>870</v>
      </c>
      <c r="AS967" s="68">
        <f>IF(AR967="","",$AR967-(($AS$2/CONFIGURACAO!$C$6)*$M967))</f>
        <v>570</v>
      </c>
      <c r="AT967" s="73">
        <f t="shared" si="317"/>
        <v>3</v>
      </c>
      <c r="AU967" s="75">
        <f>IF(AR967="","",$AR967-(($AU$2/CONFIGURACAO!$C$6)*$M967))</f>
        <v>370</v>
      </c>
      <c r="AV967" s="76">
        <f t="shared" si="318"/>
        <v>4</v>
      </c>
      <c r="AW967" s="74">
        <f>IF(AR967="","",$AR967-(($AW$2/CONFIGURACAO!$C$6)*$M967))</f>
        <v>170</v>
      </c>
      <c r="AX967" s="72">
        <f t="shared" si="319"/>
        <v>5</v>
      </c>
      <c r="AZ967" s="39">
        <f t="shared" si="320"/>
        <v>7.3484074227361418E-2</v>
      </c>
      <c r="BA967" s="146">
        <f t="shared" si="321"/>
        <v>21</v>
      </c>
      <c r="BB967" s="146">
        <f t="shared" si="322"/>
        <v>343</v>
      </c>
      <c r="BC967" s="32">
        <f t="shared" si="323"/>
        <v>509</v>
      </c>
      <c r="BD967" s="148"/>
      <c r="BE967" s="40">
        <f t="shared" si="324"/>
        <v>0</v>
      </c>
      <c r="BF967" s="40">
        <f t="shared" si="325"/>
        <v>0</v>
      </c>
      <c r="BG967" s="40">
        <f t="shared" si="326"/>
        <v>0</v>
      </c>
      <c r="BH967" s="40">
        <f t="shared" si="327"/>
        <v>0</v>
      </c>
      <c r="BI967" s="40">
        <f t="shared" si="328"/>
        <v>0</v>
      </c>
      <c r="BJ967" s="40">
        <f t="shared" si="329"/>
        <v>9.2421441774491686E-2</v>
      </c>
      <c r="BK967" s="40">
        <f t="shared" si="330"/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 s="42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</row>
    <row r="968" spans="1:124" s="32" customFormat="1" x14ac:dyDescent="0.2">
      <c r="A968" s="124" t="str">
        <f>CONFIGURACAO!$C$4</f>
        <v>AREA 21</v>
      </c>
      <c r="B968" s="125">
        <v>966</v>
      </c>
      <c r="C968" s="252" t="s">
        <v>1529</v>
      </c>
      <c r="D968" s="126">
        <f t="shared" si="331"/>
        <v>2</v>
      </c>
      <c r="E968" s="250" t="s">
        <v>1303</v>
      </c>
      <c r="F968" s="250">
        <v>1</v>
      </c>
      <c r="G968" s="250">
        <v>1</v>
      </c>
      <c r="H968" s="250">
        <v>1</v>
      </c>
      <c r="I968" s="250">
        <v>1</v>
      </c>
      <c r="J968" s="87"/>
      <c r="K968" s="94"/>
      <c r="L968" s="94"/>
      <c r="M968" s="154">
        <f t="shared" si="332"/>
        <v>4</v>
      </c>
      <c r="N968">
        <v>0</v>
      </c>
      <c r="O968">
        <v>1</v>
      </c>
      <c r="P968">
        <v>1</v>
      </c>
      <c r="Q968">
        <v>1</v>
      </c>
      <c r="R968">
        <v>1</v>
      </c>
      <c r="S968">
        <v>6</v>
      </c>
      <c r="T968">
        <v>2</v>
      </c>
      <c r="U968">
        <v>0</v>
      </c>
      <c r="V968">
        <v>0</v>
      </c>
      <c r="W968">
        <v>0</v>
      </c>
      <c r="X968">
        <v>4</v>
      </c>
      <c r="Y968">
        <v>0</v>
      </c>
      <c r="Z968">
        <v>0</v>
      </c>
      <c r="AA968">
        <v>0</v>
      </c>
      <c r="AB968">
        <v>12</v>
      </c>
      <c r="AC968" s="139">
        <f t="shared" si="315"/>
        <v>1</v>
      </c>
      <c r="AD968" s="140">
        <f t="shared" si="316"/>
        <v>2</v>
      </c>
      <c r="AE968" s="141">
        <f t="shared" si="333"/>
        <v>0</v>
      </c>
      <c r="AF968" s="142">
        <f t="shared" si="334"/>
        <v>0</v>
      </c>
      <c r="AG968" s="278"/>
      <c r="AI968" s="37">
        <f>IFERROR(IF(M968&gt;0,(N968*CONFIGURACAO!$C$20)+(O968*CONFIGURACAO!$C$21)+(P968*CONFIGURACAO!$C$22)+(Q968*CONFIGURACAO!$C$23)+(R968*CONFIGURACAO!$C$24),""),"")</f>
        <v>200</v>
      </c>
      <c r="AJ968" s="38">
        <f>IF(S968=0,0,IF(CONFIGURACAO!$C$15="SIM",(IF(S968&gt;CONFIGURACAO!$C$16,CONFIGURACAO!$C$16*CONFIGURACAO!$C$25,S968*CONFIGURACAO!$C$25)),'PI AREA  P100'!S968*CONFIGURACAO!$C$25))</f>
        <v>40</v>
      </c>
      <c r="AK968" s="38">
        <f>IF(T968=0,0,IF(CONFIGURACAO!$C$17="SIM",(IF(T968&gt;CONFIGURACAO!$C$18,CONFIGURACAO!$C$18*CONFIGURACAO!$C$26,T968*CONFIGURACAO!$C$26)),'PI AREA  P100'!T968*CONFIGURACAO!$C$26))</f>
        <v>10</v>
      </c>
      <c r="AL968" s="38">
        <f>IFERROR(IF(M968&gt;0,(U968*CONFIGURACAO!$C$29)+(V968*CONFIGURACAO!$C$30),""),"")</f>
        <v>0</v>
      </c>
      <c r="AM968" s="38">
        <f>IF(W968=0,0,IF(CONFIGURACAO!$C$41="SIM",(IF(W968&gt;CONFIGURACAO!$C$41,CONFIGURACAO!$C$41*CONFIGURACAO!$C$31,W968*CONFIGURACAO!$C$31)),'PI AREA  P100'!W968*CONFIGURACAO!$C$31))</f>
        <v>0</v>
      </c>
      <c r="AN968" s="38">
        <f>IF(X968=0,0,IF(CONFIGURACAO!$C$39="SIM",(IF(X968&gt;CONFIGURACAO!$C$40,CONFIGURACAO!$C$40*CONFIGURACAO!$C$32,X968*CONFIGURACAO!$C$32)),'PI AREA  P100'!X968*CONFIGURACAO!$C$32))</f>
        <v>100</v>
      </c>
      <c r="AO968" s="38">
        <f>IFERROR(IF(M968&gt;0,(Y968*CONFIGURACAO!$C$33)+(Z968*CONFIGURACAO!$C$34)+(AA968*CONFIGURACAO!$C$35)+(AB968*CONFIGURACAO!$C$36),""),"")</f>
        <v>120</v>
      </c>
      <c r="AP968" s="38">
        <f>IF(AA968=0,0,IF(CONFIGURACAO!$C$46="SIM",(IF(AA968&gt;CONFIGURACAO!$C$47,CONFIGURACAO!$C$47*CONFIGURACAO!$C$35,AA968*CONFIGURACAO!$C$35)),'PI AREA  P100'!AA968*CONFIGURACAO!$C$35))</f>
        <v>0</v>
      </c>
      <c r="AQ968" s="38">
        <f>IF(AB968=0,0,IF(CONFIGURACAO!$C$44="SIM",(IF(AB968&gt;CONFIGURACAO!$C$45,CONFIGURACAO!$C$45*CONFIGURACAO!$C$36,AB968*CONFIGURACAO!$C$36)),'PI AREA  P100'!AB968*CONFIGURACAO!$C$36))</f>
        <v>20</v>
      </c>
      <c r="AR968" s="38">
        <f t="shared" si="335"/>
        <v>490</v>
      </c>
      <c r="AS968" s="68">
        <f>IF(AR968="","",$AR968-(($AS$2/CONFIGURACAO!$C$6)*$M968))</f>
        <v>190</v>
      </c>
      <c r="AT968" s="73">
        <f t="shared" si="317"/>
        <v>3</v>
      </c>
      <c r="AU968" s="75">
        <f>IF(AR968="","",$AR968-(($AU$2/CONFIGURACAO!$C$6)*$M968))</f>
        <v>-10</v>
      </c>
      <c r="AV968" s="76" t="str">
        <f t="shared" si="318"/>
        <v>NAO</v>
      </c>
      <c r="AW968" s="74">
        <f>IF(AR968="","",$AR968-(($AW$2/CONFIGURACAO!$C$6)*$M968))</f>
        <v>-210</v>
      </c>
      <c r="AX968" s="72" t="str">
        <f t="shared" si="319"/>
        <v>NAO</v>
      </c>
      <c r="AZ968" s="39">
        <f t="shared" si="320"/>
        <v>4.1387582036100108E-2</v>
      </c>
      <c r="BA968" s="146">
        <f t="shared" si="321"/>
        <v>28</v>
      </c>
      <c r="BB968" s="146">
        <f t="shared" si="322"/>
        <v>213</v>
      </c>
      <c r="BC968" s="32">
        <f t="shared" si="323"/>
        <v>752</v>
      </c>
      <c r="BD968" s="148"/>
      <c r="BE968" s="40">
        <f t="shared" si="324"/>
        <v>0</v>
      </c>
      <c r="BF968" s="40">
        <f t="shared" si="325"/>
        <v>3.8580246913580245E-2</v>
      </c>
      <c r="BG968" s="40">
        <f t="shared" si="326"/>
        <v>2.5693730729701953E-2</v>
      </c>
      <c r="BH968" s="40">
        <f t="shared" si="327"/>
        <v>4.042037186742118E-2</v>
      </c>
      <c r="BI968" s="40">
        <f t="shared" si="328"/>
        <v>0.10660980810234541</v>
      </c>
      <c r="BJ968" s="40">
        <f t="shared" si="329"/>
        <v>0.55452865064695012</v>
      </c>
      <c r="BK968" s="40">
        <f t="shared" si="330"/>
        <v>0.32102728731942215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 s="42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</row>
    <row r="969" spans="1:124" s="32" customFormat="1" x14ac:dyDescent="0.2">
      <c r="A969" s="124" t="str">
        <f>CONFIGURACAO!$C$4</f>
        <v>AREA 21</v>
      </c>
      <c r="B969" s="125">
        <v>967</v>
      </c>
      <c r="C969" s="252" t="s">
        <v>1529</v>
      </c>
      <c r="D969" s="126">
        <f t="shared" si="331"/>
        <v>3</v>
      </c>
      <c r="E969" s="250" t="s">
        <v>1304</v>
      </c>
      <c r="F969" s="250">
        <v>1</v>
      </c>
      <c r="G969" s="250">
        <v>1</v>
      </c>
      <c r="H969" s="250">
        <v>1</v>
      </c>
      <c r="I969" s="250">
        <v>1</v>
      </c>
      <c r="J969" s="87"/>
      <c r="K969" s="94"/>
      <c r="L969" s="94"/>
      <c r="M969" s="154">
        <f t="shared" si="332"/>
        <v>4</v>
      </c>
      <c r="N969">
        <v>5</v>
      </c>
      <c r="O969">
        <v>1</v>
      </c>
      <c r="P969">
        <v>0</v>
      </c>
      <c r="Q969">
        <v>4</v>
      </c>
      <c r="R969">
        <v>2</v>
      </c>
      <c r="S969">
        <v>3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2</v>
      </c>
      <c r="AB969">
        <v>1</v>
      </c>
      <c r="AC969" s="139">
        <f t="shared" si="315"/>
        <v>6</v>
      </c>
      <c r="AD969" s="140">
        <f t="shared" si="316"/>
        <v>6</v>
      </c>
      <c r="AE969" s="141">
        <f t="shared" si="333"/>
        <v>0</v>
      </c>
      <c r="AF969" s="142">
        <f t="shared" si="334"/>
        <v>0</v>
      </c>
      <c r="AG969" s="278"/>
      <c r="AI969" s="37">
        <f>IFERROR(IF(M969&gt;0,(N969*CONFIGURACAO!$C$20)+(O969*CONFIGURACAO!$C$21)+(P969*CONFIGURACAO!$C$22)+(Q969*CONFIGURACAO!$C$23)+(R969*CONFIGURACAO!$C$24),""),"")</f>
        <v>780</v>
      </c>
      <c r="AJ969" s="38">
        <f>IF(S969=0,0,IF(CONFIGURACAO!$C$15="SIM",(IF(S969&gt;CONFIGURACAO!$C$16,CONFIGURACAO!$C$16*CONFIGURACAO!$C$25,S969*CONFIGURACAO!$C$25)),'PI AREA  P100'!S969*CONFIGURACAO!$C$25))</f>
        <v>30</v>
      </c>
      <c r="AK969" s="38">
        <f>IF(T969=0,0,IF(CONFIGURACAO!$C$17="SIM",(IF(T969&gt;CONFIGURACAO!$C$18,CONFIGURACAO!$C$18*CONFIGURACAO!$C$26,T969*CONFIGURACAO!$C$26)),'PI AREA  P100'!T969*CONFIGURACAO!$C$26))</f>
        <v>10</v>
      </c>
      <c r="AL969" s="38">
        <f>IFERROR(IF(M969&gt;0,(U969*CONFIGURACAO!$C$29)+(V969*CONFIGURACAO!$C$30),""),"")</f>
        <v>0</v>
      </c>
      <c r="AM969" s="38">
        <f>IF(W969=0,0,IF(CONFIGURACAO!$C$41="SIM",(IF(W969&gt;CONFIGURACAO!$C$41,CONFIGURACAO!$C$41*CONFIGURACAO!$C$31,W969*CONFIGURACAO!$C$31)),'PI AREA  P100'!W969*CONFIGURACAO!$C$31))</f>
        <v>0</v>
      </c>
      <c r="AN969" s="38">
        <f>IF(X969=0,0,IF(CONFIGURACAO!$C$39="SIM",(IF(X969&gt;CONFIGURACAO!$C$40,CONFIGURACAO!$C$40*CONFIGURACAO!$C$32,X969*CONFIGURACAO!$C$32)),'PI AREA  P100'!X969*CONFIGURACAO!$C$32))</f>
        <v>0</v>
      </c>
      <c r="AO969" s="38">
        <f>IFERROR(IF(M969&gt;0,(Y969*CONFIGURACAO!$C$33)+(Z969*CONFIGURACAO!$C$34)+(AA969*CONFIGURACAO!$C$35)+(AB969*CONFIGURACAO!$C$36),""),"")</f>
        <v>60</v>
      </c>
      <c r="AP969" s="38">
        <f>IF(AA969=0,0,IF(CONFIGURACAO!$C$46="SIM",(IF(AA969&gt;CONFIGURACAO!$C$47,CONFIGURACAO!$C$47*CONFIGURACAO!$C$35,AA969*CONFIGURACAO!$C$35)),'PI AREA  P100'!AA969*CONFIGURACAO!$C$35))</f>
        <v>50</v>
      </c>
      <c r="AQ969" s="38">
        <f>IF(AB969=0,0,IF(CONFIGURACAO!$C$44="SIM",(IF(AB969&gt;CONFIGURACAO!$C$45,CONFIGURACAO!$C$45*CONFIGURACAO!$C$36,AB969*CONFIGURACAO!$C$36)),'PI AREA  P100'!AB969*CONFIGURACAO!$C$36))</f>
        <v>10</v>
      </c>
      <c r="AR969" s="38">
        <f t="shared" si="335"/>
        <v>940</v>
      </c>
      <c r="AS969" s="68">
        <f>IF(AR969="","",$AR969-(($AS$2/CONFIGURACAO!$C$6)*$M969))</f>
        <v>640</v>
      </c>
      <c r="AT969" s="73">
        <f t="shared" si="317"/>
        <v>3</v>
      </c>
      <c r="AU969" s="75">
        <f>IF(AR969="","",$AR969-(($AU$2/CONFIGURACAO!$C$6)*$M969))</f>
        <v>440</v>
      </c>
      <c r="AV969" s="76">
        <f t="shared" si="318"/>
        <v>4</v>
      </c>
      <c r="AW969" s="74">
        <f>IF(AR969="","",$AR969-(($AW$2/CONFIGURACAO!$C$6)*$M969))</f>
        <v>240</v>
      </c>
      <c r="AX969" s="72">
        <f t="shared" si="319"/>
        <v>5</v>
      </c>
      <c r="AZ969" s="39">
        <f t="shared" si="320"/>
        <v>7.9396585946804279E-2</v>
      </c>
      <c r="BA969" s="146">
        <f t="shared" si="321"/>
        <v>20</v>
      </c>
      <c r="BB969" s="146">
        <f t="shared" si="322"/>
        <v>375</v>
      </c>
      <c r="BC969" s="32">
        <f t="shared" si="323"/>
        <v>472</v>
      </c>
      <c r="BD969" s="148"/>
      <c r="BE969" s="40">
        <f t="shared" si="324"/>
        <v>0.18628912071535023</v>
      </c>
      <c r="BF969" s="40">
        <f t="shared" si="325"/>
        <v>3.8580246913580245E-2</v>
      </c>
      <c r="BG969" s="40">
        <f t="shared" si="326"/>
        <v>0</v>
      </c>
      <c r="BH969" s="40">
        <f t="shared" si="327"/>
        <v>0.16168148746968472</v>
      </c>
      <c r="BI969" s="40">
        <f t="shared" si="328"/>
        <v>0.21321961620469082</v>
      </c>
      <c r="BJ969" s="40">
        <f t="shared" si="329"/>
        <v>0.27726432532347506</v>
      </c>
      <c r="BK969" s="40">
        <f t="shared" si="330"/>
        <v>0.32102728731942215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 s="42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</row>
    <row r="970" spans="1:124" s="32" customFormat="1" x14ac:dyDescent="0.2">
      <c r="A970" s="124" t="str">
        <f>CONFIGURACAO!$C$4</f>
        <v>AREA 21</v>
      </c>
      <c r="B970" s="125">
        <v>968</v>
      </c>
      <c r="C970" s="252" t="s">
        <v>1529</v>
      </c>
      <c r="D970" s="126">
        <f t="shared" si="331"/>
        <v>4</v>
      </c>
      <c r="E970" s="250" t="s">
        <v>1305</v>
      </c>
      <c r="F970" s="250">
        <v>1</v>
      </c>
      <c r="G970" s="250">
        <v>1</v>
      </c>
      <c r="H970" s="250">
        <v>1</v>
      </c>
      <c r="I970" s="250">
        <v>1</v>
      </c>
      <c r="J970" s="87"/>
      <c r="K970" s="94"/>
      <c r="L970" s="94"/>
      <c r="M970" s="154">
        <f t="shared" si="332"/>
        <v>4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2</v>
      </c>
      <c r="AB970">
        <v>0</v>
      </c>
      <c r="AC970" s="139">
        <f t="shared" si="315"/>
        <v>0</v>
      </c>
      <c r="AD970" s="140">
        <f t="shared" si="316"/>
        <v>0</v>
      </c>
      <c r="AE970" s="141">
        <f t="shared" si="333"/>
        <v>0</v>
      </c>
      <c r="AF970" s="142">
        <f t="shared" si="334"/>
        <v>0</v>
      </c>
      <c r="AG970" s="278"/>
      <c r="AI970" s="37">
        <f>IFERROR(IF(M970&gt;0,(N970*CONFIGURACAO!$C$20)+(O970*CONFIGURACAO!$C$21)+(P970*CONFIGURACAO!$C$22)+(Q970*CONFIGURACAO!$C$23)+(R970*CONFIGURACAO!$C$24),""),"")</f>
        <v>0</v>
      </c>
      <c r="AJ970" s="38">
        <f>IF(S970=0,0,IF(CONFIGURACAO!$C$15="SIM",(IF(S970&gt;CONFIGURACAO!$C$16,CONFIGURACAO!$C$16*CONFIGURACAO!$C$25,S970*CONFIGURACAO!$C$25)),'PI AREA  P100'!S970*CONFIGURACAO!$C$25))</f>
        <v>10</v>
      </c>
      <c r="AK970" s="38">
        <f>IF(T970=0,0,IF(CONFIGURACAO!$C$17="SIM",(IF(T970&gt;CONFIGURACAO!$C$18,CONFIGURACAO!$C$18*CONFIGURACAO!$C$26,T970*CONFIGURACAO!$C$26)),'PI AREA  P100'!T970*CONFIGURACAO!$C$26))</f>
        <v>0</v>
      </c>
      <c r="AL970" s="38">
        <f>IFERROR(IF(M970&gt;0,(U970*CONFIGURACAO!$C$29)+(V970*CONFIGURACAO!$C$30),""),"")</f>
        <v>0</v>
      </c>
      <c r="AM970" s="38">
        <f>IF(W970=0,0,IF(CONFIGURACAO!$C$41="SIM",(IF(W970&gt;CONFIGURACAO!$C$41,CONFIGURACAO!$C$41*CONFIGURACAO!$C$31,W970*CONFIGURACAO!$C$31)),'PI AREA  P100'!W970*CONFIGURACAO!$C$31))</f>
        <v>0</v>
      </c>
      <c r="AN970" s="38">
        <f>IF(X970=0,0,IF(CONFIGURACAO!$C$39="SIM",(IF(X970&gt;CONFIGURACAO!$C$40,CONFIGURACAO!$C$40*CONFIGURACAO!$C$32,X970*CONFIGURACAO!$C$32)),'PI AREA  P100'!X970*CONFIGURACAO!$C$32))</f>
        <v>0</v>
      </c>
      <c r="AO970" s="38">
        <f>IFERROR(IF(M970&gt;0,(Y970*CONFIGURACAO!$C$33)+(Z970*CONFIGURACAO!$C$34)+(AA970*CONFIGURACAO!$C$35)+(AB970*CONFIGURACAO!$C$36),""),"")</f>
        <v>50</v>
      </c>
      <c r="AP970" s="38">
        <f>IF(AA970=0,0,IF(CONFIGURACAO!$C$46="SIM",(IF(AA970&gt;CONFIGURACAO!$C$47,CONFIGURACAO!$C$47*CONFIGURACAO!$C$35,AA970*CONFIGURACAO!$C$35)),'PI AREA  P100'!AA970*CONFIGURACAO!$C$35))</f>
        <v>50</v>
      </c>
      <c r="AQ970" s="38">
        <f>IF(AB970=0,0,IF(CONFIGURACAO!$C$44="SIM",(IF(AB970&gt;CONFIGURACAO!$C$45,CONFIGURACAO!$C$45*CONFIGURACAO!$C$36,AB970*CONFIGURACAO!$C$36)),'PI AREA  P100'!AB970*CONFIGURACAO!$C$36))</f>
        <v>0</v>
      </c>
      <c r="AR970" s="38">
        <f t="shared" si="335"/>
        <v>110</v>
      </c>
      <c r="AS970" s="68">
        <f>IF(AR970="","",$AR970-(($AS$2/CONFIGURACAO!$C$6)*$M970))</f>
        <v>-190</v>
      </c>
      <c r="AT970" s="73" t="str">
        <f t="shared" si="317"/>
        <v>NAO</v>
      </c>
      <c r="AU970" s="75">
        <f>IF(AR970="","",$AR970-(($AU$2/CONFIGURACAO!$C$6)*$M970))</f>
        <v>-390</v>
      </c>
      <c r="AV970" s="76" t="str">
        <f t="shared" si="318"/>
        <v>NAO</v>
      </c>
      <c r="AW970" s="74">
        <f>IF(AR970="","",$AR970-(($AW$2/CONFIGURACAO!$C$6)*$M970))</f>
        <v>-590</v>
      </c>
      <c r="AX970" s="72" t="str">
        <f t="shared" si="319"/>
        <v>NAO</v>
      </c>
      <c r="AZ970" s="39">
        <f t="shared" si="320"/>
        <v>9.2910898448388003E-3</v>
      </c>
      <c r="BA970" s="146">
        <f t="shared" si="321"/>
        <v>3</v>
      </c>
      <c r="BB970" s="146">
        <f t="shared" si="322"/>
        <v>968</v>
      </c>
      <c r="BC970" s="32">
        <f t="shared" si="323"/>
        <v>1059</v>
      </c>
      <c r="BD970" s="148"/>
      <c r="BE970" s="40">
        <f t="shared" si="324"/>
        <v>0</v>
      </c>
      <c r="BF970" s="40">
        <f t="shared" si="325"/>
        <v>0</v>
      </c>
      <c r="BG970" s="40">
        <f t="shared" si="326"/>
        <v>0</v>
      </c>
      <c r="BH970" s="40">
        <f t="shared" si="327"/>
        <v>0</v>
      </c>
      <c r="BI970" s="40">
        <f t="shared" si="328"/>
        <v>0</v>
      </c>
      <c r="BJ970" s="40">
        <f t="shared" si="329"/>
        <v>9.2421441774491686E-2</v>
      </c>
      <c r="BK970" s="40">
        <f t="shared" si="330"/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 s="42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</row>
    <row r="971" spans="1:124" s="32" customFormat="1" x14ac:dyDescent="0.2">
      <c r="A971" s="124" t="str">
        <f>CONFIGURACAO!$C$4</f>
        <v>AREA 21</v>
      </c>
      <c r="B971" s="125">
        <v>969</v>
      </c>
      <c r="C971" s="252" t="s">
        <v>1529</v>
      </c>
      <c r="D971" s="126">
        <f t="shared" si="331"/>
        <v>5</v>
      </c>
      <c r="E971" s="250" t="s">
        <v>1306</v>
      </c>
      <c r="F971" s="250">
        <v>1</v>
      </c>
      <c r="G971" s="250">
        <v>1</v>
      </c>
      <c r="H971" s="250">
        <v>1</v>
      </c>
      <c r="I971" s="250">
        <v>1</v>
      </c>
      <c r="J971" s="87"/>
      <c r="K971" s="94"/>
      <c r="L971" s="94"/>
      <c r="M971" s="154">
        <f t="shared" si="332"/>
        <v>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 s="139">
        <f t="shared" si="315"/>
        <v>0</v>
      </c>
      <c r="AD971" s="140">
        <f t="shared" si="316"/>
        <v>0</v>
      </c>
      <c r="AE971" s="141">
        <f t="shared" si="333"/>
        <v>0</v>
      </c>
      <c r="AF971" s="142">
        <f t="shared" si="334"/>
        <v>0</v>
      </c>
      <c r="AG971" s="278"/>
      <c r="AI971" s="37">
        <f>IFERROR(IF(M971&gt;0,(N971*CONFIGURACAO!$C$20)+(O971*CONFIGURACAO!$C$21)+(P971*CONFIGURACAO!$C$22)+(Q971*CONFIGURACAO!$C$23)+(R971*CONFIGURACAO!$C$24),""),"")</f>
        <v>0</v>
      </c>
      <c r="AJ971" s="38">
        <f>IF(S971=0,0,IF(CONFIGURACAO!$C$15="SIM",(IF(S971&gt;CONFIGURACAO!$C$16,CONFIGURACAO!$C$16*CONFIGURACAO!$C$25,S971*CONFIGURACAO!$C$25)),'PI AREA  P100'!S971*CONFIGURACAO!$C$25))</f>
        <v>0</v>
      </c>
      <c r="AK971" s="38">
        <f>IF(T971=0,0,IF(CONFIGURACAO!$C$17="SIM",(IF(T971&gt;CONFIGURACAO!$C$18,CONFIGURACAO!$C$18*CONFIGURACAO!$C$26,T971*CONFIGURACAO!$C$26)),'PI AREA  P100'!T971*CONFIGURACAO!$C$26))</f>
        <v>0</v>
      </c>
      <c r="AL971" s="38">
        <f>IFERROR(IF(M971&gt;0,(U971*CONFIGURACAO!$C$29)+(V971*CONFIGURACAO!$C$30),""),"")</f>
        <v>0</v>
      </c>
      <c r="AM971" s="38">
        <f>IF(W971=0,0,IF(CONFIGURACAO!$C$41="SIM",(IF(W971&gt;CONFIGURACAO!$C$41,CONFIGURACAO!$C$41*CONFIGURACAO!$C$31,W971*CONFIGURACAO!$C$31)),'PI AREA  P100'!W971*CONFIGURACAO!$C$31))</f>
        <v>0</v>
      </c>
      <c r="AN971" s="38">
        <f>IF(X971=0,0,IF(CONFIGURACAO!$C$39="SIM",(IF(X971&gt;CONFIGURACAO!$C$40,CONFIGURACAO!$C$40*CONFIGURACAO!$C$32,X971*CONFIGURACAO!$C$32)),'PI AREA  P100'!X971*CONFIGURACAO!$C$32))</f>
        <v>0</v>
      </c>
      <c r="AO971" s="38">
        <f>IFERROR(IF(M971&gt;0,(Y971*CONFIGURACAO!$C$33)+(Z971*CONFIGURACAO!$C$34)+(AA971*CONFIGURACAO!$C$35)+(AB971*CONFIGURACAO!$C$36),""),"")</f>
        <v>10</v>
      </c>
      <c r="AP971" s="38">
        <f>IF(AA971=0,0,IF(CONFIGURACAO!$C$46="SIM",(IF(AA971&gt;CONFIGURACAO!$C$47,CONFIGURACAO!$C$47*CONFIGURACAO!$C$35,AA971*CONFIGURACAO!$C$35)),'PI AREA  P100'!AA971*CONFIGURACAO!$C$35))</f>
        <v>0</v>
      </c>
      <c r="AQ971" s="38">
        <f>IF(AB971=0,0,IF(CONFIGURACAO!$C$44="SIM",(IF(AB971&gt;CONFIGURACAO!$C$45,CONFIGURACAO!$C$45*CONFIGURACAO!$C$36,AB971*CONFIGURACAO!$C$36)),'PI AREA  P100'!AB971*CONFIGURACAO!$C$36))</f>
        <v>10</v>
      </c>
      <c r="AR971" s="38">
        <f t="shared" si="335"/>
        <v>20</v>
      </c>
      <c r="AS971" s="68">
        <f>IF(AR971="","",$AR971-(($AS$2/CONFIGURACAO!$C$6)*$M971))</f>
        <v>-280</v>
      </c>
      <c r="AT971" s="73" t="str">
        <f t="shared" si="317"/>
        <v>NAO</v>
      </c>
      <c r="AU971" s="75">
        <f>IF(AR971="","",$AR971-(($AU$2/CONFIGURACAO!$C$6)*$M971))</f>
        <v>-480</v>
      </c>
      <c r="AV971" s="76" t="str">
        <f t="shared" si="318"/>
        <v>NAO</v>
      </c>
      <c r="AW971" s="74">
        <f>IF(AR971="","",$AR971-(($AW$2/CONFIGURACAO!$C$6)*$M971))</f>
        <v>-680</v>
      </c>
      <c r="AX971" s="72" t="str">
        <f t="shared" si="319"/>
        <v>NAO</v>
      </c>
      <c r="AZ971" s="39">
        <f t="shared" si="320"/>
        <v>1.6892890626979636E-3</v>
      </c>
      <c r="BA971" s="146">
        <f t="shared" si="321"/>
        <v>1</v>
      </c>
      <c r="BB971" s="146">
        <f t="shared" si="322"/>
        <v>1099</v>
      </c>
      <c r="BC971" s="32">
        <f t="shared" si="323"/>
        <v>1138</v>
      </c>
      <c r="BD971" s="148"/>
      <c r="BE971" s="40">
        <f t="shared" si="324"/>
        <v>0</v>
      </c>
      <c r="BF971" s="40">
        <f t="shared" si="325"/>
        <v>0</v>
      </c>
      <c r="BG971" s="40">
        <f t="shared" si="326"/>
        <v>0</v>
      </c>
      <c r="BH971" s="40">
        <f t="shared" si="327"/>
        <v>0</v>
      </c>
      <c r="BI971" s="40">
        <f t="shared" si="328"/>
        <v>0</v>
      </c>
      <c r="BJ971" s="40">
        <f t="shared" si="329"/>
        <v>0</v>
      </c>
      <c r="BK971" s="40">
        <f t="shared" si="330"/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 s="42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</row>
    <row r="972" spans="1:124" s="32" customFormat="1" x14ac:dyDescent="0.2">
      <c r="A972" s="124" t="str">
        <f>CONFIGURACAO!$C$4</f>
        <v>AREA 21</v>
      </c>
      <c r="B972" s="125">
        <v>970</v>
      </c>
      <c r="C972" s="252" t="s">
        <v>1529</v>
      </c>
      <c r="D972" s="126">
        <f t="shared" si="331"/>
        <v>6</v>
      </c>
      <c r="E972" s="250" t="s">
        <v>1307</v>
      </c>
      <c r="F972" s="250">
        <v>1</v>
      </c>
      <c r="G972" s="250">
        <v>1</v>
      </c>
      <c r="H972" s="250">
        <v>1</v>
      </c>
      <c r="I972" s="250">
        <v>1</v>
      </c>
      <c r="J972" s="87"/>
      <c r="K972" s="94"/>
      <c r="L972" s="94"/>
      <c r="M972" s="154">
        <f t="shared" si="332"/>
        <v>4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5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4</v>
      </c>
      <c r="AC972" s="139">
        <f t="shared" si="315"/>
        <v>0</v>
      </c>
      <c r="AD972" s="140">
        <f t="shared" si="316"/>
        <v>0</v>
      </c>
      <c r="AE972" s="141">
        <f t="shared" si="333"/>
        <v>0</v>
      </c>
      <c r="AF972" s="142">
        <f t="shared" si="334"/>
        <v>0</v>
      </c>
      <c r="AG972" s="278"/>
      <c r="AI972" s="37">
        <f>IFERROR(IF(M972&gt;0,(N972*CONFIGURACAO!$C$20)+(O972*CONFIGURACAO!$C$21)+(P972*CONFIGURACAO!$C$22)+(Q972*CONFIGURACAO!$C$23)+(R972*CONFIGURACAO!$C$24),""),"")</f>
        <v>0</v>
      </c>
      <c r="AJ972" s="38">
        <f>IF(S972=0,0,IF(CONFIGURACAO!$C$15="SIM",(IF(S972&gt;CONFIGURACAO!$C$16,CONFIGURACAO!$C$16*CONFIGURACAO!$C$25,S972*CONFIGURACAO!$C$25)),'PI AREA  P100'!S972*CONFIGURACAO!$C$25))</f>
        <v>40</v>
      </c>
      <c r="AK972" s="38">
        <f>IF(T972=0,0,IF(CONFIGURACAO!$C$17="SIM",(IF(T972&gt;CONFIGURACAO!$C$18,CONFIGURACAO!$C$18*CONFIGURACAO!$C$26,T972*CONFIGURACAO!$C$26)),'PI AREA  P100'!T972*CONFIGURACAO!$C$26))</f>
        <v>10</v>
      </c>
      <c r="AL972" s="38">
        <f>IFERROR(IF(M972&gt;0,(U972*CONFIGURACAO!$C$29)+(V972*CONFIGURACAO!$C$30),""),"")</f>
        <v>0</v>
      </c>
      <c r="AM972" s="38">
        <f>IF(W972=0,0,IF(CONFIGURACAO!$C$41="SIM",(IF(W972&gt;CONFIGURACAO!$C$41,CONFIGURACAO!$C$41*CONFIGURACAO!$C$31,W972*CONFIGURACAO!$C$31)),'PI AREA  P100'!W972*CONFIGURACAO!$C$31))</f>
        <v>0</v>
      </c>
      <c r="AN972" s="38">
        <f>IF(X972=0,0,IF(CONFIGURACAO!$C$39="SIM",(IF(X972&gt;CONFIGURACAO!$C$40,CONFIGURACAO!$C$40*CONFIGURACAO!$C$32,X972*CONFIGURACAO!$C$32)),'PI AREA  P100'!X972*CONFIGURACAO!$C$32))</f>
        <v>0</v>
      </c>
      <c r="AO972" s="38">
        <f>IFERROR(IF(M972&gt;0,(Y972*CONFIGURACAO!$C$33)+(Z972*CONFIGURACAO!$C$34)+(AA972*CONFIGURACAO!$C$35)+(AB972*CONFIGURACAO!$C$36),""),"")</f>
        <v>115</v>
      </c>
      <c r="AP972" s="38">
        <f>IF(AA972=0,0,IF(CONFIGURACAO!$C$46="SIM",(IF(AA972&gt;CONFIGURACAO!$C$47,CONFIGURACAO!$C$47*CONFIGURACAO!$C$35,AA972*CONFIGURACAO!$C$35)),'PI AREA  P100'!AA972*CONFIGURACAO!$C$35))</f>
        <v>75</v>
      </c>
      <c r="AQ972" s="38">
        <f>IF(AB972=0,0,IF(CONFIGURACAO!$C$44="SIM",(IF(AB972&gt;CONFIGURACAO!$C$45,CONFIGURACAO!$C$45*CONFIGURACAO!$C$36,AB972*CONFIGURACAO!$C$36)),'PI AREA  P100'!AB972*CONFIGURACAO!$C$36))</f>
        <v>20</v>
      </c>
      <c r="AR972" s="38">
        <f t="shared" si="335"/>
        <v>260</v>
      </c>
      <c r="AS972" s="68">
        <f>IF(AR972="","",$AR972-(($AS$2/CONFIGURACAO!$C$6)*$M972))</f>
        <v>-40</v>
      </c>
      <c r="AT972" s="73" t="str">
        <f t="shared" si="317"/>
        <v>NAO</v>
      </c>
      <c r="AU972" s="75">
        <f>IF(AR972="","",$AR972-(($AU$2/CONFIGURACAO!$C$6)*$M972))</f>
        <v>-240</v>
      </c>
      <c r="AV972" s="76" t="str">
        <f t="shared" si="318"/>
        <v>NAO</v>
      </c>
      <c r="AW972" s="74">
        <f>IF(AR972="","",$AR972-(($AW$2/CONFIGURACAO!$C$6)*$M972))</f>
        <v>-440</v>
      </c>
      <c r="AX972" s="72" t="str">
        <f t="shared" si="319"/>
        <v>NAO</v>
      </c>
      <c r="AZ972" s="39">
        <f t="shared" si="320"/>
        <v>2.1960757815073527E-2</v>
      </c>
      <c r="BA972" s="146">
        <f t="shared" si="321"/>
        <v>14</v>
      </c>
      <c r="BB972" s="146">
        <f t="shared" si="322"/>
        <v>550</v>
      </c>
      <c r="BC972" s="32">
        <f t="shared" si="323"/>
        <v>907</v>
      </c>
      <c r="BD972" s="148"/>
      <c r="BE972" s="40">
        <f t="shared" si="324"/>
        <v>0</v>
      </c>
      <c r="BF972" s="40">
        <f t="shared" si="325"/>
        <v>0</v>
      </c>
      <c r="BG972" s="40">
        <f t="shared" si="326"/>
        <v>0</v>
      </c>
      <c r="BH972" s="40">
        <f t="shared" si="327"/>
        <v>0</v>
      </c>
      <c r="BI972" s="40">
        <f t="shared" si="328"/>
        <v>0</v>
      </c>
      <c r="BJ972" s="40">
        <f t="shared" si="329"/>
        <v>0.46210720887245843</v>
      </c>
      <c r="BK972" s="40">
        <f t="shared" si="330"/>
        <v>0.32102728731942215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 s="4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</row>
    <row r="973" spans="1:124" s="32" customFormat="1" x14ac:dyDescent="0.2">
      <c r="A973" s="124" t="str">
        <f>CONFIGURACAO!$C$4</f>
        <v>AREA 21</v>
      </c>
      <c r="B973" s="125">
        <v>971</v>
      </c>
      <c r="C973" s="252" t="s">
        <v>1529</v>
      </c>
      <c r="D973" s="126">
        <f t="shared" si="331"/>
        <v>7</v>
      </c>
      <c r="E973" s="250" t="s">
        <v>1308</v>
      </c>
      <c r="F973" s="250">
        <v>1</v>
      </c>
      <c r="G973" s="250">
        <v>1</v>
      </c>
      <c r="H973" s="250">
        <v>1</v>
      </c>
      <c r="I973" s="250">
        <v>1</v>
      </c>
      <c r="J973" s="87"/>
      <c r="K973" s="94"/>
      <c r="L973" s="94"/>
      <c r="M973" s="154">
        <f t="shared" si="332"/>
        <v>4</v>
      </c>
      <c r="N973">
        <v>31</v>
      </c>
      <c r="O973">
        <v>10</v>
      </c>
      <c r="P973">
        <v>5</v>
      </c>
      <c r="Q973">
        <v>6</v>
      </c>
      <c r="R973">
        <v>2</v>
      </c>
      <c r="S973">
        <v>4</v>
      </c>
      <c r="T973">
        <v>4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3</v>
      </c>
      <c r="AB973">
        <v>1</v>
      </c>
      <c r="AC973" s="139">
        <f t="shared" si="315"/>
        <v>41</v>
      </c>
      <c r="AD973" s="140">
        <f t="shared" si="316"/>
        <v>46</v>
      </c>
      <c r="AE973" s="141">
        <f t="shared" si="333"/>
        <v>0</v>
      </c>
      <c r="AF973" s="142">
        <f t="shared" si="334"/>
        <v>0</v>
      </c>
      <c r="AG973" s="278"/>
      <c r="AI973" s="37">
        <f>IFERROR(IF(M973&gt;0,(N973*CONFIGURACAO!$C$20)+(O973*CONFIGURACAO!$C$21)+(P973*CONFIGURACAO!$C$22)+(Q973*CONFIGURACAO!$C$23)+(R973*CONFIGURACAO!$C$24),""),"")</f>
        <v>4480</v>
      </c>
      <c r="AJ973" s="38">
        <f>IF(S973=0,0,IF(CONFIGURACAO!$C$15="SIM",(IF(S973&gt;CONFIGURACAO!$C$16,CONFIGURACAO!$C$16*CONFIGURACAO!$C$25,S973*CONFIGURACAO!$C$25)),'PI AREA  P100'!S973*CONFIGURACAO!$C$25))</f>
        <v>40</v>
      </c>
      <c r="AK973" s="38">
        <f>IF(T973=0,0,IF(CONFIGURACAO!$C$17="SIM",(IF(T973&gt;CONFIGURACAO!$C$18,CONFIGURACAO!$C$18*CONFIGURACAO!$C$26,T973*CONFIGURACAO!$C$26)),'PI AREA  P100'!T973*CONFIGURACAO!$C$26))</f>
        <v>20</v>
      </c>
      <c r="AL973" s="38">
        <f>IFERROR(IF(M973&gt;0,(U973*CONFIGURACAO!$C$29)+(V973*CONFIGURACAO!$C$30),""),"")</f>
        <v>0</v>
      </c>
      <c r="AM973" s="38">
        <f>IF(W973=0,0,IF(CONFIGURACAO!$C$41="SIM",(IF(W973&gt;CONFIGURACAO!$C$41,CONFIGURACAO!$C$41*CONFIGURACAO!$C$31,W973*CONFIGURACAO!$C$31)),'PI AREA  P100'!W973*CONFIGURACAO!$C$31))</f>
        <v>0</v>
      </c>
      <c r="AN973" s="38">
        <f>IF(X973=0,0,IF(CONFIGURACAO!$C$39="SIM",(IF(X973&gt;CONFIGURACAO!$C$40,CONFIGURACAO!$C$40*CONFIGURACAO!$C$32,X973*CONFIGURACAO!$C$32)),'PI AREA  P100'!X973*CONFIGURACAO!$C$32))</f>
        <v>25</v>
      </c>
      <c r="AO973" s="38">
        <f>IFERROR(IF(M973&gt;0,(Y973*CONFIGURACAO!$C$33)+(Z973*CONFIGURACAO!$C$34)+(AA973*CONFIGURACAO!$C$35)+(AB973*CONFIGURACAO!$C$36),""),"")</f>
        <v>85</v>
      </c>
      <c r="AP973" s="38">
        <f>IF(AA973=0,0,IF(CONFIGURACAO!$C$46="SIM",(IF(AA973&gt;CONFIGURACAO!$C$47,CONFIGURACAO!$C$47*CONFIGURACAO!$C$35,AA973*CONFIGURACAO!$C$35)),'PI AREA  P100'!AA973*CONFIGURACAO!$C$35))</f>
        <v>75</v>
      </c>
      <c r="AQ973" s="38">
        <f>IF(AB973=0,0,IF(CONFIGURACAO!$C$44="SIM",(IF(AB973&gt;CONFIGURACAO!$C$45,CONFIGURACAO!$C$45*CONFIGURACAO!$C$36,AB973*CONFIGURACAO!$C$36)),'PI AREA  P100'!AB973*CONFIGURACAO!$C$36))</f>
        <v>10</v>
      </c>
      <c r="AR973" s="38">
        <f t="shared" si="335"/>
        <v>4735</v>
      </c>
      <c r="AS973" s="68">
        <f>IF(AR973="","",$AR973-(($AS$2/CONFIGURACAO!$C$6)*$M973))</f>
        <v>4435</v>
      </c>
      <c r="AT973" s="73">
        <f t="shared" si="317"/>
        <v>3</v>
      </c>
      <c r="AU973" s="75">
        <f>IF(AR973="","",$AR973-(($AU$2/CONFIGURACAO!$C$6)*$M973))</f>
        <v>4235</v>
      </c>
      <c r="AV973" s="76">
        <f t="shared" si="318"/>
        <v>4</v>
      </c>
      <c r="AW973" s="74">
        <f>IF(AR973="","",$AR973-(($AW$2/CONFIGURACAO!$C$6)*$M973))</f>
        <v>4035</v>
      </c>
      <c r="AX973" s="72">
        <f t="shared" si="319"/>
        <v>5</v>
      </c>
      <c r="AZ973" s="39">
        <f t="shared" si="320"/>
        <v>0.39993918559374292</v>
      </c>
      <c r="BA973" s="146">
        <f t="shared" si="321"/>
        <v>67</v>
      </c>
      <c r="BB973" s="146">
        <f t="shared" si="322"/>
        <v>17</v>
      </c>
      <c r="BC973" s="32">
        <f t="shared" si="323"/>
        <v>14</v>
      </c>
      <c r="BD973" s="148"/>
      <c r="BE973" s="40">
        <f t="shared" si="324"/>
        <v>1.1549925484351715</v>
      </c>
      <c r="BF973" s="40">
        <f t="shared" si="325"/>
        <v>0.38580246913580246</v>
      </c>
      <c r="BG973" s="40">
        <f t="shared" si="326"/>
        <v>0.12846865364850976</v>
      </c>
      <c r="BH973" s="40">
        <f t="shared" si="327"/>
        <v>0.24252223120452709</v>
      </c>
      <c r="BI973" s="40">
        <f t="shared" si="328"/>
        <v>0.21321961620469082</v>
      </c>
      <c r="BJ973" s="40">
        <f t="shared" si="329"/>
        <v>0.36968576709796674</v>
      </c>
      <c r="BK973" s="40">
        <f t="shared" si="330"/>
        <v>0.6420545746388443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 s="42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</row>
    <row r="974" spans="1:124" s="32" customFormat="1" x14ac:dyDescent="0.2">
      <c r="A974" s="124" t="str">
        <f>CONFIGURACAO!$C$4</f>
        <v>AREA 21</v>
      </c>
      <c r="B974" s="125">
        <v>972</v>
      </c>
      <c r="C974" s="252" t="s">
        <v>1529</v>
      </c>
      <c r="D974" s="126">
        <f t="shared" si="331"/>
        <v>8</v>
      </c>
      <c r="E974" s="250" t="s">
        <v>1309</v>
      </c>
      <c r="F974" s="250">
        <v>1</v>
      </c>
      <c r="G974" s="250">
        <v>1</v>
      </c>
      <c r="H974" s="250">
        <v>1</v>
      </c>
      <c r="I974" s="250">
        <v>1</v>
      </c>
      <c r="J974" s="87"/>
      <c r="K974" s="94"/>
      <c r="L974" s="94"/>
      <c r="M974" s="154">
        <f t="shared" si="332"/>
        <v>4</v>
      </c>
      <c r="N974">
        <v>0</v>
      </c>
      <c r="O974">
        <v>0</v>
      </c>
      <c r="P974">
        <v>3</v>
      </c>
      <c r="Q974">
        <v>0</v>
      </c>
      <c r="R974">
        <v>0</v>
      </c>
      <c r="S974">
        <v>0</v>
      </c>
      <c r="T974">
        <v>2</v>
      </c>
      <c r="U974">
        <v>0</v>
      </c>
      <c r="V974">
        <v>0</v>
      </c>
      <c r="W974">
        <v>1</v>
      </c>
      <c r="X974">
        <v>2</v>
      </c>
      <c r="Y974">
        <v>0</v>
      </c>
      <c r="Z974">
        <v>0</v>
      </c>
      <c r="AA974">
        <v>1</v>
      </c>
      <c r="AB974">
        <v>6</v>
      </c>
      <c r="AC974" s="139">
        <f t="shared" si="315"/>
        <v>0</v>
      </c>
      <c r="AD974" s="140">
        <f t="shared" si="316"/>
        <v>3</v>
      </c>
      <c r="AE974" s="141">
        <f t="shared" si="333"/>
        <v>0</v>
      </c>
      <c r="AF974" s="142">
        <f t="shared" si="334"/>
        <v>0</v>
      </c>
      <c r="AG974" s="278"/>
      <c r="AI974" s="37">
        <f>IFERROR(IF(M974&gt;0,(N974*CONFIGURACAO!$C$20)+(O974*CONFIGURACAO!$C$21)+(P974*CONFIGURACAO!$C$22)+(Q974*CONFIGURACAO!$C$23)+(R974*CONFIGURACAO!$C$24),""),"")</f>
        <v>180</v>
      </c>
      <c r="AJ974" s="38">
        <f>IF(S974=0,0,IF(CONFIGURACAO!$C$15="SIM",(IF(S974&gt;CONFIGURACAO!$C$16,CONFIGURACAO!$C$16*CONFIGURACAO!$C$25,S974*CONFIGURACAO!$C$25)),'PI AREA  P100'!S974*CONFIGURACAO!$C$25))</f>
        <v>0</v>
      </c>
      <c r="AK974" s="38">
        <f>IF(T974=0,0,IF(CONFIGURACAO!$C$17="SIM",(IF(T974&gt;CONFIGURACAO!$C$18,CONFIGURACAO!$C$18*CONFIGURACAO!$C$26,T974*CONFIGURACAO!$C$26)),'PI AREA  P100'!T974*CONFIGURACAO!$C$26))</f>
        <v>10</v>
      </c>
      <c r="AL974" s="38">
        <f>IFERROR(IF(M974&gt;0,(U974*CONFIGURACAO!$C$29)+(V974*CONFIGURACAO!$C$30),""),"")</f>
        <v>0</v>
      </c>
      <c r="AM974" s="38">
        <f>IF(W974=0,0,IF(CONFIGURACAO!$C$41="SIM",(IF(W974&gt;CONFIGURACAO!$C$41,CONFIGURACAO!$C$41*CONFIGURACAO!$C$31,W974*CONFIGURACAO!$C$31)),'PI AREA  P100'!W974*CONFIGURACAO!$C$31))</f>
        <v>50</v>
      </c>
      <c r="AN974" s="38">
        <f>IF(X974=0,0,IF(CONFIGURACAO!$C$39="SIM",(IF(X974&gt;CONFIGURACAO!$C$40,CONFIGURACAO!$C$40*CONFIGURACAO!$C$32,X974*CONFIGURACAO!$C$32)),'PI AREA  P100'!X974*CONFIGURACAO!$C$32))</f>
        <v>50</v>
      </c>
      <c r="AO974" s="38">
        <f>IFERROR(IF(M974&gt;0,(Y974*CONFIGURACAO!$C$33)+(Z974*CONFIGURACAO!$C$34)+(AA974*CONFIGURACAO!$C$35)+(AB974*CONFIGURACAO!$C$36),""),"")</f>
        <v>85</v>
      </c>
      <c r="AP974" s="38">
        <f>IF(AA974=0,0,IF(CONFIGURACAO!$C$46="SIM",(IF(AA974&gt;CONFIGURACAO!$C$47,CONFIGURACAO!$C$47*CONFIGURACAO!$C$35,AA974*CONFIGURACAO!$C$35)),'PI AREA  P100'!AA974*CONFIGURACAO!$C$35))</f>
        <v>25</v>
      </c>
      <c r="AQ974" s="38">
        <f>IF(AB974=0,0,IF(CONFIGURACAO!$C$44="SIM",(IF(AB974&gt;CONFIGURACAO!$C$45,CONFIGURACAO!$C$45*CONFIGURACAO!$C$36,AB974*CONFIGURACAO!$C$36)),'PI AREA  P100'!AB974*CONFIGURACAO!$C$36))</f>
        <v>20</v>
      </c>
      <c r="AR974" s="38">
        <f t="shared" si="335"/>
        <v>420</v>
      </c>
      <c r="AS974" s="68">
        <f>IF(AR974="","",$AR974-(($AS$2/CONFIGURACAO!$C$6)*$M974))</f>
        <v>120</v>
      </c>
      <c r="AT974" s="73">
        <f t="shared" si="317"/>
        <v>3</v>
      </c>
      <c r="AU974" s="75">
        <f>IF(AR974="","",$AR974-(($AU$2/CONFIGURACAO!$C$6)*$M974))</f>
        <v>-80</v>
      </c>
      <c r="AV974" s="76" t="str">
        <f t="shared" si="318"/>
        <v>NAO</v>
      </c>
      <c r="AW974" s="74">
        <f>IF(AR974="","",$AR974-(($AW$2/CONFIGURACAO!$C$6)*$M974))</f>
        <v>-280</v>
      </c>
      <c r="AX974" s="72" t="str">
        <f t="shared" si="319"/>
        <v>NAO</v>
      </c>
      <c r="AZ974" s="39">
        <f t="shared" si="320"/>
        <v>3.547507031665724E-2</v>
      </c>
      <c r="BA974" s="146">
        <f t="shared" si="321"/>
        <v>15</v>
      </c>
      <c r="BB974" s="146">
        <f t="shared" si="322"/>
        <v>522</v>
      </c>
      <c r="BC974" s="32">
        <f t="shared" si="323"/>
        <v>794</v>
      </c>
      <c r="BD974" s="148"/>
      <c r="BE974" s="40">
        <f t="shared" si="324"/>
        <v>0</v>
      </c>
      <c r="BF974" s="40">
        <f t="shared" si="325"/>
        <v>0</v>
      </c>
      <c r="BG974" s="40">
        <f t="shared" si="326"/>
        <v>7.7081192189105849E-2</v>
      </c>
      <c r="BH974" s="40">
        <f t="shared" si="327"/>
        <v>0</v>
      </c>
      <c r="BI974" s="40">
        <f t="shared" si="328"/>
        <v>0</v>
      </c>
      <c r="BJ974" s="40">
        <f t="shared" si="329"/>
        <v>0</v>
      </c>
      <c r="BK974" s="40">
        <f t="shared" si="330"/>
        <v>0.32102728731942215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 s="42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</row>
    <row r="975" spans="1:124" s="32" customFormat="1" x14ac:dyDescent="0.2">
      <c r="A975" s="124" t="str">
        <f>CONFIGURACAO!$C$4</f>
        <v>AREA 21</v>
      </c>
      <c r="B975" s="125">
        <v>973</v>
      </c>
      <c r="C975" s="252" t="s">
        <v>1529</v>
      </c>
      <c r="D975" s="126">
        <f t="shared" si="331"/>
        <v>9</v>
      </c>
      <c r="E975" s="250" t="s">
        <v>1310</v>
      </c>
      <c r="F975" s="250">
        <v>1</v>
      </c>
      <c r="G975" s="250">
        <v>1</v>
      </c>
      <c r="H975" s="250">
        <v>1</v>
      </c>
      <c r="I975" s="250">
        <v>1</v>
      </c>
      <c r="J975" s="87"/>
      <c r="K975" s="94"/>
      <c r="L975" s="94"/>
      <c r="M975" s="154">
        <f t="shared" si="332"/>
        <v>4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2</v>
      </c>
      <c r="T975">
        <v>0</v>
      </c>
      <c r="U975">
        <v>0</v>
      </c>
      <c r="V975">
        <v>0</v>
      </c>
      <c r="W975">
        <v>1</v>
      </c>
      <c r="X975">
        <v>2</v>
      </c>
      <c r="Y975">
        <v>0</v>
      </c>
      <c r="Z975">
        <v>0</v>
      </c>
      <c r="AA975">
        <v>4</v>
      </c>
      <c r="AB975">
        <v>2</v>
      </c>
      <c r="AC975" s="139">
        <f t="shared" si="315"/>
        <v>0</v>
      </c>
      <c r="AD975" s="140">
        <f t="shared" si="316"/>
        <v>1</v>
      </c>
      <c r="AE975" s="141">
        <f t="shared" si="333"/>
        <v>0</v>
      </c>
      <c r="AF975" s="142">
        <f t="shared" si="334"/>
        <v>0</v>
      </c>
      <c r="AG975" s="278"/>
      <c r="AI975" s="37">
        <f>IFERROR(IF(M975&gt;0,(N975*CONFIGURACAO!$C$20)+(O975*CONFIGURACAO!$C$21)+(P975*CONFIGURACAO!$C$22)+(Q975*CONFIGURACAO!$C$23)+(R975*CONFIGURACAO!$C$24),""),"")</f>
        <v>60</v>
      </c>
      <c r="AJ975" s="38">
        <f>IF(S975=0,0,IF(CONFIGURACAO!$C$15="SIM",(IF(S975&gt;CONFIGURACAO!$C$16,CONFIGURACAO!$C$16*CONFIGURACAO!$C$25,S975*CONFIGURACAO!$C$25)),'PI AREA  P100'!S975*CONFIGURACAO!$C$25))</f>
        <v>20</v>
      </c>
      <c r="AK975" s="38">
        <f>IF(T975=0,0,IF(CONFIGURACAO!$C$17="SIM",(IF(T975&gt;CONFIGURACAO!$C$18,CONFIGURACAO!$C$18*CONFIGURACAO!$C$26,T975*CONFIGURACAO!$C$26)),'PI AREA  P100'!T975*CONFIGURACAO!$C$26))</f>
        <v>0</v>
      </c>
      <c r="AL975" s="38">
        <f>IFERROR(IF(M975&gt;0,(U975*CONFIGURACAO!$C$29)+(V975*CONFIGURACAO!$C$30),""),"")</f>
        <v>0</v>
      </c>
      <c r="AM975" s="38">
        <f>IF(W975=0,0,IF(CONFIGURACAO!$C$41="SIM",(IF(W975&gt;CONFIGURACAO!$C$41,CONFIGURACAO!$C$41*CONFIGURACAO!$C$31,W975*CONFIGURACAO!$C$31)),'PI AREA  P100'!W975*CONFIGURACAO!$C$31))</f>
        <v>50</v>
      </c>
      <c r="AN975" s="38">
        <f>IF(X975=0,0,IF(CONFIGURACAO!$C$39="SIM",(IF(X975&gt;CONFIGURACAO!$C$40,CONFIGURACAO!$C$40*CONFIGURACAO!$C$32,X975*CONFIGURACAO!$C$32)),'PI AREA  P100'!X975*CONFIGURACAO!$C$32))</f>
        <v>50</v>
      </c>
      <c r="AO975" s="38">
        <f>IFERROR(IF(M975&gt;0,(Y975*CONFIGURACAO!$C$33)+(Z975*CONFIGURACAO!$C$34)+(AA975*CONFIGURACAO!$C$35)+(AB975*CONFIGURACAO!$C$36),""),"")</f>
        <v>120</v>
      </c>
      <c r="AP975" s="38">
        <f>IF(AA975=0,0,IF(CONFIGURACAO!$C$46="SIM",(IF(AA975&gt;CONFIGURACAO!$C$47,CONFIGURACAO!$C$47*CONFIGURACAO!$C$35,AA975*CONFIGURACAO!$C$35)),'PI AREA  P100'!AA975*CONFIGURACAO!$C$35))</f>
        <v>100</v>
      </c>
      <c r="AQ975" s="38">
        <f>IF(AB975=0,0,IF(CONFIGURACAO!$C$44="SIM",(IF(AB975&gt;CONFIGURACAO!$C$45,CONFIGURACAO!$C$45*CONFIGURACAO!$C$36,AB975*CONFIGURACAO!$C$36)),'PI AREA  P100'!AB975*CONFIGURACAO!$C$36))</f>
        <v>20</v>
      </c>
      <c r="AR975" s="38">
        <f t="shared" si="335"/>
        <v>420</v>
      </c>
      <c r="AS975" s="68">
        <f>IF(AR975="","",$AR975-(($AS$2/CONFIGURACAO!$C$6)*$M975))</f>
        <v>120</v>
      </c>
      <c r="AT975" s="73">
        <f t="shared" si="317"/>
        <v>3</v>
      </c>
      <c r="AU975" s="75">
        <f>IF(AR975="","",$AR975-(($AU$2/CONFIGURACAO!$C$6)*$M975))</f>
        <v>-80</v>
      </c>
      <c r="AV975" s="76" t="str">
        <f t="shared" si="318"/>
        <v>NAO</v>
      </c>
      <c r="AW975" s="74">
        <f>IF(AR975="","",$AR975-(($AW$2/CONFIGURACAO!$C$6)*$M975))</f>
        <v>-280</v>
      </c>
      <c r="AX975" s="72" t="str">
        <f t="shared" si="319"/>
        <v>NAO</v>
      </c>
      <c r="AZ975" s="39">
        <f t="shared" si="320"/>
        <v>3.547507031665724E-2</v>
      </c>
      <c r="BA975" s="146">
        <f t="shared" si="321"/>
        <v>12</v>
      </c>
      <c r="BB975" s="146">
        <f t="shared" si="322"/>
        <v>629</v>
      </c>
      <c r="BC975" s="32">
        <f t="shared" si="323"/>
        <v>794</v>
      </c>
      <c r="BD975" s="148"/>
      <c r="BE975" s="40">
        <f t="shared" si="324"/>
        <v>0</v>
      </c>
      <c r="BF975" s="40">
        <f t="shared" si="325"/>
        <v>0</v>
      </c>
      <c r="BG975" s="40">
        <f t="shared" si="326"/>
        <v>2.5693730729701953E-2</v>
      </c>
      <c r="BH975" s="40">
        <f t="shared" si="327"/>
        <v>0</v>
      </c>
      <c r="BI975" s="40">
        <f t="shared" si="328"/>
        <v>0</v>
      </c>
      <c r="BJ975" s="40">
        <f t="shared" si="329"/>
        <v>0.18484288354898337</v>
      </c>
      <c r="BK975" s="40">
        <f t="shared" si="330"/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 s="42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</row>
    <row r="976" spans="1:124" s="32" customFormat="1" x14ac:dyDescent="0.2">
      <c r="A976" s="124" t="str">
        <f>CONFIGURACAO!$C$4</f>
        <v>AREA 21</v>
      </c>
      <c r="B976" s="125">
        <v>974</v>
      </c>
      <c r="C976" s="252" t="s">
        <v>1529</v>
      </c>
      <c r="D976" s="126">
        <f t="shared" si="331"/>
        <v>10</v>
      </c>
      <c r="E976" s="250" t="s">
        <v>1311</v>
      </c>
      <c r="F976" s="250">
        <v>1</v>
      </c>
      <c r="G976" s="250">
        <v>1</v>
      </c>
      <c r="H976" s="250">
        <v>1</v>
      </c>
      <c r="I976" s="250">
        <v>1</v>
      </c>
      <c r="J976" s="87"/>
      <c r="K976" s="94"/>
      <c r="L976" s="94"/>
      <c r="M976" s="154">
        <f t="shared" si="332"/>
        <v>4</v>
      </c>
      <c r="N976">
        <v>34</v>
      </c>
      <c r="O976">
        <v>2</v>
      </c>
      <c r="P976">
        <v>6</v>
      </c>
      <c r="Q976">
        <v>12</v>
      </c>
      <c r="R976">
        <v>0</v>
      </c>
      <c r="S976">
        <v>3</v>
      </c>
      <c r="T976">
        <v>7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4</v>
      </c>
      <c r="AB976">
        <v>0</v>
      </c>
      <c r="AC976" s="139">
        <f t="shared" si="315"/>
        <v>36</v>
      </c>
      <c r="AD976" s="140">
        <f t="shared" si="316"/>
        <v>42</v>
      </c>
      <c r="AE976" s="141">
        <f t="shared" si="333"/>
        <v>0</v>
      </c>
      <c r="AF976" s="142">
        <f t="shared" si="334"/>
        <v>0</v>
      </c>
      <c r="AG976" s="278"/>
      <c r="AI976" s="37">
        <f>IFERROR(IF(M976&gt;0,(N976*CONFIGURACAO!$C$20)+(O976*CONFIGURACAO!$C$21)+(P976*CONFIGURACAO!$C$22)+(Q976*CONFIGURACAO!$C$23)+(R976*CONFIGURACAO!$C$24),""),"")</f>
        <v>4400</v>
      </c>
      <c r="AJ976" s="38">
        <f>IF(S976=0,0,IF(CONFIGURACAO!$C$15="SIM",(IF(S976&gt;CONFIGURACAO!$C$16,CONFIGURACAO!$C$16*CONFIGURACAO!$C$25,S976*CONFIGURACAO!$C$25)),'PI AREA  P100'!S976*CONFIGURACAO!$C$25))</f>
        <v>30</v>
      </c>
      <c r="AK976" s="38">
        <f>IF(T976=0,0,IF(CONFIGURACAO!$C$17="SIM",(IF(T976&gt;CONFIGURACAO!$C$18,CONFIGURACAO!$C$18*CONFIGURACAO!$C$26,T976*CONFIGURACAO!$C$26)),'PI AREA  P100'!T976*CONFIGURACAO!$C$26))</f>
        <v>20</v>
      </c>
      <c r="AL976" s="38">
        <f>IFERROR(IF(M976&gt;0,(U976*CONFIGURACAO!$C$29)+(V976*CONFIGURACAO!$C$30),""),"")</f>
        <v>0</v>
      </c>
      <c r="AM976" s="38">
        <f>IF(W976=0,0,IF(CONFIGURACAO!$C$41="SIM",(IF(W976&gt;CONFIGURACAO!$C$41,CONFIGURACAO!$C$41*CONFIGURACAO!$C$31,W976*CONFIGURACAO!$C$31)),'PI AREA  P100'!W976*CONFIGURACAO!$C$31))</f>
        <v>0</v>
      </c>
      <c r="AN976" s="38">
        <f>IF(X976=0,0,IF(CONFIGURACAO!$C$39="SIM",(IF(X976&gt;CONFIGURACAO!$C$40,CONFIGURACAO!$C$40*CONFIGURACAO!$C$32,X976*CONFIGURACAO!$C$32)),'PI AREA  P100'!X976*CONFIGURACAO!$C$32))</f>
        <v>0</v>
      </c>
      <c r="AO976" s="38">
        <f>IFERROR(IF(M976&gt;0,(Y976*CONFIGURACAO!$C$33)+(Z976*CONFIGURACAO!$C$34)+(AA976*CONFIGURACAO!$C$35)+(AB976*CONFIGURACAO!$C$36),""),"")</f>
        <v>100</v>
      </c>
      <c r="AP976" s="38">
        <f>IF(AA976=0,0,IF(CONFIGURACAO!$C$46="SIM",(IF(AA976&gt;CONFIGURACAO!$C$47,CONFIGURACAO!$C$47*CONFIGURACAO!$C$35,AA976*CONFIGURACAO!$C$35)),'PI AREA  P100'!AA976*CONFIGURACAO!$C$35))</f>
        <v>100</v>
      </c>
      <c r="AQ976" s="38">
        <f>IF(AB976=0,0,IF(CONFIGURACAO!$C$44="SIM",(IF(AB976&gt;CONFIGURACAO!$C$45,CONFIGURACAO!$C$45*CONFIGURACAO!$C$36,AB976*CONFIGURACAO!$C$36)),'PI AREA  P100'!AB976*CONFIGURACAO!$C$36))</f>
        <v>0</v>
      </c>
      <c r="AR976" s="38">
        <f t="shared" si="335"/>
        <v>4650</v>
      </c>
      <c r="AS976" s="68">
        <f>IF(AR976="","",$AR976-(($AS$2/CONFIGURACAO!$C$6)*$M976))</f>
        <v>4350</v>
      </c>
      <c r="AT976" s="73">
        <f t="shared" si="317"/>
        <v>3</v>
      </c>
      <c r="AU976" s="75">
        <f>IF(AR976="","",$AR976-(($AU$2/CONFIGURACAO!$C$6)*$M976))</f>
        <v>4150</v>
      </c>
      <c r="AV976" s="76">
        <f t="shared" si="318"/>
        <v>4</v>
      </c>
      <c r="AW976" s="74">
        <f>IF(AR976="","",$AR976-(($AW$2/CONFIGURACAO!$C$6)*$M976))</f>
        <v>3950</v>
      </c>
      <c r="AX976" s="72">
        <f t="shared" si="319"/>
        <v>5</v>
      </c>
      <c r="AZ976" s="39">
        <f t="shared" si="320"/>
        <v>0.39275970707727648</v>
      </c>
      <c r="BA976" s="146">
        <f t="shared" si="321"/>
        <v>68</v>
      </c>
      <c r="BB976" s="146">
        <f t="shared" si="322"/>
        <v>16</v>
      </c>
      <c r="BC976" s="32">
        <f t="shared" si="323"/>
        <v>16</v>
      </c>
      <c r="BD976" s="148"/>
      <c r="BE976" s="40">
        <f t="shared" si="324"/>
        <v>1.2667660208643814</v>
      </c>
      <c r="BF976" s="40">
        <f t="shared" si="325"/>
        <v>7.716049382716049E-2</v>
      </c>
      <c r="BG976" s="40">
        <f t="shared" si="326"/>
        <v>0.1541623843782117</v>
      </c>
      <c r="BH976" s="40">
        <f t="shared" si="327"/>
        <v>0.48504446240905419</v>
      </c>
      <c r="BI976" s="40">
        <f t="shared" si="328"/>
        <v>0</v>
      </c>
      <c r="BJ976" s="40">
        <f t="shared" si="329"/>
        <v>0.27726432532347506</v>
      </c>
      <c r="BK976" s="40">
        <f t="shared" si="330"/>
        <v>1.1235955056179776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 s="42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</row>
    <row r="977" spans="1:124" s="32" customFormat="1" x14ac:dyDescent="0.2">
      <c r="A977" s="124" t="str">
        <f>CONFIGURACAO!$C$4</f>
        <v>AREA 21</v>
      </c>
      <c r="B977" s="125">
        <v>975</v>
      </c>
      <c r="C977" s="252" t="s">
        <v>1529</v>
      </c>
      <c r="D977" s="126">
        <f t="shared" si="331"/>
        <v>11</v>
      </c>
      <c r="E977" s="250" t="s">
        <v>1312</v>
      </c>
      <c r="F977" s="250">
        <v>0</v>
      </c>
      <c r="G977" s="250">
        <v>0</v>
      </c>
      <c r="H977" s="250">
        <v>0</v>
      </c>
      <c r="I977" s="250">
        <v>1</v>
      </c>
      <c r="J977" s="87"/>
      <c r="K977" s="94"/>
      <c r="L977" s="94"/>
      <c r="M977" s="154">
        <f t="shared" si="332"/>
        <v>1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 s="139">
        <f t="shared" si="315"/>
        <v>2</v>
      </c>
      <c r="AD977" s="140">
        <f t="shared" si="316"/>
        <v>2</v>
      </c>
      <c r="AE977" s="141">
        <f t="shared" si="333"/>
        <v>0</v>
      </c>
      <c r="AF977" s="142">
        <f t="shared" si="334"/>
        <v>0</v>
      </c>
      <c r="AG977" s="278"/>
      <c r="AI977" s="37">
        <f>IFERROR(IF(M977&gt;0,(N977*CONFIGURACAO!$C$20)+(O977*CONFIGURACAO!$C$21)+(P977*CONFIGURACAO!$C$22)+(Q977*CONFIGURACAO!$C$23)+(R977*CONFIGURACAO!$C$24),""),"")</f>
        <v>180</v>
      </c>
      <c r="AJ977" s="38">
        <f>IF(S977=0,0,IF(CONFIGURACAO!$C$15="SIM",(IF(S977&gt;CONFIGURACAO!$C$16,CONFIGURACAO!$C$16*CONFIGURACAO!$C$25,S977*CONFIGURACAO!$C$25)),'PI AREA  P100'!S977*CONFIGURACAO!$C$25))</f>
        <v>0</v>
      </c>
      <c r="AK977" s="38">
        <f>IF(T977=0,0,IF(CONFIGURACAO!$C$17="SIM",(IF(T977&gt;CONFIGURACAO!$C$18,CONFIGURACAO!$C$18*CONFIGURACAO!$C$26,T977*CONFIGURACAO!$C$26)),'PI AREA  P100'!T977*CONFIGURACAO!$C$26))</f>
        <v>0</v>
      </c>
      <c r="AL977" s="38">
        <f>IFERROR(IF(M977&gt;0,(U977*CONFIGURACAO!$C$29)+(V977*CONFIGURACAO!$C$30),""),"")</f>
        <v>0</v>
      </c>
      <c r="AM977" s="38">
        <f>IF(W977=0,0,IF(CONFIGURACAO!$C$41="SIM",(IF(W977&gt;CONFIGURACAO!$C$41,CONFIGURACAO!$C$41*CONFIGURACAO!$C$31,W977*CONFIGURACAO!$C$31)),'PI AREA  P100'!W977*CONFIGURACAO!$C$31))</f>
        <v>0</v>
      </c>
      <c r="AN977" s="38">
        <f>IF(X977=0,0,IF(CONFIGURACAO!$C$39="SIM",(IF(X977&gt;CONFIGURACAO!$C$40,CONFIGURACAO!$C$40*CONFIGURACAO!$C$32,X977*CONFIGURACAO!$C$32)),'PI AREA  P100'!X977*CONFIGURACAO!$C$32))</f>
        <v>0</v>
      </c>
      <c r="AO977" s="38">
        <f>IFERROR(IF(M977&gt;0,(Y977*CONFIGURACAO!$C$33)+(Z977*CONFIGURACAO!$C$34)+(AA977*CONFIGURACAO!$C$35)+(AB977*CONFIGURACAO!$C$36),""),"")</f>
        <v>0</v>
      </c>
      <c r="AP977" s="38">
        <f>IF(AA977=0,0,IF(CONFIGURACAO!$C$46="SIM",(IF(AA977&gt;CONFIGURACAO!$C$47,CONFIGURACAO!$C$47*CONFIGURACAO!$C$35,AA977*CONFIGURACAO!$C$35)),'PI AREA  P100'!AA977*CONFIGURACAO!$C$35))</f>
        <v>0</v>
      </c>
      <c r="AQ977" s="38">
        <f>IF(AB977=0,0,IF(CONFIGURACAO!$C$44="SIM",(IF(AB977&gt;CONFIGURACAO!$C$45,CONFIGURACAO!$C$45*CONFIGURACAO!$C$36,AB977*CONFIGURACAO!$C$36)),'PI AREA  P100'!AB977*CONFIGURACAO!$C$36))</f>
        <v>0</v>
      </c>
      <c r="AR977" s="38">
        <f t="shared" si="335"/>
        <v>180</v>
      </c>
      <c r="AS977" s="68">
        <f>IF(AR977="","",$AR977-(($AS$2/CONFIGURACAO!$C$6)*$M977))</f>
        <v>105</v>
      </c>
      <c r="AT977" s="73">
        <f t="shared" si="317"/>
        <v>3</v>
      </c>
      <c r="AU977" s="75">
        <f>IF(AR977="","",$AR977-(($AU$2/CONFIGURACAO!$C$6)*$M977))</f>
        <v>55</v>
      </c>
      <c r="AV977" s="76">
        <f t="shared" si="318"/>
        <v>4</v>
      </c>
      <c r="AW977" s="74">
        <f>IF(AR977="","",$AR977-(($AW$2/CONFIGURACAO!$C$6)*$M977))</f>
        <v>5</v>
      </c>
      <c r="AX977" s="72">
        <f t="shared" si="319"/>
        <v>5</v>
      </c>
      <c r="AZ977" s="39">
        <f t="shared" si="320"/>
        <v>1.5203601564281672E-2</v>
      </c>
      <c r="BA977" s="146">
        <f t="shared" si="321"/>
        <v>2</v>
      </c>
      <c r="BB977" s="146">
        <f t="shared" si="322"/>
        <v>1033</v>
      </c>
      <c r="BC977" s="32">
        <f t="shared" si="323"/>
        <v>972</v>
      </c>
      <c r="BD977" s="148"/>
      <c r="BE977" s="40">
        <f t="shared" si="324"/>
        <v>3.7257824143070044E-2</v>
      </c>
      <c r="BF977" s="40">
        <f t="shared" si="325"/>
        <v>3.8580246913580245E-2</v>
      </c>
      <c r="BG977" s="40">
        <f t="shared" si="326"/>
        <v>0</v>
      </c>
      <c r="BH977" s="40">
        <f t="shared" si="327"/>
        <v>0</v>
      </c>
      <c r="BI977" s="40">
        <f t="shared" si="328"/>
        <v>0</v>
      </c>
      <c r="BJ977" s="40">
        <f t="shared" si="329"/>
        <v>0</v>
      </c>
      <c r="BK977" s="40">
        <f t="shared" si="330"/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 s="42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</row>
    <row r="978" spans="1:124" s="32" customFormat="1" x14ac:dyDescent="0.2">
      <c r="A978" s="124" t="str">
        <f>CONFIGURACAO!$C$4</f>
        <v>AREA 21</v>
      </c>
      <c r="B978" s="125">
        <v>976</v>
      </c>
      <c r="C978" s="252" t="s">
        <v>1529</v>
      </c>
      <c r="D978" s="126">
        <f t="shared" si="331"/>
        <v>12</v>
      </c>
      <c r="E978" s="250" t="s">
        <v>1313</v>
      </c>
      <c r="F978" s="250">
        <v>1</v>
      </c>
      <c r="G978" s="250">
        <v>1</v>
      </c>
      <c r="H978" s="250">
        <v>1</v>
      </c>
      <c r="I978" s="250">
        <v>1</v>
      </c>
      <c r="J978" s="87"/>
      <c r="K978" s="94"/>
      <c r="L978" s="94"/>
      <c r="M978" s="154">
        <f t="shared" si="332"/>
        <v>4</v>
      </c>
      <c r="N978">
        <v>6</v>
      </c>
      <c r="O978">
        <v>3</v>
      </c>
      <c r="P978">
        <v>4</v>
      </c>
      <c r="Q978">
        <v>4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 s="139">
        <f t="shared" si="315"/>
        <v>9</v>
      </c>
      <c r="AD978" s="140">
        <f t="shared" si="316"/>
        <v>13</v>
      </c>
      <c r="AE978" s="141">
        <f t="shared" si="333"/>
        <v>0</v>
      </c>
      <c r="AF978" s="142">
        <f t="shared" si="334"/>
        <v>0</v>
      </c>
      <c r="AG978" s="278"/>
      <c r="AI978" s="37">
        <f>IFERROR(IF(M978&gt;0,(N978*CONFIGURACAO!$C$20)+(O978*CONFIGURACAO!$C$21)+(P978*CONFIGURACAO!$C$22)+(Q978*CONFIGURACAO!$C$23)+(R978*CONFIGURACAO!$C$24),""),"")</f>
        <v>1260</v>
      </c>
      <c r="AJ978" s="38">
        <f>IF(S978=0,0,IF(CONFIGURACAO!$C$15="SIM",(IF(S978&gt;CONFIGURACAO!$C$16,CONFIGURACAO!$C$16*CONFIGURACAO!$C$25,S978*CONFIGURACAO!$C$25)),'PI AREA  P100'!S978*CONFIGURACAO!$C$25))</f>
        <v>0</v>
      </c>
      <c r="AK978" s="38">
        <f>IF(T978=0,0,IF(CONFIGURACAO!$C$17="SIM",(IF(T978&gt;CONFIGURACAO!$C$18,CONFIGURACAO!$C$18*CONFIGURACAO!$C$26,T978*CONFIGURACAO!$C$26)),'PI AREA  P100'!T978*CONFIGURACAO!$C$26))</f>
        <v>0</v>
      </c>
      <c r="AL978" s="38">
        <f>IFERROR(IF(M978&gt;0,(U978*CONFIGURACAO!$C$29)+(V978*CONFIGURACAO!$C$30),""),"")</f>
        <v>0</v>
      </c>
      <c r="AM978" s="38">
        <f>IF(W978=0,0,IF(CONFIGURACAO!$C$41="SIM",(IF(W978&gt;CONFIGURACAO!$C$41,CONFIGURACAO!$C$41*CONFIGURACAO!$C$31,W978*CONFIGURACAO!$C$31)),'PI AREA  P100'!W978*CONFIGURACAO!$C$31))</f>
        <v>0</v>
      </c>
      <c r="AN978" s="38">
        <f>IF(X978=0,0,IF(CONFIGURACAO!$C$39="SIM",(IF(X978&gt;CONFIGURACAO!$C$40,CONFIGURACAO!$C$40*CONFIGURACAO!$C$32,X978*CONFIGURACAO!$C$32)),'PI AREA  P100'!X978*CONFIGURACAO!$C$32))</f>
        <v>0</v>
      </c>
      <c r="AO978" s="38">
        <f>IFERROR(IF(M978&gt;0,(Y978*CONFIGURACAO!$C$33)+(Z978*CONFIGURACAO!$C$34)+(AA978*CONFIGURACAO!$C$35)+(AB978*CONFIGURACAO!$C$36),""),"")</f>
        <v>25</v>
      </c>
      <c r="AP978" s="38">
        <f>IF(AA978=0,0,IF(CONFIGURACAO!$C$46="SIM",(IF(AA978&gt;CONFIGURACAO!$C$47,CONFIGURACAO!$C$47*CONFIGURACAO!$C$35,AA978*CONFIGURACAO!$C$35)),'PI AREA  P100'!AA978*CONFIGURACAO!$C$35))</f>
        <v>25</v>
      </c>
      <c r="AQ978" s="38">
        <f>IF(AB978=0,0,IF(CONFIGURACAO!$C$44="SIM",(IF(AB978&gt;CONFIGURACAO!$C$45,CONFIGURACAO!$C$45*CONFIGURACAO!$C$36,AB978*CONFIGURACAO!$C$36)),'PI AREA  P100'!AB978*CONFIGURACAO!$C$36))</f>
        <v>0</v>
      </c>
      <c r="AR978" s="38">
        <f t="shared" si="335"/>
        <v>1310</v>
      </c>
      <c r="AS978" s="68">
        <f>IF(AR978="","",$AR978-(($AS$2/CONFIGURACAO!$C$6)*$M978))</f>
        <v>1010</v>
      </c>
      <c r="AT978" s="73">
        <f t="shared" si="317"/>
        <v>3</v>
      </c>
      <c r="AU978" s="75">
        <f>IF(AR978="","",$AR978-(($AU$2/CONFIGURACAO!$C$6)*$M978))</f>
        <v>810</v>
      </c>
      <c r="AV978" s="76">
        <f t="shared" si="318"/>
        <v>4</v>
      </c>
      <c r="AW978" s="74">
        <f>IF(AR978="","",$AR978-(($AW$2/CONFIGURACAO!$C$6)*$M978))</f>
        <v>610</v>
      </c>
      <c r="AX978" s="72">
        <f t="shared" si="319"/>
        <v>5</v>
      </c>
      <c r="AZ978" s="39">
        <f t="shared" si="320"/>
        <v>0.11064843360671661</v>
      </c>
      <c r="BA978" s="146">
        <f t="shared" si="321"/>
        <v>19</v>
      </c>
      <c r="BB978" s="146">
        <f t="shared" si="322"/>
        <v>398</v>
      </c>
      <c r="BC978" s="32">
        <f t="shared" si="323"/>
        <v>306</v>
      </c>
      <c r="BD978" s="148"/>
      <c r="BE978" s="40">
        <f t="shared" si="324"/>
        <v>0.22354694485842028</v>
      </c>
      <c r="BF978" s="40">
        <f t="shared" si="325"/>
        <v>0.11574074074074073</v>
      </c>
      <c r="BG978" s="40">
        <f t="shared" si="326"/>
        <v>0.10277492291880781</v>
      </c>
      <c r="BH978" s="40">
        <f t="shared" si="327"/>
        <v>0.16168148746968472</v>
      </c>
      <c r="BI978" s="40">
        <f t="shared" si="328"/>
        <v>0.10660980810234541</v>
      </c>
      <c r="BJ978" s="40">
        <f t="shared" si="329"/>
        <v>0</v>
      </c>
      <c r="BK978" s="40">
        <f t="shared" si="330"/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 s="42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</row>
    <row r="979" spans="1:124" s="32" customFormat="1" x14ac:dyDescent="0.2">
      <c r="A979" s="124" t="str">
        <f>CONFIGURACAO!$C$4</f>
        <v>AREA 21</v>
      </c>
      <c r="B979" s="125">
        <v>977</v>
      </c>
      <c r="C979" s="252" t="s">
        <v>328</v>
      </c>
      <c r="D979" s="126">
        <f t="shared" si="331"/>
        <v>1</v>
      </c>
      <c r="E979" s="250" t="s">
        <v>1314</v>
      </c>
      <c r="F979" s="250">
        <v>0</v>
      </c>
      <c r="G979" s="250">
        <v>0</v>
      </c>
      <c r="H979" s="250">
        <v>0</v>
      </c>
      <c r="I979" s="250">
        <v>1</v>
      </c>
      <c r="J979" s="87"/>
      <c r="K979" s="94"/>
      <c r="L979" s="94"/>
      <c r="M979" s="154">
        <f t="shared" si="332"/>
        <v>1</v>
      </c>
      <c r="N979">
        <v>4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 s="139">
        <f t="shared" si="315"/>
        <v>5</v>
      </c>
      <c r="AD979" s="140">
        <f t="shared" si="316"/>
        <v>6</v>
      </c>
      <c r="AE979" s="141">
        <f t="shared" si="333"/>
        <v>0</v>
      </c>
      <c r="AF979" s="142">
        <f t="shared" si="334"/>
        <v>0</v>
      </c>
      <c r="AG979" s="278"/>
      <c r="AI979" s="37">
        <f>IFERROR(IF(M979&gt;0,(N979*CONFIGURACAO!$C$20)+(O979*CONFIGURACAO!$C$21)+(P979*CONFIGURACAO!$C$22)+(Q979*CONFIGURACAO!$C$23)+(R979*CONFIGURACAO!$C$24),""),"")</f>
        <v>540</v>
      </c>
      <c r="AJ979" s="38">
        <f>IF(S979=0,0,IF(CONFIGURACAO!$C$15="SIM",(IF(S979&gt;CONFIGURACAO!$C$16,CONFIGURACAO!$C$16*CONFIGURACAO!$C$25,S979*CONFIGURACAO!$C$25)),'PI AREA  P100'!S979*CONFIGURACAO!$C$25))</f>
        <v>0</v>
      </c>
      <c r="AK979" s="38">
        <f>IF(T979=0,0,IF(CONFIGURACAO!$C$17="SIM",(IF(T979&gt;CONFIGURACAO!$C$18,CONFIGURACAO!$C$18*CONFIGURACAO!$C$26,T979*CONFIGURACAO!$C$26)),'PI AREA  P100'!T979*CONFIGURACAO!$C$26))</f>
        <v>0</v>
      </c>
      <c r="AL979" s="38">
        <f>IFERROR(IF(M979&gt;0,(U979*CONFIGURACAO!$C$29)+(V979*CONFIGURACAO!$C$30),""),"")</f>
        <v>0</v>
      </c>
      <c r="AM979" s="38">
        <f>IF(W979=0,0,IF(CONFIGURACAO!$C$41="SIM",(IF(W979&gt;CONFIGURACAO!$C$41,CONFIGURACAO!$C$41*CONFIGURACAO!$C$31,W979*CONFIGURACAO!$C$31)),'PI AREA  P100'!W979*CONFIGURACAO!$C$31))</f>
        <v>0</v>
      </c>
      <c r="AN979" s="38">
        <f>IF(X979=0,0,IF(CONFIGURACAO!$C$39="SIM",(IF(X979&gt;CONFIGURACAO!$C$40,CONFIGURACAO!$C$40*CONFIGURACAO!$C$32,X979*CONFIGURACAO!$C$32)),'PI AREA  P100'!X979*CONFIGURACAO!$C$32))</f>
        <v>0</v>
      </c>
      <c r="AO979" s="38">
        <f>IFERROR(IF(M979&gt;0,(Y979*CONFIGURACAO!$C$33)+(Z979*CONFIGURACAO!$C$34)+(AA979*CONFIGURACAO!$C$35)+(AB979*CONFIGURACAO!$C$36),""),"")</f>
        <v>0</v>
      </c>
      <c r="AP979" s="38">
        <f>IF(AA979=0,0,IF(CONFIGURACAO!$C$46="SIM",(IF(AA979&gt;CONFIGURACAO!$C$47,CONFIGURACAO!$C$47*CONFIGURACAO!$C$35,AA979*CONFIGURACAO!$C$35)),'PI AREA  P100'!AA979*CONFIGURACAO!$C$35))</f>
        <v>0</v>
      </c>
      <c r="AQ979" s="38">
        <f>IF(AB979=0,0,IF(CONFIGURACAO!$C$44="SIM",(IF(AB979&gt;CONFIGURACAO!$C$45,CONFIGURACAO!$C$45*CONFIGURACAO!$C$36,AB979*CONFIGURACAO!$C$36)),'PI AREA  P100'!AB979*CONFIGURACAO!$C$36))</f>
        <v>0</v>
      </c>
      <c r="AR979" s="38">
        <f t="shared" si="335"/>
        <v>540</v>
      </c>
      <c r="AS979" s="68">
        <f>IF(AR979="","",$AR979-(($AS$2/CONFIGURACAO!$C$6)*$M979))</f>
        <v>465</v>
      </c>
      <c r="AT979" s="73">
        <f t="shared" si="317"/>
        <v>3</v>
      </c>
      <c r="AU979" s="75">
        <f>IF(AR979="","",$AR979-(($AU$2/CONFIGURACAO!$C$6)*$M979))</f>
        <v>415</v>
      </c>
      <c r="AV979" s="76">
        <f t="shared" si="318"/>
        <v>4</v>
      </c>
      <c r="AW979" s="74">
        <f>IF(AR979="","",$AR979-(($AW$2/CONFIGURACAO!$C$6)*$M979))</f>
        <v>365</v>
      </c>
      <c r="AX979" s="72">
        <f t="shared" si="319"/>
        <v>5</v>
      </c>
      <c r="AZ979" s="39">
        <f t="shared" si="320"/>
        <v>4.5610804692845015E-2</v>
      </c>
      <c r="BA979" s="146">
        <f t="shared" si="321"/>
        <v>6</v>
      </c>
      <c r="BB979" s="146">
        <f t="shared" si="322"/>
        <v>836</v>
      </c>
      <c r="BC979" s="32">
        <f t="shared" si="323"/>
        <v>705</v>
      </c>
      <c r="BD979" s="148"/>
      <c r="BE979" s="40">
        <f t="shared" si="324"/>
        <v>0.14903129657228018</v>
      </c>
      <c r="BF979" s="40">
        <f t="shared" si="325"/>
        <v>3.8580246913580245E-2</v>
      </c>
      <c r="BG979" s="40">
        <f t="shared" si="326"/>
        <v>2.5693730729701953E-2</v>
      </c>
      <c r="BH979" s="40">
        <f t="shared" si="327"/>
        <v>0</v>
      </c>
      <c r="BI979" s="40">
        <f t="shared" si="328"/>
        <v>0</v>
      </c>
      <c r="BJ979" s="40">
        <f t="shared" si="329"/>
        <v>0</v>
      </c>
      <c r="BK979" s="40">
        <f t="shared" si="330"/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 s="42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</row>
    <row r="980" spans="1:124" s="32" customFormat="1" x14ac:dyDescent="0.2">
      <c r="A980" s="124" t="str">
        <f>CONFIGURACAO!$C$4</f>
        <v>AREA 21</v>
      </c>
      <c r="B980" s="125">
        <v>978</v>
      </c>
      <c r="C980" s="252" t="s">
        <v>328</v>
      </c>
      <c r="D980" s="126">
        <f t="shared" si="331"/>
        <v>2</v>
      </c>
      <c r="E980" s="250" t="s">
        <v>1315</v>
      </c>
      <c r="F980" s="250">
        <v>1</v>
      </c>
      <c r="G980" s="250">
        <v>1</v>
      </c>
      <c r="H980" s="250">
        <v>1</v>
      </c>
      <c r="I980" s="250">
        <v>1</v>
      </c>
      <c r="J980" s="87"/>
      <c r="K980" s="94"/>
      <c r="L980" s="94"/>
      <c r="M980" s="154">
        <f t="shared" si="332"/>
        <v>4</v>
      </c>
      <c r="N980">
        <v>8</v>
      </c>
      <c r="O980">
        <v>5</v>
      </c>
      <c r="P980">
        <v>1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 s="139">
        <f t="shared" si="315"/>
        <v>13</v>
      </c>
      <c r="AD980" s="140">
        <f t="shared" si="316"/>
        <v>14</v>
      </c>
      <c r="AE980" s="141">
        <f t="shared" si="333"/>
        <v>0</v>
      </c>
      <c r="AF980" s="142">
        <f t="shared" si="334"/>
        <v>0</v>
      </c>
      <c r="AG980" s="278"/>
      <c r="AI980" s="37">
        <f>IFERROR(IF(M980&gt;0,(N980*CONFIGURACAO!$C$20)+(O980*CONFIGURACAO!$C$21)+(P980*CONFIGURACAO!$C$22)+(Q980*CONFIGURACAO!$C$23)+(R980*CONFIGURACAO!$C$24),""),"")</f>
        <v>1300</v>
      </c>
      <c r="AJ980" s="38">
        <f>IF(S980=0,0,IF(CONFIGURACAO!$C$15="SIM",(IF(S980&gt;CONFIGURACAO!$C$16,CONFIGURACAO!$C$16*CONFIGURACAO!$C$25,S980*CONFIGURACAO!$C$25)),'PI AREA  P100'!S980*CONFIGURACAO!$C$25))</f>
        <v>0</v>
      </c>
      <c r="AK980" s="38">
        <f>IF(T980=0,0,IF(CONFIGURACAO!$C$17="SIM",(IF(T980&gt;CONFIGURACAO!$C$18,CONFIGURACAO!$C$18*CONFIGURACAO!$C$26,T980*CONFIGURACAO!$C$26)),'PI AREA  P100'!T980*CONFIGURACAO!$C$26))</f>
        <v>0</v>
      </c>
      <c r="AL980" s="38">
        <f>IFERROR(IF(M980&gt;0,(U980*CONFIGURACAO!$C$29)+(V980*CONFIGURACAO!$C$30),""),"")</f>
        <v>0</v>
      </c>
      <c r="AM980" s="38">
        <f>IF(W980=0,0,IF(CONFIGURACAO!$C$41="SIM",(IF(W980&gt;CONFIGURACAO!$C$41,CONFIGURACAO!$C$41*CONFIGURACAO!$C$31,W980*CONFIGURACAO!$C$31)),'PI AREA  P100'!W980*CONFIGURACAO!$C$31))</f>
        <v>0</v>
      </c>
      <c r="AN980" s="38">
        <f>IF(X980=0,0,IF(CONFIGURACAO!$C$39="SIM",(IF(X980&gt;CONFIGURACAO!$C$40,CONFIGURACAO!$C$40*CONFIGURACAO!$C$32,X980*CONFIGURACAO!$C$32)),'PI AREA  P100'!X980*CONFIGURACAO!$C$32))</f>
        <v>0</v>
      </c>
      <c r="AO980" s="38">
        <f>IFERROR(IF(M980&gt;0,(Y980*CONFIGURACAO!$C$33)+(Z980*CONFIGURACAO!$C$34)+(AA980*CONFIGURACAO!$C$35)+(AB980*CONFIGURACAO!$C$36),""),"")</f>
        <v>10</v>
      </c>
      <c r="AP980" s="38">
        <f>IF(AA980=0,0,IF(CONFIGURACAO!$C$46="SIM",(IF(AA980&gt;CONFIGURACAO!$C$47,CONFIGURACAO!$C$47*CONFIGURACAO!$C$35,AA980*CONFIGURACAO!$C$35)),'PI AREA  P100'!AA980*CONFIGURACAO!$C$35))</f>
        <v>0</v>
      </c>
      <c r="AQ980" s="38">
        <f>IF(AB980=0,0,IF(CONFIGURACAO!$C$44="SIM",(IF(AB980&gt;CONFIGURACAO!$C$45,CONFIGURACAO!$C$45*CONFIGURACAO!$C$36,AB980*CONFIGURACAO!$C$36)),'PI AREA  P100'!AB980*CONFIGURACAO!$C$36))</f>
        <v>10</v>
      </c>
      <c r="AR980" s="38">
        <f t="shared" si="335"/>
        <v>1320</v>
      </c>
      <c r="AS980" s="68">
        <f>IF(AR980="","",$AR980-(($AS$2/CONFIGURACAO!$C$6)*$M980))</f>
        <v>1020</v>
      </c>
      <c r="AT980" s="73">
        <f t="shared" si="317"/>
        <v>3</v>
      </c>
      <c r="AU980" s="75">
        <f>IF(AR980="","",$AR980-(($AU$2/CONFIGURACAO!$C$6)*$M980))</f>
        <v>820</v>
      </c>
      <c r="AV980" s="76">
        <f t="shared" si="318"/>
        <v>4</v>
      </c>
      <c r="AW980" s="74">
        <f>IF(AR980="","",$AR980-(($AW$2/CONFIGURACAO!$C$6)*$M980))</f>
        <v>620</v>
      </c>
      <c r="AX980" s="72">
        <f t="shared" si="319"/>
        <v>5</v>
      </c>
      <c r="AZ980" s="39">
        <f t="shared" si="320"/>
        <v>0.1114930781380656</v>
      </c>
      <c r="BA980" s="146">
        <f t="shared" si="321"/>
        <v>17</v>
      </c>
      <c r="BB980" s="146">
        <f t="shared" si="322"/>
        <v>454</v>
      </c>
      <c r="BC980" s="32">
        <f t="shared" si="323"/>
        <v>302</v>
      </c>
      <c r="BD980" s="148"/>
      <c r="BE980" s="40">
        <f t="shared" si="324"/>
        <v>0.29806259314456035</v>
      </c>
      <c r="BF980" s="40">
        <f t="shared" si="325"/>
        <v>0.19290123456790123</v>
      </c>
      <c r="BG980" s="40">
        <f t="shared" si="326"/>
        <v>2.5693730729701953E-2</v>
      </c>
      <c r="BH980" s="40">
        <f t="shared" si="327"/>
        <v>0</v>
      </c>
      <c r="BI980" s="40">
        <f t="shared" si="328"/>
        <v>0.21321961620469082</v>
      </c>
      <c r="BJ980" s="40">
        <f t="shared" si="329"/>
        <v>0</v>
      </c>
      <c r="BK980" s="40">
        <f t="shared" si="330"/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 s="42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</row>
    <row r="981" spans="1:124" s="32" customFormat="1" x14ac:dyDescent="0.2">
      <c r="A981" s="124" t="str">
        <f>CONFIGURACAO!$C$4</f>
        <v>AREA 21</v>
      </c>
      <c r="B981" s="125">
        <v>979</v>
      </c>
      <c r="C981" s="252" t="s">
        <v>328</v>
      </c>
      <c r="D981" s="126">
        <f t="shared" si="331"/>
        <v>3</v>
      </c>
      <c r="E981" s="250" t="s">
        <v>1316</v>
      </c>
      <c r="F981" s="250">
        <v>1</v>
      </c>
      <c r="G981" s="250">
        <v>1</v>
      </c>
      <c r="H981" s="250">
        <v>1</v>
      </c>
      <c r="I981" s="250">
        <v>1</v>
      </c>
      <c r="J981" s="87"/>
      <c r="K981" s="94"/>
      <c r="L981" s="94"/>
      <c r="M981" s="154">
        <f t="shared" si="332"/>
        <v>4</v>
      </c>
      <c r="N981">
        <v>7</v>
      </c>
      <c r="O981">
        <v>2</v>
      </c>
      <c r="P981">
        <v>2</v>
      </c>
      <c r="Q981">
        <v>2</v>
      </c>
      <c r="R981">
        <v>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 s="139">
        <f t="shared" si="315"/>
        <v>9</v>
      </c>
      <c r="AD981" s="140">
        <f t="shared" si="316"/>
        <v>11</v>
      </c>
      <c r="AE981" s="141">
        <f t="shared" si="333"/>
        <v>0</v>
      </c>
      <c r="AF981" s="142">
        <f t="shared" si="334"/>
        <v>0</v>
      </c>
      <c r="AG981" s="278"/>
      <c r="AI981" s="37">
        <f>IFERROR(IF(M981&gt;0,(N981*CONFIGURACAO!$C$20)+(O981*CONFIGURACAO!$C$21)+(P981*CONFIGURACAO!$C$22)+(Q981*CONFIGURACAO!$C$23)+(R981*CONFIGURACAO!$C$24),""),"")</f>
        <v>1100</v>
      </c>
      <c r="AJ981" s="38">
        <f>IF(S981=0,0,IF(CONFIGURACAO!$C$15="SIM",(IF(S981&gt;CONFIGURACAO!$C$16,CONFIGURACAO!$C$16*CONFIGURACAO!$C$25,S981*CONFIGURACAO!$C$25)),'PI AREA  P100'!S981*CONFIGURACAO!$C$25))</f>
        <v>0</v>
      </c>
      <c r="AK981" s="38">
        <f>IF(T981=0,0,IF(CONFIGURACAO!$C$17="SIM",(IF(T981&gt;CONFIGURACAO!$C$18,CONFIGURACAO!$C$18*CONFIGURACAO!$C$26,T981*CONFIGURACAO!$C$26)),'PI AREA  P100'!T981*CONFIGURACAO!$C$26))</f>
        <v>0</v>
      </c>
      <c r="AL981" s="38">
        <f>IFERROR(IF(M981&gt;0,(U981*CONFIGURACAO!$C$29)+(V981*CONFIGURACAO!$C$30),""),"")</f>
        <v>0</v>
      </c>
      <c r="AM981" s="38">
        <f>IF(W981=0,0,IF(CONFIGURACAO!$C$41="SIM",(IF(W981&gt;CONFIGURACAO!$C$41,CONFIGURACAO!$C$41*CONFIGURACAO!$C$31,W981*CONFIGURACAO!$C$31)),'PI AREA  P100'!W981*CONFIGURACAO!$C$31))</f>
        <v>0</v>
      </c>
      <c r="AN981" s="38">
        <f>IF(X981=0,0,IF(CONFIGURACAO!$C$39="SIM",(IF(X981&gt;CONFIGURACAO!$C$40,CONFIGURACAO!$C$40*CONFIGURACAO!$C$32,X981*CONFIGURACAO!$C$32)),'PI AREA  P100'!X981*CONFIGURACAO!$C$32))</f>
        <v>0</v>
      </c>
      <c r="AO981" s="38">
        <f>IFERROR(IF(M981&gt;0,(Y981*CONFIGURACAO!$C$33)+(Z981*CONFIGURACAO!$C$34)+(AA981*CONFIGURACAO!$C$35)+(AB981*CONFIGURACAO!$C$36),""),"")</f>
        <v>0</v>
      </c>
      <c r="AP981" s="38">
        <f>IF(AA981=0,0,IF(CONFIGURACAO!$C$46="SIM",(IF(AA981&gt;CONFIGURACAO!$C$47,CONFIGURACAO!$C$47*CONFIGURACAO!$C$35,AA981*CONFIGURACAO!$C$35)),'PI AREA  P100'!AA981*CONFIGURACAO!$C$35))</f>
        <v>0</v>
      </c>
      <c r="AQ981" s="38">
        <f>IF(AB981=0,0,IF(CONFIGURACAO!$C$44="SIM",(IF(AB981&gt;CONFIGURACAO!$C$45,CONFIGURACAO!$C$45*CONFIGURACAO!$C$36,AB981*CONFIGURACAO!$C$36)),'PI AREA  P100'!AB981*CONFIGURACAO!$C$36))</f>
        <v>0</v>
      </c>
      <c r="AR981" s="38">
        <f t="shared" si="335"/>
        <v>1100</v>
      </c>
      <c r="AS981" s="68">
        <f>IF(AR981="","",$AR981-(($AS$2/CONFIGURACAO!$C$6)*$M981))</f>
        <v>800</v>
      </c>
      <c r="AT981" s="73">
        <f t="shared" si="317"/>
        <v>3</v>
      </c>
      <c r="AU981" s="75">
        <f>IF(AR981="","",$AR981-(($AU$2/CONFIGURACAO!$C$6)*$M981))</f>
        <v>600</v>
      </c>
      <c r="AV981" s="76">
        <f t="shared" si="318"/>
        <v>4</v>
      </c>
      <c r="AW981" s="74">
        <f>IF(AR981="","",$AR981-(($AW$2/CONFIGURACAO!$C$6)*$M981))</f>
        <v>400</v>
      </c>
      <c r="AX981" s="72">
        <f t="shared" si="319"/>
        <v>5</v>
      </c>
      <c r="AZ981" s="39">
        <f t="shared" si="320"/>
        <v>9.2910898448387999E-2</v>
      </c>
      <c r="BA981" s="146">
        <f t="shared" si="321"/>
        <v>15</v>
      </c>
      <c r="BB981" s="146">
        <f t="shared" si="322"/>
        <v>522</v>
      </c>
      <c r="BC981" s="32">
        <f t="shared" si="323"/>
        <v>395</v>
      </c>
      <c r="BD981" s="148"/>
      <c r="BE981" s="40">
        <f t="shared" si="324"/>
        <v>0.26080476900149036</v>
      </c>
      <c r="BF981" s="40">
        <f t="shared" si="325"/>
        <v>7.716049382716049E-2</v>
      </c>
      <c r="BG981" s="40">
        <f t="shared" si="326"/>
        <v>5.1387461459403906E-2</v>
      </c>
      <c r="BH981" s="40">
        <f t="shared" si="327"/>
        <v>8.084074373484236E-2</v>
      </c>
      <c r="BI981" s="40">
        <f t="shared" si="328"/>
        <v>0.21321961620469082</v>
      </c>
      <c r="BJ981" s="40">
        <f t="shared" si="329"/>
        <v>0</v>
      </c>
      <c r="BK981" s="40">
        <f t="shared" si="330"/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 s="42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</row>
    <row r="982" spans="1:124" s="32" customFormat="1" x14ac:dyDescent="0.2">
      <c r="A982" s="124" t="str">
        <f>CONFIGURACAO!$C$4</f>
        <v>AREA 21</v>
      </c>
      <c r="B982" s="125">
        <v>980</v>
      </c>
      <c r="C982" s="252" t="s">
        <v>328</v>
      </c>
      <c r="D982" s="126">
        <f t="shared" si="331"/>
        <v>4</v>
      </c>
      <c r="E982" s="250" t="s">
        <v>1317</v>
      </c>
      <c r="F982" s="250">
        <v>1</v>
      </c>
      <c r="G982" s="250">
        <v>1</v>
      </c>
      <c r="H982" s="250">
        <v>1</v>
      </c>
      <c r="I982" s="250">
        <v>1</v>
      </c>
      <c r="J982" s="87"/>
      <c r="K982" s="94"/>
      <c r="L982" s="94"/>
      <c r="M982" s="154">
        <f t="shared" si="332"/>
        <v>4</v>
      </c>
      <c r="N982">
        <v>1</v>
      </c>
      <c r="O982">
        <v>3</v>
      </c>
      <c r="P982">
        <v>8</v>
      </c>
      <c r="Q982">
        <v>3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3</v>
      </c>
      <c r="X982">
        <v>0</v>
      </c>
      <c r="Y982">
        <v>0</v>
      </c>
      <c r="Z982">
        <v>0</v>
      </c>
      <c r="AA982">
        <v>2</v>
      </c>
      <c r="AB982">
        <v>1</v>
      </c>
      <c r="AC982" s="139">
        <f t="shared" si="315"/>
        <v>4</v>
      </c>
      <c r="AD982" s="140">
        <f t="shared" si="316"/>
        <v>12</v>
      </c>
      <c r="AE982" s="141">
        <f t="shared" si="333"/>
        <v>0</v>
      </c>
      <c r="AF982" s="142">
        <f t="shared" si="334"/>
        <v>0</v>
      </c>
      <c r="AG982" s="278"/>
      <c r="AI982" s="37">
        <f>IFERROR(IF(M982&gt;0,(N982*CONFIGURACAO!$C$20)+(O982*CONFIGURACAO!$C$21)+(P982*CONFIGURACAO!$C$22)+(Q982*CONFIGURACAO!$C$23)+(R982*CONFIGURACAO!$C$24),""),"")</f>
        <v>940</v>
      </c>
      <c r="AJ982" s="38">
        <f>IF(S982=0,0,IF(CONFIGURACAO!$C$15="SIM",(IF(S982&gt;CONFIGURACAO!$C$16,CONFIGURACAO!$C$16*CONFIGURACAO!$C$25,S982*CONFIGURACAO!$C$25)),'PI AREA  P100'!S982*CONFIGURACAO!$C$25))</f>
        <v>0</v>
      </c>
      <c r="AK982" s="38">
        <f>IF(T982=0,0,IF(CONFIGURACAO!$C$17="SIM",(IF(T982&gt;CONFIGURACAO!$C$18,CONFIGURACAO!$C$18*CONFIGURACAO!$C$26,T982*CONFIGURACAO!$C$26)),'PI AREA  P100'!T982*CONFIGURACAO!$C$26))</f>
        <v>5</v>
      </c>
      <c r="AL982" s="38">
        <f>IFERROR(IF(M982&gt;0,(U982*CONFIGURACAO!$C$29)+(V982*CONFIGURACAO!$C$30),""),"")</f>
        <v>0</v>
      </c>
      <c r="AM982" s="38">
        <f>IF(W982=0,0,IF(CONFIGURACAO!$C$41="SIM",(IF(W982&gt;CONFIGURACAO!$C$41,CONFIGURACAO!$C$41*CONFIGURACAO!$C$31,W982*CONFIGURACAO!$C$31)),'PI AREA  P100'!W982*CONFIGURACAO!$C$31))</f>
        <v>150</v>
      </c>
      <c r="AN982" s="38">
        <f>IF(X982=0,0,IF(CONFIGURACAO!$C$39="SIM",(IF(X982&gt;CONFIGURACAO!$C$40,CONFIGURACAO!$C$40*CONFIGURACAO!$C$32,X982*CONFIGURACAO!$C$32)),'PI AREA  P100'!X982*CONFIGURACAO!$C$32))</f>
        <v>0</v>
      </c>
      <c r="AO982" s="38">
        <f>IFERROR(IF(M982&gt;0,(Y982*CONFIGURACAO!$C$33)+(Z982*CONFIGURACAO!$C$34)+(AA982*CONFIGURACAO!$C$35)+(AB982*CONFIGURACAO!$C$36),""),"")</f>
        <v>60</v>
      </c>
      <c r="AP982" s="38">
        <f>IF(AA982=0,0,IF(CONFIGURACAO!$C$46="SIM",(IF(AA982&gt;CONFIGURACAO!$C$47,CONFIGURACAO!$C$47*CONFIGURACAO!$C$35,AA982*CONFIGURACAO!$C$35)),'PI AREA  P100'!AA982*CONFIGURACAO!$C$35))</f>
        <v>50</v>
      </c>
      <c r="AQ982" s="38">
        <f>IF(AB982=0,0,IF(CONFIGURACAO!$C$44="SIM",(IF(AB982&gt;CONFIGURACAO!$C$45,CONFIGURACAO!$C$45*CONFIGURACAO!$C$36,AB982*CONFIGURACAO!$C$36)),'PI AREA  P100'!AB982*CONFIGURACAO!$C$36))</f>
        <v>10</v>
      </c>
      <c r="AR982" s="38">
        <f t="shared" si="335"/>
        <v>1215</v>
      </c>
      <c r="AS982" s="68">
        <f>IF(AR982="","",$AR982-(($AS$2/CONFIGURACAO!$C$6)*$M982))</f>
        <v>915</v>
      </c>
      <c r="AT982" s="73">
        <f t="shared" si="317"/>
        <v>3</v>
      </c>
      <c r="AU982" s="75">
        <f>IF(AR982="","",$AR982-(($AU$2/CONFIGURACAO!$C$6)*$M982))</f>
        <v>715</v>
      </c>
      <c r="AV982" s="76">
        <f t="shared" si="318"/>
        <v>4</v>
      </c>
      <c r="AW982" s="74">
        <f>IF(AR982="","",$AR982-(($AW$2/CONFIGURACAO!$C$6)*$M982))</f>
        <v>515</v>
      </c>
      <c r="AX982" s="72">
        <f t="shared" si="319"/>
        <v>5</v>
      </c>
      <c r="AZ982" s="39">
        <f t="shared" si="320"/>
        <v>0.10262431055890128</v>
      </c>
      <c r="BA982" s="146">
        <f t="shared" si="321"/>
        <v>22</v>
      </c>
      <c r="BB982" s="146">
        <f t="shared" si="322"/>
        <v>313</v>
      </c>
      <c r="BC982" s="32">
        <f t="shared" si="323"/>
        <v>346</v>
      </c>
      <c r="BD982" s="148"/>
      <c r="BE982" s="40">
        <f t="shared" si="324"/>
        <v>3.7257824143070044E-2</v>
      </c>
      <c r="BF982" s="40">
        <f t="shared" si="325"/>
        <v>0.11574074074074073</v>
      </c>
      <c r="BG982" s="40">
        <f t="shared" si="326"/>
        <v>0.20554984583761562</v>
      </c>
      <c r="BH982" s="40">
        <f t="shared" si="327"/>
        <v>0.12126111560226355</v>
      </c>
      <c r="BI982" s="40">
        <f t="shared" si="328"/>
        <v>0</v>
      </c>
      <c r="BJ982" s="40">
        <f t="shared" si="329"/>
        <v>0</v>
      </c>
      <c r="BK982" s="40">
        <f t="shared" si="330"/>
        <v>0.16051364365971107</v>
      </c>
      <c r="BL982">
        <v>0</v>
      </c>
      <c r="BM982">
        <v>0</v>
      </c>
      <c r="BN982">
        <v>2</v>
      </c>
      <c r="BO982">
        <v>0</v>
      </c>
      <c r="BP982">
        <v>0</v>
      </c>
      <c r="BQ982">
        <v>0</v>
      </c>
      <c r="BR982">
        <v>14</v>
      </c>
      <c r="BS982">
        <v>4</v>
      </c>
      <c r="BT982" s="4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</row>
    <row r="983" spans="1:124" s="32" customFormat="1" x14ac:dyDescent="0.2">
      <c r="A983" s="124" t="str">
        <f>CONFIGURACAO!$C$4</f>
        <v>AREA 21</v>
      </c>
      <c r="B983" s="125">
        <v>981</v>
      </c>
      <c r="C983" s="252" t="s">
        <v>328</v>
      </c>
      <c r="D983" s="126">
        <f t="shared" si="331"/>
        <v>5</v>
      </c>
      <c r="E983" s="250" t="s">
        <v>1318</v>
      </c>
      <c r="F983" s="250">
        <v>1</v>
      </c>
      <c r="G983" s="250">
        <v>1</v>
      </c>
      <c r="H983" s="250">
        <v>1</v>
      </c>
      <c r="I983" s="250">
        <v>1</v>
      </c>
      <c r="J983" s="87"/>
      <c r="K983" s="94"/>
      <c r="L983" s="94"/>
      <c r="M983" s="154">
        <f t="shared" si="332"/>
        <v>4</v>
      </c>
      <c r="N983">
        <v>3</v>
      </c>
      <c r="O983">
        <v>4</v>
      </c>
      <c r="P983">
        <v>9</v>
      </c>
      <c r="Q983">
        <v>11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 s="139">
        <f t="shared" si="315"/>
        <v>7</v>
      </c>
      <c r="AD983" s="140">
        <f t="shared" si="316"/>
        <v>16</v>
      </c>
      <c r="AE983" s="141">
        <f t="shared" si="333"/>
        <v>0</v>
      </c>
      <c r="AF983" s="142">
        <f t="shared" si="334"/>
        <v>0</v>
      </c>
      <c r="AG983" s="278"/>
      <c r="AI983" s="37">
        <f>IFERROR(IF(M983&gt;0,(N983*CONFIGURACAO!$C$20)+(O983*CONFIGURACAO!$C$21)+(P983*CONFIGURACAO!$C$22)+(Q983*CONFIGURACAO!$C$23)+(R983*CONFIGURACAO!$C$24),""),"")</f>
        <v>1600</v>
      </c>
      <c r="AJ983" s="38">
        <f>IF(S983=0,0,IF(CONFIGURACAO!$C$15="SIM",(IF(S983&gt;CONFIGURACAO!$C$16,CONFIGURACAO!$C$16*CONFIGURACAO!$C$25,S983*CONFIGURACAO!$C$25)),'PI AREA  P100'!S983*CONFIGURACAO!$C$25))</f>
        <v>0</v>
      </c>
      <c r="AK983" s="38">
        <f>IF(T983=0,0,IF(CONFIGURACAO!$C$17="SIM",(IF(T983&gt;CONFIGURACAO!$C$18,CONFIGURACAO!$C$18*CONFIGURACAO!$C$26,T983*CONFIGURACAO!$C$26)),'PI AREA  P100'!T983*CONFIGURACAO!$C$26))</f>
        <v>0</v>
      </c>
      <c r="AL983" s="38">
        <f>IFERROR(IF(M983&gt;0,(U983*CONFIGURACAO!$C$29)+(V983*CONFIGURACAO!$C$30),""),"")</f>
        <v>0</v>
      </c>
      <c r="AM983" s="38">
        <f>IF(W983=0,0,IF(CONFIGURACAO!$C$41="SIM",(IF(W983&gt;CONFIGURACAO!$C$41,CONFIGURACAO!$C$41*CONFIGURACAO!$C$31,W983*CONFIGURACAO!$C$31)),'PI AREA  P100'!W983*CONFIGURACAO!$C$31))</f>
        <v>0</v>
      </c>
      <c r="AN983" s="38">
        <f>IF(X983=0,0,IF(CONFIGURACAO!$C$39="SIM",(IF(X983&gt;CONFIGURACAO!$C$40,CONFIGURACAO!$C$40*CONFIGURACAO!$C$32,X983*CONFIGURACAO!$C$32)),'PI AREA  P100'!X983*CONFIGURACAO!$C$32))</f>
        <v>0</v>
      </c>
      <c r="AO983" s="38">
        <f>IFERROR(IF(M983&gt;0,(Y983*CONFIGURACAO!$C$33)+(Z983*CONFIGURACAO!$C$34)+(AA983*CONFIGURACAO!$C$35)+(AB983*CONFIGURACAO!$C$36),""),"")</f>
        <v>0</v>
      </c>
      <c r="AP983" s="38">
        <f>IF(AA983=0,0,IF(CONFIGURACAO!$C$46="SIM",(IF(AA983&gt;CONFIGURACAO!$C$47,CONFIGURACAO!$C$47*CONFIGURACAO!$C$35,AA983*CONFIGURACAO!$C$35)),'PI AREA  P100'!AA983*CONFIGURACAO!$C$35))</f>
        <v>0</v>
      </c>
      <c r="AQ983" s="38">
        <f>IF(AB983=0,0,IF(CONFIGURACAO!$C$44="SIM",(IF(AB983&gt;CONFIGURACAO!$C$45,CONFIGURACAO!$C$45*CONFIGURACAO!$C$36,AB983*CONFIGURACAO!$C$36)),'PI AREA  P100'!AB983*CONFIGURACAO!$C$36))</f>
        <v>0</v>
      </c>
      <c r="AR983" s="38">
        <f t="shared" si="335"/>
        <v>1600</v>
      </c>
      <c r="AS983" s="68">
        <f>IF(AR983="","",$AR983-(($AS$2/CONFIGURACAO!$C$6)*$M983))</f>
        <v>1300</v>
      </c>
      <c r="AT983" s="73">
        <f t="shared" si="317"/>
        <v>3</v>
      </c>
      <c r="AU983" s="75">
        <f>IF(AR983="","",$AR983-(($AU$2/CONFIGURACAO!$C$6)*$M983))</f>
        <v>1100</v>
      </c>
      <c r="AV983" s="76">
        <f t="shared" si="318"/>
        <v>4</v>
      </c>
      <c r="AW983" s="74">
        <f>IF(AR983="","",$AR983-(($AW$2/CONFIGURACAO!$C$6)*$M983))</f>
        <v>900</v>
      </c>
      <c r="AX983" s="72">
        <f t="shared" si="319"/>
        <v>5</v>
      </c>
      <c r="AZ983" s="39">
        <f t="shared" si="320"/>
        <v>0.13514312501583708</v>
      </c>
      <c r="BA983" s="146">
        <f t="shared" si="321"/>
        <v>27</v>
      </c>
      <c r="BB983" s="146">
        <f t="shared" si="322"/>
        <v>229</v>
      </c>
      <c r="BC983" s="32">
        <f t="shared" si="323"/>
        <v>217</v>
      </c>
      <c r="BD983" s="148"/>
      <c r="BE983" s="40">
        <f t="shared" si="324"/>
        <v>0.11177347242921014</v>
      </c>
      <c r="BF983" s="40">
        <f t="shared" si="325"/>
        <v>0.15432098765432098</v>
      </c>
      <c r="BG983" s="40">
        <f t="shared" si="326"/>
        <v>0.23124357656731759</v>
      </c>
      <c r="BH983" s="40">
        <f t="shared" si="327"/>
        <v>0.44462409054163304</v>
      </c>
      <c r="BI983" s="40">
        <f t="shared" si="328"/>
        <v>0</v>
      </c>
      <c r="BJ983" s="40">
        <f t="shared" si="329"/>
        <v>0</v>
      </c>
      <c r="BK983" s="40">
        <f t="shared" si="330"/>
        <v>0</v>
      </c>
      <c r="BL983">
        <v>0</v>
      </c>
      <c r="BM983">
        <v>0</v>
      </c>
      <c r="BN983">
        <v>0</v>
      </c>
      <c r="BO983">
        <v>4</v>
      </c>
      <c r="BP983">
        <v>0</v>
      </c>
      <c r="BQ983">
        <v>0</v>
      </c>
      <c r="BR983">
        <v>0</v>
      </c>
      <c r="BS983">
        <v>12</v>
      </c>
      <c r="BT983" s="42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</row>
    <row r="984" spans="1:124" s="32" customFormat="1" x14ac:dyDescent="0.2">
      <c r="A984" s="124" t="str">
        <f>CONFIGURACAO!$C$4</f>
        <v>AREA 21</v>
      </c>
      <c r="B984" s="125">
        <v>982</v>
      </c>
      <c r="C984" s="252" t="s">
        <v>328</v>
      </c>
      <c r="D984" s="126">
        <f t="shared" si="331"/>
        <v>6</v>
      </c>
      <c r="E984" s="250" t="s">
        <v>1319</v>
      </c>
      <c r="F984" s="250">
        <v>1</v>
      </c>
      <c r="G984" s="250">
        <v>1</v>
      </c>
      <c r="H984" s="250">
        <v>1</v>
      </c>
      <c r="I984" s="250">
        <v>1</v>
      </c>
      <c r="J984" s="87"/>
      <c r="K984" s="94"/>
      <c r="L984" s="94"/>
      <c r="M984" s="154">
        <f t="shared" si="332"/>
        <v>4</v>
      </c>
      <c r="N984">
        <v>3</v>
      </c>
      <c r="O984">
        <v>4</v>
      </c>
      <c r="P984">
        <v>6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 s="139">
        <f t="shared" si="315"/>
        <v>7</v>
      </c>
      <c r="AD984" s="140">
        <f t="shared" si="316"/>
        <v>13</v>
      </c>
      <c r="AE984" s="141">
        <f t="shared" si="333"/>
        <v>0</v>
      </c>
      <c r="AF984" s="142">
        <f t="shared" si="334"/>
        <v>0</v>
      </c>
      <c r="AG984" s="278"/>
      <c r="AI984" s="37">
        <f>IFERROR(IF(M984&gt;0,(N984*CONFIGURACAO!$C$20)+(O984*CONFIGURACAO!$C$21)+(P984*CONFIGURACAO!$C$22)+(Q984*CONFIGURACAO!$C$23)+(R984*CONFIGURACAO!$C$24),""),"")</f>
        <v>1000</v>
      </c>
      <c r="AJ984" s="38">
        <f>IF(S984=0,0,IF(CONFIGURACAO!$C$15="SIM",(IF(S984&gt;CONFIGURACAO!$C$16,CONFIGURACAO!$C$16*CONFIGURACAO!$C$25,S984*CONFIGURACAO!$C$25)),'PI AREA  P100'!S984*CONFIGURACAO!$C$25))</f>
        <v>0</v>
      </c>
      <c r="AK984" s="38">
        <f>IF(T984=0,0,IF(CONFIGURACAO!$C$17="SIM",(IF(T984&gt;CONFIGURACAO!$C$18,CONFIGURACAO!$C$18*CONFIGURACAO!$C$26,T984*CONFIGURACAO!$C$26)),'PI AREA  P100'!T984*CONFIGURACAO!$C$26))</f>
        <v>0</v>
      </c>
      <c r="AL984" s="38">
        <f>IFERROR(IF(M984&gt;0,(U984*CONFIGURACAO!$C$29)+(V984*CONFIGURACAO!$C$30),""),"")</f>
        <v>0</v>
      </c>
      <c r="AM984" s="38">
        <f>IF(W984=0,0,IF(CONFIGURACAO!$C$41="SIM",(IF(W984&gt;CONFIGURACAO!$C$41,CONFIGURACAO!$C$41*CONFIGURACAO!$C$31,W984*CONFIGURACAO!$C$31)),'PI AREA  P100'!W984*CONFIGURACAO!$C$31))</f>
        <v>0</v>
      </c>
      <c r="AN984" s="38">
        <f>IF(X984=0,0,IF(CONFIGURACAO!$C$39="SIM",(IF(X984&gt;CONFIGURACAO!$C$40,CONFIGURACAO!$C$40*CONFIGURACAO!$C$32,X984*CONFIGURACAO!$C$32)),'PI AREA  P100'!X984*CONFIGURACAO!$C$32))</f>
        <v>0</v>
      </c>
      <c r="AO984" s="38">
        <f>IFERROR(IF(M984&gt;0,(Y984*CONFIGURACAO!$C$33)+(Z984*CONFIGURACAO!$C$34)+(AA984*CONFIGURACAO!$C$35)+(AB984*CONFIGURACAO!$C$36),""),"")</f>
        <v>10</v>
      </c>
      <c r="AP984" s="38">
        <f>IF(AA984=0,0,IF(CONFIGURACAO!$C$46="SIM",(IF(AA984&gt;CONFIGURACAO!$C$47,CONFIGURACAO!$C$47*CONFIGURACAO!$C$35,AA984*CONFIGURACAO!$C$35)),'PI AREA  P100'!AA984*CONFIGURACAO!$C$35))</f>
        <v>0</v>
      </c>
      <c r="AQ984" s="38">
        <f>IF(AB984=0,0,IF(CONFIGURACAO!$C$44="SIM",(IF(AB984&gt;CONFIGURACAO!$C$45,CONFIGURACAO!$C$45*CONFIGURACAO!$C$36,AB984*CONFIGURACAO!$C$36)),'PI AREA  P100'!AB984*CONFIGURACAO!$C$36))</f>
        <v>10</v>
      </c>
      <c r="AR984" s="38">
        <f t="shared" si="335"/>
        <v>1020</v>
      </c>
      <c r="AS984" s="68">
        <f>IF(AR984="","",$AR984-(($AS$2/CONFIGURACAO!$C$6)*$M984))</f>
        <v>720</v>
      </c>
      <c r="AT984" s="73">
        <f t="shared" si="317"/>
        <v>3</v>
      </c>
      <c r="AU984" s="75">
        <f>IF(AR984="","",$AR984-(($AU$2/CONFIGURACAO!$C$6)*$M984))</f>
        <v>520</v>
      </c>
      <c r="AV984" s="76">
        <f t="shared" si="318"/>
        <v>4</v>
      </c>
      <c r="AW984" s="74">
        <f>IF(AR984="","",$AR984-(($AW$2/CONFIGURACAO!$C$6)*$M984))</f>
        <v>320</v>
      </c>
      <c r="AX984" s="72">
        <f t="shared" si="319"/>
        <v>5</v>
      </c>
      <c r="AZ984" s="39">
        <f t="shared" si="320"/>
        <v>8.6153742197596139E-2</v>
      </c>
      <c r="BA984" s="146">
        <f t="shared" si="321"/>
        <v>15</v>
      </c>
      <c r="BB984" s="146">
        <f t="shared" si="322"/>
        <v>522</v>
      </c>
      <c r="BC984" s="32">
        <f t="shared" si="323"/>
        <v>425</v>
      </c>
      <c r="BD984" s="148"/>
      <c r="BE984" s="40">
        <f t="shared" si="324"/>
        <v>0.11177347242921014</v>
      </c>
      <c r="BF984" s="40">
        <f t="shared" si="325"/>
        <v>0.15432098765432098</v>
      </c>
      <c r="BG984" s="40">
        <f t="shared" si="326"/>
        <v>0.1541623843782117</v>
      </c>
      <c r="BH984" s="40">
        <f t="shared" si="327"/>
        <v>0</v>
      </c>
      <c r="BI984" s="40">
        <f t="shared" si="328"/>
        <v>0.10660980810234541</v>
      </c>
      <c r="BJ984" s="40">
        <f t="shared" si="329"/>
        <v>0</v>
      </c>
      <c r="BK984" s="40">
        <f t="shared" si="330"/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2</v>
      </c>
      <c r="BS984">
        <v>1</v>
      </c>
      <c r="BT984" s="42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</row>
    <row r="985" spans="1:124" s="32" customFormat="1" x14ac:dyDescent="0.2">
      <c r="A985" s="124" t="str">
        <f>CONFIGURACAO!$C$4</f>
        <v>AREA 21</v>
      </c>
      <c r="B985" s="125">
        <v>983</v>
      </c>
      <c r="C985" s="252" t="s">
        <v>328</v>
      </c>
      <c r="D985" s="126">
        <f t="shared" si="331"/>
        <v>7</v>
      </c>
      <c r="E985" s="250" t="s">
        <v>1320</v>
      </c>
      <c r="F985" s="250">
        <v>0</v>
      </c>
      <c r="G985" s="250">
        <v>1</v>
      </c>
      <c r="H985" s="250">
        <v>1</v>
      </c>
      <c r="I985" s="250">
        <v>1</v>
      </c>
      <c r="J985" s="87"/>
      <c r="K985" s="94"/>
      <c r="L985" s="94"/>
      <c r="M985" s="154">
        <f t="shared" si="332"/>
        <v>3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 s="139">
        <f t="shared" si="315"/>
        <v>0</v>
      </c>
      <c r="AD985" s="140">
        <f t="shared" si="316"/>
        <v>0</v>
      </c>
      <c r="AE985" s="141">
        <f t="shared" si="333"/>
        <v>0</v>
      </c>
      <c r="AF985" s="142">
        <f t="shared" si="334"/>
        <v>0</v>
      </c>
      <c r="AG985" s="278"/>
      <c r="AI985" s="37">
        <f>IFERROR(IF(M985&gt;0,(N985*CONFIGURACAO!$C$20)+(O985*CONFIGURACAO!$C$21)+(P985*CONFIGURACAO!$C$22)+(Q985*CONFIGURACAO!$C$23)+(R985*CONFIGURACAO!$C$24),""),"")</f>
        <v>0</v>
      </c>
      <c r="AJ985" s="38">
        <f>IF(S985=0,0,IF(CONFIGURACAO!$C$15="SIM",(IF(S985&gt;CONFIGURACAO!$C$16,CONFIGURACAO!$C$16*CONFIGURACAO!$C$25,S985*CONFIGURACAO!$C$25)),'PI AREA  P100'!S985*CONFIGURACAO!$C$25))</f>
        <v>0</v>
      </c>
      <c r="AK985" s="38">
        <f>IF(T985=0,0,IF(CONFIGURACAO!$C$17="SIM",(IF(T985&gt;CONFIGURACAO!$C$18,CONFIGURACAO!$C$18*CONFIGURACAO!$C$26,T985*CONFIGURACAO!$C$26)),'PI AREA  P100'!T985*CONFIGURACAO!$C$26))</f>
        <v>0</v>
      </c>
      <c r="AL985" s="38">
        <f>IFERROR(IF(M985&gt;0,(U985*CONFIGURACAO!$C$29)+(V985*CONFIGURACAO!$C$30),""),"")</f>
        <v>0</v>
      </c>
      <c r="AM985" s="38">
        <f>IF(W985=0,0,IF(CONFIGURACAO!$C$41="SIM",(IF(W985&gt;CONFIGURACAO!$C$41,CONFIGURACAO!$C$41*CONFIGURACAO!$C$31,W985*CONFIGURACAO!$C$31)),'PI AREA  P100'!W985*CONFIGURACAO!$C$31))</f>
        <v>0</v>
      </c>
      <c r="AN985" s="38">
        <f>IF(X985=0,0,IF(CONFIGURACAO!$C$39="SIM",(IF(X985&gt;CONFIGURACAO!$C$40,CONFIGURACAO!$C$40*CONFIGURACAO!$C$32,X985*CONFIGURACAO!$C$32)),'PI AREA  P100'!X985*CONFIGURACAO!$C$32))</f>
        <v>0</v>
      </c>
      <c r="AO985" s="38">
        <f>IFERROR(IF(M985&gt;0,(Y985*CONFIGURACAO!$C$33)+(Z985*CONFIGURACAO!$C$34)+(AA985*CONFIGURACAO!$C$35)+(AB985*CONFIGURACAO!$C$36),""),"")</f>
        <v>0</v>
      </c>
      <c r="AP985" s="38">
        <f>IF(AA985=0,0,IF(CONFIGURACAO!$C$46="SIM",(IF(AA985&gt;CONFIGURACAO!$C$47,CONFIGURACAO!$C$47*CONFIGURACAO!$C$35,AA985*CONFIGURACAO!$C$35)),'PI AREA  P100'!AA985*CONFIGURACAO!$C$35))</f>
        <v>0</v>
      </c>
      <c r="AQ985" s="38">
        <f>IF(AB985=0,0,IF(CONFIGURACAO!$C$44="SIM",(IF(AB985&gt;CONFIGURACAO!$C$45,CONFIGURACAO!$C$45*CONFIGURACAO!$C$36,AB985*CONFIGURACAO!$C$36)),'PI AREA  P100'!AB985*CONFIGURACAO!$C$36))</f>
        <v>0</v>
      </c>
      <c r="AR985" s="38">
        <f t="shared" si="335"/>
        <v>0</v>
      </c>
      <c r="AS985" s="68">
        <f>IF(AR985="","",$AR985-(($AS$2/CONFIGURACAO!$C$6)*$M985))</f>
        <v>-225</v>
      </c>
      <c r="AT985" s="73" t="str">
        <f t="shared" si="317"/>
        <v>NAO</v>
      </c>
      <c r="AU985" s="75">
        <f>IF(AR985="","",$AR985-(($AU$2/CONFIGURACAO!$C$6)*$M985))</f>
        <v>-375</v>
      </c>
      <c r="AV985" s="76" t="str">
        <f t="shared" si="318"/>
        <v>NAO</v>
      </c>
      <c r="AW985" s="74">
        <f>IF(AR985="","",$AR985-(($AW$2/CONFIGURACAO!$C$6)*$M985))</f>
        <v>-525</v>
      </c>
      <c r="AX985" s="72" t="str">
        <f t="shared" si="319"/>
        <v>NAO</v>
      </c>
      <c r="AZ985" s="39">
        <f t="shared" si="320"/>
        <v>0</v>
      </c>
      <c r="BA985" s="146">
        <f t="shared" si="321"/>
        <v>0</v>
      </c>
      <c r="BB985" s="146">
        <f t="shared" si="322"/>
        <v>1158</v>
      </c>
      <c r="BC985" s="32">
        <f t="shared" si="323"/>
        <v>1158</v>
      </c>
      <c r="BD985" s="148"/>
      <c r="BE985" s="40">
        <f t="shared" si="324"/>
        <v>0</v>
      </c>
      <c r="BF985" s="40">
        <f t="shared" si="325"/>
        <v>0</v>
      </c>
      <c r="BG985" s="40">
        <f t="shared" si="326"/>
        <v>0</v>
      </c>
      <c r="BH985" s="40">
        <f t="shared" si="327"/>
        <v>0</v>
      </c>
      <c r="BI985" s="40">
        <f t="shared" si="328"/>
        <v>0</v>
      </c>
      <c r="BJ985" s="40">
        <f t="shared" si="329"/>
        <v>0</v>
      </c>
      <c r="BK985" s="40">
        <f t="shared" si="330"/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2</v>
      </c>
      <c r="BS985">
        <v>0</v>
      </c>
      <c r="BT985" s="42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</row>
    <row r="986" spans="1:124" s="32" customFormat="1" x14ac:dyDescent="0.2">
      <c r="A986" s="124" t="str">
        <f>CONFIGURACAO!$C$4</f>
        <v>AREA 21</v>
      </c>
      <c r="B986" s="125">
        <v>984</v>
      </c>
      <c r="C986" s="252" t="s">
        <v>328</v>
      </c>
      <c r="D986" s="126">
        <f t="shared" si="331"/>
        <v>8</v>
      </c>
      <c r="E986" s="250" t="s">
        <v>1321</v>
      </c>
      <c r="F986" s="250">
        <v>1</v>
      </c>
      <c r="G986" s="250">
        <v>1</v>
      </c>
      <c r="H986" s="250">
        <v>1</v>
      </c>
      <c r="I986" s="250">
        <v>1</v>
      </c>
      <c r="J986" s="87"/>
      <c r="K986" s="94"/>
      <c r="L986" s="94"/>
      <c r="M986" s="154">
        <f t="shared" si="332"/>
        <v>4</v>
      </c>
      <c r="N986">
        <v>1</v>
      </c>
      <c r="O986">
        <v>5</v>
      </c>
      <c r="P986">
        <v>3</v>
      </c>
      <c r="Q986">
        <v>1</v>
      </c>
      <c r="R986">
        <v>0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1</v>
      </c>
      <c r="AC986" s="139">
        <f t="shared" si="315"/>
        <v>6</v>
      </c>
      <c r="AD986" s="140">
        <f t="shared" si="316"/>
        <v>9</v>
      </c>
      <c r="AE986" s="141">
        <f t="shared" si="333"/>
        <v>0</v>
      </c>
      <c r="AF986" s="142">
        <f t="shared" si="334"/>
        <v>0</v>
      </c>
      <c r="AG986" s="278"/>
      <c r="AI986" s="37">
        <f>IFERROR(IF(M986&gt;0,(N986*CONFIGURACAO!$C$20)+(O986*CONFIGURACAO!$C$21)+(P986*CONFIGURACAO!$C$22)+(Q986*CONFIGURACAO!$C$23)+(R986*CONFIGURACAO!$C$24),""),"")</f>
        <v>720</v>
      </c>
      <c r="AJ986" s="38">
        <f>IF(S986=0,0,IF(CONFIGURACAO!$C$15="SIM",(IF(S986&gt;CONFIGURACAO!$C$16,CONFIGURACAO!$C$16*CONFIGURACAO!$C$25,S986*CONFIGURACAO!$C$25)),'PI AREA  P100'!S986*CONFIGURACAO!$C$25))</f>
        <v>0</v>
      </c>
      <c r="AK986" s="38">
        <f>IF(T986=0,0,IF(CONFIGURACAO!$C$17="SIM",(IF(T986&gt;CONFIGURACAO!$C$18,CONFIGURACAO!$C$18*CONFIGURACAO!$C$26,T986*CONFIGURACAO!$C$26)),'PI AREA  P100'!T986*CONFIGURACAO!$C$26))</f>
        <v>10</v>
      </c>
      <c r="AL986" s="38">
        <f>IFERROR(IF(M986&gt;0,(U986*CONFIGURACAO!$C$29)+(V986*CONFIGURACAO!$C$30),""),"")</f>
        <v>0</v>
      </c>
      <c r="AM986" s="38">
        <f>IF(W986=0,0,IF(CONFIGURACAO!$C$41="SIM",(IF(W986&gt;CONFIGURACAO!$C$41,CONFIGURACAO!$C$41*CONFIGURACAO!$C$31,W986*CONFIGURACAO!$C$31)),'PI AREA  P100'!W986*CONFIGURACAO!$C$31))</f>
        <v>0</v>
      </c>
      <c r="AN986" s="38">
        <f>IF(X986=0,0,IF(CONFIGURACAO!$C$39="SIM",(IF(X986&gt;CONFIGURACAO!$C$40,CONFIGURACAO!$C$40*CONFIGURACAO!$C$32,X986*CONFIGURACAO!$C$32)),'PI AREA  P100'!X986*CONFIGURACAO!$C$32))</f>
        <v>25</v>
      </c>
      <c r="AO986" s="38">
        <f>IFERROR(IF(M986&gt;0,(Y986*CONFIGURACAO!$C$33)+(Z986*CONFIGURACAO!$C$34)+(AA986*CONFIGURACAO!$C$35)+(AB986*CONFIGURACAO!$C$36),""),"")</f>
        <v>10</v>
      </c>
      <c r="AP986" s="38">
        <f>IF(AA986=0,0,IF(CONFIGURACAO!$C$46="SIM",(IF(AA986&gt;CONFIGURACAO!$C$47,CONFIGURACAO!$C$47*CONFIGURACAO!$C$35,AA986*CONFIGURACAO!$C$35)),'PI AREA  P100'!AA986*CONFIGURACAO!$C$35))</f>
        <v>0</v>
      </c>
      <c r="AQ986" s="38">
        <f>IF(AB986=0,0,IF(CONFIGURACAO!$C$44="SIM",(IF(AB986&gt;CONFIGURACAO!$C$45,CONFIGURACAO!$C$45*CONFIGURACAO!$C$36,AB986*CONFIGURACAO!$C$36)),'PI AREA  P100'!AB986*CONFIGURACAO!$C$36))</f>
        <v>10</v>
      </c>
      <c r="AR986" s="38">
        <f t="shared" si="335"/>
        <v>775</v>
      </c>
      <c r="AS986" s="68">
        <f>IF(AR986="","",$AR986-(($AS$2/CONFIGURACAO!$C$6)*$M986))</f>
        <v>475</v>
      </c>
      <c r="AT986" s="73">
        <f t="shared" si="317"/>
        <v>3</v>
      </c>
      <c r="AU986" s="75">
        <f>IF(AR986="","",$AR986-(($AU$2/CONFIGURACAO!$C$6)*$M986))</f>
        <v>275</v>
      </c>
      <c r="AV986" s="76">
        <f t="shared" si="318"/>
        <v>4</v>
      </c>
      <c r="AW986" s="74">
        <f>IF(AR986="","",$AR986-(($AW$2/CONFIGURACAO!$C$6)*$M986))</f>
        <v>75</v>
      </c>
      <c r="AX986" s="72">
        <f t="shared" si="319"/>
        <v>5</v>
      </c>
      <c r="AZ986" s="39">
        <f t="shared" si="320"/>
        <v>6.5459951179546089E-2</v>
      </c>
      <c r="BA986" s="146">
        <f t="shared" si="321"/>
        <v>14</v>
      </c>
      <c r="BB986" s="146">
        <f t="shared" si="322"/>
        <v>550</v>
      </c>
      <c r="BC986" s="32">
        <f t="shared" si="323"/>
        <v>566</v>
      </c>
      <c r="BD986" s="148"/>
      <c r="BE986" s="40">
        <f t="shared" si="324"/>
        <v>3.7257824143070044E-2</v>
      </c>
      <c r="BF986" s="40">
        <f t="shared" si="325"/>
        <v>0.19290123456790123</v>
      </c>
      <c r="BG986" s="40">
        <f t="shared" si="326"/>
        <v>7.7081192189105849E-2</v>
      </c>
      <c r="BH986" s="40">
        <f t="shared" si="327"/>
        <v>4.042037186742118E-2</v>
      </c>
      <c r="BI986" s="40">
        <f t="shared" si="328"/>
        <v>0</v>
      </c>
      <c r="BJ986" s="40">
        <f t="shared" si="329"/>
        <v>0</v>
      </c>
      <c r="BK986" s="40">
        <f t="shared" si="330"/>
        <v>0.32102728731942215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1</v>
      </c>
      <c r="BT986" s="42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</row>
    <row r="987" spans="1:124" s="32" customFormat="1" x14ac:dyDescent="0.2">
      <c r="A987" s="124" t="str">
        <f>CONFIGURACAO!$C$4</f>
        <v>AREA 21</v>
      </c>
      <c r="B987" s="125">
        <v>985</v>
      </c>
      <c r="C987" s="252" t="s">
        <v>328</v>
      </c>
      <c r="D987" s="126">
        <f t="shared" si="331"/>
        <v>9</v>
      </c>
      <c r="E987" s="250" t="s">
        <v>1322</v>
      </c>
      <c r="F987" s="250">
        <v>1</v>
      </c>
      <c r="G987" s="250">
        <v>1</v>
      </c>
      <c r="H987" s="250">
        <v>1</v>
      </c>
      <c r="I987" s="250">
        <v>1</v>
      </c>
      <c r="J987" s="87"/>
      <c r="K987" s="94"/>
      <c r="L987" s="94"/>
      <c r="M987" s="154">
        <f t="shared" si="332"/>
        <v>4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 s="139">
        <f t="shared" si="315"/>
        <v>0</v>
      </c>
      <c r="AD987" s="140">
        <f t="shared" si="316"/>
        <v>0</v>
      </c>
      <c r="AE987" s="141">
        <f t="shared" si="333"/>
        <v>0</v>
      </c>
      <c r="AF987" s="142">
        <f t="shared" si="334"/>
        <v>0</v>
      </c>
      <c r="AG987" s="278"/>
      <c r="AI987" s="37">
        <f>IFERROR(IF(M987&gt;0,(N987*CONFIGURACAO!$C$20)+(O987*CONFIGURACAO!$C$21)+(P987*CONFIGURACAO!$C$22)+(Q987*CONFIGURACAO!$C$23)+(R987*CONFIGURACAO!$C$24),""),"")</f>
        <v>40</v>
      </c>
      <c r="AJ987" s="38">
        <f>IF(S987=0,0,IF(CONFIGURACAO!$C$15="SIM",(IF(S987&gt;CONFIGURACAO!$C$16,CONFIGURACAO!$C$16*CONFIGURACAO!$C$25,S987*CONFIGURACAO!$C$25)),'PI AREA  P100'!S987*CONFIGURACAO!$C$25))</f>
        <v>10</v>
      </c>
      <c r="AK987" s="38">
        <f>IF(T987=0,0,IF(CONFIGURACAO!$C$17="SIM",(IF(T987&gt;CONFIGURACAO!$C$18,CONFIGURACAO!$C$18*CONFIGURACAO!$C$26,T987*CONFIGURACAO!$C$26)),'PI AREA  P100'!T987*CONFIGURACAO!$C$26))</f>
        <v>0</v>
      </c>
      <c r="AL987" s="38">
        <f>IFERROR(IF(M987&gt;0,(U987*CONFIGURACAO!$C$29)+(V987*CONFIGURACAO!$C$30),""),"")</f>
        <v>0</v>
      </c>
      <c r="AM987" s="38">
        <f>IF(W987=0,0,IF(CONFIGURACAO!$C$41="SIM",(IF(W987&gt;CONFIGURACAO!$C$41,CONFIGURACAO!$C$41*CONFIGURACAO!$C$31,W987*CONFIGURACAO!$C$31)),'PI AREA  P100'!W987*CONFIGURACAO!$C$31))</f>
        <v>50</v>
      </c>
      <c r="AN987" s="38">
        <f>IF(X987=0,0,IF(CONFIGURACAO!$C$39="SIM",(IF(X987&gt;CONFIGURACAO!$C$40,CONFIGURACAO!$C$40*CONFIGURACAO!$C$32,X987*CONFIGURACAO!$C$32)),'PI AREA  P100'!X987*CONFIGURACAO!$C$32))</f>
        <v>0</v>
      </c>
      <c r="AO987" s="38">
        <f>IFERROR(IF(M987&gt;0,(Y987*CONFIGURACAO!$C$33)+(Z987*CONFIGURACAO!$C$34)+(AA987*CONFIGURACAO!$C$35)+(AB987*CONFIGURACAO!$C$36),""),"")</f>
        <v>0</v>
      </c>
      <c r="AP987" s="38">
        <f>IF(AA987=0,0,IF(CONFIGURACAO!$C$46="SIM",(IF(AA987&gt;CONFIGURACAO!$C$47,CONFIGURACAO!$C$47*CONFIGURACAO!$C$35,AA987*CONFIGURACAO!$C$35)),'PI AREA  P100'!AA987*CONFIGURACAO!$C$35))</f>
        <v>0</v>
      </c>
      <c r="AQ987" s="38">
        <f>IF(AB987=0,0,IF(CONFIGURACAO!$C$44="SIM",(IF(AB987&gt;CONFIGURACAO!$C$45,CONFIGURACAO!$C$45*CONFIGURACAO!$C$36,AB987*CONFIGURACAO!$C$36)),'PI AREA  P100'!AB987*CONFIGURACAO!$C$36))</f>
        <v>0</v>
      </c>
      <c r="AR987" s="38">
        <f t="shared" si="335"/>
        <v>100</v>
      </c>
      <c r="AS987" s="68">
        <f>IF(AR987="","",$AR987-(($AS$2/CONFIGURACAO!$C$6)*$M987))</f>
        <v>-200</v>
      </c>
      <c r="AT987" s="73" t="str">
        <f t="shared" si="317"/>
        <v>NAO</v>
      </c>
      <c r="AU987" s="75">
        <f>IF(AR987="","",$AR987-(($AU$2/CONFIGURACAO!$C$6)*$M987))</f>
        <v>-400</v>
      </c>
      <c r="AV987" s="76" t="str">
        <f t="shared" si="318"/>
        <v>NAO</v>
      </c>
      <c r="AW987" s="74">
        <f>IF(AR987="","",$AR987-(($AW$2/CONFIGURACAO!$C$6)*$M987))</f>
        <v>-600</v>
      </c>
      <c r="AX987" s="72" t="str">
        <f t="shared" si="319"/>
        <v>NAO</v>
      </c>
      <c r="AZ987" s="39">
        <f t="shared" si="320"/>
        <v>8.4464453134898178E-3</v>
      </c>
      <c r="BA987" s="146">
        <f t="shared" si="321"/>
        <v>3</v>
      </c>
      <c r="BB987" s="146">
        <f t="shared" si="322"/>
        <v>968</v>
      </c>
      <c r="BC987" s="32">
        <f t="shared" si="323"/>
        <v>1066</v>
      </c>
      <c r="BD987" s="148"/>
      <c r="BE987" s="40">
        <f t="shared" si="324"/>
        <v>0</v>
      </c>
      <c r="BF987" s="40">
        <f t="shared" si="325"/>
        <v>0</v>
      </c>
      <c r="BG987" s="40">
        <f t="shared" si="326"/>
        <v>0</v>
      </c>
      <c r="BH987" s="40">
        <f t="shared" si="327"/>
        <v>4.042037186742118E-2</v>
      </c>
      <c r="BI987" s="40">
        <f t="shared" si="328"/>
        <v>0</v>
      </c>
      <c r="BJ987" s="40">
        <f t="shared" si="329"/>
        <v>9.2421441774491686E-2</v>
      </c>
      <c r="BK987" s="40">
        <f t="shared" si="330"/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3</v>
      </c>
      <c r="BS987">
        <v>4</v>
      </c>
      <c r="BT987" s="42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</row>
    <row r="988" spans="1:124" s="32" customFormat="1" x14ac:dyDescent="0.2">
      <c r="A988" s="124" t="str">
        <f>CONFIGURACAO!$C$4</f>
        <v>AREA 21</v>
      </c>
      <c r="B988" s="125">
        <v>986</v>
      </c>
      <c r="C988" s="252" t="s">
        <v>328</v>
      </c>
      <c r="D988" s="126">
        <f t="shared" si="331"/>
        <v>10</v>
      </c>
      <c r="E988" s="250" t="s">
        <v>1323</v>
      </c>
      <c r="F988" s="250">
        <v>0</v>
      </c>
      <c r="G988" s="250">
        <v>0</v>
      </c>
      <c r="H988" s="250">
        <v>0</v>
      </c>
      <c r="I988" s="250">
        <v>1</v>
      </c>
      <c r="J988" s="87"/>
      <c r="K988" s="94"/>
      <c r="L988" s="94"/>
      <c r="M988" s="154">
        <f t="shared" si="332"/>
        <v>1</v>
      </c>
      <c r="N988">
        <v>1</v>
      </c>
      <c r="O988">
        <v>0</v>
      </c>
      <c r="P988">
        <v>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 s="139">
        <f t="shared" si="315"/>
        <v>1</v>
      </c>
      <c r="AD988" s="140">
        <f t="shared" si="316"/>
        <v>3</v>
      </c>
      <c r="AE988" s="141">
        <f t="shared" si="333"/>
        <v>0</v>
      </c>
      <c r="AF988" s="142">
        <f t="shared" si="334"/>
        <v>0</v>
      </c>
      <c r="AG988" s="278"/>
      <c r="AI988" s="37">
        <f>IFERROR(IF(M988&gt;0,(N988*CONFIGURACAO!$C$20)+(O988*CONFIGURACAO!$C$21)+(P988*CONFIGURACAO!$C$22)+(Q988*CONFIGURACAO!$C$23)+(R988*CONFIGURACAO!$C$24),""),"")</f>
        <v>220</v>
      </c>
      <c r="AJ988" s="38">
        <f>IF(S988=0,0,IF(CONFIGURACAO!$C$15="SIM",(IF(S988&gt;CONFIGURACAO!$C$16,CONFIGURACAO!$C$16*CONFIGURACAO!$C$25,S988*CONFIGURACAO!$C$25)),'PI AREA  P100'!S988*CONFIGURACAO!$C$25))</f>
        <v>0</v>
      </c>
      <c r="AK988" s="38">
        <f>IF(T988=0,0,IF(CONFIGURACAO!$C$17="SIM",(IF(T988&gt;CONFIGURACAO!$C$18,CONFIGURACAO!$C$18*CONFIGURACAO!$C$26,T988*CONFIGURACAO!$C$26)),'PI AREA  P100'!T988*CONFIGURACAO!$C$26))</f>
        <v>0</v>
      </c>
      <c r="AL988" s="38">
        <f>IFERROR(IF(M988&gt;0,(U988*CONFIGURACAO!$C$29)+(V988*CONFIGURACAO!$C$30),""),"")</f>
        <v>0</v>
      </c>
      <c r="AM988" s="38">
        <f>IF(W988=0,0,IF(CONFIGURACAO!$C$41="SIM",(IF(W988&gt;CONFIGURACAO!$C$41,CONFIGURACAO!$C$41*CONFIGURACAO!$C$31,W988*CONFIGURACAO!$C$31)),'PI AREA  P100'!W988*CONFIGURACAO!$C$31))</f>
        <v>0</v>
      </c>
      <c r="AN988" s="38">
        <f>IF(X988=0,0,IF(CONFIGURACAO!$C$39="SIM",(IF(X988&gt;CONFIGURACAO!$C$40,CONFIGURACAO!$C$40*CONFIGURACAO!$C$32,X988*CONFIGURACAO!$C$32)),'PI AREA  P100'!X988*CONFIGURACAO!$C$32))</f>
        <v>0</v>
      </c>
      <c r="AO988" s="38">
        <f>IFERROR(IF(M988&gt;0,(Y988*CONFIGURACAO!$C$33)+(Z988*CONFIGURACAO!$C$34)+(AA988*CONFIGURACAO!$C$35)+(AB988*CONFIGURACAO!$C$36),""),"")</f>
        <v>0</v>
      </c>
      <c r="AP988" s="38">
        <f>IF(AA988=0,0,IF(CONFIGURACAO!$C$46="SIM",(IF(AA988&gt;CONFIGURACAO!$C$47,CONFIGURACAO!$C$47*CONFIGURACAO!$C$35,AA988*CONFIGURACAO!$C$35)),'PI AREA  P100'!AA988*CONFIGURACAO!$C$35))</f>
        <v>0</v>
      </c>
      <c r="AQ988" s="38">
        <f>IF(AB988=0,0,IF(CONFIGURACAO!$C$44="SIM",(IF(AB988&gt;CONFIGURACAO!$C$45,CONFIGURACAO!$C$45*CONFIGURACAO!$C$36,AB988*CONFIGURACAO!$C$36)),'PI AREA  P100'!AB988*CONFIGURACAO!$C$36))</f>
        <v>0</v>
      </c>
      <c r="AR988" s="38">
        <f t="shared" si="335"/>
        <v>220</v>
      </c>
      <c r="AS988" s="68">
        <f>IF(AR988="","",$AR988-(($AS$2/CONFIGURACAO!$C$6)*$M988))</f>
        <v>145</v>
      </c>
      <c r="AT988" s="73">
        <f t="shared" si="317"/>
        <v>3</v>
      </c>
      <c r="AU988" s="75">
        <f>IF(AR988="","",$AR988-(($AU$2/CONFIGURACAO!$C$6)*$M988))</f>
        <v>95</v>
      </c>
      <c r="AV988" s="76">
        <f t="shared" si="318"/>
        <v>4</v>
      </c>
      <c r="AW988" s="74">
        <f>IF(AR988="","",$AR988-(($AW$2/CONFIGURACAO!$C$6)*$M988))</f>
        <v>45</v>
      </c>
      <c r="AX988" s="72">
        <f t="shared" si="319"/>
        <v>5</v>
      </c>
      <c r="AZ988" s="39">
        <f t="shared" si="320"/>
        <v>1.8582179689677601E-2</v>
      </c>
      <c r="BA988" s="146">
        <f t="shared" si="321"/>
        <v>3</v>
      </c>
      <c r="BB988" s="146">
        <f t="shared" si="322"/>
        <v>968</v>
      </c>
      <c r="BC988" s="32">
        <f t="shared" si="323"/>
        <v>936</v>
      </c>
      <c r="BD988" s="148"/>
      <c r="BE988" s="40">
        <f t="shared" si="324"/>
        <v>3.7257824143070044E-2</v>
      </c>
      <c r="BF988" s="40">
        <f t="shared" si="325"/>
        <v>0</v>
      </c>
      <c r="BG988" s="40">
        <f t="shared" si="326"/>
        <v>5.1387461459403906E-2</v>
      </c>
      <c r="BH988" s="40">
        <f t="shared" si="327"/>
        <v>0</v>
      </c>
      <c r="BI988" s="40">
        <f t="shared" si="328"/>
        <v>0</v>
      </c>
      <c r="BJ988" s="40">
        <f t="shared" si="329"/>
        <v>0</v>
      </c>
      <c r="BK988" s="40">
        <f t="shared" si="330"/>
        <v>0</v>
      </c>
      <c r="BL988">
        <v>0</v>
      </c>
      <c r="BM988">
        <v>0</v>
      </c>
      <c r="BN988">
        <v>0</v>
      </c>
      <c r="BO988">
        <v>1</v>
      </c>
      <c r="BP988">
        <v>0</v>
      </c>
      <c r="BQ988">
        <v>0</v>
      </c>
      <c r="BR988">
        <v>3</v>
      </c>
      <c r="BS988">
        <v>1</v>
      </c>
      <c r="BT988" s="42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</row>
    <row r="989" spans="1:124" s="32" customFormat="1" x14ac:dyDescent="0.2">
      <c r="A989" s="124" t="str">
        <f>CONFIGURACAO!$C$4</f>
        <v>AREA 21</v>
      </c>
      <c r="B989" s="125">
        <v>987</v>
      </c>
      <c r="C989" s="252" t="s">
        <v>328</v>
      </c>
      <c r="D989" s="126">
        <f t="shared" si="331"/>
        <v>11</v>
      </c>
      <c r="E989" s="250" t="s">
        <v>1324</v>
      </c>
      <c r="F989" s="250">
        <v>1</v>
      </c>
      <c r="G989" s="250">
        <v>1</v>
      </c>
      <c r="H989" s="250">
        <v>0</v>
      </c>
      <c r="I989" s="250">
        <v>0</v>
      </c>
      <c r="J989" s="87"/>
      <c r="K989" s="94"/>
      <c r="L989" s="94"/>
      <c r="M989" s="154">
        <f t="shared" si="332"/>
        <v>2</v>
      </c>
      <c r="N989">
        <v>0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 s="139">
        <f t="shared" si="315"/>
        <v>1</v>
      </c>
      <c r="AD989" s="140">
        <f t="shared" si="316"/>
        <v>2</v>
      </c>
      <c r="AE989" s="141">
        <f t="shared" si="333"/>
        <v>0</v>
      </c>
      <c r="AF989" s="142">
        <f t="shared" si="334"/>
        <v>0</v>
      </c>
      <c r="AG989" s="278"/>
      <c r="AI989" s="37">
        <f>IFERROR(IF(M989&gt;0,(N989*CONFIGURACAO!$C$20)+(O989*CONFIGURACAO!$C$21)+(P989*CONFIGURACAO!$C$22)+(Q989*CONFIGURACAO!$C$23)+(R989*CONFIGURACAO!$C$24),""),"")</f>
        <v>140</v>
      </c>
      <c r="AJ989" s="38">
        <f>IF(S989=0,0,IF(CONFIGURACAO!$C$15="SIM",(IF(S989&gt;CONFIGURACAO!$C$16,CONFIGURACAO!$C$16*CONFIGURACAO!$C$25,S989*CONFIGURACAO!$C$25)),'PI AREA  P100'!S989*CONFIGURACAO!$C$25))</f>
        <v>0</v>
      </c>
      <c r="AK989" s="38">
        <f>IF(T989=0,0,IF(CONFIGURACAO!$C$17="SIM",(IF(T989&gt;CONFIGURACAO!$C$18,CONFIGURACAO!$C$18*CONFIGURACAO!$C$26,T989*CONFIGURACAO!$C$26)),'PI AREA  P100'!T989*CONFIGURACAO!$C$26))</f>
        <v>0</v>
      </c>
      <c r="AL989" s="38">
        <f>IFERROR(IF(M989&gt;0,(U989*CONFIGURACAO!$C$29)+(V989*CONFIGURACAO!$C$30),""),"")</f>
        <v>0</v>
      </c>
      <c r="AM989" s="38">
        <f>IF(W989=0,0,IF(CONFIGURACAO!$C$41="SIM",(IF(W989&gt;CONFIGURACAO!$C$41,CONFIGURACAO!$C$41*CONFIGURACAO!$C$31,W989*CONFIGURACAO!$C$31)),'PI AREA  P100'!W989*CONFIGURACAO!$C$31))</f>
        <v>0</v>
      </c>
      <c r="AN989" s="38">
        <f>IF(X989=0,0,IF(CONFIGURACAO!$C$39="SIM",(IF(X989&gt;CONFIGURACAO!$C$40,CONFIGURACAO!$C$40*CONFIGURACAO!$C$32,X989*CONFIGURACAO!$C$32)),'PI AREA  P100'!X989*CONFIGURACAO!$C$32))</f>
        <v>0</v>
      </c>
      <c r="AO989" s="38">
        <f>IFERROR(IF(M989&gt;0,(Y989*CONFIGURACAO!$C$33)+(Z989*CONFIGURACAO!$C$34)+(AA989*CONFIGURACAO!$C$35)+(AB989*CONFIGURACAO!$C$36),""),"")</f>
        <v>0</v>
      </c>
      <c r="AP989" s="38">
        <f>IF(AA989=0,0,IF(CONFIGURACAO!$C$46="SIM",(IF(AA989&gt;CONFIGURACAO!$C$47,CONFIGURACAO!$C$47*CONFIGURACAO!$C$35,AA989*CONFIGURACAO!$C$35)),'PI AREA  P100'!AA989*CONFIGURACAO!$C$35))</f>
        <v>0</v>
      </c>
      <c r="AQ989" s="38">
        <f>IF(AB989=0,0,IF(CONFIGURACAO!$C$44="SIM",(IF(AB989&gt;CONFIGURACAO!$C$45,CONFIGURACAO!$C$45*CONFIGURACAO!$C$36,AB989*CONFIGURACAO!$C$36)),'PI AREA  P100'!AB989*CONFIGURACAO!$C$36))</f>
        <v>0</v>
      </c>
      <c r="AR989" s="38">
        <f t="shared" si="335"/>
        <v>140</v>
      </c>
      <c r="AS989" s="68">
        <f>IF(AR989="","",$AR989-(($AS$2/CONFIGURACAO!$C$6)*$M989))</f>
        <v>-10</v>
      </c>
      <c r="AT989" s="73" t="str">
        <f t="shared" si="317"/>
        <v>NAO</v>
      </c>
      <c r="AU989" s="75">
        <f>IF(AR989="","",$AR989-(($AU$2/CONFIGURACAO!$C$6)*$M989))</f>
        <v>-110</v>
      </c>
      <c r="AV989" s="76" t="str">
        <f t="shared" si="318"/>
        <v>NAO</v>
      </c>
      <c r="AW989" s="74">
        <f>IF(AR989="","",$AR989-(($AW$2/CONFIGURACAO!$C$6)*$M989))</f>
        <v>-210</v>
      </c>
      <c r="AX989" s="72" t="str">
        <f t="shared" si="319"/>
        <v>NAO</v>
      </c>
      <c r="AZ989" s="39">
        <f t="shared" si="320"/>
        <v>1.1825023438885744E-2</v>
      </c>
      <c r="BA989" s="146">
        <f t="shared" si="321"/>
        <v>2</v>
      </c>
      <c r="BB989" s="146">
        <f t="shared" si="322"/>
        <v>1033</v>
      </c>
      <c r="BC989" s="32">
        <f t="shared" si="323"/>
        <v>1020</v>
      </c>
      <c r="BD989" s="148"/>
      <c r="BE989" s="40">
        <f t="shared" si="324"/>
        <v>0</v>
      </c>
      <c r="BF989" s="40">
        <f t="shared" si="325"/>
        <v>3.8580246913580245E-2</v>
      </c>
      <c r="BG989" s="40">
        <f t="shared" si="326"/>
        <v>2.5693730729701953E-2</v>
      </c>
      <c r="BH989" s="40">
        <f t="shared" si="327"/>
        <v>0</v>
      </c>
      <c r="BI989" s="40">
        <f t="shared" si="328"/>
        <v>0</v>
      </c>
      <c r="BJ989" s="40">
        <f t="shared" si="329"/>
        <v>0</v>
      </c>
      <c r="BK989" s="40">
        <f t="shared" si="330"/>
        <v>0</v>
      </c>
      <c r="BL989">
        <v>0</v>
      </c>
      <c r="BM989">
        <v>0</v>
      </c>
      <c r="BN989">
        <v>1</v>
      </c>
      <c r="BO989">
        <v>2</v>
      </c>
      <c r="BP989">
        <v>0</v>
      </c>
      <c r="BQ989">
        <v>0</v>
      </c>
      <c r="BR989">
        <v>1</v>
      </c>
      <c r="BS989">
        <v>6</v>
      </c>
      <c r="BT989" s="42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</row>
    <row r="990" spans="1:124" s="32" customFormat="1" x14ac:dyDescent="0.2">
      <c r="A990" s="124" t="str">
        <f>CONFIGURACAO!$C$4</f>
        <v>AREA 21</v>
      </c>
      <c r="B990" s="125">
        <v>988</v>
      </c>
      <c r="C990" s="252" t="s">
        <v>328</v>
      </c>
      <c r="D990" s="126">
        <f t="shared" si="331"/>
        <v>12</v>
      </c>
      <c r="E990" s="250" t="s">
        <v>1325</v>
      </c>
      <c r="F990" s="250">
        <v>1</v>
      </c>
      <c r="G990" s="250">
        <v>1</v>
      </c>
      <c r="H990" s="250">
        <v>1</v>
      </c>
      <c r="I990" s="250">
        <v>1</v>
      </c>
      <c r="J990" s="87"/>
      <c r="K990" s="94"/>
      <c r="L990" s="94"/>
      <c r="M990" s="154">
        <f t="shared" si="332"/>
        <v>4</v>
      </c>
      <c r="N990">
        <v>2</v>
      </c>
      <c r="O990">
        <v>3</v>
      </c>
      <c r="P990">
        <v>5</v>
      </c>
      <c r="Q990">
        <v>13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 s="139">
        <f t="shared" si="315"/>
        <v>5</v>
      </c>
      <c r="AD990" s="140">
        <f t="shared" si="316"/>
        <v>10</v>
      </c>
      <c r="AE990" s="141">
        <f t="shared" si="333"/>
        <v>0</v>
      </c>
      <c r="AF990" s="142">
        <f t="shared" si="334"/>
        <v>0</v>
      </c>
      <c r="AG990" s="278"/>
      <c r="AI990" s="37">
        <f>IFERROR(IF(M990&gt;0,(N990*CONFIGURACAO!$C$20)+(O990*CONFIGURACAO!$C$21)+(P990*CONFIGURACAO!$C$22)+(Q990*CONFIGURACAO!$C$23)+(R990*CONFIGURACAO!$C$24),""),"")</f>
        <v>1260</v>
      </c>
      <c r="AJ990" s="38">
        <f>IF(S990=0,0,IF(CONFIGURACAO!$C$15="SIM",(IF(S990&gt;CONFIGURACAO!$C$16,CONFIGURACAO!$C$16*CONFIGURACAO!$C$25,S990*CONFIGURACAO!$C$25)),'PI AREA  P100'!S990*CONFIGURACAO!$C$25))</f>
        <v>0</v>
      </c>
      <c r="AK990" s="38">
        <f>IF(T990=0,0,IF(CONFIGURACAO!$C$17="SIM",(IF(T990&gt;CONFIGURACAO!$C$18,CONFIGURACAO!$C$18*CONFIGURACAO!$C$26,T990*CONFIGURACAO!$C$26)),'PI AREA  P100'!T990*CONFIGURACAO!$C$26))</f>
        <v>0</v>
      </c>
      <c r="AL990" s="38">
        <f>IFERROR(IF(M990&gt;0,(U990*CONFIGURACAO!$C$29)+(V990*CONFIGURACAO!$C$30),""),"")</f>
        <v>0</v>
      </c>
      <c r="AM990" s="38">
        <f>IF(W990=0,0,IF(CONFIGURACAO!$C$41="SIM",(IF(W990&gt;CONFIGURACAO!$C$41,CONFIGURACAO!$C$41*CONFIGURACAO!$C$31,W990*CONFIGURACAO!$C$31)),'PI AREA  P100'!W990*CONFIGURACAO!$C$31))</f>
        <v>0</v>
      </c>
      <c r="AN990" s="38">
        <f>IF(X990=0,0,IF(CONFIGURACAO!$C$39="SIM",(IF(X990&gt;CONFIGURACAO!$C$40,CONFIGURACAO!$C$40*CONFIGURACAO!$C$32,X990*CONFIGURACAO!$C$32)),'PI AREA  P100'!X990*CONFIGURACAO!$C$32))</f>
        <v>0</v>
      </c>
      <c r="AO990" s="38">
        <f>IFERROR(IF(M990&gt;0,(Y990*CONFIGURACAO!$C$33)+(Z990*CONFIGURACAO!$C$34)+(AA990*CONFIGURACAO!$C$35)+(AB990*CONFIGURACAO!$C$36),""),"")</f>
        <v>0</v>
      </c>
      <c r="AP990" s="38">
        <f>IF(AA990=0,0,IF(CONFIGURACAO!$C$46="SIM",(IF(AA990&gt;CONFIGURACAO!$C$47,CONFIGURACAO!$C$47*CONFIGURACAO!$C$35,AA990*CONFIGURACAO!$C$35)),'PI AREA  P100'!AA990*CONFIGURACAO!$C$35))</f>
        <v>0</v>
      </c>
      <c r="AQ990" s="38">
        <f>IF(AB990=0,0,IF(CONFIGURACAO!$C$44="SIM",(IF(AB990&gt;CONFIGURACAO!$C$45,CONFIGURACAO!$C$45*CONFIGURACAO!$C$36,AB990*CONFIGURACAO!$C$36)),'PI AREA  P100'!AB990*CONFIGURACAO!$C$36))</f>
        <v>0</v>
      </c>
      <c r="AR990" s="38">
        <f t="shared" si="335"/>
        <v>1260</v>
      </c>
      <c r="AS990" s="68">
        <f>IF(AR990="","",$AR990-(($AS$2/CONFIGURACAO!$C$6)*$M990))</f>
        <v>960</v>
      </c>
      <c r="AT990" s="73">
        <f t="shared" si="317"/>
        <v>3</v>
      </c>
      <c r="AU990" s="75">
        <f>IF(AR990="","",$AR990-(($AU$2/CONFIGURACAO!$C$6)*$M990))</f>
        <v>760</v>
      </c>
      <c r="AV990" s="76">
        <f t="shared" si="318"/>
        <v>4</v>
      </c>
      <c r="AW990" s="74">
        <f>IF(AR990="","",$AR990-(($AW$2/CONFIGURACAO!$C$6)*$M990))</f>
        <v>560</v>
      </c>
      <c r="AX990" s="72">
        <f t="shared" si="319"/>
        <v>5</v>
      </c>
      <c r="AZ990" s="39">
        <f t="shared" si="320"/>
        <v>0.10642521094997172</v>
      </c>
      <c r="BA990" s="146">
        <f t="shared" si="321"/>
        <v>23</v>
      </c>
      <c r="BB990" s="146">
        <f t="shared" si="322"/>
        <v>294</v>
      </c>
      <c r="BC990" s="32">
        <f t="shared" si="323"/>
        <v>325</v>
      </c>
      <c r="BD990" s="148"/>
      <c r="BE990" s="40">
        <f t="shared" si="324"/>
        <v>7.4515648286140088E-2</v>
      </c>
      <c r="BF990" s="40">
        <f t="shared" si="325"/>
        <v>0.11574074074074073</v>
      </c>
      <c r="BG990" s="40">
        <f t="shared" si="326"/>
        <v>0.12846865364850976</v>
      </c>
      <c r="BH990" s="40">
        <f t="shared" si="327"/>
        <v>0.52546483427647539</v>
      </c>
      <c r="BI990" s="40">
        <f t="shared" si="328"/>
        <v>0</v>
      </c>
      <c r="BJ990" s="40">
        <f t="shared" si="329"/>
        <v>0</v>
      </c>
      <c r="BK990" s="40">
        <f t="shared" si="330"/>
        <v>0</v>
      </c>
      <c r="BL990">
        <v>0</v>
      </c>
      <c r="BM990">
        <v>0</v>
      </c>
      <c r="BN990">
        <v>1</v>
      </c>
      <c r="BO990">
        <v>2</v>
      </c>
      <c r="BP990">
        <v>0</v>
      </c>
      <c r="BQ990">
        <v>0</v>
      </c>
      <c r="BR990">
        <v>4</v>
      </c>
      <c r="BS990">
        <v>2</v>
      </c>
      <c r="BT990" s="42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</row>
    <row r="991" spans="1:124" s="32" customFormat="1" x14ac:dyDescent="0.2">
      <c r="A991" s="124" t="str">
        <f>CONFIGURACAO!$C$4</f>
        <v>AREA 21</v>
      </c>
      <c r="B991" s="125">
        <v>989</v>
      </c>
      <c r="C991" s="252" t="s">
        <v>328</v>
      </c>
      <c r="D991" s="126">
        <f t="shared" si="331"/>
        <v>13</v>
      </c>
      <c r="E991" s="250" t="s">
        <v>1326</v>
      </c>
      <c r="F991" s="250">
        <v>1</v>
      </c>
      <c r="G991" s="250">
        <v>1</v>
      </c>
      <c r="H991" s="250">
        <v>1</v>
      </c>
      <c r="I991" s="250">
        <v>1</v>
      </c>
      <c r="J991" s="87"/>
      <c r="K991" s="94"/>
      <c r="L991" s="94"/>
      <c r="M991" s="154">
        <f t="shared" si="332"/>
        <v>4</v>
      </c>
      <c r="N991">
        <v>12</v>
      </c>
      <c r="O991">
        <v>12</v>
      </c>
      <c r="P991">
        <v>11</v>
      </c>
      <c r="Q991">
        <v>6</v>
      </c>
      <c r="R991">
        <v>0</v>
      </c>
      <c r="S991">
        <v>0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 s="139">
        <f t="shared" si="315"/>
        <v>24</v>
      </c>
      <c r="AD991" s="140">
        <f t="shared" si="316"/>
        <v>35</v>
      </c>
      <c r="AE991" s="141">
        <f t="shared" si="333"/>
        <v>0</v>
      </c>
      <c r="AF991" s="142">
        <f t="shared" si="334"/>
        <v>0</v>
      </c>
      <c r="AG991" s="278"/>
      <c r="AI991" s="37">
        <f>IFERROR(IF(M991&gt;0,(N991*CONFIGURACAO!$C$20)+(O991*CONFIGURACAO!$C$21)+(P991*CONFIGURACAO!$C$22)+(Q991*CONFIGURACAO!$C$23)+(R991*CONFIGURACAO!$C$24),""),"")</f>
        <v>3060</v>
      </c>
      <c r="AJ991" s="38">
        <f>IF(S991=0,0,IF(CONFIGURACAO!$C$15="SIM",(IF(S991&gt;CONFIGURACAO!$C$16,CONFIGURACAO!$C$16*CONFIGURACAO!$C$25,S991*CONFIGURACAO!$C$25)),'PI AREA  P100'!S991*CONFIGURACAO!$C$25))</f>
        <v>0</v>
      </c>
      <c r="AK991" s="38">
        <f>IF(T991=0,0,IF(CONFIGURACAO!$C$17="SIM",(IF(T991&gt;CONFIGURACAO!$C$18,CONFIGURACAO!$C$18*CONFIGURACAO!$C$26,T991*CONFIGURACAO!$C$26)),'PI AREA  P100'!T991*CONFIGURACAO!$C$26))</f>
        <v>10</v>
      </c>
      <c r="AL991" s="38">
        <f>IFERROR(IF(M991&gt;0,(U991*CONFIGURACAO!$C$29)+(V991*CONFIGURACAO!$C$30),""),"")</f>
        <v>0</v>
      </c>
      <c r="AM991" s="38">
        <f>IF(W991=0,0,IF(CONFIGURACAO!$C$41="SIM",(IF(W991&gt;CONFIGURACAO!$C$41,CONFIGURACAO!$C$41*CONFIGURACAO!$C$31,W991*CONFIGURACAO!$C$31)),'PI AREA  P100'!W991*CONFIGURACAO!$C$31))</f>
        <v>0</v>
      </c>
      <c r="AN991" s="38">
        <f>IF(X991=0,0,IF(CONFIGURACAO!$C$39="SIM",(IF(X991&gt;CONFIGURACAO!$C$40,CONFIGURACAO!$C$40*CONFIGURACAO!$C$32,X991*CONFIGURACAO!$C$32)),'PI AREA  P100'!X991*CONFIGURACAO!$C$32))</f>
        <v>0</v>
      </c>
      <c r="AO991" s="38">
        <f>IFERROR(IF(M991&gt;0,(Y991*CONFIGURACAO!$C$33)+(Z991*CONFIGURACAO!$C$34)+(AA991*CONFIGURACAO!$C$35)+(AB991*CONFIGURACAO!$C$36),""),"")</f>
        <v>10</v>
      </c>
      <c r="AP991" s="38">
        <f>IF(AA991=0,0,IF(CONFIGURACAO!$C$46="SIM",(IF(AA991&gt;CONFIGURACAO!$C$47,CONFIGURACAO!$C$47*CONFIGURACAO!$C$35,AA991*CONFIGURACAO!$C$35)),'PI AREA  P100'!AA991*CONFIGURACAO!$C$35))</f>
        <v>0</v>
      </c>
      <c r="AQ991" s="38">
        <f>IF(AB991=0,0,IF(CONFIGURACAO!$C$44="SIM",(IF(AB991&gt;CONFIGURACAO!$C$45,CONFIGURACAO!$C$45*CONFIGURACAO!$C$36,AB991*CONFIGURACAO!$C$36)),'PI AREA  P100'!AB991*CONFIGURACAO!$C$36))</f>
        <v>10</v>
      </c>
      <c r="AR991" s="38">
        <f t="shared" si="335"/>
        <v>3090</v>
      </c>
      <c r="AS991" s="68">
        <f>IF(AR991="","",$AR991-(($AS$2/CONFIGURACAO!$C$6)*$M991))</f>
        <v>2790</v>
      </c>
      <c r="AT991" s="73">
        <f t="shared" si="317"/>
        <v>3</v>
      </c>
      <c r="AU991" s="75">
        <f>IF(AR991="","",$AR991-(($AU$2/CONFIGURACAO!$C$6)*$M991))</f>
        <v>2590</v>
      </c>
      <c r="AV991" s="76">
        <f t="shared" si="318"/>
        <v>4</v>
      </c>
      <c r="AW991" s="74">
        <f>IF(AR991="","",$AR991-(($AW$2/CONFIGURACAO!$C$6)*$M991))</f>
        <v>2390</v>
      </c>
      <c r="AX991" s="72">
        <f t="shared" si="319"/>
        <v>5</v>
      </c>
      <c r="AZ991" s="39">
        <f t="shared" si="320"/>
        <v>0.26099516018683538</v>
      </c>
      <c r="BA991" s="146">
        <f t="shared" si="321"/>
        <v>44</v>
      </c>
      <c r="BB991" s="146">
        <f t="shared" si="322"/>
        <v>71</v>
      </c>
      <c r="BC991" s="32">
        <f t="shared" si="323"/>
        <v>56</v>
      </c>
      <c r="BD991" s="148"/>
      <c r="BE991" s="40">
        <f t="shared" si="324"/>
        <v>0.44709388971684055</v>
      </c>
      <c r="BF991" s="40">
        <f t="shared" si="325"/>
        <v>0.46296296296296291</v>
      </c>
      <c r="BG991" s="40">
        <f t="shared" si="326"/>
        <v>0.28263103802672146</v>
      </c>
      <c r="BH991" s="40">
        <f t="shared" si="327"/>
        <v>0.24252223120452709</v>
      </c>
      <c r="BI991" s="40">
        <f t="shared" si="328"/>
        <v>0</v>
      </c>
      <c r="BJ991" s="40">
        <f t="shared" si="329"/>
        <v>0</v>
      </c>
      <c r="BK991" s="40">
        <f t="shared" si="330"/>
        <v>0.32102728731942215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4</v>
      </c>
      <c r="BS991">
        <v>0</v>
      </c>
      <c r="BT991" s="42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</row>
    <row r="992" spans="1:124" s="32" customFormat="1" x14ac:dyDescent="0.2">
      <c r="A992" s="124" t="str">
        <f>CONFIGURACAO!$C$4</f>
        <v>AREA 21</v>
      </c>
      <c r="B992" s="125">
        <v>990</v>
      </c>
      <c r="C992" s="252" t="s">
        <v>328</v>
      </c>
      <c r="D992" s="126">
        <f t="shared" si="331"/>
        <v>14</v>
      </c>
      <c r="E992" s="250" t="s">
        <v>1327</v>
      </c>
      <c r="F992" s="250">
        <v>1</v>
      </c>
      <c r="G992" s="250">
        <v>1</v>
      </c>
      <c r="H992" s="250">
        <v>1</v>
      </c>
      <c r="I992" s="250">
        <v>1</v>
      </c>
      <c r="J992" s="87"/>
      <c r="K992" s="94"/>
      <c r="L992" s="94"/>
      <c r="M992" s="154">
        <f t="shared" si="332"/>
        <v>4</v>
      </c>
      <c r="N992">
        <v>4</v>
      </c>
      <c r="O992">
        <v>5</v>
      </c>
      <c r="P992">
        <v>3</v>
      </c>
      <c r="Q992">
        <v>2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s="139">
        <f t="shared" si="315"/>
        <v>9</v>
      </c>
      <c r="AD992" s="140">
        <f t="shared" si="316"/>
        <v>12</v>
      </c>
      <c r="AE992" s="141">
        <f t="shared" si="333"/>
        <v>0</v>
      </c>
      <c r="AF992" s="142">
        <f t="shared" si="334"/>
        <v>0</v>
      </c>
      <c r="AG992" s="278"/>
      <c r="AI992" s="37">
        <f>IFERROR(IF(M992&gt;0,(N992*CONFIGURACAO!$C$20)+(O992*CONFIGURACAO!$C$21)+(P992*CONFIGURACAO!$C$22)+(Q992*CONFIGURACAO!$C$23)+(R992*CONFIGURACAO!$C$24),""),"")</f>
        <v>1080</v>
      </c>
      <c r="AJ992" s="38">
        <f>IF(S992=0,0,IF(CONFIGURACAO!$C$15="SIM",(IF(S992&gt;CONFIGURACAO!$C$16,CONFIGURACAO!$C$16*CONFIGURACAO!$C$25,S992*CONFIGURACAO!$C$25)),'PI AREA  P100'!S992*CONFIGURACAO!$C$25))</f>
        <v>0</v>
      </c>
      <c r="AK992" s="38">
        <f>IF(T992=0,0,IF(CONFIGURACAO!$C$17="SIM",(IF(T992&gt;CONFIGURACAO!$C$18,CONFIGURACAO!$C$18*CONFIGURACAO!$C$26,T992*CONFIGURACAO!$C$26)),'PI AREA  P100'!T992*CONFIGURACAO!$C$26))</f>
        <v>5</v>
      </c>
      <c r="AL992" s="38">
        <f>IFERROR(IF(M992&gt;0,(U992*CONFIGURACAO!$C$29)+(V992*CONFIGURACAO!$C$30),""),"")</f>
        <v>0</v>
      </c>
      <c r="AM992" s="38">
        <f>IF(W992=0,0,IF(CONFIGURACAO!$C$41="SIM",(IF(W992&gt;CONFIGURACAO!$C$41,CONFIGURACAO!$C$41*CONFIGURACAO!$C$31,W992*CONFIGURACAO!$C$31)),'PI AREA  P100'!W992*CONFIGURACAO!$C$31))</f>
        <v>0</v>
      </c>
      <c r="AN992" s="38">
        <f>IF(X992=0,0,IF(CONFIGURACAO!$C$39="SIM",(IF(X992&gt;CONFIGURACAO!$C$40,CONFIGURACAO!$C$40*CONFIGURACAO!$C$32,X992*CONFIGURACAO!$C$32)),'PI AREA  P100'!X992*CONFIGURACAO!$C$32))</f>
        <v>0</v>
      </c>
      <c r="AO992" s="38">
        <f>IFERROR(IF(M992&gt;0,(Y992*CONFIGURACAO!$C$33)+(Z992*CONFIGURACAO!$C$34)+(AA992*CONFIGURACAO!$C$35)+(AB992*CONFIGURACAO!$C$36),""),"")</f>
        <v>0</v>
      </c>
      <c r="AP992" s="38">
        <f>IF(AA992=0,0,IF(CONFIGURACAO!$C$46="SIM",(IF(AA992&gt;CONFIGURACAO!$C$47,CONFIGURACAO!$C$47*CONFIGURACAO!$C$35,AA992*CONFIGURACAO!$C$35)),'PI AREA  P100'!AA992*CONFIGURACAO!$C$35))</f>
        <v>0</v>
      </c>
      <c r="AQ992" s="38">
        <f>IF(AB992=0,0,IF(CONFIGURACAO!$C$44="SIM",(IF(AB992&gt;CONFIGURACAO!$C$45,CONFIGURACAO!$C$45*CONFIGURACAO!$C$36,AB992*CONFIGURACAO!$C$36)),'PI AREA  P100'!AB992*CONFIGURACAO!$C$36))</f>
        <v>0</v>
      </c>
      <c r="AR992" s="38">
        <f t="shared" si="335"/>
        <v>1085</v>
      </c>
      <c r="AS992" s="68">
        <f>IF(AR992="","",$AR992-(($AS$2/CONFIGURACAO!$C$6)*$M992))</f>
        <v>785</v>
      </c>
      <c r="AT992" s="73">
        <f t="shared" si="317"/>
        <v>3</v>
      </c>
      <c r="AU992" s="75">
        <f>IF(AR992="","",$AR992-(($AU$2/CONFIGURACAO!$C$6)*$M992))</f>
        <v>585</v>
      </c>
      <c r="AV992" s="76">
        <f t="shared" si="318"/>
        <v>4</v>
      </c>
      <c r="AW992" s="74">
        <f>IF(AR992="","",$AR992-(($AW$2/CONFIGURACAO!$C$6)*$M992))</f>
        <v>385</v>
      </c>
      <c r="AX992" s="72">
        <f t="shared" si="319"/>
        <v>5</v>
      </c>
      <c r="AZ992" s="39">
        <f t="shared" si="320"/>
        <v>9.164393165136453E-2</v>
      </c>
      <c r="BA992" s="146">
        <f t="shared" si="321"/>
        <v>16</v>
      </c>
      <c r="BB992" s="146">
        <f t="shared" si="322"/>
        <v>488</v>
      </c>
      <c r="BC992" s="32">
        <f t="shared" si="323"/>
        <v>403</v>
      </c>
      <c r="BD992" s="148"/>
      <c r="BE992" s="40">
        <f t="shared" si="324"/>
        <v>0.14903129657228018</v>
      </c>
      <c r="BF992" s="40">
        <f t="shared" si="325"/>
        <v>0.19290123456790123</v>
      </c>
      <c r="BG992" s="40">
        <f t="shared" si="326"/>
        <v>7.7081192189105849E-2</v>
      </c>
      <c r="BH992" s="40">
        <f t="shared" si="327"/>
        <v>8.084074373484236E-2</v>
      </c>
      <c r="BI992" s="40">
        <f t="shared" si="328"/>
        <v>0.10660980810234541</v>
      </c>
      <c r="BJ992" s="40">
        <f t="shared" si="329"/>
        <v>0</v>
      </c>
      <c r="BK992" s="40">
        <f t="shared" si="330"/>
        <v>0.16051364365971107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 s="4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</row>
    <row r="993" spans="1:124" s="32" customFormat="1" x14ac:dyDescent="0.2">
      <c r="A993" s="124" t="str">
        <f>CONFIGURACAO!$C$4</f>
        <v>AREA 21</v>
      </c>
      <c r="B993" s="125">
        <v>991</v>
      </c>
      <c r="C993" s="252" t="s">
        <v>329</v>
      </c>
      <c r="D993" s="126">
        <f t="shared" si="331"/>
        <v>1</v>
      </c>
      <c r="E993" s="250" t="s">
        <v>1328</v>
      </c>
      <c r="F993" s="250">
        <v>0</v>
      </c>
      <c r="G993" s="250">
        <v>0</v>
      </c>
      <c r="H993" s="250">
        <v>1</v>
      </c>
      <c r="I993" s="250">
        <v>1</v>
      </c>
      <c r="J993" s="87"/>
      <c r="K993" s="94"/>
      <c r="L993" s="94"/>
      <c r="M993" s="154">
        <f t="shared" si="332"/>
        <v>2</v>
      </c>
      <c r="N993">
        <v>0</v>
      </c>
      <c r="O993">
        <v>1</v>
      </c>
      <c r="P993">
        <v>2</v>
      </c>
      <c r="Q993">
        <v>2</v>
      </c>
      <c r="R993">
        <v>0</v>
      </c>
      <c r="S993">
        <v>1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 s="139">
        <f t="shared" si="315"/>
        <v>1</v>
      </c>
      <c r="AD993" s="140">
        <f t="shared" si="316"/>
        <v>3</v>
      </c>
      <c r="AE993" s="141">
        <f t="shared" si="333"/>
        <v>0</v>
      </c>
      <c r="AF993" s="142">
        <f t="shared" si="334"/>
        <v>0</v>
      </c>
      <c r="AG993" s="278"/>
      <c r="AI993" s="37">
        <f>IFERROR(IF(M993&gt;0,(N993*CONFIGURACAO!$C$20)+(O993*CONFIGURACAO!$C$21)+(P993*CONFIGURACAO!$C$22)+(Q993*CONFIGURACAO!$C$23)+(R993*CONFIGURACAO!$C$24),""),"")</f>
        <v>280</v>
      </c>
      <c r="AJ993" s="38">
        <f>IF(S993=0,0,IF(CONFIGURACAO!$C$15="SIM",(IF(S993&gt;CONFIGURACAO!$C$16,CONFIGURACAO!$C$16*CONFIGURACAO!$C$25,S993*CONFIGURACAO!$C$25)),'PI AREA  P100'!S993*CONFIGURACAO!$C$25))</f>
        <v>10</v>
      </c>
      <c r="AK993" s="38">
        <f>IF(T993=0,0,IF(CONFIGURACAO!$C$17="SIM",(IF(T993&gt;CONFIGURACAO!$C$18,CONFIGURACAO!$C$18*CONFIGURACAO!$C$26,T993*CONFIGURACAO!$C$26)),'PI AREA  P100'!T993*CONFIGURACAO!$C$26))</f>
        <v>10</v>
      </c>
      <c r="AL993" s="38">
        <f>IFERROR(IF(M993&gt;0,(U993*CONFIGURACAO!$C$29)+(V993*CONFIGURACAO!$C$30),""),"")</f>
        <v>0</v>
      </c>
      <c r="AM993" s="38">
        <f>IF(W993=0,0,IF(CONFIGURACAO!$C$41="SIM",(IF(W993&gt;CONFIGURACAO!$C$41,CONFIGURACAO!$C$41*CONFIGURACAO!$C$31,W993*CONFIGURACAO!$C$31)),'PI AREA  P100'!W993*CONFIGURACAO!$C$31))</f>
        <v>0</v>
      </c>
      <c r="AN993" s="38">
        <f>IF(X993=0,0,IF(CONFIGURACAO!$C$39="SIM",(IF(X993&gt;CONFIGURACAO!$C$40,CONFIGURACAO!$C$40*CONFIGURACAO!$C$32,X993*CONFIGURACAO!$C$32)),'PI AREA  P100'!X993*CONFIGURACAO!$C$32))</f>
        <v>0</v>
      </c>
      <c r="AO993" s="38">
        <f>IFERROR(IF(M993&gt;0,(Y993*CONFIGURACAO!$C$33)+(Z993*CONFIGURACAO!$C$34)+(AA993*CONFIGURACAO!$C$35)+(AB993*CONFIGURACAO!$C$36),""),"")</f>
        <v>0</v>
      </c>
      <c r="AP993" s="38">
        <f>IF(AA993=0,0,IF(CONFIGURACAO!$C$46="SIM",(IF(AA993&gt;CONFIGURACAO!$C$47,CONFIGURACAO!$C$47*CONFIGURACAO!$C$35,AA993*CONFIGURACAO!$C$35)),'PI AREA  P100'!AA993*CONFIGURACAO!$C$35))</f>
        <v>0</v>
      </c>
      <c r="AQ993" s="38">
        <f>IF(AB993=0,0,IF(CONFIGURACAO!$C$44="SIM",(IF(AB993&gt;CONFIGURACAO!$C$45,CONFIGURACAO!$C$45*CONFIGURACAO!$C$36,AB993*CONFIGURACAO!$C$36)),'PI AREA  P100'!AB993*CONFIGURACAO!$C$36))</f>
        <v>0</v>
      </c>
      <c r="AR993" s="38">
        <f t="shared" si="335"/>
        <v>300</v>
      </c>
      <c r="AS993" s="68">
        <f>IF(AR993="","",$AR993-(($AS$2/CONFIGURACAO!$C$6)*$M993))</f>
        <v>150</v>
      </c>
      <c r="AT993" s="73">
        <f t="shared" si="317"/>
        <v>3</v>
      </c>
      <c r="AU993" s="75">
        <f>IF(AR993="","",$AR993-(($AU$2/CONFIGURACAO!$C$6)*$M993))</f>
        <v>50</v>
      </c>
      <c r="AV993" s="76">
        <f t="shared" si="318"/>
        <v>4</v>
      </c>
      <c r="AW993" s="74">
        <f>IF(AR993="","",$AR993-(($AW$2/CONFIGURACAO!$C$6)*$M993))</f>
        <v>-50</v>
      </c>
      <c r="AX993" s="72" t="str">
        <f t="shared" si="319"/>
        <v>NAO</v>
      </c>
      <c r="AZ993" s="39">
        <f t="shared" si="320"/>
        <v>2.533933594046945E-2</v>
      </c>
      <c r="BA993" s="146">
        <f t="shared" si="321"/>
        <v>8</v>
      </c>
      <c r="BB993" s="146">
        <f t="shared" si="322"/>
        <v>763</v>
      </c>
      <c r="BC993" s="32">
        <f t="shared" si="323"/>
        <v>876</v>
      </c>
      <c r="BD993" s="148"/>
      <c r="BE993" s="40">
        <f t="shared" si="324"/>
        <v>0</v>
      </c>
      <c r="BF993" s="40">
        <f t="shared" si="325"/>
        <v>3.8580246913580245E-2</v>
      </c>
      <c r="BG993" s="40">
        <f t="shared" si="326"/>
        <v>5.1387461459403906E-2</v>
      </c>
      <c r="BH993" s="40">
        <f t="shared" si="327"/>
        <v>8.084074373484236E-2</v>
      </c>
      <c r="BI993" s="40">
        <f t="shared" si="328"/>
        <v>0</v>
      </c>
      <c r="BJ993" s="40">
        <f t="shared" si="329"/>
        <v>9.2421441774491686E-2</v>
      </c>
      <c r="BK993" s="40">
        <f t="shared" si="330"/>
        <v>0.32102728731942215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1</v>
      </c>
      <c r="BS993">
        <v>0</v>
      </c>
      <c r="BT993" s="42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</row>
    <row r="994" spans="1:124" s="32" customFormat="1" x14ac:dyDescent="0.2">
      <c r="A994" s="124" t="str">
        <f>CONFIGURACAO!$C$4</f>
        <v>AREA 21</v>
      </c>
      <c r="B994" s="125">
        <v>992</v>
      </c>
      <c r="C994" s="252" t="s">
        <v>329</v>
      </c>
      <c r="D994" s="126">
        <f t="shared" si="331"/>
        <v>2</v>
      </c>
      <c r="E994" s="250" t="s">
        <v>1329</v>
      </c>
      <c r="F994" s="250">
        <v>0</v>
      </c>
      <c r="G994" s="250">
        <v>0</v>
      </c>
      <c r="H994" s="250">
        <v>0</v>
      </c>
      <c r="I994" s="250">
        <v>1</v>
      </c>
      <c r="J994" s="87"/>
      <c r="K994" s="94"/>
      <c r="L994" s="94"/>
      <c r="M994" s="154">
        <f t="shared" si="332"/>
        <v>1</v>
      </c>
      <c r="N994">
        <v>1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 s="139">
        <f t="shared" si="315"/>
        <v>1</v>
      </c>
      <c r="AD994" s="140">
        <f t="shared" si="316"/>
        <v>2</v>
      </c>
      <c r="AE994" s="141">
        <f t="shared" si="333"/>
        <v>0</v>
      </c>
      <c r="AF994" s="142">
        <f t="shared" si="334"/>
        <v>0</v>
      </c>
      <c r="AG994" s="278"/>
      <c r="AI994" s="37">
        <f>IFERROR(IF(M994&gt;0,(N994*CONFIGURACAO!$C$20)+(O994*CONFIGURACAO!$C$21)+(P994*CONFIGURACAO!$C$22)+(Q994*CONFIGURACAO!$C$23)+(R994*CONFIGURACAO!$C$24),""),"")</f>
        <v>160</v>
      </c>
      <c r="AJ994" s="38">
        <f>IF(S994=0,0,IF(CONFIGURACAO!$C$15="SIM",(IF(S994&gt;CONFIGURACAO!$C$16,CONFIGURACAO!$C$16*CONFIGURACAO!$C$25,S994*CONFIGURACAO!$C$25)),'PI AREA  P100'!S994*CONFIGURACAO!$C$25))</f>
        <v>0</v>
      </c>
      <c r="AK994" s="38">
        <f>IF(T994=0,0,IF(CONFIGURACAO!$C$17="SIM",(IF(T994&gt;CONFIGURACAO!$C$18,CONFIGURACAO!$C$18*CONFIGURACAO!$C$26,T994*CONFIGURACAO!$C$26)),'PI AREA  P100'!T994*CONFIGURACAO!$C$26))</f>
        <v>0</v>
      </c>
      <c r="AL994" s="38">
        <f>IFERROR(IF(M994&gt;0,(U994*CONFIGURACAO!$C$29)+(V994*CONFIGURACAO!$C$30),""),"")</f>
        <v>0</v>
      </c>
      <c r="AM994" s="38">
        <f>IF(W994=0,0,IF(CONFIGURACAO!$C$41="SIM",(IF(W994&gt;CONFIGURACAO!$C$41,CONFIGURACAO!$C$41*CONFIGURACAO!$C$31,W994*CONFIGURACAO!$C$31)),'PI AREA  P100'!W994*CONFIGURACAO!$C$31))</f>
        <v>0</v>
      </c>
      <c r="AN994" s="38">
        <f>IF(X994=0,0,IF(CONFIGURACAO!$C$39="SIM",(IF(X994&gt;CONFIGURACAO!$C$40,CONFIGURACAO!$C$40*CONFIGURACAO!$C$32,X994*CONFIGURACAO!$C$32)),'PI AREA  P100'!X994*CONFIGURACAO!$C$32))</f>
        <v>0</v>
      </c>
      <c r="AO994" s="38">
        <f>IFERROR(IF(M994&gt;0,(Y994*CONFIGURACAO!$C$33)+(Z994*CONFIGURACAO!$C$34)+(AA994*CONFIGURACAO!$C$35)+(AB994*CONFIGURACAO!$C$36),""),"")</f>
        <v>0</v>
      </c>
      <c r="AP994" s="38">
        <f>IF(AA994=0,0,IF(CONFIGURACAO!$C$46="SIM",(IF(AA994&gt;CONFIGURACAO!$C$47,CONFIGURACAO!$C$47*CONFIGURACAO!$C$35,AA994*CONFIGURACAO!$C$35)),'PI AREA  P100'!AA994*CONFIGURACAO!$C$35))</f>
        <v>0</v>
      </c>
      <c r="AQ994" s="38">
        <f>IF(AB994=0,0,IF(CONFIGURACAO!$C$44="SIM",(IF(AB994&gt;CONFIGURACAO!$C$45,CONFIGURACAO!$C$45*CONFIGURACAO!$C$36,AB994*CONFIGURACAO!$C$36)),'PI AREA  P100'!AB994*CONFIGURACAO!$C$36))</f>
        <v>0</v>
      </c>
      <c r="AR994" s="38">
        <f t="shared" si="335"/>
        <v>160</v>
      </c>
      <c r="AS994" s="68">
        <f>IF(AR994="","",$AR994-(($AS$2/CONFIGURACAO!$C$6)*$M994))</f>
        <v>85</v>
      </c>
      <c r="AT994" s="73">
        <f t="shared" si="317"/>
        <v>3</v>
      </c>
      <c r="AU994" s="75">
        <f>IF(AR994="","",$AR994-(($AU$2/CONFIGURACAO!$C$6)*$M994))</f>
        <v>35</v>
      </c>
      <c r="AV994" s="76">
        <f t="shared" si="318"/>
        <v>4</v>
      </c>
      <c r="AW994" s="74">
        <f>IF(AR994="","",$AR994-(($AW$2/CONFIGURACAO!$C$6)*$M994))</f>
        <v>-15</v>
      </c>
      <c r="AX994" s="72" t="str">
        <f t="shared" si="319"/>
        <v>NAO</v>
      </c>
      <c r="AZ994" s="39">
        <f t="shared" si="320"/>
        <v>1.3514312501583709E-2</v>
      </c>
      <c r="BA994" s="146">
        <f t="shared" si="321"/>
        <v>2</v>
      </c>
      <c r="BB994" s="146">
        <f t="shared" si="322"/>
        <v>1033</v>
      </c>
      <c r="BC994" s="32">
        <f t="shared" si="323"/>
        <v>999</v>
      </c>
      <c r="BD994" s="148"/>
      <c r="BE994" s="40">
        <f t="shared" si="324"/>
        <v>3.7257824143070044E-2</v>
      </c>
      <c r="BF994" s="40">
        <f t="shared" si="325"/>
        <v>0</v>
      </c>
      <c r="BG994" s="40">
        <f t="shared" si="326"/>
        <v>2.5693730729701953E-2</v>
      </c>
      <c r="BH994" s="40">
        <f t="shared" si="327"/>
        <v>0</v>
      </c>
      <c r="BI994" s="40">
        <f t="shared" si="328"/>
        <v>0</v>
      </c>
      <c r="BJ994" s="40">
        <f t="shared" si="329"/>
        <v>0</v>
      </c>
      <c r="BK994" s="40">
        <f t="shared" si="330"/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 s="42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</row>
    <row r="995" spans="1:124" s="32" customFormat="1" x14ac:dyDescent="0.2">
      <c r="A995" s="124" t="str">
        <f>CONFIGURACAO!$C$4</f>
        <v>AREA 21</v>
      </c>
      <c r="B995" s="125">
        <v>993</v>
      </c>
      <c r="C995" s="252" t="s">
        <v>329</v>
      </c>
      <c r="D995" s="126">
        <f t="shared" si="331"/>
        <v>3</v>
      </c>
      <c r="E995" s="250" t="s">
        <v>1330</v>
      </c>
      <c r="F995" s="250">
        <v>0</v>
      </c>
      <c r="G995" s="250">
        <v>0</v>
      </c>
      <c r="H995" s="250">
        <v>1</v>
      </c>
      <c r="I995" s="250">
        <v>1</v>
      </c>
      <c r="J995" s="87"/>
      <c r="K995" s="94"/>
      <c r="L995" s="94"/>
      <c r="M995" s="154">
        <f t="shared" si="332"/>
        <v>2</v>
      </c>
      <c r="N995">
        <v>1</v>
      </c>
      <c r="O995">
        <v>0</v>
      </c>
      <c r="P995">
        <v>0</v>
      </c>
      <c r="Q995">
        <v>1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 s="139">
        <f t="shared" si="315"/>
        <v>1</v>
      </c>
      <c r="AD995" s="140">
        <f t="shared" si="316"/>
        <v>1</v>
      </c>
      <c r="AE995" s="141">
        <f t="shared" si="333"/>
        <v>0</v>
      </c>
      <c r="AF995" s="142">
        <f t="shared" si="334"/>
        <v>0</v>
      </c>
      <c r="AG995" s="278"/>
      <c r="AI995" s="37">
        <f>IFERROR(IF(M995&gt;0,(N995*CONFIGURACAO!$C$20)+(O995*CONFIGURACAO!$C$21)+(P995*CONFIGURACAO!$C$22)+(Q995*CONFIGURACAO!$C$23)+(R995*CONFIGURACAO!$C$24),""),"")</f>
        <v>160</v>
      </c>
      <c r="AJ995" s="38">
        <f>IF(S995=0,0,IF(CONFIGURACAO!$C$15="SIM",(IF(S995&gt;CONFIGURACAO!$C$16,CONFIGURACAO!$C$16*CONFIGURACAO!$C$25,S995*CONFIGURACAO!$C$25)),'PI AREA  P100'!S995*CONFIGURACAO!$C$25))</f>
        <v>0</v>
      </c>
      <c r="AK995" s="38">
        <f>IF(T995=0,0,IF(CONFIGURACAO!$C$17="SIM",(IF(T995&gt;CONFIGURACAO!$C$18,CONFIGURACAO!$C$18*CONFIGURACAO!$C$26,T995*CONFIGURACAO!$C$26)),'PI AREA  P100'!T995*CONFIGURACAO!$C$26))</f>
        <v>0</v>
      </c>
      <c r="AL995" s="38">
        <f>IFERROR(IF(M995&gt;0,(U995*CONFIGURACAO!$C$29)+(V995*CONFIGURACAO!$C$30),""),"")</f>
        <v>0</v>
      </c>
      <c r="AM995" s="38">
        <f>IF(W995=0,0,IF(CONFIGURACAO!$C$41="SIM",(IF(W995&gt;CONFIGURACAO!$C$41,CONFIGURACAO!$C$41*CONFIGURACAO!$C$31,W995*CONFIGURACAO!$C$31)),'PI AREA  P100'!W995*CONFIGURACAO!$C$31))</f>
        <v>0</v>
      </c>
      <c r="AN995" s="38">
        <f>IF(X995=0,0,IF(CONFIGURACAO!$C$39="SIM",(IF(X995&gt;CONFIGURACAO!$C$40,CONFIGURACAO!$C$40*CONFIGURACAO!$C$32,X995*CONFIGURACAO!$C$32)),'PI AREA  P100'!X995*CONFIGURACAO!$C$32))</f>
        <v>0</v>
      </c>
      <c r="AO995" s="38">
        <f>IFERROR(IF(M995&gt;0,(Y995*CONFIGURACAO!$C$33)+(Z995*CONFIGURACAO!$C$34)+(AA995*CONFIGURACAO!$C$35)+(AB995*CONFIGURACAO!$C$36),""),"")</f>
        <v>0</v>
      </c>
      <c r="AP995" s="38">
        <f>IF(AA995=0,0,IF(CONFIGURACAO!$C$46="SIM",(IF(AA995&gt;CONFIGURACAO!$C$47,CONFIGURACAO!$C$47*CONFIGURACAO!$C$35,AA995*CONFIGURACAO!$C$35)),'PI AREA  P100'!AA995*CONFIGURACAO!$C$35))</f>
        <v>0</v>
      </c>
      <c r="AQ995" s="38">
        <f>IF(AB995=0,0,IF(CONFIGURACAO!$C$44="SIM",(IF(AB995&gt;CONFIGURACAO!$C$45,CONFIGURACAO!$C$45*CONFIGURACAO!$C$36,AB995*CONFIGURACAO!$C$36)),'PI AREA  P100'!AB995*CONFIGURACAO!$C$36))</f>
        <v>0</v>
      </c>
      <c r="AR995" s="38">
        <f t="shared" si="335"/>
        <v>160</v>
      </c>
      <c r="AS995" s="68">
        <f>IF(AR995="","",$AR995-(($AS$2/CONFIGURACAO!$C$6)*$M995))</f>
        <v>10</v>
      </c>
      <c r="AT995" s="73">
        <f t="shared" si="317"/>
        <v>3</v>
      </c>
      <c r="AU995" s="75">
        <f>IF(AR995="","",$AR995-(($AU$2/CONFIGURACAO!$C$6)*$M995))</f>
        <v>-90</v>
      </c>
      <c r="AV995" s="76" t="str">
        <f t="shared" si="318"/>
        <v>NAO</v>
      </c>
      <c r="AW995" s="74">
        <f>IF(AR995="","",$AR995-(($AW$2/CONFIGURACAO!$C$6)*$M995))</f>
        <v>-190</v>
      </c>
      <c r="AX995" s="72" t="str">
        <f t="shared" si="319"/>
        <v>NAO</v>
      </c>
      <c r="AZ995" s="39">
        <f t="shared" si="320"/>
        <v>1.3514312501583709E-2</v>
      </c>
      <c r="BA995" s="146">
        <f t="shared" si="321"/>
        <v>3</v>
      </c>
      <c r="BB995" s="146">
        <f t="shared" si="322"/>
        <v>968</v>
      </c>
      <c r="BC995" s="32">
        <f t="shared" si="323"/>
        <v>999</v>
      </c>
      <c r="BD995" s="148"/>
      <c r="BE995" s="40">
        <f t="shared" si="324"/>
        <v>3.7257824143070044E-2</v>
      </c>
      <c r="BF995" s="40">
        <f t="shared" si="325"/>
        <v>0</v>
      </c>
      <c r="BG995" s="40">
        <f t="shared" si="326"/>
        <v>0</v>
      </c>
      <c r="BH995" s="40">
        <f t="shared" si="327"/>
        <v>4.042037186742118E-2</v>
      </c>
      <c r="BI995" s="40">
        <f t="shared" si="328"/>
        <v>0.10660980810234541</v>
      </c>
      <c r="BJ995" s="40">
        <f t="shared" si="329"/>
        <v>0</v>
      </c>
      <c r="BK995" s="40">
        <f t="shared" si="330"/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</v>
      </c>
      <c r="BT995" s="42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</row>
    <row r="996" spans="1:124" s="32" customFormat="1" x14ac:dyDescent="0.2">
      <c r="A996" s="124" t="str">
        <f>CONFIGURACAO!$C$4</f>
        <v>AREA 21</v>
      </c>
      <c r="B996" s="125">
        <v>994</v>
      </c>
      <c r="C996" s="252" t="s">
        <v>329</v>
      </c>
      <c r="D996" s="126">
        <f t="shared" si="331"/>
        <v>4</v>
      </c>
      <c r="E996" s="250" t="s">
        <v>1331</v>
      </c>
      <c r="F996" s="250">
        <v>0</v>
      </c>
      <c r="G996" s="250">
        <v>0</v>
      </c>
      <c r="H996" s="250">
        <v>1</v>
      </c>
      <c r="I996" s="250">
        <v>1</v>
      </c>
      <c r="J996" s="87"/>
      <c r="K996" s="94"/>
      <c r="L996" s="94"/>
      <c r="M996" s="154">
        <f t="shared" si="332"/>
        <v>2</v>
      </c>
      <c r="N996">
        <v>1</v>
      </c>
      <c r="O996">
        <v>2</v>
      </c>
      <c r="P996">
        <v>2</v>
      </c>
      <c r="Q996">
        <v>0</v>
      </c>
      <c r="R996">
        <v>1</v>
      </c>
      <c r="S996">
        <v>2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s="139">
        <f t="shared" si="315"/>
        <v>3</v>
      </c>
      <c r="AD996" s="140">
        <f t="shared" si="316"/>
        <v>5</v>
      </c>
      <c r="AE996" s="141">
        <f t="shared" si="333"/>
        <v>0</v>
      </c>
      <c r="AF996" s="142">
        <f t="shared" si="334"/>
        <v>0</v>
      </c>
      <c r="AG996" s="278"/>
      <c r="AI996" s="37">
        <f>IFERROR(IF(M996&gt;0,(N996*CONFIGURACAO!$C$20)+(O996*CONFIGURACAO!$C$21)+(P996*CONFIGURACAO!$C$22)+(Q996*CONFIGURACAO!$C$23)+(R996*CONFIGURACAO!$C$24),""),"")</f>
        <v>400</v>
      </c>
      <c r="AJ996" s="38">
        <f>IF(S996=0,0,IF(CONFIGURACAO!$C$15="SIM",(IF(S996&gt;CONFIGURACAO!$C$16,CONFIGURACAO!$C$16*CONFIGURACAO!$C$25,S996*CONFIGURACAO!$C$25)),'PI AREA  P100'!S996*CONFIGURACAO!$C$25))</f>
        <v>20</v>
      </c>
      <c r="AK996" s="38">
        <f>IF(T996=0,0,IF(CONFIGURACAO!$C$17="SIM",(IF(T996&gt;CONFIGURACAO!$C$18,CONFIGURACAO!$C$18*CONFIGURACAO!$C$26,T996*CONFIGURACAO!$C$26)),'PI AREA  P100'!T996*CONFIGURACAO!$C$26))</f>
        <v>0</v>
      </c>
      <c r="AL996" s="38">
        <f>IFERROR(IF(M996&gt;0,(U996*CONFIGURACAO!$C$29)+(V996*CONFIGURACAO!$C$30),""),"")</f>
        <v>0</v>
      </c>
      <c r="AM996" s="38">
        <f>IF(W996=0,0,IF(CONFIGURACAO!$C$41="SIM",(IF(W996&gt;CONFIGURACAO!$C$41,CONFIGURACAO!$C$41*CONFIGURACAO!$C$31,W996*CONFIGURACAO!$C$31)),'PI AREA  P100'!W996*CONFIGURACAO!$C$31))</f>
        <v>0</v>
      </c>
      <c r="AN996" s="38">
        <f>IF(X996=0,0,IF(CONFIGURACAO!$C$39="SIM",(IF(X996&gt;CONFIGURACAO!$C$40,CONFIGURACAO!$C$40*CONFIGURACAO!$C$32,X996*CONFIGURACAO!$C$32)),'PI AREA  P100'!X996*CONFIGURACAO!$C$32))</f>
        <v>0</v>
      </c>
      <c r="AO996" s="38">
        <f>IFERROR(IF(M996&gt;0,(Y996*CONFIGURACAO!$C$33)+(Z996*CONFIGURACAO!$C$34)+(AA996*CONFIGURACAO!$C$35)+(AB996*CONFIGURACAO!$C$36),""),"")</f>
        <v>0</v>
      </c>
      <c r="AP996" s="38">
        <f>IF(AA996=0,0,IF(CONFIGURACAO!$C$46="SIM",(IF(AA996&gt;CONFIGURACAO!$C$47,CONFIGURACAO!$C$47*CONFIGURACAO!$C$35,AA996*CONFIGURACAO!$C$35)),'PI AREA  P100'!AA996*CONFIGURACAO!$C$35))</f>
        <v>0</v>
      </c>
      <c r="AQ996" s="38">
        <f>IF(AB996=0,0,IF(CONFIGURACAO!$C$44="SIM",(IF(AB996&gt;CONFIGURACAO!$C$45,CONFIGURACAO!$C$45*CONFIGURACAO!$C$36,AB996*CONFIGURACAO!$C$36)),'PI AREA  P100'!AB996*CONFIGURACAO!$C$36))</f>
        <v>0</v>
      </c>
      <c r="AR996" s="38">
        <f t="shared" si="335"/>
        <v>420</v>
      </c>
      <c r="AS996" s="68">
        <f>IF(AR996="","",$AR996-(($AS$2/CONFIGURACAO!$C$6)*$M996))</f>
        <v>270</v>
      </c>
      <c r="AT996" s="73">
        <f t="shared" si="317"/>
        <v>3</v>
      </c>
      <c r="AU996" s="75">
        <f>IF(AR996="","",$AR996-(($AU$2/CONFIGURACAO!$C$6)*$M996))</f>
        <v>170</v>
      </c>
      <c r="AV996" s="76">
        <f t="shared" si="318"/>
        <v>4</v>
      </c>
      <c r="AW996" s="74">
        <f>IF(AR996="","",$AR996-(($AW$2/CONFIGURACAO!$C$6)*$M996))</f>
        <v>70</v>
      </c>
      <c r="AX996" s="72">
        <f t="shared" si="319"/>
        <v>5</v>
      </c>
      <c r="AZ996" s="39">
        <f t="shared" si="320"/>
        <v>3.547507031665724E-2</v>
      </c>
      <c r="BA996" s="146">
        <f t="shared" si="321"/>
        <v>8</v>
      </c>
      <c r="BB996" s="146">
        <f t="shared" si="322"/>
        <v>763</v>
      </c>
      <c r="BC996" s="32">
        <f t="shared" si="323"/>
        <v>794</v>
      </c>
      <c r="BD996" s="148"/>
      <c r="BE996" s="40">
        <f t="shared" si="324"/>
        <v>3.7257824143070044E-2</v>
      </c>
      <c r="BF996" s="40">
        <f t="shared" si="325"/>
        <v>7.716049382716049E-2</v>
      </c>
      <c r="BG996" s="40">
        <f t="shared" si="326"/>
        <v>5.1387461459403906E-2</v>
      </c>
      <c r="BH996" s="40">
        <f t="shared" si="327"/>
        <v>0</v>
      </c>
      <c r="BI996" s="40">
        <f t="shared" si="328"/>
        <v>0.10660980810234541</v>
      </c>
      <c r="BJ996" s="40">
        <f t="shared" si="329"/>
        <v>0.18484288354898337</v>
      </c>
      <c r="BK996" s="40">
        <f t="shared" si="330"/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 s="42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</row>
    <row r="997" spans="1:124" s="32" customFormat="1" x14ac:dyDescent="0.2">
      <c r="A997" s="124" t="str">
        <f>CONFIGURACAO!$C$4</f>
        <v>AREA 21</v>
      </c>
      <c r="B997" s="125">
        <v>995</v>
      </c>
      <c r="C997" s="252" t="s">
        <v>329</v>
      </c>
      <c r="D997" s="126">
        <f t="shared" si="331"/>
        <v>5</v>
      </c>
      <c r="E997" s="250" t="s">
        <v>1332</v>
      </c>
      <c r="F997" s="250">
        <v>0</v>
      </c>
      <c r="G997" s="250">
        <v>0</v>
      </c>
      <c r="H997" s="250">
        <v>0</v>
      </c>
      <c r="I997" s="250">
        <v>1</v>
      </c>
      <c r="J997" s="87"/>
      <c r="K997" s="94"/>
      <c r="L997" s="94"/>
      <c r="M997" s="154">
        <f t="shared" si="332"/>
        <v>1</v>
      </c>
      <c r="N997">
        <v>2</v>
      </c>
      <c r="O997">
        <v>0</v>
      </c>
      <c r="P997">
        <v>1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 s="139">
        <f t="shared" si="315"/>
        <v>2</v>
      </c>
      <c r="AD997" s="140">
        <f t="shared" si="316"/>
        <v>3</v>
      </c>
      <c r="AE997" s="141">
        <f t="shared" si="333"/>
        <v>0</v>
      </c>
      <c r="AF997" s="142">
        <f t="shared" si="334"/>
        <v>0</v>
      </c>
      <c r="AG997" s="278"/>
      <c r="AI997" s="37">
        <f>IFERROR(IF(M997&gt;0,(N997*CONFIGURACAO!$C$20)+(O997*CONFIGURACAO!$C$21)+(P997*CONFIGURACAO!$C$22)+(Q997*CONFIGURACAO!$C$23)+(R997*CONFIGURACAO!$C$24),""),"")</f>
        <v>280</v>
      </c>
      <c r="AJ997" s="38">
        <f>IF(S997=0,0,IF(CONFIGURACAO!$C$15="SIM",(IF(S997&gt;CONFIGURACAO!$C$16,CONFIGURACAO!$C$16*CONFIGURACAO!$C$25,S997*CONFIGURACAO!$C$25)),'PI AREA  P100'!S997*CONFIGURACAO!$C$25))</f>
        <v>0</v>
      </c>
      <c r="AK997" s="38">
        <f>IF(T997=0,0,IF(CONFIGURACAO!$C$17="SIM",(IF(T997&gt;CONFIGURACAO!$C$18,CONFIGURACAO!$C$18*CONFIGURACAO!$C$26,T997*CONFIGURACAO!$C$26)),'PI AREA  P100'!T997*CONFIGURACAO!$C$26))</f>
        <v>0</v>
      </c>
      <c r="AL997" s="38">
        <f>IFERROR(IF(M997&gt;0,(U997*CONFIGURACAO!$C$29)+(V997*CONFIGURACAO!$C$30),""),"")</f>
        <v>0</v>
      </c>
      <c r="AM997" s="38">
        <f>IF(W997=0,0,IF(CONFIGURACAO!$C$41="SIM",(IF(W997&gt;CONFIGURACAO!$C$41,CONFIGURACAO!$C$41*CONFIGURACAO!$C$31,W997*CONFIGURACAO!$C$31)),'PI AREA  P100'!W997*CONFIGURACAO!$C$31))</f>
        <v>0</v>
      </c>
      <c r="AN997" s="38">
        <f>IF(X997=0,0,IF(CONFIGURACAO!$C$39="SIM",(IF(X997&gt;CONFIGURACAO!$C$40,CONFIGURACAO!$C$40*CONFIGURACAO!$C$32,X997*CONFIGURACAO!$C$32)),'PI AREA  P100'!X997*CONFIGURACAO!$C$32))</f>
        <v>0</v>
      </c>
      <c r="AO997" s="38">
        <f>IFERROR(IF(M997&gt;0,(Y997*CONFIGURACAO!$C$33)+(Z997*CONFIGURACAO!$C$34)+(AA997*CONFIGURACAO!$C$35)+(AB997*CONFIGURACAO!$C$36),""),"")</f>
        <v>0</v>
      </c>
      <c r="AP997" s="38">
        <f>IF(AA997=0,0,IF(CONFIGURACAO!$C$46="SIM",(IF(AA997&gt;CONFIGURACAO!$C$47,CONFIGURACAO!$C$47*CONFIGURACAO!$C$35,AA997*CONFIGURACAO!$C$35)),'PI AREA  P100'!AA997*CONFIGURACAO!$C$35))</f>
        <v>0</v>
      </c>
      <c r="AQ997" s="38">
        <f>IF(AB997=0,0,IF(CONFIGURACAO!$C$44="SIM",(IF(AB997&gt;CONFIGURACAO!$C$45,CONFIGURACAO!$C$45*CONFIGURACAO!$C$36,AB997*CONFIGURACAO!$C$36)),'PI AREA  P100'!AB997*CONFIGURACAO!$C$36))</f>
        <v>0</v>
      </c>
      <c r="AR997" s="38">
        <f t="shared" si="335"/>
        <v>280</v>
      </c>
      <c r="AS997" s="68">
        <f>IF(AR997="","",$AR997-(($AS$2/CONFIGURACAO!$C$6)*$M997))</f>
        <v>205</v>
      </c>
      <c r="AT997" s="73">
        <f t="shared" si="317"/>
        <v>3</v>
      </c>
      <c r="AU997" s="75">
        <f>IF(AR997="","",$AR997-(($AU$2/CONFIGURACAO!$C$6)*$M997))</f>
        <v>155</v>
      </c>
      <c r="AV997" s="76">
        <f t="shared" si="318"/>
        <v>4</v>
      </c>
      <c r="AW997" s="74">
        <f>IF(AR997="","",$AR997-(($AW$2/CONFIGURACAO!$C$6)*$M997))</f>
        <v>105</v>
      </c>
      <c r="AX997" s="72">
        <f t="shared" si="319"/>
        <v>5</v>
      </c>
      <c r="AZ997" s="39">
        <f t="shared" si="320"/>
        <v>2.3650046877771488E-2</v>
      </c>
      <c r="BA997" s="146">
        <f t="shared" si="321"/>
        <v>4</v>
      </c>
      <c r="BB997" s="146">
        <f t="shared" si="322"/>
        <v>923</v>
      </c>
      <c r="BC997" s="32">
        <f t="shared" si="323"/>
        <v>891</v>
      </c>
      <c r="BD997" s="148"/>
      <c r="BE997" s="40">
        <f t="shared" si="324"/>
        <v>7.4515648286140088E-2</v>
      </c>
      <c r="BF997" s="40">
        <f t="shared" si="325"/>
        <v>0</v>
      </c>
      <c r="BG997" s="40">
        <f t="shared" si="326"/>
        <v>2.5693730729701953E-2</v>
      </c>
      <c r="BH997" s="40">
        <f t="shared" si="327"/>
        <v>0</v>
      </c>
      <c r="BI997" s="40">
        <f t="shared" si="328"/>
        <v>0.10660980810234541</v>
      </c>
      <c r="BJ997" s="40">
        <f t="shared" si="329"/>
        <v>0</v>
      </c>
      <c r="BK997" s="40">
        <f t="shared" si="330"/>
        <v>0</v>
      </c>
      <c r="BL997">
        <v>0</v>
      </c>
      <c r="BM997">
        <v>0</v>
      </c>
      <c r="BN997">
        <v>3</v>
      </c>
      <c r="BO997">
        <v>0</v>
      </c>
      <c r="BP997">
        <v>0</v>
      </c>
      <c r="BQ997">
        <v>0</v>
      </c>
      <c r="BR997">
        <v>2</v>
      </c>
      <c r="BS997">
        <v>1</v>
      </c>
      <c r="BT997" s="42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</row>
    <row r="998" spans="1:124" s="32" customFormat="1" x14ac:dyDescent="0.2">
      <c r="A998" s="124" t="str">
        <f>CONFIGURACAO!$C$4</f>
        <v>AREA 21</v>
      </c>
      <c r="B998" s="125">
        <v>996</v>
      </c>
      <c r="C998" s="252" t="s">
        <v>329</v>
      </c>
      <c r="D998" s="126">
        <f t="shared" si="331"/>
        <v>6</v>
      </c>
      <c r="E998" s="250" t="s">
        <v>1333</v>
      </c>
      <c r="F998" s="250">
        <v>0</v>
      </c>
      <c r="G998" s="250">
        <v>0</v>
      </c>
      <c r="H998" s="250">
        <v>1</v>
      </c>
      <c r="I998" s="250">
        <v>1</v>
      </c>
      <c r="J998" s="87"/>
      <c r="K998" s="94"/>
      <c r="L998" s="94"/>
      <c r="M998" s="154">
        <f t="shared" si="332"/>
        <v>2</v>
      </c>
      <c r="N998">
        <v>0</v>
      </c>
      <c r="O998">
        <v>1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s="139">
        <f t="shared" si="315"/>
        <v>1</v>
      </c>
      <c r="AD998" s="140">
        <f t="shared" si="316"/>
        <v>2</v>
      </c>
      <c r="AE998" s="141">
        <f t="shared" si="333"/>
        <v>0</v>
      </c>
      <c r="AF998" s="142">
        <f t="shared" si="334"/>
        <v>0</v>
      </c>
      <c r="AG998" s="278"/>
      <c r="AI998" s="37">
        <f>IFERROR(IF(M998&gt;0,(N998*CONFIGURACAO!$C$20)+(O998*CONFIGURACAO!$C$21)+(P998*CONFIGURACAO!$C$22)+(Q998*CONFIGURACAO!$C$23)+(R998*CONFIGURACAO!$C$24),""),"")</f>
        <v>140</v>
      </c>
      <c r="AJ998" s="38">
        <f>IF(S998=0,0,IF(CONFIGURACAO!$C$15="SIM",(IF(S998&gt;CONFIGURACAO!$C$16,CONFIGURACAO!$C$16*CONFIGURACAO!$C$25,S998*CONFIGURACAO!$C$25)),'PI AREA  P100'!S998*CONFIGURACAO!$C$25))</f>
        <v>10</v>
      </c>
      <c r="AK998" s="38">
        <f>IF(T998=0,0,IF(CONFIGURACAO!$C$17="SIM",(IF(T998&gt;CONFIGURACAO!$C$18,CONFIGURACAO!$C$18*CONFIGURACAO!$C$26,T998*CONFIGURACAO!$C$26)),'PI AREA  P100'!T998*CONFIGURACAO!$C$26))</f>
        <v>0</v>
      </c>
      <c r="AL998" s="38">
        <f>IFERROR(IF(M998&gt;0,(U998*CONFIGURACAO!$C$29)+(V998*CONFIGURACAO!$C$30),""),"")</f>
        <v>0</v>
      </c>
      <c r="AM998" s="38">
        <f>IF(W998=0,0,IF(CONFIGURACAO!$C$41="SIM",(IF(W998&gt;CONFIGURACAO!$C$41,CONFIGURACAO!$C$41*CONFIGURACAO!$C$31,W998*CONFIGURACAO!$C$31)),'PI AREA  P100'!W998*CONFIGURACAO!$C$31))</f>
        <v>0</v>
      </c>
      <c r="AN998" s="38">
        <f>IF(X998=0,0,IF(CONFIGURACAO!$C$39="SIM",(IF(X998&gt;CONFIGURACAO!$C$40,CONFIGURACAO!$C$40*CONFIGURACAO!$C$32,X998*CONFIGURACAO!$C$32)),'PI AREA  P100'!X998*CONFIGURACAO!$C$32))</f>
        <v>0</v>
      </c>
      <c r="AO998" s="38">
        <f>IFERROR(IF(M998&gt;0,(Y998*CONFIGURACAO!$C$33)+(Z998*CONFIGURACAO!$C$34)+(AA998*CONFIGURACAO!$C$35)+(AB998*CONFIGURACAO!$C$36),""),"")</f>
        <v>0</v>
      </c>
      <c r="AP998" s="38">
        <f>IF(AA998=0,0,IF(CONFIGURACAO!$C$46="SIM",(IF(AA998&gt;CONFIGURACAO!$C$47,CONFIGURACAO!$C$47*CONFIGURACAO!$C$35,AA998*CONFIGURACAO!$C$35)),'PI AREA  P100'!AA998*CONFIGURACAO!$C$35))</f>
        <v>0</v>
      </c>
      <c r="AQ998" s="38">
        <f>IF(AB998=0,0,IF(CONFIGURACAO!$C$44="SIM",(IF(AB998&gt;CONFIGURACAO!$C$45,CONFIGURACAO!$C$45*CONFIGURACAO!$C$36,AB998*CONFIGURACAO!$C$36)),'PI AREA  P100'!AB998*CONFIGURACAO!$C$36))</f>
        <v>0</v>
      </c>
      <c r="AR998" s="38">
        <f t="shared" si="335"/>
        <v>150</v>
      </c>
      <c r="AS998" s="68">
        <f>IF(AR998="","",$AR998-(($AS$2/CONFIGURACAO!$C$6)*$M998))</f>
        <v>0</v>
      </c>
      <c r="AT998" s="73">
        <f t="shared" si="317"/>
        <v>3</v>
      </c>
      <c r="AU998" s="75">
        <f>IF(AR998="","",$AR998-(($AU$2/CONFIGURACAO!$C$6)*$M998))</f>
        <v>-100</v>
      </c>
      <c r="AV998" s="76" t="str">
        <f t="shared" si="318"/>
        <v>NAO</v>
      </c>
      <c r="AW998" s="74">
        <f>IF(AR998="","",$AR998-(($AW$2/CONFIGURACAO!$C$6)*$M998))</f>
        <v>-200</v>
      </c>
      <c r="AX998" s="72" t="str">
        <f t="shared" si="319"/>
        <v>NAO</v>
      </c>
      <c r="AZ998" s="39">
        <f t="shared" si="320"/>
        <v>1.2669667970234725E-2</v>
      </c>
      <c r="BA998" s="146">
        <f t="shared" si="321"/>
        <v>3</v>
      </c>
      <c r="BB998" s="146">
        <f t="shared" si="322"/>
        <v>968</v>
      </c>
      <c r="BC998" s="32">
        <f t="shared" si="323"/>
        <v>1015</v>
      </c>
      <c r="BD998" s="148"/>
      <c r="BE998" s="40">
        <f t="shared" si="324"/>
        <v>0</v>
      </c>
      <c r="BF998" s="40">
        <f t="shared" si="325"/>
        <v>3.8580246913580245E-2</v>
      </c>
      <c r="BG998" s="40">
        <f t="shared" si="326"/>
        <v>2.5693730729701953E-2</v>
      </c>
      <c r="BH998" s="40">
        <f t="shared" si="327"/>
        <v>0</v>
      </c>
      <c r="BI998" s="40">
        <f t="shared" si="328"/>
        <v>0</v>
      </c>
      <c r="BJ998" s="40">
        <f t="shared" si="329"/>
        <v>9.2421441774491686E-2</v>
      </c>
      <c r="BK998" s="40">
        <f t="shared" si="330"/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 s="42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</row>
    <row r="999" spans="1:124" s="32" customFormat="1" x14ac:dyDescent="0.2">
      <c r="A999" s="124" t="str">
        <f>CONFIGURACAO!$C$4</f>
        <v>AREA 21</v>
      </c>
      <c r="B999" s="125">
        <v>997</v>
      </c>
      <c r="C999" s="252" t="s">
        <v>329</v>
      </c>
      <c r="D999" s="126">
        <f t="shared" si="331"/>
        <v>7</v>
      </c>
      <c r="E999" s="250" t="s">
        <v>1334</v>
      </c>
      <c r="F999" s="250">
        <v>0</v>
      </c>
      <c r="G999" s="250">
        <v>0</v>
      </c>
      <c r="H999" s="250">
        <v>1</v>
      </c>
      <c r="I999" s="250">
        <v>1</v>
      </c>
      <c r="J999" s="87"/>
      <c r="K999" s="94"/>
      <c r="L999" s="94"/>
      <c r="M999" s="154">
        <f t="shared" si="332"/>
        <v>2</v>
      </c>
      <c r="N999">
        <v>0</v>
      </c>
      <c r="O999">
        <v>0</v>
      </c>
      <c r="P999">
        <v>2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 s="139">
        <f t="shared" si="315"/>
        <v>0</v>
      </c>
      <c r="AD999" s="140">
        <f t="shared" si="316"/>
        <v>2</v>
      </c>
      <c r="AE999" s="141">
        <f t="shared" si="333"/>
        <v>0</v>
      </c>
      <c r="AF999" s="142">
        <f t="shared" si="334"/>
        <v>0</v>
      </c>
      <c r="AG999" s="278"/>
      <c r="AI999" s="37">
        <f>IFERROR(IF(M999&gt;0,(N999*CONFIGURACAO!$C$20)+(O999*CONFIGURACAO!$C$21)+(P999*CONFIGURACAO!$C$22)+(Q999*CONFIGURACAO!$C$23)+(R999*CONFIGURACAO!$C$24),""),"")</f>
        <v>120</v>
      </c>
      <c r="AJ999" s="38">
        <f>IF(S999=0,0,IF(CONFIGURACAO!$C$15="SIM",(IF(S999&gt;CONFIGURACAO!$C$16,CONFIGURACAO!$C$16*CONFIGURACAO!$C$25,S999*CONFIGURACAO!$C$25)),'PI AREA  P100'!S999*CONFIGURACAO!$C$25))</f>
        <v>0</v>
      </c>
      <c r="AK999" s="38">
        <f>IF(T999=0,0,IF(CONFIGURACAO!$C$17="SIM",(IF(T999&gt;CONFIGURACAO!$C$18,CONFIGURACAO!$C$18*CONFIGURACAO!$C$26,T999*CONFIGURACAO!$C$26)),'PI AREA  P100'!T999*CONFIGURACAO!$C$26))</f>
        <v>5</v>
      </c>
      <c r="AL999" s="38">
        <f>IFERROR(IF(M999&gt;0,(U999*CONFIGURACAO!$C$29)+(V999*CONFIGURACAO!$C$30),""),"")</f>
        <v>0</v>
      </c>
      <c r="AM999" s="38">
        <f>IF(W999=0,0,IF(CONFIGURACAO!$C$41="SIM",(IF(W999&gt;CONFIGURACAO!$C$41,CONFIGURACAO!$C$41*CONFIGURACAO!$C$31,W999*CONFIGURACAO!$C$31)),'PI AREA  P100'!W999*CONFIGURACAO!$C$31))</f>
        <v>0</v>
      </c>
      <c r="AN999" s="38">
        <f>IF(X999=0,0,IF(CONFIGURACAO!$C$39="SIM",(IF(X999&gt;CONFIGURACAO!$C$40,CONFIGURACAO!$C$40*CONFIGURACAO!$C$32,X999*CONFIGURACAO!$C$32)),'PI AREA  P100'!X999*CONFIGURACAO!$C$32))</f>
        <v>0</v>
      </c>
      <c r="AO999" s="38">
        <f>IFERROR(IF(M999&gt;0,(Y999*CONFIGURACAO!$C$33)+(Z999*CONFIGURACAO!$C$34)+(AA999*CONFIGURACAO!$C$35)+(AB999*CONFIGURACAO!$C$36),""),"")</f>
        <v>0</v>
      </c>
      <c r="AP999" s="38">
        <f>IF(AA999=0,0,IF(CONFIGURACAO!$C$46="SIM",(IF(AA999&gt;CONFIGURACAO!$C$47,CONFIGURACAO!$C$47*CONFIGURACAO!$C$35,AA999*CONFIGURACAO!$C$35)),'PI AREA  P100'!AA999*CONFIGURACAO!$C$35))</f>
        <v>0</v>
      </c>
      <c r="AQ999" s="38">
        <f>IF(AB999=0,0,IF(CONFIGURACAO!$C$44="SIM",(IF(AB999&gt;CONFIGURACAO!$C$45,CONFIGURACAO!$C$45*CONFIGURACAO!$C$36,AB999*CONFIGURACAO!$C$36)),'PI AREA  P100'!AB999*CONFIGURACAO!$C$36))</f>
        <v>0</v>
      </c>
      <c r="AR999" s="38">
        <f t="shared" si="335"/>
        <v>125</v>
      </c>
      <c r="AS999" s="68">
        <f>IF(AR999="","",$AR999-(($AS$2/CONFIGURACAO!$C$6)*$M999))</f>
        <v>-25</v>
      </c>
      <c r="AT999" s="73" t="str">
        <f t="shared" si="317"/>
        <v>NAO</v>
      </c>
      <c r="AU999" s="75">
        <f>IF(AR999="","",$AR999-(($AU$2/CONFIGURACAO!$C$6)*$M999))</f>
        <v>-125</v>
      </c>
      <c r="AV999" s="76" t="str">
        <f t="shared" si="318"/>
        <v>NAO</v>
      </c>
      <c r="AW999" s="74">
        <f>IF(AR999="","",$AR999-(($AW$2/CONFIGURACAO!$C$6)*$M999))</f>
        <v>-225</v>
      </c>
      <c r="AX999" s="72" t="str">
        <f t="shared" si="319"/>
        <v>NAO</v>
      </c>
      <c r="AZ999" s="39">
        <f t="shared" si="320"/>
        <v>1.0558056641862273E-2</v>
      </c>
      <c r="BA999" s="146">
        <f t="shared" si="321"/>
        <v>3</v>
      </c>
      <c r="BB999" s="146">
        <f t="shared" si="322"/>
        <v>968</v>
      </c>
      <c r="BC999" s="32">
        <f t="shared" si="323"/>
        <v>1034</v>
      </c>
      <c r="BD999" s="148"/>
      <c r="BE999" s="40">
        <f t="shared" si="324"/>
        <v>0</v>
      </c>
      <c r="BF999" s="40">
        <f t="shared" si="325"/>
        <v>0</v>
      </c>
      <c r="BG999" s="40">
        <f t="shared" si="326"/>
        <v>5.1387461459403906E-2</v>
      </c>
      <c r="BH999" s="40">
        <f t="shared" si="327"/>
        <v>0</v>
      </c>
      <c r="BI999" s="40">
        <f t="shared" si="328"/>
        <v>0</v>
      </c>
      <c r="BJ999" s="40">
        <f t="shared" si="329"/>
        <v>0</v>
      </c>
      <c r="BK999" s="40">
        <f t="shared" si="330"/>
        <v>0.16051364365971107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1</v>
      </c>
      <c r="BT999" s="42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</row>
    <row r="1000" spans="1:124" s="32" customFormat="1" x14ac:dyDescent="0.2">
      <c r="A1000" s="124" t="str">
        <f>CONFIGURACAO!$C$4</f>
        <v>AREA 21</v>
      </c>
      <c r="B1000" s="125">
        <v>998</v>
      </c>
      <c r="C1000" s="252" t="s">
        <v>329</v>
      </c>
      <c r="D1000" s="126">
        <f t="shared" si="331"/>
        <v>8</v>
      </c>
      <c r="E1000" s="250" t="s">
        <v>1335</v>
      </c>
      <c r="F1000" s="250">
        <v>0</v>
      </c>
      <c r="G1000" s="250">
        <v>0</v>
      </c>
      <c r="H1000" s="250">
        <v>1</v>
      </c>
      <c r="I1000" s="250">
        <v>1</v>
      </c>
      <c r="J1000" s="87"/>
      <c r="K1000" s="94"/>
      <c r="L1000" s="94"/>
      <c r="M1000" s="154">
        <f t="shared" si="332"/>
        <v>2</v>
      </c>
      <c r="N1000">
        <v>1</v>
      </c>
      <c r="O1000">
        <v>2</v>
      </c>
      <c r="P1000">
        <v>2</v>
      </c>
      <c r="Q1000">
        <v>2</v>
      </c>
      <c r="R1000">
        <v>1</v>
      </c>
      <c r="S1000">
        <v>1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 s="139">
        <f t="shared" si="315"/>
        <v>3</v>
      </c>
      <c r="AD1000" s="140">
        <f t="shared" si="316"/>
        <v>5</v>
      </c>
      <c r="AE1000" s="141">
        <f t="shared" si="333"/>
        <v>0</v>
      </c>
      <c r="AF1000" s="142">
        <f t="shared" si="334"/>
        <v>0</v>
      </c>
      <c r="AG1000" s="278"/>
      <c r="AI1000" s="37">
        <f>IFERROR(IF(M1000&gt;0,(N1000*CONFIGURACAO!$C$20)+(O1000*CONFIGURACAO!$C$21)+(P1000*CONFIGURACAO!$C$22)+(Q1000*CONFIGURACAO!$C$23)+(R1000*CONFIGURACAO!$C$24),""),"")</f>
        <v>480</v>
      </c>
      <c r="AJ1000" s="38">
        <f>IF(S1000=0,0,IF(CONFIGURACAO!$C$15="SIM",(IF(S1000&gt;CONFIGURACAO!$C$16,CONFIGURACAO!$C$16*CONFIGURACAO!$C$25,S1000*CONFIGURACAO!$C$25)),'PI AREA  P100'!S1000*CONFIGURACAO!$C$25))</f>
        <v>10</v>
      </c>
      <c r="AK1000" s="38">
        <f>IF(T1000=0,0,IF(CONFIGURACAO!$C$17="SIM",(IF(T1000&gt;CONFIGURACAO!$C$18,CONFIGURACAO!$C$18*CONFIGURACAO!$C$26,T1000*CONFIGURACAO!$C$26)),'PI AREA  P100'!T1000*CONFIGURACAO!$C$26))</f>
        <v>10</v>
      </c>
      <c r="AL1000" s="38">
        <f>IFERROR(IF(M1000&gt;0,(U1000*CONFIGURACAO!$C$29)+(V1000*CONFIGURACAO!$C$30),""),"")</f>
        <v>0</v>
      </c>
      <c r="AM1000" s="38">
        <f>IF(W1000=0,0,IF(CONFIGURACAO!$C$41="SIM",(IF(W1000&gt;CONFIGURACAO!$C$41,CONFIGURACAO!$C$41*CONFIGURACAO!$C$31,W1000*CONFIGURACAO!$C$31)),'PI AREA  P100'!W1000*CONFIGURACAO!$C$31))</f>
        <v>0</v>
      </c>
      <c r="AN1000" s="38">
        <f>IF(X1000=0,0,IF(CONFIGURACAO!$C$39="SIM",(IF(X1000&gt;CONFIGURACAO!$C$40,CONFIGURACAO!$C$40*CONFIGURACAO!$C$32,X1000*CONFIGURACAO!$C$32)),'PI AREA  P100'!X1000*CONFIGURACAO!$C$32))</f>
        <v>0</v>
      </c>
      <c r="AO1000" s="38">
        <f>IFERROR(IF(M1000&gt;0,(Y1000*CONFIGURACAO!$C$33)+(Z1000*CONFIGURACAO!$C$34)+(AA1000*CONFIGURACAO!$C$35)+(AB1000*CONFIGURACAO!$C$36),""),"")</f>
        <v>0</v>
      </c>
      <c r="AP1000" s="38">
        <f>IF(AA1000=0,0,IF(CONFIGURACAO!$C$46="SIM",(IF(AA1000&gt;CONFIGURACAO!$C$47,CONFIGURACAO!$C$47*CONFIGURACAO!$C$35,AA1000*CONFIGURACAO!$C$35)),'PI AREA  P100'!AA1000*CONFIGURACAO!$C$35))</f>
        <v>0</v>
      </c>
      <c r="AQ1000" s="38">
        <f>IF(AB1000=0,0,IF(CONFIGURACAO!$C$44="SIM",(IF(AB1000&gt;CONFIGURACAO!$C$45,CONFIGURACAO!$C$45*CONFIGURACAO!$C$36,AB1000*CONFIGURACAO!$C$36)),'PI AREA  P100'!AB1000*CONFIGURACAO!$C$36))</f>
        <v>0</v>
      </c>
      <c r="AR1000" s="38">
        <f t="shared" si="335"/>
        <v>500</v>
      </c>
      <c r="AS1000" s="68">
        <f>IF(AR1000="","",$AR1000-(($AS$2/CONFIGURACAO!$C$6)*$M1000))</f>
        <v>350</v>
      </c>
      <c r="AT1000" s="73">
        <f t="shared" si="317"/>
        <v>3</v>
      </c>
      <c r="AU1000" s="75">
        <f>IF(AR1000="","",$AR1000-(($AU$2/CONFIGURACAO!$C$6)*$M1000))</f>
        <v>250</v>
      </c>
      <c r="AV1000" s="76">
        <f t="shared" si="318"/>
        <v>4</v>
      </c>
      <c r="AW1000" s="74">
        <f>IF(AR1000="","",$AR1000-(($AW$2/CONFIGURACAO!$C$6)*$M1000))</f>
        <v>150</v>
      </c>
      <c r="AX1000" s="72">
        <f t="shared" si="319"/>
        <v>5</v>
      </c>
      <c r="AZ1000" s="39">
        <f t="shared" si="320"/>
        <v>4.2232226567449092E-2</v>
      </c>
      <c r="BA1000" s="146">
        <f t="shared" si="321"/>
        <v>11</v>
      </c>
      <c r="BB1000" s="146">
        <f t="shared" si="322"/>
        <v>663</v>
      </c>
      <c r="BC1000" s="32">
        <f t="shared" si="323"/>
        <v>738</v>
      </c>
      <c r="BD1000" s="148"/>
      <c r="BE1000" s="40">
        <f t="shared" si="324"/>
        <v>3.7257824143070044E-2</v>
      </c>
      <c r="BF1000" s="40">
        <f t="shared" si="325"/>
        <v>7.716049382716049E-2</v>
      </c>
      <c r="BG1000" s="40">
        <f t="shared" si="326"/>
        <v>5.1387461459403906E-2</v>
      </c>
      <c r="BH1000" s="40">
        <f t="shared" si="327"/>
        <v>8.084074373484236E-2</v>
      </c>
      <c r="BI1000" s="40">
        <f t="shared" si="328"/>
        <v>0.10660980810234541</v>
      </c>
      <c r="BJ1000" s="40">
        <f t="shared" si="329"/>
        <v>9.2421441774491686E-2</v>
      </c>
      <c r="BK1000" s="40">
        <f t="shared" si="330"/>
        <v>0.32102728731942215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 s="42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</row>
    <row r="1001" spans="1:124" s="32" customFormat="1" x14ac:dyDescent="0.2">
      <c r="A1001" s="124" t="str">
        <f>CONFIGURACAO!$C$4</f>
        <v>AREA 21</v>
      </c>
      <c r="B1001" s="125">
        <v>999</v>
      </c>
      <c r="C1001" s="252" t="s">
        <v>329</v>
      </c>
      <c r="D1001" s="126">
        <f t="shared" si="331"/>
        <v>9</v>
      </c>
      <c r="E1001" s="250" t="s">
        <v>1336</v>
      </c>
      <c r="F1001" s="250">
        <v>0</v>
      </c>
      <c r="G1001" s="250">
        <v>0</v>
      </c>
      <c r="H1001" s="250">
        <v>1</v>
      </c>
      <c r="I1001" s="250">
        <v>0</v>
      </c>
      <c r="J1001" s="87"/>
      <c r="K1001" s="94"/>
      <c r="L1001" s="94"/>
      <c r="M1001" s="154">
        <f t="shared" si="332"/>
        <v>1</v>
      </c>
      <c r="N1001">
        <v>2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 s="139">
        <f t="shared" si="315"/>
        <v>3</v>
      </c>
      <c r="AD1001" s="140">
        <f t="shared" si="316"/>
        <v>3</v>
      </c>
      <c r="AE1001" s="141">
        <f t="shared" si="333"/>
        <v>0</v>
      </c>
      <c r="AF1001" s="142">
        <f t="shared" si="334"/>
        <v>0</v>
      </c>
      <c r="AG1001" s="278"/>
      <c r="AI1001" s="37">
        <f>IFERROR(IF(M1001&gt;0,(N1001*CONFIGURACAO!$C$20)+(O1001*CONFIGURACAO!$C$21)+(P1001*CONFIGURACAO!$C$22)+(Q1001*CONFIGURACAO!$C$23)+(R1001*CONFIGURACAO!$C$24),""),"")</f>
        <v>280</v>
      </c>
      <c r="AJ1001" s="38">
        <f>IF(S1001=0,0,IF(CONFIGURACAO!$C$15="SIM",(IF(S1001&gt;CONFIGURACAO!$C$16,CONFIGURACAO!$C$16*CONFIGURACAO!$C$25,S1001*CONFIGURACAO!$C$25)),'PI AREA  P100'!S1001*CONFIGURACAO!$C$25))</f>
        <v>0</v>
      </c>
      <c r="AK1001" s="38">
        <f>IF(T1001=0,0,IF(CONFIGURACAO!$C$17="SIM",(IF(T1001&gt;CONFIGURACAO!$C$18,CONFIGURACAO!$C$18*CONFIGURACAO!$C$26,T1001*CONFIGURACAO!$C$26)),'PI AREA  P100'!T1001*CONFIGURACAO!$C$26))</f>
        <v>0</v>
      </c>
      <c r="AL1001" s="38">
        <f>IFERROR(IF(M1001&gt;0,(U1001*CONFIGURACAO!$C$29)+(V1001*CONFIGURACAO!$C$30),""),"")</f>
        <v>0</v>
      </c>
      <c r="AM1001" s="38">
        <f>IF(W1001=0,0,IF(CONFIGURACAO!$C$41="SIM",(IF(W1001&gt;CONFIGURACAO!$C$41,CONFIGURACAO!$C$41*CONFIGURACAO!$C$31,W1001*CONFIGURACAO!$C$31)),'PI AREA  P100'!W1001*CONFIGURACAO!$C$31))</f>
        <v>0</v>
      </c>
      <c r="AN1001" s="38">
        <f>IF(X1001=0,0,IF(CONFIGURACAO!$C$39="SIM",(IF(X1001&gt;CONFIGURACAO!$C$40,CONFIGURACAO!$C$40*CONFIGURACAO!$C$32,X1001*CONFIGURACAO!$C$32)),'PI AREA  P100'!X1001*CONFIGURACAO!$C$32))</f>
        <v>0</v>
      </c>
      <c r="AO1001" s="38">
        <f>IFERROR(IF(M1001&gt;0,(Y1001*CONFIGURACAO!$C$33)+(Z1001*CONFIGURACAO!$C$34)+(AA1001*CONFIGURACAO!$C$35)+(AB1001*CONFIGURACAO!$C$36),""),"")</f>
        <v>0</v>
      </c>
      <c r="AP1001" s="38">
        <f>IF(AA1001=0,0,IF(CONFIGURACAO!$C$46="SIM",(IF(AA1001&gt;CONFIGURACAO!$C$47,CONFIGURACAO!$C$47*CONFIGURACAO!$C$35,AA1001*CONFIGURACAO!$C$35)),'PI AREA  P100'!AA1001*CONFIGURACAO!$C$35))</f>
        <v>0</v>
      </c>
      <c r="AQ1001" s="38">
        <f>IF(AB1001=0,0,IF(CONFIGURACAO!$C$44="SIM",(IF(AB1001&gt;CONFIGURACAO!$C$45,CONFIGURACAO!$C$45*CONFIGURACAO!$C$36,AB1001*CONFIGURACAO!$C$36)),'PI AREA  P100'!AB1001*CONFIGURACAO!$C$36))</f>
        <v>0</v>
      </c>
      <c r="AR1001" s="38">
        <f t="shared" si="335"/>
        <v>280</v>
      </c>
      <c r="AS1001" s="68">
        <f>IF(AR1001="","",$AR1001-(($AS$2/CONFIGURACAO!$C$6)*$M1001))</f>
        <v>205</v>
      </c>
      <c r="AT1001" s="73">
        <f t="shared" si="317"/>
        <v>3</v>
      </c>
      <c r="AU1001" s="75">
        <f>IF(AR1001="","",$AR1001-(($AU$2/CONFIGURACAO!$C$6)*$M1001))</f>
        <v>155</v>
      </c>
      <c r="AV1001" s="76">
        <f t="shared" si="318"/>
        <v>4</v>
      </c>
      <c r="AW1001" s="74">
        <f>IF(AR1001="","",$AR1001-(($AW$2/CONFIGURACAO!$C$6)*$M1001))</f>
        <v>105</v>
      </c>
      <c r="AX1001" s="72">
        <f t="shared" si="319"/>
        <v>5</v>
      </c>
      <c r="AZ1001" s="39">
        <f t="shared" si="320"/>
        <v>2.3650046877771488E-2</v>
      </c>
      <c r="BA1001" s="146">
        <f t="shared" si="321"/>
        <v>3</v>
      </c>
      <c r="BB1001" s="146">
        <f t="shared" si="322"/>
        <v>968</v>
      </c>
      <c r="BC1001" s="32">
        <f t="shared" si="323"/>
        <v>891</v>
      </c>
      <c r="BD1001" s="148"/>
      <c r="BE1001" s="40">
        <f t="shared" si="324"/>
        <v>7.4515648286140088E-2</v>
      </c>
      <c r="BF1001" s="40">
        <f t="shared" si="325"/>
        <v>3.8580246913580245E-2</v>
      </c>
      <c r="BG1001" s="40">
        <f t="shared" si="326"/>
        <v>0</v>
      </c>
      <c r="BH1001" s="40">
        <f t="shared" si="327"/>
        <v>0</v>
      </c>
      <c r="BI1001" s="40">
        <f t="shared" si="328"/>
        <v>0</v>
      </c>
      <c r="BJ1001" s="40">
        <f t="shared" si="329"/>
        <v>0</v>
      </c>
      <c r="BK1001" s="40">
        <f t="shared" si="330"/>
        <v>0</v>
      </c>
      <c r="BL1001">
        <v>0</v>
      </c>
      <c r="BM1001">
        <v>0</v>
      </c>
      <c r="BN1001">
        <v>0</v>
      </c>
      <c r="BO1001">
        <v>1</v>
      </c>
      <c r="BP1001">
        <v>0</v>
      </c>
      <c r="BQ1001">
        <v>0</v>
      </c>
      <c r="BR1001">
        <v>0</v>
      </c>
      <c r="BS1001">
        <v>1</v>
      </c>
      <c r="BT1001" s="42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</row>
    <row r="1002" spans="1:124" s="32" customFormat="1" x14ac:dyDescent="0.2">
      <c r="A1002" s="124" t="str">
        <f>CONFIGURACAO!$C$4</f>
        <v>AREA 21</v>
      </c>
      <c r="B1002" s="125">
        <v>1000</v>
      </c>
      <c r="C1002" s="252" t="s">
        <v>329</v>
      </c>
      <c r="D1002" s="126">
        <f t="shared" si="331"/>
        <v>10</v>
      </c>
      <c r="E1002" s="250" t="s">
        <v>1337</v>
      </c>
      <c r="F1002" s="250">
        <v>0</v>
      </c>
      <c r="G1002" s="250">
        <v>0</v>
      </c>
      <c r="H1002" s="250">
        <v>1</v>
      </c>
      <c r="I1002" s="250">
        <v>1</v>
      </c>
      <c r="J1002" s="87"/>
      <c r="K1002" s="94"/>
      <c r="L1002" s="94"/>
      <c r="M1002" s="154">
        <f t="shared" si="332"/>
        <v>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 s="139">
        <f t="shared" si="315"/>
        <v>0</v>
      </c>
      <c r="AD1002" s="140">
        <f t="shared" si="316"/>
        <v>0</v>
      </c>
      <c r="AE1002" s="141">
        <f t="shared" si="333"/>
        <v>0</v>
      </c>
      <c r="AF1002" s="142">
        <f t="shared" si="334"/>
        <v>0</v>
      </c>
      <c r="AG1002" s="278"/>
      <c r="AI1002" s="37">
        <f>IFERROR(IF(M1002&gt;0,(N1002*CONFIGURACAO!$C$20)+(O1002*CONFIGURACAO!$C$21)+(P1002*CONFIGURACAO!$C$22)+(Q1002*CONFIGURACAO!$C$23)+(R1002*CONFIGURACAO!$C$24),""),"")</f>
        <v>0</v>
      </c>
      <c r="AJ1002" s="38">
        <f>IF(S1002=0,0,IF(CONFIGURACAO!$C$15="SIM",(IF(S1002&gt;CONFIGURACAO!$C$16,CONFIGURACAO!$C$16*CONFIGURACAO!$C$25,S1002*CONFIGURACAO!$C$25)),'PI AREA  P100'!S1002*CONFIGURACAO!$C$25))</f>
        <v>10</v>
      </c>
      <c r="AK1002" s="38">
        <f>IF(T1002=0,0,IF(CONFIGURACAO!$C$17="SIM",(IF(T1002&gt;CONFIGURACAO!$C$18,CONFIGURACAO!$C$18*CONFIGURACAO!$C$26,T1002*CONFIGURACAO!$C$26)),'PI AREA  P100'!T1002*CONFIGURACAO!$C$26))</f>
        <v>0</v>
      </c>
      <c r="AL1002" s="38">
        <f>IFERROR(IF(M1002&gt;0,(U1002*CONFIGURACAO!$C$29)+(V1002*CONFIGURACAO!$C$30),""),"")</f>
        <v>0</v>
      </c>
      <c r="AM1002" s="38">
        <f>IF(W1002=0,0,IF(CONFIGURACAO!$C$41="SIM",(IF(W1002&gt;CONFIGURACAO!$C$41,CONFIGURACAO!$C$41*CONFIGURACAO!$C$31,W1002*CONFIGURACAO!$C$31)),'PI AREA  P100'!W1002*CONFIGURACAO!$C$31))</f>
        <v>0</v>
      </c>
      <c r="AN1002" s="38">
        <f>IF(X1002=0,0,IF(CONFIGURACAO!$C$39="SIM",(IF(X1002&gt;CONFIGURACAO!$C$40,CONFIGURACAO!$C$40*CONFIGURACAO!$C$32,X1002*CONFIGURACAO!$C$32)),'PI AREA  P100'!X1002*CONFIGURACAO!$C$32))</f>
        <v>0</v>
      </c>
      <c r="AO1002" s="38">
        <f>IFERROR(IF(M1002&gt;0,(Y1002*CONFIGURACAO!$C$33)+(Z1002*CONFIGURACAO!$C$34)+(AA1002*CONFIGURACAO!$C$35)+(AB1002*CONFIGURACAO!$C$36),""),"")</f>
        <v>0</v>
      </c>
      <c r="AP1002" s="38">
        <f>IF(AA1002=0,0,IF(CONFIGURACAO!$C$46="SIM",(IF(AA1002&gt;CONFIGURACAO!$C$47,CONFIGURACAO!$C$47*CONFIGURACAO!$C$35,AA1002*CONFIGURACAO!$C$35)),'PI AREA  P100'!AA1002*CONFIGURACAO!$C$35))</f>
        <v>0</v>
      </c>
      <c r="AQ1002" s="38">
        <f>IF(AB1002=0,0,IF(CONFIGURACAO!$C$44="SIM",(IF(AB1002&gt;CONFIGURACAO!$C$45,CONFIGURACAO!$C$45*CONFIGURACAO!$C$36,AB1002*CONFIGURACAO!$C$36)),'PI AREA  P100'!AB1002*CONFIGURACAO!$C$36))</f>
        <v>0</v>
      </c>
      <c r="AR1002" s="38">
        <f t="shared" si="335"/>
        <v>10</v>
      </c>
      <c r="AS1002" s="68">
        <f>IF(AR1002="","",$AR1002-(($AS$2/CONFIGURACAO!$C$6)*$M1002))</f>
        <v>-140</v>
      </c>
      <c r="AT1002" s="73" t="str">
        <f t="shared" si="317"/>
        <v>NAO</v>
      </c>
      <c r="AU1002" s="75">
        <f>IF(AR1002="","",$AR1002-(($AU$2/CONFIGURACAO!$C$6)*$M1002))</f>
        <v>-240</v>
      </c>
      <c r="AV1002" s="76" t="str">
        <f t="shared" si="318"/>
        <v>NAO</v>
      </c>
      <c r="AW1002" s="74">
        <f>IF(AR1002="","",$AR1002-(($AW$2/CONFIGURACAO!$C$6)*$M1002))</f>
        <v>-340</v>
      </c>
      <c r="AX1002" s="72" t="str">
        <f t="shared" si="319"/>
        <v>NAO</v>
      </c>
      <c r="AZ1002" s="39">
        <f t="shared" si="320"/>
        <v>8.4464453134898182E-4</v>
      </c>
      <c r="BA1002" s="146">
        <f t="shared" si="321"/>
        <v>1</v>
      </c>
      <c r="BB1002" s="146">
        <f t="shared" si="322"/>
        <v>1099</v>
      </c>
      <c r="BC1002" s="32">
        <f t="shared" si="323"/>
        <v>1149</v>
      </c>
      <c r="BD1002" s="148"/>
      <c r="BE1002" s="40">
        <f t="shared" si="324"/>
        <v>0</v>
      </c>
      <c r="BF1002" s="40">
        <f t="shared" si="325"/>
        <v>0</v>
      </c>
      <c r="BG1002" s="40">
        <f t="shared" si="326"/>
        <v>0</v>
      </c>
      <c r="BH1002" s="40">
        <f t="shared" si="327"/>
        <v>0</v>
      </c>
      <c r="BI1002" s="40">
        <f t="shared" si="328"/>
        <v>0</v>
      </c>
      <c r="BJ1002" s="40">
        <f t="shared" si="329"/>
        <v>9.2421441774491686E-2</v>
      </c>
      <c r="BK1002" s="40">
        <f t="shared" si="330"/>
        <v>0</v>
      </c>
      <c r="BL1002">
        <v>0</v>
      </c>
      <c r="BM1002">
        <v>0</v>
      </c>
      <c r="BN1002">
        <v>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 s="4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</row>
    <row r="1003" spans="1:124" s="32" customFormat="1" x14ac:dyDescent="0.2">
      <c r="A1003" s="124" t="str">
        <f>CONFIGURACAO!$C$4</f>
        <v>AREA 21</v>
      </c>
      <c r="B1003" s="125">
        <v>1001</v>
      </c>
      <c r="C1003" s="252" t="s">
        <v>329</v>
      </c>
      <c r="D1003" s="126">
        <f t="shared" si="331"/>
        <v>11</v>
      </c>
      <c r="E1003" s="250" t="s">
        <v>1338</v>
      </c>
      <c r="F1003" s="250">
        <v>0</v>
      </c>
      <c r="G1003" s="250">
        <v>0</v>
      </c>
      <c r="H1003" s="250">
        <v>1</v>
      </c>
      <c r="I1003" s="250">
        <v>1</v>
      </c>
      <c r="J1003" s="87"/>
      <c r="K1003" s="94"/>
      <c r="L1003" s="94"/>
      <c r="M1003" s="154">
        <f t="shared" si="332"/>
        <v>2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s="139">
        <f t="shared" si="315"/>
        <v>0</v>
      </c>
      <c r="AD1003" s="140">
        <f t="shared" si="316"/>
        <v>0</v>
      </c>
      <c r="AE1003" s="141">
        <f t="shared" si="333"/>
        <v>0</v>
      </c>
      <c r="AF1003" s="142">
        <f t="shared" si="334"/>
        <v>0</v>
      </c>
      <c r="AG1003" s="278"/>
      <c r="AI1003" s="37">
        <f>IFERROR(IF(M1003&gt;0,(N1003*CONFIGURACAO!$C$20)+(O1003*CONFIGURACAO!$C$21)+(P1003*CONFIGURACAO!$C$22)+(Q1003*CONFIGURACAO!$C$23)+(R1003*CONFIGURACAO!$C$24),""),"")</f>
        <v>40</v>
      </c>
      <c r="AJ1003" s="38">
        <f>IF(S1003=0,0,IF(CONFIGURACAO!$C$15="SIM",(IF(S1003&gt;CONFIGURACAO!$C$16,CONFIGURACAO!$C$16*CONFIGURACAO!$C$25,S1003*CONFIGURACAO!$C$25)),'PI AREA  P100'!S1003*CONFIGURACAO!$C$25))</f>
        <v>0</v>
      </c>
      <c r="AK1003" s="38">
        <f>IF(T1003=0,0,IF(CONFIGURACAO!$C$17="SIM",(IF(T1003&gt;CONFIGURACAO!$C$18,CONFIGURACAO!$C$18*CONFIGURACAO!$C$26,T1003*CONFIGURACAO!$C$26)),'PI AREA  P100'!T1003*CONFIGURACAO!$C$26))</f>
        <v>0</v>
      </c>
      <c r="AL1003" s="38">
        <f>IFERROR(IF(M1003&gt;0,(U1003*CONFIGURACAO!$C$29)+(V1003*CONFIGURACAO!$C$30),""),"")</f>
        <v>0</v>
      </c>
      <c r="AM1003" s="38">
        <f>IF(W1003=0,0,IF(CONFIGURACAO!$C$41="SIM",(IF(W1003&gt;CONFIGURACAO!$C$41,CONFIGURACAO!$C$41*CONFIGURACAO!$C$31,W1003*CONFIGURACAO!$C$31)),'PI AREA  P100'!W1003*CONFIGURACAO!$C$31))</f>
        <v>0</v>
      </c>
      <c r="AN1003" s="38">
        <f>IF(X1003=0,0,IF(CONFIGURACAO!$C$39="SIM",(IF(X1003&gt;CONFIGURACAO!$C$40,CONFIGURACAO!$C$40*CONFIGURACAO!$C$32,X1003*CONFIGURACAO!$C$32)),'PI AREA  P100'!X1003*CONFIGURACAO!$C$32))</f>
        <v>0</v>
      </c>
      <c r="AO1003" s="38">
        <f>IFERROR(IF(M1003&gt;0,(Y1003*CONFIGURACAO!$C$33)+(Z1003*CONFIGURACAO!$C$34)+(AA1003*CONFIGURACAO!$C$35)+(AB1003*CONFIGURACAO!$C$36),""),"")</f>
        <v>0</v>
      </c>
      <c r="AP1003" s="38">
        <f>IF(AA1003=0,0,IF(CONFIGURACAO!$C$46="SIM",(IF(AA1003&gt;CONFIGURACAO!$C$47,CONFIGURACAO!$C$47*CONFIGURACAO!$C$35,AA1003*CONFIGURACAO!$C$35)),'PI AREA  P100'!AA1003*CONFIGURACAO!$C$35))</f>
        <v>0</v>
      </c>
      <c r="AQ1003" s="38">
        <f>IF(AB1003=0,0,IF(CONFIGURACAO!$C$44="SIM",(IF(AB1003&gt;CONFIGURACAO!$C$45,CONFIGURACAO!$C$45*CONFIGURACAO!$C$36,AB1003*CONFIGURACAO!$C$36)),'PI AREA  P100'!AB1003*CONFIGURACAO!$C$36))</f>
        <v>0</v>
      </c>
      <c r="AR1003" s="38">
        <f t="shared" si="335"/>
        <v>40</v>
      </c>
      <c r="AS1003" s="68">
        <f>IF(AR1003="","",$AR1003-(($AS$2/CONFIGURACAO!$C$6)*$M1003))</f>
        <v>-110</v>
      </c>
      <c r="AT1003" s="73" t="str">
        <f t="shared" si="317"/>
        <v>NAO</v>
      </c>
      <c r="AU1003" s="75">
        <f>IF(AR1003="","",$AR1003-(($AU$2/CONFIGURACAO!$C$6)*$M1003))</f>
        <v>-210</v>
      </c>
      <c r="AV1003" s="76" t="str">
        <f t="shared" si="318"/>
        <v>NAO</v>
      </c>
      <c r="AW1003" s="74">
        <f>IF(AR1003="","",$AR1003-(($AW$2/CONFIGURACAO!$C$6)*$M1003))</f>
        <v>-310</v>
      </c>
      <c r="AX1003" s="72" t="str">
        <f t="shared" si="319"/>
        <v>NAO</v>
      </c>
      <c r="AZ1003" s="39">
        <f t="shared" si="320"/>
        <v>3.3785781253959273E-3</v>
      </c>
      <c r="BA1003" s="146">
        <f t="shared" si="321"/>
        <v>1</v>
      </c>
      <c r="BB1003" s="146">
        <f t="shared" si="322"/>
        <v>1099</v>
      </c>
      <c r="BC1003" s="32">
        <f t="shared" si="323"/>
        <v>1125</v>
      </c>
      <c r="BD1003" s="148"/>
      <c r="BE1003" s="40">
        <f t="shared" si="324"/>
        <v>0</v>
      </c>
      <c r="BF1003" s="40">
        <f t="shared" si="325"/>
        <v>0</v>
      </c>
      <c r="BG1003" s="40">
        <f t="shared" si="326"/>
        <v>0</v>
      </c>
      <c r="BH1003" s="40">
        <f t="shared" si="327"/>
        <v>4.042037186742118E-2</v>
      </c>
      <c r="BI1003" s="40">
        <f t="shared" si="328"/>
        <v>0</v>
      </c>
      <c r="BJ1003" s="40">
        <f t="shared" si="329"/>
        <v>0</v>
      </c>
      <c r="BK1003" s="40">
        <f t="shared" si="330"/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 s="42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</row>
    <row r="1004" spans="1:124" s="32" customFormat="1" x14ac:dyDescent="0.2">
      <c r="A1004" s="124" t="str">
        <f>CONFIGURACAO!$C$4</f>
        <v>AREA 21</v>
      </c>
      <c r="B1004" s="125">
        <v>1002</v>
      </c>
      <c r="C1004" s="252" t="s">
        <v>329</v>
      </c>
      <c r="D1004" s="126">
        <f t="shared" si="331"/>
        <v>12</v>
      </c>
      <c r="E1004" s="250" t="s">
        <v>1339</v>
      </c>
      <c r="F1004" s="250">
        <v>0</v>
      </c>
      <c r="G1004" s="250">
        <v>0</v>
      </c>
      <c r="H1004" s="250">
        <v>1</v>
      </c>
      <c r="I1004" s="250">
        <v>1</v>
      </c>
      <c r="J1004" s="87"/>
      <c r="K1004" s="94"/>
      <c r="L1004" s="94"/>
      <c r="M1004" s="154">
        <f t="shared" si="332"/>
        <v>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 s="139">
        <f t="shared" si="315"/>
        <v>0</v>
      </c>
      <c r="AD1004" s="140">
        <f t="shared" si="316"/>
        <v>0</v>
      </c>
      <c r="AE1004" s="141">
        <f t="shared" si="333"/>
        <v>0</v>
      </c>
      <c r="AF1004" s="142">
        <f t="shared" si="334"/>
        <v>0</v>
      </c>
      <c r="AG1004" s="278"/>
      <c r="AI1004" s="37">
        <f>IFERROR(IF(M1004&gt;0,(N1004*CONFIGURACAO!$C$20)+(O1004*CONFIGURACAO!$C$21)+(P1004*CONFIGURACAO!$C$22)+(Q1004*CONFIGURACAO!$C$23)+(R1004*CONFIGURACAO!$C$24),""),"")</f>
        <v>0</v>
      </c>
      <c r="AJ1004" s="38">
        <f>IF(S1004=0,0,IF(CONFIGURACAO!$C$15="SIM",(IF(S1004&gt;CONFIGURACAO!$C$16,CONFIGURACAO!$C$16*CONFIGURACAO!$C$25,S1004*CONFIGURACAO!$C$25)),'PI AREA  P100'!S1004*CONFIGURACAO!$C$25))</f>
        <v>10</v>
      </c>
      <c r="AK1004" s="38">
        <f>IF(T1004=0,0,IF(CONFIGURACAO!$C$17="SIM",(IF(T1004&gt;CONFIGURACAO!$C$18,CONFIGURACAO!$C$18*CONFIGURACAO!$C$26,T1004*CONFIGURACAO!$C$26)),'PI AREA  P100'!T1004*CONFIGURACAO!$C$26))</f>
        <v>0</v>
      </c>
      <c r="AL1004" s="38">
        <f>IFERROR(IF(M1004&gt;0,(U1004*CONFIGURACAO!$C$29)+(V1004*CONFIGURACAO!$C$30),""),"")</f>
        <v>0</v>
      </c>
      <c r="AM1004" s="38">
        <f>IF(W1004=0,0,IF(CONFIGURACAO!$C$41="SIM",(IF(W1004&gt;CONFIGURACAO!$C$41,CONFIGURACAO!$C$41*CONFIGURACAO!$C$31,W1004*CONFIGURACAO!$C$31)),'PI AREA  P100'!W1004*CONFIGURACAO!$C$31))</f>
        <v>0</v>
      </c>
      <c r="AN1004" s="38">
        <f>IF(X1004=0,0,IF(CONFIGURACAO!$C$39="SIM",(IF(X1004&gt;CONFIGURACAO!$C$40,CONFIGURACAO!$C$40*CONFIGURACAO!$C$32,X1004*CONFIGURACAO!$C$32)),'PI AREA  P100'!X1004*CONFIGURACAO!$C$32))</f>
        <v>0</v>
      </c>
      <c r="AO1004" s="38">
        <f>IFERROR(IF(M1004&gt;0,(Y1004*CONFIGURACAO!$C$33)+(Z1004*CONFIGURACAO!$C$34)+(AA1004*CONFIGURACAO!$C$35)+(AB1004*CONFIGURACAO!$C$36),""),"")</f>
        <v>0</v>
      </c>
      <c r="AP1004" s="38">
        <f>IF(AA1004=0,0,IF(CONFIGURACAO!$C$46="SIM",(IF(AA1004&gt;CONFIGURACAO!$C$47,CONFIGURACAO!$C$47*CONFIGURACAO!$C$35,AA1004*CONFIGURACAO!$C$35)),'PI AREA  P100'!AA1004*CONFIGURACAO!$C$35))</f>
        <v>0</v>
      </c>
      <c r="AQ1004" s="38">
        <f>IF(AB1004=0,0,IF(CONFIGURACAO!$C$44="SIM",(IF(AB1004&gt;CONFIGURACAO!$C$45,CONFIGURACAO!$C$45*CONFIGURACAO!$C$36,AB1004*CONFIGURACAO!$C$36)),'PI AREA  P100'!AB1004*CONFIGURACAO!$C$36))</f>
        <v>0</v>
      </c>
      <c r="AR1004" s="38">
        <f t="shared" si="335"/>
        <v>10</v>
      </c>
      <c r="AS1004" s="68">
        <f>IF(AR1004="","",$AR1004-(($AS$2/CONFIGURACAO!$C$6)*$M1004))</f>
        <v>-140</v>
      </c>
      <c r="AT1004" s="73" t="str">
        <f t="shared" si="317"/>
        <v>NAO</v>
      </c>
      <c r="AU1004" s="75">
        <f>IF(AR1004="","",$AR1004-(($AU$2/CONFIGURACAO!$C$6)*$M1004))</f>
        <v>-240</v>
      </c>
      <c r="AV1004" s="76" t="str">
        <f t="shared" si="318"/>
        <v>NAO</v>
      </c>
      <c r="AW1004" s="74">
        <f>IF(AR1004="","",$AR1004-(($AW$2/CONFIGURACAO!$C$6)*$M1004))</f>
        <v>-340</v>
      </c>
      <c r="AX1004" s="72" t="str">
        <f t="shared" si="319"/>
        <v>NAO</v>
      </c>
      <c r="AZ1004" s="39">
        <f t="shared" si="320"/>
        <v>8.4464453134898182E-4</v>
      </c>
      <c r="BA1004" s="146">
        <f t="shared" si="321"/>
        <v>1</v>
      </c>
      <c r="BB1004" s="146">
        <f t="shared" si="322"/>
        <v>1099</v>
      </c>
      <c r="BC1004" s="32">
        <f t="shared" si="323"/>
        <v>1149</v>
      </c>
      <c r="BD1004" s="148"/>
      <c r="BE1004" s="40">
        <f t="shared" si="324"/>
        <v>0</v>
      </c>
      <c r="BF1004" s="40">
        <f t="shared" si="325"/>
        <v>0</v>
      </c>
      <c r="BG1004" s="40">
        <f t="shared" si="326"/>
        <v>0</v>
      </c>
      <c r="BH1004" s="40">
        <f t="shared" si="327"/>
        <v>0</v>
      </c>
      <c r="BI1004" s="40">
        <f t="shared" si="328"/>
        <v>0</v>
      </c>
      <c r="BJ1004" s="40">
        <f t="shared" si="329"/>
        <v>9.2421441774491686E-2</v>
      </c>
      <c r="BK1004" s="40">
        <f t="shared" si="330"/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 s="42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</row>
    <row r="1005" spans="1:124" s="32" customFormat="1" x14ac:dyDescent="0.2">
      <c r="A1005" s="124" t="str">
        <f>CONFIGURACAO!$C$4</f>
        <v>AREA 21</v>
      </c>
      <c r="B1005" s="125">
        <v>1003</v>
      </c>
      <c r="C1005" s="252" t="s">
        <v>329</v>
      </c>
      <c r="D1005" s="126">
        <f t="shared" si="331"/>
        <v>13</v>
      </c>
      <c r="E1005" s="250" t="s">
        <v>1340</v>
      </c>
      <c r="F1005" s="250">
        <v>0</v>
      </c>
      <c r="G1005" s="250">
        <v>0</v>
      </c>
      <c r="H1005" s="250">
        <v>1</v>
      </c>
      <c r="I1005" s="250">
        <v>1</v>
      </c>
      <c r="J1005" s="87"/>
      <c r="K1005" s="94"/>
      <c r="L1005" s="94"/>
      <c r="M1005" s="154">
        <f t="shared" si="332"/>
        <v>2</v>
      </c>
      <c r="N1005">
        <v>0</v>
      </c>
      <c r="O1005">
        <v>2</v>
      </c>
      <c r="P1005">
        <v>0</v>
      </c>
      <c r="Q1005">
        <v>1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 s="139">
        <f t="shared" si="315"/>
        <v>2</v>
      </c>
      <c r="AD1005" s="140">
        <f t="shared" si="316"/>
        <v>2</v>
      </c>
      <c r="AE1005" s="141">
        <f t="shared" si="333"/>
        <v>0</v>
      </c>
      <c r="AF1005" s="142">
        <f t="shared" si="334"/>
        <v>0</v>
      </c>
      <c r="AG1005" s="278"/>
      <c r="AI1005" s="37">
        <f>IFERROR(IF(M1005&gt;0,(N1005*CONFIGURACAO!$C$20)+(O1005*CONFIGURACAO!$C$21)+(P1005*CONFIGURACAO!$C$22)+(Q1005*CONFIGURACAO!$C$23)+(R1005*CONFIGURACAO!$C$24),""),"")</f>
        <v>200</v>
      </c>
      <c r="AJ1005" s="38">
        <f>IF(S1005=0,0,IF(CONFIGURACAO!$C$15="SIM",(IF(S1005&gt;CONFIGURACAO!$C$16,CONFIGURACAO!$C$16*CONFIGURACAO!$C$25,S1005*CONFIGURACAO!$C$25)),'PI AREA  P100'!S1005*CONFIGURACAO!$C$25))</f>
        <v>10</v>
      </c>
      <c r="AK1005" s="38">
        <f>IF(T1005=0,0,IF(CONFIGURACAO!$C$17="SIM",(IF(T1005&gt;CONFIGURACAO!$C$18,CONFIGURACAO!$C$18*CONFIGURACAO!$C$26,T1005*CONFIGURACAO!$C$26)),'PI AREA  P100'!T1005*CONFIGURACAO!$C$26))</f>
        <v>0</v>
      </c>
      <c r="AL1005" s="38">
        <f>IFERROR(IF(M1005&gt;0,(U1005*CONFIGURACAO!$C$29)+(V1005*CONFIGURACAO!$C$30),""),"")</f>
        <v>0</v>
      </c>
      <c r="AM1005" s="38">
        <f>IF(W1005=0,0,IF(CONFIGURACAO!$C$41="SIM",(IF(W1005&gt;CONFIGURACAO!$C$41,CONFIGURACAO!$C$41*CONFIGURACAO!$C$31,W1005*CONFIGURACAO!$C$31)),'PI AREA  P100'!W1005*CONFIGURACAO!$C$31))</f>
        <v>0</v>
      </c>
      <c r="AN1005" s="38">
        <f>IF(X1005=0,0,IF(CONFIGURACAO!$C$39="SIM",(IF(X1005&gt;CONFIGURACAO!$C$40,CONFIGURACAO!$C$40*CONFIGURACAO!$C$32,X1005*CONFIGURACAO!$C$32)),'PI AREA  P100'!X1005*CONFIGURACAO!$C$32))</f>
        <v>0</v>
      </c>
      <c r="AO1005" s="38">
        <f>IFERROR(IF(M1005&gt;0,(Y1005*CONFIGURACAO!$C$33)+(Z1005*CONFIGURACAO!$C$34)+(AA1005*CONFIGURACAO!$C$35)+(AB1005*CONFIGURACAO!$C$36),""),"")</f>
        <v>0</v>
      </c>
      <c r="AP1005" s="38">
        <f>IF(AA1005=0,0,IF(CONFIGURACAO!$C$46="SIM",(IF(AA1005&gt;CONFIGURACAO!$C$47,CONFIGURACAO!$C$47*CONFIGURACAO!$C$35,AA1005*CONFIGURACAO!$C$35)),'PI AREA  P100'!AA1005*CONFIGURACAO!$C$35))</f>
        <v>0</v>
      </c>
      <c r="AQ1005" s="38">
        <f>IF(AB1005=0,0,IF(CONFIGURACAO!$C$44="SIM",(IF(AB1005&gt;CONFIGURACAO!$C$45,CONFIGURACAO!$C$45*CONFIGURACAO!$C$36,AB1005*CONFIGURACAO!$C$36)),'PI AREA  P100'!AB1005*CONFIGURACAO!$C$36))</f>
        <v>0</v>
      </c>
      <c r="AR1005" s="38">
        <f t="shared" si="335"/>
        <v>210</v>
      </c>
      <c r="AS1005" s="68">
        <f>IF(AR1005="","",$AR1005-(($AS$2/CONFIGURACAO!$C$6)*$M1005))</f>
        <v>60</v>
      </c>
      <c r="AT1005" s="73">
        <f t="shared" si="317"/>
        <v>3</v>
      </c>
      <c r="AU1005" s="75">
        <f>IF(AR1005="","",$AR1005-(($AU$2/CONFIGURACAO!$C$6)*$M1005))</f>
        <v>-40</v>
      </c>
      <c r="AV1005" s="76" t="str">
        <f t="shared" si="318"/>
        <v>NAO</v>
      </c>
      <c r="AW1005" s="74">
        <f>IF(AR1005="","",$AR1005-(($AW$2/CONFIGURACAO!$C$6)*$M1005))</f>
        <v>-140</v>
      </c>
      <c r="AX1005" s="72" t="str">
        <f t="shared" si="319"/>
        <v>NAO</v>
      </c>
      <c r="AZ1005" s="39">
        <f t="shared" si="320"/>
        <v>1.773753515832862E-2</v>
      </c>
      <c r="BA1005" s="146">
        <f t="shared" si="321"/>
        <v>4</v>
      </c>
      <c r="BB1005" s="146">
        <f t="shared" si="322"/>
        <v>923</v>
      </c>
      <c r="BC1005" s="32">
        <f t="shared" si="323"/>
        <v>949</v>
      </c>
      <c r="BD1005" s="148"/>
      <c r="BE1005" s="40">
        <f t="shared" si="324"/>
        <v>0</v>
      </c>
      <c r="BF1005" s="40">
        <f t="shared" si="325"/>
        <v>7.716049382716049E-2</v>
      </c>
      <c r="BG1005" s="40">
        <f t="shared" si="326"/>
        <v>0</v>
      </c>
      <c r="BH1005" s="40">
        <f t="shared" si="327"/>
        <v>4.042037186742118E-2</v>
      </c>
      <c r="BI1005" s="40">
        <f t="shared" si="328"/>
        <v>0</v>
      </c>
      <c r="BJ1005" s="40">
        <f t="shared" si="329"/>
        <v>9.2421441774491686E-2</v>
      </c>
      <c r="BK1005" s="40">
        <f t="shared" si="330"/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 s="42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</row>
    <row r="1006" spans="1:124" s="32" customFormat="1" x14ac:dyDescent="0.2">
      <c r="A1006" s="124" t="str">
        <f>CONFIGURACAO!$C$4</f>
        <v>AREA 21</v>
      </c>
      <c r="B1006" s="125">
        <v>1004</v>
      </c>
      <c r="C1006" s="252" t="s">
        <v>329</v>
      </c>
      <c r="D1006" s="126">
        <f t="shared" si="331"/>
        <v>14</v>
      </c>
      <c r="E1006" s="250" t="s">
        <v>1341</v>
      </c>
      <c r="F1006" s="250">
        <v>0</v>
      </c>
      <c r="G1006" s="250">
        <v>0</v>
      </c>
      <c r="H1006" s="250">
        <v>0</v>
      </c>
      <c r="I1006" s="250">
        <v>1</v>
      </c>
      <c r="J1006" s="87"/>
      <c r="K1006" s="94"/>
      <c r="L1006" s="94"/>
      <c r="M1006" s="154">
        <f t="shared" si="332"/>
        <v>1</v>
      </c>
      <c r="N1006">
        <v>2</v>
      </c>
      <c r="O1006">
        <v>3</v>
      </c>
      <c r="P1006">
        <v>3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 s="139">
        <f t="shared" si="315"/>
        <v>5</v>
      </c>
      <c r="AD1006" s="140">
        <f t="shared" si="316"/>
        <v>8</v>
      </c>
      <c r="AE1006" s="141">
        <f t="shared" si="333"/>
        <v>0</v>
      </c>
      <c r="AF1006" s="142">
        <f t="shared" si="334"/>
        <v>0</v>
      </c>
      <c r="AG1006" s="278"/>
      <c r="AI1006" s="37">
        <f>IFERROR(IF(M1006&gt;0,(N1006*CONFIGURACAO!$C$20)+(O1006*CONFIGURACAO!$C$21)+(P1006*CONFIGURACAO!$C$22)+(Q1006*CONFIGURACAO!$C$23)+(R1006*CONFIGURACAO!$C$24),""),"")</f>
        <v>620</v>
      </c>
      <c r="AJ1006" s="38">
        <f>IF(S1006=0,0,IF(CONFIGURACAO!$C$15="SIM",(IF(S1006&gt;CONFIGURACAO!$C$16,CONFIGURACAO!$C$16*CONFIGURACAO!$C$25,S1006*CONFIGURACAO!$C$25)),'PI AREA  P100'!S1006*CONFIGURACAO!$C$25))</f>
        <v>0</v>
      </c>
      <c r="AK1006" s="38">
        <f>IF(T1006=0,0,IF(CONFIGURACAO!$C$17="SIM",(IF(T1006&gt;CONFIGURACAO!$C$18,CONFIGURACAO!$C$18*CONFIGURACAO!$C$26,T1006*CONFIGURACAO!$C$26)),'PI AREA  P100'!T1006*CONFIGURACAO!$C$26))</f>
        <v>0</v>
      </c>
      <c r="AL1006" s="38">
        <f>IFERROR(IF(M1006&gt;0,(U1006*CONFIGURACAO!$C$29)+(V1006*CONFIGURACAO!$C$30),""),"")</f>
        <v>0</v>
      </c>
      <c r="AM1006" s="38">
        <f>IF(W1006=0,0,IF(CONFIGURACAO!$C$41="SIM",(IF(W1006&gt;CONFIGURACAO!$C$41,CONFIGURACAO!$C$41*CONFIGURACAO!$C$31,W1006*CONFIGURACAO!$C$31)),'PI AREA  P100'!W1006*CONFIGURACAO!$C$31))</f>
        <v>0</v>
      </c>
      <c r="AN1006" s="38">
        <f>IF(X1006=0,0,IF(CONFIGURACAO!$C$39="SIM",(IF(X1006&gt;CONFIGURACAO!$C$40,CONFIGURACAO!$C$40*CONFIGURACAO!$C$32,X1006*CONFIGURACAO!$C$32)),'PI AREA  P100'!X1006*CONFIGURACAO!$C$32))</f>
        <v>0</v>
      </c>
      <c r="AO1006" s="38">
        <f>IFERROR(IF(M1006&gt;0,(Y1006*CONFIGURACAO!$C$33)+(Z1006*CONFIGURACAO!$C$34)+(AA1006*CONFIGURACAO!$C$35)+(AB1006*CONFIGURACAO!$C$36),""),"")</f>
        <v>0</v>
      </c>
      <c r="AP1006" s="38">
        <f>IF(AA1006=0,0,IF(CONFIGURACAO!$C$46="SIM",(IF(AA1006&gt;CONFIGURACAO!$C$47,CONFIGURACAO!$C$47*CONFIGURACAO!$C$35,AA1006*CONFIGURACAO!$C$35)),'PI AREA  P100'!AA1006*CONFIGURACAO!$C$35))</f>
        <v>0</v>
      </c>
      <c r="AQ1006" s="38">
        <f>IF(AB1006=0,0,IF(CONFIGURACAO!$C$44="SIM",(IF(AB1006&gt;CONFIGURACAO!$C$45,CONFIGURACAO!$C$45*CONFIGURACAO!$C$36,AB1006*CONFIGURACAO!$C$36)),'PI AREA  P100'!AB1006*CONFIGURACAO!$C$36))</f>
        <v>0</v>
      </c>
      <c r="AR1006" s="38">
        <f t="shared" si="335"/>
        <v>620</v>
      </c>
      <c r="AS1006" s="68">
        <f>IF(AR1006="","",$AR1006-(($AS$2/CONFIGURACAO!$C$6)*$M1006))</f>
        <v>545</v>
      </c>
      <c r="AT1006" s="73">
        <f t="shared" si="317"/>
        <v>3</v>
      </c>
      <c r="AU1006" s="75">
        <f>IF(AR1006="","",$AR1006-(($AU$2/CONFIGURACAO!$C$6)*$M1006))</f>
        <v>495</v>
      </c>
      <c r="AV1006" s="76">
        <f t="shared" si="318"/>
        <v>4</v>
      </c>
      <c r="AW1006" s="74">
        <f>IF(AR1006="","",$AR1006-(($AW$2/CONFIGURACAO!$C$6)*$M1006))</f>
        <v>445</v>
      </c>
      <c r="AX1006" s="72">
        <f t="shared" si="319"/>
        <v>5</v>
      </c>
      <c r="AZ1006" s="39">
        <f t="shared" si="320"/>
        <v>5.2367960943636868E-2</v>
      </c>
      <c r="BA1006" s="146">
        <f t="shared" si="321"/>
        <v>8</v>
      </c>
      <c r="BB1006" s="146">
        <f t="shared" si="322"/>
        <v>763</v>
      </c>
      <c r="BC1006" s="32">
        <f t="shared" si="323"/>
        <v>652</v>
      </c>
      <c r="BD1006" s="148"/>
      <c r="BE1006" s="40">
        <f t="shared" si="324"/>
        <v>7.4515648286140088E-2</v>
      </c>
      <c r="BF1006" s="40">
        <f t="shared" si="325"/>
        <v>0.11574074074074073</v>
      </c>
      <c r="BG1006" s="40">
        <f t="shared" si="326"/>
        <v>7.7081192189105849E-2</v>
      </c>
      <c r="BH1006" s="40">
        <f t="shared" si="327"/>
        <v>0</v>
      </c>
      <c r="BI1006" s="40">
        <f t="shared" si="328"/>
        <v>0</v>
      </c>
      <c r="BJ1006" s="40">
        <f t="shared" si="329"/>
        <v>0</v>
      </c>
      <c r="BK1006" s="40">
        <f t="shared" si="330"/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1</v>
      </c>
      <c r="BT1006" s="42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</row>
    <row r="1007" spans="1:124" s="32" customFormat="1" x14ac:dyDescent="0.2">
      <c r="A1007" s="124" t="str">
        <f>CONFIGURACAO!$C$4</f>
        <v>AREA 21</v>
      </c>
      <c r="B1007" s="125">
        <v>1005</v>
      </c>
      <c r="C1007" s="252" t="s">
        <v>329</v>
      </c>
      <c r="D1007" s="126">
        <f t="shared" si="331"/>
        <v>15</v>
      </c>
      <c r="E1007" s="250" t="s">
        <v>1342</v>
      </c>
      <c r="F1007" s="250">
        <v>0</v>
      </c>
      <c r="G1007" s="250">
        <v>0</v>
      </c>
      <c r="H1007" s="250">
        <v>1</v>
      </c>
      <c r="I1007" s="250">
        <v>1</v>
      </c>
      <c r="J1007" s="87"/>
      <c r="K1007" s="94"/>
      <c r="L1007" s="94"/>
      <c r="M1007" s="154">
        <f t="shared" si="332"/>
        <v>2</v>
      </c>
      <c r="N1007">
        <v>1</v>
      </c>
      <c r="O1007">
        <v>1</v>
      </c>
      <c r="P1007">
        <v>7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s="139">
        <f t="shared" si="315"/>
        <v>2</v>
      </c>
      <c r="AD1007" s="140">
        <f t="shared" si="316"/>
        <v>9</v>
      </c>
      <c r="AE1007" s="141">
        <f t="shared" si="333"/>
        <v>0</v>
      </c>
      <c r="AF1007" s="142">
        <f t="shared" si="334"/>
        <v>0</v>
      </c>
      <c r="AG1007" s="278"/>
      <c r="AI1007" s="37">
        <f>IFERROR(IF(M1007&gt;0,(N1007*CONFIGURACAO!$C$20)+(O1007*CONFIGURACAO!$C$21)+(P1007*CONFIGURACAO!$C$22)+(Q1007*CONFIGURACAO!$C$23)+(R1007*CONFIGURACAO!$C$24),""),"")</f>
        <v>600</v>
      </c>
      <c r="AJ1007" s="38">
        <f>IF(S1007=0,0,IF(CONFIGURACAO!$C$15="SIM",(IF(S1007&gt;CONFIGURACAO!$C$16,CONFIGURACAO!$C$16*CONFIGURACAO!$C$25,S1007*CONFIGURACAO!$C$25)),'PI AREA  P100'!S1007*CONFIGURACAO!$C$25))</f>
        <v>10</v>
      </c>
      <c r="AK1007" s="38">
        <f>IF(T1007=0,0,IF(CONFIGURACAO!$C$17="SIM",(IF(T1007&gt;CONFIGURACAO!$C$18,CONFIGURACAO!$C$18*CONFIGURACAO!$C$26,T1007*CONFIGURACAO!$C$26)),'PI AREA  P100'!T1007*CONFIGURACAO!$C$26))</f>
        <v>0</v>
      </c>
      <c r="AL1007" s="38">
        <f>IFERROR(IF(M1007&gt;0,(U1007*CONFIGURACAO!$C$29)+(V1007*CONFIGURACAO!$C$30),""),"")</f>
        <v>0</v>
      </c>
      <c r="AM1007" s="38">
        <f>IF(W1007=0,0,IF(CONFIGURACAO!$C$41="SIM",(IF(W1007&gt;CONFIGURACAO!$C$41,CONFIGURACAO!$C$41*CONFIGURACAO!$C$31,W1007*CONFIGURACAO!$C$31)),'PI AREA  P100'!W1007*CONFIGURACAO!$C$31))</f>
        <v>0</v>
      </c>
      <c r="AN1007" s="38">
        <f>IF(X1007=0,0,IF(CONFIGURACAO!$C$39="SIM",(IF(X1007&gt;CONFIGURACAO!$C$40,CONFIGURACAO!$C$40*CONFIGURACAO!$C$32,X1007*CONFIGURACAO!$C$32)),'PI AREA  P100'!X1007*CONFIGURACAO!$C$32))</f>
        <v>0</v>
      </c>
      <c r="AO1007" s="38">
        <f>IFERROR(IF(M1007&gt;0,(Y1007*CONFIGURACAO!$C$33)+(Z1007*CONFIGURACAO!$C$34)+(AA1007*CONFIGURACAO!$C$35)+(AB1007*CONFIGURACAO!$C$36),""),"")</f>
        <v>0</v>
      </c>
      <c r="AP1007" s="38">
        <f>IF(AA1007=0,0,IF(CONFIGURACAO!$C$46="SIM",(IF(AA1007&gt;CONFIGURACAO!$C$47,CONFIGURACAO!$C$47*CONFIGURACAO!$C$35,AA1007*CONFIGURACAO!$C$35)),'PI AREA  P100'!AA1007*CONFIGURACAO!$C$35))</f>
        <v>0</v>
      </c>
      <c r="AQ1007" s="38">
        <f>IF(AB1007=0,0,IF(CONFIGURACAO!$C$44="SIM",(IF(AB1007&gt;CONFIGURACAO!$C$45,CONFIGURACAO!$C$45*CONFIGURACAO!$C$36,AB1007*CONFIGURACAO!$C$36)),'PI AREA  P100'!AB1007*CONFIGURACAO!$C$36))</f>
        <v>0</v>
      </c>
      <c r="AR1007" s="38">
        <f t="shared" si="335"/>
        <v>610</v>
      </c>
      <c r="AS1007" s="68">
        <f>IF(AR1007="","",$AR1007-(($AS$2/CONFIGURACAO!$C$6)*$M1007))</f>
        <v>460</v>
      </c>
      <c r="AT1007" s="73">
        <f t="shared" si="317"/>
        <v>3</v>
      </c>
      <c r="AU1007" s="75">
        <f>IF(AR1007="","",$AR1007-(($AU$2/CONFIGURACAO!$C$6)*$M1007))</f>
        <v>360</v>
      </c>
      <c r="AV1007" s="76">
        <f t="shared" si="318"/>
        <v>4</v>
      </c>
      <c r="AW1007" s="74">
        <f>IF(AR1007="","",$AR1007-(($AW$2/CONFIGURACAO!$C$6)*$M1007))</f>
        <v>260</v>
      </c>
      <c r="AX1007" s="72">
        <f t="shared" si="319"/>
        <v>5</v>
      </c>
      <c r="AZ1007" s="39">
        <f t="shared" si="320"/>
        <v>5.1523316412287884E-2</v>
      </c>
      <c r="BA1007" s="146">
        <f t="shared" si="321"/>
        <v>10</v>
      </c>
      <c r="BB1007" s="146">
        <f t="shared" si="322"/>
        <v>694</v>
      </c>
      <c r="BC1007" s="32">
        <f t="shared" si="323"/>
        <v>662</v>
      </c>
      <c r="BD1007" s="148"/>
      <c r="BE1007" s="40">
        <f t="shared" si="324"/>
        <v>3.7257824143070044E-2</v>
      </c>
      <c r="BF1007" s="40">
        <f t="shared" si="325"/>
        <v>3.8580246913580245E-2</v>
      </c>
      <c r="BG1007" s="40">
        <f t="shared" si="326"/>
        <v>0.17985611510791369</v>
      </c>
      <c r="BH1007" s="40">
        <f t="shared" si="327"/>
        <v>0</v>
      </c>
      <c r="BI1007" s="40">
        <f t="shared" si="328"/>
        <v>0</v>
      </c>
      <c r="BJ1007" s="40">
        <f t="shared" si="329"/>
        <v>9.2421441774491686E-2</v>
      </c>
      <c r="BK1007" s="40">
        <f t="shared" si="330"/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 s="42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</row>
    <row r="1008" spans="1:124" s="32" customFormat="1" x14ac:dyDescent="0.2">
      <c r="A1008" s="124" t="str">
        <f>CONFIGURACAO!$C$4</f>
        <v>AREA 21</v>
      </c>
      <c r="B1008" s="125">
        <v>1006</v>
      </c>
      <c r="C1008" s="252" t="s">
        <v>329</v>
      </c>
      <c r="D1008" s="126">
        <f t="shared" si="331"/>
        <v>16</v>
      </c>
      <c r="E1008" s="250" t="s">
        <v>1343</v>
      </c>
      <c r="F1008" s="250">
        <v>0</v>
      </c>
      <c r="G1008" s="250">
        <v>0</v>
      </c>
      <c r="H1008" s="250">
        <v>1</v>
      </c>
      <c r="I1008" s="250">
        <v>1</v>
      </c>
      <c r="J1008" s="87"/>
      <c r="K1008" s="94"/>
      <c r="L1008" s="94"/>
      <c r="M1008" s="154">
        <f t="shared" si="332"/>
        <v>2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 s="139">
        <f t="shared" si="315"/>
        <v>1</v>
      </c>
      <c r="AD1008" s="140">
        <f t="shared" si="316"/>
        <v>1</v>
      </c>
      <c r="AE1008" s="141">
        <f t="shared" si="333"/>
        <v>0</v>
      </c>
      <c r="AF1008" s="142">
        <f t="shared" si="334"/>
        <v>0</v>
      </c>
      <c r="AG1008" s="278"/>
      <c r="AI1008" s="37">
        <f>IFERROR(IF(M1008&gt;0,(N1008*CONFIGURACAO!$C$20)+(O1008*CONFIGURACAO!$C$21)+(P1008*CONFIGURACAO!$C$22)+(Q1008*CONFIGURACAO!$C$23)+(R1008*CONFIGURACAO!$C$24),""),"")</f>
        <v>140</v>
      </c>
      <c r="AJ1008" s="38">
        <f>IF(S1008=0,0,IF(CONFIGURACAO!$C$15="SIM",(IF(S1008&gt;CONFIGURACAO!$C$16,CONFIGURACAO!$C$16*CONFIGURACAO!$C$25,S1008*CONFIGURACAO!$C$25)),'PI AREA  P100'!S1008*CONFIGURACAO!$C$25))</f>
        <v>30</v>
      </c>
      <c r="AK1008" s="38">
        <f>IF(T1008=0,0,IF(CONFIGURACAO!$C$17="SIM",(IF(T1008&gt;CONFIGURACAO!$C$18,CONFIGURACAO!$C$18*CONFIGURACAO!$C$26,T1008*CONFIGURACAO!$C$26)),'PI AREA  P100'!T1008*CONFIGURACAO!$C$26))</f>
        <v>0</v>
      </c>
      <c r="AL1008" s="38">
        <f>IFERROR(IF(M1008&gt;0,(U1008*CONFIGURACAO!$C$29)+(V1008*CONFIGURACAO!$C$30),""),"")</f>
        <v>0</v>
      </c>
      <c r="AM1008" s="38">
        <f>IF(W1008=0,0,IF(CONFIGURACAO!$C$41="SIM",(IF(W1008&gt;CONFIGURACAO!$C$41,CONFIGURACAO!$C$41*CONFIGURACAO!$C$31,W1008*CONFIGURACAO!$C$31)),'PI AREA  P100'!W1008*CONFIGURACAO!$C$31))</f>
        <v>0</v>
      </c>
      <c r="AN1008" s="38">
        <f>IF(X1008=0,0,IF(CONFIGURACAO!$C$39="SIM",(IF(X1008&gt;CONFIGURACAO!$C$40,CONFIGURACAO!$C$40*CONFIGURACAO!$C$32,X1008*CONFIGURACAO!$C$32)),'PI AREA  P100'!X1008*CONFIGURACAO!$C$32))</f>
        <v>0</v>
      </c>
      <c r="AO1008" s="38">
        <f>IFERROR(IF(M1008&gt;0,(Y1008*CONFIGURACAO!$C$33)+(Z1008*CONFIGURACAO!$C$34)+(AA1008*CONFIGURACAO!$C$35)+(AB1008*CONFIGURACAO!$C$36),""),"")</f>
        <v>0</v>
      </c>
      <c r="AP1008" s="38">
        <f>IF(AA1008=0,0,IF(CONFIGURACAO!$C$46="SIM",(IF(AA1008&gt;CONFIGURACAO!$C$47,CONFIGURACAO!$C$47*CONFIGURACAO!$C$35,AA1008*CONFIGURACAO!$C$35)),'PI AREA  P100'!AA1008*CONFIGURACAO!$C$35))</f>
        <v>0</v>
      </c>
      <c r="AQ1008" s="38">
        <f>IF(AB1008=0,0,IF(CONFIGURACAO!$C$44="SIM",(IF(AB1008&gt;CONFIGURACAO!$C$45,CONFIGURACAO!$C$45*CONFIGURACAO!$C$36,AB1008*CONFIGURACAO!$C$36)),'PI AREA  P100'!AB1008*CONFIGURACAO!$C$36))</f>
        <v>0</v>
      </c>
      <c r="AR1008" s="38">
        <f t="shared" si="335"/>
        <v>170</v>
      </c>
      <c r="AS1008" s="68">
        <f>IF(AR1008="","",$AR1008-(($AS$2/CONFIGURACAO!$C$6)*$M1008))</f>
        <v>20</v>
      </c>
      <c r="AT1008" s="73">
        <f t="shared" si="317"/>
        <v>3</v>
      </c>
      <c r="AU1008" s="75">
        <f>IF(AR1008="","",$AR1008-(($AU$2/CONFIGURACAO!$C$6)*$M1008))</f>
        <v>-80</v>
      </c>
      <c r="AV1008" s="76" t="str">
        <f t="shared" si="318"/>
        <v>NAO</v>
      </c>
      <c r="AW1008" s="74">
        <f>IF(AR1008="","",$AR1008-(($AW$2/CONFIGURACAO!$C$6)*$M1008))</f>
        <v>-180</v>
      </c>
      <c r="AX1008" s="72" t="str">
        <f t="shared" si="319"/>
        <v>NAO</v>
      </c>
      <c r="AZ1008" s="39">
        <f t="shared" si="320"/>
        <v>1.435895703293269E-2</v>
      </c>
      <c r="BA1008" s="146">
        <f t="shared" si="321"/>
        <v>5</v>
      </c>
      <c r="BB1008" s="146">
        <f t="shared" si="322"/>
        <v>881</v>
      </c>
      <c r="BC1008" s="32">
        <f t="shared" si="323"/>
        <v>993</v>
      </c>
      <c r="BD1008" s="148"/>
      <c r="BE1008" s="40">
        <f t="shared" si="324"/>
        <v>3.7257824143070044E-2</v>
      </c>
      <c r="BF1008" s="40">
        <f t="shared" si="325"/>
        <v>0</v>
      </c>
      <c r="BG1008" s="40">
        <f t="shared" si="326"/>
        <v>0</v>
      </c>
      <c r="BH1008" s="40">
        <f t="shared" si="327"/>
        <v>4.042037186742118E-2</v>
      </c>
      <c r="BI1008" s="40">
        <f t="shared" si="328"/>
        <v>0</v>
      </c>
      <c r="BJ1008" s="40">
        <f t="shared" si="329"/>
        <v>0.27726432532347506</v>
      </c>
      <c r="BK1008" s="40">
        <f t="shared" si="330"/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 s="42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</row>
    <row r="1009" spans="1:124" s="32" customFormat="1" x14ac:dyDescent="0.2">
      <c r="A1009" s="124" t="str">
        <f>CONFIGURACAO!$C$4</f>
        <v>AREA 21</v>
      </c>
      <c r="B1009" s="125">
        <v>1007</v>
      </c>
      <c r="C1009" s="252" t="s">
        <v>329</v>
      </c>
      <c r="D1009" s="126">
        <f t="shared" si="331"/>
        <v>17</v>
      </c>
      <c r="E1009" s="250" t="s">
        <v>1344</v>
      </c>
      <c r="F1009" s="250">
        <v>0</v>
      </c>
      <c r="G1009" s="250">
        <v>0</v>
      </c>
      <c r="H1009" s="250">
        <v>1</v>
      </c>
      <c r="I1009" s="250">
        <v>1</v>
      </c>
      <c r="J1009" s="87"/>
      <c r="K1009" s="94"/>
      <c r="L1009" s="94"/>
      <c r="M1009" s="154">
        <f t="shared" si="332"/>
        <v>2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4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 s="139">
        <f t="shared" si="315"/>
        <v>1</v>
      </c>
      <c r="AD1009" s="140">
        <f t="shared" si="316"/>
        <v>1</v>
      </c>
      <c r="AE1009" s="141">
        <f t="shared" si="333"/>
        <v>0</v>
      </c>
      <c r="AF1009" s="142">
        <f t="shared" si="334"/>
        <v>0</v>
      </c>
      <c r="AG1009" s="278"/>
      <c r="AI1009" s="37">
        <f>IFERROR(IF(M1009&gt;0,(N1009*CONFIGURACAO!$C$20)+(O1009*CONFIGURACAO!$C$21)+(P1009*CONFIGURACAO!$C$22)+(Q1009*CONFIGURACAO!$C$23)+(R1009*CONFIGURACAO!$C$24),""),"")</f>
        <v>80</v>
      </c>
      <c r="AJ1009" s="38">
        <f>IF(S1009=0,0,IF(CONFIGURACAO!$C$15="SIM",(IF(S1009&gt;CONFIGURACAO!$C$16,CONFIGURACAO!$C$16*CONFIGURACAO!$C$25,S1009*CONFIGURACAO!$C$25)),'PI AREA  P100'!S1009*CONFIGURACAO!$C$25))</f>
        <v>40</v>
      </c>
      <c r="AK1009" s="38">
        <f>IF(T1009=0,0,IF(CONFIGURACAO!$C$17="SIM",(IF(T1009&gt;CONFIGURACAO!$C$18,CONFIGURACAO!$C$18*CONFIGURACAO!$C$26,T1009*CONFIGURACAO!$C$26)),'PI AREA  P100'!T1009*CONFIGURACAO!$C$26))</f>
        <v>0</v>
      </c>
      <c r="AL1009" s="38">
        <f>IFERROR(IF(M1009&gt;0,(U1009*CONFIGURACAO!$C$29)+(V1009*CONFIGURACAO!$C$30),""),"")</f>
        <v>0</v>
      </c>
      <c r="AM1009" s="38">
        <f>IF(W1009=0,0,IF(CONFIGURACAO!$C$41="SIM",(IF(W1009&gt;CONFIGURACAO!$C$41,CONFIGURACAO!$C$41*CONFIGURACAO!$C$31,W1009*CONFIGURACAO!$C$31)),'PI AREA  P100'!W1009*CONFIGURACAO!$C$31))</f>
        <v>0</v>
      </c>
      <c r="AN1009" s="38">
        <f>IF(X1009=0,0,IF(CONFIGURACAO!$C$39="SIM",(IF(X1009&gt;CONFIGURACAO!$C$40,CONFIGURACAO!$C$40*CONFIGURACAO!$C$32,X1009*CONFIGURACAO!$C$32)),'PI AREA  P100'!X1009*CONFIGURACAO!$C$32))</f>
        <v>0</v>
      </c>
      <c r="AO1009" s="38">
        <f>IFERROR(IF(M1009&gt;0,(Y1009*CONFIGURACAO!$C$33)+(Z1009*CONFIGURACAO!$C$34)+(AA1009*CONFIGURACAO!$C$35)+(AB1009*CONFIGURACAO!$C$36),""),"")</f>
        <v>0</v>
      </c>
      <c r="AP1009" s="38">
        <f>IF(AA1009=0,0,IF(CONFIGURACAO!$C$46="SIM",(IF(AA1009&gt;CONFIGURACAO!$C$47,CONFIGURACAO!$C$47*CONFIGURACAO!$C$35,AA1009*CONFIGURACAO!$C$35)),'PI AREA  P100'!AA1009*CONFIGURACAO!$C$35))</f>
        <v>0</v>
      </c>
      <c r="AQ1009" s="38">
        <f>IF(AB1009=0,0,IF(CONFIGURACAO!$C$44="SIM",(IF(AB1009&gt;CONFIGURACAO!$C$45,CONFIGURACAO!$C$45*CONFIGURACAO!$C$36,AB1009*CONFIGURACAO!$C$36)),'PI AREA  P100'!AB1009*CONFIGURACAO!$C$36))</f>
        <v>0</v>
      </c>
      <c r="AR1009" s="38">
        <f t="shared" si="335"/>
        <v>120</v>
      </c>
      <c r="AS1009" s="68">
        <f>IF(AR1009="","",$AR1009-(($AS$2/CONFIGURACAO!$C$6)*$M1009))</f>
        <v>-30</v>
      </c>
      <c r="AT1009" s="73" t="str">
        <f t="shared" si="317"/>
        <v>NAO</v>
      </c>
      <c r="AU1009" s="75">
        <f>IF(AR1009="","",$AR1009-(($AU$2/CONFIGURACAO!$C$6)*$M1009))</f>
        <v>-130</v>
      </c>
      <c r="AV1009" s="76" t="str">
        <f t="shared" si="318"/>
        <v>NAO</v>
      </c>
      <c r="AW1009" s="74">
        <f>IF(AR1009="","",$AR1009-(($AW$2/CONFIGURACAO!$C$6)*$M1009))</f>
        <v>-230</v>
      </c>
      <c r="AX1009" s="72" t="str">
        <f t="shared" si="319"/>
        <v>NAO</v>
      </c>
      <c r="AZ1009" s="39">
        <f t="shared" si="320"/>
        <v>1.0135734376187781E-2</v>
      </c>
      <c r="BA1009" s="146">
        <f t="shared" si="321"/>
        <v>5</v>
      </c>
      <c r="BB1009" s="146">
        <f t="shared" si="322"/>
        <v>881</v>
      </c>
      <c r="BC1009" s="32">
        <f t="shared" si="323"/>
        <v>1039</v>
      </c>
      <c r="BD1009" s="148"/>
      <c r="BE1009" s="40">
        <f t="shared" si="324"/>
        <v>0</v>
      </c>
      <c r="BF1009" s="40">
        <f t="shared" si="325"/>
        <v>3.8580246913580245E-2</v>
      </c>
      <c r="BG1009" s="40">
        <f t="shared" si="326"/>
        <v>0</v>
      </c>
      <c r="BH1009" s="40">
        <f t="shared" si="327"/>
        <v>0</v>
      </c>
      <c r="BI1009" s="40">
        <f t="shared" si="328"/>
        <v>0</v>
      </c>
      <c r="BJ1009" s="40">
        <f t="shared" si="329"/>
        <v>0.36968576709796674</v>
      </c>
      <c r="BK1009" s="40">
        <f t="shared" si="330"/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 s="42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</row>
    <row r="1010" spans="1:124" s="32" customFormat="1" x14ac:dyDescent="0.2">
      <c r="A1010" s="124" t="str">
        <f>CONFIGURACAO!$C$4</f>
        <v>AREA 21</v>
      </c>
      <c r="B1010" s="125">
        <v>1008</v>
      </c>
      <c r="C1010" s="252" t="s">
        <v>330</v>
      </c>
      <c r="D1010" s="126">
        <f t="shared" si="331"/>
        <v>1</v>
      </c>
      <c r="E1010" s="250" t="s">
        <v>1345</v>
      </c>
      <c r="F1010" s="250">
        <v>1</v>
      </c>
      <c r="G1010" s="250">
        <v>1</v>
      </c>
      <c r="H1010" s="250">
        <v>1</v>
      </c>
      <c r="I1010" s="250">
        <v>1</v>
      </c>
      <c r="J1010" s="87"/>
      <c r="K1010" s="94"/>
      <c r="L1010" s="94"/>
      <c r="M1010" s="154">
        <f t="shared" si="332"/>
        <v>4</v>
      </c>
      <c r="N1010">
        <v>3</v>
      </c>
      <c r="O1010">
        <v>5</v>
      </c>
      <c r="P1010">
        <v>8</v>
      </c>
      <c r="Q1010">
        <v>13</v>
      </c>
      <c r="R1010">
        <v>7</v>
      </c>
      <c r="S1010">
        <v>4</v>
      </c>
      <c r="T1010">
        <v>3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s="139">
        <f t="shared" si="315"/>
        <v>8</v>
      </c>
      <c r="AD1010" s="140">
        <f t="shared" si="316"/>
        <v>16</v>
      </c>
      <c r="AE1010" s="141">
        <f t="shared" si="333"/>
        <v>0</v>
      </c>
      <c r="AF1010" s="142">
        <f t="shared" si="334"/>
        <v>0</v>
      </c>
      <c r="AG1010" s="278"/>
      <c r="AI1010" s="37">
        <f>IFERROR(IF(M1010&gt;0,(N1010*CONFIGURACAO!$C$20)+(O1010*CONFIGURACAO!$C$21)+(P1010*CONFIGURACAO!$C$22)+(Q1010*CONFIGURACAO!$C$23)+(R1010*CONFIGURACAO!$C$24),""),"")</f>
        <v>1840</v>
      </c>
      <c r="AJ1010" s="38">
        <f>IF(S1010=0,0,IF(CONFIGURACAO!$C$15="SIM",(IF(S1010&gt;CONFIGURACAO!$C$16,CONFIGURACAO!$C$16*CONFIGURACAO!$C$25,S1010*CONFIGURACAO!$C$25)),'PI AREA  P100'!S1010*CONFIGURACAO!$C$25))</f>
        <v>40</v>
      </c>
      <c r="AK1010" s="38">
        <f>IF(T1010=0,0,IF(CONFIGURACAO!$C$17="SIM",(IF(T1010&gt;CONFIGURACAO!$C$18,CONFIGURACAO!$C$18*CONFIGURACAO!$C$26,T1010*CONFIGURACAO!$C$26)),'PI AREA  P100'!T1010*CONFIGURACAO!$C$26))</f>
        <v>15</v>
      </c>
      <c r="AL1010" s="38">
        <f>IFERROR(IF(M1010&gt;0,(U1010*CONFIGURACAO!$C$29)+(V1010*CONFIGURACAO!$C$30),""),"")</f>
        <v>0</v>
      </c>
      <c r="AM1010" s="38">
        <f>IF(W1010=0,0,IF(CONFIGURACAO!$C$41="SIM",(IF(W1010&gt;CONFIGURACAO!$C$41,CONFIGURACAO!$C$41*CONFIGURACAO!$C$31,W1010*CONFIGURACAO!$C$31)),'PI AREA  P100'!W1010*CONFIGURACAO!$C$31))</f>
        <v>0</v>
      </c>
      <c r="AN1010" s="38">
        <f>IF(X1010=0,0,IF(CONFIGURACAO!$C$39="SIM",(IF(X1010&gt;CONFIGURACAO!$C$40,CONFIGURACAO!$C$40*CONFIGURACAO!$C$32,X1010*CONFIGURACAO!$C$32)),'PI AREA  P100'!X1010*CONFIGURACAO!$C$32))</f>
        <v>0</v>
      </c>
      <c r="AO1010" s="38">
        <f>IFERROR(IF(M1010&gt;0,(Y1010*CONFIGURACAO!$C$33)+(Z1010*CONFIGURACAO!$C$34)+(AA1010*CONFIGURACAO!$C$35)+(AB1010*CONFIGURACAO!$C$36),""),"")</f>
        <v>0</v>
      </c>
      <c r="AP1010" s="38">
        <f>IF(AA1010=0,0,IF(CONFIGURACAO!$C$46="SIM",(IF(AA1010&gt;CONFIGURACAO!$C$47,CONFIGURACAO!$C$47*CONFIGURACAO!$C$35,AA1010*CONFIGURACAO!$C$35)),'PI AREA  P100'!AA1010*CONFIGURACAO!$C$35))</f>
        <v>0</v>
      </c>
      <c r="AQ1010" s="38">
        <f>IF(AB1010=0,0,IF(CONFIGURACAO!$C$44="SIM",(IF(AB1010&gt;CONFIGURACAO!$C$45,CONFIGURACAO!$C$45*CONFIGURACAO!$C$36,AB1010*CONFIGURACAO!$C$36)),'PI AREA  P100'!AB1010*CONFIGURACAO!$C$36))</f>
        <v>0</v>
      </c>
      <c r="AR1010" s="38">
        <f t="shared" si="335"/>
        <v>1895</v>
      </c>
      <c r="AS1010" s="68">
        <f>IF(AR1010="","",$AR1010-(($AS$2/CONFIGURACAO!$C$6)*$M1010))</f>
        <v>1595</v>
      </c>
      <c r="AT1010" s="73">
        <f t="shared" si="317"/>
        <v>3</v>
      </c>
      <c r="AU1010" s="75">
        <f>IF(AR1010="","",$AR1010-(($AU$2/CONFIGURACAO!$C$6)*$M1010))</f>
        <v>1395</v>
      </c>
      <c r="AV1010" s="76">
        <f t="shared" si="318"/>
        <v>4</v>
      </c>
      <c r="AW1010" s="74">
        <f>IF(AR1010="","",$AR1010-(($AW$2/CONFIGURACAO!$C$6)*$M1010))</f>
        <v>1195</v>
      </c>
      <c r="AX1010" s="72">
        <f t="shared" si="319"/>
        <v>5</v>
      </c>
      <c r="AZ1010" s="39">
        <f t="shared" si="320"/>
        <v>0.16006013869063204</v>
      </c>
      <c r="BA1010" s="146">
        <f t="shared" si="321"/>
        <v>43</v>
      </c>
      <c r="BB1010" s="146">
        <f t="shared" si="322"/>
        <v>74</v>
      </c>
      <c r="BC1010" s="32">
        <f t="shared" si="323"/>
        <v>163</v>
      </c>
      <c r="BD1010" s="148"/>
      <c r="BE1010" s="40">
        <f t="shared" si="324"/>
        <v>0.11177347242921014</v>
      </c>
      <c r="BF1010" s="40">
        <f t="shared" si="325"/>
        <v>0.19290123456790123</v>
      </c>
      <c r="BG1010" s="40">
        <f t="shared" si="326"/>
        <v>0.20554984583761562</v>
      </c>
      <c r="BH1010" s="40">
        <f t="shared" si="327"/>
        <v>0.52546483427647539</v>
      </c>
      <c r="BI1010" s="40">
        <f t="shared" si="328"/>
        <v>0.74626865671641784</v>
      </c>
      <c r="BJ1010" s="40">
        <f t="shared" si="329"/>
        <v>0.36968576709796674</v>
      </c>
      <c r="BK1010" s="40">
        <f t="shared" si="330"/>
        <v>0.4815409309791332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 s="42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</row>
    <row r="1011" spans="1:124" s="32" customFormat="1" x14ac:dyDescent="0.2">
      <c r="A1011" s="124" t="str">
        <f>CONFIGURACAO!$C$4</f>
        <v>AREA 21</v>
      </c>
      <c r="B1011" s="125">
        <v>1009</v>
      </c>
      <c r="C1011" s="252" t="s">
        <v>330</v>
      </c>
      <c r="D1011" s="126">
        <f t="shared" si="331"/>
        <v>2</v>
      </c>
      <c r="E1011" s="250" t="s">
        <v>1346</v>
      </c>
      <c r="F1011" s="250">
        <v>1</v>
      </c>
      <c r="G1011" s="250">
        <v>1</v>
      </c>
      <c r="H1011" s="250">
        <v>0</v>
      </c>
      <c r="I1011" s="250">
        <v>0</v>
      </c>
      <c r="J1011" s="87"/>
      <c r="K1011" s="94"/>
      <c r="L1011" s="94"/>
      <c r="M1011" s="154">
        <f t="shared" si="332"/>
        <v>2</v>
      </c>
      <c r="N1011">
        <v>4</v>
      </c>
      <c r="O1011">
        <v>4</v>
      </c>
      <c r="P1011">
        <v>4</v>
      </c>
      <c r="Q1011">
        <v>2</v>
      </c>
      <c r="R1011">
        <v>0</v>
      </c>
      <c r="S1011">
        <v>2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 s="139">
        <f t="shared" si="315"/>
        <v>8</v>
      </c>
      <c r="AD1011" s="140">
        <f t="shared" si="316"/>
        <v>12</v>
      </c>
      <c r="AE1011" s="141">
        <f t="shared" si="333"/>
        <v>0</v>
      </c>
      <c r="AF1011" s="142">
        <f t="shared" si="334"/>
        <v>0</v>
      </c>
      <c r="AG1011" s="278"/>
      <c r="AI1011" s="37">
        <f>IFERROR(IF(M1011&gt;0,(N1011*CONFIGURACAO!$C$20)+(O1011*CONFIGURACAO!$C$21)+(P1011*CONFIGURACAO!$C$22)+(Q1011*CONFIGURACAO!$C$23)+(R1011*CONFIGURACAO!$C$24),""),"")</f>
        <v>1040</v>
      </c>
      <c r="AJ1011" s="38">
        <f>IF(S1011=0,0,IF(CONFIGURACAO!$C$15="SIM",(IF(S1011&gt;CONFIGURACAO!$C$16,CONFIGURACAO!$C$16*CONFIGURACAO!$C$25,S1011*CONFIGURACAO!$C$25)),'PI AREA  P100'!S1011*CONFIGURACAO!$C$25))</f>
        <v>20</v>
      </c>
      <c r="AK1011" s="38">
        <f>IF(T1011=0,0,IF(CONFIGURACAO!$C$17="SIM",(IF(T1011&gt;CONFIGURACAO!$C$18,CONFIGURACAO!$C$18*CONFIGURACAO!$C$26,T1011*CONFIGURACAO!$C$26)),'PI AREA  P100'!T1011*CONFIGURACAO!$C$26))</f>
        <v>0</v>
      </c>
      <c r="AL1011" s="38">
        <f>IFERROR(IF(M1011&gt;0,(U1011*CONFIGURACAO!$C$29)+(V1011*CONFIGURACAO!$C$30),""),"")</f>
        <v>0</v>
      </c>
      <c r="AM1011" s="38">
        <f>IF(W1011=0,0,IF(CONFIGURACAO!$C$41="SIM",(IF(W1011&gt;CONFIGURACAO!$C$41,CONFIGURACAO!$C$41*CONFIGURACAO!$C$31,W1011*CONFIGURACAO!$C$31)),'PI AREA  P100'!W1011*CONFIGURACAO!$C$31))</f>
        <v>0</v>
      </c>
      <c r="AN1011" s="38">
        <f>IF(X1011=0,0,IF(CONFIGURACAO!$C$39="SIM",(IF(X1011&gt;CONFIGURACAO!$C$40,CONFIGURACAO!$C$40*CONFIGURACAO!$C$32,X1011*CONFIGURACAO!$C$32)),'PI AREA  P100'!X1011*CONFIGURACAO!$C$32))</f>
        <v>0</v>
      </c>
      <c r="AO1011" s="38">
        <f>IFERROR(IF(M1011&gt;0,(Y1011*CONFIGURACAO!$C$33)+(Z1011*CONFIGURACAO!$C$34)+(AA1011*CONFIGURACAO!$C$35)+(AB1011*CONFIGURACAO!$C$36),""),"")</f>
        <v>0</v>
      </c>
      <c r="AP1011" s="38">
        <f>IF(AA1011=0,0,IF(CONFIGURACAO!$C$46="SIM",(IF(AA1011&gt;CONFIGURACAO!$C$47,CONFIGURACAO!$C$47*CONFIGURACAO!$C$35,AA1011*CONFIGURACAO!$C$35)),'PI AREA  P100'!AA1011*CONFIGURACAO!$C$35))</f>
        <v>0</v>
      </c>
      <c r="AQ1011" s="38">
        <f>IF(AB1011=0,0,IF(CONFIGURACAO!$C$44="SIM",(IF(AB1011&gt;CONFIGURACAO!$C$45,CONFIGURACAO!$C$45*CONFIGURACAO!$C$36,AB1011*CONFIGURACAO!$C$36)),'PI AREA  P100'!AB1011*CONFIGURACAO!$C$36))</f>
        <v>0</v>
      </c>
      <c r="AR1011" s="38">
        <f t="shared" si="335"/>
        <v>1060</v>
      </c>
      <c r="AS1011" s="68">
        <f>IF(AR1011="","",$AR1011-(($AS$2/CONFIGURACAO!$C$6)*$M1011))</f>
        <v>910</v>
      </c>
      <c r="AT1011" s="73">
        <f t="shared" si="317"/>
        <v>3</v>
      </c>
      <c r="AU1011" s="75">
        <f>IF(AR1011="","",$AR1011-(($AU$2/CONFIGURACAO!$C$6)*$M1011))</f>
        <v>810</v>
      </c>
      <c r="AV1011" s="76">
        <f t="shared" si="318"/>
        <v>4</v>
      </c>
      <c r="AW1011" s="74">
        <f>IF(AR1011="","",$AR1011-(($AW$2/CONFIGURACAO!$C$6)*$M1011))</f>
        <v>710</v>
      </c>
      <c r="AX1011" s="72">
        <f t="shared" si="319"/>
        <v>5</v>
      </c>
      <c r="AZ1011" s="39">
        <f t="shared" si="320"/>
        <v>8.9532320322992076E-2</v>
      </c>
      <c r="BA1011" s="146">
        <f t="shared" si="321"/>
        <v>16</v>
      </c>
      <c r="BB1011" s="146">
        <f t="shared" si="322"/>
        <v>488</v>
      </c>
      <c r="BC1011" s="32">
        <f t="shared" si="323"/>
        <v>414</v>
      </c>
      <c r="BD1011" s="148"/>
      <c r="BE1011" s="40">
        <f t="shared" si="324"/>
        <v>0.14903129657228018</v>
      </c>
      <c r="BF1011" s="40">
        <f t="shared" si="325"/>
        <v>0.15432098765432098</v>
      </c>
      <c r="BG1011" s="40">
        <f t="shared" si="326"/>
        <v>0.10277492291880781</v>
      </c>
      <c r="BH1011" s="40">
        <f t="shared" si="327"/>
        <v>8.084074373484236E-2</v>
      </c>
      <c r="BI1011" s="40">
        <f t="shared" si="328"/>
        <v>0</v>
      </c>
      <c r="BJ1011" s="40">
        <f t="shared" si="329"/>
        <v>0.18484288354898337</v>
      </c>
      <c r="BK1011" s="40">
        <f t="shared" si="330"/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 s="42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</row>
    <row r="1012" spans="1:124" s="32" customFormat="1" x14ac:dyDescent="0.2">
      <c r="A1012" s="124" t="str">
        <f>CONFIGURACAO!$C$4</f>
        <v>AREA 21</v>
      </c>
      <c r="B1012" s="125">
        <v>1010</v>
      </c>
      <c r="C1012" s="252" t="s">
        <v>330</v>
      </c>
      <c r="D1012" s="126">
        <f t="shared" si="331"/>
        <v>3</v>
      </c>
      <c r="E1012" s="250" t="s">
        <v>1347</v>
      </c>
      <c r="F1012" s="250">
        <v>1</v>
      </c>
      <c r="G1012" s="250">
        <v>1</v>
      </c>
      <c r="H1012" s="250">
        <v>1</v>
      </c>
      <c r="I1012" s="250">
        <v>1</v>
      </c>
      <c r="J1012" s="87"/>
      <c r="K1012" s="94"/>
      <c r="L1012" s="94"/>
      <c r="M1012" s="154">
        <f t="shared" si="332"/>
        <v>4</v>
      </c>
      <c r="N1012">
        <v>11</v>
      </c>
      <c r="O1012">
        <v>6</v>
      </c>
      <c r="P1012">
        <v>10</v>
      </c>
      <c r="Q1012">
        <v>11</v>
      </c>
      <c r="R1012">
        <v>9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 s="139">
        <f t="shared" si="315"/>
        <v>17</v>
      </c>
      <c r="AD1012" s="140">
        <f t="shared" si="316"/>
        <v>27</v>
      </c>
      <c r="AE1012" s="141">
        <f t="shared" si="333"/>
        <v>0</v>
      </c>
      <c r="AF1012" s="142">
        <f t="shared" si="334"/>
        <v>0</v>
      </c>
      <c r="AG1012" s="278"/>
      <c r="AI1012" s="37">
        <f>IFERROR(IF(M1012&gt;0,(N1012*CONFIGURACAO!$C$20)+(O1012*CONFIGURACAO!$C$21)+(P1012*CONFIGURACAO!$C$22)+(Q1012*CONFIGURACAO!$C$23)+(R1012*CONFIGURACAO!$C$24),""),"")</f>
        <v>2800</v>
      </c>
      <c r="AJ1012" s="38">
        <f>IF(S1012=0,0,IF(CONFIGURACAO!$C$15="SIM",(IF(S1012&gt;CONFIGURACAO!$C$16,CONFIGURACAO!$C$16*CONFIGURACAO!$C$25,S1012*CONFIGURACAO!$C$25)),'PI AREA  P100'!S1012*CONFIGURACAO!$C$25))</f>
        <v>20</v>
      </c>
      <c r="AK1012" s="38">
        <f>IF(T1012=0,0,IF(CONFIGURACAO!$C$17="SIM",(IF(T1012&gt;CONFIGURACAO!$C$18,CONFIGURACAO!$C$18*CONFIGURACAO!$C$26,T1012*CONFIGURACAO!$C$26)),'PI AREA  P100'!T1012*CONFIGURACAO!$C$26))</f>
        <v>10</v>
      </c>
      <c r="AL1012" s="38">
        <f>IFERROR(IF(M1012&gt;0,(U1012*CONFIGURACAO!$C$29)+(V1012*CONFIGURACAO!$C$30),""),"")</f>
        <v>0</v>
      </c>
      <c r="AM1012" s="38">
        <f>IF(W1012=0,0,IF(CONFIGURACAO!$C$41="SIM",(IF(W1012&gt;CONFIGURACAO!$C$41,CONFIGURACAO!$C$41*CONFIGURACAO!$C$31,W1012*CONFIGURACAO!$C$31)),'PI AREA  P100'!W1012*CONFIGURACAO!$C$31))</f>
        <v>0</v>
      </c>
      <c r="AN1012" s="38">
        <f>IF(X1012=0,0,IF(CONFIGURACAO!$C$39="SIM",(IF(X1012&gt;CONFIGURACAO!$C$40,CONFIGURACAO!$C$40*CONFIGURACAO!$C$32,X1012*CONFIGURACAO!$C$32)),'PI AREA  P100'!X1012*CONFIGURACAO!$C$32))</f>
        <v>0</v>
      </c>
      <c r="AO1012" s="38">
        <f>IFERROR(IF(M1012&gt;0,(Y1012*CONFIGURACAO!$C$33)+(Z1012*CONFIGURACAO!$C$34)+(AA1012*CONFIGURACAO!$C$35)+(AB1012*CONFIGURACAO!$C$36),""),"")</f>
        <v>0</v>
      </c>
      <c r="AP1012" s="38">
        <f>IF(AA1012=0,0,IF(CONFIGURACAO!$C$46="SIM",(IF(AA1012&gt;CONFIGURACAO!$C$47,CONFIGURACAO!$C$47*CONFIGURACAO!$C$35,AA1012*CONFIGURACAO!$C$35)),'PI AREA  P100'!AA1012*CONFIGURACAO!$C$35))</f>
        <v>0</v>
      </c>
      <c r="AQ1012" s="38">
        <f>IF(AB1012=0,0,IF(CONFIGURACAO!$C$44="SIM",(IF(AB1012&gt;CONFIGURACAO!$C$45,CONFIGURACAO!$C$45*CONFIGURACAO!$C$36,AB1012*CONFIGURACAO!$C$36)),'PI AREA  P100'!AB1012*CONFIGURACAO!$C$36))</f>
        <v>0</v>
      </c>
      <c r="AR1012" s="38">
        <f t="shared" si="335"/>
        <v>2830</v>
      </c>
      <c r="AS1012" s="68">
        <f>IF(AR1012="","",$AR1012-(($AS$2/CONFIGURACAO!$C$6)*$M1012))</f>
        <v>2530</v>
      </c>
      <c r="AT1012" s="73">
        <f t="shared" si="317"/>
        <v>3</v>
      </c>
      <c r="AU1012" s="75">
        <f>IF(AR1012="","",$AR1012-(($AU$2/CONFIGURACAO!$C$6)*$M1012))</f>
        <v>2330</v>
      </c>
      <c r="AV1012" s="76">
        <f t="shared" si="318"/>
        <v>4</v>
      </c>
      <c r="AW1012" s="74">
        <f>IF(AR1012="","",$AR1012-(($AW$2/CONFIGURACAO!$C$6)*$M1012))</f>
        <v>2130</v>
      </c>
      <c r="AX1012" s="72">
        <f t="shared" si="319"/>
        <v>5</v>
      </c>
      <c r="AZ1012" s="39">
        <f t="shared" si="320"/>
        <v>0.23903440237176185</v>
      </c>
      <c r="BA1012" s="146">
        <f t="shared" si="321"/>
        <v>51</v>
      </c>
      <c r="BB1012" s="146">
        <f t="shared" si="322"/>
        <v>44</v>
      </c>
      <c r="BC1012" s="32">
        <f t="shared" si="323"/>
        <v>64</v>
      </c>
      <c r="BD1012" s="148"/>
      <c r="BE1012" s="40">
        <f t="shared" si="324"/>
        <v>0.4098360655737705</v>
      </c>
      <c r="BF1012" s="40">
        <f t="shared" si="325"/>
        <v>0.23148148148148145</v>
      </c>
      <c r="BG1012" s="40">
        <f t="shared" si="326"/>
        <v>0.25693730729701952</v>
      </c>
      <c r="BH1012" s="40">
        <f t="shared" si="327"/>
        <v>0.44462409054163304</v>
      </c>
      <c r="BI1012" s="40">
        <f t="shared" si="328"/>
        <v>0.95948827292110883</v>
      </c>
      <c r="BJ1012" s="40">
        <f t="shared" si="329"/>
        <v>0.18484288354898337</v>
      </c>
      <c r="BK1012" s="40">
        <f t="shared" si="330"/>
        <v>0.32102728731942215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 s="4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</row>
    <row r="1013" spans="1:124" s="32" customFormat="1" x14ac:dyDescent="0.2">
      <c r="A1013" s="124" t="str">
        <f>CONFIGURACAO!$C$4</f>
        <v>AREA 21</v>
      </c>
      <c r="B1013" s="125">
        <v>1011</v>
      </c>
      <c r="C1013" s="252" t="s">
        <v>330</v>
      </c>
      <c r="D1013" s="126">
        <f t="shared" si="331"/>
        <v>4</v>
      </c>
      <c r="E1013" s="250" t="s">
        <v>1348</v>
      </c>
      <c r="F1013" s="250">
        <v>1</v>
      </c>
      <c r="G1013" s="250">
        <v>1</v>
      </c>
      <c r="H1013" s="250">
        <v>1</v>
      </c>
      <c r="I1013" s="250">
        <v>1</v>
      </c>
      <c r="J1013" s="87"/>
      <c r="K1013" s="94"/>
      <c r="L1013" s="94"/>
      <c r="M1013" s="154">
        <f t="shared" si="332"/>
        <v>4</v>
      </c>
      <c r="N1013">
        <v>1</v>
      </c>
      <c r="O1013">
        <v>5</v>
      </c>
      <c r="P1013">
        <v>3</v>
      </c>
      <c r="Q1013">
        <v>2</v>
      </c>
      <c r="R1013">
        <v>7</v>
      </c>
      <c r="S1013">
        <v>2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 s="139">
        <f t="shared" si="315"/>
        <v>6</v>
      </c>
      <c r="AD1013" s="140">
        <f t="shared" si="316"/>
        <v>9</v>
      </c>
      <c r="AE1013" s="141">
        <f t="shared" si="333"/>
        <v>0</v>
      </c>
      <c r="AF1013" s="142">
        <f t="shared" si="334"/>
        <v>0</v>
      </c>
      <c r="AG1013" s="278"/>
      <c r="AI1013" s="37">
        <f>IFERROR(IF(M1013&gt;0,(N1013*CONFIGURACAO!$C$20)+(O1013*CONFIGURACAO!$C$21)+(P1013*CONFIGURACAO!$C$22)+(Q1013*CONFIGURACAO!$C$23)+(R1013*CONFIGURACAO!$C$24),""),"")</f>
        <v>900</v>
      </c>
      <c r="AJ1013" s="38">
        <f>IF(S1013=0,0,IF(CONFIGURACAO!$C$15="SIM",(IF(S1013&gt;CONFIGURACAO!$C$16,CONFIGURACAO!$C$16*CONFIGURACAO!$C$25,S1013*CONFIGURACAO!$C$25)),'PI AREA  P100'!S1013*CONFIGURACAO!$C$25))</f>
        <v>20</v>
      </c>
      <c r="AK1013" s="38">
        <f>IF(T1013=0,0,IF(CONFIGURACAO!$C$17="SIM",(IF(T1013&gt;CONFIGURACAO!$C$18,CONFIGURACAO!$C$18*CONFIGURACAO!$C$26,T1013*CONFIGURACAO!$C$26)),'PI AREA  P100'!T1013*CONFIGURACAO!$C$26))</f>
        <v>5</v>
      </c>
      <c r="AL1013" s="38">
        <f>IFERROR(IF(M1013&gt;0,(U1013*CONFIGURACAO!$C$29)+(V1013*CONFIGURACAO!$C$30),""),"")</f>
        <v>0</v>
      </c>
      <c r="AM1013" s="38">
        <f>IF(W1013=0,0,IF(CONFIGURACAO!$C$41="SIM",(IF(W1013&gt;CONFIGURACAO!$C$41,CONFIGURACAO!$C$41*CONFIGURACAO!$C$31,W1013*CONFIGURACAO!$C$31)),'PI AREA  P100'!W1013*CONFIGURACAO!$C$31))</f>
        <v>0</v>
      </c>
      <c r="AN1013" s="38">
        <f>IF(X1013=0,0,IF(CONFIGURACAO!$C$39="SIM",(IF(X1013&gt;CONFIGURACAO!$C$40,CONFIGURACAO!$C$40*CONFIGURACAO!$C$32,X1013*CONFIGURACAO!$C$32)),'PI AREA  P100'!X1013*CONFIGURACAO!$C$32))</f>
        <v>0</v>
      </c>
      <c r="AO1013" s="38">
        <f>IFERROR(IF(M1013&gt;0,(Y1013*CONFIGURACAO!$C$33)+(Z1013*CONFIGURACAO!$C$34)+(AA1013*CONFIGURACAO!$C$35)+(AB1013*CONFIGURACAO!$C$36),""),"")</f>
        <v>0</v>
      </c>
      <c r="AP1013" s="38">
        <f>IF(AA1013=0,0,IF(CONFIGURACAO!$C$46="SIM",(IF(AA1013&gt;CONFIGURACAO!$C$47,CONFIGURACAO!$C$47*CONFIGURACAO!$C$35,AA1013*CONFIGURACAO!$C$35)),'PI AREA  P100'!AA1013*CONFIGURACAO!$C$35))</f>
        <v>0</v>
      </c>
      <c r="AQ1013" s="38">
        <f>IF(AB1013=0,0,IF(CONFIGURACAO!$C$44="SIM",(IF(AB1013&gt;CONFIGURACAO!$C$45,CONFIGURACAO!$C$45*CONFIGURACAO!$C$36,AB1013*CONFIGURACAO!$C$36)),'PI AREA  P100'!AB1013*CONFIGURACAO!$C$36))</f>
        <v>0</v>
      </c>
      <c r="AR1013" s="38">
        <f t="shared" si="335"/>
        <v>925</v>
      </c>
      <c r="AS1013" s="68">
        <f>IF(AR1013="","",$AR1013-(($AS$2/CONFIGURACAO!$C$6)*$M1013))</f>
        <v>625</v>
      </c>
      <c r="AT1013" s="73">
        <f t="shared" si="317"/>
        <v>3</v>
      </c>
      <c r="AU1013" s="75">
        <f>IF(AR1013="","",$AR1013-(($AU$2/CONFIGURACAO!$C$6)*$M1013))</f>
        <v>425</v>
      </c>
      <c r="AV1013" s="76">
        <f t="shared" si="318"/>
        <v>4</v>
      </c>
      <c r="AW1013" s="74">
        <f>IF(AR1013="","",$AR1013-(($AW$2/CONFIGURACAO!$C$6)*$M1013))</f>
        <v>225</v>
      </c>
      <c r="AX1013" s="72">
        <f t="shared" si="319"/>
        <v>5</v>
      </c>
      <c r="AZ1013" s="39">
        <f t="shared" si="320"/>
        <v>7.8129619149780824E-2</v>
      </c>
      <c r="BA1013" s="146">
        <f t="shared" si="321"/>
        <v>21</v>
      </c>
      <c r="BB1013" s="146">
        <f t="shared" si="322"/>
        <v>343</v>
      </c>
      <c r="BC1013" s="32">
        <f t="shared" si="323"/>
        <v>482</v>
      </c>
      <c r="BD1013" s="148"/>
      <c r="BE1013" s="40">
        <f t="shared" si="324"/>
        <v>3.7257824143070044E-2</v>
      </c>
      <c r="BF1013" s="40">
        <f t="shared" si="325"/>
        <v>0.19290123456790123</v>
      </c>
      <c r="BG1013" s="40">
        <f t="shared" si="326"/>
        <v>7.7081192189105849E-2</v>
      </c>
      <c r="BH1013" s="40">
        <f t="shared" si="327"/>
        <v>8.084074373484236E-2</v>
      </c>
      <c r="BI1013" s="40">
        <f t="shared" si="328"/>
        <v>0.74626865671641784</v>
      </c>
      <c r="BJ1013" s="40">
        <f t="shared" si="329"/>
        <v>0.18484288354898337</v>
      </c>
      <c r="BK1013" s="40">
        <f t="shared" si="330"/>
        <v>0.16051364365971107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 s="42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</row>
    <row r="1014" spans="1:124" s="32" customFormat="1" x14ac:dyDescent="0.2">
      <c r="A1014" s="124" t="str">
        <f>CONFIGURACAO!$C$4</f>
        <v>AREA 21</v>
      </c>
      <c r="B1014" s="125">
        <v>1012</v>
      </c>
      <c r="C1014" s="252" t="s">
        <v>330</v>
      </c>
      <c r="D1014" s="126">
        <f t="shared" si="331"/>
        <v>5</v>
      </c>
      <c r="E1014" s="250" t="s">
        <v>1349</v>
      </c>
      <c r="F1014" s="250">
        <v>1</v>
      </c>
      <c r="G1014" s="250">
        <v>1</v>
      </c>
      <c r="H1014" s="250">
        <v>1</v>
      </c>
      <c r="I1014" s="250">
        <v>1</v>
      </c>
      <c r="J1014" s="87"/>
      <c r="K1014" s="94"/>
      <c r="L1014" s="94"/>
      <c r="M1014" s="154">
        <f t="shared" si="332"/>
        <v>4</v>
      </c>
      <c r="N1014">
        <v>2</v>
      </c>
      <c r="O1014">
        <v>1</v>
      </c>
      <c r="P1014">
        <v>0</v>
      </c>
      <c r="Q1014">
        <v>2</v>
      </c>
      <c r="R1014">
        <v>1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 s="139">
        <f t="shared" si="315"/>
        <v>3</v>
      </c>
      <c r="AD1014" s="140">
        <f t="shared" si="316"/>
        <v>3</v>
      </c>
      <c r="AE1014" s="141">
        <f t="shared" si="333"/>
        <v>0</v>
      </c>
      <c r="AF1014" s="142">
        <f t="shared" si="334"/>
        <v>0</v>
      </c>
      <c r="AG1014" s="278"/>
      <c r="AI1014" s="37">
        <f>IFERROR(IF(M1014&gt;0,(N1014*CONFIGURACAO!$C$20)+(O1014*CONFIGURACAO!$C$21)+(P1014*CONFIGURACAO!$C$22)+(Q1014*CONFIGURACAO!$C$23)+(R1014*CONFIGURACAO!$C$24),""),"")</f>
        <v>380</v>
      </c>
      <c r="AJ1014" s="38">
        <f>IF(S1014=0,0,IF(CONFIGURACAO!$C$15="SIM",(IF(S1014&gt;CONFIGURACAO!$C$16,CONFIGURACAO!$C$16*CONFIGURACAO!$C$25,S1014*CONFIGURACAO!$C$25)),'PI AREA  P100'!S1014*CONFIGURACAO!$C$25))</f>
        <v>20</v>
      </c>
      <c r="AK1014" s="38">
        <f>IF(T1014=0,0,IF(CONFIGURACAO!$C$17="SIM",(IF(T1014&gt;CONFIGURACAO!$C$18,CONFIGURACAO!$C$18*CONFIGURACAO!$C$26,T1014*CONFIGURACAO!$C$26)),'PI AREA  P100'!T1014*CONFIGURACAO!$C$26))</f>
        <v>10</v>
      </c>
      <c r="AL1014" s="38">
        <f>IFERROR(IF(M1014&gt;0,(U1014*CONFIGURACAO!$C$29)+(V1014*CONFIGURACAO!$C$30),""),"")</f>
        <v>0</v>
      </c>
      <c r="AM1014" s="38">
        <f>IF(W1014=0,0,IF(CONFIGURACAO!$C$41="SIM",(IF(W1014&gt;CONFIGURACAO!$C$41,CONFIGURACAO!$C$41*CONFIGURACAO!$C$31,W1014*CONFIGURACAO!$C$31)),'PI AREA  P100'!W1014*CONFIGURACAO!$C$31))</f>
        <v>0</v>
      </c>
      <c r="AN1014" s="38">
        <f>IF(X1014=0,0,IF(CONFIGURACAO!$C$39="SIM",(IF(X1014&gt;CONFIGURACAO!$C$40,CONFIGURACAO!$C$40*CONFIGURACAO!$C$32,X1014*CONFIGURACAO!$C$32)),'PI AREA  P100'!X1014*CONFIGURACAO!$C$32))</f>
        <v>0</v>
      </c>
      <c r="AO1014" s="38">
        <f>IFERROR(IF(M1014&gt;0,(Y1014*CONFIGURACAO!$C$33)+(Z1014*CONFIGURACAO!$C$34)+(AA1014*CONFIGURACAO!$C$35)+(AB1014*CONFIGURACAO!$C$36),""),"")</f>
        <v>0</v>
      </c>
      <c r="AP1014" s="38">
        <f>IF(AA1014=0,0,IF(CONFIGURACAO!$C$46="SIM",(IF(AA1014&gt;CONFIGURACAO!$C$47,CONFIGURACAO!$C$47*CONFIGURACAO!$C$35,AA1014*CONFIGURACAO!$C$35)),'PI AREA  P100'!AA1014*CONFIGURACAO!$C$35))</f>
        <v>0</v>
      </c>
      <c r="AQ1014" s="38">
        <f>IF(AB1014=0,0,IF(CONFIGURACAO!$C$44="SIM",(IF(AB1014&gt;CONFIGURACAO!$C$45,CONFIGURACAO!$C$45*CONFIGURACAO!$C$36,AB1014*CONFIGURACAO!$C$36)),'PI AREA  P100'!AB1014*CONFIGURACAO!$C$36))</f>
        <v>0</v>
      </c>
      <c r="AR1014" s="38">
        <f t="shared" si="335"/>
        <v>410</v>
      </c>
      <c r="AS1014" s="68">
        <f>IF(AR1014="","",$AR1014-(($AS$2/CONFIGURACAO!$C$6)*$M1014))</f>
        <v>110</v>
      </c>
      <c r="AT1014" s="73">
        <f t="shared" si="317"/>
        <v>3</v>
      </c>
      <c r="AU1014" s="75">
        <f>IF(AR1014="","",$AR1014-(($AU$2/CONFIGURACAO!$C$6)*$M1014))</f>
        <v>-90</v>
      </c>
      <c r="AV1014" s="76" t="str">
        <f t="shared" si="318"/>
        <v>NAO</v>
      </c>
      <c r="AW1014" s="74">
        <f>IF(AR1014="","",$AR1014-(($AW$2/CONFIGURACAO!$C$6)*$M1014))</f>
        <v>-290</v>
      </c>
      <c r="AX1014" s="72" t="str">
        <f t="shared" si="319"/>
        <v>NAO</v>
      </c>
      <c r="AZ1014" s="39">
        <f t="shared" si="320"/>
        <v>3.4630425785308255E-2</v>
      </c>
      <c r="BA1014" s="146">
        <f t="shared" si="321"/>
        <v>10</v>
      </c>
      <c r="BB1014" s="146">
        <f t="shared" si="322"/>
        <v>694</v>
      </c>
      <c r="BC1014" s="32">
        <f t="shared" si="323"/>
        <v>802</v>
      </c>
      <c r="BD1014" s="148"/>
      <c r="BE1014" s="40">
        <f t="shared" si="324"/>
        <v>7.4515648286140088E-2</v>
      </c>
      <c r="BF1014" s="40">
        <f t="shared" si="325"/>
        <v>3.8580246913580245E-2</v>
      </c>
      <c r="BG1014" s="40">
        <f t="shared" si="326"/>
        <v>0</v>
      </c>
      <c r="BH1014" s="40">
        <f t="shared" si="327"/>
        <v>8.084074373484236E-2</v>
      </c>
      <c r="BI1014" s="40">
        <f t="shared" si="328"/>
        <v>0.10660980810234541</v>
      </c>
      <c r="BJ1014" s="40">
        <f t="shared" si="329"/>
        <v>0.18484288354898337</v>
      </c>
      <c r="BK1014" s="40">
        <f t="shared" si="330"/>
        <v>0.32102728731942215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 s="42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</row>
    <row r="1015" spans="1:124" s="32" customFormat="1" x14ac:dyDescent="0.2">
      <c r="A1015" s="124" t="str">
        <f>CONFIGURACAO!$C$4</f>
        <v>AREA 21</v>
      </c>
      <c r="B1015" s="125">
        <v>1013</v>
      </c>
      <c r="C1015" s="252" t="s">
        <v>330</v>
      </c>
      <c r="D1015" s="126">
        <f t="shared" si="331"/>
        <v>6</v>
      </c>
      <c r="E1015" s="250" t="s">
        <v>1350</v>
      </c>
      <c r="F1015" s="250">
        <v>1</v>
      </c>
      <c r="G1015" s="250">
        <v>1</v>
      </c>
      <c r="H1015" s="250">
        <v>1</v>
      </c>
      <c r="I1015" s="250">
        <v>1</v>
      </c>
      <c r="J1015" s="87"/>
      <c r="K1015" s="94"/>
      <c r="L1015" s="94"/>
      <c r="M1015" s="154">
        <f t="shared" si="332"/>
        <v>4</v>
      </c>
      <c r="N1015">
        <v>7</v>
      </c>
      <c r="O1015">
        <v>1</v>
      </c>
      <c r="P1015">
        <v>3</v>
      </c>
      <c r="Q1015">
        <v>2</v>
      </c>
      <c r="R1015">
        <v>2</v>
      </c>
      <c r="S1015">
        <v>4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 s="139">
        <f t="shared" si="315"/>
        <v>8</v>
      </c>
      <c r="AD1015" s="140">
        <f t="shared" si="316"/>
        <v>11</v>
      </c>
      <c r="AE1015" s="141">
        <f t="shared" si="333"/>
        <v>0</v>
      </c>
      <c r="AF1015" s="142">
        <f t="shared" si="334"/>
        <v>0</v>
      </c>
      <c r="AG1015" s="278"/>
      <c r="AI1015" s="37">
        <f>IFERROR(IF(M1015&gt;0,(N1015*CONFIGURACAO!$C$20)+(O1015*CONFIGURACAO!$C$21)+(P1015*CONFIGURACAO!$C$22)+(Q1015*CONFIGURACAO!$C$23)+(R1015*CONFIGURACAO!$C$24),""),"")</f>
        <v>1080</v>
      </c>
      <c r="AJ1015" s="38">
        <f>IF(S1015=0,0,IF(CONFIGURACAO!$C$15="SIM",(IF(S1015&gt;CONFIGURACAO!$C$16,CONFIGURACAO!$C$16*CONFIGURACAO!$C$25,S1015*CONFIGURACAO!$C$25)),'PI AREA  P100'!S1015*CONFIGURACAO!$C$25))</f>
        <v>40</v>
      </c>
      <c r="AK1015" s="38">
        <f>IF(T1015=0,0,IF(CONFIGURACAO!$C$17="SIM",(IF(T1015&gt;CONFIGURACAO!$C$18,CONFIGURACAO!$C$18*CONFIGURACAO!$C$26,T1015*CONFIGURACAO!$C$26)),'PI AREA  P100'!T1015*CONFIGURACAO!$C$26))</f>
        <v>10</v>
      </c>
      <c r="AL1015" s="38">
        <f>IFERROR(IF(M1015&gt;0,(U1015*CONFIGURACAO!$C$29)+(V1015*CONFIGURACAO!$C$30),""),"")</f>
        <v>0</v>
      </c>
      <c r="AM1015" s="38">
        <f>IF(W1015=0,0,IF(CONFIGURACAO!$C$41="SIM",(IF(W1015&gt;CONFIGURACAO!$C$41,CONFIGURACAO!$C$41*CONFIGURACAO!$C$31,W1015*CONFIGURACAO!$C$31)),'PI AREA  P100'!W1015*CONFIGURACAO!$C$31))</f>
        <v>0</v>
      </c>
      <c r="AN1015" s="38">
        <f>IF(X1015=0,0,IF(CONFIGURACAO!$C$39="SIM",(IF(X1015&gt;CONFIGURACAO!$C$40,CONFIGURACAO!$C$40*CONFIGURACAO!$C$32,X1015*CONFIGURACAO!$C$32)),'PI AREA  P100'!X1015*CONFIGURACAO!$C$32))</f>
        <v>0</v>
      </c>
      <c r="AO1015" s="38">
        <f>IFERROR(IF(M1015&gt;0,(Y1015*CONFIGURACAO!$C$33)+(Z1015*CONFIGURACAO!$C$34)+(AA1015*CONFIGURACAO!$C$35)+(AB1015*CONFIGURACAO!$C$36),""),"")</f>
        <v>0</v>
      </c>
      <c r="AP1015" s="38">
        <f>IF(AA1015=0,0,IF(CONFIGURACAO!$C$46="SIM",(IF(AA1015&gt;CONFIGURACAO!$C$47,CONFIGURACAO!$C$47*CONFIGURACAO!$C$35,AA1015*CONFIGURACAO!$C$35)),'PI AREA  P100'!AA1015*CONFIGURACAO!$C$35))</f>
        <v>0</v>
      </c>
      <c r="AQ1015" s="38">
        <f>IF(AB1015=0,0,IF(CONFIGURACAO!$C$44="SIM",(IF(AB1015&gt;CONFIGURACAO!$C$45,CONFIGURACAO!$C$45*CONFIGURACAO!$C$36,AB1015*CONFIGURACAO!$C$36)),'PI AREA  P100'!AB1015*CONFIGURACAO!$C$36))</f>
        <v>0</v>
      </c>
      <c r="AR1015" s="38">
        <f t="shared" si="335"/>
        <v>1130</v>
      </c>
      <c r="AS1015" s="68">
        <f>IF(AR1015="","",$AR1015-(($AS$2/CONFIGURACAO!$C$6)*$M1015))</f>
        <v>830</v>
      </c>
      <c r="AT1015" s="73">
        <f t="shared" si="317"/>
        <v>3</v>
      </c>
      <c r="AU1015" s="75">
        <f>IF(AR1015="","",$AR1015-(($AU$2/CONFIGURACAO!$C$6)*$M1015))</f>
        <v>630</v>
      </c>
      <c r="AV1015" s="76">
        <f t="shared" si="318"/>
        <v>4</v>
      </c>
      <c r="AW1015" s="74">
        <f>IF(AR1015="","",$AR1015-(($AW$2/CONFIGURACAO!$C$6)*$M1015))</f>
        <v>430</v>
      </c>
      <c r="AX1015" s="72">
        <f t="shared" si="319"/>
        <v>5</v>
      </c>
      <c r="AZ1015" s="39">
        <f t="shared" si="320"/>
        <v>9.5444832042434938E-2</v>
      </c>
      <c r="BA1015" s="146">
        <f t="shared" si="321"/>
        <v>21</v>
      </c>
      <c r="BB1015" s="146">
        <f t="shared" si="322"/>
        <v>343</v>
      </c>
      <c r="BC1015" s="32">
        <f t="shared" si="323"/>
        <v>384</v>
      </c>
      <c r="BD1015" s="148"/>
      <c r="BE1015" s="40">
        <f t="shared" si="324"/>
        <v>0.26080476900149036</v>
      </c>
      <c r="BF1015" s="40">
        <f t="shared" si="325"/>
        <v>3.8580246913580245E-2</v>
      </c>
      <c r="BG1015" s="40">
        <f t="shared" si="326"/>
        <v>7.7081192189105849E-2</v>
      </c>
      <c r="BH1015" s="40">
        <f t="shared" si="327"/>
        <v>8.084074373484236E-2</v>
      </c>
      <c r="BI1015" s="40">
        <f t="shared" si="328"/>
        <v>0.21321961620469082</v>
      </c>
      <c r="BJ1015" s="40">
        <f t="shared" si="329"/>
        <v>0.36968576709796674</v>
      </c>
      <c r="BK1015" s="40">
        <f t="shared" si="330"/>
        <v>0.32102728731942215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 s="42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</row>
    <row r="1016" spans="1:124" s="32" customFormat="1" x14ac:dyDescent="0.2">
      <c r="A1016" s="124" t="str">
        <f>CONFIGURACAO!$C$4</f>
        <v>AREA 21</v>
      </c>
      <c r="B1016" s="125">
        <v>1014</v>
      </c>
      <c r="C1016" s="252" t="s">
        <v>330</v>
      </c>
      <c r="D1016" s="126">
        <f t="shared" si="331"/>
        <v>7</v>
      </c>
      <c r="E1016" s="250" t="s">
        <v>1351</v>
      </c>
      <c r="F1016" s="250">
        <v>1</v>
      </c>
      <c r="G1016" s="250">
        <v>1</v>
      </c>
      <c r="H1016" s="250">
        <v>1</v>
      </c>
      <c r="I1016" s="250">
        <v>1</v>
      </c>
      <c r="J1016" s="87"/>
      <c r="K1016" s="94"/>
      <c r="L1016" s="94"/>
      <c r="M1016" s="154">
        <f t="shared" si="332"/>
        <v>4</v>
      </c>
      <c r="N1016">
        <v>0</v>
      </c>
      <c r="O1016">
        <v>1</v>
      </c>
      <c r="P1016">
        <v>1</v>
      </c>
      <c r="Q1016">
        <v>5</v>
      </c>
      <c r="R1016">
        <v>4</v>
      </c>
      <c r="S1016">
        <v>5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 s="139">
        <f t="shared" si="315"/>
        <v>1</v>
      </c>
      <c r="AD1016" s="140">
        <f t="shared" si="316"/>
        <v>2</v>
      </c>
      <c r="AE1016" s="141">
        <f t="shared" si="333"/>
        <v>0</v>
      </c>
      <c r="AF1016" s="142">
        <f t="shared" si="334"/>
        <v>0</v>
      </c>
      <c r="AG1016" s="278"/>
      <c r="AI1016" s="37">
        <f>IFERROR(IF(M1016&gt;0,(N1016*CONFIGURACAO!$C$20)+(O1016*CONFIGURACAO!$C$21)+(P1016*CONFIGURACAO!$C$22)+(Q1016*CONFIGURACAO!$C$23)+(R1016*CONFIGURACAO!$C$24),""),"")</f>
        <v>420</v>
      </c>
      <c r="AJ1016" s="38">
        <f>IF(S1016=0,0,IF(CONFIGURACAO!$C$15="SIM",(IF(S1016&gt;CONFIGURACAO!$C$16,CONFIGURACAO!$C$16*CONFIGURACAO!$C$25,S1016*CONFIGURACAO!$C$25)),'PI AREA  P100'!S1016*CONFIGURACAO!$C$25))</f>
        <v>40</v>
      </c>
      <c r="AK1016" s="38">
        <f>IF(T1016=0,0,IF(CONFIGURACAO!$C$17="SIM",(IF(T1016&gt;CONFIGURACAO!$C$18,CONFIGURACAO!$C$18*CONFIGURACAO!$C$26,T1016*CONFIGURACAO!$C$26)),'PI AREA  P100'!T1016*CONFIGURACAO!$C$26))</f>
        <v>0</v>
      </c>
      <c r="AL1016" s="38">
        <f>IFERROR(IF(M1016&gt;0,(U1016*CONFIGURACAO!$C$29)+(V1016*CONFIGURACAO!$C$30),""),"")</f>
        <v>0</v>
      </c>
      <c r="AM1016" s="38">
        <f>IF(W1016=0,0,IF(CONFIGURACAO!$C$41="SIM",(IF(W1016&gt;CONFIGURACAO!$C$41,CONFIGURACAO!$C$41*CONFIGURACAO!$C$31,W1016*CONFIGURACAO!$C$31)),'PI AREA  P100'!W1016*CONFIGURACAO!$C$31))</f>
        <v>0</v>
      </c>
      <c r="AN1016" s="38">
        <f>IF(X1016=0,0,IF(CONFIGURACAO!$C$39="SIM",(IF(X1016&gt;CONFIGURACAO!$C$40,CONFIGURACAO!$C$40*CONFIGURACAO!$C$32,X1016*CONFIGURACAO!$C$32)),'PI AREA  P100'!X1016*CONFIGURACAO!$C$32))</f>
        <v>0</v>
      </c>
      <c r="AO1016" s="38">
        <f>IFERROR(IF(M1016&gt;0,(Y1016*CONFIGURACAO!$C$33)+(Z1016*CONFIGURACAO!$C$34)+(AA1016*CONFIGURACAO!$C$35)+(AB1016*CONFIGURACAO!$C$36),""),"")</f>
        <v>0</v>
      </c>
      <c r="AP1016" s="38">
        <f>IF(AA1016=0,0,IF(CONFIGURACAO!$C$46="SIM",(IF(AA1016&gt;CONFIGURACAO!$C$47,CONFIGURACAO!$C$47*CONFIGURACAO!$C$35,AA1016*CONFIGURACAO!$C$35)),'PI AREA  P100'!AA1016*CONFIGURACAO!$C$35))</f>
        <v>0</v>
      </c>
      <c r="AQ1016" s="38">
        <f>IF(AB1016=0,0,IF(CONFIGURACAO!$C$44="SIM",(IF(AB1016&gt;CONFIGURACAO!$C$45,CONFIGURACAO!$C$45*CONFIGURACAO!$C$36,AB1016*CONFIGURACAO!$C$36)),'PI AREA  P100'!AB1016*CONFIGURACAO!$C$36))</f>
        <v>0</v>
      </c>
      <c r="AR1016" s="38">
        <f t="shared" si="335"/>
        <v>460</v>
      </c>
      <c r="AS1016" s="68">
        <f>IF(AR1016="","",$AR1016-(($AS$2/CONFIGURACAO!$C$6)*$M1016))</f>
        <v>160</v>
      </c>
      <c r="AT1016" s="73">
        <f t="shared" si="317"/>
        <v>3</v>
      </c>
      <c r="AU1016" s="75">
        <f>IF(AR1016="","",$AR1016-(($AU$2/CONFIGURACAO!$C$6)*$M1016))</f>
        <v>-40</v>
      </c>
      <c r="AV1016" s="76" t="str">
        <f t="shared" si="318"/>
        <v>NAO</v>
      </c>
      <c r="AW1016" s="74">
        <f>IF(AR1016="","",$AR1016-(($AW$2/CONFIGURACAO!$C$6)*$M1016))</f>
        <v>-240</v>
      </c>
      <c r="AX1016" s="72" t="str">
        <f t="shared" si="319"/>
        <v>NAO</v>
      </c>
      <c r="AZ1016" s="39">
        <f t="shared" si="320"/>
        <v>3.8853648442053162E-2</v>
      </c>
      <c r="BA1016" s="146">
        <f t="shared" si="321"/>
        <v>16</v>
      </c>
      <c r="BB1016" s="146">
        <f t="shared" si="322"/>
        <v>488</v>
      </c>
      <c r="BC1016" s="32">
        <f t="shared" si="323"/>
        <v>773</v>
      </c>
      <c r="BD1016" s="148"/>
      <c r="BE1016" s="40">
        <f t="shared" si="324"/>
        <v>0</v>
      </c>
      <c r="BF1016" s="40">
        <f t="shared" si="325"/>
        <v>3.8580246913580245E-2</v>
      </c>
      <c r="BG1016" s="40">
        <f t="shared" si="326"/>
        <v>2.5693730729701953E-2</v>
      </c>
      <c r="BH1016" s="40">
        <f t="shared" si="327"/>
        <v>0.20210185933710592</v>
      </c>
      <c r="BI1016" s="40">
        <f t="shared" si="328"/>
        <v>0.42643923240938164</v>
      </c>
      <c r="BJ1016" s="40">
        <f t="shared" si="329"/>
        <v>0.46210720887245843</v>
      </c>
      <c r="BK1016" s="40">
        <f t="shared" si="330"/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 s="42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</row>
    <row r="1017" spans="1:124" s="32" customFormat="1" x14ac:dyDescent="0.2">
      <c r="A1017" s="124" t="str">
        <f>CONFIGURACAO!$C$4</f>
        <v>AREA 21</v>
      </c>
      <c r="B1017" s="125">
        <v>1015</v>
      </c>
      <c r="C1017" s="252" t="s">
        <v>330</v>
      </c>
      <c r="D1017" s="126">
        <f t="shared" si="331"/>
        <v>8</v>
      </c>
      <c r="E1017" s="250" t="s">
        <v>1352</v>
      </c>
      <c r="F1017" s="250">
        <v>0</v>
      </c>
      <c r="G1017" s="250">
        <v>0</v>
      </c>
      <c r="H1017" s="250">
        <v>1</v>
      </c>
      <c r="I1017" s="250">
        <v>1</v>
      </c>
      <c r="J1017" s="87"/>
      <c r="K1017" s="94"/>
      <c r="L1017" s="94"/>
      <c r="M1017" s="154">
        <f t="shared" si="332"/>
        <v>2</v>
      </c>
      <c r="N1017">
        <v>2</v>
      </c>
      <c r="O1017">
        <v>2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 s="139">
        <f t="shared" si="315"/>
        <v>4</v>
      </c>
      <c r="AD1017" s="140">
        <f t="shared" si="316"/>
        <v>4</v>
      </c>
      <c r="AE1017" s="141">
        <f t="shared" si="333"/>
        <v>0</v>
      </c>
      <c r="AF1017" s="142">
        <f t="shared" si="334"/>
        <v>0</v>
      </c>
      <c r="AG1017" s="278"/>
      <c r="AI1017" s="37">
        <f>IFERROR(IF(M1017&gt;0,(N1017*CONFIGURACAO!$C$20)+(O1017*CONFIGURACAO!$C$21)+(P1017*CONFIGURACAO!$C$22)+(Q1017*CONFIGURACAO!$C$23)+(R1017*CONFIGURACAO!$C$24),""),"")</f>
        <v>400</v>
      </c>
      <c r="AJ1017" s="38">
        <f>IF(S1017=0,0,IF(CONFIGURACAO!$C$15="SIM",(IF(S1017&gt;CONFIGURACAO!$C$16,CONFIGURACAO!$C$16*CONFIGURACAO!$C$25,S1017*CONFIGURACAO!$C$25)),'PI AREA  P100'!S1017*CONFIGURACAO!$C$25))</f>
        <v>0</v>
      </c>
      <c r="AK1017" s="38">
        <f>IF(T1017=0,0,IF(CONFIGURACAO!$C$17="SIM",(IF(T1017&gt;CONFIGURACAO!$C$18,CONFIGURACAO!$C$18*CONFIGURACAO!$C$26,T1017*CONFIGURACAO!$C$26)),'PI AREA  P100'!T1017*CONFIGURACAO!$C$26))</f>
        <v>0</v>
      </c>
      <c r="AL1017" s="38">
        <f>IFERROR(IF(M1017&gt;0,(U1017*CONFIGURACAO!$C$29)+(V1017*CONFIGURACAO!$C$30),""),"")</f>
        <v>0</v>
      </c>
      <c r="AM1017" s="38">
        <f>IF(W1017=0,0,IF(CONFIGURACAO!$C$41="SIM",(IF(W1017&gt;CONFIGURACAO!$C$41,CONFIGURACAO!$C$41*CONFIGURACAO!$C$31,W1017*CONFIGURACAO!$C$31)),'PI AREA  P100'!W1017*CONFIGURACAO!$C$31))</f>
        <v>0</v>
      </c>
      <c r="AN1017" s="38">
        <f>IF(X1017=0,0,IF(CONFIGURACAO!$C$39="SIM",(IF(X1017&gt;CONFIGURACAO!$C$40,CONFIGURACAO!$C$40*CONFIGURACAO!$C$32,X1017*CONFIGURACAO!$C$32)),'PI AREA  P100'!X1017*CONFIGURACAO!$C$32))</f>
        <v>0</v>
      </c>
      <c r="AO1017" s="38">
        <f>IFERROR(IF(M1017&gt;0,(Y1017*CONFIGURACAO!$C$33)+(Z1017*CONFIGURACAO!$C$34)+(AA1017*CONFIGURACAO!$C$35)+(AB1017*CONFIGURACAO!$C$36),""),"")</f>
        <v>25</v>
      </c>
      <c r="AP1017" s="38">
        <f>IF(AA1017=0,0,IF(CONFIGURACAO!$C$46="SIM",(IF(AA1017&gt;CONFIGURACAO!$C$47,CONFIGURACAO!$C$47*CONFIGURACAO!$C$35,AA1017*CONFIGURACAO!$C$35)),'PI AREA  P100'!AA1017*CONFIGURACAO!$C$35))</f>
        <v>25</v>
      </c>
      <c r="AQ1017" s="38">
        <f>IF(AB1017=0,0,IF(CONFIGURACAO!$C$44="SIM",(IF(AB1017&gt;CONFIGURACAO!$C$45,CONFIGURACAO!$C$45*CONFIGURACAO!$C$36,AB1017*CONFIGURACAO!$C$36)),'PI AREA  P100'!AB1017*CONFIGURACAO!$C$36))</f>
        <v>0</v>
      </c>
      <c r="AR1017" s="38">
        <f t="shared" si="335"/>
        <v>450</v>
      </c>
      <c r="AS1017" s="68">
        <f>IF(AR1017="","",$AR1017-(($AS$2/CONFIGURACAO!$C$6)*$M1017))</f>
        <v>300</v>
      </c>
      <c r="AT1017" s="73">
        <f t="shared" si="317"/>
        <v>3</v>
      </c>
      <c r="AU1017" s="75">
        <f>IF(AR1017="","",$AR1017-(($AU$2/CONFIGURACAO!$C$6)*$M1017))</f>
        <v>200</v>
      </c>
      <c r="AV1017" s="76">
        <f t="shared" si="318"/>
        <v>4</v>
      </c>
      <c r="AW1017" s="74">
        <f>IF(AR1017="","",$AR1017-(($AW$2/CONFIGURACAO!$C$6)*$M1017))</f>
        <v>100</v>
      </c>
      <c r="AX1017" s="72">
        <f t="shared" si="319"/>
        <v>5</v>
      </c>
      <c r="AZ1017" s="39">
        <f t="shared" si="320"/>
        <v>3.8009003910704178E-2</v>
      </c>
      <c r="BA1017" s="146">
        <f t="shared" si="321"/>
        <v>6</v>
      </c>
      <c r="BB1017" s="146">
        <f t="shared" si="322"/>
        <v>836</v>
      </c>
      <c r="BC1017" s="32">
        <f t="shared" si="323"/>
        <v>777</v>
      </c>
      <c r="BD1017" s="148"/>
      <c r="BE1017" s="40">
        <f t="shared" si="324"/>
        <v>7.4515648286140088E-2</v>
      </c>
      <c r="BF1017" s="40">
        <f t="shared" si="325"/>
        <v>7.716049382716049E-2</v>
      </c>
      <c r="BG1017" s="40">
        <f t="shared" si="326"/>
        <v>0</v>
      </c>
      <c r="BH1017" s="40">
        <f t="shared" si="327"/>
        <v>4.042037186742118E-2</v>
      </c>
      <c r="BI1017" s="40">
        <f t="shared" si="328"/>
        <v>0</v>
      </c>
      <c r="BJ1017" s="40">
        <f t="shared" si="329"/>
        <v>0</v>
      </c>
      <c r="BK1017" s="40">
        <f t="shared" si="330"/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 s="42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</row>
    <row r="1018" spans="1:124" s="32" customFormat="1" x14ac:dyDescent="0.2">
      <c r="A1018" s="124" t="str">
        <f>CONFIGURACAO!$C$4</f>
        <v>AREA 21</v>
      </c>
      <c r="B1018" s="125">
        <v>1016</v>
      </c>
      <c r="C1018" s="252" t="s">
        <v>330</v>
      </c>
      <c r="D1018" s="126">
        <f t="shared" si="331"/>
        <v>9</v>
      </c>
      <c r="E1018" s="250" t="s">
        <v>1353</v>
      </c>
      <c r="F1018" s="250">
        <v>1</v>
      </c>
      <c r="G1018" s="250">
        <v>1</v>
      </c>
      <c r="H1018" s="250">
        <v>1</v>
      </c>
      <c r="I1018" s="250">
        <v>1</v>
      </c>
      <c r="J1018" s="87"/>
      <c r="K1018" s="94"/>
      <c r="L1018" s="94"/>
      <c r="M1018" s="154">
        <f t="shared" si="332"/>
        <v>4</v>
      </c>
      <c r="N1018">
        <v>1</v>
      </c>
      <c r="O1018">
        <v>4</v>
      </c>
      <c r="P1018">
        <v>3</v>
      </c>
      <c r="Q1018">
        <v>2</v>
      </c>
      <c r="R1018">
        <v>7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 s="139">
        <f t="shared" si="315"/>
        <v>5</v>
      </c>
      <c r="AD1018" s="140">
        <f t="shared" si="316"/>
        <v>8</v>
      </c>
      <c r="AE1018" s="141">
        <f t="shared" si="333"/>
        <v>0</v>
      </c>
      <c r="AF1018" s="142">
        <f t="shared" si="334"/>
        <v>0</v>
      </c>
      <c r="AG1018" s="278"/>
      <c r="AI1018" s="37">
        <f>IFERROR(IF(M1018&gt;0,(N1018*CONFIGURACAO!$C$20)+(O1018*CONFIGURACAO!$C$21)+(P1018*CONFIGURACAO!$C$22)+(Q1018*CONFIGURACAO!$C$23)+(R1018*CONFIGURACAO!$C$24),""),"")</f>
        <v>820</v>
      </c>
      <c r="AJ1018" s="38">
        <f>IF(S1018=0,0,IF(CONFIGURACAO!$C$15="SIM",(IF(S1018&gt;CONFIGURACAO!$C$16,CONFIGURACAO!$C$16*CONFIGURACAO!$C$25,S1018*CONFIGURACAO!$C$25)),'PI AREA  P100'!S1018*CONFIGURACAO!$C$25))</f>
        <v>0</v>
      </c>
      <c r="AK1018" s="38">
        <f>IF(T1018=0,0,IF(CONFIGURACAO!$C$17="SIM",(IF(T1018&gt;CONFIGURACAO!$C$18,CONFIGURACAO!$C$18*CONFIGURACAO!$C$26,T1018*CONFIGURACAO!$C$26)),'PI AREA  P100'!T1018*CONFIGURACAO!$C$26))</f>
        <v>0</v>
      </c>
      <c r="AL1018" s="38">
        <f>IFERROR(IF(M1018&gt;0,(U1018*CONFIGURACAO!$C$29)+(V1018*CONFIGURACAO!$C$30),""),"")</f>
        <v>0</v>
      </c>
      <c r="AM1018" s="38">
        <f>IF(W1018=0,0,IF(CONFIGURACAO!$C$41="SIM",(IF(W1018&gt;CONFIGURACAO!$C$41,CONFIGURACAO!$C$41*CONFIGURACAO!$C$31,W1018*CONFIGURACAO!$C$31)),'PI AREA  P100'!W1018*CONFIGURACAO!$C$31))</f>
        <v>0</v>
      </c>
      <c r="AN1018" s="38">
        <f>IF(X1018=0,0,IF(CONFIGURACAO!$C$39="SIM",(IF(X1018&gt;CONFIGURACAO!$C$40,CONFIGURACAO!$C$40*CONFIGURACAO!$C$32,X1018*CONFIGURACAO!$C$32)),'PI AREA  P100'!X1018*CONFIGURACAO!$C$32))</f>
        <v>0</v>
      </c>
      <c r="AO1018" s="38">
        <f>IFERROR(IF(M1018&gt;0,(Y1018*CONFIGURACAO!$C$33)+(Z1018*CONFIGURACAO!$C$34)+(AA1018*CONFIGURACAO!$C$35)+(AB1018*CONFIGURACAO!$C$36),""),"")</f>
        <v>0</v>
      </c>
      <c r="AP1018" s="38">
        <f>IF(AA1018=0,0,IF(CONFIGURACAO!$C$46="SIM",(IF(AA1018&gt;CONFIGURACAO!$C$47,CONFIGURACAO!$C$47*CONFIGURACAO!$C$35,AA1018*CONFIGURACAO!$C$35)),'PI AREA  P100'!AA1018*CONFIGURACAO!$C$35))</f>
        <v>0</v>
      </c>
      <c r="AQ1018" s="38">
        <f>IF(AB1018=0,0,IF(CONFIGURACAO!$C$44="SIM",(IF(AB1018&gt;CONFIGURACAO!$C$45,CONFIGURACAO!$C$45*CONFIGURACAO!$C$36,AB1018*CONFIGURACAO!$C$36)),'PI AREA  P100'!AB1018*CONFIGURACAO!$C$36))</f>
        <v>0</v>
      </c>
      <c r="AR1018" s="38">
        <f t="shared" si="335"/>
        <v>820</v>
      </c>
      <c r="AS1018" s="68">
        <f>IF(AR1018="","",$AR1018-(($AS$2/CONFIGURACAO!$C$6)*$M1018))</f>
        <v>520</v>
      </c>
      <c r="AT1018" s="73">
        <f t="shared" si="317"/>
        <v>3</v>
      </c>
      <c r="AU1018" s="75">
        <f>IF(AR1018="","",$AR1018-(($AU$2/CONFIGURACAO!$C$6)*$M1018))</f>
        <v>320</v>
      </c>
      <c r="AV1018" s="76">
        <f t="shared" si="318"/>
        <v>4</v>
      </c>
      <c r="AW1018" s="74">
        <f>IF(AR1018="","",$AR1018-(($AW$2/CONFIGURACAO!$C$6)*$M1018))</f>
        <v>120</v>
      </c>
      <c r="AX1018" s="72">
        <f t="shared" si="319"/>
        <v>5</v>
      </c>
      <c r="AZ1018" s="39">
        <f t="shared" si="320"/>
        <v>6.9260851570616511E-2</v>
      </c>
      <c r="BA1018" s="146">
        <f t="shared" si="321"/>
        <v>17</v>
      </c>
      <c r="BB1018" s="146">
        <f t="shared" si="322"/>
        <v>454</v>
      </c>
      <c r="BC1018" s="32">
        <f t="shared" si="323"/>
        <v>542</v>
      </c>
      <c r="BD1018" s="148"/>
      <c r="BE1018" s="40">
        <f t="shared" si="324"/>
        <v>3.7257824143070044E-2</v>
      </c>
      <c r="BF1018" s="40">
        <f t="shared" si="325"/>
        <v>0.15432098765432098</v>
      </c>
      <c r="BG1018" s="40">
        <f t="shared" si="326"/>
        <v>7.7081192189105849E-2</v>
      </c>
      <c r="BH1018" s="40">
        <f t="shared" si="327"/>
        <v>8.084074373484236E-2</v>
      </c>
      <c r="BI1018" s="40">
        <f t="shared" si="328"/>
        <v>0.74626865671641784</v>
      </c>
      <c r="BJ1018" s="40">
        <f t="shared" si="329"/>
        <v>0</v>
      </c>
      <c r="BK1018" s="40">
        <f t="shared" si="330"/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 s="42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</row>
    <row r="1019" spans="1:124" s="32" customFormat="1" x14ac:dyDescent="0.2">
      <c r="A1019" s="124" t="str">
        <f>CONFIGURACAO!$C$4</f>
        <v>AREA 21</v>
      </c>
      <c r="B1019" s="125">
        <v>1017</v>
      </c>
      <c r="C1019" s="252" t="s">
        <v>330</v>
      </c>
      <c r="D1019" s="126">
        <f t="shared" si="331"/>
        <v>10</v>
      </c>
      <c r="E1019" s="250" t="s">
        <v>1354</v>
      </c>
      <c r="F1019" s="250">
        <v>0</v>
      </c>
      <c r="G1019" s="250">
        <v>0</v>
      </c>
      <c r="H1019" s="250">
        <v>1</v>
      </c>
      <c r="I1019" s="250">
        <v>1</v>
      </c>
      <c r="J1019" s="87"/>
      <c r="K1019" s="94"/>
      <c r="L1019" s="94"/>
      <c r="M1019" s="154">
        <f t="shared" si="332"/>
        <v>2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3</v>
      </c>
      <c r="AA1019">
        <v>0</v>
      </c>
      <c r="AB1019">
        <v>1</v>
      </c>
      <c r="AC1019" s="139">
        <f t="shared" si="315"/>
        <v>0</v>
      </c>
      <c r="AD1019" s="140">
        <f t="shared" si="316"/>
        <v>0</v>
      </c>
      <c r="AE1019" s="141">
        <f t="shared" si="333"/>
        <v>0</v>
      </c>
      <c r="AF1019" s="142">
        <f t="shared" si="334"/>
        <v>3</v>
      </c>
      <c r="AG1019" s="278"/>
      <c r="AI1019" s="37">
        <f>IFERROR(IF(M1019&gt;0,(N1019*CONFIGURACAO!$C$20)+(O1019*CONFIGURACAO!$C$21)+(P1019*CONFIGURACAO!$C$22)+(Q1019*CONFIGURACAO!$C$23)+(R1019*CONFIGURACAO!$C$24),""),"")</f>
        <v>0</v>
      </c>
      <c r="AJ1019" s="38">
        <f>IF(S1019=0,0,IF(CONFIGURACAO!$C$15="SIM",(IF(S1019&gt;CONFIGURACAO!$C$16,CONFIGURACAO!$C$16*CONFIGURACAO!$C$25,S1019*CONFIGURACAO!$C$25)),'PI AREA  P100'!S1019*CONFIGURACAO!$C$25))</f>
        <v>10</v>
      </c>
      <c r="AK1019" s="38">
        <f>IF(T1019=0,0,IF(CONFIGURACAO!$C$17="SIM",(IF(T1019&gt;CONFIGURACAO!$C$18,CONFIGURACAO!$C$18*CONFIGURACAO!$C$26,T1019*CONFIGURACAO!$C$26)),'PI AREA  P100'!T1019*CONFIGURACAO!$C$26))</f>
        <v>5</v>
      </c>
      <c r="AL1019" s="38">
        <f>IFERROR(IF(M1019&gt;0,(U1019*CONFIGURACAO!$C$29)+(V1019*CONFIGURACAO!$C$30),""),"")</f>
        <v>0</v>
      </c>
      <c r="AM1019" s="38">
        <f>IF(W1019=0,0,IF(CONFIGURACAO!$C$41="SIM",(IF(W1019&gt;CONFIGURACAO!$C$41,CONFIGURACAO!$C$41*CONFIGURACAO!$C$31,W1019*CONFIGURACAO!$C$31)),'PI AREA  P100'!W1019*CONFIGURACAO!$C$31))</f>
        <v>0</v>
      </c>
      <c r="AN1019" s="38">
        <f>IF(X1019=0,0,IF(CONFIGURACAO!$C$39="SIM",(IF(X1019&gt;CONFIGURACAO!$C$40,CONFIGURACAO!$C$40*CONFIGURACAO!$C$32,X1019*CONFIGURACAO!$C$32)),'PI AREA  P100'!X1019*CONFIGURACAO!$C$32))</f>
        <v>0</v>
      </c>
      <c r="AO1019" s="38">
        <f>IFERROR(IF(M1019&gt;0,(Y1019*CONFIGURACAO!$C$33)+(Z1019*CONFIGURACAO!$C$34)+(AA1019*CONFIGURACAO!$C$35)+(AB1019*CONFIGURACAO!$C$36),""),"")</f>
        <v>160</v>
      </c>
      <c r="AP1019" s="38">
        <f>IF(AA1019=0,0,IF(CONFIGURACAO!$C$46="SIM",(IF(AA1019&gt;CONFIGURACAO!$C$47,CONFIGURACAO!$C$47*CONFIGURACAO!$C$35,AA1019*CONFIGURACAO!$C$35)),'PI AREA  P100'!AA1019*CONFIGURACAO!$C$35))</f>
        <v>0</v>
      </c>
      <c r="AQ1019" s="38">
        <f>IF(AB1019=0,0,IF(CONFIGURACAO!$C$44="SIM",(IF(AB1019&gt;CONFIGURACAO!$C$45,CONFIGURACAO!$C$45*CONFIGURACAO!$C$36,AB1019*CONFIGURACAO!$C$36)),'PI AREA  P100'!AB1019*CONFIGURACAO!$C$36))</f>
        <v>10</v>
      </c>
      <c r="AR1019" s="38">
        <f t="shared" si="335"/>
        <v>185</v>
      </c>
      <c r="AS1019" s="68">
        <f>IF(AR1019="","",$AR1019-(($AS$2/CONFIGURACAO!$C$6)*$M1019))</f>
        <v>35</v>
      </c>
      <c r="AT1019" s="73">
        <f t="shared" si="317"/>
        <v>3</v>
      </c>
      <c r="AU1019" s="75">
        <f>IF(AR1019="","",$AR1019-(($AU$2/CONFIGURACAO!$C$6)*$M1019))</f>
        <v>-65</v>
      </c>
      <c r="AV1019" s="76" t="str">
        <f t="shared" si="318"/>
        <v>NAO</v>
      </c>
      <c r="AW1019" s="74">
        <f>IF(AR1019="","",$AR1019-(($AW$2/CONFIGURACAO!$C$6)*$M1019))</f>
        <v>-165</v>
      </c>
      <c r="AX1019" s="72" t="str">
        <f t="shared" si="319"/>
        <v>NAO</v>
      </c>
      <c r="AZ1019" s="39">
        <f t="shared" si="320"/>
        <v>1.5625923829956163E-2</v>
      </c>
      <c r="BA1019" s="146">
        <f t="shared" si="321"/>
        <v>6</v>
      </c>
      <c r="BB1019" s="146">
        <f t="shared" si="322"/>
        <v>836</v>
      </c>
      <c r="BC1019" s="32">
        <f t="shared" si="323"/>
        <v>969</v>
      </c>
      <c r="BD1019" s="148"/>
      <c r="BE1019" s="40">
        <f t="shared" si="324"/>
        <v>0</v>
      </c>
      <c r="BF1019" s="40">
        <f t="shared" si="325"/>
        <v>0</v>
      </c>
      <c r="BG1019" s="40">
        <f t="shared" si="326"/>
        <v>0</v>
      </c>
      <c r="BH1019" s="40">
        <f t="shared" si="327"/>
        <v>0</v>
      </c>
      <c r="BI1019" s="40">
        <f t="shared" si="328"/>
        <v>0</v>
      </c>
      <c r="BJ1019" s="40">
        <f t="shared" si="329"/>
        <v>9.2421441774491686E-2</v>
      </c>
      <c r="BK1019" s="40">
        <f t="shared" si="330"/>
        <v>0.16051364365971107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 s="42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</row>
    <row r="1020" spans="1:124" s="32" customFormat="1" x14ac:dyDescent="0.2">
      <c r="A1020" s="124" t="str">
        <f>CONFIGURACAO!$C$4</f>
        <v>AREA 21</v>
      </c>
      <c r="B1020" s="125">
        <v>1018</v>
      </c>
      <c r="C1020" s="252" t="s">
        <v>330</v>
      </c>
      <c r="D1020" s="126">
        <f t="shared" si="331"/>
        <v>11</v>
      </c>
      <c r="E1020" s="250" t="s">
        <v>1355</v>
      </c>
      <c r="F1020" s="250">
        <v>1</v>
      </c>
      <c r="G1020" s="250">
        <v>1</v>
      </c>
      <c r="H1020" s="250">
        <v>1</v>
      </c>
      <c r="I1020" s="250">
        <v>1</v>
      </c>
      <c r="J1020" s="87"/>
      <c r="K1020" s="94"/>
      <c r="L1020" s="94"/>
      <c r="M1020" s="154">
        <f t="shared" si="332"/>
        <v>4</v>
      </c>
      <c r="N1020">
        <v>2</v>
      </c>
      <c r="O1020">
        <v>1</v>
      </c>
      <c r="P1020">
        <v>2</v>
      </c>
      <c r="Q1020">
        <v>10</v>
      </c>
      <c r="R1020">
        <v>5</v>
      </c>
      <c r="S1020">
        <v>1</v>
      </c>
      <c r="T1020">
        <v>1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1</v>
      </c>
      <c r="AC1020" s="139">
        <f t="shared" si="315"/>
        <v>3</v>
      </c>
      <c r="AD1020" s="140">
        <f t="shared" si="316"/>
        <v>5</v>
      </c>
      <c r="AE1020" s="141">
        <f t="shared" si="333"/>
        <v>0</v>
      </c>
      <c r="AF1020" s="142">
        <f t="shared" si="334"/>
        <v>0</v>
      </c>
      <c r="AG1020" s="278"/>
      <c r="AI1020" s="37">
        <f>IFERROR(IF(M1020&gt;0,(N1020*CONFIGURACAO!$C$20)+(O1020*CONFIGURACAO!$C$21)+(P1020*CONFIGURACAO!$C$22)+(Q1020*CONFIGURACAO!$C$23)+(R1020*CONFIGURACAO!$C$24),""),"")</f>
        <v>900</v>
      </c>
      <c r="AJ1020" s="38">
        <f>IF(S1020=0,0,IF(CONFIGURACAO!$C$15="SIM",(IF(S1020&gt;CONFIGURACAO!$C$16,CONFIGURACAO!$C$16*CONFIGURACAO!$C$25,S1020*CONFIGURACAO!$C$25)),'PI AREA  P100'!S1020*CONFIGURACAO!$C$25))</f>
        <v>10</v>
      </c>
      <c r="AK1020" s="38">
        <f>IF(T1020=0,0,IF(CONFIGURACAO!$C$17="SIM",(IF(T1020&gt;CONFIGURACAO!$C$18,CONFIGURACAO!$C$18*CONFIGURACAO!$C$26,T1020*CONFIGURACAO!$C$26)),'PI AREA  P100'!T1020*CONFIGURACAO!$C$26))</f>
        <v>5</v>
      </c>
      <c r="AL1020" s="38">
        <f>IFERROR(IF(M1020&gt;0,(U1020*CONFIGURACAO!$C$29)+(V1020*CONFIGURACAO!$C$30),""),"")</f>
        <v>0</v>
      </c>
      <c r="AM1020" s="38">
        <f>IF(W1020=0,0,IF(CONFIGURACAO!$C$41="SIM",(IF(W1020&gt;CONFIGURACAO!$C$41,CONFIGURACAO!$C$41*CONFIGURACAO!$C$31,W1020*CONFIGURACAO!$C$31)),'PI AREA  P100'!W1020*CONFIGURACAO!$C$31))</f>
        <v>50</v>
      </c>
      <c r="AN1020" s="38">
        <f>IF(X1020=0,0,IF(CONFIGURACAO!$C$39="SIM",(IF(X1020&gt;CONFIGURACAO!$C$40,CONFIGURACAO!$C$40*CONFIGURACAO!$C$32,X1020*CONFIGURACAO!$C$32)),'PI AREA  P100'!X1020*CONFIGURACAO!$C$32))</f>
        <v>0</v>
      </c>
      <c r="AO1020" s="38">
        <f>IFERROR(IF(M1020&gt;0,(Y1020*CONFIGURACAO!$C$33)+(Z1020*CONFIGURACAO!$C$34)+(AA1020*CONFIGURACAO!$C$35)+(AB1020*CONFIGURACAO!$C$36),""),"")</f>
        <v>10</v>
      </c>
      <c r="AP1020" s="38">
        <f>IF(AA1020=0,0,IF(CONFIGURACAO!$C$46="SIM",(IF(AA1020&gt;CONFIGURACAO!$C$47,CONFIGURACAO!$C$47*CONFIGURACAO!$C$35,AA1020*CONFIGURACAO!$C$35)),'PI AREA  P100'!AA1020*CONFIGURACAO!$C$35))</f>
        <v>0</v>
      </c>
      <c r="AQ1020" s="38">
        <f>IF(AB1020=0,0,IF(CONFIGURACAO!$C$44="SIM",(IF(AB1020&gt;CONFIGURACAO!$C$45,CONFIGURACAO!$C$45*CONFIGURACAO!$C$36,AB1020*CONFIGURACAO!$C$36)),'PI AREA  P100'!AB1020*CONFIGURACAO!$C$36))</f>
        <v>10</v>
      </c>
      <c r="AR1020" s="38">
        <f t="shared" si="335"/>
        <v>985</v>
      </c>
      <c r="AS1020" s="68">
        <f>IF(AR1020="","",$AR1020-(($AS$2/CONFIGURACAO!$C$6)*$M1020))</f>
        <v>685</v>
      </c>
      <c r="AT1020" s="73">
        <f t="shared" si="317"/>
        <v>3</v>
      </c>
      <c r="AU1020" s="75">
        <f>IF(AR1020="","",$AR1020-(($AU$2/CONFIGURACAO!$C$6)*$M1020))</f>
        <v>485</v>
      </c>
      <c r="AV1020" s="76">
        <f t="shared" si="318"/>
        <v>4</v>
      </c>
      <c r="AW1020" s="74">
        <f>IF(AR1020="","",$AR1020-(($AW$2/CONFIGURACAO!$C$6)*$M1020))</f>
        <v>285</v>
      </c>
      <c r="AX1020" s="72">
        <f t="shared" si="319"/>
        <v>5</v>
      </c>
      <c r="AZ1020" s="39">
        <f t="shared" si="320"/>
        <v>8.3197486337874701E-2</v>
      </c>
      <c r="BA1020" s="146">
        <f t="shared" si="321"/>
        <v>24</v>
      </c>
      <c r="BB1020" s="146">
        <f t="shared" si="322"/>
        <v>276</v>
      </c>
      <c r="BC1020" s="32">
        <f t="shared" si="323"/>
        <v>440</v>
      </c>
      <c r="BD1020" s="148"/>
      <c r="BE1020" s="40">
        <f t="shared" si="324"/>
        <v>7.4515648286140088E-2</v>
      </c>
      <c r="BF1020" s="40">
        <f t="shared" si="325"/>
        <v>3.8580246913580245E-2</v>
      </c>
      <c r="BG1020" s="40">
        <f t="shared" si="326"/>
        <v>5.1387461459403906E-2</v>
      </c>
      <c r="BH1020" s="40">
        <f t="shared" si="327"/>
        <v>0.40420371867421184</v>
      </c>
      <c r="BI1020" s="40">
        <f t="shared" si="328"/>
        <v>0.53304904051172708</v>
      </c>
      <c r="BJ1020" s="40">
        <f t="shared" si="329"/>
        <v>9.2421441774491686E-2</v>
      </c>
      <c r="BK1020" s="40">
        <f t="shared" si="330"/>
        <v>0.16051364365971107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 s="42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</row>
    <row r="1021" spans="1:124" s="32" customFormat="1" x14ac:dyDescent="0.2">
      <c r="A1021" s="124" t="str">
        <f>CONFIGURACAO!$C$4</f>
        <v>AREA 21</v>
      </c>
      <c r="B1021" s="125">
        <v>1019</v>
      </c>
      <c r="C1021" s="252" t="s">
        <v>330</v>
      </c>
      <c r="D1021" s="126">
        <f t="shared" si="331"/>
        <v>12</v>
      </c>
      <c r="E1021" s="250" t="s">
        <v>1356</v>
      </c>
      <c r="F1021" s="250">
        <v>1</v>
      </c>
      <c r="G1021" s="250">
        <v>1</v>
      </c>
      <c r="H1021" s="250">
        <v>1</v>
      </c>
      <c r="I1021" s="250">
        <v>1</v>
      </c>
      <c r="J1021" s="87"/>
      <c r="K1021" s="94"/>
      <c r="L1021" s="94"/>
      <c r="M1021" s="154">
        <f t="shared" si="332"/>
        <v>4</v>
      </c>
      <c r="N1021">
        <v>0</v>
      </c>
      <c r="O1021">
        <v>2</v>
      </c>
      <c r="P1021">
        <v>6</v>
      </c>
      <c r="Q1021">
        <v>5</v>
      </c>
      <c r="R1021">
        <v>1</v>
      </c>
      <c r="S1021">
        <v>0</v>
      </c>
      <c r="T1021">
        <v>0</v>
      </c>
      <c r="U1021">
        <v>0</v>
      </c>
      <c r="V1021">
        <v>3</v>
      </c>
      <c r="W1021">
        <v>0</v>
      </c>
      <c r="X1021">
        <v>0</v>
      </c>
      <c r="Y1021">
        <v>0</v>
      </c>
      <c r="Z1021">
        <v>3</v>
      </c>
      <c r="AA1021">
        <v>0</v>
      </c>
      <c r="AB1021">
        <v>1</v>
      </c>
      <c r="AC1021" s="139">
        <f t="shared" si="315"/>
        <v>2</v>
      </c>
      <c r="AD1021" s="140">
        <f t="shared" si="316"/>
        <v>8</v>
      </c>
      <c r="AE1021" s="141">
        <f t="shared" si="333"/>
        <v>3</v>
      </c>
      <c r="AF1021" s="142">
        <f t="shared" si="334"/>
        <v>3</v>
      </c>
      <c r="AG1021" s="278"/>
      <c r="AI1021" s="37">
        <f>IFERROR(IF(M1021&gt;0,(N1021*CONFIGURACAO!$C$20)+(O1021*CONFIGURACAO!$C$21)+(P1021*CONFIGURACAO!$C$22)+(Q1021*CONFIGURACAO!$C$23)+(R1021*CONFIGURACAO!$C$24),""),"")</f>
        <v>740</v>
      </c>
      <c r="AJ1021" s="38">
        <f>IF(S1021=0,0,IF(CONFIGURACAO!$C$15="SIM",(IF(S1021&gt;CONFIGURACAO!$C$16,CONFIGURACAO!$C$16*CONFIGURACAO!$C$25,S1021*CONFIGURACAO!$C$25)),'PI AREA  P100'!S1021*CONFIGURACAO!$C$25))</f>
        <v>0</v>
      </c>
      <c r="AK1021" s="38">
        <f>IF(T1021=0,0,IF(CONFIGURACAO!$C$17="SIM",(IF(T1021&gt;CONFIGURACAO!$C$18,CONFIGURACAO!$C$18*CONFIGURACAO!$C$26,T1021*CONFIGURACAO!$C$26)),'PI AREA  P100'!T1021*CONFIGURACAO!$C$26))</f>
        <v>0</v>
      </c>
      <c r="AL1021" s="38">
        <f>IFERROR(IF(M1021&gt;0,(U1021*CONFIGURACAO!$C$29)+(V1021*CONFIGURACAO!$C$30),""),"")</f>
        <v>300</v>
      </c>
      <c r="AM1021" s="38">
        <f>IF(W1021=0,0,IF(CONFIGURACAO!$C$41="SIM",(IF(W1021&gt;CONFIGURACAO!$C$41,CONFIGURACAO!$C$41*CONFIGURACAO!$C$31,W1021*CONFIGURACAO!$C$31)),'PI AREA  P100'!W1021*CONFIGURACAO!$C$31))</f>
        <v>0</v>
      </c>
      <c r="AN1021" s="38">
        <f>IF(X1021=0,0,IF(CONFIGURACAO!$C$39="SIM",(IF(X1021&gt;CONFIGURACAO!$C$40,CONFIGURACAO!$C$40*CONFIGURACAO!$C$32,X1021*CONFIGURACAO!$C$32)),'PI AREA  P100'!X1021*CONFIGURACAO!$C$32))</f>
        <v>0</v>
      </c>
      <c r="AO1021" s="38">
        <f>IFERROR(IF(M1021&gt;0,(Y1021*CONFIGURACAO!$C$33)+(Z1021*CONFIGURACAO!$C$34)+(AA1021*CONFIGURACAO!$C$35)+(AB1021*CONFIGURACAO!$C$36),""),"")</f>
        <v>160</v>
      </c>
      <c r="AP1021" s="38">
        <f>IF(AA1021=0,0,IF(CONFIGURACAO!$C$46="SIM",(IF(AA1021&gt;CONFIGURACAO!$C$47,CONFIGURACAO!$C$47*CONFIGURACAO!$C$35,AA1021*CONFIGURACAO!$C$35)),'PI AREA  P100'!AA1021*CONFIGURACAO!$C$35))</f>
        <v>0</v>
      </c>
      <c r="AQ1021" s="38">
        <f>IF(AB1021=0,0,IF(CONFIGURACAO!$C$44="SIM",(IF(AB1021&gt;CONFIGURACAO!$C$45,CONFIGURACAO!$C$45*CONFIGURACAO!$C$36,AB1021*CONFIGURACAO!$C$36)),'PI AREA  P100'!AB1021*CONFIGURACAO!$C$36))</f>
        <v>10</v>
      </c>
      <c r="AR1021" s="38">
        <f t="shared" si="335"/>
        <v>1210</v>
      </c>
      <c r="AS1021" s="68">
        <f>IF(AR1021="","",$AR1021-(($AS$2/CONFIGURACAO!$C$6)*$M1021))</f>
        <v>910</v>
      </c>
      <c r="AT1021" s="73">
        <f t="shared" si="317"/>
        <v>3</v>
      </c>
      <c r="AU1021" s="75">
        <f>IF(AR1021="","",$AR1021-(($AU$2/CONFIGURACAO!$C$6)*$M1021))</f>
        <v>710</v>
      </c>
      <c r="AV1021" s="76">
        <f t="shared" si="318"/>
        <v>4</v>
      </c>
      <c r="AW1021" s="74">
        <f>IF(AR1021="","",$AR1021-(($AW$2/CONFIGURACAO!$C$6)*$M1021))</f>
        <v>510</v>
      </c>
      <c r="AX1021" s="72">
        <f t="shared" si="319"/>
        <v>5</v>
      </c>
      <c r="AZ1021" s="39">
        <f t="shared" si="320"/>
        <v>0.1022019882932268</v>
      </c>
      <c r="BA1021" s="146">
        <f t="shared" si="321"/>
        <v>21</v>
      </c>
      <c r="BB1021" s="146">
        <f t="shared" si="322"/>
        <v>343</v>
      </c>
      <c r="BC1021" s="32">
        <f t="shared" si="323"/>
        <v>348</v>
      </c>
      <c r="BD1021" s="148"/>
      <c r="BE1021" s="40">
        <f t="shared" si="324"/>
        <v>0</v>
      </c>
      <c r="BF1021" s="40">
        <f t="shared" si="325"/>
        <v>7.716049382716049E-2</v>
      </c>
      <c r="BG1021" s="40">
        <f t="shared" si="326"/>
        <v>0.1541623843782117</v>
      </c>
      <c r="BH1021" s="40">
        <f t="shared" si="327"/>
        <v>0.20210185933710592</v>
      </c>
      <c r="BI1021" s="40">
        <f t="shared" si="328"/>
        <v>0.10660980810234541</v>
      </c>
      <c r="BJ1021" s="40">
        <f t="shared" si="329"/>
        <v>0</v>
      </c>
      <c r="BK1021" s="40">
        <f t="shared" si="330"/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 s="42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</row>
    <row r="1022" spans="1:124" s="32" customFormat="1" x14ac:dyDescent="0.2">
      <c r="A1022" s="124" t="str">
        <f>CONFIGURACAO!$C$4</f>
        <v>AREA 21</v>
      </c>
      <c r="B1022" s="125">
        <v>1020</v>
      </c>
      <c r="C1022" s="252" t="s">
        <v>330</v>
      </c>
      <c r="D1022" s="126">
        <f t="shared" si="331"/>
        <v>13</v>
      </c>
      <c r="E1022" s="250" t="s">
        <v>1357</v>
      </c>
      <c r="F1022" s="250">
        <v>1</v>
      </c>
      <c r="G1022" s="250">
        <v>1</v>
      </c>
      <c r="H1022" s="250">
        <v>1</v>
      </c>
      <c r="I1022" s="250">
        <v>1</v>
      </c>
      <c r="J1022" s="87"/>
      <c r="K1022" s="94"/>
      <c r="L1022" s="94"/>
      <c r="M1022" s="154">
        <f t="shared" si="332"/>
        <v>4</v>
      </c>
      <c r="N1022">
        <v>0</v>
      </c>
      <c r="O1022">
        <v>4</v>
      </c>
      <c r="P1022">
        <v>4</v>
      </c>
      <c r="Q1022">
        <v>2</v>
      </c>
      <c r="R1022">
        <v>4</v>
      </c>
      <c r="S1022">
        <v>2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 s="139">
        <f t="shared" si="315"/>
        <v>4</v>
      </c>
      <c r="AD1022" s="140">
        <f t="shared" si="316"/>
        <v>8</v>
      </c>
      <c r="AE1022" s="141">
        <f t="shared" si="333"/>
        <v>0</v>
      </c>
      <c r="AF1022" s="142">
        <f t="shared" si="334"/>
        <v>0</v>
      </c>
      <c r="AG1022" s="278"/>
      <c r="AI1022" s="37">
        <f>IFERROR(IF(M1022&gt;0,(N1022*CONFIGURACAO!$C$20)+(O1022*CONFIGURACAO!$C$21)+(P1022*CONFIGURACAO!$C$22)+(Q1022*CONFIGURACAO!$C$23)+(R1022*CONFIGURACAO!$C$24),""),"")</f>
        <v>720</v>
      </c>
      <c r="AJ1022" s="38">
        <f>IF(S1022=0,0,IF(CONFIGURACAO!$C$15="SIM",(IF(S1022&gt;CONFIGURACAO!$C$16,CONFIGURACAO!$C$16*CONFIGURACAO!$C$25,S1022*CONFIGURACAO!$C$25)),'PI AREA  P100'!S1022*CONFIGURACAO!$C$25))</f>
        <v>20</v>
      </c>
      <c r="AK1022" s="38">
        <f>IF(T1022=0,0,IF(CONFIGURACAO!$C$17="SIM",(IF(T1022&gt;CONFIGURACAO!$C$18,CONFIGURACAO!$C$18*CONFIGURACAO!$C$26,T1022*CONFIGURACAO!$C$26)),'PI AREA  P100'!T1022*CONFIGURACAO!$C$26))</f>
        <v>0</v>
      </c>
      <c r="AL1022" s="38">
        <f>IFERROR(IF(M1022&gt;0,(U1022*CONFIGURACAO!$C$29)+(V1022*CONFIGURACAO!$C$30),""),"")</f>
        <v>0</v>
      </c>
      <c r="AM1022" s="38">
        <f>IF(W1022=0,0,IF(CONFIGURACAO!$C$41="SIM",(IF(W1022&gt;CONFIGURACAO!$C$41,CONFIGURACAO!$C$41*CONFIGURACAO!$C$31,W1022*CONFIGURACAO!$C$31)),'PI AREA  P100'!W1022*CONFIGURACAO!$C$31))</f>
        <v>0</v>
      </c>
      <c r="AN1022" s="38">
        <f>IF(X1022=0,0,IF(CONFIGURACAO!$C$39="SIM",(IF(X1022&gt;CONFIGURACAO!$C$40,CONFIGURACAO!$C$40*CONFIGURACAO!$C$32,X1022*CONFIGURACAO!$C$32)),'PI AREA  P100'!X1022*CONFIGURACAO!$C$32))</f>
        <v>0</v>
      </c>
      <c r="AO1022" s="38">
        <f>IFERROR(IF(M1022&gt;0,(Y1022*CONFIGURACAO!$C$33)+(Z1022*CONFIGURACAO!$C$34)+(AA1022*CONFIGURACAO!$C$35)+(AB1022*CONFIGURACAO!$C$36),""),"")</f>
        <v>0</v>
      </c>
      <c r="AP1022" s="38">
        <f>IF(AA1022=0,0,IF(CONFIGURACAO!$C$46="SIM",(IF(AA1022&gt;CONFIGURACAO!$C$47,CONFIGURACAO!$C$47*CONFIGURACAO!$C$35,AA1022*CONFIGURACAO!$C$35)),'PI AREA  P100'!AA1022*CONFIGURACAO!$C$35))</f>
        <v>0</v>
      </c>
      <c r="AQ1022" s="38">
        <f>IF(AB1022=0,0,IF(CONFIGURACAO!$C$44="SIM",(IF(AB1022&gt;CONFIGURACAO!$C$45,CONFIGURACAO!$C$45*CONFIGURACAO!$C$36,AB1022*CONFIGURACAO!$C$36)),'PI AREA  P100'!AB1022*CONFIGURACAO!$C$36))</f>
        <v>0</v>
      </c>
      <c r="AR1022" s="38">
        <f t="shared" si="335"/>
        <v>740</v>
      </c>
      <c r="AS1022" s="68">
        <f>IF(AR1022="","",$AR1022-(($AS$2/CONFIGURACAO!$C$6)*$M1022))</f>
        <v>440</v>
      </c>
      <c r="AT1022" s="73">
        <f t="shared" si="317"/>
        <v>3</v>
      </c>
      <c r="AU1022" s="75">
        <f>IF(AR1022="","",$AR1022-(($AU$2/CONFIGURACAO!$C$6)*$M1022))</f>
        <v>240</v>
      </c>
      <c r="AV1022" s="76">
        <f t="shared" si="318"/>
        <v>4</v>
      </c>
      <c r="AW1022" s="74">
        <f>IF(AR1022="","",$AR1022-(($AW$2/CONFIGURACAO!$C$6)*$M1022))</f>
        <v>40</v>
      </c>
      <c r="AX1022" s="72">
        <f t="shared" si="319"/>
        <v>5</v>
      </c>
      <c r="AZ1022" s="39">
        <f t="shared" si="320"/>
        <v>6.2503695319824651E-2</v>
      </c>
      <c r="BA1022" s="146">
        <f t="shared" si="321"/>
        <v>16</v>
      </c>
      <c r="BB1022" s="146">
        <f t="shared" si="322"/>
        <v>488</v>
      </c>
      <c r="BC1022" s="32">
        <f t="shared" si="323"/>
        <v>588</v>
      </c>
      <c r="BD1022" s="148"/>
      <c r="BE1022" s="40">
        <f t="shared" si="324"/>
        <v>0</v>
      </c>
      <c r="BF1022" s="40">
        <f t="shared" si="325"/>
        <v>0.15432098765432098</v>
      </c>
      <c r="BG1022" s="40">
        <f t="shared" si="326"/>
        <v>0.10277492291880781</v>
      </c>
      <c r="BH1022" s="40">
        <f t="shared" si="327"/>
        <v>8.084074373484236E-2</v>
      </c>
      <c r="BI1022" s="40">
        <f t="shared" si="328"/>
        <v>0.42643923240938164</v>
      </c>
      <c r="BJ1022" s="40">
        <f t="shared" si="329"/>
        <v>0.18484288354898337</v>
      </c>
      <c r="BK1022" s="40">
        <f t="shared" si="330"/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 s="4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</row>
    <row r="1023" spans="1:124" s="32" customFormat="1" x14ac:dyDescent="0.2">
      <c r="A1023" s="124" t="str">
        <f>CONFIGURACAO!$C$4</f>
        <v>AREA 21</v>
      </c>
      <c r="B1023" s="125">
        <v>1021</v>
      </c>
      <c r="C1023" s="252" t="s">
        <v>330</v>
      </c>
      <c r="D1023" s="126">
        <f t="shared" si="331"/>
        <v>14</v>
      </c>
      <c r="E1023" s="250" t="s">
        <v>1358</v>
      </c>
      <c r="F1023" s="250">
        <v>1</v>
      </c>
      <c r="G1023" s="250">
        <v>1</v>
      </c>
      <c r="H1023" s="250">
        <v>1</v>
      </c>
      <c r="I1023" s="250">
        <v>1</v>
      </c>
      <c r="J1023" s="87"/>
      <c r="K1023" s="94"/>
      <c r="L1023" s="94"/>
      <c r="M1023" s="154">
        <f t="shared" si="332"/>
        <v>4</v>
      </c>
      <c r="N1023">
        <v>0</v>
      </c>
      <c r="O1023">
        <v>1</v>
      </c>
      <c r="P1023">
        <v>4</v>
      </c>
      <c r="Q1023">
        <v>5</v>
      </c>
      <c r="R1023">
        <v>2</v>
      </c>
      <c r="S1023">
        <v>4</v>
      </c>
      <c r="T1023">
        <v>3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2</v>
      </c>
      <c r="AA1023">
        <v>0</v>
      </c>
      <c r="AB1023">
        <v>6</v>
      </c>
      <c r="AC1023" s="139">
        <f t="shared" si="315"/>
        <v>1</v>
      </c>
      <c r="AD1023" s="140">
        <f t="shared" si="316"/>
        <v>5</v>
      </c>
      <c r="AE1023" s="141">
        <f t="shared" si="333"/>
        <v>1</v>
      </c>
      <c r="AF1023" s="142">
        <f t="shared" si="334"/>
        <v>2</v>
      </c>
      <c r="AG1023" s="278"/>
      <c r="AI1023" s="37">
        <f>IFERROR(IF(M1023&gt;0,(N1023*CONFIGURACAO!$C$20)+(O1023*CONFIGURACAO!$C$21)+(P1023*CONFIGURACAO!$C$22)+(Q1023*CONFIGURACAO!$C$23)+(R1023*CONFIGURACAO!$C$24),""),"")</f>
        <v>560</v>
      </c>
      <c r="AJ1023" s="38">
        <f>IF(S1023=0,0,IF(CONFIGURACAO!$C$15="SIM",(IF(S1023&gt;CONFIGURACAO!$C$16,CONFIGURACAO!$C$16*CONFIGURACAO!$C$25,S1023*CONFIGURACAO!$C$25)),'PI AREA  P100'!S1023*CONFIGURACAO!$C$25))</f>
        <v>40</v>
      </c>
      <c r="AK1023" s="38">
        <f>IF(T1023=0,0,IF(CONFIGURACAO!$C$17="SIM",(IF(T1023&gt;CONFIGURACAO!$C$18,CONFIGURACAO!$C$18*CONFIGURACAO!$C$26,T1023*CONFIGURACAO!$C$26)),'PI AREA  P100'!T1023*CONFIGURACAO!$C$26))</f>
        <v>15</v>
      </c>
      <c r="AL1023" s="38">
        <f>IFERROR(IF(M1023&gt;0,(U1023*CONFIGURACAO!$C$29)+(V1023*CONFIGURACAO!$C$30),""),"")</f>
        <v>100</v>
      </c>
      <c r="AM1023" s="38">
        <f>IF(W1023=0,0,IF(CONFIGURACAO!$C$41="SIM",(IF(W1023&gt;CONFIGURACAO!$C$41,CONFIGURACAO!$C$41*CONFIGURACAO!$C$31,W1023*CONFIGURACAO!$C$31)),'PI AREA  P100'!W1023*CONFIGURACAO!$C$31))</f>
        <v>0</v>
      </c>
      <c r="AN1023" s="38">
        <f>IF(X1023=0,0,IF(CONFIGURACAO!$C$39="SIM",(IF(X1023&gt;CONFIGURACAO!$C$40,CONFIGURACAO!$C$40*CONFIGURACAO!$C$32,X1023*CONFIGURACAO!$C$32)),'PI AREA  P100'!X1023*CONFIGURACAO!$C$32))</f>
        <v>0</v>
      </c>
      <c r="AO1023" s="38">
        <f>IFERROR(IF(M1023&gt;0,(Y1023*CONFIGURACAO!$C$33)+(Z1023*CONFIGURACAO!$C$34)+(AA1023*CONFIGURACAO!$C$35)+(AB1023*CONFIGURACAO!$C$36),""),"")</f>
        <v>160</v>
      </c>
      <c r="AP1023" s="38">
        <f>IF(AA1023=0,0,IF(CONFIGURACAO!$C$46="SIM",(IF(AA1023&gt;CONFIGURACAO!$C$47,CONFIGURACAO!$C$47*CONFIGURACAO!$C$35,AA1023*CONFIGURACAO!$C$35)),'PI AREA  P100'!AA1023*CONFIGURACAO!$C$35))</f>
        <v>0</v>
      </c>
      <c r="AQ1023" s="38">
        <f>IF(AB1023=0,0,IF(CONFIGURACAO!$C$44="SIM",(IF(AB1023&gt;CONFIGURACAO!$C$45,CONFIGURACAO!$C$45*CONFIGURACAO!$C$36,AB1023*CONFIGURACAO!$C$36)),'PI AREA  P100'!AB1023*CONFIGURACAO!$C$36))</f>
        <v>20</v>
      </c>
      <c r="AR1023" s="38">
        <f t="shared" si="335"/>
        <v>895</v>
      </c>
      <c r="AS1023" s="68">
        <f>IF(AR1023="","",$AR1023-(($AS$2/CONFIGURACAO!$C$6)*$M1023))</f>
        <v>595</v>
      </c>
      <c r="AT1023" s="73">
        <f t="shared" si="317"/>
        <v>3</v>
      </c>
      <c r="AU1023" s="75">
        <f>IF(AR1023="","",$AR1023-(($AU$2/CONFIGURACAO!$C$6)*$M1023))</f>
        <v>395</v>
      </c>
      <c r="AV1023" s="76">
        <f t="shared" si="318"/>
        <v>4</v>
      </c>
      <c r="AW1023" s="74">
        <f>IF(AR1023="","",$AR1023-(($AW$2/CONFIGURACAO!$C$6)*$M1023))</f>
        <v>195</v>
      </c>
      <c r="AX1023" s="72">
        <f t="shared" si="319"/>
        <v>5</v>
      </c>
      <c r="AZ1023" s="39">
        <f t="shared" si="320"/>
        <v>7.5595685555733871E-2</v>
      </c>
      <c r="BA1023" s="146">
        <f t="shared" si="321"/>
        <v>28</v>
      </c>
      <c r="BB1023" s="146">
        <f t="shared" si="322"/>
        <v>213</v>
      </c>
      <c r="BC1023" s="32">
        <f t="shared" si="323"/>
        <v>500</v>
      </c>
      <c r="BD1023" s="148"/>
      <c r="BE1023" s="40">
        <f t="shared" si="324"/>
        <v>0</v>
      </c>
      <c r="BF1023" s="40">
        <f t="shared" si="325"/>
        <v>3.8580246913580245E-2</v>
      </c>
      <c r="BG1023" s="40">
        <f t="shared" si="326"/>
        <v>0.10277492291880781</v>
      </c>
      <c r="BH1023" s="40">
        <f t="shared" si="327"/>
        <v>0.20210185933710592</v>
      </c>
      <c r="BI1023" s="40">
        <f t="shared" si="328"/>
        <v>0.21321961620469082</v>
      </c>
      <c r="BJ1023" s="40">
        <f t="shared" si="329"/>
        <v>0.36968576709796674</v>
      </c>
      <c r="BK1023" s="40">
        <f t="shared" si="330"/>
        <v>0.4815409309791332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 s="42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</row>
    <row r="1024" spans="1:124" s="32" customFormat="1" x14ac:dyDescent="0.2">
      <c r="A1024" s="124" t="str">
        <f>CONFIGURACAO!$C$4</f>
        <v>AREA 21</v>
      </c>
      <c r="B1024" s="125">
        <v>1022</v>
      </c>
      <c r="C1024" s="252" t="s">
        <v>331</v>
      </c>
      <c r="D1024" s="126">
        <f t="shared" si="331"/>
        <v>1</v>
      </c>
      <c r="E1024" s="250" t="s">
        <v>1359</v>
      </c>
      <c r="F1024" s="250">
        <v>1</v>
      </c>
      <c r="G1024" s="250">
        <v>1</v>
      </c>
      <c r="H1024" s="250">
        <v>1</v>
      </c>
      <c r="I1024" s="250">
        <v>1</v>
      </c>
      <c r="J1024" s="87"/>
      <c r="K1024" s="94"/>
      <c r="L1024" s="94"/>
      <c r="M1024" s="154">
        <f t="shared" si="332"/>
        <v>4</v>
      </c>
      <c r="N1024">
        <v>7</v>
      </c>
      <c r="O1024">
        <v>12</v>
      </c>
      <c r="P1024">
        <v>9</v>
      </c>
      <c r="Q1024">
        <v>0</v>
      </c>
      <c r="R1024">
        <v>1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 s="139">
        <f t="shared" si="315"/>
        <v>19</v>
      </c>
      <c r="AD1024" s="140">
        <f t="shared" si="316"/>
        <v>28</v>
      </c>
      <c r="AE1024" s="141">
        <f t="shared" si="333"/>
        <v>0</v>
      </c>
      <c r="AF1024" s="142">
        <f t="shared" si="334"/>
        <v>0</v>
      </c>
      <c r="AG1024" s="278"/>
      <c r="AI1024" s="37">
        <f>IFERROR(IF(M1024&gt;0,(N1024*CONFIGURACAO!$C$20)+(O1024*CONFIGURACAO!$C$21)+(P1024*CONFIGURACAO!$C$22)+(Q1024*CONFIGURACAO!$C$23)+(R1024*CONFIGURACAO!$C$24),""),"")</f>
        <v>2220</v>
      </c>
      <c r="AJ1024" s="38">
        <f>IF(S1024=0,0,IF(CONFIGURACAO!$C$15="SIM",(IF(S1024&gt;CONFIGURACAO!$C$16,CONFIGURACAO!$C$16*CONFIGURACAO!$C$25,S1024*CONFIGURACAO!$C$25)),'PI AREA  P100'!S1024*CONFIGURACAO!$C$25))</f>
        <v>10</v>
      </c>
      <c r="AK1024" s="38">
        <f>IF(T1024=0,0,IF(CONFIGURACAO!$C$17="SIM",(IF(T1024&gt;CONFIGURACAO!$C$18,CONFIGURACAO!$C$18*CONFIGURACAO!$C$26,T1024*CONFIGURACAO!$C$26)),'PI AREA  P100'!T1024*CONFIGURACAO!$C$26))</f>
        <v>5</v>
      </c>
      <c r="AL1024" s="38">
        <f>IFERROR(IF(M1024&gt;0,(U1024*CONFIGURACAO!$C$29)+(V1024*CONFIGURACAO!$C$30),""),"")</f>
        <v>0</v>
      </c>
      <c r="AM1024" s="38">
        <f>IF(W1024=0,0,IF(CONFIGURACAO!$C$41="SIM",(IF(W1024&gt;CONFIGURACAO!$C$41,CONFIGURACAO!$C$41*CONFIGURACAO!$C$31,W1024*CONFIGURACAO!$C$31)),'PI AREA  P100'!W1024*CONFIGURACAO!$C$31))</f>
        <v>0</v>
      </c>
      <c r="AN1024" s="38">
        <f>IF(X1024=0,0,IF(CONFIGURACAO!$C$39="SIM",(IF(X1024&gt;CONFIGURACAO!$C$40,CONFIGURACAO!$C$40*CONFIGURACAO!$C$32,X1024*CONFIGURACAO!$C$32)),'PI AREA  P100'!X1024*CONFIGURACAO!$C$32))</f>
        <v>0</v>
      </c>
      <c r="AO1024" s="38">
        <f>IFERROR(IF(M1024&gt;0,(Y1024*CONFIGURACAO!$C$33)+(Z1024*CONFIGURACAO!$C$34)+(AA1024*CONFIGURACAO!$C$35)+(AB1024*CONFIGURACAO!$C$36),""),"")</f>
        <v>0</v>
      </c>
      <c r="AP1024" s="38">
        <f>IF(AA1024=0,0,IF(CONFIGURACAO!$C$46="SIM",(IF(AA1024&gt;CONFIGURACAO!$C$47,CONFIGURACAO!$C$47*CONFIGURACAO!$C$35,AA1024*CONFIGURACAO!$C$35)),'PI AREA  P100'!AA1024*CONFIGURACAO!$C$35))</f>
        <v>0</v>
      </c>
      <c r="AQ1024" s="38">
        <f>IF(AB1024=0,0,IF(CONFIGURACAO!$C$44="SIM",(IF(AB1024&gt;CONFIGURACAO!$C$45,CONFIGURACAO!$C$45*CONFIGURACAO!$C$36,AB1024*CONFIGURACAO!$C$36)),'PI AREA  P100'!AB1024*CONFIGURACAO!$C$36))</f>
        <v>0</v>
      </c>
      <c r="AR1024" s="38">
        <f t="shared" si="335"/>
        <v>2235</v>
      </c>
      <c r="AS1024" s="68">
        <f>IF(AR1024="","",$AR1024-(($AS$2/CONFIGURACAO!$C$6)*$M1024))</f>
        <v>1935</v>
      </c>
      <c r="AT1024" s="73">
        <f t="shared" si="317"/>
        <v>3</v>
      </c>
      <c r="AU1024" s="75">
        <f>IF(AR1024="","",$AR1024-(($AU$2/CONFIGURACAO!$C$6)*$M1024))</f>
        <v>1735</v>
      </c>
      <c r="AV1024" s="76">
        <f t="shared" si="318"/>
        <v>4</v>
      </c>
      <c r="AW1024" s="74">
        <f>IF(AR1024="","",$AR1024-(($AW$2/CONFIGURACAO!$C$6)*$M1024))</f>
        <v>1535</v>
      </c>
      <c r="AX1024" s="72">
        <f t="shared" si="319"/>
        <v>5</v>
      </c>
      <c r="AZ1024" s="39">
        <f t="shared" si="320"/>
        <v>0.18877805275649742</v>
      </c>
      <c r="BA1024" s="146">
        <f t="shared" si="321"/>
        <v>31</v>
      </c>
      <c r="BB1024" s="146">
        <f t="shared" si="322"/>
        <v>172</v>
      </c>
      <c r="BC1024" s="32">
        <f t="shared" si="323"/>
        <v>111</v>
      </c>
      <c r="BD1024" s="148"/>
      <c r="BE1024" s="40">
        <f t="shared" si="324"/>
        <v>0.26080476900149036</v>
      </c>
      <c r="BF1024" s="40">
        <f t="shared" si="325"/>
        <v>0.46296296296296291</v>
      </c>
      <c r="BG1024" s="40">
        <f t="shared" si="326"/>
        <v>0.23124357656731759</v>
      </c>
      <c r="BH1024" s="40">
        <f t="shared" si="327"/>
        <v>0</v>
      </c>
      <c r="BI1024" s="40">
        <f t="shared" si="328"/>
        <v>0.10660980810234541</v>
      </c>
      <c r="BJ1024" s="40">
        <f t="shared" si="329"/>
        <v>9.2421441774491686E-2</v>
      </c>
      <c r="BK1024" s="40">
        <f t="shared" si="330"/>
        <v>0.16051364365971107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 s="42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</row>
    <row r="1025" spans="1:124" s="32" customFormat="1" x14ac:dyDescent="0.2">
      <c r="A1025" s="124" t="str">
        <f>CONFIGURACAO!$C$4</f>
        <v>AREA 21</v>
      </c>
      <c r="B1025" s="125">
        <v>1023</v>
      </c>
      <c r="C1025" s="252" t="s">
        <v>331</v>
      </c>
      <c r="D1025" s="126">
        <f t="shared" si="331"/>
        <v>2</v>
      </c>
      <c r="E1025" s="250" t="s">
        <v>1360</v>
      </c>
      <c r="F1025" s="250">
        <v>1</v>
      </c>
      <c r="G1025" s="250">
        <v>1</v>
      </c>
      <c r="H1025" s="250">
        <v>1</v>
      </c>
      <c r="I1025" s="250">
        <v>1</v>
      </c>
      <c r="J1025" s="87"/>
      <c r="K1025" s="94"/>
      <c r="L1025" s="94"/>
      <c r="M1025" s="154">
        <f t="shared" si="332"/>
        <v>4</v>
      </c>
      <c r="N1025">
        <v>18</v>
      </c>
      <c r="O1025">
        <v>15</v>
      </c>
      <c r="P1025">
        <v>12</v>
      </c>
      <c r="Q1025">
        <v>3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 s="139">
        <f t="shared" si="315"/>
        <v>33</v>
      </c>
      <c r="AD1025" s="140">
        <f t="shared" si="316"/>
        <v>45</v>
      </c>
      <c r="AE1025" s="141">
        <f t="shared" si="333"/>
        <v>0</v>
      </c>
      <c r="AF1025" s="142">
        <f t="shared" si="334"/>
        <v>0</v>
      </c>
      <c r="AG1025" s="278"/>
      <c r="AI1025" s="37">
        <f>IFERROR(IF(M1025&gt;0,(N1025*CONFIGURACAO!$C$20)+(O1025*CONFIGURACAO!$C$21)+(P1025*CONFIGURACAO!$C$22)+(Q1025*CONFIGURACAO!$C$23)+(R1025*CONFIGURACAO!$C$24),""),"")</f>
        <v>3840</v>
      </c>
      <c r="AJ1025" s="38">
        <f>IF(S1025=0,0,IF(CONFIGURACAO!$C$15="SIM",(IF(S1025&gt;CONFIGURACAO!$C$16,CONFIGURACAO!$C$16*CONFIGURACAO!$C$25,S1025*CONFIGURACAO!$C$25)),'PI AREA  P100'!S1025*CONFIGURACAO!$C$25))</f>
        <v>0</v>
      </c>
      <c r="AK1025" s="38">
        <f>IF(T1025=0,0,IF(CONFIGURACAO!$C$17="SIM",(IF(T1025&gt;CONFIGURACAO!$C$18,CONFIGURACAO!$C$18*CONFIGURACAO!$C$26,T1025*CONFIGURACAO!$C$26)),'PI AREA  P100'!T1025*CONFIGURACAO!$C$26))</f>
        <v>0</v>
      </c>
      <c r="AL1025" s="38">
        <f>IFERROR(IF(M1025&gt;0,(U1025*CONFIGURACAO!$C$29)+(V1025*CONFIGURACAO!$C$30),""),"")</f>
        <v>0</v>
      </c>
      <c r="AM1025" s="38">
        <f>IF(W1025=0,0,IF(CONFIGURACAO!$C$41="SIM",(IF(W1025&gt;CONFIGURACAO!$C$41,CONFIGURACAO!$C$41*CONFIGURACAO!$C$31,W1025*CONFIGURACAO!$C$31)),'PI AREA  P100'!W1025*CONFIGURACAO!$C$31))</f>
        <v>50</v>
      </c>
      <c r="AN1025" s="38">
        <f>IF(X1025=0,0,IF(CONFIGURACAO!$C$39="SIM",(IF(X1025&gt;CONFIGURACAO!$C$40,CONFIGURACAO!$C$40*CONFIGURACAO!$C$32,X1025*CONFIGURACAO!$C$32)),'PI AREA  P100'!X1025*CONFIGURACAO!$C$32))</f>
        <v>0</v>
      </c>
      <c r="AO1025" s="38">
        <f>IFERROR(IF(M1025&gt;0,(Y1025*CONFIGURACAO!$C$33)+(Z1025*CONFIGURACAO!$C$34)+(AA1025*CONFIGURACAO!$C$35)+(AB1025*CONFIGURACAO!$C$36),""),"")</f>
        <v>0</v>
      </c>
      <c r="AP1025" s="38">
        <f>IF(AA1025=0,0,IF(CONFIGURACAO!$C$46="SIM",(IF(AA1025&gt;CONFIGURACAO!$C$47,CONFIGURACAO!$C$47*CONFIGURACAO!$C$35,AA1025*CONFIGURACAO!$C$35)),'PI AREA  P100'!AA1025*CONFIGURACAO!$C$35))</f>
        <v>0</v>
      </c>
      <c r="AQ1025" s="38">
        <f>IF(AB1025=0,0,IF(CONFIGURACAO!$C$44="SIM",(IF(AB1025&gt;CONFIGURACAO!$C$45,CONFIGURACAO!$C$45*CONFIGURACAO!$C$36,AB1025*CONFIGURACAO!$C$36)),'PI AREA  P100'!AB1025*CONFIGURACAO!$C$36))</f>
        <v>0</v>
      </c>
      <c r="AR1025" s="38">
        <f t="shared" si="335"/>
        <v>3890</v>
      </c>
      <c r="AS1025" s="68">
        <f>IF(AR1025="","",$AR1025-(($AS$2/CONFIGURACAO!$C$6)*$M1025))</f>
        <v>3590</v>
      </c>
      <c r="AT1025" s="73">
        <f t="shared" si="317"/>
        <v>3</v>
      </c>
      <c r="AU1025" s="75">
        <f>IF(AR1025="","",$AR1025-(($AU$2/CONFIGURACAO!$C$6)*$M1025))</f>
        <v>3390</v>
      </c>
      <c r="AV1025" s="76">
        <f t="shared" si="318"/>
        <v>4</v>
      </c>
      <c r="AW1025" s="74">
        <f>IF(AR1025="","",$AR1025-(($AW$2/CONFIGURACAO!$C$6)*$M1025))</f>
        <v>3190</v>
      </c>
      <c r="AX1025" s="72">
        <f t="shared" si="319"/>
        <v>5</v>
      </c>
      <c r="AZ1025" s="39">
        <f t="shared" si="320"/>
        <v>0.3285667226947539</v>
      </c>
      <c r="BA1025" s="146">
        <f t="shared" si="321"/>
        <v>49</v>
      </c>
      <c r="BB1025" s="146">
        <f t="shared" si="322"/>
        <v>51</v>
      </c>
      <c r="BC1025" s="32">
        <f t="shared" si="323"/>
        <v>30</v>
      </c>
      <c r="BD1025" s="148"/>
      <c r="BE1025" s="40">
        <f t="shared" si="324"/>
        <v>0.6706408345752608</v>
      </c>
      <c r="BF1025" s="40">
        <f t="shared" si="325"/>
        <v>0.57870370370370372</v>
      </c>
      <c r="BG1025" s="40">
        <f t="shared" si="326"/>
        <v>0.3083247687564234</v>
      </c>
      <c r="BH1025" s="40">
        <f t="shared" si="327"/>
        <v>0.12126111560226355</v>
      </c>
      <c r="BI1025" s="40">
        <f t="shared" si="328"/>
        <v>0</v>
      </c>
      <c r="BJ1025" s="40">
        <f t="shared" si="329"/>
        <v>0</v>
      </c>
      <c r="BK1025" s="40">
        <f t="shared" si="330"/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 s="42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</row>
    <row r="1026" spans="1:124" s="32" customFormat="1" x14ac:dyDescent="0.2">
      <c r="A1026" s="124" t="str">
        <f>CONFIGURACAO!$C$4</f>
        <v>AREA 21</v>
      </c>
      <c r="B1026" s="125">
        <v>1024</v>
      </c>
      <c r="C1026" s="252" t="s">
        <v>331</v>
      </c>
      <c r="D1026" s="126">
        <f t="shared" si="331"/>
        <v>3</v>
      </c>
      <c r="E1026" s="250" t="s">
        <v>1361</v>
      </c>
      <c r="F1026" s="250">
        <v>0</v>
      </c>
      <c r="G1026" s="250">
        <v>0</v>
      </c>
      <c r="H1026" s="250">
        <v>1</v>
      </c>
      <c r="I1026" s="250">
        <v>1</v>
      </c>
      <c r="J1026" s="87"/>
      <c r="K1026" s="94"/>
      <c r="L1026" s="94"/>
      <c r="M1026" s="154">
        <f t="shared" si="332"/>
        <v>2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2</v>
      </c>
      <c r="AC1026" s="139">
        <f t="shared" si="315"/>
        <v>0</v>
      </c>
      <c r="AD1026" s="140">
        <f t="shared" si="316"/>
        <v>1</v>
      </c>
      <c r="AE1026" s="141">
        <f t="shared" si="333"/>
        <v>0</v>
      </c>
      <c r="AF1026" s="142">
        <f t="shared" si="334"/>
        <v>0</v>
      </c>
      <c r="AG1026" s="278"/>
      <c r="AI1026" s="37">
        <f>IFERROR(IF(M1026&gt;0,(N1026*CONFIGURACAO!$C$20)+(O1026*CONFIGURACAO!$C$21)+(P1026*CONFIGURACAO!$C$22)+(Q1026*CONFIGURACAO!$C$23)+(R1026*CONFIGURACAO!$C$24),""),"")</f>
        <v>60</v>
      </c>
      <c r="AJ1026" s="38">
        <f>IF(S1026=0,0,IF(CONFIGURACAO!$C$15="SIM",(IF(S1026&gt;CONFIGURACAO!$C$16,CONFIGURACAO!$C$16*CONFIGURACAO!$C$25,S1026*CONFIGURACAO!$C$25)),'PI AREA  P100'!S1026*CONFIGURACAO!$C$25))</f>
        <v>0</v>
      </c>
      <c r="AK1026" s="38">
        <f>IF(T1026=0,0,IF(CONFIGURACAO!$C$17="SIM",(IF(T1026&gt;CONFIGURACAO!$C$18,CONFIGURACAO!$C$18*CONFIGURACAO!$C$26,T1026*CONFIGURACAO!$C$26)),'PI AREA  P100'!T1026*CONFIGURACAO!$C$26))</f>
        <v>0</v>
      </c>
      <c r="AL1026" s="38">
        <f>IFERROR(IF(M1026&gt;0,(U1026*CONFIGURACAO!$C$29)+(V1026*CONFIGURACAO!$C$30),""),"")</f>
        <v>0</v>
      </c>
      <c r="AM1026" s="38">
        <f>IF(W1026=0,0,IF(CONFIGURACAO!$C$41="SIM",(IF(W1026&gt;CONFIGURACAO!$C$41,CONFIGURACAO!$C$41*CONFIGURACAO!$C$31,W1026*CONFIGURACAO!$C$31)),'PI AREA  P100'!W1026*CONFIGURACAO!$C$31))</f>
        <v>50</v>
      </c>
      <c r="AN1026" s="38">
        <f>IF(X1026=0,0,IF(CONFIGURACAO!$C$39="SIM",(IF(X1026&gt;CONFIGURACAO!$C$40,CONFIGURACAO!$C$40*CONFIGURACAO!$C$32,X1026*CONFIGURACAO!$C$32)),'PI AREA  P100'!X1026*CONFIGURACAO!$C$32))</f>
        <v>0</v>
      </c>
      <c r="AO1026" s="38">
        <f>IFERROR(IF(M1026&gt;0,(Y1026*CONFIGURACAO!$C$33)+(Z1026*CONFIGURACAO!$C$34)+(AA1026*CONFIGURACAO!$C$35)+(AB1026*CONFIGURACAO!$C$36),""),"")</f>
        <v>20</v>
      </c>
      <c r="AP1026" s="38">
        <f>IF(AA1026=0,0,IF(CONFIGURACAO!$C$46="SIM",(IF(AA1026&gt;CONFIGURACAO!$C$47,CONFIGURACAO!$C$47*CONFIGURACAO!$C$35,AA1026*CONFIGURACAO!$C$35)),'PI AREA  P100'!AA1026*CONFIGURACAO!$C$35))</f>
        <v>0</v>
      </c>
      <c r="AQ1026" s="38">
        <f>IF(AB1026=0,0,IF(CONFIGURACAO!$C$44="SIM",(IF(AB1026&gt;CONFIGURACAO!$C$45,CONFIGURACAO!$C$45*CONFIGURACAO!$C$36,AB1026*CONFIGURACAO!$C$36)),'PI AREA  P100'!AB1026*CONFIGURACAO!$C$36))</f>
        <v>20</v>
      </c>
      <c r="AR1026" s="38">
        <f t="shared" si="335"/>
        <v>150</v>
      </c>
      <c r="AS1026" s="68">
        <f>IF(AR1026="","",$AR1026-(($AS$2/CONFIGURACAO!$C$6)*$M1026))</f>
        <v>0</v>
      </c>
      <c r="AT1026" s="73">
        <f t="shared" si="317"/>
        <v>3</v>
      </c>
      <c r="AU1026" s="75">
        <f>IF(AR1026="","",$AR1026-(($AU$2/CONFIGURACAO!$C$6)*$M1026))</f>
        <v>-100</v>
      </c>
      <c r="AV1026" s="76" t="str">
        <f t="shared" si="318"/>
        <v>NAO</v>
      </c>
      <c r="AW1026" s="74">
        <f>IF(AR1026="","",$AR1026-(($AW$2/CONFIGURACAO!$C$6)*$M1026))</f>
        <v>-200</v>
      </c>
      <c r="AX1026" s="72" t="str">
        <f t="shared" si="319"/>
        <v>NAO</v>
      </c>
      <c r="AZ1026" s="39">
        <f t="shared" si="320"/>
        <v>1.2669667970234725E-2</v>
      </c>
      <c r="BA1026" s="146">
        <f t="shared" si="321"/>
        <v>4</v>
      </c>
      <c r="BB1026" s="146">
        <f t="shared" si="322"/>
        <v>923</v>
      </c>
      <c r="BC1026" s="32">
        <f t="shared" si="323"/>
        <v>1015</v>
      </c>
      <c r="BD1026" s="148"/>
      <c r="BE1026" s="40">
        <f t="shared" si="324"/>
        <v>0</v>
      </c>
      <c r="BF1026" s="40">
        <f t="shared" si="325"/>
        <v>0</v>
      </c>
      <c r="BG1026" s="40">
        <f t="shared" si="326"/>
        <v>2.5693730729701953E-2</v>
      </c>
      <c r="BH1026" s="40">
        <f t="shared" si="327"/>
        <v>0</v>
      </c>
      <c r="BI1026" s="40">
        <f t="shared" si="328"/>
        <v>0</v>
      </c>
      <c r="BJ1026" s="40">
        <f t="shared" si="329"/>
        <v>0</v>
      </c>
      <c r="BK1026" s="40">
        <f t="shared" si="330"/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 s="42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</row>
    <row r="1027" spans="1:124" s="32" customFormat="1" x14ac:dyDescent="0.2">
      <c r="A1027" s="124" t="str">
        <f>CONFIGURACAO!$C$4</f>
        <v>AREA 21</v>
      </c>
      <c r="B1027" s="125">
        <v>1025</v>
      </c>
      <c r="C1027" s="252" t="s">
        <v>331</v>
      </c>
      <c r="D1027" s="126">
        <f t="shared" si="331"/>
        <v>4</v>
      </c>
      <c r="E1027" s="250" t="s">
        <v>1362</v>
      </c>
      <c r="F1027" s="250">
        <v>1</v>
      </c>
      <c r="G1027" s="250">
        <v>1</v>
      </c>
      <c r="H1027" s="250">
        <v>1</v>
      </c>
      <c r="I1027" s="250">
        <v>1</v>
      </c>
      <c r="J1027" s="87"/>
      <c r="K1027" s="94"/>
      <c r="L1027" s="94"/>
      <c r="M1027" s="154">
        <f t="shared" si="332"/>
        <v>4</v>
      </c>
      <c r="N1027">
        <v>1</v>
      </c>
      <c r="O1027">
        <v>0</v>
      </c>
      <c r="P1027">
        <v>3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9</v>
      </c>
      <c r="AC1027" s="139">
        <f t="shared" ref="AC1027:AC1090" si="336">IFERROR((N1027+O1027),"")</f>
        <v>1</v>
      </c>
      <c r="AD1027" s="140">
        <f t="shared" ref="AD1027:AD1090" si="337">IFERROR(AC1027+P1027,"")</f>
        <v>4</v>
      </c>
      <c r="AE1027" s="141">
        <f t="shared" si="333"/>
        <v>0</v>
      </c>
      <c r="AF1027" s="142">
        <f t="shared" si="334"/>
        <v>0</v>
      </c>
      <c r="AG1027" s="278"/>
      <c r="AI1027" s="37">
        <f>IFERROR(IF(M1027&gt;0,(N1027*CONFIGURACAO!$C$20)+(O1027*CONFIGURACAO!$C$21)+(P1027*CONFIGURACAO!$C$22)+(Q1027*CONFIGURACAO!$C$23)+(R1027*CONFIGURACAO!$C$24),""),"")</f>
        <v>340</v>
      </c>
      <c r="AJ1027" s="38">
        <f>IF(S1027=0,0,IF(CONFIGURACAO!$C$15="SIM",(IF(S1027&gt;CONFIGURACAO!$C$16,CONFIGURACAO!$C$16*CONFIGURACAO!$C$25,S1027*CONFIGURACAO!$C$25)),'PI AREA  P100'!S1027*CONFIGURACAO!$C$25))</f>
        <v>0</v>
      </c>
      <c r="AK1027" s="38">
        <f>IF(T1027=0,0,IF(CONFIGURACAO!$C$17="SIM",(IF(T1027&gt;CONFIGURACAO!$C$18,CONFIGURACAO!$C$18*CONFIGURACAO!$C$26,T1027*CONFIGURACAO!$C$26)),'PI AREA  P100'!T1027*CONFIGURACAO!$C$26))</f>
        <v>0</v>
      </c>
      <c r="AL1027" s="38">
        <f>IFERROR(IF(M1027&gt;0,(U1027*CONFIGURACAO!$C$29)+(V1027*CONFIGURACAO!$C$30),""),"")</f>
        <v>0</v>
      </c>
      <c r="AM1027" s="38">
        <f>IF(W1027=0,0,IF(CONFIGURACAO!$C$41="SIM",(IF(W1027&gt;CONFIGURACAO!$C$41,CONFIGURACAO!$C$41*CONFIGURACAO!$C$31,W1027*CONFIGURACAO!$C$31)),'PI AREA  P100'!W1027*CONFIGURACAO!$C$31))</f>
        <v>0</v>
      </c>
      <c r="AN1027" s="38">
        <f>IF(X1027=0,0,IF(CONFIGURACAO!$C$39="SIM",(IF(X1027&gt;CONFIGURACAO!$C$40,CONFIGURACAO!$C$40*CONFIGURACAO!$C$32,X1027*CONFIGURACAO!$C$32)),'PI AREA  P100'!X1027*CONFIGURACAO!$C$32))</f>
        <v>0</v>
      </c>
      <c r="AO1027" s="38">
        <f>IFERROR(IF(M1027&gt;0,(Y1027*CONFIGURACAO!$C$33)+(Z1027*CONFIGURACAO!$C$34)+(AA1027*CONFIGURACAO!$C$35)+(AB1027*CONFIGURACAO!$C$36),""),"")</f>
        <v>90</v>
      </c>
      <c r="AP1027" s="38">
        <f>IF(AA1027=0,0,IF(CONFIGURACAO!$C$46="SIM",(IF(AA1027&gt;CONFIGURACAO!$C$47,CONFIGURACAO!$C$47*CONFIGURACAO!$C$35,AA1027*CONFIGURACAO!$C$35)),'PI AREA  P100'!AA1027*CONFIGURACAO!$C$35))</f>
        <v>0</v>
      </c>
      <c r="AQ1027" s="38">
        <f>IF(AB1027=0,0,IF(CONFIGURACAO!$C$44="SIM",(IF(AB1027&gt;CONFIGURACAO!$C$45,CONFIGURACAO!$C$45*CONFIGURACAO!$C$36,AB1027*CONFIGURACAO!$C$36)),'PI AREA  P100'!AB1027*CONFIGURACAO!$C$36))</f>
        <v>20</v>
      </c>
      <c r="AR1027" s="38">
        <f t="shared" si="335"/>
        <v>450</v>
      </c>
      <c r="AS1027" s="68">
        <f>IF(AR1027="","",$AR1027-(($AS$2/CONFIGURACAO!$C$6)*$M1027))</f>
        <v>150</v>
      </c>
      <c r="AT1027" s="73">
        <f t="shared" ref="AT1027:AT1090" si="338">IF(M1027="","",IF(AS1027&gt;=0,3,"NAO"))</f>
        <v>3</v>
      </c>
      <c r="AU1027" s="75">
        <f>IF(AR1027="","",$AR1027-(($AU$2/CONFIGURACAO!$C$6)*$M1027))</f>
        <v>-50</v>
      </c>
      <c r="AV1027" s="76" t="str">
        <f t="shared" ref="AV1027:AV1090" si="339">IF(M1027=""," ",IF(AU1027&gt;=0,4,"NAO"))</f>
        <v>NAO</v>
      </c>
      <c r="AW1027" s="74">
        <f>IF(AR1027="","",$AR1027-(($AW$2/CONFIGURACAO!$C$6)*$M1027))</f>
        <v>-250</v>
      </c>
      <c r="AX1027" s="72" t="str">
        <f t="shared" ref="AX1027:AX1090" si="340">IF(M1027="","",IF(AW1027&gt;=0,5,"NAO"))</f>
        <v>NAO</v>
      </c>
      <c r="AZ1027" s="39">
        <f t="shared" ref="AZ1027:AZ1090" si="341">IF(AR1027="","",(AR1027/(SUM($AR$3:$AR$1204))*100))</f>
        <v>3.8009003910704178E-2</v>
      </c>
      <c r="BA1027" s="146">
        <f t="shared" ref="BA1027:BA1090" si="342">IF(M1027="","",SUM(N1027:T1027,U1027:X1027,Y1027:AB1027))</f>
        <v>15</v>
      </c>
      <c r="BB1027" s="146">
        <f t="shared" ref="BB1027:BB1090" si="343">IF(M1027="","",RANK(BA1027,$BA$3:$BA$1204))</f>
        <v>522</v>
      </c>
      <c r="BC1027" s="32">
        <f t="shared" ref="BC1027:BC1090" si="344">IF(M1027="","",RANK(AR1027,$AR$3:$AR$1204))</f>
        <v>777</v>
      </c>
      <c r="BD1027" s="148"/>
      <c r="BE1027" s="40">
        <f t="shared" ref="BE1027:BE1090" si="345">IF($M1027="","",IF(N1027="","",(N1027/N$1212*100)))</f>
        <v>3.7257824143070044E-2</v>
      </c>
      <c r="BF1027" s="40">
        <f t="shared" ref="BF1027:BF1090" si="346">IF($M1027="","",IF(O1027="","",(O1027/O$1212*100)))</f>
        <v>0</v>
      </c>
      <c r="BG1027" s="40">
        <f t="shared" ref="BG1027:BG1090" si="347">IF($M1027="","",IF(P1027="","",(P1027/P$1212*100)))</f>
        <v>7.7081192189105849E-2</v>
      </c>
      <c r="BH1027" s="40">
        <f t="shared" ref="BH1027:BH1090" si="348">IF($M1027="","",IF(Q1027="","",(Q1027/Q$1212*100)))</f>
        <v>4.042037186742118E-2</v>
      </c>
      <c r="BI1027" s="40">
        <f t="shared" ref="BI1027:BI1090" si="349">IF($M1027="","",IF(R1027="","",(R1027/R$1212*100)))</f>
        <v>0.10660980810234541</v>
      </c>
      <c r="BJ1027" s="40">
        <f t="shared" ref="BJ1027:BJ1090" si="350">IF($M1027="","",IF(S1027="","",(S1027/S$1212*100)))</f>
        <v>0</v>
      </c>
      <c r="BK1027" s="40">
        <f t="shared" ref="BK1027:BK1090" si="351">IF($M1027="","",IF(T1027="","",(T1027/T$1212*100)))</f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 s="42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</row>
    <row r="1028" spans="1:124" s="32" customFormat="1" x14ac:dyDescent="0.2">
      <c r="A1028" s="124" t="str">
        <f>CONFIGURACAO!$C$4</f>
        <v>AREA 21</v>
      </c>
      <c r="B1028" s="125">
        <v>1026</v>
      </c>
      <c r="C1028" s="252" t="s">
        <v>331</v>
      </c>
      <c r="D1028" s="126">
        <f t="shared" ref="D1028:D1091" si="352">IF(C1027=C1028,D1027+1,1)</f>
        <v>5</v>
      </c>
      <c r="E1028" s="250" t="s">
        <v>1363</v>
      </c>
      <c r="F1028" s="250">
        <v>1</v>
      </c>
      <c r="G1028" s="250">
        <v>1</v>
      </c>
      <c r="H1028" s="250">
        <v>1</v>
      </c>
      <c r="I1028" s="250">
        <v>1</v>
      </c>
      <c r="J1028" s="87"/>
      <c r="K1028" s="94"/>
      <c r="L1028" s="94"/>
      <c r="M1028" s="154">
        <f t="shared" ref="M1028:M1091" si="353">IF(SUM(F1028:I1028)&gt;0,SUM(F1028:I1028),"")</f>
        <v>4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3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0</v>
      </c>
      <c r="AC1028" s="139">
        <f t="shared" si="336"/>
        <v>0</v>
      </c>
      <c r="AD1028" s="140">
        <f t="shared" si="337"/>
        <v>0</v>
      </c>
      <c r="AE1028" s="141">
        <f t="shared" ref="AE1028:AE1091" si="354">IFERROR((U1028+V1028),"")</f>
        <v>0</v>
      </c>
      <c r="AF1028" s="142">
        <f t="shared" ref="AF1028:AF1091" si="355">IFERROR((Y1028+Z1028),"")</f>
        <v>0</v>
      </c>
      <c r="AG1028" s="278"/>
      <c r="AI1028" s="37">
        <f>IFERROR(IF(M1028&gt;0,(N1028*CONFIGURACAO!$C$20)+(O1028*CONFIGURACAO!$C$21)+(P1028*CONFIGURACAO!$C$22)+(Q1028*CONFIGURACAO!$C$23)+(R1028*CONFIGURACAO!$C$24),""),"")</f>
        <v>40</v>
      </c>
      <c r="AJ1028" s="38">
        <f>IF(S1028=0,0,IF(CONFIGURACAO!$C$15="SIM",(IF(S1028&gt;CONFIGURACAO!$C$16,CONFIGURACAO!$C$16*CONFIGURACAO!$C$25,S1028*CONFIGURACAO!$C$25)),'PI AREA  P100'!S1028*CONFIGURACAO!$C$25))</f>
        <v>30</v>
      </c>
      <c r="AK1028" s="38">
        <f>IF(T1028=0,0,IF(CONFIGURACAO!$C$17="SIM",(IF(T1028&gt;CONFIGURACAO!$C$18,CONFIGURACAO!$C$18*CONFIGURACAO!$C$26,T1028*CONFIGURACAO!$C$26)),'PI AREA  P100'!T1028*CONFIGURACAO!$C$26))</f>
        <v>0</v>
      </c>
      <c r="AL1028" s="38">
        <f>IFERROR(IF(M1028&gt;0,(U1028*CONFIGURACAO!$C$29)+(V1028*CONFIGURACAO!$C$30),""),"")</f>
        <v>0</v>
      </c>
      <c r="AM1028" s="38">
        <f>IF(W1028=0,0,IF(CONFIGURACAO!$C$41="SIM",(IF(W1028&gt;CONFIGURACAO!$C$41,CONFIGURACAO!$C$41*CONFIGURACAO!$C$31,W1028*CONFIGURACAO!$C$31)),'PI AREA  P100'!W1028*CONFIGURACAO!$C$31))</f>
        <v>0</v>
      </c>
      <c r="AN1028" s="38">
        <f>IF(X1028=0,0,IF(CONFIGURACAO!$C$39="SIM",(IF(X1028&gt;CONFIGURACAO!$C$40,CONFIGURACAO!$C$40*CONFIGURACAO!$C$32,X1028*CONFIGURACAO!$C$32)),'PI AREA  P100'!X1028*CONFIGURACAO!$C$32))</f>
        <v>0</v>
      </c>
      <c r="AO1028" s="38">
        <f>IFERROR(IF(M1028&gt;0,(Y1028*CONFIGURACAO!$C$33)+(Z1028*CONFIGURACAO!$C$34)+(AA1028*CONFIGURACAO!$C$35)+(AB1028*CONFIGURACAO!$C$36),""),"")</f>
        <v>75</v>
      </c>
      <c r="AP1028" s="38">
        <f>IF(AA1028=0,0,IF(CONFIGURACAO!$C$46="SIM",(IF(AA1028&gt;CONFIGURACAO!$C$47,CONFIGURACAO!$C$47*CONFIGURACAO!$C$35,AA1028*CONFIGURACAO!$C$35)),'PI AREA  P100'!AA1028*CONFIGURACAO!$C$35))</f>
        <v>75</v>
      </c>
      <c r="AQ1028" s="38">
        <f>IF(AB1028=0,0,IF(CONFIGURACAO!$C$44="SIM",(IF(AB1028&gt;CONFIGURACAO!$C$45,CONFIGURACAO!$C$45*CONFIGURACAO!$C$36,AB1028*CONFIGURACAO!$C$36)),'PI AREA  P100'!AB1028*CONFIGURACAO!$C$36))</f>
        <v>0</v>
      </c>
      <c r="AR1028" s="38">
        <f t="shared" ref="AR1028:AR1091" si="356">IF(OR(M1028=1,M1028=2,M1028=3,M1028=4),SUM(AI1028:AQ1028),"")</f>
        <v>220</v>
      </c>
      <c r="AS1028" s="68">
        <f>IF(AR1028="","",$AR1028-(($AS$2/CONFIGURACAO!$C$6)*$M1028))</f>
        <v>-80</v>
      </c>
      <c r="AT1028" s="73" t="str">
        <f t="shared" si="338"/>
        <v>NAO</v>
      </c>
      <c r="AU1028" s="75">
        <f>IF(AR1028="","",$AR1028-(($AU$2/CONFIGURACAO!$C$6)*$M1028))</f>
        <v>-280</v>
      </c>
      <c r="AV1028" s="76" t="str">
        <f t="shared" si="339"/>
        <v>NAO</v>
      </c>
      <c r="AW1028" s="74">
        <f>IF(AR1028="","",$AR1028-(($AW$2/CONFIGURACAO!$C$6)*$M1028))</f>
        <v>-480</v>
      </c>
      <c r="AX1028" s="72" t="str">
        <f t="shared" si="340"/>
        <v>NAO</v>
      </c>
      <c r="AZ1028" s="39">
        <f t="shared" si="341"/>
        <v>1.8582179689677601E-2</v>
      </c>
      <c r="BA1028" s="146">
        <f t="shared" si="342"/>
        <v>7</v>
      </c>
      <c r="BB1028" s="146">
        <f t="shared" si="343"/>
        <v>798</v>
      </c>
      <c r="BC1028" s="32">
        <f t="shared" si="344"/>
        <v>936</v>
      </c>
      <c r="BD1028" s="148"/>
      <c r="BE1028" s="40">
        <f t="shared" si="345"/>
        <v>0</v>
      </c>
      <c r="BF1028" s="40">
        <f t="shared" si="346"/>
        <v>0</v>
      </c>
      <c r="BG1028" s="40">
        <f t="shared" si="347"/>
        <v>0</v>
      </c>
      <c r="BH1028" s="40">
        <f t="shared" si="348"/>
        <v>4.042037186742118E-2</v>
      </c>
      <c r="BI1028" s="40">
        <f t="shared" si="349"/>
        <v>0</v>
      </c>
      <c r="BJ1028" s="40">
        <f t="shared" si="350"/>
        <v>0.27726432532347506</v>
      </c>
      <c r="BK1028" s="40">
        <f t="shared" si="351"/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 s="42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</row>
    <row r="1029" spans="1:124" s="32" customFormat="1" x14ac:dyDescent="0.2">
      <c r="A1029" s="124" t="str">
        <f>CONFIGURACAO!$C$4</f>
        <v>AREA 21</v>
      </c>
      <c r="B1029" s="125">
        <v>1027</v>
      </c>
      <c r="C1029" s="252" t="s">
        <v>331</v>
      </c>
      <c r="D1029" s="126">
        <f t="shared" si="352"/>
        <v>6</v>
      </c>
      <c r="E1029" s="250" t="s">
        <v>1364</v>
      </c>
      <c r="F1029" s="250">
        <v>1</v>
      </c>
      <c r="G1029" s="250">
        <v>1</v>
      </c>
      <c r="H1029" s="250">
        <v>1</v>
      </c>
      <c r="I1029" s="250">
        <v>1</v>
      </c>
      <c r="J1029" s="87"/>
      <c r="K1029" s="94"/>
      <c r="L1029" s="94"/>
      <c r="M1029" s="154">
        <f t="shared" si="353"/>
        <v>4</v>
      </c>
      <c r="N1029">
        <v>9</v>
      </c>
      <c r="O1029">
        <v>5</v>
      </c>
      <c r="P1029">
        <v>10</v>
      </c>
      <c r="Q1029">
        <v>2</v>
      </c>
      <c r="R1029">
        <v>1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1</v>
      </c>
      <c r="AB1029">
        <v>1</v>
      </c>
      <c r="AC1029" s="139">
        <f t="shared" si="336"/>
        <v>14</v>
      </c>
      <c r="AD1029" s="140">
        <f t="shared" si="337"/>
        <v>24</v>
      </c>
      <c r="AE1029" s="141">
        <f t="shared" si="354"/>
        <v>0</v>
      </c>
      <c r="AF1029" s="142">
        <f t="shared" si="355"/>
        <v>0</v>
      </c>
      <c r="AG1029" s="278"/>
      <c r="AI1029" s="37">
        <f>IFERROR(IF(M1029&gt;0,(N1029*CONFIGURACAO!$C$20)+(O1029*CONFIGURACAO!$C$21)+(P1029*CONFIGURACAO!$C$22)+(Q1029*CONFIGURACAO!$C$23)+(R1029*CONFIGURACAO!$C$24),""),"")</f>
        <v>2000</v>
      </c>
      <c r="AJ1029" s="38">
        <f>IF(S1029=0,0,IF(CONFIGURACAO!$C$15="SIM",(IF(S1029&gt;CONFIGURACAO!$C$16,CONFIGURACAO!$C$16*CONFIGURACAO!$C$25,S1029*CONFIGURACAO!$C$25)),'PI AREA  P100'!S1029*CONFIGURACAO!$C$25))</f>
        <v>10</v>
      </c>
      <c r="AK1029" s="38">
        <f>IF(T1029=0,0,IF(CONFIGURACAO!$C$17="SIM",(IF(T1029&gt;CONFIGURACAO!$C$18,CONFIGURACAO!$C$18*CONFIGURACAO!$C$26,T1029*CONFIGURACAO!$C$26)),'PI AREA  P100'!T1029*CONFIGURACAO!$C$26))</f>
        <v>5</v>
      </c>
      <c r="AL1029" s="38">
        <f>IFERROR(IF(M1029&gt;0,(U1029*CONFIGURACAO!$C$29)+(V1029*CONFIGURACAO!$C$30),""),"")</f>
        <v>0</v>
      </c>
      <c r="AM1029" s="38">
        <f>IF(W1029=0,0,IF(CONFIGURACAO!$C$41="SIM",(IF(W1029&gt;CONFIGURACAO!$C$41,CONFIGURACAO!$C$41*CONFIGURACAO!$C$31,W1029*CONFIGURACAO!$C$31)),'PI AREA  P100'!W1029*CONFIGURACAO!$C$31))</f>
        <v>0</v>
      </c>
      <c r="AN1029" s="38">
        <f>IF(X1029=0,0,IF(CONFIGURACAO!$C$39="SIM",(IF(X1029&gt;CONFIGURACAO!$C$40,CONFIGURACAO!$C$40*CONFIGURACAO!$C$32,X1029*CONFIGURACAO!$C$32)),'PI AREA  P100'!X1029*CONFIGURACAO!$C$32))</f>
        <v>25</v>
      </c>
      <c r="AO1029" s="38">
        <f>IFERROR(IF(M1029&gt;0,(Y1029*CONFIGURACAO!$C$33)+(Z1029*CONFIGURACAO!$C$34)+(AA1029*CONFIGURACAO!$C$35)+(AB1029*CONFIGURACAO!$C$36),""),"")</f>
        <v>35</v>
      </c>
      <c r="AP1029" s="38">
        <f>IF(AA1029=0,0,IF(CONFIGURACAO!$C$46="SIM",(IF(AA1029&gt;CONFIGURACAO!$C$47,CONFIGURACAO!$C$47*CONFIGURACAO!$C$35,AA1029*CONFIGURACAO!$C$35)),'PI AREA  P100'!AA1029*CONFIGURACAO!$C$35))</f>
        <v>25</v>
      </c>
      <c r="AQ1029" s="38">
        <f>IF(AB1029=0,0,IF(CONFIGURACAO!$C$44="SIM",(IF(AB1029&gt;CONFIGURACAO!$C$45,CONFIGURACAO!$C$45*CONFIGURACAO!$C$36,AB1029*CONFIGURACAO!$C$36)),'PI AREA  P100'!AB1029*CONFIGURACAO!$C$36))</f>
        <v>10</v>
      </c>
      <c r="AR1029" s="38">
        <f t="shared" si="356"/>
        <v>2110</v>
      </c>
      <c r="AS1029" s="68">
        <f>IF(AR1029="","",$AR1029-(($AS$2/CONFIGURACAO!$C$6)*$M1029))</f>
        <v>1810</v>
      </c>
      <c r="AT1029" s="73">
        <f t="shared" si="338"/>
        <v>3</v>
      </c>
      <c r="AU1029" s="75">
        <f>IF(AR1029="","",$AR1029-(($AU$2/CONFIGURACAO!$C$6)*$M1029))</f>
        <v>1610</v>
      </c>
      <c r="AV1029" s="76">
        <f t="shared" si="339"/>
        <v>4</v>
      </c>
      <c r="AW1029" s="74">
        <f>IF(AR1029="","",$AR1029-(($AW$2/CONFIGURACAO!$C$6)*$M1029))</f>
        <v>1410</v>
      </c>
      <c r="AX1029" s="72">
        <f t="shared" si="340"/>
        <v>5</v>
      </c>
      <c r="AZ1029" s="39">
        <f t="shared" si="341"/>
        <v>0.17821999611463515</v>
      </c>
      <c r="BA1029" s="146">
        <f t="shared" si="342"/>
        <v>32</v>
      </c>
      <c r="BB1029" s="146">
        <f t="shared" si="343"/>
        <v>157</v>
      </c>
      <c r="BC1029" s="32">
        <f t="shared" si="344"/>
        <v>131</v>
      </c>
      <c r="BD1029" s="148"/>
      <c r="BE1029" s="40">
        <f t="shared" si="345"/>
        <v>0.3353204172876304</v>
      </c>
      <c r="BF1029" s="40">
        <f t="shared" si="346"/>
        <v>0.19290123456790123</v>
      </c>
      <c r="BG1029" s="40">
        <f t="shared" si="347"/>
        <v>0.25693730729701952</v>
      </c>
      <c r="BH1029" s="40">
        <f t="shared" si="348"/>
        <v>8.084074373484236E-2</v>
      </c>
      <c r="BI1029" s="40">
        <f t="shared" si="349"/>
        <v>0.10660980810234541</v>
      </c>
      <c r="BJ1029" s="40">
        <f t="shared" si="350"/>
        <v>9.2421441774491686E-2</v>
      </c>
      <c r="BK1029" s="40">
        <f t="shared" si="351"/>
        <v>0.16051364365971107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 s="42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</row>
    <row r="1030" spans="1:124" s="32" customFormat="1" x14ac:dyDescent="0.2">
      <c r="A1030" s="124" t="str">
        <f>CONFIGURACAO!$C$4</f>
        <v>AREA 21</v>
      </c>
      <c r="B1030" s="125">
        <v>1028</v>
      </c>
      <c r="C1030" s="252" t="s">
        <v>331</v>
      </c>
      <c r="D1030" s="126">
        <f t="shared" si="352"/>
        <v>7</v>
      </c>
      <c r="E1030" s="250" t="s">
        <v>1365</v>
      </c>
      <c r="F1030" s="250">
        <v>0</v>
      </c>
      <c r="G1030" s="250">
        <v>0</v>
      </c>
      <c r="H1030" s="250">
        <v>1</v>
      </c>
      <c r="I1030" s="250">
        <v>1</v>
      </c>
      <c r="J1030" s="87"/>
      <c r="K1030" s="94"/>
      <c r="L1030" s="94"/>
      <c r="M1030" s="154">
        <f t="shared" si="353"/>
        <v>2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5</v>
      </c>
      <c r="T1030">
        <v>2</v>
      </c>
      <c r="U1030">
        <v>0</v>
      </c>
      <c r="V1030">
        <v>0</v>
      </c>
      <c r="W1030">
        <v>1</v>
      </c>
      <c r="X1030">
        <v>2</v>
      </c>
      <c r="Y1030">
        <v>0</v>
      </c>
      <c r="Z1030">
        <v>0</v>
      </c>
      <c r="AA1030">
        <v>0</v>
      </c>
      <c r="AB1030">
        <v>4</v>
      </c>
      <c r="AC1030" s="139">
        <f t="shared" si="336"/>
        <v>1</v>
      </c>
      <c r="AD1030" s="140">
        <f t="shared" si="337"/>
        <v>1</v>
      </c>
      <c r="AE1030" s="141">
        <f t="shared" si="354"/>
        <v>0</v>
      </c>
      <c r="AF1030" s="142">
        <f t="shared" si="355"/>
        <v>0</v>
      </c>
      <c r="AG1030" s="278"/>
      <c r="AI1030" s="37">
        <f>IFERROR(IF(M1030&gt;0,(N1030*CONFIGURACAO!$C$20)+(O1030*CONFIGURACAO!$C$21)+(P1030*CONFIGURACAO!$C$22)+(Q1030*CONFIGURACAO!$C$23)+(R1030*CONFIGURACAO!$C$24),""),"")</f>
        <v>140</v>
      </c>
      <c r="AJ1030" s="38">
        <f>IF(S1030=0,0,IF(CONFIGURACAO!$C$15="SIM",(IF(S1030&gt;CONFIGURACAO!$C$16,CONFIGURACAO!$C$16*CONFIGURACAO!$C$25,S1030*CONFIGURACAO!$C$25)),'PI AREA  P100'!S1030*CONFIGURACAO!$C$25))</f>
        <v>40</v>
      </c>
      <c r="AK1030" s="38">
        <f>IF(T1030=0,0,IF(CONFIGURACAO!$C$17="SIM",(IF(T1030&gt;CONFIGURACAO!$C$18,CONFIGURACAO!$C$18*CONFIGURACAO!$C$26,T1030*CONFIGURACAO!$C$26)),'PI AREA  P100'!T1030*CONFIGURACAO!$C$26))</f>
        <v>10</v>
      </c>
      <c r="AL1030" s="38">
        <f>IFERROR(IF(M1030&gt;0,(U1030*CONFIGURACAO!$C$29)+(V1030*CONFIGURACAO!$C$30),""),"")</f>
        <v>0</v>
      </c>
      <c r="AM1030" s="38">
        <f>IF(W1030=0,0,IF(CONFIGURACAO!$C$41="SIM",(IF(W1030&gt;CONFIGURACAO!$C$41,CONFIGURACAO!$C$41*CONFIGURACAO!$C$31,W1030*CONFIGURACAO!$C$31)),'PI AREA  P100'!W1030*CONFIGURACAO!$C$31))</f>
        <v>50</v>
      </c>
      <c r="AN1030" s="38">
        <f>IF(X1030=0,0,IF(CONFIGURACAO!$C$39="SIM",(IF(X1030&gt;CONFIGURACAO!$C$40,CONFIGURACAO!$C$40*CONFIGURACAO!$C$32,X1030*CONFIGURACAO!$C$32)),'PI AREA  P100'!X1030*CONFIGURACAO!$C$32))</f>
        <v>50</v>
      </c>
      <c r="AO1030" s="38">
        <f>IFERROR(IF(M1030&gt;0,(Y1030*CONFIGURACAO!$C$33)+(Z1030*CONFIGURACAO!$C$34)+(AA1030*CONFIGURACAO!$C$35)+(AB1030*CONFIGURACAO!$C$36),""),"")</f>
        <v>40</v>
      </c>
      <c r="AP1030" s="38">
        <f>IF(AA1030=0,0,IF(CONFIGURACAO!$C$46="SIM",(IF(AA1030&gt;CONFIGURACAO!$C$47,CONFIGURACAO!$C$47*CONFIGURACAO!$C$35,AA1030*CONFIGURACAO!$C$35)),'PI AREA  P100'!AA1030*CONFIGURACAO!$C$35))</f>
        <v>0</v>
      </c>
      <c r="AQ1030" s="38">
        <f>IF(AB1030=0,0,IF(CONFIGURACAO!$C$44="SIM",(IF(AB1030&gt;CONFIGURACAO!$C$45,CONFIGURACAO!$C$45*CONFIGURACAO!$C$36,AB1030*CONFIGURACAO!$C$36)),'PI AREA  P100'!AB1030*CONFIGURACAO!$C$36))</f>
        <v>20</v>
      </c>
      <c r="AR1030" s="38">
        <f t="shared" si="356"/>
        <v>350</v>
      </c>
      <c r="AS1030" s="68">
        <f>IF(AR1030="","",$AR1030-(($AS$2/CONFIGURACAO!$C$6)*$M1030))</f>
        <v>200</v>
      </c>
      <c r="AT1030" s="73">
        <f t="shared" si="338"/>
        <v>3</v>
      </c>
      <c r="AU1030" s="75">
        <f>IF(AR1030="","",$AR1030-(($AU$2/CONFIGURACAO!$C$6)*$M1030))</f>
        <v>100</v>
      </c>
      <c r="AV1030" s="76">
        <f t="shared" si="339"/>
        <v>4</v>
      </c>
      <c r="AW1030" s="74">
        <f>IF(AR1030="","",$AR1030-(($AW$2/CONFIGURACAO!$C$6)*$M1030))</f>
        <v>0</v>
      </c>
      <c r="AX1030" s="72">
        <f t="shared" si="340"/>
        <v>5</v>
      </c>
      <c r="AZ1030" s="39">
        <f t="shared" si="341"/>
        <v>2.9562558597214364E-2</v>
      </c>
      <c r="BA1030" s="146">
        <f t="shared" si="342"/>
        <v>16</v>
      </c>
      <c r="BB1030" s="146">
        <f t="shared" si="343"/>
        <v>488</v>
      </c>
      <c r="BC1030" s="32">
        <f t="shared" si="344"/>
        <v>843</v>
      </c>
      <c r="BD1030" s="148"/>
      <c r="BE1030" s="40">
        <f t="shared" si="345"/>
        <v>3.7257824143070044E-2</v>
      </c>
      <c r="BF1030" s="40">
        <f t="shared" si="346"/>
        <v>0</v>
      </c>
      <c r="BG1030" s="40">
        <f t="shared" si="347"/>
        <v>0</v>
      </c>
      <c r="BH1030" s="40">
        <f t="shared" si="348"/>
        <v>4.042037186742118E-2</v>
      </c>
      <c r="BI1030" s="40">
        <f t="shared" si="349"/>
        <v>0</v>
      </c>
      <c r="BJ1030" s="40">
        <f t="shared" si="350"/>
        <v>0.46210720887245843</v>
      </c>
      <c r="BK1030" s="40">
        <f t="shared" si="351"/>
        <v>0.32102728731942215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 s="42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</row>
    <row r="1031" spans="1:124" s="32" customFormat="1" x14ac:dyDescent="0.2">
      <c r="A1031" s="124" t="str">
        <f>CONFIGURACAO!$C$4</f>
        <v>AREA 21</v>
      </c>
      <c r="B1031" s="125">
        <v>1029</v>
      </c>
      <c r="C1031" s="252" t="s">
        <v>331</v>
      </c>
      <c r="D1031" s="126">
        <f t="shared" si="352"/>
        <v>8</v>
      </c>
      <c r="E1031" s="250" t="s">
        <v>1366</v>
      </c>
      <c r="F1031" s="250">
        <v>1</v>
      </c>
      <c r="G1031" s="250">
        <v>0</v>
      </c>
      <c r="H1031" s="250">
        <v>0</v>
      </c>
      <c r="I1031" s="250">
        <v>0</v>
      </c>
      <c r="J1031" s="87"/>
      <c r="K1031" s="94"/>
      <c r="L1031" s="94"/>
      <c r="M1031" s="154">
        <f t="shared" si="353"/>
        <v>1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 s="139">
        <f t="shared" si="336"/>
        <v>0</v>
      </c>
      <c r="AD1031" s="140">
        <f t="shared" si="337"/>
        <v>0</v>
      </c>
      <c r="AE1031" s="141">
        <f t="shared" si="354"/>
        <v>0</v>
      </c>
      <c r="AF1031" s="142">
        <f t="shared" si="355"/>
        <v>0</v>
      </c>
      <c r="AG1031" s="278"/>
      <c r="AI1031" s="37">
        <f>IFERROR(IF(M1031&gt;0,(N1031*CONFIGURACAO!$C$20)+(O1031*CONFIGURACAO!$C$21)+(P1031*CONFIGURACAO!$C$22)+(Q1031*CONFIGURACAO!$C$23)+(R1031*CONFIGURACAO!$C$24),""),"")</f>
        <v>20</v>
      </c>
      <c r="AJ1031" s="38">
        <f>IF(S1031=0,0,IF(CONFIGURACAO!$C$15="SIM",(IF(S1031&gt;CONFIGURACAO!$C$16,CONFIGURACAO!$C$16*CONFIGURACAO!$C$25,S1031*CONFIGURACAO!$C$25)),'PI AREA  P100'!S1031*CONFIGURACAO!$C$25))</f>
        <v>0</v>
      </c>
      <c r="AK1031" s="38">
        <f>IF(T1031=0,0,IF(CONFIGURACAO!$C$17="SIM",(IF(T1031&gt;CONFIGURACAO!$C$18,CONFIGURACAO!$C$18*CONFIGURACAO!$C$26,T1031*CONFIGURACAO!$C$26)),'PI AREA  P100'!T1031*CONFIGURACAO!$C$26))</f>
        <v>0</v>
      </c>
      <c r="AL1031" s="38">
        <f>IFERROR(IF(M1031&gt;0,(U1031*CONFIGURACAO!$C$29)+(V1031*CONFIGURACAO!$C$30),""),"")</f>
        <v>0</v>
      </c>
      <c r="AM1031" s="38">
        <f>IF(W1031=0,0,IF(CONFIGURACAO!$C$41="SIM",(IF(W1031&gt;CONFIGURACAO!$C$41,CONFIGURACAO!$C$41*CONFIGURACAO!$C$31,W1031*CONFIGURACAO!$C$31)),'PI AREA  P100'!W1031*CONFIGURACAO!$C$31))</f>
        <v>0</v>
      </c>
      <c r="AN1031" s="38">
        <f>IF(X1031=0,0,IF(CONFIGURACAO!$C$39="SIM",(IF(X1031&gt;CONFIGURACAO!$C$40,CONFIGURACAO!$C$40*CONFIGURACAO!$C$32,X1031*CONFIGURACAO!$C$32)),'PI AREA  P100'!X1031*CONFIGURACAO!$C$32))</f>
        <v>0</v>
      </c>
      <c r="AO1031" s="38">
        <f>IFERROR(IF(M1031&gt;0,(Y1031*CONFIGURACAO!$C$33)+(Z1031*CONFIGURACAO!$C$34)+(AA1031*CONFIGURACAO!$C$35)+(AB1031*CONFIGURACAO!$C$36),""),"")</f>
        <v>0</v>
      </c>
      <c r="AP1031" s="38">
        <f>IF(AA1031=0,0,IF(CONFIGURACAO!$C$46="SIM",(IF(AA1031&gt;CONFIGURACAO!$C$47,CONFIGURACAO!$C$47*CONFIGURACAO!$C$35,AA1031*CONFIGURACAO!$C$35)),'PI AREA  P100'!AA1031*CONFIGURACAO!$C$35))</f>
        <v>0</v>
      </c>
      <c r="AQ1031" s="38">
        <f>IF(AB1031=0,0,IF(CONFIGURACAO!$C$44="SIM",(IF(AB1031&gt;CONFIGURACAO!$C$45,CONFIGURACAO!$C$45*CONFIGURACAO!$C$36,AB1031*CONFIGURACAO!$C$36)),'PI AREA  P100'!AB1031*CONFIGURACAO!$C$36))</f>
        <v>0</v>
      </c>
      <c r="AR1031" s="38">
        <f t="shared" si="356"/>
        <v>20</v>
      </c>
      <c r="AS1031" s="68">
        <f>IF(AR1031="","",$AR1031-(($AS$2/CONFIGURACAO!$C$6)*$M1031))</f>
        <v>-55</v>
      </c>
      <c r="AT1031" s="73" t="str">
        <f t="shared" si="338"/>
        <v>NAO</v>
      </c>
      <c r="AU1031" s="75">
        <f>IF(AR1031="","",$AR1031-(($AU$2/CONFIGURACAO!$C$6)*$M1031))</f>
        <v>-105</v>
      </c>
      <c r="AV1031" s="76" t="str">
        <f t="shared" si="339"/>
        <v>NAO</v>
      </c>
      <c r="AW1031" s="74">
        <f>IF(AR1031="","",$AR1031-(($AW$2/CONFIGURACAO!$C$6)*$M1031))</f>
        <v>-155</v>
      </c>
      <c r="AX1031" s="72" t="str">
        <f t="shared" si="340"/>
        <v>NAO</v>
      </c>
      <c r="AZ1031" s="39">
        <f t="shared" si="341"/>
        <v>1.6892890626979636E-3</v>
      </c>
      <c r="BA1031" s="146">
        <f t="shared" si="342"/>
        <v>1</v>
      </c>
      <c r="BB1031" s="146">
        <f t="shared" si="343"/>
        <v>1099</v>
      </c>
      <c r="BC1031" s="32">
        <f t="shared" si="344"/>
        <v>1138</v>
      </c>
      <c r="BD1031" s="148"/>
      <c r="BE1031" s="40">
        <f t="shared" si="345"/>
        <v>0</v>
      </c>
      <c r="BF1031" s="40">
        <f t="shared" si="346"/>
        <v>0</v>
      </c>
      <c r="BG1031" s="40">
        <f t="shared" si="347"/>
        <v>0</v>
      </c>
      <c r="BH1031" s="40">
        <f t="shared" si="348"/>
        <v>0</v>
      </c>
      <c r="BI1031" s="40">
        <f t="shared" si="349"/>
        <v>0.10660980810234541</v>
      </c>
      <c r="BJ1031" s="40">
        <f t="shared" si="350"/>
        <v>0</v>
      </c>
      <c r="BK1031" s="40">
        <f t="shared" si="351"/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 s="42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</row>
    <row r="1032" spans="1:124" s="32" customFormat="1" x14ac:dyDescent="0.2">
      <c r="A1032" s="124" t="str">
        <f>CONFIGURACAO!$C$4</f>
        <v>AREA 21</v>
      </c>
      <c r="B1032" s="125">
        <v>1030</v>
      </c>
      <c r="C1032" s="252" t="s">
        <v>331</v>
      </c>
      <c r="D1032" s="126">
        <f t="shared" si="352"/>
        <v>9</v>
      </c>
      <c r="E1032" s="250" t="s">
        <v>1367</v>
      </c>
      <c r="F1032" s="250">
        <v>1</v>
      </c>
      <c r="G1032" s="250">
        <v>1</v>
      </c>
      <c r="H1032" s="250">
        <v>1</v>
      </c>
      <c r="I1032" s="250">
        <v>1</v>
      </c>
      <c r="J1032" s="87"/>
      <c r="K1032" s="94"/>
      <c r="L1032" s="94"/>
      <c r="M1032" s="154">
        <f t="shared" si="353"/>
        <v>4</v>
      </c>
      <c r="N1032">
        <v>28</v>
      </c>
      <c r="O1032">
        <v>14</v>
      </c>
      <c r="P1032">
        <v>18</v>
      </c>
      <c r="Q1032">
        <v>3</v>
      </c>
      <c r="R1032">
        <v>4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 s="139">
        <f t="shared" si="336"/>
        <v>42</v>
      </c>
      <c r="AD1032" s="140">
        <f t="shared" si="337"/>
        <v>60</v>
      </c>
      <c r="AE1032" s="141">
        <f t="shared" si="354"/>
        <v>0</v>
      </c>
      <c r="AF1032" s="142">
        <f t="shared" si="355"/>
        <v>0</v>
      </c>
      <c r="AG1032" s="278"/>
      <c r="AI1032" s="37">
        <f>IFERROR(IF(M1032&gt;0,(N1032*CONFIGURACAO!$C$20)+(O1032*CONFIGURACAO!$C$21)+(P1032*CONFIGURACAO!$C$22)+(Q1032*CONFIGURACAO!$C$23)+(R1032*CONFIGURACAO!$C$24),""),"")</f>
        <v>5200</v>
      </c>
      <c r="AJ1032" s="38">
        <f>IF(S1032=0,0,IF(CONFIGURACAO!$C$15="SIM",(IF(S1032&gt;CONFIGURACAO!$C$16,CONFIGURACAO!$C$16*CONFIGURACAO!$C$25,S1032*CONFIGURACAO!$C$25)),'PI AREA  P100'!S1032*CONFIGURACAO!$C$25))</f>
        <v>10</v>
      </c>
      <c r="AK1032" s="38">
        <f>IF(T1032=0,0,IF(CONFIGURACAO!$C$17="SIM",(IF(T1032&gt;CONFIGURACAO!$C$18,CONFIGURACAO!$C$18*CONFIGURACAO!$C$26,T1032*CONFIGURACAO!$C$26)),'PI AREA  P100'!T1032*CONFIGURACAO!$C$26))</f>
        <v>5</v>
      </c>
      <c r="AL1032" s="38">
        <f>IFERROR(IF(M1032&gt;0,(U1032*CONFIGURACAO!$C$29)+(V1032*CONFIGURACAO!$C$30),""),"")</f>
        <v>0</v>
      </c>
      <c r="AM1032" s="38">
        <f>IF(W1032=0,0,IF(CONFIGURACAO!$C$41="SIM",(IF(W1032&gt;CONFIGURACAO!$C$41,CONFIGURACAO!$C$41*CONFIGURACAO!$C$31,W1032*CONFIGURACAO!$C$31)),'PI AREA  P100'!W1032*CONFIGURACAO!$C$31))</f>
        <v>0</v>
      </c>
      <c r="AN1032" s="38">
        <f>IF(X1032=0,0,IF(CONFIGURACAO!$C$39="SIM",(IF(X1032&gt;CONFIGURACAO!$C$40,CONFIGURACAO!$C$40*CONFIGURACAO!$C$32,X1032*CONFIGURACAO!$C$32)),'PI AREA  P100'!X1032*CONFIGURACAO!$C$32))</f>
        <v>0</v>
      </c>
      <c r="AO1032" s="38">
        <f>IFERROR(IF(M1032&gt;0,(Y1032*CONFIGURACAO!$C$33)+(Z1032*CONFIGURACAO!$C$34)+(AA1032*CONFIGURACAO!$C$35)+(AB1032*CONFIGURACAO!$C$36),""),"")</f>
        <v>25</v>
      </c>
      <c r="AP1032" s="38">
        <f>IF(AA1032=0,0,IF(CONFIGURACAO!$C$46="SIM",(IF(AA1032&gt;CONFIGURACAO!$C$47,CONFIGURACAO!$C$47*CONFIGURACAO!$C$35,AA1032*CONFIGURACAO!$C$35)),'PI AREA  P100'!AA1032*CONFIGURACAO!$C$35))</f>
        <v>25</v>
      </c>
      <c r="AQ1032" s="38">
        <f>IF(AB1032=0,0,IF(CONFIGURACAO!$C$44="SIM",(IF(AB1032&gt;CONFIGURACAO!$C$45,CONFIGURACAO!$C$45*CONFIGURACAO!$C$36,AB1032*CONFIGURACAO!$C$36)),'PI AREA  P100'!AB1032*CONFIGURACAO!$C$36))</f>
        <v>0</v>
      </c>
      <c r="AR1032" s="38">
        <f t="shared" si="356"/>
        <v>5265</v>
      </c>
      <c r="AS1032" s="68">
        <f>IF(AR1032="","",$AR1032-(($AS$2/CONFIGURACAO!$C$6)*$M1032))</f>
        <v>4965</v>
      </c>
      <c r="AT1032" s="73">
        <f t="shared" si="338"/>
        <v>3</v>
      </c>
      <c r="AU1032" s="75">
        <f>IF(AR1032="","",$AR1032-(($AU$2/CONFIGURACAO!$C$6)*$M1032))</f>
        <v>4765</v>
      </c>
      <c r="AV1032" s="76">
        <f t="shared" si="339"/>
        <v>4</v>
      </c>
      <c r="AW1032" s="74">
        <f>IF(AR1032="","",$AR1032-(($AW$2/CONFIGURACAO!$C$6)*$M1032))</f>
        <v>4565</v>
      </c>
      <c r="AX1032" s="72">
        <f t="shared" si="340"/>
        <v>5</v>
      </c>
      <c r="AZ1032" s="39">
        <f t="shared" si="341"/>
        <v>0.44470534575523896</v>
      </c>
      <c r="BA1032" s="146">
        <f t="shared" si="342"/>
        <v>70</v>
      </c>
      <c r="BB1032" s="146">
        <f t="shared" si="343"/>
        <v>15</v>
      </c>
      <c r="BC1032" s="32">
        <f t="shared" si="344"/>
        <v>9</v>
      </c>
      <c r="BD1032" s="148"/>
      <c r="BE1032" s="40">
        <f t="shared" si="345"/>
        <v>1.0432190760059614</v>
      </c>
      <c r="BF1032" s="40">
        <f t="shared" si="346"/>
        <v>0.54012345679012341</v>
      </c>
      <c r="BG1032" s="40">
        <f t="shared" si="347"/>
        <v>0.46248715313463518</v>
      </c>
      <c r="BH1032" s="40">
        <f t="shared" si="348"/>
        <v>0.12126111560226355</v>
      </c>
      <c r="BI1032" s="40">
        <f t="shared" si="349"/>
        <v>0.42643923240938164</v>
      </c>
      <c r="BJ1032" s="40">
        <f t="shared" si="350"/>
        <v>9.2421441774491686E-2</v>
      </c>
      <c r="BK1032" s="40">
        <f t="shared" si="351"/>
        <v>0.16051364365971107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0</v>
      </c>
      <c r="BT1032" s="4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</row>
    <row r="1033" spans="1:124" s="32" customFormat="1" x14ac:dyDescent="0.2">
      <c r="A1033" s="124" t="str">
        <f>CONFIGURACAO!$C$4</f>
        <v>AREA 21</v>
      </c>
      <c r="B1033" s="125">
        <v>1031</v>
      </c>
      <c r="C1033" s="252" t="s">
        <v>331</v>
      </c>
      <c r="D1033" s="126">
        <f t="shared" si="352"/>
        <v>10</v>
      </c>
      <c r="E1033" s="250" t="s">
        <v>1368</v>
      </c>
      <c r="F1033" s="250">
        <v>1</v>
      </c>
      <c r="G1033" s="250">
        <v>1</v>
      </c>
      <c r="H1033" s="250">
        <v>1</v>
      </c>
      <c r="I1033" s="250">
        <v>1</v>
      </c>
      <c r="J1033" s="87"/>
      <c r="K1033" s="94"/>
      <c r="L1033" s="94"/>
      <c r="M1033" s="154">
        <f t="shared" si="353"/>
        <v>4</v>
      </c>
      <c r="N1033">
        <v>2</v>
      </c>
      <c r="O1033">
        <v>2</v>
      </c>
      <c r="P1033">
        <v>6</v>
      </c>
      <c r="Q1033">
        <v>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2</v>
      </c>
      <c r="AB1033">
        <v>4</v>
      </c>
      <c r="AC1033" s="139">
        <f t="shared" si="336"/>
        <v>4</v>
      </c>
      <c r="AD1033" s="140">
        <f t="shared" si="337"/>
        <v>10</v>
      </c>
      <c r="AE1033" s="141">
        <f t="shared" si="354"/>
        <v>0</v>
      </c>
      <c r="AF1033" s="142">
        <f t="shared" si="355"/>
        <v>0</v>
      </c>
      <c r="AG1033" s="278"/>
      <c r="AI1033" s="37">
        <f>IFERROR(IF(M1033&gt;0,(N1033*CONFIGURACAO!$C$20)+(O1033*CONFIGURACAO!$C$21)+(P1033*CONFIGURACAO!$C$22)+(Q1033*CONFIGURACAO!$C$23)+(R1033*CONFIGURACAO!$C$24),""),"")</f>
        <v>800</v>
      </c>
      <c r="AJ1033" s="38">
        <f>IF(S1033=0,0,IF(CONFIGURACAO!$C$15="SIM",(IF(S1033&gt;CONFIGURACAO!$C$16,CONFIGURACAO!$C$16*CONFIGURACAO!$C$25,S1033*CONFIGURACAO!$C$25)),'PI AREA  P100'!S1033*CONFIGURACAO!$C$25))</f>
        <v>0</v>
      </c>
      <c r="AK1033" s="38">
        <f>IF(T1033=0,0,IF(CONFIGURACAO!$C$17="SIM",(IF(T1033&gt;CONFIGURACAO!$C$18,CONFIGURACAO!$C$18*CONFIGURACAO!$C$26,T1033*CONFIGURACAO!$C$26)),'PI AREA  P100'!T1033*CONFIGURACAO!$C$26))</f>
        <v>0</v>
      </c>
      <c r="AL1033" s="38">
        <f>IFERROR(IF(M1033&gt;0,(U1033*CONFIGURACAO!$C$29)+(V1033*CONFIGURACAO!$C$30),""),"")</f>
        <v>0</v>
      </c>
      <c r="AM1033" s="38">
        <f>IF(W1033=0,0,IF(CONFIGURACAO!$C$41="SIM",(IF(W1033&gt;CONFIGURACAO!$C$41,CONFIGURACAO!$C$41*CONFIGURACAO!$C$31,W1033*CONFIGURACAO!$C$31)),'PI AREA  P100'!W1033*CONFIGURACAO!$C$31))</f>
        <v>0</v>
      </c>
      <c r="AN1033" s="38">
        <f>IF(X1033=0,0,IF(CONFIGURACAO!$C$39="SIM",(IF(X1033&gt;CONFIGURACAO!$C$40,CONFIGURACAO!$C$40*CONFIGURACAO!$C$32,X1033*CONFIGURACAO!$C$32)),'PI AREA  P100'!X1033*CONFIGURACAO!$C$32))</f>
        <v>0</v>
      </c>
      <c r="AO1033" s="38">
        <f>IFERROR(IF(M1033&gt;0,(Y1033*CONFIGURACAO!$C$33)+(Z1033*CONFIGURACAO!$C$34)+(AA1033*CONFIGURACAO!$C$35)+(AB1033*CONFIGURACAO!$C$36),""),"")</f>
        <v>90</v>
      </c>
      <c r="AP1033" s="38">
        <f>IF(AA1033=0,0,IF(CONFIGURACAO!$C$46="SIM",(IF(AA1033&gt;CONFIGURACAO!$C$47,CONFIGURACAO!$C$47*CONFIGURACAO!$C$35,AA1033*CONFIGURACAO!$C$35)),'PI AREA  P100'!AA1033*CONFIGURACAO!$C$35))</f>
        <v>50</v>
      </c>
      <c r="AQ1033" s="38">
        <f>IF(AB1033=0,0,IF(CONFIGURACAO!$C$44="SIM",(IF(AB1033&gt;CONFIGURACAO!$C$45,CONFIGURACAO!$C$45*CONFIGURACAO!$C$36,AB1033*CONFIGURACAO!$C$36)),'PI AREA  P100'!AB1033*CONFIGURACAO!$C$36))</f>
        <v>20</v>
      </c>
      <c r="AR1033" s="38">
        <f t="shared" si="356"/>
        <v>960</v>
      </c>
      <c r="AS1033" s="68">
        <f>IF(AR1033="","",$AR1033-(($AS$2/CONFIGURACAO!$C$6)*$M1033))</f>
        <v>660</v>
      </c>
      <c r="AT1033" s="73">
        <f t="shared" si="338"/>
        <v>3</v>
      </c>
      <c r="AU1033" s="75">
        <f>IF(AR1033="","",$AR1033-(($AU$2/CONFIGURACAO!$C$6)*$M1033))</f>
        <v>460</v>
      </c>
      <c r="AV1033" s="76">
        <f t="shared" si="339"/>
        <v>4</v>
      </c>
      <c r="AW1033" s="74">
        <f>IF(AR1033="","",$AR1033-(($AW$2/CONFIGURACAO!$C$6)*$M1033))</f>
        <v>260</v>
      </c>
      <c r="AX1033" s="72">
        <f t="shared" si="340"/>
        <v>5</v>
      </c>
      <c r="AZ1033" s="39">
        <f t="shared" si="341"/>
        <v>8.1085875009502248E-2</v>
      </c>
      <c r="BA1033" s="146">
        <f t="shared" si="342"/>
        <v>18</v>
      </c>
      <c r="BB1033" s="146">
        <f t="shared" si="343"/>
        <v>426</v>
      </c>
      <c r="BC1033" s="32">
        <f t="shared" si="344"/>
        <v>455</v>
      </c>
      <c r="BD1033" s="148"/>
      <c r="BE1033" s="40">
        <f t="shared" si="345"/>
        <v>7.4515648286140088E-2</v>
      </c>
      <c r="BF1033" s="40">
        <f t="shared" si="346"/>
        <v>7.716049382716049E-2</v>
      </c>
      <c r="BG1033" s="40">
        <f t="shared" si="347"/>
        <v>0.1541623843782117</v>
      </c>
      <c r="BH1033" s="40">
        <f t="shared" si="348"/>
        <v>8.084074373484236E-2</v>
      </c>
      <c r="BI1033" s="40">
        <f t="shared" si="349"/>
        <v>0</v>
      </c>
      <c r="BJ1033" s="40">
        <f t="shared" si="350"/>
        <v>0</v>
      </c>
      <c r="BK1033" s="40">
        <f t="shared" si="351"/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 s="42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</row>
    <row r="1034" spans="1:124" s="32" customFormat="1" x14ac:dyDescent="0.2">
      <c r="A1034" s="124" t="str">
        <f>CONFIGURACAO!$C$4</f>
        <v>AREA 21</v>
      </c>
      <c r="B1034" s="125">
        <v>1032</v>
      </c>
      <c r="C1034" s="252" t="s">
        <v>331</v>
      </c>
      <c r="D1034" s="126">
        <f t="shared" si="352"/>
        <v>11</v>
      </c>
      <c r="E1034" s="250" t="s">
        <v>1369</v>
      </c>
      <c r="F1034" s="250">
        <v>1</v>
      </c>
      <c r="G1034" s="250">
        <v>1</v>
      </c>
      <c r="H1034" s="250">
        <v>0</v>
      </c>
      <c r="I1034" s="250">
        <v>0</v>
      </c>
      <c r="J1034" s="87"/>
      <c r="K1034" s="94"/>
      <c r="L1034" s="94"/>
      <c r="M1034" s="154">
        <f t="shared" si="353"/>
        <v>2</v>
      </c>
      <c r="N1034">
        <v>12</v>
      </c>
      <c r="O1034">
        <v>5</v>
      </c>
      <c r="P1034">
        <v>2</v>
      </c>
      <c r="Q1034">
        <v>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 s="139">
        <f t="shared" si="336"/>
        <v>17</v>
      </c>
      <c r="AD1034" s="140">
        <f t="shared" si="337"/>
        <v>19</v>
      </c>
      <c r="AE1034" s="141">
        <f t="shared" si="354"/>
        <v>0</v>
      </c>
      <c r="AF1034" s="142">
        <f t="shared" si="355"/>
        <v>0</v>
      </c>
      <c r="AG1034" s="278"/>
      <c r="AI1034" s="37">
        <f>IFERROR(IF(M1034&gt;0,(N1034*CONFIGURACAO!$C$20)+(O1034*CONFIGURACAO!$C$21)+(P1034*CONFIGURACAO!$C$22)+(Q1034*CONFIGURACAO!$C$23)+(R1034*CONFIGURACAO!$C$24),""),"")</f>
        <v>1800</v>
      </c>
      <c r="AJ1034" s="38">
        <f>IF(S1034=0,0,IF(CONFIGURACAO!$C$15="SIM",(IF(S1034&gt;CONFIGURACAO!$C$16,CONFIGURACAO!$C$16*CONFIGURACAO!$C$25,S1034*CONFIGURACAO!$C$25)),'PI AREA  P100'!S1034*CONFIGURACAO!$C$25))</f>
        <v>0</v>
      </c>
      <c r="AK1034" s="38">
        <f>IF(T1034=0,0,IF(CONFIGURACAO!$C$17="SIM",(IF(T1034&gt;CONFIGURACAO!$C$18,CONFIGURACAO!$C$18*CONFIGURACAO!$C$26,T1034*CONFIGURACAO!$C$26)),'PI AREA  P100'!T1034*CONFIGURACAO!$C$26))</f>
        <v>0</v>
      </c>
      <c r="AL1034" s="38">
        <f>IFERROR(IF(M1034&gt;0,(U1034*CONFIGURACAO!$C$29)+(V1034*CONFIGURACAO!$C$30),""),"")</f>
        <v>0</v>
      </c>
      <c r="AM1034" s="38">
        <f>IF(W1034=0,0,IF(CONFIGURACAO!$C$41="SIM",(IF(W1034&gt;CONFIGURACAO!$C$41,CONFIGURACAO!$C$41*CONFIGURACAO!$C$31,W1034*CONFIGURACAO!$C$31)),'PI AREA  P100'!W1034*CONFIGURACAO!$C$31))</f>
        <v>0</v>
      </c>
      <c r="AN1034" s="38">
        <f>IF(X1034=0,0,IF(CONFIGURACAO!$C$39="SIM",(IF(X1034&gt;CONFIGURACAO!$C$40,CONFIGURACAO!$C$40*CONFIGURACAO!$C$32,X1034*CONFIGURACAO!$C$32)),'PI AREA  P100'!X1034*CONFIGURACAO!$C$32))</f>
        <v>0</v>
      </c>
      <c r="AO1034" s="38">
        <f>IFERROR(IF(M1034&gt;0,(Y1034*CONFIGURACAO!$C$33)+(Z1034*CONFIGURACAO!$C$34)+(AA1034*CONFIGURACAO!$C$35)+(AB1034*CONFIGURACAO!$C$36),""),"")</f>
        <v>0</v>
      </c>
      <c r="AP1034" s="38">
        <f>IF(AA1034=0,0,IF(CONFIGURACAO!$C$46="SIM",(IF(AA1034&gt;CONFIGURACAO!$C$47,CONFIGURACAO!$C$47*CONFIGURACAO!$C$35,AA1034*CONFIGURACAO!$C$35)),'PI AREA  P100'!AA1034*CONFIGURACAO!$C$35))</f>
        <v>0</v>
      </c>
      <c r="AQ1034" s="38">
        <f>IF(AB1034=0,0,IF(CONFIGURACAO!$C$44="SIM",(IF(AB1034&gt;CONFIGURACAO!$C$45,CONFIGURACAO!$C$45*CONFIGURACAO!$C$36,AB1034*CONFIGURACAO!$C$36)),'PI AREA  P100'!AB1034*CONFIGURACAO!$C$36))</f>
        <v>0</v>
      </c>
      <c r="AR1034" s="38">
        <f t="shared" si="356"/>
        <v>1800</v>
      </c>
      <c r="AS1034" s="68">
        <f>IF(AR1034="","",$AR1034-(($AS$2/CONFIGURACAO!$C$6)*$M1034))</f>
        <v>1650</v>
      </c>
      <c r="AT1034" s="73">
        <f t="shared" si="338"/>
        <v>3</v>
      </c>
      <c r="AU1034" s="75">
        <f>IF(AR1034="","",$AR1034-(($AU$2/CONFIGURACAO!$C$6)*$M1034))</f>
        <v>1550</v>
      </c>
      <c r="AV1034" s="76">
        <f t="shared" si="339"/>
        <v>4</v>
      </c>
      <c r="AW1034" s="74">
        <f>IF(AR1034="","",$AR1034-(($AW$2/CONFIGURACAO!$C$6)*$M1034))</f>
        <v>1450</v>
      </c>
      <c r="AX1034" s="72">
        <f t="shared" si="340"/>
        <v>5</v>
      </c>
      <c r="AZ1034" s="39">
        <f t="shared" si="341"/>
        <v>0.15203601564281671</v>
      </c>
      <c r="BA1034" s="146">
        <f t="shared" si="342"/>
        <v>21</v>
      </c>
      <c r="BB1034" s="146">
        <f t="shared" si="343"/>
        <v>343</v>
      </c>
      <c r="BC1034" s="32">
        <f t="shared" si="344"/>
        <v>180</v>
      </c>
      <c r="BD1034" s="148"/>
      <c r="BE1034" s="40">
        <f t="shared" si="345"/>
        <v>0.44709388971684055</v>
      </c>
      <c r="BF1034" s="40">
        <f t="shared" si="346"/>
        <v>0.19290123456790123</v>
      </c>
      <c r="BG1034" s="40">
        <f t="shared" si="347"/>
        <v>5.1387461459403906E-2</v>
      </c>
      <c r="BH1034" s="40">
        <f t="shared" si="348"/>
        <v>8.084074373484236E-2</v>
      </c>
      <c r="BI1034" s="40">
        <f t="shared" si="349"/>
        <v>0</v>
      </c>
      <c r="BJ1034" s="40">
        <f t="shared" si="350"/>
        <v>0</v>
      </c>
      <c r="BK1034" s="40">
        <f t="shared" si="351"/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3</v>
      </c>
      <c r="BR1034">
        <v>0</v>
      </c>
      <c r="BS1034">
        <v>1</v>
      </c>
      <c r="BT1034" s="42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</row>
    <row r="1035" spans="1:124" s="32" customFormat="1" x14ac:dyDescent="0.2">
      <c r="A1035" s="124" t="str">
        <f>CONFIGURACAO!$C$4</f>
        <v>AREA 21</v>
      </c>
      <c r="B1035" s="125">
        <v>1033</v>
      </c>
      <c r="C1035" s="252" t="s">
        <v>331</v>
      </c>
      <c r="D1035" s="126">
        <f t="shared" si="352"/>
        <v>12</v>
      </c>
      <c r="E1035" s="250" t="s">
        <v>1370</v>
      </c>
      <c r="F1035" s="250">
        <v>1</v>
      </c>
      <c r="G1035" s="250">
        <v>1</v>
      </c>
      <c r="H1035" s="250">
        <v>1</v>
      </c>
      <c r="I1035" s="250">
        <v>1</v>
      </c>
      <c r="J1035" s="87"/>
      <c r="K1035" s="94"/>
      <c r="L1035" s="94"/>
      <c r="M1035" s="154">
        <f t="shared" si="353"/>
        <v>4</v>
      </c>
      <c r="N1035">
        <v>38</v>
      </c>
      <c r="O1035">
        <v>14</v>
      </c>
      <c r="P1035">
        <v>7</v>
      </c>
      <c r="Q1035">
        <v>1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 s="139">
        <f t="shared" si="336"/>
        <v>52</v>
      </c>
      <c r="AD1035" s="140">
        <f t="shared" si="337"/>
        <v>59</v>
      </c>
      <c r="AE1035" s="141">
        <f t="shared" si="354"/>
        <v>0</v>
      </c>
      <c r="AF1035" s="142">
        <f t="shared" si="355"/>
        <v>0</v>
      </c>
      <c r="AG1035" s="278"/>
      <c r="AI1035" s="37">
        <f>IFERROR(IF(M1035&gt;0,(N1035*CONFIGURACAO!$C$20)+(O1035*CONFIGURACAO!$C$21)+(P1035*CONFIGURACAO!$C$22)+(Q1035*CONFIGURACAO!$C$23)+(R1035*CONFIGURACAO!$C$24),""),"")</f>
        <v>5400</v>
      </c>
      <c r="AJ1035" s="38">
        <f>IF(S1035=0,0,IF(CONFIGURACAO!$C$15="SIM",(IF(S1035&gt;CONFIGURACAO!$C$16,CONFIGURACAO!$C$16*CONFIGURACAO!$C$25,S1035*CONFIGURACAO!$C$25)),'PI AREA  P100'!S1035*CONFIGURACAO!$C$25))</f>
        <v>0</v>
      </c>
      <c r="AK1035" s="38">
        <f>IF(T1035=0,0,IF(CONFIGURACAO!$C$17="SIM",(IF(T1035&gt;CONFIGURACAO!$C$18,CONFIGURACAO!$C$18*CONFIGURACAO!$C$26,T1035*CONFIGURACAO!$C$26)),'PI AREA  P100'!T1035*CONFIGURACAO!$C$26))</f>
        <v>5</v>
      </c>
      <c r="AL1035" s="38">
        <f>IFERROR(IF(M1035&gt;0,(U1035*CONFIGURACAO!$C$29)+(V1035*CONFIGURACAO!$C$30),""),"")</f>
        <v>0</v>
      </c>
      <c r="AM1035" s="38">
        <f>IF(W1035=0,0,IF(CONFIGURACAO!$C$41="SIM",(IF(W1035&gt;CONFIGURACAO!$C$41,CONFIGURACAO!$C$41*CONFIGURACAO!$C$31,W1035*CONFIGURACAO!$C$31)),'PI AREA  P100'!W1035*CONFIGURACAO!$C$31))</f>
        <v>0</v>
      </c>
      <c r="AN1035" s="38">
        <f>IF(X1035=0,0,IF(CONFIGURACAO!$C$39="SIM",(IF(X1035&gt;CONFIGURACAO!$C$40,CONFIGURACAO!$C$40*CONFIGURACAO!$C$32,X1035*CONFIGURACAO!$C$32)),'PI AREA  P100'!X1035*CONFIGURACAO!$C$32))</f>
        <v>0</v>
      </c>
      <c r="AO1035" s="38">
        <f>IFERROR(IF(M1035&gt;0,(Y1035*CONFIGURACAO!$C$33)+(Z1035*CONFIGURACAO!$C$34)+(AA1035*CONFIGURACAO!$C$35)+(AB1035*CONFIGURACAO!$C$36),""),"")</f>
        <v>0</v>
      </c>
      <c r="AP1035" s="38">
        <f>IF(AA1035=0,0,IF(CONFIGURACAO!$C$46="SIM",(IF(AA1035&gt;CONFIGURACAO!$C$47,CONFIGURACAO!$C$47*CONFIGURACAO!$C$35,AA1035*CONFIGURACAO!$C$35)),'PI AREA  P100'!AA1035*CONFIGURACAO!$C$35))</f>
        <v>0</v>
      </c>
      <c r="AQ1035" s="38">
        <f>IF(AB1035=0,0,IF(CONFIGURACAO!$C$44="SIM",(IF(AB1035&gt;CONFIGURACAO!$C$45,CONFIGURACAO!$C$45*CONFIGURACAO!$C$36,AB1035*CONFIGURACAO!$C$36)),'PI AREA  P100'!AB1035*CONFIGURACAO!$C$36))</f>
        <v>0</v>
      </c>
      <c r="AR1035" s="38">
        <f t="shared" si="356"/>
        <v>5405</v>
      </c>
      <c r="AS1035" s="68">
        <f>IF(AR1035="","",$AR1035-(($AS$2/CONFIGURACAO!$C$6)*$M1035))</f>
        <v>5105</v>
      </c>
      <c r="AT1035" s="73">
        <f t="shared" si="338"/>
        <v>3</v>
      </c>
      <c r="AU1035" s="75">
        <f>IF(AR1035="","",$AR1035-(($AU$2/CONFIGURACAO!$C$6)*$M1035))</f>
        <v>4905</v>
      </c>
      <c r="AV1035" s="76">
        <f t="shared" si="339"/>
        <v>4</v>
      </c>
      <c r="AW1035" s="74">
        <f>IF(AR1035="","",$AR1035-(($AW$2/CONFIGURACAO!$C$6)*$M1035))</f>
        <v>4705</v>
      </c>
      <c r="AX1035" s="72">
        <f t="shared" si="340"/>
        <v>5</v>
      </c>
      <c r="AZ1035" s="39">
        <f t="shared" si="341"/>
        <v>0.4565303691941246</v>
      </c>
      <c r="BA1035" s="146">
        <f t="shared" si="342"/>
        <v>62</v>
      </c>
      <c r="BB1035" s="146">
        <f t="shared" si="343"/>
        <v>23</v>
      </c>
      <c r="BC1035" s="32">
        <f t="shared" si="344"/>
        <v>8</v>
      </c>
      <c r="BD1035" s="148"/>
      <c r="BE1035" s="40">
        <f t="shared" si="345"/>
        <v>1.4157973174366618</v>
      </c>
      <c r="BF1035" s="40">
        <f t="shared" si="346"/>
        <v>0.54012345679012341</v>
      </c>
      <c r="BG1035" s="40">
        <f t="shared" si="347"/>
        <v>0.17985611510791369</v>
      </c>
      <c r="BH1035" s="40">
        <f t="shared" si="348"/>
        <v>4.042037186742118E-2</v>
      </c>
      <c r="BI1035" s="40">
        <f t="shared" si="349"/>
        <v>0.10660980810234541</v>
      </c>
      <c r="BJ1035" s="40">
        <f t="shared" si="350"/>
        <v>0</v>
      </c>
      <c r="BK1035" s="40">
        <f t="shared" si="351"/>
        <v>0.16051364365971107</v>
      </c>
      <c r="BL1035">
        <v>0</v>
      </c>
      <c r="BM1035">
        <v>0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1</v>
      </c>
      <c r="BT1035" s="42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</row>
    <row r="1036" spans="1:124" s="32" customFormat="1" x14ac:dyDescent="0.2">
      <c r="A1036" s="124" t="str">
        <f>CONFIGURACAO!$C$4</f>
        <v>AREA 21</v>
      </c>
      <c r="B1036" s="125">
        <v>1034</v>
      </c>
      <c r="C1036" s="252" t="s">
        <v>331</v>
      </c>
      <c r="D1036" s="126">
        <f t="shared" si="352"/>
        <v>13</v>
      </c>
      <c r="E1036" s="250" t="s">
        <v>1371</v>
      </c>
      <c r="F1036" s="250">
        <v>1</v>
      </c>
      <c r="G1036" s="250">
        <v>1</v>
      </c>
      <c r="H1036" s="250">
        <v>1</v>
      </c>
      <c r="I1036" s="250">
        <v>1</v>
      </c>
      <c r="J1036" s="87"/>
      <c r="K1036" s="94"/>
      <c r="L1036" s="94"/>
      <c r="M1036" s="154">
        <f t="shared" si="353"/>
        <v>4</v>
      </c>
      <c r="N1036">
        <v>27</v>
      </c>
      <c r="O1036">
        <v>10</v>
      </c>
      <c r="P1036">
        <v>7</v>
      </c>
      <c r="Q1036">
        <v>7</v>
      </c>
      <c r="R1036">
        <v>2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3</v>
      </c>
      <c r="AC1036" s="139">
        <f t="shared" si="336"/>
        <v>37</v>
      </c>
      <c r="AD1036" s="140">
        <f t="shared" si="337"/>
        <v>44</v>
      </c>
      <c r="AE1036" s="141">
        <f t="shared" si="354"/>
        <v>0</v>
      </c>
      <c r="AF1036" s="142">
        <f t="shared" si="355"/>
        <v>0</v>
      </c>
      <c r="AG1036" s="278"/>
      <c r="AI1036" s="37">
        <f>IFERROR(IF(M1036&gt;0,(N1036*CONFIGURACAO!$C$20)+(O1036*CONFIGURACAO!$C$21)+(P1036*CONFIGURACAO!$C$22)+(Q1036*CONFIGURACAO!$C$23)+(R1036*CONFIGURACAO!$C$24),""),"")</f>
        <v>4240</v>
      </c>
      <c r="AJ1036" s="38">
        <f>IF(S1036=0,0,IF(CONFIGURACAO!$C$15="SIM",(IF(S1036&gt;CONFIGURACAO!$C$16,CONFIGURACAO!$C$16*CONFIGURACAO!$C$25,S1036*CONFIGURACAO!$C$25)),'PI AREA  P100'!S1036*CONFIGURACAO!$C$25))</f>
        <v>10</v>
      </c>
      <c r="AK1036" s="38">
        <f>IF(T1036=0,0,IF(CONFIGURACAO!$C$17="SIM",(IF(T1036&gt;CONFIGURACAO!$C$18,CONFIGURACAO!$C$18*CONFIGURACAO!$C$26,T1036*CONFIGURACAO!$C$26)),'PI AREA  P100'!T1036*CONFIGURACAO!$C$26))</f>
        <v>5</v>
      </c>
      <c r="AL1036" s="38">
        <f>IFERROR(IF(M1036&gt;0,(U1036*CONFIGURACAO!$C$29)+(V1036*CONFIGURACAO!$C$30),""),"")</f>
        <v>0</v>
      </c>
      <c r="AM1036" s="38">
        <f>IF(W1036=0,0,IF(CONFIGURACAO!$C$41="SIM",(IF(W1036&gt;CONFIGURACAO!$C$41,CONFIGURACAO!$C$41*CONFIGURACAO!$C$31,W1036*CONFIGURACAO!$C$31)),'PI AREA  P100'!W1036*CONFIGURACAO!$C$31))</f>
        <v>0</v>
      </c>
      <c r="AN1036" s="38">
        <f>IF(X1036=0,0,IF(CONFIGURACAO!$C$39="SIM",(IF(X1036&gt;CONFIGURACAO!$C$40,CONFIGURACAO!$C$40*CONFIGURACAO!$C$32,X1036*CONFIGURACAO!$C$32)),'PI AREA  P100'!X1036*CONFIGURACAO!$C$32))</f>
        <v>0</v>
      </c>
      <c r="AO1036" s="38">
        <f>IFERROR(IF(M1036&gt;0,(Y1036*CONFIGURACAO!$C$33)+(Z1036*CONFIGURACAO!$C$34)+(AA1036*CONFIGURACAO!$C$35)+(AB1036*CONFIGURACAO!$C$36),""),"")</f>
        <v>30</v>
      </c>
      <c r="AP1036" s="38">
        <f>IF(AA1036=0,0,IF(CONFIGURACAO!$C$46="SIM",(IF(AA1036&gt;CONFIGURACAO!$C$47,CONFIGURACAO!$C$47*CONFIGURACAO!$C$35,AA1036*CONFIGURACAO!$C$35)),'PI AREA  P100'!AA1036*CONFIGURACAO!$C$35))</f>
        <v>0</v>
      </c>
      <c r="AQ1036" s="38">
        <f>IF(AB1036=0,0,IF(CONFIGURACAO!$C$44="SIM",(IF(AB1036&gt;CONFIGURACAO!$C$45,CONFIGURACAO!$C$45*CONFIGURACAO!$C$36,AB1036*CONFIGURACAO!$C$36)),'PI AREA  P100'!AB1036*CONFIGURACAO!$C$36))</f>
        <v>20</v>
      </c>
      <c r="AR1036" s="38">
        <f t="shared" si="356"/>
        <v>4305</v>
      </c>
      <c r="AS1036" s="68">
        <f>IF(AR1036="","",$AR1036-(($AS$2/CONFIGURACAO!$C$6)*$M1036))</f>
        <v>4005</v>
      </c>
      <c r="AT1036" s="73">
        <f t="shared" si="338"/>
        <v>3</v>
      </c>
      <c r="AU1036" s="75">
        <f>IF(AR1036="","",$AR1036-(($AU$2/CONFIGURACAO!$C$6)*$M1036))</f>
        <v>3805</v>
      </c>
      <c r="AV1036" s="76">
        <f t="shared" si="339"/>
        <v>4</v>
      </c>
      <c r="AW1036" s="74">
        <f>IF(AR1036="","",$AR1036-(($AW$2/CONFIGURACAO!$C$6)*$M1036))</f>
        <v>3605</v>
      </c>
      <c r="AX1036" s="72">
        <f t="shared" si="340"/>
        <v>5</v>
      </c>
      <c r="AZ1036" s="39">
        <f t="shared" si="341"/>
        <v>0.36361947074573669</v>
      </c>
      <c r="BA1036" s="146">
        <f t="shared" si="342"/>
        <v>58</v>
      </c>
      <c r="BB1036" s="146">
        <f t="shared" si="343"/>
        <v>33</v>
      </c>
      <c r="BC1036" s="32">
        <f t="shared" si="344"/>
        <v>21</v>
      </c>
      <c r="BD1036" s="148"/>
      <c r="BE1036" s="40">
        <f t="shared" si="345"/>
        <v>1.0059612518628911</v>
      </c>
      <c r="BF1036" s="40">
        <f t="shared" si="346"/>
        <v>0.38580246913580246</v>
      </c>
      <c r="BG1036" s="40">
        <f t="shared" si="347"/>
        <v>0.17985611510791369</v>
      </c>
      <c r="BH1036" s="40">
        <f t="shared" si="348"/>
        <v>0.28294260307194824</v>
      </c>
      <c r="BI1036" s="40">
        <f t="shared" si="349"/>
        <v>0.21321961620469082</v>
      </c>
      <c r="BJ1036" s="40">
        <f t="shared" si="350"/>
        <v>9.2421441774491686E-2</v>
      </c>
      <c r="BK1036" s="40">
        <f t="shared" si="351"/>
        <v>0.16051364365971107</v>
      </c>
      <c r="BL1036">
        <v>0</v>
      </c>
      <c r="BM1036">
        <v>3</v>
      </c>
      <c r="BN1036">
        <v>0</v>
      </c>
      <c r="BO1036">
        <v>0</v>
      </c>
      <c r="BP1036">
        <v>0</v>
      </c>
      <c r="BQ1036">
        <v>3</v>
      </c>
      <c r="BR1036">
        <v>0</v>
      </c>
      <c r="BS1036">
        <v>1</v>
      </c>
      <c r="BT1036" s="42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</row>
    <row r="1037" spans="1:124" s="32" customFormat="1" x14ac:dyDescent="0.2">
      <c r="A1037" s="124" t="str">
        <f>CONFIGURACAO!$C$4</f>
        <v>AREA 21</v>
      </c>
      <c r="B1037" s="125">
        <v>1035</v>
      </c>
      <c r="C1037" s="252" t="s">
        <v>331</v>
      </c>
      <c r="D1037" s="126">
        <f t="shared" si="352"/>
        <v>14</v>
      </c>
      <c r="E1037" s="250" t="s">
        <v>1372</v>
      </c>
      <c r="F1037" s="250">
        <v>1</v>
      </c>
      <c r="G1037" s="250">
        <v>1</v>
      </c>
      <c r="H1037" s="250">
        <v>1</v>
      </c>
      <c r="I1037" s="250">
        <v>1</v>
      </c>
      <c r="J1037" s="87"/>
      <c r="K1037" s="94"/>
      <c r="L1037" s="94"/>
      <c r="M1037" s="154">
        <f t="shared" si="353"/>
        <v>4</v>
      </c>
      <c r="N1037">
        <v>8</v>
      </c>
      <c r="O1037">
        <v>12</v>
      </c>
      <c r="P1037">
        <v>7</v>
      </c>
      <c r="Q1037">
        <v>1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 s="139">
        <f t="shared" si="336"/>
        <v>20</v>
      </c>
      <c r="AD1037" s="140">
        <f t="shared" si="337"/>
        <v>27</v>
      </c>
      <c r="AE1037" s="141">
        <f t="shared" si="354"/>
        <v>0</v>
      </c>
      <c r="AF1037" s="142">
        <f t="shared" si="355"/>
        <v>0</v>
      </c>
      <c r="AG1037" s="278"/>
      <c r="AI1037" s="37">
        <f>IFERROR(IF(M1037&gt;0,(N1037*CONFIGURACAO!$C$20)+(O1037*CONFIGURACAO!$C$21)+(P1037*CONFIGURACAO!$C$22)+(Q1037*CONFIGURACAO!$C$23)+(R1037*CONFIGURACAO!$C$24),""),"")</f>
        <v>2240</v>
      </c>
      <c r="AJ1037" s="38">
        <f>IF(S1037=0,0,IF(CONFIGURACAO!$C$15="SIM",(IF(S1037&gt;CONFIGURACAO!$C$16,CONFIGURACAO!$C$16*CONFIGURACAO!$C$25,S1037*CONFIGURACAO!$C$25)),'PI AREA  P100'!S1037*CONFIGURACAO!$C$25))</f>
        <v>0</v>
      </c>
      <c r="AK1037" s="38">
        <f>IF(T1037=0,0,IF(CONFIGURACAO!$C$17="SIM",(IF(T1037&gt;CONFIGURACAO!$C$18,CONFIGURACAO!$C$18*CONFIGURACAO!$C$26,T1037*CONFIGURACAO!$C$26)),'PI AREA  P100'!T1037*CONFIGURACAO!$C$26))</f>
        <v>0</v>
      </c>
      <c r="AL1037" s="38">
        <f>IFERROR(IF(M1037&gt;0,(U1037*CONFIGURACAO!$C$29)+(V1037*CONFIGURACAO!$C$30),""),"")</f>
        <v>0</v>
      </c>
      <c r="AM1037" s="38">
        <f>IF(W1037=0,0,IF(CONFIGURACAO!$C$41="SIM",(IF(W1037&gt;CONFIGURACAO!$C$41,CONFIGURACAO!$C$41*CONFIGURACAO!$C$31,W1037*CONFIGURACAO!$C$31)),'PI AREA  P100'!W1037*CONFIGURACAO!$C$31))</f>
        <v>0</v>
      </c>
      <c r="AN1037" s="38">
        <f>IF(X1037=0,0,IF(CONFIGURACAO!$C$39="SIM",(IF(X1037&gt;CONFIGURACAO!$C$40,CONFIGURACAO!$C$40*CONFIGURACAO!$C$32,X1037*CONFIGURACAO!$C$32)),'PI AREA  P100'!X1037*CONFIGURACAO!$C$32))</f>
        <v>0</v>
      </c>
      <c r="AO1037" s="38">
        <f>IFERROR(IF(M1037&gt;0,(Y1037*CONFIGURACAO!$C$33)+(Z1037*CONFIGURACAO!$C$34)+(AA1037*CONFIGURACAO!$C$35)+(AB1037*CONFIGURACAO!$C$36),""),"")</f>
        <v>35</v>
      </c>
      <c r="AP1037" s="38">
        <f>IF(AA1037=0,0,IF(CONFIGURACAO!$C$46="SIM",(IF(AA1037&gt;CONFIGURACAO!$C$47,CONFIGURACAO!$C$47*CONFIGURACAO!$C$35,AA1037*CONFIGURACAO!$C$35)),'PI AREA  P100'!AA1037*CONFIGURACAO!$C$35))</f>
        <v>25</v>
      </c>
      <c r="AQ1037" s="38">
        <f>IF(AB1037=0,0,IF(CONFIGURACAO!$C$44="SIM",(IF(AB1037&gt;CONFIGURACAO!$C$45,CONFIGURACAO!$C$45*CONFIGURACAO!$C$36,AB1037*CONFIGURACAO!$C$36)),'PI AREA  P100'!AB1037*CONFIGURACAO!$C$36))</f>
        <v>10</v>
      </c>
      <c r="AR1037" s="38">
        <f t="shared" si="356"/>
        <v>2310</v>
      </c>
      <c r="AS1037" s="68">
        <f>IF(AR1037="","",$AR1037-(($AS$2/CONFIGURACAO!$C$6)*$M1037))</f>
        <v>2010</v>
      </c>
      <c r="AT1037" s="73">
        <f t="shared" si="338"/>
        <v>3</v>
      </c>
      <c r="AU1037" s="75">
        <f>IF(AR1037="","",$AR1037-(($AU$2/CONFIGURACAO!$C$6)*$M1037))</f>
        <v>1810</v>
      </c>
      <c r="AV1037" s="76">
        <f t="shared" si="339"/>
        <v>4</v>
      </c>
      <c r="AW1037" s="74">
        <f>IF(AR1037="","",$AR1037-(($AW$2/CONFIGURACAO!$C$6)*$M1037))</f>
        <v>1610</v>
      </c>
      <c r="AX1037" s="72">
        <f t="shared" si="340"/>
        <v>5</v>
      </c>
      <c r="AZ1037" s="39">
        <f t="shared" si="341"/>
        <v>0.19511288674161478</v>
      </c>
      <c r="BA1037" s="146">
        <f t="shared" si="342"/>
        <v>31</v>
      </c>
      <c r="BB1037" s="146">
        <f t="shared" si="343"/>
        <v>172</v>
      </c>
      <c r="BC1037" s="32">
        <f t="shared" si="344"/>
        <v>100</v>
      </c>
      <c r="BD1037" s="148"/>
      <c r="BE1037" s="40">
        <f t="shared" si="345"/>
        <v>0.29806259314456035</v>
      </c>
      <c r="BF1037" s="40">
        <f t="shared" si="346"/>
        <v>0.46296296296296291</v>
      </c>
      <c r="BG1037" s="40">
        <f t="shared" si="347"/>
        <v>0.17985611510791369</v>
      </c>
      <c r="BH1037" s="40">
        <f t="shared" si="348"/>
        <v>4.042037186742118E-2</v>
      </c>
      <c r="BI1037" s="40">
        <f t="shared" si="349"/>
        <v>0.10660980810234541</v>
      </c>
      <c r="BJ1037" s="40">
        <f t="shared" si="350"/>
        <v>0</v>
      </c>
      <c r="BK1037" s="40">
        <f t="shared" si="351"/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 s="42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</row>
    <row r="1038" spans="1:124" s="32" customFormat="1" x14ac:dyDescent="0.2">
      <c r="A1038" s="124" t="str">
        <f>CONFIGURACAO!$C$4</f>
        <v>AREA 21</v>
      </c>
      <c r="B1038" s="125">
        <v>1036</v>
      </c>
      <c r="C1038" s="252" t="s">
        <v>331</v>
      </c>
      <c r="D1038" s="126">
        <f t="shared" si="352"/>
        <v>15</v>
      </c>
      <c r="E1038" s="250" t="s">
        <v>1373</v>
      </c>
      <c r="F1038" s="250">
        <v>1</v>
      </c>
      <c r="G1038" s="250">
        <v>1</v>
      </c>
      <c r="H1038" s="250">
        <v>1</v>
      </c>
      <c r="I1038" s="250">
        <v>1</v>
      </c>
      <c r="J1038" s="87"/>
      <c r="K1038" s="94"/>
      <c r="L1038" s="94"/>
      <c r="M1038" s="154">
        <f t="shared" si="353"/>
        <v>4</v>
      </c>
      <c r="N1038">
        <v>0</v>
      </c>
      <c r="O1038">
        <v>2</v>
      </c>
      <c r="P1038">
        <v>1</v>
      </c>
      <c r="Q1038">
        <v>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1</v>
      </c>
      <c r="AB1038">
        <v>0</v>
      </c>
      <c r="AC1038" s="139">
        <f t="shared" si="336"/>
        <v>2</v>
      </c>
      <c r="AD1038" s="140">
        <f t="shared" si="337"/>
        <v>3</v>
      </c>
      <c r="AE1038" s="141">
        <f t="shared" si="354"/>
        <v>0</v>
      </c>
      <c r="AF1038" s="142">
        <f t="shared" si="355"/>
        <v>1</v>
      </c>
      <c r="AG1038" s="278"/>
      <c r="AI1038" s="37">
        <f>IFERROR(IF(M1038&gt;0,(N1038*CONFIGURACAO!$C$20)+(O1038*CONFIGURACAO!$C$21)+(P1038*CONFIGURACAO!$C$22)+(Q1038*CONFIGURACAO!$C$23)+(R1038*CONFIGURACAO!$C$24),""),"")</f>
        <v>300</v>
      </c>
      <c r="AJ1038" s="38">
        <f>IF(S1038=0,0,IF(CONFIGURACAO!$C$15="SIM",(IF(S1038&gt;CONFIGURACAO!$C$16,CONFIGURACAO!$C$16*CONFIGURACAO!$C$25,S1038*CONFIGURACAO!$C$25)),'PI AREA  P100'!S1038*CONFIGURACAO!$C$25))</f>
        <v>0</v>
      </c>
      <c r="AK1038" s="38">
        <f>IF(T1038=0,0,IF(CONFIGURACAO!$C$17="SIM",(IF(T1038&gt;CONFIGURACAO!$C$18,CONFIGURACAO!$C$18*CONFIGURACAO!$C$26,T1038*CONFIGURACAO!$C$26)),'PI AREA  P100'!T1038*CONFIGURACAO!$C$26))</f>
        <v>0</v>
      </c>
      <c r="AL1038" s="38">
        <f>IFERROR(IF(M1038&gt;0,(U1038*CONFIGURACAO!$C$29)+(V1038*CONFIGURACAO!$C$30),""),"")</f>
        <v>0</v>
      </c>
      <c r="AM1038" s="38">
        <f>IF(W1038=0,0,IF(CONFIGURACAO!$C$41="SIM",(IF(W1038&gt;CONFIGURACAO!$C$41,CONFIGURACAO!$C$41*CONFIGURACAO!$C$31,W1038*CONFIGURACAO!$C$31)),'PI AREA  P100'!W1038*CONFIGURACAO!$C$31))</f>
        <v>0</v>
      </c>
      <c r="AN1038" s="38">
        <f>IF(X1038=0,0,IF(CONFIGURACAO!$C$39="SIM",(IF(X1038&gt;CONFIGURACAO!$C$40,CONFIGURACAO!$C$40*CONFIGURACAO!$C$32,X1038*CONFIGURACAO!$C$32)),'PI AREA  P100'!X1038*CONFIGURACAO!$C$32))</f>
        <v>0</v>
      </c>
      <c r="AO1038" s="38">
        <f>IFERROR(IF(M1038&gt;0,(Y1038*CONFIGURACAO!$C$33)+(Z1038*CONFIGURACAO!$C$34)+(AA1038*CONFIGURACAO!$C$35)+(AB1038*CONFIGURACAO!$C$36),""),"")</f>
        <v>75</v>
      </c>
      <c r="AP1038" s="38">
        <f>IF(AA1038=0,0,IF(CONFIGURACAO!$C$46="SIM",(IF(AA1038&gt;CONFIGURACAO!$C$47,CONFIGURACAO!$C$47*CONFIGURACAO!$C$35,AA1038*CONFIGURACAO!$C$35)),'PI AREA  P100'!AA1038*CONFIGURACAO!$C$35))</f>
        <v>25</v>
      </c>
      <c r="AQ1038" s="38">
        <f>IF(AB1038=0,0,IF(CONFIGURACAO!$C$44="SIM",(IF(AB1038&gt;CONFIGURACAO!$C$45,CONFIGURACAO!$C$45*CONFIGURACAO!$C$36,AB1038*CONFIGURACAO!$C$36)),'PI AREA  P100'!AB1038*CONFIGURACAO!$C$36))</f>
        <v>0</v>
      </c>
      <c r="AR1038" s="38">
        <f t="shared" si="356"/>
        <v>400</v>
      </c>
      <c r="AS1038" s="68">
        <f>IF(AR1038="","",$AR1038-(($AS$2/CONFIGURACAO!$C$6)*$M1038))</f>
        <v>100</v>
      </c>
      <c r="AT1038" s="73">
        <f t="shared" si="338"/>
        <v>3</v>
      </c>
      <c r="AU1038" s="75">
        <f>IF(AR1038="","",$AR1038-(($AU$2/CONFIGURACAO!$C$6)*$M1038))</f>
        <v>-100</v>
      </c>
      <c r="AV1038" s="76" t="str">
        <f t="shared" si="339"/>
        <v>NAO</v>
      </c>
      <c r="AW1038" s="74">
        <f>IF(AR1038="","",$AR1038-(($AW$2/CONFIGURACAO!$C$6)*$M1038))</f>
        <v>-300</v>
      </c>
      <c r="AX1038" s="72" t="str">
        <f t="shared" si="340"/>
        <v>NAO</v>
      </c>
      <c r="AZ1038" s="39">
        <f t="shared" si="341"/>
        <v>3.3785781253959271E-2</v>
      </c>
      <c r="BA1038" s="146">
        <f t="shared" si="342"/>
        <v>7</v>
      </c>
      <c r="BB1038" s="146">
        <f t="shared" si="343"/>
        <v>798</v>
      </c>
      <c r="BC1038" s="32">
        <f t="shared" si="344"/>
        <v>807</v>
      </c>
      <c r="BD1038" s="148"/>
      <c r="BE1038" s="40">
        <f t="shared" si="345"/>
        <v>0</v>
      </c>
      <c r="BF1038" s="40">
        <f t="shared" si="346"/>
        <v>7.716049382716049E-2</v>
      </c>
      <c r="BG1038" s="40">
        <f t="shared" si="347"/>
        <v>2.5693730729701953E-2</v>
      </c>
      <c r="BH1038" s="40">
        <f t="shared" si="348"/>
        <v>8.084074373484236E-2</v>
      </c>
      <c r="BI1038" s="40">
        <f t="shared" si="349"/>
        <v>0</v>
      </c>
      <c r="BJ1038" s="40">
        <f t="shared" si="350"/>
        <v>0</v>
      </c>
      <c r="BK1038" s="40">
        <f t="shared" si="351"/>
        <v>0</v>
      </c>
      <c r="BL1038">
        <v>0</v>
      </c>
      <c r="BM1038">
        <v>1</v>
      </c>
      <c r="BN1038">
        <v>0</v>
      </c>
      <c r="BO1038">
        <v>0</v>
      </c>
      <c r="BP1038">
        <v>0</v>
      </c>
      <c r="BQ1038">
        <v>2</v>
      </c>
      <c r="BR1038">
        <v>0</v>
      </c>
      <c r="BS1038">
        <v>6</v>
      </c>
      <c r="BT1038" s="42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</row>
    <row r="1039" spans="1:124" s="32" customFormat="1" x14ac:dyDescent="0.2">
      <c r="A1039" s="124" t="str">
        <f>CONFIGURACAO!$C$4</f>
        <v>AREA 21</v>
      </c>
      <c r="B1039" s="125">
        <v>1037</v>
      </c>
      <c r="C1039" s="252" t="s">
        <v>331</v>
      </c>
      <c r="D1039" s="126">
        <f t="shared" si="352"/>
        <v>16</v>
      </c>
      <c r="E1039" s="250" t="s">
        <v>1374</v>
      </c>
      <c r="F1039" s="250">
        <v>1</v>
      </c>
      <c r="G1039" s="250">
        <v>1</v>
      </c>
      <c r="H1039" s="250">
        <v>1</v>
      </c>
      <c r="I1039" s="250">
        <v>1</v>
      </c>
      <c r="J1039" s="87"/>
      <c r="K1039" s="94"/>
      <c r="L1039" s="94"/>
      <c r="M1039" s="154">
        <f t="shared" si="353"/>
        <v>4</v>
      </c>
      <c r="N1039">
        <v>39</v>
      </c>
      <c r="O1039">
        <v>35</v>
      </c>
      <c r="P1039">
        <v>25</v>
      </c>
      <c r="Q1039">
        <v>3</v>
      </c>
      <c r="R1039">
        <v>0</v>
      </c>
      <c r="S1039">
        <v>5</v>
      </c>
      <c r="T1039">
        <v>2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2</v>
      </c>
      <c r="AB1039">
        <v>2</v>
      </c>
      <c r="AC1039" s="139">
        <f t="shared" si="336"/>
        <v>74</v>
      </c>
      <c r="AD1039" s="140">
        <f t="shared" si="337"/>
        <v>99</v>
      </c>
      <c r="AE1039" s="141">
        <f t="shared" si="354"/>
        <v>0</v>
      </c>
      <c r="AF1039" s="142">
        <f t="shared" si="355"/>
        <v>0</v>
      </c>
      <c r="AG1039" s="278"/>
      <c r="AI1039" s="37">
        <f>IFERROR(IF(M1039&gt;0,(N1039*CONFIGURACAO!$C$20)+(O1039*CONFIGURACAO!$C$21)+(P1039*CONFIGURACAO!$C$22)+(Q1039*CONFIGURACAO!$C$23)+(R1039*CONFIGURACAO!$C$24),""),"")</f>
        <v>8320</v>
      </c>
      <c r="AJ1039" s="38">
        <f>IF(S1039=0,0,IF(CONFIGURACAO!$C$15="SIM",(IF(S1039&gt;CONFIGURACAO!$C$16,CONFIGURACAO!$C$16*CONFIGURACAO!$C$25,S1039*CONFIGURACAO!$C$25)),'PI AREA  P100'!S1039*CONFIGURACAO!$C$25))</f>
        <v>40</v>
      </c>
      <c r="AK1039" s="38">
        <f>IF(T1039=0,0,IF(CONFIGURACAO!$C$17="SIM",(IF(T1039&gt;CONFIGURACAO!$C$18,CONFIGURACAO!$C$18*CONFIGURACAO!$C$26,T1039*CONFIGURACAO!$C$26)),'PI AREA  P100'!T1039*CONFIGURACAO!$C$26))</f>
        <v>10</v>
      </c>
      <c r="AL1039" s="38">
        <f>IFERROR(IF(M1039&gt;0,(U1039*CONFIGURACAO!$C$29)+(V1039*CONFIGURACAO!$C$30),""),"")</f>
        <v>0</v>
      </c>
      <c r="AM1039" s="38">
        <f>IF(W1039=0,0,IF(CONFIGURACAO!$C$41="SIM",(IF(W1039&gt;CONFIGURACAO!$C$41,CONFIGURACAO!$C$41*CONFIGURACAO!$C$31,W1039*CONFIGURACAO!$C$31)),'PI AREA  P100'!W1039*CONFIGURACAO!$C$31))</f>
        <v>0</v>
      </c>
      <c r="AN1039" s="38">
        <f>IF(X1039=0,0,IF(CONFIGURACAO!$C$39="SIM",(IF(X1039&gt;CONFIGURACAO!$C$40,CONFIGURACAO!$C$40*CONFIGURACAO!$C$32,X1039*CONFIGURACAO!$C$32)),'PI AREA  P100'!X1039*CONFIGURACAO!$C$32))</f>
        <v>25</v>
      </c>
      <c r="AO1039" s="38">
        <f>IFERROR(IF(M1039&gt;0,(Y1039*CONFIGURACAO!$C$33)+(Z1039*CONFIGURACAO!$C$34)+(AA1039*CONFIGURACAO!$C$35)+(AB1039*CONFIGURACAO!$C$36),""),"")</f>
        <v>70</v>
      </c>
      <c r="AP1039" s="38">
        <f>IF(AA1039=0,0,IF(CONFIGURACAO!$C$46="SIM",(IF(AA1039&gt;CONFIGURACAO!$C$47,CONFIGURACAO!$C$47*CONFIGURACAO!$C$35,AA1039*CONFIGURACAO!$C$35)),'PI AREA  P100'!AA1039*CONFIGURACAO!$C$35))</f>
        <v>50</v>
      </c>
      <c r="AQ1039" s="38">
        <f>IF(AB1039=0,0,IF(CONFIGURACAO!$C$44="SIM",(IF(AB1039&gt;CONFIGURACAO!$C$45,CONFIGURACAO!$C$45*CONFIGURACAO!$C$36,AB1039*CONFIGURACAO!$C$36)),'PI AREA  P100'!AB1039*CONFIGURACAO!$C$36))</f>
        <v>20</v>
      </c>
      <c r="AR1039" s="38">
        <f t="shared" si="356"/>
        <v>8535</v>
      </c>
      <c r="AS1039" s="68">
        <f>IF(AR1039="","",$AR1039-(($AS$2/CONFIGURACAO!$C$6)*$M1039))</f>
        <v>8235</v>
      </c>
      <c r="AT1039" s="73">
        <f t="shared" si="338"/>
        <v>3</v>
      </c>
      <c r="AU1039" s="75">
        <f>IF(AR1039="","",$AR1039-(($AU$2/CONFIGURACAO!$C$6)*$M1039))</f>
        <v>8035</v>
      </c>
      <c r="AV1039" s="76">
        <f t="shared" si="339"/>
        <v>4</v>
      </c>
      <c r="AW1039" s="74">
        <f>IF(AR1039="","",$AR1039-(($AW$2/CONFIGURACAO!$C$6)*$M1039))</f>
        <v>7835</v>
      </c>
      <c r="AX1039" s="72">
        <f t="shared" si="340"/>
        <v>5</v>
      </c>
      <c r="AZ1039" s="39">
        <f t="shared" si="341"/>
        <v>0.72090410750635603</v>
      </c>
      <c r="BA1039" s="146">
        <f t="shared" si="342"/>
        <v>114</v>
      </c>
      <c r="BB1039" s="146">
        <f t="shared" si="343"/>
        <v>1</v>
      </c>
      <c r="BC1039" s="32">
        <f t="shared" si="344"/>
        <v>2</v>
      </c>
      <c r="BD1039" s="148"/>
      <c r="BE1039" s="40">
        <f t="shared" si="345"/>
        <v>1.4530551415797317</v>
      </c>
      <c r="BF1039" s="40">
        <f t="shared" si="346"/>
        <v>1.3503086419753085</v>
      </c>
      <c r="BG1039" s="40">
        <f t="shared" si="347"/>
        <v>0.64234326824254884</v>
      </c>
      <c r="BH1039" s="40">
        <f t="shared" si="348"/>
        <v>0.12126111560226355</v>
      </c>
      <c r="BI1039" s="40">
        <f t="shared" si="349"/>
        <v>0</v>
      </c>
      <c r="BJ1039" s="40">
        <f t="shared" si="350"/>
        <v>0.46210720887245843</v>
      </c>
      <c r="BK1039" s="40">
        <f t="shared" si="351"/>
        <v>0.32102728731942215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 s="42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</row>
    <row r="1040" spans="1:124" s="32" customFormat="1" x14ac:dyDescent="0.2">
      <c r="A1040" s="124" t="str">
        <f>CONFIGURACAO!$C$4</f>
        <v>AREA 21</v>
      </c>
      <c r="B1040" s="125">
        <v>1038</v>
      </c>
      <c r="C1040" s="252" t="s">
        <v>331</v>
      </c>
      <c r="D1040" s="126">
        <f t="shared" si="352"/>
        <v>17</v>
      </c>
      <c r="E1040" s="250" t="s">
        <v>1375</v>
      </c>
      <c r="F1040" s="250">
        <v>1</v>
      </c>
      <c r="G1040" s="250">
        <v>1</v>
      </c>
      <c r="H1040" s="250">
        <v>1</v>
      </c>
      <c r="I1040" s="250">
        <v>1</v>
      </c>
      <c r="J1040" s="87"/>
      <c r="K1040" s="94"/>
      <c r="L1040" s="94"/>
      <c r="M1040" s="154">
        <f t="shared" si="353"/>
        <v>4</v>
      </c>
      <c r="N1040">
        <v>1</v>
      </c>
      <c r="O1040">
        <v>0</v>
      </c>
      <c r="P1040">
        <v>4</v>
      </c>
      <c r="Q1040">
        <v>2</v>
      </c>
      <c r="R1040">
        <v>1</v>
      </c>
      <c r="S1040">
        <v>13</v>
      </c>
      <c r="T1040">
        <v>0</v>
      </c>
      <c r="U1040">
        <v>0</v>
      </c>
      <c r="V1040">
        <v>0</v>
      </c>
      <c r="W1040">
        <v>0</v>
      </c>
      <c r="X1040">
        <v>2</v>
      </c>
      <c r="Y1040">
        <v>0</v>
      </c>
      <c r="Z1040">
        <v>0</v>
      </c>
      <c r="AA1040">
        <v>0</v>
      </c>
      <c r="AB1040">
        <v>10</v>
      </c>
      <c r="AC1040" s="139">
        <f t="shared" si="336"/>
        <v>1</v>
      </c>
      <c r="AD1040" s="140">
        <f t="shared" si="337"/>
        <v>5</v>
      </c>
      <c r="AE1040" s="141">
        <f t="shared" si="354"/>
        <v>0</v>
      </c>
      <c r="AF1040" s="142">
        <f t="shared" si="355"/>
        <v>0</v>
      </c>
      <c r="AG1040" s="278"/>
      <c r="AI1040" s="37">
        <f>IFERROR(IF(M1040&gt;0,(N1040*CONFIGURACAO!$C$20)+(O1040*CONFIGURACAO!$C$21)+(P1040*CONFIGURACAO!$C$22)+(Q1040*CONFIGURACAO!$C$23)+(R1040*CONFIGURACAO!$C$24),""),"")</f>
        <v>440</v>
      </c>
      <c r="AJ1040" s="38">
        <f>IF(S1040=0,0,IF(CONFIGURACAO!$C$15="SIM",(IF(S1040&gt;CONFIGURACAO!$C$16,CONFIGURACAO!$C$16*CONFIGURACAO!$C$25,S1040*CONFIGURACAO!$C$25)),'PI AREA  P100'!S1040*CONFIGURACAO!$C$25))</f>
        <v>40</v>
      </c>
      <c r="AK1040" s="38">
        <f>IF(T1040=0,0,IF(CONFIGURACAO!$C$17="SIM",(IF(T1040&gt;CONFIGURACAO!$C$18,CONFIGURACAO!$C$18*CONFIGURACAO!$C$26,T1040*CONFIGURACAO!$C$26)),'PI AREA  P100'!T1040*CONFIGURACAO!$C$26))</f>
        <v>0</v>
      </c>
      <c r="AL1040" s="38">
        <f>IFERROR(IF(M1040&gt;0,(U1040*CONFIGURACAO!$C$29)+(V1040*CONFIGURACAO!$C$30),""),"")</f>
        <v>0</v>
      </c>
      <c r="AM1040" s="38">
        <f>IF(W1040=0,0,IF(CONFIGURACAO!$C$41="SIM",(IF(W1040&gt;CONFIGURACAO!$C$41,CONFIGURACAO!$C$41*CONFIGURACAO!$C$31,W1040*CONFIGURACAO!$C$31)),'PI AREA  P100'!W1040*CONFIGURACAO!$C$31))</f>
        <v>0</v>
      </c>
      <c r="AN1040" s="38">
        <f>IF(X1040=0,0,IF(CONFIGURACAO!$C$39="SIM",(IF(X1040&gt;CONFIGURACAO!$C$40,CONFIGURACAO!$C$40*CONFIGURACAO!$C$32,X1040*CONFIGURACAO!$C$32)),'PI AREA  P100'!X1040*CONFIGURACAO!$C$32))</f>
        <v>50</v>
      </c>
      <c r="AO1040" s="38">
        <f>IFERROR(IF(M1040&gt;0,(Y1040*CONFIGURACAO!$C$33)+(Z1040*CONFIGURACAO!$C$34)+(AA1040*CONFIGURACAO!$C$35)+(AB1040*CONFIGURACAO!$C$36),""),"")</f>
        <v>100</v>
      </c>
      <c r="AP1040" s="38">
        <f>IF(AA1040=0,0,IF(CONFIGURACAO!$C$46="SIM",(IF(AA1040&gt;CONFIGURACAO!$C$47,CONFIGURACAO!$C$47*CONFIGURACAO!$C$35,AA1040*CONFIGURACAO!$C$35)),'PI AREA  P100'!AA1040*CONFIGURACAO!$C$35))</f>
        <v>0</v>
      </c>
      <c r="AQ1040" s="38">
        <f>IF(AB1040=0,0,IF(CONFIGURACAO!$C$44="SIM",(IF(AB1040&gt;CONFIGURACAO!$C$45,CONFIGURACAO!$C$45*CONFIGURACAO!$C$36,AB1040*CONFIGURACAO!$C$36)),'PI AREA  P100'!AB1040*CONFIGURACAO!$C$36))</f>
        <v>20</v>
      </c>
      <c r="AR1040" s="38">
        <f t="shared" si="356"/>
        <v>650</v>
      </c>
      <c r="AS1040" s="68">
        <f>IF(AR1040="","",$AR1040-(($AS$2/CONFIGURACAO!$C$6)*$M1040))</f>
        <v>350</v>
      </c>
      <c r="AT1040" s="73">
        <f t="shared" si="338"/>
        <v>3</v>
      </c>
      <c r="AU1040" s="75">
        <f>IF(AR1040="","",$AR1040-(($AU$2/CONFIGURACAO!$C$6)*$M1040))</f>
        <v>150</v>
      </c>
      <c r="AV1040" s="76">
        <f t="shared" si="339"/>
        <v>4</v>
      </c>
      <c r="AW1040" s="74">
        <f>IF(AR1040="","",$AR1040-(($AW$2/CONFIGURACAO!$C$6)*$M1040))</f>
        <v>-50</v>
      </c>
      <c r="AX1040" s="72" t="str">
        <f t="shared" si="340"/>
        <v>NAO</v>
      </c>
      <c r="AZ1040" s="39">
        <f t="shared" si="341"/>
        <v>5.4901894537683821E-2</v>
      </c>
      <c r="BA1040" s="146">
        <f t="shared" si="342"/>
        <v>33</v>
      </c>
      <c r="BB1040" s="146">
        <f t="shared" si="343"/>
        <v>145</v>
      </c>
      <c r="BC1040" s="32">
        <f t="shared" si="344"/>
        <v>634</v>
      </c>
      <c r="BD1040" s="148"/>
      <c r="BE1040" s="40">
        <f t="shared" si="345"/>
        <v>3.7257824143070044E-2</v>
      </c>
      <c r="BF1040" s="40">
        <f t="shared" si="346"/>
        <v>0</v>
      </c>
      <c r="BG1040" s="40">
        <f t="shared" si="347"/>
        <v>0.10277492291880781</v>
      </c>
      <c r="BH1040" s="40">
        <f t="shared" si="348"/>
        <v>8.084074373484236E-2</v>
      </c>
      <c r="BI1040" s="40">
        <f t="shared" si="349"/>
        <v>0.10660980810234541</v>
      </c>
      <c r="BJ1040" s="40">
        <f t="shared" si="350"/>
        <v>1.2014787430683918</v>
      </c>
      <c r="BK1040" s="40">
        <f t="shared" si="351"/>
        <v>0</v>
      </c>
      <c r="BL1040">
        <v>0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 s="42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</row>
    <row r="1041" spans="1:124" s="32" customFormat="1" x14ac:dyDescent="0.2">
      <c r="A1041" s="124" t="str">
        <f>CONFIGURACAO!$C$4</f>
        <v>AREA 21</v>
      </c>
      <c r="B1041" s="125">
        <v>1039</v>
      </c>
      <c r="C1041" s="252" t="s">
        <v>331</v>
      </c>
      <c r="D1041" s="126">
        <f t="shared" si="352"/>
        <v>18</v>
      </c>
      <c r="E1041" s="250" t="s">
        <v>1376</v>
      </c>
      <c r="F1041" s="250">
        <v>0</v>
      </c>
      <c r="G1041" s="250">
        <v>1</v>
      </c>
      <c r="H1041" s="250">
        <v>1</v>
      </c>
      <c r="I1041" s="250">
        <v>1</v>
      </c>
      <c r="J1041" s="87"/>
      <c r="K1041" s="94"/>
      <c r="L1041" s="94"/>
      <c r="M1041" s="154">
        <f t="shared" si="353"/>
        <v>3</v>
      </c>
      <c r="N1041">
        <v>1</v>
      </c>
      <c r="O1041">
        <v>1</v>
      </c>
      <c r="P1041">
        <v>2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10</v>
      </c>
      <c r="AC1041" s="139">
        <f t="shared" si="336"/>
        <v>2</v>
      </c>
      <c r="AD1041" s="140">
        <f t="shared" si="337"/>
        <v>4</v>
      </c>
      <c r="AE1041" s="141">
        <f t="shared" si="354"/>
        <v>0</v>
      </c>
      <c r="AF1041" s="142">
        <f t="shared" si="355"/>
        <v>0</v>
      </c>
      <c r="AG1041" s="278"/>
      <c r="AI1041" s="37">
        <f>IFERROR(IF(M1041&gt;0,(N1041*CONFIGURACAO!$C$20)+(O1041*CONFIGURACAO!$C$21)+(P1041*CONFIGURACAO!$C$22)+(Q1041*CONFIGURACAO!$C$23)+(R1041*CONFIGURACAO!$C$24),""),"")</f>
        <v>300</v>
      </c>
      <c r="AJ1041" s="38">
        <f>IF(S1041=0,0,IF(CONFIGURACAO!$C$15="SIM",(IF(S1041&gt;CONFIGURACAO!$C$16,CONFIGURACAO!$C$16*CONFIGURACAO!$C$25,S1041*CONFIGURACAO!$C$25)),'PI AREA  P100'!S1041*CONFIGURACAO!$C$25))</f>
        <v>10</v>
      </c>
      <c r="AK1041" s="38">
        <f>IF(T1041=0,0,IF(CONFIGURACAO!$C$17="SIM",(IF(T1041&gt;CONFIGURACAO!$C$18,CONFIGURACAO!$C$18*CONFIGURACAO!$C$26,T1041*CONFIGURACAO!$C$26)),'PI AREA  P100'!T1041*CONFIGURACAO!$C$26))</f>
        <v>0</v>
      </c>
      <c r="AL1041" s="38">
        <f>IFERROR(IF(M1041&gt;0,(U1041*CONFIGURACAO!$C$29)+(V1041*CONFIGURACAO!$C$30),""),"")</f>
        <v>0</v>
      </c>
      <c r="AM1041" s="38">
        <f>IF(W1041=0,0,IF(CONFIGURACAO!$C$41="SIM",(IF(W1041&gt;CONFIGURACAO!$C$41,CONFIGURACAO!$C$41*CONFIGURACAO!$C$31,W1041*CONFIGURACAO!$C$31)),'PI AREA  P100'!W1041*CONFIGURACAO!$C$31))</f>
        <v>0</v>
      </c>
      <c r="AN1041" s="38">
        <f>IF(X1041=0,0,IF(CONFIGURACAO!$C$39="SIM",(IF(X1041&gt;CONFIGURACAO!$C$40,CONFIGURACAO!$C$40*CONFIGURACAO!$C$32,X1041*CONFIGURACAO!$C$32)),'PI AREA  P100'!X1041*CONFIGURACAO!$C$32))</f>
        <v>0</v>
      </c>
      <c r="AO1041" s="38">
        <f>IFERROR(IF(M1041&gt;0,(Y1041*CONFIGURACAO!$C$33)+(Z1041*CONFIGURACAO!$C$34)+(AA1041*CONFIGURACAO!$C$35)+(AB1041*CONFIGURACAO!$C$36),""),"")</f>
        <v>100</v>
      </c>
      <c r="AP1041" s="38">
        <f>IF(AA1041=0,0,IF(CONFIGURACAO!$C$46="SIM",(IF(AA1041&gt;CONFIGURACAO!$C$47,CONFIGURACAO!$C$47*CONFIGURACAO!$C$35,AA1041*CONFIGURACAO!$C$35)),'PI AREA  P100'!AA1041*CONFIGURACAO!$C$35))</f>
        <v>0</v>
      </c>
      <c r="AQ1041" s="38">
        <f>IF(AB1041=0,0,IF(CONFIGURACAO!$C$44="SIM",(IF(AB1041&gt;CONFIGURACAO!$C$45,CONFIGURACAO!$C$45*CONFIGURACAO!$C$36,AB1041*CONFIGURACAO!$C$36)),'PI AREA  P100'!AB1041*CONFIGURACAO!$C$36))</f>
        <v>20</v>
      </c>
      <c r="AR1041" s="38">
        <f t="shared" si="356"/>
        <v>430</v>
      </c>
      <c r="AS1041" s="68">
        <f>IF(AR1041="","",$AR1041-(($AS$2/CONFIGURACAO!$C$6)*$M1041))</f>
        <v>205</v>
      </c>
      <c r="AT1041" s="73">
        <f t="shared" si="338"/>
        <v>3</v>
      </c>
      <c r="AU1041" s="75">
        <f>IF(AR1041="","",$AR1041-(($AU$2/CONFIGURACAO!$C$6)*$M1041))</f>
        <v>55</v>
      </c>
      <c r="AV1041" s="76">
        <f t="shared" si="339"/>
        <v>4</v>
      </c>
      <c r="AW1041" s="74">
        <f>IF(AR1041="","",$AR1041-(($AW$2/CONFIGURACAO!$C$6)*$M1041))</f>
        <v>-95</v>
      </c>
      <c r="AX1041" s="72" t="str">
        <f t="shared" si="340"/>
        <v>NAO</v>
      </c>
      <c r="AZ1041" s="39">
        <f t="shared" si="341"/>
        <v>3.6319714848006217E-2</v>
      </c>
      <c r="BA1041" s="146">
        <f t="shared" si="342"/>
        <v>15</v>
      </c>
      <c r="BB1041" s="146">
        <f t="shared" si="343"/>
        <v>522</v>
      </c>
      <c r="BC1041" s="32">
        <f t="shared" si="344"/>
        <v>791</v>
      </c>
      <c r="BD1041" s="148"/>
      <c r="BE1041" s="40">
        <f t="shared" si="345"/>
        <v>3.7257824143070044E-2</v>
      </c>
      <c r="BF1041" s="40">
        <f t="shared" si="346"/>
        <v>3.8580246913580245E-2</v>
      </c>
      <c r="BG1041" s="40">
        <f t="shared" si="347"/>
        <v>5.1387461459403906E-2</v>
      </c>
      <c r="BH1041" s="40">
        <f t="shared" si="348"/>
        <v>0</v>
      </c>
      <c r="BI1041" s="40">
        <f t="shared" si="349"/>
        <v>0</v>
      </c>
      <c r="BJ1041" s="40">
        <f t="shared" si="350"/>
        <v>9.2421441774491686E-2</v>
      </c>
      <c r="BK1041" s="40">
        <f t="shared" si="351"/>
        <v>0</v>
      </c>
      <c r="BL1041">
        <v>0</v>
      </c>
      <c r="BM1041">
        <v>0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2</v>
      </c>
      <c r="BT1041" s="42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</row>
    <row r="1042" spans="1:124" s="32" customFormat="1" x14ac:dyDescent="0.2">
      <c r="A1042" s="124" t="str">
        <f>CONFIGURACAO!$C$4</f>
        <v>AREA 21</v>
      </c>
      <c r="B1042" s="125">
        <v>1040</v>
      </c>
      <c r="C1042" s="252" t="s">
        <v>331</v>
      </c>
      <c r="D1042" s="126">
        <f t="shared" si="352"/>
        <v>19</v>
      </c>
      <c r="E1042" s="250" t="s">
        <v>1377</v>
      </c>
      <c r="F1042" s="250">
        <v>1</v>
      </c>
      <c r="G1042" s="250">
        <v>1</v>
      </c>
      <c r="H1042" s="250">
        <v>1</v>
      </c>
      <c r="I1042" s="250">
        <v>1</v>
      </c>
      <c r="J1042" s="87"/>
      <c r="K1042" s="94"/>
      <c r="L1042" s="94"/>
      <c r="M1042" s="154">
        <f t="shared" si="353"/>
        <v>4</v>
      </c>
      <c r="N1042">
        <v>7</v>
      </c>
      <c r="O1042">
        <v>0</v>
      </c>
      <c r="P1042">
        <v>12</v>
      </c>
      <c r="Q1042">
        <v>3</v>
      </c>
      <c r="R1042">
        <v>0</v>
      </c>
      <c r="S1042">
        <v>3</v>
      </c>
      <c r="T1042">
        <v>2</v>
      </c>
      <c r="U1042">
        <v>0</v>
      </c>
      <c r="V1042">
        <v>0</v>
      </c>
      <c r="W1042">
        <v>0</v>
      </c>
      <c r="X1042">
        <v>2</v>
      </c>
      <c r="Y1042">
        <v>0</v>
      </c>
      <c r="Z1042">
        <v>0</v>
      </c>
      <c r="AA1042">
        <v>0</v>
      </c>
      <c r="AB1042">
        <v>20</v>
      </c>
      <c r="AC1042" s="139">
        <f t="shared" si="336"/>
        <v>7</v>
      </c>
      <c r="AD1042" s="140">
        <f t="shared" si="337"/>
        <v>19</v>
      </c>
      <c r="AE1042" s="141">
        <f t="shared" si="354"/>
        <v>0</v>
      </c>
      <c r="AF1042" s="142">
        <f t="shared" si="355"/>
        <v>0</v>
      </c>
      <c r="AG1042" s="278"/>
      <c r="AI1042" s="37">
        <f>IFERROR(IF(M1042&gt;0,(N1042*CONFIGURACAO!$C$20)+(O1042*CONFIGURACAO!$C$21)+(P1042*CONFIGURACAO!$C$22)+(Q1042*CONFIGURACAO!$C$23)+(R1042*CONFIGURACAO!$C$24),""),"")</f>
        <v>1540</v>
      </c>
      <c r="AJ1042" s="38">
        <f>IF(S1042=0,0,IF(CONFIGURACAO!$C$15="SIM",(IF(S1042&gt;CONFIGURACAO!$C$16,CONFIGURACAO!$C$16*CONFIGURACAO!$C$25,S1042*CONFIGURACAO!$C$25)),'PI AREA  P100'!S1042*CONFIGURACAO!$C$25))</f>
        <v>30</v>
      </c>
      <c r="AK1042" s="38">
        <f>IF(T1042=0,0,IF(CONFIGURACAO!$C$17="SIM",(IF(T1042&gt;CONFIGURACAO!$C$18,CONFIGURACAO!$C$18*CONFIGURACAO!$C$26,T1042*CONFIGURACAO!$C$26)),'PI AREA  P100'!T1042*CONFIGURACAO!$C$26))</f>
        <v>10</v>
      </c>
      <c r="AL1042" s="38">
        <f>IFERROR(IF(M1042&gt;0,(U1042*CONFIGURACAO!$C$29)+(V1042*CONFIGURACAO!$C$30),""),"")</f>
        <v>0</v>
      </c>
      <c r="AM1042" s="38">
        <f>IF(W1042=0,0,IF(CONFIGURACAO!$C$41="SIM",(IF(W1042&gt;CONFIGURACAO!$C$41,CONFIGURACAO!$C$41*CONFIGURACAO!$C$31,W1042*CONFIGURACAO!$C$31)),'PI AREA  P100'!W1042*CONFIGURACAO!$C$31))</f>
        <v>0</v>
      </c>
      <c r="AN1042" s="38">
        <f>IF(X1042=0,0,IF(CONFIGURACAO!$C$39="SIM",(IF(X1042&gt;CONFIGURACAO!$C$40,CONFIGURACAO!$C$40*CONFIGURACAO!$C$32,X1042*CONFIGURACAO!$C$32)),'PI AREA  P100'!X1042*CONFIGURACAO!$C$32))</f>
        <v>50</v>
      </c>
      <c r="AO1042" s="38">
        <f>IFERROR(IF(M1042&gt;0,(Y1042*CONFIGURACAO!$C$33)+(Z1042*CONFIGURACAO!$C$34)+(AA1042*CONFIGURACAO!$C$35)+(AB1042*CONFIGURACAO!$C$36),""),"")</f>
        <v>200</v>
      </c>
      <c r="AP1042" s="38">
        <f>IF(AA1042=0,0,IF(CONFIGURACAO!$C$46="SIM",(IF(AA1042&gt;CONFIGURACAO!$C$47,CONFIGURACAO!$C$47*CONFIGURACAO!$C$35,AA1042*CONFIGURACAO!$C$35)),'PI AREA  P100'!AA1042*CONFIGURACAO!$C$35))</f>
        <v>0</v>
      </c>
      <c r="AQ1042" s="38">
        <f>IF(AB1042=0,0,IF(CONFIGURACAO!$C$44="SIM",(IF(AB1042&gt;CONFIGURACAO!$C$45,CONFIGURACAO!$C$45*CONFIGURACAO!$C$36,AB1042*CONFIGURACAO!$C$36)),'PI AREA  P100'!AB1042*CONFIGURACAO!$C$36))</f>
        <v>20</v>
      </c>
      <c r="AR1042" s="38">
        <f t="shared" si="356"/>
        <v>1850</v>
      </c>
      <c r="AS1042" s="68">
        <f>IF(AR1042="","",$AR1042-(($AS$2/CONFIGURACAO!$C$6)*$M1042))</f>
        <v>1550</v>
      </c>
      <c r="AT1042" s="73">
        <f t="shared" si="338"/>
        <v>3</v>
      </c>
      <c r="AU1042" s="75">
        <f>IF(AR1042="","",$AR1042-(($AU$2/CONFIGURACAO!$C$6)*$M1042))</f>
        <v>1350</v>
      </c>
      <c r="AV1042" s="76">
        <f t="shared" si="339"/>
        <v>4</v>
      </c>
      <c r="AW1042" s="74">
        <f>IF(AR1042="","",$AR1042-(($AW$2/CONFIGURACAO!$C$6)*$M1042))</f>
        <v>1150</v>
      </c>
      <c r="AX1042" s="72">
        <f t="shared" si="340"/>
        <v>5</v>
      </c>
      <c r="AZ1042" s="39">
        <f t="shared" si="341"/>
        <v>0.15625923829956165</v>
      </c>
      <c r="BA1042" s="146">
        <f t="shared" si="342"/>
        <v>49</v>
      </c>
      <c r="BB1042" s="146">
        <f t="shared" si="343"/>
        <v>51</v>
      </c>
      <c r="BC1042" s="32">
        <f t="shared" si="344"/>
        <v>171</v>
      </c>
      <c r="BD1042" s="148"/>
      <c r="BE1042" s="40">
        <f t="shared" si="345"/>
        <v>0.26080476900149036</v>
      </c>
      <c r="BF1042" s="40">
        <f t="shared" si="346"/>
        <v>0</v>
      </c>
      <c r="BG1042" s="40">
        <f t="shared" si="347"/>
        <v>0.3083247687564234</v>
      </c>
      <c r="BH1042" s="40">
        <f t="shared" si="348"/>
        <v>0.12126111560226355</v>
      </c>
      <c r="BI1042" s="40">
        <f t="shared" si="349"/>
        <v>0</v>
      </c>
      <c r="BJ1042" s="40">
        <f t="shared" si="350"/>
        <v>0.27726432532347506</v>
      </c>
      <c r="BK1042" s="40">
        <f t="shared" si="351"/>
        <v>0.32102728731942215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9</v>
      </c>
      <c r="BT1042" s="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</row>
    <row r="1043" spans="1:124" s="32" customFormat="1" x14ac:dyDescent="0.2">
      <c r="A1043" s="124" t="str">
        <f>CONFIGURACAO!$C$4</f>
        <v>AREA 21</v>
      </c>
      <c r="B1043" s="125">
        <v>1041</v>
      </c>
      <c r="C1043" s="252" t="s">
        <v>331</v>
      </c>
      <c r="D1043" s="126">
        <f t="shared" si="352"/>
        <v>20</v>
      </c>
      <c r="E1043" s="250" t="s">
        <v>1378</v>
      </c>
      <c r="F1043" s="250">
        <v>0</v>
      </c>
      <c r="G1043" s="250">
        <v>1</v>
      </c>
      <c r="H1043" s="250">
        <v>1</v>
      </c>
      <c r="I1043" s="250">
        <v>1</v>
      </c>
      <c r="J1043" s="87"/>
      <c r="K1043" s="94"/>
      <c r="L1043" s="94"/>
      <c r="M1043" s="154">
        <f t="shared" si="353"/>
        <v>3</v>
      </c>
      <c r="N1043">
        <v>15</v>
      </c>
      <c r="O1043">
        <v>4</v>
      </c>
      <c r="P1043">
        <v>4</v>
      </c>
      <c r="Q1043">
        <v>1</v>
      </c>
      <c r="R1043">
        <v>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3</v>
      </c>
      <c r="AC1043" s="139">
        <f t="shared" si="336"/>
        <v>19</v>
      </c>
      <c r="AD1043" s="140">
        <f t="shared" si="337"/>
        <v>23</v>
      </c>
      <c r="AE1043" s="141">
        <f t="shared" si="354"/>
        <v>0</v>
      </c>
      <c r="AF1043" s="142">
        <f t="shared" si="355"/>
        <v>0</v>
      </c>
      <c r="AG1043" s="278"/>
      <c r="AI1043" s="37">
        <f>IFERROR(IF(M1043&gt;0,(N1043*CONFIGURACAO!$C$20)+(O1043*CONFIGURACAO!$C$21)+(P1043*CONFIGURACAO!$C$22)+(Q1043*CONFIGURACAO!$C$23)+(R1043*CONFIGURACAO!$C$24),""),"")</f>
        <v>2140</v>
      </c>
      <c r="AJ1043" s="38">
        <f>IF(S1043=0,0,IF(CONFIGURACAO!$C$15="SIM",(IF(S1043&gt;CONFIGURACAO!$C$16,CONFIGURACAO!$C$16*CONFIGURACAO!$C$25,S1043*CONFIGURACAO!$C$25)),'PI AREA  P100'!S1043*CONFIGURACAO!$C$25))</f>
        <v>0</v>
      </c>
      <c r="AK1043" s="38">
        <f>IF(T1043=0,0,IF(CONFIGURACAO!$C$17="SIM",(IF(T1043&gt;CONFIGURACAO!$C$18,CONFIGURACAO!$C$18*CONFIGURACAO!$C$26,T1043*CONFIGURACAO!$C$26)),'PI AREA  P100'!T1043*CONFIGURACAO!$C$26))</f>
        <v>0</v>
      </c>
      <c r="AL1043" s="38">
        <f>IFERROR(IF(M1043&gt;0,(U1043*CONFIGURACAO!$C$29)+(V1043*CONFIGURACAO!$C$30),""),"")</f>
        <v>0</v>
      </c>
      <c r="AM1043" s="38">
        <f>IF(W1043=0,0,IF(CONFIGURACAO!$C$41="SIM",(IF(W1043&gt;CONFIGURACAO!$C$41,CONFIGURACAO!$C$41*CONFIGURACAO!$C$31,W1043*CONFIGURACAO!$C$31)),'PI AREA  P100'!W1043*CONFIGURACAO!$C$31))</f>
        <v>0</v>
      </c>
      <c r="AN1043" s="38">
        <f>IF(X1043=0,0,IF(CONFIGURACAO!$C$39="SIM",(IF(X1043&gt;CONFIGURACAO!$C$40,CONFIGURACAO!$C$40*CONFIGURACAO!$C$32,X1043*CONFIGURACAO!$C$32)),'PI AREA  P100'!X1043*CONFIGURACAO!$C$32))</f>
        <v>0</v>
      </c>
      <c r="AO1043" s="38">
        <f>IFERROR(IF(M1043&gt;0,(Y1043*CONFIGURACAO!$C$33)+(Z1043*CONFIGURACAO!$C$34)+(AA1043*CONFIGURACAO!$C$35)+(AB1043*CONFIGURACAO!$C$36),""),"")</f>
        <v>30</v>
      </c>
      <c r="AP1043" s="38">
        <f>IF(AA1043=0,0,IF(CONFIGURACAO!$C$46="SIM",(IF(AA1043&gt;CONFIGURACAO!$C$47,CONFIGURACAO!$C$47*CONFIGURACAO!$C$35,AA1043*CONFIGURACAO!$C$35)),'PI AREA  P100'!AA1043*CONFIGURACAO!$C$35))</f>
        <v>0</v>
      </c>
      <c r="AQ1043" s="38">
        <f>IF(AB1043=0,0,IF(CONFIGURACAO!$C$44="SIM",(IF(AB1043&gt;CONFIGURACAO!$C$45,CONFIGURACAO!$C$45*CONFIGURACAO!$C$36,AB1043*CONFIGURACAO!$C$36)),'PI AREA  P100'!AB1043*CONFIGURACAO!$C$36))</f>
        <v>20</v>
      </c>
      <c r="AR1043" s="38">
        <f t="shared" si="356"/>
        <v>2190</v>
      </c>
      <c r="AS1043" s="68">
        <f>IF(AR1043="","",$AR1043-(($AS$2/CONFIGURACAO!$C$6)*$M1043))</f>
        <v>1965</v>
      </c>
      <c r="AT1043" s="73">
        <f t="shared" si="338"/>
        <v>3</v>
      </c>
      <c r="AU1043" s="75">
        <f>IF(AR1043="","",$AR1043-(($AU$2/CONFIGURACAO!$C$6)*$M1043))</f>
        <v>1815</v>
      </c>
      <c r="AV1043" s="76">
        <f t="shared" si="339"/>
        <v>4</v>
      </c>
      <c r="AW1043" s="74">
        <f>IF(AR1043="","",$AR1043-(($AW$2/CONFIGURACAO!$C$6)*$M1043))</f>
        <v>1665</v>
      </c>
      <c r="AX1043" s="72">
        <f t="shared" si="340"/>
        <v>5</v>
      </c>
      <c r="AZ1043" s="39">
        <f t="shared" si="341"/>
        <v>0.18497715236542703</v>
      </c>
      <c r="BA1043" s="146">
        <f t="shared" si="342"/>
        <v>29</v>
      </c>
      <c r="BB1043" s="146">
        <f t="shared" si="343"/>
        <v>197</v>
      </c>
      <c r="BC1043" s="32">
        <f t="shared" si="344"/>
        <v>119</v>
      </c>
      <c r="BD1043" s="148"/>
      <c r="BE1043" s="40">
        <f t="shared" si="345"/>
        <v>0.55886736214605071</v>
      </c>
      <c r="BF1043" s="40">
        <f t="shared" si="346"/>
        <v>0.15432098765432098</v>
      </c>
      <c r="BG1043" s="40">
        <f t="shared" si="347"/>
        <v>0.10277492291880781</v>
      </c>
      <c r="BH1043" s="40">
        <f t="shared" si="348"/>
        <v>4.042037186742118E-2</v>
      </c>
      <c r="BI1043" s="40">
        <f t="shared" si="349"/>
        <v>0.21321961620469082</v>
      </c>
      <c r="BJ1043" s="40">
        <f t="shared" si="350"/>
        <v>0</v>
      </c>
      <c r="BK1043" s="40">
        <f t="shared" si="351"/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3</v>
      </c>
      <c r="BS1043">
        <v>0</v>
      </c>
      <c r="BT1043" s="42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</row>
    <row r="1044" spans="1:124" s="32" customFormat="1" x14ac:dyDescent="0.2">
      <c r="A1044" s="124" t="str">
        <f>CONFIGURACAO!$C$4</f>
        <v>AREA 21</v>
      </c>
      <c r="B1044" s="125">
        <v>1042</v>
      </c>
      <c r="C1044" s="252" t="s">
        <v>331</v>
      </c>
      <c r="D1044" s="126">
        <f t="shared" si="352"/>
        <v>21</v>
      </c>
      <c r="E1044" s="250" t="s">
        <v>1379</v>
      </c>
      <c r="F1044" s="250">
        <v>1</v>
      </c>
      <c r="G1044" s="250">
        <v>1</v>
      </c>
      <c r="H1044" s="250">
        <v>1</v>
      </c>
      <c r="I1044" s="250">
        <v>1</v>
      </c>
      <c r="J1044" s="87"/>
      <c r="K1044" s="94"/>
      <c r="L1044" s="94"/>
      <c r="M1044" s="154">
        <f t="shared" si="353"/>
        <v>4</v>
      </c>
      <c r="N1044">
        <v>44</v>
      </c>
      <c r="O1044">
        <v>22</v>
      </c>
      <c r="P1044">
        <v>10</v>
      </c>
      <c r="Q1044">
        <v>2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 s="139">
        <f t="shared" si="336"/>
        <v>66</v>
      </c>
      <c r="AD1044" s="140">
        <f t="shared" si="337"/>
        <v>76</v>
      </c>
      <c r="AE1044" s="141">
        <f t="shared" si="354"/>
        <v>0</v>
      </c>
      <c r="AF1044" s="142">
        <f t="shared" si="355"/>
        <v>0</v>
      </c>
      <c r="AG1044" s="278"/>
      <c r="AI1044" s="37">
        <f>IFERROR(IF(M1044&gt;0,(N1044*CONFIGURACAO!$C$20)+(O1044*CONFIGURACAO!$C$21)+(P1044*CONFIGURACAO!$C$22)+(Q1044*CONFIGURACAO!$C$23)+(R1044*CONFIGURACAO!$C$24),""),"")</f>
        <v>6840</v>
      </c>
      <c r="AJ1044" s="38">
        <f>IF(S1044=0,0,IF(CONFIGURACAO!$C$15="SIM",(IF(S1044&gt;CONFIGURACAO!$C$16,CONFIGURACAO!$C$16*CONFIGURACAO!$C$25,S1044*CONFIGURACAO!$C$25)),'PI AREA  P100'!S1044*CONFIGURACAO!$C$25))</f>
        <v>10</v>
      </c>
      <c r="AK1044" s="38">
        <f>IF(T1044=0,0,IF(CONFIGURACAO!$C$17="SIM",(IF(T1044&gt;CONFIGURACAO!$C$18,CONFIGURACAO!$C$18*CONFIGURACAO!$C$26,T1044*CONFIGURACAO!$C$26)),'PI AREA  P100'!T1044*CONFIGURACAO!$C$26))</f>
        <v>0</v>
      </c>
      <c r="AL1044" s="38">
        <f>IFERROR(IF(M1044&gt;0,(U1044*CONFIGURACAO!$C$29)+(V1044*CONFIGURACAO!$C$30),""),"")</f>
        <v>0</v>
      </c>
      <c r="AM1044" s="38">
        <f>IF(W1044=0,0,IF(CONFIGURACAO!$C$41="SIM",(IF(W1044&gt;CONFIGURACAO!$C$41,CONFIGURACAO!$C$41*CONFIGURACAO!$C$31,W1044*CONFIGURACAO!$C$31)),'PI AREA  P100'!W1044*CONFIGURACAO!$C$31))</f>
        <v>0</v>
      </c>
      <c r="AN1044" s="38">
        <f>IF(X1044=0,0,IF(CONFIGURACAO!$C$39="SIM",(IF(X1044&gt;CONFIGURACAO!$C$40,CONFIGURACAO!$C$40*CONFIGURACAO!$C$32,X1044*CONFIGURACAO!$C$32)),'PI AREA  P100'!X1044*CONFIGURACAO!$C$32))</f>
        <v>0</v>
      </c>
      <c r="AO1044" s="38">
        <f>IFERROR(IF(M1044&gt;0,(Y1044*CONFIGURACAO!$C$33)+(Z1044*CONFIGURACAO!$C$34)+(AA1044*CONFIGURACAO!$C$35)+(AB1044*CONFIGURACAO!$C$36),""),"")</f>
        <v>25</v>
      </c>
      <c r="AP1044" s="38">
        <f>IF(AA1044=0,0,IF(CONFIGURACAO!$C$46="SIM",(IF(AA1044&gt;CONFIGURACAO!$C$47,CONFIGURACAO!$C$47*CONFIGURACAO!$C$35,AA1044*CONFIGURACAO!$C$35)),'PI AREA  P100'!AA1044*CONFIGURACAO!$C$35))</f>
        <v>25</v>
      </c>
      <c r="AQ1044" s="38">
        <f>IF(AB1044=0,0,IF(CONFIGURACAO!$C$44="SIM",(IF(AB1044&gt;CONFIGURACAO!$C$45,CONFIGURACAO!$C$45*CONFIGURACAO!$C$36,AB1044*CONFIGURACAO!$C$36)),'PI AREA  P100'!AB1044*CONFIGURACAO!$C$36))</f>
        <v>0</v>
      </c>
      <c r="AR1044" s="38">
        <f t="shared" si="356"/>
        <v>6900</v>
      </c>
      <c r="AS1044" s="68">
        <f>IF(AR1044="","",$AR1044-(($AS$2/CONFIGURACAO!$C$6)*$M1044))</f>
        <v>6600</v>
      </c>
      <c r="AT1044" s="73">
        <f t="shared" si="338"/>
        <v>3</v>
      </c>
      <c r="AU1044" s="75">
        <f>IF(AR1044="","",$AR1044-(($AU$2/CONFIGURACAO!$C$6)*$M1044))</f>
        <v>6400</v>
      </c>
      <c r="AV1044" s="76">
        <f t="shared" si="339"/>
        <v>4</v>
      </c>
      <c r="AW1044" s="74">
        <f>IF(AR1044="","",$AR1044-(($AW$2/CONFIGURACAO!$C$6)*$M1044))</f>
        <v>6200</v>
      </c>
      <c r="AX1044" s="72">
        <f t="shared" si="340"/>
        <v>5</v>
      </c>
      <c r="AZ1044" s="39">
        <f t="shared" si="341"/>
        <v>0.58280472663079741</v>
      </c>
      <c r="BA1044" s="146">
        <f t="shared" si="342"/>
        <v>80</v>
      </c>
      <c r="BB1044" s="146">
        <f t="shared" si="343"/>
        <v>7</v>
      </c>
      <c r="BC1044" s="32">
        <f t="shared" si="344"/>
        <v>3</v>
      </c>
      <c r="BD1044" s="148"/>
      <c r="BE1044" s="40">
        <f t="shared" si="345"/>
        <v>1.639344262295082</v>
      </c>
      <c r="BF1044" s="40">
        <f t="shared" si="346"/>
        <v>0.84876543209876543</v>
      </c>
      <c r="BG1044" s="40">
        <f t="shared" si="347"/>
        <v>0.25693730729701952</v>
      </c>
      <c r="BH1044" s="40">
        <f t="shared" si="348"/>
        <v>8.084074373484236E-2</v>
      </c>
      <c r="BI1044" s="40">
        <f t="shared" si="349"/>
        <v>0</v>
      </c>
      <c r="BJ1044" s="40">
        <f t="shared" si="350"/>
        <v>9.2421441774491686E-2</v>
      </c>
      <c r="BK1044" s="40">
        <f t="shared" si="351"/>
        <v>0</v>
      </c>
      <c r="BL1044">
        <v>0</v>
      </c>
      <c r="BM1044">
        <v>0</v>
      </c>
      <c r="BN1044">
        <v>0</v>
      </c>
      <c r="BO1044">
        <v>1</v>
      </c>
      <c r="BP1044">
        <v>0</v>
      </c>
      <c r="BQ1044">
        <v>0</v>
      </c>
      <c r="BR1044">
        <v>1</v>
      </c>
      <c r="BS1044">
        <v>1</v>
      </c>
      <c r="BT1044" s="42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</row>
    <row r="1045" spans="1:124" s="32" customFormat="1" x14ac:dyDescent="0.2">
      <c r="A1045" s="124" t="str">
        <f>CONFIGURACAO!$C$4</f>
        <v>AREA 21</v>
      </c>
      <c r="B1045" s="125">
        <v>1043</v>
      </c>
      <c r="C1045" s="252" t="s">
        <v>331</v>
      </c>
      <c r="D1045" s="126">
        <f t="shared" si="352"/>
        <v>22</v>
      </c>
      <c r="E1045" s="250" t="s">
        <v>1380</v>
      </c>
      <c r="F1045" s="250">
        <v>1</v>
      </c>
      <c r="G1045" s="250">
        <v>1</v>
      </c>
      <c r="H1045" s="250">
        <v>1</v>
      </c>
      <c r="I1045" s="250">
        <v>1</v>
      </c>
      <c r="J1045" s="87"/>
      <c r="K1045" s="94"/>
      <c r="L1045" s="94"/>
      <c r="M1045" s="154">
        <f t="shared" si="353"/>
        <v>4</v>
      </c>
      <c r="N1045">
        <v>4</v>
      </c>
      <c r="O1045">
        <v>2</v>
      </c>
      <c r="P1045">
        <v>3</v>
      </c>
      <c r="Q1045">
        <v>3</v>
      </c>
      <c r="R1045">
        <v>1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5</v>
      </c>
      <c r="AC1045" s="139">
        <f t="shared" si="336"/>
        <v>6</v>
      </c>
      <c r="AD1045" s="140">
        <f t="shared" si="337"/>
        <v>9</v>
      </c>
      <c r="AE1045" s="141">
        <f t="shared" si="354"/>
        <v>0</v>
      </c>
      <c r="AF1045" s="142">
        <f t="shared" si="355"/>
        <v>0</v>
      </c>
      <c r="AG1045" s="278"/>
      <c r="AI1045" s="37">
        <f>IFERROR(IF(M1045&gt;0,(N1045*CONFIGURACAO!$C$20)+(O1045*CONFIGURACAO!$C$21)+(P1045*CONFIGURACAO!$C$22)+(Q1045*CONFIGURACAO!$C$23)+(R1045*CONFIGURACAO!$C$24),""),"")</f>
        <v>880</v>
      </c>
      <c r="AJ1045" s="38">
        <f>IF(S1045=0,0,IF(CONFIGURACAO!$C$15="SIM",(IF(S1045&gt;CONFIGURACAO!$C$16,CONFIGURACAO!$C$16*CONFIGURACAO!$C$25,S1045*CONFIGURACAO!$C$25)),'PI AREA  P100'!S1045*CONFIGURACAO!$C$25))</f>
        <v>0</v>
      </c>
      <c r="AK1045" s="38">
        <f>IF(T1045=0,0,IF(CONFIGURACAO!$C$17="SIM",(IF(T1045&gt;CONFIGURACAO!$C$18,CONFIGURACAO!$C$18*CONFIGURACAO!$C$26,T1045*CONFIGURACAO!$C$26)),'PI AREA  P100'!T1045*CONFIGURACAO!$C$26))</f>
        <v>5</v>
      </c>
      <c r="AL1045" s="38">
        <f>IFERROR(IF(M1045&gt;0,(U1045*CONFIGURACAO!$C$29)+(V1045*CONFIGURACAO!$C$30),""),"")</f>
        <v>0</v>
      </c>
      <c r="AM1045" s="38">
        <f>IF(W1045=0,0,IF(CONFIGURACAO!$C$41="SIM",(IF(W1045&gt;CONFIGURACAO!$C$41,CONFIGURACAO!$C$41*CONFIGURACAO!$C$31,W1045*CONFIGURACAO!$C$31)),'PI AREA  P100'!W1045*CONFIGURACAO!$C$31))</f>
        <v>0</v>
      </c>
      <c r="AN1045" s="38">
        <f>IF(X1045=0,0,IF(CONFIGURACAO!$C$39="SIM",(IF(X1045&gt;CONFIGURACAO!$C$40,CONFIGURACAO!$C$40*CONFIGURACAO!$C$32,X1045*CONFIGURACAO!$C$32)),'PI AREA  P100'!X1045*CONFIGURACAO!$C$32))</f>
        <v>0</v>
      </c>
      <c r="AO1045" s="38">
        <f>IFERROR(IF(M1045&gt;0,(Y1045*CONFIGURACAO!$C$33)+(Z1045*CONFIGURACAO!$C$34)+(AA1045*CONFIGURACAO!$C$35)+(AB1045*CONFIGURACAO!$C$36),""),"")</f>
        <v>50</v>
      </c>
      <c r="AP1045" s="38">
        <f>IF(AA1045=0,0,IF(CONFIGURACAO!$C$46="SIM",(IF(AA1045&gt;CONFIGURACAO!$C$47,CONFIGURACAO!$C$47*CONFIGURACAO!$C$35,AA1045*CONFIGURACAO!$C$35)),'PI AREA  P100'!AA1045*CONFIGURACAO!$C$35))</f>
        <v>0</v>
      </c>
      <c r="AQ1045" s="38">
        <f>IF(AB1045=0,0,IF(CONFIGURACAO!$C$44="SIM",(IF(AB1045&gt;CONFIGURACAO!$C$45,CONFIGURACAO!$C$45*CONFIGURACAO!$C$36,AB1045*CONFIGURACAO!$C$36)),'PI AREA  P100'!AB1045*CONFIGURACAO!$C$36))</f>
        <v>20</v>
      </c>
      <c r="AR1045" s="38">
        <f t="shared" si="356"/>
        <v>955</v>
      </c>
      <c r="AS1045" s="68">
        <f>IF(AR1045="","",$AR1045-(($AS$2/CONFIGURACAO!$C$6)*$M1045))</f>
        <v>655</v>
      </c>
      <c r="AT1045" s="73">
        <f t="shared" si="338"/>
        <v>3</v>
      </c>
      <c r="AU1045" s="75">
        <f>IF(AR1045="","",$AR1045-(($AU$2/CONFIGURACAO!$C$6)*$M1045))</f>
        <v>455</v>
      </c>
      <c r="AV1045" s="76">
        <f t="shared" si="339"/>
        <v>4</v>
      </c>
      <c r="AW1045" s="74">
        <f>IF(AR1045="","",$AR1045-(($AW$2/CONFIGURACAO!$C$6)*$M1045))</f>
        <v>255</v>
      </c>
      <c r="AX1045" s="72">
        <f t="shared" si="340"/>
        <v>5</v>
      </c>
      <c r="AZ1045" s="39">
        <f t="shared" si="341"/>
        <v>8.0663552743827763E-2</v>
      </c>
      <c r="BA1045" s="146">
        <f t="shared" si="342"/>
        <v>19</v>
      </c>
      <c r="BB1045" s="146">
        <f t="shared" si="343"/>
        <v>398</v>
      </c>
      <c r="BC1045" s="32">
        <f t="shared" si="344"/>
        <v>463</v>
      </c>
      <c r="BD1045" s="148"/>
      <c r="BE1045" s="40">
        <f t="shared" si="345"/>
        <v>0.14903129657228018</v>
      </c>
      <c r="BF1045" s="40">
        <f t="shared" si="346"/>
        <v>7.716049382716049E-2</v>
      </c>
      <c r="BG1045" s="40">
        <f t="shared" si="347"/>
        <v>7.7081192189105849E-2</v>
      </c>
      <c r="BH1045" s="40">
        <f t="shared" si="348"/>
        <v>0.12126111560226355</v>
      </c>
      <c r="BI1045" s="40">
        <f t="shared" si="349"/>
        <v>0.10660980810234541</v>
      </c>
      <c r="BJ1045" s="40">
        <f t="shared" si="350"/>
        <v>0</v>
      </c>
      <c r="BK1045" s="40">
        <f t="shared" si="351"/>
        <v>0.16051364365971107</v>
      </c>
      <c r="BL1045">
        <v>0</v>
      </c>
      <c r="BM1045">
        <v>0</v>
      </c>
      <c r="BN1045">
        <v>1</v>
      </c>
      <c r="BO1045">
        <v>2</v>
      </c>
      <c r="BP1045">
        <v>0</v>
      </c>
      <c r="BQ1045">
        <v>0</v>
      </c>
      <c r="BR1045">
        <v>0</v>
      </c>
      <c r="BS1045">
        <v>4</v>
      </c>
      <c r="BT1045" s="42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</row>
    <row r="1046" spans="1:124" s="32" customFormat="1" x14ac:dyDescent="0.2">
      <c r="A1046" s="124" t="str">
        <f>CONFIGURACAO!$C$4</f>
        <v>AREA 21</v>
      </c>
      <c r="B1046" s="125">
        <v>1044</v>
      </c>
      <c r="C1046" s="252" t="s">
        <v>331</v>
      </c>
      <c r="D1046" s="126">
        <f t="shared" si="352"/>
        <v>23</v>
      </c>
      <c r="E1046" s="250" t="s">
        <v>1381</v>
      </c>
      <c r="F1046" s="250">
        <v>1</v>
      </c>
      <c r="G1046" s="250">
        <v>1</v>
      </c>
      <c r="H1046" s="250">
        <v>1</v>
      </c>
      <c r="I1046" s="250">
        <v>1</v>
      </c>
      <c r="J1046" s="87"/>
      <c r="K1046" s="94"/>
      <c r="L1046" s="94"/>
      <c r="M1046" s="154">
        <f t="shared" si="353"/>
        <v>4</v>
      </c>
      <c r="N1046">
        <v>9</v>
      </c>
      <c r="O1046">
        <v>13</v>
      </c>
      <c r="P1046">
        <v>9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 s="139">
        <f t="shared" si="336"/>
        <v>22</v>
      </c>
      <c r="AD1046" s="140">
        <f t="shared" si="337"/>
        <v>31</v>
      </c>
      <c r="AE1046" s="141">
        <f t="shared" si="354"/>
        <v>0</v>
      </c>
      <c r="AF1046" s="142">
        <f t="shared" si="355"/>
        <v>0</v>
      </c>
      <c r="AG1046" s="278"/>
      <c r="AI1046" s="37">
        <f>IFERROR(IF(M1046&gt;0,(N1046*CONFIGURACAO!$C$20)+(O1046*CONFIGURACAO!$C$21)+(P1046*CONFIGURACAO!$C$22)+(Q1046*CONFIGURACAO!$C$23)+(R1046*CONFIGURACAO!$C$24),""),"")</f>
        <v>2500</v>
      </c>
      <c r="AJ1046" s="38">
        <f>IF(S1046=0,0,IF(CONFIGURACAO!$C$15="SIM",(IF(S1046&gt;CONFIGURACAO!$C$16,CONFIGURACAO!$C$16*CONFIGURACAO!$C$25,S1046*CONFIGURACAO!$C$25)),'PI AREA  P100'!S1046*CONFIGURACAO!$C$25))</f>
        <v>0</v>
      </c>
      <c r="AK1046" s="38">
        <f>IF(T1046=0,0,IF(CONFIGURACAO!$C$17="SIM",(IF(T1046&gt;CONFIGURACAO!$C$18,CONFIGURACAO!$C$18*CONFIGURACAO!$C$26,T1046*CONFIGURACAO!$C$26)),'PI AREA  P100'!T1046*CONFIGURACAO!$C$26))</f>
        <v>0</v>
      </c>
      <c r="AL1046" s="38">
        <f>IFERROR(IF(M1046&gt;0,(U1046*CONFIGURACAO!$C$29)+(V1046*CONFIGURACAO!$C$30),""),"")</f>
        <v>0</v>
      </c>
      <c r="AM1046" s="38">
        <f>IF(W1046=0,0,IF(CONFIGURACAO!$C$41="SIM",(IF(W1046&gt;CONFIGURACAO!$C$41,CONFIGURACAO!$C$41*CONFIGURACAO!$C$31,W1046*CONFIGURACAO!$C$31)),'PI AREA  P100'!W1046*CONFIGURACAO!$C$31))</f>
        <v>0</v>
      </c>
      <c r="AN1046" s="38">
        <f>IF(X1046=0,0,IF(CONFIGURACAO!$C$39="SIM",(IF(X1046&gt;CONFIGURACAO!$C$40,CONFIGURACAO!$C$40*CONFIGURACAO!$C$32,X1046*CONFIGURACAO!$C$32)),'PI AREA  P100'!X1046*CONFIGURACAO!$C$32))</f>
        <v>0</v>
      </c>
      <c r="AO1046" s="38">
        <f>IFERROR(IF(M1046&gt;0,(Y1046*CONFIGURACAO!$C$33)+(Z1046*CONFIGURACAO!$C$34)+(AA1046*CONFIGURACAO!$C$35)+(AB1046*CONFIGURACAO!$C$36),""),"")</f>
        <v>0</v>
      </c>
      <c r="AP1046" s="38">
        <f>IF(AA1046=0,0,IF(CONFIGURACAO!$C$46="SIM",(IF(AA1046&gt;CONFIGURACAO!$C$47,CONFIGURACAO!$C$47*CONFIGURACAO!$C$35,AA1046*CONFIGURACAO!$C$35)),'PI AREA  P100'!AA1046*CONFIGURACAO!$C$35))</f>
        <v>0</v>
      </c>
      <c r="AQ1046" s="38">
        <f>IF(AB1046=0,0,IF(CONFIGURACAO!$C$44="SIM",(IF(AB1046&gt;CONFIGURACAO!$C$45,CONFIGURACAO!$C$45*CONFIGURACAO!$C$36,AB1046*CONFIGURACAO!$C$36)),'PI AREA  P100'!AB1046*CONFIGURACAO!$C$36))</f>
        <v>0</v>
      </c>
      <c r="AR1046" s="38">
        <f t="shared" si="356"/>
        <v>2500</v>
      </c>
      <c r="AS1046" s="68">
        <f>IF(AR1046="","",$AR1046-(($AS$2/CONFIGURACAO!$C$6)*$M1046))</f>
        <v>2200</v>
      </c>
      <c r="AT1046" s="73">
        <f t="shared" si="338"/>
        <v>3</v>
      </c>
      <c r="AU1046" s="75">
        <f>IF(AR1046="","",$AR1046-(($AU$2/CONFIGURACAO!$C$6)*$M1046))</f>
        <v>2000</v>
      </c>
      <c r="AV1046" s="76">
        <f t="shared" si="339"/>
        <v>4</v>
      </c>
      <c r="AW1046" s="74">
        <f>IF(AR1046="","",$AR1046-(($AW$2/CONFIGURACAO!$C$6)*$M1046))</f>
        <v>1800</v>
      </c>
      <c r="AX1046" s="72">
        <f t="shared" si="340"/>
        <v>5</v>
      </c>
      <c r="AZ1046" s="39">
        <f t="shared" si="341"/>
        <v>0.21116113283724544</v>
      </c>
      <c r="BA1046" s="146">
        <f t="shared" si="342"/>
        <v>32</v>
      </c>
      <c r="BB1046" s="146">
        <f t="shared" si="343"/>
        <v>157</v>
      </c>
      <c r="BC1046" s="32">
        <f t="shared" si="344"/>
        <v>85</v>
      </c>
      <c r="BD1046" s="148"/>
      <c r="BE1046" s="40">
        <f t="shared" si="345"/>
        <v>0.3353204172876304</v>
      </c>
      <c r="BF1046" s="40">
        <f t="shared" si="346"/>
        <v>0.50154320987654322</v>
      </c>
      <c r="BG1046" s="40">
        <f t="shared" si="347"/>
        <v>0.23124357656731759</v>
      </c>
      <c r="BH1046" s="40">
        <f t="shared" si="348"/>
        <v>0</v>
      </c>
      <c r="BI1046" s="40">
        <f t="shared" si="349"/>
        <v>0.10660980810234541</v>
      </c>
      <c r="BJ1046" s="40">
        <f t="shared" si="350"/>
        <v>0</v>
      </c>
      <c r="BK1046" s="40">
        <f t="shared" si="351"/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 s="42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</row>
    <row r="1047" spans="1:124" s="32" customFormat="1" x14ac:dyDescent="0.2">
      <c r="A1047" s="124" t="str">
        <f>CONFIGURACAO!$C$4</f>
        <v>AREA 21</v>
      </c>
      <c r="B1047" s="125">
        <v>1045</v>
      </c>
      <c r="C1047" s="252" t="s">
        <v>331</v>
      </c>
      <c r="D1047" s="126">
        <f t="shared" si="352"/>
        <v>24</v>
      </c>
      <c r="E1047" s="250" t="s">
        <v>1382</v>
      </c>
      <c r="F1047" s="250">
        <v>1</v>
      </c>
      <c r="G1047" s="250">
        <v>1</v>
      </c>
      <c r="H1047" s="250">
        <v>1</v>
      </c>
      <c r="I1047" s="250">
        <v>1</v>
      </c>
      <c r="J1047" s="87"/>
      <c r="K1047" s="94"/>
      <c r="L1047" s="94"/>
      <c r="M1047" s="154">
        <f t="shared" si="353"/>
        <v>4</v>
      </c>
      <c r="N1047">
        <v>0</v>
      </c>
      <c r="O1047">
        <v>0</v>
      </c>
      <c r="P1047">
        <v>2</v>
      </c>
      <c r="Q1047">
        <v>1</v>
      </c>
      <c r="R1047">
        <v>0</v>
      </c>
      <c r="S1047">
        <v>9</v>
      </c>
      <c r="T1047">
        <v>11</v>
      </c>
      <c r="U1047">
        <v>0</v>
      </c>
      <c r="V1047">
        <v>1</v>
      </c>
      <c r="W1047">
        <v>2</v>
      </c>
      <c r="X1047">
        <v>3</v>
      </c>
      <c r="Y1047">
        <v>0</v>
      </c>
      <c r="Z1047">
        <v>0</v>
      </c>
      <c r="AA1047">
        <v>1</v>
      </c>
      <c r="AB1047">
        <v>5</v>
      </c>
      <c r="AC1047" s="139">
        <f t="shared" si="336"/>
        <v>0</v>
      </c>
      <c r="AD1047" s="140">
        <f t="shared" si="337"/>
        <v>2</v>
      </c>
      <c r="AE1047" s="141">
        <f t="shared" si="354"/>
        <v>1</v>
      </c>
      <c r="AF1047" s="142">
        <f t="shared" si="355"/>
        <v>0</v>
      </c>
      <c r="AG1047" s="278"/>
      <c r="AI1047" s="37">
        <f>IFERROR(IF(M1047&gt;0,(N1047*CONFIGURACAO!$C$20)+(O1047*CONFIGURACAO!$C$21)+(P1047*CONFIGURACAO!$C$22)+(Q1047*CONFIGURACAO!$C$23)+(R1047*CONFIGURACAO!$C$24),""),"")</f>
        <v>160</v>
      </c>
      <c r="AJ1047" s="38">
        <f>IF(S1047=0,0,IF(CONFIGURACAO!$C$15="SIM",(IF(S1047&gt;CONFIGURACAO!$C$16,CONFIGURACAO!$C$16*CONFIGURACAO!$C$25,S1047*CONFIGURACAO!$C$25)),'PI AREA  P100'!S1047*CONFIGURACAO!$C$25))</f>
        <v>40</v>
      </c>
      <c r="AK1047" s="38">
        <f>IF(T1047=0,0,IF(CONFIGURACAO!$C$17="SIM",(IF(T1047&gt;CONFIGURACAO!$C$18,CONFIGURACAO!$C$18*CONFIGURACAO!$C$26,T1047*CONFIGURACAO!$C$26)),'PI AREA  P100'!T1047*CONFIGURACAO!$C$26))</f>
        <v>20</v>
      </c>
      <c r="AL1047" s="38">
        <f>IFERROR(IF(M1047&gt;0,(U1047*CONFIGURACAO!$C$29)+(V1047*CONFIGURACAO!$C$30),""),"")</f>
        <v>100</v>
      </c>
      <c r="AM1047" s="38">
        <f>IF(W1047=0,0,IF(CONFIGURACAO!$C$41="SIM",(IF(W1047&gt;CONFIGURACAO!$C$41,CONFIGURACAO!$C$41*CONFIGURACAO!$C$31,W1047*CONFIGURACAO!$C$31)),'PI AREA  P100'!W1047*CONFIGURACAO!$C$31))</f>
        <v>100</v>
      </c>
      <c r="AN1047" s="38">
        <f>IF(X1047=0,0,IF(CONFIGURACAO!$C$39="SIM",(IF(X1047&gt;CONFIGURACAO!$C$40,CONFIGURACAO!$C$40*CONFIGURACAO!$C$32,X1047*CONFIGURACAO!$C$32)),'PI AREA  P100'!X1047*CONFIGURACAO!$C$32))</f>
        <v>75</v>
      </c>
      <c r="AO1047" s="38">
        <f>IFERROR(IF(M1047&gt;0,(Y1047*CONFIGURACAO!$C$33)+(Z1047*CONFIGURACAO!$C$34)+(AA1047*CONFIGURACAO!$C$35)+(AB1047*CONFIGURACAO!$C$36),""),"")</f>
        <v>75</v>
      </c>
      <c r="AP1047" s="38">
        <f>IF(AA1047=0,0,IF(CONFIGURACAO!$C$46="SIM",(IF(AA1047&gt;CONFIGURACAO!$C$47,CONFIGURACAO!$C$47*CONFIGURACAO!$C$35,AA1047*CONFIGURACAO!$C$35)),'PI AREA  P100'!AA1047*CONFIGURACAO!$C$35))</f>
        <v>25</v>
      </c>
      <c r="AQ1047" s="38">
        <f>IF(AB1047=0,0,IF(CONFIGURACAO!$C$44="SIM",(IF(AB1047&gt;CONFIGURACAO!$C$45,CONFIGURACAO!$C$45*CONFIGURACAO!$C$36,AB1047*CONFIGURACAO!$C$36)),'PI AREA  P100'!AB1047*CONFIGURACAO!$C$36))</f>
        <v>20</v>
      </c>
      <c r="AR1047" s="38">
        <f t="shared" si="356"/>
        <v>615</v>
      </c>
      <c r="AS1047" s="68">
        <f>IF(AR1047="","",$AR1047-(($AS$2/CONFIGURACAO!$C$6)*$M1047))</f>
        <v>315</v>
      </c>
      <c r="AT1047" s="73">
        <f t="shared" si="338"/>
        <v>3</v>
      </c>
      <c r="AU1047" s="75">
        <f>IF(AR1047="","",$AR1047-(($AU$2/CONFIGURACAO!$C$6)*$M1047))</f>
        <v>115</v>
      </c>
      <c r="AV1047" s="76">
        <f t="shared" si="339"/>
        <v>4</v>
      </c>
      <c r="AW1047" s="74">
        <f>IF(AR1047="","",$AR1047-(($AW$2/CONFIGURACAO!$C$6)*$M1047))</f>
        <v>-85</v>
      </c>
      <c r="AX1047" s="72" t="str">
        <f t="shared" si="340"/>
        <v>NAO</v>
      </c>
      <c r="AZ1047" s="39">
        <f t="shared" si="341"/>
        <v>5.1945638677962383E-2</v>
      </c>
      <c r="BA1047" s="146">
        <f t="shared" si="342"/>
        <v>35</v>
      </c>
      <c r="BB1047" s="146">
        <f t="shared" si="343"/>
        <v>130</v>
      </c>
      <c r="BC1047" s="32">
        <f t="shared" si="344"/>
        <v>658</v>
      </c>
      <c r="BD1047" s="148"/>
      <c r="BE1047" s="40">
        <f t="shared" si="345"/>
        <v>0</v>
      </c>
      <c r="BF1047" s="40">
        <f t="shared" si="346"/>
        <v>0</v>
      </c>
      <c r="BG1047" s="40">
        <f t="shared" si="347"/>
        <v>5.1387461459403906E-2</v>
      </c>
      <c r="BH1047" s="40">
        <f t="shared" si="348"/>
        <v>4.042037186742118E-2</v>
      </c>
      <c r="BI1047" s="40">
        <f t="shared" si="349"/>
        <v>0</v>
      </c>
      <c r="BJ1047" s="40">
        <f t="shared" si="350"/>
        <v>0.83179297597042512</v>
      </c>
      <c r="BK1047" s="40">
        <f t="shared" si="351"/>
        <v>1.7656500802568218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1</v>
      </c>
      <c r="BS1047">
        <v>0</v>
      </c>
      <c r="BT1047" s="42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</row>
    <row r="1048" spans="1:124" s="32" customFormat="1" x14ac:dyDescent="0.2">
      <c r="A1048" s="124" t="str">
        <f>CONFIGURACAO!$C$4</f>
        <v>AREA 21</v>
      </c>
      <c r="B1048" s="125">
        <v>1046</v>
      </c>
      <c r="C1048" s="252" t="s">
        <v>331</v>
      </c>
      <c r="D1048" s="126">
        <f t="shared" si="352"/>
        <v>25</v>
      </c>
      <c r="E1048" s="250" t="s">
        <v>1383</v>
      </c>
      <c r="F1048" s="250">
        <v>1</v>
      </c>
      <c r="G1048" s="250">
        <v>1</v>
      </c>
      <c r="H1048" s="250">
        <v>1</v>
      </c>
      <c r="I1048" s="250">
        <v>1</v>
      </c>
      <c r="J1048" s="87"/>
      <c r="K1048" s="94"/>
      <c r="L1048" s="94"/>
      <c r="M1048" s="154">
        <f t="shared" si="353"/>
        <v>4</v>
      </c>
      <c r="N1048">
        <v>2</v>
      </c>
      <c r="O1048">
        <v>0</v>
      </c>
      <c r="P1048">
        <v>3</v>
      </c>
      <c r="Q1048">
        <v>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</v>
      </c>
      <c r="Y1048">
        <v>0</v>
      </c>
      <c r="Z1048">
        <v>0</v>
      </c>
      <c r="AA1048">
        <v>0</v>
      </c>
      <c r="AB1048">
        <v>5</v>
      </c>
      <c r="AC1048" s="139">
        <f t="shared" si="336"/>
        <v>2</v>
      </c>
      <c r="AD1048" s="140">
        <f t="shared" si="337"/>
        <v>5</v>
      </c>
      <c r="AE1048" s="141">
        <f t="shared" si="354"/>
        <v>0</v>
      </c>
      <c r="AF1048" s="142">
        <f t="shared" si="355"/>
        <v>0</v>
      </c>
      <c r="AG1048" s="278"/>
      <c r="AI1048" s="37">
        <f>IFERROR(IF(M1048&gt;0,(N1048*CONFIGURACAO!$C$20)+(O1048*CONFIGURACAO!$C$21)+(P1048*CONFIGURACAO!$C$22)+(Q1048*CONFIGURACAO!$C$23)+(R1048*CONFIGURACAO!$C$24),""),"")</f>
        <v>460</v>
      </c>
      <c r="AJ1048" s="38">
        <f>IF(S1048=0,0,IF(CONFIGURACAO!$C$15="SIM",(IF(S1048&gt;CONFIGURACAO!$C$16,CONFIGURACAO!$C$16*CONFIGURACAO!$C$25,S1048*CONFIGURACAO!$C$25)),'PI AREA  P100'!S1048*CONFIGURACAO!$C$25))</f>
        <v>0</v>
      </c>
      <c r="AK1048" s="38">
        <f>IF(T1048=0,0,IF(CONFIGURACAO!$C$17="SIM",(IF(T1048&gt;CONFIGURACAO!$C$18,CONFIGURACAO!$C$18*CONFIGURACAO!$C$26,T1048*CONFIGURACAO!$C$26)),'PI AREA  P100'!T1048*CONFIGURACAO!$C$26))</f>
        <v>0</v>
      </c>
      <c r="AL1048" s="38">
        <f>IFERROR(IF(M1048&gt;0,(U1048*CONFIGURACAO!$C$29)+(V1048*CONFIGURACAO!$C$30),""),"")</f>
        <v>0</v>
      </c>
      <c r="AM1048" s="38">
        <f>IF(W1048=0,0,IF(CONFIGURACAO!$C$41="SIM",(IF(W1048&gt;CONFIGURACAO!$C$41,CONFIGURACAO!$C$41*CONFIGURACAO!$C$31,W1048*CONFIGURACAO!$C$31)),'PI AREA  P100'!W1048*CONFIGURACAO!$C$31))</f>
        <v>0</v>
      </c>
      <c r="AN1048" s="38">
        <f>IF(X1048=0,0,IF(CONFIGURACAO!$C$39="SIM",(IF(X1048&gt;CONFIGURACAO!$C$40,CONFIGURACAO!$C$40*CONFIGURACAO!$C$32,X1048*CONFIGURACAO!$C$32)),'PI AREA  P100'!X1048*CONFIGURACAO!$C$32))</f>
        <v>50</v>
      </c>
      <c r="AO1048" s="38">
        <f>IFERROR(IF(M1048&gt;0,(Y1048*CONFIGURACAO!$C$33)+(Z1048*CONFIGURACAO!$C$34)+(AA1048*CONFIGURACAO!$C$35)+(AB1048*CONFIGURACAO!$C$36),""),"")</f>
        <v>50</v>
      </c>
      <c r="AP1048" s="38">
        <f>IF(AA1048=0,0,IF(CONFIGURACAO!$C$46="SIM",(IF(AA1048&gt;CONFIGURACAO!$C$47,CONFIGURACAO!$C$47*CONFIGURACAO!$C$35,AA1048*CONFIGURACAO!$C$35)),'PI AREA  P100'!AA1048*CONFIGURACAO!$C$35))</f>
        <v>0</v>
      </c>
      <c r="AQ1048" s="38">
        <f>IF(AB1048=0,0,IF(CONFIGURACAO!$C$44="SIM",(IF(AB1048&gt;CONFIGURACAO!$C$45,CONFIGURACAO!$C$45*CONFIGURACAO!$C$36,AB1048*CONFIGURACAO!$C$36)),'PI AREA  P100'!AB1048*CONFIGURACAO!$C$36))</f>
        <v>20</v>
      </c>
      <c r="AR1048" s="38">
        <f t="shared" si="356"/>
        <v>580</v>
      </c>
      <c r="AS1048" s="68">
        <f>IF(AR1048="","",$AR1048-(($AS$2/CONFIGURACAO!$C$6)*$M1048))</f>
        <v>280</v>
      </c>
      <c r="AT1048" s="73">
        <f t="shared" si="338"/>
        <v>3</v>
      </c>
      <c r="AU1048" s="75">
        <f>IF(AR1048="","",$AR1048-(($AU$2/CONFIGURACAO!$C$6)*$M1048))</f>
        <v>80</v>
      </c>
      <c r="AV1048" s="76">
        <f t="shared" si="339"/>
        <v>4</v>
      </c>
      <c r="AW1048" s="74">
        <f>IF(AR1048="","",$AR1048-(($AW$2/CONFIGURACAO!$C$6)*$M1048))</f>
        <v>-120</v>
      </c>
      <c r="AX1048" s="72" t="str">
        <f t="shared" si="340"/>
        <v>NAO</v>
      </c>
      <c r="AZ1048" s="39">
        <f t="shared" si="341"/>
        <v>4.8989382818240938E-2</v>
      </c>
      <c r="BA1048" s="146">
        <f t="shared" si="342"/>
        <v>14</v>
      </c>
      <c r="BB1048" s="146">
        <f t="shared" si="343"/>
        <v>550</v>
      </c>
      <c r="BC1048" s="32">
        <f t="shared" si="344"/>
        <v>680</v>
      </c>
      <c r="BD1048" s="148"/>
      <c r="BE1048" s="40">
        <f t="shared" si="345"/>
        <v>7.4515648286140088E-2</v>
      </c>
      <c r="BF1048" s="40">
        <f t="shared" si="346"/>
        <v>0</v>
      </c>
      <c r="BG1048" s="40">
        <f t="shared" si="347"/>
        <v>7.7081192189105849E-2</v>
      </c>
      <c r="BH1048" s="40">
        <f t="shared" si="348"/>
        <v>8.084074373484236E-2</v>
      </c>
      <c r="BI1048" s="40">
        <f t="shared" si="349"/>
        <v>0</v>
      </c>
      <c r="BJ1048" s="40">
        <f t="shared" si="350"/>
        <v>0</v>
      </c>
      <c r="BK1048" s="40">
        <f t="shared" si="351"/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2</v>
      </c>
      <c r="BS1048">
        <v>4</v>
      </c>
      <c r="BT1048" s="42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</row>
    <row r="1049" spans="1:124" s="32" customFormat="1" x14ac:dyDescent="0.2">
      <c r="A1049" s="124" t="str">
        <f>CONFIGURACAO!$C$4</f>
        <v>AREA 21</v>
      </c>
      <c r="B1049" s="125">
        <v>1047</v>
      </c>
      <c r="C1049" s="252" t="s">
        <v>331</v>
      </c>
      <c r="D1049" s="126">
        <f t="shared" si="352"/>
        <v>26</v>
      </c>
      <c r="E1049" s="250" t="s">
        <v>1384</v>
      </c>
      <c r="F1049" s="250">
        <v>1</v>
      </c>
      <c r="G1049" s="250">
        <v>1</v>
      </c>
      <c r="H1049" s="250">
        <v>1</v>
      </c>
      <c r="I1049" s="250">
        <v>1</v>
      </c>
      <c r="J1049" s="87"/>
      <c r="K1049" s="94"/>
      <c r="L1049" s="94"/>
      <c r="M1049" s="154">
        <f t="shared" si="353"/>
        <v>4</v>
      </c>
      <c r="N1049">
        <v>11</v>
      </c>
      <c r="O1049">
        <v>1</v>
      </c>
      <c r="P1049">
        <v>2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 s="139">
        <f t="shared" si="336"/>
        <v>12</v>
      </c>
      <c r="AD1049" s="140">
        <f t="shared" si="337"/>
        <v>14</v>
      </c>
      <c r="AE1049" s="141">
        <f t="shared" si="354"/>
        <v>0</v>
      </c>
      <c r="AF1049" s="142">
        <f t="shared" si="355"/>
        <v>0</v>
      </c>
      <c r="AG1049" s="278"/>
      <c r="AI1049" s="37">
        <f>IFERROR(IF(M1049&gt;0,(N1049*CONFIGURACAO!$C$20)+(O1049*CONFIGURACAO!$C$21)+(P1049*CONFIGURACAO!$C$22)+(Q1049*CONFIGURACAO!$C$23)+(R1049*CONFIGURACAO!$C$24),""),"")</f>
        <v>1300</v>
      </c>
      <c r="AJ1049" s="38">
        <f>IF(S1049=0,0,IF(CONFIGURACAO!$C$15="SIM",(IF(S1049&gt;CONFIGURACAO!$C$16,CONFIGURACAO!$C$16*CONFIGURACAO!$C$25,S1049*CONFIGURACAO!$C$25)),'PI AREA  P100'!S1049*CONFIGURACAO!$C$25))</f>
        <v>0</v>
      </c>
      <c r="AK1049" s="38">
        <f>IF(T1049=0,0,IF(CONFIGURACAO!$C$17="SIM",(IF(T1049&gt;CONFIGURACAO!$C$18,CONFIGURACAO!$C$18*CONFIGURACAO!$C$26,T1049*CONFIGURACAO!$C$26)),'PI AREA  P100'!T1049*CONFIGURACAO!$C$26))</f>
        <v>0</v>
      </c>
      <c r="AL1049" s="38">
        <f>IFERROR(IF(M1049&gt;0,(U1049*CONFIGURACAO!$C$29)+(V1049*CONFIGURACAO!$C$30),""),"")</f>
        <v>0</v>
      </c>
      <c r="AM1049" s="38">
        <f>IF(W1049=0,0,IF(CONFIGURACAO!$C$41="SIM",(IF(W1049&gt;CONFIGURACAO!$C$41,CONFIGURACAO!$C$41*CONFIGURACAO!$C$31,W1049*CONFIGURACAO!$C$31)),'PI AREA  P100'!W1049*CONFIGURACAO!$C$31))</f>
        <v>0</v>
      </c>
      <c r="AN1049" s="38">
        <f>IF(X1049=0,0,IF(CONFIGURACAO!$C$39="SIM",(IF(X1049&gt;CONFIGURACAO!$C$40,CONFIGURACAO!$C$40*CONFIGURACAO!$C$32,X1049*CONFIGURACAO!$C$32)),'PI AREA  P100'!X1049*CONFIGURACAO!$C$32))</f>
        <v>0</v>
      </c>
      <c r="AO1049" s="38">
        <f>IFERROR(IF(M1049&gt;0,(Y1049*CONFIGURACAO!$C$33)+(Z1049*CONFIGURACAO!$C$34)+(AA1049*CONFIGURACAO!$C$35)+(AB1049*CONFIGURACAO!$C$36),""),"")</f>
        <v>0</v>
      </c>
      <c r="AP1049" s="38">
        <f>IF(AA1049=0,0,IF(CONFIGURACAO!$C$46="SIM",(IF(AA1049&gt;CONFIGURACAO!$C$47,CONFIGURACAO!$C$47*CONFIGURACAO!$C$35,AA1049*CONFIGURACAO!$C$35)),'PI AREA  P100'!AA1049*CONFIGURACAO!$C$35))</f>
        <v>0</v>
      </c>
      <c r="AQ1049" s="38">
        <f>IF(AB1049=0,0,IF(CONFIGURACAO!$C$44="SIM",(IF(AB1049&gt;CONFIGURACAO!$C$45,CONFIGURACAO!$C$45*CONFIGURACAO!$C$36,AB1049*CONFIGURACAO!$C$36)),'PI AREA  P100'!AB1049*CONFIGURACAO!$C$36))</f>
        <v>0</v>
      </c>
      <c r="AR1049" s="38">
        <f t="shared" si="356"/>
        <v>1300</v>
      </c>
      <c r="AS1049" s="68">
        <f>IF(AR1049="","",$AR1049-(($AS$2/CONFIGURACAO!$C$6)*$M1049))</f>
        <v>1000</v>
      </c>
      <c r="AT1049" s="73">
        <f t="shared" si="338"/>
        <v>3</v>
      </c>
      <c r="AU1049" s="75">
        <f>IF(AR1049="","",$AR1049-(($AU$2/CONFIGURACAO!$C$6)*$M1049))</f>
        <v>800</v>
      </c>
      <c r="AV1049" s="76">
        <f t="shared" si="339"/>
        <v>4</v>
      </c>
      <c r="AW1049" s="74">
        <f>IF(AR1049="","",$AR1049-(($AW$2/CONFIGURACAO!$C$6)*$M1049))</f>
        <v>600</v>
      </c>
      <c r="AX1049" s="72">
        <f t="shared" si="340"/>
        <v>5</v>
      </c>
      <c r="AZ1049" s="39">
        <f t="shared" si="341"/>
        <v>0.10980378907536764</v>
      </c>
      <c r="BA1049" s="146">
        <f t="shared" si="342"/>
        <v>14</v>
      </c>
      <c r="BB1049" s="146">
        <f t="shared" si="343"/>
        <v>550</v>
      </c>
      <c r="BC1049" s="32">
        <f t="shared" si="344"/>
        <v>310</v>
      </c>
      <c r="BD1049" s="148"/>
      <c r="BE1049" s="40">
        <f t="shared" si="345"/>
        <v>0.4098360655737705</v>
      </c>
      <c r="BF1049" s="40">
        <f t="shared" si="346"/>
        <v>3.8580246913580245E-2</v>
      </c>
      <c r="BG1049" s="40">
        <f t="shared" si="347"/>
        <v>5.1387461459403906E-2</v>
      </c>
      <c r="BH1049" s="40">
        <f t="shared" si="348"/>
        <v>0</v>
      </c>
      <c r="BI1049" s="40">
        <f t="shared" si="349"/>
        <v>0</v>
      </c>
      <c r="BJ1049" s="40">
        <f t="shared" si="350"/>
        <v>0</v>
      </c>
      <c r="BK1049" s="40">
        <f t="shared" si="351"/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 s="42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</row>
    <row r="1050" spans="1:124" s="32" customFormat="1" x14ac:dyDescent="0.2">
      <c r="A1050" s="124" t="str">
        <f>CONFIGURACAO!$C$4</f>
        <v>AREA 21</v>
      </c>
      <c r="B1050" s="125">
        <v>1048</v>
      </c>
      <c r="C1050" s="252" t="s">
        <v>331</v>
      </c>
      <c r="D1050" s="126">
        <f t="shared" si="352"/>
        <v>27</v>
      </c>
      <c r="E1050" s="250" t="s">
        <v>1385</v>
      </c>
      <c r="F1050" s="250">
        <v>1</v>
      </c>
      <c r="G1050" s="250">
        <v>1</v>
      </c>
      <c r="H1050" s="250">
        <v>1</v>
      </c>
      <c r="I1050" s="250">
        <v>0</v>
      </c>
      <c r="J1050" s="87"/>
      <c r="K1050" s="94"/>
      <c r="L1050" s="94"/>
      <c r="M1050" s="154">
        <f t="shared" si="353"/>
        <v>3</v>
      </c>
      <c r="N1050">
        <v>0</v>
      </c>
      <c r="O1050">
        <v>0</v>
      </c>
      <c r="P1050">
        <v>2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 s="139">
        <f t="shared" si="336"/>
        <v>0</v>
      </c>
      <c r="AD1050" s="140">
        <f t="shared" si="337"/>
        <v>2</v>
      </c>
      <c r="AE1050" s="141">
        <f t="shared" si="354"/>
        <v>0</v>
      </c>
      <c r="AF1050" s="142">
        <f t="shared" si="355"/>
        <v>0</v>
      </c>
      <c r="AG1050" s="278"/>
      <c r="AI1050" s="37">
        <f>IFERROR(IF(M1050&gt;0,(N1050*CONFIGURACAO!$C$20)+(O1050*CONFIGURACAO!$C$21)+(P1050*CONFIGURACAO!$C$22)+(Q1050*CONFIGURACAO!$C$23)+(R1050*CONFIGURACAO!$C$24),""),"")</f>
        <v>120</v>
      </c>
      <c r="AJ1050" s="38">
        <f>IF(S1050=0,0,IF(CONFIGURACAO!$C$15="SIM",(IF(S1050&gt;CONFIGURACAO!$C$16,CONFIGURACAO!$C$16*CONFIGURACAO!$C$25,S1050*CONFIGURACAO!$C$25)),'PI AREA  P100'!S1050*CONFIGURACAO!$C$25))</f>
        <v>0</v>
      </c>
      <c r="AK1050" s="38">
        <f>IF(T1050=0,0,IF(CONFIGURACAO!$C$17="SIM",(IF(T1050&gt;CONFIGURACAO!$C$18,CONFIGURACAO!$C$18*CONFIGURACAO!$C$26,T1050*CONFIGURACAO!$C$26)),'PI AREA  P100'!T1050*CONFIGURACAO!$C$26))</f>
        <v>5</v>
      </c>
      <c r="AL1050" s="38">
        <f>IFERROR(IF(M1050&gt;0,(U1050*CONFIGURACAO!$C$29)+(V1050*CONFIGURACAO!$C$30),""),"")</f>
        <v>0</v>
      </c>
      <c r="AM1050" s="38">
        <f>IF(W1050=0,0,IF(CONFIGURACAO!$C$41="SIM",(IF(W1050&gt;CONFIGURACAO!$C$41,CONFIGURACAO!$C$41*CONFIGURACAO!$C$31,W1050*CONFIGURACAO!$C$31)),'PI AREA  P100'!W1050*CONFIGURACAO!$C$31))</f>
        <v>0</v>
      </c>
      <c r="AN1050" s="38">
        <f>IF(X1050=0,0,IF(CONFIGURACAO!$C$39="SIM",(IF(X1050&gt;CONFIGURACAO!$C$40,CONFIGURACAO!$C$40*CONFIGURACAO!$C$32,X1050*CONFIGURACAO!$C$32)),'PI AREA  P100'!X1050*CONFIGURACAO!$C$32))</f>
        <v>0</v>
      </c>
      <c r="AO1050" s="38">
        <f>IFERROR(IF(M1050&gt;0,(Y1050*CONFIGURACAO!$C$33)+(Z1050*CONFIGURACAO!$C$34)+(AA1050*CONFIGURACAO!$C$35)+(AB1050*CONFIGURACAO!$C$36),""),"")</f>
        <v>0</v>
      </c>
      <c r="AP1050" s="38">
        <f>IF(AA1050=0,0,IF(CONFIGURACAO!$C$46="SIM",(IF(AA1050&gt;CONFIGURACAO!$C$47,CONFIGURACAO!$C$47*CONFIGURACAO!$C$35,AA1050*CONFIGURACAO!$C$35)),'PI AREA  P100'!AA1050*CONFIGURACAO!$C$35))</f>
        <v>0</v>
      </c>
      <c r="AQ1050" s="38">
        <f>IF(AB1050=0,0,IF(CONFIGURACAO!$C$44="SIM",(IF(AB1050&gt;CONFIGURACAO!$C$45,CONFIGURACAO!$C$45*CONFIGURACAO!$C$36,AB1050*CONFIGURACAO!$C$36)),'PI AREA  P100'!AB1050*CONFIGURACAO!$C$36))</f>
        <v>0</v>
      </c>
      <c r="AR1050" s="38">
        <f t="shared" si="356"/>
        <v>125</v>
      </c>
      <c r="AS1050" s="68">
        <f>IF(AR1050="","",$AR1050-(($AS$2/CONFIGURACAO!$C$6)*$M1050))</f>
        <v>-100</v>
      </c>
      <c r="AT1050" s="73" t="str">
        <f t="shared" si="338"/>
        <v>NAO</v>
      </c>
      <c r="AU1050" s="75">
        <f>IF(AR1050="","",$AR1050-(($AU$2/CONFIGURACAO!$C$6)*$M1050))</f>
        <v>-250</v>
      </c>
      <c r="AV1050" s="76" t="str">
        <f t="shared" si="339"/>
        <v>NAO</v>
      </c>
      <c r="AW1050" s="74">
        <f>IF(AR1050="","",$AR1050-(($AW$2/CONFIGURACAO!$C$6)*$M1050))</f>
        <v>-400</v>
      </c>
      <c r="AX1050" s="72" t="str">
        <f t="shared" si="340"/>
        <v>NAO</v>
      </c>
      <c r="AZ1050" s="39">
        <f t="shared" si="341"/>
        <v>1.0558056641862273E-2</v>
      </c>
      <c r="BA1050" s="146">
        <f t="shared" si="342"/>
        <v>3</v>
      </c>
      <c r="BB1050" s="146">
        <f t="shared" si="343"/>
        <v>968</v>
      </c>
      <c r="BC1050" s="32">
        <f t="shared" si="344"/>
        <v>1034</v>
      </c>
      <c r="BD1050" s="148"/>
      <c r="BE1050" s="40">
        <f t="shared" si="345"/>
        <v>0</v>
      </c>
      <c r="BF1050" s="40">
        <f t="shared" si="346"/>
        <v>0</v>
      </c>
      <c r="BG1050" s="40">
        <f t="shared" si="347"/>
        <v>5.1387461459403906E-2</v>
      </c>
      <c r="BH1050" s="40">
        <f t="shared" si="348"/>
        <v>0</v>
      </c>
      <c r="BI1050" s="40">
        <f t="shared" si="349"/>
        <v>0</v>
      </c>
      <c r="BJ1050" s="40">
        <f t="shared" si="350"/>
        <v>0</v>
      </c>
      <c r="BK1050" s="40">
        <f t="shared" si="351"/>
        <v>0.16051364365971107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 s="42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</row>
    <row r="1051" spans="1:124" s="32" customFormat="1" x14ac:dyDescent="0.2">
      <c r="A1051" s="124" t="str">
        <f>CONFIGURACAO!$C$4</f>
        <v>AREA 21</v>
      </c>
      <c r="B1051" s="125">
        <v>1049</v>
      </c>
      <c r="C1051" s="252" t="s">
        <v>331</v>
      </c>
      <c r="D1051" s="126">
        <f t="shared" si="352"/>
        <v>28</v>
      </c>
      <c r="E1051" s="250" t="s">
        <v>1386</v>
      </c>
      <c r="F1051" s="250">
        <v>1</v>
      </c>
      <c r="G1051" s="250">
        <v>1</v>
      </c>
      <c r="H1051" s="250">
        <v>1</v>
      </c>
      <c r="I1051" s="250">
        <v>0</v>
      </c>
      <c r="J1051" s="87"/>
      <c r="K1051" s="94"/>
      <c r="L1051" s="94"/>
      <c r="M1051" s="154">
        <f t="shared" si="353"/>
        <v>3</v>
      </c>
      <c r="N1051">
        <v>7</v>
      </c>
      <c r="O1051">
        <v>3</v>
      </c>
      <c r="P1051">
        <v>2</v>
      </c>
      <c r="Q1051">
        <v>1</v>
      </c>
      <c r="R1051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 s="139">
        <f t="shared" si="336"/>
        <v>10</v>
      </c>
      <c r="AD1051" s="140">
        <f t="shared" si="337"/>
        <v>12</v>
      </c>
      <c r="AE1051" s="141">
        <f t="shared" si="354"/>
        <v>0</v>
      </c>
      <c r="AF1051" s="142">
        <f t="shared" si="355"/>
        <v>0</v>
      </c>
      <c r="AG1051" s="278"/>
      <c r="AI1051" s="37">
        <f>IFERROR(IF(M1051&gt;0,(N1051*CONFIGURACAO!$C$20)+(O1051*CONFIGURACAO!$C$21)+(P1051*CONFIGURACAO!$C$22)+(Q1051*CONFIGURACAO!$C$23)+(R1051*CONFIGURACAO!$C$24),""),"")</f>
        <v>1100</v>
      </c>
      <c r="AJ1051" s="38">
        <f>IF(S1051=0,0,IF(CONFIGURACAO!$C$15="SIM",(IF(S1051&gt;CONFIGURACAO!$C$16,CONFIGURACAO!$C$16*CONFIGURACAO!$C$25,S1051*CONFIGURACAO!$C$25)),'PI AREA  P100'!S1051*CONFIGURACAO!$C$25))</f>
        <v>10</v>
      </c>
      <c r="AK1051" s="38">
        <f>IF(T1051=0,0,IF(CONFIGURACAO!$C$17="SIM",(IF(T1051&gt;CONFIGURACAO!$C$18,CONFIGURACAO!$C$18*CONFIGURACAO!$C$26,T1051*CONFIGURACAO!$C$26)),'PI AREA  P100'!T1051*CONFIGURACAO!$C$26))</f>
        <v>5</v>
      </c>
      <c r="AL1051" s="38">
        <f>IFERROR(IF(M1051&gt;0,(U1051*CONFIGURACAO!$C$29)+(V1051*CONFIGURACAO!$C$30),""),"")</f>
        <v>0</v>
      </c>
      <c r="AM1051" s="38">
        <f>IF(W1051=0,0,IF(CONFIGURACAO!$C$41="SIM",(IF(W1051&gt;CONFIGURACAO!$C$41,CONFIGURACAO!$C$41*CONFIGURACAO!$C$31,W1051*CONFIGURACAO!$C$31)),'PI AREA  P100'!W1051*CONFIGURACAO!$C$31))</f>
        <v>0</v>
      </c>
      <c r="AN1051" s="38">
        <f>IF(X1051=0,0,IF(CONFIGURACAO!$C$39="SIM",(IF(X1051&gt;CONFIGURACAO!$C$40,CONFIGURACAO!$C$40*CONFIGURACAO!$C$32,X1051*CONFIGURACAO!$C$32)),'PI AREA  P100'!X1051*CONFIGURACAO!$C$32))</f>
        <v>0</v>
      </c>
      <c r="AO1051" s="38">
        <f>IFERROR(IF(M1051&gt;0,(Y1051*CONFIGURACAO!$C$33)+(Z1051*CONFIGURACAO!$C$34)+(AA1051*CONFIGURACAO!$C$35)+(AB1051*CONFIGURACAO!$C$36),""),"")</f>
        <v>0</v>
      </c>
      <c r="AP1051" s="38">
        <f>IF(AA1051=0,0,IF(CONFIGURACAO!$C$46="SIM",(IF(AA1051&gt;CONFIGURACAO!$C$47,CONFIGURACAO!$C$47*CONFIGURACAO!$C$35,AA1051*CONFIGURACAO!$C$35)),'PI AREA  P100'!AA1051*CONFIGURACAO!$C$35))</f>
        <v>0</v>
      </c>
      <c r="AQ1051" s="38">
        <f>IF(AB1051=0,0,IF(CONFIGURACAO!$C$44="SIM",(IF(AB1051&gt;CONFIGURACAO!$C$45,CONFIGURACAO!$C$45*CONFIGURACAO!$C$36,AB1051*CONFIGURACAO!$C$36)),'PI AREA  P100'!AB1051*CONFIGURACAO!$C$36))</f>
        <v>0</v>
      </c>
      <c r="AR1051" s="38">
        <f t="shared" si="356"/>
        <v>1115</v>
      </c>
      <c r="AS1051" s="68">
        <f>IF(AR1051="","",$AR1051-(($AS$2/CONFIGURACAO!$C$6)*$M1051))</f>
        <v>890</v>
      </c>
      <c r="AT1051" s="73">
        <f t="shared" si="338"/>
        <v>3</v>
      </c>
      <c r="AU1051" s="75">
        <f>IF(AR1051="","",$AR1051-(($AU$2/CONFIGURACAO!$C$6)*$M1051))</f>
        <v>740</v>
      </c>
      <c r="AV1051" s="76">
        <f t="shared" si="339"/>
        <v>4</v>
      </c>
      <c r="AW1051" s="74">
        <f>IF(AR1051="","",$AR1051-(($AW$2/CONFIGURACAO!$C$6)*$M1051))</f>
        <v>590</v>
      </c>
      <c r="AX1051" s="72">
        <f t="shared" si="340"/>
        <v>5</v>
      </c>
      <c r="AZ1051" s="39">
        <f t="shared" si="341"/>
        <v>9.4177865245411468E-2</v>
      </c>
      <c r="BA1051" s="146">
        <f t="shared" si="342"/>
        <v>15</v>
      </c>
      <c r="BB1051" s="146">
        <f t="shared" si="343"/>
        <v>522</v>
      </c>
      <c r="BC1051" s="32">
        <f t="shared" si="344"/>
        <v>391</v>
      </c>
      <c r="BD1051" s="148"/>
      <c r="BE1051" s="40">
        <f t="shared" si="345"/>
        <v>0.26080476900149036</v>
      </c>
      <c r="BF1051" s="40">
        <f t="shared" si="346"/>
        <v>0.11574074074074073</v>
      </c>
      <c r="BG1051" s="40">
        <f t="shared" si="347"/>
        <v>5.1387461459403906E-2</v>
      </c>
      <c r="BH1051" s="40">
        <f t="shared" si="348"/>
        <v>4.042037186742118E-2</v>
      </c>
      <c r="BI1051" s="40">
        <f t="shared" si="349"/>
        <v>0</v>
      </c>
      <c r="BJ1051" s="40">
        <f t="shared" si="350"/>
        <v>9.2421441774491686E-2</v>
      </c>
      <c r="BK1051" s="40">
        <f t="shared" si="351"/>
        <v>0.16051364365971107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3</v>
      </c>
      <c r="BT1051" s="42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</row>
    <row r="1052" spans="1:124" s="32" customFormat="1" x14ac:dyDescent="0.2">
      <c r="A1052" s="124" t="str">
        <f>CONFIGURACAO!$C$4</f>
        <v>AREA 21</v>
      </c>
      <c r="B1052" s="125">
        <v>1050</v>
      </c>
      <c r="C1052" s="252" t="s">
        <v>331</v>
      </c>
      <c r="D1052" s="126">
        <f t="shared" si="352"/>
        <v>29</v>
      </c>
      <c r="E1052" s="250" t="s">
        <v>1387</v>
      </c>
      <c r="F1052" s="250">
        <v>1</v>
      </c>
      <c r="G1052" s="250">
        <v>1</v>
      </c>
      <c r="H1052" s="250">
        <v>1</v>
      </c>
      <c r="I1052" s="250">
        <v>0</v>
      </c>
      <c r="J1052" s="87"/>
      <c r="K1052" s="94"/>
      <c r="L1052" s="94"/>
      <c r="M1052" s="154">
        <f t="shared" si="353"/>
        <v>3</v>
      </c>
      <c r="N1052">
        <v>0</v>
      </c>
      <c r="O1052">
        <v>0</v>
      </c>
      <c r="P1052">
        <v>6</v>
      </c>
      <c r="Q1052">
        <v>2</v>
      </c>
      <c r="R1052">
        <v>0</v>
      </c>
      <c r="S1052">
        <v>2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1</v>
      </c>
      <c r="AB1052">
        <v>0</v>
      </c>
      <c r="AC1052" s="139">
        <f t="shared" si="336"/>
        <v>0</v>
      </c>
      <c r="AD1052" s="140">
        <f t="shared" si="337"/>
        <v>6</v>
      </c>
      <c r="AE1052" s="141">
        <f t="shared" si="354"/>
        <v>0</v>
      </c>
      <c r="AF1052" s="142">
        <f t="shared" si="355"/>
        <v>1</v>
      </c>
      <c r="AG1052" s="278"/>
      <c r="AI1052" s="37">
        <f>IFERROR(IF(M1052&gt;0,(N1052*CONFIGURACAO!$C$20)+(O1052*CONFIGURACAO!$C$21)+(P1052*CONFIGURACAO!$C$22)+(Q1052*CONFIGURACAO!$C$23)+(R1052*CONFIGURACAO!$C$24),""),"")</f>
        <v>440</v>
      </c>
      <c r="AJ1052" s="38">
        <f>IF(S1052=0,0,IF(CONFIGURACAO!$C$15="SIM",(IF(S1052&gt;CONFIGURACAO!$C$16,CONFIGURACAO!$C$16*CONFIGURACAO!$C$25,S1052*CONFIGURACAO!$C$25)),'PI AREA  P100'!S1052*CONFIGURACAO!$C$25))</f>
        <v>20</v>
      </c>
      <c r="AK1052" s="38">
        <f>IF(T1052=0,0,IF(CONFIGURACAO!$C$17="SIM",(IF(T1052&gt;CONFIGURACAO!$C$18,CONFIGURACAO!$C$18*CONFIGURACAO!$C$26,T1052*CONFIGURACAO!$C$26)),'PI AREA  P100'!T1052*CONFIGURACAO!$C$26))</f>
        <v>0</v>
      </c>
      <c r="AL1052" s="38">
        <f>IFERROR(IF(M1052&gt;0,(U1052*CONFIGURACAO!$C$29)+(V1052*CONFIGURACAO!$C$30),""),"")</f>
        <v>0</v>
      </c>
      <c r="AM1052" s="38">
        <f>IF(W1052=0,0,IF(CONFIGURACAO!$C$41="SIM",(IF(W1052&gt;CONFIGURACAO!$C$41,CONFIGURACAO!$C$41*CONFIGURACAO!$C$31,W1052*CONFIGURACAO!$C$31)),'PI AREA  P100'!W1052*CONFIGURACAO!$C$31))</f>
        <v>0</v>
      </c>
      <c r="AN1052" s="38">
        <f>IF(X1052=0,0,IF(CONFIGURACAO!$C$39="SIM",(IF(X1052&gt;CONFIGURACAO!$C$40,CONFIGURACAO!$C$40*CONFIGURACAO!$C$32,X1052*CONFIGURACAO!$C$32)),'PI AREA  P100'!X1052*CONFIGURACAO!$C$32))</f>
        <v>0</v>
      </c>
      <c r="AO1052" s="38">
        <f>IFERROR(IF(M1052&gt;0,(Y1052*CONFIGURACAO!$C$33)+(Z1052*CONFIGURACAO!$C$34)+(AA1052*CONFIGURACAO!$C$35)+(AB1052*CONFIGURACAO!$C$36),""),"")</f>
        <v>75</v>
      </c>
      <c r="AP1052" s="38">
        <f>IF(AA1052=0,0,IF(CONFIGURACAO!$C$46="SIM",(IF(AA1052&gt;CONFIGURACAO!$C$47,CONFIGURACAO!$C$47*CONFIGURACAO!$C$35,AA1052*CONFIGURACAO!$C$35)),'PI AREA  P100'!AA1052*CONFIGURACAO!$C$35))</f>
        <v>25</v>
      </c>
      <c r="AQ1052" s="38">
        <f>IF(AB1052=0,0,IF(CONFIGURACAO!$C$44="SIM",(IF(AB1052&gt;CONFIGURACAO!$C$45,CONFIGURACAO!$C$45*CONFIGURACAO!$C$36,AB1052*CONFIGURACAO!$C$36)),'PI AREA  P100'!AB1052*CONFIGURACAO!$C$36))</f>
        <v>0</v>
      </c>
      <c r="AR1052" s="38">
        <f t="shared" si="356"/>
        <v>560</v>
      </c>
      <c r="AS1052" s="68">
        <f>IF(AR1052="","",$AR1052-(($AS$2/CONFIGURACAO!$C$6)*$M1052))</f>
        <v>335</v>
      </c>
      <c r="AT1052" s="73">
        <f t="shared" si="338"/>
        <v>3</v>
      </c>
      <c r="AU1052" s="75">
        <f>IF(AR1052="","",$AR1052-(($AU$2/CONFIGURACAO!$C$6)*$M1052))</f>
        <v>185</v>
      </c>
      <c r="AV1052" s="76">
        <f t="shared" si="339"/>
        <v>4</v>
      </c>
      <c r="AW1052" s="74">
        <f>IF(AR1052="","",$AR1052-(($AW$2/CONFIGURACAO!$C$6)*$M1052))</f>
        <v>35</v>
      </c>
      <c r="AX1052" s="72">
        <f t="shared" si="340"/>
        <v>5</v>
      </c>
      <c r="AZ1052" s="39">
        <f t="shared" si="341"/>
        <v>4.7300093755542977E-2</v>
      </c>
      <c r="BA1052" s="146">
        <f t="shared" si="342"/>
        <v>12</v>
      </c>
      <c r="BB1052" s="146">
        <f t="shared" si="343"/>
        <v>629</v>
      </c>
      <c r="BC1052" s="32">
        <f t="shared" si="344"/>
        <v>694</v>
      </c>
      <c r="BD1052" s="148"/>
      <c r="BE1052" s="40">
        <f t="shared" si="345"/>
        <v>0</v>
      </c>
      <c r="BF1052" s="40">
        <f t="shared" si="346"/>
        <v>0</v>
      </c>
      <c r="BG1052" s="40">
        <f t="shared" si="347"/>
        <v>0.1541623843782117</v>
      </c>
      <c r="BH1052" s="40">
        <f t="shared" si="348"/>
        <v>8.084074373484236E-2</v>
      </c>
      <c r="BI1052" s="40">
        <f t="shared" si="349"/>
        <v>0</v>
      </c>
      <c r="BJ1052" s="40">
        <f t="shared" si="350"/>
        <v>0.18484288354898337</v>
      </c>
      <c r="BK1052" s="40">
        <f t="shared" si="351"/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1</v>
      </c>
      <c r="BS1052">
        <v>1</v>
      </c>
      <c r="BT1052" s="4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</row>
    <row r="1053" spans="1:124" s="32" customFormat="1" x14ac:dyDescent="0.2">
      <c r="A1053" s="124" t="str">
        <f>CONFIGURACAO!$C$4</f>
        <v>AREA 21</v>
      </c>
      <c r="B1053" s="125">
        <v>1051</v>
      </c>
      <c r="C1053" s="252" t="s">
        <v>331</v>
      </c>
      <c r="D1053" s="126">
        <f t="shared" si="352"/>
        <v>30</v>
      </c>
      <c r="E1053" s="250" t="s">
        <v>1388</v>
      </c>
      <c r="F1053" s="250">
        <v>1</v>
      </c>
      <c r="G1053" s="250">
        <v>1</v>
      </c>
      <c r="H1053" s="250">
        <v>1</v>
      </c>
      <c r="I1053" s="250">
        <v>1</v>
      </c>
      <c r="J1053" s="87"/>
      <c r="K1053" s="94"/>
      <c r="L1053" s="94"/>
      <c r="M1053" s="154">
        <f t="shared" si="353"/>
        <v>4</v>
      </c>
      <c r="N1053">
        <v>8</v>
      </c>
      <c r="O1053">
        <v>5</v>
      </c>
      <c r="P1053">
        <v>0</v>
      </c>
      <c r="Q1053">
        <v>3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 s="139">
        <f t="shared" si="336"/>
        <v>13</v>
      </c>
      <c r="AD1053" s="140">
        <f t="shared" si="337"/>
        <v>13</v>
      </c>
      <c r="AE1053" s="141">
        <f t="shared" si="354"/>
        <v>0</v>
      </c>
      <c r="AF1053" s="142">
        <f t="shared" si="355"/>
        <v>0</v>
      </c>
      <c r="AG1053" s="278"/>
      <c r="AI1053" s="37">
        <f>IFERROR(IF(M1053&gt;0,(N1053*CONFIGURACAO!$C$20)+(O1053*CONFIGURACAO!$C$21)+(P1053*CONFIGURACAO!$C$22)+(Q1053*CONFIGURACAO!$C$23)+(R1053*CONFIGURACAO!$C$24),""),"")</f>
        <v>1320</v>
      </c>
      <c r="AJ1053" s="38">
        <f>IF(S1053=0,0,IF(CONFIGURACAO!$C$15="SIM",(IF(S1053&gt;CONFIGURACAO!$C$16,CONFIGURACAO!$C$16*CONFIGURACAO!$C$25,S1053*CONFIGURACAO!$C$25)),'PI AREA  P100'!S1053*CONFIGURACAO!$C$25))</f>
        <v>0</v>
      </c>
      <c r="AK1053" s="38">
        <f>IF(T1053=0,0,IF(CONFIGURACAO!$C$17="SIM",(IF(T1053&gt;CONFIGURACAO!$C$18,CONFIGURACAO!$C$18*CONFIGURACAO!$C$26,T1053*CONFIGURACAO!$C$26)),'PI AREA  P100'!T1053*CONFIGURACAO!$C$26))</f>
        <v>0</v>
      </c>
      <c r="AL1053" s="38">
        <f>IFERROR(IF(M1053&gt;0,(U1053*CONFIGURACAO!$C$29)+(V1053*CONFIGURACAO!$C$30),""),"")</f>
        <v>0</v>
      </c>
      <c r="AM1053" s="38">
        <f>IF(W1053=0,0,IF(CONFIGURACAO!$C$41="SIM",(IF(W1053&gt;CONFIGURACAO!$C$41,CONFIGURACAO!$C$41*CONFIGURACAO!$C$31,W1053*CONFIGURACAO!$C$31)),'PI AREA  P100'!W1053*CONFIGURACAO!$C$31))</f>
        <v>0</v>
      </c>
      <c r="AN1053" s="38">
        <f>IF(X1053=0,0,IF(CONFIGURACAO!$C$39="SIM",(IF(X1053&gt;CONFIGURACAO!$C$40,CONFIGURACAO!$C$40*CONFIGURACAO!$C$32,X1053*CONFIGURACAO!$C$32)),'PI AREA  P100'!X1053*CONFIGURACAO!$C$32))</f>
        <v>0</v>
      </c>
      <c r="AO1053" s="38">
        <f>IFERROR(IF(M1053&gt;0,(Y1053*CONFIGURACAO!$C$33)+(Z1053*CONFIGURACAO!$C$34)+(AA1053*CONFIGURACAO!$C$35)+(AB1053*CONFIGURACAO!$C$36),""),"")</f>
        <v>10</v>
      </c>
      <c r="AP1053" s="38">
        <f>IF(AA1053=0,0,IF(CONFIGURACAO!$C$46="SIM",(IF(AA1053&gt;CONFIGURACAO!$C$47,CONFIGURACAO!$C$47*CONFIGURACAO!$C$35,AA1053*CONFIGURACAO!$C$35)),'PI AREA  P100'!AA1053*CONFIGURACAO!$C$35))</f>
        <v>0</v>
      </c>
      <c r="AQ1053" s="38">
        <f>IF(AB1053=0,0,IF(CONFIGURACAO!$C$44="SIM",(IF(AB1053&gt;CONFIGURACAO!$C$45,CONFIGURACAO!$C$45*CONFIGURACAO!$C$36,AB1053*CONFIGURACAO!$C$36)),'PI AREA  P100'!AB1053*CONFIGURACAO!$C$36))</f>
        <v>10</v>
      </c>
      <c r="AR1053" s="38">
        <f t="shared" si="356"/>
        <v>1340</v>
      </c>
      <c r="AS1053" s="68">
        <f>IF(AR1053="","",$AR1053-(($AS$2/CONFIGURACAO!$C$6)*$M1053))</f>
        <v>1040</v>
      </c>
      <c r="AT1053" s="73">
        <f t="shared" si="338"/>
        <v>3</v>
      </c>
      <c r="AU1053" s="75">
        <f>IF(AR1053="","",$AR1053-(($AU$2/CONFIGURACAO!$C$6)*$M1053))</f>
        <v>840</v>
      </c>
      <c r="AV1053" s="76">
        <f t="shared" si="339"/>
        <v>4</v>
      </c>
      <c r="AW1053" s="74">
        <f>IF(AR1053="","",$AR1053-(($AW$2/CONFIGURACAO!$C$6)*$M1053))</f>
        <v>640</v>
      </c>
      <c r="AX1053" s="72">
        <f t="shared" si="340"/>
        <v>5</v>
      </c>
      <c r="AZ1053" s="39">
        <f t="shared" si="341"/>
        <v>0.11318236720076356</v>
      </c>
      <c r="BA1053" s="146">
        <f t="shared" si="342"/>
        <v>17</v>
      </c>
      <c r="BB1053" s="146">
        <f t="shared" si="343"/>
        <v>454</v>
      </c>
      <c r="BC1053" s="32">
        <f t="shared" si="344"/>
        <v>291</v>
      </c>
      <c r="BD1053" s="148"/>
      <c r="BE1053" s="40">
        <f t="shared" si="345"/>
        <v>0.29806259314456035</v>
      </c>
      <c r="BF1053" s="40">
        <f t="shared" si="346"/>
        <v>0.19290123456790123</v>
      </c>
      <c r="BG1053" s="40">
        <f t="shared" si="347"/>
        <v>0</v>
      </c>
      <c r="BH1053" s="40">
        <f t="shared" si="348"/>
        <v>0.12126111560226355</v>
      </c>
      <c r="BI1053" s="40">
        <f t="shared" si="349"/>
        <v>0</v>
      </c>
      <c r="BJ1053" s="40">
        <f t="shared" si="350"/>
        <v>0</v>
      </c>
      <c r="BK1053" s="40">
        <f t="shared" si="351"/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1</v>
      </c>
      <c r="BR1053">
        <v>1</v>
      </c>
      <c r="BS1053">
        <v>0</v>
      </c>
      <c r="BT1053" s="42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</row>
    <row r="1054" spans="1:124" s="32" customFormat="1" x14ac:dyDescent="0.2">
      <c r="A1054" s="124" t="str">
        <f>CONFIGURACAO!$C$4</f>
        <v>AREA 21</v>
      </c>
      <c r="B1054" s="125">
        <v>1052</v>
      </c>
      <c r="C1054" s="252" t="s">
        <v>331</v>
      </c>
      <c r="D1054" s="126">
        <f t="shared" si="352"/>
        <v>31</v>
      </c>
      <c r="E1054" s="250" t="s">
        <v>1389</v>
      </c>
      <c r="F1054" s="250">
        <v>0</v>
      </c>
      <c r="G1054" s="250">
        <v>0</v>
      </c>
      <c r="H1054" s="250">
        <v>1</v>
      </c>
      <c r="I1054" s="250">
        <v>1</v>
      </c>
      <c r="J1054" s="87"/>
      <c r="K1054" s="94"/>
      <c r="L1054" s="94"/>
      <c r="M1054" s="154">
        <f t="shared" si="353"/>
        <v>2</v>
      </c>
      <c r="N1054">
        <v>0</v>
      </c>
      <c r="O1054">
        <v>2</v>
      </c>
      <c r="P1054">
        <v>6</v>
      </c>
      <c r="Q1054">
        <v>3</v>
      </c>
      <c r="R1054">
        <v>1</v>
      </c>
      <c r="S1054">
        <v>6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0</v>
      </c>
      <c r="AC1054" s="139">
        <f t="shared" si="336"/>
        <v>2</v>
      </c>
      <c r="AD1054" s="140">
        <f t="shared" si="337"/>
        <v>8</v>
      </c>
      <c r="AE1054" s="141">
        <f t="shared" si="354"/>
        <v>0</v>
      </c>
      <c r="AF1054" s="142">
        <f t="shared" si="355"/>
        <v>0</v>
      </c>
      <c r="AG1054" s="278"/>
      <c r="AI1054" s="37">
        <f>IFERROR(IF(M1054&gt;0,(N1054*CONFIGURACAO!$C$20)+(O1054*CONFIGURACAO!$C$21)+(P1054*CONFIGURACAO!$C$22)+(Q1054*CONFIGURACAO!$C$23)+(R1054*CONFIGURACAO!$C$24),""),"")</f>
        <v>660</v>
      </c>
      <c r="AJ1054" s="38">
        <f>IF(S1054=0,0,IF(CONFIGURACAO!$C$15="SIM",(IF(S1054&gt;CONFIGURACAO!$C$16,CONFIGURACAO!$C$16*CONFIGURACAO!$C$25,S1054*CONFIGURACAO!$C$25)),'PI AREA  P100'!S1054*CONFIGURACAO!$C$25))</f>
        <v>40</v>
      </c>
      <c r="AK1054" s="38">
        <f>IF(T1054=0,0,IF(CONFIGURACAO!$C$17="SIM",(IF(T1054&gt;CONFIGURACAO!$C$18,CONFIGURACAO!$C$18*CONFIGURACAO!$C$26,T1054*CONFIGURACAO!$C$26)),'PI AREA  P100'!T1054*CONFIGURACAO!$C$26))</f>
        <v>5</v>
      </c>
      <c r="AL1054" s="38">
        <f>IFERROR(IF(M1054&gt;0,(U1054*CONFIGURACAO!$C$29)+(V1054*CONFIGURACAO!$C$30),""),"")</f>
        <v>0</v>
      </c>
      <c r="AM1054" s="38">
        <f>IF(W1054=0,0,IF(CONFIGURACAO!$C$41="SIM",(IF(W1054&gt;CONFIGURACAO!$C$41,CONFIGURACAO!$C$41*CONFIGURACAO!$C$31,W1054*CONFIGURACAO!$C$31)),'PI AREA  P100'!W1054*CONFIGURACAO!$C$31))</f>
        <v>0</v>
      </c>
      <c r="AN1054" s="38">
        <f>IF(X1054=0,0,IF(CONFIGURACAO!$C$39="SIM",(IF(X1054&gt;CONFIGURACAO!$C$40,CONFIGURACAO!$C$40*CONFIGURACAO!$C$32,X1054*CONFIGURACAO!$C$32)),'PI AREA  P100'!X1054*CONFIGURACAO!$C$32))</f>
        <v>0</v>
      </c>
      <c r="AO1054" s="38">
        <f>IFERROR(IF(M1054&gt;0,(Y1054*CONFIGURACAO!$C$33)+(Z1054*CONFIGURACAO!$C$34)+(AA1054*CONFIGURACAO!$C$35)+(AB1054*CONFIGURACAO!$C$36),""),"")</f>
        <v>75</v>
      </c>
      <c r="AP1054" s="38">
        <f>IF(AA1054=0,0,IF(CONFIGURACAO!$C$46="SIM",(IF(AA1054&gt;CONFIGURACAO!$C$47,CONFIGURACAO!$C$47*CONFIGURACAO!$C$35,AA1054*CONFIGURACAO!$C$35)),'PI AREA  P100'!AA1054*CONFIGURACAO!$C$35))</f>
        <v>75</v>
      </c>
      <c r="AQ1054" s="38">
        <f>IF(AB1054=0,0,IF(CONFIGURACAO!$C$44="SIM",(IF(AB1054&gt;CONFIGURACAO!$C$45,CONFIGURACAO!$C$45*CONFIGURACAO!$C$36,AB1054*CONFIGURACAO!$C$36)),'PI AREA  P100'!AB1054*CONFIGURACAO!$C$36))</f>
        <v>0</v>
      </c>
      <c r="AR1054" s="38">
        <f t="shared" si="356"/>
        <v>855</v>
      </c>
      <c r="AS1054" s="68">
        <f>IF(AR1054="","",$AR1054-(($AS$2/CONFIGURACAO!$C$6)*$M1054))</f>
        <v>705</v>
      </c>
      <c r="AT1054" s="73">
        <f t="shared" si="338"/>
        <v>3</v>
      </c>
      <c r="AU1054" s="75">
        <f>IF(AR1054="","",$AR1054-(($AU$2/CONFIGURACAO!$C$6)*$M1054))</f>
        <v>605</v>
      </c>
      <c r="AV1054" s="76">
        <f t="shared" si="339"/>
        <v>4</v>
      </c>
      <c r="AW1054" s="74">
        <f>IF(AR1054="","",$AR1054-(($AW$2/CONFIGURACAO!$C$6)*$M1054))</f>
        <v>505</v>
      </c>
      <c r="AX1054" s="72">
        <f t="shared" si="340"/>
        <v>5</v>
      </c>
      <c r="AZ1054" s="39">
        <f t="shared" si="341"/>
        <v>7.2217107430337935E-2</v>
      </c>
      <c r="BA1054" s="146">
        <f t="shared" si="342"/>
        <v>22</v>
      </c>
      <c r="BB1054" s="146">
        <f t="shared" si="343"/>
        <v>313</v>
      </c>
      <c r="BC1054" s="32">
        <f t="shared" si="344"/>
        <v>527</v>
      </c>
      <c r="BD1054" s="148"/>
      <c r="BE1054" s="40">
        <f t="shared" si="345"/>
        <v>0</v>
      </c>
      <c r="BF1054" s="40">
        <f t="shared" si="346"/>
        <v>7.716049382716049E-2</v>
      </c>
      <c r="BG1054" s="40">
        <f t="shared" si="347"/>
        <v>0.1541623843782117</v>
      </c>
      <c r="BH1054" s="40">
        <f t="shared" si="348"/>
        <v>0.12126111560226355</v>
      </c>
      <c r="BI1054" s="40">
        <f t="shared" si="349"/>
        <v>0.10660980810234541</v>
      </c>
      <c r="BJ1054" s="40">
        <f t="shared" si="350"/>
        <v>0.55452865064695012</v>
      </c>
      <c r="BK1054" s="40">
        <f t="shared" si="351"/>
        <v>0.16051364365971107</v>
      </c>
      <c r="BL1054">
        <v>0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>
        <v>2</v>
      </c>
      <c r="BS1054">
        <v>2</v>
      </c>
      <c r="BT1054" s="42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</row>
    <row r="1055" spans="1:124" s="32" customFormat="1" x14ac:dyDescent="0.2">
      <c r="A1055" s="124" t="str">
        <f>CONFIGURACAO!$C$4</f>
        <v>AREA 21</v>
      </c>
      <c r="B1055" s="125">
        <v>1053</v>
      </c>
      <c r="C1055" s="252" t="s">
        <v>331</v>
      </c>
      <c r="D1055" s="126">
        <f t="shared" si="352"/>
        <v>32</v>
      </c>
      <c r="E1055" s="250" t="s">
        <v>1390</v>
      </c>
      <c r="F1055" s="250">
        <v>1</v>
      </c>
      <c r="G1055" s="250">
        <v>1</v>
      </c>
      <c r="H1055" s="250">
        <v>1</v>
      </c>
      <c r="I1055" s="250">
        <v>1</v>
      </c>
      <c r="J1055" s="87"/>
      <c r="K1055" s="94"/>
      <c r="L1055" s="94"/>
      <c r="M1055" s="154">
        <f t="shared" si="353"/>
        <v>4</v>
      </c>
      <c r="N1055">
        <v>4</v>
      </c>
      <c r="O1055">
        <v>6</v>
      </c>
      <c r="P1055">
        <v>8</v>
      </c>
      <c r="Q1055">
        <v>2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0</v>
      </c>
      <c r="AC1055" s="139">
        <f t="shared" si="336"/>
        <v>10</v>
      </c>
      <c r="AD1055" s="140">
        <f t="shared" si="337"/>
        <v>18</v>
      </c>
      <c r="AE1055" s="141">
        <f t="shared" si="354"/>
        <v>0</v>
      </c>
      <c r="AF1055" s="142">
        <f t="shared" si="355"/>
        <v>0</v>
      </c>
      <c r="AG1055" s="278"/>
      <c r="AI1055" s="37">
        <f>IFERROR(IF(M1055&gt;0,(N1055*CONFIGURACAO!$C$20)+(O1055*CONFIGURACAO!$C$21)+(P1055*CONFIGURACAO!$C$22)+(Q1055*CONFIGURACAO!$C$23)+(R1055*CONFIGURACAO!$C$24),""),"")</f>
        <v>1440</v>
      </c>
      <c r="AJ1055" s="38">
        <f>IF(S1055=0,0,IF(CONFIGURACAO!$C$15="SIM",(IF(S1055&gt;CONFIGURACAO!$C$16,CONFIGURACAO!$C$16*CONFIGURACAO!$C$25,S1055*CONFIGURACAO!$C$25)),'PI AREA  P100'!S1055*CONFIGURACAO!$C$25))</f>
        <v>0</v>
      </c>
      <c r="AK1055" s="38">
        <f>IF(T1055=0,0,IF(CONFIGURACAO!$C$17="SIM",(IF(T1055&gt;CONFIGURACAO!$C$18,CONFIGURACAO!$C$18*CONFIGURACAO!$C$26,T1055*CONFIGURACAO!$C$26)),'PI AREA  P100'!T1055*CONFIGURACAO!$C$26))</f>
        <v>5</v>
      </c>
      <c r="AL1055" s="38">
        <f>IFERROR(IF(M1055&gt;0,(U1055*CONFIGURACAO!$C$29)+(V1055*CONFIGURACAO!$C$30),""),"")</f>
        <v>0</v>
      </c>
      <c r="AM1055" s="38">
        <f>IF(W1055=0,0,IF(CONFIGURACAO!$C$41="SIM",(IF(W1055&gt;CONFIGURACAO!$C$41,CONFIGURACAO!$C$41*CONFIGURACAO!$C$31,W1055*CONFIGURACAO!$C$31)),'PI AREA  P100'!W1055*CONFIGURACAO!$C$31))</f>
        <v>0</v>
      </c>
      <c r="AN1055" s="38">
        <f>IF(X1055=0,0,IF(CONFIGURACAO!$C$39="SIM",(IF(X1055&gt;CONFIGURACAO!$C$40,CONFIGURACAO!$C$40*CONFIGURACAO!$C$32,X1055*CONFIGURACAO!$C$32)),'PI AREA  P100'!X1055*CONFIGURACAO!$C$32))</f>
        <v>25</v>
      </c>
      <c r="AO1055" s="38">
        <f>IFERROR(IF(M1055&gt;0,(Y1055*CONFIGURACAO!$C$33)+(Z1055*CONFIGURACAO!$C$34)+(AA1055*CONFIGURACAO!$C$35)+(AB1055*CONFIGURACAO!$C$36),""),"")</f>
        <v>25</v>
      </c>
      <c r="AP1055" s="38">
        <f>IF(AA1055=0,0,IF(CONFIGURACAO!$C$46="SIM",(IF(AA1055&gt;CONFIGURACAO!$C$47,CONFIGURACAO!$C$47*CONFIGURACAO!$C$35,AA1055*CONFIGURACAO!$C$35)),'PI AREA  P100'!AA1055*CONFIGURACAO!$C$35))</f>
        <v>25</v>
      </c>
      <c r="AQ1055" s="38">
        <f>IF(AB1055=0,0,IF(CONFIGURACAO!$C$44="SIM",(IF(AB1055&gt;CONFIGURACAO!$C$45,CONFIGURACAO!$C$45*CONFIGURACAO!$C$36,AB1055*CONFIGURACAO!$C$36)),'PI AREA  P100'!AB1055*CONFIGURACAO!$C$36))</f>
        <v>0</v>
      </c>
      <c r="AR1055" s="38">
        <f t="shared" si="356"/>
        <v>1520</v>
      </c>
      <c r="AS1055" s="68">
        <f>IF(AR1055="","",$AR1055-(($AS$2/CONFIGURACAO!$C$6)*$M1055))</f>
        <v>1220</v>
      </c>
      <c r="AT1055" s="73">
        <f t="shared" si="338"/>
        <v>3</v>
      </c>
      <c r="AU1055" s="75">
        <f>IF(AR1055="","",$AR1055-(($AU$2/CONFIGURACAO!$C$6)*$M1055))</f>
        <v>1020</v>
      </c>
      <c r="AV1055" s="76">
        <f t="shared" si="339"/>
        <v>4</v>
      </c>
      <c r="AW1055" s="74">
        <f>IF(AR1055="","",$AR1055-(($AW$2/CONFIGURACAO!$C$6)*$M1055))</f>
        <v>820</v>
      </c>
      <c r="AX1055" s="72">
        <f t="shared" si="340"/>
        <v>5</v>
      </c>
      <c r="AZ1055" s="39">
        <f t="shared" si="341"/>
        <v>0.12838596876504521</v>
      </c>
      <c r="BA1055" s="146">
        <f t="shared" si="342"/>
        <v>23</v>
      </c>
      <c r="BB1055" s="146">
        <f t="shared" si="343"/>
        <v>294</v>
      </c>
      <c r="BC1055" s="32">
        <f t="shared" si="344"/>
        <v>239</v>
      </c>
      <c r="BD1055" s="148"/>
      <c r="BE1055" s="40">
        <f t="shared" si="345"/>
        <v>0.14903129657228018</v>
      </c>
      <c r="BF1055" s="40">
        <f t="shared" si="346"/>
        <v>0.23148148148148145</v>
      </c>
      <c r="BG1055" s="40">
        <f t="shared" si="347"/>
        <v>0.20554984583761562</v>
      </c>
      <c r="BH1055" s="40">
        <f t="shared" si="348"/>
        <v>8.084074373484236E-2</v>
      </c>
      <c r="BI1055" s="40">
        <f t="shared" si="349"/>
        <v>0</v>
      </c>
      <c r="BJ1055" s="40">
        <f t="shared" si="350"/>
        <v>0</v>
      </c>
      <c r="BK1055" s="40">
        <f t="shared" si="351"/>
        <v>0.16051364365971107</v>
      </c>
      <c r="BL1055">
        <v>0</v>
      </c>
      <c r="BM1055">
        <v>0</v>
      </c>
      <c r="BN1055">
        <v>0</v>
      </c>
      <c r="BO1055">
        <v>2</v>
      </c>
      <c r="BP1055">
        <v>0</v>
      </c>
      <c r="BQ1055">
        <v>0</v>
      </c>
      <c r="BR1055">
        <v>0</v>
      </c>
      <c r="BS1055">
        <v>10</v>
      </c>
      <c r="BT1055" s="42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</row>
    <row r="1056" spans="1:124" s="32" customFormat="1" x14ac:dyDescent="0.2">
      <c r="A1056" s="124" t="str">
        <f>CONFIGURACAO!$C$4</f>
        <v>AREA 21</v>
      </c>
      <c r="B1056" s="125">
        <v>1054</v>
      </c>
      <c r="C1056" s="252" t="s">
        <v>331</v>
      </c>
      <c r="D1056" s="126">
        <f t="shared" si="352"/>
        <v>33</v>
      </c>
      <c r="E1056" s="250" t="s">
        <v>1391</v>
      </c>
      <c r="F1056" s="250">
        <v>1</v>
      </c>
      <c r="G1056" s="250">
        <v>0</v>
      </c>
      <c r="H1056" s="250">
        <v>0</v>
      </c>
      <c r="I1056" s="250">
        <v>1</v>
      </c>
      <c r="J1056" s="87"/>
      <c r="K1056" s="94"/>
      <c r="L1056" s="94"/>
      <c r="M1056" s="154">
        <f t="shared" si="353"/>
        <v>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1</v>
      </c>
      <c r="AB1056">
        <v>1</v>
      </c>
      <c r="AC1056" s="139">
        <f t="shared" si="336"/>
        <v>0</v>
      </c>
      <c r="AD1056" s="140">
        <f t="shared" si="337"/>
        <v>0</v>
      </c>
      <c r="AE1056" s="141">
        <f t="shared" si="354"/>
        <v>0</v>
      </c>
      <c r="AF1056" s="142">
        <f t="shared" si="355"/>
        <v>0</v>
      </c>
      <c r="AG1056" s="278"/>
      <c r="AI1056" s="37">
        <f>IFERROR(IF(M1056&gt;0,(N1056*CONFIGURACAO!$C$20)+(O1056*CONFIGURACAO!$C$21)+(P1056*CONFIGURACAO!$C$22)+(Q1056*CONFIGURACAO!$C$23)+(R1056*CONFIGURACAO!$C$24),""),"")</f>
        <v>0</v>
      </c>
      <c r="AJ1056" s="38">
        <f>IF(S1056=0,0,IF(CONFIGURACAO!$C$15="SIM",(IF(S1056&gt;CONFIGURACAO!$C$16,CONFIGURACAO!$C$16*CONFIGURACAO!$C$25,S1056*CONFIGURACAO!$C$25)),'PI AREA  P100'!S1056*CONFIGURACAO!$C$25))</f>
        <v>0</v>
      </c>
      <c r="AK1056" s="38">
        <f>IF(T1056=0,0,IF(CONFIGURACAO!$C$17="SIM",(IF(T1056&gt;CONFIGURACAO!$C$18,CONFIGURACAO!$C$18*CONFIGURACAO!$C$26,T1056*CONFIGURACAO!$C$26)),'PI AREA  P100'!T1056*CONFIGURACAO!$C$26))</f>
        <v>0</v>
      </c>
      <c r="AL1056" s="38">
        <f>IFERROR(IF(M1056&gt;0,(U1056*CONFIGURACAO!$C$29)+(V1056*CONFIGURACAO!$C$30),""),"")</f>
        <v>0</v>
      </c>
      <c r="AM1056" s="38">
        <f>IF(W1056=0,0,IF(CONFIGURACAO!$C$41="SIM",(IF(W1056&gt;CONFIGURACAO!$C$41,CONFIGURACAO!$C$41*CONFIGURACAO!$C$31,W1056*CONFIGURACAO!$C$31)),'PI AREA  P100'!W1056*CONFIGURACAO!$C$31))</f>
        <v>50</v>
      </c>
      <c r="AN1056" s="38">
        <f>IF(X1056=0,0,IF(CONFIGURACAO!$C$39="SIM",(IF(X1056&gt;CONFIGURACAO!$C$40,CONFIGURACAO!$C$40*CONFIGURACAO!$C$32,X1056*CONFIGURACAO!$C$32)),'PI AREA  P100'!X1056*CONFIGURACAO!$C$32))</f>
        <v>0</v>
      </c>
      <c r="AO1056" s="38">
        <f>IFERROR(IF(M1056&gt;0,(Y1056*CONFIGURACAO!$C$33)+(Z1056*CONFIGURACAO!$C$34)+(AA1056*CONFIGURACAO!$C$35)+(AB1056*CONFIGURACAO!$C$36),""),"")</f>
        <v>35</v>
      </c>
      <c r="AP1056" s="38">
        <f>IF(AA1056=0,0,IF(CONFIGURACAO!$C$46="SIM",(IF(AA1056&gt;CONFIGURACAO!$C$47,CONFIGURACAO!$C$47*CONFIGURACAO!$C$35,AA1056*CONFIGURACAO!$C$35)),'PI AREA  P100'!AA1056*CONFIGURACAO!$C$35))</f>
        <v>25</v>
      </c>
      <c r="AQ1056" s="38">
        <f>IF(AB1056=0,0,IF(CONFIGURACAO!$C$44="SIM",(IF(AB1056&gt;CONFIGURACAO!$C$45,CONFIGURACAO!$C$45*CONFIGURACAO!$C$36,AB1056*CONFIGURACAO!$C$36)),'PI AREA  P100'!AB1056*CONFIGURACAO!$C$36))</f>
        <v>10</v>
      </c>
      <c r="AR1056" s="38">
        <f t="shared" si="356"/>
        <v>120</v>
      </c>
      <c r="AS1056" s="68">
        <f>IF(AR1056="","",$AR1056-(($AS$2/CONFIGURACAO!$C$6)*$M1056))</f>
        <v>-30</v>
      </c>
      <c r="AT1056" s="73" t="str">
        <f t="shared" si="338"/>
        <v>NAO</v>
      </c>
      <c r="AU1056" s="75">
        <f>IF(AR1056="","",$AR1056-(($AU$2/CONFIGURACAO!$C$6)*$M1056))</f>
        <v>-130</v>
      </c>
      <c r="AV1056" s="76" t="str">
        <f t="shared" si="339"/>
        <v>NAO</v>
      </c>
      <c r="AW1056" s="74">
        <f>IF(AR1056="","",$AR1056-(($AW$2/CONFIGURACAO!$C$6)*$M1056))</f>
        <v>-230</v>
      </c>
      <c r="AX1056" s="72" t="str">
        <f t="shared" si="340"/>
        <v>NAO</v>
      </c>
      <c r="AZ1056" s="39">
        <f t="shared" si="341"/>
        <v>1.0135734376187781E-2</v>
      </c>
      <c r="BA1056" s="146">
        <f t="shared" si="342"/>
        <v>3</v>
      </c>
      <c r="BB1056" s="146">
        <f t="shared" si="343"/>
        <v>968</v>
      </c>
      <c r="BC1056" s="32">
        <f t="shared" si="344"/>
        <v>1039</v>
      </c>
      <c r="BD1056" s="148"/>
      <c r="BE1056" s="40">
        <f t="shared" si="345"/>
        <v>0</v>
      </c>
      <c r="BF1056" s="40">
        <f t="shared" si="346"/>
        <v>0</v>
      </c>
      <c r="BG1056" s="40">
        <f t="shared" si="347"/>
        <v>0</v>
      </c>
      <c r="BH1056" s="40">
        <f t="shared" si="348"/>
        <v>0</v>
      </c>
      <c r="BI1056" s="40">
        <f t="shared" si="349"/>
        <v>0</v>
      </c>
      <c r="BJ1056" s="40">
        <f t="shared" si="350"/>
        <v>0</v>
      </c>
      <c r="BK1056" s="40">
        <f t="shared" si="351"/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10</v>
      </c>
      <c r="BT1056" s="42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</row>
    <row r="1057" spans="1:124" s="32" customFormat="1" x14ac:dyDescent="0.2">
      <c r="A1057" s="124" t="str">
        <f>CONFIGURACAO!$C$4</f>
        <v>AREA 21</v>
      </c>
      <c r="B1057" s="125">
        <v>1055</v>
      </c>
      <c r="C1057" s="252" t="s">
        <v>331</v>
      </c>
      <c r="D1057" s="126">
        <f t="shared" si="352"/>
        <v>34</v>
      </c>
      <c r="E1057" s="250" t="s">
        <v>1392</v>
      </c>
      <c r="F1057" s="250">
        <v>1</v>
      </c>
      <c r="G1057" s="250">
        <v>1</v>
      </c>
      <c r="H1057" s="250">
        <v>1</v>
      </c>
      <c r="I1057" s="250">
        <v>1</v>
      </c>
      <c r="J1057" s="87"/>
      <c r="K1057" s="94"/>
      <c r="L1057" s="94"/>
      <c r="M1057" s="154">
        <f t="shared" si="353"/>
        <v>4</v>
      </c>
      <c r="N1057">
        <v>22</v>
      </c>
      <c r="O1057">
        <v>13</v>
      </c>
      <c r="P1057">
        <v>5</v>
      </c>
      <c r="Q1057">
        <v>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 s="139">
        <f t="shared" si="336"/>
        <v>35</v>
      </c>
      <c r="AD1057" s="140">
        <f t="shared" si="337"/>
        <v>40</v>
      </c>
      <c r="AE1057" s="141">
        <f t="shared" si="354"/>
        <v>0</v>
      </c>
      <c r="AF1057" s="142">
        <f t="shared" si="355"/>
        <v>0</v>
      </c>
      <c r="AG1057" s="278"/>
      <c r="AI1057" s="37">
        <f>IFERROR(IF(M1057&gt;0,(N1057*CONFIGURACAO!$C$20)+(O1057*CONFIGURACAO!$C$21)+(P1057*CONFIGURACAO!$C$22)+(Q1057*CONFIGURACAO!$C$23)+(R1057*CONFIGURACAO!$C$24),""),"")</f>
        <v>3620</v>
      </c>
      <c r="AJ1057" s="38">
        <f>IF(S1057=0,0,IF(CONFIGURACAO!$C$15="SIM",(IF(S1057&gt;CONFIGURACAO!$C$16,CONFIGURACAO!$C$16*CONFIGURACAO!$C$25,S1057*CONFIGURACAO!$C$25)),'PI AREA  P100'!S1057*CONFIGURACAO!$C$25))</f>
        <v>0</v>
      </c>
      <c r="AK1057" s="38">
        <f>IF(T1057=0,0,IF(CONFIGURACAO!$C$17="SIM",(IF(T1057&gt;CONFIGURACAO!$C$18,CONFIGURACAO!$C$18*CONFIGURACAO!$C$26,T1057*CONFIGURACAO!$C$26)),'PI AREA  P100'!T1057*CONFIGURACAO!$C$26))</f>
        <v>0</v>
      </c>
      <c r="AL1057" s="38">
        <f>IFERROR(IF(M1057&gt;0,(U1057*CONFIGURACAO!$C$29)+(V1057*CONFIGURACAO!$C$30),""),"")</f>
        <v>0</v>
      </c>
      <c r="AM1057" s="38">
        <f>IF(W1057=0,0,IF(CONFIGURACAO!$C$41="SIM",(IF(W1057&gt;CONFIGURACAO!$C$41,CONFIGURACAO!$C$41*CONFIGURACAO!$C$31,W1057*CONFIGURACAO!$C$31)),'PI AREA  P100'!W1057*CONFIGURACAO!$C$31))</f>
        <v>0</v>
      </c>
      <c r="AN1057" s="38">
        <f>IF(X1057=0,0,IF(CONFIGURACAO!$C$39="SIM",(IF(X1057&gt;CONFIGURACAO!$C$40,CONFIGURACAO!$C$40*CONFIGURACAO!$C$32,X1057*CONFIGURACAO!$C$32)),'PI AREA  P100'!X1057*CONFIGURACAO!$C$32))</f>
        <v>0</v>
      </c>
      <c r="AO1057" s="38">
        <f>IFERROR(IF(M1057&gt;0,(Y1057*CONFIGURACAO!$C$33)+(Z1057*CONFIGURACAO!$C$34)+(AA1057*CONFIGURACAO!$C$35)+(AB1057*CONFIGURACAO!$C$36),""),"")</f>
        <v>10</v>
      </c>
      <c r="AP1057" s="38">
        <f>IF(AA1057=0,0,IF(CONFIGURACAO!$C$46="SIM",(IF(AA1057&gt;CONFIGURACAO!$C$47,CONFIGURACAO!$C$47*CONFIGURACAO!$C$35,AA1057*CONFIGURACAO!$C$35)),'PI AREA  P100'!AA1057*CONFIGURACAO!$C$35))</f>
        <v>0</v>
      </c>
      <c r="AQ1057" s="38">
        <f>IF(AB1057=0,0,IF(CONFIGURACAO!$C$44="SIM",(IF(AB1057&gt;CONFIGURACAO!$C$45,CONFIGURACAO!$C$45*CONFIGURACAO!$C$36,AB1057*CONFIGURACAO!$C$36)),'PI AREA  P100'!AB1057*CONFIGURACAO!$C$36))</f>
        <v>10</v>
      </c>
      <c r="AR1057" s="38">
        <f t="shared" si="356"/>
        <v>3640</v>
      </c>
      <c r="AS1057" s="68">
        <f>IF(AR1057="","",$AR1057-(($AS$2/CONFIGURACAO!$C$6)*$M1057))</f>
        <v>3340</v>
      </c>
      <c r="AT1057" s="73">
        <f t="shared" si="338"/>
        <v>3</v>
      </c>
      <c r="AU1057" s="75">
        <f>IF(AR1057="","",$AR1057-(($AU$2/CONFIGURACAO!$C$6)*$M1057))</f>
        <v>3140</v>
      </c>
      <c r="AV1057" s="76">
        <f t="shared" si="339"/>
        <v>4</v>
      </c>
      <c r="AW1057" s="74">
        <f>IF(AR1057="","",$AR1057-(($AW$2/CONFIGURACAO!$C$6)*$M1057))</f>
        <v>2940</v>
      </c>
      <c r="AX1057" s="72">
        <f t="shared" si="340"/>
        <v>5</v>
      </c>
      <c r="AZ1057" s="39">
        <f t="shared" si="341"/>
        <v>0.30745060941102936</v>
      </c>
      <c r="BA1057" s="146">
        <f t="shared" si="342"/>
        <v>43</v>
      </c>
      <c r="BB1057" s="146">
        <f t="shared" si="343"/>
        <v>74</v>
      </c>
      <c r="BC1057" s="32">
        <f t="shared" si="344"/>
        <v>35</v>
      </c>
      <c r="BD1057" s="148"/>
      <c r="BE1057" s="40">
        <f t="shared" si="345"/>
        <v>0.81967213114754101</v>
      </c>
      <c r="BF1057" s="40">
        <f t="shared" si="346"/>
        <v>0.50154320987654322</v>
      </c>
      <c r="BG1057" s="40">
        <f t="shared" si="347"/>
        <v>0.12846865364850976</v>
      </c>
      <c r="BH1057" s="40">
        <f t="shared" si="348"/>
        <v>8.084074373484236E-2</v>
      </c>
      <c r="BI1057" s="40">
        <f t="shared" si="349"/>
        <v>0</v>
      </c>
      <c r="BJ1057" s="40">
        <f t="shared" si="350"/>
        <v>0</v>
      </c>
      <c r="BK1057" s="40">
        <f t="shared" si="351"/>
        <v>0</v>
      </c>
      <c r="BL1057">
        <v>0</v>
      </c>
      <c r="BM1057">
        <v>0</v>
      </c>
      <c r="BN1057">
        <v>0</v>
      </c>
      <c r="BO1057">
        <v>2</v>
      </c>
      <c r="BP1057">
        <v>0</v>
      </c>
      <c r="BQ1057">
        <v>0</v>
      </c>
      <c r="BR1057">
        <v>0</v>
      </c>
      <c r="BS1057">
        <v>20</v>
      </c>
      <c r="BT1057" s="42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</row>
    <row r="1058" spans="1:124" s="32" customFormat="1" x14ac:dyDescent="0.2">
      <c r="A1058" s="124" t="str">
        <f>CONFIGURACAO!$C$4</f>
        <v>AREA 21</v>
      </c>
      <c r="B1058" s="125">
        <v>1056</v>
      </c>
      <c r="C1058" s="252" t="s">
        <v>331</v>
      </c>
      <c r="D1058" s="126">
        <f t="shared" si="352"/>
        <v>35</v>
      </c>
      <c r="E1058" s="250" t="s">
        <v>1393</v>
      </c>
      <c r="F1058" s="250">
        <v>1</v>
      </c>
      <c r="G1058" s="250">
        <v>0</v>
      </c>
      <c r="H1058" s="250">
        <v>0</v>
      </c>
      <c r="I1058" s="250">
        <v>0</v>
      </c>
      <c r="J1058" s="87"/>
      <c r="K1058" s="94"/>
      <c r="L1058" s="94"/>
      <c r="M1058" s="154">
        <f t="shared" si="353"/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 s="139">
        <f t="shared" si="336"/>
        <v>0</v>
      </c>
      <c r="AD1058" s="140">
        <f t="shared" si="337"/>
        <v>0</v>
      </c>
      <c r="AE1058" s="141">
        <f t="shared" si="354"/>
        <v>0</v>
      </c>
      <c r="AF1058" s="142">
        <f t="shared" si="355"/>
        <v>0</v>
      </c>
      <c r="AG1058" s="278"/>
      <c r="AI1058" s="37">
        <f>IFERROR(IF(M1058&gt;0,(N1058*CONFIGURACAO!$C$20)+(O1058*CONFIGURACAO!$C$21)+(P1058*CONFIGURACAO!$C$22)+(Q1058*CONFIGURACAO!$C$23)+(R1058*CONFIGURACAO!$C$24),""),"")</f>
        <v>0</v>
      </c>
      <c r="AJ1058" s="38">
        <f>IF(S1058=0,0,IF(CONFIGURACAO!$C$15="SIM",(IF(S1058&gt;CONFIGURACAO!$C$16,CONFIGURACAO!$C$16*CONFIGURACAO!$C$25,S1058*CONFIGURACAO!$C$25)),'PI AREA  P100'!S1058*CONFIGURACAO!$C$25))</f>
        <v>0</v>
      </c>
      <c r="AK1058" s="38">
        <f>IF(T1058=0,0,IF(CONFIGURACAO!$C$17="SIM",(IF(T1058&gt;CONFIGURACAO!$C$18,CONFIGURACAO!$C$18*CONFIGURACAO!$C$26,T1058*CONFIGURACAO!$C$26)),'PI AREA  P100'!T1058*CONFIGURACAO!$C$26))</f>
        <v>0</v>
      </c>
      <c r="AL1058" s="38">
        <f>IFERROR(IF(M1058&gt;0,(U1058*CONFIGURACAO!$C$29)+(V1058*CONFIGURACAO!$C$30),""),"")</f>
        <v>0</v>
      </c>
      <c r="AM1058" s="38">
        <f>IF(W1058=0,0,IF(CONFIGURACAO!$C$41="SIM",(IF(W1058&gt;CONFIGURACAO!$C$41,CONFIGURACAO!$C$41*CONFIGURACAO!$C$31,W1058*CONFIGURACAO!$C$31)),'PI AREA  P100'!W1058*CONFIGURACAO!$C$31))</f>
        <v>0</v>
      </c>
      <c r="AN1058" s="38">
        <f>IF(X1058=0,0,IF(CONFIGURACAO!$C$39="SIM",(IF(X1058&gt;CONFIGURACAO!$C$40,CONFIGURACAO!$C$40*CONFIGURACAO!$C$32,X1058*CONFIGURACAO!$C$32)),'PI AREA  P100'!X1058*CONFIGURACAO!$C$32))</f>
        <v>0</v>
      </c>
      <c r="AO1058" s="38">
        <f>IFERROR(IF(M1058&gt;0,(Y1058*CONFIGURACAO!$C$33)+(Z1058*CONFIGURACAO!$C$34)+(AA1058*CONFIGURACAO!$C$35)+(AB1058*CONFIGURACAO!$C$36),""),"")</f>
        <v>0</v>
      </c>
      <c r="AP1058" s="38">
        <f>IF(AA1058=0,0,IF(CONFIGURACAO!$C$46="SIM",(IF(AA1058&gt;CONFIGURACAO!$C$47,CONFIGURACAO!$C$47*CONFIGURACAO!$C$35,AA1058*CONFIGURACAO!$C$35)),'PI AREA  P100'!AA1058*CONFIGURACAO!$C$35))</f>
        <v>0</v>
      </c>
      <c r="AQ1058" s="38">
        <f>IF(AB1058=0,0,IF(CONFIGURACAO!$C$44="SIM",(IF(AB1058&gt;CONFIGURACAO!$C$45,CONFIGURACAO!$C$45*CONFIGURACAO!$C$36,AB1058*CONFIGURACAO!$C$36)),'PI AREA  P100'!AB1058*CONFIGURACAO!$C$36))</f>
        <v>0</v>
      </c>
      <c r="AR1058" s="38">
        <f t="shared" si="356"/>
        <v>0</v>
      </c>
      <c r="AS1058" s="68">
        <f>IF(AR1058="","",$AR1058-(($AS$2/CONFIGURACAO!$C$6)*$M1058))</f>
        <v>-75</v>
      </c>
      <c r="AT1058" s="73" t="str">
        <f t="shared" si="338"/>
        <v>NAO</v>
      </c>
      <c r="AU1058" s="75">
        <f>IF(AR1058="","",$AR1058-(($AU$2/CONFIGURACAO!$C$6)*$M1058))</f>
        <v>-125</v>
      </c>
      <c r="AV1058" s="76" t="str">
        <f t="shared" si="339"/>
        <v>NAO</v>
      </c>
      <c r="AW1058" s="74">
        <f>IF(AR1058="","",$AR1058-(($AW$2/CONFIGURACAO!$C$6)*$M1058))</f>
        <v>-175</v>
      </c>
      <c r="AX1058" s="72" t="str">
        <f t="shared" si="340"/>
        <v>NAO</v>
      </c>
      <c r="AZ1058" s="39">
        <f t="shared" si="341"/>
        <v>0</v>
      </c>
      <c r="BA1058" s="146">
        <f t="shared" si="342"/>
        <v>0</v>
      </c>
      <c r="BB1058" s="146">
        <f t="shared" si="343"/>
        <v>1158</v>
      </c>
      <c r="BC1058" s="32">
        <f t="shared" si="344"/>
        <v>1158</v>
      </c>
      <c r="BD1058" s="148"/>
      <c r="BE1058" s="40">
        <f t="shared" si="345"/>
        <v>0</v>
      </c>
      <c r="BF1058" s="40">
        <f t="shared" si="346"/>
        <v>0</v>
      </c>
      <c r="BG1058" s="40">
        <f t="shared" si="347"/>
        <v>0</v>
      </c>
      <c r="BH1058" s="40">
        <f t="shared" si="348"/>
        <v>0</v>
      </c>
      <c r="BI1058" s="40">
        <f t="shared" si="349"/>
        <v>0</v>
      </c>
      <c r="BJ1058" s="40">
        <f t="shared" si="350"/>
        <v>0</v>
      </c>
      <c r="BK1058" s="40">
        <f t="shared" si="351"/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3</v>
      </c>
      <c r="BT1058" s="42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</row>
    <row r="1059" spans="1:124" s="32" customFormat="1" x14ac:dyDescent="0.2">
      <c r="A1059" s="124" t="str">
        <f>CONFIGURACAO!$C$4</f>
        <v>AREA 21</v>
      </c>
      <c r="B1059" s="125">
        <v>1057</v>
      </c>
      <c r="C1059" s="252" t="s">
        <v>331</v>
      </c>
      <c r="D1059" s="126">
        <f t="shared" si="352"/>
        <v>36</v>
      </c>
      <c r="E1059" s="250" t="s">
        <v>1394</v>
      </c>
      <c r="F1059" s="250">
        <v>1</v>
      </c>
      <c r="G1059" s="250">
        <v>1</v>
      </c>
      <c r="H1059" s="250">
        <v>1</v>
      </c>
      <c r="I1059" s="250">
        <v>1</v>
      </c>
      <c r="J1059" s="87"/>
      <c r="K1059" s="94"/>
      <c r="L1059" s="94"/>
      <c r="M1059" s="154">
        <f t="shared" si="353"/>
        <v>4</v>
      </c>
      <c r="N1059">
        <v>26</v>
      </c>
      <c r="O1059">
        <v>13</v>
      </c>
      <c r="P1059">
        <v>5</v>
      </c>
      <c r="Q1059">
        <v>3</v>
      </c>
      <c r="R1059">
        <v>3</v>
      </c>
      <c r="S1059">
        <v>0</v>
      </c>
      <c r="T1059">
        <v>8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1</v>
      </c>
      <c r="AC1059" s="139">
        <f t="shared" si="336"/>
        <v>39</v>
      </c>
      <c r="AD1059" s="140">
        <f t="shared" si="337"/>
        <v>44</v>
      </c>
      <c r="AE1059" s="141">
        <f t="shared" si="354"/>
        <v>0</v>
      </c>
      <c r="AF1059" s="142">
        <f t="shared" si="355"/>
        <v>0</v>
      </c>
      <c r="AG1059" s="278"/>
      <c r="AI1059" s="37">
        <f>IFERROR(IF(M1059&gt;0,(N1059*CONFIGURACAO!$C$20)+(O1059*CONFIGURACAO!$C$21)+(P1059*CONFIGURACAO!$C$22)+(Q1059*CONFIGURACAO!$C$23)+(R1059*CONFIGURACAO!$C$24),""),"")</f>
        <v>4120</v>
      </c>
      <c r="AJ1059" s="38">
        <f>IF(S1059=0,0,IF(CONFIGURACAO!$C$15="SIM",(IF(S1059&gt;CONFIGURACAO!$C$16,CONFIGURACAO!$C$16*CONFIGURACAO!$C$25,S1059*CONFIGURACAO!$C$25)),'PI AREA  P100'!S1059*CONFIGURACAO!$C$25))</f>
        <v>0</v>
      </c>
      <c r="AK1059" s="38">
        <f>IF(T1059=0,0,IF(CONFIGURACAO!$C$17="SIM",(IF(T1059&gt;CONFIGURACAO!$C$18,CONFIGURACAO!$C$18*CONFIGURACAO!$C$26,T1059*CONFIGURACAO!$C$26)),'PI AREA  P100'!T1059*CONFIGURACAO!$C$26))</f>
        <v>20</v>
      </c>
      <c r="AL1059" s="38">
        <f>IFERROR(IF(M1059&gt;0,(U1059*CONFIGURACAO!$C$29)+(V1059*CONFIGURACAO!$C$30),""),"")</f>
        <v>0</v>
      </c>
      <c r="AM1059" s="38">
        <f>IF(W1059=0,0,IF(CONFIGURACAO!$C$41="SIM",(IF(W1059&gt;CONFIGURACAO!$C$41,CONFIGURACAO!$C$41*CONFIGURACAO!$C$31,W1059*CONFIGURACAO!$C$31)),'PI AREA  P100'!W1059*CONFIGURACAO!$C$31))</f>
        <v>0</v>
      </c>
      <c r="AN1059" s="38">
        <f>IF(X1059=0,0,IF(CONFIGURACAO!$C$39="SIM",(IF(X1059&gt;CONFIGURACAO!$C$40,CONFIGURACAO!$C$40*CONFIGURACAO!$C$32,X1059*CONFIGURACAO!$C$32)),'PI AREA  P100'!X1059*CONFIGURACAO!$C$32))</f>
        <v>0</v>
      </c>
      <c r="AO1059" s="38">
        <f>IFERROR(IF(M1059&gt;0,(Y1059*CONFIGURACAO!$C$33)+(Z1059*CONFIGURACAO!$C$34)+(AA1059*CONFIGURACAO!$C$35)+(AB1059*CONFIGURACAO!$C$36),""),"")</f>
        <v>35</v>
      </c>
      <c r="AP1059" s="38">
        <f>IF(AA1059=0,0,IF(CONFIGURACAO!$C$46="SIM",(IF(AA1059&gt;CONFIGURACAO!$C$47,CONFIGURACAO!$C$47*CONFIGURACAO!$C$35,AA1059*CONFIGURACAO!$C$35)),'PI AREA  P100'!AA1059*CONFIGURACAO!$C$35))</f>
        <v>25</v>
      </c>
      <c r="AQ1059" s="38">
        <f>IF(AB1059=0,0,IF(CONFIGURACAO!$C$44="SIM",(IF(AB1059&gt;CONFIGURACAO!$C$45,CONFIGURACAO!$C$45*CONFIGURACAO!$C$36,AB1059*CONFIGURACAO!$C$36)),'PI AREA  P100'!AB1059*CONFIGURACAO!$C$36))</f>
        <v>10</v>
      </c>
      <c r="AR1059" s="38">
        <f t="shared" si="356"/>
        <v>4210</v>
      </c>
      <c r="AS1059" s="68">
        <f>IF(AR1059="","",$AR1059-(($AS$2/CONFIGURACAO!$C$6)*$M1059))</f>
        <v>3910</v>
      </c>
      <c r="AT1059" s="73">
        <f t="shared" si="338"/>
        <v>3</v>
      </c>
      <c r="AU1059" s="75">
        <f>IF(AR1059="","",$AR1059-(($AU$2/CONFIGURACAO!$C$6)*$M1059))</f>
        <v>3710</v>
      </c>
      <c r="AV1059" s="76">
        <f t="shared" si="339"/>
        <v>4</v>
      </c>
      <c r="AW1059" s="74">
        <f>IF(AR1059="","",$AR1059-(($AW$2/CONFIGURACAO!$C$6)*$M1059))</f>
        <v>3510</v>
      </c>
      <c r="AX1059" s="72">
        <f t="shared" si="340"/>
        <v>5</v>
      </c>
      <c r="AZ1059" s="39">
        <f t="shared" si="341"/>
        <v>0.35559534769792134</v>
      </c>
      <c r="BA1059" s="146">
        <f t="shared" si="342"/>
        <v>60</v>
      </c>
      <c r="BB1059" s="146">
        <f t="shared" si="343"/>
        <v>26</v>
      </c>
      <c r="BC1059" s="32">
        <f t="shared" si="344"/>
        <v>23</v>
      </c>
      <c r="BD1059" s="148"/>
      <c r="BE1059" s="40">
        <f t="shared" si="345"/>
        <v>0.9687034277198211</v>
      </c>
      <c r="BF1059" s="40">
        <f t="shared" si="346"/>
        <v>0.50154320987654322</v>
      </c>
      <c r="BG1059" s="40">
        <f t="shared" si="347"/>
        <v>0.12846865364850976</v>
      </c>
      <c r="BH1059" s="40">
        <f t="shared" si="348"/>
        <v>0.12126111560226355</v>
      </c>
      <c r="BI1059" s="40">
        <f t="shared" si="349"/>
        <v>0.31982942430703626</v>
      </c>
      <c r="BJ1059" s="40">
        <f t="shared" si="350"/>
        <v>0</v>
      </c>
      <c r="BK1059" s="40">
        <f t="shared" si="351"/>
        <v>1.2841091492776886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1</v>
      </c>
      <c r="BS1059">
        <v>0</v>
      </c>
      <c r="BT1059" s="42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</row>
    <row r="1060" spans="1:124" s="32" customFormat="1" x14ac:dyDescent="0.2">
      <c r="A1060" s="124" t="str">
        <f>CONFIGURACAO!$C$4</f>
        <v>AREA 21</v>
      </c>
      <c r="B1060" s="125">
        <v>1058</v>
      </c>
      <c r="C1060" s="252" t="s">
        <v>331</v>
      </c>
      <c r="D1060" s="126">
        <f t="shared" si="352"/>
        <v>37</v>
      </c>
      <c r="E1060" s="250" t="s">
        <v>1395</v>
      </c>
      <c r="F1060" s="250">
        <v>0</v>
      </c>
      <c r="G1060" s="250">
        <v>0</v>
      </c>
      <c r="H1060" s="250">
        <v>1</v>
      </c>
      <c r="I1060" s="250">
        <v>1</v>
      </c>
      <c r="J1060" s="87"/>
      <c r="K1060" s="94"/>
      <c r="L1060" s="94"/>
      <c r="M1060" s="154">
        <f t="shared" si="353"/>
        <v>2</v>
      </c>
      <c r="N1060">
        <v>0</v>
      </c>
      <c r="O1060">
        <v>0</v>
      </c>
      <c r="P1060">
        <v>2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1</v>
      </c>
      <c r="AA1060">
        <v>1</v>
      </c>
      <c r="AB1060">
        <v>2</v>
      </c>
      <c r="AC1060" s="139">
        <f t="shared" si="336"/>
        <v>0</v>
      </c>
      <c r="AD1060" s="140">
        <f t="shared" si="337"/>
        <v>2</v>
      </c>
      <c r="AE1060" s="141">
        <f t="shared" si="354"/>
        <v>0</v>
      </c>
      <c r="AF1060" s="142">
        <f t="shared" si="355"/>
        <v>1</v>
      </c>
      <c r="AG1060" s="278"/>
      <c r="AI1060" s="37">
        <f>IFERROR(IF(M1060&gt;0,(N1060*CONFIGURACAO!$C$20)+(O1060*CONFIGURACAO!$C$21)+(P1060*CONFIGURACAO!$C$22)+(Q1060*CONFIGURACAO!$C$23)+(R1060*CONFIGURACAO!$C$24),""),"")</f>
        <v>120</v>
      </c>
      <c r="AJ1060" s="38">
        <f>IF(S1060=0,0,IF(CONFIGURACAO!$C$15="SIM",(IF(S1060&gt;CONFIGURACAO!$C$16,CONFIGURACAO!$C$16*CONFIGURACAO!$C$25,S1060*CONFIGURACAO!$C$25)),'PI AREA  P100'!S1060*CONFIGURACAO!$C$25))</f>
        <v>0</v>
      </c>
      <c r="AK1060" s="38">
        <f>IF(T1060=0,0,IF(CONFIGURACAO!$C$17="SIM",(IF(T1060&gt;CONFIGURACAO!$C$18,CONFIGURACAO!$C$18*CONFIGURACAO!$C$26,T1060*CONFIGURACAO!$C$26)),'PI AREA  P100'!T1060*CONFIGURACAO!$C$26))</f>
        <v>0</v>
      </c>
      <c r="AL1060" s="38">
        <f>IFERROR(IF(M1060&gt;0,(U1060*CONFIGURACAO!$C$29)+(V1060*CONFIGURACAO!$C$30),""),"")</f>
        <v>0</v>
      </c>
      <c r="AM1060" s="38">
        <f>IF(W1060=0,0,IF(CONFIGURACAO!$C$41="SIM",(IF(W1060&gt;CONFIGURACAO!$C$41,CONFIGURACAO!$C$41*CONFIGURACAO!$C$31,W1060*CONFIGURACAO!$C$31)),'PI AREA  P100'!W1060*CONFIGURACAO!$C$31))</f>
        <v>50</v>
      </c>
      <c r="AN1060" s="38">
        <f>IF(X1060=0,0,IF(CONFIGURACAO!$C$39="SIM",(IF(X1060&gt;CONFIGURACAO!$C$40,CONFIGURACAO!$C$40*CONFIGURACAO!$C$32,X1060*CONFIGURACAO!$C$32)),'PI AREA  P100'!X1060*CONFIGURACAO!$C$32))</f>
        <v>0</v>
      </c>
      <c r="AO1060" s="38">
        <f>IFERROR(IF(M1060&gt;0,(Y1060*CONFIGURACAO!$C$33)+(Z1060*CONFIGURACAO!$C$34)+(AA1060*CONFIGURACAO!$C$35)+(AB1060*CONFIGURACAO!$C$36),""),"")</f>
        <v>95</v>
      </c>
      <c r="AP1060" s="38">
        <f>IF(AA1060=0,0,IF(CONFIGURACAO!$C$46="SIM",(IF(AA1060&gt;CONFIGURACAO!$C$47,CONFIGURACAO!$C$47*CONFIGURACAO!$C$35,AA1060*CONFIGURACAO!$C$35)),'PI AREA  P100'!AA1060*CONFIGURACAO!$C$35))</f>
        <v>25</v>
      </c>
      <c r="AQ1060" s="38">
        <f>IF(AB1060=0,0,IF(CONFIGURACAO!$C$44="SIM",(IF(AB1060&gt;CONFIGURACAO!$C$45,CONFIGURACAO!$C$45*CONFIGURACAO!$C$36,AB1060*CONFIGURACAO!$C$36)),'PI AREA  P100'!AB1060*CONFIGURACAO!$C$36))</f>
        <v>20</v>
      </c>
      <c r="AR1060" s="38">
        <f t="shared" si="356"/>
        <v>310</v>
      </c>
      <c r="AS1060" s="68">
        <f>IF(AR1060="","",$AR1060-(($AS$2/CONFIGURACAO!$C$6)*$M1060))</f>
        <v>160</v>
      </c>
      <c r="AT1060" s="73">
        <f t="shared" si="338"/>
        <v>3</v>
      </c>
      <c r="AU1060" s="75">
        <f>IF(AR1060="","",$AR1060-(($AU$2/CONFIGURACAO!$C$6)*$M1060))</f>
        <v>60</v>
      </c>
      <c r="AV1060" s="76">
        <f t="shared" si="339"/>
        <v>4</v>
      </c>
      <c r="AW1060" s="74">
        <f>IF(AR1060="","",$AR1060-(($AW$2/CONFIGURACAO!$C$6)*$M1060))</f>
        <v>-40</v>
      </c>
      <c r="AX1060" s="72" t="str">
        <f t="shared" si="340"/>
        <v>NAO</v>
      </c>
      <c r="AZ1060" s="39">
        <f t="shared" si="341"/>
        <v>2.6183980471818434E-2</v>
      </c>
      <c r="BA1060" s="146">
        <f t="shared" si="342"/>
        <v>7</v>
      </c>
      <c r="BB1060" s="146">
        <f t="shared" si="343"/>
        <v>798</v>
      </c>
      <c r="BC1060" s="32">
        <f t="shared" si="344"/>
        <v>872</v>
      </c>
      <c r="BD1060" s="148"/>
      <c r="BE1060" s="40">
        <f t="shared" si="345"/>
        <v>0</v>
      </c>
      <c r="BF1060" s="40">
        <f t="shared" si="346"/>
        <v>0</v>
      </c>
      <c r="BG1060" s="40">
        <f t="shared" si="347"/>
        <v>5.1387461459403906E-2</v>
      </c>
      <c r="BH1060" s="40">
        <f t="shared" si="348"/>
        <v>0</v>
      </c>
      <c r="BI1060" s="40">
        <f t="shared" si="349"/>
        <v>0</v>
      </c>
      <c r="BJ1060" s="40">
        <f t="shared" si="350"/>
        <v>0</v>
      </c>
      <c r="BK1060" s="40">
        <f t="shared" si="351"/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5</v>
      </c>
      <c r="BT1060" s="42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</row>
    <row r="1061" spans="1:124" s="32" customFormat="1" x14ac:dyDescent="0.2">
      <c r="A1061" s="124" t="str">
        <f>CONFIGURACAO!$C$4</f>
        <v>AREA 21</v>
      </c>
      <c r="B1061" s="125">
        <v>1059</v>
      </c>
      <c r="C1061" s="252" t="s">
        <v>331</v>
      </c>
      <c r="D1061" s="126">
        <f t="shared" si="352"/>
        <v>38</v>
      </c>
      <c r="E1061" s="250" t="s">
        <v>1396</v>
      </c>
      <c r="F1061" s="250">
        <v>1</v>
      </c>
      <c r="G1061" s="250">
        <v>0</v>
      </c>
      <c r="H1061" s="250">
        <v>0</v>
      </c>
      <c r="I1061" s="250">
        <v>0</v>
      </c>
      <c r="J1061" s="87"/>
      <c r="K1061" s="94"/>
      <c r="L1061" s="94"/>
      <c r="M1061" s="154">
        <f t="shared" si="353"/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 s="139">
        <f t="shared" si="336"/>
        <v>0</v>
      </c>
      <c r="AD1061" s="140">
        <f t="shared" si="337"/>
        <v>0</v>
      </c>
      <c r="AE1061" s="141">
        <f t="shared" si="354"/>
        <v>0</v>
      </c>
      <c r="AF1061" s="142">
        <f t="shared" si="355"/>
        <v>0</v>
      </c>
      <c r="AG1061" s="278"/>
      <c r="AI1061" s="37">
        <f>IFERROR(IF(M1061&gt;0,(N1061*CONFIGURACAO!$C$20)+(O1061*CONFIGURACAO!$C$21)+(P1061*CONFIGURACAO!$C$22)+(Q1061*CONFIGURACAO!$C$23)+(R1061*CONFIGURACAO!$C$24),""),"")</f>
        <v>0</v>
      </c>
      <c r="AJ1061" s="38">
        <f>IF(S1061=0,0,IF(CONFIGURACAO!$C$15="SIM",(IF(S1061&gt;CONFIGURACAO!$C$16,CONFIGURACAO!$C$16*CONFIGURACAO!$C$25,S1061*CONFIGURACAO!$C$25)),'PI AREA  P100'!S1061*CONFIGURACAO!$C$25))</f>
        <v>0</v>
      </c>
      <c r="AK1061" s="38">
        <f>IF(T1061=0,0,IF(CONFIGURACAO!$C$17="SIM",(IF(T1061&gt;CONFIGURACAO!$C$18,CONFIGURACAO!$C$18*CONFIGURACAO!$C$26,T1061*CONFIGURACAO!$C$26)),'PI AREA  P100'!T1061*CONFIGURACAO!$C$26))</f>
        <v>0</v>
      </c>
      <c r="AL1061" s="38">
        <f>IFERROR(IF(M1061&gt;0,(U1061*CONFIGURACAO!$C$29)+(V1061*CONFIGURACAO!$C$30),""),"")</f>
        <v>0</v>
      </c>
      <c r="AM1061" s="38">
        <f>IF(W1061=0,0,IF(CONFIGURACAO!$C$41="SIM",(IF(W1061&gt;CONFIGURACAO!$C$41,CONFIGURACAO!$C$41*CONFIGURACAO!$C$31,W1061*CONFIGURACAO!$C$31)),'PI AREA  P100'!W1061*CONFIGURACAO!$C$31))</f>
        <v>0</v>
      </c>
      <c r="AN1061" s="38">
        <f>IF(X1061=0,0,IF(CONFIGURACAO!$C$39="SIM",(IF(X1061&gt;CONFIGURACAO!$C$40,CONFIGURACAO!$C$40*CONFIGURACAO!$C$32,X1061*CONFIGURACAO!$C$32)),'PI AREA  P100'!X1061*CONFIGURACAO!$C$32))</f>
        <v>0</v>
      </c>
      <c r="AO1061" s="38">
        <f>IFERROR(IF(M1061&gt;0,(Y1061*CONFIGURACAO!$C$33)+(Z1061*CONFIGURACAO!$C$34)+(AA1061*CONFIGURACAO!$C$35)+(AB1061*CONFIGURACAO!$C$36),""),"")</f>
        <v>10</v>
      </c>
      <c r="AP1061" s="38">
        <f>IF(AA1061=0,0,IF(CONFIGURACAO!$C$46="SIM",(IF(AA1061&gt;CONFIGURACAO!$C$47,CONFIGURACAO!$C$47*CONFIGURACAO!$C$35,AA1061*CONFIGURACAO!$C$35)),'PI AREA  P100'!AA1061*CONFIGURACAO!$C$35))</f>
        <v>0</v>
      </c>
      <c r="AQ1061" s="38">
        <f>IF(AB1061=0,0,IF(CONFIGURACAO!$C$44="SIM",(IF(AB1061&gt;CONFIGURACAO!$C$45,CONFIGURACAO!$C$45*CONFIGURACAO!$C$36,AB1061*CONFIGURACAO!$C$36)),'PI AREA  P100'!AB1061*CONFIGURACAO!$C$36))</f>
        <v>10</v>
      </c>
      <c r="AR1061" s="38">
        <f t="shared" si="356"/>
        <v>20</v>
      </c>
      <c r="AS1061" s="68">
        <f>IF(AR1061="","",$AR1061-(($AS$2/CONFIGURACAO!$C$6)*$M1061))</f>
        <v>-55</v>
      </c>
      <c r="AT1061" s="73" t="str">
        <f t="shared" si="338"/>
        <v>NAO</v>
      </c>
      <c r="AU1061" s="75">
        <f>IF(AR1061="","",$AR1061-(($AU$2/CONFIGURACAO!$C$6)*$M1061))</f>
        <v>-105</v>
      </c>
      <c r="AV1061" s="76" t="str">
        <f t="shared" si="339"/>
        <v>NAO</v>
      </c>
      <c r="AW1061" s="74">
        <f>IF(AR1061="","",$AR1061-(($AW$2/CONFIGURACAO!$C$6)*$M1061))</f>
        <v>-155</v>
      </c>
      <c r="AX1061" s="72" t="str">
        <f t="shared" si="340"/>
        <v>NAO</v>
      </c>
      <c r="AZ1061" s="39">
        <f t="shared" si="341"/>
        <v>1.6892890626979636E-3</v>
      </c>
      <c r="BA1061" s="146">
        <f t="shared" si="342"/>
        <v>1</v>
      </c>
      <c r="BB1061" s="146">
        <f t="shared" si="343"/>
        <v>1099</v>
      </c>
      <c r="BC1061" s="32">
        <f t="shared" si="344"/>
        <v>1138</v>
      </c>
      <c r="BD1061" s="148"/>
      <c r="BE1061" s="40">
        <f t="shared" si="345"/>
        <v>0</v>
      </c>
      <c r="BF1061" s="40">
        <f t="shared" si="346"/>
        <v>0</v>
      </c>
      <c r="BG1061" s="40">
        <f t="shared" si="347"/>
        <v>0</v>
      </c>
      <c r="BH1061" s="40">
        <f t="shared" si="348"/>
        <v>0</v>
      </c>
      <c r="BI1061" s="40">
        <f t="shared" si="349"/>
        <v>0</v>
      </c>
      <c r="BJ1061" s="40">
        <f t="shared" si="350"/>
        <v>0</v>
      </c>
      <c r="BK1061" s="40">
        <f t="shared" si="351"/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 s="42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</row>
    <row r="1062" spans="1:124" s="32" customFormat="1" x14ac:dyDescent="0.2">
      <c r="A1062" s="124" t="str">
        <f>CONFIGURACAO!$C$4</f>
        <v>AREA 21</v>
      </c>
      <c r="B1062" s="125">
        <v>1060</v>
      </c>
      <c r="C1062" s="252" t="s">
        <v>331</v>
      </c>
      <c r="D1062" s="126">
        <f t="shared" si="352"/>
        <v>39</v>
      </c>
      <c r="E1062" s="250" t="s">
        <v>1397</v>
      </c>
      <c r="F1062" s="250">
        <v>1</v>
      </c>
      <c r="G1062" s="250">
        <v>1</v>
      </c>
      <c r="H1062" s="250">
        <v>1</v>
      </c>
      <c r="I1062" s="250">
        <v>1</v>
      </c>
      <c r="J1062" s="87"/>
      <c r="K1062" s="94"/>
      <c r="L1062" s="94"/>
      <c r="M1062" s="154">
        <f t="shared" si="353"/>
        <v>4</v>
      </c>
      <c r="N1062">
        <v>2</v>
      </c>
      <c r="O1062">
        <v>2</v>
      </c>
      <c r="P1062">
        <v>13</v>
      </c>
      <c r="Q1062">
        <v>3</v>
      </c>
      <c r="R1062">
        <v>0</v>
      </c>
      <c r="S1062">
        <v>3</v>
      </c>
      <c r="T1062">
        <v>1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17</v>
      </c>
      <c r="AC1062" s="139">
        <f t="shared" si="336"/>
        <v>4</v>
      </c>
      <c r="AD1062" s="140">
        <f t="shared" si="337"/>
        <v>17</v>
      </c>
      <c r="AE1062" s="141">
        <f t="shared" si="354"/>
        <v>0</v>
      </c>
      <c r="AF1062" s="142">
        <f t="shared" si="355"/>
        <v>0</v>
      </c>
      <c r="AG1062" s="278"/>
      <c r="AI1062" s="37">
        <f>IFERROR(IF(M1062&gt;0,(N1062*CONFIGURACAO!$C$20)+(O1062*CONFIGURACAO!$C$21)+(P1062*CONFIGURACAO!$C$22)+(Q1062*CONFIGURACAO!$C$23)+(R1062*CONFIGURACAO!$C$24),""),"")</f>
        <v>1260</v>
      </c>
      <c r="AJ1062" s="38">
        <f>IF(S1062=0,0,IF(CONFIGURACAO!$C$15="SIM",(IF(S1062&gt;CONFIGURACAO!$C$16,CONFIGURACAO!$C$16*CONFIGURACAO!$C$25,S1062*CONFIGURACAO!$C$25)),'PI AREA  P100'!S1062*CONFIGURACAO!$C$25))</f>
        <v>30</v>
      </c>
      <c r="AK1062" s="38">
        <f>IF(T1062=0,0,IF(CONFIGURACAO!$C$17="SIM",(IF(T1062&gt;CONFIGURACAO!$C$18,CONFIGURACAO!$C$18*CONFIGURACAO!$C$26,T1062*CONFIGURACAO!$C$26)),'PI AREA  P100'!T1062*CONFIGURACAO!$C$26))</f>
        <v>5</v>
      </c>
      <c r="AL1062" s="38">
        <f>IFERROR(IF(M1062&gt;0,(U1062*CONFIGURACAO!$C$29)+(V1062*CONFIGURACAO!$C$30),""),"")</f>
        <v>0</v>
      </c>
      <c r="AM1062" s="38">
        <f>IF(W1062=0,0,IF(CONFIGURACAO!$C$41="SIM",(IF(W1062&gt;CONFIGURACAO!$C$41,CONFIGURACAO!$C$41*CONFIGURACAO!$C$31,W1062*CONFIGURACAO!$C$31)),'PI AREA  P100'!W1062*CONFIGURACAO!$C$31))</f>
        <v>0</v>
      </c>
      <c r="AN1062" s="38">
        <f>IF(X1062=0,0,IF(CONFIGURACAO!$C$39="SIM",(IF(X1062&gt;CONFIGURACAO!$C$40,CONFIGURACAO!$C$40*CONFIGURACAO!$C$32,X1062*CONFIGURACAO!$C$32)),'PI AREA  P100'!X1062*CONFIGURACAO!$C$32))</f>
        <v>25</v>
      </c>
      <c r="AO1062" s="38">
        <f>IFERROR(IF(M1062&gt;0,(Y1062*CONFIGURACAO!$C$33)+(Z1062*CONFIGURACAO!$C$34)+(AA1062*CONFIGURACAO!$C$35)+(AB1062*CONFIGURACAO!$C$36),""),"")</f>
        <v>170</v>
      </c>
      <c r="AP1062" s="38">
        <f>IF(AA1062=0,0,IF(CONFIGURACAO!$C$46="SIM",(IF(AA1062&gt;CONFIGURACAO!$C$47,CONFIGURACAO!$C$47*CONFIGURACAO!$C$35,AA1062*CONFIGURACAO!$C$35)),'PI AREA  P100'!AA1062*CONFIGURACAO!$C$35))</f>
        <v>0</v>
      </c>
      <c r="AQ1062" s="38">
        <f>IF(AB1062=0,0,IF(CONFIGURACAO!$C$44="SIM",(IF(AB1062&gt;CONFIGURACAO!$C$45,CONFIGURACAO!$C$45*CONFIGURACAO!$C$36,AB1062*CONFIGURACAO!$C$36)),'PI AREA  P100'!AB1062*CONFIGURACAO!$C$36))</f>
        <v>20</v>
      </c>
      <c r="AR1062" s="38">
        <f t="shared" si="356"/>
        <v>1510</v>
      </c>
      <c r="AS1062" s="68">
        <f>IF(AR1062="","",$AR1062-(($AS$2/CONFIGURACAO!$C$6)*$M1062))</f>
        <v>1210</v>
      </c>
      <c r="AT1062" s="73">
        <f t="shared" si="338"/>
        <v>3</v>
      </c>
      <c r="AU1062" s="75">
        <f>IF(AR1062="","",$AR1062-(($AU$2/CONFIGURACAO!$C$6)*$M1062))</f>
        <v>1010</v>
      </c>
      <c r="AV1062" s="76">
        <f t="shared" si="339"/>
        <v>4</v>
      </c>
      <c r="AW1062" s="74">
        <f>IF(AR1062="","",$AR1062-(($AW$2/CONFIGURACAO!$C$6)*$M1062))</f>
        <v>810</v>
      </c>
      <c r="AX1062" s="72">
        <f t="shared" si="340"/>
        <v>5</v>
      </c>
      <c r="AZ1062" s="39">
        <f t="shared" si="341"/>
        <v>0.12754132423369624</v>
      </c>
      <c r="BA1062" s="146">
        <f t="shared" si="342"/>
        <v>42</v>
      </c>
      <c r="BB1062" s="146">
        <f t="shared" si="343"/>
        <v>86</v>
      </c>
      <c r="BC1062" s="32">
        <f t="shared" si="344"/>
        <v>245</v>
      </c>
      <c r="BD1062" s="148"/>
      <c r="BE1062" s="40">
        <f t="shared" si="345"/>
        <v>7.4515648286140088E-2</v>
      </c>
      <c r="BF1062" s="40">
        <f t="shared" si="346"/>
        <v>7.716049382716049E-2</v>
      </c>
      <c r="BG1062" s="40">
        <f t="shared" si="347"/>
        <v>0.33401849948612539</v>
      </c>
      <c r="BH1062" s="40">
        <f t="shared" si="348"/>
        <v>0.12126111560226355</v>
      </c>
      <c r="BI1062" s="40">
        <f t="shared" si="349"/>
        <v>0</v>
      </c>
      <c r="BJ1062" s="40">
        <f t="shared" si="350"/>
        <v>0.27726432532347506</v>
      </c>
      <c r="BK1062" s="40">
        <f t="shared" si="351"/>
        <v>0.16051364365971107</v>
      </c>
      <c r="BL1062">
        <v>0</v>
      </c>
      <c r="BM1062">
        <v>1</v>
      </c>
      <c r="BN1062">
        <v>2</v>
      </c>
      <c r="BO1062">
        <v>3</v>
      </c>
      <c r="BP1062">
        <v>0</v>
      </c>
      <c r="BQ1062">
        <v>0</v>
      </c>
      <c r="BR1062">
        <v>1</v>
      </c>
      <c r="BS1062">
        <v>5</v>
      </c>
      <c r="BT1062" s="4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</row>
    <row r="1063" spans="1:124" s="32" customFormat="1" x14ac:dyDescent="0.2">
      <c r="A1063" s="124" t="str">
        <f>CONFIGURACAO!$C$4</f>
        <v>AREA 21</v>
      </c>
      <c r="B1063" s="125">
        <v>1061</v>
      </c>
      <c r="C1063" s="252" t="s">
        <v>331</v>
      </c>
      <c r="D1063" s="126">
        <f t="shared" si="352"/>
        <v>40</v>
      </c>
      <c r="E1063" s="250" t="s">
        <v>1398</v>
      </c>
      <c r="F1063" s="250">
        <v>1</v>
      </c>
      <c r="G1063" s="250">
        <v>1</v>
      </c>
      <c r="H1063" s="250">
        <v>1</v>
      </c>
      <c r="I1063" s="250">
        <v>1</v>
      </c>
      <c r="J1063" s="87"/>
      <c r="K1063" s="94"/>
      <c r="L1063" s="94"/>
      <c r="M1063" s="154">
        <f t="shared" si="353"/>
        <v>4</v>
      </c>
      <c r="N1063">
        <v>31</v>
      </c>
      <c r="O1063">
        <v>9</v>
      </c>
      <c r="P1063">
        <v>3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 s="139">
        <f t="shared" si="336"/>
        <v>40</v>
      </c>
      <c r="AD1063" s="140">
        <f t="shared" si="337"/>
        <v>43</v>
      </c>
      <c r="AE1063" s="141">
        <f t="shared" si="354"/>
        <v>0</v>
      </c>
      <c r="AF1063" s="142">
        <f t="shared" si="355"/>
        <v>0</v>
      </c>
      <c r="AG1063" s="278"/>
      <c r="AI1063" s="37">
        <f>IFERROR(IF(M1063&gt;0,(N1063*CONFIGURACAO!$C$20)+(O1063*CONFIGURACAO!$C$21)+(P1063*CONFIGURACAO!$C$22)+(Q1063*CONFIGURACAO!$C$23)+(R1063*CONFIGURACAO!$C$24),""),"")</f>
        <v>4040</v>
      </c>
      <c r="AJ1063" s="38">
        <f>IF(S1063=0,0,IF(CONFIGURACAO!$C$15="SIM",(IF(S1063&gt;CONFIGURACAO!$C$16,CONFIGURACAO!$C$16*CONFIGURACAO!$C$25,S1063*CONFIGURACAO!$C$25)),'PI AREA  P100'!S1063*CONFIGURACAO!$C$25))</f>
        <v>0</v>
      </c>
      <c r="AK1063" s="38">
        <f>IF(T1063=0,0,IF(CONFIGURACAO!$C$17="SIM",(IF(T1063&gt;CONFIGURACAO!$C$18,CONFIGURACAO!$C$18*CONFIGURACAO!$C$26,T1063*CONFIGURACAO!$C$26)),'PI AREA  P100'!T1063*CONFIGURACAO!$C$26))</f>
        <v>0</v>
      </c>
      <c r="AL1063" s="38">
        <f>IFERROR(IF(M1063&gt;0,(U1063*CONFIGURACAO!$C$29)+(V1063*CONFIGURACAO!$C$30),""),"")</f>
        <v>0</v>
      </c>
      <c r="AM1063" s="38">
        <f>IF(W1063=0,0,IF(CONFIGURACAO!$C$41="SIM",(IF(W1063&gt;CONFIGURACAO!$C$41,CONFIGURACAO!$C$41*CONFIGURACAO!$C$31,W1063*CONFIGURACAO!$C$31)),'PI AREA  P100'!W1063*CONFIGURACAO!$C$31))</f>
        <v>0</v>
      </c>
      <c r="AN1063" s="38">
        <f>IF(X1063=0,0,IF(CONFIGURACAO!$C$39="SIM",(IF(X1063&gt;CONFIGURACAO!$C$40,CONFIGURACAO!$C$40*CONFIGURACAO!$C$32,X1063*CONFIGURACAO!$C$32)),'PI AREA  P100'!X1063*CONFIGURACAO!$C$32))</f>
        <v>0</v>
      </c>
      <c r="AO1063" s="38">
        <f>IFERROR(IF(M1063&gt;0,(Y1063*CONFIGURACAO!$C$33)+(Z1063*CONFIGURACAO!$C$34)+(AA1063*CONFIGURACAO!$C$35)+(AB1063*CONFIGURACAO!$C$36),""),"")</f>
        <v>0</v>
      </c>
      <c r="AP1063" s="38">
        <f>IF(AA1063=0,0,IF(CONFIGURACAO!$C$46="SIM",(IF(AA1063&gt;CONFIGURACAO!$C$47,CONFIGURACAO!$C$47*CONFIGURACAO!$C$35,AA1063*CONFIGURACAO!$C$35)),'PI AREA  P100'!AA1063*CONFIGURACAO!$C$35))</f>
        <v>0</v>
      </c>
      <c r="AQ1063" s="38">
        <f>IF(AB1063=0,0,IF(CONFIGURACAO!$C$44="SIM",(IF(AB1063&gt;CONFIGURACAO!$C$45,CONFIGURACAO!$C$45*CONFIGURACAO!$C$36,AB1063*CONFIGURACAO!$C$36)),'PI AREA  P100'!AB1063*CONFIGURACAO!$C$36))</f>
        <v>0</v>
      </c>
      <c r="AR1063" s="38">
        <f t="shared" si="356"/>
        <v>4040</v>
      </c>
      <c r="AS1063" s="68">
        <f>IF(AR1063="","",$AR1063-(($AS$2/CONFIGURACAO!$C$6)*$M1063))</f>
        <v>3740</v>
      </c>
      <c r="AT1063" s="73">
        <f t="shared" si="338"/>
        <v>3</v>
      </c>
      <c r="AU1063" s="75">
        <f>IF(AR1063="","",$AR1063-(($AU$2/CONFIGURACAO!$C$6)*$M1063))</f>
        <v>3540</v>
      </c>
      <c r="AV1063" s="76">
        <f t="shared" si="339"/>
        <v>4</v>
      </c>
      <c r="AW1063" s="74">
        <f>IF(AR1063="","",$AR1063-(($AW$2/CONFIGURACAO!$C$6)*$M1063))</f>
        <v>3340</v>
      </c>
      <c r="AX1063" s="72">
        <f t="shared" si="340"/>
        <v>5</v>
      </c>
      <c r="AZ1063" s="39">
        <f t="shared" si="341"/>
        <v>0.34123639066498868</v>
      </c>
      <c r="BA1063" s="146">
        <f t="shared" si="342"/>
        <v>45</v>
      </c>
      <c r="BB1063" s="146">
        <f t="shared" si="343"/>
        <v>66</v>
      </c>
      <c r="BC1063" s="32">
        <f t="shared" si="344"/>
        <v>27</v>
      </c>
      <c r="BD1063" s="148"/>
      <c r="BE1063" s="40">
        <f t="shared" si="345"/>
        <v>1.1549925484351715</v>
      </c>
      <c r="BF1063" s="40">
        <f t="shared" si="346"/>
        <v>0.34722222222222221</v>
      </c>
      <c r="BG1063" s="40">
        <f t="shared" si="347"/>
        <v>7.7081192189105849E-2</v>
      </c>
      <c r="BH1063" s="40">
        <f t="shared" si="348"/>
        <v>0</v>
      </c>
      <c r="BI1063" s="40">
        <f t="shared" si="349"/>
        <v>0.21321961620469082</v>
      </c>
      <c r="BJ1063" s="40">
        <f t="shared" si="350"/>
        <v>0</v>
      </c>
      <c r="BK1063" s="40">
        <f t="shared" si="351"/>
        <v>0</v>
      </c>
      <c r="BL1063">
        <v>0</v>
      </c>
      <c r="BM1063">
        <v>0</v>
      </c>
      <c r="BN1063">
        <v>0</v>
      </c>
      <c r="BO1063">
        <v>2</v>
      </c>
      <c r="BP1063">
        <v>0</v>
      </c>
      <c r="BQ1063">
        <v>0</v>
      </c>
      <c r="BR1063">
        <v>0</v>
      </c>
      <c r="BS1063">
        <v>5</v>
      </c>
      <c r="BT1063" s="42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</row>
    <row r="1064" spans="1:124" s="32" customFormat="1" x14ac:dyDescent="0.2">
      <c r="A1064" s="124" t="str">
        <f>CONFIGURACAO!$C$4</f>
        <v>AREA 21</v>
      </c>
      <c r="B1064" s="125">
        <v>1062</v>
      </c>
      <c r="C1064" s="252" t="s">
        <v>331</v>
      </c>
      <c r="D1064" s="126">
        <f t="shared" si="352"/>
        <v>41</v>
      </c>
      <c r="E1064" s="250" t="s">
        <v>1399</v>
      </c>
      <c r="F1064" s="250">
        <v>1</v>
      </c>
      <c r="G1064" s="250">
        <v>1</v>
      </c>
      <c r="H1064" s="250">
        <v>1</v>
      </c>
      <c r="I1064" s="250">
        <v>1</v>
      </c>
      <c r="J1064" s="87"/>
      <c r="K1064" s="94"/>
      <c r="L1064" s="94"/>
      <c r="M1064" s="154">
        <f t="shared" si="353"/>
        <v>4</v>
      </c>
      <c r="N1064">
        <v>0</v>
      </c>
      <c r="O1064">
        <v>0</v>
      </c>
      <c r="P1064">
        <v>8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3</v>
      </c>
      <c r="Y1064">
        <v>0</v>
      </c>
      <c r="Z1064">
        <v>0</v>
      </c>
      <c r="AA1064">
        <v>0</v>
      </c>
      <c r="AB1064">
        <v>2</v>
      </c>
      <c r="AC1064" s="139">
        <f t="shared" si="336"/>
        <v>0</v>
      </c>
      <c r="AD1064" s="140">
        <f t="shared" si="337"/>
        <v>8</v>
      </c>
      <c r="AE1064" s="141">
        <f t="shared" si="354"/>
        <v>0</v>
      </c>
      <c r="AF1064" s="142">
        <f t="shared" si="355"/>
        <v>0</v>
      </c>
      <c r="AG1064" s="278"/>
      <c r="AI1064" s="37">
        <f>IFERROR(IF(M1064&gt;0,(N1064*CONFIGURACAO!$C$20)+(O1064*CONFIGURACAO!$C$21)+(P1064*CONFIGURACAO!$C$22)+(Q1064*CONFIGURACAO!$C$23)+(R1064*CONFIGURACAO!$C$24),""),"")</f>
        <v>480</v>
      </c>
      <c r="AJ1064" s="38">
        <f>IF(S1064=0,0,IF(CONFIGURACAO!$C$15="SIM",(IF(S1064&gt;CONFIGURACAO!$C$16,CONFIGURACAO!$C$16*CONFIGURACAO!$C$25,S1064*CONFIGURACAO!$C$25)),'PI AREA  P100'!S1064*CONFIGURACAO!$C$25))</f>
        <v>0</v>
      </c>
      <c r="AK1064" s="38">
        <f>IF(T1064=0,0,IF(CONFIGURACAO!$C$17="SIM",(IF(T1064&gt;CONFIGURACAO!$C$18,CONFIGURACAO!$C$18*CONFIGURACAO!$C$26,T1064*CONFIGURACAO!$C$26)),'PI AREA  P100'!T1064*CONFIGURACAO!$C$26))</f>
        <v>0</v>
      </c>
      <c r="AL1064" s="38">
        <f>IFERROR(IF(M1064&gt;0,(U1064*CONFIGURACAO!$C$29)+(V1064*CONFIGURACAO!$C$30),""),"")</f>
        <v>0</v>
      </c>
      <c r="AM1064" s="38">
        <f>IF(W1064=0,0,IF(CONFIGURACAO!$C$41="SIM",(IF(W1064&gt;CONFIGURACAO!$C$41,CONFIGURACAO!$C$41*CONFIGURACAO!$C$31,W1064*CONFIGURACAO!$C$31)),'PI AREA  P100'!W1064*CONFIGURACAO!$C$31))</f>
        <v>0</v>
      </c>
      <c r="AN1064" s="38">
        <f>IF(X1064=0,0,IF(CONFIGURACAO!$C$39="SIM",(IF(X1064&gt;CONFIGURACAO!$C$40,CONFIGURACAO!$C$40*CONFIGURACAO!$C$32,X1064*CONFIGURACAO!$C$32)),'PI AREA  P100'!X1064*CONFIGURACAO!$C$32))</f>
        <v>75</v>
      </c>
      <c r="AO1064" s="38">
        <f>IFERROR(IF(M1064&gt;0,(Y1064*CONFIGURACAO!$C$33)+(Z1064*CONFIGURACAO!$C$34)+(AA1064*CONFIGURACAO!$C$35)+(AB1064*CONFIGURACAO!$C$36),""),"")</f>
        <v>20</v>
      </c>
      <c r="AP1064" s="38">
        <f>IF(AA1064=0,0,IF(CONFIGURACAO!$C$46="SIM",(IF(AA1064&gt;CONFIGURACAO!$C$47,CONFIGURACAO!$C$47*CONFIGURACAO!$C$35,AA1064*CONFIGURACAO!$C$35)),'PI AREA  P100'!AA1064*CONFIGURACAO!$C$35))</f>
        <v>0</v>
      </c>
      <c r="AQ1064" s="38">
        <f>IF(AB1064=0,0,IF(CONFIGURACAO!$C$44="SIM",(IF(AB1064&gt;CONFIGURACAO!$C$45,CONFIGURACAO!$C$45*CONFIGURACAO!$C$36,AB1064*CONFIGURACAO!$C$36)),'PI AREA  P100'!AB1064*CONFIGURACAO!$C$36))</f>
        <v>20</v>
      </c>
      <c r="AR1064" s="38">
        <f t="shared" si="356"/>
        <v>595</v>
      </c>
      <c r="AS1064" s="68">
        <f>IF(AR1064="","",$AR1064-(($AS$2/CONFIGURACAO!$C$6)*$M1064))</f>
        <v>295</v>
      </c>
      <c r="AT1064" s="73">
        <f t="shared" si="338"/>
        <v>3</v>
      </c>
      <c r="AU1064" s="75">
        <f>IF(AR1064="","",$AR1064-(($AU$2/CONFIGURACAO!$C$6)*$M1064))</f>
        <v>95</v>
      </c>
      <c r="AV1064" s="76">
        <f t="shared" si="339"/>
        <v>4</v>
      </c>
      <c r="AW1064" s="74">
        <f>IF(AR1064="","",$AR1064-(($AW$2/CONFIGURACAO!$C$6)*$M1064))</f>
        <v>-105</v>
      </c>
      <c r="AX1064" s="72" t="str">
        <f t="shared" si="340"/>
        <v>NAO</v>
      </c>
      <c r="AZ1064" s="39">
        <f t="shared" si="341"/>
        <v>5.0256349615264415E-2</v>
      </c>
      <c r="BA1064" s="146">
        <f t="shared" si="342"/>
        <v>13</v>
      </c>
      <c r="BB1064" s="146">
        <f t="shared" si="343"/>
        <v>588</v>
      </c>
      <c r="BC1064" s="32">
        <f t="shared" si="344"/>
        <v>674</v>
      </c>
      <c r="BD1064" s="148"/>
      <c r="BE1064" s="40">
        <f t="shared" si="345"/>
        <v>0</v>
      </c>
      <c r="BF1064" s="40">
        <f t="shared" si="346"/>
        <v>0</v>
      </c>
      <c r="BG1064" s="40">
        <f t="shared" si="347"/>
        <v>0.20554984583761562</v>
      </c>
      <c r="BH1064" s="40">
        <f t="shared" si="348"/>
        <v>0</v>
      </c>
      <c r="BI1064" s="40">
        <f t="shared" si="349"/>
        <v>0</v>
      </c>
      <c r="BJ1064" s="40">
        <f t="shared" si="350"/>
        <v>0</v>
      </c>
      <c r="BK1064" s="40">
        <f t="shared" si="351"/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 s="42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</row>
    <row r="1065" spans="1:124" s="32" customFormat="1" x14ac:dyDescent="0.2">
      <c r="A1065" s="124" t="str">
        <f>CONFIGURACAO!$C$4</f>
        <v>AREA 21</v>
      </c>
      <c r="B1065" s="125">
        <v>1063</v>
      </c>
      <c r="C1065" s="252" t="s">
        <v>331</v>
      </c>
      <c r="D1065" s="126">
        <f t="shared" si="352"/>
        <v>42</v>
      </c>
      <c r="E1065" s="250" t="s">
        <v>1400</v>
      </c>
      <c r="F1065" s="250">
        <v>1</v>
      </c>
      <c r="G1065" s="250">
        <v>0</v>
      </c>
      <c r="H1065" s="250">
        <v>0</v>
      </c>
      <c r="I1065" s="250">
        <v>0</v>
      </c>
      <c r="J1065" s="87"/>
      <c r="K1065" s="94"/>
      <c r="L1065" s="94"/>
      <c r="M1065" s="154">
        <f t="shared" si="353"/>
        <v>1</v>
      </c>
      <c r="N1065">
        <v>0</v>
      </c>
      <c r="O1065">
        <v>0</v>
      </c>
      <c r="P1065">
        <v>2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2</v>
      </c>
      <c r="AB1065">
        <v>1</v>
      </c>
      <c r="AC1065" s="139">
        <f t="shared" si="336"/>
        <v>0</v>
      </c>
      <c r="AD1065" s="140">
        <f t="shared" si="337"/>
        <v>2</v>
      </c>
      <c r="AE1065" s="141">
        <f t="shared" si="354"/>
        <v>0</v>
      </c>
      <c r="AF1065" s="142">
        <f t="shared" si="355"/>
        <v>0</v>
      </c>
      <c r="AG1065" s="278"/>
      <c r="AI1065" s="37">
        <f>IFERROR(IF(M1065&gt;0,(N1065*CONFIGURACAO!$C$20)+(O1065*CONFIGURACAO!$C$21)+(P1065*CONFIGURACAO!$C$22)+(Q1065*CONFIGURACAO!$C$23)+(R1065*CONFIGURACAO!$C$24),""),"")</f>
        <v>120</v>
      </c>
      <c r="AJ1065" s="38">
        <f>IF(S1065=0,0,IF(CONFIGURACAO!$C$15="SIM",(IF(S1065&gt;CONFIGURACAO!$C$16,CONFIGURACAO!$C$16*CONFIGURACAO!$C$25,S1065*CONFIGURACAO!$C$25)),'PI AREA  P100'!S1065*CONFIGURACAO!$C$25))</f>
        <v>10</v>
      </c>
      <c r="AK1065" s="38">
        <f>IF(T1065=0,0,IF(CONFIGURACAO!$C$17="SIM",(IF(T1065&gt;CONFIGURACAO!$C$18,CONFIGURACAO!$C$18*CONFIGURACAO!$C$26,T1065*CONFIGURACAO!$C$26)),'PI AREA  P100'!T1065*CONFIGURACAO!$C$26))</f>
        <v>0</v>
      </c>
      <c r="AL1065" s="38">
        <f>IFERROR(IF(M1065&gt;0,(U1065*CONFIGURACAO!$C$29)+(V1065*CONFIGURACAO!$C$30),""),"")</f>
        <v>0</v>
      </c>
      <c r="AM1065" s="38">
        <f>IF(W1065=0,0,IF(CONFIGURACAO!$C$41="SIM",(IF(W1065&gt;CONFIGURACAO!$C$41,CONFIGURACAO!$C$41*CONFIGURACAO!$C$31,W1065*CONFIGURACAO!$C$31)),'PI AREA  P100'!W1065*CONFIGURACAO!$C$31))</f>
        <v>50</v>
      </c>
      <c r="AN1065" s="38">
        <f>IF(X1065=0,0,IF(CONFIGURACAO!$C$39="SIM",(IF(X1065&gt;CONFIGURACAO!$C$40,CONFIGURACAO!$C$40*CONFIGURACAO!$C$32,X1065*CONFIGURACAO!$C$32)),'PI AREA  P100'!X1065*CONFIGURACAO!$C$32))</f>
        <v>0</v>
      </c>
      <c r="AO1065" s="38">
        <f>IFERROR(IF(M1065&gt;0,(Y1065*CONFIGURACAO!$C$33)+(Z1065*CONFIGURACAO!$C$34)+(AA1065*CONFIGURACAO!$C$35)+(AB1065*CONFIGURACAO!$C$36),""),"")</f>
        <v>60</v>
      </c>
      <c r="AP1065" s="38">
        <f>IF(AA1065=0,0,IF(CONFIGURACAO!$C$46="SIM",(IF(AA1065&gt;CONFIGURACAO!$C$47,CONFIGURACAO!$C$47*CONFIGURACAO!$C$35,AA1065*CONFIGURACAO!$C$35)),'PI AREA  P100'!AA1065*CONFIGURACAO!$C$35))</f>
        <v>50</v>
      </c>
      <c r="AQ1065" s="38">
        <f>IF(AB1065=0,0,IF(CONFIGURACAO!$C$44="SIM",(IF(AB1065&gt;CONFIGURACAO!$C$45,CONFIGURACAO!$C$45*CONFIGURACAO!$C$36,AB1065*CONFIGURACAO!$C$36)),'PI AREA  P100'!AB1065*CONFIGURACAO!$C$36))</f>
        <v>10</v>
      </c>
      <c r="AR1065" s="38">
        <f t="shared" si="356"/>
        <v>300</v>
      </c>
      <c r="AS1065" s="68">
        <f>IF(AR1065="","",$AR1065-(($AS$2/CONFIGURACAO!$C$6)*$M1065))</f>
        <v>225</v>
      </c>
      <c r="AT1065" s="73">
        <f t="shared" si="338"/>
        <v>3</v>
      </c>
      <c r="AU1065" s="75">
        <f>IF(AR1065="","",$AR1065-(($AU$2/CONFIGURACAO!$C$6)*$M1065))</f>
        <v>175</v>
      </c>
      <c r="AV1065" s="76">
        <f t="shared" si="339"/>
        <v>4</v>
      </c>
      <c r="AW1065" s="74">
        <f>IF(AR1065="","",$AR1065-(($AW$2/CONFIGURACAO!$C$6)*$M1065))</f>
        <v>125</v>
      </c>
      <c r="AX1065" s="72">
        <f t="shared" si="340"/>
        <v>5</v>
      </c>
      <c r="AZ1065" s="39">
        <f t="shared" si="341"/>
        <v>2.533933594046945E-2</v>
      </c>
      <c r="BA1065" s="146">
        <f t="shared" si="342"/>
        <v>7</v>
      </c>
      <c r="BB1065" s="146">
        <f t="shared" si="343"/>
        <v>798</v>
      </c>
      <c r="BC1065" s="32">
        <f t="shared" si="344"/>
        <v>876</v>
      </c>
      <c r="BD1065" s="148"/>
      <c r="BE1065" s="40">
        <f t="shared" si="345"/>
        <v>0</v>
      </c>
      <c r="BF1065" s="40">
        <f t="shared" si="346"/>
        <v>0</v>
      </c>
      <c r="BG1065" s="40">
        <f t="shared" si="347"/>
        <v>5.1387461459403906E-2</v>
      </c>
      <c r="BH1065" s="40">
        <f t="shared" si="348"/>
        <v>0</v>
      </c>
      <c r="BI1065" s="40">
        <f t="shared" si="349"/>
        <v>0</v>
      </c>
      <c r="BJ1065" s="40">
        <f t="shared" si="350"/>
        <v>9.2421441774491686E-2</v>
      </c>
      <c r="BK1065" s="40">
        <f t="shared" si="351"/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 s="42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</row>
    <row r="1066" spans="1:124" s="32" customFormat="1" x14ac:dyDescent="0.2">
      <c r="A1066" s="124" t="str">
        <f>CONFIGURACAO!$C$4</f>
        <v>AREA 21</v>
      </c>
      <c r="B1066" s="125">
        <v>1064</v>
      </c>
      <c r="C1066" s="252" t="s">
        <v>332</v>
      </c>
      <c r="D1066" s="126">
        <f t="shared" si="352"/>
        <v>1</v>
      </c>
      <c r="E1066" s="250" t="s">
        <v>1401</v>
      </c>
      <c r="F1066" s="250">
        <v>0</v>
      </c>
      <c r="G1066" s="250">
        <v>1</v>
      </c>
      <c r="H1066" s="250">
        <v>1</v>
      </c>
      <c r="I1066" s="250">
        <v>1</v>
      </c>
      <c r="J1066" s="87"/>
      <c r="K1066" s="94"/>
      <c r="L1066" s="94"/>
      <c r="M1066" s="154">
        <f t="shared" si="353"/>
        <v>3</v>
      </c>
      <c r="N1066">
        <v>3</v>
      </c>
      <c r="O1066">
        <v>1</v>
      </c>
      <c r="P1066">
        <v>1</v>
      </c>
      <c r="Q1066">
        <v>1</v>
      </c>
      <c r="R1066">
        <v>1</v>
      </c>
      <c r="S1066">
        <v>3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 s="139">
        <f t="shared" si="336"/>
        <v>4</v>
      </c>
      <c r="AD1066" s="140">
        <f t="shared" si="337"/>
        <v>5</v>
      </c>
      <c r="AE1066" s="141">
        <f t="shared" si="354"/>
        <v>0</v>
      </c>
      <c r="AF1066" s="142">
        <f t="shared" si="355"/>
        <v>0</v>
      </c>
      <c r="AG1066" s="278"/>
      <c r="AI1066" s="37">
        <f>IFERROR(IF(M1066&gt;0,(N1066*CONFIGURACAO!$C$20)+(O1066*CONFIGURACAO!$C$21)+(P1066*CONFIGURACAO!$C$22)+(Q1066*CONFIGURACAO!$C$23)+(R1066*CONFIGURACAO!$C$24),""),"")</f>
        <v>500</v>
      </c>
      <c r="AJ1066" s="38">
        <f>IF(S1066=0,0,IF(CONFIGURACAO!$C$15="SIM",(IF(S1066&gt;CONFIGURACAO!$C$16,CONFIGURACAO!$C$16*CONFIGURACAO!$C$25,S1066*CONFIGURACAO!$C$25)),'PI AREA  P100'!S1066*CONFIGURACAO!$C$25))</f>
        <v>30</v>
      </c>
      <c r="AK1066" s="38">
        <f>IF(T1066=0,0,IF(CONFIGURACAO!$C$17="SIM",(IF(T1066&gt;CONFIGURACAO!$C$18,CONFIGURACAO!$C$18*CONFIGURACAO!$C$26,T1066*CONFIGURACAO!$C$26)),'PI AREA  P100'!T1066*CONFIGURACAO!$C$26))</f>
        <v>5</v>
      </c>
      <c r="AL1066" s="38">
        <f>IFERROR(IF(M1066&gt;0,(U1066*CONFIGURACAO!$C$29)+(V1066*CONFIGURACAO!$C$30),""),"")</f>
        <v>0</v>
      </c>
      <c r="AM1066" s="38">
        <f>IF(W1066=0,0,IF(CONFIGURACAO!$C$41="SIM",(IF(W1066&gt;CONFIGURACAO!$C$41,CONFIGURACAO!$C$41*CONFIGURACAO!$C$31,W1066*CONFIGURACAO!$C$31)),'PI AREA  P100'!W1066*CONFIGURACAO!$C$31))</f>
        <v>0</v>
      </c>
      <c r="AN1066" s="38">
        <f>IF(X1066=0,0,IF(CONFIGURACAO!$C$39="SIM",(IF(X1066&gt;CONFIGURACAO!$C$40,CONFIGURACAO!$C$40*CONFIGURACAO!$C$32,X1066*CONFIGURACAO!$C$32)),'PI AREA  P100'!X1066*CONFIGURACAO!$C$32))</f>
        <v>0</v>
      </c>
      <c r="AO1066" s="38">
        <f>IFERROR(IF(M1066&gt;0,(Y1066*CONFIGURACAO!$C$33)+(Z1066*CONFIGURACAO!$C$34)+(AA1066*CONFIGURACAO!$C$35)+(AB1066*CONFIGURACAO!$C$36),""),"")</f>
        <v>0</v>
      </c>
      <c r="AP1066" s="38">
        <f>IF(AA1066=0,0,IF(CONFIGURACAO!$C$46="SIM",(IF(AA1066&gt;CONFIGURACAO!$C$47,CONFIGURACAO!$C$47*CONFIGURACAO!$C$35,AA1066*CONFIGURACAO!$C$35)),'PI AREA  P100'!AA1066*CONFIGURACAO!$C$35))</f>
        <v>0</v>
      </c>
      <c r="AQ1066" s="38">
        <f>IF(AB1066=0,0,IF(CONFIGURACAO!$C$44="SIM",(IF(AB1066&gt;CONFIGURACAO!$C$45,CONFIGURACAO!$C$45*CONFIGURACAO!$C$36,AB1066*CONFIGURACAO!$C$36)),'PI AREA  P100'!AB1066*CONFIGURACAO!$C$36))</f>
        <v>0</v>
      </c>
      <c r="AR1066" s="38">
        <f t="shared" si="356"/>
        <v>535</v>
      </c>
      <c r="AS1066" s="68">
        <f>IF(AR1066="","",$AR1066-(($AS$2/CONFIGURACAO!$C$6)*$M1066))</f>
        <v>310</v>
      </c>
      <c r="AT1066" s="73">
        <f t="shared" si="338"/>
        <v>3</v>
      </c>
      <c r="AU1066" s="75">
        <f>IF(AR1066="","",$AR1066-(($AU$2/CONFIGURACAO!$C$6)*$M1066))</f>
        <v>160</v>
      </c>
      <c r="AV1066" s="76">
        <f t="shared" si="339"/>
        <v>4</v>
      </c>
      <c r="AW1066" s="74">
        <f>IF(AR1066="","",$AR1066-(($AW$2/CONFIGURACAO!$C$6)*$M1066))</f>
        <v>10</v>
      </c>
      <c r="AX1066" s="72">
        <f t="shared" si="340"/>
        <v>5</v>
      </c>
      <c r="AZ1066" s="39">
        <f t="shared" si="341"/>
        <v>4.5188482427170523E-2</v>
      </c>
      <c r="BA1066" s="146">
        <f t="shared" si="342"/>
        <v>11</v>
      </c>
      <c r="BB1066" s="146">
        <f t="shared" si="343"/>
        <v>663</v>
      </c>
      <c r="BC1066" s="32">
        <f t="shared" si="344"/>
        <v>716</v>
      </c>
      <c r="BD1066" s="148"/>
      <c r="BE1066" s="40">
        <f t="shared" si="345"/>
        <v>0.11177347242921014</v>
      </c>
      <c r="BF1066" s="40">
        <f t="shared" si="346"/>
        <v>3.8580246913580245E-2</v>
      </c>
      <c r="BG1066" s="40">
        <f t="shared" si="347"/>
        <v>2.5693730729701953E-2</v>
      </c>
      <c r="BH1066" s="40">
        <f t="shared" si="348"/>
        <v>4.042037186742118E-2</v>
      </c>
      <c r="BI1066" s="40">
        <f t="shared" si="349"/>
        <v>0.10660980810234541</v>
      </c>
      <c r="BJ1066" s="40">
        <f t="shared" si="350"/>
        <v>0.27726432532347506</v>
      </c>
      <c r="BK1066" s="40">
        <f t="shared" si="351"/>
        <v>0.16051364365971107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 s="42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</row>
    <row r="1067" spans="1:124" s="32" customFormat="1" x14ac:dyDescent="0.2">
      <c r="A1067" s="124" t="str">
        <f>CONFIGURACAO!$C$4</f>
        <v>AREA 21</v>
      </c>
      <c r="B1067" s="125">
        <v>1065</v>
      </c>
      <c r="C1067" s="252" t="s">
        <v>332</v>
      </c>
      <c r="D1067" s="126">
        <f t="shared" si="352"/>
        <v>2</v>
      </c>
      <c r="E1067" s="250" t="s">
        <v>1402</v>
      </c>
      <c r="F1067" s="250">
        <v>0</v>
      </c>
      <c r="G1067" s="250">
        <v>1</v>
      </c>
      <c r="H1067" s="250">
        <v>1</v>
      </c>
      <c r="I1067" s="250">
        <v>1</v>
      </c>
      <c r="J1067" s="87"/>
      <c r="K1067" s="94"/>
      <c r="L1067" s="94"/>
      <c r="M1067" s="154">
        <f t="shared" si="353"/>
        <v>3</v>
      </c>
      <c r="N1067">
        <v>6</v>
      </c>
      <c r="O1067">
        <v>4</v>
      </c>
      <c r="P1067">
        <v>7</v>
      </c>
      <c r="Q1067">
        <v>6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2</v>
      </c>
      <c r="AB1067">
        <v>0</v>
      </c>
      <c r="AC1067" s="139">
        <f t="shared" si="336"/>
        <v>10</v>
      </c>
      <c r="AD1067" s="140">
        <f t="shared" si="337"/>
        <v>17</v>
      </c>
      <c r="AE1067" s="141">
        <f t="shared" si="354"/>
        <v>0</v>
      </c>
      <c r="AF1067" s="142">
        <f t="shared" si="355"/>
        <v>0</v>
      </c>
      <c r="AG1067" s="278"/>
      <c r="AI1067" s="37">
        <f>IFERROR(IF(M1067&gt;0,(N1067*CONFIGURACAO!$C$20)+(O1067*CONFIGURACAO!$C$21)+(P1067*CONFIGURACAO!$C$22)+(Q1067*CONFIGURACAO!$C$23)+(R1067*CONFIGURACAO!$C$24),""),"")</f>
        <v>1580</v>
      </c>
      <c r="AJ1067" s="38">
        <f>IF(S1067=0,0,IF(CONFIGURACAO!$C$15="SIM",(IF(S1067&gt;CONFIGURACAO!$C$16,CONFIGURACAO!$C$16*CONFIGURACAO!$C$25,S1067*CONFIGURACAO!$C$25)),'PI AREA  P100'!S1067*CONFIGURACAO!$C$25))</f>
        <v>0</v>
      </c>
      <c r="AK1067" s="38">
        <f>IF(T1067=0,0,IF(CONFIGURACAO!$C$17="SIM",(IF(T1067&gt;CONFIGURACAO!$C$18,CONFIGURACAO!$C$18*CONFIGURACAO!$C$26,T1067*CONFIGURACAO!$C$26)),'PI AREA  P100'!T1067*CONFIGURACAO!$C$26))</f>
        <v>0</v>
      </c>
      <c r="AL1067" s="38">
        <f>IFERROR(IF(M1067&gt;0,(U1067*CONFIGURACAO!$C$29)+(V1067*CONFIGURACAO!$C$30),""),"")</f>
        <v>0</v>
      </c>
      <c r="AM1067" s="38">
        <f>IF(W1067=0,0,IF(CONFIGURACAO!$C$41="SIM",(IF(W1067&gt;CONFIGURACAO!$C$41,CONFIGURACAO!$C$41*CONFIGURACAO!$C$31,W1067*CONFIGURACAO!$C$31)),'PI AREA  P100'!W1067*CONFIGURACAO!$C$31))</f>
        <v>50</v>
      </c>
      <c r="AN1067" s="38">
        <f>IF(X1067=0,0,IF(CONFIGURACAO!$C$39="SIM",(IF(X1067&gt;CONFIGURACAO!$C$40,CONFIGURACAO!$C$40*CONFIGURACAO!$C$32,X1067*CONFIGURACAO!$C$32)),'PI AREA  P100'!X1067*CONFIGURACAO!$C$32))</f>
        <v>0</v>
      </c>
      <c r="AO1067" s="38">
        <f>IFERROR(IF(M1067&gt;0,(Y1067*CONFIGURACAO!$C$33)+(Z1067*CONFIGURACAO!$C$34)+(AA1067*CONFIGURACAO!$C$35)+(AB1067*CONFIGURACAO!$C$36),""),"")</f>
        <v>50</v>
      </c>
      <c r="AP1067" s="38">
        <f>IF(AA1067=0,0,IF(CONFIGURACAO!$C$46="SIM",(IF(AA1067&gt;CONFIGURACAO!$C$47,CONFIGURACAO!$C$47*CONFIGURACAO!$C$35,AA1067*CONFIGURACAO!$C$35)),'PI AREA  P100'!AA1067*CONFIGURACAO!$C$35))</f>
        <v>50</v>
      </c>
      <c r="AQ1067" s="38">
        <f>IF(AB1067=0,0,IF(CONFIGURACAO!$C$44="SIM",(IF(AB1067&gt;CONFIGURACAO!$C$45,CONFIGURACAO!$C$45*CONFIGURACAO!$C$36,AB1067*CONFIGURACAO!$C$36)),'PI AREA  P100'!AB1067*CONFIGURACAO!$C$36))</f>
        <v>0</v>
      </c>
      <c r="AR1067" s="38">
        <f t="shared" si="356"/>
        <v>1730</v>
      </c>
      <c r="AS1067" s="68">
        <f>IF(AR1067="","",$AR1067-(($AS$2/CONFIGURACAO!$C$6)*$M1067))</f>
        <v>1505</v>
      </c>
      <c r="AT1067" s="73">
        <f t="shared" si="338"/>
        <v>3</v>
      </c>
      <c r="AU1067" s="75">
        <f>IF(AR1067="","",$AR1067-(($AU$2/CONFIGURACAO!$C$6)*$M1067))</f>
        <v>1355</v>
      </c>
      <c r="AV1067" s="76">
        <f t="shared" si="339"/>
        <v>4</v>
      </c>
      <c r="AW1067" s="74">
        <f>IF(AR1067="","",$AR1067-(($AW$2/CONFIGURACAO!$C$6)*$M1067))</f>
        <v>1205</v>
      </c>
      <c r="AX1067" s="72">
        <f t="shared" si="340"/>
        <v>5</v>
      </c>
      <c r="AZ1067" s="39">
        <f t="shared" si="341"/>
        <v>0.14612350392337384</v>
      </c>
      <c r="BA1067" s="146">
        <f t="shared" si="342"/>
        <v>26</v>
      </c>
      <c r="BB1067" s="146">
        <f t="shared" si="343"/>
        <v>246</v>
      </c>
      <c r="BC1067" s="32">
        <f t="shared" si="344"/>
        <v>192</v>
      </c>
      <c r="BD1067" s="148"/>
      <c r="BE1067" s="40">
        <f t="shared" si="345"/>
        <v>0.22354694485842028</v>
      </c>
      <c r="BF1067" s="40">
        <f t="shared" si="346"/>
        <v>0.15432098765432098</v>
      </c>
      <c r="BG1067" s="40">
        <f t="shared" si="347"/>
        <v>0.17985611510791369</v>
      </c>
      <c r="BH1067" s="40">
        <f t="shared" si="348"/>
        <v>0.24252223120452709</v>
      </c>
      <c r="BI1067" s="40">
        <f t="shared" si="349"/>
        <v>0</v>
      </c>
      <c r="BJ1067" s="40">
        <f t="shared" si="350"/>
        <v>0</v>
      </c>
      <c r="BK1067" s="40">
        <f t="shared" si="351"/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1</v>
      </c>
      <c r="BR1067">
        <v>1</v>
      </c>
      <c r="BS1067">
        <v>0</v>
      </c>
      <c r="BT1067" s="42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</row>
    <row r="1068" spans="1:124" s="32" customFormat="1" x14ac:dyDescent="0.2">
      <c r="A1068" s="124" t="str">
        <f>CONFIGURACAO!$C$4</f>
        <v>AREA 21</v>
      </c>
      <c r="B1068" s="125">
        <v>1066</v>
      </c>
      <c r="C1068" s="252" t="s">
        <v>332</v>
      </c>
      <c r="D1068" s="126">
        <f t="shared" si="352"/>
        <v>3</v>
      </c>
      <c r="E1068" s="250" t="s">
        <v>1403</v>
      </c>
      <c r="F1068" s="250">
        <v>0</v>
      </c>
      <c r="G1068" s="250">
        <v>1</v>
      </c>
      <c r="H1068" s="250">
        <v>1</v>
      </c>
      <c r="I1068" s="250">
        <v>1</v>
      </c>
      <c r="J1068" s="87"/>
      <c r="K1068" s="94"/>
      <c r="L1068" s="94"/>
      <c r="M1068" s="154">
        <f t="shared" si="353"/>
        <v>3</v>
      </c>
      <c r="N1068">
        <v>2</v>
      </c>
      <c r="O1068">
        <v>4</v>
      </c>
      <c r="P1068">
        <v>3</v>
      </c>
      <c r="Q1068">
        <v>12</v>
      </c>
      <c r="R1068">
        <v>2</v>
      </c>
      <c r="S1068">
        <v>7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1</v>
      </c>
      <c r="AB1068">
        <v>0</v>
      </c>
      <c r="AC1068" s="139">
        <f t="shared" si="336"/>
        <v>6</v>
      </c>
      <c r="AD1068" s="140">
        <f t="shared" si="337"/>
        <v>9</v>
      </c>
      <c r="AE1068" s="141">
        <f t="shared" si="354"/>
        <v>0</v>
      </c>
      <c r="AF1068" s="142">
        <f t="shared" si="355"/>
        <v>1</v>
      </c>
      <c r="AG1068" s="278"/>
      <c r="AI1068" s="37">
        <f>IFERROR(IF(M1068&gt;0,(N1068*CONFIGURACAO!$C$20)+(O1068*CONFIGURACAO!$C$21)+(P1068*CONFIGURACAO!$C$22)+(Q1068*CONFIGURACAO!$C$23)+(R1068*CONFIGURACAO!$C$24),""),"")</f>
        <v>1220</v>
      </c>
      <c r="AJ1068" s="38">
        <f>IF(S1068=0,0,IF(CONFIGURACAO!$C$15="SIM",(IF(S1068&gt;CONFIGURACAO!$C$16,CONFIGURACAO!$C$16*CONFIGURACAO!$C$25,S1068*CONFIGURACAO!$C$25)),'PI AREA  P100'!S1068*CONFIGURACAO!$C$25))</f>
        <v>40</v>
      </c>
      <c r="AK1068" s="38">
        <f>IF(T1068=0,0,IF(CONFIGURACAO!$C$17="SIM",(IF(T1068&gt;CONFIGURACAO!$C$18,CONFIGURACAO!$C$18*CONFIGURACAO!$C$26,T1068*CONFIGURACAO!$C$26)),'PI AREA  P100'!T1068*CONFIGURACAO!$C$26))</f>
        <v>5</v>
      </c>
      <c r="AL1068" s="38">
        <f>IFERROR(IF(M1068&gt;0,(U1068*CONFIGURACAO!$C$29)+(V1068*CONFIGURACAO!$C$30),""),"")</f>
        <v>0</v>
      </c>
      <c r="AM1068" s="38">
        <f>IF(W1068=0,0,IF(CONFIGURACAO!$C$41="SIM",(IF(W1068&gt;CONFIGURACAO!$C$41,CONFIGURACAO!$C$41*CONFIGURACAO!$C$31,W1068*CONFIGURACAO!$C$31)),'PI AREA  P100'!W1068*CONFIGURACAO!$C$31))</f>
        <v>0</v>
      </c>
      <c r="AN1068" s="38">
        <f>IF(X1068=0,0,IF(CONFIGURACAO!$C$39="SIM",(IF(X1068&gt;CONFIGURACAO!$C$40,CONFIGURACAO!$C$40*CONFIGURACAO!$C$32,X1068*CONFIGURACAO!$C$32)),'PI AREA  P100'!X1068*CONFIGURACAO!$C$32))</f>
        <v>0</v>
      </c>
      <c r="AO1068" s="38">
        <f>IFERROR(IF(M1068&gt;0,(Y1068*CONFIGURACAO!$C$33)+(Z1068*CONFIGURACAO!$C$34)+(AA1068*CONFIGURACAO!$C$35)+(AB1068*CONFIGURACAO!$C$36),""),"")</f>
        <v>75</v>
      </c>
      <c r="AP1068" s="38">
        <f>IF(AA1068=0,0,IF(CONFIGURACAO!$C$46="SIM",(IF(AA1068&gt;CONFIGURACAO!$C$47,CONFIGURACAO!$C$47*CONFIGURACAO!$C$35,AA1068*CONFIGURACAO!$C$35)),'PI AREA  P100'!AA1068*CONFIGURACAO!$C$35))</f>
        <v>25</v>
      </c>
      <c r="AQ1068" s="38">
        <f>IF(AB1068=0,0,IF(CONFIGURACAO!$C$44="SIM",(IF(AB1068&gt;CONFIGURACAO!$C$45,CONFIGURACAO!$C$45*CONFIGURACAO!$C$36,AB1068*CONFIGURACAO!$C$36)),'PI AREA  P100'!AB1068*CONFIGURACAO!$C$36))</f>
        <v>0</v>
      </c>
      <c r="AR1068" s="38">
        <f t="shared" si="356"/>
        <v>1365</v>
      </c>
      <c r="AS1068" s="68">
        <f>IF(AR1068="","",$AR1068-(($AS$2/CONFIGURACAO!$C$6)*$M1068))</f>
        <v>1140</v>
      </c>
      <c r="AT1068" s="73">
        <f t="shared" si="338"/>
        <v>3</v>
      </c>
      <c r="AU1068" s="75">
        <f>IF(AR1068="","",$AR1068-(($AU$2/CONFIGURACAO!$C$6)*$M1068))</f>
        <v>990</v>
      </c>
      <c r="AV1068" s="76">
        <f t="shared" si="339"/>
        <v>4</v>
      </c>
      <c r="AW1068" s="74">
        <f>IF(AR1068="","",$AR1068-(($AW$2/CONFIGURACAO!$C$6)*$M1068))</f>
        <v>840</v>
      </c>
      <c r="AX1068" s="72">
        <f t="shared" si="340"/>
        <v>5</v>
      </c>
      <c r="AZ1068" s="39">
        <f t="shared" si="341"/>
        <v>0.115293978529136</v>
      </c>
      <c r="BA1068" s="146">
        <f t="shared" si="342"/>
        <v>33</v>
      </c>
      <c r="BB1068" s="146">
        <f t="shared" si="343"/>
        <v>145</v>
      </c>
      <c r="BC1068" s="32">
        <f t="shared" si="344"/>
        <v>284</v>
      </c>
      <c r="BD1068" s="148"/>
      <c r="BE1068" s="40">
        <f t="shared" si="345"/>
        <v>7.4515648286140088E-2</v>
      </c>
      <c r="BF1068" s="40">
        <f t="shared" si="346"/>
        <v>0.15432098765432098</v>
      </c>
      <c r="BG1068" s="40">
        <f t="shared" si="347"/>
        <v>7.7081192189105849E-2</v>
      </c>
      <c r="BH1068" s="40">
        <f t="shared" si="348"/>
        <v>0.48504446240905419</v>
      </c>
      <c r="BI1068" s="40">
        <f t="shared" si="349"/>
        <v>0.21321961620469082</v>
      </c>
      <c r="BJ1068" s="40">
        <f t="shared" si="350"/>
        <v>0.64695009242144186</v>
      </c>
      <c r="BK1068" s="40">
        <f t="shared" si="351"/>
        <v>0.16051364365971107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1</v>
      </c>
      <c r="BT1068" s="42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</row>
    <row r="1069" spans="1:124" s="32" customFormat="1" x14ac:dyDescent="0.2">
      <c r="A1069" s="124" t="str">
        <f>CONFIGURACAO!$C$4</f>
        <v>AREA 21</v>
      </c>
      <c r="B1069" s="125">
        <v>1067</v>
      </c>
      <c r="C1069" s="252" t="s">
        <v>332</v>
      </c>
      <c r="D1069" s="126">
        <f t="shared" si="352"/>
        <v>4</v>
      </c>
      <c r="E1069" s="250" t="s">
        <v>1404</v>
      </c>
      <c r="F1069" s="250">
        <v>0</v>
      </c>
      <c r="G1069" s="250">
        <v>1</v>
      </c>
      <c r="H1069" s="250">
        <v>1</v>
      </c>
      <c r="I1069" s="250">
        <v>1</v>
      </c>
      <c r="J1069" s="87"/>
      <c r="K1069" s="94"/>
      <c r="L1069" s="94"/>
      <c r="M1069" s="154">
        <f t="shared" si="353"/>
        <v>3</v>
      </c>
      <c r="N1069">
        <v>1</v>
      </c>
      <c r="O1069">
        <v>2</v>
      </c>
      <c r="P1069">
        <v>3</v>
      </c>
      <c r="Q1069">
        <v>0</v>
      </c>
      <c r="R1069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3</v>
      </c>
      <c r="AC1069" s="139">
        <f t="shared" si="336"/>
        <v>3</v>
      </c>
      <c r="AD1069" s="140">
        <f t="shared" si="337"/>
        <v>6</v>
      </c>
      <c r="AE1069" s="141">
        <f t="shared" si="354"/>
        <v>0</v>
      </c>
      <c r="AF1069" s="142">
        <f t="shared" si="355"/>
        <v>0</v>
      </c>
      <c r="AG1069" s="278"/>
      <c r="AI1069" s="37">
        <f>IFERROR(IF(M1069&gt;0,(N1069*CONFIGURACAO!$C$20)+(O1069*CONFIGURACAO!$C$21)+(P1069*CONFIGURACAO!$C$22)+(Q1069*CONFIGURACAO!$C$23)+(R1069*CONFIGURACAO!$C$24),""),"")</f>
        <v>440</v>
      </c>
      <c r="AJ1069" s="38">
        <f>IF(S1069=0,0,IF(CONFIGURACAO!$C$15="SIM",(IF(S1069&gt;CONFIGURACAO!$C$16,CONFIGURACAO!$C$16*CONFIGURACAO!$C$25,S1069*CONFIGURACAO!$C$25)),'PI AREA  P100'!S1069*CONFIGURACAO!$C$25))</f>
        <v>10</v>
      </c>
      <c r="AK1069" s="38">
        <f>IF(T1069=0,0,IF(CONFIGURACAO!$C$17="SIM",(IF(T1069&gt;CONFIGURACAO!$C$18,CONFIGURACAO!$C$18*CONFIGURACAO!$C$26,T1069*CONFIGURACAO!$C$26)),'PI AREA  P100'!T1069*CONFIGURACAO!$C$26))</f>
        <v>5</v>
      </c>
      <c r="AL1069" s="38">
        <f>IFERROR(IF(M1069&gt;0,(U1069*CONFIGURACAO!$C$29)+(V1069*CONFIGURACAO!$C$30),""),"")</f>
        <v>0</v>
      </c>
      <c r="AM1069" s="38">
        <f>IF(W1069=0,0,IF(CONFIGURACAO!$C$41="SIM",(IF(W1069&gt;CONFIGURACAO!$C$41,CONFIGURACAO!$C$41*CONFIGURACAO!$C$31,W1069*CONFIGURACAO!$C$31)),'PI AREA  P100'!W1069*CONFIGURACAO!$C$31))</f>
        <v>0</v>
      </c>
      <c r="AN1069" s="38">
        <f>IF(X1069=0,0,IF(CONFIGURACAO!$C$39="SIM",(IF(X1069&gt;CONFIGURACAO!$C$40,CONFIGURACAO!$C$40*CONFIGURACAO!$C$32,X1069*CONFIGURACAO!$C$32)),'PI AREA  P100'!X1069*CONFIGURACAO!$C$32))</f>
        <v>0</v>
      </c>
      <c r="AO1069" s="38">
        <f>IFERROR(IF(M1069&gt;0,(Y1069*CONFIGURACAO!$C$33)+(Z1069*CONFIGURACAO!$C$34)+(AA1069*CONFIGURACAO!$C$35)+(AB1069*CONFIGURACAO!$C$36),""),"")</f>
        <v>30</v>
      </c>
      <c r="AP1069" s="38">
        <f>IF(AA1069=0,0,IF(CONFIGURACAO!$C$46="SIM",(IF(AA1069&gt;CONFIGURACAO!$C$47,CONFIGURACAO!$C$47*CONFIGURACAO!$C$35,AA1069*CONFIGURACAO!$C$35)),'PI AREA  P100'!AA1069*CONFIGURACAO!$C$35))</f>
        <v>0</v>
      </c>
      <c r="AQ1069" s="38">
        <f>IF(AB1069=0,0,IF(CONFIGURACAO!$C$44="SIM",(IF(AB1069&gt;CONFIGURACAO!$C$45,CONFIGURACAO!$C$45*CONFIGURACAO!$C$36,AB1069*CONFIGURACAO!$C$36)),'PI AREA  P100'!AB1069*CONFIGURACAO!$C$36))</f>
        <v>20</v>
      </c>
      <c r="AR1069" s="38">
        <f t="shared" si="356"/>
        <v>505</v>
      </c>
      <c r="AS1069" s="68">
        <f>IF(AR1069="","",$AR1069-(($AS$2/CONFIGURACAO!$C$6)*$M1069))</f>
        <v>280</v>
      </c>
      <c r="AT1069" s="73">
        <f t="shared" si="338"/>
        <v>3</v>
      </c>
      <c r="AU1069" s="75">
        <f>IF(AR1069="","",$AR1069-(($AU$2/CONFIGURACAO!$C$6)*$M1069))</f>
        <v>130</v>
      </c>
      <c r="AV1069" s="76">
        <f t="shared" si="339"/>
        <v>4</v>
      </c>
      <c r="AW1069" s="74">
        <f>IF(AR1069="","",$AR1069-(($AW$2/CONFIGURACAO!$C$6)*$M1069))</f>
        <v>-20</v>
      </c>
      <c r="AX1069" s="72" t="str">
        <f t="shared" si="340"/>
        <v>NAO</v>
      </c>
      <c r="AZ1069" s="39">
        <f t="shared" si="341"/>
        <v>4.2654548833123584E-2</v>
      </c>
      <c r="BA1069" s="146">
        <f t="shared" si="342"/>
        <v>11</v>
      </c>
      <c r="BB1069" s="146">
        <f t="shared" si="343"/>
        <v>663</v>
      </c>
      <c r="BC1069" s="32">
        <f t="shared" si="344"/>
        <v>734</v>
      </c>
      <c r="BD1069" s="148"/>
      <c r="BE1069" s="40">
        <f t="shared" si="345"/>
        <v>3.7257824143070044E-2</v>
      </c>
      <c r="BF1069" s="40">
        <f t="shared" si="346"/>
        <v>7.716049382716049E-2</v>
      </c>
      <c r="BG1069" s="40">
        <f t="shared" si="347"/>
        <v>7.7081192189105849E-2</v>
      </c>
      <c r="BH1069" s="40">
        <f t="shared" si="348"/>
        <v>0</v>
      </c>
      <c r="BI1069" s="40">
        <f t="shared" si="349"/>
        <v>0</v>
      </c>
      <c r="BJ1069" s="40">
        <f t="shared" si="350"/>
        <v>9.2421441774491686E-2</v>
      </c>
      <c r="BK1069" s="40">
        <f t="shared" si="351"/>
        <v>0.16051364365971107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3</v>
      </c>
      <c r="BS1069">
        <v>0</v>
      </c>
      <c r="BT1069" s="42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</row>
    <row r="1070" spans="1:124" s="32" customFormat="1" x14ac:dyDescent="0.2">
      <c r="A1070" s="124" t="str">
        <f>CONFIGURACAO!$C$4</f>
        <v>AREA 21</v>
      </c>
      <c r="B1070" s="125">
        <v>1068</v>
      </c>
      <c r="C1070" s="252" t="s">
        <v>332</v>
      </c>
      <c r="D1070" s="126">
        <f t="shared" si="352"/>
        <v>5</v>
      </c>
      <c r="E1070" s="250" t="s">
        <v>1405</v>
      </c>
      <c r="F1070" s="250">
        <v>0</v>
      </c>
      <c r="G1070" s="250">
        <v>1</v>
      </c>
      <c r="H1070" s="250">
        <v>1</v>
      </c>
      <c r="I1070" s="250">
        <v>1</v>
      </c>
      <c r="J1070" s="87"/>
      <c r="K1070" s="94"/>
      <c r="L1070" s="94"/>
      <c r="M1070" s="154">
        <f t="shared" si="353"/>
        <v>3</v>
      </c>
      <c r="N1070">
        <v>1</v>
      </c>
      <c r="O1070">
        <v>1</v>
      </c>
      <c r="P1070">
        <v>0</v>
      </c>
      <c r="Q1070">
        <v>2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2</v>
      </c>
      <c r="AB1070">
        <v>0</v>
      </c>
      <c r="AC1070" s="139">
        <f t="shared" si="336"/>
        <v>2</v>
      </c>
      <c r="AD1070" s="140">
        <f t="shared" si="337"/>
        <v>2</v>
      </c>
      <c r="AE1070" s="141">
        <f t="shared" si="354"/>
        <v>0</v>
      </c>
      <c r="AF1070" s="142">
        <f t="shared" si="355"/>
        <v>0</v>
      </c>
      <c r="AG1070" s="278"/>
      <c r="AI1070" s="37">
        <f>IFERROR(IF(M1070&gt;0,(N1070*CONFIGURACAO!$C$20)+(O1070*CONFIGURACAO!$C$21)+(P1070*CONFIGURACAO!$C$22)+(Q1070*CONFIGURACAO!$C$23)+(R1070*CONFIGURACAO!$C$24),""),"")</f>
        <v>260</v>
      </c>
      <c r="AJ1070" s="38">
        <f>IF(S1070=0,0,IF(CONFIGURACAO!$C$15="SIM",(IF(S1070&gt;CONFIGURACAO!$C$16,CONFIGURACAO!$C$16*CONFIGURACAO!$C$25,S1070*CONFIGURACAO!$C$25)),'PI AREA  P100'!S1070*CONFIGURACAO!$C$25))</f>
        <v>10</v>
      </c>
      <c r="AK1070" s="38">
        <f>IF(T1070=0,0,IF(CONFIGURACAO!$C$17="SIM",(IF(T1070&gt;CONFIGURACAO!$C$18,CONFIGURACAO!$C$18*CONFIGURACAO!$C$26,T1070*CONFIGURACAO!$C$26)),'PI AREA  P100'!T1070*CONFIGURACAO!$C$26))</f>
        <v>0</v>
      </c>
      <c r="AL1070" s="38">
        <f>IFERROR(IF(M1070&gt;0,(U1070*CONFIGURACAO!$C$29)+(V1070*CONFIGURACAO!$C$30),""),"")</f>
        <v>0</v>
      </c>
      <c r="AM1070" s="38">
        <f>IF(W1070=0,0,IF(CONFIGURACAO!$C$41="SIM",(IF(W1070&gt;CONFIGURACAO!$C$41,CONFIGURACAO!$C$41*CONFIGURACAO!$C$31,W1070*CONFIGURACAO!$C$31)),'PI AREA  P100'!W1070*CONFIGURACAO!$C$31))</f>
        <v>50</v>
      </c>
      <c r="AN1070" s="38">
        <f>IF(X1070=0,0,IF(CONFIGURACAO!$C$39="SIM",(IF(X1070&gt;CONFIGURACAO!$C$40,CONFIGURACAO!$C$40*CONFIGURACAO!$C$32,X1070*CONFIGURACAO!$C$32)),'PI AREA  P100'!X1070*CONFIGURACAO!$C$32))</f>
        <v>0</v>
      </c>
      <c r="AO1070" s="38">
        <f>IFERROR(IF(M1070&gt;0,(Y1070*CONFIGURACAO!$C$33)+(Z1070*CONFIGURACAO!$C$34)+(AA1070*CONFIGURACAO!$C$35)+(AB1070*CONFIGURACAO!$C$36),""),"")</f>
        <v>50</v>
      </c>
      <c r="AP1070" s="38">
        <f>IF(AA1070=0,0,IF(CONFIGURACAO!$C$46="SIM",(IF(AA1070&gt;CONFIGURACAO!$C$47,CONFIGURACAO!$C$47*CONFIGURACAO!$C$35,AA1070*CONFIGURACAO!$C$35)),'PI AREA  P100'!AA1070*CONFIGURACAO!$C$35))</f>
        <v>50</v>
      </c>
      <c r="AQ1070" s="38">
        <f>IF(AB1070=0,0,IF(CONFIGURACAO!$C$44="SIM",(IF(AB1070&gt;CONFIGURACAO!$C$45,CONFIGURACAO!$C$45*CONFIGURACAO!$C$36,AB1070*CONFIGURACAO!$C$36)),'PI AREA  P100'!AB1070*CONFIGURACAO!$C$36))</f>
        <v>0</v>
      </c>
      <c r="AR1070" s="38">
        <f t="shared" si="356"/>
        <v>420</v>
      </c>
      <c r="AS1070" s="68">
        <f>IF(AR1070="","",$AR1070-(($AS$2/CONFIGURACAO!$C$6)*$M1070))</f>
        <v>195</v>
      </c>
      <c r="AT1070" s="73">
        <f t="shared" si="338"/>
        <v>3</v>
      </c>
      <c r="AU1070" s="75">
        <f>IF(AR1070="","",$AR1070-(($AU$2/CONFIGURACAO!$C$6)*$M1070))</f>
        <v>45</v>
      </c>
      <c r="AV1070" s="76">
        <f t="shared" si="339"/>
        <v>4</v>
      </c>
      <c r="AW1070" s="74">
        <f>IF(AR1070="","",$AR1070-(($AW$2/CONFIGURACAO!$C$6)*$M1070))</f>
        <v>-105</v>
      </c>
      <c r="AX1070" s="72" t="str">
        <f t="shared" si="340"/>
        <v>NAO</v>
      </c>
      <c r="AZ1070" s="39">
        <f t="shared" si="341"/>
        <v>3.547507031665724E-2</v>
      </c>
      <c r="BA1070" s="146">
        <f t="shared" si="342"/>
        <v>8</v>
      </c>
      <c r="BB1070" s="146">
        <f t="shared" si="343"/>
        <v>763</v>
      </c>
      <c r="BC1070" s="32">
        <f t="shared" si="344"/>
        <v>794</v>
      </c>
      <c r="BD1070" s="148"/>
      <c r="BE1070" s="40">
        <f t="shared" si="345"/>
        <v>3.7257824143070044E-2</v>
      </c>
      <c r="BF1070" s="40">
        <f t="shared" si="346"/>
        <v>3.8580246913580245E-2</v>
      </c>
      <c r="BG1070" s="40">
        <f t="shared" si="347"/>
        <v>0</v>
      </c>
      <c r="BH1070" s="40">
        <f t="shared" si="348"/>
        <v>8.084074373484236E-2</v>
      </c>
      <c r="BI1070" s="40">
        <f t="shared" si="349"/>
        <v>0</v>
      </c>
      <c r="BJ1070" s="40">
        <f t="shared" si="350"/>
        <v>9.2421441774491686E-2</v>
      </c>
      <c r="BK1070" s="40">
        <f t="shared" si="351"/>
        <v>0</v>
      </c>
      <c r="BL1070">
        <v>0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>
        <v>1</v>
      </c>
      <c r="BS1070">
        <v>0</v>
      </c>
      <c r="BT1070" s="42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</row>
    <row r="1071" spans="1:124" s="32" customFormat="1" x14ac:dyDescent="0.2">
      <c r="A1071" s="124" t="str">
        <f>CONFIGURACAO!$C$4</f>
        <v>AREA 21</v>
      </c>
      <c r="B1071" s="125">
        <v>1069</v>
      </c>
      <c r="C1071" s="252" t="s">
        <v>332</v>
      </c>
      <c r="D1071" s="126">
        <f t="shared" si="352"/>
        <v>6</v>
      </c>
      <c r="E1071" s="250" t="s">
        <v>1406</v>
      </c>
      <c r="F1071" s="250">
        <v>0</v>
      </c>
      <c r="G1071" s="250">
        <v>1</v>
      </c>
      <c r="H1071" s="250">
        <v>1</v>
      </c>
      <c r="I1071" s="250">
        <v>1</v>
      </c>
      <c r="J1071" s="87"/>
      <c r="K1071" s="94"/>
      <c r="L1071" s="94"/>
      <c r="M1071" s="154">
        <f t="shared" si="353"/>
        <v>3</v>
      </c>
      <c r="N1071">
        <v>0</v>
      </c>
      <c r="O1071">
        <v>0</v>
      </c>
      <c r="P1071">
        <v>0</v>
      </c>
      <c r="Q1071">
        <v>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3</v>
      </c>
      <c r="AC1071" s="139">
        <f t="shared" si="336"/>
        <v>0</v>
      </c>
      <c r="AD1071" s="140">
        <f t="shared" si="337"/>
        <v>0</v>
      </c>
      <c r="AE1071" s="141">
        <f t="shared" si="354"/>
        <v>0</v>
      </c>
      <c r="AF1071" s="142">
        <f t="shared" si="355"/>
        <v>0</v>
      </c>
      <c r="AG1071" s="278"/>
      <c r="AI1071" s="37">
        <f>IFERROR(IF(M1071&gt;0,(N1071*CONFIGURACAO!$C$20)+(O1071*CONFIGURACAO!$C$21)+(P1071*CONFIGURACAO!$C$22)+(Q1071*CONFIGURACAO!$C$23)+(R1071*CONFIGURACAO!$C$24),""),"")</f>
        <v>80</v>
      </c>
      <c r="AJ1071" s="38">
        <f>IF(S1071=0,0,IF(CONFIGURACAO!$C$15="SIM",(IF(S1071&gt;CONFIGURACAO!$C$16,CONFIGURACAO!$C$16*CONFIGURACAO!$C$25,S1071*CONFIGURACAO!$C$25)),'PI AREA  P100'!S1071*CONFIGURACAO!$C$25))</f>
        <v>0</v>
      </c>
      <c r="AK1071" s="38">
        <f>IF(T1071=0,0,IF(CONFIGURACAO!$C$17="SIM",(IF(T1071&gt;CONFIGURACAO!$C$18,CONFIGURACAO!$C$18*CONFIGURACAO!$C$26,T1071*CONFIGURACAO!$C$26)),'PI AREA  P100'!T1071*CONFIGURACAO!$C$26))</f>
        <v>0</v>
      </c>
      <c r="AL1071" s="38">
        <f>IFERROR(IF(M1071&gt;0,(U1071*CONFIGURACAO!$C$29)+(V1071*CONFIGURACAO!$C$30),""),"")</f>
        <v>0</v>
      </c>
      <c r="AM1071" s="38">
        <f>IF(W1071=0,0,IF(CONFIGURACAO!$C$41="SIM",(IF(W1071&gt;CONFIGURACAO!$C$41,CONFIGURACAO!$C$41*CONFIGURACAO!$C$31,W1071*CONFIGURACAO!$C$31)),'PI AREA  P100'!W1071*CONFIGURACAO!$C$31))</f>
        <v>50</v>
      </c>
      <c r="AN1071" s="38">
        <f>IF(X1071=0,0,IF(CONFIGURACAO!$C$39="SIM",(IF(X1071&gt;CONFIGURACAO!$C$40,CONFIGURACAO!$C$40*CONFIGURACAO!$C$32,X1071*CONFIGURACAO!$C$32)),'PI AREA  P100'!X1071*CONFIGURACAO!$C$32))</f>
        <v>0</v>
      </c>
      <c r="AO1071" s="38">
        <f>IFERROR(IF(M1071&gt;0,(Y1071*CONFIGURACAO!$C$33)+(Z1071*CONFIGURACAO!$C$34)+(AA1071*CONFIGURACAO!$C$35)+(AB1071*CONFIGURACAO!$C$36),""),"")</f>
        <v>30</v>
      </c>
      <c r="AP1071" s="38">
        <f>IF(AA1071=0,0,IF(CONFIGURACAO!$C$46="SIM",(IF(AA1071&gt;CONFIGURACAO!$C$47,CONFIGURACAO!$C$47*CONFIGURACAO!$C$35,AA1071*CONFIGURACAO!$C$35)),'PI AREA  P100'!AA1071*CONFIGURACAO!$C$35))</f>
        <v>0</v>
      </c>
      <c r="AQ1071" s="38">
        <f>IF(AB1071=0,0,IF(CONFIGURACAO!$C$44="SIM",(IF(AB1071&gt;CONFIGURACAO!$C$45,CONFIGURACAO!$C$45*CONFIGURACAO!$C$36,AB1071*CONFIGURACAO!$C$36)),'PI AREA  P100'!AB1071*CONFIGURACAO!$C$36))</f>
        <v>20</v>
      </c>
      <c r="AR1071" s="38">
        <f t="shared" si="356"/>
        <v>180</v>
      </c>
      <c r="AS1071" s="68">
        <f>IF(AR1071="","",$AR1071-(($AS$2/CONFIGURACAO!$C$6)*$M1071))</f>
        <v>-45</v>
      </c>
      <c r="AT1071" s="73" t="str">
        <f t="shared" si="338"/>
        <v>NAO</v>
      </c>
      <c r="AU1071" s="75">
        <f>IF(AR1071="","",$AR1071-(($AU$2/CONFIGURACAO!$C$6)*$M1071))</f>
        <v>-195</v>
      </c>
      <c r="AV1071" s="76" t="str">
        <f t="shared" si="339"/>
        <v>NAO</v>
      </c>
      <c r="AW1071" s="74">
        <f>IF(AR1071="","",$AR1071-(($AW$2/CONFIGURACAO!$C$6)*$M1071))</f>
        <v>-345</v>
      </c>
      <c r="AX1071" s="72" t="str">
        <f t="shared" si="340"/>
        <v>NAO</v>
      </c>
      <c r="AZ1071" s="39">
        <f t="shared" si="341"/>
        <v>1.5203601564281672E-2</v>
      </c>
      <c r="BA1071" s="146">
        <f t="shared" si="342"/>
        <v>6</v>
      </c>
      <c r="BB1071" s="146">
        <f t="shared" si="343"/>
        <v>836</v>
      </c>
      <c r="BC1071" s="32">
        <f t="shared" si="344"/>
        <v>972</v>
      </c>
      <c r="BD1071" s="148"/>
      <c r="BE1071" s="40">
        <f t="shared" si="345"/>
        <v>0</v>
      </c>
      <c r="BF1071" s="40">
        <f t="shared" si="346"/>
        <v>0</v>
      </c>
      <c r="BG1071" s="40">
        <f t="shared" si="347"/>
        <v>0</v>
      </c>
      <c r="BH1071" s="40">
        <f t="shared" si="348"/>
        <v>8.084074373484236E-2</v>
      </c>
      <c r="BI1071" s="40">
        <f t="shared" si="349"/>
        <v>0</v>
      </c>
      <c r="BJ1071" s="40">
        <f t="shared" si="350"/>
        <v>0</v>
      </c>
      <c r="BK1071" s="40">
        <f t="shared" si="351"/>
        <v>0</v>
      </c>
      <c r="BL1071">
        <v>0</v>
      </c>
      <c r="BM1071">
        <v>0</v>
      </c>
      <c r="BN1071">
        <v>1</v>
      </c>
      <c r="BO1071">
        <v>0</v>
      </c>
      <c r="BP1071">
        <v>0</v>
      </c>
      <c r="BQ1071">
        <v>0</v>
      </c>
      <c r="BR1071">
        <v>1</v>
      </c>
      <c r="BS1071">
        <v>1</v>
      </c>
      <c r="BT1071" s="42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</row>
    <row r="1072" spans="1:124" s="32" customFormat="1" x14ac:dyDescent="0.2">
      <c r="A1072" s="124" t="str">
        <f>CONFIGURACAO!$C$4</f>
        <v>AREA 21</v>
      </c>
      <c r="B1072" s="125">
        <v>1070</v>
      </c>
      <c r="C1072" s="252" t="s">
        <v>332</v>
      </c>
      <c r="D1072" s="126">
        <f t="shared" si="352"/>
        <v>7</v>
      </c>
      <c r="E1072" s="250" t="s">
        <v>1407</v>
      </c>
      <c r="F1072" s="250">
        <v>0</v>
      </c>
      <c r="G1072" s="250">
        <v>1</v>
      </c>
      <c r="H1072" s="250">
        <v>1</v>
      </c>
      <c r="I1072" s="250">
        <v>1</v>
      </c>
      <c r="J1072" s="87"/>
      <c r="K1072" s="94"/>
      <c r="L1072" s="94"/>
      <c r="M1072" s="154">
        <f t="shared" si="353"/>
        <v>3</v>
      </c>
      <c r="N1072">
        <v>1</v>
      </c>
      <c r="O1072">
        <v>0</v>
      </c>
      <c r="P1072">
        <v>0</v>
      </c>
      <c r="Q1072">
        <v>2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 s="139">
        <f t="shared" si="336"/>
        <v>1</v>
      </c>
      <c r="AD1072" s="140">
        <f t="shared" si="337"/>
        <v>1</v>
      </c>
      <c r="AE1072" s="141">
        <f t="shared" si="354"/>
        <v>0</v>
      </c>
      <c r="AF1072" s="142">
        <f t="shared" si="355"/>
        <v>0</v>
      </c>
      <c r="AG1072" s="278"/>
      <c r="AI1072" s="37">
        <f>IFERROR(IF(M1072&gt;0,(N1072*CONFIGURACAO!$C$20)+(O1072*CONFIGURACAO!$C$21)+(P1072*CONFIGURACAO!$C$22)+(Q1072*CONFIGURACAO!$C$23)+(R1072*CONFIGURACAO!$C$24),""),"")</f>
        <v>180</v>
      </c>
      <c r="AJ1072" s="38">
        <f>IF(S1072=0,0,IF(CONFIGURACAO!$C$15="SIM",(IF(S1072&gt;CONFIGURACAO!$C$16,CONFIGURACAO!$C$16*CONFIGURACAO!$C$25,S1072*CONFIGURACAO!$C$25)),'PI AREA  P100'!S1072*CONFIGURACAO!$C$25))</f>
        <v>10</v>
      </c>
      <c r="AK1072" s="38">
        <f>IF(T1072=0,0,IF(CONFIGURACAO!$C$17="SIM",(IF(T1072&gt;CONFIGURACAO!$C$18,CONFIGURACAO!$C$18*CONFIGURACAO!$C$26,T1072*CONFIGURACAO!$C$26)),'PI AREA  P100'!T1072*CONFIGURACAO!$C$26))</f>
        <v>0</v>
      </c>
      <c r="AL1072" s="38">
        <f>IFERROR(IF(M1072&gt;0,(U1072*CONFIGURACAO!$C$29)+(V1072*CONFIGURACAO!$C$30),""),"")</f>
        <v>0</v>
      </c>
      <c r="AM1072" s="38">
        <f>IF(W1072=0,0,IF(CONFIGURACAO!$C$41="SIM",(IF(W1072&gt;CONFIGURACAO!$C$41,CONFIGURACAO!$C$41*CONFIGURACAO!$C$31,W1072*CONFIGURACAO!$C$31)),'PI AREA  P100'!W1072*CONFIGURACAO!$C$31))</f>
        <v>0</v>
      </c>
      <c r="AN1072" s="38">
        <f>IF(X1072=0,0,IF(CONFIGURACAO!$C$39="SIM",(IF(X1072&gt;CONFIGURACAO!$C$40,CONFIGURACAO!$C$40*CONFIGURACAO!$C$32,X1072*CONFIGURACAO!$C$32)),'PI AREA  P100'!X1072*CONFIGURACAO!$C$32))</f>
        <v>0</v>
      </c>
      <c r="AO1072" s="38">
        <f>IFERROR(IF(M1072&gt;0,(Y1072*CONFIGURACAO!$C$33)+(Z1072*CONFIGURACAO!$C$34)+(AA1072*CONFIGURACAO!$C$35)+(AB1072*CONFIGURACAO!$C$36),""),"")</f>
        <v>0</v>
      </c>
      <c r="AP1072" s="38">
        <f>IF(AA1072=0,0,IF(CONFIGURACAO!$C$46="SIM",(IF(AA1072&gt;CONFIGURACAO!$C$47,CONFIGURACAO!$C$47*CONFIGURACAO!$C$35,AA1072*CONFIGURACAO!$C$35)),'PI AREA  P100'!AA1072*CONFIGURACAO!$C$35))</f>
        <v>0</v>
      </c>
      <c r="AQ1072" s="38">
        <f>IF(AB1072=0,0,IF(CONFIGURACAO!$C$44="SIM",(IF(AB1072&gt;CONFIGURACAO!$C$45,CONFIGURACAO!$C$45*CONFIGURACAO!$C$36,AB1072*CONFIGURACAO!$C$36)),'PI AREA  P100'!AB1072*CONFIGURACAO!$C$36))</f>
        <v>0</v>
      </c>
      <c r="AR1072" s="38">
        <f t="shared" si="356"/>
        <v>190</v>
      </c>
      <c r="AS1072" s="68">
        <f>IF(AR1072="","",$AR1072-(($AS$2/CONFIGURACAO!$C$6)*$M1072))</f>
        <v>-35</v>
      </c>
      <c r="AT1072" s="73" t="str">
        <f t="shared" si="338"/>
        <v>NAO</v>
      </c>
      <c r="AU1072" s="75">
        <f>IF(AR1072="","",$AR1072-(($AU$2/CONFIGURACAO!$C$6)*$M1072))</f>
        <v>-185</v>
      </c>
      <c r="AV1072" s="76" t="str">
        <f t="shared" si="339"/>
        <v>NAO</v>
      </c>
      <c r="AW1072" s="74">
        <f>IF(AR1072="","",$AR1072-(($AW$2/CONFIGURACAO!$C$6)*$M1072))</f>
        <v>-335</v>
      </c>
      <c r="AX1072" s="72" t="str">
        <f t="shared" si="340"/>
        <v>NAO</v>
      </c>
      <c r="AZ1072" s="39">
        <f t="shared" si="341"/>
        <v>1.6048246095630651E-2</v>
      </c>
      <c r="BA1072" s="146">
        <f t="shared" si="342"/>
        <v>4</v>
      </c>
      <c r="BB1072" s="146">
        <f t="shared" si="343"/>
        <v>923</v>
      </c>
      <c r="BC1072" s="32">
        <f t="shared" si="344"/>
        <v>965</v>
      </c>
      <c r="BD1072" s="148"/>
      <c r="BE1072" s="40">
        <f t="shared" si="345"/>
        <v>3.7257824143070044E-2</v>
      </c>
      <c r="BF1072" s="40">
        <f t="shared" si="346"/>
        <v>0</v>
      </c>
      <c r="BG1072" s="40">
        <f t="shared" si="347"/>
        <v>0</v>
      </c>
      <c r="BH1072" s="40">
        <f t="shared" si="348"/>
        <v>8.084074373484236E-2</v>
      </c>
      <c r="BI1072" s="40">
        <f t="shared" si="349"/>
        <v>0</v>
      </c>
      <c r="BJ1072" s="40">
        <f t="shared" si="350"/>
        <v>9.2421441774491686E-2</v>
      </c>
      <c r="BK1072" s="40">
        <f t="shared" si="351"/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1</v>
      </c>
      <c r="BT1072" s="4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</row>
    <row r="1073" spans="1:124" s="32" customFormat="1" x14ac:dyDescent="0.2">
      <c r="A1073" s="124" t="str">
        <f>CONFIGURACAO!$C$4</f>
        <v>AREA 21</v>
      </c>
      <c r="B1073" s="125">
        <v>1071</v>
      </c>
      <c r="C1073" s="252" t="s">
        <v>332</v>
      </c>
      <c r="D1073" s="126">
        <f t="shared" si="352"/>
        <v>8</v>
      </c>
      <c r="E1073" s="250" t="s">
        <v>1408</v>
      </c>
      <c r="F1073" s="250">
        <v>0</v>
      </c>
      <c r="G1073" s="250">
        <v>1</v>
      </c>
      <c r="H1073" s="250">
        <v>1</v>
      </c>
      <c r="I1073" s="250">
        <v>1</v>
      </c>
      <c r="J1073" s="87"/>
      <c r="K1073" s="94"/>
      <c r="L1073" s="94"/>
      <c r="M1073" s="154">
        <f t="shared" si="353"/>
        <v>3</v>
      </c>
      <c r="N1073">
        <v>6</v>
      </c>
      <c r="O1073">
        <v>0</v>
      </c>
      <c r="P1073">
        <v>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 s="139">
        <f t="shared" si="336"/>
        <v>6</v>
      </c>
      <c r="AD1073" s="140">
        <f t="shared" si="337"/>
        <v>8</v>
      </c>
      <c r="AE1073" s="141">
        <f t="shared" si="354"/>
        <v>0</v>
      </c>
      <c r="AF1073" s="142">
        <f t="shared" si="355"/>
        <v>0</v>
      </c>
      <c r="AG1073" s="278"/>
      <c r="AI1073" s="37">
        <f>IFERROR(IF(M1073&gt;0,(N1073*CONFIGURACAO!$C$20)+(O1073*CONFIGURACAO!$C$21)+(P1073*CONFIGURACAO!$C$22)+(Q1073*CONFIGURACAO!$C$23)+(R1073*CONFIGURACAO!$C$24),""),"")</f>
        <v>720</v>
      </c>
      <c r="AJ1073" s="38">
        <f>IF(S1073=0,0,IF(CONFIGURACAO!$C$15="SIM",(IF(S1073&gt;CONFIGURACAO!$C$16,CONFIGURACAO!$C$16*CONFIGURACAO!$C$25,S1073*CONFIGURACAO!$C$25)),'PI AREA  P100'!S1073*CONFIGURACAO!$C$25))</f>
        <v>0</v>
      </c>
      <c r="AK1073" s="38">
        <f>IF(T1073=0,0,IF(CONFIGURACAO!$C$17="SIM",(IF(T1073&gt;CONFIGURACAO!$C$18,CONFIGURACAO!$C$18*CONFIGURACAO!$C$26,T1073*CONFIGURACAO!$C$26)),'PI AREA  P100'!T1073*CONFIGURACAO!$C$26))</f>
        <v>0</v>
      </c>
      <c r="AL1073" s="38">
        <f>IFERROR(IF(M1073&gt;0,(U1073*CONFIGURACAO!$C$29)+(V1073*CONFIGURACAO!$C$30),""),"")</f>
        <v>0</v>
      </c>
      <c r="AM1073" s="38">
        <f>IF(W1073=0,0,IF(CONFIGURACAO!$C$41="SIM",(IF(W1073&gt;CONFIGURACAO!$C$41,CONFIGURACAO!$C$41*CONFIGURACAO!$C$31,W1073*CONFIGURACAO!$C$31)),'PI AREA  P100'!W1073*CONFIGURACAO!$C$31))</f>
        <v>0</v>
      </c>
      <c r="AN1073" s="38">
        <f>IF(X1073=0,0,IF(CONFIGURACAO!$C$39="SIM",(IF(X1073&gt;CONFIGURACAO!$C$40,CONFIGURACAO!$C$40*CONFIGURACAO!$C$32,X1073*CONFIGURACAO!$C$32)),'PI AREA  P100'!X1073*CONFIGURACAO!$C$32))</f>
        <v>0</v>
      </c>
      <c r="AO1073" s="38">
        <f>IFERROR(IF(M1073&gt;0,(Y1073*CONFIGURACAO!$C$33)+(Z1073*CONFIGURACAO!$C$34)+(AA1073*CONFIGURACAO!$C$35)+(AB1073*CONFIGURACAO!$C$36),""),"")</f>
        <v>0</v>
      </c>
      <c r="AP1073" s="38">
        <f>IF(AA1073=0,0,IF(CONFIGURACAO!$C$46="SIM",(IF(AA1073&gt;CONFIGURACAO!$C$47,CONFIGURACAO!$C$47*CONFIGURACAO!$C$35,AA1073*CONFIGURACAO!$C$35)),'PI AREA  P100'!AA1073*CONFIGURACAO!$C$35))</f>
        <v>0</v>
      </c>
      <c r="AQ1073" s="38">
        <f>IF(AB1073=0,0,IF(CONFIGURACAO!$C$44="SIM",(IF(AB1073&gt;CONFIGURACAO!$C$45,CONFIGURACAO!$C$45*CONFIGURACAO!$C$36,AB1073*CONFIGURACAO!$C$36)),'PI AREA  P100'!AB1073*CONFIGURACAO!$C$36))</f>
        <v>0</v>
      </c>
      <c r="AR1073" s="38">
        <f t="shared" si="356"/>
        <v>720</v>
      </c>
      <c r="AS1073" s="68">
        <f>IF(AR1073="","",$AR1073-(($AS$2/CONFIGURACAO!$C$6)*$M1073))</f>
        <v>495</v>
      </c>
      <c r="AT1073" s="73">
        <f t="shared" si="338"/>
        <v>3</v>
      </c>
      <c r="AU1073" s="75">
        <f>IF(AR1073="","",$AR1073-(($AU$2/CONFIGURACAO!$C$6)*$M1073))</f>
        <v>345</v>
      </c>
      <c r="AV1073" s="76">
        <f t="shared" si="339"/>
        <v>4</v>
      </c>
      <c r="AW1073" s="74">
        <f>IF(AR1073="","",$AR1073-(($AW$2/CONFIGURACAO!$C$6)*$M1073))</f>
        <v>195</v>
      </c>
      <c r="AX1073" s="72">
        <f t="shared" si="340"/>
        <v>5</v>
      </c>
      <c r="AZ1073" s="39">
        <f t="shared" si="341"/>
        <v>6.0814406257126689E-2</v>
      </c>
      <c r="BA1073" s="146">
        <f t="shared" si="342"/>
        <v>8</v>
      </c>
      <c r="BB1073" s="146">
        <f t="shared" si="343"/>
        <v>763</v>
      </c>
      <c r="BC1073" s="32">
        <f t="shared" si="344"/>
        <v>597</v>
      </c>
      <c r="BD1073" s="148"/>
      <c r="BE1073" s="40">
        <f t="shared" si="345"/>
        <v>0.22354694485842028</v>
      </c>
      <c r="BF1073" s="40">
        <f t="shared" si="346"/>
        <v>0</v>
      </c>
      <c r="BG1073" s="40">
        <f t="shared" si="347"/>
        <v>5.1387461459403906E-2</v>
      </c>
      <c r="BH1073" s="40">
        <f t="shared" si="348"/>
        <v>0</v>
      </c>
      <c r="BI1073" s="40">
        <f t="shared" si="349"/>
        <v>0</v>
      </c>
      <c r="BJ1073" s="40">
        <f t="shared" si="350"/>
        <v>0</v>
      </c>
      <c r="BK1073" s="40">
        <f t="shared" si="351"/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 s="42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</row>
    <row r="1074" spans="1:124" s="32" customFormat="1" x14ac:dyDescent="0.2">
      <c r="A1074" s="124" t="str">
        <f>CONFIGURACAO!$C$4</f>
        <v>AREA 21</v>
      </c>
      <c r="B1074" s="125">
        <v>1072</v>
      </c>
      <c r="C1074" s="252" t="s">
        <v>332</v>
      </c>
      <c r="D1074" s="126">
        <f t="shared" si="352"/>
        <v>9</v>
      </c>
      <c r="E1074" s="250" t="s">
        <v>1409</v>
      </c>
      <c r="F1074" s="250">
        <v>0</v>
      </c>
      <c r="G1074" s="250">
        <v>1</v>
      </c>
      <c r="H1074" s="250">
        <v>1</v>
      </c>
      <c r="I1074" s="250">
        <v>1</v>
      </c>
      <c r="J1074" s="87"/>
      <c r="K1074" s="94"/>
      <c r="L1074" s="94"/>
      <c r="M1074" s="154">
        <f t="shared" si="353"/>
        <v>3</v>
      </c>
      <c r="N1074">
        <v>8</v>
      </c>
      <c r="O1074">
        <v>3</v>
      </c>
      <c r="P1074">
        <v>6</v>
      </c>
      <c r="Q1074">
        <v>6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 s="139">
        <f t="shared" si="336"/>
        <v>11</v>
      </c>
      <c r="AD1074" s="140">
        <f t="shared" si="337"/>
        <v>17</v>
      </c>
      <c r="AE1074" s="141">
        <f t="shared" si="354"/>
        <v>0</v>
      </c>
      <c r="AF1074" s="142">
        <f t="shared" si="355"/>
        <v>0</v>
      </c>
      <c r="AG1074" s="278"/>
      <c r="AI1074" s="37">
        <f>IFERROR(IF(M1074&gt;0,(N1074*CONFIGURACAO!$C$20)+(O1074*CONFIGURACAO!$C$21)+(P1074*CONFIGURACAO!$C$22)+(Q1074*CONFIGURACAO!$C$23)+(R1074*CONFIGURACAO!$C$24),""),"")</f>
        <v>1640</v>
      </c>
      <c r="AJ1074" s="38">
        <f>IF(S1074=0,0,IF(CONFIGURACAO!$C$15="SIM",(IF(S1074&gt;CONFIGURACAO!$C$16,CONFIGURACAO!$C$16*CONFIGURACAO!$C$25,S1074*CONFIGURACAO!$C$25)),'PI AREA  P100'!S1074*CONFIGURACAO!$C$25))</f>
        <v>0</v>
      </c>
      <c r="AK1074" s="38">
        <f>IF(T1074=0,0,IF(CONFIGURACAO!$C$17="SIM",(IF(T1074&gt;CONFIGURACAO!$C$18,CONFIGURACAO!$C$18*CONFIGURACAO!$C$26,T1074*CONFIGURACAO!$C$26)),'PI AREA  P100'!T1074*CONFIGURACAO!$C$26))</f>
        <v>0</v>
      </c>
      <c r="AL1074" s="38">
        <f>IFERROR(IF(M1074&gt;0,(U1074*CONFIGURACAO!$C$29)+(V1074*CONFIGURACAO!$C$30),""),"")</f>
        <v>0</v>
      </c>
      <c r="AM1074" s="38">
        <f>IF(W1074=0,0,IF(CONFIGURACAO!$C$41="SIM",(IF(W1074&gt;CONFIGURACAO!$C$41,CONFIGURACAO!$C$41*CONFIGURACAO!$C$31,W1074*CONFIGURACAO!$C$31)),'PI AREA  P100'!W1074*CONFIGURACAO!$C$31))</f>
        <v>0</v>
      </c>
      <c r="AN1074" s="38">
        <f>IF(X1074=0,0,IF(CONFIGURACAO!$C$39="SIM",(IF(X1074&gt;CONFIGURACAO!$C$40,CONFIGURACAO!$C$40*CONFIGURACAO!$C$32,X1074*CONFIGURACAO!$C$32)),'PI AREA  P100'!X1074*CONFIGURACAO!$C$32))</f>
        <v>0</v>
      </c>
      <c r="AO1074" s="38">
        <f>IFERROR(IF(M1074&gt;0,(Y1074*CONFIGURACAO!$C$33)+(Z1074*CONFIGURACAO!$C$34)+(AA1074*CONFIGURACAO!$C$35)+(AB1074*CONFIGURACAO!$C$36),""),"")</f>
        <v>0</v>
      </c>
      <c r="AP1074" s="38">
        <f>IF(AA1074=0,0,IF(CONFIGURACAO!$C$46="SIM",(IF(AA1074&gt;CONFIGURACAO!$C$47,CONFIGURACAO!$C$47*CONFIGURACAO!$C$35,AA1074*CONFIGURACAO!$C$35)),'PI AREA  P100'!AA1074*CONFIGURACAO!$C$35))</f>
        <v>0</v>
      </c>
      <c r="AQ1074" s="38">
        <f>IF(AB1074=0,0,IF(CONFIGURACAO!$C$44="SIM",(IF(AB1074&gt;CONFIGURACAO!$C$45,CONFIGURACAO!$C$45*CONFIGURACAO!$C$36,AB1074*CONFIGURACAO!$C$36)),'PI AREA  P100'!AB1074*CONFIGURACAO!$C$36))</f>
        <v>0</v>
      </c>
      <c r="AR1074" s="38">
        <f t="shared" si="356"/>
        <v>1640</v>
      </c>
      <c r="AS1074" s="68">
        <f>IF(AR1074="","",$AR1074-(($AS$2/CONFIGURACAO!$C$6)*$M1074))</f>
        <v>1415</v>
      </c>
      <c r="AT1074" s="73">
        <f t="shared" si="338"/>
        <v>3</v>
      </c>
      <c r="AU1074" s="75">
        <f>IF(AR1074="","",$AR1074-(($AU$2/CONFIGURACAO!$C$6)*$M1074))</f>
        <v>1265</v>
      </c>
      <c r="AV1074" s="76">
        <f t="shared" si="339"/>
        <v>4</v>
      </c>
      <c r="AW1074" s="74">
        <f>IF(AR1074="","",$AR1074-(($AW$2/CONFIGURACAO!$C$6)*$M1074))</f>
        <v>1115</v>
      </c>
      <c r="AX1074" s="72">
        <f t="shared" si="340"/>
        <v>5</v>
      </c>
      <c r="AZ1074" s="39">
        <f t="shared" si="341"/>
        <v>0.13852170314123302</v>
      </c>
      <c r="BA1074" s="146">
        <f t="shared" si="342"/>
        <v>23</v>
      </c>
      <c r="BB1074" s="146">
        <f t="shared" si="343"/>
        <v>294</v>
      </c>
      <c r="BC1074" s="32">
        <f t="shared" si="344"/>
        <v>209</v>
      </c>
      <c r="BD1074" s="148"/>
      <c r="BE1074" s="40">
        <f t="shared" si="345"/>
        <v>0.29806259314456035</v>
      </c>
      <c r="BF1074" s="40">
        <f t="shared" si="346"/>
        <v>0.11574074074074073</v>
      </c>
      <c r="BG1074" s="40">
        <f t="shared" si="347"/>
        <v>0.1541623843782117</v>
      </c>
      <c r="BH1074" s="40">
        <f t="shared" si="348"/>
        <v>0.24252223120452709</v>
      </c>
      <c r="BI1074" s="40">
        <f t="shared" si="349"/>
        <v>0</v>
      </c>
      <c r="BJ1074" s="40">
        <f t="shared" si="350"/>
        <v>0</v>
      </c>
      <c r="BK1074" s="40">
        <f t="shared" si="351"/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1</v>
      </c>
      <c r="BS1074">
        <v>1</v>
      </c>
      <c r="BT1074" s="42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</row>
    <row r="1075" spans="1:124" s="32" customFormat="1" x14ac:dyDescent="0.2">
      <c r="A1075" s="124" t="str">
        <f>CONFIGURACAO!$C$4</f>
        <v>AREA 21</v>
      </c>
      <c r="B1075" s="125">
        <v>1073</v>
      </c>
      <c r="C1075" s="252" t="s">
        <v>332</v>
      </c>
      <c r="D1075" s="126">
        <f t="shared" si="352"/>
        <v>10</v>
      </c>
      <c r="E1075" s="250" t="s">
        <v>1410</v>
      </c>
      <c r="F1075" s="250">
        <v>0</v>
      </c>
      <c r="G1075" s="250">
        <v>1</v>
      </c>
      <c r="H1075" s="250">
        <v>1</v>
      </c>
      <c r="I1075" s="250">
        <v>1</v>
      </c>
      <c r="J1075" s="87"/>
      <c r="K1075" s="94"/>
      <c r="L1075" s="94"/>
      <c r="M1075" s="154">
        <f t="shared" si="353"/>
        <v>3</v>
      </c>
      <c r="N1075">
        <v>1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 s="139">
        <f t="shared" si="336"/>
        <v>1</v>
      </c>
      <c r="AD1075" s="140">
        <f t="shared" si="337"/>
        <v>2</v>
      </c>
      <c r="AE1075" s="141">
        <f t="shared" si="354"/>
        <v>0</v>
      </c>
      <c r="AF1075" s="142">
        <f t="shared" si="355"/>
        <v>0</v>
      </c>
      <c r="AG1075" s="278"/>
      <c r="AI1075" s="37">
        <f>IFERROR(IF(M1075&gt;0,(N1075*CONFIGURACAO!$C$20)+(O1075*CONFIGURACAO!$C$21)+(P1075*CONFIGURACAO!$C$22)+(Q1075*CONFIGURACAO!$C$23)+(R1075*CONFIGURACAO!$C$24),""),"")</f>
        <v>160</v>
      </c>
      <c r="AJ1075" s="38">
        <f>IF(S1075=0,0,IF(CONFIGURACAO!$C$15="SIM",(IF(S1075&gt;CONFIGURACAO!$C$16,CONFIGURACAO!$C$16*CONFIGURACAO!$C$25,S1075*CONFIGURACAO!$C$25)),'PI AREA  P100'!S1075*CONFIGURACAO!$C$25))</f>
        <v>0</v>
      </c>
      <c r="AK1075" s="38">
        <f>IF(T1075=0,0,IF(CONFIGURACAO!$C$17="SIM",(IF(T1075&gt;CONFIGURACAO!$C$18,CONFIGURACAO!$C$18*CONFIGURACAO!$C$26,T1075*CONFIGURACAO!$C$26)),'PI AREA  P100'!T1075*CONFIGURACAO!$C$26))</f>
        <v>0</v>
      </c>
      <c r="AL1075" s="38">
        <f>IFERROR(IF(M1075&gt;0,(U1075*CONFIGURACAO!$C$29)+(V1075*CONFIGURACAO!$C$30),""),"")</f>
        <v>0</v>
      </c>
      <c r="AM1075" s="38">
        <f>IF(W1075=0,0,IF(CONFIGURACAO!$C$41="SIM",(IF(W1075&gt;CONFIGURACAO!$C$41,CONFIGURACAO!$C$41*CONFIGURACAO!$C$31,W1075*CONFIGURACAO!$C$31)),'PI AREA  P100'!W1075*CONFIGURACAO!$C$31))</f>
        <v>0</v>
      </c>
      <c r="AN1075" s="38">
        <f>IF(X1075=0,0,IF(CONFIGURACAO!$C$39="SIM",(IF(X1075&gt;CONFIGURACAO!$C$40,CONFIGURACAO!$C$40*CONFIGURACAO!$C$32,X1075*CONFIGURACAO!$C$32)),'PI AREA  P100'!X1075*CONFIGURACAO!$C$32))</f>
        <v>0</v>
      </c>
      <c r="AO1075" s="38">
        <f>IFERROR(IF(M1075&gt;0,(Y1075*CONFIGURACAO!$C$33)+(Z1075*CONFIGURACAO!$C$34)+(AA1075*CONFIGURACAO!$C$35)+(AB1075*CONFIGURACAO!$C$36),""),"")</f>
        <v>0</v>
      </c>
      <c r="AP1075" s="38">
        <f>IF(AA1075=0,0,IF(CONFIGURACAO!$C$46="SIM",(IF(AA1075&gt;CONFIGURACAO!$C$47,CONFIGURACAO!$C$47*CONFIGURACAO!$C$35,AA1075*CONFIGURACAO!$C$35)),'PI AREA  P100'!AA1075*CONFIGURACAO!$C$35))</f>
        <v>0</v>
      </c>
      <c r="AQ1075" s="38">
        <f>IF(AB1075=0,0,IF(CONFIGURACAO!$C$44="SIM",(IF(AB1075&gt;CONFIGURACAO!$C$45,CONFIGURACAO!$C$45*CONFIGURACAO!$C$36,AB1075*CONFIGURACAO!$C$36)),'PI AREA  P100'!AB1075*CONFIGURACAO!$C$36))</f>
        <v>0</v>
      </c>
      <c r="AR1075" s="38">
        <f t="shared" si="356"/>
        <v>160</v>
      </c>
      <c r="AS1075" s="68">
        <f>IF(AR1075="","",$AR1075-(($AS$2/CONFIGURACAO!$C$6)*$M1075))</f>
        <v>-65</v>
      </c>
      <c r="AT1075" s="73" t="str">
        <f t="shared" si="338"/>
        <v>NAO</v>
      </c>
      <c r="AU1075" s="75">
        <f>IF(AR1075="","",$AR1075-(($AU$2/CONFIGURACAO!$C$6)*$M1075))</f>
        <v>-215</v>
      </c>
      <c r="AV1075" s="76" t="str">
        <f t="shared" si="339"/>
        <v>NAO</v>
      </c>
      <c r="AW1075" s="74">
        <f>IF(AR1075="","",$AR1075-(($AW$2/CONFIGURACAO!$C$6)*$M1075))</f>
        <v>-365</v>
      </c>
      <c r="AX1075" s="72" t="str">
        <f t="shared" si="340"/>
        <v>NAO</v>
      </c>
      <c r="AZ1075" s="39">
        <f t="shared" si="341"/>
        <v>1.3514312501583709E-2</v>
      </c>
      <c r="BA1075" s="146">
        <f t="shared" si="342"/>
        <v>2</v>
      </c>
      <c r="BB1075" s="146">
        <f t="shared" si="343"/>
        <v>1033</v>
      </c>
      <c r="BC1075" s="32">
        <f t="shared" si="344"/>
        <v>999</v>
      </c>
      <c r="BD1075" s="148"/>
      <c r="BE1075" s="40">
        <f t="shared" si="345"/>
        <v>3.7257824143070044E-2</v>
      </c>
      <c r="BF1075" s="40">
        <f t="shared" si="346"/>
        <v>0</v>
      </c>
      <c r="BG1075" s="40">
        <f t="shared" si="347"/>
        <v>2.5693730729701953E-2</v>
      </c>
      <c r="BH1075" s="40">
        <f t="shared" si="348"/>
        <v>0</v>
      </c>
      <c r="BI1075" s="40">
        <f t="shared" si="349"/>
        <v>0</v>
      </c>
      <c r="BJ1075" s="40">
        <f t="shared" si="350"/>
        <v>0</v>
      </c>
      <c r="BK1075" s="40">
        <f t="shared" si="351"/>
        <v>0</v>
      </c>
      <c r="BL1075">
        <v>0</v>
      </c>
      <c r="BM1075">
        <v>0</v>
      </c>
      <c r="BN1075">
        <v>1</v>
      </c>
      <c r="BO1075">
        <v>0</v>
      </c>
      <c r="BP1075">
        <v>0</v>
      </c>
      <c r="BQ1075">
        <v>1</v>
      </c>
      <c r="BR1075">
        <v>1</v>
      </c>
      <c r="BS1075">
        <v>2</v>
      </c>
      <c r="BT1075" s="42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</row>
    <row r="1076" spans="1:124" s="32" customFormat="1" x14ac:dyDescent="0.2">
      <c r="A1076" s="124" t="str">
        <f>CONFIGURACAO!$C$4</f>
        <v>AREA 21</v>
      </c>
      <c r="B1076" s="125">
        <v>1074</v>
      </c>
      <c r="C1076" s="252" t="s">
        <v>332</v>
      </c>
      <c r="D1076" s="126">
        <f t="shared" si="352"/>
        <v>11</v>
      </c>
      <c r="E1076" s="250" t="s">
        <v>1411</v>
      </c>
      <c r="F1076" s="250">
        <v>0</v>
      </c>
      <c r="G1076" s="250">
        <v>1</v>
      </c>
      <c r="H1076" s="250">
        <v>1</v>
      </c>
      <c r="I1076" s="250">
        <v>1</v>
      </c>
      <c r="J1076" s="87"/>
      <c r="K1076" s="94"/>
      <c r="L1076" s="94"/>
      <c r="M1076" s="154">
        <f t="shared" si="353"/>
        <v>3</v>
      </c>
      <c r="N1076">
        <v>6</v>
      </c>
      <c r="O1076">
        <v>3</v>
      </c>
      <c r="P1076">
        <v>7</v>
      </c>
      <c r="Q1076">
        <v>4</v>
      </c>
      <c r="R1076">
        <v>1</v>
      </c>
      <c r="S1076">
        <v>2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 s="139">
        <f t="shared" si="336"/>
        <v>9</v>
      </c>
      <c r="AD1076" s="140">
        <f t="shared" si="337"/>
        <v>16</v>
      </c>
      <c r="AE1076" s="141">
        <f t="shared" si="354"/>
        <v>0</v>
      </c>
      <c r="AF1076" s="142">
        <f t="shared" si="355"/>
        <v>0</v>
      </c>
      <c r="AG1076" s="278"/>
      <c r="AI1076" s="37">
        <f>IFERROR(IF(M1076&gt;0,(N1076*CONFIGURACAO!$C$20)+(O1076*CONFIGURACAO!$C$21)+(P1076*CONFIGURACAO!$C$22)+(Q1076*CONFIGURACAO!$C$23)+(R1076*CONFIGURACAO!$C$24),""),"")</f>
        <v>1440</v>
      </c>
      <c r="AJ1076" s="38">
        <f>IF(S1076=0,0,IF(CONFIGURACAO!$C$15="SIM",(IF(S1076&gt;CONFIGURACAO!$C$16,CONFIGURACAO!$C$16*CONFIGURACAO!$C$25,S1076*CONFIGURACAO!$C$25)),'PI AREA  P100'!S1076*CONFIGURACAO!$C$25))</f>
        <v>20</v>
      </c>
      <c r="AK1076" s="38">
        <f>IF(T1076=0,0,IF(CONFIGURACAO!$C$17="SIM",(IF(T1076&gt;CONFIGURACAO!$C$18,CONFIGURACAO!$C$18*CONFIGURACAO!$C$26,T1076*CONFIGURACAO!$C$26)),'PI AREA  P100'!T1076*CONFIGURACAO!$C$26))</f>
        <v>0</v>
      </c>
      <c r="AL1076" s="38">
        <f>IFERROR(IF(M1076&gt;0,(U1076*CONFIGURACAO!$C$29)+(V1076*CONFIGURACAO!$C$30),""),"")</f>
        <v>0</v>
      </c>
      <c r="AM1076" s="38">
        <f>IF(W1076=0,0,IF(CONFIGURACAO!$C$41="SIM",(IF(W1076&gt;CONFIGURACAO!$C$41,CONFIGURACAO!$C$41*CONFIGURACAO!$C$31,W1076*CONFIGURACAO!$C$31)),'PI AREA  P100'!W1076*CONFIGURACAO!$C$31))</f>
        <v>0</v>
      </c>
      <c r="AN1076" s="38">
        <f>IF(X1076=0,0,IF(CONFIGURACAO!$C$39="SIM",(IF(X1076&gt;CONFIGURACAO!$C$40,CONFIGURACAO!$C$40*CONFIGURACAO!$C$32,X1076*CONFIGURACAO!$C$32)),'PI AREA  P100'!X1076*CONFIGURACAO!$C$32))</f>
        <v>0</v>
      </c>
      <c r="AO1076" s="38">
        <f>IFERROR(IF(M1076&gt;0,(Y1076*CONFIGURACAO!$C$33)+(Z1076*CONFIGURACAO!$C$34)+(AA1076*CONFIGURACAO!$C$35)+(AB1076*CONFIGURACAO!$C$36),""),"")</f>
        <v>0</v>
      </c>
      <c r="AP1076" s="38">
        <f>IF(AA1076=0,0,IF(CONFIGURACAO!$C$46="SIM",(IF(AA1076&gt;CONFIGURACAO!$C$47,CONFIGURACAO!$C$47*CONFIGURACAO!$C$35,AA1076*CONFIGURACAO!$C$35)),'PI AREA  P100'!AA1076*CONFIGURACAO!$C$35))</f>
        <v>0</v>
      </c>
      <c r="AQ1076" s="38">
        <f>IF(AB1076=0,0,IF(CONFIGURACAO!$C$44="SIM",(IF(AB1076&gt;CONFIGURACAO!$C$45,CONFIGURACAO!$C$45*CONFIGURACAO!$C$36,AB1076*CONFIGURACAO!$C$36)),'PI AREA  P100'!AB1076*CONFIGURACAO!$C$36))</f>
        <v>0</v>
      </c>
      <c r="AR1076" s="38">
        <f t="shared" si="356"/>
        <v>1460</v>
      </c>
      <c r="AS1076" s="68">
        <f>IF(AR1076="","",$AR1076-(($AS$2/CONFIGURACAO!$C$6)*$M1076))</f>
        <v>1235</v>
      </c>
      <c r="AT1076" s="73">
        <f t="shared" si="338"/>
        <v>3</v>
      </c>
      <c r="AU1076" s="75">
        <f>IF(AR1076="","",$AR1076-(($AU$2/CONFIGURACAO!$C$6)*$M1076))</f>
        <v>1085</v>
      </c>
      <c r="AV1076" s="76">
        <f t="shared" si="339"/>
        <v>4</v>
      </c>
      <c r="AW1076" s="74">
        <f>IF(AR1076="","",$AR1076-(($AW$2/CONFIGURACAO!$C$6)*$M1076))</f>
        <v>935</v>
      </c>
      <c r="AX1076" s="72">
        <f t="shared" si="340"/>
        <v>5</v>
      </c>
      <c r="AZ1076" s="39">
        <f t="shared" si="341"/>
        <v>0.12331810157695133</v>
      </c>
      <c r="BA1076" s="146">
        <f t="shared" si="342"/>
        <v>23</v>
      </c>
      <c r="BB1076" s="146">
        <f t="shared" si="343"/>
        <v>294</v>
      </c>
      <c r="BC1076" s="32">
        <f t="shared" si="344"/>
        <v>257</v>
      </c>
      <c r="BD1076" s="148"/>
      <c r="BE1076" s="40">
        <f t="shared" si="345"/>
        <v>0.22354694485842028</v>
      </c>
      <c r="BF1076" s="40">
        <f t="shared" si="346"/>
        <v>0.11574074074074073</v>
      </c>
      <c r="BG1076" s="40">
        <f t="shared" si="347"/>
        <v>0.17985611510791369</v>
      </c>
      <c r="BH1076" s="40">
        <f t="shared" si="348"/>
        <v>0.16168148746968472</v>
      </c>
      <c r="BI1076" s="40">
        <f t="shared" si="349"/>
        <v>0.10660980810234541</v>
      </c>
      <c r="BJ1076" s="40">
        <f t="shared" si="350"/>
        <v>0.18484288354898337</v>
      </c>
      <c r="BK1076" s="40">
        <f t="shared" si="351"/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1</v>
      </c>
      <c r="BT1076" s="42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</row>
    <row r="1077" spans="1:124" s="32" customFormat="1" x14ac:dyDescent="0.2">
      <c r="A1077" s="124" t="str">
        <f>CONFIGURACAO!$C$4</f>
        <v>AREA 21</v>
      </c>
      <c r="B1077" s="125">
        <v>1075</v>
      </c>
      <c r="C1077" s="252" t="s">
        <v>332</v>
      </c>
      <c r="D1077" s="126">
        <f t="shared" si="352"/>
        <v>12</v>
      </c>
      <c r="E1077" s="250" t="s">
        <v>1412</v>
      </c>
      <c r="F1077" s="250">
        <v>0</v>
      </c>
      <c r="G1077" s="250">
        <v>1</v>
      </c>
      <c r="H1077" s="250">
        <v>1</v>
      </c>
      <c r="I1077" s="250">
        <v>1</v>
      </c>
      <c r="J1077" s="87"/>
      <c r="K1077" s="94"/>
      <c r="L1077" s="94"/>
      <c r="M1077" s="154">
        <f t="shared" si="353"/>
        <v>3</v>
      </c>
      <c r="N1077">
        <v>0</v>
      </c>
      <c r="O1077">
        <v>1</v>
      </c>
      <c r="P1077">
        <v>2</v>
      </c>
      <c r="Q1077">
        <v>2</v>
      </c>
      <c r="R1077">
        <v>0</v>
      </c>
      <c r="S1077">
        <v>2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 s="139">
        <f t="shared" si="336"/>
        <v>1</v>
      </c>
      <c r="AD1077" s="140">
        <f t="shared" si="337"/>
        <v>3</v>
      </c>
      <c r="AE1077" s="141">
        <f t="shared" si="354"/>
        <v>0</v>
      </c>
      <c r="AF1077" s="142">
        <f t="shared" si="355"/>
        <v>0</v>
      </c>
      <c r="AG1077" s="278"/>
      <c r="AI1077" s="37">
        <f>IFERROR(IF(M1077&gt;0,(N1077*CONFIGURACAO!$C$20)+(O1077*CONFIGURACAO!$C$21)+(P1077*CONFIGURACAO!$C$22)+(Q1077*CONFIGURACAO!$C$23)+(R1077*CONFIGURACAO!$C$24),""),"")</f>
        <v>280</v>
      </c>
      <c r="AJ1077" s="38">
        <f>IF(S1077=0,0,IF(CONFIGURACAO!$C$15="SIM",(IF(S1077&gt;CONFIGURACAO!$C$16,CONFIGURACAO!$C$16*CONFIGURACAO!$C$25,S1077*CONFIGURACAO!$C$25)),'PI AREA  P100'!S1077*CONFIGURACAO!$C$25))</f>
        <v>20</v>
      </c>
      <c r="AK1077" s="38">
        <f>IF(T1077=0,0,IF(CONFIGURACAO!$C$17="SIM",(IF(T1077&gt;CONFIGURACAO!$C$18,CONFIGURACAO!$C$18*CONFIGURACAO!$C$26,T1077*CONFIGURACAO!$C$26)),'PI AREA  P100'!T1077*CONFIGURACAO!$C$26))</f>
        <v>5</v>
      </c>
      <c r="AL1077" s="38">
        <f>IFERROR(IF(M1077&gt;0,(U1077*CONFIGURACAO!$C$29)+(V1077*CONFIGURACAO!$C$30),""),"")</f>
        <v>0</v>
      </c>
      <c r="AM1077" s="38">
        <f>IF(W1077=0,0,IF(CONFIGURACAO!$C$41="SIM",(IF(W1077&gt;CONFIGURACAO!$C$41,CONFIGURACAO!$C$41*CONFIGURACAO!$C$31,W1077*CONFIGURACAO!$C$31)),'PI AREA  P100'!W1077*CONFIGURACAO!$C$31))</f>
        <v>0</v>
      </c>
      <c r="AN1077" s="38">
        <f>IF(X1077=0,0,IF(CONFIGURACAO!$C$39="SIM",(IF(X1077&gt;CONFIGURACAO!$C$40,CONFIGURACAO!$C$40*CONFIGURACAO!$C$32,X1077*CONFIGURACAO!$C$32)),'PI AREA  P100'!X1077*CONFIGURACAO!$C$32))</f>
        <v>0</v>
      </c>
      <c r="AO1077" s="38">
        <f>IFERROR(IF(M1077&gt;0,(Y1077*CONFIGURACAO!$C$33)+(Z1077*CONFIGURACAO!$C$34)+(AA1077*CONFIGURACAO!$C$35)+(AB1077*CONFIGURACAO!$C$36),""),"")</f>
        <v>35</v>
      </c>
      <c r="AP1077" s="38">
        <f>IF(AA1077=0,0,IF(CONFIGURACAO!$C$46="SIM",(IF(AA1077&gt;CONFIGURACAO!$C$47,CONFIGURACAO!$C$47*CONFIGURACAO!$C$35,AA1077*CONFIGURACAO!$C$35)),'PI AREA  P100'!AA1077*CONFIGURACAO!$C$35))</f>
        <v>25</v>
      </c>
      <c r="AQ1077" s="38">
        <f>IF(AB1077=0,0,IF(CONFIGURACAO!$C$44="SIM",(IF(AB1077&gt;CONFIGURACAO!$C$45,CONFIGURACAO!$C$45*CONFIGURACAO!$C$36,AB1077*CONFIGURACAO!$C$36)),'PI AREA  P100'!AB1077*CONFIGURACAO!$C$36))</f>
        <v>10</v>
      </c>
      <c r="AR1077" s="38">
        <f t="shared" si="356"/>
        <v>375</v>
      </c>
      <c r="AS1077" s="68">
        <f>IF(AR1077="","",$AR1077-(($AS$2/CONFIGURACAO!$C$6)*$M1077))</f>
        <v>150</v>
      </c>
      <c r="AT1077" s="73">
        <f t="shared" si="338"/>
        <v>3</v>
      </c>
      <c r="AU1077" s="75">
        <f>IF(AR1077="","",$AR1077-(($AU$2/CONFIGURACAO!$C$6)*$M1077))</f>
        <v>0</v>
      </c>
      <c r="AV1077" s="76">
        <f t="shared" si="339"/>
        <v>4</v>
      </c>
      <c r="AW1077" s="74">
        <f>IF(AR1077="","",$AR1077-(($AW$2/CONFIGURACAO!$C$6)*$M1077))</f>
        <v>-150</v>
      </c>
      <c r="AX1077" s="72" t="str">
        <f t="shared" si="340"/>
        <v>NAO</v>
      </c>
      <c r="AZ1077" s="39">
        <f t="shared" si="341"/>
        <v>3.1674169925586818E-2</v>
      </c>
      <c r="BA1077" s="146">
        <f t="shared" si="342"/>
        <v>10</v>
      </c>
      <c r="BB1077" s="146">
        <f t="shared" si="343"/>
        <v>694</v>
      </c>
      <c r="BC1077" s="32">
        <f t="shared" si="344"/>
        <v>826</v>
      </c>
      <c r="BD1077" s="148"/>
      <c r="BE1077" s="40">
        <f t="shared" si="345"/>
        <v>0</v>
      </c>
      <c r="BF1077" s="40">
        <f t="shared" si="346"/>
        <v>3.8580246913580245E-2</v>
      </c>
      <c r="BG1077" s="40">
        <f t="shared" si="347"/>
        <v>5.1387461459403906E-2</v>
      </c>
      <c r="BH1077" s="40">
        <f t="shared" si="348"/>
        <v>8.084074373484236E-2</v>
      </c>
      <c r="BI1077" s="40">
        <f t="shared" si="349"/>
        <v>0</v>
      </c>
      <c r="BJ1077" s="40">
        <f t="shared" si="350"/>
        <v>0.18484288354898337</v>
      </c>
      <c r="BK1077" s="40">
        <f t="shared" si="351"/>
        <v>0.16051364365971107</v>
      </c>
      <c r="BL1077">
        <v>0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>
        <v>0</v>
      </c>
      <c r="BS1077">
        <v>17</v>
      </c>
      <c r="BT1077" s="42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</row>
    <row r="1078" spans="1:124" s="32" customFormat="1" x14ac:dyDescent="0.2">
      <c r="A1078" s="124" t="str">
        <f>CONFIGURACAO!$C$4</f>
        <v>AREA 21</v>
      </c>
      <c r="B1078" s="125">
        <v>1076</v>
      </c>
      <c r="C1078" s="252" t="s">
        <v>332</v>
      </c>
      <c r="D1078" s="126">
        <f t="shared" si="352"/>
        <v>13</v>
      </c>
      <c r="E1078" s="250" t="s">
        <v>1413</v>
      </c>
      <c r="F1078" s="250">
        <v>0</v>
      </c>
      <c r="G1078" s="250">
        <v>1</v>
      </c>
      <c r="H1078" s="250">
        <v>1</v>
      </c>
      <c r="I1078" s="250">
        <v>1</v>
      </c>
      <c r="J1078" s="87"/>
      <c r="K1078" s="94"/>
      <c r="L1078" s="94"/>
      <c r="M1078" s="154">
        <f t="shared" si="353"/>
        <v>3</v>
      </c>
      <c r="N1078">
        <v>18</v>
      </c>
      <c r="O1078">
        <v>16</v>
      </c>
      <c r="P1078">
        <v>4</v>
      </c>
      <c r="Q1078">
        <v>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 s="139">
        <f t="shared" si="336"/>
        <v>34</v>
      </c>
      <c r="AD1078" s="140">
        <f t="shared" si="337"/>
        <v>38</v>
      </c>
      <c r="AE1078" s="141">
        <f t="shared" si="354"/>
        <v>0</v>
      </c>
      <c r="AF1078" s="142">
        <f t="shared" si="355"/>
        <v>0</v>
      </c>
      <c r="AG1078" s="278"/>
      <c r="AI1078" s="37">
        <f>IFERROR(IF(M1078&gt;0,(N1078*CONFIGURACAO!$C$20)+(O1078*CONFIGURACAO!$C$21)+(P1078*CONFIGURACAO!$C$22)+(Q1078*CONFIGURACAO!$C$23)+(R1078*CONFIGURACAO!$C$24),""),"")</f>
        <v>3520</v>
      </c>
      <c r="AJ1078" s="38">
        <f>IF(S1078=0,0,IF(CONFIGURACAO!$C$15="SIM",(IF(S1078&gt;CONFIGURACAO!$C$16,CONFIGURACAO!$C$16*CONFIGURACAO!$C$25,S1078*CONFIGURACAO!$C$25)),'PI AREA  P100'!S1078*CONFIGURACAO!$C$25))</f>
        <v>0</v>
      </c>
      <c r="AK1078" s="38">
        <f>IF(T1078=0,0,IF(CONFIGURACAO!$C$17="SIM",(IF(T1078&gt;CONFIGURACAO!$C$18,CONFIGURACAO!$C$18*CONFIGURACAO!$C$26,T1078*CONFIGURACAO!$C$26)),'PI AREA  P100'!T1078*CONFIGURACAO!$C$26))</f>
        <v>0</v>
      </c>
      <c r="AL1078" s="38">
        <f>IFERROR(IF(M1078&gt;0,(U1078*CONFIGURACAO!$C$29)+(V1078*CONFIGURACAO!$C$30),""),"")</f>
        <v>0</v>
      </c>
      <c r="AM1078" s="38">
        <f>IF(W1078=0,0,IF(CONFIGURACAO!$C$41="SIM",(IF(W1078&gt;CONFIGURACAO!$C$41,CONFIGURACAO!$C$41*CONFIGURACAO!$C$31,W1078*CONFIGURACAO!$C$31)),'PI AREA  P100'!W1078*CONFIGURACAO!$C$31))</f>
        <v>0</v>
      </c>
      <c r="AN1078" s="38">
        <f>IF(X1078=0,0,IF(CONFIGURACAO!$C$39="SIM",(IF(X1078&gt;CONFIGURACAO!$C$40,CONFIGURACAO!$C$40*CONFIGURACAO!$C$32,X1078*CONFIGURACAO!$C$32)),'PI AREA  P100'!X1078*CONFIGURACAO!$C$32))</f>
        <v>0</v>
      </c>
      <c r="AO1078" s="38">
        <f>IFERROR(IF(M1078&gt;0,(Y1078*CONFIGURACAO!$C$33)+(Z1078*CONFIGURACAO!$C$34)+(AA1078*CONFIGURACAO!$C$35)+(AB1078*CONFIGURACAO!$C$36),""),"")</f>
        <v>0</v>
      </c>
      <c r="AP1078" s="38">
        <f>IF(AA1078=0,0,IF(CONFIGURACAO!$C$46="SIM",(IF(AA1078&gt;CONFIGURACAO!$C$47,CONFIGURACAO!$C$47*CONFIGURACAO!$C$35,AA1078*CONFIGURACAO!$C$35)),'PI AREA  P100'!AA1078*CONFIGURACAO!$C$35))</f>
        <v>0</v>
      </c>
      <c r="AQ1078" s="38">
        <f>IF(AB1078=0,0,IF(CONFIGURACAO!$C$44="SIM",(IF(AB1078&gt;CONFIGURACAO!$C$45,CONFIGURACAO!$C$45*CONFIGURACAO!$C$36,AB1078*CONFIGURACAO!$C$36)),'PI AREA  P100'!AB1078*CONFIGURACAO!$C$36))</f>
        <v>0</v>
      </c>
      <c r="AR1078" s="38">
        <f t="shared" si="356"/>
        <v>3520</v>
      </c>
      <c r="AS1078" s="68">
        <f>IF(AR1078="","",$AR1078-(($AS$2/CONFIGURACAO!$C$6)*$M1078))</f>
        <v>3295</v>
      </c>
      <c r="AT1078" s="73">
        <f t="shared" si="338"/>
        <v>3</v>
      </c>
      <c r="AU1078" s="75">
        <f>IF(AR1078="","",$AR1078-(($AU$2/CONFIGURACAO!$C$6)*$M1078))</f>
        <v>3145</v>
      </c>
      <c r="AV1078" s="76">
        <f t="shared" si="339"/>
        <v>4</v>
      </c>
      <c r="AW1078" s="74">
        <f>IF(AR1078="","",$AR1078-(($AW$2/CONFIGURACAO!$C$6)*$M1078))</f>
        <v>2995</v>
      </c>
      <c r="AX1078" s="72">
        <f t="shared" si="340"/>
        <v>5</v>
      </c>
      <c r="AZ1078" s="39">
        <f t="shared" si="341"/>
        <v>0.29731487503484161</v>
      </c>
      <c r="BA1078" s="146">
        <f t="shared" si="342"/>
        <v>43</v>
      </c>
      <c r="BB1078" s="146">
        <f t="shared" si="343"/>
        <v>74</v>
      </c>
      <c r="BC1078" s="32">
        <f t="shared" si="344"/>
        <v>39</v>
      </c>
      <c r="BD1078" s="148"/>
      <c r="BE1078" s="40">
        <f t="shared" si="345"/>
        <v>0.6706408345752608</v>
      </c>
      <c r="BF1078" s="40">
        <f t="shared" si="346"/>
        <v>0.61728395061728392</v>
      </c>
      <c r="BG1078" s="40">
        <f t="shared" si="347"/>
        <v>0.10277492291880781</v>
      </c>
      <c r="BH1078" s="40">
        <f t="shared" si="348"/>
        <v>0.20210185933710592</v>
      </c>
      <c r="BI1078" s="40">
        <f t="shared" si="349"/>
        <v>0</v>
      </c>
      <c r="BJ1078" s="40">
        <f t="shared" si="350"/>
        <v>0</v>
      </c>
      <c r="BK1078" s="40">
        <f t="shared" si="351"/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 s="42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</row>
    <row r="1079" spans="1:124" s="32" customFormat="1" x14ac:dyDescent="0.2">
      <c r="A1079" s="124" t="str">
        <f>CONFIGURACAO!$C$4</f>
        <v>AREA 21</v>
      </c>
      <c r="B1079" s="125">
        <v>1077</v>
      </c>
      <c r="C1079" s="252" t="s">
        <v>332</v>
      </c>
      <c r="D1079" s="126">
        <f t="shared" si="352"/>
        <v>14</v>
      </c>
      <c r="E1079" s="250" t="s">
        <v>1414</v>
      </c>
      <c r="F1079" s="250">
        <v>0</v>
      </c>
      <c r="G1079" s="250">
        <v>1</v>
      </c>
      <c r="H1079" s="250">
        <v>1</v>
      </c>
      <c r="I1079" s="250">
        <v>1</v>
      </c>
      <c r="J1079" s="87"/>
      <c r="K1079" s="94"/>
      <c r="L1079" s="94"/>
      <c r="M1079" s="154">
        <f t="shared" si="353"/>
        <v>3</v>
      </c>
      <c r="N1079">
        <v>0</v>
      </c>
      <c r="O1079">
        <v>2</v>
      </c>
      <c r="P1079">
        <v>3</v>
      </c>
      <c r="Q1079">
        <v>3</v>
      </c>
      <c r="R1079">
        <v>0</v>
      </c>
      <c r="S1079">
        <v>8</v>
      </c>
      <c r="T1079">
        <v>4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 s="139">
        <f t="shared" si="336"/>
        <v>2</v>
      </c>
      <c r="AD1079" s="140">
        <f t="shared" si="337"/>
        <v>5</v>
      </c>
      <c r="AE1079" s="141">
        <f t="shared" si="354"/>
        <v>0</v>
      </c>
      <c r="AF1079" s="142">
        <f t="shared" si="355"/>
        <v>0</v>
      </c>
      <c r="AG1079" s="278"/>
      <c r="AI1079" s="37">
        <f>IFERROR(IF(M1079&gt;0,(N1079*CONFIGURACAO!$C$20)+(O1079*CONFIGURACAO!$C$21)+(P1079*CONFIGURACAO!$C$22)+(Q1079*CONFIGURACAO!$C$23)+(R1079*CONFIGURACAO!$C$24),""),"")</f>
        <v>460</v>
      </c>
      <c r="AJ1079" s="38">
        <f>IF(S1079=0,0,IF(CONFIGURACAO!$C$15="SIM",(IF(S1079&gt;CONFIGURACAO!$C$16,CONFIGURACAO!$C$16*CONFIGURACAO!$C$25,S1079*CONFIGURACAO!$C$25)),'PI AREA  P100'!S1079*CONFIGURACAO!$C$25))</f>
        <v>40</v>
      </c>
      <c r="AK1079" s="38">
        <f>IF(T1079=0,0,IF(CONFIGURACAO!$C$17="SIM",(IF(T1079&gt;CONFIGURACAO!$C$18,CONFIGURACAO!$C$18*CONFIGURACAO!$C$26,T1079*CONFIGURACAO!$C$26)),'PI AREA  P100'!T1079*CONFIGURACAO!$C$26))</f>
        <v>20</v>
      </c>
      <c r="AL1079" s="38">
        <f>IFERROR(IF(M1079&gt;0,(U1079*CONFIGURACAO!$C$29)+(V1079*CONFIGURACAO!$C$30),""),"")</f>
        <v>0</v>
      </c>
      <c r="AM1079" s="38">
        <f>IF(W1079=0,0,IF(CONFIGURACAO!$C$41="SIM",(IF(W1079&gt;CONFIGURACAO!$C$41,CONFIGURACAO!$C$41*CONFIGURACAO!$C$31,W1079*CONFIGURACAO!$C$31)),'PI AREA  P100'!W1079*CONFIGURACAO!$C$31))</f>
        <v>0</v>
      </c>
      <c r="AN1079" s="38">
        <f>IF(X1079=0,0,IF(CONFIGURACAO!$C$39="SIM",(IF(X1079&gt;CONFIGURACAO!$C$40,CONFIGURACAO!$C$40*CONFIGURACAO!$C$32,X1079*CONFIGURACAO!$C$32)),'PI AREA  P100'!X1079*CONFIGURACAO!$C$32))</f>
        <v>0</v>
      </c>
      <c r="AO1079" s="38">
        <f>IFERROR(IF(M1079&gt;0,(Y1079*CONFIGURACAO!$C$33)+(Z1079*CONFIGURACAO!$C$34)+(AA1079*CONFIGURACAO!$C$35)+(AB1079*CONFIGURACAO!$C$36),""),"")</f>
        <v>35</v>
      </c>
      <c r="AP1079" s="38">
        <f>IF(AA1079=0,0,IF(CONFIGURACAO!$C$46="SIM",(IF(AA1079&gt;CONFIGURACAO!$C$47,CONFIGURACAO!$C$47*CONFIGURACAO!$C$35,AA1079*CONFIGURACAO!$C$35)),'PI AREA  P100'!AA1079*CONFIGURACAO!$C$35))</f>
        <v>25</v>
      </c>
      <c r="AQ1079" s="38">
        <f>IF(AB1079=0,0,IF(CONFIGURACAO!$C$44="SIM",(IF(AB1079&gt;CONFIGURACAO!$C$45,CONFIGURACAO!$C$45*CONFIGURACAO!$C$36,AB1079*CONFIGURACAO!$C$36)),'PI AREA  P100'!AB1079*CONFIGURACAO!$C$36))</f>
        <v>10</v>
      </c>
      <c r="AR1079" s="38">
        <f t="shared" si="356"/>
        <v>590</v>
      </c>
      <c r="AS1079" s="68">
        <f>IF(AR1079="","",$AR1079-(($AS$2/CONFIGURACAO!$C$6)*$M1079))</f>
        <v>365</v>
      </c>
      <c r="AT1079" s="73">
        <f t="shared" si="338"/>
        <v>3</v>
      </c>
      <c r="AU1079" s="75">
        <f>IF(AR1079="","",$AR1079-(($AU$2/CONFIGURACAO!$C$6)*$M1079))</f>
        <v>215</v>
      </c>
      <c r="AV1079" s="76">
        <f t="shared" si="339"/>
        <v>4</v>
      </c>
      <c r="AW1079" s="74">
        <f>IF(AR1079="","",$AR1079-(($AW$2/CONFIGURACAO!$C$6)*$M1079))</f>
        <v>65</v>
      </c>
      <c r="AX1079" s="72">
        <f t="shared" si="340"/>
        <v>5</v>
      </c>
      <c r="AZ1079" s="39">
        <f t="shared" si="341"/>
        <v>4.9834027349589922E-2</v>
      </c>
      <c r="BA1079" s="146">
        <f t="shared" si="342"/>
        <v>22</v>
      </c>
      <c r="BB1079" s="146">
        <f t="shared" si="343"/>
        <v>313</v>
      </c>
      <c r="BC1079" s="32">
        <f t="shared" si="344"/>
        <v>676</v>
      </c>
      <c r="BD1079" s="148"/>
      <c r="BE1079" s="40">
        <f t="shared" si="345"/>
        <v>0</v>
      </c>
      <c r="BF1079" s="40">
        <f t="shared" si="346"/>
        <v>7.716049382716049E-2</v>
      </c>
      <c r="BG1079" s="40">
        <f t="shared" si="347"/>
        <v>7.7081192189105849E-2</v>
      </c>
      <c r="BH1079" s="40">
        <f t="shared" si="348"/>
        <v>0.12126111560226355</v>
      </c>
      <c r="BI1079" s="40">
        <f t="shared" si="349"/>
        <v>0</v>
      </c>
      <c r="BJ1079" s="40">
        <f t="shared" si="350"/>
        <v>0.73937153419593349</v>
      </c>
      <c r="BK1079" s="40">
        <f t="shared" si="351"/>
        <v>0.6420545746388443</v>
      </c>
      <c r="BL1079">
        <v>0</v>
      </c>
      <c r="BM1079">
        <v>0</v>
      </c>
      <c r="BN1079">
        <v>0</v>
      </c>
      <c r="BO1079">
        <v>3</v>
      </c>
      <c r="BP1079">
        <v>0</v>
      </c>
      <c r="BQ1079">
        <v>0</v>
      </c>
      <c r="BR1079">
        <v>0</v>
      </c>
      <c r="BS1079">
        <v>2</v>
      </c>
      <c r="BT1079" s="42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</row>
    <row r="1080" spans="1:124" s="32" customFormat="1" x14ac:dyDescent="0.2">
      <c r="A1080" s="124" t="str">
        <f>CONFIGURACAO!$C$4</f>
        <v>AREA 21</v>
      </c>
      <c r="B1080" s="125">
        <v>1078</v>
      </c>
      <c r="C1080" s="252" t="s">
        <v>332</v>
      </c>
      <c r="D1080" s="126">
        <f t="shared" si="352"/>
        <v>15</v>
      </c>
      <c r="E1080" s="250" t="s">
        <v>1415</v>
      </c>
      <c r="F1080" s="250">
        <v>0</v>
      </c>
      <c r="G1080" s="250">
        <v>1</v>
      </c>
      <c r="H1080" s="250">
        <v>1</v>
      </c>
      <c r="I1080" s="250">
        <v>1</v>
      </c>
      <c r="J1080" s="87"/>
      <c r="K1080" s="94"/>
      <c r="L1080" s="94"/>
      <c r="M1080" s="154">
        <f t="shared" si="353"/>
        <v>3</v>
      </c>
      <c r="N1080">
        <v>1</v>
      </c>
      <c r="O1080">
        <v>0</v>
      </c>
      <c r="P1080">
        <v>3</v>
      </c>
      <c r="Q1080">
        <v>0</v>
      </c>
      <c r="R1080">
        <v>0</v>
      </c>
      <c r="S1080">
        <v>1</v>
      </c>
      <c r="T1080">
        <v>2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1</v>
      </c>
      <c r="AC1080" s="139">
        <f t="shared" si="336"/>
        <v>1</v>
      </c>
      <c r="AD1080" s="140">
        <f t="shared" si="337"/>
        <v>4</v>
      </c>
      <c r="AE1080" s="141">
        <f t="shared" si="354"/>
        <v>0</v>
      </c>
      <c r="AF1080" s="142">
        <f t="shared" si="355"/>
        <v>0</v>
      </c>
      <c r="AG1080" s="278"/>
      <c r="AI1080" s="37">
        <f>IFERROR(IF(M1080&gt;0,(N1080*CONFIGURACAO!$C$20)+(O1080*CONFIGURACAO!$C$21)+(P1080*CONFIGURACAO!$C$22)+(Q1080*CONFIGURACAO!$C$23)+(R1080*CONFIGURACAO!$C$24),""),"")</f>
        <v>280</v>
      </c>
      <c r="AJ1080" s="38">
        <f>IF(S1080=0,0,IF(CONFIGURACAO!$C$15="SIM",(IF(S1080&gt;CONFIGURACAO!$C$16,CONFIGURACAO!$C$16*CONFIGURACAO!$C$25,S1080*CONFIGURACAO!$C$25)),'PI AREA  P100'!S1080*CONFIGURACAO!$C$25))</f>
        <v>10</v>
      </c>
      <c r="AK1080" s="38">
        <f>IF(T1080=0,0,IF(CONFIGURACAO!$C$17="SIM",(IF(T1080&gt;CONFIGURACAO!$C$18,CONFIGURACAO!$C$18*CONFIGURACAO!$C$26,T1080*CONFIGURACAO!$C$26)),'PI AREA  P100'!T1080*CONFIGURACAO!$C$26))</f>
        <v>10</v>
      </c>
      <c r="AL1080" s="38">
        <f>IFERROR(IF(M1080&gt;0,(U1080*CONFIGURACAO!$C$29)+(V1080*CONFIGURACAO!$C$30),""),"")</f>
        <v>0</v>
      </c>
      <c r="AM1080" s="38">
        <f>IF(W1080=0,0,IF(CONFIGURACAO!$C$41="SIM",(IF(W1080&gt;CONFIGURACAO!$C$41,CONFIGURACAO!$C$41*CONFIGURACAO!$C$31,W1080*CONFIGURACAO!$C$31)),'PI AREA  P100'!W1080*CONFIGURACAO!$C$31))</f>
        <v>50</v>
      </c>
      <c r="AN1080" s="38">
        <f>IF(X1080=0,0,IF(CONFIGURACAO!$C$39="SIM",(IF(X1080&gt;CONFIGURACAO!$C$40,CONFIGURACAO!$C$40*CONFIGURACAO!$C$32,X1080*CONFIGURACAO!$C$32)),'PI AREA  P100'!X1080*CONFIGURACAO!$C$32))</f>
        <v>0</v>
      </c>
      <c r="AO1080" s="38">
        <f>IFERROR(IF(M1080&gt;0,(Y1080*CONFIGURACAO!$C$33)+(Z1080*CONFIGURACAO!$C$34)+(AA1080*CONFIGURACAO!$C$35)+(AB1080*CONFIGURACAO!$C$36),""),"")</f>
        <v>35</v>
      </c>
      <c r="AP1080" s="38">
        <f>IF(AA1080=0,0,IF(CONFIGURACAO!$C$46="SIM",(IF(AA1080&gt;CONFIGURACAO!$C$47,CONFIGURACAO!$C$47*CONFIGURACAO!$C$35,AA1080*CONFIGURACAO!$C$35)),'PI AREA  P100'!AA1080*CONFIGURACAO!$C$35))</f>
        <v>25</v>
      </c>
      <c r="AQ1080" s="38">
        <f>IF(AB1080=0,0,IF(CONFIGURACAO!$C$44="SIM",(IF(AB1080&gt;CONFIGURACAO!$C$45,CONFIGURACAO!$C$45*CONFIGURACAO!$C$36,AB1080*CONFIGURACAO!$C$36)),'PI AREA  P100'!AB1080*CONFIGURACAO!$C$36))</f>
        <v>10</v>
      </c>
      <c r="AR1080" s="38">
        <f t="shared" si="356"/>
        <v>420</v>
      </c>
      <c r="AS1080" s="68">
        <f>IF(AR1080="","",$AR1080-(($AS$2/CONFIGURACAO!$C$6)*$M1080))</f>
        <v>195</v>
      </c>
      <c r="AT1080" s="73">
        <f t="shared" si="338"/>
        <v>3</v>
      </c>
      <c r="AU1080" s="75">
        <f>IF(AR1080="","",$AR1080-(($AU$2/CONFIGURACAO!$C$6)*$M1080))</f>
        <v>45</v>
      </c>
      <c r="AV1080" s="76">
        <f t="shared" si="339"/>
        <v>4</v>
      </c>
      <c r="AW1080" s="74">
        <f>IF(AR1080="","",$AR1080-(($AW$2/CONFIGURACAO!$C$6)*$M1080))</f>
        <v>-105</v>
      </c>
      <c r="AX1080" s="72" t="str">
        <f t="shared" si="340"/>
        <v>NAO</v>
      </c>
      <c r="AZ1080" s="39">
        <f t="shared" si="341"/>
        <v>3.547507031665724E-2</v>
      </c>
      <c r="BA1080" s="146">
        <f t="shared" si="342"/>
        <v>10</v>
      </c>
      <c r="BB1080" s="146">
        <f t="shared" si="343"/>
        <v>694</v>
      </c>
      <c r="BC1080" s="32">
        <f t="shared" si="344"/>
        <v>794</v>
      </c>
      <c r="BD1080" s="148"/>
      <c r="BE1080" s="40">
        <f t="shared" si="345"/>
        <v>3.7257824143070044E-2</v>
      </c>
      <c r="BF1080" s="40">
        <f t="shared" si="346"/>
        <v>0</v>
      </c>
      <c r="BG1080" s="40">
        <f t="shared" si="347"/>
        <v>7.7081192189105849E-2</v>
      </c>
      <c r="BH1080" s="40">
        <f t="shared" si="348"/>
        <v>0</v>
      </c>
      <c r="BI1080" s="40">
        <f t="shared" si="349"/>
        <v>0</v>
      </c>
      <c r="BJ1080" s="40">
        <f t="shared" si="350"/>
        <v>9.2421441774491686E-2</v>
      </c>
      <c r="BK1080" s="40">
        <f t="shared" si="351"/>
        <v>0.32102728731942215</v>
      </c>
      <c r="BL1080">
        <v>0</v>
      </c>
      <c r="BM1080">
        <v>0</v>
      </c>
      <c r="BN1080">
        <v>1</v>
      </c>
      <c r="BO1080">
        <v>0</v>
      </c>
      <c r="BP1080">
        <v>0</v>
      </c>
      <c r="BQ1080">
        <v>0</v>
      </c>
      <c r="BR1080">
        <v>2</v>
      </c>
      <c r="BS1080">
        <v>1</v>
      </c>
      <c r="BT1080" s="42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</row>
    <row r="1081" spans="1:124" s="32" customFormat="1" x14ac:dyDescent="0.2">
      <c r="A1081" s="124" t="str">
        <f>CONFIGURACAO!$C$4</f>
        <v>AREA 21</v>
      </c>
      <c r="B1081" s="125">
        <v>1079</v>
      </c>
      <c r="C1081" s="252" t="s">
        <v>332</v>
      </c>
      <c r="D1081" s="126">
        <f t="shared" si="352"/>
        <v>16</v>
      </c>
      <c r="E1081" s="250" t="s">
        <v>1416</v>
      </c>
      <c r="F1081" s="250">
        <v>0</v>
      </c>
      <c r="G1081" s="250">
        <v>0</v>
      </c>
      <c r="H1081" s="250">
        <v>0</v>
      </c>
      <c r="I1081" s="250">
        <v>1</v>
      </c>
      <c r="J1081" s="87"/>
      <c r="K1081" s="94"/>
      <c r="L1081" s="94"/>
      <c r="M1081" s="154">
        <f t="shared" si="353"/>
        <v>1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 s="139">
        <f t="shared" si="336"/>
        <v>2</v>
      </c>
      <c r="AD1081" s="140">
        <f t="shared" si="337"/>
        <v>2</v>
      </c>
      <c r="AE1081" s="141">
        <f t="shared" si="354"/>
        <v>0</v>
      </c>
      <c r="AF1081" s="142">
        <f t="shared" si="355"/>
        <v>0</v>
      </c>
      <c r="AG1081" s="278"/>
      <c r="AI1081" s="37">
        <f>IFERROR(IF(M1081&gt;0,(N1081*CONFIGURACAO!$C$20)+(O1081*CONFIGURACAO!$C$21)+(P1081*CONFIGURACAO!$C$22)+(Q1081*CONFIGURACAO!$C$23)+(R1081*CONFIGURACAO!$C$24),""),"")</f>
        <v>180</v>
      </c>
      <c r="AJ1081" s="38">
        <f>IF(S1081=0,0,IF(CONFIGURACAO!$C$15="SIM",(IF(S1081&gt;CONFIGURACAO!$C$16,CONFIGURACAO!$C$16*CONFIGURACAO!$C$25,S1081*CONFIGURACAO!$C$25)),'PI AREA  P100'!S1081*CONFIGURACAO!$C$25))</f>
        <v>10</v>
      </c>
      <c r="AK1081" s="38">
        <f>IF(T1081=0,0,IF(CONFIGURACAO!$C$17="SIM",(IF(T1081&gt;CONFIGURACAO!$C$18,CONFIGURACAO!$C$18*CONFIGURACAO!$C$26,T1081*CONFIGURACAO!$C$26)),'PI AREA  P100'!T1081*CONFIGURACAO!$C$26))</f>
        <v>0</v>
      </c>
      <c r="AL1081" s="38">
        <f>IFERROR(IF(M1081&gt;0,(U1081*CONFIGURACAO!$C$29)+(V1081*CONFIGURACAO!$C$30),""),"")</f>
        <v>0</v>
      </c>
      <c r="AM1081" s="38">
        <f>IF(W1081=0,0,IF(CONFIGURACAO!$C$41="SIM",(IF(W1081&gt;CONFIGURACAO!$C$41,CONFIGURACAO!$C$41*CONFIGURACAO!$C$31,W1081*CONFIGURACAO!$C$31)),'PI AREA  P100'!W1081*CONFIGURACAO!$C$31))</f>
        <v>0</v>
      </c>
      <c r="AN1081" s="38">
        <f>IF(X1081=0,0,IF(CONFIGURACAO!$C$39="SIM",(IF(X1081&gt;CONFIGURACAO!$C$40,CONFIGURACAO!$C$40*CONFIGURACAO!$C$32,X1081*CONFIGURACAO!$C$32)),'PI AREA  P100'!X1081*CONFIGURACAO!$C$32))</f>
        <v>0</v>
      </c>
      <c r="AO1081" s="38">
        <f>IFERROR(IF(M1081&gt;0,(Y1081*CONFIGURACAO!$C$33)+(Z1081*CONFIGURACAO!$C$34)+(AA1081*CONFIGURACAO!$C$35)+(AB1081*CONFIGURACAO!$C$36),""),"")</f>
        <v>0</v>
      </c>
      <c r="AP1081" s="38">
        <f>IF(AA1081=0,0,IF(CONFIGURACAO!$C$46="SIM",(IF(AA1081&gt;CONFIGURACAO!$C$47,CONFIGURACAO!$C$47*CONFIGURACAO!$C$35,AA1081*CONFIGURACAO!$C$35)),'PI AREA  P100'!AA1081*CONFIGURACAO!$C$35))</f>
        <v>0</v>
      </c>
      <c r="AQ1081" s="38">
        <f>IF(AB1081=0,0,IF(CONFIGURACAO!$C$44="SIM",(IF(AB1081&gt;CONFIGURACAO!$C$45,CONFIGURACAO!$C$45*CONFIGURACAO!$C$36,AB1081*CONFIGURACAO!$C$36)),'PI AREA  P100'!AB1081*CONFIGURACAO!$C$36))</f>
        <v>0</v>
      </c>
      <c r="AR1081" s="38">
        <f t="shared" si="356"/>
        <v>190</v>
      </c>
      <c r="AS1081" s="68">
        <f>IF(AR1081="","",$AR1081-(($AS$2/CONFIGURACAO!$C$6)*$M1081))</f>
        <v>115</v>
      </c>
      <c r="AT1081" s="73">
        <f t="shared" si="338"/>
        <v>3</v>
      </c>
      <c r="AU1081" s="75">
        <f>IF(AR1081="","",$AR1081-(($AU$2/CONFIGURACAO!$C$6)*$M1081))</f>
        <v>65</v>
      </c>
      <c r="AV1081" s="76">
        <f t="shared" si="339"/>
        <v>4</v>
      </c>
      <c r="AW1081" s="74">
        <f>IF(AR1081="","",$AR1081-(($AW$2/CONFIGURACAO!$C$6)*$M1081))</f>
        <v>15</v>
      </c>
      <c r="AX1081" s="72">
        <f t="shared" si="340"/>
        <v>5</v>
      </c>
      <c r="AZ1081" s="39">
        <f t="shared" si="341"/>
        <v>1.6048246095630651E-2</v>
      </c>
      <c r="BA1081" s="146">
        <f t="shared" si="342"/>
        <v>3</v>
      </c>
      <c r="BB1081" s="146">
        <f t="shared" si="343"/>
        <v>968</v>
      </c>
      <c r="BC1081" s="32">
        <f t="shared" si="344"/>
        <v>965</v>
      </c>
      <c r="BD1081" s="148"/>
      <c r="BE1081" s="40">
        <f t="shared" si="345"/>
        <v>3.7257824143070044E-2</v>
      </c>
      <c r="BF1081" s="40">
        <f t="shared" si="346"/>
        <v>3.8580246913580245E-2</v>
      </c>
      <c r="BG1081" s="40">
        <f t="shared" si="347"/>
        <v>0</v>
      </c>
      <c r="BH1081" s="40">
        <f t="shared" si="348"/>
        <v>0</v>
      </c>
      <c r="BI1081" s="40">
        <f t="shared" si="349"/>
        <v>0</v>
      </c>
      <c r="BJ1081" s="40">
        <f t="shared" si="350"/>
        <v>9.2421441774491686E-2</v>
      </c>
      <c r="BK1081" s="40">
        <f t="shared" si="351"/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 s="42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</row>
    <row r="1082" spans="1:124" s="32" customFormat="1" x14ac:dyDescent="0.2">
      <c r="A1082" s="124" t="str">
        <f>CONFIGURACAO!$C$4</f>
        <v>AREA 21</v>
      </c>
      <c r="B1082" s="125">
        <v>1080</v>
      </c>
      <c r="C1082" s="252" t="s">
        <v>332</v>
      </c>
      <c r="D1082" s="126">
        <f t="shared" si="352"/>
        <v>17</v>
      </c>
      <c r="E1082" s="250" t="s">
        <v>1417</v>
      </c>
      <c r="F1082" s="250">
        <v>0</v>
      </c>
      <c r="G1082" s="250">
        <v>1</v>
      </c>
      <c r="H1082" s="250">
        <v>1</v>
      </c>
      <c r="I1082" s="250">
        <v>1</v>
      </c>
      <c r="J1082" s="87"/>
      <c r="K1082" s="94"/>
      <c r="L1082" s="94"/>
      <c r="M1082" s="154">
        <f t="shared" si="353"/>
        <v>3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3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 s="139">
        <f t="shared" si="336"/>
        <v>0</v>
      </c>
      <c r="AD1082" s="140">
        <f t="shared" si="337"/>
        <v>0</v>
      </c>
      <c r="AE1082" s="141">
        <f t="shared" si="354"/>
        <v>0</v>
      </c>
      <c r="AF1082" s="142">
        <f t="shared" si="355"/>
        <v>0</v>
      </c>
      <c r="AG1082" s="278"/>
      <c r="AI1082" s="37">
        <f>IFERROR(IF(M1082&gt;0,(N1082*CONFIGURACAO!$C$20)+(O1082*CONFIGURACAO!$C$21)+(P1082*CONFIGURACAO!$C$22)+(Q1082*CONFIGURACAO!$C$23)+(R1082*CONFIGURACAO!$C$24),""),"")</f>
        <v>40</v>
      </c>
      <c r="AJ1082" s="38">
        <f>IF(S1082=0,0,IF(CONFIGURACAO!$C$15="SIM",(IF(S1082&gt;CONFIGURACAO!$C$16,CONFIGURACAO!$C$16*CONFIGURACAO!$C$25,S1082*CONFIGURACAO!$C$25)),'PI AREA  P100'!S1082*CONFIGURACAO!$C$25))</f>
        <v>30</v>
      </c>
      <c r="AK1082" s="38">
        <f>IF(T1082=0,0,IF(CONFIGURACAO!$C$17="SIM",(IF(T1082&gt;CONFIGURACAO!$C$18,CONFIGURACAO!$C$18*CONFIGURACAO!$C$26,T1082*CONFIGURACAO!$C$26)),'PI AREA  P100'!T1082*CONFIGURACAO!$C$26))</f>
        <v>10</v>
      </c>
      <c r="AL1082" s="38">
        <f>IFERROR(IF(M1082&gt;0,(U1082*CONFIGURACAO!$C$29)+(V1082*CONFIGURACAO!$C$30),""),"")</f>
        <v>0</v>
      </c>
      <c r="AM1082" s="38">
        <f>IF(W1082=0,0,IF(CONFIGURACAO!$C$41="SIM",(IF(W1082&gt;CONFIGURACAO!$C$41,CONFIGURACAO!$C$41*CONFIGURACAO!$C$31,W1082*CONFIGURACAO!$C$31)),'PI AREA  P100'!W1082*CONFIGURACAO!$C$31))</f>
        <v>0</v>
      </c>
      <c r="AN1082" s="38">
        <f>IF(X1082=0,0,IF(CONFIGURACAO!$C$39="SIM",(IF(X1082&gt;CONFIGURACAO!$C$40,CONFIGURACAO!$C$40*CONFIGURACAO!$C$32,X1082*CONFIGURACAO!$C$32)),'PI AREA  P100'!X1082*CONFIGURACAO!$C$32))</f>
        <v>0</v>
      </c>
      <c r="AO1082" s="38">
        <f>IFERROR(IF(M1082&gt;0,(Y1082*CONFIGURACAO!$C$33)+(Z1082*CONFIGURACAO!$C$34)+(AA1082*CONFIGURACAO!$C$35)+(AB1082*CONFIGURACAO!$C$36),""),"")</f>
        <v>25</v>
      </c>
      <c r="AP1082" s="38">
        <f>IF(AA1082=0,0,IF(CONFIGURACAO!$C$46="SIM",(IF(AA1082&gt;CONFIGURACAO!$C$47,CONFIGURACAO!$C$47*CONFIGURACAO!$C$35,AA1082*CONFIGURACAO!$C$35)),'PI AREA  P100'!AA1082*CONFIGURACAO!$C$35))</f>
        <v>25</v>
      </c>
      <c r="AQ1082" s="38">
        <f>IF(AB1082=0,0,IF(CONFIGURACAO!$C$44="SIM",(IF(AB1082&gt;CONFIGURACAO!$C$45,CONFIGURACAO!$C$45*CONFIGURACAO!$C$36,AB1082*CONFIGURACAO!$C$36)),'PI AREA  P100'!AB1082*CONFIGURACAO!$C$36))</f>
        <v>0</v>
      </c>
      <c r="AR1082" s="38">
        <f t="shared" si="356"/>
        <v>130</v>
      </c>
      <c r="AS1082" s="68">
        <f>IF(AR1082="","",$AR1082-(($AS$2/CONFIGURACAO!$C$6)*$M1082))</f>
        <v>-95</v>
      </c>
      <c r="AT1082" s="73" t="str">
        <f t="shared" si="338"/>
        <v>NAO</v>
      </c>
      <c r="AU1082" s="75">
        <f>IF(AR1082="","",$AR1082-(($AU$2/CONFIGURACAO!$C$6)*$M1082))</f>
        <v>-245</v>
      </c>
      <c r="AV1082" s="76" t="str">
        <f t="shared" si="339"/>
        <v>NAO</v>
      </c>
      <c r="AW1082" s="74">
        <f>IF(AR1082="","",$AR1082-(($AW$2/CONFIGURACAO!$C$6)*$M1082))</f>
        <v>-395</v>
      </c>
      <c r="AX1082" s="72" t="str">
        <f t="shared" si="340"/>
        <v>NAO</v>
      </c>
      <c r="AZ1082" s="39">
        <f t="shared" si="341"/>
        <v>1.0980378907536763E-2</v>
      </c>
      <c r="BA1082" s="146">
        <f t="shared" si="342"/>
        <v>7</v>
      </c>
      <c r="BB1082" s="146">
        <f t="shared" si="343"/>
        <v>798</v>
      </c>
      <c r="BC1082" s="32">
        <f t="shared" si="344"/>
        <v>1032</v>
      </c>
      <c r="BD1082" s="148"/>
      <c r="BE1082" s="40">
        <f t="shared" si="345"/>
        <v>0</v>
      </c>
      <c r="BF1082" s="40">
        <f t="shared" si="346"/>
        <v>0</v>
      </c>
      <c r="BG1082" s="40">
        <f t="shared" si="347"/>
        <v>0</v>
      </c>
      <c r="BH1082" s="40">
        <f t="shared" si="348"/>
        <v>4.042037186742118E-2</v>
      </c>
      <c r="BI1082" s="40">
        <f t="shared" si="349"/>
        <v>0</v>
      </c>
      <c r="BJ1082" s="40">
        <f t="shared" si="350"/>
        <v>0.27726432532347506</v>
      </c>
      <c r="BK1082" s="40">
        <f t="shared" si="351"/>
        <v>0.32102728731942215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2</v>
      </c>
      <c r="BS1082">
        <v>0</v>
      </c>
      <c r="BT1082" s="4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</row>
    <row r="1083" spans="1:124" s="32" customFormat="1" x14ac:dyDescent="0.2">
      <c r="A1083" s="124" t="str">
        <f>CONFIGURACAO!$C$4</f>
        <v>AREA 21</v>
      </c>
      <c r="B1083" s="125">
        <v>1081</v>
      </c>
      <c r="C1083" s="252" t="s">
        <v>332</v>
      </c>
      <c r="D1083" s="126">
        <f t="shared" si="352"/>
        <v>18</v>
      </c>
      <c r="E1083" s="250" t="s">
        <v>1418</v>
      </c>
      <c r="F1083" s="250">
        <v>0</v>
      </c>
      <c r="G1083" s="250">
        <v>1</v>
      </c>
      <c r="H1083" s="250">
        <v>1</v>
      </c>
      <c r="I1083" s="250">
        <v>1</v>
      </c>
      <c r="J1083" s="87"/>
      <c r="K1083" s="94"/>
      <c r="L1083" s="94"/>
      <c r="M1083" s="154">
        <f t="shared" si="353"/>
        <v>3</v>
      </c>
      <c r="N1083">
        <v>3</v>
      </c>
      <c r="O1083">
        <v>4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 s="139">
        <f t="shared" si="336"/>
        <v>7</v>
      </c>
      <c r="AD1083" s="140">
        <f t="shared" si="337"/>
        <v>8</v>
      </c>
      <c r="AE1083" s="141">
        <f t="shared" si="354"/>
        <v>0</v>
      </c>
      <c r="AF1083" s="142">
        <f t="shared" si="355"/>
        <v>0</v>
      </c>
      <c r="AG1083" s="278"/>
      <c r="AI1083" s="37">
        <f>IFERROR(IF(M1083&gt;0,(N1083*CONFIGURACAO!$C$20)+(O1083*CONFIGURACAO!$C$21)+(P1083*CONFIGURACAO!$C$22)+(Q1083*CONFIGURACAO!$C$23)+(R1083*CONFIGURACAO!$C$24),""),"")</f>
        <v>700</v>
      </c>
      <c r="AJ1083" s="38">
        <f>IF(S1083=0,0,IF(CONFIGURACAO!$C$15="SIM",(IF(S1083&gt;CONFIGURACAO!$C$16,CONFIGURACAO!$C$16*CONFIGURACAO!$C$25,S1083*CONFIGURACAO!$C$25)),'PI AREA  P100'!S1083*CONFIGURACAO!$C$25))</f>
        <v>0</v>
      </c>
      <c r="AK1083" s="38">
        <f>IF(T1083=0,0,IF(CONFIGURACAO!$C$17="SIM",(IF(T1083&gt;CONFIGURACAO!$C$18,CONFIGURACAO!$C$18*CONFIGURACAO!$C$26,T1083*CONFIGURACAO!$C$26)),'PI AREA  P100'!T1083*CONFIGURACAO!$C$26))</f>
        <v>0</v>
      </c>
      <c r="AL1083" s="38">
        <f>IFERROR(IF(M1083&gt;0,(U1083*CONFIGURACAO!$C$29)+(V1083*CONFIGURACAO!$C$30),""),"")</f>
        <v>0</v>
      </c>
      <c r="AM1083" s="38">
        <f>IF(W1083=0,0,IF(CONFIGURACAO!$C$41="SIM",(IF(W1083&gt;CONFIGURACAO!$C$41,CONFIGURACAO!$C$41*CONFIGURACAO!$C$31,W1083*CONFIGURACAO!$C$31)),'PI AREA  P100'!W1083*CONFIGURACAO!$C$31))</f>
        <v>0</v>
      </c>
      <c r="AN1083" s="38">
        <f>IF(X1083=0,0,IF(CONFIGURACAO!$C$39="SIM",(IF(X1083&gt;CONFIGURACAO!$C$40,CONFIGURACAO!$C$40*CONFIGURACAO!$C$32,X1083*CONFIGURACAO!$C$32)),'PI AREA  P100'!X1083*CONFIGURACAO!$C$32))</f>
        <v>0</v>
      </c>
      <c r="AO1083" s="38">
        <f>IFERROR(IF(M1083&gt;0,(Y1083*CONFIGURACAO!$C$33)+(Z1083*CONFIGURACAO!$C$34)+(AA1083*CONFIGURACAO!$C$35)+(AB1083*CONFIGURACAO!$C$36),""),"")</f>
        <v>0</v>
      </c>
      <c r="AP1083" s="38">
        <f>IF(AA1083=0,0,IF(CONFIGURACAO!$C$46="SIM",(IF(AA1083&gt;CONFIGURACAO!$C$47,CONFIGURACAO!$C$47*CONFIGURACAO!$C$35,AA1083*CONFIGURACAO!$C$35)),'PI AREA  P100'!AA1083*CONFIGURACAO!$C$35))</f>
        <v>0</v>
      </c>
      <c r="AQ1083" s="38">
        <f>IF(AB1083=0,0,IF(CONFIGURACAO!$C$44="SIM",(IF(AB1083&gt;CONFIGURACAO!$C$45,CONFIGURACAO!$C$45*CONFIGURACAO!$C$36,AB1083*CONFIGURACAO!$C$36)),'PI AREA  P100'!AB1083*CONFIGURACAO!$C$36))</f>
        <v>0</v>
      </c>
      <c r="AR1083" s="38">
        <f t="shared" si="356"/>
        <v>700</v>
      </c>
      <c r="AS1083" s="68">
        <f>IF(AR1083="","",$AR1083-(($AS$2/CONFIGURACAO!$C$6)*$M1083))</f>
        <v>475</v>
      </c>
      <c r="AT1083" s="73">
        <f t="shared" si="338"/>
        <v>3</v>
      </c>
      <c r="AU1083" s="75">
        <f>IF(AR1083="","",$AR1083-(($AU$2/CONFIGURACAO!$C$6)*$M1083))</f>
        <v>325</v>
      </c>
      <c r="AV1083" s="76">
        <f t="shared" si="339"/>
        <v>4</v>
      </c>
      <c r="AW1083" s="74">
        <f>IF(AR1083="","",$AR1083-(($AW$2/CONFIGURACAO!$C$6)*$M1083))</f>
        <v>175</v>
      </c>
      <c r="AX1083" s="72">
        <f t="shared" si="340"/>
        <v>5</v>
      </c>
      <c r="AZ1083" s="39">
        <f t="shared" si="341"/>
        <v>5.9125117194428728E-2</v>
      </c>
      <c r="BA1083" s="146">
        <f t="shared" si="342"/>
        <v>9</v>
      </c>
      <c r="BB1083" s="146">
        <f t="shared" si="343"/>
        <v>734</v>
      </c>
      <c r="BC1083" s="32">
        <f t="shared" si="344"/>
        <v>606</v>
      </c>
      <c r="BD1083" s="148"/>
      <c r="BE1083" s="40">
        <f t="shared" si="345"/>
        <v>0.11177347242921014</v>
      </c>
      <c r="BF1083" s="40">
        <f t="shared" si="346"/>
        <v>0.15432098765432098</v>
      </c>
      <c r="BG1083" s="40">
        <f t="shared" si="347"/>
        <v>2.5693730729701953E-2</v>
      </c>
      <c r="BH1083" s="40">
        <f t="shared" si="348"/>
        <v>0</v>
      </c>
      <c r="BI1083" s="40">
        <f t="shared" si="349"/>
        <v>0.10660980810234541</v>
      </c>
      <c r="BJ1083" s="40">
        <f t="shared" si="350"/>
        <v>0</v>
      </c>
      <c r="BK1083" s="40">
        <f t="shared" si="351"/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1</v>
      </c>
      <c r="BR1083">
        <v>1</v>
      </c>
      <c r="BS1083">
        <v>0</v>
      </c>
      <c r="BT1083" s="42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</row>
    <row r="1084" spans="1:124" s="32" customFormat="1" x14ac:dyDescent="0.2">
      <c r="A1084" s="124" t="str">
        <f>CONFIGURACAO!$C$4</f>
        <v>AREA 21</v>
      </c>
      <c r="B1084" s="125">
        <v>1082</v>
      </c>
      <c r="C1084" s="252" t="s">
        <v>332</v>
      </c>
      <c r="D1084" s="126">
        <f t="shared" si="352"/>
        <v>19</v>
      </c>
      <c r="E1084" s="250" t="s">
        <v>1419</v>
      </c>
      <c r="F1084" s="250">
        <v>0</v>
      </c>
      <c r="G1084" s="250">
        <v>1</v>
      </c>
      <c r="H1084" s="250">
        <v>1</v>
      </c>
      <c r="I1084" s="250">
        <v>1</v>
      </c>
      <c r="J1084" s="87"/>
      <c r="K1084" s="94"/>
      <c r="L1084" s="94"/>
      <c r="M1084" s="154">
        <f t="shared" si="353"/>
        <v>3</v>
      </c>
      <c r="N1084">
        <v>0</v>
      </c>
      <c r="O1084">
        <v>0</v>
      </c>
      <c r="P1084">
        <v>2</v>
      </c>
      <c r="Q1084">
        <v>2</v>
      </c>
      <c r="R1084">
        <v>0</v>
      </c>
      <c r="S1084">
        <v>6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4</v>
      </c>
      <c r="AC1084" s="139">
        <f t="shared" si="336"/>
        <v>0</v>
      </c>
      <c r="AD1084" s="140">
        <f t="shared" si="337"/>
        <v>2</v>
      </c>
      <c r="AE1084" s="141">
        <f t="shared" si="354"/>
        <v>0</v>
      </c>
      <c r="AF1084" s="142">
        <f t="shared" si="355"/>
        <v>0</v>
      </c>
      <c r="AG1084" s="278"/>
      <c r="AI1084" s="37">
        <f>IFERROR(IF(M1084&gt;0,(N1084*CONFIGURACAO!$C$20)+(O1084*CONFIGURACAO!$C$21)+(P1084*CONFIGURACAO!$C$22)+(Q1084*CONFIGURACAO!$C$23)+(R1084*CONFIGURACAO!$C$24),""),"")</f>
        <v>200</v>
      </c>
      <c r="AJ1084" s="38">
        <f>IF(S1084=0,0,IF(CONFIGURACAO!$C$15="SIM",(IF(S1084&gt;CONFIGURACAO!$C$16,CONFIGURACAO!$C$16*CONFIGURACAO!$C$25,S1084*CONFIGURACAO!$C$25)),'PI AREA  P100'!S1084*CONFIGURACAO!$C$25))</f>
        <v>40</v>
      </c>
      <c r="AK1084" s="38">
        <f>IF(T1084=0,0,IF(CONFIGURACAO!$C$17="SIM",(IF(T1084&gt;CONFIGURACAO!$C$18,CONFIGURACAO!$C$18*CONFIGURACAO!$C$26,T1084*CONFIGURACAO!$C$26)),'PI AREA  P100'!T1084*CONFIGURACAO!$C$26))</f>
        <v>15</v>
      </c>
      <c r="AL1084" s="38">
        <f>IFERROR(IF(M1084&gt;0,(U1084*CONFIGURACAO!$C$29)+(V1084*CONFIGURACAO!$C$30),""),"")</f>
        <v>0</v>
      </c>
      <c r="AM1084" s="38">
        <f>IF(W1084=0,0,IF(CONFIGURACAO!$C$41="SIM",(IF(W1084&gt;CONFIGURACAO!$C$41,CONFIGURACAO!$C$41*CONFIGURACAO!$C$31,W1084*CONFIGURACAO!$C$31)),'PI AREA  P100'!W1084*CONFIGURACAO!$C$31))</f>
        <v>0</v>
      </c>
      <c r="AN1084" s="38">
        <f>IF(X1084=0,0,IF(CONFIGURACAO!$C$39="SIM",(IF(X1084&gt;CONFIGURACAO!$C$40,CONFIGURACAO!$C$40*CONFIGURACAO!$C$32,X1084*CONFIGURACAO!$C$32)),'PI AREA  P100'!X1084*CONFIGURACAO!$C$32))</f>
        <v>0</v>
      </c>
      <c r="AO1084" s="38">
        <f>IFERROR(IF(M1084&gt;0,(Y1084*CONFIGURACAO!$C$33)+(Z1084*CONFIGURACAO!$C$34)+(AA1084*CONFIGURACAO!$C$35)+(AB1084*CONFIGURACAO!$C$36),""),"")</f>
        <v>65</v>
      </c>
      <c r="AP1084" s="38">
        <f>IF(AA1084=0,0,IF(CONFIGURACAO!$C$46="SIM",(IF(AA1084&gt;CONFIGURACAO!$C$47,CONFIGURACAO!$C$47*CONFIGURACAO!$C$35,AA1084*CONFIGURACAO!$C$35)),'PI AREA  P100'!AA1084*CONFIGURACAO!$C$35))</f>
        <v>25</v>
      </c>
      <c r="AQ1084" s="38">
        <f>IF(AB1084=0,0,IF(CONFIGURACAO!$C$44="SIM",(IF(AB1084&gt;CONFIGURACAO!$C$45,CONFIGURACAO!$C$45*CONFIGURACAO!$C$36,AB1084*CONFIGURACAO!$C$36)),'PI AREA  P100'!AB1084*CONFIGURACAO!$C$36))</f>
        <v>20</v>
      </c>
      <c r="AR1084" s="38">
        <f t="shared" si="356"/>
        <v>365</v>
      </c>
      <c r="AS1084" s="68">
        <f>IF(AR1084="","",$AR1084-(($AS$2/CONFIGURACAO!$C$6)*$M1084))</f>
        <v>140</v>
      </c>
      <c r="AT1084" s="73">
        <f t="shared" si="338"/>
        <v>3</v>
      </c>
      <c r="AU1084" s="75">
        <f>IF(AR1084="","",$AR1084-(($AU$2/CONFIGURACAO!$C$6)*$M1084))</f>
        <v>-10</v>
      </c>
      <c r="AV1084" s="76" t="str">
        <f t="shared" si="339"/>
        <v>NAO</v>
      </c>
      <c r="AW1084" s="74">
        <f>IF(AR1084="","",$AR1084-(($AW$2/CONFIGURACAO!$C$6)*$M1084))</f>
        <v>-160</v>
      </c>
      <c r="AX1084" s="72" t="str">
        <f t="shared" si="340"/>
        <v>NAO</v>
      </c>
      <c r="AZ1084" s="39">
        <f t="shared" si="341"/>
        <v>3.0829525394237833E-2</v>
      </c>
      <c r="BA1084" s="146">
        <f t="shared" si="342"/>
        <v>18</v>
      </c>
      <c r="BB1084" s="146">
        <f t="shared" si="343"/>
        <v>426</v>
      </c>
      <c r="BC1084" s="32">
        <f t="shared" si="344"/>
        <v>833</v>
      </c>
      <c r="BD1084" s="148"/>
      <c r="BE1084" s="40">
        <f t="shared" si="345"/>
        <v>0</v>
      </c>
      <c r="BF1084" s="40">
        <f t="shared" si="346"/>
        <v>0</v>
      </c>
      <c r="BG1084" s="40">
        <f t="shared" si="347"/>
        <v>5.1387461459403906E-2</v>
      </c>
      <c r="BH1084" s="40">
        <f t="shared" si="348"/>
        <v>8.084074373484236E-2</v>
      </c>
      <c r="BI1084" s="40">
        <f t="shared" si="349"/>
        <v>0</v>
      </c>
      <c r="BJ1084" s="40">
        <f t="shared" si="350"/>
        <v>0.55452865064695012</v>
      </c>
      <c r="BK1084" s="40">
        <f t="shared" si="351"/>
        <v>0.4815409309791332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3</v>
      </c>
      <c r="BT1084" s="42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</row>
    <row r="1085" spans="1:124" s="32" customFormat="1" x14ac:dyDescent="0.2">
      <c r="A1085" s="124" t="str">
        <f>CONFIGURACAO!$C$4</f>
        <v>AREA 21</v>
      </c>
      <c r="B1085" s="125">
        <v>1083</v>
      </c>
      <c r="C1085" s="252" t="s">
        <v>332</v>
      </c>
      <c r="D1085" s="126">
        <f t="shared" si="352"/>
        <v>20</v>
      </c>
      <c r="E1085" s="250" t="s">
        <v>1420</v>
      </c>
      <c r="F1085" s="250">
        <v>0</v>
      </c>
      <c r="G1085" s="250">
        <v>0</v>
      </c>
      <c r="H1085" s="250">
        <v>0</v>
      </c>
      <c r="I1085" s="250">
        <v>1</v>
      </c>
      <c r="J1085" s="87"/>
      <c r="K1085" s="94"/>
      <c r="L1085" s="94"/>
      <c r="M1085" s="154">
        <f t="shared" si="353"/>
        <v>1</v>
      </c>
      <c r="N1085">
        <v>0</v>
      </c>
      <c r="O1085">
        <v>0</v>
      </c>
      <c r="P1085">
        <v>4</v>
      </c>
      <c r="Q1085">
        <v>2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 s="139">
        <f t="shared" si="336"/>
        <v>0</v>
      </c>
      <c r="AD1085" s="140">
        <f t="shared" si="337"/>
        <v>4</v>
      </c>
      <c r="AE1085" s="141">
        <f t="shared" si="354"/>
        <v>0</v>
      </c>
      <c r="AF1085" s="142">
        <f t="shared" si="355"/>
        <v>0</v>
      </c>
      <c r="AG1085" s="278"/>
      <c r="AI1085" s="37">
        <f>IFERROR(IF(M1085&gt;0,(N1085*CONFIGURACAO!$C$20)+(O1085*CONFIGURACAO!$C$21)+(P1085*CONFIGURACAO!$C$22)+(Q1085*CONFIGURACAO!$C$23)+(R1085*CONFIGURACAO!$C$24),""),"")</f>
        <v>320</v>
      </c>
      <c r="AJ1085" s="38">
        <f>IF(S1085=0,0,IF(CONFIGURACAO!$C$15="SIM",(IF(S1085&gt;CONFIGURACAO!$C$16,CONFIGURACAO!$C$16*CONFIGURACAO!$C$25,S1085*CONFIGURACAO!$C$25)),'PI AREA  P100'!S1085*CONFIGURACAO!$C$25))</f>
        <v>0</v>
      </c>
      <c r="AK1085" s="38">
        <f>IF(T1085=0,0,IF(CONFIGURACAO!$C$17="SIM",(IF(T1085&gt;CONFIGURACAO!$C$18,CONFIGURACAO!$C$18*CONFIGURACAO!$C$26,T1085*CONFIGURACAO!$C$26)),'PI AREA  P100'!T1085*CONFIGURACAO!$C$26))</f>
        <v>5</v>
      </c>
      <c r="AL1085" s="38">
        <f>IFERROR(IF(M1085&gt;0,(U1085*CONFIGURACAO!$C$29)+(V1085*CONFIGURACAO!$C$30),""),"")</f>
        <v>0</v>
      </c>
      <c r="AM1085" s="38">
        <f>IF(W1085=0,0,IF(CONFIGURACAO!$C$41="SIM",(IF(W1085&gt;CONFIGURACAO!$C$41,CONFIGURACAO!$C$41*CONFIGURACAO!$C$31,W1085*CONFIGURACAO!$C$31)),'PI AREA  P100'!W1085*CONFIGURACAO!$C$31))</f>
        <v>0</v>
      </c>
      <c r="AN1085" s="38">
        <f>IF(X1085=0,0,IF(CONFIGURACAO!$C$39="SIM",(IF(X1085&gt;CONFIGURACAO!$C$40,CONFIGURACAO!$C$40*CONFIGURACAO!$C$32,X1085*CONFIGURACAO!$C$32)),'PI AREA  P100'!X1085*CONFIGURACAO!$C$32))</f>
        <v>0</v>
      </c>
      <c r="AO1085" s="38">
        <f>IFERROR(IF(M1085&gt;0,(Y1085*CONFIGURACAO!$C$33)+(Z1085*CONFIGURACAO!$C$34)+(AA1085*CONFIGURACAO!$C$35)+(AB1085*CONFIGURACAO!$C$36),""),"")</f>
        <v>0</v>
      </c>
      <c r="AP1085" s="38">
        <f>IF(AA1085=0,0,IF(CONFIGURACAO!$C$46="SIM",(IF(AA1085&gt;CONFIGURACAO!$C$47,CONFIGURACAO!$C$47*CONFIGURACAO!$C$35,AA1085*CONFIGURACAO!$C$35)),'PI AREA  P100'!AA1085*CONFIGURACAO!$C$35))</f>
        <v>0</v>
      </c>
      <c r="AQ1085" s="38">
        <f>IF(AB1085=0,0,IF(CONFIGURACAO!$C$44="SIM",(IF(AB1085&gt;CONFIGURACAO!$C$45,CONFIGURACAO!$C$45*CONFIGURACAO!$C$36,AB1085*CONFIGURACAO!$C$36)),'PI AREA  P100'!AB1085*CONFIGURACAO!$C$36))</f>
        <v>0</v>
      </c>
      <c r="AR1085" s="38">
        <f t="shared" si="356"/>
        <v>325</v>
      </c>
      <c r="AS1085" s="68">
        <f>IF(AR1085="","",$AR1085-(($AS$2/CONFIGURACAO!$C$6)*$M1085))</f>
        <v>250</v>
      </c>
      <c r="AT1085" s="73">
        <f t="shared" si="338"/>
        <v>3</v>
      </c>
      <c r="AU1085" s="75">
        <f>IF(AR1085="","",$AR1085-(($AU$2/CONFIGURACAO!$C$6)*$M1085))</f>
        <v>200</v>
      </c>
      <c r="AV1085" s="76">
        <f t="shared" si="339"/>
        <v>4</v>
      </c>
      <c r="AW1085" s="74">
        <f>IF(AR1085="","",$AR1085-(($AW$2/CONFIGURACAO!$C$6)*$M1085))</f>
        <v>150</v>
      </c>
      <c r="AX1085" s="72">
        <f t="shared" si="340"/>
        <v>5</v>
      </c>
      <c r="AZ1085" s="39">
        <f t="shared" si="341"/>
        <v>2.745094726884191E-2</v>
      </c>
      <c r="BA1085" s="146">
        <f t="shared" si="342"/>
        <v>7</v>
      </c>
      <c r="BB1085" s="146">
        <f t="shared" si="343"/>
        <v>798</v>
      </c>
      <c r="BC1085" s="32">
        <f t="shared" si="344"/>
        <v>857</v>
      </c>
      <c r="BD1085" s="148"/>
      <c r="BE1085" s="40">
        <f t="shared" si="345"/>
        <v>0</v>
      </c>
      <c r="BF1085" s="40">
        <f t="shared" si="346"/>
        <v>0</v>
      </c>
      <c r="BG1085" s="40">
        <f t="shared" si="347"/>
        <v>0.10277492291880781</v>
      </c>
      <c r="BH1085" s="40">
        <f t="shared" si="348"/>
        <v>8.084074373484236E-2</v>
      </c>
      <c r="BI1085" s="40">
        <f t="shared" si="349"/>
        <v>0</v>
      </c>
      <c r="BJ1085" s="40">
        <f t="shared" si="350"/>
        <v>0</v>
      </c>
      <c r="BK1085" s="40">
        <f t="shared" si="351"/>
        <v>0.16051364365971107</v>
      </c>
      <c r="BL1085">
        <v>0</v>
      </c>
      <c r="BM1085">
        <v>0</v>
      </c>
      <c r="BN1085">
        <v>1</v>
      </c>
      <c r="BO1085">
        <v>0</v>
      </c>
      <c r="BP1085">
        <v>0</v>
      </c>
      <c r="BQ1085">
        <v>0</v>
      </c>
      <c r="BR1085">
        <v>2</v>
      </c>
      <c r="BS1085">
        <v>0</v>
      </c>
      <c r="BT1085" s="42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</row>
    <row r="1086" spans="1:124" s="32" customFormat="1" x14ac:dyDescent="0.2">
      <c r="A1086" s="124" t="str">
        <f>CONFIGURACAO!$C$4</f>
        <v>AREA 21</v>
      </c>
      <c r="B1086" s="125">
        <v>1084</v>
      </c>
      <c r="C1086" s="252" t="s">
        <v>332</v>
      </c>
      <c r="D1086" s="126">
        <f t="shared" si="352"/>
        <v>21</v>
      </c>
      <c r="E1086" s="250" t="s">
        <v>1421</v>
      </c>
      <c r="F1086" s="250">
        <v>0</v>
      </c>
      <c r="G1086" s="250">
        <v>1</v>
      </c>
      <c r="H1086" s="250">
        <v>1</v>
      </c>
      <c r="I1086" s="250">
        <v>1</v>
      </c>
      <c r="J1086" s="87"/>
      <c r="K1086" s="94"/>
      <c r="L1086" s="94"/>
      <c r="M1086" s="154">
        <f t="shared" si="353"/>
        <v>3</v>
      </c>
      <c r="N1086">
        <v>1</v>
      </c>
      <c r="O1086">
        <v>3</v>
      </c>
      <c r="P1086">
        <v>2</v>
      </c>
      <c r="Q1086">
        <v>0</v>
      </c>
      <c r="R1086">
        <v>0</v>
      </c>
      <c r="S1086">
        <v>0</v>
      </c>
      <c r="T1086">
        <v>3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2</v>
      </c>
      <c r="AA1086">
        <v>0</v>
      </c>
      <c r="AB1086">
        <v>2</v>
      </c>
      <c r="AC1086" s="139">
        <f t="shared" si="336"/>
        <v>4</v>
      </c>
      <c r="AD1086" s="140">
        <f t="shared" si="337"/>
        <v>6</v>
      </c>
      <c r="AE1086" s="141">
        <f t="shared" si="354"/>
        <v>0</v>
      </c>
      <c r="AF1086" s="142">
        <f t="shared" si="355"/>
        <v>2</v>
      </c>
      <c r="AG1086" s="278"/>
      <c r="AI1086" s="37">
        <f>IFERROR(IF(M1086&gt;0,(N1086*CONFIGURACAO!$C$20)+(O1086*CONFIGURACAO!$C$21)+(P1086*CONFIGURACAO!$C$22)+(Q1086*CONFIGURACAO!$C$23)+(R1086*CONFIGURACAO!$C$24),""),"")</f>
        <v>460</v>
      </c>
      <c r="AJ1086" s="38">
        <f>IF(S1086=0,0,IF(CONFIGURACAO!$C$15="SIM",(IF(S1086&gt;CONFIGURACAO!$C$16,CONFIGURACAO!$C$16*CONFIGURACAO!$C$25,S1086*CONFIGURACAO!$C$25)),'PI AREA  P100'!S1086*CONFIGURACAO!$C$25))</f>
        <v>0</v>
      </c>
      <c r="AK1086" s="38">
        <f>IF(T1086=0,0,IF(CONFIGURACAO!$C$17="SIM",(IF(T1086&gt;CONFIGURACAO!$C$18,CONFIGURACAO!$C$18*CONFIGURACAO!$C$26,T1086*CONFIGURACAO!$C$26)),'PI AREA  P100'!T1086*CONFIGURACAO!$C$26))</f>
        <v>15</v>
      </c>
      <c r="AL1086" s="38">
        <f>IFERROR(IF(M1086&gt;0,(U1086*CONFIGURACAO!$C$29)+(V1086*CONFIGURACAO!$C$30),""),"")</f>
        <v>0</v>
      </c>
      <c r="AM1086" s="38">
        <f>IF(W1086=0,0,IF(CONFIGURACAO!$C$41="SIM",(IF(W1086&gt;CONFIGURACAO!$C$41,CONFIGURACAO!$C$41*CONFIGURACAO!$C$31,W1086*CONFIGURACAO!$C$31)),'PI AREA  P100'!W1086*CONFIGURACAO!$C$31))</f>
        <v>0</v>
      </c>
      <c r="AN1086" s="38">
        <f>IF(X1086=0,0,IF(CONFIGURACAO!$C$39="SIM",(IF(X1086&gt;CONFIGURACAO!$C$40,CONFIGURACAO!$C$40*CONFIGURACAO!$C$32,X1086*CONFIGURACAO!$C$32)),'PI AREA  P100'!X1086*CONFIGURACAO!$C$32))</f>
        <v>0</v>
      </c>
      <c r="AO1086" s="38">
        <f>IFERROR(IF(M1086&gt;0,(Y1086*CONFIGURACAO!$C$33)+(Z1086*CONFIGURACAO!$C$34)+(AA1086*CONFIGURACAO!$C$35)+(AB1086*CONFIGURACAO!$C$36),""),"")</f>
        <v>120</v>
      </c>
      <c r="AP1086" s="38">
        <f>IF(AA1086=0,0,IF(CONFIGURACAO!$C$46="SIM",(IF(AA1086&gt;CONFIGURACAO!$C$47,CONFIGURACAO!$C$47*CONFIGURACAO!$C$35,AA1086*CONFIGURACAO!$C$35)),'PI AREA  P100'!AA1086*CONFIGURACAO!$C$35))</f>
        <v>0</v>
      </c>
      <c r="AQ1086" s="38">
        <f>IF(AB1086=0,0,IF(CONFIGURACAO!$C$44="SIM",(IF(AB1086&gt;CONFIGURACAO!$C$45,CONFIGURACAO!$C$45*CONFIGURACAO!$C$36,AB1086*CONFIGURACAO!$C$36)),'PI AREA  P100'!AB1086*CONFIGURACAO!$C$36))</f>
        <v>20</v>
      </c>
      <c r="AR1086" s="38">
        <f t="shared" si="356"/>
        <v>615</v>
      </c>
      <c r="AS1086" s="68">
        <f>IF(AR1086="","",$AR1086-(($AS$2/CONFIGURACAO!$C$6)*$M1086))</f>
        <v>390</v>
      </c>
      <c r="AT1086" s="73">
        <f t="shared" si="338"/>
        <v>3</v>
      </c>
      <c r="AU1086" s="75">
        <f>IF(AR1086="","",$AR1086-(($AU$2/CONFIGURACAO!$C$6)*$M1086))</f>
        <v>240</v>
      </c>
      <c r="AV1086" s="76">
        <f t="shared" si="339"/>
        <v>4</v>
      </c>
      <c r="AW1086" s="74">
        <f>IF(AR1086="","",$AR1086-(($AW$2/CONFIGURACAO!$C$6)*$M1086))</f>
        <v>90</v>
      </c>
      <c r="AX1086" s="72">
        <f t="shared" si="340"/>
        <v>5</v>
      </c>
      <c r="AZ1086" s="39">
        <f t="shared" si="341"/>
        <v>5.1945638677962383E-2</v>
      </c>
      <c r="BA1086" s="146">
        <f t="shared" si="342"/>
        <v>13</v>
      </c>
      <c r="BB1086" s="146">
        <f t="shared" si="343"/>
        <v>588</v>
      </c>
      <c r="BC1086" s="32">
        <f t="shared" si="344"/>
        <v>658</v>
      </c>
      <c r="BD1086" s="148"/>
      <c r="BE1086" s="40">
        <f t="shared" si="345"/>
        <v>3.7257824143070044E-2</v>
      </c>
      <c r="BF1086" s="40">
        <f t="shared" si="346"/>
        <v>0.11574074074074073</v>
      </c>
      <c r="BG1086" s="40">
        <f t="shared" si="347"/>
        <v>5.1387461459403906E-2</v>
      </c>
      <c r="BH1086" s="40">
        <f t="shared" si="348"/>
        <v>0</v>
      </c>
      <c r="BI1086" s="40">
        <f t="shared" si="349"/>
        <v>0</v>
      </c>
      <c r="BJ1086" s="40">
        <f t="shared" si="350"/>
        <v>0</v>
      </c>
      <c r="BK1086" s="40">
        <f t="shared" si="351"/>
        <v>0.4815409309791332</v>
      </c>
      <c r="BL1086">
        <v>0</v>
      </c>
      <c r="BM1086">
        <v>0</v>
      </c>
      <c r="BN1086">
        <v>1</v>
      </c>
      <c r="BO1086">
        <v>0</v>
      </c>
      <c r="BP1086">
        <v>0</v>
      </c>
      <c r="BQ1086">
        <v>0</v>
      </c>
      <c r="BR1086">
        <v>0</v>
      </c>
      <c r="BS1086">
        <v>3</v>
      </c>
      <c r="BT1086" s="42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</row>
    <row r="1087" spans="1:124" s="32" customFormat="1" x14ac:dyDescent="0.2">
      <c r="A1087" s="124" t="str">
        <f>CONFIGURACAO!$C$4</f>
        <v>AREA 21</v>
      </c>
      <c r="B1087" s="125">
        <v>1085</v>
      </c>
      <c r="C1087" s="252" t="s">
        <v>332</v>
      </c>
      <c r="D1087" s="126">
        <f t="shared" si="352"/>
        <v>22</v>
      </c>
      <c r="E1087" s="250" t="s">
        <v>1422</v>
      </c>
      <c r="F1087" s="250">
        <v>0</v>
      </c>
      <c r="G1087" s="250">
        <v>1</v>
      </c>
      <c r="H1087" s="250">
        <v>1</v>
      </c>
      <c r="I1087" s="250">
        <v>1</v>
      </c>
      <c r="J1087" s="87"/>
      <c r="K1087" s="94"/>
      <c r="L1087" s="94"/>
      <c r="M1087" s="154">
        <f t="shared" si="353"/>
        <v>3</v>
      </c>
      <c r="N1087">
        <v>1</v>
      </c>
      <c r="O1087">
        <v>1</v>
      </c>
      <c r="P1087">
        <v>1</v>
      </c>
      <c r="Q1087">
        <v>0</v>
      </c>
      <c r="R1087">
        <v>1</v>
      </c>
      <c r="S1087">
        <v>2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 s="139">
        <f t="shared" si="336"/>
        <v>2</v>
      </c>
      <c r="AD1087" s="140">
        <f t="shared" si="337"/>
        <v>3</v>
      </c>
      <c r="AE1087" s="141">
        <f t="shared" si="354"/>
        <v>0</v>
      </c>
      <c r="AF1087" s="142">
        <f t="shared" si="355"/>
        <v>0</v>
      </c>
      <c r="AG1087" s="278"/>
      <c r="AI1087" s="37">
        <f>IFERROR(IF(M1087&gt;0,(N1087*CONFIGURACAO!$C$20)+(O1087*CONFIGURACAO!$C$21)+(P1087*CONFIGURACAO!$C$22)+(Q1087*CONFIGURACAO!$C$23)+(R1087*CONFIGURACAO!$C$24),""),"")</f>
        <v>260</v>
      </c>
      <c r="AJ1087" s="38">
        <f>IF(S1087=0,0,IF(CONFIGURACAO!$C$15="SIM",(IF(S1087&gt;CONFIGURACAO!$C$16,CONFIGURACAO!$C$16*CONFIGURACAO!$C$25,S1087*CONFIGURACAO!$C$25)),'PI AREA  P100'!S1087*CONFIGURACAO!$C$25))</f>
        <v>20</v>
      </c>
      <c r="AK1087" s="38">
        <f>IF(T1087=0,0,IF(CONFIGURACAO!$C$17="SIM",(IF(T1087&gt;CONFIGURACAO!$C$18,CONFIGURACAO!$C$18*CONFIGURACAO!$C$26,T1087*CONFIGURACAO!$C$26)),'PI AREA  P100'!T1087*CONFIGURACAO!$C$26))</f>
        <v>0</v>
      </c>
      <c r="AL1087" s="38">
        <f>IFERROR(IF(M1087&gt;0,(U1087*CONFIGURACAO!$C$29)+(V1087*CONFIGURACAO!$C$30),""),"")</f>
        <v>0</v>
      </c>
      <c r="AM1087" s="38">
        <f>IF(W1087=0,0,IF(CONFIGURACAO!$C$41="SIM",(IF(W1087&gt;CONFIGURACAO!$C$41,CONFIGURACAO!$C$41*CONFIGURACAO!$C$31,W1087*CONFIGURACAO!$C$31)),'PI AREA  P100'!W1087*CONFIGURACAO!$C$31))</f>
        <v>0</v>
      </c>
      <c r="AN1087" s="38">
        <f>IF(X1087=0,0,IF(CONFIGURACAO!$C$39="SIM",(IF(X1087&gt;CONFIGURACAO!$C$40,CONFIGURACAO!$C$40*CONFIGURACAO!$C$32,X1087*CONFIGURACAO!$C$32)),'PI AREA  P100'!X1087*CONFIGURACAO!$C$32))</f>
        <v>0</v>
      </c>
      <c r="AO1087" s="38">
        <f>IFERROR(IF(M1087&gt;0,(Y1087*CONFIGURACAO!$C$33)+(Z1087*CONFIGURACAO!$C$34)+(AA1087*CONFIGURACAO!$C$35)+(AB1087*CONFIGURACAO!$C$36),""),"")</f>
        <v>0</v>
      </c>
      <c r="AP1087" s="38">
        <f>IF(AA1087=0,0,IF(CONFIGURACAO!$C$46="SIM",(IF(AA1087&gt;CONFIGURACAO!$C$47,CONFIGURACAO!$C$47*CONFIGURACAO!$C$35,AA1087*CONFIGURACAO!$C$35)),'PI AREA  P100'!AA1087*CONFIGURACAO!$C$35))</f>
        <v>0</v>
      </c>
      <c r="AQ1087" s="38">
        <f>IF(AB1087=0,0,IF(CONFIGURACAO!$C$44="SIM",(IF(AB1087&gt;CONFIGURACAO!$C$45,CONFIGURACAO!$C$45*CONFIGURACAO!$C$36,AB1087*CONFIGURACAO!$C$36)),'PI AREA  P100'!AB1087*CONFIGURACAO!$C$36))</f>
        <v>0</v>
      </c>
      <c r="AR1087" s="38">
        <f t="shared" si="356"/>
        <v>280</v>
      </c>
      <c r="AS1087" s="68">
        <f>IF(AR1087="","",$AR1087-(($AS$2/CONFIGURACAO!$C$6)*$M1087))</f>
        <v>55</v>
      </c>
      <c r="AT1087" s="73">
        <f t="shared" si="338"/>
        <v>3</v>
      </c>
      <c r="AU1087" s="75">
        <f>IF(AR1087="","",$AR1087-(($AU$2/CONFIGURACAO!$C$6)*$M1087))</f>
        <v>-95</v>
      </c>
      <c r="AV1087" s="76" t="str">
        <f t="shared" si="339"/>
        <v>NAO</v>
      </c>
      <c r="AW1087" s="74">
        <f>IF(AR1087="","",$AR1087-(($AW$2/CONFIGURACAO!$C$6)*$M1087))</f>
        <v>-245</v>
      </c>
      <c r="AX1087" s="72" t="str">
        <f t="shared" si="340"/>
        <v>NAO</v>
      </c>
      <c r="AZ1087" s="39">
        <f t="shared" si="341"/>
        <v>2.3650046877771488E-2</v>
      </c>
      <c r="BA1087" s="146">
        <f t="shared" si="342"/>
        <v>6</v>
      </c>
      <c r="BB1087" s="146">
        <f t="shared" si="343"/>
        <v>836</v>
      </c>
      <c r="BC1087" s="32">
        <f t="shared" si="344"/>
        <v>891</v>
      </c>
      <c r="BD1087" s="148"/>
      <c r="BE1087" s="40">
        <f t="shared" si="345"/>
        <v>3.7257824143070044E-2</v>
      </c>
      <c r="BF1087" s="40">
        <f t="shared" si="346"/>
        <v>3.8580246913580245E-2</v>
      </c>
      <c r="BG1087" s="40">
        <f t="shared" si="347"/>
        <v>2.5693730729701953E-2</v>
      </c>
      <c r="BH1087" s="40">
        <f t="shared" si="348"/>
        <v>0</v>
      </c>
      <c r="BI1087" s="40">
        <f t="shared" si="349"/>
        <v>0.10660980810234541</v>
      </c>
      <c r="BJ1087" s="40">
        <f t="shared" si="350"/>
        <v>0.18484288354898337</v>
      </c>
      <c r="BK1087" s="40">
        <f t="shared" si="351"/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 s="42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</row>
    <row r="1088" spans="1:124" s="32" customFormat="1" x14ac:dyDescent="0.2">
      <c r="A1088" s="124" t="str">
        <f>CONFIGURACAO!$C$4</f>
        <v>AREA 21</v>
      </c>
      <c r="B1088" s="125">
        <v>1086</v>
      </c>
      <c r="C1088" s="252" t="s">
        <v>333</v>
      </c>
      <c r="D1088" s="126">
        <f t="shared" si="352"/>
        <v>1</v>
      </c>
      <c r="E1088" s="250" t="s">
        <v>1423</v>
      </c>
      <c r="F1088" s="250">
        <v>1</v>
      </c>
      <c r="G1088" s="250">
        <v>1</v>
      </c>
      <c r="H1088" s="250">
        <v>1</v>
      </c>
      <c r="I1088" s="250">
        <v>1</v>
      </c>
      <c r="J1088" s="87"/>
      <c r="K1088" s="94"/>
      <c r="L1088" s="94"/>
      <c r="M1088" s="154">
        <f t="shared" si="353"/>
        <v>4</v>
      </c>
      <c r="N1088">
        <v>0</v>
      </c>
      <c r="O1088">
        <v>5</v>
      </c>
      <c r="P1088">
        <v>9</v>
      </c>
      <c r="Q1088">
        <v>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>
        <v>0</v>
      </c>
      <c r="AB1088">
        <v>0</v>
      </c>
      <c r="AC1088" s="139">
        <f t="shared" si="336"/>
        <v>5</v>
      </c>
      <c r="AD1088" s="140">
        <f t="shared" si="337"/>
        <v>14</v>
      </c>
      <c r="AE1088" s="141">
        <f t="shared" si="354"/>
        <v>0</v>
      </c>
      <c r="AF1088" s="142">
        <f t="shared" si="355"/>
        <v>2</v>
      </c>
      <c r="AG1088" s="278"/>
      <c r="AI1088" s="37">
        <f>IFERROR(IF(M1088&gt;0,(N1088*CONFIGURACAO!$C$20)+(O1088*CONFIGURACAO!$C$21)+(P1088*CONFIGURACAO!$C$22)+(Q1088*CONFIGURACAO!$C$23)+(R1088*CONFIGURACAO!$C$24),""),"")</f>
        <v>1140</v>
      </c>
      <c r="AJ1088" s="38">
        <f>IF(S1088=0,0,IF(CONFIGURACAO!$C$15="SIM",(IF(S1088&gt;CONFIGURACAO!$C$16,CONFIGURACAO!$C$16*CONFIGURACAO!$C$25,S1088*CONFIGURACAO!$C$25)),'PI AREA  P100'!S1088*CONFIGURACAO!$C$25))</f>
        <v>0</v>
      </c>
      <c r="AK1088" s="38">
        <f>IF(T1088=0,0,IF(CONFIGURACAO!$C$17="SIM",(IF(T1088&gt;CONFIGURACAO!$C$18,CONFIGURACAO!$C$18*CONFIGURACAO!$C$26,T1088*CONFIGURACAO!$C$26)),'PI AREA  P100'!T1088*CONFIGURACAO!$C$26))</f>
        <v>0</v>
      </c>
      <c r="AL1088" s="38">
        <f>IFERROR(IF(M1088&gt;0,(U1088*CONFIGURACAO!$C$29)+(V1088*CONFIGURACAO!$C$30),""),"")</f>
        <v>0</v>
      </c>
      <c r="AM1088" s="38">
        <f>IF(W1088=0,0,IF(CONFIGURACAO!$C$41="SIM",(IF(W1088&gt;CONFIGURACAO!$C$41,CONFIGURACAO!$C$41*CONFIGURACAO!$C$31,W1088*CONFIGURACAO!$C$31)),'PI AREA  P100'!W1088*CONFIGURACAO!$C$31))</f>
        <v>0</v>
      </c>
      <c r="AN1088" s="38">
        <f>IF(X1088=0,0,IF(CONFIGURACAO!$C$39="SIM",(IF(X1088&gt;CONFIGURACAO!$C$40,CONFIGURACAO!$C$40*CONFIGURACAO!$C$32,X1088*CONFIGURACAO!$C$32)),'PI AREA  P100'!X1088*CONFIGURACAO!$C$32))</f>
        <v>0</v>
      </c>
      <c r="AO1088" s="38">
        <f>IFERROR(IF(M1088&gt;0,(Y1088*CONFIGURACAO!$C$33)+(Z1088*CONFIGURACAO!$C$34)+(AA1088*CONFIGURACAO!$C$35)+(AB1088*CONFIGURACAO!$C$36),""),"")</f>
        <v>150</v>
      </c>
      <c r="AP1088" s="38">
        <f>IF(AA1088=0,0,IF(CONFIGURACAO!$C$46="SIM",(IF(AA1088&gt;CONFIGURACAO!$C$47,CONFIGURACAO!$C$47*CONFIGURACAO!$C$35,AA1088*CONFIGURACAO!$C$35)),'PI AREA  P100'!AA1088*CONFIGURACAO!$C$35))</f>
        <v>0</v>
      </c>
      <c r="AQ1088" s="38">
        <f>IF(AB1088=0,0,IF(CONFIGURACAO!$C$44="SIM",(IF(AB1088&gt;CONFIGURACAO!$C$45,CONFIGURACAO!$C$45*CONFIGURACAO!$C$36,AB1088*CONFIGURACAO!$C$36)),'PI AREA  P100'!AB1088*CONFIGURACAO!$C$36))</f>
        <v>0</v>
      </c>
      <c r="AR1088" s="38">
        <f t="shared" si="356"/>
        <v>1290</v>
      </c>
      <c r="AS1088" s="68">
        <f>IF(AR1088="","",$AR1088-(($AS$2/CONFIGURACAO!$C$6)*$M1088))</f>
        <v>990</v>
      </c>
      <c r="AT1088" s="73">
        <f t="shared" si="338"/>
        <v>3</v>
      </c>
      <c r="AU1088" s="75">
        <f>IF(AR1088="","",$AR1088-(($AU$2/CONFIGURACAO!$C$6)*$M1088))</f>
        <v>790</v>
      </c>
      <c r="AV1088" s="76">
        <f t="shared" si="339"/>
        <v>4</v>
      </c>
      <c r="AW1088" s="74">
        <f>IF(AR1088="","",$AR1088-(($AW$2/CONFIGURACAO!$C$6)*$M1088))</f>
        <v>590</v>
      </c>
      <c r="AX1088" s="72">
        <f t="shared" si="340"/>
        <v>5</v>
      </c>
      <c r="AZ1088" s="39">
        <f t="shared" si="341"/>
        <v>0.10895914454401864</v>
      </c>
      <c r="BA1088" s="146">
        <f t="shared" si="342"/>
        <v>21</v>
      </c>
      <c r="BB1088" s="146">
        <f t="shared" si="343"/>
        <v>343</v>
      </c>
      <c r="BC1088" s="32">
        <f t="shared" si="344"/>
        <v>312</v>
      </c>
      <c r="BD1088" s="148"/>
      <c r="BE1088" s="40">
        <f t="shared" si="345"/>
        <v>0</v>
      </c>
      <c r="BF1088" s="40">
        <f t="shared" si="346"/>
        <v>0.19290123456790123</v>
      </c>
      <c r="BG1088" s="40">
        <f t="shared" si="347"/>
        <v>0.23124357656731759</v>
      </c>
      <c r="BH1088" s="40">
        <f t="shared" si="348"/>
        <v>0.20210185933710592</v>
      </c>
      <c r="BI1088" s="40">
        <f t="shared" si="349"/>
        <v>0</v>
      </c>
      <c r="BJ1088" s="40">
        <f t="shared" si="350"/>
        <v>0</v>
      </c>
      <c r="BK1088" s="40">
        <f t="shared" si="351"/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 s="42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</row>
    <row r="1089" spans="1:124" s="32" customFormat="1" x14ac:dyDescent="0.2">
      <c r="A1089" s="124" t="str">
        <f>CONFIGURACAO!$C$4</f>
        <v>AREA 21</v>
      </c>
      <c r="B1089" s="125">
        <v>1087</v>
      </c>
      <c r="C1089" s="252" t="s">
        <v>333</v>
      </c>
      <c r="D1089" s="126">
        <f t="shared" si="352"/>
        <v>2</v>
      </c>
      <c r="E1089" s="250" t="s">
        <v>1424</v>
      </c>
      <c r="F1089" s="250">
        <v>1</v>
      </c>
      <c r="G1089" s="250">
        <v>1</v>
      </c>
      <c r="H1089" s="250">
        <v>1</v>
      </c>
      <c r="I1089" s="250">
        <v>1</v>
      </c>
      <c r="J1089" s="87"/>
      <c r="K1089" s="94"/>
      <c r="L1089" s="94"/>
      <c r="M1089" s="154">
        <f t="shared" si="353"/>
        <v>4</v>
      </c>
      <c r="N1089">
        <v>11</v>
      </c>
      <c r="O1089">
        <v>5</v>
      </c>
      <c r="P1089">
        <v>8</v>
      </c>
      <c r="Q1089">
        <v>3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1</v>
      </c>
      <c r="AB1089">
        <v>0</v>
      </c>
      <c r="AC1089" s="139">
        <f t="shared" si="336"/>
        <v>16</v>
      </c>
      <c r="AD1089" s="140">
        <f t="shared" si="337"/>
        <v>24</v>
      </c>
      <c r="AE1089" s="141">
        <f t="shared" si="354"/>
        <v>0</v>
      </c>
      <c r="AF1089" s="142">
        <f t="shared" si="355"/>
        <v>0</v>
      </c>
      <c r="AG1089" s="278"/>
      <c r="AI1089" s="37">
        <f>IFERROR(IF(M1089&gt;0,(N1089*CONFIGURACAO!$C$20)+(O1089*CONFIGURACAO!$C$21)+(P1089*CONFIGURACAO!$C$22)+(Q1089*CONFIGURACAO!$C$23)+(R1089*CONFIGURACAO!$C$24),""),"")</f>
        <v>2100</v>
      </c>
      <c r="AJ1089" s="38">
        <f>IF(S1089=0,0,IF(CONFIGURACAO!$C$15="SIM",(IF(S1089&gt;CONFIGURACAO!$C$16,CONFIGURACAO!$C$16*CONFIGURACAO!$C$25,S1089*CONFIGURACAO!$C$25)),'PI AREA  P100'!S1089*CONFIGURACAO!$C$25))</f>
        <v>0</v>
      </c>
      <c r="AK1089" s="38">
        <f>IF(T1089=0,0,IF(CONFIGURACAO!$C$17="SIM",(IF(T1089&gt;CONFIGURACAO!$C$18,CONFIGURACAO!$C$18*CONFIGURACAO!$C$26,T1089*CONFIGURACAO!$C$26)),'PI AREA  P100'!T1089*CONFIGURACAO!$C$26))</f>
        <v>0</v>
      </c>
      <c r="AL1089" s="38">
        <f>IFERROR(IF(M1089&gt;0,(U1089*CONFIGURACAO!$C$29)+(V1089*CONFIGURACAO!$C$30),""),"")</f>
        <v>0</v>
      </c>
      <c r="AM1089" s="38">
        <f>IF(W1089=0,0,IF(CONFIGURACAO!$C$41="SIM",(IF(W1089&gt;CONFIGURACAO!$C$41,CONFIGURACAO!$C$41*CONFIGURACAO!$C$31,W1089*CONFIGURACAO!$C$31)),'PI AREA  P100'!W1089*CONFIGURACAO!$C$31))</f>
        <v>50</v>
      </c>
      <c r="AN1089" s="38">
        <f>IF(X1089=0,0,IF(CONFIGURACAO!$C$39="SIM",(IF(X1089&gt;CONFIGURACAO!$C$40,CONFIGURACAO!$C$40*CONFIGURACAO!$C$32,X1089*CONFIGURACAO!$C$32)),'PI AREA  P100'!X1089*CONFIGURACAO!$C$32))</f>
        <v>0</v>
      </c>
      <c r="AO1089" s="38">
        <f>IFERROR(IF(M1089&gt;0,(Y1089*CONFIGURACAO!$C$33)+(Z1089*CONFIGURACAO!$C$34)+(AA1089*CONFIGURACAO!$C$35)+(AB1089*CONFIGURACAO!$C$36),""),"")</f>
        <v>25</v>
      </c>
      <c r="AP1089" s="38">
        <f>IF(AA1089=0,0,IF(CONFIGURACAO!$C$46="SIM",(IF(AA1089&gt;CONFIGURACAO!$C$47,CONFIGURACAO!$C$47*CONFIGURACAO!$C$35,AA1089*CONFIGURACAO!$C$35)),'PI AREA  P100'!AA1089*CONFIGURACAO!$C$35))</f>
        <v>25</v>
      </c>
      <c r="AQ1089" s="38">
        <f>IF(AB1089=0,0,IF(CONFIGURACAO!$C$44="SIM",(IF(AB1089&gt;CONFIGURACAO!$C$45,CONFIGURACAO!$C$45*CONFIGURACAO!$C$36,AB1089*CONFIGURACAO!$C$36)),'PI AREA  P100'!AB1089*CONFIGURACAO!$C$36))</f>
        <v>0</v>
      </c>
      <c r="AR1089" s="38">
        <f t="shared" si="356"/>
        <v>2200</v>
      </c>
      <c r="AS1089" s="68">
        <f>IF(AR1089="","",$AR1089-(($AS$2/CONFIGURACAO!$C$6)*$M1089))</f>
        <v>1900</v>
      </c>
      <c r="AT1089" s="73">
        <f t="shared" si="338"/>
        <v>3</v>
      </c>
      <c r="AU1089" s="75">
        <f>IF(AR1089="","",$AR1089-(($AU$2/CONFIGURACAO!$C$6)*$M1089))</f>
        <v>1700</v>
      </c>
      <c r="AV1089" s="76">
        <f t="shared" si="339"/>
        <v>4</v>
      </c>
      <c r="AW1089" s="74">
        <f>IF(AR1089="","",$AR1089-(($AW$2/CONFIGURACAO!$C$6)*$M1089))</f>
        <v>1500</v>
      </c>
      <c r="AX1089" s="72">
        <f t="shared" si="340"/>
        <v>5</v>
      </c>
      <c r="AZ1089" s="39">
        <f t="shared" si="341"/>
        <v>0.185821796896776</v>
      </c>
      <c r="BA1089" s="146">
        <f t="shared" si="342"/>
        <v>29</v>
      </c>
      <c r="BB1089" s="146">
        <f t="shared" si="343"/>
        <v>197</v>
      </c>
      <c r="BC1089" s="32">
        <f t="shared" si="344"/>
        <v>116</v>
      </c>
      <c r="BD1089" s="148"/>
      <c r="BE1089" s="40">
        <f t="shared" si="345"/>
        <v>0.4098360655737705</v>
      </c>
      <c r="BF1089" s="40">
        <f t="shared" si="346"/>
        <v>0.19290123456790123</v>
      </c>
      <c r="BG1089" s="40">
        <f t="shared" si="347"/>
        <v>0.20554984583761562</v>
      </c>
      <c r="BH1089" s="40">
        <f t="shared" si="348"/>
        <v>0.12126111560226355</v>
      </c>
      <c r="BI1089" s="40">
        <f t="shared" si="349"/>
        <v>0</v>
      </c>
      <c r="BJ1089" s="40">
        <f t="shared" si="350"/>
        <v>0</v>
      </c>
      <c r="BK1089" s="40">
        <f t="shared" si="351"/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 s="42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</row>
    <row r="1090" spans="1:124" s="32" customFormat="1" x14ac:dyDescent="0.2">
      <c r="A1090" s="124" t="str">
        <f>CONFIGURACAO!$C$4</f>
        <v>AREA 21</v>
      </c>
      <c r="B1090" s="125">
        <v>1088</v>
      </c>
      <c r="C1090" s="252" t="s">
        <v>333</v>
      </c>
      <c r="D1090" s="126">
        <f t="shared" si="352"/>
        <v>3</v>
      </c>
      <c r="E1090" s="250" t="s">
        <v>1425</v>
      </c>
      <c r="F1090" s="250">
        <v>0</v>
      </c>
      <c r="G1090" s="250">
        <v>0</v>
      </c>
      <c r="H1090" s="250">
        <v>1</v>
      </c>
      <c r="I1090" s="250">
        <v>1</v>
      </c>
      <c r="J1090" s="87"/>
      <c r="K1090" s="94"/>
      <c r="L1090" s="94"/>
      <c r="M1090" s="154">
        <f t="shared" si="353"/>
        <v>2</v>
      </c>
      <c r="N1090">
        <v>0</v>
      </c>
      <c r="O1090">
        <v>0</v>
      </c>
      <c r="P1090">
        <v>2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 s="139">
        <f t="shared" si="336"/>
        <v>0</v>
      </c>
      <c r="AD1090" s="140">
        <f t="shared" si="337"/>
        <v>2</v>
      </c>
      <c r="AE1090" s="141">
        <f t="shared" si="354"/>
        <v>0</v>
      </c>
      <c r="AF1090" s="142">
        <f t="shared" si="355"/>
        <v>0</v>
      </c>
      <c r="AG1090" s="278"/>
      <c r="AI1090" s="37">
        <f>IFERROR(IF(M1090&gt;0,(N1090*CONFIGURACAO!$C$20)+(O1090*CONFIGURACAO!$C$21)+(P1090*CONFIGURACAO!$C$22)+(Q1090*CONFIGURACAO!$C$23)+(R1090*CONFIGURACAO!$C$24),""),"")</f>
        <v>160</v>
      </c>
      <c r="AJ1090" s="38">
        <f>IF(S1090=0,0,IF(CONFIGURACAO!$C$15="SIM",(IF(S1090&gt;CONFIGURACAO!$C$16,CONFIGURACAO!$C$16*CONFIGURACAO!$C$25,S1090*CONFIGURACAO!$C$25)),'PI AREA  P100'!S1090*CONFIGURACAO!$C$25))</f>
        <v>0</v>
      </c>
      <c r="AK1090" s="38">
        <f>IF(T1090=0,0,IF(CONFIGURACAO!$C$17="SIM",(IF(T1090&gt;CONFIGURACAO!$C$18,CONFIGURACAO!$C$18*CONFIGURACAO!$C$26,T1090*CONFIGURACAO!$C$26)),'PI AREA  P100'!T1090*CONFIGURACAO!$C$26))</f>
        <v>0</v>
      </c>
      <c r="AL1090" s="38">
        <f>IFERROR(IF(M1090&gt;0,(U1090*CONFIGURACAO!$C$29)+(V1090*CONFIGURACAO!$C$30),""),"")</f>
        <v>0</v>
      </c>
      <c r="AM1090" s="38">
        <f>IF(W1090=0,0,IF(CONFIGURACAO!$C$41="SIM",(IF(W1090&gt;CONFIGURACAO!$C$41,CONFIGURACAO!$C$41*CONFIGURACAO!$C$31,W1090*CONFIGURACAO!$C$31)),'PI AREA  P100'!W1090*CONFIGURACAO!$C$31))</f>
        <v>0</v>
      </c>
      <c r="AN1090" s="38">
        <f>IF(X1090=0,0,IF(CONFIGURACAO!$C$39="SIM",(IF(X1090&gt;CONFIGURACAO!$C$40,CONFIGURACAO!$C$40*CONFIGURACAO!$C$32,X1090*CONFIGURACAO!$C$32)),'PI AREA  P100'!X1090*CONFIGURACAO!$C$32))</f>
        <v>0</v>
      </c>
      <c r="AO1090" s="38">
        <f>IFERROR(IF(M1090&gt;0,(Y1090*CONFIGURACAO!$C$33)+(Z1090*CONFIGURACAO!$C$34)+(AA1090*CONFIGURACAO!$C$35)+(AB1090*CONFIGURACAO!$C$36),""),"")</f>
        <v>0</v>
      </c>
      <c r="AP1090" s="38">
        <f>IF(AA1090=0,0,IF(CONFIGURACAO!$C$46="SIM",(IF(AA1090&gt;CONFIGURACAO!$C$47,CONFIGURACAO!$C$47*CONFIGURACAO!$C$35,AA1090*CONFIGURACAO!$C$35)),'PI AREA  P100'!AA1090*CONFIGURACAO!$C$35))</f>
        <v>0</v>
      </c>
      <c r="AQ1090" s="38">
        <f>IF(AB1090=0,0,IF(CONFIGURACAO!$C$44="SIM",(IF(AB1090&gt;CONFIGURACAO!$C$45,CONFIGURACAO!$C$45*CONFIGURACAO!$C$36,AB1090*CONFIGURACAO!$C$36)),'PI AREA  P100'!AB1090*CONFIGURACAO!$C$36))</f>
        <v>0</v>
      </c>
      <c r="AR1090" s="38">
        <f t="shared" si="356"/>
        <v>160</v>
      </c>
      <c r="AS1090" s="68">
        <f>IF(AR1090="","",$AR1090-(($AS$2/CONFIGURACAO!$C$6)*$M1090))</f>
        <v>10</v>
      </c>
      <c r="AT1090" s="73">
        <f t="shared" si="338"/>
        <v>3</v>
      </c>
      <c r="AU1090" s="75">
        <f>IF(AR1090="","",$AR1090-(($AU$2/CONFIGURACAO!$C$6)*$M1090))</f>
        <v>-90</v>
      </c>
      <c r="AV1090" s="76" t="str">
        <f t="shared" si="339"/>
        <v>NAO</v>
      </c>
      <c r="AW1090" s="74">
        <f>IF(AR1090="","",$AR1090-(($AW$2/CONFIGURACAO!$C$6)*$M1090))</f>
        <v>-190</v>
      </c>
      <c r="AX1090" s="72" t="str">
        <f t="shared" si="340"/>
        <v>NAO</v>
      </c>
      <c r="AZ1090" s="39">
        <f t="shared" si="341"/>
        <v>1.3514312501583709E-2</v>
      </c>
      <c r="BA1090" s="146">
        <f t="shared" si="342"/>
        <v>3</v>
      </c>
      <c r="BB1090" s="146">
        <f t="shared" si="343"/>
        <v>968</v>
      </c>
      <c r="BC1090" s="32">
        <f t="shared" si="344"/>
        <v>999</v>
      </c>
      <c r="BD1090" s="148"/>
      <c r="BE1090" s="40">
        <f t="shared" si="345"/>
        <v>0</v>
      </c>
      <c r="BF1090" s="40">
        <f t="shared" si="346"/>
        <v>0</v>
      </c>
      <c r="BG1090" s="40">
        <f t="shared" si="347"/>
        <v>5.1387461459403906E-2</v>
      </c>
      <c r="BH1090" s="40">
        <f t="shared" si="348"/>
        <v>4.042037186742118E-2</v>
      </c>
      <c r="BI1090" s="40">
        <f t="shared" si="349"/>
        <v>0</v>
      </c>
      <c r="BJ1090" s="40">
        <f t="shared" si="350"/>
        <v>0</v>
      </c>
      <c r="BK1090" s="40">
        <f t="shared" si="351"/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 s="42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</row>
    <row r="1091" spans="1:124" s="32" customFormat="1" x14ac:dyDescent="0.2">
      <c r="A1091" s="124" t="str">
        <f>CONFIGURACAO!$C$4</f>
        <v>AREA 21</v>
      </c>
      <c r="B1091" s="125">
        <v>1089</v>
      </c>
      <c r="C1091" s="252" t="s">
        <v>333</v>
      </c>
      <c r="D1091" s="126">
        <f t="shared" si="352"/>
        <v>4</v>
      </c>
      <c r="E1091" s="250" t="s">
        <v>1426</v>
      </c>
      <c r="F1091" s="250">
        <v>0</v>
      </c>
      <c r="G1091" s="250">
        <v>1</v>
      </c>
      <c r="H1091" s="250">
        <v>1</v>
      </c>
      <c r="I1091" s="250">
        <v>1</v>
      </c>
      <c r="J1091" s="87"/>
      <c r="K1091" s="94"/>
      <c r="L1091" s="94"/>
      <c r="M1091" s="154">
        <f t="shared" si="353"/>
        <v>3</v>
      </c>
      <c r="N1091">
        <v>0</v>
      </c>
      <c r="O1091">
        <v>1</v>
      </c>
      <c r="P1091">
        <v>4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>
        <v>1</v>
      </c>
      <c r="AA1091">
        <v>1</v>
      </c>
      <c r="AB1091">
        <v>0</v>
      </c>
      <c r="AC1091" s="139">
        <f t="shared" ref="AC1091:AC1154" si="357">IFERROR((N1091+O1091),"")</f>
        <v>1</v>
      </c>
      <c r="AD1091" s="140">
        <f t="shared" ref="AD1091:AD1154" si="358">IFERROR(AC1091+P1091,"")</f>
        <v>5</v>
      </c>
      <c r="AE1091" s="141">
        <f t="shared" si="354"/>
        <v>0</v>
      </c>
      <c r="AF1091" s="142">
        <f t="shared" si="355"/>
        <v>3</v>
      </c>
      <c r="AG1091" s="278"/>
      <c r="AI1091" s="37">
        <f>IFERROR(IF(M1091&gt;0,(N1091*CONFIGURACAO!$C$20)+(O1091*CONFIGURACAO!$C$21)+(P1091*CONFIGURACAO!$C$22)+(Q1091*CONFIGURACAO!$C$23)+(R1091*CONFIGURACAO!$C$24),""),"")</f>
        <v>320</v>
      </c>
      <c r="AJ1091" s="38">
        <f>IF(S1091=0,0,IF(CONFIGURACAO!$C$15="SIM",(IF(S1091&gt;CONFIGURACAO!$C$16,CONFIGURACAO!$C$16*CONFIGURACAO!$C$25,S1091*CONFIGURACAO!$C$25)),'PI AREA  P100'!S1091*CONFIGURACAO!$C$25))</f>
        <v>0</v>
      </c>
      <c r="AK1091" s="38">
        <f>IF(T1091=0,0,IF(CONFIGURACAO!$C$17="SIM",(IF(T1091&gt;CONFIGURACAO!$C$18,CONFIGURACAO!$C$18*CONFIGURACAO!$C$26,T1091*CONFIGURACAO!$C$26)),'PI AREA  P100'!T1091*CONFIGURACAO!$C$26))</f>
        <v>0</v>
      </c>
      <c r="AL1091" s="38">
        <f>IFERROR(IF(M1091&gt;0,(U1091*CONFIGURACAO!$C$29)+(V1091*CONFIGURACAO!$C$30),""),"")</f>
        <v>0</v>
      </c>
      <c r="AM1091" s="38">
        <f>IF(W1091=0,0,IF(CONFIGURACAO!$C$41="SIM",(IF(W1091&gt;CONFIGURACAO!$C$41,CONFIGURACAO!$C$41*CONFIGURACAO!$C$31,W1091*CONFIGURACAO!$C$31)),'PI AREA  P100'!W1091*CONFIGURACAO!$C$31))</f>
        <v>0</v>
      </c>
      <c r="AN1091" s="38">
        <f>IF(X1091=0,0,IF(CONFIGURACAO!$C$39="SIM",(IF(X1091&gt;CONFIGURACAO!$C$40,CONFIGURACAO!$C$40*CONFIGURACAO!$C$32,X1091*CONFIGURACAO!$C$32)),'PI AREA  P100'!X1091*CONFIGURACAO!$C$32))</f>
        <v>0</v>
      </c>
      <c r="AO1091" s="38">
        <f>IFERROR(IF(M1091&gt;0,(Y1091*CONFIGURACAO!$C$33)+(Z1091*CONFIGURACAO!$C$34)+(AA1091*CONFIGURACAO!$C$35)+(AB1091*CONFIGURACAO!$C$36),""),"")</f>
        <v>275</v>
      </c>
      <c r="AP1091" s="38">
        <f>IF(AA1091=0,0,IF(CONFIGURACAO!$C$46="SIM",(IF(AA1091&gt;CONFIGURACAO!$C$47,CONFIGURACAO!$C$47*CONFIGURACAO!$C$35,AA1091*CONFIGURACAO!$C$35)),'PI AREA  P100'!AA1091*CONFIGURACAO!$C$35))</f>
        <v>25</v>
      </c>
      <c r="AQ1091" s="38">
        <f>IF(AB1091=0,0,IF(CONFIGURACAO!$C$44="SIM",(IF(AB1091&gt;CONFIGURACAO!$C$45,CONFIGURACAO!$C$45*CONFIGURACAO!$C$36,AB1091*CONFIGURACAO!$C$36)),'PI AREA  P100'!AB1091*CONFIGURACAO!$C$36))</f>
        <v>0</v>
      </c>
      <c r="AR1091" s="38">
        <f t="shared" si="356"/>
        <v>620</v>
      </c>
      <c r="AS1091" s="68">
        <f>IF(AR1091="","",$AR1091-(($AS$2/CONFIGURACAO!$C$6)*$M1091))</f>
        <v>395</v>
      </c>
      <c r="AT1091" s="73">
        <f t="shared" ref="AT1091:AT1154" si="359">IF(M1091="","",IF(AS1091&gt;=0,3,"NAO"))</f>
        <v>3</v>
      </c>
      <c r="AU1091" s="75">
        <f>IF(AR1091="","",$AR1091-(($AU$2/CONFIGURACAO!$C$6)*$M1091))</f>
        <v>245</v>
      </c>
      <c r="AV1091" s="76">
        <f t="shared" ref="AV1091:AV1154" si="360">IF(M1091=""," ",IF(AU1091&gt;=0,4,"NAO"))</f>
        <v>4</v>
      </c>
      <c r="AW1091" s="74">
        <f>IF(AR1091="","",$AR1091-(($AW$2/CONFIGURACAO!$C$6)*$M1091))</f>
        <v>95</v>
      </c>
      <c r="AX1091" s="72">
        <f t="shared" ref="AX1091:AX1154" si="361">IF(M1091="","",IF(AW1091&gt;=0,5,"NAO"))</f>
        <v>5</v>
      </c>
      <c r="AZ1091" s="39">
        <f t="shared" ref="AZ1091:AZ1154" si="362">IF(AR1091="","",(AR1091/(SUM($AR$3:$AR$1204))*100))</f>
        <v>5.2367960943636868E-2</v>
      </c>
      <c r="BA1091" s="146">
        <f t="shared" ref="BA1091:BA1154" si="363">IF(M1091="","",SUM(N1091:T1091,U1091:X1091,Y1091:AB1091))</f>
        <v>9</v>
      </c>
      <c r="BB1091" s="146">
        <f t="shared" ref="BB1091:BB1154" si="364">IF(M1091="","",RANK(BA1091,$BA$3:$BA$1204))</f>
        <v>734</v>
      </c>
      <c r="BC1091" s="32">
        <f t="shared" ref="BC1091:BC1154" si="365">IF(M1091="","",RANK(AR1091,$AR$3:$AR$1204))</f>
        <v>652</v>
      </c>
      <c r="BD1091" s="148"/>
      <c r="BE1091" s="40">
        <f t="shared" ref="BE1091:BE1154" si="366">IF($M1091="","",IF(N1091="","",(N1091/N$1212*100)))</f>
        <v>0</v>
      </c>
      <c r="BF1091" s="40">
        <f t="shared" ref="BF1091:BF1154" si="367">IF($M1091="","",IF(O1091="","",(O1091/O$1212*100)))</f>
        <v>3.8580246913580245E-2</v>
      </c>
      <c r="BG1091" s="40">
        <f t="shared" ref="BG1091:BG1154" si="368">IF($M1091="","",IF(P1091="","",(P1091/P$1212*100)))</f>
        <v>0.10277492291880781</v>
      </c>
      <c r="BH1091" s="40">
        <f t="shared" ref="BH1091:BH1154" si="369">IF($M1091="","",IF(Q1091="","",(Q1091/Q$1212*100)))</f>
        <v>0</v>
      </c>
      <c r="BI1091" s="40">
        <f t="shared" ref="BI1091:BI1154" si="370">IF($M1091="","",IF(R1091="","",(R1091/R$1212*100)))</f>
        <v>0</v>
      </c>
      <c r="BJ1091" s="40">
        <f t="shared" ref="BJ1091:BJ1154" si="371">IF($M1091="","",IF(S1091="","",(S1091/S$1212*100)))</f>
        <v>0</v>
      </c>
      <c r="BK1091" s="40">
        <f t="shared" ref="BK1091:BK1154" si="372">IF($M1091="","",IF(T1091="","",(T1091/T$1212*100)))</f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 s="42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</row>
    <row r="1092" spans="1:124" s="32" customFormat="1" x14ac:dyDescent="0.2">
      <c r="A1092" s="124" t="str">
        <f>CONFIGURACAO!$C$4</f>
        <v>AREA 21</v>
      </c>
      <c r="B1092" s="125">
        <v>1090</v>
      </c>
      <c r="C1092" s="252" t="s">
        <v>333</v>
      </c>
      <c r="D1092" s="126">
        <f t="shared" ref="D1092:D1155" si="373">IF(C1091=C1092,D1091+1,1)</f>
        <v>5</v>
      </c>
      <c r="E1092" s="250" t="s">
        <v>1427</v>
      </c>
      <c r="F1092" s="250">
        <v>1</v>
      </c>
      <c r="G1092" s="250">
        <v>1</v>
      </c>
      <c r="H1092" s="250">
        <v>1</v>
      </c>
      <c r="I1092" s="250">
        <v>1</v>
      </c>
      <c r="J1092" s="87"/>
      <c r="K1092" s="94"/>
      <c r="L1092" s="94"/>
      <c r="M1092" s="154">
        <f t="shared" ref="M1092:M1155" si="374">IF(SUM(F1092:I1092)&gt;0,SUM(F1092:I1092),"")</f>
        <v>4</v>
      </c>
      <c r="N1092">
        <v>0</v>
      </c>
      <c r="O1092">
        <v>5</v>
      </c>
      <c r="P1092">
        <v>19</v>
      </c>
      <c r="Q1092">
        <v>6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0</v>
      </c>
      <c r="AB1092">
        <v>1</v>
      </c>
      <c r="AC1092" s="139">
        <f t="shared" si="357"/>
        <v>5</v>
      </c>
      <c r="AD1092" s="140">
        <f t="shared" si="358"/>
        <v>24</v>
      </c>
      <c r="AE1092" s="141">
        <f t="shared" ref="AE1092:AE1155" si="375">IFERROR((U1092+V1092),"")</f>
        <v>0</v>
      </c>
      <c r="AF1092" s="142">
        <f t="shared" ref="AF1092:AF1155" si="376">IFERROR((Y1092+Z1092),"")</f>
        <v>2</v>
      </c>
      <c r="AG1092" s="278"/>
      <c r="AI1092" s="37">
        <f>IFERROR(IF(M1092&gt;0,(N1092*CONFIGURACAO!$C$20)+(O1092*CONFIGURACAO!$C$21)+(P1092*CONFIGURACAO!$C$22)+(Q1092*CONFIGURACAO!$C$23)+(R1092*CONFIGURACAO!$C$24),""),"")</f>
        <v>1780</v>
      </c>
      <c r="AJ1092" s="38">
        <f>IF(S1092=0,0,IF(CONFIGURACAO!$C$15="SIM",(IF(S1092&gt;CONFIGURACAO!$C$16,CONFIGURACAO!$C$16*CONFIGURACAO!$C$25,S1092*CONFIGURACAO!$C$25)),'PI AREA  P100'!S1092*CONFIGURACAO!$C$25))</f>
        <v>0</v>
      </c>
      <c r="AK1092" s="38">
        <f>IF(T1092=0,0,IF(CONFIGURACAO!$C$17="SIM",(IF(T1092&gt;CONFIGURACAO!$C$18,CONFIGURACAO!$C$18*CONFIGURACAO!$C$26,T1092*CONFIGURACAO!$C$26)),'PI AREA  P100'!T1092*CONFIGURACAO!$C$26))</f>
        <v>5</v>
      </c>
      <c r="AL1092" s="38">
        <f>IFERROR(IF(M1092&gt;0,(U1092*CONFIGURACAO!$C$29)+(V1092*CONFIGURACAO!$C$30),""),"")</f>
        <v>0</v>
      </c>
      <c r="AM1092" s="38">
        <f>IF(W1092=0,0,IF(CONFIGURACAO!$C$41="SIM",(IF(W1092&gt;CONFIGURACAO!$C$41,CONFIGURACAO!$C$41*CONFIGURACAO!$C$31,W1092*CONFIGURACAO!$C$31)),'PI AREA  P100'!W1092*CONFIGURACAO!$C$31))</f>
        <v>0</v>
      </c>
      <c r="AN1092" s="38">
        <f>IF(X1092=0,0,IF(CONFIGURACAO!$C$39="SIM",(IF(X1092&gt;CONFIGURACAO!$C$40,CONFIGURACAO!$C$40*CONFIGURACAO!$C$32,X1092*CONFIGURACAO!$C$32)),'PI AREA  P100'!X1092*CONFIGURACAO!$C$32))</f>
        <v>0</v>
      </c>
      <c r="AO1092" s="38">
        <f>IFERROR(IF(M1092&gt;0,(Y1092*CONFIGURACAO!$C$33)+(Z1092*CONFIGURACAO!$C$34)+(AA1092*CONFIGURACAO!$C$35)+(AB1092*CONFIGURACAO!$C$36),""),"")</f>
        <v>160</v>
      </c>
      <c r="AP1092" s="38">
        <f>IF(AA1092=0,0,IF(CONFIGURACAO!$C$46="SIM",(IF(AA1092&gt;CONFIGURACAO!$C$47,CONFIGURACAO!$C$47*CONFIGURACAO!$C$35,AA1092*CONFIGURACAO!$C$35)),'PI AREA  P100'!AA1092*CONFIGURACAO!$C$35))</f>
        <v>0</v>
      </c>
      <c r="AQ1092" s="38">
        <f>IF(AB1092=0,0,IF(CONFIGURACAO!$C$44="SIM",(IF(AB1092&gt;CONFIGURACAO!$C$45,CONFIGURACAO!$C$45*CONFIGURACAO!$C$36,AB1092*CONFIGURACAO!$C$36)),'PI AREA  P100'!AB1092*CONFIGURACAO!$C$36))</f>
        <v>10</v>
      </c>
      <c r="AR1092" s="38">
        <f t="shared" ref="AR1092:AR1155" si="377">IF(OR(M1092=1,M1092=2,M1092=3,M1092=4),SUM(AI1092:AQ1092),"")</f>
        <v>1955</v>
      </c>
      <c r="AS1092" s="68">
        <f>IF(AR1092="","",$AR1092-(($AS$2/CONFIGURACAO!$C$6)*$M1092))</f>
        <v>1655</v>
      </c>
      <c r="AT1092" s="73">
        <f t="shared" si="359"/>
        <v>3</v>
      </c>
      <c r="AU1092" s="75">
        <f>IF(AR1092="","",$AR1092-(($AU$2/CONFIGURACAO!$C$6)*$M1092))</f>
        <v>1455</v>
      </c>
      <c r="AV1092" s="76">
        <f t="shared" si="360"/>
        <v>4</v>
      </c>
      <c r="AW1092" s="74">
        <f>IF(AR1092="","",$AR1092-(($AW$2/CONFIGURACAO!$C$6)*$M1092))</f>
        <v>1255</v>
      </c>
      <c r="AX1092" s="72">
        <f t="shared" si="361"/>
        <v>5</v>
      </c>
      <c r="AZ1092" s="39">
        <f t="shared" si="362"/>
        <v>0.16512800587872592</v>
      </c>
      <c r="BA1092" s="146">
        <f t="shared" si="363"/>
        <v>34</v>
      </c>
      <c r="BB1092" s="146">
        <f t="shared" si="364"/>
        <v>137</v>
      </c>
      <c r="BC1092" s="32">
        <f t="shared" si="365"/>
        <v>157</v>
      </c>
      <c r="BD1092" s="148"/>
      <c r="BE1092" s="40">
        <f t="shared" si="366"/>
        <v>0</v>
      </c>
      <c r="BF1092" s="40">
        <f t="shared" si="367"/>
        <v>0.19290123456790123</v>
      </c>
      <c r="BG1092" s="40">
        <f t="shared" si="368"/>
        <v>0.48818088386433711</v>
      </c>
      <c r="BH1092" s="40">
        <f t="shared" si="369"/>
        <v>0.24252223120452709</v>
      </c>
      <c r="BI1092" s="40">
        <f t="shared" si="370"/>
        <v>0</v>
      </c>
      <c r="BJ1092" s="40">
        <f t="shared" si="371"/>
        <v>0</v>
      </c>
      <c r="BK1092" s="40">
        <f t="shared" si="372"/>
        <v>0.16051364365971107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</v>
      </c>
      <c r="BS1092">
        <v>1</v>
      </c>
      <c r="BT1092" s="4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</row>
    <row r="1093" spans="1:124" s="32" customFormat="1" x14ac:dyDescent="0.2">
      <c r="A1093" s="124" t="str">
        <f>CONFIGURACAO!$C$4</f>
        <v>AREA 21</v>
      </c>
      <c r="B1093" s="125">
        <v>1091</v>
      </c>
      <c r="C1093" s="252" t="s">
        <v>333</v>
      </c>
      <c r="D1093" s="126">
        <f t="shared" si="373"/>
        <v>6</v>
      </c>
      <c r="E1093" s="250" t="s">
        <v>1428</v>
      </c>
      <c r="F1093" s="250">
        <v>0</v>
      </c>
      <c r="G1093" s="250">
        <v>1</v>
      </c>
      <c r="H1093" s="250">
        <v>1</v>
      </c>
      <c r="I1093" s="250">
        <v>1</v>
      </c>
      <c r="J1093" s="87"/>
      <c r="K1093" s="94"/>
      <c r="L1093" s="94"/>
      <c r="M1093" s="154">
        <f t="shared" si="374"/>
        <v>3</v>
      </c>
      <c r="N1093">
        <v>2</v>
      </c>
      <c r="O1093">
        <v>4</v>
      </c>
      <c r="P1093">
        <v>3</v>
      </c>
      <c r="Q1093">
        <v>11</v>
      </c>
      <c r="R1093">
        <v>2</v>
      </c>
      <c r="S1093">
        <v>6</v>
      </c>
      <c r="T1093">
        <v>1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1</v>
      </c>
      <c r="AA1093">
        <v>12</v>
      </c>
      <c r="AB1093">
        <v>0</v>
      </c>
      <c r="AC1093" s="139">
        <f t="shared" si="357"/>
        <v>6</v>
      </c>
      <c r="AD1093" s="140">
        <f t="shared" si="358"/>
        <v>9</v>
      </c>
      <c r="AE1093" s="141">
        <f t="shared" si="375"/>
        <v>0</v>
      </c>
      <c r="AF1093" s="142">
        <f t="shared" si="376"/>
        <v>1</v>
      </c>
      <c r="AG1093" s="278"/>
      <c r="AI1093" s="37">
        <f>IFERROR(IF(M1093&gt;0,(N1093*CONFIGURACAO!$C$20)+(O1093*CONFIGURACAO!$C$21)+(P1093*CONFIGURACAO!$C$22)+(Q1093*CONFIGURACAO!$C$23)+(R1093*CONFIGURACAO!$C$24),""),"")</f>
        <v>1180</v>
      </c>
      <c r="AJ1093" s="38">
        <f>IF(S1093=0,0,IF(CONFIGURACAO!$C$15="SIM",(IF(S1093&gt;CONFIGURACAO!$C$16,CONFIGURACAO!$C$16*CONFIGURACAO!$C$25,S1093*CONFIGURACAO!$C$25)),'PI AREA  P100'!S1093*CONFIGURACAO!$C$25))</f>
        <v>40</v>
      </c>
      <c r="AK1093" s="38">
        <f>IF(T1093=0,0,IF(CONFIGURACAO!$C$17="SIM",(IF(T1093&gt;CONFIGURACAO!$C$18,CONFIGURACAO!$C$18*CONFIGURACAO!$C$26,T1093*CONFIGURACAO!$C$26)),'PI AREA  P100'!T1093*CONFIGURACAO!$C$26))</f>
        <v>5</v>
      </c>
      <c r="AL1093" s="38">
        <f>IFERROR(IF(M1093&gt;0,(U1093*CONFIGURACAO!$C$29)+(V1093*CONFIGURACAO!$C$30),""),"")</f>
        <v>0</v>
      </c>
      <c r="AM1093" s="38">
        <f>IF(W1093=0,0,IF(CONFIGURACAO!$C$41="SIM",(IF(W1093&gt;CONFIGURACAO!$C$41,CONFIGURACAO!$C$41*CONFIGURACAO!$C$31,W1093*CONFIGURACAO!$C$31)),'PI AREA  P100'!W1093*CONFIGURACAO!$C$31))</f>
        <v>50</v>
      </c>
      <c r="AN1093" s="38">
        <f>IF(X1093=0,0,IF(CONFIGURACAO!$C$39="SIM",(IF(X1093&gt;CONFIGURACAO!$C$40,CONFIGURACAO!$C$40*CONFIGURACAO!$C$32,X1093*CONFIGURACAO!$C$32)),'PI AREA  P100'!X1093*CONFIGURACAO!$C$32))</f>
        <v>0</v>
      </c>
      <c r="AO1093" s="38">
        <f>IFERROR(IF(M1093&gt;0,(Y1093*CONFIGURACAO!$C$33)+(Z1093*CONFIGURACAO!$C$34)+(AA1093*CONFIGURACAO!$C$35)+(AB1093*CONFIGURACAO!$C$36),""),"")</f>
        <v>350</v>
      </c>
      <c r="AP1093" s="38">
        <f>IF(AA1093=0,0,IF(CONFIGURACAO!$C$46="SIM",(IF(AA1093&gt;CONFIGURACAO!$C$47,CONFIGURACAO!$C$47*CONFIGURACAO!$C$35,AA1093*CONFIGURACAO!$C$35)),'PI AREA  P100'!AA1093*CONFIGURACAO!$C$35))</f>
        <v>300</v>
      </c>
      <c r="AQ1093" s="38">
        <f>IF(AB1093=0,0,IF(CONFIGURACAO!$C$44="SIM",(IF(AB1093&gt;CONFIGURACAO!$C$45,CONFIGURACAO!$C$45*CONFIGURACAO!$C$36,AB1093*CONFIGURACAO!$C$36)),'PI AREA  P100'!AB1093*CONFIGURACAO!$C$36))</f>
        <v>0</v>
      </c>
      <c r="AR1093" s="38">
        <f t="shared" si="377"/>
        <v>1925</v>
      </c>
      <c r="AS1093" s="68">
        <f>IF(AR1093="","",$AR1093-(($AS$2/CONFIGURACAO!$C$6)*$M1093))</f>
        <v>1700</v>
      </c>
      <c r="AT1093" s="73">
        <f t="shared" si="359"/>
        <v>3</v>
      </c>
      <c r="AU1093" s="75">
        <f>IF(AR1093="","",$AR1093-(($AU$2/CONFIGURACAO!$C$6)*$M1093))</f>
        <v>1550</v>
      </c>
      <c r="AV1093" s="76">
        <f t="shared" si="360"/>
        <v>4</v>
      </c>
      <c r="AW1093" s="74">
        <f>IF(AR1093="","",$AR1093-(($AW$2/CONFIGURACAO!$C$6)*$M1093))</f>
        <v>1400</v>
      </c>
      <c r="AX1093" s="72">
        <f t="shared" si="361"/>
        <v>5</v>
      </c>
      <c r="AZ1093" s="39">
        <f t="shared" si="362"/>
        <v>0.16259407228467901</v>
      </c>
      <c r="BA1093" s="146">
        <f t="shared" si="363"/>
        <v>43</v>
      </c>
      <c r="BB1093" s="146">
        <f t="shared" si="364"/>
        <v>74</v>
      </c>
      <c r="BC1093" s="32">
        <f t="shared" si="365"/>
        <v>160</v>
      </c>
      <c r="BD1093" s="148"/>
      <c r="BE1093" s="40">
        <f t="shared" si="366"/>
        <v>7.4515648286140088E-2</v>
      </c>
      <c r="BF1093" s="40">
        <f t="shared" si="367"/>
        <v>0.15432098765432098</v>
      </c>
      <c r="BG1093" s="40">
        <f t="shared" si="368"/>
        <v>7.7081192189105849E-2</v>
      </c>
      <c r="BH1093" s="40">
        <f t="shared" si="369"/>
        <v>0.44462409054163304</v>
      </c>
      <c r="BI1093" s="40">
        <f t="shared" si="370"/>
        <v>0.21321961620469082</v>
      </c>
      <c r="BJ1093" s="40">
        <f t="shared" si="371"/>
        <v>0.55452865064695012</v>
      </c>
      <c r="BK1093" s="40">
        <f t="shared" si="372"/>
        <v>0.16051364365971107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 s="42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</row>
    <row r="1094" spans="1:124" s="32" customFormat="1" x14ac:dyDescent="0.2">
      <c r="A1094" s="124" t="str">
        <f>CONFIGURACAO!$C$4</f>
        <v>AREA 21</v>
      </c>
      <c r="B1094" s="125">
        <v>1092</v>
      </c>
      <c r="C1094" s="252" t="s">
        <v>333</v>
      </c>
      <c r="D1094" s="126">
        <f t="shared" si="373"/>
        <v>7</v>
      </c>
      <c r="E1094" s="250" t="s">
        <v>1429</v>
      </c>
      <c r="F1094" s="250">
        <v>0</v>
      </c>
      <c r="G1094" s="250">
        <v>1</v>
      </c>
      <c r="H1094" s="250">
        <v>1</v>
      </c>
      <c r="I1094" s="250">
        <v>1</v>
      </c>
      <c r="J1094" s="87"/>
      <c r="K1094" s="94"/>
      <c r="L1094" s="94"/>
      <c r="M1094" s="154">
        <f t="shared" si="374"/>
        <v>3</v>
      </c>
      <c r="N1094">
        <v>0</v>
      </c>
      <c r="O1094">
        <v>2</v>
      </c>
      <c r="P1094">
        <v>1</v>
      </c>
      <c r="Q1094">
        <v>1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 s="139">
        <f t="shared" si="357"/>
        <v>2</v>
      </c>
      <c r="AD1094" s="140">
        <f t="shared" si="358"/>
        <v>3</v>
      </c>
      <c r="AE1094" s="141">
        <f t="shared" si="375"/>
        <v>0</v>
      </c>
      <c r="AF1094" s="142">
        <f t="shared" si="376"/>
        <v>0</v>
      </c>
      <c r="AG1094" s="278"/>
      <c r="AI1094" s="37">
        <f>IFERROR(IF(M1094&gt;0,(N1094*CONFIGURACAO!$C$20)+(O1094*CONFIGURACAO!$C$21)+(P1094*CONFIGURACAO!$C$22)+(Q1094*CONFIGURACAO!$C$23)+(R1094*CONFIGURACAO!$C$24),""),"")</f>
        <v>260</v>
      </c>
      <c r="AJ1094" s="38">
        <f>IF(S1094=0,0,IF(CONFIGURACAO!$C$15="SIM",(IF(S1094&gt;CONFIGURACAO!$C$16,CONFIGURACAO!$C$16*CONFIGURACAO!$C$25,S1094*CONFIGURACAO!$C$25)),'PI AREA  P100'!S1094*CONFIGURACAO!$C$25))</f>
        <v>0</v>
      </c>
      <c r="AK1094" s="38">
        <f>IF(T1094=0,0,IF(CONFIGURACAO!$C$17="SIM",(IF(T1094&gt;CONFIGURACAO!$C$18,CONFIGURACAO!$C$18*CONFIGURACAO!$C$26,T1094*CONFIGURACAO!$C$26)),'PI AREA  P100'!T1094*CONFIGURACAO!$C$26))</f>
        <v>5</v>
      </c>
      <c r="AL1094" s="38">
        <f>IFERROR(IF(M1094&gt;0,(U1094*CONFIGURACAO!$C$29)+(V1094*CONFIGURACAO!$C$30),""),"")</f>
        <v>0</v>
      </c>
      <c r="AM1094" s="38">
        <f>IF(W1094=0,0,IF(CONFIGURACAO!$C$41="SIM",(IF(W1094&gt;CONFIGURACAO!$C$41,CONFIGURACAO!$C$41*CONFIGURACAO!$C$31,W1094*CONFIGURACAO!$C$31)),'PI AREA  P100'!W1094*CONFIGURACAO!$C$31))</f>
        <v>0</v>
      </c>
      <c r="AN1094" s="38">
        <f>IF(X1094=0,0,IF(CONFIGURACAO!$C$39="SIM",(IF(X1094&gt;CONFIGURACAO!$C$40,CONFIGURACAO!$C$40*CONFIGURACAO!$C$32,X1094*CONFIGURACAO!$C$32)),'PI AREA  P100'!X1094*CONFIGURACAO!$C$32))</f>
        <v>0</v>
      </c>
      <c r="AO1094" s="38">
        <f>IFERROR(IF(M1094&gt;0,(Y1094*CONFIGURACAO!$C$33)+(Z1094*CONFIGURACAO!$C$34)+(AA1094*CONFIGURACAO!$C$35)+(AB1094*CONFIGURACAO!$C$36),""),"")</f>
        <v>0</v>
      </c>
      <c r="AP1094" s="38">
        <f>IF(AA1094=0,0,IF(CONFIGURACAO!$C$46="SIM",(IF(AA1094&gt;CONFIGURACAO!$C$47,CONFIGURACAO!$C$47*CONFIGURACAO!$C$35,AA1094*CONFIGURACAO!$C$35)),'PI AREA  P100'!AA1094*CONFIGURACAO!$C$35))</f>
        <v>0</v>
      </c>
      <c r="AQ1094" s="38">
        <f>IF(AB1094=0,0,IF(CONFIGURACAO!$C$44="SIM",(IF(AB1094&gt;CONFIGURACAO!$C$45,CONFIGURACAO!$C$45*CONFIGURACAO!$C$36,AB1094*CONFIGURACAO!$C$36)),'PI AREA  P100'!AB1094*CONFIGURACAO!$C$36))</f>
        <v>0</v>
      </c>
      <c r="AR1094" s="38">
        <f t="shared" si="377"/>
        <v>265</v>
      </c>
      <c r="AS1094" s="68">
        <f>IF(AR1094="","",$AR1094-(($AS$2/CONFIGURACAO!$C$6)*$M1094))</f>
        <v>40</v>
      </c>
      <c r="AT1094" s="73">
        <f t="shared" si="359"/>
        <v>3</v>
      </c>
      <c r="AU1094" s="75">
        <f>IF(AR1094="","",$AR1094-(($AU$2/CONFIGURACAO!$C$6)*$M1094))</f>
        <v>-110</v>
      </c>
      <c r="AV1094" s="76" t="str">
        <f t="shared" si="360"/>
        <v>NAO</v>
      </c>
      <c r="AW1094" s="74">
        <f>IF(AR1094="","",$AR1094-(($AW$2/CONFIGURACAO!$C$6)*$M1094))</f>
        <v>-260</v>
      </c>
      <c r="AX1094" s="72" t="str">
        <f t="shared" si="361"/>
        <v>NAO</v>
      </c>
      <c r="AZ1094" s="39">
        <f t="shared" si="362"/>
        <v>2.2383080080748019E-2</v>
      </c>
      <c r="BA1094" s="146">
        <f t="shared" si="363"/>
        <v>5</v>
      </c>
      <c r="BB1094" s="146">
        <f t="shared" si="364"/>
        <v>881</v>
      </c>
      <c r="BC1094" s="32">
        <f t="shared" si="365"/>
        <v>904</v>
      </c>
      <c r="BD1094" s="148"/>
      <c r="BE1094" s="40">
        <f t="shared" si="366"/>
        <v>0</v>
      </c>
      <c r="BF1094" s="40">
        <f t="shared" si="367"/>
        <v>7.716049382716049E-2</v>
      </c>
      <c r="BG1094" s="40">
        <f t="shared" si="368"/>
        <v>2.5693730729701953E-2</v>
      </c>
      <c r="BH1094" s="40">
        <f t="shared" si="369"/>
        <v>4.042037186742118E-2</v>
      </c>
      <c r="BI1094" s="40">
        <f t="shared" si="370"/>
        <v>0</v>
      </c>
      <c r="BJ1094" s="40">
        <f t="shared" si="371"/>
        <v>0</v>
      </c>
      <c r="BK1094" s="40">
        <f t="shared" si="372"/>
        <v>0.16051364365971107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1</v>
      </c>
      <c r="BS1094">
        <v>1</v>
      </c>
      <c r="BT1094" s="42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</row>
    <row r="1095" spans="1:124" s="32" customFormat="1" x14ac:dyDescent="0.2">
      <c r="A1095" s="124" t="str">
        <f>CONFIGURACAO!$C$4</f>
        <v>AREA 21</v>
      </c>
      <c r="B1095" s="125">
        <v>1093</v>
      </c>
      <c r="C1095" s="252" t="s">
        <v>333</v>
      </c>
      <c r="D1095" s="126">
        <f t="shared" si="373"/>
        <v>8</v>
      </c>
      <c r="E1095" s="250" t="s">
        <v>1430</v>
      </c>
      <c r="F1095" s="250">
        <v>1</v>
      </c>
      <c r="G1095" s="250">
        <v>1</v>
      </c>
      <c r="H1095" s="250">
        <v>1</v>
      </c>
      <c r="I1095" s="250">
        <v>1</v>
      </c>
      <c r="J1095" s="87"/>
      <c r="K1095" s="94"/>
      <c r="L1095" s="94"/>
      <c r="M1095" s="154">
        <f t="shared" si="374"/>
        <v>4</v>
      </c>
      <c r="N1095">
        <v>18</v>
      </c>
      <c r="O1095">
        <v>6</v>
      </c>
      <c r="P1095">
        <v>7</v>
      </c>
      <c r="Q1095">
        <v>1</v>
      </c>
      <c r="R1095">
        <v>1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1</v>
      </c>
      <c r="AC1095" s="139">
        <f t="shared" si="357"/>
        <v>24</v>
      </c>
      <c r="AD1095" s="140">
        <f t="shared" si="358"/>
        <v>31</v>
      </c>
      <c r="AE1095" s="141">
        <f t="shared" si="375"/>
        <v>0</v>
      </c>
      <c r="AF1095" s="142">
        <f t="shared" si="376"/>
        <v>0</v>
      </c>
      <c r="AG1095" s="278"/>
      <c r="AI1095" s="37">
        <f>IFERROR(IF(M1095&gt;0,(N1095*CONFIGURACAO!$C$20)+(O1095*CONFIGURACAO!$C$21)+(P1095*CONFIGURACAO!$C$22)+(Q1095*CONFIGURACAO!$C$23)+(R1095*CONFIGURACAO!$C$24),""),"")</f>
        <v>2760</v>
      </c>
      <c r="AJ1095" s="38">
        <f>IF(S1095=0,0,IF(CONFIGURACAO!$C$15="SIM",(IF(S1095&gt;CONFIGURACAO!$C$16,CONFIGURACAO!$C$16*CONFIGURACAO!$C$25,S1095*CONFIGURACAO!$C$25)),'PI AREA  P100'!S1095*CONFIGURACAO!$C$25))</f>
        <v>10</v>
      </c>
      <c r="AK1095" s="38">
        <f>IF(T1095=0,0,IF(CONFIGURACAO!$C$17="SIM",(IF(T1095&gt;CONFIGURACAO!$C$18,CONFIGURACAO!$C$18*CONFIGURACAO!$C$26,T1095*CONFIGURACAO!$C$26)),'PI AREA  P100'!T1095*CONFIGURACAO!$C$26))</f>
        <v>0</v>
      </c>
      <c r="AL1095" s="38">
        <f>IFERROR(IF(M1095&gt;0,(U1095*CONFIGURACAO!$C$29)+(V1095*CONFIGURACAO!$C$30),""),"")</f>
        <v>0</v>
      </c>
      <c r="AM1095" s="38">
        <f>IF(W1095=0,0,IF(CONFIGURACAO!$C$41="SIM",(IF(W1095&gt;CONFIGURACAO!$C$41,CONFIGURACAO!$C$41*CONFIGURACAO!$C$31,W1095*CONFIGURACAO!$C$31)),'PI AREA  P100'!W1095*CONFIGURACAO!$C$31))</f>
        <v>0</v>
      </c>
      <c r="AN1095" s="38">
        <f>IF(X1095=0,0,IF(CONFIGURACAO!$C$39="SIM",(IF(X1095&gt;CONFIGURACAO!$C$40,CONFIGURACAO!$C$40*CONFIGURACAO!$C$32,X1095*CONFIGURACAO!$C$32)),'PI AREA  P100'!X1095*CONFIGURACAO!$C$32))</f>
        <v>0</v>
      </c>
      <c r="AO1095" s="38">
        <f>IFERROR(IF(M1095&gt;0,(Y1095*CONFIGURACAO!$C$33)+(Z1095*CONFIGURACAO!$C$34)+(AA1095*CONFIGURACAO!$C$35)+(AB1095*CONFIGURACAO!$C$36),""),"")</f>
        <v>35</v>
      </c>
      <c r="AP1095" s="38">
        <f>IF(AA1095=0,0,IF(CONFIGURACAO!$C$46="SIM",(IF(AA1095&gt;CONFIGURACAO!$C$47,CONFIGURACAO!$C$47*CONFIGURACAO!$C$35,AA1095*CONFIGURACAO!$C$35)),'PI AREA  P100'!AA1095*CONFIGURACAO!$C$35))</f>
        <v>25</v>
      </c>
      <c r="AQ1095" s="38">
        <f>IF(AB1095=0,0,IF(CONFIGURACAO!$C$44="SIM",(IF(AB1095&gt;CONFIGURACAO!$C$45,CONFIGURACAO!$C$45*CONFIGURACAO!$C$36,AB1095*CONFIGURACAO!$C$36)),'PI AREA  P100'!AB1095*CONFIGURACAO!$C$36))</f>
        <v>10</v>
      </c>
      <c r="AR1095" s="38">
        <f t="shared" si="377"/>
        <v>2840</v>
      </c>
      <c r="AS1095" s="68">
        <f>IF(AR1095="","",$AR1095-(($AS$2/CONFIGURACAO!$C$6)*$M1095))</f>
        <v>2540</v>
      </c>
      <c r="AT1095" s="73">
        <f t="shared" si="359"/>
        <v>3</v>
      </c>
      <c r="AU1095" s="75">
        <f>IF(AR1095="","",$AR1095-(($AU$2/CONFIGURACAO!$C$6)*$M1095))</f>
        <v>2340</v>
      </c>
      <c r="AV1095" s="76">
        <f t="shared" si="360"/>
        <v>4</v>
      </c>
      <c r="AW1095" s="74">
        <f>IF(AR1095="","",$AR1095-(($AW$2/CONFIGURACAO!$C$6)*$M1095))</f>
        <v>2140</v>
      </c>
      <c r="AX1095" s="72">
        <f t="shared" si="361"/>
        <v>5</v>
      </c>
      <c r="AZ1095" s="39">
        <f t="shared" si="362"/>
        <v>0.23987904690311082</v>
      </c>
      <c r="BA1095" s="146">
        <f t="shared" si="363"/>
        <v>36</v>
      </c>
      <c r="BB1095" s="146">
        <f t="shared" si="364"/>
        <v>119</v>
      </c>
      <c r="BC1095" s="32">
        <f t="shared" si="365"/>
        <v>63</v>
      </c>
      <c r="BD1095" s="148"/>
      <c r="BE1095" s="40">
        <f t="shared" si="366"/>
        <v>0.6706408345752608</v>
      </c>
      <c r="BF1095" s="40">
        <f t="shared" si="367"/>
        <v>0.23148148148148145</v>
      </c>
      <c r="BG1095" s="40">
        <f t="shared" si="368"/>
        <v>0.17985611510791369</v>
      </c>
      <c r="BH1095" s="40">
        <f t="shared" si="369"/>
        <v>4.042037186742118E-2</v>
      </c>
      <c r="BI1095" s="40">
        <f t="shared" si="370"/>
        <v>0.10660980810234541</v>
      </c>
      <c r="BJ1095" s="40">
        <f t="shared" si="371"/>
        <v>9.2421441774491686E-2</v>
      </c>
      <c r="BK1095" s="40">
        <f t="shared" si="372"/>
        <v>0</v>
      </c>
      <c r="BL1095">
        <v>0</v>
      </c>
      <c r="BM1095">
        <v>0</v>
      </c>
      <c r="BN1095">
        <v>1</v>
      </c>
      <c r="BO1095">
        <v>0</v>
      </c>
      <c r="BP1095">
        <v>0</v>
      </c>
      <c r="BQ1095">
        <v>0</v>
      </c>
      <c r="BR1095">
        <v>1</v>
      </c>
      <c r="BS1095">
        <v>1</v>
      </c>
      <c r="BT1095" s="42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</row>
    <row r="1096" spans="1:124" s="32" customFormat="1" x14ac:dyDescent="0.2">
      <c r="A1096" s="124" t="str">
        <f>CONFIGURACAO!$C$4</f>
        <v>AREA 21</v>
      </c>
      <c r="B1096" s="125">
        <v>1094</v>
      </c>
      <c r="C1096" s="252" t="s">
        <v>333</v>
      </c>
      <c r="D1096" s="126">
        <f t="shared" si="373"/>
        <v>9</v>
      </c>
      <c r="E1096" s="250" t="s">
        <v>1431</v>
      </c>
      <c r="F1096" s="250">
        <v>1</v>
      </c>
      <c r="G1096" s="250">
        <v>1</v>
      </c>
      <c r="H1096" s="250">
        <v>1</v>
      </c>
      <c r="I1096" s="250">
        <v>1</v>
      </c>
      <c r="J1096" s="87"/>
      <c r="K1096" s="94"/>
      <c r="L1096" s="94"/>
      <c r="M1096" s="154">
        <f t="shared" si="374"/>
        <v>4</v>
      </c>
      <c r="N1096">
        <v>5</v>
      </c>
      <c r="O1096">
        <v>0</v>
      </c>
      <c r="P1096">
        <v>3</v>
      </c>
      <c r="Q1096">
        <v>4</v>
      </c>
      <c r="R1096">
        <v>2</v>
      </c>
      <c r="S1096">
        <v>2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 s="139">
        <f t="shared" si="357"/>
        <v>5</v>
      </c>
      <c r="AD1096" s="140">
        <f t="shared" si="358"/>
        <v>8</v>
      </c>
      <c r="AE1096" s="141">
        <f t="shared" si="375"/>
        <v>0</v>
      </c>
      <c r="AF1096" s="142">
        <f t="shared" si="376"/>
        <v>0</v>
      </c>
      <c r="AG1096" s="278"/>
      <c r="AI1096" s="37">
        <f>IFERROR(IF(M1096&gt;0,(N1096*CONFIGURACAO!$C$20)+(O1096*CONFIGURACAO!$C$21)+(P1096*CONFIGURACAO!$C$22)+(Q1096*CONFIGURACAO!$C$23)+(R1096*CONFIGURACAO!$C$24),""),"")</f>
        <v>880</v>
      </c>
      <c r="AJ1096" s="38">
        <f>IF(S1096=0,0,IF(CONFIGURACAO!$C$15="SIM",(IF(S1096&gt;CONFIGURACAO!$C$16,CONFIGURACAO!$C$16*CONFIGURACAO!$C$25,S1096*CONFIGURACAO!$C$25)),'PI AREA  P100'!S1096*CONFIGURACAO!$C$25))</f>
        <v>20</v>
      </c>
      <c r="AK1096" s="38">
        <f>IF(T1096=0,0,IF(CONFIGURACAO!$C$17="SIM",(IF(T1096&gt;CONFIGURACAO!$C$18,CONFIGURACAO!$C$18*CONFIGURACAO!$C$26,T1096*CONFIGURACAO!$C$26)),'PI AREA  P100'!T1096*CONFIGURACAO!$C$26))</f>
        <v>5</v>
      </c>
      <c r="AL1096" s="38">
        <f>IFERROR(IF(M1096&gt;0,(U1096*CONFIGURACAO!$C$29)+(V1096*CONFIGURACAO!$C$30),""),"")</f>
        <v>0</v>
      </c>
      <c r="AM1096" s="38">
        <f>IF(W1096=0,0,IF(CONFIGURACAO!$C$41="SIM",(IF(W1096&gt;CONFIGURACAO!$C$41,CONFIGURACAO!$C$41*CONFIGURACAO!$C$31,W1096*CONFIGURACAO!$C$31)),'PI AREA  P100'!W1096*CONFIGURACAO!$C$31))</f>
        <v>0</v>
      </c>
      <c r="AN1096" s="38">
        <f>IF(X1096=0,0,IF(CONFIGURACAO!$C$39="SIM",(IF(X1096&gt;CONFIGURACAO!$C$40,CONFIGURACAO!$C$40*CONFIGURACAO!$C$32,X1096*CONFIGURACAO!$C$32)),'PI AREA  P100'!X1096*CONFIGURACAO!$C$32))</f>
        <v>0</v>
      </c>
      <c r="AO1096" s="38">
        <f>IFERROR(IF(M1096&gt;0,(Y1096*CONFIGURACAO!$C$33)+(Z1096*CONFIGURACAO!$C$34)+(AA1096*CONFIGURACAO!$C$35)+(AB1096*CONFIGURACAO!$C$36),""),"")</f>
        <v>0</v>
      </c>
      <c r="AP1096" s="38">
        <f>IF(AA1096=0,0,IF(CONFIGURACAO!$C$46="SIM",(IF(AA1096&gt;CONFIGURACAO!$C$47,CONFIGURACAO!$C$47*CONFIGURACAO!$C$35,AA1096*CONFIGURACAO!$C$35)),'PI AREA  P100'!AA1096*CONFIGURACAO!$C$35))</f>
        <v>0</v>
      </c>
      <c r="AQ1096" s="38">
        <f>IF(AB1096=0,0,IF(CONFIGURACAO!$C$44="SIM",(IF(AB1096&gt;CONFIGURACAO!$C$45,CONFIGURACAO!$C$45*CONFIGURACAO!$C$36,AB1096*CONFIGURACAO!$C$36)),'PI AREA  P100'!AB1096*CONFIGURACAO!$C$36))</f>
        <v>0</v>
      </c>
      <c r="AR1096" s="38">
        <f t="shared" si="377"/>
        <v>905</v>
      </c>
      <c r="AS1096" s="68">
        <f>IF(AR1096="","",$AR1096-(($AS$2/CONFIGURACAO!$C$6)*$M1096))</f>
        <v>605</v>
      </c>
      <c r="AT1096" s="73">
        <f t="shared" si="359"/>
        <v>3</v>
      </c>
      <c r="AU1096" s="75">
        <f>IF(AR1096="","",$AR1096-(($AU$2/CONFIGURACAO!$C$6)*$M1096))</f>
        <v>405</v>
      </c>
      <c r="AV1096" s="76">
        <f t="shared" si="360"/>
        <v>4</v>
      </c>
      <c r="AW1096" s="74">
        <f>IF(AR1096="","",$AR1096-(($AW$2/CONFIGURACAO!$C$6)*$M1096))</f>
        <v>205</v>
      </c>
      <c r="AX1096" s="72">
        <f t="shared" si="361"/>
        <v>5</v>
      </c>
      <c r="AZ1096" s="39">
        <f t="shared" si="362"/>
        <v>7.6440330087082856E-2</v>
      </c>
      <c r="BA1096" s="146">
        <f t="shared" si="363"/>
        <v>17</v>
      </c>
      <c r="BB1096" s="146">
        <f t="shared" si="364"/>
        <v>454</v>
      </c>
      <c r="BC1096" s="32">
        <f t="shared" si="365"/>
        <v>491</v>
      </c>
      <c r="BD1096" s="148"/>
      <c r="BE1096" s="40">
        <f t="shared" si="366"/>
        <v>0.18628912071535023</v>
      </c>
      <c r="BF1096" s="40">
        <f t="shared" si="367"/>
        <v>0</v>
      </c>
      <c r="BG1096" s="40">
        <f t="shared" si="368"/>
        <v>7.7081192189105849E-2</v>
      </c>
      <c r="BH1096" s="40">
        <f t="shared" si="369"/>
        <v>0.16168148746968472</v>
      </c>
      <c r="BI1096" s="40">
        <f t="shared" si="370"/>
        <v>0.21321961620469082</v>
      </c>
      <c r="BJ1096" s="40">
        <f t="shared" si="371"/>
        <v>0.18484288354898337</v>
      </c>
      <c r="BK1096" s="40">
        <f t="shared" si="372"/>
        <v>0.16051364365971107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 s="42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</row>
    <row r="1097" spans="1:124" s="32" customFormat="1" x14ac:dyDescent="0.2">
      <c r="A1097" s="124" t="str">
        <f>CONFIGURACAO!$C$4</f>
        <v>AREA 21</v>
      </c>
      <c r="B1097" s="125">
        <v>1095</v>
      </c>
      <c r="C1097" s="252" t="s">
        <v>333</v>
      </c>
      <c r="D1097" s="126">
        <f t="shared" si="373"/>
        <v>10</v>
      </c>
      <c r="E1097" s="250" t="s">
        <v>1432</v>
      </c>
      <c r="F1097" s="250">
        <v>1</v>
      </c>
      <c r="G1097" s="250">
        <v>1</v>
      </c>
      <c r="H1097" s="250">
        <v>1</v>
      </c>
      <c r="I1097" s="250">
        <v>1</v>
      </c>
      <c r="J1097" s="87"/>
      <c r="K1097" s="94"/>
      <c r="L1097" s="94"/>
      <c r="M1097" s="154">
        <f t="shared" si="374"/>
        <v>4</v>
      </c>
      <c r="N1097">
        <v>4</v>
      </c>
      <c r="O1097">
        <v>9</v>
      </c>
      <c r="P1097">
        <v>12</v>
      </c>
      <c r="Q1097">
        <v>2</v>
      </c>
      <c r="R1097">
        <v>6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 s="139">
        <f t="shared" si="357"/>
        <v>13</v>
      </c>
      <c r="AD1097" s="140">
        <f t="shared" si="358"/>
        <v>25</v>
      </c>
      <c r="AE1097" s="141">
        <f t="shared" si="375"/>
        <v>0</v>
      </c>
      <c r="AF1097" s="142">
        <f t="shared" si="376"/>
        <v>1</v>
      </c>
      <c r="AG1097" s="278"/>
      <c r="AI1097" s="37">
        <f>IFERROR(IF(M1097&gt;0,(N1097*CONFIGURACAO!$C$20)+(O1097*CONFIGURACAO!$C$21)+(P1097*CONFIGURACAO!$C$22)+(Q1097*CONFIGURACAO!$C$23)+(R1097*CONFIGURACAO!$C$24),""),"")</f>
        <v>2040</v>
      </c>
      <c r="AJ1097" s="38">
        <f>IF(S1097=0,0,IF(CONFIGURACAO!$C$15="SIM",(IF(S1097&gt;CONFIGURACAO!$C$16,CONFIGURACAO!$C$16*CONFIGURACAO!$C$25,S1097*CONFIGURACAO!$C$25)),'PI AREA  P100'!S1097*CONFIGURACAO!$C$25))</f>
        <v>10</v>
      </c>
      <c r="AK1097" s="38">
        <f>IF(T1097=0,0,IF(CONFIGURACAO!$C$17="SIM",(IF(T1097&gt;CONFIGURACAO!$C$18,CONFIGURACAO!$C$18*CONFIGURACAO!$C$26,T1097*CONFIGURACAO!$C$26)),'PI AREA  P100'!T1097*CONFIGURACAO!$C$26))</f>
        <v>5</v>
      </c>
      <c r="AL1097" s="38">
        <f>IFERROR(IF(M1097&gt;0,(U1097*CONFIGURACAO!$C$29)+(V1097*CONFIGURACAO!$C$30),""),"")</f>
        <v>0</v>
      </c>
      <c r="AM1097" s="38">
        <f>IF(W1097=0,0,IF(CONFIGURACAO!$C$41="SIM",(IF(W1097&gt;CONFIGURACAO!$C$41,CONFIGURACAO!$C$41*CONFIGURACAO!$C$31,W1097*CONFIGURACAO!$C$31)),'PI AREA  P100'!W1097*CONFIGURACAO!$C$31))</f>
        <v>0</v>
      </c>
      <c r="AN1097" s="38">
        <f>IF(X1097=0,0,IF(CONFIGURACAO!$C$39="SIM",(IF(X1097&gt;CONFIGURACAO!$C$40,CONFIGURACAO!$C$40*CONFIGURACAO!$C$32,X1097*CONFIGURACAO!$C$32)),'PI AREA  P100'!X1097*CONFIGURACAO!$C$32))</f>
        <v>0</v>
      </c>
      <c r="AO1097" s="38">
        <f>IFERROR(IF(M1097&gt;0,(Y1097*CONFIGURACAO!$C$33)+(Z1097*CONFIGURACAO!$C$34)+(AA1097*CONFIGURACAO!$C$35)+(AB1097*CONFIGURACAO!$C$36),""),"")</f>
        <v>100</v>
      </c>
      <c r="AP1097" s="38">
        <f>IF(AA1097=0,0,IF(CONFIGURACAO!$C$46="SIM",(IF(AA1097&gt;CONFIGURACAO!$C$47,CONFIGURACAO!$C$47*CONFIGURACAO!$C$35,AA1097*CONFIGURACAO!$C$35)),'PI AREA  P100'!AA1097*CONFIGURACAO!$C$35))</f>
        <v>0</v>
      </c>
      <c r="AQ1097" s="38">
        <f>IF(AB1097=0,0,IF(CONFIGURACAO!$C$44="SIM",(IF(AB1097&gt;CONFIGURACAO!$C$45,CONFIGURACAO!$C$45*CONFIGURACAO!$C$36,AB1097*CONFIGURACAO!$C$36)),'PI AREA  P100'!AB1097*CONFIGURACAO!$C$36))</f>
        <v>0</v>
      </c>
      <c r="AR1097" s="38">
        <f t="shared" si="377"/>
        <v>2155</v>
      </c>
      <c r="AS1097" s="68">
        <f>IF(AR1097="","",$AR1097-(($AS$2/CONFIGURACAO!$C$6)*$M1097))</f>
        <v>1855</v>
      </c>
      <c r="AT1097" s="73">
        <f t="shared" si="359"/>
        <v>3</v>
      </c>
      <c r="AU1097" s="75">
        <f>IF(AR1097="","",$AR1097-(($AU$2/CONFIGURACAO!$C$6)*$M1097))</f>
        <v>1655</v>
      </c>
      <c r="AV1097" s="76">
        <f t="shared" si="360"/>
        <v>4</v>
      </c>
      <c r="AW1097" s="74">
        <f>IF(AR1097="","",$AR1097-(($AW$2/CONFIGURACAO!$C$6)*$M1097))</f>
        <v>1455</v>
      </c>
      <c r="AX1097" s="72">
        <f t="shared" si="361"/>
        <v>5</v>
      </c>
      <c r="AZ1097" s="39">
        <f t="shared" si="362"/>
        <v>0.18202089650570558</v>
      </c>
      <c r="BA1097" s="146">
        <f t="shared" si="363"/>
        <v>36</v>
      </c>
      <c r="BB1097" s="146">
        <f t="shared" si="364"/>
        <v>119</v>
      </c>
      <c r="BC1097" s="32">
        <f t="shared" si="365"/>
        <v>125</v>
      </c>
      <c r="BD1097" s="148"/>
      <c r="BE1097" s="40">
        <f t="shared" si="366"/>
        <v>0.14903129657228018</v>
      </c>
      <c r="BF1097" s="40">
        <f t="shared" si="367"/>
        <v>0.34722222222222221</v>
      </c>
      <c r="BG1097" s="40">
        <f t="shared" si="368"/>
        <v>0.3083247687564234</v>
      </c>
      <c r="BH1097" s="40">
        <f t="shared" si="369"/>
        <v>8.084074373484236E-2</v>
      </c>
      <c r="BI1097" s="40">
        <f t="shared" si="370"/>
        <v>0.63965884861407252</v>
      </c>
      <c r="BJ1097" s="40">
        <f t="shared" si="371"/>
        <v>9.2421441774491686E-2</v>
      </c>
      <c r="BK1097" s="40">
        <f t="shared" si="372"/>
        <v>0.16051364365971107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1</v>
      </c>
      <c r="BS1097">
        <v>0</v>
      </c>
      <c r="BT1097" s="42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</row>
    <row r="1098" spans="1:124" s="32" customFormat="1" x14ac:dyDescent="0.2">
      <c r="A1098" s="124" t="str">
        <f>CONFIGURACAO!$C$4</f>
        <v>AREA 21</v>
      </c>
      <c r="B1098" s="125">
        <v>1096</v>
      </c>
      <c r="C1098" s="252" t="s">
        <v>333</v>
      </c>
      <c r="D1098" s="126">
        <f t="shared" si="373"/>
        <v>11</v>
      </c>
      <c r="E1098" s="250" t="s">
        <v>1433</v>
      </c>
      <c r="F1098" s="250">
        <v>0</v>
      </c>
      <c r="G1098" s="250">
        <v>1</v>
      </c>
      <c r="H1098" s="250">
        <v>1</v>
      </c>
      <c r="I1098" s="250">
        <v>1</v>
      </c>
      <c r="J1098" s="87"/>
      <c r="K1098" s="94"/>
      <c r="L1098" s="94"/>
      <c r="M1098" s="154">
        <f t="shared" si="374"/>
        <v>3</v>
      </c>
      <c r="N1098">
        <v>1</v>
      </c>
      <c r="O1098">
        <v>2</v>
      </c>
      <c r="P1098">
        <v>2</v>
      </c>
      <c r="Q1098">
        <v>1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1</v>
      </c>
      <c r="AB1098">
        <v>0</v>
      </c>
      <c r="AC1098" s="139">
        <f t="shared" si="357"/>
        <v>3</v>
      </c>
      <c r="AD1098" s="140">
        <f t="shared" si="358"/>
        <v>5</v>
      </c>
      <c r="AE1098" s="141">
        <f t="shared" si="375"/>
        <v>0</v>
      </c>
      <c r="AF1098" s="142">
        <f t="shared" si="376"/>
        <v>1</v>
      </c>
      <c r="AG1098" s="278"/>
      <c r="AI1098" s="37">
        <f>IFERROR(IF(M1098&gt;0,(N1098*CONFIGURACAO!$C$20)+(O1098*CONFIGURACAO!$C$21)+(P1098*CONFIGURACAO!$C$22)+(Q1098*CONFIGURACAO!$C$23)+(R1098*CONFIGURACAO!$C$24),""),"")</f>
        <v>420</v>
      </c>
      <c r="AJ1098" s="38">
        <f>IF(S1098=0,0,IF(CONFIGURACAO!$C$15="SIM",(IF(S1098&gt;CONFIGURACAO!$C$16,CONFIGURACAO!$C$16*CONFIGURACAO!$C$25,S1098*CONFIGURACAO!$C$25)),'PI AREA  P100'!S1098*CONFIGURACAO!$C$25))</f>
        <v>0</v>
      </c>
      <c r="AK1098" s="38">
        <f>IF(T1098=0,0,IF(CONFIGURACAO!$C$17="SIM",(IF(T1098&gt;CONFIGURACAO!$C$18,CONFIGURACAO!$C$18*CONFIGURACAO!$C$26,T1098*CONFIGURACAO!$C$26)),'PI AREA  P100'!T1098*CONFIGURACAO!$C$26))</f>
        <v>5</v>
      </c>
      <c r="AL1098" s="38">
        <f>IFERROR(IF(M1098&gt;0,(U1098*CONFIGURACAO!$C$29)+(V1098*CONFIGURACAO!$C$30),""),"")</f>
        <v>0</v>
      </c>
      <c r="AM1098" s="38">
        <f>IF(W1098=0,0,IF(CONFIGURACAO!$C$41="SIM",(IF(W1098&gt;CONFIGURACAO!$C$41,CONFIGURACAO!$C$41*CONFIGURACAO!$C$31,W1098*CONFIGURACAO!$C$31)),'PI AREA  P100'!W1098*CONFIGURACAO!$C$31))</f>
        <v>0</v>
      </c>
      <c r="AN1098" s="38">
        <f>IF(X1098=0,0,IF(CONFIGURACAO!$C$39="SIM",(IF(X1098&gt;CONFIGURACAO!$C$40,CONFIGURACAO!$C$40*CONFIGURACAO!$C$32,X1098*CONFIGURACAO!$C$32)),'PI AREA  P100'!X1098*CONFIGURACAO!$C$32))</f>
        <v>0</v>
      </c>
      <c r="AO1098" s="38">
        <f>IFERROR(IF(M1098&gt;0,(Y1098*CONFIGURACAO!$C$33)+(Z1098*CONFIGURACAO!$C$34)+(AA1098*CONFIGURACAO!$C$35)+(AB1098*CONFIGURACAO!$C$36),""),"")</f>
        <v>125</v>
      </c>
      <c r="AP1098" s="38">
        <f>IF(AA1098=0,0,IF(CONFIGURACAO!$C$46="SIM",(IF(AA1098&gt;CONFIGURACAO!$C$47,CONFIGURACAO!$C$47*CONFIGURACAO!$C$35,AA1098*CONFIGURACAO!$C$35)),'PI AREA  P100'!AA1098*CONFIGURACAO!$C$35))</f>
        <v>25</v>
      </c>
      <c r="AQ1098" s="38">
        <f>IF(AB1098=0,0,IF(CONFIGURACAO!$C$44="SIM",(IF(AB1098&gt;CONFIGURACAO!$C$45,CONFIGURACAO!$C$45*CONFIGURACAO!$C$36,AB1098*CONFIGURACAO!$C$36)),'PI AREA  P100'!AB1098*CONFIGURACAO!$C$36))</f>
        <v>0</v>
      </c>
      <c r="AR1098" s="38">
        <f t="shared" si="377"/>
        <v>575</v>
      </c>
      <c r="AS1098" s="68">
        <f>IF(AR1098="","",$AR1098-(($AS$2/CONFIGURACAO!$C$6)*$M1098))</f>
        <v>350</v>
      </c>
      <c r="AT1098" s="73">
        <f t="shared" si="359"/>
        <v>3</v>
      </c>
      <c r="AU1098" s="75">
        <f>IF(AR1098="","",$AR1098-(($AU$2/CONFIGURACAO!$C$6)*$M1098))</f>
        <v>200</v>
      </c>
      <c r="AV1098" s="76">
        <f t="shared" si="360"/>
        <v>4</v>
      </c>
      <c r="AW1098" s="74">
        <f>IF(AR1098="","",$AR1098-(($AW$2/CONFIGURACAO!$C$6)*$M1098))</f>
        <v>50</v>
      </c>
      <c r="AX1098" s="72">
        <f t="shared" si="361"/>
        <v>5</v>
      </c>
      <c r="AZ1098" s="39">
        <f t="shared" si="362"/>
        <v>4.8567060552566453E-2</v>
      </c>
      <c r="BA1098" s="146">
        <f t="shared" si="363"/>
        <v>9</v>
      </c>
      <c r="BB1098" s="146">
        <f t="shared" si="364"/>
        <v>734</v>
      </c>
      <c r="BC1098" s="32">
        <f t="shared" si="365"/>
        <v>687</v>
      </c>
      <c r="BD1098" s="148"/>
      <c r="BE1098" s="40">
        <f t="shared" si="366"/>
        <v>3.7257824143070044E-2</v>
      </c>
      <c r="BF1098" s="40">
        <f t="shared" si="367"/>
        <v>7.716049382716049E-2</v>
      </c>
      <c r="BG1098" s="40">
        <f t="shared" si="368"/>
        <v>5.1387461459403906E-2</v>
      </c>
      <c r="BH1098" s="40">
        <f t="shared" si="369"/>
        <v>4.042037186742118E-2</v>
      </c>
      <c r="BI1098" s="40">
        <f t="shared" si="370"/>
        <v>0</v>
      </c>
      <c r="BJ1098" s="40">
        <f t="shared" si="371"/>
        <v>0</v>
      </c>
      <c r="BK1098" s="40">
        <f t="shared" si="372"/>
        <v>0.16051364365971107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 s="42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</row>
    <row r="1099" spans="1:124" s="32" customFormat="1" x14ac:dyDescent="0.2">
      <c r="A1099" s="124" t="str">
        <f>CONFIGURACAO!$C$4</f>
        <v>AREA 21</v>
      </c>
      <c r="B1099" s="125">
        <v>1097</v>
      </c>
      <c r="C1099" s="252" t="s">
        <v>333</v>
      </c>
      <c r="D1099" s="126">
        <f t="shared" si="373"/>
        <v>12</v>
      </c>
      <c r="E1099" s="250" t="s">
        <v>1434</v>
      </c>
      <c r="F1099" s="250">
        <v>1</v>
      </c>
      <c r="G1099" s="250">
        <v>1</v>
      </c>
      <c r="H1099" s="250">
        <v>1</v>
      </c>
      <c r="I1099" s="250">
        <v>1</v>
      </c>
      <c r="J1099" s="87"/>
      <c r="K1099" s="94"/>
      <c r="L1099" s="94"/>
      <c r="M1099" s="154">
        <f t="shared" si="374"/>
        <v>4</v>
      </c>
      <c r="N1099">
        <v>3</v>
      </c>
      <c r="O1099">
        <v>5</v>
      </c>
      <c r="P1099">
        <v>22</v>
      </c>
      <c r="Q1099">
        <v>3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 s="139">
        <f t="shared" si="357"/>
        <v>8</v>
      </c>
      <c r="AD1099" s="140">
        <f t="shared" si="358"/>
        <v>30</v>
      </c>
      <c r="AE1099" s="141">
        <f t="shared" si="375"/>
        <v>0</v>
      </c>
      <c r="AF1099" s="142">
        <f t="shared" si="376"/>
        <v>0</v>
      </c>
      <c r="AG1099" s="278"/>
      <c r="AI1099" s="37">
        <f>IFERROR(IF(M1099&gt;0,(N1099*CONFIGURACAO!$C$20)+(O1099*CONFIGURACAO!$C$21)+(P1099*CONFIGURACAO!$C$22)+(Q1099*CONFIGURACAO!$C$23)+(R1099*CONFIGURACAO!$C$24),""),"")</f>
        <v>2140</v>
      </c>
      <c r="AJ1099" s="38">
        <f>IF(S1099=0,0,IF(CONFIGURACAO!$C$15="SIM",(IF(S1099&gt;CONFIGURACAO!$C$16,CONFIGURACAO!$C$16*CONFIGURACAO!$C$25,S1099*CONFIGURACAO!$C$25)),'PI AREA  P100'!S1099*CONFIGURACAO!$C$25))</f>
        <v>0</v>
      </c>
      <c r="AK1099" s="38">
        <f>IF(T1099=0,0,IF(CONFIGURACAO!$C$17="SIM",(IF(T1099&gt;CONFIGURACAO!$C$18,CONFIGURACAO!$C$18*CONFIGURACAO!$C$26,T1099*CONFIGURACAO!$C$26)),'PI AREA  P100'!T1099*CONFIGURACAO!$C$26))</f>
        <v>0</v>
      </c>
      <c r="AL1099" s="38">
        <f>IFERROR(IF(M1099&gt;0,(U1099*CONFIGURACAO!$C$29)+(V1099*CONFIGURACAO!$C$30),""),"")</f>
        <v>0</v>
      </c>
      <c r="AM1099" s="38">
        <f>IF(W1099=0,0,IF(CONFIGURACAO!$C$41="SIM",(IF(W1099&gt;CONFIGURACAO!$C$41,CONFIGURACAO!$C$41*CONFIGURACAO!$C$31,W1099*CONFIGURACAO!$C$31)),'PI AREA  P100'!W1099*CONFIGURACAO!$C$31))</f>
        <v>0</v>
      </c>
      <c r="AN1099" s="38">
        <f>IF(X1099=0,0,IF(CONFIGURACAO!$C$39="SIM",(IF(X1099&gt;CONFIGURACAO!$C$40,CONFIGURACAO!$C$40*CONFIGURACAO!$C$32,X1099*CONFIGURACAO!$C$32)),'PI AREA  P100'!X1099*CONFIGURACAO!$C$32))</f>
        <v>0</v>
      </c>
      <c r="AO1099" s="38">
        <f>IFERROR(IF(M1099&gt;0,(Y1099*CONFIGURACAO!$C$33)+(Z1099*CONFIGURACAO!$C$34)+(AA1099*CONFIGURACAO!$C$35)+(AB1099*CONFIGURACAO!$C$36),""),"")</f>
        <v>0</v>
      </c>
      <c r="AP1099" s="38">
        <f>IF(AA1099=0,0,IF(CONFIGURACAO!$C$46="SIM",(IF(AA1099&gt;CONFIGURACAO!$C$47,CONFIGURACAO!$C$47*CONFIGURACAO!$C$35,AA1099*CONFIGURACAO!$C$35)),'PI AREA  P100'!AA1099*CONFIGURACAO!$C$35))</f>
        <v>0</v>
      </c>
      <c r="AQ1099" s="38">
        <f>IF(AB1099=0,0,IF(CONFIGURACAO!$C$44="SIM",(IF(AB1099&gt;CONFIGURACAO!$C$45,CONFIGURACAO!$C$45*CONFIGURACAO!$C$36,AB1099*CONFIGURACAO!$C$36)),'PI AREA  P100'!AB1099*CONFIGURACAO!$C$36))</f>
        <v>0</v>
      </c>
      <c r="AR1099" s="38">
        <f t="shared" si="377"/>
        <v>2140</v>
      </c>
      <c r="AS1099" s="68">
        <f>IF(AR1099="","",$AR1099-(($AS$2/CONFIGURACAO!$C$6)*$M1099))</f>
        <v>1840</v>
      </c>
      <c r="AT1099" s="73">
        <f t="shared" si="359"/>
        <v>3</v>
      </c>
      <c r="AU1099" s="75">
        <f>IF(AR1099="","",$AR1099-(($AU$2/CONFIGURACAO!$C$6)*$M1099))</f>
        <v>1640</v>
      </c>
      <c r="AV1099" s="76">
        <f t="shared" si="360"/>
        <v>4</v>
      </c>
      <c r="AW1099" s="74">
        <f>IF(AR1099="","",$AR1099-(($AW$2/CONFIGURACAO!$C$6)*$M1099))</f>
        <v>1440</v>
      </c>
      <c r="AX1099" s="72">
        <f t="shared" si="361"/>
        <v>5</v>
      </c>
      <c r="AZ1099" s="39">
        <f t="shared" si="362"/>
        <v>0.18075392970868209</v>
      </c>
      <c r="BA1099" s="146">
        <f t="shared" si="363"/>
        <v>33</v>
      </c>
      <c r="BB1099" s="146">
        <f t="shared" si="364"/>
        <v>145</v>
      </c>
      <c r="BC1099" s="32">
        <f t="shared" si="365"/>
        <v>128</v>
      </c>
      <c r="BD1099" s="148"/>
      <c r="BE1099" s="40">
        <f t="shared" si="366"/>
        <v>0.11177347242921014</v>
      </c>
      <c r="BF1099" s="40">
        <f t="shared" si="367"/>
        <v>0.19290123456790123</v>
      </c>
      <c r="BG1099" s="40">
        <f t="shared" si="368"/>
        <v>0.56526207605344292</v>
      </c>
      <c r="BH1099" s="40">
        <f t="shared" si="369"/>
        <v>0.12126111560226355</v>
      </c>
      <c r="BI1099" s="40">
        <f t="shared" si="370"/>
        <v>0</v>
      </c>
      <c r="BJ1099" s="40">
        <f t="shared" si="371"/>
        <v>0</v>
      </c>
      <c r="BK1099" s="40">
        <f t="shared" si="372"/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1</v>
      </c>
      <c r="BS1099">
        <v>4</v>
      </c>
      <c r="BT1099" s="42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</row>
    <row r="1100" spans="1:124" s="32" customFormat="1" x14ac:dyDescent="0.2">
      <c r="A1100" s="124" t="str">
        <f>CONFIGURACAO!$C$4</f>
        <v>AREA 21</v>
      </c>
      <c r="B1100" s="125">
        <v>1098</v>
      </c>
      <c r="C1100" s="252" t="s">
        <v>333</v>
      </c>
      <c r="D1100" s="126">
        <f t="shared" si="373"/>
        <v>13</v>
      </c>
      <c r="E1100" s="250" t="s">
        <v>1435</v>
      </c>
      <c r="F1100" s="250">
        <v>1</v>
      </c>
      <c r="G1100" s="250">
        <v>1</v>
      </c>
      <c r="H1100" s="250">
        <v>1</v>
      </c>
      <c r="I1100" s="250">
        <v>1</v>
      </c>
      <c r="J1100" s="87"/>
      <c r="K1100" s="94"/>
      <c r="L1100" s="94"/>
      <c r="M1100" s="154">
        <f t="shared" si="374"/>
        <v>4</v>
      </c>
      <c r="N1100">
        <v>5</v>
      </c>
      <c r="O1100">
        <v>11</v>
      </c>
      <c r="P1100">
        <v>7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>
        <v>0</v>
      </c>
      <c r="AA1100">
        <v>1</v>
      </c>
      <c r="AB1100">
        <v>1</v>
      </c>
      <c r="AC1100" s="139">
        <f t="shared" si="357"/>
        <v>16</v>
      </c>
      <c r="AD1100" s="140">
        <f t="shared" si="358"/>
        <v>23</v>
      </c>
      <c r="AE1100" s="141">
        <f t="shared" si="375"/>
        <v>0</v>
      </c>
      <c r="AF1100" s="142">
        <f t="shared" si="376"/>
        <v>2</v>
      </c>
      <c r="AG1100" s="278"/>
      <c r="AI1100" s="37">
        <f>IFERROR(IF(M1100&gt;0,(N1100*CONFIGURACAO!$C$20)+(O1100*CONFIGURACAO!$C$21)+(P1100*CONFIGURACAO!$C$22)+(Q1100*CONFIGURACAO!$C$23)+(R1100*CONFIGURACAO!$C$24),""),"")</f>
        <v>1840</v>
      </c>
      <c r="AJ1100" s="38">
        <f>IF(S1100=0,0,IF(CONFIGURACAO!$C$15="SIM",(IF(S1100&gt;CONFIGURACAO!$C$16,CONFIGURACAO!$C$16*CONFIGURACAO!$C$25,S1100*CONFIGURACAO!$C$25)),'PI AREA  P100'!S1100*CONFIGURACAO!$C$25))</f>
        <v>0</v>
      </c>
      <c r="AK1100" s="38">
        <f>IF(T1100=0,0,IF(CONFIGURACAO!$C$17="SIM",(IF(T1100&gt;CONFIGURACAO!$C$18,CONFIGURACAO!$C$18*CONFIGURACAO!$C$26,T1100*CONFIGURACAO!$C$26)),'PI AREA  P100'!T1100*CONFIGURACAO!$C$26))</f>
        <v>0</v>
      </c>
      <c r="AL1100" s="38">
        <f>IFERROR(IF(M1100&gt;0,(U1100*CONFIGURACAO!$C$29)+(V1100*CONFIGURACAO!$C$30),""),"")</f>
        <v>0</v>
      </c>
      <c r="AM1100" s="38">
        <f>IF(W1100=0,0,IF(CONFIGURACAO!$C$41="SIM",(IF(W1100&gt;CONFIGURACAO!$C$41,CONFIGURACAO!$C$41*CONFIGURACAO!$C$31,W1100*CONFIGURACAO!$C$31)),'PI AREA  P100'!W1100*CONFIGURACAO!$C$31))</f>
        <v>0</v>
      </c>
      <c r="AN1100" s="38">
        <f>IF(X1100=0,0,IF(CONFIGURACAO!$C$39="SIM",(IF(X1100&gt;CONFIGURACAO!$C$40,CONFIGURACAO!$C$40*CONFIGURACAO!$C$32,X1100*CONFIGURACAO!$C$32)),'PI AREA  P100'!X1100*CONFIGURACAO!$C$32))</f>
        <v>0</v>
      </c>
      <c r="AO1100" s="38">
        <f>IFERROR(IF(M1100&gt;0,(Y1100*CONFIGURACAO!$C$33)+(Z1100*CONFIGURACAO!$C$34)+(AA1100*CONFIGURACAO!$C$35)+(AB1100*CONFIGURACAO!$C$36),""),"")</f>
        <v>235</v>
      </c>
      <c r="AP1100" s="38">
        <f>IF(AA1100=0,0,IF(CONFIGURACAO!$C$46="SIM",(IF(AA1100&gt;CONFIGURACAO!$C$47,CONFIGURACAO!$C$47*CONFIGURACAO!$C$35,AA1100*CONFIGURACAO!$C$35)),'PI AREA  P100'!AA1100*CONFIGURACAO!$C$35))</f>
        <v>25</v>
      </c>
      <c r="AQ1100" s="38">
        <f>IF(AB1100=0,0,IF(CONFIGURACAO!$C$44="SIM",(IF(AB1100&gt;CONFIGURACAO!$C$45,CONFIGURACAO!$C$45*CONFIGURACAO!$C$36,AB1100*CONFIGURACAO!$C$36)),'PI AREA  P100'!AB1100*CONFIGURACAO!$C$36))</f>
        <v>10</v>
      </c>
      <c r="AR1100" s="38">
        <f t="shared" si="377"/>
        <v>2110</v>
      </c>
      <c r="AS1100" s="68">
        <f>IF(AR1100="","",$AR1100-(($AS$2/CONFIGURACAO!$C$6)*$M1100))</f>
        <v>1810</v>
      </c>
      <c r="AT1100" s="73">
        <f t="shared" si="359"/>
        <v>3</v>
      </c>
      <c r="AU1100" s="75">
        <f>IF(AR1100="","",$AR1100-(($AU$2/CONFIGURACAO!$C$6)*$M1100))</f>
        <v>1610</v>
      </c>
      <c r="AV1100" s="76">
        <f t="shared" si="360"/>
        <v>4</v>
      </c>
      <c r="AW1100" s="74">
        <f>IF(AR1100="","",$AR1100-(($AW$2/CONFIGURACAO!$C$6)*$M1100))</f>
        <v>1410</v>
      </c>
      <c r="AX1100" s="72">
        <f t="shared" si="361"/>
        <v>5</v>
      </c>
      <c r="AZ1100" s="39">
        <f t="shared" si="362"/>
        <v>0.17821999611463515</v>
      </c>
      <c r="BA1100" s="146">
        <f t="shared" si="363"/>
        <v>28</v>
      </c>
      <c r="BB1100" s="146">
        <f t="shared" si="364"/>
        <v>213</v>
      </c>
      <c r="BC1100" s="32">
        <f t="shared" si="365"/>
        <v>131</v>
      </c>
      <c r="BD1100" s="148"/>
      <c r="BE1100" s="40">
        <f t="shared" si="366"/>
        <v>0.18628912071535023</v>
      </c>
      <c r="BF1100" s="40">
        <f t="shared" si="367"/>
        <v>0.42438271604938271</v>
      </c>
      <c r="BG1100" s="40">
        <f t="shared" si="368"/>
        <v>0.17985611510791369</v>
      </c>
      <c r="BH1100" s="40">
        <f t="shared" si="369"/>
        <v>4.042037186742118E-2</v>
      </c>
      <c r="BI1100" s="40">
        <f t="shared" si="370"/>
        <v>0</v>
      </c>
      <c r="BJ1100" s="40">
        <f t="shared" si="371"/>
        <v>0</v>
      </c>
      <c r="BK1100" s="40">
        <f t="shared" si="372"/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 s="42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</row>
    <row r="1101" spans="1:124" s="32" customFormat="1" x14ac:dyDescent="0.2">
      <c r="A1101" s="124" t="str">
        <f>CONFIGURACAO!$C$4</f>
        <v>AREA 21</v>
      </c>
      <c r="B1101" s="125">
        <v>1099</v>
      </c>
      <c r="C1101" s="252" t="s">
        <v>333</v>
      </c>
      <c r="D1101" s="126">
        <f t="shared" si="373"/>
        <v>14</v>
      </c>
      <c r="E1101" s="250" t="s">
        <v>1436</v>
      </c>
      <c r="F1101" s="250">
        <v>0</v>
      </c>
      <c r="G1101" s="250">
        <v>1</v>
      </c>
      <c r="H1101" s="250">
        <v>1</v>
      </c>
      <c r="I1101" s="250">
        <v>1</v>
      </c>
      <c r="J1101" s="87"/>
      <c r="K1101" s="94"/>
      <c r="L1101" s="94"/>
      <c r="M1101" s="154">
        <f t="shared" si="374"/>
        <v>3</v>
      </c>
      <c r="N1101">
        <v>0</v>
      </c>
      <c r="O1101">
        <v>1</v>
      </c>
      <c r="P1101">
        <v>2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 s="139">
        <f t="shared" si="357"/>
        <v>1</v>
      </c>
      <c r="AD1101" s="140">
        <f t="shared" si="358"/>
        <v>3</v>
      </c>
      <c r="AE1101" s="141">
        <f t="shared" si="375"/>
        <v>0</v>
      </c>
      <c r="AF1101" s="142">
        <f t="shared" si="376"/>
        <v>0</v>
      </c>
      <c r="AG1101" s="278"/>
      <c r="AI1101" s="37">
        <f>IFERROR(IF(M1101&gt;0,(N1101*CONFIGURACAO!$C$20)+(O1101*CONFIGURACAO!$C$21)+(P1101*CONFIGURACAO!$C$22)+(Q1101*CONFIGURACAO!$C$23)+(R1101*CONFIGURACAO!$C$24),""),"")</f>
        <v>200</v>
      </c>
      <c r="AJ1101" s="38">
        <f>IF(S1101=0,0,IF(CONFIGURACAO!$C$15="SIM",(IF(S1101&gt;CONFIGURACAO!$C$16,CONFIGURACAO!$C$16*CONFIGURACAO!$C$25,S1101*CONFIGURACAO!$C$25)),'PI AREA  P100'!S1101*CONFIGURACAO!$C$25))</f>
        <v>0</v>
      </c>
      <c r="AK1101" s="38">
        <f>IF(T1101=0,0,IF(CONFIGURACAO!$C$17="SIM",(IF(T1101&gt;CONFIGURACAO!$C$18,CONFIGURACAO!$C$18*CONFIGURACAO!$C$26,T1101*CONFIGURACAO!$C$26)),'PI AREA  P100'!T1101*CONFIGURACAO!$C$26))</f>
        <v>0</v>
      </c>
      <c r="AL1101" s="38">
        <f>IFERROR(IF(M1101&gt;0,(U1101*CONFIGURACAO!$C$29)+(V1101*CONFIGURACAO!$C$30),""),"")</f>
        <v>0</v>
      </c>
      <c r="AM1101" s="38">
        <f>IF(W1101=0,0,IF(CONFIGURACAO!$C$41="SIM",(IF(W1101&gt;CONFIGURACAO!$C$41,CONFIGURACAO!$C$41*CONFIGURACAO!$C$31,W1101*CONFIGURACAO!$C$31)),'PI AREA  P100'!W1101*CONFIGURACAO!$C$31))</f>
        <v>0</v>
      </c>
      <c r="AN1101" s="38">
        <f>IF(X1101=0,0,IF(CONFIGURACAO!$C$39="SIM",(IF(X1101&gt;CONFIGURACAO!$C$40,CONFIGURACAO!$C$40*CONFIGURACAO!$C$32,X1101*CONFIGURACAO!$C$32)),'PI AREA  P100'!X1101*CONFIGURACAO!$C$32))</f>
        <v>0</v>
      </c>
      <c r="AO1101" s="38">
        <f>IFERROR(IF(M1101&gt;0,(Y1101*CONFIGURACAO!$C$33)+(Z1101*CONFIGURACAO!$C$34)+(AA1101*CONFIGURACAO!$C$35)+(AB1101*CONFIGURACAO!$C$36),""),"")</f>
        <v>0</v>
      </c>
      <c r="AP1101" s="38">
        <f>IF(AA1101=0,0,IF(CONFIGURACAO!$C$46="SIM",(IF(AA1101&gt;CONFIGURACAO!$C$47,CONFIGURACAO!$C$47*CONFIGURACAO!$C$35,AA1101*CONFIGURACAO!$C$35)),'PI AREA  P100'!AA1101*CONFIGURACAO!$C$35))</f>
        <v>0</v>
      </c>
      <c r="AQ1101" s="38">
        <f>IF(AB1101=0,0,IF(CONFIGURACAO!$C$44="SIM",(IF(AB1101&gt;CONFIGURACAO!$C$45,CONFIGURACAO!$C$45*CONFIGURACAO!$C$36,AB1101*CONFIGURACAO!$C$36)),'PI AREA  P100'!AB1101*CONFIGURACAO!$C$36))</f>
        <v>0</v>
      </c>
      <c r="AR1101" s="38">
        <f t="shared" si="377"/>
        <v>200</v>
      </c>
      <c r="AS1101" s="68">
        <f>IF(AR1101="","",$AR1101-(($AS$2/CONFIGURACAO!$C$6)*$M1101))</f>
        <v>-25</v>
      </c>
      <c r="AT1101" s="73" t="str">
        <f t="shared" si="359"/>
        <v>NAO</v>
      </c>
      <c r="AU1101" s="75">
        <f>IF(AR1101="","",$AR1101-(($AU$2/CONFIGURACAO!$C$6)*$M1101))</f>
        <v>-175</v>
      </c>
      <c r="AV1101" s="76" t="str">
        <f t="shared" si="360"/>
        <v>NAO</v>
      </c>
      <c r="AW1101" s="74">
        <f>IF(AR1101="","",$AR1101-(($AW$2/CONFIGURACAO!$C$6)*$M1101))</f>
        <v>-325</v>
      </c>
      <c r="AX1101" s="72" t="str">
        <f t="shared" si="361"/>
        <v>NAO</v>
      </c>
      <c r="AZ1101" s="39">
        <f t="shared" si="362"/>
        <v>1.6892890626979636E-2</v>
      </c>
      <c r="BA1101" s="146">
        <f t="shared" si="363"/>
        <v>3</v>
      </c>
      <c r="BB1101" s="146">
        <f t="shared" si="364"/>
        <v>968</v>
      </c>
      <c r="BC1101" s="32">
        <f t="shared" si="365"/>
        <v>953</v>
      </c>
      <c r="BD1101" s="148"/>
      <c r="BE1101" s="40">
        <f t="shared" si="366"/>
        <v>0</v>
      </c>
      <c r="BF1101" s="40">
        <f t="shared" si="367"/>
        <v>3.8580246913580245E-2</v>
      </c>
      <c r="BG1101" s="40">
        <f t="shared" si="368"/>
        <v>5.1387461459403906E-2</v>
      </c>
      <c r="BH1101" s="40">
        <f t="shared" si="369"/>
        <v>0</v>
      </c>
      <c r="BI1101" s="40">
        <f t="shared" si="370"/>
        <v>0</v>
      </c>
      <c r="BJ1101" s="40">
        <f t="shared" si="371"/>
        <v>0</v>
      </c>
      <c r="BK1101" s="40">
        <f t="shared" si="372"/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2</v>
      </c>
      <c r="BR1101">
        <v>0</v>
      </c>
      <c r="BS1101">
        <v>2</v>
      </c>
      <c r="BT1101" s="42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</row>
    <row r="1102" spans="1:124" s="32" customFormat="1" x14ac:dyDescent="0.2">
      <c r="A1102" s="124" t="str">
        <f>CONFIGURACAO!$C$4</f>
        <v>AREA 21</v>
      </c>
      <c r="B1102" s="125">
        <v>1100</v>
      </c>
      <c r="C1102" s="252" t="s">
        <v>333</v>
      </c>
      <c r="D1102" s="126">
        <f t="shared" si="373"/>
        <v>15</v>
      </c>
      <c r="E1102" s="250" t="s">
        <v>1437</v>
      </c>
      <c r="F1102" s="250">
        <v>1</v>
      </c>
      <c r="G1102" s="250">
        <v>0</v>
      </c>
      <c r="H1102" s="250">
        <v>0</v>
      </c>
      <c r="I1102" s="250">
        <v>0</v>
      </c>
      <c r="J1102" s="87"/>
      <c r="K1102" s="94"/>
      <c r="L1102" s="94"/>
      <c r="M1102" s="154">
        <f t="shared" si="374"/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s="139">
        <f t="shared" si="357"/>
        <v>0</v>
      </c>
      <c r="AD1102" s="140">
        <f t="shared" si="358"/>
        <v>0</v>
      </c>
      <c r="AE1102" s="141">
        <f t="shared" si="375"/>
        <v>0</v>
      </c>
      <c r="AF1102" s="142">
        <f t="shared" si="376"/>
        <v>0</v>
      </c>
      <c r="AG1102" s="278"/>
      <c r="AI1102" s="37">
        <f>IFERROR(IF(M1102&gt;0,(N1102*CONFIGURACAO!$C$20)+(O1102*CONFIGURACAO!$C$21)+(P1102*CONFIGURACAO!$C$22)+(Q1102*CONFIGURACAO!$C$23)+(R1102*CONFIGURACAO!$C$24),""),"")</f>
        <v>0</v>
      </c>
      <c r="AJ1102" s="38">
        <f>IF(S1102=0,0,IF(CONFIGURACAO!$C$15="SIM",(IF(S1102&gt;CONFIGURACAO!$C$16,CONFIGURACAO!$C$16*CONFIGURACAO!$C$25,S1102*CONFIGURACAO!$C$25)),'PI AREA  P100'!S1102*CONFIGURACAO!$C$25))</f>
        <v>0</v>
      </c>
      <c r="AK1102" s="38">
        <f>IF(T1102=0,0,IF(CONFIGURACAO!$C$17="SIM",(IF(T1102&gt;CONFIGURACAO!$C$18,CONFIGURACAO!$C$18*CONFIGURACAO!$C$26,T1102*CONFIGURACAO!$C$26)),'PI AREA  P100'!T1102*CONFIGURACAO!$C$26))</f>
        <v>0</v>
      </c>
      <c r="AL1102" s="38">
        <f>IFERROR(IF(M1102&gt;0,(U1102*CONFIGURACAO!$C$29)+(V1102*CONFIGURACAO!$C$30),""),"")</f>
        <v>0</v>
      </c>
      <c r="AM1102" s="38">
        <f>IF(W1102=0,0,IF(CONFIGURACAO!$C$41="SIM",(IF(W1102&gt;CONFIGURACAO!$C$41,CONFIGURACAO!$C$41*CONFIGURACAO!$C$31,W1102*CONFIGURACAO!$C$31)),'PI AREA  P100'!W1102*CONFIGURACAO!$C$31))</f>
        <v>0</v>
      </c>
      <c r="AN1102" s="38">
        <f>IF(X1102=0,0,IF(CONFIGURACAO!$C$39="SIM",(IF(X1102&gt;CONFIGURACAO!$C$40,CONFIGURACAO!$C$40*CONFIGURACAO!$C$32,X1102*CONFIGURACAO!$C$32)),'PI AREA  P100'!X1102*CONFIGURACAO!$C$32))</f>
        <v>0</v>
      </c>
      <c r="AO1102" s="38">
        <f>IFERROR(IF(M1102&gt;0,(Y1102*CONFIGURACAO!$C$33)+(Z1102*CONFIGURACAO!$C$34)+(AA1102*CONFIGURACAO!$C$35)+(AB1102*CONFIGURACAO!$C$36),""),"")</f>
        <v>0</v>
      </c>
      <c r="AP1102" s="38">
        <f>IF(AA1102=0,0,IF(CONFIGURACAO!$C$46="SIM",(IF(AA1102&gt;CONFIGURACAO!$C$47,CONFIGURACAO!$C$47*CONFIGURACAO!$C$35,AA1102*CONFIGURACAO!$C$35)),'PI AREA  P100'!AA1102*CONFIGURACAO!$C$35))</f>
        <v>0</v>
      </c>
      <c r="AQ1102" s="38">
        <f>IF(AB1102=0,0,IF(CONFIGURACAO!$C$44="SIM",(IF(AB1102&gt;CONFIGURACAO!$C$45,CONFIGURACAO!$C$45*CONFIGURACAO!$C$36,AB1102*CONFIGURACAO!$C$36)),'PI AREA  P100'!AB1102*CONFIGURACAO!$C$36))</f>
        <v>0</v>
      </c>
      <c r="AR1102" s="38">
        <f t="shared" si="377"/>
        <v>0</v>
      </c>
      <c r="AS1102" s="68">
        <f>IF(AR1102="","",$AR1102-(($AS$2/CONFIGURACAO!$C$6)*$M1102))</f>
        <v>-75</v>
      </c>
      <c r="AT1102" s="73" t="str">
        <f t="shared" si="359"/>
        <v>NAO</v>
      </c>
      <c r="AU1102" s="75">
        <f>IF(AR1102="","",$AR1102-(($AU$2/CONFIGURACAO!$C$6)*$M1102))</f>
        <v>-125</v>
      </c>
      <c r="AV1102" s="76" t="str">
        <f t="shared" si="360"/>
        <v>NAO</v>
      </c>
      <c r="AW1102" s="74">
        <f>IF(AR1102="","",$AR1102-(($AW$2/CONFIGURACAO!$C$6)*$M1102))</f>
        <v>-175</v>
      </c>
      <c r="AX1102" s="72" t="str">
        <f t="shared" si="361"/>
        <v>NAO</v>
      </c>
      <c r="AZ1102" s="39">
        <f t="shared" si="362"/>
        <v>0</v>
      </c>
      <c r="BA1102" s="146">
        <f t="shared" si="363"/>
        <v>0</v>
      </c>
      <c r="BB1102" s="146">
        <f t="shared" si="364"/>
        <v>1158</v>
      </c>
      <c r="BC1102" s="32">
        <f t="shared" si="365"/>
        <v>1158</v>
      </c>
      <c r="BD1102" s="148"/>
      <c r="BE1102" s="40">
        <f t="shared" si="366"/>
        <v>0</v>
      </c>
      <c r="BF1102" s="40">
        <f t="shared" si="367"/>
        <v>0</v>
      </c>
      <c r="BG1102" s="40">
        <f t="shared" si="368"/>
        <v>0</v>
      </c>
      <c r="BH1102" s="40">
        <f t="shared" si="369"/>
        <v>0</v>
      </c>
      <c r="BI1102" s="40">
        <f t="shared" si="370"/>
        <v>0</v>
      </c>
      <c r="BJ1102" s="40">
        <f t="shared" si="371"/>
        <v>0</v>
      </c>
      <c r="BK1102" s="40">
        <f t="shared" si="372"/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 s="4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</row>
    <row r="1103" spans="1:124" s="32" customFormat="1" x14ac:dyDescent="0.2">
      <c r="A1103" s="124" t="str">
        <f>CONFIGURACAO!$C$4</f>
        <v>AREA 21</v>
      </c>
      <c r="B1103" s="125">
        <v>1101</v>
      </c>
      <c r="C1103" s="252" t="s">
        <v>333</v>
      </c>
      <c r="D1103" s="126">
        <f t="shared" si="373"/>
        <v>16</v>
      </c>
      <c r="E1103" s="250" t="s">
        <v>1438</v>
      </c>
      <c r="F1103" s="250">
        <v>1</v>
      </c>
      <c r="G1103" s="250">
        <v>1</v>
      </c>
      <c r="H1103" s="250">
        <v>1</v>
      </c>
      <c r="I1103" s="250">
        <v>1</v>
      </c>
      <c r="J1103" s="87"/>
      <c r="K1103" s="94"/>
      <c r="L1103" s="94"/>
      <c r="M1103" s="154">
        <f t="shared" si="374"/>
        <v>4</v>
      </c>
      <c r="N1103">
        <v>1</v>
      </c>
      <c r="O1103">
        <v>12</v>
      </c>
      <c r="P1103">
        <v>5</v>
      </c>
      <c r="Q1103">
        <v>7</v>
      </c>
      <c r="R1103">
        <v>1</v>
      </c>
      <c r="S1103">
        <v>6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0</v>
      </c>
      <c r="AC1103" s="139">
        <f t="shared" si="357"/>
        <v>13</v>
      </c>
      <c r="AD1103" s="140">
        <f t="shared" si="358"/>
        <v>18</v>
      </c>
      <c r="AE1103" s="141">
        <f t="shared" si="375"/>
        <v>0</v>
      </c>
      <c r="AF1103" s="142">
        <f t="shared" si="376"/>
        <v>0</v>
      </c>
      <c r="AG1103" s="278"/>
      <c r="AI1103" s="37">
        <f>IFERROR(IF(M1103&gt;0,(N1103*CONFIGURACAO!$C$20)+(O1103*CONFIGURACAO!$C$21)+(P1103*CONFIGURACAO!$C$22)+(Q1103*CONFIGURACAO!$C$23)+(R1103*CONFIGURACAO!$C$24),""),"")</f>
        <v>1660</v>
      </c>
      <c r="AJ1103" s="38">
        <f>IF(S1103=0,0,IF(CONFIGURACAO!$C$15="SIM",(IF(S1103&gt;CONFIGURACAO!$C$16,CONFIGURACAO!$C$16*CONFIGURACAO!$C$25,S1103*CONFIGURACAO!$C$25)),'PI AREA  P100'!S1103*CONFIGURACAO!$C$25))</f>
        <v>40</v>
      </c>
      <c r="AK1103" s="38">
        <f>IF(T1103=0,0,IF(CONFIGURACAO!$C$17="SIM",(IF(T1103&gt;CONFIGURACAO!$C$18,CONFIGURACAO!$C$18*CONFIGURACAO!$C$26,T1103*CONFIGURACAO!$C$26)),'PI AREA  P100'!T1103*CONFIGURACAO!$C$26))</f>
        <v>10</v>
      </c>
      <c r="AL1103" s="38">
        <f>IFERROR(IF(M1103&gt;0,(U1103*CONFIGURACAO!$C$29)+(V1103*CONFIGURACAO!$C$30),""),"")</f>
        <v>0</v>
      </c>
      <c r="AM1103" s="38">
        <f>IF(W1103=0,0,IF(CONFIGURACAO!$C$41="SIM",(IF(W1103&gt;CONFIGURACAO!$C$41,CONFIGURACAO!$C$41*CONFIGURACAO!$C$31,W1103*CONFIGURACAO!$C$31)),'PI AREA  P100'!W1103*CONFIGURACAO!$C$31))</f>
        <v>0</v>
      </c>
      <c r="AN1103" s="38">
        <f>IF(X1103=0,0,IF(CONFIGURACAO!$C$39="SIM",(IF(X1103&gt;CONFIGURACAO!$C$40,CONFIGURACAO!$C$40*CONFIGURACAO!$C$32,X1103*CONFIGURACAO!$C$32)),'PI AREA  P100'!X1103*CONFIGURACAO!$C$32))</f>
        <v>0</v>
      </c>
      <c r="AO1103" s="38">
        <f>IFERROR(IF(M1103&gt;0,(Y1103*CONFIGURACAO!$C$33)+(Z1103*CONFIGURACAO!$C$34)+(AA1103*CONFIGURACAO!$C$35)+(AB1103*CONFIGURACAO!$C$36),""),"")</f>
        <v>75</v>
      </c>
      <c r="AP1103" s="38">
        <f>IF(AA1103=0,0,IF(CONFIGURACAO!$C$46="SIM",(IF(AA1103&gt;CONFIGURACAO!$C$47,CONFIGURACAO!$C$47*CONFIGURACAO!$C$35,AA1103*CONFIGURACAO!$C$35)),'PI AREA  P100'!AA1103*CONFIGURACAO!$C$35))</f>
        <v>75</v>
      </c>
      <c r="AQ1103" s="38">
        <f>IF(AB1103=0,0,IF(CONFIGURACAO!$C$44="SIM",(IF(AB1103&gt;CONFIGURACAO!$C$45,CONFIGURACAO!$C$45*CONFIGURACAO!$C$36,AB1103*CONFIGURACAO!$C$36)),'PI AREA  P100'!AB1103*CONFIGURACAO!$C$36))</f>
        <v>0</v>
      </c>
      <c r="AR1103" s="38">
        <f t="shared" si="377"/>
        <v>1860</v>
      </c>
      <c r="AS1103" s="68">
        <f>IF(AR1103="","",$AR1103-(($AS$2/CONFIGURACAO!$C$6)*$M1103))</f>
        <v>1560</v>
      </c>
      <c r="AT1103" s="73">
        <f t="shared" si="359"/>
        <v>3</v>
      </c>
      <c r="AU1103" s="75">
        <f>IF(AR1103="","",$AR1103-(($AU$2/CONFIGURACAO!$C$6)*$M1103))</f>
        <v>1360</v>
      </c>
      <c r="AV1103" s="76">
        <f t="shared" si="360"/>
        <v>4</v>
      </c>
      <c r="AW1103" s="74">
        <f>IF(AR1103="","",$AR1103-(($AW$2/CONFIGURACAO!$C$6)*$M1103))</f>
        <v>1160</v>
      </c>
      <c r="AX1103" s="72">
        <f t="shared" si="361"/>
        <v>5</v>
      </c>
      <c r="AZ1103" s="39">
        <f t="shared" si="362"/>
        <v>0.15710388283091062</v>
      </c>
      <c r="BA1103" s="146">
        <f t="shared" si="363"/>
        <v>37</v>
      </c>
      <c r="BB1103" s="146">
        <f t="shared" si="364"/>
        <v>114</v>
      </c>
      <c r="BC1103" s="32">
        <f t="shared" si="365"/>
        <v>168</v>
      </c>
      <c r="BD1103" s="148"/>
      <c r="BE1103" s="40">
        <f t="shared" si="366"/>
        <v>3.7257824143070044E-2</v>
      </c>
      <c r="BF1103" s="40">
        <f t="shared" si="367"/>
        <v>0.46296296296296291</v>
      </c>
      <c r="BG1103" s="40">
        <f t="shared" si="368"/>
        <v>0.12846865364850976</v>
      </c>
      <c r="BH1103" s="40">
        <f t="shared" si="369"/>
        <v>0.28294260307194824</v>
      </c>
      <c r="BI1103" s="40">
        <f t="shared" si="370"/>
        <v>0.10660980810234541</v>
      </c>
      <c r="BJ1103" s="40">
        <f t="shared" si="371"/>
        <v>0.55452865064695012</v>
      </c>
      <c r="BK1103" s="40">
        <f t="shared" si="372"/>
        <v>0.32102728731942215</v>
      </c>
      <c r="BL1103">
        <v>0</v>
      </c>
      <c r="BM1103">
        <v>0</v>
      </c>
      <c r="BN1103">
        <v>0</v>
      </c>
      <c r="BO1103">
        <v>0</v>
      </c>
      <c r="BP1103">
        <v>1</v>
      </c>
      <c r="BQ1103">
        <v>1</v>
      </c>
      <c r="BR1103">
        <v>0</v>
      </c>
      <c r="BS1103">
        <v>0</v>
      </c>
      <c r="BT1103" s="42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</row>
    <row r="1104" spans="1:124" s="32" customFormat="1" x14ac:dyDescent="0.2">
      <c r="A1104" s="124" t="str">
        <f>CONFIGURACAO!$C$4</f>
        <v>AREA 21</v>
      </c>
      <c r="B1104" s="125">
        <v>1102</v>
      </c>
      <c r="C1104" s="252" t="s">
        <v>333</v>
      </c>
      <c r="D1104" s="126">
        <f t="shared" si="373"/>
        <v>17</v>
      </c>
      <c r="E1104" s="250" t="s">
        <v>1439</v>
      </c>
      <c r="F1104" s="250">
        <v>1</v>
      </c>
      <c r="G1104" s="250">
        <v>1</v>
      </c>
      <c r="H1104" s="250">
        <v>1</v>
      </c>
      <c r="I1104" s="250">
        <v>1</v>
      </c>
      <c r="J1104" s="87"/>
      <c r="K1104" s="94"/>
      <c r="L1104" s="94"/>
      <c r="M1104" s="154">
        <f t="shared" si="374"/>
        <v>4</v>
      </c>
      <c r="N1104">
        <v>2</v>
      </c>
      <c r="O1104">
        <v>4</v>
      </c>
      <c r="P1104">
        <v>15</v>
      </c>
      <c r="Q1104">
        <v>1</v>
      </c>
      <c r="R1104">
        <v>1</v>
      </c>
      <c r="S1104">
        <v>0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1</v>
      </c>
      <c r="AB1104">
        <v>1</v>
      </c>
      <c r="AC1104" s="139">
        <f t="shared" si="357"/>
        <v>6</v>
      </c>
      <c r="AD1104" s="140">
        <f t="shared" si="358"/>
        <v>21</v>
      </c>
      <c r="AE1104" s="141">
        <f t="shared" si="375"/>
        <v>0</v>
      </c>
      <c r="AF1104" s="142">
        <f t="shared" si="376"/>
        <v>1</v>
      </c>
      <c r="AG1104" s="278"/>
      <c r="AI1104" s="37">
        <f>IFERROR(IF(M1104&gt;0,(N1104*CONFIGURACAO!$C$20)+(O1104*CONFIGURACAO!$C$21)+(P1104*CONFIGURACAO!$C$22)+(Q1104*CONFIGURACAO!$C$23)+(R1104*CONFIGURACAO!$C$24),""),"")</f>
        <v>1480</v>
      </c>
      <c r="AJ1104" s="38">
        <f>IF(S1104=0,0,IF(CONFIGURACAO!$C$15="SIM",(IF(S1104&gt;CONFIGURACAO!$C$16,CONFIGURACAO!$C$16*CONFIGURACAO!$C$25,S1104*CONFIGURACAO!$C$25)),'PI AREA  P100'!S1104*CONFIGURACAO!$C$25))</f>
        <v>0</v>
      </c>
      <c r="AK1104" s="38">
        <f>IF(T1104=0,0,IF(CONFIGURACAO!$C$17="SIM",(IF(T1104&gt;CONFIGURACAO!$C$18,CONFIGURACAO!$C$18*CONFIGURACAO!$C$26,T1104*CONFIGURACAO!$C$26)),'PI AREA  P100'!T1104*CONFIGURACAO!$C$26))</f>
        <v>20</v>
      </c>
      <c r="AL1104" s="38">
        <f>IFERROR(IF(M1104&gt;0,(U1104*CONFIGURACAO!$C$29)+(V1104*CONFIGURACAO!$C$30),""),"")</f>
        <v>0</v>
      </c>
      <c r="AM1104" s="38">
        <f>IF(W1104=0,0,IF(CONFIGURACAO!$C$41="SIM",(IF(W1104&gt;CONFIGURACAO!$C$41,CONFIGURACAO!$C$41*CONFIGURACAO!$C$31,W1104*CONFIGURACAO!$C$31)),'PI AREA  P100'!W1104*CONFIGURACAO!$C$31))</f>
        <v>0</v>
      </c>
      <c r="AN1104" s="38">
        <f>IF(X1104=0,0,IF(CONFIGURACAO!$C$39="SIM",(IF(X1104&gt;CONFIGURACAO!$C$40,CONFIGURACAO!$C$40*CONFIGURACAO!$C$32,X1104*CONFIGURACAO!$C$32)),'PI AREA  P100'!X1104*CONFIGURACAO!$C$32))</f>
        <v>0</v>
      </c>
      <c r="AO1104" s="38">
        <f>IFERROR(IF(M1104&gt;0,(Y1104*CONFIGURACAO!$C$33)+(Z1104*CONFIGURACAO!$C$34)+(AA1104*CONFIGURACAO!$C$35)+(AB1104*CONFIGURACAO!$C$36),""),"")</f>
        <v>135</v>
      </c>
      <c r="AP1104" s="38">
        <f>IF(AA1104=0,0,IF(CONFIGURACAO!$C$46="SIM",(IF(AA1104&gt;CONFIGURACAO!$C$47,CONFIGURACAO!$C$47*CONFIGURACAO!$C$35,AA1104*CONFIGURACAO!$C$35)),'PI AREA  P100'!AA1104*CONFIGURACAO!$C$35))</f>
        <v>25</v>
      </c>
      <c r="AQ1104" s="38">
        <f>IF(AB1104=0,0,IF(CONFIGURACAO!$C$44="SIM",(IF(AB1104&gt;CONFIGURACAO!$C$45,CONFIGURACAO!$C$45*CONFIGURACAO!$C$36,AB1104*CONFIGURACAO!$C$36)),'PI AREA  P100'!AB1104*CONFIGURACAO!$C$36))</f>
        <v>10</v>
      </c>
      <c r="AR1104" s="38">
        <f t="shared" si="377"/>
        <v>1670</v>
      </c>
      <c r="AS1104" s="68">
        <f>IF(AR1104="","",$AR1104-(($AS$2/CONFIGURACAO!$C$6)*$M1104))</f>
        <v>1370</v>
      </c>
      <c r="AT1104" s="73">
        <f t="shared" si="359"/>
        <v>3</v>
      </c>
      <c r="AU1104" s="75">
        <f>IF(AR1104="","",$AR1104-(($AU$2/CONFIGURACAO!$C$6)*$M1104))</f>
        <v>1170</v>
      </c>
      <c r="AV1104" s="76">
        <f t="shared" si="360"/>
        <v>4</v>
      </c>
      <c r="AW1104" s="74">
        <f>IF(AR1104="","",$AR1104-(($AW$2/CONFIGURACAO!$C$6)*$M1104))</f>
        <v>970</v>
      </c>
      <c r="AX1104" s="72">
        <f t="shared" si="361"/>
        <v>5</v>
      </c>
      <c r="AZ1104" s="39">
        <f t="shared" si="362"/>
        <v>0.14105563673527996</v>
      </c>
      <c r="BA1104" s="146">
        <f t="shared" si="363"/>
        <v>33</v>
      </c>
      <c r="BB1104" s="146">
        <f t="shared" si="364"/>
        <v>145</v>
      </c>
      <c r="BC1104" s="32">
        <f t="shared" si="365"/>
        <v>206</v>
      </c>
      <c r="BD1104" s="148"/>
      <c r="BE1104" s="40">
        <f t="shared" si="366"/>
        <v>7.4515648286140088E-2</v>
      </c>
      <c r="BF1104" s="40">
        <f t="shared" si="367"/>
        <v>0.15432098765432098</v>
      </c>
      <c r="BG1104" s="40">
        <f t="shared" si="368"/>
        <v>0.38540596094552931</v>
      </c>
      <c r="BH1104" s="40">
        <f t="shared" si="369"/>
        <v>4.042037186742118E-2</v>
      </c>
      <c r="BI1104" s="40">
        <f t="shared" si="370"/>
        <v>0.10660980810234541</v>
      </c>
      <c r="BJ1104" s="40">
        <f t="shared" si="371"/>
        <v>0</v>
      </c>
      <c r="BK1104" s="40">
        <f t="shared" si="372"/>
        <v>1.1235955056179776</v>
      </c>
      <c r="BL1104">
        <v>0</v>
      </c>
      <c r="BM1104">
        <v>0</v>
      </c>
      <c r="BN1104">
        <v>1</v>
      </c>
      <c r="BO1104">
        <v>0</v>
      </c>
      <c r="BP1104">
        <v>0</v>
      </c>
      <c r="BQ1104">
        <v>0</v>
      </c>
      <c r="BR1104">
        <v>1</v>
      </c>
      <c r="BS1104">
        <v>0</v>
      </c>
      <c r="BT1104" s="42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</row>
    <row r="1105" spans="1:124" s="32" customFormat="1" x14ac:dyDescent="0.2">
      <c r="A1105" s="124" t="str">
        <f>CONFIGURACAO!$C$4</f>
        <v>AREA 21</v>
      </c>
      <c r="B1105" s="125">
        <v>1103</v>
      </c>
      <c r="C1105" s="252" t="s">
        <v>333</v>
      </c>
      <c r="D1105" s="126">
        <f t="shared" si="373"/>
        <v>18</v>
      </c>
      <c r="E1105" s="250" t="s">
        <v>1440</v>
      </c>
      <c r="F1105" s="250">
        <v>1</v>
      </c>
      <c r="G1105" s="250">
        <v>1</v>
      </c>
      <c r="H1105" s="250">
        <v>1</v>
      </c>
      <c r="I1105" s="250">
        <v>1</v>
      </c>
      <c r="J1105" s="87"/>
      <c r="K1105" s="94"/>
      <c r="L1105" s="94"/>
      <c r="M1105" s="154">
        <f t="shared" si="374"/>
        <v>4</v>
      </c>
      <c r="N1105">
        <v>1</v>
      </c>
      <c r="O1105">
        <v>8</v>
      </c>
      <c r="P1105">
        <v>6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2</v>
      </c>
      <c r="AB1105">
        <v>0</v>
      </c>
      <c r="AC1105" s="139">
        <f t="shared" si="357"/>
        <v>9</v>
      </c>
      <c r="AD1105" s="140">
        <f t="shared" si="358"/>
        <v>15</v>
      </c>
      <c r="AE1105" s="141">
        <f t="shared" si="375"/>
        <v>0</v>
      </c>
      <c r="AF1105" s="142">
        <f t="shared" si="376"/>
        <v>1</v>
      </c>
      <c r="AG1105" s="278"/>
      <c r="AI1105" s="37">
        <f>IFERROR(IF(M1105&gt;0,(N1105*CONFIGURACAO!$C$20)+(O1105*CONFIGURACAO!$C$21)+(P1105*CONFIGURACAO!$C$22)+(Q1105*CONFIGURACAO!$C$23)+(R1105*CONFIGURACAO!$C$24),""),"")</f>
        <v>1100</v>
      </c>
      <c r="AJ1105" s="38">
        <f>IF(S1105=0,0,IF(CONFIGURACAO!$C$15="SIM",(IF(S1105&gt;CONFIGURACAO!$C$16,CONFIGURACAO!$C$16*CONFIGURACAO!$C$25,S1105*CONFIGURACAO!$C$25)),'PI AREA  P100'!S1105*CONFIGURACAO!$C$25))</f>
        <v>0</v>
      </c>
      <c r="AK1105" s="38">
        <f>IF(T1105=0,0,IF(CONFIGURACAO!$C$17="SIM",(IF(T1105&gt;CONFIGURACAO!$C$18,CONFIGURACAO!$C$18*CONFIGURACAO!$C$26,T1105*CONFIGURACAO!$C$26)),'PI AREA  P100'!T1105*CONFIGURACAO!$C$26))</f>
        <v>0</v>
      </c>
      <c r="AL1105" s="38">
        <f>IFERROR(IF(M1105&gt;0,(U1105*CONFIGURACAO!$C$29)+(V1105*CONFIGURACAO!$C$30),""),"")</f>
        <v>0</v>
      </c>
      <c r="AM1105" s="38">
        <f>IF(W1105=0,0,IF(CONFIGURACAO!$C$41="SIM",(IF(W1105&gt;CONFIGURACAO!$C$41,CONFIGURACAO!$C$41*CONFIGURACAO!$C$31,W1105*CONFIGURACAO!$C$31)),'PI AREA  P100'!W1105*CONFIGURACAO!$C$31))</f>
        <v>0</v>
      </c>
      <c r="AN1105" s="38">
        <f>IF(X1105=0,0,IF(CONFIGURACAO!$C$39="SIM",(IF(X1105&gt;CONFIGURACAO!$C$40,CONFIGURACAO!$C$40*CONFIGURACAO!$C$32,X1105*CONFIGURACAO!$C$32)),'PI AREA  P100'!X1105*CONFIGURACAO!$C$32))</f>
        <v>0</v>
      </c>
      <c r="AO1105" s="38">
        <f>IFERROR(IF(M1105&gt;0,(Y1105*CONFIGURACAO!$C$33)+(Z1105*CONFIGURACAO!$C$34)+(AA1105*CONFIGURACAO!$C$35)+(AB1105*CONFIGURACAO!$C$36),""),"")</f>
        <v>150</v>
      </c>
      <c r="AP1105" s="38">
        <f>IF(AA1105=0,0,IF(CONFIGURACAO!$C$46="SIM",(IF(AA1105&gt;CONFIGURACAO!$C$47,CONFIGURACAO!$C$47*CONFIGURACAO!$C$35,AA1105*CONFIGURACAO!$C$35)),'PI AREA  P100'!AA1105*CONFIGURACAO!$C$35))</f>
        <v>50</v>
      </c>
      <c r="AQ1105" s="38">
        <f>IF(AB1105=0,0,IF(CONFIGURACAO!$C$44="SIM",(IF(AB1105&gt;CONFIGURACAO!$C$45,CONFIGURACAO!$C$45*CONFIGURACAO!$C$36,AB1105*CONFIGURACAO!$C$36)),'PI AREA  P100'!AB1105*CONFIGURACAO!$C$36))</f>
        <v>0</v>
      </c>
      <c r="AR1105" s="38">
        <f t="shared" si="377"/>
        <v>1300</v>
      </c>
      <c r="AS1105" s="68">
        <f>IF(AR1105="","",$AR1105-(($AS$2/CONFIGURACAO!$C$6)*$M1105))</f>
        <v>1000</v>
      </c>
      <c r="AT1105" s="73">
        <f t="shared" si="359"/>
        <v>3</v>
      </c>
      <c r="AU1105" s="75">
        <f>IF(AR1105="","",$AR1105-(($AU$2/CONFIGURACAO!$C$6)*$M1105))</f>
        <v>800</v>
      </c>
      <c r="AV1105" s="76">
        <f t="shared" si="360"/>
        <v>4</v>
      </c>
      <c r="AW1105" s="74">
        <f>IF(AR1105="","",$AR1105-(($AW$2/CONFIGURACAO!$C$6)*$M1105))</f>
        <v>600</v>
      </c>
      <c r="AX1105" s="72">
        <f t="shared" si="361"/>
        <v>5</v>
      </c>
      <c r="AZ1105" s="39">
        <f t="shared" si="362"/>
        <v>0.10980378907536764</v>
      </c>
      <c r="BA1105" s="146">
        <f t="shared" si="363"/>
        <v>18</v>
      </c>
      <c r="BB1105" s="146">
        <f t="shared" si="364"/>
        <v>426</v>
      </c>
      <c r="BC1105" s="32">
        <f t="shared" si="365"/>
        <v>310</v>
      </c>
      <c r="BD1105" s="148"/>
      <c r="BE1105" s="40">
        <f t="shared" si="366"/>
        <v>3.7257824143070044E-2</v>
      </c>
      <c r="BF1105" s="40">
        <f t="shared" si="367"/>
        <v>0.30864197530864196</v>
      </c>
      <c r="BG1105" s="40">
        <f t="shared" si="368"/>
        <v>0.1541623843782117</v>
      </c>
      <c r="BH1105" s="40">
        <f t="shared" si="369"/>
        <v>0</v>
      </c>
      <c r="BI1105" s="40">
        <f t="shared" si="370"/>
        <v>0</v>
      </c>
      <c r="BJ1105" s="40">
        <f t="shared" si="371"/>
        <v>0</v>
      </c>
      <c r="BK1105" s="40">
        <f t="shared" si="372"/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 s="42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</row>
    <row r="1106" spans="1:124" s="32" customFormat="1" x14ac:dyDescent="0.2">
      <c r="A1106" s="124" t="str">
        <f>CONFIGURACAO!$C$4</f>
        <v>AREA 21</v>
      </c>
      <c r="B1106" s="125">
        <v>1104</v>
      </c>
      <c r="C1106" s="252" t="s">
        <v>333</v>
      </c>
      <c r="D1106" s="126">
        <f t="shared" si="373"/>
        <v>19</v>
      </c>
      <c r="E1106" s="250" t="s">
        <v>1441</v>
      </c>
      <c r="F1106" s="250">
        <v>1</v>
      </c>
      <c r="G1106" s="250">
        <v>1</v>
      </c>
      <c r="H1106" s="250">
        <v>1</v>
      </c>
      <c r="I1106" s="250">
        <v>1</v>
      </c>
      <c r="J1106" s="87"/>
      <c r="K1106" s="94"/>
      <c r="L1106" s="94"/>
      <c r="M1106" s="154">
        <f t="shared" si="374"/>
        <v>4</v>
      </c>
      <c r="N1106">
        <v>11</v>
      </c>
      <c r="O1106">
        <v>5</v>
      </c>
      <c r="P1106">
        <v>4</v>
      </c>
      <c r="Q1106">
        <v>3</v>
      </c>
      <c r="R1106">
        <v>0</v>
      </c>
      <c r="S1106">
        <v>3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 s="139">
        <f t="shared" si="357"/>
        <v>16</v>
      </c>
      <c r="AD1106" s="140">
        <f t="shared" si="358"/>
        <v>20</v>
      </c>
      <c r="AE1106" s="141">
        <f t="shared" si="375"/>
        <v>0</v>
      </c>
      <c r="AF1106" s="142">
        <f t="shared" si="376"/>
        <v>0</v>
      </c>
      <c r="AG1106" s="278"/>
      <c r="AI1106" s="37">
        <f>IFERROR(IF(M1106&gt;0,(N1106*CONFIGURACAO!$C$20)+(O1106*CONFIGURACAO!$C$21)+(P1106*CONFIGURACAO!$C$22)+(Q1106*CONFIGURACAO!$C$23)+(R1106*CONFIGURACAO!$C$24),""),"")</f>
        <v>1860</v>
      </c>
      <c r="AJ1106" s="38">
        <f>IF(S1106=0,0,IF(CONFIGURACAO!$C$15="SIM",(IF(S1106&gt;CONFIGURACAO!$C$16,CONFIGURACAO!$C$16*CONFIGURACAO!$C$25,S1106*CONFIGURACAO!$C$25)),'PI AREA  P100'!S1106*CONFIGURACAO!$C$25))</f>
        <v>30</v>
      </c>
      <c r="AK1106" s="38">
        <f>IF(T1106=0,0,IF(CONFIGURACAO!$C$17="SIM",(IF(T1106&gt;CONFIGURACAO!$C$18,CONFIGURACAO!$C$18*CONFIGURACAO!$C$26,T1106*CONFIGURACAO!$C$26)),'PI AREA  P100'!T1106*CONFIGURACAO!$C$26))</f>
        <v>0</v>
      </c>
      <c r="AL1106" s="38">
        <f>IFERROR(IF(M1106&gt;0,(U1106*CONFIGURACAO!$C$29)+(V1106*CONFIGURACAO!$C$30),""),"")</f>
        <v>0</v>
      </c>
      <c r="AM1106" s="38">
        <f>IF(W1106=0,0,IF(CONFIGURACAO!$C$41="SIM",(IF(W1106&gt;CONFIGURACAO!$C$41,CONFIGURACAO!$C$41*CONFIGURACAO!$C$31,W1106*CONFIGURACAO!$C$31)),'PI AREA  P100'!W1106*CONFIGURACAO!$C$31))</f>
        <v>0</v>
      </c>
      <c r="AN1106" s="38">
        <f>IF(X1106=0,0,IF(CONFIGURACAO!$C$39="SIM",(IF(X1106&gt;CONFIGURACAO!$C$40,CONFIGURACAO!$C$40*CONFIGURACAO!$C$32,X1106*CONFIGURACAO!$C$32)),'PI AREA  P100'!X1106*CONFIGURACAO!$C$32))</f>
        <v>0</v>
      </c>
      <c r="AO1106" s="38">
        <f>IFERROR(IF(M1106&gt;0,(Y1106*CONFIGURACAO!$C$33)+(Z1106*CONFIGURACAO!$C$34)+(AA1106*CONFIGURACAO!$C$35)+(AB1106*CONFIGURACAO!$C$36),""),"")</f>
        <v>0</v>
      </c>
      <c r="AP1106" s="38">
        <f>IF(AA1106=0,0,IF(CONFIGURACAO!$C$46="SIM",(IF(AA1106&gt;CONFIGURACAO!$C$47,CONFIGURACAO!$C$47*CONFIGURACAO!$C$35,AA1106*CONFIGURACAO!$C$35)),'PI AREA  P100'!AA1106*CONFIGURACAO!$C$35))</f>
        <v>0</v>
      </c>
      <c r="AQ1106" s="38">
        <f>IF(AB1106=0,0,IF(CONFIGURACAO!$C$44="SIM",(IF(AB1106&gt;CONFIGURACAO!$C$45,CONFIGURACAO!$C$45*CONFIGURACAO!$C$36,AB1106*CONFIGURACAO!$C$36)),'PI AREA  P100'!AB1106*CONFIGURACAO!$C$36))</f>
        <v>0</v>
      </c>
      <c r="AR1106" s="38">
        <f t="shared" si="377"/>
        <v>1890</v>
      </c>
      <c r="AS1106" s="68">
        <f>IF(AR1106="","",$AR1106-(($AS$2/CONFIGURACAO!$C$6)*$M1106))</f>
        <v>1590</v>
      </c>
      <c r="AT1106" s="73">
        <f t="shared" si="359"/>
        <v>3</v>
      </c>
      <c r="AU1106" s="75">
        <f>IF(AR1106="","",$AR1106-(($AU$2/CONFIGURACAO!$C$6)*$M1106))</f>
        <v>1390</v>
      </c>
      <c r="AV1106" s="76">
        <f t="shared" si="360"/>
        <v>4</v>
      </c>
      <c r="AW1106" s="74">
        <f>IF(AR1106="","",$AR1106-(($AW$2/CONFIGURACAO!$C$6)*$M1106))</f>
        <v>1190</v>
      </c>
      <c r="AX1106" s="72">
        <f t="shared" si="361"/>
        <v>5</v>
      </c>
      <c r="AZ1106" s="39">
        <f t="shared" si="362"/>
        <v>0.15963781642495756</v>
      </c>
      <c r="BA1106" s="146">
        <f t="shared" si="363"/>
        <v>26</v>
      </c>
      <c r="BB1106" s="146">
        <f t="shared" si="364"/>
        <v>246</v>
      </c>
      <c r="BC1106" s="32">
        <f t="shared" si="365"/>
        <v>164</v>
      </c>
      <c r="BD1106" s="148"/>
      <c r="BE1106" s="40">
        <f t="shared" si="366"/>
        <v>0.4098360655737705</v>
      </c>
      <c r="BF1106" s="40">
        <f t="shared" si="367"/>
        <v>0.19290123456790123</v>
      </c>
      <c r="BG1106" s="40">
        <f t="shared" si="368"/>
        <v>0.10277492291880781</v>
      </c>
      <c r="BH1106" s="40">
        <f t="shared" si="369"/>
        <v>0.12126111560226355</v>
      </c>
      <c r="BI1106" s="40">
        <f t="shared" si="370"/>
        <v>0</v>
      </c>
      <c r="BJ1106" s="40">
        <f t="shared" si="371"/>
        <v>0.27726432532347506</v>
      </c>
      <c r="BK1106" s="40">
        <f t="shared" si="372"/>
        <v>0</v>
      </c>
      <c r="BL1106">
        <v>0</v>
      </c>
      <c r="BM1106">
        <v>0</v>
      </c>
      <c r="BN1106">
        <v>0</v>
      </c>
      <c r="BO1106">
        <v>0</v>
      </c>
      <c r="BP1106">
        <v>2</v>
      </c>
      <c r="BQ1106">
        <v>1</v>
      </c>
      <c r="BR1106">
        <v>1</v>
      </c>
      <c r="BS1106">
        <v>0</v>
      </c>
      <c r="BT1106" s="42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</row>
    <row r="1107" spans="1:124" s="32" customFormat="1" x14ac:dyDescent="0.2">
      <c r="A1107" s="124" t="str">
        <f>CONFIGURACAO!$C$4</f>
        <v>AREA 21</v>
      </c>
      <c r="B1107" s="125">
        <v>1105</v>
      </c>
      <c r="C1107" s="252" t="s">
        <v>333</v>
      </c>
      <c r="D1107" s="126">
        <f t="shared" si="373"/>
        <v>20</v>
      </c>
      <c r="E1107" s="250" t="s">
        <v>1442</v>
      </c>
      <c r="F1107" s="250">
        <v>0</v>
      </c>
      <c r="G1107" s="250">
        <v>0</v>
      </c>
      <c r="H1107" s="250">
        <v>1</v>
      </c>
      <c r="I1107" s="250">
        <v>1</v>
      </c>
      <c r="J1107" s="87"/>
      <c r="K1107" s="94"/>
      <c r="L1107" s="94"/>
      <c r="M1107" s="154">
        <f t="shared" si="374"/>
        <v>2</v>
      </c>
      <c r="N1107">
        <v>2</v>
      </c>
      <c r="O1107">
        <v>1</v>
      </c>
      <c r="P1107">
        <v>2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 s="139">
        <f t="shared" si="357"/>
        <v>3</v>
      </c>
      <c r="AD1107" s="140">
        <f t="shared" si="358"/>
        <v>5</v>
      </c>
      <c r="AE1107" s="141">
        <f t="shared" si="375"/>
        <v>0</v>
      </c>
      <c r="AF1107" s="142">
        <f t="shared" si="376"/>
        <v>0</v>
      </c>
      <c r="AG1107" s="278"/>
      <c r="AI1107" s="37">
        <f>IFERROR(IF(M1107&gt;0,(N1107*CONFIGURACAO!$C$20)+(O1107*CONFIGURACAO!$C$21)+(P1107*CONFIGURACAO!$C$22)+(Q1107*CONFIGURACAO!$C$23)+(R1107*CONFIGURACAO!$C$24),""),"")</f>
        <v>440</v>
      </c>
      <c r="AJ1107" s="38">
        <f>IF(S1107=0,0,IF(CONFIGURACAO!$C$15="SIM",(IF(S1107&gt;CONFIGURACAO!$C$16,CONFIGURACAO!$C$16*CONFIGURACAO!$C$25,S1107*CONFIGURACAO!$C$25)),'PI AREA  P100'!S1107*CONFIGURACAO!$C$25))</f>
        <v>0</v>
      </c>
      <c r="AK1107" s="38">
        <f>IF(T1107=0,0,IF(CONFIGURACAO!$C$17="SIM",(IF(T1107&gt;CONFIGURACAO!$C$18,CONFIGURACAO!$C$18*CONFIGURACAO!$C$26,T1107*CONFIGURACAO!$C$26)),'PI AREA  P100'!T1107*CONFIGURACAO!$C$26))</f>
        <v>0</v>
      </c>
      <c r="AL1107" s="38">
        <f>IFERROR(IF(M1107&gt;0,(U1107*CONFIGURACAO!$C$29)+(V1107*CONFIGURACAO!$C$30),""),"")</f>
        <v>0</v>
      </c>
      <c r="AM1107" s="38">
        <f>IF(W1107=0,0,IF(CONFIGURACAO!$C$41="SIM",(IF(W1107&gt;CONFIGURACAO!$C$41,CONFIGURACAO!$C$41*CONFIGURACAO!$C$31,W1107*CONFIGURACAO!$C$31)),'PI AREA  P100'!W1107*CONFIGURACAO!$C$31))</f>
        <v>0</v>
      </c>
      <c r="AN1107" s="38">
        <f>IF(X1107=0,0,IF(CONFIGURACAO!$C$39="SIM",(IF(X1107&gt;CONFIGURACAO!$C$40,CONFIGURACAO!$C$40*CONFIGURACAO!$C$32,X1107*CONFIGURACAO!$C$32)),'PI AREA  P100'!X1107*CONFIGURACAO!$C$32))</f>
        <v>0</v>
      </c>
      <c r="AO1107" s="38">
        <f>IFERROR(IF(M1107&gt;0,(Y1107*CONFIGURACAO!$C$33)+(Z1107*CONFIGURACAO!$C$34)+(AA1107*CONFIGURACAO!$C$35)+(AB1107*CONFIGURACAO!$C$36),""),"")</f>
        <v>0</v>
      </c>
      <c r="AP1107" s="38">
        <f>IF(AA1107=0,0,IF(CONFIGURACAO!$C$46="SIM",(IF(AA1107&gt;CONFIGURACAO!$C$47,CONFIGURACAO!$C$47*CONFIGURACAO!$C$35,AA1107*CONFIGURACAO!$C$35)),'PI AREA  P100'!AA1107*CONFIGURACAO!$C$35))</f>
        <v>0</v>
      </c>
      <c r="AQ1107" s="38">
        <f>IF(AB1107=0,0,IF(CONFIGURACAO!$C$44="SIM",(IF(AB1107&gt;CONFIGURACAO!$C$45,CONFIGURACAO!$C$45*CONFIGURACAO!$C$36,AB1107*CONFIGURACAO!$C$36)),'PI AREA  P100'!AB1107*CONFIGURACAO!$C$36))</f>
        <v>0</v>
      </c>
      <c r="AR1107" s="38">
        <f t="shared" si="377"/>
        <v>440</v>
      </c>
      <c r="AS1107" s="68">
        <f>IF(AR1107="","",$AR1107-(($AS$2/CONFIGURACAO!$C$6)*$M1107))</f>
        <v>290</v>
      </c>
      <c r="AT1107" s="73">
        <f t="shared" si="359"/>
        <v>3</v>
      </c>
      <c r="AU1107" s="75">
        <f>IF(AR1107="","",$AR1107-(($AU$2/CONFIGURACAO!$C$6)*$M1107))</f>
        <v>190</v>
      </c>
      <c r="AV1107" s="76">
        <f t="shared" si="360"/>
        <v>4</v>
      </c>
      <c r="AW1107" s="74">
        <f>IF(AR1107="","",$AR1107-(($AW$2/CONFIGURACAO!$C$6)*$M1107))</f>
        <v>90</v>
      </c>
      <c r="AX1107" s="72">
        <f t="shared" si="361"/>
        <v>5</v>
      </c>
      <c r="AZ1107" s="39">
        <f t="shared" si="362"/>
        <v>3.7164359379355201E-2</v>
      </c>
      <c r="BA1107" s="146">
        <f t="shared" si="363"/>
        <v>6</v>
      </c>
      <c r="BB1107" s="146">
        <f t="shared" si="364"/>
        <v>836</v>
      </c>
      <c r="BC1107" s="32">
        <f t="shared" si="365"/>
        <v>783</v>
      </c>
      <c r="BD1107" s="148"/>
      <c r="BE1107" s="40">
        <f t="shared" si="366"/>
        <v>7.4515648286140088E-2</v>
      </c>
      <c r="BF1107" s="40">
        <f t="shared" si="367"/>
        <v>3.8580246913580245E-2</v>
      </c>
      <c r="BG1107" s="40">
        <f t="shared" si="368"/>
        <v>5.1387461459403906E-2</v>
      </c>
      <c r="BH1107" s="40">
        <f t="shared" si="369"/>
        <v>4.042037186742118E-2</v>
      </c>
      <c r="BI1107" s="40">
        <f t="shared" si="370"/>
        <v>0</v>
      </c>
      <c r="BJ1107" s="40">
        <f t="shared" si="371"/>
        <v>0</v>
      </c>
      <c r="BK1107" s="40">
        <f t="shared" si="372"/>
        <v>0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1</v>
      </c>
      <c r="BR1107">
        <v>0</v>
      </c>
      <c r="BS1107">
        <v>1</v>
      </c>
      <c r="BT1107" s="42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</row>
    <row r="1108" spans="1:124" s="32" customFormat="1" x14ac:dyDescent="0.2">
      <c r="A1108" s="124" t="str">
        <f>CONFIGURACAO!$C$4</f>
        <v>AREA 21</v>
      </c>
      <c r="B1108" s="125">
        <v>1106</v>
      </c>
      <c r="C1108" s="252" t="s">
        <v>333</v>
      </c>
      <c r="D1108" s="126">
        <f t="shared" si="373"/>
        <v>21</v>
      </c>
      <c r="E1108" s="250" t="s">
        <v>1443</v>
      </c>
      <c r="F1108" s="250">
        <v>1</v>
      </c>
      <c r="G1108" s="250">
        <v>1</v>
      </c>
      <c r="H1108" s="250">
        <v>1</v>
      </c>
      <c r="I1108" s="250">
        <v>1</v>
      </c>
      <c r="J1108" s="87"/>
      <c r="K1108" s="94"/>
      <c r="L1108" s="94"/>
      <c r="M1108" s="154">
        <f t="shared" si="374"/>
        <v>4</v>
      </c>
      <c r="N1108">
        <v>2</v>
      </c>
      <c r="O1108">
        <v>6</v>
      </c>
      <c r="P1108">
        <v>5</v>
      </c>
      <c r="Q1108">
        <v>9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 s="139">
        <f t="shared" si="357"/>
        <v>8</v>
      </c>
      <c r="AD1108" s="140">
        <f t="shared" si="358"/>
        <v>13</v>
      </c>
      <c r="AE1108" s="141">
        <f t="shared" si="375"/>
        <v>0</v>
      </c>
      <c r="AF1108" s="142">
        <f t="shared" si="376"/>
        <v>1</v>
      </c>
      <c r="AG1108" s="278"/>
      <c r="AI1108" s="37">
        <f>IFERROR(IF(M1108&gt;0,(N1108*CONFIGURACAO!$C$20)+(O1108*CONFIGURACAO!$C$21)+(P1108*CONFIGURACAO!$C$22)+(Q1108*CONFIGURACAO!$C$23)+(R1108*CONFIGURACAO!$C$24),""),"")</f>
        <v>1340</v>
      </c>
      <c r="AJ1108" s="38">
        <f>IF(S1108=0,0,IF(CONFIGURACAO!$C$15="SIM",(IF(S1108&gt;CONFIGURACAO!$C$16,CONFIGURACAO!$C$16*CONFIGURACAO!$C$25,S1108*CONFIGURACAO!$C$25)),'PI AREA  P100'!S1108*CONFIGURACAO!$C$25))</f>
        <v>10</v>
      </c>
      <c r="AK1108" s="38">
        <f>IF(T1108=0,0,IF(CONFIGURACAO!$C$17="SIM",(IF(T1108&gt;CONFIGURACAO!$C$18,CONFIGURACAO!$C$18*CONFIGURACAO!$C$26,T1108*CONFIGURACAO!$C$26)),'PI AREA  P100'!T1108*CONFIGURACAO!$C$26))</f>
        <v>0</v>
      </c>
      <c r="AL1108" s="38">
        <f>IFERROR(IF(M1108&gt;0,(U1108*CONFIGURACAO!$C$29)+(V1108*CONFIGURACAO!$C$30),""),"")</f>
        <v>0</v>
      </c>
      <c r="AM1108" s="38">
        <f>IF(W1108=0,0,IF(CONFIGURACAO!$C$41="SIM",(IF(W1108&gt;CONFIGURACAO!$C$41,CONFIGURACAO!$C$41*CONFIGURACAO!$C$31,W1108*CONFIGURACAO!$C$31)),'PI AREA  P100'!W1108*CONFIGURACAO!$C$31))</f>
        <v>0</v>
      </c>
      <c r="AN1108" s="38">
        <f>IF(X1108=0,0,IF(CONFIGURACAO!$C$39="SIM",(IF(X1108&gt;CONFIGURACAO!$C$40,CONFIGURACAO!$C$40*CONFIGURACAO!$C$32,X1108*CONFIGURACAO!$C$32)),'PI AREA  P100'!X1108*CONFIGURACAO!$C$32))</f>
        <v>0</v>
      </c>
      <c r="AO1108" s="38">
        <f>IFERROR(IF(M1108&gt;0,(Y1108*CONFIGURACAO!$C$33)+(Z1108*CONFIGURACAO!$C$34)+(AA1108*CONFIGURACAO!$C$35)+(AB1108*CONFIGURACAO!$C$36),""),"")</f>
        <v>100</v>
      </c>
      <c r="AP1108" s="38">
        <f>IF(AA1108=0,0,IF(CONFIGURACAO!$C$46="SIM",(IF(AA1108&gt;CONFIGURACAO!$C$47,CONFIGURACAO!$C$47*CONFIGURACAO!$C$35,AA1108*CONFIGURACAO!$C$35)),'PI AREA  P100'!AA1108*CONFIGURACAO!$C$35))</f>
        <v>0</v>
      </c>
      <c r="AQ1108" s="38">
        <f>IF(AB1108=0,0,IF(CONFIGURACAO!$C$44="SIM",(IF(AB1108&gt;CONFIGURACAO!$C$45,CONFIGURACAO!$C$45*CONFIGURACAO!$C$36,AB1108*CONFIGURACAO!$C$36)),'PI AREA  P100'!AB1108*CONFIGURACAO!$C$36))</f>
        <v>0</v>
      </c>
      <c r="AR1108" s="38">
        <f t="shared" si="377"/>
        <v>1450</v>
      </c>
      <c r="AS1108" s="68">
        <f>IF(AR1108="","",$AR1108-(($AS$2/CONFIGURACAO!$C$6)*$M1108))</f>
        <v>1150</v>
      </c>
      <c r="AT1108" s="73">
        <f t="shared" si="359"/>
        <v>3</v>
      </c>
      <c r="AU1108" s="75">
        <f>IF(AR1108="","",$AR1108-(($AU$2/CONFIGURACAO!$C$6)*$M1108))</f>
        <v>950</v>
      </c>
      <c r="AV1108" s="76">
        <f t="shared" si="360"/>
        <v>4</v>
      </c>
      <c r="AW1108" s="74">
        <f>IF(AR1108="","",$AR1108-(($AW$2/CONFIGURACAO!$C$6)*$M1108))</f>
        <v>750</v>
      </c>
      <c r="AX1108" s="72">
        <f t="shared" si="361"/>
        <v>5</v>
      </c>
      <c r="AZ1108" s="39">
        <f t="shared" si="362"/>
        <v>0.12247345704560236</v>
      </c>
      <c r="BA1108" s="146">
        <f t="shared" si="363"/>
        <v>24</v>
      </c>
      <c r="BB1108" s="146">
        <f t="shared" si="364"/>
        <v>276</v>
      </c>
      <c r="BC1108" s="32">
        <f t="shared" si="365"/>
        <v>259</v>
      </c>
      <c r="BD1108" s="148"/>
      <c r="BE1108" s="40">
        <f t="shared" si="366"/>
        <v>7.4515648286140088E-2</v>
      </c>
      <c r="BF1108" s="40">
        <f t="shared" si="367"/>
        <v>0.23148148148148145</v>
      </c>
      <c r="BG1108" s="40">
        <f t="shared" si="368"/>
        <v>0.12846865364850976</v>
      </c>
      <c r="BH1108" s="40">
        <f t="shared" si="369"/>
        <v>0.36378334680679059</v>
      </c>
      <c r="BI1108" s="40">
        <f t="shared" si="370"/>
        <v>0</v>
      </c>
      <c r="BJ1108" s="40">
        <f t="shared" si="371"/>
        <v>9.2421441774491686E-2</v>
      </c>
      <c r="BK1108" s="40">
        <f t="shared" si="372"/>
        <v>0</v>
      </c>
      <c r="BL1108">
        <v>0</v>
      </c>
      <c r="BM1108">
        <v>0</v>
      </c>
      <c r="BN1108">
        <v>1</v>
      </c>
      <c r="BO1108">
        <v>0</v>
      </c>
      <c r="BP1108">
        <v>0</v>
      </c>
      <c r="BQ1108">
        <v>1</v>
      </c>
      <c r="BR1108">
        <v>12</v>
      </c>
      <c r="BS1108">
        <v>0</v>
      </c>
      <c r="BT1108" s="42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</row>
    <row r="1109" spans="1:124" s="32" customFormat="1" x14ac:dyDescent="0.2">
      <c r="A1109" s="124" t="str">
        <f>CONFIGURACAO!$C$4</f>
        <v>AREA 21</v>
      </c>
      <c r="B1109" s="125">
        <v>1107</v>
      </c>
      <c r="C1109" s="252" t="s">
        <v>333</v>
      </c>
      <c r="D1109" s="126">
        <f t="shared" si="373"/>
        <v>22</v>
      </c>
      <c r="E1109" s="250" t="s">
        <v>1444</v>
      </c>
      <c r="F1109" s="250">
        <v>0</v>
      </c>
      <c r="G1109" s="250">
        <v>1</v>
      </c>
      <c r="H1109" s="250">
        <v>1</v>
      </c>
      <c r="I1109" s="250">
        <v>1</v>
      </c>
      <c r="J1109" s="87"/>
      <c r="K1109" s="94"/>
      <c r="L1109" s="94"/>
      <c r="M1109" s="154">
        <f t="shared" si="374"/>
        <v>3</v>
      </c>
      <c r="N1109">
        <v>6</v>
      </c>
      <c r="O1109">
        <v>3</v>
      </c>
      <c r="P1109">
        <v>1</v>
      </c>
      <c r="Q1109">
        <v>0</v>
      </c>
      <c r="R1109">
        <v>0</v>
      </c>
      <c r="S1109">
        <v>0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s="139">
        <f t="shared" si="357"/>
        <v>9</v>
      </c>
      <c r="AD1109" s="140">
        <f t="shared" si="358"/>
        <v>10</v>
      </c>
      <c r="AE1109" s="141">
        <f t="shared" si="375"/>
        <v>0</v>
      </c>
      <c r="AF1109" s="142">
        <f t="shared" si="376"/>
        <v>0</v>
      </c>
      <c r="AG1109" s="278"/>
      <c r="AI1109" s="37">
        <f>IFERROR(IF(M1109&gt;0,(N1109*CONFIGURACAO!$C$20)+(O1109*CONFIGURACAO!$C$21)+(P1109*CONFIGURACAO!$C$22)+(Q1109*CONFIGURACAO!$C$23)+(R1109*CONFIGURACAO!$C$24),""),"")</f>
        <v>900</v>
      </c>
      <c r="AJ1109" s="38">
        <f>IF(S1109=0,0,IF(CONFIGURACAO!$C$15="SIM",(IF(S1109&gt;CONFIGURACAO!$C$16,CONFIGURACAO!$C$16*CONFIGURACAO!$C$25,S1109*CONFIGURACAO!$C$25)),'PI AREA  P100'!S1109*CONFIGURACAO!$C$25))</f>
        <v>0</v>
      </c>
      <c r="AK1109" s="38">
        <f>IF(T1109=0,0,IF(CONFIGURACAO!$C$17="SIM",(IF(T1109&gt;CONFIGURACAO!$C$18,CONFIGURACAO!$C$18*CONFIGURACAO!$C$26,T1109*CONFIGURACAO!$C$26)),'PI AREA  P100'!T1109*CONFIGURACAO!$C$26))</f>
        <v>15</v>
      </c>
      <c r="AL1109" s="38">
        <f>IFERROR(IF(M1109&gt;0,(U1109*CONFIGURACAO!$C$29)+(V1109*CONFIGURACAO!$C$30),""),"")</f>
        <v>0</v>
      </c>
      <c r="AM1109" s="38">
        <f>IF(W1109=0,0,IF(CONFIGURACAO!$C$41="SIM",(IF(W1109&gt;CONFIGURACAO!$C$41,CONFIGURACAO!$C$41*CONFIGURACAO!$C$31,W1109*CONFIGURACAO!$C$31)),'PI AREA  P100'!W1109*CONFIGURACAO!$C$31))</f>
        <v>0</v>
      </c>
      <c r="AN1109" s="38">
        <f>IF(X1109=0,0,IF(CONFIGURACAO!$C$39="SIM",(IF(X1109&gt;CONFIGURACAO!$C$40,CONFIGURACAO!$C$40*CONFIGURACAO!$C$32,X1109*CONFIGURACAO!$C$32)),'PI AREA  P100'!X1109*CONFIGURACAO!$C$32))</f>
        <v>0</v>
      </c>
      <c r="AO1109" s="38">
        <f>IFERROR(IF(M1109&gt;0,(Y1109*CONFIGURACAO!$C$33)+(Z1109*CONFIGURACAO!$C$34)+(AA1109*CONFIGURACAO!$C$35)+(AB1109*CONFIGURACAO!$C$36),""),"")</f>
        <v>0</v>
      </c>
      <c r="AP1109" s="38">
        <f>IF(AA1109=0,0,IF(CONFIGURACAO!$C$46="SIM",(IF(AA1109&gt;CONFIGURACAO!$C$47,CONFIGURACAO!$C$47*CONFIGURACAO!$C$35,AA1109*CONFIGURACAO!$C$35)),'PI AREA  P100'!AA1109*CONFIGURACAO!$C$35))</f>
        <v>0</v>
      </c>
      <c r="AQ1109" s="38">
        <f>IF(AB1109=0,0,IF(CONFIGURACAO!$C$44="SIM",(IF(AB1109&gt;CONFIGURACAO!$C$45,CONFIGURACAO!$C$45*CONFIGURACAO!$C$36,AB1109*CONFIGURACAO!$C$36)),'PI AREA  P100'!AB1109*CONFIGURACAO!$C$36))</f>
        <v>0</v>
      </c>
      <c r="AR1109" s="38">
        <f t="shared" si="377"/>
        <v>915</v>
      </c>
      <c r="AS1109" s="68">
        <f>IF(AR1109="","",$AR1109-(($AS$2/CONFIGURACAO!$C$6)*$M1109))</f>
        <v>690</v>
      </c>
      <c r="AT1109" s="73">
        <f t="shared" si="359"/>
        <v>3</v>
      </c>
      <c r="AU1109" s="75">
        <f>IF(AR1109="","",$AR1109-(($AU$2/CONFIGURACAO!$C$6)*$M1109))</f>
        <v>540</v>
      </c>
      <c r="AV1109" s="76">
        <f t="shared" si="360"/>
        <v>4</v>
      </c>
      <c r="AW1109" s="74">
        <f>IF(AR1109="","",$AR1109-(($AW$2/CONFIGURACAO!$C$6)*$M1109))</f>
        <v>390</v>
      </c>
      <c r="AX1109" s="72">
        <f t="shared" si="361"/>
        <v>5</v>
      </c>
      <c r="AZ1109" s="39">
        <f t="shared" si="362"/>
        <v>7.728497461843184E-2</v>
      </c>
      <c r="BA1109" s="146">
        <f t="shared" si="363"/>
        <v>13</v>
      </c>
      <c r="BB1109" s="146">
        <f t="shared" si="364"/>
        <v>588</v>
      </c>
      <c r="BC1109" s="32">
        <f t="shared" si="365"/>
        <v>486</v>
      </c>
      <c r="BD1109" s="148"/>
      <c r="BE1109" s="40">
        <f t="shared" si="366"/>
        <v>0.22354694485842028</v>
      </c>
      <c r="BF1109" s="40">
        <f t="shared" si="367"/>
        <v>0.11574074074074073</v>
      </c>
      <c r="BG1109" s="40">
        <f t="shared" si="368"/>
        <v>2.5693730729701953E-2</v>
      </c>
      <c r="BH1109" s="40">
        <f t="shared" si="369"/>
        <v>0</v>
      </c>
      <c r="BI1109" s="40">
        <f t="shared" si="370"/>
        <v>0</v>
      </c>
      <c r="BJ1109" s="40">
        <f t="shared" si="371"/>
        <v>0</v>
      </c>
      <c r="BK1109" s="40">
        <f t="shared" si="372"/>
        <v>0.4815409309791332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 s="42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</row>
    <row r="1110" spans="1:124" s="32" customFormat="1" x14ac:dyDescent="0.2">
      <c r="A1110" s="124" t="str">
        <f>CONFIGURACAO!$C$4</f>
        <v>AREA 21</v>
      </c>
      <c r="B1110" s="125">
        <v>1108</v>
      </c>
      <c r="C1110" s="252" t="s">
        <v>333</v>
      </c>
      <c r="D1110" s="126">
        <f t="shared" si="373"/>
        <v>23</v>
      </c>
      <c r="E1110" s="250" t="s">
        <v>1445</v>
      </c>
      <c r="F1110" s="250">
        <v>0</v>
      </c>
      <c r="G1110" s="250">
        <v>0</v>
      </c>
      <c r="H1110" s="250">
        <v>0</v>
      </c>
      <c r="I1110" s="250">
        <v>1</v>
      </c>
      <c r="J1110" s="87"/>
      <c r="K1110" s="94"/>
      <c r="L1110" s="94"/>
      <c r="M1110" s="154">
        <f t="shared" si="374"/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 s="139">
        <f t="shared" si="357"/>
        <v>0</v>
      </c>
      <c r="AD1110" s="140">
        <f t="shared" si="358"/>
        <v>0</v>
      </c>
      <c r="AE1110" s="141">
        <f t="shared" si="375"/>
        <v>0</v>
      </c>
      <c r="AF1110" s="142">
        <f t="shared" si="376"/>
        <v>0</v>
      </c>
      <c r="AG1110" s="278"/>
      <c r="AI1110" s="37">
        <f>IFERROR(IF(M1110&gt;0,(N1110*CONFIGURACAO!$C$20)+(O1110*CONFIGURACAO!$C$21)+(P1110*CONFIGURACAO!$C$22)+(Q1110*CONFIGURACAO!$C$23)+(R1110*CONFIGURACAO!$C$24),""),"")</f>
        <v>0</v>
      </c>
      <c r="AJ1110" s="38">
        <f>IF(S1110=0,0,IF(CONFIGURACAO!$C$15="SIM",(IF(S1110&gt;CONFIGURACAO!$C$16,CONFIGURACAO!$C$16*CONFIGURACAO!$C$25,S1110*CONFIGURACAO!$C$25)),'PI AREA  P100'!S1110*CONFIGURACAO!$C$25))</f>
        <v>0</v>
      </c>
      <c r="AK1110" s="38">
        <f>IF(T1110=0,0,IF(CONFIGURACAO!$C$17="SIM",(IF(T1110&gt;CONFIGURACAO!$C$18,CONFIGURACAO!$C$18*CONFIGURACAO!$C$26,T1110*CONFIGURACAO!$C$26)),'PI AREA  P100'!T1110*CONFIGURACAO!$C$26))</f>
        <v>0</v>
      </c>
      <c r="AL1110" s="38">
        <f>IFERROR(IF(M1110&gt;0,(U1110*CONFIGURACAO!$C$29)+(V1110*CONFIGURACAO!$C$30),""),"")</f>
        <v>0</v>
      </c>
      <c r="AM1110" s="38">
        <f>IF(W1110=0,0,IF(CONFIGURACAO!$C$41="SIM",(IF(W1110&gt;CONFIGURACAO!$C$41,CONFIGURACAO!$C$41*CONFIGURACAO!$C$31,W1110*CONFIGURACAO!$C$31)),'PI AREA  P100'!W1110*CONFIGURACAO!$C$31))</f>
        <v>0</v>
      </c>
      <c r="AN1110" s="38">
        <f>IF(X1110=0,0,IF(CONFIGURACAO!$C$39="SIM",(IF(X1110&gt;CONFIGURACAO!$C$40,CONFIGURACAO!$C$40*CONFIGURACAO!$C$32,X1110*CONFIGURACAO!$C$32)),'PI AREA  P100'!X1110*CONFIGURACAO!$C$32))</f>
        <v>0</v>
      </c>
      <c r="AO1110" s="38">
        <f>IFERROR(IF(M1110&gt;0,(Y1110*CONFIGURACAO!$C$33)+(Z1110*CONFIGURACAO!$C$34)+(AA1110*CONFIGURACAO!$C$35)+(AB1110*CONFIGURACAO!$C$36),""),"")</f>
        <v>0</v>
      </c>
      <c r="AP1110" s="38">
        <f>IF(AA1110=0,0,IF(CONFIGURACAO!$C$46="SIM",(IF(AA1110&gt;CONFIGURACAO!$C$47,CONFIGURACAO!$C$47*CONFIGURACAO!$C$35,AA1110*CONFIGURACAO!$C$35)),'PI AREA  P100'!AA1110*CONFIGURACAO!$C$35))</f>
        <v>0</v>
      </c>
      <c r="AQ1110" s="38">
        <f>IF(AB1110=0,0,IF(CONFIGURACAO!$C$44="SIM",(IF(AB1110&gt;CONFIGURACAO!$C$45,CONFIGURACAO!$C$45*CONFIGURACAO!$C$36,AB1110*CONFIGURACAO!$C$36)),'PI AREA  P100'!AB1110*CONFIGURACAO!$C$36))</f>
        <v>0</v>
      </c>
      <c r="AR1110" s="38">
        <f t="shared" si="377"/>
        <v>0</v>
      </c>
      <c r="AS1110" s="68">
        <f>IF(AR1110="","",$AR1110-(($AS$2/CONFIGURACAO!$C$6)*$M1110))</f>
        <v>-75</v>
      </c>
      <c r="AT1110" s="73" t="str">
        <f t="shared" si="359"/>
        <v>NAO</v>
      </c>
      <c r="AU1110" s="75">
        <f>IF(AR1110="","",$AR1110-(($AU$2/CONFIGURACAO!$C$6)*$M1110))</f>
        <v>-125</v>
      </c>
      <c r="AV1110" s="76" t="str">
        <f t="shared" si="360"/>
        <v>NAO</v>
      </c>
      <c r="AW1110" s="74">
        <f>IF(AR1110="","",$AR1110-(($AW$2/CONFIGURACAO!$C$6)*$M1110))</f>
        <v>-175</v>
      </c>
      <c r="AX1110" s="72" t="str">
        <f t="shared" si="361"/>
        <v>NAO</v>
      </c>
      <c r="AZ1110" s="39">
        <f t="shared" si="362"/>
        <v>0</v>
      </c>
      <c r="BA1110" s="146">
        <f t="shared" si="363"/>
        <v>0</v>
      </c>
      <c r="BB1110" s="146">
        <f t="shared" si="364"/>
        <v>1158</v>
      </c>
      <c r="BC1110" s="32">
        <f t="shared" si="365"/>
        <v>1158</v>
      </c>
      <c r="BD1110" s="148"/>
      <c r="BE1110" s="40">
        <f t="shared" si="366"/>
        <v>0</v>
      </c>
      <c r="BF1110" s="40">
        <f t="shared" si="367"/>
        <v>0</v>
      </c>
      <c r="BG1110" s="40">
        <f t="shared" si="368"/>
        <v>0</v>
      </c>
      <c r="BH1110" s="40">
        <f t="shared" si="369"/>
        <v>0</v>
      </c>
      <c r="BI1110" s="40">
        <f t="shared" si="370"/>
        <v>0</v>
      </c>
      <c r="BJ1110" s="40">
        <f t="shared" si="371"/>
        <v>0</v>
      </c>
      <c r="BK1110" s="40">
        <f t="shared" si="372"/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1</v>
      </c>
      <c r="BS1110">
        <v>1</v>
      </c>
      <c r="BT1110" s="42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</row>
    <row r="1111" spans="1:124" s="32" customFormat="1" x14ac:dyDescent="0.2">
      <c r="A1111" s="124" t="str">
        <f>CONFIGURACAO!$C$4</f>
        <v>AREA 21</v>
      </c>
      <c r="B1111" s="125">
        <v>1109</v>
      </c>
      <c r="C1111" s="252" t="s">
        <v>333</v>
      </c>
      <c r="D1111" s="126">
        <f t="shared" si="373"/>
        <v>24</v>
      </c>
      <c r="E1111" s="250" t="s">
        <v>1446</v>
      </c>
      <c r="F1111" s="250">
        <v>0</v>
      </c>
      <c r="G1111" s="250">
        <v>1</v>
      </c>
      <c r="H1111" s="250">
        <v>1</v>
      </c>
      <c r="I1111" s="250">
        <v>1</v>
      </c>
      <c r="J1111" s="87"/>
      <c r="K1111" s="94"/>
      <c r="L1111" s="94"/>
      <c r="M1111" s="154">
        <f t="shared" si="374"/>
        <v>3</v>
      </c>
      <c r="N1111">
        <v>0</v>
      </c>
      <c r="O1111">
        <v>0</v>
      </c>
      <c r="P1111">
        <v>4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 s="139">
        <f t="shared" si="357"/>
        <v>0</v>
      </c>
      <c r="AD1111" s="140">
        <f t="shared" si="358"/>
        <v>4</v>
      </c>
      <c r="AE1111" s="141">
        <f t="shared" si="375"/>
        <v>0</v>
      </c>
      <c r="AF1111" s="142">
        <f t="shared" si="376"/>
        <v>0</v>
      </c>
      <c r="AG1111" s="278"/>
      <c r="AI1111" s="37">
        <f>IFERROR(IF(M1111&gt;0,(N1111*CONFIGURACAO!$C$20)+(O1111*CONFIGURACAO!$C$21)+(P1111*CONFIGURACAO!$C$22)+(Q1111*CONFIGURACAO!$C$23)+(R1111*CONFIGURACAO!$C$24),""),"")</f>
        <v>240</v>
      </c>
      <c r="AJ1111" s="38">
        <f>IF(S1111=0,0,IF(CONFIGURACAO!$C$15="SIM",(IF(S1111&gt;CONFIGURACAO!$C$16,CONFIGURACAO!$C$16*CONFIGURACAO!$C$25,S1111*CONFIGURACAO!$C$25)),'PI AREA  P100'!S1111*CONFIGURACAO!$C$25))</f>
        <v>10</v>
      </c>
      <c r="AK1111" s="38">
        <f>IF(T1111=0,0,IF(CONFIGURACAO!$C$17="SIM",(IF(T1111&gt;CONFIGURACAO!$C$18,CONFIGURACAO!$C$18*CONFIGURACAO!$C$26,T1111*CONFIGURACAO!$C$26)),'PI AREA  P100'!T1111*CONFIGURACAO!$C$26))</f>
        <v>0</v>
      </c>
      <c r="AL1111" s="38">
        <f>IFERROR(IF(M1111&gt;0,(U1111*CONFIGURACAO!$C$29)+(V1111*CONFIGURACAO!$C$30),""),"")</f>
        <v>0</v>
      </c>
      <c r="AM1111" s="38">
        <f>IF(W1111=0,0,IF(CONFIGURACAO!$C$41="SIM",(IF(W1111&gt;CONFIGURACAO!$C$41,CONFIGURACAO!$C$41*CONFIGURACAO!$C$31,W1111*CONFIGURACAO!$C$31)),'PI AREA  P100'!W1111*CONFIGURACAO!$C$31))</f>
        <v>0</v>
      </c>
      <c r="AN1111" s="38">
        <f>IF(X1111=0,0,IF(CONFIGURACAO!$C$39="SIM",(IF(X1111&gt;CONFIGURACAO!$C$40,CONFIGURACAO!$C$40*CONFIGURACAO!$C$32,X1111*CONFIGURACAO!$C$32)),'PI AREA  P100'!X1111*CONFIGURACAO!$C$32))</f>
        <v>0</v>
      </c>
      <c r="AO1111" s="38">
        <f>IFERROR(IF(M1111&gt;0,(Y1111*CONFIGURACAO!$C$33)+(Z1111*CONFIGURACAO!$C$34)+(AA1111*CONFIGURACAO!$C$35)+(AB1111*CONFIGURACAO!$C$36),""),"")</f>
        <v>0</v>
      </c>
      <c r="AP1111" s="38">
        <f>IF(AA1111=0,0,IF(CONFIGURACAO!$C$46="SIM",(IF(AA1111&gt;CONFIGURACAO!$C$47,CONFIGURACAO!$C$47*CONFIGURACAO!$C$35,AA1111*CONFIGURACAO!$C$35)),'PI AREA  P100'!AA1111*CONFIGURACAO!$C$35))</f>
        <v>0</v>
      </c>
      <c r="AQ1111" s="38">
        <f>IF(AB1111=0,0,IF(CONFIGURACAO!$C$44="SIM",(IF(AB1111&gt;CONFIGURACAO!$C$45,CONFIGURACAO!$C$45*CONFIGURACAO!$C$36,AB1111*CONFIGURACAO!$C$36)),'PI AREA  P100'!AB1111*CONFIGURACAO!$C$36))</f>
        <v>0</v>
      </c>
      <c r="AR1111" s="38">
        <f t="shared" si="377"/>
        <v>250</v>
      </c>
      <c r="AS1111" s="68">
        <f>IF(AR1111="","",$AR1111-(($AS$2/CONFIGURACAO!$C$6)*$M1111))</f>
        <v>25</v>
      </c>
      <c r="AT1111" s="73">
        <f t="shared" si="359"/>
        <v>3</v>
      </c>
      <c r="AU1111" s="75">
        <f>IF(AR1111="","",$AR1111-(($AU$2/CONFIGURACAO!$C$6)*$M1111))</f>
        <v>-125</v>
      </c>
      <c r="AV1111" s="76" t="str">
        <f t="shared" si="360"/>
        <v>NAO</v>
      </c>
      <c r="AW1111" s="74">
        <f>IF(AR1111="","",$AR1111-(($AW$2/CONFIGURACAO!$C$6)*$M1111))</f>
        <v>-275</v>
      </c>
      <c r="AX1111" s="72" t="str">
        <f t="shared" si="361"/>
        <v>NAO</v>
      </c>
      <c r="AZ1111" s="39">
        <f t="shared" si="362"/>
        <v>2.1116113283724546E-2</v>
      </c>
      <c r="BA1111" s="146">
        <f t="shared" si="363"/>
        <v>5</v>
      </c>
      <c r="BB1111" s="146">
        <f t="shared" si="364"/>
        <v>881</v>
      </c>
      <c r="BC1111" s="32">
        <f t="shared" si="365"/>
        <v>917</v>
      </c>
      <c r="BD1111" s="148"/>
      <c r="BE1111" s="40">
        <f t="shared" si="366"/>
        <v>0</v>
      </c>
      <c r="BF1111" s="40">
        <f t="shared" si="367"/>
        <v>0</v>
      </c>
      <c r="BG1111" s="40">
        <f t="shared" si="368"/>
        <v>0.10277492291880781</v>
      </c>
      <c r="BH1111" s="40">
        <f t="shared" si="369"/>
        <v>0</v>
      </c>
      <c r="BI1111" s="40">
        <f t="shared" si="370"/>
        <v>0</v>
      </c>
      <c r="BJ1111" s="40">
        <f t="shared" si="371"/>
        <v>9.2421441774491686E-2</v>
      </c>
      <c r="BK1111" s="40">
        <f t="shared" si="372"/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 s="42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</row>
    <row r="1112" spans="1:124" s="32" customFormat="1" x14ac:dyDescent="0.2">
      <c r="A1112" s="124" t="str">
        <f>CONFIGURACAO!$C$4</f>
        <v>AREA 21</v>
      </c>
      <c r="B1112" s="125">
        <v>1110</v>
      </c>
      <c r="C1112" s="252" t="s">
        <v>333</v>
      </c>
      <c r="D1112" s="126">
        <f t="shared" si="373"/>
        <v>25</v>
      </c>
      <c r="E1112" s="250" t="s">
        <v>1447</v>
      </c>
      <c r="F1112" s="250">
        <v>1</v>
      </c>
      <c r="G1112" s="250">
        <v>1</v>
      </c>
      <c r="H1112" s="250">
        <v>1</v>
      </c>
      <c r="I1112" s="250">
        <v>1</v>
      </c>
      <c r="J1112" s="87"/>
      <c r="K1112" s="94"/>
      <c r="L1112" s="94"/>
      <c r="M1112" s="154">
        <f t="shared" si="374"/>
        <v>4</v>
      </c>
      <c r="N1112">
        <v>0</v>
      </c>
      <c r="O1112">
        <v>3</v>
      </c>
      <c r="P1112">
        <v>7</v>
      </c>
      <c r="Q1112">
        <v>0</v>
      </c>
      <c r="R1112">
        <v>0</v>
      </c>
      <c r="S1112">
        <v>2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 s="139">
        <f t="shared" si="357"/>
        <v>3</v>
      </c>
      <c r="AD1112" s="140">
        <f t="shared" si="358"/>
        <v>10</v>
      </c>
      <c r="AE1112" s="141">
        <f t="shared" si="375"/>
        <v>0</v>
      </c>
      <c r="AF1112" s="142">
        <f t="shared" si="376"/>
        <v>1</v>
      </c>
      <c r="AG1112" s="278"/>
      <c r="AI1112" s="37">
        <f>IFERROR(IF(M1112&gt;0,(N1112*CONFIGURACAO!$C$20)+(O1112*CONFIGURACAO!$C$21)+(P1112*CONFIGURACAO!$C$22)+(Q1112*CONFIGURACAO!$C$23)+(R1112*CONFIGURACAO!$C$24),""),"")</f>
        <v>660</v>
      </c>
      <c r="AJ1112" s="38">
        <f>IF(S1112=0,0,IF(CONFIGURACAO!$C$15="SIM",(IF(S1112&gt;CONFIGURACAO!$C$16,CONFIGURACAO!$C$16*CONFIGURACAO!$C$25,S1112*CONFIGURACAO!$C$25)),'PI AREA  P100'!S1112*CONFIGURACAO!$C$25))</f>
        <v>20</v>
      </c>
      <c r="AK1112" s="38">
        <f>IF(T1112=0,0,IF(CONFIGURACAO!$C$17="SIM",(IF(T1112&gt;CONFIGURACAO!$C$18,CONFIGURACAO!$C$18*CONFIGURACAO!$C$26,T1112*CONFIGURACAO!$C$26)),'PI AREA  P100'!T1112*CONFIGURACAO!$C$26))</f>
        <v>5</v>
      </c>
      <c r="AL1112" s="38">
        <f>IFERROR(IF(M1112&gt;0,(U1112*CONFIGURACAO!$C$29)+(V1112*CONFIGURACAO!$C$30),""),"")</f>
        <v>0</v>
      </c>
      <c r="AM1112" s="38">
        <f>IF(W1112=0,0,IF(CONFIGURACAO!$C$41="SIM",(IF(W1112&gt;CONFIGURACAO!$C$41,CONFIGURACAO!$C$41*CONFIGURACAO!$C$31,W1112*CONFIGURACAO!$C$31)),'PI AREA  P100'!W1112*CONFIGURACAO!$C$31))</f>
        <v>0</v>
      </c>
      <c r="AN1112" s="38">
        <f>IF(X1112=0,0,IF(CONFIGURACAO!$C$39="SIM",(IF(X1112&gt;CONFIGURACAO!$C$40,CONFIGURACAO!$C$40*CONFIGURACAO!$C$32,X1112*CONFIGURACAO!$C$32)),'PI AREA  P100'!X1112*CONFIGURACAO!$C$32))</f>
        <v>0</v>
      </c>
      <c r="AO1112" s="38">
        <f>IFERROR(IF(M1112&gt;0,(Y1112*CONFIGURACAO!$C$33)+(Z1112*CONFIGURACAO!$C$34)+(AA1112*CONFIGURACAO!$C$35)+(AB1112*CONFIGURACAO!$C$36),""),"")</f>
        <v>100</v>
      </c>
      <c r="AP1112" s="38">
        <f>IF(AA1112=0,0,IF(CONFIGURACAO!$C$46="SIM",(IF(AA1112&gt;CONFIGURACAO!$C$47,CONFIGURACAO!$C$47*CONFIGURACAO!$C$35,AA1112*CONFIGURACAO!$C$35)),'PI AREA  P100'!AA1112*CONFIGURACAO!$C$35))</f>
        <v>0</v>
      </c>
      <c r="AQ1112" s="38">
        <f>IF(AB1112=0,0,IF(CONFIGURACAO!$C$44="SIM",(IF(AB1112&gt;CONFIGURACAO!$C$45,CONFIGURACAO!$C$45*CONFIGURACAO!$C$36,AB1112*CONFIGURACAO!$C$36)),'PI AREA  P100'!AB1112*CONFIGURACAO!$C$36))</f>
        <v>0</v>
      </c>
      <c r="AR1112" s="38">
        <f t="shared" si="377"/>
        <v>785</v>
      </c>
      <c r="AS1112" s="68">
        <f>IF(AR1112="","",$AR1112-(($AS$2/CONFIGURACAO!$C$6)*$M1112))</f>
        <v>485</v>
      </c>
      <c r="AT1112" s="73">
        <f t="shared" si="359"/>
        <v>3</v>
      </c>
      <c r="AU1112" s="75">
        <f>IF(AR1112="","",$AR1112-(($AU$2/CONFIGURACAO!$C$6)*$M1112))</f>
        <v>285</v>
      </c>
      <c r="AV1112" s="76">
        <f t="shared" si="360"/>
        <v>4</v>
      </c>
      <c r="AW1112" s="74">
        <f>IF(AR1112="","",$AR1112-(($AW$2/CONFIGURACAO!$C$6)*$M1112))</f>
        <v>85</v>
      </c>
      <c r="AX1112" s="72">
        <f t="shared" si="361"/>
        <v>5</v>
      </c>
      <c r="AZ1112" s="39">
        <f t="shared" si="362"/>
        <v>6.6304595710895073E-2</v>
      </c>
      <c r="BA1112" s="146">
        <f t="shared" si="363"/>
        <v>14</v>
      </c>
      <c r="BB1112" s="146">
        <f t="shared" si="364"/>
        <v>550</v>
      </c>
      <c r="BC1112" s="32">
        <f t="shared" si="365"/>
        <v>562</v>
      </c>
      <c r="BD1112" s="148"/>
      <c r="BE1112" s="40">
        <f t="shared" si="366"/>
        <v>0</v>
      </c>
      <c r="BF1112" s="40">
        <f t="shared" si="367"/>
        <v>0.11574074074074073</v>
      </c>
      <c r="BG1112" s="40">
        <f t="shared" si="368"/>
        <v>0.17985611510791369</v>
      </c>
      <c r="BH1112" s="40">
        <f t="shared" si="369"/>
        <v>0</v>
      </c>
      <c r="BI1112" s="40">
        <f t="shared" si="370"/>
        <v>0</v>
      </c>
      <c r="BJ1112" s="40">
        <f t="shared" si="371"/>
        <v>0.18484288354898337</v>
      </c>
      <c r="BK1112" s="40">
        <f t="shared" si="372"/>
        <v>0.16051364365971107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0</v>
      </c>
      <c r="BT1112" s="4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</row>
    <row r="1113" spans="1:124" s="32" customFormat="1" x14ac:dyDescent="0.2">
      <c r="A1113" s="124" t="str">
        <f>CONFIGURACAO!$C$4</f>
        <v>AREA 21</v>
      </c>
      <c r="B1113" s="125">
        <v>1111</v>
      </c>
      <c r="C1113" s="252" t="s">
        <v>333</v>
      </c>
      <c r="D1113" s="126">
        <f t="shared" si="373"/>
        <v>26</v>
      </c>
      <c r="E1113" s="250" t="s">
        <v>1448</v>
      </c>
      <c r="F1113" s="250">
        <v>1</v>
      </c>
      <c r="G1113" s="250">
        <v>1</v>
      </c>
      <c r="H1113" s="250">
        <v>1</v>
      </c>
      <c r="I1113" s="250">
        <v>1</v>
      </c>
      <c r="J1113" s="87"/>
      <c r="K1113" s="94"/>
      <c r="L1113" s="94"/>
      <c r="M1113" s="154">
        <f t="shared" si="374"/>
        <v>4</v>
      </c>
      <c r="N1113">
        <v>6</v>
      </c>
      <c r="O1113">
        <v>5</v>
      </c>
      <c r="P1113">
        <v>0</v>
      </c>
      <c r="Q1113">
        <v>3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 s="139">
        <f t="shared" si="357"/>
        <v>11</v>
      </c>
      <c r="AD1113" s="140">
        <f t="shared" si="358"/>
        <v>11</v>
      </c>
      <c r="AE1113" s="141">
        <f t="shared" si="375"/>
        <v>0</v>
      </c>
      <c r="AF1113" s="142">
        <f t="shared" si="376"/>
        <v>0</v>
      </c>
      <c r="AG1113" s="278"/>
      <c r="AI1113" s="37">
        <f>IFERROR(IF(M1113&gt;0,(N1113*CONFIGURACAO!$C$20)+(O1113*CONFIGURACAO!$C$21)+(P1113*CONFIGURACAO!$C$22)+(Q1113*CONFIGURACAO!$C$23)+(R1113*CONFIGURACAO!$C$24),""),"")</f>
        <v>1120</v>
      </c>
      <c r="AJ1113" s="38">
        <f>IF(S1113=0,0,IF(CONFIGURACAO!$C$15="SIM",(IF(S1113&gt;CONFIGURACAO!$C$16,CONFIGURACAO!$C$16*CONFIGURACAO!$C$25,S1113*CONFIGURACAO!$C$25)),'PI AREA  P100'!S1113*CONFIGURACAO!$C$25))</f>
        <v>0</v>
      </c>
      <c r="AK1113" s="38">
        <f>IF(T1113=0,0,IF(CONFIGURACAO!$C$17="SIM",(IF(T1113&gt;CONFIGURACAO!$C$18,CONFIGURACAO!$C$18*CONFIGURACAO!$C$26,T1113*CONFIGURACAO!$C$26)),'PI AREA  P100'!T1113*CONFIGURACAO!$C$26))</f>
        <v>0</v>
      </c>
      <c r="AL1113" s="38">
        <f>IFERROR(IF(M1113&gt;0,(U1113*CONFIGURACAO!$C$29)+(V1113*CONFIGURACAO!$C$30),""),"")</f>
        <v>0</v>
      </c>
      <c r="AM1113" s="38">
        <f>IF(W1113=0,0,IF(CONFIGURACAO!$C$41="SIM",(IF(W1113&gt;CONFIGURACAO!$C$41,CONFIGURACAO!$C$41*CONFIGURACAO!$C$31,W1113*CONFIGURACAO!$C$31)),'PI AREA  P100'!W1113*CONFIGURACAO!$C$31))</f>
        <v>0</v>
      </c>
      <c r="AN1113" s="38">
        <f>IF(X1113=0,0,IF(CONFIGURACAO!$C$39="SIM",(IF(X1113&gt;CONFIGURACAO!$C$40,CONFIGURACAO!$C$40*CONFIGURACAO!$C$32,X1113*CONFIGURACAO!$C$32)),'PI AREA  P100'!X1113*CONFIGURACAO!$C$32))</f>
        <v>0</v>
      </c>
      <c r="AO1113" s="38">
        <f>IFERROR(IF(M1113&gt;0,(Y1113*CONFIGURACAO!$C$33)+(Z1113*CONFIGURACAO!$C$34)+(AA1113*CONFIGURACAO!$C$35)+(AB1113*CONFIGURACAO!$C$36),""),"")</f>
        <v>0</v>
      </c>
      <c r="AP1113" s="38">
        <f>IF(AA1113=0,0,IF(CONFIGURACAO!$C$46="SIM",(IF(AA1113&gt;CONFIGURACAO!$C$47,CONFIGURACAO!$C$47*CONFIGURACAO!$C$35,AA1113*CONFIGURACAO!$C$35)),'PI AREA  P100'!AA1113*CONFIGURACAO!$C$35))</f>
        <v>0</v>
      </c>
      <c r="AQ1113" s="38">
        <f>IF(AB1113=0,0,IF(CONFIGURACAO!$C$44="SIM",(IF(AB1113&gt;CONFIGURACAO!$C$45,CONFIGURACAO!$C$45*CONFIGURACAO!$C$36,AB1113*CONFIGURACAO!$C$36)),'PI AREA  P100'!AB1113*CONFIGURACAO!$C$36))</f>
        <v>0</v>
      </c>
      <c r="AR1113" s="38">
        <f t="shared" si="377"/>
        <v>1120</v>
      </c>
      <c r="AS1113" s="68">
        <f>IF(AR1113="","",$AR1113-(($AS$2/CONFIGURACAO!$C$6)*$M1113))</f>
        <v>820</v>
      </c>
      <c r="AT1113" s="73">
        <f t="shared" si="359"/>
        <v>3</v>
      </c>
      <c r="AU1113" s="75">
        <f>IF(AR1113="","",$AR1113-(($AU$2/CONFIGURACAO!$C$6)*$M1113))</f>
        <v>620</v>
      </c>
      <c r="AV1113" s="76">
        <f t="shared" si="360"/>
        <v>4</v>
      </c>
      <c r="AW1113" s="74">
        <f>IF(AR1113="","",$AR1113-(($AW$2/CONFIGURACAO!$C$6)*$M1113))</f>
        <v>420</v>
      </c>
      <c r="AX1113" s="72">
        <f t="shared" si="361"/>
        <v>5</v>
      </c>
      <c r="AZ1113" s="39">
        <f t="shared" si="362"/>
        <v>9.4600187511085954E-2</v>
      </c>
      <c r="BA1113" s="146">
        <f t="shared" si="363"/>
        <v>14</v>
      </c>
      <c r="BB1113" s="146">
        <f t="shared" si="364"/>
        <v>550</v>
      </c>
      <c r="BC1113" s="32">
        <f t="shared" si="365"/>
        <v>388</v>
      </c>
      <c r="BD1113" s="148"/>
      <c r="BE1113" s="40">
        <f t="shared" si="366"/>
        <v>0.22354694485842028</v>
      </c>
      <c r="BF1113" s="40">
        <f t="shared" si="367"/>
        <v>0.19290123456790123</v>
      </c>
      <c r="BG1113" s="40">
        <f t="shared" si="368"/>
        <v>0</v>
      </c>
      <c r="BH1113" s="40">
        <f t="shared" si="369"/>
        <v>0.12126111560226355</v>
      </c>
      <c r="BI1113" s="40">
        <f t="shared" si="370"/>
        <v>0</v>
      </c>
      <c r="BJ1113" s="40">
        <f t="shared" si="371"/>
        <v>0</v>
      </c>
      <c r="BK1113" s="40">
        <f t="shared" si="372"/>
        <v>0</v>
      </c>
      <c r="BL1113">
        <v>0</v>
      </c>
      <c r="BM1113">
        <v>0</v>
      </c>
      <c r="BN1113">
        <v>0</v>
      </c>
      <c r="BO1113">
        <v>0</v>
      </c>
      <c r="BP1113">
        <v>1</v>
      </c>
      <c r="BQ1113">
        <v>0</v>
      </c>
      <c r="BR1113">
        <v>1</v>
      </c>
      <c r="BS1113">
        <v>0</v>
      </c>
      <c r="BT1113" s="42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</row>
    <row r="1114" spans="1:124" s="32" customFormat="1" x14ac:dyDescent="0.2">
      <c r="A1114" s="124" t="str">
        <f>CONFIGURACAO!$C$4</f>
        <v>AREA 21</v>
      </c>
      <c r="B1114" s="125">
        <v>1112</v>
      </c>
      <c r="C1114" s="252" t="s">
        <v>333</v>
      </c>
      <c r="D1114" s="126">
        <f t="shared" si="373"/>
        <v>27</v>
      </c>
      <c r="E1114" s="250" t="s">
        <v>1449</v>
      </c>
      <c r="F1114" s="250">
        <v>1</v>
      </c>
      <c r="G1114" s="250">
        <v>1</v>
      </c>
      <c r="H1114" s="250">
        <v>1</v>
      </c>
      <c r="I1114" s="250">
        <v>1</v>
      </c>
      <c r="J1114" s="87"/>
      <c r="K1114" s="94"/>
      <c r="L1114" s="94"/>
      <c r="M1114" s="154">
        <f t="shared" si="374"/>
        <v>4</v>
      </c>
      <c r="N1114">
        <v>3</v>
      </c>
      <c r="O1114">
        <v>1</v>
      </c>
      <c r="P1114">
        <v>2</v>
      </c>
      <c r="Q1114">
        <v>2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 s="139">
        <f t="shared" si="357"/>
        <v>4</v>
      </c>
      <c r="AD1114" s="140">
        <f t="shared" si="358"/>
        <v>6</v>
      </c>
      <c r="AE1114" s="141">
        <f t="shared" si="375"/>
        <v>0</v>
      </c>
      <c r="AF1114" s="142">
        <f t="shared" si="376"/>
        <v>0</v>
      </c>
      <c r="AG1114" s="278"/>
      <c r="AI1114" s="37">
        <f>IFERROR(IF(M1114&gt;0,(N1114*CONFIGURACAO!$C$20)+(O1114*CONFIGURACAO!$C$21)+(P1114*CONFIGURACAO!$C$22)+(Q1114*CONFIGURACAO!$C$23)+(R1114*CONFIGURACAO!$C$24),""),"")</f>
        <v>580</v>
      </c>
      <c r="AJ1114" s="38">
        <f>IF(S1114=0,0,IF(CONFIGURACAO!$C$15="SIM",(IF(S1114&gt;CONFIGURACAO!$C$16,CONFIGURACAO!$C$16*CONFIGURACAO!$C$25,S1114*CONFIGURACAO!$C$25)),'PI AREA  P100'!S1114*CONFIGURACAO!$C$25))</f>
        <v>10</v>
      </c>
      <c r="AK1114" s="38">
        <f>IF(T1114=0,0,IF(CONFIGURACAO!$C$17="SIM",(IF(T1114&gt;CONFIGURACAO!$C$18,CONFIGURACAO!$C$18*CONFIGURACAO!$C$26,T1114*CONFIGURACAO!$C$26)),'PI AREA  P100'!T1114*CONFIGURACAO!$C$26))</f>
        <v>0</v>
      </c>
      <c r="AL1114" s="38">
        <f>IFERROR(IF(M1114&gt;0,(U1114*CONFIGURACAO!$C$29)+(V1114*CONFIGURACAO!$C$30),""),"")</f>
        <v>0</v>
      </c>
      <c r="AM1114" s="38">
        <f>IF(W1114=0,0,IF(CONFIGURACAO!$C$41="SIM",(IF(W1114&gt;CONFIGURACAO!$C$41,CONFIGURACAO!$C$41*CONFIGURACAO!$C$31,W1114*CONFIGURACAO!$C$31)),'PI AREA  P100'!W1114*CONFIGURACAO!$C$31))</f>
        <v>0</v>
      </c>
      <c r="AN1114" s="38">
        <f>IF(X1114=0,0,IF(CONFIGURACAO!$C$39="SIM",(IF(X1114&gt;CONFIGURACAO!$C$40,CONFIGURACAO!$C$40*CONFIGURACAO!$C$32,X1114*CONFIGURACAO!$C$32)),'PI AREA  P100'!X1114*CONFIGURACAO!$C$32))</f>
        <v>0</v>
      </c>
      <c r="AO1114" s="38">
        <f>IFERROR(IF(M1114&gt;0,(Y1114*CONFIGURACAO!$C$33)+(Z1114*CONFIGURACAO!$C$34)+(AA1114*CONFIGURACAO!$C$35)+(AB1114*CONFIGURACAO!$C$36),""),"")</f>
        <v>0</v>
      </c>
      <c r="AP1114" s="38">
        <f>IF(AA1114=0,0,IF(CONFIGURACAO!$C$46="SIM",(IF(AA1114&gt;CONFIGURACAO!$C$47,CONFIGURACAO!$C$47*CONFIGURACAO!$C$35,AA1114*CONFIGURACAO!$C$35)),'PI AREA  P100'!AA1114*CONFIGURACAO!$C$35))</f>
        <v>0</v>
      </c>
      <c r="AQ1114" s="38">
        <f>IF(AB1114=0,0,IF(CONFIGURACAO!$C$44="SIM",(IF(AB1114&gt;CONFIGURACAO!$C$45,CONFIGURACAO!$C$45*CONFIGURACAO!$C$36,AB1114*CONFIGURACAO!$C$36)),'PI AREA  P100'!AB1114*CONFIGURACAO!$C$36))</f>
        <v>0</v>
      </c>
      <c r="AR1114" s="38">
        <f t="shared" si="377"/>
        <v>590</v>
      </c>
      <c r="AS1114" s="68">
        <f>IF(AR1114="","",$AR1114-(($AS$2/CONFIGURACAO!$C$6)*$M1114))</f>
        <v>290</v>
      </c>
      <c r="AT1114" s="73">
        <f t="shared" si="359"/>
        <v>3</v>
      </c>
      <c r="AU1114" s="75">
        <f>IF(AR1114="","",$AR1114-(($AU$2/CONFIGURACAO!$C$6)*$M1114))</f>
        <v>90</v>
      </c>
      <c r="AV1114" s="76">
        <f t="shared" si="360"/>
        <v>4</v>
      </c>
      <c r="AW1114" s="74">
        <f>IF(AR1114="","",$AR1114-(($AW$2/CONFIGURACAO!$C$6)*$M1114))</f>
        <v>-110</v>
      </c>
      <c r="AX1114" s="72" t="str">
        <f t="shared" si="361"/>
        <v>NAO</v>
      </c>
      <c r="AZ1114" s="39">
        <f t="shared" si="362"/>
        <v>4.9834027349589922E-2</v>
      </c>
      <c r="BA1114" s="146">
        <f t="shared" si="363"/>
        <v>9</v>
      </c>
      <c r="BB1114" s="146">
        <f t="shared" si="364"/>
        <v>734</v>
      </c>
      <c r="BC1114" s="32">
        <f t="shared" si="365"/>
        <v>676</v>
      </c>
      <c r="BD1114" s="148"/>
      <c r="BE1114" s="40">
        <f t="shared" si="366"/>
        <v>0.11177347242921014</v>
      </c>
      <c r="BF1114" s="40">
        <f t="shared" si="367"/>
        <v>3.8580246913580245E-2</v>
      </c>
      <c r="BG1114" s="40">
        <f t="shared" si="368"/>
        <v>5.1387461459403906E-2</v>
      </c>
      <c r="BH1114" s="40">
        <f t="shared" si="369"/>
        <v>8.084074373484236E-2</v>
      </c>
      <c r="BI1114" s="40">
        <f t="shared" si="370"/>
        <v>0</v>
      </c>
      <c r="BJ1114" s="40">
        <f t="shared" si="371"/>
        <v>9.2421441774491686E-2</v>
      </c>
      <c r="BK1114" s="40">
        <f t="shared" si="372"/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 s="42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</row>
    <row r="1115" spans="1:124" s="32" customFormat="1" x14ac:dyDescent="0.2">
      <c r="A1115" s="124" t="str">
        <f>CONFIGURACAO!$C$4</f>
        <v>AREA 21</v>
      </c>
      <c r="B1115" s="125">
        <v>1113</v>
      </c>
      <c r="C1115" s="252" t="s">
        <v>333</v>
      </c>
      <c r="D1115" s="126">
        <f t="shared" si="373"/>
        <v>28</v>
      </c>
      <c r="E1115" s="250" t="s">
        <v>1450</v>
      </c>
      <c r="F1115" s="250">
        <v>0</v>
      </c>
      <c r="G1115" s="250">
        <v>1</v>
      </c>
      <c r="H1115" s="250">
        <v>1</v>
      </c>
      <c r="I1115" s="250">
        <v>1</v>
      </c>
      <c r="J1115" s="87"/>
      <c r="K1115" s="94"/>
      <c r="L1115" s="94"/>
      <c r="M1115" s="154">
        <f t="shared" si="374"/>
        <v>3</v>
      </c>
      <c r="N1115">
        <v>5</v>
      </c>
      <c r="O1115">
        <v>2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5</v>
      </c>
      <c r="AB1115">
        <v>0</v>
      </c>
      <c r="AC1115" s="139">
        <f t="shared" si="357"/>
        <v>7</v>
      </c>
      <c r="AD1115" s="140">
        <f t="shared" si="358"/>
        <v>7</v>
      </c>
      <c r="AE1115" s="141">
        <f t="shared" si="375"/>
        <v>0</v>
      </c>
      <c r="AF1115" s="142">
        <f t="shared" si="376"/>
        <v>0</v>
      </c>
      <c r="AG1115" s="278"/>
      <c r="AI1115" s="37">
        <f>IFERROR(IF(M1115&gt;0,(N1115*CONFIGURACAO!$C$20)+(O1115*CONFIGURACAO!$C$21)+(P1115*CONFIGURACAO!$C$22)+(Q1115*CONFIGURACAO!$C$23)+(R1115*CONFIGURACAO!$C$24),""),"")</f>
        <v>660</v>
      </c>
      <c r="AJ1115" s="38">
        <f>IF(S1115=0,0,IF(CONFIGURACAO!$C$15="SIM",(IF(S1115&gt;CONFIGURACAO!$C$16,CONFIGURACAO!$C$16*CONFIGURACAO!$C$25,S1115*CONFIGURACAO!$C$25)),'PI AREA  P100'!S1115*CONFIGURACAO!$C$25))</f>
        <v>10</v>
      </c>
      <c r="AK1115" s="38">
        <f>IF(T1115=0,0,IF(CONFIGURACAO!$C$17="SIM",(IF(T1115&gt;CONFIGURACAO!$C$18,CONFIGURACAO!$C$18*CONFIGURACAO!$C$26,T1115*CONFIGURACAO!$C$26)),'PI AREA  P100'!T1115*CONFIGURACAO!$C$26))</f>
        <v>0</v>
      </c>
      <c r="AL1115" s="38">
        <f>IFERROR(IF(M1115&gt;0,(U1115*CONFIGURACAO!$C$29)+(V1115*CONFIGURACAO!$C$30),""),"")</f>
        <v>0</v>
      </c>
      <c r="AM1115" s="38">
        <f>IF(W1115=0,0,IF(CONFIGURACAO!$C$41="SIM",(IF(W1115&gt;CONFIGURACAO!$C$41,CONFIGURACAO!$C$41*CONFIGURACAO!$C$31,W1115*CONFIGURACAO!$C$31)),'PI AREA  P100'!W1115*CONFIGURACAO!$C$31))</f>
        <v>50</v>
      </c>
      <c r="AN1115" s="38">
        <f>IF(X1115=0,0,IF(CONFIGURACAO!$C$39="SIM",(IF(X1115&gt;CONFIGURACAO!$C$40,CONFIGURACAO!$C$40*CONFIGURACAO!$C$32,X1115*CONFIGURACAO!$C$32)),'PI AREA  P100'!X1115*CONFIGURACAO!$C$32))</f>
        <v>0</v>
      </c>
      <c r="AO1115" s="38">
        <f>IFERROR(IF(M1115&gt;0,(Y1115*CONFIGURACAO!$C$33)+(Z1115*CONFIGURACAO!$C$34)+(AA1115*CONFIGURACAO!$C$35)+(AB1115*CONFIGURACAO!$C$36),""),"")</f>
        <v>125</v>
      </c>
      <c r="AP1115" s="38">
        <f>IF(AA1115=0,0,IF(CONFIGURACAO!$C$46="SIM",(IF(AA1115&gt;CONFIGURACAO!$C$47,CONFIGURACAO!$C$47*CONFIGURACAO!$C$35,AA1115*CONFIGURACAO!$C$35)),'PI AREA  P100'!AA1115*CONFIGURACAO!$C$35))</f>
        <v>125</v>
      </c>
      <c r="AQ1115" s="38">
        <f>IF(AB1115=0,0,IF(CONFIGURACAO!$C$44="SIM",(IF(AB1115&gt;CONFIGURACAO!$C$45,CONFIGURACAO!$C$45*CONFIGURACAO!$C$36,AB1115*CONFIGURACAO!$C$36)),'PI AREA  P100'!AB1115*CONFIGURACAO!$C$36))</f>
        <v>0</v>
      </c>
      <c r="AR1115" s="38">
        <f t="shared" si="377"/>
        <v>970</v>
      </c>
      <c r="AS1115" s="68">
        <f>IF(AR1115="","",$AR1115-(($AS$2/CONFIGURACAO!$C$6)*$M1115))</f>
        <v>745</v>
      </c>
      <c r="AT1115" s="73">
        <f t="shared" si="359"/>
        <v>3</v>
      </c>
      <c r="AU1115" s="75">
        <f>IF(AR1115="","",$AR1115-(($AU$2/CONFIGURACAO!$C$6)*$M1115))</f>
        <v>595</v>
      </c>
      <c r="AV1115" s="76">
        <f t="shared" si="360"/>
        <v>4</v>
      </c>
      <c r="AW1115" s="74">
        <f>IF(AR1115="","",$AR1115-(($AW$2/CONFIGURACAO!$C$6)*$M1115))</f>
        <v>445</v>
      </c>
      <c r="AX1115" s="72">
        <f t="shared" si="361"/>
        <v>5</v>
      </c>
      <c r="AZ1115" s="39">
        <f t="shared" si="362"/>
        <v>8.1930519540851232E-2</v>
      </c>
      <c r="BA1115" s="146">
        <f t="shared" si="363"/>
        <v>14</v>
      </c>
      <c r="BB1115" s="146">
        <f t="shared" si="364"/>
        <v>550</v>
      </c>
      <c r="BC1115" s="32">
        <f t="shared" si="365"/>
        <v>450</v>
      </c>
      <c r="BD1115" s="148"/>
      <c r="BE1115" s="40">
        <f t="shared" si="366"/>
        <v>0.18628912071535023</v>
      </c>
      <c r="BF1115" s="40">
        <f t="shared" si="367"/>
        <v>7.716049382716049E-2</v>
      </c>
      <c r="BG1115" s="40">
        <f t="shared" si="368"/>
        <v>0</v>
      </c>
      <c r="BH1115" s="40">
        <f t="shared" si="369"/>
        <v>0</v>
      </c>
      <c r="BI1115" s="40">
        <f t="shared" si="370"/>
        <v>0</v>
      </c>
      <c r="BJ1115" s="40">
        <f t="shared" si="371"/>
        <v>9.2421441774491686E-2</v>
      </c>
      <c r="BK1115" s="40">
        <f t="shared" si="372"/>
        <v>0</v>
      </c>
      <c r="BL1115">
        <v>0</v>
      </c>
      <c r="BM1115">
        <v>0</v>
      </c>
      <c r="BN1115">
        <v>0</v>
      </c>
      <c r="BO1115">
        <v>0</v>
      </c>
      <c r="BP1115">
        <v>2</v>
      </c>
      <c r="BQ1115">
        <v>0</v>
      </c>
      <c r="BR1115">
        <v>1</v>
      </c>
      <c r="BS1115">
        <v>1</v>
      </c>
      <c r="BT1115" s="42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</row>
    <row r="1116" spans="1:124" s="32" customFormat="1" x14ac:dyDescent="0.2">
      <c r="A1116" s="124" t="str">
        <f>CONFIGURACAO!$C$4</f>
        <v>AREA 21</v>
      </c>
      <c r="B1116" s="125">
        <v>1114</v>
      </c>
      <c r="C1116" s="252" t="s">
        <v>333</v>
      </c>
      <c r="D1116" s="126">
        <f t="shared" si="373"/>
        <v>29</v>
      </c>
      <c r="E1116" s="250" t="s">
        <v>1451</v>
      </c>
      <c r="F1116" s="250">
        <v>1</v>
      </c>
      <c r="G1116" s="250">
        <v>1</v>
      </c>
      <c r="H1116" s="250">
        <v>1</v>
      </c>
      <c r="I1116" s="250">
        <v>1</v>
      </c>
      <c r="J1116" s="87"/>
      <c r="K1116" s="94"/>
      <c r="L1116" s="94"/>
      <c r="M1116" s="154">
        <f t="shared" si="374"/>
        <v>4</v>
      </c>
      <c r="N1116">
        <v>1</v>
      </c>
      <c r="O1116">
        <v>7</v>
      </c>
      <c r="P1116">
        <v>8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2</v>
      </c>
      <c r="Z1116">
        <v>1</v>
      </c>
      <c r="AA1116">
        <v>0</v>
      </c>
      <c r="AB1116">
        <v>0</v>
      </c>
      <c r="AC1116" s="139">
        <f t="shared" si="357"/>
        <v>8</v>
      </c>
      <c r="AD1116" s="140">
        <f t="shared" si="358"/>
        <v>16</v>
      </c>
      <c r="AE1116" s="141">
        <f t="shared" si="375"/>
        <v>0</v>
      </c>
      <c r="AF1116" s="142">
        <f t="shared" si="376"/>
        <v>3</v>
      </c>
      <c r="AG1116" s="278"/>
      <c r="AI1116" s="37">
        <f>IFERROR(IF(M1116&gt;0,(N1116*CONFIGURACAO!$C$20)+(O1116*CONFIGURACAO!$C$21)+(P1116*CONFIGURACAO!$C$22)+(Q1116*CONFIGURACAO!$C$23)+(R1116*CONFIGURACAO!$C$24),""),"")</f>
        <v>1220</v>
      </c>
      <c r="AJ1116" s="38">
        <f>IF(S1116=0,0,IF(CONFIGURACAO!$C$15="SIM",(IF(S1116&gt;CONFIGURACAO!$C$16,CONFIGURACAO!$C$16*CONFIGURACAO!$C$25,S1116*CONFIGURACAO!$C$25)),'PI AREA  P100'!S1116*CONFIGURACAO!$C$25))</f>
        <v>0</v>
      </c>
      <c r="AK1116" s="38">
        <f>IF(T1116=0,0,IF(CONFIGURACAO!$C$17="SIM",(IF(T1116&gt;CONFIGURACAO!$C$18,CONFIGURACAO!$C$18*CONFIGURACAO!$C$26,T1116*CONFIGURACAO!$C$26)),'PI AREA  P100'!T1116*CONFIGURACAO!$C$26))</f>
        <v>0</v>
      </c>
      <c r="AL1116" s="38">
        <f>IFERROR(IF(M1116&gt;0,(U1116*CONFIGURACAO!$C$29)+(V1116*CONFIGURACAO!$C$30),""),"")</f>
        <v>0</v>
      </c>
      <c r="AM1116" s="38">
        <f>IF(W1116=0,0,IF(CONFIGURACAO!$C$41="SIM",(IF(W1116&gt;CONFIGURACAO!$C$41,CONFIGURACAO!$C$41*CONFIGURACAO!$C$31,W1116*CONFIGURACAO!$C$31)),'PI AREA  P100'!W1116*CONFIGURACAO!$C$31))</f>
        <v>0</v>
      </c>
      <c r="AN1116" s="38">
        <f>IF(X1116=0,0,IF(CONFIGURACAO!$C$39="SIM",(IF(X1116&gt;CONFIGURACAO!$C$40,CONFIGURACAO!$C$40*CONFIGURACAO!$C$32,X1116*CONFIGURACAO!$C$32)),'PI AREA  P100'!X1116*CONFIGURACAO!$C$32))</f>
        <v>0</v>
      </c>
      <c r="AO1116" s="38">
        <f>IFERROR(IF(M1116&gt;0,(Y1116*CONFIGURACAO!$C$33)+(Z1116*CONFIGURACAO!$C$34)+(AA1116*CONFIGURACAO!$C$35)+(AB1116*CONFIGURACAO!$C$36),""),"")</f>
        <v>250</v>
      </c>
      <c r="AP1116" s="38">
        <f>IF(AA1116=0,0,IF(CONFIGURACAO!$C$46="SIM",(IF(AA1116&gt;CONFIGURACAO!$C$47,CONFIGURACAO!$C$47*CONFIGURACAO!$C$35,AA1116*CONFIGURACAO!$C$35)),'PI AREA  P100'!AA1116*CONFIGURACAO!$C$35))</f>
        <v>0</v>
      </c>
      <c r="AQ1116" s="38">
        <f>IF(AB1116=0,0,IF(CONFIGURACAO!$C$44="SIM",(IF(AB1116&gt;CONFIGURACAO!$C$45,CONFIGURACAO!$C$45*CONFIGURACAO!$C$36,AB1116*CONFIGURACAO!$C$36)),'PI AREA  P100'!AB1116*CONFIGURACAO!$C$36))</f>
        <v>0</v>
      </c>
      <c r="AR1116" s="38">
        <f t="shared" si="377"/>
        <v>1470</v>
      </c>
      <c r="AS1116" s="68">
        <f>IF(AR1116="","",$AR1116-(($AS$2/CONFIGURACAO!$C$6)*$M1116))</f>
        <v>1170</v>
      </c>
      <c r="AT1116" s="73">
        <f t="shared" si="359"/>
        <v>3</v>
      </c>
      <c r="AU1116" s="75">
        <f>IF(AR1116="","",$AR1116-(($AU$2/CONFIGURACAO!$C$6)*$M1116))</f>
        <v>970</v>
      </c>
      <c r="AV1116" s="76">
        <f t="shared" si="360"/>
        <v>4</v>
      </c>
      <c r="AW1116" s="74">
        <f>IF(AR1116="","",$AR1116-(($AW$2/CONFIGURACAO!$C$6)*$M1116))</f>
        <v>770</v>
      </c>
      <c r="AX1116" s="72">
        <f t="shared" si="361"/>
        <v>5</v>
      </c>
      <c r="AZ1116" s="39">
        <f t="shared" si="362"/>
        <v>0.12416274610830033</v>
      </c>
      <c r="BA1116" s="146">
        <f t="shared" si="363"/>
        <v>21</v>
      </c>
      <c r="BB1116" s="146">
        <f t="shared" si="364"/>
        <v>343</v>
      </c>
      <c r="BC1116" s="32">
        <f t="shared" si="365"/>
        <v>254</v>
      </c>
      <c r="BD1116" s="148"/>
      <c r="BE1116" s="40">
        <f t="shared" si="366"/>
        <v>3.7257824143070044E-2</v>
      </c>
      <c r="BF1116" s="40">
        <f t="shared" si="367"/>
        <v>0.27006172839506171</v>
      </c>
      <c r="BG1116" s="40">
        <f t="shared" si="368"/>
        <v>0.20554984583761562</v>
      </c>
      <c r="BH1116" s="40">
        <f t="shared" si="369"/>
        <v>8.084074373484236E-2</v>
      </c>
      <c r="BI1116" s="40">
        <f t="shared" si="370"/>
        <v>0</v>
      </c>
      <c r="BJ1116" s="40">
        <f t="shared" si="371"/>
        <v>0</v>
      </c>
      <c r="BK1116" s="40">
        <f t="shared" si="372"/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 s="42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</row>
    <row r="1117" spans="1:124" s="32" customFormat="1" x14ac:dyDescent="0.2">
      <c r="A1117" s="124" t="str">
        <f>CONFIGURACAO!$C$4</f>
        <v>AREA 21</v>
      </c>
      <c r="B1117" s="125">
        <v>1115</v>
      </c>
      <c r="C1117" s="252" t="s">
        <v>333</v>
      </c>
      <c r="D1117" s="126">
        <f t="shared" si="373"/>
        <v>30</v>
      </c>
      <c r="E1117" s="250" t="s">
        <v>1452</v>
      </c>
      <c r="F1117" s="250">
        <v>1</v>
      </c>
      <c r="G1117" s="250">
        <v>1</v>
      </c>
      <c r="H1117" s="250">
        <v>1</v>
      </c>
      <c r="I1117" s="250">
        <v>1</v>
      </c>
      <c r="J1117" s="87"/>
      <c r="K1117" s="94"/>
      <c r="L1117" s="94"/>
      <c r="M1117" s="154">
        <f t="shared" si="374"/>
        <v>4</v>
      </c>
      <c r="N1117">
        <v>0</v>
      </c>
      <c r="O1117">
        <v>0</v>
      </c>
      <c r="P1117">
        <v>5</v>
      </c>
      <c r="Q1117">
        <v>1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 s="139">
        <f t="shared" si="357"/>
        <v>0</v>
      </c>
      <c r="AD1117" s="140">
        <f t="shared" si="358"/>
        <v>5</v>
      </c>
      <c r="AE1117" s="141">
        <f t="shared" si="375"/>
        <v>0</v>
      </c>
      <c r="AF1117" s="142">
        <f t="shared" si="376"/>
        <v>1</v>
      </c>
      <c r="AG1117" s="278"/>
      <c r="AI1117" s="37">
        <f>IFERROR(IF(M1117&gt;0,(N1117*CONFIGURACAO!$C$20)+(O1117*CONFIGURACAO!$C$21)+(P1117*CONFIGURACAO!$C$22)+(Q1117*CONFIGURACAO!$C$23)+(R1117*CONFIGURACAO!$C$24),""),"")</f>
        <v>360</v>
      </c>
      <c r="AJ1117" s="38">
        <f>IF(S1117=0,0,IF(CONFIGURACAO!$C$15="SIM",(IF(S1117&gt;CONFIGURACAO!$C$16,CONFIGURACAO!$C$16*CONFIGURACAO!$C$25,S1117*CONFIGURACAO!$C$25)),'PI AREA  P100'!S1117*CONFIGURACAO!$C$25))</f>
        <v>0</v>
      </c>
      <c r="AK1117" s="38">
        <f>IF(T1117=0,0,IF(CONFIGURACAO!$C$17="SIM",(IF(T1117&gt;CONFIGURACAO!$C$18,CONFIGURACAO!$C$18*CONFIGURACAO!$C$26,T1117*CONFIGURACAO!$C$26)),'PI AREA  P100'!T1117*CONFIGURACAO!$C$26))</f>
        <v>0</v>
      </c>
      <c r="AL1117" s="38">
        <f>IFERROR(IF(M1117&gt;0,(U1117*CONFIGURACAO!$C$29)+(V1117*CONFIGURACAO!$C$30),""),"")</f>
        <v>0</v>
      </c>
      <c r="AM1117" s="38">
        <f>IF(W1117=0,0,IF(CONFIGURACAO!$C$41="SIM",(IF(W1117&gt;CONFIGURACAO!$C$41,CONFIGURACAO!$C$41*CONFIGURACAO!$C$31,W1117*CONFIGURACAO!$C$31)),'PI AREA  P100'!W1117*CONFIGURACAO!$C$31))</f>
        <v>0</v>
      </c>
      <c r="AN1117" s="38">
        <f>IF(X1117=0,0,IF(CONFIGURACAO!$C$39="SIM",(IF(X1117&gt;CONFIGURACAO!$C$40,CONFIGURACAO!$C$40*CONFIGURACAO!$C$32,X1117*CONFIGURACAO!$C$32)),'PI AREA  P100'!X1117*CONFIGURACAO!$C$32))</f>
        <v>0</v>
      </c>
      <c r="AO1117" s="38">
        <f>IFERROR(IF(M1117&gt;0,(Y1117*CONFIGURACAO!$C$33)+(Z1117*CONFIGURACAO!$C$34)+(AA1117*CONFIGURACAO!$C$35)+(AB1117*CONFIGURACAO!$C$36),""),"")</f>
        <v>50</v>
      </c>
      <c r="AP1117" s="38">
        <f>IF(AA1117=0,0,IF(CONFIGURACAO!$C$46="SIM",(IF(AA1117&gt;CONFIGURACAO!$C$47,CONFIGURACAO!$C$47*CONFIGURACAO!$C$35,AA1117*CONFIGURACAO!$C$35)),'PI AREA  P100'!AA1117*CONFIGURACAO!$C$35))</f>
        <v>0</v>
      </c>
      <c r="AQ1117" s="38">
        <f>IF(AB1117=0,0,IF(CONFIGURACAO!$C$44="SIM",(IF(AB1117&gt;CONFIGURACAO!$C$45,CONFIGURACAO!$C$45*CONFIGURACAO!$C$36,AB1117*CONFIGURACAO!$C$36)),'PI AREA  P100'!AB1117*CONFIGURACAO!$C$36))</f>
        <v>0</v>
      </c>
      <c r="AR1117" s="38">
        <f t="shared" si="377"/>
        <v>410</v>
      </c>
      <c r="AS1117" s="68">
        <f>IF(AR1117="","",$AR1117-(($AS$2/CONFIGURACAO!$C$6)*$M1117))</f>
        <v>110</v>
      </c>
      <c r="AT1117" s="73">
        <f t="shared" si="359"/>
        <v>3</v>
      </c>
      <c r="AU1117" s="75">
        <f>IF(AR1117="","",$AR1117-(($AU$2/CONFIGURACAO!$C$6)*$M1117))</f>
        <v>-90</v>
      </c>
      <c r="AV1117" s="76" t="str">
        <f t="shared" si="360"/>
        <v>NAO</v>
      </c>
      <c r="AW1117" s="74">
        <f>IF(AR1117="","",$AR1117-(($AW$2/CONFIGURACAO!$C$6)*$M1117))</f>
        <v>-290</v>
      </c>
      <c r="AX1117" s="72" t="str">
        <f t="shared" si="361"/>
        <v>NAO</v>
      </c>
      <c r="AZ1117" s="39">
        <f t="shared" si="362"/>
        <v>3.4630425785308255E-2</v>
      </c>
      <c r="BA1117" s="146">
        <f t="shared" si="363"/>
        <v>8</v>
      </c>
      <c r="BB1117" s="146">
        <f t="shared" si="364"/>
        <v>763</v>
      </c>
      <c r="BC1117" s="32">
        <f t="shared" si="365"/>
        <v>802</v>
      </c>
      <c r="BD1117" s="148"/>
      <c r="BE1117" s="40">
        <f t="shared" si="366"/>
        <v>0</v>
      </c>
      <c r="BF1117" s="40">
        <f t="shared" si="367"/>
        <v>0</v>
      </c>
      <c r="BG1117" s="40">
        <f t="shared" si="368"/>
        <v>0.12846865364850976</v>
      </c>
      <c r="BH1117" s="40">
        <f t="shared" si="369"/>
        <v>4.042037186742118E-2</v>
      </c>
      <c r="BI1117" s="40">
        <f t="shared" si="370"/>
        <v>0.10660980810234541</v>
      </c>
      <c r="BJ1117" s="40">
        <f t="shared" si="371"/>
        <v>0</v>
      </c>
      <c r="BK1117" s="40">
        <f t="shared" si="372"/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 s="42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</row>
    <row r="1118" spans="1:124" s="32" customFormat="1" x14ac:dyDescent="0.2">
      <c r="A1118" s="124" t="str">
        <f>CONFIGURACAO!$C$4</f>
        <v>AREA 21</v>
      </c>
      <c r="B1118" s="125">
        <v>1116</v>
      </c>
      <c r="C1118" s="252" t="s">
        <v>333</v>
      </c>
      <c r="D1118" s="126">
        <f t="shared" si="373"/>
        <v>31</v>
      </c>
      <c r="E1118" s="250" t="s">
        <v>1453</v>
      </c>
      <c r="F1118" s="250">
        <v>1</v>
      </c>
      <c r="G1118" s="250">
        <v>1</v>
      </c>
      <c r="H1118" s="250">
        <v>1</v>
      </c>
      <c r="I1118" s="250">
        <v>1</v>
      </c>
      <c r="J1118" s="87"/>
      <c r="K1118" s="94"/>
      <c r="L1118" s="94"/>
      <c r="M1118" s="154">
        <f t="shared" si="374"/>
        <v>4</v>
      </c>
      <c r="N1118">
        <v>1</v>
      </c>
      <c r="O1118">
        <v>4</v>
      </c>
      <c r="P1118">
        <v>4</v>
      </c>
      <c r="Q1118">
        <v>1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2</v>
      </c>
      <c r="AC1118" s="139">
        <f t="shared" si="357"/>
        <v>5</v>
      </c>
      <c r="AD1118" s="140">
        <f t="shared" si="358"/>
        <v>9</v>
      </c>
      <c r="AE1118" s="141">
        <f t="shared" si="375"/>
        <v>0</v>
      </c>
      <c r="AF1118" s="142">
        <f t="shared" si="376"/>
        <v>0</v>
      </c>
      <c r="AG1118" s="278"/>
      <c r="AI1118" s="37">
        <f>IFERROR(IF(M1118&gt;0,(N1118*CONFIGURACAO!$C$20)+(O1118*CONFIGURACAO!$C$21)+(P1118*CONFIGURACAO!$C$22)+(Q1118*CONFIGURACAO!$C$23)+(R1118*CONFIGURACAO!$C$24),""),"")</f>
        <v>700</v>
      </c>
      <c r="AJ1118" s="38">
        <f>IF(S1118=0,0,IF(CONFIGURACAO!$C$15="SIM",(IF(S1118&gt;CONFIGURACAO!$C$16,CONFIGURACAO!$C$16*CONFIGURACAO!$C$25,S1118*CONFIGURACAO!$C$25)),'PI AREA  P100'!S1118*CONFIGURACAO!$C$25))</f>
        <v>10</v>
      </c>
      <c r="AK1118" s="38">
        <f>IF(T1118=0,0,IF(CONFIGURACAO!$C$17="SIM",(IF(T1118&gt;CONFIGURACAO!$C$18,CONFIGURACAO!$C$18*CONFIGURACAO!$C$26,T1118*CONFIGURACAO!$C$26)),'PI AREA  P100'!T1118*CONFIGURACAO!$C$26))</f>
        <v>0</v>
      </c>
      <c r="AL1118" s="38">
        <f>IFERROR(IF(M1118&gt;0,(U1118*CONFIGURACAO!$C$29)+(V1118*CONFIGURACAO!$C$30),""),"")</f>
        <v>0</v>
      </c>
      <c r="AM1118" s="38">
        <f>IF(W1118=0,0,IF(CONFIGURACAO!$C$41="SIM",(IF(W1118&gt;CONFIGURACAO!$C$41,CONFIGURACAO!$C$41*CONFIGURACAO!$C$31,W1118*CONFIGURACAO!$C$31)),'PI AREA  P100'!W1118*CONFIGURACAO!$C$31))</f>
        <v>0</v>
      </c>
      <c r="AN1118" s="38">
        <f>IF(X1118=0,0,IF(CONFIGURACAO!$C$39="SIM",(IF(X1118&gt;CONFIGURACAO!$C$40,CONFIGURACAO!$C$40*CONFIGURACAO!$C$32,X1118*CONFIGURACAO!$C$32)),'PI AREA  P100'!X1118*CONFIGURACAO!$C$32))</f>
        <v>0</v>
      </c>
      <c r="AO1118" s="38">
        <f>IFERROR(IF(M1118&gt;0,(Y1118*CONFIGURACAO!$C$33)+(Z1118*CONFIGURACAO!$C$34)+(AA1118*CONFIGURACAO!$C$35)+(AB1118*CONFIGURACAO!$C$36),""),"")</f>
        <v>20</v>
      </c>
      <c r="AP1118" s="38">
        <f>IF(AA1118=0,0,IF(CONFIGURACAO!$C$46="SIM",(IF(AA1118&gt;CONFIGURACAO!$C$47,CONFIGURACAO!$C$47*CONFIGURACAO!$C$35,AA1118*CONFIGURACAO!$C$35)),'PI AREA  P100'!AA1118*CONFIGURACAO!$C$35))</f>
        <v>0</v>
      </c>
      <c r="AQ1118" s="38">
        <f>IF(AB1118=0,0,IF(CONFIGURACAO!$C$44="SIM",(IF(AB1118&gt;CONFIGURACAO!$C$45,CONFIGURACAO!$C$45*CONFIGURACAO!$C$36,AB1118*CONFIGURACAO!$C$36)),'PI AREA  P100'!AB1118*CONFIGURACAO!$C$36))</f>
        <v>20</v>
      </c>
      <c r="AR1118" s="38">
        <f t="shared" si="377"/>
        <v>750</v>
      </c>
      <c r="AS1118" s="68">
        <f>IF(AR1118="","",$AR1118-(($AS$2/CONFIGURACAO!$C$6)*$M1118))</f>
        <v>450</v>
      </c>
      <c r="AT1118" s="73">
        <f t="shared" si="359"/>
        <v>3</v>
      </c>
      <c r="AU1118" s="75">
        <f>IF(AR1118="","",$AR1118-(($AU$2/CONFIGURACAO!$C$6)*$M1118))</f>
        <v>250</v>
      </c>
      <c r="AV1118" s="76">
        <f t="shared" si="360"/>
        <v>4</v>
      </c>
      <c r="AW1118" s="74">
        <f>IF(AR1118="","",$AR1118-(($AW$2/CONFIGURACAO!$C$6)*$M1118))</f>
        <v>50</v>
      </c>
      <c r="AX1118" s="72">
        <f t="shared" si="361"/>
        <v>5</v>
      </c>
      <c r="AZ1118" s="39">
        <f t="shared" si="362"/>
        <v>6.3348339851173635E-2</v>
      </c>
      <c r="BA1118" s="146">
        <f t="shared" si="363"/>
        <v>13</v>
      </c>
      <c r="BB1118" s="146">
        <f t="shared" si="364"/>
        <v>588</v>
      </c>
      <c r="BC1118" s="32">
        <f t="shared" si="365"/>
        <v>577</v>
      </c>
      <c r="BD1118" s="148"/>
      <c r="BE1118" s="40">
        <f t="shared" si="366"/>
        <v>3.7257824143070044E-2</v>
      </c>
      <c r="BF1118" s="40">
        <f t="shared" si="367"/>
        <v>0.15432098765432098</v>
      </c>
      <c r="BG1118" s="40">
        <f t="shared" si="368"/>
        <v>0.10277492291880781</v>
      </c>
      <c r="BH1118" s="40">
        <f t="shared" si="369"/>
        <v>4.042037186742118E-2</v>
      </c>
      <c r="BI1118" s="40">
        <f t="shared" si="370"/>
        <v>0</v>
      </c>
      <c r="BJ1118" s="40">
        <f t="shared" si="371"/>
        <v>9.2421441774491686E-2</v>
      </c>
      <c r="BK1118" s="40">
        <f t="shared" si="372"/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3</v>
      </c>
      <c r="BS1118">
        <v>0</v>
      </c>
      <c r="BT1118" s="42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</row>
    <row r="1119" spans="1:124" s="32" customFormat="1" x14ac:dyDescent="0.2">
      <c r="A1119" s="124" t="str">
        <f>CONFIGURACAO!$C$4</f>
        <v>AREA 21</v>
      </c>
      <c r="B1119" s="125">
        <v>1117</v>
      </c>
      <c r="C1119" s="252" t="s">
        <v>333</v>
      </c>
      <c r="D1119" s="126">
        <f t="shared" si="373"/>
        <v>32</v>
      </c>
      <c r="E1119" s="250" t="s">
        <v>1454</v>
      </c>
      <c r="F1119" s="250">
        <v>1</v>
      </c>
      <c r="G1119" s="250">
        <v>1</v>
      </c>
      <c r="H1119" s="250">
        <v>1</v>
      </c>
      <c r="I1119" s="250">
        <v>1</v>
      </c>
      <c r="J1119" s="87"/>
      <c r="K1119" s="94"/>
      <c r="L1119" s="94"/>
      <c r="M1119" s="154">
        <f t="shared" si="374"/>
        <v>4</v>
      </c>
      <c r="N1119">
        <v>3</v>
      </c>
      <c r="O1119">
        <v>3</v>
      </c>
      <c r="P1119">
        <v>3</v>
      </c>
      <c r="Q1119">
        <v>1</v>
      </c>
      <c r="R1119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s="139">
        <f t="shared" si="357"/>
        <v>6</v>
      </c>
      <c r="AD1119" s="140">
        <f t="shared" si="358"/>
        <v>9</v>
      </c>
      <c r="AE1119" s="141">
        <f t="shared" si="375"/>
        <v>0</v>
      </c>
      <c r="AF1119" s="142">
        <f t="shared" si="376"/>
        <v>0</v>
      </c>
      <c r="AG1119" s="278"/>
      <c r="AI1119" s="37">
        <f>IFERROR(IF(M1119&gt;0,(N1119*CONFIGURACAO!$C$20)+(O1119*CONFIGURACAO!$C$21)+(P1119*CONFIGURACAO!$C$22)+(Q1119*CONFIGURACAO!$C$23)+(R1119*CONFIGURACAO!$C$24),""),"")</f>
        <v>760</v>
      </c>
      <c r="AJ1119" s="38">
        <f>IF(S1119=0,0,IF(CONFIGURACAO!$C$15="SIM",(IF(S1119&gt;CONFIGURACAO!$C$16,CONFIGURACAO!$C$16*CONFIGURACAO!$C$25,S1119*CONFIGURACAO!$C$25)),'PI AREA  P100'!S1119*CONFIGURACAO!$C$25))</f>
        <v>10</v>
      </c>
      <c r="AK1119" s="38">
        <f>IF(T1119=0,0,IF(CONFIGURACAO!$C$17="SIM",(IF(T1119&gt;CONFIGURACAO!$C$18,CONFIGURACAO!$C$18*CONFIGURACAO!$C$26,T1119*CONFIGURACAO!$C$26)),'PI AREA  P100'!T1119*CONFIGURACAO!$C$26))</f>
        <v>5</v>
      </c>
      <c r="AL1119" s="38">
        <f>IFERROR(IF(M1119&gt;0,(U1119*CONFIGURACAO!$C$29)+(V1119*CONFIGURACAO!$C$30),""),"")</f>
        <v>0</v>
      </c>
      <c r="AM1119" s="38">
        <f>IF(W1119=0,0,IF(CONFIGURACAO!$C$41="SIM",(IF(W1119&gt;CONFIGURACAO!$C$41,CONFIGURACAO!$C$41*CONFIGURACAO!$C$31,W1119*CONFIGURACAO!$C$31)),'PI AREA  P100'!W1119*CONFIGURACAO!$C$31))</f>
        <v>0</v>
      </c>
      <c r="AN1119" s="38">
        <f>IF(X1119=0,0,IF(CONFIGURACAO!$C$39="SIM",(IF(X1119&gt;CONFIGURACAO!$C$40,CONFIGURACAO!$C$40*CONFIGURACAO!$C$32,X1119*CONFIGURACAO!$C$32)),'PI AREA  P100'!X1119*CONFIGURACAO!$C$32))</f>
        <v>0</v>
      </c>
      <c r="AO1119" s="38">
        <f>IFERROR(IF(M1119&gt;0,(Y1119*CONFIGURACAO!$C$33)+(Z1119*CONFIGURACAO!$C$34)+(AA1119*CONFIGURACAO!$C$35)+(AB1119*CONFIGURACAO!$C$36),""),"")</f>
        <v>0</v>
      </c>
      <c r="AP1119" s="38">
        <f>IF(AA1119=0,0,IF(CONFIGURACAO!$C$46="SIM",(IF(AA1119&gt;CONFIGURACAO!$C$47,CONFIGURACAO!$C$47*CONFIGURACAO!$C$35,AA1119*CONFIGURACAO!$C$35)),'PI AREA  P100'!AA1119*CONFIGURACAO!$C$35))</f>
        <v>0</v>
      </c>
      <c r="AQ1119" s="38">
        <f>IF(AB1119=0,0,IF(CONFIGURACAO!$C$44="SIM",(IF(AB1119&gt;CONFIGURACAO!$C$45,CONFIGURACAO!$C$45*CONFIGURACAO!$C$36,AB1119*CONFIGURACAO!$C$36)),'PI AREA  P100'!AB1119*CONFIGURACAO!$C$36))</f>
        <v>0</v>
      </c>
      <c r="AR1119" s="38">
        <f t="shared" si="377"/>
        <v>775</v>
      </c>
      <c r="AS1119" s="68">
        <f>IF(AR1119="","",$AR1119-(($AS$2/CONFIGURACAO!$C$6)*$M1119))</f>
        <v>475</v>
      </c>
      <c r="AT1119" s="73">
        <f t="shared" si="359"/>
        <v>3</v>
      </c>
      <c r="AU1119" s="75">
        <f>IF(AR1119="","",$AR1119-(($AU$2/CONFIGURACAO!$C$6)*$M1119))</f>
        <v>275</v>
      </c>
      <c r="AV1119" s="76">
        <f t="shared" si="360"/>
        <v>4</v>
      </c>
      <c r="AW1119" s="74">
        <f>IF(AR1119="","",$AR1119-(($AW$2/CONFIGURACAO!$C$6)*$M1119))</f>
        <v>75</v>
      </c>
      <c r="AX1119" s="72">
        <f t="shared" si="361"/>
        <v>5</v>
      </c>
      <c r="AZ1119" s="39">
        <f t="shared" si="362"/>
        <v>6.5459951179546089E-2</v>
      </c>
      <c r="BA1119" s="146">
        <f t="shared" si="363"/>
        <v>12</v>
      </c>
      <c r="BB1119" s="146">
        <f t="shared" si="364"/>
        <v>629</v>
      </c>
      <c r="BC1119" s="32">
        <f t="shared" si="365"/>
        <v>566</v>
      </c>
      <c r="BD1119" s="148"/>
      <c r="BE1119" s="40">
        <f t="shared" si="366"/>
        <v>0.11177347242921014</v>
      </c>
      <c r="BF1119" s="40">
        <f t="shared" si="367"/>
        <v>0.11574074074074073</v>
      </c>
      <c r="BG1119" s="40">
        <f t="shared" si="368"/>
        <v>7.7081192189105849E-2</v>
      </c>
      <c r="BH1119" s="40">
        <f t="shared" si="369"/>
        <v>4.042037186742118E-2</v>
      </c>
      <c r="BI1119" s="40">
        <f t="shared" si="370"/>
        <v>0</v>
      </c>
      <c r="BJ1119" s="40">
        <f t="shared" si="371"/>
        <v>9.2421441774491686E-2</v>
      </c>
      <c r="BK1119" s="40">
        <f t="shared" si="372"/>
        <v>0.16051364365971107</v>
      </c>
      <c r="BL1119">
        <v>0</v>
      </c>
      <c r="BM1119">
        <v>0</v>
      </c>
      <c r="BN1119">
        <v>0</v>
      </c>
      <c r="BO1119">
        <v>0</v>
      </c>
      <c r="BP1119">
        <v>1</v>
      </c>
      <c r="BQ1119">
        <v>0</v>
      </c>
      <c r="BR1119">
        <v>1</v>
      </c>
      <c r="BS1119">
        <v>1</v>
      </c>
      <c r="BT1119" s="42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</row>
    <row r="1120" spans="1:124" s="32" customFormat="1" x14ac:dyDescent="0.2">
      <c r="A1120" s="124" t="str">
        <f>CONFIGURACAO!$C$4</f>
        <v>AREA 21</v>
      </c>
      <c r="B1120" s="125">
        <v>1118</v>
      </c>
      <c r="C1120" s="252" t="s">
        <v>333</v>
      </c>
      <c r="D1120" s="126">
        <f t="shared" si="373"/>
        <v>33</v>
      </c>
      <c r="E1120" s="250" t="s">
        <v>1455</v>
      </c>
      <c r="F1120" s="250">
        <v>1</v>
      </c>
      <c r="G1120" s="250">
        <v>0</v>
      </c>
      <c r="H1120" s="250">
        <v>0</v>
      </c>
      <c r="I1120" s="250">
        <v>0</v>
      </c>
      <c r="J1120" s="87"/>
      <c r="K1120" s="94"/>
      <c r="L1120" s="94"/>
      <c r="M1120" s="154">
        <f t="shared" si="374"/>
        <v>1</v>
      </c>
      <c r="N1120">
        <v>1</v>
      </c>
      <c r="O1120">
        <v>0</v>
      </c>
      <c r="P1120">
        <v>1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s="139">
        <f t="shared" si="357"/>
        <v>1</v>
      </c>
      <c r="AD1120" s="140">
        <f t="shared" si="358"/>
        <v>2</v>
      </c>
      <c r="AE1120" s="141">
        <f t="shared" si="375"/>
        <v>0</v>
      </c>
      <c r="AF1120" s="142">
        <f t="shared" si="376"/>
        <v>0</v>
      </c>
      <c r="AG1120" s="278"/>
      <c r="AI1120" s="37">
        <f>IFERROR(IF(M1120&gt;0,(N1120*CONFIGURACAO!$C$20)+(O1120*CONFIGURACAO!$C$21)+(P1120*CONFIGURACAO!$C$22)+(Q1120*CONFIGURACAO!$C$23)+(R1120*CONFIGURACAO!$C$24),""),"")</f>
        <v>180</v>
      </c>
      <c r="AJ1120" s="38">
        <f>IF(S1120=0,0,IF(CONFIGURACAO!$C$15="SIM",(IF(S1120&gt;CONFIGURACAO!$C$16,CONFIGURACAO!$C$16*CONFIGURACAO!$C$25,S1120*CONFIGURACAO!$C$25)),'PI AREA  P100'!S1120*CONFIGURACAO!$C$25))</f>
        <v>0</v>
      </c>
      <c r="AK1120" s="38">
        <f>IF(T1120=0,0,IF(CONFIGURACAO!$C$17="SIM",(IF(T1120&gt;CONFIGURACAO!$C$18,CONFIGURACAO!$C$18*CONFIGURACAO!$C$26,T1120*CONFIGURACAO!$C$26)),'PI AREA  P100'!T1120*CONFIGURACAO!$C$26))</f>
        <v>0</v>
      </c>
      <c r="AL1120" s="38">
        <f>IFERROR(IF(M1120&gt;0,(U1120*CONFIGURACAO!$C$29)+(V1120*CONFIGURACAO!$C$30),""),"")</f>
        <v>0</v>
      </c>
      <c r="AM1120" s="38">
        <f>IF(W1120=0,0,IF(CONFIGURACAO!$C$41="SIM",(IF(W1120&gt;CONFIGURACAO!$C$41,CONFIGURACAO!$C$41*CONFIGURACAO!$C$31,W1120*CONFIGURACAO!$C$31)),'PI AREA  P100'!W1120*CONFIGURACAO!$C$31))</f>
        <v>0</v>
      </c>
      <c r="AN1120" s="38">
        <f>IF(X1120=0,0,IF(CONFIGURACAO!$C$39="SIM",(IF(X1120&gt;CONFIGURACAO!$C$40,CONFIGURACAO!$C$40*CONFIGURACAO!$C$32,X1120*CONFIGURACAO!$C$32)),'PI AREA  P100'!X1120*CONFIGURACAO!$C$32))</f>
        <v>0</v>
      </c>
      <c r="AO1120" s="38">
        <f>IFERROR(IF(M1120&gt;0,(Y1120*CONFIGURACAO!$C$33)+(Z1120*CONFIGURACAO!$C$34)+(AA1120*CONFIGURACAO!$C$35)+(AB1120*CONFIGURACAO!$C$36),""),"")</f>
        <v>0</v>
      </c>
      <c r="AP1120" s="38">
        <f>IF(AA1120=0,0,IF(CONFIGURACAO!$C$46="SIM",(IF(AA1120&gt;CONFIGURACAO!$C$47,CONFIGURACAO!$C$47*CONFIGURACAO!$C$35,AA1120*CONFIGURACAO!$C$35)),'PI AREA  P100'!AA1120*CONFIGURACAO!$C$35))</f>
        <v>0</v>
      </c>
      <c r="AQ1120" s="38">
        <f>IF(AB1120=0,0,IF(CONFIGURACAO!$C$44="SIM",(IF(AB1120&gt;CONFIGURACAO!$C$45,CONFIGURACAO!$C$45*CONFIGURACAO!$C$36,AB1120*CONFIGURACAO!$C$36)),'PI AREA  P100'!AB1120*CONFIGURACAO!$C$36))</f>
        <v>0</v>
      </c>
      <c r="AR1120" s="38">
        <f t="shared" si="377"/>
        <v>180</v>
      </c>
      <c r="AS1120" s="68">
        <f>IF(AR1120="","",$AR1120-(($AS$2/CONFIGURACAO!$C$6)*$M1120))</f>
        <v>105</v>
      </c>
      <c r="AT1120" s="73">
        <f t="shared" si="359"/>
        <v>3</v>
      </c>
      <c r="AU1120" s="75">
        <f>IF(AR1120="","",$AR1120-(($AU$2/CONFIGURACAO!$C$6)*$M1120))</f>
        <v>55</v>
      </c>
      <c r="AV1120" s="76">
        <f t="shared" si="360"/>
        <v>4</v>
      </c>
      <c r="AW1120" s="74">
        <f>IF(AR1120="","",$AR1120-(($AW$2/CONFIGURACAO!$C$6)*$M1120))</f>
        <v>5</v>
      </c>
      <c r="AX1120" s="72">
        <f t="shared" si="361"/>
        <v>5</v>
      </c>
      <c r="AZ1120" s="39">
        <f t="shared" si="362"/>
        <v>1.5203601564281672E-2</v>
      </c>
      <c r="BA1120" s="146">
        <f t="shared" si="363"/>
        <v>3</v>
      </c>
      <c r="BB1120" s="146">
        <f t="shared" si="364"/>
        <v>968</v>
      </c>
      <c r="BC1120" s="32">
        <f t="shared" si="365"/>
        <v>972</v>
      </c>
      <c r="BD1120" s="148"/>
      <c r="BE1120" s="40">
        <f t="shared" si="366"/>
        <v>3.7257824143070044E-2</v>
      </c>
      <c r="BF1120" s="40">
        <f t="shared" si="367"/>
        <v>0</v>
      </c>
      <c r="BG1120" s="40">
        <f t="shared" si="368"/>
        <v>2.5693730729701953E-2</v>
      </c>
      <c r="BH1120" s="40">
        <f t="shared" si="369"/>
        <v>0</v>
      </c>
      <c r="BI1120" s="40">
        <f t="shared" si="370"/>
        <v>0.10660980810234541</v>
      </c>
      <c r="BJ1120" s="40">
        <f t="shared" si="371"/>
        <v>0</v>
      </c>
      <c r="BK1120" s="40">
        <f t="shared" si="372"/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2</v>
      </c>
      <c r="BS1120">
        <v>0</v>
      </c>
      <c r="BT1120" s="42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</row>
    <row r="1121" spans="1:124" s="32" customFormat="1" x14ac:dyDescent="0.2">
      <c r="A1121" s="124" t="str">
        <f>CONFIGURACAO!$C$4</f>
        <v>AREA 21</v>
      </c>
      <c r="B1121" s="125">
        <v>1119</v>
      </c>
      <c r="C1121" s="252" t="s">
        <v>334</v>
      </c>
      <c r="D1121" s="126">
        <f t="shared" si="373"/>
        <v>1</v>
      </c>
      <c r="E1121" s="250" t="s">
        <v>1456</v>
      </c>
      <c r="F1121" s="250">
        <v>1</v>
      </c>
      <c r="G1121" s="250">
        <v>1</v>
      </c>
      <c r="H1121" s="250">
        <v>1</v>
      </c>
      <c r="I1121" s="250">
        <v>1</v>
      </c>
      <c r="J1121" s="87"/>
      <c r="K1121" s="94"/>
      <c r="L1121" s="94"/>
      <c r="M1121" s="154">
        <f t="shared" si="374"/>
        <v>4</v>
      </c>
      <c r="N1121">
        <v>0</v>
      </c>
      <c r="O1121">
        <v>5</v>
      </c>
      <c r="P1121">
        <v>9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>
        <v>2</v>
      </c>
      <c r="AB1121">
        <v>0</v>
      </c>
      <c r="AC1121" s="139">
        <f t="shared" si="357"/>
        <v>5</v>
      </c>
      <c r="AD1121" s="140">
        <f t="shared" si="358"/>
        <v>14</v>
      </c>
      <c r="AE1121" s="141">
        <f t="shared" si="375"/>
        <v>0</v>
      </c>
      <c r="AF1121" s="142">
        <f t="shared" si="376"/>
        <v>2</v>
      </c>
      <c r="AG1121" s="278"/>
      <c r="AI1121" s="37">
        <f>IFERROR(IF(M1121&gt;0,(N1121*CONFIGURACAO!$C$20)+(O1121*CONFIGURACAO!$C$21)+(P1121*CONFIGURACAO!$C$22)+(Q1121*CONFIGURACAO!$C$23)+(R1121*CONFIGURACAO!$C$24),""),"")</f>
        <v>940</v>
      </c>
      <c r="AJ1121" s="38">
        <f>IF(S1121=0,0,IF(CONFIGURACAO!$C$15="SIM",(IF(S1121&gt;CONFIGURACAO!$C$16,CONFIGURACAO!$C$16*CONFIGURACAO!$C$25,S1121*CONFIGURACAO!$C$25)),'PI AREA  P100'!S1121*CONFIGURACAO!$C$25))</f>
        <v>0</v>
      </c>
      <c r="AK1121" s="38">
        <f>IF(T1121=0,0,IF(CONFIGURACAO!$C$17="SIM",(IF(T1121&gt;CONFIGURACAO!$C$18,CONFIGURACAO!$C$18*CONFIGURACAO!$C$26,T1121*CONFIGURACAO!$C$26)),'PI AREA  P100'!T1121*CONFIGURACAO!$C$26))</f>
        <v>0</v>
      </c>
      <c r="AL1121" s="38">
        <f>IFERROR(IF(M1121&gt;0,(U1121*CONFIGURACAO!$C$29)+(V1121*CONFIGURACAO!$C$30),""),"")</f>
        <v>0</v>
      </c>
      <c r="AM1121" s="38">
        <f>IF(W1121=0,0,IF(CONFIGURACAO!$C$41="SIM",(IF(W1121&gt;CONFIGURACAO!$C$41,CONFIGURACAO!$C$41*CONFIGURACAO!$C$31,W1121*CONFIGURACAO!$C$31)),'PI AREA  P100'!W1121*CONFIGURACAO!$C$31))</f>
        <v>0</v>
      </c>
      <c r="AN1121" s="38">
        <f>IF(X1121=0,0,IF(CONFIGURACAO!$C$39="SIM",(IF(X1121&gt;CONFIGURACAO!$C$40,CONFIGURACAO!$C$40*CONFIGURACAO!$C$32,X1121*CONFIGURACAO!$C$32)),'PI AREA  P100'!X1121*CONFIGURACAO!$C$32))</f>
        <v>0</v>
      </c>
      <c r="AO1121" s="38">
        <f>IFERROR(IF(M1121&gt;0,(Y1121*CONFIGURACAO!$C$33)+(Z1121*CONFIGURACAO!$C$34)+(AA1121*CONFIGURACAO!$C$35)+(AB1121*CONFIGURACAO!$C$36),""),"")</f>
        <v>200</v>
      </c>
      <c r="AP1121" s="38">
        <f>IF(AA1121=0,0,IF(CONFIGURACAO!$C$46="SIM",(IF(AA1121&gt;CONFIGURACAO!$C$47,CONFIGURACAO!$C$47*CONFIGURACAO!$C$35,AA1121*CONFIGURACAO!$C$35)),'PI AREA  P100'!AA1121*CONFIGURACAO!$C$35))</f>
        <v>50</v>
      </c>
      <c r="AQ1121" s="38">
        <f>IF(AB1121=0,0,IF(CONFIGURACAO!$C$44="SIM",(IF(AB1121&gt;CONFIGURACAO!$C$45,CONFIGURACAO!$C$45*CONFIGURACAO!$C$36,AB1121*CONFIGURACAO!$C$36)),'PI AREA  P100'!AB1121*CONFIGURACAO!$C$36))</f>
        <v>0</v>
      </c>
      <c r="AR1121" s="38">
        <f t="shared" si="377"/>
        <v>1190</v>
      </c>
      <c r="AS1121" s="68">
        <f>IF(AR1121="","",$AR1121-(($AS$2/CONFIGURACAO!$C$6)*$M1121))</f>
        <v>890</v>
      </c>
      <c r="AT1121" s="73">
        <f t="shared" si="359"/>
        <v>3</v>
      </c>
      <c r="AU1121" s="75">
        <f>IF(AR1121="","",$AR1121-(($AU$2/CONFIGURACAO!$C$6)*$M1121))</f>
        <v>690</v>
      </c>
      <c r="AV1121" s="76">
        <f t="shared" si="360"/>
        <v>4</v>
      </c>
      <c r="AW1121" s="74">
        <f>IF(AR1121="","",$AR1121-(($AW$2/CONFIGURACAO!$C$6)*$M1121))</f>
        <v>490</v>
      </c>
      <c r="AX1121" s="72">
        <f t="shared" si="361"/>
        <v>5</v>
      </c>
      <c r="AZ1121" s="39">
        <f t="shared" si="362"/>
        <v>0.10051269923052883</v>
      </c>
      <c r="BA1121" s="146">
        <f t="shared" si="363"/>
        <v>18</v>
      </c>
      <c r="BB1121" s="146">
        <f t="shared" si="364"/>
        <v>426</v>
      </c>
      <c r="BC1121" s="32">
        <f t="shared" si="365"/>
        <v>358</v>
      </c>
      <c r="BD1121" s="148"/>
      <c r="BE1121" s="40">
        <f t="shared" si="366"/>
        <v>0</v>
      </c>
      <c r="BF1121" s="40">
        <f t="shared" si="367"/>
        <v>0.19290123456790123</v>
      </c>
      <c r="BG1121" s="40">
        <f t="shared" si="368"/>
        <v>0.23124357656731759</v>
      </c>
      <c r="BH1121" s="40">
        <f t="shared" si="369"/>
        <v>0</v>
      </c>
      <c r="BI1121" s="40">
        <f t="shared" si="370"/>
        <v>0</v>
      </c>
      <c r="BJ1121" s="40">
        <f t="shared" si="371"/>
        <v>0</v>
      </c>
      <c r="BK1121" s="40">
        <f t="shared" si="372"/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 s="42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</row>
    <row r="1122" spans="1:124" s="32" customFormat="1" x14ac:dyDescent="0.2">
      <c r="A1122" s="124" t="str">
        <f>CONFIGURACAO!$C$4</f>
        <v>AREA 21</v>
      </c>
      <c r="B1122" s="125">
        <v>1120</v>
      </c>
      <c r="C1122" s="252" t="s">
        <v>334</v>
      </c>
      <c r="D1122" s="126">
        <f t="shared" si="373"/>
        <v>2</v>
      </c>
      <c r="E1122" s="250" t="s">
        <v>1457</v>
      </c>
      <c r="F1122" s="250">
        <v>1</v>
      </c>
      <c r="G1122" s="250">
        <v>1</v>
      </c>
      <c r="H1122" s="250">
        <v>1</v>
      </c>
      <c r="I1122" s="250">
        <v>1</v>
      </c>
      <c r="J1122" s="87"/>
      <c r="K1122" s="94"/>
      <c r="L1122" s="94"/>
      <c r="M1122" s="154">
        <f t="shared" si="374"/>
        <v>4</v>
      </c>
      <c r="N1122">
        <v>1</v>
      </c>
      <c r="O1122">
        <v>3</v>
      </c>
      <c r="P1122">
        <v>12</v>
      </c>
      <c r="Q1122">
        <v>4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2</v>
      </c>
      <c r="AB1122">
        <v>0</v>
      </c>
      <c r="AC1122" s="139">
        <f t="shared" si="357"/>
        <v>4</v>
      </c>
      <c r="AD1122" s="140">
        <f t="shared" si="358"/>
        <v>16</v>
      </c>
      <c r="AE1122" s="141">
        <f t="shared" si="375"/>
        <v>0</v>
      </c>
      <c r="AF1122" s="142">
        <f t="shared" si="376"/>
        <v>1</v>
      </c>
      <c r="AG1122" s="278"/>
      <c r="AI1122" s="37">
        <f>IFERROR(IF(M1122&gt;0,(N1122*CONFIGURACAO!$C$20)+(O1122*CONFIGURACAO!$C$21)+(P1122*CONFIGURACAO!$C$22)+(Q1122*CONFIGURACAO!$C$23)+(R1122*CONFIGURACAO!$C$24),""),"")</f>
        <v>1220</v>
      </c>
      <c r="AJ1122" s="38">
        <f>IF(S1122=0,0,IF(CONFIGURACAO!$C$15="SIM",(IF(S1122&gt;CONFIGURACAO!$C$16,CONFIGURACAO!$C$16*CONFIGURACAO!$C$25,S1122*CONFIGURACAO!$C$25)),'PI AREA  P100'!S1122*CONFIGURACAO!$C$25))</f>
        <v>0</v>
      </c>
      <c r="AK1122" s="38">
        <f>IF(T1122=0,0,IF(CONFIGURACAO!$C$17="SIM",(IF(T1122&gt;CONFIGURACAO!$C$18,CONFIGURACAO!$C$18*CONFIGURACAO!$C$26,T1122*CONFIGURACAO!$C$26)),'PI AREA  P100'!T1122*CONFIGURACAO!$C$26))</f>
        <v>0</v>
      </c>
      <c r="AL1122" s="38">
        <f>IFERROR(IF(M1122&gt;0,(U1122*CONFIGURACAO!$C$29)+(V1122*CONFIGURACAO!$C$30),""),"")</f>
        <v>0</v>
      </c>
      <c r="AM1122" s="38">
        <f>IF(W1122=0,0,IF(CONFIGURACAO!$C$41="SIM",(IF(W1122&gt;CONFIGURACAO!$C$41,CONFIGURACAO!$C$41*CONFIGURACAO!$C$31,W1122*CONFIGURACAO!$C$31)),'PI AREA  P100'!W1122*CONFIGURACAO!$C$31))</f>
        <v>0</v>
      </c>
      <c r="AN1122" s="38">
        <f>IF(X1122=0,0,IF(CONFIGURACAO!$C$39="SIM",(IF(X1122&gt;CONFIGURACAO!$C$40,CONFIGURACAO!$C$40*CONFIGURACAO!$C$32,X1122*CONFIGURACAO!$C$32)),'PI AREA  P100'!X1122*CONFIGURACAO!$C$32))</f>
        <v>0</v>
      </c>
      <c r="AO1122" s="38">
        <f>IFERROR(IF(M1122&gt;0,(Y1122*CONFIGURACAO!$C$33)+(Z1122*CONFIGURACAO!$C$34)+(AA1122*CONFIGURACAO!$C$35)+(AB1122*CONFIGURACAO!$C$36),""),"")</f>
        <v>150</v>
      </c>
      <c r="AP1122" s="38">
        <f>IF(AA1122=0,0,IF(CONFIGURACAO!$C$46="SIM",(IF(AA1122&gt;CONFIGURACAO!$C$47,CONFIGURACAO!$C$47*CONFIGURACAO!$C$35,AA1122*CONFIGURACAO!$C$35)),'PI AREA  P100'!AA1122*CONFIGURACAO!$C$35))</f>
        <v>50</v>
      </c>
      <c r="AQ1122" s="38">
        <f>IF(AB1122=0,0,IF(CONFIGURACAO!$C$44="SIM",(IF(AB1122&gt;CONFIGURACAO!$C$45,CONFIGURACAO!$C$45*CONFIGURACAO!$C$36,AB1122*CONFIGURACAO!$C$36)),'PI AREA  P100'!AB1122*CONFIGURACAO!$C$36))</f>
        <v>0</v>
      </c>
      <c r="AR1122" s="38">
        <f t="shared" si="377"/>
        <v>1420</v>
      </c>
      <c r="AS1122" s="68">
        <f>IF(AR1122="","",$AR1122-(($AS$2/CONFIGURACAO!$C$6)*$M1122))</f>
        <v>1120</v>
      </c>
      <c r="AT1122" s="73">
        <f t="shared" si="359"/>
        <v>3</v>
      </c>
      <c r="AU1122" s="75">
        <f>IF(AR1122="","",$AR1122-(($AU$2/CONFIGURACAO!$C$6)*$M1122))</f>
        <v>920</v>
      </c>
      <c r="AV1122" s="76">
        <f t="shared" si="360"/>
        <v>4</v>
      </c>
      <c r="AW1122" s="74">
        <f>IF(AR1122="","",$AR1122-(($AW$2/CONFIGURACAO!$C$6)*$M1122))</f>
        <v>720</v>
      </c>
      <c r="AX1122" s="72">
        <f t="shared" si="361"/>
        <v>5</v>
      </c>
      <c r="AZ1122" s="39">
        <f t="shared" si="362"/>
        <v>0.11993952345155541</v>
      </c>
      <c r="BA1122" s="146">
        <f t="shared" si="363"/>
        <v>23</v>
      </c>
      <c r="BB1122" s="146">
        <f t="shared" si="364"/>
        <v>294</v>
      </c>
      <c r="BC1122" s="32">
        <f t="shared" si="365"/>
        <v>265</v>
      </c>
      <c r="BD1122" s="148"/>
      <c r="BE1122" s="40">
        <f t="shared" si="366"/>
        <v>3.7257824143070044E-2</v>
      </c>
      <c r="BF1122" s="40">
        <f t="shared" si="367"/>
        <v>0.11574074074074073</v>
      </c>
      <c r="BG1122" s="40">
        <f t="shared" si="368"/>
        <v>0.3083247687564234</v>
      </c>
      <c r="BH1122" s="40">
        <f t="shared" si="369"/>
        <v>0.16168148746968472</v>
      </c>
      <c r="BI1122" s="40">
        <f t="shared" si="370"/>
        <v>0</v>
      </c>
      <c r="BJ1122" s="40">
        <f t="shared" si="371"/>
        <v>0</v>
      </c>
      <c r="BK1122" s="40">
        <f t="shared" si="372"/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 s="4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</row>
    <row r="1123" spans="1:124" s="32" customFormat="1" x14ac:dyDescent="0.2">
      <c r="A1123" s="124" t="str">
        <f>CONFIGURACAO!$C$4</f>
        <v>AREA 21</v>
      </c>
      <c r="B1123" s="125">
        <v>1121</v>
      </c>
      <c r="C1123" s="252" t="s">
        <v>334</v>
      </c>
      <c r="D1123" s="126">
        <f t="shared" si="373"/>
        <v>3</v>
      </c>
      <c r="E1123" s="250" t="s">
        <v>1458</v>
      </c>
      <c r="F1123" s="250">
        <v>1</v>
      </c>
      <c r="G1123" s="250">
        <v>1</v>
      </c>
      <c r="H1123" s="250">
        <v>1</v>
      </c>
      <c r="I1123" s="250">
        <v>1</v>
      </c>
      <c r="J1123" s="87"/>
      <c r="K1123" s="94"/>
      <c r="L1123" s="94"/>
      <c r="M1123" s="154">
        <f t="shared" si="374"/>
        <v>4</v>
      </c>
      <c r="N1123">
        <v>0</v>
      </c>
      <c r="O1123">
        <v>2</v>
      </c>
      <c r="P1123">
        <v>10</v>
      </c>
      <c r="Q1123">
        <v>2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>
        <v>0</v>
      </c>
      <c r="AB1123">
        <v>0</v>
      </c>
      <c r="AC1123" s="139">
        <f t="shared" si="357"/>
        <v>2</v>
      </c>
      <c r="AD1123" s="140">
        <f t="shared" si="358"/>
        <v>12</v>
      </c>
      <c r="AE1123" s="141">
        <f t="shared" si="375"/>
        <v>0</v>
      </c>
      <c r="AF1123" s="142">
        <f t="shared" si="376"/>
        <v>2</v>
      </c>
      <c r="AG1123" s="278"/>
      <c r="AI1123" s="37">
        <f>IFERROR(IF(M1123&gt;0,(N1123*CONFIGURACAO!$C$20)+(O1123*CONFIGURACAO!$C$21)+(P1123*CONFIGURACAO!$C$22)+(Q1123*CONFIGURACAO!$C$23)+(R1123*CONFIGURACAO!$C$24),""),"")</f>
        <v>860</v>
      </c>
      <c r="AJ1123" s="38">
        <f>IF(S1123=0,0,IF(CONFIGURACAO!$C$15="SIM",(IF(S1123&gt;CONFIGURACAO!$C$16,CONFIGURACAO!$C$16*CONFIGURACAO!$C$25,S1123*CONFIGURACAO!$C$25)),'PI AREA  P100'!S1123*CONFIGURACAO!$C$25))</f>
        <v>0</v>
      </c>
      <c r="AK1123" s="38">
        <f>IF(T1123=0,0,IF(CONFIGURACAO!$C$17="SIM",(IF(T1123&gt;CONFIGURACAO!$C$18,CONFIGURACAO!$C$18*CONFIGURACAO!$C$26,T1123*CONFIGURACAO!$C$26)),'PI AREA  P100'!T1123*CONFIGURACAO!$C$26))</f>
        <v>0</v>
      </c>
      <c r="AL1123" s="38">
        <f>IFERROR(IF(M1123&gt;0,(U1123*CONFIGURACAO!$C$29)+(V1123*CONFIGURACAO!$C$30),""),"")</f>
        <v>0</v>
      </c>
      <c r="AM1123" s="38">
        <f>IF(W1123=0,0,IF(CONFIGURACAO!$C$41="SIM",(IF(W1123&gt;CONFIGURACAO!$C$41,CONFIGURACAO!$C$41*CONFIGURACAO!$C$31,W1123*CONFIGURACAO!$C$31)),'PI AREA  P100'!W1123*CONFIGURACAO!$C$31))</f>
        <v>0</v>
      </c>
      <c r="AN1123" s="38">
        <f>IF(X1123=0,0,IF(CONFIGURACAO!$C$39="SIM",(IF(X1123&gt;CONFIGURACAO!$C$40,CONFIGURACAO!$C$40*CONFIGURACAO!$C$32,X1123*CONFIGURACAO!$C$32)),'PI AREA  P100'!X1123*CONFIGURACAO!$C$32))</f>
        <v>0</v>
      </c>
      <c r="AO1123" s="38">
        <f>IFERROR(IF(M1123&gt;0,(Y1123*CONFIGURACAO!$C$33)+(Z1123*CONFIGURACAO!$C$34)+(AA1123*CONFIGURACAO!$C$35)+(AB1123*CONFIGURACAO!$C$36),""),"")</f>
        <v>150</v>
      </c>
      <c r="AP1123" s="38">
        <f>IF(AA1123=0,0,IF(CONFIGURACAO!$C$46="SIM",(IF(AA1123&gt;CONFIGURACAO!$C$47,CONFIGURACAO!$C$47*CONFIGURACAO!$C$35,AA1123*CONFIGURACAO!$C$35)),'PI AREA  P100'!AA1123*CONFIGURACAO!$C$35))</f>
        <v>0</v>
      </c>
      <c r="AQ1123" s="38">
        <f>IF(AB1123=0,0,IF(CONFIGURACAO!$C$44="SIM",(IF(AB1123&gt;CONFIGURACAO!$C$45,CONFIGURACAO!$C$45*CONFIGURACAO!$C$36,AB1123*CONFIGURACAO!$C$36)),'PI AREA  P100'!AB1123*CONFIGURACAO!$C$36))</f>
        <v>0</v>
      </c>
      <c r="AR1123" s="38">
        <f t="shared" si="377"/>
        <v>1010</v>
      </c>
      <c r="AS1123" s="68">
        <f>IF(AR1123="","",$AR1123-(($AS$2/CONFIGURACAO!$C$6)*$M1123))</f>
        <v>710</v>
      </c>
      <c r="AT1123" s="73">
        <f t="shared" si="359"/>
        <v>3</v>
      </c>
      <c r="AU1123" s="75">
        <f>IF(AR1123="","",$AR1123-(($AU$2/CONFIGURACAO!$C$6)*$M1123))</f>
        <v>510</v>
      </c>
      <c r="AV1123" s="76">
        <f t="shared" si="360"/>
        <v>4</v>
      </c>
      <c r="AW1123" s="74">
        <f>IF(AR1123="","",$AR1123-(($AW$2/CONFIGURACAO!$C$6)*$M1123))</f>
        <v>310</v>
      </c>
      <c r="AX1123" s="72">
        <f t="shared" si="361"/>
        <v>5</v>
      </c>
      <c r="AZ1123" s="39">
        <f t="shared" si="362"/>
        <v>8.5309097666247169E-2</v>
      </c>
      <c r="BA1123" s="146">
        <f t="shared" si="363"/>
        <v>17</v>
      </c>
      <c r="BB1123" s="146">
        <f t="shared" si="364"/>
        <v>454</v>
      </c>
      <c r="BC1123" s="32">
        <f t="shared" si="365"/>
        <v>433</v>
      </c>
      <c r="BD1123" s="148"/>
      <c r="BE1123" s="40">
        <f t="shared" si="366"/>
        <v>0</v>
      </c>
      <c r="BF1123" s="40">
        <f t="shared" si="367"/>
        <v>7.716049382716049E-2</v>
      </c>
      <c r="BG1123" s="40">
        <f t="shared" si="368"/>
        <v>0.25693730729701952</v>
      </c>
      <c r="BH1123" s="40">
        <f t="shared" si="369"/>
        <v>8.084074373484236E-2</v>
      </c>
      <c r="BI1123" s="40">
        <f t="shared" si="370"/>
        <v>0.10660980810234541</v>
      </c>
      <c r="BJ1123" s="40">
        <f t="shared" si="371"/>
        <v>0</v>
      </c>
      <c r="BK1123" s="40">
        <f t="shared" si="372"/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 s="42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</row>
    <row r="1124" spans="1:124" s="32" customFormat="1" x14ac:dyDescent="0.2">
      <c r="A1124" s="124" t="str">
        <f>CONFIGURACAO!$C$4</f>
        <v>AREA 21</v>
      </c>
      <c r="B1124" s="125">
        <v>1122</v>
      </c>
      <c r="C1124" s="252" t="s">
        <v>334</v>
      </c>
      <c r="D1124" s="126">
        <f t="shared" si="373"/>
        <v>4</v>
      </c>
      <c r="E1124" s="250" t="s">
        <v>1459</v>
      </c>
      <c r="F1124" s="250">
        <v>1</v>
      </c>
      <c r="G1124" s="250">
        <v>1</v>
      </c>
      <c r="H1124" s="250">
        <v>1</v>
      </c>
      <c r="I1124" s="250">
        <v>1</v>
      </c>
      <c r="J1124" s="87"/>
      <c r="K1124" s="94"/>
      <c r="L1124" s="94"/>
      <c r="M1124" s="154">
        <f t="shared" si="374"/>
        <v>4</v>
      </c>
      <c r="N1124">
        <v>1</v>
      </c>
      <c r="O1124">
        <v>2</v>
      </c>
      <c r="P1124">
        <v>13</v>
      </c>
      <c r="Q1124">
        <v>0</v>
      </c>
      <c r="R1124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3</v>
      </c>
      <c r="AB1124">
        <v>1</v>
      </c>
      <c r="AC1124" s="139">
        <f t="shared" si="357"/>
        <v>3</v>
      </c>
      <c r="AD1124" s="140">
        <f t="shared" si="358"/>
        <v>16</v>
      </c>
      <c r="AE1124" s="141">
        <f t="shared" si="375"/>
        <v>0</v>
      </c>
      <c r="AF1124" s="142">
        <f t="shared" si="376"/>
        <v>1</v>
      </c>
      <c r="AG1124" s="278"/>
      <c r="AI1124" s="37">
        <f>IFERROR(IF(M1124&gt;0,(N1124*CONFIGURACAO!$C$20)+(O1124*CONFIGURACAO!$C$21)+(P1124*CONFIGURACAO!$C$22)+(Q1124*CONFIGURACAO!$C$23)+(R1124*CONFIGURACAO!$C$24),""),"")</f>
        <v>1040</v>
      </c>
      <c r="AJ1124" s="38">
        <f>IF(S1124=0,0,IF(CONFIGURACAO!$C$15="SIM",(IF(S1124&gt;CONFIGURACAO!$C$16,CONFIGURACAO!$C$16*CONFIGURACAO!$C$25,S1124*CONFIGURACAO!$C$25)),'PI AREA  P100'!S1124*CONFIGURACAO!$C$25))</f>
        <v>10</v>
      </c>
      <c r="AK1124" s="38">
        <f>IF(T1124=0,0,IF(CONFIGURACAO!$C$17="SIM",(IF(T1124&gt;CONFIGURACAO!$C$18,CONFIGURACAO!$C$18*CONFIGURACAO!$C$26,T1124*CONFIGURACAO!$C$26)),'PI AREA  P100'!T1124*CONFIGURACAO!$C$26))</f>
        <v>5</v>
      </c>
      <c r="AL1124" s="38">
        <f>IFERROR(IF(M1124&gt;0,(U1124*CONFIGURACAO!$C$29)+(V1124*CONFIGURACAO!$C$30),""),"")</f>
        <v>0</v>
      </c>
      <c r="AM1124" s="38">
        <f>IF(W1124=0,0,IF(CONFIGURACAO!$C$41="SIM",(IF(W1124&gt;CONFIGURACAO!$C$41,CONFIGURACAO!$C$41*CONFIGURACAO!$C$31,W1124*CONFIGURACAO!$C$31)),'PI AREA  P100'!W1124*CONFIGURACAO!$C$31))</f>
        <v>0</v>
      </c>
      <c r="AN1124" s="38">
        <f>IF(X1124=0,0,IF(CONFIGURACAO!$C$39="SIM",(IF(X1124&gt;CONFIGURACAO!$C$40,CONFIGURACAO!$C$40*CONFIGURACAO!$C$32,X1124*CONFIGURACAO!$C$32)),'PI AREA  P100'!X1124*CONFIGURACAO!$C$32))</f>
        <v>0</v>
      </c>
      <c r="AO1124" s="38">
        <f>IFERROR(IF(M1124&gt;0,(Y1124*CONFIGURACAO!$C$33)+(Z1124*CONFIGURACAO!$C$34)+(AA1124*CONFIGURACAO!$C$35)+(AB1124*CONFIGURACAO!$C$36),""),"")</f>
        <v>185</v>
      </c>
      <c r="AP1124" s="38">
        <f>IF(AA1124=0,0,IF(CONFIGURACAO!$C$46="SIM",(IF(AA1124&gt;CONFIGURACAO!$C$47,CONFIGURACAO!$C$47*CONFIGURACAO!$C$35,AA1124*CONFIGURACAO!$C$35)),'PI AREA  P100'!AA1124*CONFIGURACAO!$C$35))</f>
        <v>75</v>
      </c>
      <c r="AQ1124" s="38">
        <f>IF(AB1124=0,0,IF(CONFIGURACAO!$C$44="SIM",(IF(AB1124&gt;CONFIGURACAO!$C$45,CONFIGURACAO!$C$45*CONFIGURACAO!$C$36,AB1124*CONFIGURACAO!$C$36)),'PI AREA  P100'!AB1124*CONFIGURACAO!$C$36))</f>
        <v>10</v>
      </c>
      <c r="AR1124" s="38">
        <f t="shared" si="377"/>
        <v>1325</v>
      </c>
      <c r="AS1124" s="68">
        <f>IF(AR1124="","",$AR1124-(($AS$2/CONFIGURACAO!$C$6)*$M1124))</f>
        <v>1025</v>
      </c>
      <c r="AT1124" s="73">
        <f t="shared" si="359"/>
        <v>3</v>
      </c>
      <c r="AU1124" s="75">
        <f>IF(AR1124="","",$AR1124-(($AU$2/CONFIGURACAO!$C$6)*$M1124))</f>
        <v>825</v>
      </c>
      <c r="AV1124" s="76">
        <f t="shared" si="360"/>
        <v>4</v>
      </c>
      <c r="AW1124" s="74">
        <f>IF(AR1124="","",$AR1124-(($AW$2/CONFIGURACAO!$C$6)*$M1124))</f>
        <v>625</v>
      </c>
      <c r="AX1124" s="72">
        <f t="shared" si="361"/>
        <v>5</v>
      </c>
      <c r="AZ1124" s="39">
        <f t="shared" si="362"/>
        <v>0.11191540040374008</v>
      </c>
      <c r="BA1124" s="146">
        <f t="shared" si="363"/>
        <v>23</v>
      </c>
      <c r="BB1124" s="146">
        <f t="shared" si="364"/>
        <v>294</v>
      </c>
      <c r="BC1124" s="32">
        <f t="shared" si="365"/>
        <v>299</v>
      </c>
      <c r="BD1124" s="148"/>
      <c r="BE1124" s="40">
        <f t="shared" si="366"/>
        <v>3.7257824143070044E-2</v>
      </c>
      <c r="BF1124" s="40">
        <f t="shared" si="367"/>
        <v>7.716049382716049E-2</v>
      </c>
      <c r="BG1124" s="40">
        <f t="shared" si="368"/>
        <v>0.33401849948612539</v>
      </c>
      <c r="BH1124" s="40">
        <f t="shared" si="369"/>
        <v>0</v>
      </c>
      <c r="BI1124" s="40">
        <f t="shared" si="370"/>
        <v>0</v>
      </c>
      <c r="BJ1124" s="40">
        <f t="shared" si="371"/>
        <v>9.2421441774491686E-2</v>
      </c>
      <c r="BK1124" s="40">
        <f t="shared" si="372"/>
        <v>0.16051364365971107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 s="42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</row>
    <row r="1125" spans="1:124" s="32" customFormat="1" x14ac:dyDescent="0.2">
      <c r="A1125" s="124" t="str">
        <f>CONFIGURACAO!$C$4</f>
        <v>AREA 21</v>
      </c>
      <c r="B1125" s="125">
        <v>1123</v>
      </c>
      <c r="C1125" s="252" t="s">
        <v>334</v>
      </c>
      <c r="D1125" s="126">
        <f t="shared" si="373"/>
        <v>5</v>
      </c>
      <c r="E1125" s="250" t="s">
        <v>1460</v>
      </c>
      <c r="F1125" s="250">
        <v>1</v>
      </c>
      <c r="G1125" s="250">
        <v>1</v>
      </c>
      <c r="H1125" s="250">
        <v>1</v>
      </c>
      <c r="I1125" s="250">
        <v>1</v>
      </c>
      <c r="J1125" s="87"/>
      <c r="K1125" s="94"/>
      <c r="L1125" s="94"/>
      <c r="M1125" s="154">
        <f t="shared" si="374"/>
        <v>4</v>
      </c>
      <c r="N1125">
        <v>1</v>
      </c>
      <c r="O1125">
        <v>2</v>
      </c>
      <c r="P1125">
        <v>28</v>
      </c>
      <c r="Q1125">
        <v>6</v>
      </c>
      <c r="R1125">
        <v>0</v>
      </c>
      <c r="S1125">
        <v>1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4</v>
      </c>
      <c r="AA1125">
        <v>2</v>
      </c>
      <c r="AB1125">
        <v>2</v>
      </c>
      <c r="AC1125" s="139">
        <f t="shared" si="357"/>
        <v>3</v>
      </c>
      <c r="AD1125" s="140">
        <f t="shared" si="358"/>
        <v>31</v>
      </c>
      <c r="AE1125" s="141">
        <f t="shared" si="375"/>
        <v>0</v>
      </c>
      <c r="AF1125" s="142">
        <f t="shared" si="376"/>
        <v>5</v>
      </c>
      <c r="AG1125" s="278"/>
      <c r="AI1125" s="37">
        <f>IFERROR(IF(M1125&gt;0,(N1125*CONFIGURACAO!$C$20)+(O1125*CONFIGURACAO!$C$21)+(P1125*CONFIGURACAO!$C$22)+(Q1125*CONFIGURACAO!$C$23)+(R1125*CONFIGURACAO!$C$24),""),"")</f>
        <v>2180</v>
      </c>
      <c r="AJ1125" s="38">
        <f>IF(S1125=0,0,IF(CONFIGURACAO!$C$15="SIM",(IF(S1125&gt;CONFIGURACAO!$C$16,CONFIGURACAO!$C$16*CONFIGURACAO!$C$25,S1125*CONFIGURACAO!$C$25)),'PI AREA  P100'!S1125*CONFIGURACAO!$C$25))</f>
        <v>10</v>
      </c>
      <c r="AK1125" s="38">
        <f>IF(T1125=0,0,IF(CONFIGURACAO!$C$17="SIM",(IF(T1125&gt;CONFIGURACAO!$C$18,CONFIGURACAO!$C$18*CONFIGURACAO!$C$26,T1125*CONFIGURACAO!$C$26)),'PI AREA  P100'!T1125*CONFIGURACAO!$C$26))</f>
        <v>15</v>
      </c>
      <c r="AL1125" s="38">
        <f>IFERROR(IF(M1125&gt;0,(U1125*CONFIGURACAO!$C$29)+(V1125*CONFIGURACAO!$C$30),""),"")</f>
        <v>0</v>
      </c>
      <c r="AM1125" s="38">
        <f>IF(W1125=0,0,IF(CONFIGURACAO!$C$41="SIM",(IF(W1125&gt;CONFIGURACAO!$C$41,CONFIGURACAO!$C$41*CONFIGURACAO!$C$31,W1125*CONFIGURACAO!$C$31)),'PI AREA  P100'!W1125*CONFIGURACAO!$C$31))</f>
        <v>0</v>
      </c>
      <c r="AN1125" s="38">
        <f>IF(X1125=0,0,IF(CONFIGURACAO!$C$39="SIM",(IF(X1125&gt;CONFIGURACAO!$C$40,CONFIGURACAO!$C$40*CONFIGURACAO!$C$32,X1125*CONFIGURACAO!$C$32)),'PI AREA  P100'!X1125*CONFIGURACAO!$C$32))</f>
        <v>0</v>
      </c>
      <c r="AO1125" s="38">
        <f>IFERROR(IF(M1125&gt;0,(Y1125*CONFIGURACAO!$C$33)+(Z1125*CONFIGURACAO!$C$34)+(AA1125*CONFIGURACAO!$C$35)+(AB1125*CONFIGURACAO!$C$36),""),"")</f>
        <v>370</v>
      </c>
      <c r="AP1125" s="38">
        <f>IF(AA1125=0,0,IF(CONFIGURACAO!$C$46="SIM",(IF(AA1125&gt;CONFIGURACAO!$C$47,CONFIGURACAO!$C$47*CONFIGURACAO!$C$35,AA1125*CONFIGURACAO!$C$35)),'PI AREA  P100'!AA1125*CONFIGURACAO!$C$35))</f>
        <v>50</v>
      </c>
      <c r="AQ1125" s="38">
        <f>IF(AB1125=0,0,IF(CONFIGURACAO!$C$44="SIM",(IF(AB1125&gt;CONFIGURACAO!$C$45,CONFIGURACAO!$C$45*CONFIGURACAO!$C$36,AB1125*CONFIGURACAO!$C$36)),'PI AREA  P100'!AB1125*CONFIGURACAO!$C$36))</f>
        <v>20</v>
      </c>
      <c r="AR1125" s="38">
        <f t="shared" si="377"/>
        <v>2645</v>
      </c>
      <c r="AS1125" s="68">
        <f>IF(AR1125="","",$AR1125-(($AS$2/CONFIGURACAO!$C$6)*$M1125))</f>
        <v>2345</v>
      </c>
      <c r="AT1125" s="73">
        <f t="shared" si="359"/>
        <v>3</v>
      </c>
      <c r="AU1125" s="75">
        <f>IF(AR1125="","",$AR1125-(($AU$2/CONFIGURACAO!$C$6)*$M1125))</f>
        <v>2145</v>
      </c>
      <c r="AV1125" s="76">
        <f t="shared" si="360"/>
        <v>4</v>
      </c>
      <c r="AW1125" s="74">
        <f>IF(AR1125="","",$AR1125-(($AW$2/CONFIGURACAO!$C$6)*$M1125))</f>
        <v>1945</v>
      </c>
      <c r="AX1125" s="72">
        <f t="shared" si="361"/>
        <v>5</v>
      </c>
      <c r="AZ1125" s="39">
        <f t="shared" si="362"/>
        <v>0.22340847854180568</v>
      </c>
      <c r="BA1125" s="146">
        <f t="shared" si="363"/>
        <v>50</v>
      </c>
      <c r="BB1125" s="146">
        <f t="shared" si="364"/>
        <v>47</v>
      </c>
      <c r="BC1125" s="32">
        <f t="shared" si="365"/>
        <v>77</v>
      </c>
      <c r="BD1125" s="148"/>
      <c r="BE1125" s="40">
        <f t="shared" si="366"/>
        <v>3.7257824143070044E-2</v>
      </c>
      <c r="BF1125" s="40">
        <f t="shared" si="367"/>
        <v>7.716049382716049E-2</v>
      </c>
      <c r="BG1125" s="40">
        <f t="shared" si="368"/>
        <v>0.71942446043165476</v>
      </c>
      <c r="BH1125" s="40">
        <f t="shared" si="369"/>
        <v>0.24252223120452709</v>
      </c>
      <c r="BI1125" s="40">
        <f t="shared" si="370"/>
        <v>0</v>
      </c>
      <c r="BJ1125" s="40">
        <f t="shared" si="371"/>
        <v>9.2421441774491686E-2</v>
      </c>
      <c r="BK1125" s="40">
        <f t="shared" si="372"/>
        <v>0.4815409309791332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 s="42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</row>
    <row r="1126" spans="1:124" s="32" customFormat="1" x14ac:dyDescent="0.2">
      <c r="A1126" s="124" t="str">
        <f>CONFIGURACAO!$C$4</f>
        <v>AREA 21</v>
      </c>
      <c r="B1126" s="125">
        <v>1124</v>
      </c>
      <c r="C1126" s="252" t="s">
        <v>334</v>
      </c>
      <c r="D1126" s="126">
        <f t="shared" si="373"/>
        <v>6</v>
      </c>
      <c r="E1126" s="250" t="s">
        <v>1461</v>
      </c>
      <c r="F1126" s="250">
        <v>0</v>
      </c>
      <c r="G1126" s="250">
        <v>1</v>
      </c>
      <c r="H1126" s="250">
        <v>1</v>
      </c>
      <c r="I1126" s="250">
        <v>1</v>
      </c>
      <c r="J1126" s="87"/>
      <c r="K1126" s="94"/>
      <c r="L1126" s="94"/>
      <c r="M1126" s="154">
        <f t="shared" si="374"/>
        <v>3</v>
      </c>
      <c r="N1126">
        <v>0</v>
      </c>
      <c r="O1126">
        <v>3</v>
      </c>
      <c r="P1126">
        <v>14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2</v>
      </c>
      <c r="AB1126">
        <v>0</v>
      </c>
      <c r="AC1126" s="139">
        <f t="shared" si="357"/>
        <v>3</v>
      </c>
      <c r="AD1126" s="140">
        <f t="shared" si="358"/>
        <v>17</v>
      </c>
      <c r="AE1126" s="141">
        <f t="shared" si="375"/>
        <v>0</v>
      </c>
      <c r="AF1126" s="142">
        <f t="shared" si="376"/>
        <v>1</v>
      </c>
      <c r="AG1126" s="278"/>
      <c r="AI1126" s="37">
        <f>IFERROR(IF(M1126&gt;0,(N1126*CONFIGURACAO!$C$20)+(O1126*CONFIGURACAO!$C$21)+(P1126*CONFIGURACAO!$C$22)+(Q1126*CONFIGURACAO!$C$23)+(R1126*CONFIGURACAO!$C$24),""),"")</f>
        <v>1120</v>
      </c>
      <c r="AJ1126" s="38">
        <f>IF(S1126=0,0,IF(CONFIGURACAO!$C$15="SIM",(IF(S1126&gt;CONFIGURACAO!$C$16,CONFIGURACAO!$C$16*CONFIGURACAO!$C$25,S1126*CONFIGURACAO!$C$25)),'PI AREA  P100'!S1126*CONFIGURACAO!$C$25))</f>
        <v>0</v>
      </c>
      <c r="AK1126" s="38">
        <f>IF(T1126=0,0,IF(CONFIGURACAO!$C$17="SIM",(IF(T1126&gt;CONFIGURACAO!$C$18,CONFIGURACAO!$C$18*CONFIGURACAO!$C$26,T1126*CONFIGURACAO!$C$26)),'PI AREA  P100'!T1126*CONFIGURACAO!$C$26))</f>
        <v>0</v>
      </c>
      <c r="AL1126" s="38">
        <f>IFERROR(IF(M1126&gt;0,(U1126*CONFIGURACAO!$C$29)+(V1126*CONFIGURACAO!$C$30),""),"")</f>
        <v>0</v>
      </c>
      <c r="AM1126" s="38">
        <f>IF(W1126=0,0,IF(CONFIGURACAO!$C$41="SIM",(IF(W1126&gt;CONFIGURACAO!$C$41,CONFIGURACAO!$C$41*CONFIGURACAO!$C$31,W1126*CONFIGURACAO!$C$31)),'PI AREA  P100'!W1126*CONFIGURACAO!$C$31))</f>
        <v>0</v>
      </c>
      <c r="AN1126" s="38">
        <f>IF(X1126=0,0,IF(CONFIGURACAO!$C$39="SIM",(IF(X1126&gt;CONFIGURACAO!$C$40,CONFIGURACAO!$C$40*CONFIGURACAO!$C$32,X1126*CONFIGURACAO!$C$32)),'PI AREA  P100'!X1126*CONFIGURACAO!$C$32))</f>
        <v>0</v>
      </c>
      <c r="AO1126" s="38">
        <f>IFERROR(IF(M1126&gt;0,(Y1126*CONFIGURACAO!$C$33)+(Z1126*CONFIGURACAO!$C$34)+(AA1126*CONFIGURACAO!$C$35)+(AB1126*CONFIGURACAO!$C$36),""),"")</f>
        <v>150</v>
      </c>
      <c r="AP1126" s="38">
        <f>IF(AA1126=0,0,IF(CONFIGURACAO!$C$46="SIM",(IF(AA1126&gt;CONFIGURACAO!$C$47,CONFIGURACAO!$C$47*CONFIGURACAO!$C$35,AA1126*CONFIGURACAO!$C$35)),'PI AREA  P100'!AA1126*CONFIGURACAO!$C$35))</f>
        <v>50</v>
      </c>
      <c r="AQ1126" s="38">
        <f>IF(AB1126=0,0,IF(CONFIGURACAO!$C$44="SIM",(IF(AB1126&gt;CONFIGURACAO!$C$45,CONFIGURACAO!$C$45*CONFIGURACAO!$C$36,AB1126*CONFIGURACAO!$C$36)),'PI AREA  P100'!AB1126*CONFIGURACAO!$C$36))</f>
        <v>0</v>
      </c>
      <c r="AR1126" s="38">
        <f t="shared" si="377"/>
        <v>1320</v>
      </c>
      <c r="AS1126" s="68">
        <f>IF(AR1126="","",$AR1126-(($AS$2/CONFIGURACAO!$C$6)*$M1126))</f>
        <v>1095</v>
      </c>
      <c r="AT1126" s="73">
        <f t="shared" si="359"/>
        <v>3</v>
      </c>
      <c r="AU1126" s="75">
        <f>IF(AR1126="","",$AR1126-(($AU$2/CONFIGURACAO!$C$6)*$M1126))</f>
        <v>945</v>
      </c>
      <c r="AV1126" s="76">
        <f t="shared" si="360"/>
        <v>4</v>
      </c>
      <c r="AW1126" s="74">
        <f>IF(AR1126="","",$AR1126-(($AW$2/CONFIGURACAO!$C$6)*$M1126))</f>
        <v>795</v>
      </c>
      <c r="AX1126" s="72">
        <f t="shared" si="361"/>
        <v>5</v>
      </c>
      <c r="AZ1126" s="39">
        <f t="shared" si="362"/>
        <v>0.1114930781380656</v>
      </c>
      <c r="BA1126" s="146">
        <f t="shared" si="363"/>
        <v>21</v>
      </c>
      <c r="BB1126" s="146">
        <f t="shared" si="364"/>
        <v>343</v>
      </c>
      <c r="BC1126" s="32">
        <f t="shared" si="365"/>
        <v>302</v>
      </c>
      <c r="BD1126" s="148"/>
      <c r="BE1126" s="40">
        <f t="shared" si="366"/>
        <v>0</v>
      </c>
      <c r="BF1126" s="40">
        <f t="shared" si="367"/>
        <v>0.11574074074074073</v>
      </c>
      <c r="BG1126" s="40">
        <f t="shared" si="368"/>
        <v>0.35971223021582738</v>
      </c>
      <c r="BH1126" s="40">
        <f t="shared" si="369"/>
        <v>4.042037186742118E-2</v>
      </c>
      <c r="BI1126" s="40">
        <f t="shared" si="370"/>
        <v>0</v>
      </c>
      <c r="BJ1126" s="40">
        <f t="shared" si="371"/>
        <v>0</v>
      </c>
      <c r="BK1126" s="40">
        <f t="shared" si="372"/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 s="42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</row>
    <row r="1127" spans="1:124" s="32" customFormat="1" x14ac:dyDescent="0.2">
      <c r="A1127" s="124" t="str">
        <f>CONFIGURACAO!$C$4</f>
        <v>AREA 21</v>
      </c>
      <c r="B1127" s="125">
        <v>1125</v>
      </c>
      <c r="C1127" s="252" t="s">
        <v>334</v>
      </c>
      <c r="D1127" s="126">
        <f t="shared" si="373"/>
        <v>7</v>
      </c>
      <c r="E1127" s="250" t="s">
        <v>1462</v>
      </c>
      <c r="F1127" s="250">
        <v>1</v>
      </c>
      <c r="G1127" s="250">
        <v>1</v>
      </c>
      <c r="H1127" s="250">
        <v>1</v>
      </c>
      <c r="I1127" s="250">
        <v>1</v>
      </c>
      <c r="J1127" s="87"/>
      <c r="K1127" s="94"/>
      <c r="L1127" s="94"/>
      <c r="M1127" s="154">
        <f t="shared" si="374"/>
        <v>4</v>
      </c>
      <c r="N1127">
        <v>1</v>
      </c>
      <c r="O1127">
        <v>3</v>
      </c>
      <c r="P1127">
        <v>9</v>
      </c>
      <c r="Q1127">
        <v>0</v>
      </c>
      <c r="R1127">
        <v>1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 s="139">
        <f t="shared" si="357"/>
        <v>4</v>
      </c>
      <c r="AD1127" s="140">
        <f t="shared" si="358"/>
        <v>13</v>
      </c>
      <c r="AE1127" s="141">
        <f t="shared" si="375"/>
        <v>0</v>
      </c>
      <c r="AF1127" s="142">
        <f t="shared" si="376"/>
        <v>0</v>
      </c>
      <c r="AG1127" s="278"/>
      <c r="AI1127" s="37">
        <f>IFERROR(IF(M1127&gt;0,(N1127*CONFIGURACAO!$C$20)+(O1127*CONFIGURACAO!$C$21)+(P1127*CONFIGURACAO!$C$22)+(Q1127*CONFIGURACAO!$C$23)+(R1127*CONFIGURACAO!$C$24),""),"")</f>
        <v>900</v>
      </c>
      <c r="AJ1127" s="38">
        <f>IF(S1127=0,0,IF(CONFIGURACAO!$C$15="SIM",(IF(S1127&gt;CONFIGURACAO!$C$16,CONFIGURACAO!$C$16*CONFIGURACAO!$C$25,S1127*CONFIGURACAO!$C$25)),'PI AREA  P100'!S1127*CONFIGURACAO!$C$25))</f>
        <v>0</v>
      </c>
      <c r="AK1127" s="38">
        <f>IF(T1127=0,0,IF(CONFIGURACAO!$C$17="SIM",(IF(T1127&gt;CONFIGURACAO!$C$18,CONFIGURACAO!$C$18*CONFIGURACAO!$C$26,T1127*CONFIGURACAO!$C$26)),'PI AREA  P100'!T1127*CONFIGURACAO!$C$26))</f>
        <v>5</v>
      </c>
      <c r="AL1127" s="38">
        <f>IFERROR(IF(M1127&gt;0,(U1127*CONFIGURACAO!$C$29)+(V1127*CONFIGURACAO!$C$30),""),"")</f>
        <v>0</v>
      </c>
      <c r="AM1127" s="38">
        <f>IF(W1127=0,0,IF(CONFIGURACAO!$C$41="SIM",(IF(W1127&gt;CONFIGURACAO!$C$41,CONFIGURACAO!$C$41*CONFIGURACAO!$C$31,W1127*CONFIGURACAO!$C$31)),'PI AREA  P100'!W1127*CONFIGURACAO!$C$31))</f>
        <v>0</v>
      </c>
      <c r="AN1127" s="38">
        <f>IF(X1127=0,0,IF(CONFIGURACAO!$C$39="SIM",(IF(X1127&gt;CONFIGURACAO!$C$40,CONFIGURACAO!$C$40*CONFIGURACAO!$C$32,X1127*CONFIGURACAO!$C$32)),'PI AREA  P100'!X1127*CONFIGURACAO!$C$32))</f>
        <v>0</v>
      </c>
      <c r="AO1127" s="38">
        <f>IFERROR(IF(M1127&gt;0,(Y1127*CONFIGURACAO!$C$33)+(Z1127*CONFIGURACAO!$C$34)+(AA1127*CONFIGURACAO!$C$35)+(AB1127*CONFIGURACAO!$C$36),""),"")</f>
        <v>0</v>
      </c>
      <c r="AP1127" s="38">
        <f>IF(AA1127=0,0,IF(CONFIGURACAO!$C$46="SIM",(IF(AA1127&gt;CONFIGURACAO!$C$47,CONFIGURACAO!$C$47*CONFIGURACAO!$C$35,AA1127*CONFIGURACAO!$C$35)),'PI AREA  P100'!AA1127*CONFIGURACAO!$C$35))</f>
        <v>0</v>
      </c>
      <c r="AQ1127" s="38">
        <f>IF(AB1127=0,0,IF(CONFIGURACAO!$C$44="SIM",(IF(AB1127&gt;CONFIGURACAO!$C$45,CONFIGURACAO!$C$45*CONFIGURACAO!$C$36,AB1127*CONFIGURACAO!$C$36)),'PI AREA  P100'!AB1127*CONFIGURACAO!$C$36))</f>
        <v>0</v>
      </c>
      <c r="AR1127" s="38">
        <f t="shared" si="377"/>
        <v>905</v>
      </c>
      <c r="AS1127" s="68">
        <f>IF(AR1127="","",$AR1127-(($AS$2/CONFIGURACAO!$C$6)*$M1127))</f>
        <v>605</v>
      </c>
      <c r="AT1127" s="73">
        <f t="shared" si="359"/>
        <v>3</v>
      </c>
      <c r="AU1127" s="75">
        <f>IF(AR1127="","",$AR1127-(($AU$2/CONFIGURACAO!$C$6)*$M1127))</f>
        <v>405</v>
      </c>
      <c r="AV1127" s="76">
        <f t="shared" si="360"/>
        <v>4</v>
      </c>
      <c r="AW1127" s="74">
        <f>IF(AR1127="","",$AR1127-(($AW$2/CONFIGURACAO!$C$6)*$M1127))</f>
        <v>205</v>
      </c>
      <c r="AX1127" s="72">
        <f t="shared" si="361"/>
        <v>5</v>
      </c>
      <c r="AZ1127" s="39">
        <f t="shared" si="362"/>
        <v>7.6440330087082856E-2</v>
      </c>
      <c r="BA1127" s="146">
        <f t="shared" si="363"/>
        <v>15</v>
      </c>
      <c r="BB1127" s="146">
        <f t="shared" si="364"/>
        <v>522</v>
      </c>
      <c r="BC1127" s="32">
        <f t="shared" si="365"/>
        <v>491</v>
      </c>
      <c r="BD1127" s="148"/>
      <c r="BE1127" s="40">
        <f t="shared" si="366"/>
        <v>3.7257824143070044E-2</v>
      </c>
      <c r="BF1127" s="40">
        <f t="shared" si="367"/>
        <v>0.11574074074074073</v>
      </c>
      <c r="BG1127" s="40">
        <f t="shared" si="368"/>
        <v>0.23124357656731759</v>
      </c>
      <c r="BH1127" s="40">
        <f t="shared" si="369"/>
        <v>0</v>
      </c>
      <c r="BI1127" s="40">
        <f t="shared" si="370"/>
        <v>0.10660980810234541</v>
      </c>
      <c r="BJ1127" s="40">
        <f t="shared" si="371"/>
        <v>0</v>
      </c>
      <c r="BK1127" s="40">
        <f t="shared" si="372"/>
        <v>0.16051364365971107</v>
      </c>
      <c r="BL1127">
        <v>0</v>
      </c>
      <c r="BM1127">
        <v>0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0</v>
      </c>
      <c r="BT1127" s="42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</row>
    <row r="1128" spans="1:124" s="32" customFormat="1" x14ac:dyDescent="0.2">
      <c r="A1128" s="124" t="str">
        <f>CONFIGURACAO!$C$4</f>
        <v>AREA 21</v>
      </c>
      <c r="B1128" s="125">
        <v>1126</v>
      </c>
      <c r="C1128" s="252" t="s">
        <v>334</v>
      </c>
      <c r="D1128" s="126">
        <f t="shared" si="373"/>
        <v>8</v>
      </c>
      <c r="E1128" s="250" t="s">
        <v>1463</v>
      </c>
      <c r="F1128" s="250">
        <v>1</v>
      </c>
      <c r="G1128" s="250">
        <v>1</v>
      </c>
      <c r="H1128" s="250">
        <v>1</v>
      </c>
      <c r="I1128" s="250">
        <v>1</v>
      </c>
      <c r="J1128" s="87"/>
      <c r="K1128" s="94"/>
      <c r="L1128" s="94"/>
      <c r="M1128" s="154">
        <f t="shared" si="374"/>
        <v>4</v>
      </c>
      <c r="N1128">
        <v>2</v>
      </c>
      <c r="O1128">
        <v>3</v>
      </c>
      <c r="P1128">
        <v>17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2</v>
      </c>
      <c r="AA1128">
        <v>0</v>
      </c>
      <c r="AB1128">
        <v>0</v>
      </c>
      <c r="AC1128" s="139">
        <f t="shared" si="357"/>
        <v>5</v>
      </c>
      <c r="AD1128" s="140">
        <f t="shared" si="358"/>
        <v>22</v>
      </c>
      <c r="AE1128" s="141">
        <f t="shared" si="375"/>
        <v>0</v>
      </c>
      <c r="AF1128" s="142">
        <f t="shared" si="376"/>
        <v>3</v>
      </c>
      <c r="AG1128" s="278"/>
      <c r="AI1128" s="37">
        <f>IFERROR(IF(M1128&gt;0,(N1128*CONFIGURACAO!$C$20)+(O1128*CONFIGURACAO!$C$21)+(P1128*CONFIGURACAO!$C$22)+(Q1128*CONFIGURACAO!$C$23)+(R1128*CONFIGURACAO!$C$24),""),"")</f>
        <v>1500</v>
      </c>
      <c r="AJ1128" s="38">
        <f>IF(S1128=0,0,IF(CONFIGURACAO!$C$15="SIM",(IF(S1128&gt;CONFIGURACAO!$C$16,CONFIGURACAO!$C$16*CONFIGURACAO!$C$25,S1128*CONFIGURACAO!$C$25)),'PI AREA  P100'!S1128*CONFIGURACAO!$C$25))</f>
        <v>0</v>
      </c>
      <c r="AK1128" s="38">
        <f>IF(T1128=0,0,IF(CONFIGURACAO!$C$17="SIM",(IF(T1128&gt;CONFIGURACAO!$C$18,CONFIGURACAO!$C$18*CONFIGURACAO!$C$26,T1128*CONFIGURACAO!$C$26)),'PI AREA  P100'!T1128*CONFIGURACAO!$C$26))</f>
        <v>0</v>
      </c>
      <c r="AL1128" s="38">
        <f>IFERROR(IF(M1128&gt;0,(U1128*CONFIGURACAO!$C$29)+(V1128*CONFIGURACAO!$C$30),""),"")</f>
        <v>0</v>
      </c>
      <c r="AM1128" s="38">
        <f>IF(W1128=0,0,IF(CONFIGURACAO!$C$41="SIM",(IF(W1128&gt;CONFIGURACAO!$C$41,CONFIGURACAO!$C$41*CONFIGURACAO!$C$31,W1128*CONFIGURACAO!$C$31)),'PI AREA  P100'!W1128*CONFIGURACAO!$C$31))</f>
        <v>0</v>
      </c>
      <c r="AN1128" s="38">
        <f>IF(X1128=0,0,IF(CONFIGURACAO!$C$39="SIM",(IF(X1128&gt;CONFIGURACAO!$C$40,CONFIGURACAO!$C$40*CONFIGURACAO!$C$32,X1128*CONFIGURACAO!$C$32)),'PI AREA  P100'!X1128*CONFIGURACAO!$C$32))</f>
        <v>0</v>
      </c>
      <c r="AO1128" s="38">
        <f>IFERROR(IF(M1128&gt;0,(Y1128*CONFIGURACAO!$C$33)+(Z1128*CONFIGURACAO!$C$34)+(AA1128*CONFIGURACAO!$C$35)+(AB1128*CONFIGURACAO!$C$36),""),"")</f>
        <v>200</v>
      </c>
      <c r="AP1128" s="38">
        <f>IF(AA1128=0,0,IF(CONFIGURACAO!$C$46="SIM",(IF(AA1128&gt;CONFIGURACAO!$C$47,CONFIGURACAO!$C$47*CONFIGURACAO!$C$35,AA1128*CONFIGURACAO!$C$35)),'PI AREA  P100'!AA1128*CONFIGURACAO!$C$35))</f>
        <v>0</v>
      </c>
      <c r="AQ1128" s="38">
        <f>IF(AB1128=0,0,IF(CONFIGURACAO!$C$44="SIM",(IF(AB1128&gt;CONFIGURACAO!$C$45,CONFIGURACAO!$C$45*CONFIGURACAO!$C$36,AB1128*CONFIGURACAO!$C$36)),'PI AREA  P100'!AB1128*CONFIGURACAO!$C$36))</f>
        <v>0</v>
      </c>
      <c r="AR1128" s="38">
        <f t="shared" si="377"/>
        <v>1700</v>
      </c>
      <c r="AS1128" s="68">
        <f>IF(AR1128="","",$AR1128-(($AS$2/CONFIGURACAO!$C$6)*$M1128))</f>
        <v>1400</v>
      </c>
      <c r="AT1128" s="73">
        <f t="shared" si="359"/>
        <v>3</v>
      </c>
      <c r="AU1128" s="75">
        <f>IF(AR1128="","",$AR1128-(($AU$2/CONFIGURACAO!$C$6)*$M1128))</f>
        <v>1200</v>
      </c>
      <c r="AV1128" s="76">
        <f t="shared" si="360"/>
        <v>4</v>
      </c>
      <c r="AW1128" s="74">
        <f>IF(AR1128="","",$AR1128-(($AW$2/CONFIGURACAO!$C$6)*$M1128))</f>
        <v>1000</v>
      </c>
      <c r="AX1128" s="72">
        <f t="shared" si="361"/>
        <v>5</v>
      </c>
      <c r="AZ1128" s="39">
        <f t="shared" si="362"/>
        <v>0.1435895703293269</v>
      </c>
      <c r="BA1128" s="146">
        <f t="shared" si="363"/>
        <v>26</v>
      </c>
      <c r="BB1128" s="146">
        <f t="shared" si="364"/>
        <v>246</v>
      </c>
      <c r="BC1128" s="32">
        <f t="shared" si="365"/>
        <v>202</v>
      </c>
      <c r="BD1128" s="148"/>
      <c r="BE1128" s="40">
        <f t="shared" si="366"/>
        <v>7.4515648286140088E-2</v>
      </c>
      <c r="BF1128" s="40">
        <f t="shared" si="367"/>
        <v>0.11574074074074073</v>
      </c>
      <c r="BG1128" s="40">
        <f t="shared" si="368"/>
        <v>0.43679342240493313</v>
      </c>
      <c r="BH1128" s="40">
        <f t="shared" si="369"/>
        <v>4.042037186742118E-2</v>
      </c>
      <c r="BI1128" s="40">
        <f t="shared" si="370"/>
        <v>0</v>
      </c>
      <c r="BJ1128" s="40">
        <f t="shared" si="371"/>
        <v>0</v>
      </c>
      <c r="BK1128" s="40">
        <f t="shared" si="372"/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 s="42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</row>
    <row r="1129" spans="1:124" s="32" customFormat="1" x14ac:dyDescent="0.2">
      <c r="A1129" s="124" t="str">
        <f>CONFIGURACAO!$C$4</f>
        <v>AREA 21</v>
      </c>
      <c r="B1129" s="125">
        <v>1127</v>
      </c>
      <c r="C1129" s="252" t="s">
        <v>334</v>
      </c>
      <c r="D1129" s="126">
        <f t="shared" si="373"/>
        <v>9</v>
      </c>
      <c r="E1129" s="250" t="s">
        <v>1464</v>
      </c>
      <c r="F1129" s="250">
        <v>1</v>
      </c>
      <c r="G1129" s="250">
        <v>1</v>
      </c>
      <c r="H1129" s="250">
        <v>1</v>
      </c>
      <c r="I1129" s="250">
        <v>1</v>
      </c>
      <c r="J1129" s="87"/>
      <c r="K1129" s="94"/>
      <c r="L1129" s="94"/>
      <c r="M1129" s="154">
        <f t="shared" si="374"/>
        <v>4</v>
      </c>
      <c r="N1129">
        <v>0</v>
      </c>
      <c r="O1129">
        <v>2</v>
      </c>
      <c r="P1129">
        <v>9</v>
      </c>
      <c r="Q1129">
        <v>1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 s="139">
        <f t="shared" si="357"/>
        <v>2</v>
      </c>
      <c r="AD1129" s="140">
        <f t="shared" si="358"/>
        <v>11</v>
      </c>
      <c r="AE1129" s="141">
        <f t="shared" si="375"/>
        <v>0</v>
      </c>
      <c r="AF1129" s="142">
        <f t="shared" si="376"/>
        <v>1</v>
      </c>
      <c r="AG1129" s="278"/>
      <c r="AI1129" s="37">
        <f>IFERROR(IF(M1129&gt;0,(N1129*CONFIGURACAO!$C$20)+(O1129*CONFIGURACAO!$C$21)+(P1129*CONFIGURACAO!$C$22)+(Q1129*CONFIGURACAO!$C$23)+(R1129*CONFIGURACAO!$C$24),""),"")</f>
        <v>760</v>
      </c>
      <c r="AJ1129" s="38">
        <f>IF(S1129=0,0,IF(CONFIGURACAO!$C$15="SIM",(IF(S1129&gt;CONFIGURACAO!$C$16,CONFIGURACAO!$C$16*CONFIGURACAO!$C$25,S1129*CONFIGURACAO!$C$25)),'PI AREA  P100'!S1129*CONFIGURACAO!$C$25))</f>
        <v>0</v>
      </c>
      <c r="AK1129" s="38">
        <f>IF(T1129=0,0,IF(CONFIGURACAO!$C$17="SIM",(IF(T1129&gt;CONFIGURACAO!$C$18,CONFIGURACAO!$C$18*CONFIGURACAO!$C$26,T1129*CONFIGURACAO!$C$26)),'PI AREA  P100'!T1129*CONFIGURACAO!$C$26))</f>
        <v>0</v>
      </c>
      <c r="AL1129" s="38">
        <f>IFERROR(IF(M1129&gt;0,(U1129*CONFIGURACAO!$C$29)+(V1129*CONFIGURACAO!$C$30),""),"")</f>
        <v>0</v>
      </c>
      <c r="AM1129" s="38">
        <f>IF(W1129=0,0,IF(CONFIGURACAO!$C$41="SIM",(IF(W1129&gt;CONFIGURACAO!$C$41,CONFIGURACAO!$C$41*CONFIGURACAO!$C$31,W1129*CONFIGURACAO!$C$31)),'PI AREA  P100'!W1129*CONFIGURACAO!$C$31))</f>
        <v>0</v>
      </c>
      <c r="AN1129" s="38">
        <f>IF(X1129=0,0,IF(CONFIGURACAO!$C$39="SIM",(IF(X1129&gt;CONFIGURACAO!$C$40,CONFIGURACAO!$C$40*CONFIGURACAO!$C$32,X1129*CONFIGURACAO!$C$32)),'PI AREA  P100'!X1129*CONFIGURACAO!$C$32))</f>
        <v>0</v>
      </c>
      <c r="AO1129" s="38">
        <f>IFERROR(IF(M1129&gt;0,(Y1129*CONFIGURACAO!$C$33)+(Z1129*CONFIGURACAO!$C$34)+(AA1129*CONFIGURACAO!$C$35)+(AB1129*CONFIGURACAO!$C$36),""),"")</f>
        <v>50</v>
      </c>
      <c r="AP1129" s="38">
        <f>IF(AA1129=0,0,IF(CONFIGURACAO!$C$46="SIM",(IF(AA1129&gt;CONFIGURACAO!$C$47,CONFIGURACAO!$C$47*CONFIGURACAO!$C$35,AA1129*CONFIGURACAO!$C$35)),'PI AREA  P100'!AA1129*CONFIGURACAO!$C$35))</f>
        <v>0</v>
      </c>
      <c r="AQ1129" s="38">
        <f>IF(AB1129=0,0,IF(CONFIGURACAO!$C$44="SIM",(IF(AB1129&gt;CONFIGURACAO!$C$45,CONFIGURACAO!$C$45*CONFIGURACAO!$C$36,AB1129*CONFIGURACAO!$C$36)),'PI AREA  P100'!AB1129*CONFIGURACAO!$C$36))</f>
        <v>0</v>
      </c>
      <c r="AR1129" s="38">
        <f t="shared" si="377"/>
        <v>810</v>
      </c>
      <c r="AS1129" s="68">
        <f>IF(AR1129="","",$AR1129-(($AS$2/CONFIGURACAO!$C$6)*$M1129))</f>
        <v>510</v>
      </c>
      <c r="AT1129" s="73">
        <f t="shared" si="359"/>
        <v>3</v>
      </c>
      <c r="AU1129" s="75">
        <f>IF(AR1129="","",$AR1129-(($AU$2/CONFIGURACAO!$C$6)*$M1129))</f>
        <v>310</v>
      </c>
      <c r="AV1129" s="76">
        <f t="shared" si="360"/>
        <v>4</v>
      </c>
      <c r="AW1129" s="74">
        <f>IF(AR1129="","",$AR1129-(($AW$2/CONFIGURACAO!$C$6)*$M1129))</f>
        <v>110</v>
      </c>
      <c r="AX1129" s="72">
        <f t="shared" si="361"/>
        <v>5</v>
      </c>
      <c r="AZ1129" s="39">
        <f t="shared" si="362"/>
        <v>6.8416207039267526E-2</v>
      </c>
      <c r="BA1129" s="146">
        <f t="shared" si="363"/>
        <v>14</v>
      </c>
      <c r="BB1129" s="146">
        <f t="shared" si="364"/>
        <v>550</v>
      </c>
      <c r="BC1129" s="32">
        <f t="shared" si="365"/>
        <v>550</v>
      </c>
      <c r="BD1129" s="148"/>
      <c r="BE1129" s="40">
        <f t="shared" si="366"/>
        <v>0</v>
      </c>
      <c r="BF1129" s="40">
        <f t="shared" si="367"/>
        <v>7.716049382716049E-2</v>
      </c>
      <c r="BG1129" s="40">
        <f t="shared" si="368"/>
        <v>0.23124357656731759</v>
      </c>
      <c r="BH1129" s="40">
        <f t="shared" si="369"/>
        <v>4.042037186742118E-2</v>
      </c>
      <c r="BI1129" s="40">
        <f t="shared" si="370"/>
        <v>0.10660980810234541</v>
      </c>
      <c r="BJ1129" s="40">
        <f t="shared" si="371"/>
        <v>0</v>
      </c>
      <c r="BK1129" s="40">
        <f t="shared" si="372"/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 s="42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</row>
    <row r="1130" spans="1:124" s="32" customFormat="1" x14ac:dyDescent="0.2">
      <c r="A1130" s="124" t="str">
        <f>CONFIGURACAO!$C$4</f>
        <v>AREA 21</v>
      </c>
      <c r="B1130" s="125">
        <v>1128</v>
      </c>
      <c r="C1130" s="252" t="s">
        <v>334</v>
      </c>
      <c r="D1130" s="126">
        <f t="shared" si="373"/>
        <v>10</v>
      </c>
      <c r="E1130" s="250" t="s">
        <v>1465</v>
      </c>
      <c r="F1130" s="250">
        <v>1</v>
      </c>
      <c r="G1130" s="250">
        <v>1</v>
      </c>
      <c r="H1130" s="250">
        <v>1</v>
      </c>
      <c r="I1130" s="250">
        <v>1</v>
      </c>
      <c r="J1130" s="87"/>
      <c r="K1130" s="94"/>
      <c r="L1130" s="94"/>
      <c r="M1130" s="154">
        <f t="shared" si="374"/>
        <v>4</v>
      </c>
      <c r="N1130">
        <v>0</v>
      </c>
      <c r="O1130">
        <v>1</v>
      </c>
      <c r="P1130">
        <v>15</v>
      </c>
      <c r="Q1130">
        <v>4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 s="139">
        <f t="shared" si="357"/>
        <v>1</v>
      </c>
      <c r="AD1130" s="140">
        <f t="shared" si="358"/>
        <v>16</v>
      </c>
      <c r="AE1130" s="141">
        <f t="shared" si="375"/>
        <v>0</v>
      </c>
      <c r="AF1130" s="142">
        <f t="shared" si="376"/>
        <v>0</v>
      </c>
      <c r="AG1130" s="278"/>
      <c r="AI1130" s="37">
        <f>IFERROR(IF(M1130&gt;0,(N1130*CONFIGURACAO!$C$20)+(O1130*CONFIGURACAO!$C$21)+(P1130*CONFIGURACAO!$C$22)+(Q1130*CONFIGURACAO!$C$23)+(R1130*CONFIGURACAO!$C$24),""),"")</f>
        <v>1140</v>
      </c>
      <c r="AJ1130" s="38">
        <f>IF(S1130=0,0,IF(CONFIGURACAO!$C$15="SIM",(IF(S1130&gt;CONFIGURACAO!$C$16,CONFIGURACAO!$C$16*CONFIGURACAO!$C$25,S1130*CONFIGURACAO!$C$25)),'PI AREA  P100'!S1130*CONFIGURACAO!$C$25))</f>
        <v>0</v>
      </c>
      <c r="AK1130" s="38">
        <f>IF(T1130=0,0,IF(CONFIGURACAO!$C$17="SIM",(IF(T1130&gt;CONFIGURACAO!$C$18,CONFIGURACAO!$C$18*CONFIGURACAO!$C$26,T1130*CONFIGURACAO!$C$26)),'PI AREA  P100'!T1130*CONFIGURACAO!$C$26))</f>
        <v>0</v>
      </c>
      <c r="AL1130" s="38">
        <f>IFERROR(IF(M1130&gt;0,(U1130*CONFIGURACAO!$C$29)+(V1130*CONFIGURACAO!$C$30),""),"")</f>
        <v>0</v>
      </c>
      <c r="AM1130" s="38">
        <f>IF(W1130=0,0,IF(CONFIGURACAO!$C$41="SIM",(IF(W1130&gt;CONFIGURACAO!$C$41,CONFIGURACAO!$C$41*CONFIGURACAO!$C$31,W1130*CONFIGURACAO!$C$31)),'PI AREA  P100'!W1130*CONFIGURACAO!$C$31))</f>
        <v>0</v>
      </c>
      <c r="AN1130" s="38">
        <f>IF(X1130=0,0,IF(CONFIGURACAO!$C$39="SIM",(IF(X1130&gt;CONFIGURACAO!$C$40,CONFIGURACAO!$C$40*CONFIGURACAO!$C$32,X1130*CONFIGURACAO!$C$32)),'PI AREA  P100'!X1130*CONFIGURACAO!$C$32))</f>
        <v>0</v>
      </c>
      <c r="AO1130" s="38">
        <f>IFERROR(IF(M1130&gt;0,(Y1130*CONFIGURACAO!$C$33)+(Z1130*CONFIGURACAO!$C$34)+(AA1130*CONFIGURACAO!$C$35)+(AB1130*CONFIGURACAO!$C$36),""),"")</f>
        <v>25</v>
      </c>
      <c r="AP1130" s="38">
        <f>IF(AA1130=0,0,IF(CONFIGURACAO!$C$46="SIM",(IF(AA1130&gt;CONFIGURACAO!$C$47,CONFIGURACAO!$C$47*CONFIGURACAO!$C$35,AA1130*CONFIGURACAO!$C$35)),'PI AREA  P100'!AA1130*CONFIGURACAO!$C$35))</f>
        <v>25</v>
      </c>
      <c r="AQ1130" s="38">
        <f>IF(AB1130=0,0,IF(CONFIGURACAO!$C$44="SIM",(IF(AB1130&gt;CONFIGURACAO!$C$45,CONFIGURACAO!$C$45*CONFIGURACAO!$C$36,AB1130*CONFIGURACAO!$C$36)),'PI AREA  P100'!AB1130*CONFIGURACAO!$C$36))</f>
        <v>0</v>
      </c>
      <c r="AR1130" s="38">
        <f t="shared" si="377"/>
        <v>1190</v>
      </c>
      <c r="AS1130" s="68">
        <f>IF(AR1130="","",$AR1130-(($AS$2/CONFIGURACAO!$C$6)*$M1130))</f>
        <v>890</v>
      </c>
      <c r="AT1130" s="73">
        <f t="shared" si="359"/>
        <v>3</v>
      </c>
      <c r="AU1130" s="75">
        <f>IF(AR1130="","",$AR1130-(($AU$2/CONFIGURACAO!$C$6)*$M1130))</f>
        <v>690</v>
      </c>
      <c r="AV1130" s="76">
        <f t="shared" si="360"/>
        <v>4</v>
      </c>
      <c r="AW1130" s="74">
        <f>IF(AR1130="","",$AR1130-(($AW$2/CONFIGURACAO!$C$6)*$M1130))</f>
        <v>490</v>
      </c>
      <c r="AX1130" s="72">
        <f t="shared" si="361"/>
        <v>5</v>
      </c>
      <c r="AZ1130" s="39">
        <f t="shared" si="362"/>
        <v>0.10051269923052883</v>
      </c>
      <c r="BA1130" s="146">
        <f t="shared" si="363"/>
        <v>21</v>
      </c>
      <c r="BB1130" s="146">
        <f t="shared" si="364"/>
        <v>343</v>
      </c>
      <c r="BC1130" s="32">
        <f t="shared" si="365"/>
        <v>358</v>
      </c>
      <c r="BD1130" s="148"/>
      <c r="BE1130" s="40">
        <f t="shared" si="366"/>
        <v>0</v>
      </c>
      <c r="BF1130" s="40">
        <f t="shared" si="367"/>
        <v>3.8580246913580245E-2</v>
      </c>
      <c r="BG1130" s="40">
        <f t="shared" si="368"/>
        <v>0.38540596094552931</v>
      </c>
      <c r="BH1130" s="40">
        <f t="shared" si="369"/>
        <v>0.16168148746968472</v>
      </c>
      <c r="BI1130" s="40">
        <f t="shared" si="370"/>
        <v>0</v>
      </c>
      <c r="BJ1130" s="40">
        <f t="shared" si="371"/>
        <v>0</v>
      </c>
      <c r="BK1130" s="40">
        <f t="shared" si="372"/>
        <v>0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0</v>
      </c>
      <c r="BR1130">
        <v>5</v>
      </c>
      <c r="BS1130">
        <v>0</v>
      </c>
      <c r="BT1130" s="42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</row>
    <row r="1131" spans="1:124" s="32" customFormat="1" x14ac:dyDescent="0.2">
      <c r="A1131" s="124" t="str">
        <f>CONFIGURACAO!$C$4</f>
        <v>AREA 21</v>
      </c>
      <c r="B1131" s="125">
        <v>1129</v>
      </c>
      <c r="C1131" s="252" t="s">
        <v>334</v>
      </c>
      <c r="D1131" s="126">
        <f t="shared" si="373"/>
        <v>11</v>
      </c>
      <c r="E1131" s="250" t="s">
        <v>1466</v>
      </c>
      <c r="F1131" s="250">
        <v>1</v>
      </c>
      <c r="G1131" s="250">
        <v>0</v>
      </c>
      <c r="H1131" s="250">
        <v>0</v>
      </c>
      <c r="I1131" s="250">
        <v>0</v>
      </c>
      <c r="J1131" s="87"/>
      <c r="K1131" s="94"/>
      <c r="L1131" s="94"/>
      <c r="M1131" s="154">
        <f t="shared" si="374"/>
        <v>1</v>
      </c>
      <c r="N1131">
        <v>0</v>
      </c>
      <c r="O1131">
        <v>4</v>
      </c>
      <c r="P1131">
        <v>9</v>
      </c>
      <c r="Q1131">
        <v>1</v>
      </c>
      <c r="R1131">
        <v>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 s="139">
        <f t="shared" si="357"/>
        <v>4</v>
      </c>
      <c r="AD1131" s="140">
        <f t="shared" si="358"/>
        <v>13</v>
      </c>
      <c r="AE1131" s="141">
        <f t="shared" si="375"/>
        <v>0</v>
      </c>
      <c r="AF1131" s="142">
        <f t="shared" si="376"/>
        <v>0</v>
      </c>
      <c r="AG1131" s="278"/>
      <c r="AI1131" s="37">
        <f>IFERROR(IF(M1131&gt;0,(N1131*CONFIGURACAO!$C$20)+(O1131*CONFIGURACAO!$C$21)+(P1131*CONFIGURACAO!$C$22)+(Q1131*CONFIGURACAO!$C$23)+(R1131*CONFIGURACAO!$C$24),""),"")</f>
        <v>940</v>
      </c>
      <c r="AJ1131" s="38">
        <f>IF(S1131=0,0,IF(CONFIGURACAO!$C$15="SIM",(IF(S1131&gt;CONFIGURACAO!$C$16,CONFIGURACAO!$C$16*CONFIGURACAO!$C$25,S1131*CONFIGURACAO!$C$25)),'PI AREA  P100'!S1131*CONFIGURACAO!$C$25))</f>
        <v>0</v>
      </c>
      <c r="AK1131" s="38">
        <f>IF(T1131=0,0,IF(CONFIGURACAO!$C$17="SIM",(IF(T1131&gt;CONFIGURACAO!$C$18,CONFIGURACAO!$C$18*CONFIGURACAO!$C$26,T1131*CONFIGURACAO!$C$26)),'PI AREA  P100'!T1131*CONFIGURACAO!$C$26))</f>
        <v>0</v>
      </c>
      <c r="AL1131" s="38">
        <f>IFERROR(IF(M1131&gt;0,(U1131*CONFIGURACAO!$C$29)+(V1131*CONFIGURACAO!$C$30),""),"")</f>
        <v>0</v>
      </c>
      <c r="AM1131" s="38">
        <f>IF(W1131=0,0,IF(CONFIGURACAO!$C$41="SIM",(IF(W1131&gt;CONFIGURACAO!$C$41,CONFIGURACAO!$C$41*CONFIGURACAO!$C$31,W1131*CONFIGURACAO!$C$31)),'PI AREA  P100'!W1131*CONFIGURACAO!$C$31))</f>
        <v>0</v>
      </c>
      <c r="AN1131" s="38">
        <f>IF(X1131=0,0,IF(CONFIGURACAO!$C$39="SIM",(IF(X1131&gt;CONFIGURACAO!$C$40,CONFIGURACAO!$C$40*CONFIGURACAO!$C$32,X1131*CONFIGURACAO!$C$32)),'PI AREA  P100'!X1131*CONFIGURACAO!$C$32))</f>
        <v>0</v>
      </c>
      <c r="AO1131" s="38">
        <f>IFERROR(IF(M1131&gt;0,(Y1131*CONFIGURACAO!$C$33)+(Z1131*CONFIGURACAO!$C$34)+(AA1131*CONFIGURACAO!$C$35)+(AB1131*CONFIGURACAO!$C$36),""),"")</f>
        <v>0</v>
      </c>
      <c r="AP1131" s="38">
        <f>IF(AA1131=0,0,IF(CONFIGURACAO!$C$46="SIM",(IF(AA1131&gt;CONFIGURACAO!$C$47,CONFIGURACAO!$C$47*CONFIGURACAO!$C$35,AA1131*CONFIGURACAO!$C$35)),'PI AREA  P100'!AA1131*CONFIGURACAO!$C$35))</f>
        <v>0</v>
      </c>
      <c r="AQ1131" s="38">
        <f>IF(AB1131=0,0,IF(CONFIGURACAO!$C$44="SIM",(IF(AB1131&gt;CONFIGURACAO!$C$45,CONFIGURACAO!$C$45*CONFIGURACAO!$C$36,AB1131*CONFIGURACAO!$C$36)),'PI AREA  P100'!AB1131*CONFIGURACAO!$C$36))</f>
        <v>0</v>
      </c>
      <c r="AR1131" s="38">
        <f t="shared" si="377"/>
        <v>940</v>
      </c>
      <c r="AS1131" s="68">
        <f>IF(AR1131="","",$AR1131-(($AS$2/CONFIGURACAO!$C$6)*$M1131))</f>
        <v>865</v>
      </c>
      <c r="AT1131" s="73">
        <f t="shared" si="359"/>
        <v>3</v>
      </c>
      <c r="AU1131" s="75">
        <f>IF(AR1131="","",$AR1131-(($AU$2/CONFIGURACAO!$C$6)*$M1131))</f>
        <v>815</v>
      </c>
      <c r="AV1131" s="76">
        <f t="shared" si="360"/>
        <v>4</v>
      </c>
      <c r="AW1131" s="74">
        <f>IF(AR1131="","",$AR1131-(($AW$2/CONFIGURACAO!$C$6)*$M1131))</f>
        <v>765</v>
      </c>
      <c r="AX1131" s="72">
        <f t="shared" si="361"/>
        <v>5</v>
      </c>
      <c r="AZ1131" s="39">
        <f t="shared" si="362"/>
        <v>7.9396585946804279E-2</v>
      </c>
      <c r="BA1131" s="146">
        <f t="shared" si="363"/>
        <v>16</v>
      </c>
      <c r="BB1131" s="146">
        <f t="shared" si="364"/>
        <v>488</v>
      </c>
      <c r="BC1131" s="32">
        <f t="shared" si="365"/>
        <v>472</v>
      </c>
      <c r="BD1131" s="148"/>
      <c r="BE1131" s="40">
        <f t="shared" si="366"/>
        <v>0</v>
      </c>
      <c r="BF1131" s="40">
        <f t="shared" si="367"/>
        <v>0.15432098765432098</v>
      </c>
      <c r="BG1131" s="40">
        <f t="shared" si="368"/>
        <v>0.23124357656731759</v>
      </c>
      <c r="BH1131" s="40">
        <f t="shared" si="369"/>
        <v>4.042037186742118E-2</v>
      </c>
      <c r="BI1131" s="40">
        <f t="shared" si="370"/>
        <v>0.21321961620469082</v>
      </c>
      <c r="BJ1131" s="40">
        <f t="shared" si="371"/>
        <v>0</v>
      </c>
      <c r="BK1131" s="40">
        <f t="shared" si="372"/>
        <v>0</v>
      </c>
      <c r="BL1131">
        <v>0</v>
      </c>
      <c r="BM1131">
        <v>0</v>
      </c>
      <c r="BN1131">
        <v>0</v>
      </c>
      <c r="BO1131">
        <v>0</v>
      </c>
      <c r="BP1131">
        <v>2</v>
      </c>
      <c r="BQ1131">
        <v>1</v>
      </c>
      <c r="BR1131">
        <v>0</v>
      </c>
      <c r="BS1131">
        <v>0</v>
      </c>
      <c r="BT1131" s="42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</row>
    <row r="1132" spans="1:124" s="32" customFormat="1" x14ac:dyDescent="0.2">
      <c r="A1132" s="124" t="str">
        <f>CONFIGURACAO!$C$4</f>
        <v>AREA 21</v>
      </c>
      <c r="B1132" s="125">
        <v>1130</v>
      </c>
      <c r="C1132" s="252" t="s">
        <v>334</v>
      </c>
      <c r="D1132" s="126">
        <f t="shared" si="373"/>
        <v>12</v>
      </c>
      <c r="E1132" s="250" t="s">
        <v>1467</v>
      </c>
      <c r="F1132" s="250">
        <v>1</v>
      </c>
      <c r="G1132" s="250">
        <v>1</v>
      </c>
      <c r="H1132" s="250">
        <v>1</v>
      </c>
      <c r="I1132" s="250">
        <v>1</v>
      </c>
      <c r="J1132" s="87"/>
      <c r="K1132" s="94"/>
      <c r="L1132" s="94"/>
      <c r="M1132" s="154">
        <f t="shared" si="374"/>
        <v>4</v>
      </c>
      <c r="N1132">
        <v>0</v>
      </c>
      <c r="O1132">
        <v>6</v>
      </c>
      <c r="P1132">
        <v>10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 s="139">
        <f t="shared" si="357"/>
        <v>6</v>
      </c>
      <c r="AD1132" s="140">
        <f t="shared" si="358"/>
        <v>16</v>
      </c>
      <c r="AE1132" s="141">
        <f t="shared" si="375"/>
        <v>0</v>
      </c>
      <c r="AF1132" s="142">
        <f t="shared" si="376"/>
        <v>1</v>
      </c>
      <c r="AG1132" s="278"/>
      <c r="AI1132" s="37">
        <f>IFERROR(IF(M1132&gt;0,(N1132*CONFIGURACAO!$C$20)+(O1132*CONFIGURACAO!$C$21)+(P1132*CONFIGURACAO!$C$22)+(Q1132*CONFIGURACAO!$C$23)+(R1132*CONFIGURACAO!$C$24),""),"")</f>
        <v>1080</v>
      </c>
      <c r="AJ1132" s="38">
        <f>IF(S1132=0,0,IF(CONFIGURACAO!$C$15="SIM",(IF(S1132&gt;CONFIGURACAO!$C$16,CONFIGURACAO!$C$16*CONFIGURACAO!$C$25,S1132*CONFIGURACAO!$C$25)),'PI AREA  P100'!S1132*CONFIGURACAO!$C$25))</f>
        <v>0</v>
      </c>
      <c r="AK1132" s="38">
        <f>IF(T1132=0,0,IF(CONFIGURACAO!$C$17="SIM",(IF(T1132&gt;CONFIGURACAO!$C$18,CONFIGURACAO!$C$18*CONFIGURACAO!$C$26,T1132*CONFIGURACAO!$C$26)),'PI AREA  P100'!T1132*CONFIGURACAO!$C$26))</f>
        <v>0</v>
      </c>
      <c r="AL1132" s="38">
        <f>IFERROR(IF(M1132&gt;0,(U1132*CONFIGURACAO!$C$29)+(V1132*CONFIGURACAO!$C$30),""),"")</f>
        <v>0</v>
      </c>
      <c r="AM1132" s="38">
        <f>IF(W1132=0,0,IF(CONFIGURACAO!$C$41="SIM",(IF(W1132&gt;CONFIGURACAO!$C$41,CONFIGURACAO!$C$41*CONFIGURACAO!$C$31,W1132*CONFIGURACAO!$C$31)),'PI AREA  P100'!W1132*CONFIGURACAO!$C$31))</f>
        <v>0</v>
      </c>
      <c r="AN1132" s="38">
        <f>IF(X1132=0,0,IF(CONFIGURACAO!$C$39="SIM",(IF(X1132&gt;CONFIGURACAO!$C$40,CONFIGURACAO!$C$40*CONFIGURACAO!$C$32,X1132*CONFIGURACAO!$C$32)),'PI AREA  P100'!X1132*CONFIGURACAO!$C$32))</f>
        <v>0</v>
      </c>
      <c r="AO1132" s="38">
        <f>IFERROR(IF(M1132&gt;0,(Y1132*CONFIGURACAO!$C$33)+(Z1132*CONFIGURACAO!$C$34)+(AA1132*CONFIGURACAO!$C$35)+(AB1132*CONFIGURACAO!$C$36),""),"")</f>
        <v>50</v>
      </c>
      <c r="AP1132" s="38">
        <f>IF(AA1132=0,0,IF(CONFIGURACAO!$C$46="SIM",(IF(AA1132&gt;CONFIGURACAO!$C$47,CONFIGURACAO!$C$47*CONFIGURACAO!$C$35,AA1132*CONFIGURACAO!$C$35)),'PI AREA  P100'!AA1132*CONFIGURACAO!$C$35))</f>
        <v>0</v>
      </c>
      <c r="AQ1132" s="38">
        <f>IF(AB1132=0,0,IF(CONFIGURACAO!$C$44="SIM",(IF(AB1132&gt;CONFIGURACAO!$C$45,CONFIGURACAO!$C$45*CONFIGURACAO!$C$36,AB1132*CONFIGURACAO!$C$36)),'PI AREA  P100'!AB1132*CONFIGURACAO!$C$36))</f>
        <v>0</v>
      </c>
      <c r="AR1132" s="38">
        <f t="shared" si="377"/>
        <v>1130</v>
      </c>
      <c r="AS1132" s="68">
        <f>IF(AR1132="","",$AR1132-(($AS$2/CONFIGURACAO!$C$6)*$M1132))</f>
        <v>830</v>
      </c>
      <c r="AT1132" s="73">
        <f t="shared" si="359"/>
        <v>3</v>
      </c>
      <c r="AU1132" s="75">
        <f>IF(AR1132="","",$AR1132-(($AU$2/CONFIGURACAO!$C$6)*$M1132))</f>
        <v>630</v>
      </c>
      <c r="AV1132" s="76">
        <f t="shared" si="360"/>
        <v>4</v>
      </c>
      <c r="AW1132" s="74">
        <f>IF(AR1132="","",$AR1132-(($AW$2/CONFIGURACAO!$C$6)*$M1132))</f>
        <v>430</v>
      </c>
      <c r="AX1132" s="72">
        <f t="shared" si="361"/>
        <v>5</v>
      </c>
      <c r="AZ1132" s="39">
        <f t="shared" si="362"/>
        <v>9.5444832042434938E-2</v>
      </c>
      <c r="BA1132" s="146">
        <f t="shared" si="363"/>
        <v>17</v>
      </c>
      <c r="BB1132" s="146">
        <f t="shared" si="364"/>
        <v>454</v>
      </c>
      <c r="BC1132" s="32">
        <f t="shared" si="365"/>
        <v>384</v>
      </c>
      <c r="BD1132" s="148"/>
      <c r="BE1132" s="40">
        <f t="shared" si="366"/>
        <v>0</v>
      </c>
      <c r="BF1132" s="40">
        <f t="shared" si="367"/>
        <v>0.23148148148148145</v>
      </c>
      <c r="BG1132" s="40">
        <f t="shared" si="368"/>
        <v>0.25693730729701952</v>
      </c>
      <c r="BH1132" s="40">
        <f t="shared" si="369"/>
        <v>0</v>
      </c>
      <c r="BI1132" s="40">
        <f t="shared" si="370"/>
        <v>0</v>
      </c>
      <c r="BJ1132" s="40">
        <f t="shared" si="371"/>
        <v>0</v>
      </c>
      <c r="BK1132" s="40">
        <f t="shared" si="372"/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1</v>
      </c>
      <c r="BR1132">
        <v>0</v>
      </c>
      <c r="BS1132">
        <v>0</v>
      </c>
      <c r="BT1132" s="4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</row>
    <row r="1133" spans="1:124" s="32" customFormat="1" x14ac:dyDescent="0.2">
      <c r="A1133" s="124" t="str">
        <f>CONFIGURACAO!$C$4</f>
        <v>AREA 21</v>
      </c>
      <c r="B1133" s="125">
        <v>1131</v>
      </c>
      <c r="C1133" s="252" t="s">
        <v>334</v>
      </c>
      <c r="D1133" s="126">
        <f t="shared" si="373"/>
        <v>13</v>
      </c>
      <c r="E1133" s="250" t="s">
        <v>1468</v>
      </c>
      <c r="F1133" s="250">
        <v>1</v>
      </c>
      <c r="G1133" s="250">
        <v>1</v>
      </c>
      <c r="H1133" s="250">
        <v>1</v>
      </c>
      <c r="I1133" s="250">
        <v>1</v>
      </c>
      <c r="J1133" s="87"/>
      <c r="K1133" s="94"/>
      <c r="L1133" s="94"/>
      <c r="M1133" s="154">
        <f t="shared" si="374"/>
        <v>4</v>
      </c>
      <c r="N1133">
        <v>0</v>
      </c>
      <c r="O1133">
        <v>2</v>
      </c>
      <c r="P1133">
        <v>8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1</v>
      </c>
      <c r="AC1133" s="139">
        <f t="shared" si="357"/>
        <v>2</v>
      </c>
      <c r="AD1133" s="140">
        <f t="shared" si="358"/>
        <v>10</v>
      </c>
      <c r="AE1133" s="141">
        <f t="shared" si="375"/>
        <v>0</v>
      </c>
      <c r="AF1133" s="142">
        <f t="shared" si="376"/>
        <v>1</v>
      </c>
      <c r="AG1133" s="278"/>
      <c r="AI1133" s="37">
        <f>IFERROR(IF(M1133&gt;0,(N1133*CONFIGURACAO!$C$20)+(O1133*CONFIGURACAO!$C$21)+(P1133*CONFIGURACAO!$C$22)+(Q1133*CONFIGURACAO!$C$23)+(R1133*CONFIGURACAO!$C$24),""),"")</f>
        <v>640</v>
      </c>
      <c r="AJ1133" s="38">
        <f>IF(S1133=0,0,IF(CONFIGURACAO!$C$15="SIM",(IF(S1133&gt;CONFIGURACAO!$C$16,CONFIGURACAO!$C$16*CONFIGURACAO!$C$25,S1133*CONFIGURACAO!$C$25)),'PI AREA  P100'!S1133*CONFIGURACAO!$C$25))</f>
        <v>0</v>
      </c>
      <c r="AK1133" s="38">
        <f>IF(T1133=0,0,IF(CONFIGURACAO!$C$17="SIM",(IF(T1133&gt;CONFIGURACAO!$C$18,CONFIGURACAO!$C$18*CONFIGURACAO!$C$26,T1133*CONFIGURACAO!$C$26)),'PI AREA  P100'!T1133*CONFIGURACAO!$C$26))</f>
        <v>0</v>
      </c>
      <c r="AL1133" s="38">
        <f>IFERROR(IF(M1133&gt;0,(U1133*CONFIGURACAO!$C$29)+(V1133*CONFIGURACAO!$C$30),""),"")</f>
        <v>0</v>
      </c>
      <c r="AM1133" s="38">
        <f>IF(W1133=0,0,IF(CONFIGURACAO!$C$41="SIM",(IF(W1133&gt;CONFIGURACAO!$C$41,CONFIGURACAO!$C$41*CONFIGURACAO!$C$31,W1133*CONFIGURACAO!$C$31)),'PI AREA  P100'!W1133*CONFIGURACAO!$C$31))</f>
        <v>0</v>
      </c>
      <c r="AN1133" s="38">
        <f>IF(X1133=0,0,IF(CONFIGURACAO!$C$39="SIM",(IF(X1133&gt;CONFIGURACAO!$C$40,CONFIGURACAO!$C$40*CONFIGURACAO!$C$32,X1133*CONFIGURACAO!$C$32)),'PI AREA  P100'!X1133*CONFIGURACAO!$C$32))</f>
        <v>0</v>
      </c>
      <c r="AO1133" s="38">
        <f>IFERROR(IF(M1133&gt;0,(Y1133*CONFIGURACAO!$C$33)+(Z1133*CONFIGURACAO!$C$34)+(AA1133*CONFIGURACAO!$C$35)+(AB1133*CONFIGURACAO!$C$36),""),"")</f>
        <v>110</v>
      </c>
      <c r="AP1133" s="38">
        <f>IF(AA1133=0,0,IF(CONFIGURACAO!$C$46="SIM",(IF(AA1133&gt;CONFIGURACAO!$C$47,CONFIGURACAO!$C$47*CONFIGURACAO!$C$35,AA1133*CONFIGURACAO!$C$35)),'PI AREA  P100'!AA1133*CONFIGURACAO!$C$35))</f>
        <v>0</v>
      </c>
      <c r="AQ1133" s="38">
        <f>IF(AB1133=0,0,IF(CONFIGURACAO!$C$44="SIM",(IF(AB1133&gt;CONFIGURACAO!$C$45,CONFIGURACAO!$C$45*CONFIGURACAO!$C$36,AB1133*CONFIGURACAO!$C$36)),'PI AREA  P100'!AB1133*CONFIGURACAO!$C$36))</f>
        <v>10</v>
      </c>
      <c r="AR1133" s="38">
        <f t="shared" si="377"/>
        <v>760</v>
      </c>
      <c r="AS1133" s="68">
        <f>IF(AR1133="","",$AR1133-(($AS$2/CONFIGURACAO!$C$6)*$M1133))</f>
        <v>460</v>
      </c>
      <c r="AT1133" s="73">
        <f t="shared" si="359"/>
        <v>3</v>
      </c>
      <c r="AU1133" s="75">
        <f>IF(AR1133="","",$AR1133-(($AU$2/CONFIGURACAO!$C$6)*$M1133))</f>
        <v>260</v>
      </c>
      <c r="AV1133" s="76">
        <f t="shared" si="360"/>
        <v>4</v>
      </c>
      <c r="AW1133" s="74">
        <f>IF(AR1133="","",$AR1133-(($AW$2/CONFIGURACAO!$C$6)*$M1133))</f>
        <v>60</v>
      </c>
      <c r="AX1133" s="72">
        <f t="shared" si="361"/>
        <v>5</v>
      </c>
      <c r="AZ1133" s="39">
        <f t="shared" si="362"/>
        <v>6.4192984382522605E-2</v>
      </c>
      <c r="BA1133" s="146">
        <f t="shared" si="363"/>
        <v>12</v>
      </c>
      <c r="BB1133" s="146">
        <f t="shared" si="364"/>
        <v>629</v>
      </c>
      <c r="BC1133" s="32">
        <f t="shared" si="365"/>
        <v>573</v>
      </c>
      <c r="BD1133" s="148"/>
      <c r="BE1133" s="40">
        <f t="shared" si="366"/>
        <v>0</v>
      </c>
      <c r="BF1133" s="40">
        <f t="shared" si="367"/>
        <v>7.716049382716049E-2</v>
      </c>
      <c r="BG1133" s="40">
        <f t="shared" si="368"/>
        <v>0.20554984583761562</v>
      </c>
      <c r="BH1133" s="40">
        <f t="shared" si="369"/>
        <v>0</v>
      </c>
      <c r="BI1133" s="40">
        <f t="shared" si="370"/>
        <v>0</v>
      </c>
      <c r="BJ1133" s="40">
        <f t="shared" si="371"/>
        <v>0</v>
      </c>
      <c r="BK1133" s="40">
        <f t="shared" si="372"/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2</v>
      </c>
      <c r="BT1133" s="42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</row>
    <row r="1134" spans="1:124" s="32" customFormat="1" x14ac:dyDescent="0.2">
      <c r="A1134" s="124" t="str">
        <f>CONFIGURACAO!$C$4</f>
        <v>AREA 21</v>
      </c>
      <c r="B1134" s="125">
        <v>1132</v>
      </c>
      <c r="C1134" s="252" t="s">
        <v>334</v>
      </c>
      <c r="D1134" s="126">
        <f t="shared" si="373"/>
        <v>14</v>
      </c>
      <c r="E1134" s="250" t="s">
        <v>1469</v>
      </c>
      <c r="F1134" s="250">
        <v>1</v>
      </c>
      <c r="G1134" s="250">
        <v>1</v>
      </c>
      <c r="H1134" s="250">
        <v>1</v>
      </c>
      <c r="I1134" s="250">
        <v>1</v>
      </c>
      <c r="J1134" s="87"/>
      <c r="K1134" s="94"/>
      <c r="L1134" s="94"/>
      <c r="M1134" s="154">
        <f t="shared" si="374"/>
        <v>4</v>
      </c>
      <c r="N1134">
        <v>0</v>
      </c>
      <c r="O1134">
        <v>1</v>
      </c>
      <c r="P1134">
        <v>8</v>
      </c>
      <c r="Q1134">
        <v>0</v>
      </c>
      <c r="R1134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 s="139">
        <f t="shared" si="357"/>
        <v>1</v>
      </c>
      <c r="AD1134" s="140">
        <f t="shared" si="358"/>
        <v>9</v>
      </c>
      <c r="AE1134" s="141">
        <f t="shared" si="375"/>
        <v>0</v>
      </c>
      <c r="AF1134" s="142">
        <f t="shared" si="376"/>
        <v>0</v>
      </c>
      <c r="AG1134" s="278"/>
      <c r="AI1134" s="37">
        <f>IFERROR(IF(M1134&gt;0,(N1134*CONFIGURACAO!$C$20)+(O1134*CONFIGURACAO!$C$21)+(P1134*CONFIGURACAO!$C$22)+(Q1134*CONFIGURACAO!$C$23)+(R1134*CONFIGURACAO!$C$24),""),"")</f>
        <v>560</v>
      </c>
      <c r="AJ1134" s="38">
        <f>IF(S1134=0,0,IF(CONFIGURACAO!$C$15="SIM",(IF(S1134&gt;CONFIGURACAO!$C$16,CONFIGURACAO!$C$16*CONFIGURACAO!$C$25,S1134*CONFIGURACAO!$C$25)),'PI AREA  P100'!S1134*CONFIGURACAO!$C$25))</f>
        <v>10</v>
      </c>
      <c r="AK1134" s="38">
        <f>IF(T1134=0,0,IF(CONFIGURACAO!$C$17="SIM",(IF(T1134&gt;CONFIGURACAO!$C$18,CONFIGURACAO!$C$18*CONFIGURACAO!$C$26,T1134*CONFIGURACAO!$C$26)),'PI AREA  P100'!T1134*CONFIGURACAO!$C$26))</f>
        <v>5</v>
      </c>
      <c r="AL1134" s="38">
        <f>IFERROR(IF(M1134&gt;0,(U1134*CONFIGURACAO!$C$29)+(V1134*CONFIGURACAO!$C$30),""),"")</f>
        <v>0</v>
      </c>
      <c r="AM1134" s="38">
        <f>IF(W1134=0,0,IF(CONFIGURACAO!$C$41="SIM",(IF(W1134&gt;CONFIGURACAO!$C$41,CONFIGURACAO!$C$41*CONFIGURACAO!$C$31,W1134*CONFIGURACAO!$C$31)),'PI AREA  P100'!W1134*CONFIGURACAO!$C$31))</f>
        <v>0</v>
      </c>
      <c r="AN1134" s="38">
        <f>IF(X1134=0,0,IF(CONFIGURACAO!$C$39="SIM",(IF(X1134&gt;CONFIGURACAO!$C$40,CONFIGURACAO!$C$40*CONFIGURACAO!$C$32,X1134*CONFIGURACAO!$C$32)),'PI AREA  P100'!X1134*CONFIGURACAO!$C$32))</f>
        <v>0</v>
      </c>
      <c r="AO1134" s="38">
        <f>IFERROR(IF(M1134&gt;0,(Y1134*CONFIGURACAO!$C$33)+(Z1134*CONFIGURACAO!$C$34)+(AA1134*CONFIGURACAO!$C$35)+(AB1134*CONFIGURACAO!$C$36),""),"")</f>
        <v>0</v>
      </c>
      <c r="AP1134" s="38">
        <f>IF(AA1134=0,0,IF(CONFIGURACAO!$C$46="SIM",(IF(AA1134&gt;CONFIGURACAO!$C$47,CONFIGURACAO!$C$47*CONFIGURACAO!$C$35,AA1134*CONFIGURACAO!$C$35)),'PI AREA  P100'!AA1134*CONFIGURACAO!$C$35))</f>
        <v>0</v>
      </c>
      <c r="AQ1134" s="38">
        <f>IF(AB1134=0,0,IF(CONFIGURACAO!$C$44="SIM",(IF(AB1134&gt;CONFIGURACAO!$C$45,CONFIGURACAO!$C$45*CONFIGURACAO!$C$36,AB1134*CONFIGURACAO!$C$36)),'PI AREA  P100'!AB1134*CONFIGURACAO!$C$36))</f>
        <v>0</v>
      </c>
      <c r="AR1134" s="38">
        <f t="shared" si="377"/>
        <v>575</v>
      </c>
      <c r="AS1134" s="68">
        <f>IF(AR1134="","",$AR1134-(($AS$2/CONFIGURACAO!$C$6)*$M1134))</f>
        <v>275</v>
      </c>
      <c r="AT1134" s="73">
        <f t="shared" si="359"/>
        <v>3</v>
      </c>
      <c r="AU1134" s="75">
        <f>IF(AR1134="","",$AR1134-(($AU$2/CONFIGURACAO!$C$6)*$M1134))</f>
        <v>75</v>
      </c>
      <c r="AV1134" s="76">
        <f t="shared" si="360"/>
        <v>4</v>
      </c>
      <c r="AW1134" s="74">
        <f>IF(AR1134="","",$AR1134-(($AW$2/CONFIGURACAO!$C$6)*$M1134))</f>
        <v>-125</v>
      </c>
      <c r="AX1134" s="72" t="str">
        <f t="shared" si="361"/>
        <v>NAO</v>
      </c>
      <c r="AZ1134" s="39">
        <f t="shared" si="362"/>
        <v>4.8567060552566453E-2</v>
      </c>
      <c r="BA1134" s="146">
        <f t="shared" si="363"/>
        <v>11</v>
      </c>
      <c r="BB1134" s="146">
        <f t="shared" si="364"/>
        <v>663</v>
      </c>
      <c r="BC1134" s="32">
        <f t="shared" si="365"/>
        <v>687</v>
      </c>
      <c r="BD1134" s="148"/>
      <c r="BE1134" s="40">
        <f t="shared" si="366"/>
        <v>0</v>
      </c>
      <c r="BF1134" s="40">
        <f t="shared" si="367"/>
        <v>3.8580246913580245E-2</v>
      </c>
      <c r="BG1134" s="40">
        <f t="shared" si="368"/>
        <v>0.20554984583761562</v>
      </c>
      <c r="BH1134" s="40">
        <f t="shared" si="369"/>
        <v>0</v>
      </c>
      <c r="BI1134" s="40">
        <f t="shared" si="370"/>
        <v>0</v>
      </c>
      <c r="BJ1134" s="40">
        <f t="shared" si="371"/>
        <v>9.2421441774491686E-2</v>
      </c>
      <c r="BK1134" s="40">
        <f t="shared" si="372"/>
        <v>0.16051364365971107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 s="42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</row>
    <row r="1135" spans="1:124" s="32" customFormat="1" x14ac:dyDescent="0.2">
      <c r="A1135" s="124" t="str">
        <f>CONFIGURACAO!$C$4</f>
        <v>AREA 21</v>
      </c>
      <c r="B1135" s="125">
        <v>1133</v>
      </c>
      <c r="C1135" s="252" t="s">
        <v>334</v>
      </c>
      <c r="D1135" s="126">
        <f t="shared" si="373"/>
        <v>15</v>
      </c>
      <c r="E1135" s="250" t="s">
        <v>1470</v>
      </c>
      <c r="F1135" s="250">
        <v>1</v>
      </c>
      <c r="G1135" s="250">
        <v>1</v>
      </c>
      <c r="H1135" s="250">
        <v>1</v>
      </c>
      <c r="I1135" s="250">
        <v>1</v>
      </c>
      <c r="J1135" s="87"/>
      <c r="K1135" s="94"/>
      <c r="L1135" s="94"/>
      <c r="M1135" s="154">
        <f t="shared" si="374"/>
        <v>4</v>
      </c>
      <c r="N1135">
        <v>1</v>
      </c>
      <c r="O1135">
        <v>6</v>
      </c>
      <c r="P1135">
        <v>6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3</v>
      </c>
      <c r="AA1135">
        <v>2</v>
      </c>
      <c r="AB1135">
        <v>1</v>
      </c>
      <c r="AC1135" s="139">
        <f t="shared" si="357"/>
        <v>7</v>
      </c>
      <c r="AD1135" s="140">
        <f t="shared" si="358"/>
        <v>13</v>
      </c>
      <c r="AE1135" s="141">
        <f t="shared" si="375"/>
        <v>0</v>
      </c>
      <c r="AF1135" s="142">
        <f t="shared" si="376"/>
        <v>4</v>
      </c>
      <c r="AG1135" s="278"/>
      <c r="AI1135" s="37">
        <f>IFERROR(IF(M1135&gt;0,(N1135*CONFIGURACAO!$C$20)+(O1135*CONFIGURACAO!$C$21)+(P1135*CONFIGURACAO!$C$22)+(Q1135*CONFIGURACAO!$C$23)+(R1135*CONFIGURACAO!$C$24),""),"")</f>
        <v>940</v>
      </c>
      <c r="AJ1135" s="38">
        <f>IF(S1135=0,0,IF(CONFIGURACAO!$C$15="SIM",(IF(S1135&gt;CONFIGURACAO!$C$16,CONFIGURACAO!$C$16*CONFIGURACAO!$C$25,S1135*CONFIGURACAO!$C$25)),'PI AREA  P100'!S1135*CONFIGURACAO!$C$25))</f>
        <v>0</v>
      </c>
      <c r="AK1135" s="38">
        <f>IF(T1135=0,0,IF(CONFIGURACAO!$C$17="SIM",(IF(T1135&gt;CONFIGURACAO!$C$18,CONFIGURACAO!$C$18*CONFIGURACAO!$C$26,T1135*CONFIGURACAO!$C$26)),'PI AREA  P100'!T1135*CONFIGURACAO!$C$26))</f>
        <v>0</v>
      </c>
      <c r="AL1135" s="38">
        <f>IFERROR(IF(M1135&gt;0,(U1135*CONFIGURACAO!$C$29)+(V1135*CONFIGURACAO!$C$30),""),"")</f>
        <v>0</v>
      </c>
      <c r="AM1135" s="38">
        <f>IF(W1135=0,0,IF(CONFIGURACAO!$C$41="SIM",(IF(W1135&gt;CONFIGURACAO!$C$41,CONFIGURACAO!$C$41*CONFIGURACAO!$C$31,W1135*CONFIGURACAO!$C$31)),'PI AREA  P100'!W1135*CONFIGURACAO!$C$31))</f>
        <v>0</v>
      </c>
      <c r="AN1135" s="38">
        <f>IF(X1135=0,0,IF(CONFIGURACAO!$C$39="SIM",(IF(X1135&gt;CONFIGURACAO!$C$40,CONFIGURACAO!$C$40*CONFIGURACAO!$C$32,X1135*CONFIGURACAO!$C$32)),'PI AREA  P100'!X1135*CONFIGURACAO!$C$32))</f>
        <v>0</v>
      </c>
      <c r="AO1135" s="38">
        <f>IFERROR(IF(M1135&gt;0,(Y1135*CONFIGURACAO!$C$33)+(Z1135*CONFIGURACAO!$C$34)+(AA1135*CONFIGURACAO!$C$35)+(AB1135*CONFIGURACAO!$C$36),""),"")</f>
        <v>310</v>
      </c>
      <c r="AP1135" s="38">
        <f>IF(AA1135=0,0,IF(CONFIGURACAO!$C$46="SIM",(IF(AA1135&gt;CONFIGURACAO!$C$47,CONFIGURACAO!$C$47*CONFIGURACAO!$C$35,AA1135*CONFIGURACAO!$C$35)),'PI AREA  P100'!AA1135*CONFIGURACAO!$C$35))</f>
        <v>50</v>
      </c>
      <c r="AQ1135" s="38">
        <f>IF(AB1135=0,0,IF(CONFIGURACAO!$C$44="SIM",(IF(AB1135&gt;CONFIGURACAO!$C$45,CONFIGURACAO!$C$45*CONFIGURACAO!$C$36,AB1135*CONFIGURACAO!$C$36)),'PI AREA  P100'!AB1135*CONFIGURACAO!$C$36))</f>
        <v>10</v>
      </c>
      <c r="AR1135" s="38">
        <f t="shared" si="377"/>
        <v>1310</v>
      </c>
      <c r="AS1135" s="68">
        <f>IF(AR1135="","",$AR1135-(($AS$2/CONFIGURACAO!$C$6)*$M1135))</f>
        <v>1010</v>
      </c>
      <c r="AT1135" s="73">
        <f t="shared" si="359"/>
        <v>3</v>
      </c>
      <c r="AU1135" s="75">
        <f>IF(AR1135="","",$AR1135-(($AU$2/CONFIGURACAO!$C$6)*$M1135))</f>
        <v>810</v>
      </c>
      <c r="AV1135" s="76">
        <f t="shared" si="360"/>
        <v>4</v>
      </c>
      <c r="AW1135" s="74">
        <f>IF(AR1135="","",$AR1135-(($AW$2/CONFIGURACAO!$C$6)*$M1135))</f>
        <v>610</v>
      </c>
      <c r="AX1135" s="72">
        <f t="shared" si="361"/>
        <v>5</v>
      </c>
      <c r="AZ1135" s="39">
        <f t="shared" si="362"/>
        <v>0.11064843360671661</v>
      </c>
      <c r="BA1135" s="146">
        <f t="shared" si="363"/>
        <v>20</v>
      </c>
      <c r="BB1135" s="146">
        <f t="shared" si="364"/>
        <v>375</v>
      </c>
      <c r="BC1135" s="32">
        <f t="shared" si="365"/>
        <v>306</v>
      </c>
      <c r="BD1135" s="148"/>
      <c r="BE1135" s="40">
        <f t="shared" si="366"/>
        <v>3.7257824143070044E-2</v>
      </c>
      <c r="BF1135" s="40">
        <f t="shared" si="367"/>
        <v>0.23148148148148145</v>
      </c>
      <c r="BG1135" s="40">
        <f t="shared" si="368"/>
        <v>0.1541623843782117</v>
      </c>
      <c r="BH1135" s="40">
        <f t="shared" si="369"/>
        <v>0</v>
      </c>
      <c r="BI1135" s="40">
        <f t="shared" si="370"/>
        <v>0</v>
      </c>
      <c r="BJ1135" s="40">
        <f t="shared" si="371"/>
        <v>0</v>
      </c>
      <c r="BK1135" s="40">
        <f t="shared" si="372"/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 s="42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</row>
    <row r="1136" spans="1:124" s="32" customFormat="1" x14ac:dyDescent="0.2">
      <c r="A1136" s="124" t="str">
        <f>CONFIGURACAO!$C$4</f>
        <v>AREA 21</v>
      </c>
      <c r="B1136" s="125">
        <v>1134</v>
      </c>
      <c r="C1136" s="252" t="s">
        <v>334</v>
      </c>
      <c r="D1136" s="126">
        <f t="shared" si="373"/>
        <v>16</v>
      </c>
      <c r="E1136" s="250" t="s">
        <v>1471</v>
      </c>
      <c r="F1136" s="250">
        <v>1</v>
      </c>
      <c r="G1136" s="250">
        <v>1</v>
      </c>
      <c r="H1136" s="250">
        <v>1</v>
      </c>
      <c r="I1136" s="250">
        <v>1</v>
      </c>
      <c r="J1136" s="87"/>
      <c r="K1136" s="94"/>
      <c r="L1136" s="94"/>
      <c r="M1136" s="154">
        <f t="shared" si="374"/>
        <v>4</v>
      </c>
      <c r="N1136">
        <v>0</v>
      </c>
      <c r="O1136">
        <v>0</v>
      </c>
      <c r="P1136">
        <v>11</v>
      </c>
      <c r="Q1136">
        <v>4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5</v>
      </c>
      <c r="AC1136" s="139">
        <f t="shared" si="357"/>
        <v>0</v>
      </c>
      <c r="AD1136" s="140">
        <f t="shared" si="358"/>
        <v>11</v>
      </c>
      <c r="AE1136" s="141">
        <f t="shared" si="375"/>
        <v>0</v>
      </c>
      <c r="AF1136" s="142">
        <f t="shared" si="376"/>
        <v>0</v>
      </c>
      <c r="AG1136" s="278"/>
      <c r="AI1136" s="37">
        <f>IFERROR(IF(M1136&gt;0,(N1136*CONFIGURACAO!$C$20)+(O1136*CONFIGURACAO!$C$21)+(P1136*CONFIGURACAO!$C$22)+(Q1136*CONFIGURACAO!$C$23)+(R1136*CONFIGURACAO!$C$24),""),"")</f>
        <v>840</v>
      </c>
      <c r="AJ1136" s="38">
        <f>IF(S1136=0,0,IF(CONFIGURACAO!$C$15="SIM",(IF(S1136&gt;CONFIGURACAO!$C$16,CONFIGURACAO!$C$16*CONFIGURACAO!$C$25,S1136*CONFIGURACAO!$C$25)),'PI AREA  P100'!S1136*CONFIGURACAO!$C$25))</f>
        <v>0</v>
      </c>
      <c r="AK1136" s="38">
        <f>IF(T1136=0,0,IF(CONFIGURACAO!$C$17="SIM",(IF(T1136&gt;CONFIGURACAO!$C$18,CONFIGURACAO!$C$18*CONFIGURACAO!$C$26,T1136*CONFIGURACAO!$C$26)),'PI AREA  P100'!T1136*CONFIGURACAO!$C$26))</f>
        <v>5</v>
      </c>
      <c r="AL1136" s="38">
        <f>IFERROR(IF(M1136&gt;0,(U1136*CONFIGURACAO!$C$29)+(V1136*CONFIGURACAO!$C$30),""),"")</f>
        <v>0</v>
      </c>
      <c r="AM1136" s="38">
        <f>IF(W1136=0,0,IF(CONFIGURACAO!$C$41="SIM",(IF(W1136&gt;CONFIGURACAO!$C$41,CONFIGURACAO!$C$41*CONFIGURACAO!$C$31,W1136*CONFIGURACAO!$C$31)),'PI AREA  P100'!W1136*CONFIGURACAO!$C$31))</f>
        <v>0</v>
      </c>
      <c r="AN1136" s="38">
        <f>IF(X1136=0,0,IF(CONFIGURACAO!$C$39="SIM",(IF(X1136&gt;CONFIGURACAO!$C$40,CONFIGURACAO!$C$40*CONFIGURACAO!$C$32,X1136*CONFIGURACAO!$C$32)),'PI AREA  P100'!X1136*CONFIGURACAO!$C$32))</f>
        <v>0</v>
      </c>
      <c r="AO1136" s="38">
        <f>IFERROR(IF(M1136&gt;0,(Y1136*CONFIGURACAO!$C$33)+(Z1136*CONFIGURACAO!$C$34)+(AA1136*CONFIGURACAO!$C$35)+(AB1136*CONFIGURACAO!$C$36),""),"")</f>
        <v>75</v>
      </c>
      <c r="AP1136" s="38">
        <f>IF(AA1136=0,0,IF(CONFIGURACAO!$C$46="SIM",(IF(AA1136&gt;CONFIGURACAO!$C$47,CONFIGURACAO!$C$47*CONFIGURACAO!$C$35,AA1136*CONFIGURACAO!$C$35)),'PI AREA  P100'!AA1136*CONFIGURACAO!$C$35))</f>
        <v>25</v>
      </c>
      <c r="AQ1136" s="38">
        <f>IF(AB1136=0,0,IF(CONFIGURACAO!$C$44="SIM",(IF(AB1136&gt;CONFIGURACAO!$C$45,CONFIGURACAO!$C$45*CONFIGURACAO!$C$36,AB1136*CONFIGURACAO!$C$36)),'PI AREA  P100'!AB1136*CONFIGURACAO!$C$36))</f>
        <v>20</v>
      </c>
      <c r="AR1136" s="38">
        <f t="shared" si="377"/>
        <v>965</v>
      </c>
      <c r="AS1136" s="68">
        <f>IF(AR1136="","",$AR1136-(($AS$2/CONFIGURACAO!$C$6)*$M1136))</f>
        <v>665</v>
      </c>
      <c r="AT1136" s="73">
        <f t="shared" si="359"/>
        <v>3</v>
      </c>
      <c r="AU1136" s="75">
        <f>IF(AR1136="","",$AR1136-(($AU$2/CONFIGURACAO!$C$6)*$M1136))</f>
        <v>465</v>
      </c>
      <c r="AV1136" s="76">
        <f t="shared" si="360"/>
        <v>4</v>
      </c>
      <c r="AW1136" s="74">
        <f>IF(AR1136="","",$AR1136-(($AW$2/CONFIGURACAO!$C$6)*$M1136))</f>
        <v>265</v>
      </c>
      <c r="AX1136" s="72">
        <f t="shared" si="361"/>
        <v>5</v>
      </c>
      <c r="AZ1136" s="39">
        <f t="shared" si="362"/>
        <v>8.1508197275176747E-2</v>
      </c>
      <c r="BA1136" s="146">
        <f t="shared" si="363"/>
        <v>23</v>
      </c>
      <c r="BB1136" s="146">
        <f t="shared" si="364"/>
        <v>294</v>
      </c>
      <c r="BC1136" s="32">
        <f t="shared" si="365"/>
        <v>453</v>
      </c>
      <c r="BD1136" s="148"/>
      <c r="BE1136" s="40">
        <f t="shared" si="366"/>
        <v>0</v>
      </c>
      <c r="BF1136" s="40">
        <f t="shared" si="367"/>
        <v>0</v>
      </c>
      <c r="BG1136" s="40">
        <f t="shared" si="368"/>
        <v>0.28263103802672146</v>
      </c>
      <c r="BH1136" s="40">
        <f t="shared" si="369"/>
        <v>0.16168148746968472</v>
      </c>
      <c r="BI1136" s="40">
        <f t="shared" si="370"/>
        <v>0.10660980810234541</v>
      </c>
      <c r="BJ1136" s="40">
        <f t="shared" si="371"/>
        <v>0</v>
      </c>
      <c r="BK1136" s="40">
        <f t="shared" si="372"/>
        <v>0.16051364365971107</v>
      </c>
      <c r="BL1136">
        <v>0</v>
      </c>
      <c r="BM1136">
        <v>0</v>
      </c>
      <c r="BN1136">
        <v>0</v>
      </c>
      <c r="BO1136">
        <v>0</v>
      </c>
      <c r="BP1136">
        <v>1</v>
      </c>
      <c r="BQ1136">
        <v>1</v>
      </c>
      <c r="BR1136">
        <v>2</v>
      </c>
      <c r="BS1136">
        <v>0</v>
      </c>
      <c r="BT1136" s="42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</row>
    <row r="1137" spans="1:124" s="32" customFormat="1" x14ac:dyDescent="0.2">
      <c r="A1137" s="124" t="str">
        <f>CONFIGURACAO!$C$4</f>
        <v>AREA 21</v>
      </c>
      <c r="B1137" s="125">
        <v>1135</v>
      </c>
      <c r="C1137" s="252" t="s">
        <v>334</v>
      </c>
      <c r="D1137" s="126">
        <f t="shared" si="373"/>
        <v>17</v>
      </c>
      <c r="E1137" s="250" t="s">
        <v>1472</v>
      </c>
      <c r="F1137" s="250">
        <v>1</v>
      </c>
      <c r="G1137" s="250">
        <v>1</v>
      </c>
      <c r="H1137" s="250">
        <v>1</v>
      </c>
      <c r="I1137" s="250">
        <v>1</v>
      </c>
      <c r="J1137" s="87"/>
      <c r="K1137" s="94"/>
      <c r="L1137" s="94"/>
      <c r="M1137" s="154">
        <f t="shared" si="374"/>
        <v>4</v>
      </c>
      <c r="N1137">
        <v>0</v>
      </c>
      <c r="O1137">
        <v>4</v>
      </c>
      <c r="P1137">
        <v>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2</v>
      </c>
      <c r="AA1137">
        <v>0</v>
      </c>
      <c r="AB1137">
        <v>1</v>
      </c>
      <c r="AC1137" s="139">
        <f t="shared" si="357"/>
        <v>4</v>
      </c>
      <c r="AD1137" s="140">
        <f t="shared" si="358"/>
        <v>11</v>
      </c>
      <c r="AE1137" s="141">
        <f t="shared" si="375"/>
        <v>0</v>
      </c>
      <c r="AF1137" s="142">
        <f t="shared" si="376"/>
        <v>2</v>
      </c>
      <c r="AG1137" s="278"/>
      <c r="AI1137" s="37">
        <f>IFERROR(IF(M1137&gt;0,(N1137*CONFIGURACAO!$C$20)+(O1137*CONFIGURACAO!$C$21)+(P1137*CONFIGURACAO!$C$22)+(Q1137*CONFIGURACAO!$C$23)+(R1137*CONFIGURACAO!$C$24),""),"")</f>
        <v>740</v>
      </c>
      <c r="AJ1137" s="38">
        <f>IF(S1137=0,0,IF(CONFIGURACAO!$C$15="SIM",(IF(S1137&gt;CONFIGURACAO!$C$16,CONFIGURACAO!$C$16*CONFIGURACAO!$C$25,S1137*CONFIGURACAO!$C$25)),'PI AREA  P100'!S1137*CONFIGURACAO!$C$25))</f>
        <v>0</v>
      </c>
      <c r="AK1137" s="38">
        <f>IF(T1137=0,0,IF(CONFIGURACAO!$C$17="SIM",(IF(T1137&gt;CONFIGURACAO!$C$18,CONFIGURACAO!$C$18*CONFIGURACAO!$C$26,T1137*CONFIGURACAO!$C$26)),'PI AREA  P100'!T1137*CONFIGURACAO!$C$26))</f>
        <v>0</v>
      </c>
      <c r="AL1137" s="38">
        <f>IFERROR(IF(M1137&gt;0,(U1137*CONFIGURACAO!$C$29)+(V1137*CONFIGURACAO!$C$30),""),"")</f>
        <v>0</v>
      </c>
      <c r="AM1137" s="38">
        <f>IF(W1137=0,0,IF(CONFIGURACAO!$C$41="SIM",(IF(W1137&gt;CONFIGURACAO!$C$41,CONFIGURACAO!$C$41*CONFIGURACAO!$C$31,W1137*CONFIGURACAO!$C$31)),'PI AREA  P100'!W1137*CONFIGURACAO!$C$31))</f>
        <v>0</v>
      </c>
      <c r="AN1137" s="38">
        <f>IF(X1137=0,0,IF(CONFIGURACAO!$C$39="SIM",(IF(X1137&gt;CONFIGURACAO!$C$40,CONFIGURACAO!$C$40*CONFIGURACAO!$C$32,X1137*CONFIGURACAO!$C$32)),'PI AREA  P100'!X1137*CONFIGURACAO!$C$32))</f>
        <v>0</v>
      </c>
      <c r="AO1137" s="38">
        <f>IFERROR(IF(M1137&gt;0,(Y1137*CONFIGURACAO!$C$33)+(Z1137*CONFIGURACAO!$C$34)+(AA1137*CONFIGURACAO!$C$35)+(AB1137*CONFIGURACAO!$C$36),""),"")</f>
        <v>110</v>
      </c>
      <c r="AP1137" s="38">
        <f>IF(AA1137=0,0,IF(CONFIGURACAO!$C$46="SIM",(IF(AA1137&gt;CONFIGURACAO!$C$47,CONFIGURACAO!$C$47*CONFIGURACAO!$C$35,AA1137*CONFIGURACAO!$C$35)),'PI AREA  P100'!AA1137*CONFIGURACAO!$C$35))</f>
        <v>0</v>
      </c>
      <c r="AQ1137" s="38">
        <f>IF(AB1137=0,0,IF(CONFIGURACAO!$C$44="SIM",(IF(AB1137&gt;CONFIGURACAO!$C$45,CONFIGURACAO!$C$45*CONFIGURACAO!$C$36,AB1137*CONFIGURACAO!$C$36)),'PI AREA  P100'!AB1137*CONFIGURACAO!$C$36))</f>
        <v>10</v>
      </c>
      <c r="AR1137" s="38">
        <f t="shared" si="377"/>
        <v>860</v>
      </c>
      <c r="AS1137" s="68">
        <f>IF(AR1137="","",$AR1137-(($AS$2/CONFIGURACAO!$C$6)*$M1137))</f>
        <v>560</v>
      </c>
      <c r="AT1137" s="73">
        <f t="shared" si="359"/>
        <v>3</v>
      </c>
      <c r="AU1137" s="75">
        <f>IF(AR1137="","",$AR1137-(($AU$2/CONFIGURACAO!$C$6)*$M1137))</f>
        <v>360</v>
      </c>
      <c r="AV1137" s="76">
        <f t="shared" si="360"/>
        <v>4</v>
      </c>
      <c r="AW1137" s="74">
        <f>IF(AR1137="","",$AR1137-(($AW$2/CONFIGURACAO!$C$6)*$M1137))</f>
        <v>160</v>
      </c>
      <c r="AX1137" s="72">
        <f t="shared" si="361"/>
        <v>5</v>
      </c>
      <c r="AZ1137" s="39">
        <f t="shared" si="362"/>
        <v>7.2639429696012434E-2</v>
      </c>
      <c r="BA1137" s="146">
        <f t="shared" si="363"/>
        <v>14</v>
      </c>
      <c r="BB1137" s="146">
        <f t="shared" si="364"/>
        <v>550</v>
      </c>
      <c r="BC1137" s="32">
        <f t="shared" si="365"/>
        <v>515</v>
      </c>
      <c r="BD1137" s="148"/>
      <c r="BE1137" s="40">
        <f t="shared" si="366"/>
        <v>0</v>
      </c>
      <c r="BF1137" s="40">
        <f t="shared" si="367"/>
        <v>0.15432098765432098</v>
      </c>
      <c r="BG1137" s="40">
        <f t="shared" si="368"/>
        <v>0.17985611510791369</v>
      </c>
      <c r="BH1137" s="40">
        <f t="shared" si="369"/>
        <v>0</v>
      </c>
      <c r="BI1137" s="40">
        <f t="shared" si="370"/>
        <v>0</v>
      </c>
      <c r="BJ1137" s="40">
        <f t="shared" si="371"/>
        <v>0</v>
      </c>
      <c r="BK1137" s="40">
        <f t="shared" si="372"/>
        <v>0</v>
      </c>
      <c r="BL1137">
        <v>0</v>
      </c>
      <c r="BM1137">
        <v>0</v>
      </c>
      <c r="BN1137">
        <v>0</v>
      </c>
      <c r="BO1137">
        <v>0</v>
      </c>
      <c r="BP1137">
        <v>1</v>
      </c>
      <c r="BQ1137">
        <v>0</v>
      </c>
      <c r="BR1137">
        <v>2</v>
      </c>
      <c r="BS1137">
        <v>0</v>
      </c>
      <c r="BT1137" s="42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</row>
    <row r="1138" spans="1:124" s="32" customFormat="1" x14ac:dyDescent="0.2">
      <c r="A1138" s="124" t="str">
        <f>CONFIGURACAO!$C$4</f>
        <v>AREA 21</v>
      </c>
      <c r="B1138" s="125">
        <v>1136</v>
      </c>
      <c r="C1138" s="252" t="s">
        <v>334</v>
      </c>
      <c r="D1138" s="126">
        <f t="shared" si="373"/>
        <v>18</v>
      </c>
      <c r="E1138" s="250" t="s">
        <v>1473</v>
      </c>
      <c r="F1138" s="250">
        <v>1</v>
      </c>
      <c r="G1138" s="250">
        <v>1</v>
      </c>
      <c r="H1138" s="250">
        <v>1</v>
      </c>
      <c r="I1138" s="250">
        <v>1</v>
      </c>
      <c r="J1138" s="87"/>
      <c r="K1138" s="94"/>
      <c r="L1138" s="94"/>
      <c r="M1138" s="154">
        <f t="shared" si="374"/>
        <v>4</v>
      </c>
      <c r="N1138">
        <v>0</v>
      </c>
      <c r="O1138">
        <v>0</v>
      </c>
      <c r="P1138">
        <v>9</v>
      </c>
      <c r="Q1138">
        <v>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7</v>
      </c>
      <c r="AB1138">
        <v>0</v>
      </c>
      <c r="AC1138" s="139">
        <f t="shared" si="357"/>
        <v>0</v>
      </c>
      <c r="AD1138" s="140">
        <f t="shared" si="358"/>
        <v>9</v>
      </c>
      <c r="AE1138" s="141">
        <f t="shared" si="375"/>
        <v>0</v>
      </c>
      <c r="AF1138" s="142">
        <f t="shared" si="376"/>
        <v>1</v>
      </c>
      <c r="AG1138" s="278"/>
      <c r="AI1138" s="37">
        <f>IFERROR(IF(M1138&gt;0,(N1138*CONFIGURACAO!$C$20)+(O1138*CONFIGURACAO!$C$21)+(P1138*CONFIGURACAO!$C$22)+(Q1138*CONFIGURACAO!$C$23)+(R1138*CONFIGURACAO!$C$24),""),"")</f>
        <v>660</v>
      </c>
      <c r="AJ1138" s="38">
        <f>IF(S1138=0,0,IF(CONFIGURACAO!$C$15="SIM",(IF(S1138&gt;CONFIGURACAO!$C$16,CONFIGURACAO!$C$16*CONFIGURACAO!$C$25,S1138*CONFIGURACAO!$C$25)),'PI AREA  P100'!S1138*CONFIGURACAO!$C$25))</f>
        <v>0</v>
      </c>
      <c r="AK1138" s="38">
        <f>IF(T1138=0,0,IF(CONFIGURACAO!$C$17="SIM",(IF(T1138&gt;CONFIGURACAO!$C$18,CONFIGURACAO!$C$18*CONFIGURACAO!$C$26,T1138*CONFIGURACAO!$C$26)),'PI AREA  P100'!T1138*CONFIGURACAO!$C$26))</f>
        <v>0</v>
      </c>
      <c r="AL1138" s="38">
        <f>IFERROR(IF(M1138&gt;0,(U1138*CONFIGURACAO!$C$29)+(V1138*CONFIGURACAO!$C$30),""),"")</f>
        <v>0</v>
      </c>
      <c r="AM1138" s="38">
        <f>IF(W1138=0,0,IF(CONFIGURACAO!$C$41="SIM",(IF(W1138&gt;CONFIGURACAO!$C$41,CONFIGURACAO!$C$41*CONFIGURACAO!$C$31,W1138*CONFIGURACAO!$C$31)),'PI AREA  P100'!W1138*CONFIGURACAO!$C$31))</f>
        <v>0</v>
      </c>
      <c r="AN1138" s="38">
        <f>IF(X1138=0,0,IF(CONFIGURACAO!$C$39="SIM",(IF(X1138&gt;CONFIGURACAO!$C$40,CONFIGURACAO!$C$40*CONFIGURACAO!$C$32,X1138*CONFIGURACAO!$C$32)),'PI AREA  P100'!X1138*CONFIGURACAO!$C$32))</f>
        <v>0</v>
      </c>
      <c r="AO1138" s="38">
        <f>IFERROR(IF(M1138&gt;0,(Y1138*CONFIGURACAO!$C$33)+(Z1138*CONFIGURACAO!$C$34)+(AA1138*CONFIGURACAO!$C$35)+(AB1138*CONFIGURACAO!$C$36),""),"")</f>
        <v>275</v>
      </c>
      <c r="AP1138" s="38">
        <f>IF(AA1138=0,0,IF(CONFIGURACAO!$C$46="SIM",(IF(AA1138&gt;CONFIGURACAO!$C$47,CONFIGURACAO!$C$47*CONFIGURACAO!$C$35,AA1138*CONFIGURACAO!$C$35)),'PI AREA  P100'!AA1138*CONFIGURACAO!$C$35))</f>
        <v>175</v>
      </c>
      <c r="AQ1138" s="38">
        <f>IF(AB1138=0,0,IF(CONFIGURACAO!$C$44="SIM",(IF(AB1138&gt;CONFIGURACAO!$C$45,CONFIGURACAO!$C$45*CONFIGURACAO!$C$36,AB1138*CONFIGURACAO!$C$36)),'PI AREA  P100'!AB1138*CONFIGURACAO!$C$36))</f>
        <v>0</v>
      </c>
      <c r="AR1138" s="38">
        <f t="shared" si="377"/>
        <v>1110</v>
      </c>
      <c r="AS1138" s="68">
        <f>IF(AR1138="","",$AR1138-(($AS$2/CONFIGURACAO!$C$6)*$M1138))</f>
        <v>810</v>
      </c>
      <c r="AT1138" s="73">
        <f t="shared" si="359"/>
        <v>3</v>
      </c>
      <c r="AU1138" s="75">
        <f>IF(AR1138="","",$AR1138-(($AU$2/CONFIGURACAO!$C$6)*$M1138))</f>
        <v>610</v>
      </c>
      <c r="AV1138" s="76">
        <f t="shared" si="360"/>
        <v>4</v>
      </c>
      <c r="AW1138" s="74">
        <f>IF(AR1138="","",$AR1138-(($AW$2/CONFIGURACAO!$C$6)*$M1138))</f>
        <v>410</v>
      </c>
      <c r="AX1138" s="72">
        <f t="shared" si="361"/>
        <v>5</v>
      </c>
      <c r="AZ1138" s="39">
        <f t="shared" si="362"/>
        <v>9.3755542979736969E-2</v>
      </c>
      <c r="BA1138" s="146">
        <f t="shared" si="363"/>
        <v>20</v>
      </c>
      <c r="BB1138" s="146">
        <f t="shared" si="364"/>
        <v>375</v>
      </c>
      <c r="BC1138" s="32">
        <f t="shared" si="365"/>
        <v>392</v>
      </c>
      <c r="BD1138" s="148"/>
      <c r="BE1138" s="40">
        <f t="shared" si="366"/>
        <v>0</v>
      </c>
      <c r="BF1138" s="40">
        <f t="shared" si="367"/>
        <v>0</v>
      </c>
      <c r="BG1138" s="40">
        <f t="shared" si="368"/>
        <v>0.23124357656731759</v>
      </c>
      <c r="BH1138" s="40">
        <f t="shared" si="369"/>
        <v>0.12126111560226355</v>
      </c>
      <c r="BI1138" s="40">
        <f t="shared" si="370"/>
        <v>0</v>
      </c>
      <c r="BJ1138" s="40">
        <f t="shared" si="371"/>
        <v>0</v>
      </c>
      <c r="BK1138" s="40">
        <f t="shared" si="372"/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1</v>
      </c>
      <c r="BR1138">
        <v>0</v>
      </c>
      <c r="BS1138">
        <v>0</v>
      </c>
      <c r="BT1138" s="42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</row>
    <row r="1139" spans="1:124" s="32" customFormat="1" x14ac:dyDescent="0.2">
      <c r="A1139" s="124" t="str">
        <f>CONFIGURACAO!$C$4</f>
        <v>AREA 21</v>
      </c>
      <c r="B1139" s="125">
        <v>1137</v>
      </c>
      <c r="C1139" s="252" t="s">
        <v>334</v>
      </c>
      <c r="D1139" s="126">
        <f t="shared" si="373"/>
        <v>19</v>
      </c>
      <c r="E1139" s="250" t="s">
        <v>1474</v>
      </c>
      <c r="F1139" s="250">
        <v>1</v>
      </c>
      <c r="G1139" s="250">
        <v>1</v>
      </c>
      <c r="H1139" s="250">
        <v>1</v>
      </c>
      <c r="I1139" s="250">
        <v>1</v>
      </c>
      <c r="J1139" s="87"/>
      <c r="K1139" s="94"/>
      <c r="L1139" s="94"/>
      <c r="M1139" s="154">
        <f t="shared" si="374"/>
        <v>4</v>
      </c>
      <c r="N1139">
        <v>0</v>
      </c>
      <c r="O1139">
        <v>0</v>
      </c>
      <c r="P1139">
        <v>11</v>
      </c>
      <c r="Q1139">
        <v>2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 s="139">
        <f t="shared" si="357"/>
        <v>0</v>
      </c>
      <c r="AD1139" s="140">
        <f t="shared" si="358"/>
        <v>11</v>
      </c>
      <c r="AE1139" s="141">
        <f t="shared" si="375"/>
        <v>0</v>
      </c>
      <c r="AF1139" s="142">
        <f t="shared" si="376"/>
        <v>1</v>
      </c>
      <c r="AG1139" s="278"/>
      <c r="AI1139" s="37">
        <f>IFERROR(IF(M1139&gt;0,(N1139*CONFIGURACAO!$C$20)+(O1139*CONFIGURACAO!$C$21)+(P1139*CONFIGURACAO!$C$22)+(Q1139*CONFIGURACAO!$C$23)+(R1139*CONFIGURACAO!$C$24),""),"")</f>
        <v>760</v>
      </c>
      <c r="AJ1139" s="38">
        <f>IF(S1139=0,0,IF(CONFIGURACAO!$C$15="SIM",(IF(S1139&gt;CONFIGURACAO!$C$16,CONFIGURACAO!$C$16*CONFIGURACAO!$C$25,S1139*CONFIGURACAO!$C$25)),'PI AREA  P100'!S1139*CONFIGURACAO!$C$25))</f>
        <v>0</v>
      </c>
      <c r="AK1139" s="38">
        <f>IF(T1139=0,0,IF(CONFIGURACAO!$C$17="SIM",(IF(T1139&gt;CONFIGURACAO!$C$18,CONFIGURACAO!$C$18*CONFIGURACAO!$C$26,T1139*CONFIGURACAO!$C$26)),'PI AREA  P100'!T1139*CONFIGURACAO!$C$26))</f>
        <v>5</v>
      </c>
      <c r="AL1139" s="38">
        <f>IFERROR(IF(M1139&gt;0,(U1139*CONFIGURACAO!$C$29)+(V1139*CONFIGURACAO!$C$30),""),"")</f>
        <v>0</v>
      </c>
      <c r="AM1139" s="38">
        <f>IF(W1139=0,0,IF(CONFIGURACAO!$C$41="SIM",(IF(W1139&gt;CONFIGURACAO!$C$41,CONFIGURACAO!$C$41*CONFIGURACAO!$C$31,W1139*CONFIGURACAO!$C$31)),'PI AREA  P100'!W1139*CONFIGURACAO!$C$31))</f>
        <v>0</v>
      </c>
      <c r="AN1139" s="38">
        <f>IF(X1139=0,0,IF(CONFIGURACAO!$C$39="SIM",(IF(X1139&gt;CONFIGURACAO!$C$40,CONFIGURACAO!$C$40*CONFIGURACAO!$C$32,X1139*CONFIGURACAO!$C$32)),'PI AREA  P100'!X1139*CONFIGURACAO!$C$32))</f>
        <v>0</v>
      </c>
      <c r="AO1139" s="38">
        <f>IFERROR(IF(M1139&gt;0,(Y1139*CONFIGURACAO!$C$33)+(Z1139*CONFIGURACAO!$C$34)+(AA1139*CONFIGURACAO!$C$35)+(AB1139*CONFIGURACAO!$C$36),""),"")</f>
        <v>50</v>
      </c>
      <c r="AP1139" s="38">
        <f>IF(AA1139=0,0,IF(CONFIGURACAO!$C$46="SIM",(IF(AA1139&gt;CONFIGURACAO!$C$47,CONFIGURACAO!$C$47*CONFIGURACAO!$C$35,AA1139*CONFIGURACAO!$C$35)),'PI AREA  P100'!AA1139*CONFIGURACAO!$C$35))</f>
        <v>0</v>
      </c>
      <c r="AQ1139" s="38">
        <f>IF(AB1139=0,0,IF(CONFIGURACAO!$C$44="SIM",(IF(AB1139&gt;CONFIGURACAO!$C$45,CONFIGURACAO!$C$45*CONFIGURACAO!$C$36,AB1139*CONFIGURACAO!$C$36)),'PI AREA  P100'!AB1139*CONFIGURACAO!$C$36))</f>
        <v>0</v>
      </c>
      <c r="AR1139" s="38">
        <f t="shared" si="377"/>
        <v>815</v>
      </c>
      <c r="AS1139" s="68">
        <f>IF(AR1139="","",$AR1139-(($AS$2/CONFIGURACAO!$C$6)*$M1139))</f>
        <v>515</v>
      </c>
      <c r="AT1139" s="73">
        <f t="shared" si="359"/>
        <v>3</v>
      </c>
      <c r="AU1139" s="75">
        <f>IF(AR1139="","",$AR1139-(($AU$2/CONFIGURACAO!$C$6)*$M1139))</f>
        <v>315</v>
      </c>
      <c r="AV1139" s="76">
        <f t="shared" si="360"/>
        <v>4</v>
      </c>
      <c r="AW1139" s="74">
        <f>IF(AR1139="","",$AR1139-(($AW$2/CONFIGURACAO!$C$6)*$M1139))</f>
        <v>115</v>
      </c>
      <c r="AX1139" s="72">
        <f t="shared" si="361"/>
        <v>5</v>
      </c>
      <c r="AZ1139" s="39">
        <f t="shared" si="362"/>
        <v>6.8838529304942012E-2</v>
      </c>
      <c r="BA1139" s="146">
        <f t="shared" si="363"/>
        <v>16</v>
      </c>
      <c r="BB1139" s="146">
        <f t="shared" si="364"/>
        <v>488</v>
      </c>
      <c r="BC1139" s="32">
        <f t="shared" si="365"/>
        <v>547</v>
      </c>
      <c r="BD1139" s="148"/>
      <c r="BE1139" s="40">
        <f t="shared" si="366"/>
        <v>0</v>
      </c>
      <c r="BF1139" s="40">
        <f t="shared" si="367"/>
        <v>0</v>
      </c>
      <c r="BG1139" s="40">
        <f t="shared" si="368"/>
        <v>0.28263103802672146</v>
      </c>
      <c r="BH1139" s="40">
        <f t="shared" si="369"/>
        <v>8.084074373484236E-2</v>
      </c>
      <c r="BI1139" s="40">
        <f t="shared" si="370"/>
        <v>0.10660980810234541</v>
      </c>
      <c r="BJ1139" s="40">
        <f t="shared" si="371"/>
        <v>0</v>
      </c>
      <c r="BK1139" s="40">
        <f t="shared" si="372"/>
        <v>0.16051364365971107</v>
      </c>
      <c r="BL1139">
        <v>0</v>
      </c>
      <c r="BM1139">
        <v>0</v>
      </c>
      <c r="BN1139">
        <v>0</v>
      </c>
      <c r="BO1139">
        <v>0</v>
      </c>
      <c r="BP1139">
        <v>1</v>
      </c>
      <c r="BQ1139">
        <v>0</v>
      </c>
      <c r="BR1139">
        <v>3</v>
      </c>
      <c r="BS1139">
        <v>1</v>
      </c>
      <c r="BT1139" s="42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</row>
    <row r="1140" spans="1:124" s="32" customFormat="1" x14ac:dyDescent="0.2">
      <c r="A1140" s="124" t="str">
        <f>CONFIGURACAO!$C$4</f>
        <v>AREA 21</v>
      </c>
      <c r="B1140" s="125">
        <v>1138</v>
      </c>
      <c r="C1140" s="252" t="s">
        <v>335</v>
      </c>
      <c r="D1140" s="126">
        <f t="shared" si="373"/>
        <v>1</v>
      </c>
      <c r="E1140" s="250" t="s">
        <v>1475</v>
      </c>
      <c r="F1140" s="250">
        <v>0</v>
      </c>
      <c r="G1140" s="250">
        <v>0</v>
      </c>
      <c r="H1140" s="250">
        <v>0</v>
      </c>
      <c r="I1140" s="250">
        <v>1</v>
      </c>
      <c r="J1140" s="87"/>
      <c r="K1140" s="94"/>
      <c r="L1140" s="94"/>
      <c r="M1140" s="154">
        <f t="shared" si="374"/>
        <v>1</v>
      </c>
      <c r="N1140">
        <v>4</v>
      </c>
      <c r="O1140">
        <v>2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 s="139">
        <f t="shared" si="357"/>
        <v>6</v>
      </c>
      <c r="AD1140" s="140">
        <f t="shared" si="358"/>
        <v>6</v>
      </c>
      <c r="AE1140" s="141">
        <f t="shared" si="375"/>
        <v>0</v>
      </c>
      <c r="AF1140" s="142">
        <f t="shared" si="376"/>
        <v>0</v>
      </c>
      <c r="AG1140" s="278"/>
      <c r="AI1140" s="37">
        <f>IFERROR(IF(M1140&gt;0,(N1140*CONFIGURACAO!$C$20)+(O1140*CONFIGURACAO!$C$21)+(P1140*CONFIGURACAO!$C$22)+(Q1140*CONFIGURACAO!$C$23)+(R1140*CONFIGURACAO!$C$24),""),"")</f>
        <v>560</v>
      </c>
      <c r="AJ1140" s="38">
        <f>IF(S1140=0,0,IF(CONFIGURACAO!$C$15="SIM",(IF(S1140&gt;CONFIGURACAO!$C$16,CONFIGURACAO!$C$16*CONFIGURACAO!$C$25,S1140*CONFIGURACAO!$C$25)),'PI AREA  P100'!S1140*CONFIGURACAO!$C$25))</f>
        <v>0</v>
      </c>
      <c r="AK1140" s="38">
        <f>IF(T1140=0,0,IF(CONFIGURACAO!$C$17="SIM",(IF(T1140&gt;CONFIGURACAO!$C$18,CONFIGURACAO!$C$18*CONFIGURACAO!$C$26,T1140*CONFIGURACAO!$C$26)),'PI AREA  P100'!T1140*CONFIGURACAO!$C$26))</f>
        <v>0</v>
      </c>
      <c r="AL1140" s="38">
        <f>IFERROR(IF(M1140&gt;0,(U1140*CONFIGURACAO!$C$29)+(V1140*CONFIGURACAO!$C$30),""),"")</f>
        <v>0</v>
      </c>
      <c r="AM1140" s="38">
        <f>IF(W1140=0,0,IF(CONFIGURACAO!$C$41="SIM",(IF(W1140&gt;CONFIGURACAO!$C$41,CONFIGURACAO!$C$41*CONFIGURACAO!$C$31,W1140*CONFIGURACAO!$C$31)),'PI AREA  P100'!W1140*CONFIGURACAO!$C$31))</f>
        <v>0</v>
      </c>
      <c r="AN1140" s="38">
        <f>IF(X1140=0,0,IF(CONFIGURACAO!$C$39="SIM",(IF(X1140&gt;CONFIGURACAO!$C$40,CONFIGURACAO!$C$40*CONFIGURACAO!$C$32,X1140*CONFIGURACAO!$C$32)),'PI AREA  P100'!X1140*CONFIGURACAO!$C$32))</f>
        <v>0</v>
      </c>
      <c r="AO1140" s="38">
        <f>IFERROR(IF(M1140&gt;0,(Y1140*CONFIGURACAO!$C$33)+(Z1140*CONFIGURACAO!$C$34)+(AA1140*CONFIGURACAO!$C$35)+(AB1140*CONFIGURACAO!$C$36),""),"")</f>
        <v>0</v>
      </c>
      <c r="AP1140" s="38">
        <f>IF(AA1140=0,0,IF(CONFIGURACAO!$C$46="SIM",(IF(AA1140&gt;CONFIGURACAO!$C$47,CONFIGURACAO!$C$47*CONFIGURACAO!$C$35,AA1140*CONFIGURACAO!$C$35)),'PI AREA  P100'!AA1140*CONFIGURACAO!$C$35))</f>
        <v>0</v>
      </c>
      <c r="AQ1140" s="38">
        <f>IF(AB1140=0,0,IF(CONFIGURACAO!$C$44="SIM",(IF(AB1140&gt;CONFIGURACAO!$C$45,CONFIGURACAO!$C$45*CONFIGURACAO!$C$36,AB1140*CONFIGURACAO!$C$36)),'PI AREA  P100'!AB1140*CONFIGURACAO!$C$36))</f>
        <v>0</v>
      </c>
      <c r="AR1140" s="38">
        <f t="shared" si="377"/>
        <v>560</v>
      </c>
      <c r="AS1140" s="68">
        <f>IF(AR1140="","",$AR1140-(($AS$2/CONFIGURACAO!$C$6)*$M1140))</f>
        <v>485</v>
      </c>
      <c r="AT1140" s="73">
        <f t="shared" si="359"/>
        <v>3</v>
      </c>
      <c r="AU1140" s="75">
        <f>IF(AR1140="","",$AR1140-(($AU$2/CONFIGURACAO!$C$6)*$M1140))</f>
        <v>435</v>
      </c>
      <c r="AV1140" s="76">
        <f t="shared" si="360"/>
        <v>4</v>
      </c>
      <c r="AW1140" s="74">
        <f>IF(AR1140="","",$AR1140-(($AW$2/CONFIGURACAO!$C$6)*$M1140))</f>
        <v>385</v>
      </c>
      <c r="AX1140" s="72">
        <f t="shared" si="361"/>
        <v>5</v>
      </c>
      <c r="AZ1140" s="39">
        <f t="shared" si="362"/>
        <v>4.7300093755542977E-2</v>
      </c>
      <c r="BA1140" s="146">
        <f t="shared" si="363"/>
        <v>6</v>
      </c>
      <c r="BB1140" s="146">
        <f t="shared" si="364"/>
        <v>836</v>
      </c>
      <c r="BC1140" s="32">
        <f t="shared" si="365"/>
        <v>694</v>
      </c>
      <c r="BD1140" s="148"/>
      <c r="BE1140" s="40">
        <f t="shared" si="366"/>
        <v>0.14903129657228018</v>
      </c>
      <c r="BF1140" s="40">
        <f t="shared" si="367"/>
        <v>7.716049382716049E-2</v>
      </c>
      <c r="BG1140" s="40">
        <f t="shared" si="368"/>
        <v>0</v>
      </c>
      <c r="BH1140" s="40">
        <f t="shared" si="369"/>
        <v>0</v>
      </c>
      <c r="BI1140" s="40">
        <f t="shared" si="370"/>
        <v>0</v>
      </c>
      <c r="BJ1140" s="40">
        <f t="shared" si="371"/>
        <v>0</v>
      </c>
      <c r="BK1140" s="40">
        <f t="shared" si="372"/>
        <v>0</v>
      </c>
      <c r="BL1140">
        <v>0</v>
      </c>
      <c r="BM1140">
        <v>0</v>
      </c>
      <c r="BN1140">
        <v>0</v>
      </c>
      <c r="BO1140">
        <v>0</v>
      </c>
      <c r="BP1140">
        <v>1</v>
      </c>
      <c r="BQ1140">
        <v>4</v>
      </c>
      <c r="BR1140">
        <v>2</v>
      </c>
      <c r="BS1140">
        <v>2</v>
      </c>
      <c r="BT1140" s="42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</row>
    <row r="1141" spans="1:124" s="32" customFormat="1" x14ac:dyDescent="0.2">
      <c r="A1141" s="124" t="str">
        <f>CONFIGURACAO!$C$4</f>
        <v>AREA 21</v>
      </c>
      <c r="B1141" s="125">
        <v>1139</v>
      </c>
      <c r="C1141" s="252" t="s">
        <v>335</v>
      </c>
      <c r="D1141" s="126">
        <f t="shared" si="373"/>
        <v>2</v>
      </c>
      <c r="E1141" s="250" t="s">
        <v>1476</v>
      </c>
      <c r="F1141" s="250">
        <v>0</v>
      </c>
      <c r="G1141" s="250">
        <v>0</v>
      </c>
      <c r="H1141" s="250">
        <v>0</v>
      </c>
      <c r="I1141" s="250">
        <v>1</v>
      </c>
      <c r="J1141" s="87"/>
      <c r="K1141" s="94"/>
      <c r="L1141" s="94"/>
      <c r="M1141" s="154">
        <f t="shared" si="374"/>
        <v>1</v>
      </c>
      <c r="N1141">
        <v>0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 s="139">
        <f t="shared" si="357"/>
        <v>1</v>
      </c>
      <c r="AD1141" s="140">
        <f t="shared" si="358"/>
        <v>1</v>
      </c>
      <c r="AE1141" s="141">
        <f t="shared" si="375"/>
        <v>0</v>
      </c>
      <c r="AF1141" s="142">
        <f t="shared" si="376"/>
        <v>0</v>
      </c>
      <c r="AG1141" s="278"/>
      <c r="AI1141" s="37">
        <f>IFERROR(IF(M1141&gt;0,(N1141*CONFIGURACAO!$C$20)+(O1141*CONFIGURACAO!$C$21)+(P1141*CONFIGURACAO!$C$22)+(Q1141*CONFIGURACAO!$C$23)+(R1141*CONFIGURACAO!$C$24),""),"")</f>
        <v>120</v>
      </c>
      <c r="AJ1141" s="38">
        <f>IF(S1141=0,0,IF(CONFIGURACAO!$C$15="SIM",(IF(S1141&gt;CONFIGURACAO!$C$16,CONFIGURACAO!$C$16*CONFIGURACAO!$C$25,S1141*CONFIGURACAO!$C$25)),'PI AREA  P100'!S1141*CONFIGURACAO!$C$25))</f>
        <v>0</v>
      </c>
      <c r="AK1141" s="38">
        <f>IF(T1141=0,0,IF(CONFIGURACAO!$C$17="SIM",(IF(T1141&gt;CONFIGURACAO!$C$18,CONFIGURACAO!$C$18*CONFIGURACAO!$C$26,T1141*CONFIGURACAO!$C$26)),'PI AREA  P100'!T1141*CONFIGURACAO!$C$26))</f>
        <v>0</v>
      </c>
      <c r="AL1141" s="38">
        <f>IFERROR(IF(M1141&gt;0,(U1141*CONFIGURACAO!$C$29)+(V1141*CONFIGURACAO!$C$30),""),"")</f>
        <v>0</v>
      </c>
      <c r="AM1141" s="38">
        <f>IF(W1141=0,0,IF(CONFIGURACAO!$C$41="SIM",(IF(W1141&gt;CONFIGURACAO!$C$41,CONFIGURACAO!$C$41*CONFIGURACAO!$C$31,W1141*CONFIGURACAO!$C$31)),'PI AREA  P100'!W1141*CONFIGURACAO!$C$31))</f>
        <v>0</v>
      </c>
      <c r="AN1141" s="38">
        <f>IF(X1141=0,0,IF(CONFIGURACAO!$C$39="SIM",(IF(X1141&gt;CONFIGURACAO!$C$40,CONFIGURACAO!$C$40*CONFIGURACAO!$C$32,X1141*CONFIGURACAO!$C$32)),'PI AREA  P100'!X1141*CONFIGURACAO!$C$32))</f>
        <v>0</v>
      </c>
      <c r="AO1141" s="38">
        <f>IFERROR(IF(M1141&gt;0,(Y1141*CONFIGURACAO!$C$33)+(Z1141*CONFIGURACAO!$C$34)+(AA1141*CONFIGURACAO!$C$35)+(AB1141*CONFIGURACAO!$C$36),""),"")</f>
        <v>0</v>
      </c>
      <c r="AP1141" s="38">
        <f>IF(AA1141=0,0,IF(CONFIGURACAO!$C$46="SIM",(IF(AA1141&gt;CONFIGURACAO!$C$47,CONFIGURACAO!$C$47*CONFIGURACAO!$C$35,AA1141*CONFIGURACAO!$C$35)),'PI AREA  P100'!AA1141*CONFIGURACAO!$C$35))</f>
        <v>0</v>
      </c>
      <c r="AQ1141" s="38">
        <f>IF(AB1141=0,0,IF(CONFIGURACAO!$C$44="SIM",(IF(AB1141&gt;CONFIGURACAO!$C$45,CONFIGURACAO!$C$45*CONFIGURACAO!$C$36,AB1141*CONFIGURACAO!$C$36)),'PI AREA  P100'!AB1141*CONFIGURACAO!$C$36))</f>
        <v>0</v>
      </c>
      <c r="AR1141" s="38">
        <f t="shared" si="377"/>
        <v>120</v>
      </c>
      <c r="AS1141" s="68">
        <f>IF(AR1141="","",$AR1141-(($AS$2/CONFIGURACAO!$C$6)*$M1141))</f>
        <v>45</v>
      </c>
      <c r="AT1141" s="73">
        <f t="shared" si="359"/>
        <v>3</v>
      </c>
      <c r="AU1141" s="75">
        <f>IF(AR1141="","",$AR1141-(($AU$2/CONFIGURACAO!$C$6)*$M1141))</f>
        <v>-5</v>
      </c>
      <c r="AV1141" s="76" t="str">
        <f t="shared" si="360"/>
        <v>NAO</v>
      </c>
      <c r="AW1141" s="74">
        <f>IF(AR1141="","",$AR1141-(($AW$2/CONFIGURACAO!$C$6)*$M1141))</f>
        <v>-55</v>
      </c>
      <c r="AX1141" s="72" t="str">
        <f t="shared" si="361"/>
        <v>NAO</v>
      </c>
      <c r="AZ1141" s="39">
        <f t="shared" si="362"/>
        <v>1.0135734376187781E-2</v>
      </c>
      <c r="BA1141" s="146">
        <f t="shared" si="363"/>
        <v>2</v>
      </c>
      <c r="BB1141" s="146">
        <f t="shared" si="364"/>
        <v>1033</v>
      </c>
      <c r="BC1141" s="32">
        <f t="shared" si="365"/>
        <v>1039</v>
      </c>
      <c r="BD1141" s="148"/>
      <c r="BE1141" s="40">
        <f t="shared" si="366"/>
        <v>0</v>
      </c>
      <c r="BF1141" s="40">
        <f t="shared" si="367"/>
        <v>3.8580246913580245E-2</v>
      </c>
      <c r="BG1141" s="40">
        <f t="shared" si="368"/>
        <v>0</v>
      </c>
      <c r="BH1141" s="40">
        <f t="shared" si="369"/>
        <v>4.042037186742118E-2</v>
      </c>
      <c r="BI1141" s="40">
        <f t="shared" si="370"/>
        <v>0</v>
      </c>
      <c r="BJ1141" s="40">
        <f t="shared" si="371"/>
        <v>0</v>
      </c>
      <c r="BK1141" s="40">
        <f t="shared" si="372"/>
        <v>0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0</v>
      </c>
      <c r="BR1141">
        <v>2</v>
      </c>
      <c r="BS1141">
        <v>0</v>
      </c>
      <c r="BT1141" s="42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</row>
    <row r="1142" spans="1:124" s="32" customFormat="1" x14ac:dyDescent="0.2">
      <c r="A1142" s="124" t="str">
        <f>CONFIGURACAO!$C$4</f>
        <v>AREA 21</v>
      </c>
      <c r="B1142" s="125">
        <v>1140</v>
      </c>
      <c r="C1142" s="252" t="s">
        <v>335</v>
      </c>
      <c r="D1142" s="126">
        <f t="shared" si="373"/>
        <v>3</v>
      </c>
      <c r="E1142" s="250" t="s">
        <v>1477</v>
      </c>
      <c r="F1142" s="250">
        <v>0</v>
      </c>
      <c r="G1142" s="250">
        <v>0</v>
      </c>
      <c r="H1142" s="250">
        <v>0</v>
      </c>
      <c r="I1142" s="250">
        <v>1</v>
      </c>
      <c r="J1142" s="87"/>
      <c r="K1142" s="94"/>
      <c r="L1142" s="94"/>
      <c r="M1142" s="154">
        <f t="shared" si="374"/>
        <v>1</v>
      </c>
      <c r="N1142">
        <v>0</v>
      </c>
      <c r="O1142">
        <v>1</v>
      </c>
      <c r="P1142">
        <v>3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 s="139">
        <f t="shared" si="357"/>
        <v>1</v>
      </c>
      <c r="AD1142" s="140">
        <f t="shared" si="358"/>
        <v>4</v>
      </c>
      <c r="AE1142" s="141">
        <f t="shared" si="375"/>
        <v>0</v>
      </c>
      <c r="AF1142" s="142">
        <f t="shared" si="376"/>
        <v>0</v>
      </c>
      <c r="AG1142" s="278"/>
      <c r="AI1142" s="37">
        <f>IFERROR(IF(M1142&gt;0,(N1142*CONFIGURACAO!$C$20)+(O1142*CONFIGURACAO!$C$21)+(P1142*CONFIGURACAO!$C$22)+(Q1142*CONFIGURACAO!$C$23)+(R1142*CONFIGURACAO!$C$24),""),"")</f>
        <v>260</v>
      </c>
      <c r="AJ1142" s="38">
        <f>IF(S1142=0,0,IF(CONFIGURACAO!$C$15="SIM",(IF(S1142&gt;CONFIGURACAO!$C$16,CONFIGURACAO!$C$16*CONFIGURACAO!$C$25,S1142*CONFIGURACAO!$C$25)),'PI AREA  P100'!S1142*CONFIGURACAO!$C$25))</f>
        <v>0</v>
      </c>
      <c r="AK1142" s="38">
        <f>IF(T1142=0,0,IF(CONFIGURACAO!$C$17="SIM",(IF(T1142&gt;CONFIGURACAO!$C$18,CONFIGURACAO!$C$18*CONFIGURACAO!$C$26,T1142*CONFIGURACAO!$C$26)),'PI AREA  P100'!T1142*CONFIGURACAO!$C$26))</f>
        <v>0</v>
      </c>
      <c r="AL1142" s="38">
        <f>IFERROR(IF(M1142&gt;0,(U1142*CONFIGURACAO!$C$29)+(V1142*CONFIGURACAO!$C$30),""),"")</f>
        <v>0</v>
      </c>
      <c r="AM1142" s="38">
        <f>IF(W1142=0,0,IF(CONFIGURACAO!$C$41="SIM",(IF(W1142&gt;CONFIGURACAO!$C$41,CONFIGURACAO!$C$41*CONFIGURACAO!$C$31,W1142*CONFIGURACAO!$C$31)),'PI AREA  P100'!W1142*CONFIGURACAO!$C$31))</f>
        <v>0</v>
      </c>
      <c r="AN1142" s="38">
        <f>IF(X1142=0,0,IF(CONFIGURACAO!$C$39="SIM",(IF(X1142&gt;CONFIGURACAO!$C$40,CONFIGURACAO!$C$40*CONFIGURACAO!$C$32,X1142*CONFIGURACAO!$C$32)),'PI AREA  P100'!X1142*CONFIGURACAO!$C$32))</f>
        <v>0</v>
      </c>
      <c r="AO1142" s="38">
        <f>IFERROR(IF(M1142&gt;0,(Y1142*CONFIGURACAO!$C$33)+(Z1142*CONFIGURACAO!$C$34)+(AA1142*CONFIGURACAO!$C$35)+(AB1142*CONFIGURACAO!$C$36),""),"")</f>
        <v>0</v>
      </c>
      <c r="AP1142" s="38">
        <f>IF(AA1142=0,0,IF(CONFIGURACAO!$C$46="SIM",(IF(AA1142&gt;CONFIGURACAO!$C$47,CONFIGURACAO!$C$47*CONFIGURACAO!$C$35,AA1142*CONFIGURACAO!$C$35)),'PI AREA  P100'!AA1142*CONFIGURACAO!$C$35))</f>
        <v>0</v>
      </c>
      <c r="AQ1142" s="38">
        <f>IF(AB1142=0,0,IF(CONFIGURACAO!$C$44="SIM",(IF(AB1142&gt;CONFIGURACAO!$C$45,CONFIGURACAO!$C$45*CONFIGURACAO!$C$36,AB1142*CONFIGURACAO!$C$36)),'PI AREA  P100'!AB1142*CONFIGURACAO!$C$36))</f>
        <v>0</v>
      </c>
      <c r="AR1142" s="38">
        <f t="shared" si="377"/>
        <v>260</v>
      </c>
      <c r="AS1142" s="68">
        <f>IF(AR1142="","",$AR1142-(($AS$2/CONFIGURACAO!$C$6)*$M1142))</f>
        <v>185</v>
      </c>
      <c r="AT1142" s="73">
        <f t="shared" si="359"/>
        <v>3</v>
      </c>
      <c r="AU1142" s="75">
        <f>IF(AR1142="","",$AR1142-(($AU$2/CONFIGURACAO!$C$6)*$M1142))</f>
        <v>135</v>
      </c>
      <c r="AV1142" s="76">
        <f t="shared" si="360"/>
        <v>4</v>
      </c>
      <c r="AW1142" s="74">
        <f>IF(AR1142="","",$AR1142-(($AW$2/CONFIGURACAO!$C$6)*$M1142))</f>
        <v>85</v>
      </c>
      <c r="AX1142" s="72">
        <f t="shared" si="361"/>
        <v>5</v>
      </c>
      <c r="AZ1142" s="39">
        <f t="shared" si="362"/>
        <v>2.1960757815073527E-2</v>
      </c>
      <c r="BA1142" s="146">
        <f t="shared" si="363"/>
        <v>4</v>
      </c>
      <c r="BB1142" s="146">
        <f t="shared" si="364"/>
        <v>923</v>
      </c>
      <c r="BC1142" s="32">
        <f t="shared" si="365"/>
        <v>907</v>
      </c>
      <c r="BD1142" s="148"/>
      <c r="BE1142" s="40">
        <f t="shared" si="366"/>
        <v>0</v>
      </c>
      <c r="BF1142" s="40">
        <f t="shared" si="367"/>
        <v>3.8580246913580245E-2</v>
      </c>
      <c r="BG1142" s="40">
        <f t="shared" si="368"/>
        <v>7.7081192189105849E-2</v>
      </c>
      <c r="BH1142" s="40">
        <f t="shared" si="369"/>
        <v>0</v>
      </c>
      <c r="BI1142" s="40">
        <f t="shared" si="370"/>
        <v>0</v>
      </c>
      <c r="BJ1142" s="40">
        <f t="shared" si="371"/>
        <v>0</v>
      </c>
      <c r="BK1142" s="40">
        <f t="shared" si="372"/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 s="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</row>
    <row r="1143" spans="1:124" s="32" customFormat="1" x14ac:dyDescent="0.2">
      <c r="A1143" s="124" t="str">
        <f>CONFIGURACAO!$C$4</f>
        <v>AREA 21</v>
      </c>
      <c r="B1143" s="125">
        <v>1141</v>
      </c>
      <c r="C1143" s="252" t="s">
        <v>335</v>
      </c>
      <c r="D1143" s="126">
        <f t="shared" si="373"/>
        <v>4</v>
      </c>
      <c r="E1143" s="250" t="s">
        <v>1478</v>
      </c>
      <c r="F1143" s="250">
        <v>0</v>
      </c>
      <c r="G1143" s="250">
        <v>0</v>
      </c>
      <c r="H1143" s="250">
        <v>0</v>
      </c>
      <c r="I1143" s="250">
        <v>1</v>
      </c>
      <c r="J1143" s="87"/>
      <c r="K1143" s="94"/>
      <c r="L1143" s="94"/>
      <c r="M1143" s="154">
        <f t="shared" si="374"/>
        <v>1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s="139">
        <f t="shared" si="357"/>
        <v>0</v>
      </c>
      <c r="AD1143" s="140">
        <f t="shared" si="358"/>
        <v>0</v>
      </c>
      <c r="AE1143" s="141">
        <f t="shared" si="375"/>
        <v>0</v>
      </c>
      <c r="AF1143" s="142">
        <f t="shared" si="376"/>
        <v>0</v>
      </c>
      <c r="AG1143" s="278"/>
      <c r="AI1143" s="37">
        <f>IFERROR(IF(M1143&gt;0,(N1143*CONFIGURACAO!$C$20)+(O1143*CONFIGURACAO!$C$21)+(P1143*CONFIGURACAO!$C$22)+(Q1143*CONFIGURACAO!$C$23)+(R1143*CONFIGURACAO!$C$24),""),"")</f>
        <v>40</v>
      </c>
      <c r="AJ1143" s="38">
        <f>IF(S1143=0,0,IF(CONFIGURACAO!$C$15="SIM",(IF(S1143&gt;CONFIGURACAO!$C$16,CONFIGURACAO!$C$16*CONFIGURACAO!$C$25,S1143*CONFIGURACAO!$C$25)),'PI AREA  P100'!S1143*CONFIGURACAO!$C$25))</f>
        <v>0</v>
      </c>
      <c r="AK1143" s="38">
        <f>IF(T1143=0,0,IF(CONFIGURACAO!$C$17="SIM",(IF(T1143&gt;CONFIGURACAO!$C$18,CONFIGURACAO!$C$18*CONFIGURACAO!$C$26,T1143*CONFIGURACAO!$C$26)),'PI AREA  P100'!T1143*CONFIGURACAO!$C$26))</f>
        <v>0</v>
      </c>
      <c r="AL1143" s="38">
        <f>IFERROR(IF(M1143&gt;0,(U1143*CONFIGURACAO!$C$29)+(V1143*CONFIGURACAO!$C$30),""),"")</f>
        <v>0</v>
      </c>
      <c r="AM1143" s="38">
        <f>IF(W1143=0,0,IF(CONFIGURACAO!$C$41="SIM",(IF(W1143&gt;CONFIGURACAO!$C$41,CONFIGURACAO!$C$41*CONFIGURACAO!$C$31,W1143*CONFIGURACAO!$C$31)),'PI AREA  P100'!W1143*CONFIGURACAO!$C$31))</f>
        <v>0</v>
      </c>
      <c r="AN1143" s="38">
        <f>IF(X1143=0,0,IF(CONFIGURACAO!$C$39="SIM",(IF(X1143&gt;CONFIGURACAO!$C$40,CONFIGURACAO!$C$40*CONFIGURACAO!$C$32,X1143*CONFIGURACAO!$C$32)),'PI AREA  P100'!X1143*CONFIGURACAO!$C$32))</f>
        <v>0</v>
      </c>
      <c r="AO1143" s="38">
        <f>IFERROR(IF(M1143&gt;0,(Y1143*CONFIGURACAO!$C$33)+(Z1143*CONFIGURACAO!$C$34)+(AA1143*CONFIGURACAO!$C$35)+(AB1143*CONFIGURACAO!$C$36),""),"")</f>
        <v>0</v>
      </c>
      <c r="AP1143" s="38">
        <f>IF(AA1143=0,0,IF(CONFIGURACAO!$C$46="SIM",(IF(AA1143&gt;CONFIGURACAO!$C$47,CONFIGURACAO!$C$47*CONFIGURACAO!$C$35,AA1143*CONFIGURACAO!$C$35)),'PI AREA  P100'!AA1143*CONFIGURACAO!$C$35))</f>
        <v>0</v>
      </c>
      <c r="AQ1143" s="38">
        <f>IF(AB1143=0,0,IF(CONFIGURACAO!$C$44="SIM",(IF(AB1143&gt;CONFIGURACAO!$C$45,CONFIGURACAO!$C$45*CONFIGURACAO!$C$36,AB1143*CONFIGURACAO!$C$36)),'PI AREA  P100'!AB1143*CONFIGURACAO!$C$36))</f>
        <v>0</v>
      </c>
      <c r="AR1143" s="38">
        <f t="shared" si="377"/>
        <v>40</v>
      </c>
      <c r="AS1143" s="68">
        <f>IF(AR1143="","",$AR1143-(($AS$2/CONFIGURACAO!$C$6)*$M1143))</f>
        <v>-35</v>
      </c>
      <c r="AT1143" s="73" t="str">
        <f t="shared" si="359"/>
        <v>NAO</v>
      </c>
      <c r="AU1143" s="75">
        <f>IF(AR1143="","",$AR1143-(($AU$2/CONFIGURACAO!$C$6)*$M1143))</f>
        <v>-85</v>
      </c>
      <c r="AV1143" s="76" t="str">
        <f t="shared" si="360"/>
        <v>NAO</v>
      </c>
      <c r="AW1143" s="74">
        <f>IF(AR1143="","",$AR1143-(($AW$2/CONFIGURACAO!$C$6)*$M1143))</f>
        <v>-135</v>
      </c>
      <c r="AX1143" s="72" t="str">
        <f t="shared" si="361"/>
        <v>NAO</v>
      </c>
      <c r="AZ1143" s="39">
        <f t="shared" si="362"/>
        <v>3.3785781253959273E-3</v>
      </c>
      <c r="BA1143" s="146">
        <f t="shared" si="363"/>
        <v>1</v>
      </c>
      <c r="BB1143" s="146">
        <f t="shared" si="364"/>
        <v>1099</v>
      </c>
      <c r="BC1143" s="32">
        <f t="shared" si="365"/>
        <v>1125</v>
      </c>
      <c r="BD1143" s="148"/>
      <c r="BE1143" s="40">
        <f t="shared" si="366"/>
        <v>0</v>
      </c>
      <c r="BF1143" s="40">
        <f t="shared" si="367"/>
        <v>0</v>
      </c>
      <c r="BG1143" s="40">
        <f t="shared" si="368"/>
        <v>0</v>
      </c>
      <c r="BH1143" s="40">
        <f t="shared" si="369"/>
        <v>4.042037186742118E-2</v>
      </c>
      <c r="BI1143" s="40">
        <f t="shared" si="370"/>
        <v>0</v>
      </c>
      <c r="BJ1143" s="40">
        <f t="shared" si="371"/>
        <v>0</v>
      </c>
      <c r="BK1143" s="40">
        <f t="shared" si="372"/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2</v>
      </c>
      <c r="BR1143">
        <v>0</v>
      </c>
      <c r="BS1143">
        <v>0</v>
      </c>
      <c r="BT1143" s="42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</row>
    <row r="1144" spans="1:124" s="32" customFormat="1" x14ac:dyDescent="0.2">
      <c r="A1144" s="124" t="str">
        <f>CONFIGURACAO!$C$4</f>
        <v>AREA 21</v>
      </c>
      <c r="B1144" s="125">
        <v>1142</v>
      </c>
      <c r="C1144" s="252" t="s">
        <v>335</v>
      </c>
      <c r="D1144" s="126">
        <f t="shared" si="373"/>
        <v>5</v>
      </c>
      <c r="E1144" s="250" t="s">
        <v>1479</v>
      </c>
      <c r="F1144" s="250">
        <v>0</v>
      </c>
      <c r="G1144" s="250">
        <v>0</v>
      </c>
      <c r="H1144" s="250">
        <v>0</v>
      </c>
      <c r="I1144" s="250">
        <v>1</v>
      </c>
      <c r="J1144" s="87"/>
      <c r="K1144" s="94"/>
      <c r="L1144" s="94"/>
      <c r="M1144" s="154">
        <f t="shared" si="374"/>
        <v>1</v>
      </c>
      <c r="N1144">
        <v>1</v>
      </c>
      <c r="O1144">
        <v>0</v>
      </c>
      <c r="P1144">
        <v>2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 s="139">
        <f t="shared" si="357"/>
        <v>1</v>
      </c>
      <c r="AD1144" s="140">
        <f t="shared" si="358"/>
        <v>3</v>
      </c>
      <c r="AE1144" s="141">
        <f t="shared" si="375"/>
        <v>0</v>
      </c>
      <c r="AF1144" s="142">
        <f t="shared" si="376"/>
        <v>0</v>
      </c>
      <c r="AG1144" s="278"/>
      <c r="AI1144" s="37">
        <f>IFERROR(IF(M1144&gt;0,(N1144*CONFIGURACAO!$C$20)+(O1144*CONFIGURACAO!$C$21)+(P1144*CONFIGURACAO!$C$22)+(Q1144*CONFIGURACAO!$C$23)+(R1144*CONFIGURACAO!$C$24),""),"")</f>
        <v>240</v>
      </c>
      <c r="AJ1144" s="38">
        <f>IF(S1144=0,0,IF(CONFIGURACAO!$C$15="SIM",(IF(S1144&gt;CONFIGURACAO!$C$16,CONFIGURACAO!$C$16*CONFIGURACAO!$C$25,S1144*CONFIGURACAO!$C$25)),'PI AREA  P100'!S1144*CONFIGURACAO!$C$25))</f>
        <v>0</v>
      </c>
      <c r="AK1144" s="38">
        <f>IF(T1144=0,0,IF(CONFIGURACAO!$C$17="SIM",(IF(T1144&gt;CONFIGURACAO!$C$18,CONFIGURACAO!$C$18*CONFIGURACAO!$C$26,T1144*CONFIGURACAO!$C$26)),'PI AREA  P100'!T1144*CONFIGURACAO!$C$26))</f>
        <v>0</v>
      </c>
      <c r="AL1144" s="38">
        <f>IFERROR(IF(M1144&gt;0,(U1144*CONFIGURACAO!$C$29)+(V1144*CONFIGURACAO!$C$30),""),"")</f>
        <v>0</v>
      </c>
      <c r="AM1144" s="38">
        <f>IF(W1144=0,0,IF(CONFIGURACAO!$C$41="SIM",(IF(W1144&gt;CONFIGURACAO!$C$41,CONFIGURACAO!$C$41*CONFIGURACAO!$C$31,W1144*CONFIGURACAO!$C$31)),'PI AREA  P100'!W1144*CONFIGURACAO!$C$31))</f>
        <v>0</v>
      </c>
      <c r="AN1144" s="38">
        <f>IF(X1144=0,0,IF(CONFIGURACAO!$C$39="SIM",(IF(X1144&gt;CONFIGURACAO!$C$40,CONFIGURACAO!$C$40*CONFIGURACAO!$C$32,X1144*CONFIGURACAO!$C$32)),'PI AREA  P100'!X1144*CONFIGURACAO!$C$32))</f>
        <v>0</v>
      </c>
      <c r="AO1144" s="38">
        <f>IFERROR(IF(M1144&gt;0,(Y1144*CONFIGURACAO!$C$33)+(Z1144*CONFIGURACAO!$C$34)+(AA1144*CONFIGURACAO!$C$35)+(AB1144*CONFIGURACAO!$C$36),""),"")</f>
        <v>0</v>
      </c>
      <c r="AP1144" s="38">
        <f>IF(AA1144=0,0,IF(CONFIGURACAO!$C$46="SIM",(IF(AA1144&gt;CONFIGURACAO!$C$47,CONFIGURACAO!$C$47*CONFIGURACAO!$C$35,AA1144*CONFIGURACAO!$C$35)),'PI AREA  P100'!AA1144*CONFIGURACAO!$C$35))</f>
        <v>0</v>
      </c>
      <c r="AQ1144" s="38">
        <f>IF(AB1144=0,0,IF(CONFIGURACAO!$C$44="SIM",(IF(AB1144&gt;CONFIGURACAO!$C$45,CONFIGURACAO!$C$45*CONFIGURACAO!$C$36,AB1144*CONFIGURACAO!$C$36)),'PI AREA  P100'!AB1144*CONFIGURACAO!$C$36))</f>
        <v>0</v>
      </c>
      <c r="AR1144" s="38">
        <f t="shared" si="377"/>
        <v>240</v>
      </c>
      <c r="AS1144" s="68">
        <f>IF(AR1144="","",$AR1144-(($AS$2/CONFIGURACAO!$C$6)*$M1144))</f>
        <v>165</v>
      </c>
      <c r="AT1144" s="73">
        <f t="shared" si="359"/>
        <v>3</v>
      </c>
      <c r="AU1144" s="75">
        <f>IF(AR1144="","",$AR1144-(($AU$2/CONFIGURACAO!$C$6)*$M1144))</f>
        <v>115</v>
      </c>
      <c r="AV1144" s="76">
        <f t="shared" si="360"/>
        <v>4</v>
      </c>
      <c r="AW1144" s="74">
        <f>IF(AR1144="","",$AR1144-(($AW$2/CONFIGURACAO!$C$6)*$M1144))</f>
        <v>65</v>
      </c>
      <c r="AX1144" s="72">
        <f t="shared" si="361"/>
        <v>5</v>
      </c>
      <c r="AZ1144" s="39">
        <f t="shared" si="362"/>
        <v>2.0271468752375562E-2</v>
      </c>
      <c r="BA1144" s="146">
        <f t="shared" si="363"/>
        <v>4</v>
      </c>
      <c r="BB1144" s="146">
        <f t="shared" si="364"/>
        <v>923</v>
      </c>
      <c r="BC1144" s="32">
        <f t="shared" si="365"/>
        <v>924</v>
      </c>
      <c r="BD1144" s="148"/>
      <c r="BE1144" s="40">
        <f t="shared" si="366"/>
        <v>3.7257824143070044E-2</v>
      </c>
      <c r="BF1144" s="40">
        <f t="shared" si="367"/>
        <v>0</v>
      </c>
      <c r="BG1144" s="40">
        <f t="shared" si="368"/>
        <v>5.1387461459403906E-2</v>
      </c>
      <c r="BH1144" s="40">
        <f t="shared" si="369"/>
        <v>0</v>
      </c>
      <c r="BI1144" s="40">
        <f t="shared" si="370"/>
        <v>0.10660980810234541</v>
      </c>
      <c r="BJ1144" s="40">
        <f t="shared" si="371"/>
        <v>0</v>
      </c>
      <c r="BK1144" s="40">
        <f t="shared" si="372"/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1</v>
      </c>
      <c r="BR1144">
        <v>0</v>
      </c>
      <c r="BS1144">
        <v>0</v>
      </c>
      <c r="BT1144" s="42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</row>
    <row r="1145" spans="1:124" s="32" customFormat="1" x14ac:dyDescent="0.2">
      <c r="A1145" s="124" t="str">
        <f>CONFIGURACAO!$C$4</f>
        <v>AREA 21</v>
      </c>
      <c r="B1145" s="125">
        <v>1143</v>
      </c>
      <c r="C1145" s="252" t="s">
        <v>335</v>
      </c>
      <c r="D1145" s="126">
        <f t="shared" si="373"/>
        <v>6</v>
      </c>
      <c r="E1145" s="250" t="s">
        <v>1480</v>
      </c>
      <c r="F1145" s="250">
        <v>0</v>
      </c>
      <c r="G1145" s="250">
        <v>0</v>
      </c>
      <c r="H1145" s="250">
        <v>0</v>
      </c>
      <c r="I1145" s="250">
        <v>1</v>
      </c>
      <c r="J1145" s="87"/>
      <c r="K1145" s="94"/>
      <c r="L1145" s="94"/>
      <c r="M1145" s="154">
        <f t="shared" si="374"/>
        <v>1</v>
      </c>
      <c r="N1145">
        <v>3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 s="139">
        <f t="shared" si="357"/>
        <v>3</v>
      </c>
      <c r="AD1145" s="140">
        <f t="shared" si="358"/>
        <v>3</v>
      </c>
      <c r="AE1145" s="141">
        <f t="shared" si="375"/>
        <v>0</v>
      </c>
      <c r="AF1145" s="142">
        <f t="shared" si="376"/>
        <v>0</v>
      </c>
      <c r="AG1145" s="278"/>
      <c r="AI1145" s="37">
        <f>IFERROR(IF(M1145&gt;0,(N1145*CONFIGURACAO!$C$20)+(O1145*CONFIGURACAO!$C$21)+(P1145*CONFIGURACAO!$C$22)+(Q1145*CONFIGURACAO!$C$23)+(R1145*CONFIGURACAO!$C$24),""),"")</f>
        <v>300</v>
      </c>
      <c r="AJ1145" s="38">
        <f>IF(S1145=0,0,IF(CONFIGURACAO!$C$15="SIM",(IF(S1145&gt;CONFIGURACAO!$C$16,CONFIGURACAO!$C$16*CONFIGURACAO!$C$25,S1145*CONFIGURACAO!$C$25)),'PI AREA  P100'!S1145*CONFIGURACAO!$C$25))</f>
        <v>0</v>
      </c>
      <c r="AK1145" s="38">
        <f>IF(T1145=0,0,IF(CONFIGURACAO!$C$17="SIM",(IF(T1145&gt;CONFIGURACAO!$C$18,CONFIGURACAO!$C$18*CONFIGURACAO!$C$26,T1145*CONFIGURACAO!$C$26)),'PI AREA  P100'!T1145*CONFIGURACAO!$C$26))</f>
        <v>0</v>
      </c>
      <c r="AL1145" s="38">
        <f>IFERROR(IF(M1145&gt;0,(U1145*CONFIGURACAO!$C$29)+(V1145*CONFIGURACAO!$C$30),""),"")</f>
        <v>0</v>
      </c>
      <c r="AM1145" s="38">
        <f>IF(W1145=0,0,IF(CONFIGURACAO!$C$41="SIM",(IF(W1145&gt;CONFIGURACAO!$C$41,CONFIGURACAO!$C$41*CONFIGURACAO!$C$31,W1145*CONFIGURACAO!$C$31)),'PI AREA  P100'!W1145*CONFIGURACAO!$C$31))</f>
        <v>0</v>
      </c>
      <c r="AN1145" s="38">
        <f>IF(X1145=0,0,IF(CONFIGURACAO!$C$39="SIM",(IF(X1145&gt;CONFIGURACAO!$C$40,CONFIGURACAO!$C$40*CONFIGURACAO!$C$32,X1145*CONFIGURACAO!$C$32)),'PI AREA  P100'!X1145*CONFIGURACAO!$C$32))</f>
        <v>0</v>
      </c>
      <c r="AO1145" s="38">
        <f>IFERROR(IF(M1145&gt;0,(Y1145*CONFIGURACAO!$C$33)+(Z1145*CONFIGURACAO!$C$34)+(AA1145*CONFIGURACAO!$C$35)+(AB1145*CONFIGURACAO!$C$36),""),"")</f>
        <v>0</v>
      </c>
      <c r="AP1145" s="38">
        <f>IF(AA1145=0,0,IF(CONFIGURACAO!$C$46="SIM",(IF(AA1145&gt;CONFIGURACAO!$C$47,CONFIGURACAO!$C$47*CONFIGURACAO!$C$35,AA1145*CONFIGURACAO!$C$35)),'PI AREA  P100'!AA1145*CONFIGURACAO!$C$35))</f>
        <v>0</v>
      </c>
      <c r="AQ1145" s="38">
        <f>IF(AB1145=0,0,IF(CONFIGURACAO!$C$44="SIM",(IF(AB1145&gt;CONFIGURACAO!$C$45,CONFIGURACAO!$C$45*CONFIGURACAO!$C$36,AB1145*CONFIGURACAO!$C$36)),'PI AREA  P100'!AB1145*CONFIGURACAO!$C$36))</f>
        <v>0</v>
      </c>
      <c r="AR1145" s="38">
        <f t="shared" si="377"/>
        <v>300</v>
      </c>
      <c r="AS1145" s="68">
        <f>IF(AR1145="","",$AR1145-(($AS$2/CONFIGURACAO!$C$6)*$M1145))</f>
        <v>225</v>
      </c>
      <c r="AT1145" s="73">
        <f t="shared" si="359"/>
        <v>3</v>
      </c>
      <c r="AU1145" s="75">
        <f>IF(AR1145="","",$AR1145-(($AU$2/CONFIGURACAO!$C$6)*$M1145))</f>
        <v>175</v>
      </c>
      <c r="AV1145" s="76">
        <f t="shared" si="360"/>
        <v>4</v>
      </c>
      <c r="AW1145" s="74">
        <f>IF(AR1145="","",$AR1145-(($AW$2/CONFIGURACAO!$C$6)*$M1145))</f>
        <v>125</v>
      </c>
      <c r="AX1145" s="72">
        <f t="shared" si="361"/>
        <v>5</v>
      </c>
      <c r="AZ1145" s="39">
        <f t="shared" si="362"/>
        <v>2.533933594046945E-2</v>
      </c>
      <c r="BA1145" s="146">
        <f t="shared" si="363"/>
        <v>3</v>
      </c>
      <c r="BB1145" s="146">
        <f t="shared" si="364"/>
        <v>968</v>
      </c>
      <c r="BC1145" s="32">
        <f t="shared" si="365"/>
        <v>876</v>
      </c>
      <c r="BD1145" s="148"/>
      <c r="BE1145" s="40">
        <f t="shared" si="366"/>
        <v>0.11177347242921014</v>
      </c>
      <c r="BF1145" s="40">
        <f t="shared" si="367"/>
        <v>0</v>
      </c>
      <c r="BG1145" s="40">
        <f t="shared" si="368"/>
        <v>0</v>
      </c>
      <c r="BH1145" s="40">
        <f t="shared" si="369"/>
        <v>0</v>
      </c>
      <c r="BI1145" s="40">
        <f t="shared" si="370"/>
        <v>0</v>
      </c>
      <c r="BJ1145" s="40">
        <f t="shared" si="371"/>
        <v>0</v>
      </c>
      <c r="BK1145" s="40">
        <f t="shared" si="372"/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1</v>
      </c>
      <c r="BS1145">
        <v>0</v>
      </c>
      <c r="BT1145" s="42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</row>
    <row r="1146" spans="1:124" s="32" customFormat="1" x14ac:dyDescent="0.2">
      <c r="A1146" s="124" t="str">
        <f>CONFIGURACAO!$C$4</f>
        <v>AREA 21</v>
      </c>
      <c r="B1146" s="125">
        <v>1144</v>
      </c>
      <c r="C1146" s="252" t="s">
        <v>335</v>
      </c>
      <c r="D1146" s="126">
        <f t="shared" si="373"/>
        <v>7</v>
      </c>
      <c r="E1146" s="250" t="s">
        <v>1481</v>
      </c>
      <c r="F1146" s="250">
        <v>0</v>
      </c>
      <c r="G1146" s="250">
        <v>0</v>
      </c>
      <c r="H1146" s="250">
        <v>0</v>
      </c>
      <c r="I1146" s="250">
        <v>1</v>
      </c>
      <c r="J1146" s="87"/>
      <c r="K1146" s="94"/>
      <c r="L1146" s="94"/>
      <c r="M1146" s="154">
        <f t="shared" si="374"/>
        <v>1</v>
      </c>
      <c r="N1146">
        <v>1</v>
      </c>
      <c r="O1146">
        <v>1</v>
      </c>
      <c r="P1146">
        <v>3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s="139">
        <f t="shared" si="357"/>
        <v>2</v>
      </c>
      <c r="AD1146" s="140">
        <f t="shared" si="358"/>
        <v>5</v>
      </c>
      <c r="AE1146" s="141">
        <f t="shared" si="375"/>
        <v>0</v>
      </c>
      <c r="AF1146" s="142">
        <f t="shared" si="376"/>
        <v>0</v>
      </c>
      <c r="AG1146" s="278"/>
      <c r="AI1146" s="37">
        <f>IFERROR(IF(M1146&gt;0,(N1146*CONFIGURACAO!$C$20)+(O1146*CONFIGURACAO!$C$21)+(P1146*CONFIGURACAO!$C$22)+(Q1146*CONFIGURACAO!$C$23)+(R1146*CONFIGURACAO!$C$24),""),"")</f>
        <v>360</v>
      </c>
      <c r="AJ1146" s="38">
        <f>IF(S1146=0,0,IF(CONFIGURACAO!$C$15="SIM",(IF(S1146&gt;CONFIGURACAO!$C$16,CONFIGURACAO!$C$16*CONFIGURACAO!$C$25,S1146*CONFIGURACAO!$C$25)),'PI AREA  P100'!S1146*CONFIGURACAO!$C$25))</f>
        <v>0</v>
      </c>
      <c r="AK1146" s="38">
        <f>IF(T1146=0,0,IF(CONFIGURACAO!$C$17="SIM",(IF(T1146&gt;CONFIGURACAO!$C$18,CONFIGURACAO!$C$18*CONFIGURACAO!$C$26,T1146*CONFIGURACAO!$C$26)),'PI AREA  P100'!T1146*CONFIGURACAO!$C$26))</f>
        <v>5</v>
      </c>
      <c r="AL1146" s="38">
        <f>IFERROR(IF(M1146&gt;0,(U1146*CONFIGURACAO!$C$29)+(V1146*CONFIGURACAO!$C$30),""),"")</f>
        <v>0</v>
      </c>
      <c r="AM1146" s="38">
        <f>IF(W1146=0,0,IF(CONFIGURACAO!$C$41="SIM",(IF(W1146&gt;CONFIGURACAO!$C$41,CONFIGURACAO!$C$41*CONFIGURACAO!$C$31,W1146*CONFIGURACAO!$C$31)),'PI AREA  P100'!W1146*CONFIGURACAO!$C$31))</f>
        <v>0</v>
      </c>
      <c r="AN1146" s="38">
        <f>IF(X1146=0,0,IF(CONFIGURACAO!$C$39="SIM",(IF(X1146&gt;CONFIGURACAO!$C$40,CONFIGURACAO!$C$40*CONFIGURACAO!$C$32,X1146*CONFIGURACAO!$C$32)),'PI AREA  P100'!X1146*CONFIGURACAO!$C$32))</f>
        <v>0</v>
      </c>
      <c r="AO1146" s="38">
        <f>IFERROR(IF(M1146&gt;0,(Y1146*CONFIGURACAO!$C$33)+(Z1146*CONFIGURACAO!$C$34)+(AA1146*CONFIGURACAO!$C$35)+(AB1146*CONFIGURACAO!$C$36),""),"")</f>
        <v>0</v>
      </c>
      <c r="AP1146" s="38">
        <f>IF(AA1146=0,0,IF(CONFIGURACAO!$C$46="SIM",(IF(AA1146&gt;CONFIGURACAO!$C$47,CONFIGURACAO!$C$47*CONFIGURACAO!$C$35,AA1146*CONFIGURACAO!$C$35)),'PI AREA  P100'!AA1146*CONFIGURACAO!$C$35))</f>
        <v>0</v>
      </c>
      <c r="AQ1146" s="38">
        <f>IF(AB1146=0,0,IF(CONFIGURACAO!$C$44="SIM",(IF(AB1146&gt;CONFIGURACAO!$C$45,CONFIGURACAO!$C$45*CONFIGURACAO!$C$36,AB1146*CONFIGURACAO!$C$36)),'PI AREA  P100'!AB1146*CONFIGURACAO!$C$36))</f>
        <v>0</v>
      </c>
      <c r="AR1146" s="38">
        <f t="shared" si="377"/>
        <v>365</v>
      </c>
      <c r="AS1146" s="68">
        <f>IF(AR1146="","",$AR1146-(($AS$2/CONFIGURACAO!$C$6)*$M1146))</f>
        <v>290</v>
      </c>
      <c r="AT1146" s="73">
        <f t="shared" si="359"/>
        <v>3</v>
      </c>
      <c r="AU1146" s="75">
        <f>IF(AR1146="","",$AR1146-(($AU$2/CONFIGURACAO!$C$6)*$M1146))</f>
        <v>240</v>
      </c>
      <c r="AV1146" s="76">
        <f t="shared" si="360"/>
        <v>4</v>
      </c>
      <c r="AW1146" s="74">
        <f>IF(AR1146="","",$AR1146-(($AW$2/CONFIGURACAO!$C$6)*$M1146))</f>
        <v>190</v>
      </c>
      <c r="AX1146" s="72">
        <f t="shared" si="361"/>
        <v>5</v>
      </c>
      <c r="AZ1146" s="39">
        <f t="shared" si="362"/>
        <v>3.0829525394237833E-2</v>
      </c>
      <c r="BA1146" s="146">
        <f t="shared" si="363"/>
        <v>6</v>
      </c>
      <c r="BB1146" s="146">
        <f t="shared" si="364"/>
        <v>836</v>
      </c>
      <c r="BC1146" s="32">
        <f t="shared" si="365"/>
        <v>833</v>
      </c>
      <c r="BD1146" s="148"/>
      <c r="BE1146" s="40">
        <f t="shared" si="366"/>
        <v>3.7257824143070044E-2</v>
      </c>
      <c r="BF1146" s="40">
        <f t="shared" si="367"/>
        <v>3.8580246913580245E-2</v>
      </c>
      <c r="BG1146" s="40">
        <f t="shared" si="368"/>
        <v>7.7081192189105849E-2</v>
      </c>
      <c r="BH1146" s="40">
        <f t="shared" si="369"/>
        <v>0</v>
      </c>
      <c r="BI1146" s="40">
        <f t="shared" si="370"/>
        <v>0</v>
      </c>
      <c r="BJ1146" s="40">
        <f t="shared" si="371"/>
        <v>0</v>
      </c>
      <c r="BK1146" s="40">
        <f t="shared" si="372"/>
        <v>0.16051364365971107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 s="42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</row>
    <row r="1147" spans="1:124" s="32" customFormat="1" x14ac:dyDescent="0.2">
      <c r="A1147" s="124" t="str">
        <f>CONFIGURACAO!$C$4</f>
        <v>AREA 21</v>
      </c>
      <c r="B1147" s="125">
        <v>1145</v>
      </c>
      <c r="C1147" s="252" t="s">
        <v>335</v>
      </c>
      <c r="D1147" s="126">
        <f t="shared" si="373"/>
        <v>8</v>
      </c>
      <c r="E1147" s="250" t="s">
        <v>1482</v>
      </c>
      <c r="F1147" s="250">
        <v>0</v>
      </c>
      <c r="G1147" s="250">
        <v>0</v>
      </c>
      <c r="H1147" s="250">
        <v>0</v>
      </c>
      <c r="I1147" s="250">
        <v>1</v>
      </c>
      <c r="J1147" s="87"/>
      <c r="K1147" s="94"/>
      <c r="L1147" s="94"/>
      <c r="M1147" s="154">
        <f t="shared" si="374"/>
        <v>1</v>
      </c>
      <c r="N1147">
        <v>0</v>
      </c>
      <c r="O1147">
        <v>2</v>
      </c>
      <c r="P1147">
        <v>3</v>
      </c>
      <c r="Q1147">
        <v>0</v>
      </c>
      <c r="R1147">
        <v>0</v>
      </c>
      <c r="S1147">
        <v>2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 s="139">
        <f t="shared" si="357"/>
        <v>2</v>
      </c>
      <c r="AD1147" s="140">
        <f t="shared" si="358"/>
        <v>5</v>
      </c>
      <c r="AE1147" s="141">
        <f t="shared" si="375"/>
        <v>0</v>
      </c>
      <c r="AF1147" s="142">
        <f t="shared" si="376"/>
        <v>0</v>
      </c>
      <c r="AG1147" s="278"/>
      <c r="AI1147" s="37">
        <f>IFERROR(IF(M1147&gt;0,(N1147*CONFIGURACAO!$C$20)+(O1147*CONFIGURACAO!$C$21)+(P1147*CONFIGURACAO!$C$22)+(Q1147*CONFIGURACAO!$C$23)+(R1147*CONFIGURACAO!$C$24),""),"")</f>
        <v>340</v>
      </c>
      <c r="AJ1147" s="38">
        <f>IF(S1147=0,0,IF(CONFIGURACAO!$C$15="SIM",(IF(S1147&gt;CONFIGURACAO!$C$16,CONFIGURACAO!$C$16*CONFIGURACAO!$C$25,S1147*CONFIGURACAO!$C$25)),'PI AREA  P100'!S1147*CONFIGURACAO!$C$25))</f>
        <v>20</v>
      </c>
      <c r="AK1147" s="38">
        <f>IF(T1147=0,0,IF(CONFIGURACAO!$C$17="SIM",(IF(T1147&gt;CONFIGURACAO!$C$18,CONFIGURACAO!$C$18*CONFIGURACAO!$C$26,T1147*CONFIGURACAO!$C$26)),'PI AREA  P100'!T1147*CONFIGURACAO!$C$26))</f>
        <v>0</v>
      </c>
      <c r="AL1147" s="38">
        <f>IFERROR(IF(M1147&gt;0,(U1147*CONFIGURACAO!$C$29)+(V1147*CONFIGURACAO!$C$30),""),"")</f>
        <v>0</v>
      </c>
      <c r="AM1147" s="38">
        <f>IF(W1147=0,0,IF(CONFIGURACAO!$C$41="SIM",(IF(W1147&gt;CONFIGURACAO!$C$41,CONFIGURACAO!$C$41*CONFIGURACAO!$C$31,W1147*CONFIGURACAO!$C$31)),'PI AREA  P100'!W1147*CONFIGURACAO!$C$31))</f>
        <v>0</v>
      </c>
      <c r="AN1147" s="38">
        <f>IF(X1147=0,0,IF(CONFIGURACAO!$C$39="SIM",(IF(X1147&gt;CONFIGURACAO!$C$40,CONFIGURACAO!$C$40*CONFIGURACAO!$C$32,X1147*CONFIGURACAO!$C$32)),'PI AREA  P100'!X1147*CONFIGURACAO!$C$32))</f>
        <v>0</v>
      </c>
      <c r="AO1147" s="38">
        <f>IFERROR(IF(M1147&gt;0,(Y1147*CONFIGURACAO!$C$33)+(Z1147*CONFIGURACAO!$C$34)+(AA1147*CONFIGURACAO!$C$35)+(AB1147*CONFIGURACAO!$C$36),""),"")</f>
        <v>0</v>
      </c>
      <c r="AP1147" s="38">
        <f>IF(AA1147=0,0,IF(CONFIGURACAO!$C$46="SIM",(IF(AA1147&gt;CONFIGURACAO!$C$47,CONFIGURACAO!$C$47*CONFIGURACAO!$C$35,AA1147*CONFIGURACAO!$C$35)),'PI AREA  P100'!AA1147*CONFIGURACAO!$C$35))</f>
        <v>0</v>
      </c>
      <c r="AQ1147" s="38">
        <f>IF(AB1147=0,0,IF(CONFIGURACAO!$C$44="SIM",(IF(AB1147&gt;CONFIGURACAO!$C$45,CONFIGURACAO!$C$45*CONFIGURACAO!$C$36,AB1147*CONFIGURACAO!$C$36)),'PI AREA  P100'!AB1147*CONFIGURACAO!$C$36))</f>
        <v>0</v>
      </c>
      <c r="AR1147" s="38">
        <f t="shared" si="377"/>
        <v>360</v>
      </c>
      <c r="AS1147" s="68">
        <f>IF(AR1147="","",$AR1147-(($AS$2/CONFIGURACAO!$C$6)*$M1147))</f>
        <v>285</v>
      </c>
      <c r="AT1147" s="73">
        <f t="shared" si="359"/>
        <v>3</v>
      </c>
      <c r="AU1147" s="75">
        <f>IF(AR1147="","",$AR1147-(($AU$2/CONFIGURACAO!$C$6)*$M1147))</f>
        <v>235</v>
      </c>
      <c r="AV1147" s="76">
        <f t="shared" si="360"/>
        <v>4</v>
      </c>
      <c r="AW1147" s="74">
        <f>IF(AR1147="","",$AR1147-(($AW$2/CONFIGURACAO!$C$6)*$M1147))</f>
        <v>185</v>
      </c>
      <c r="AX1147" s="72">
        <f t="shared" si="361"/>
        <v>5</v>
      </c>
      <c r="AZ1147" s="39">
        <f t="shared" si="362"/>
        <v>3.0407203128563345E-2</v>
      </c>
      <c r="BA1147" s="146">
        <f t="shared" si="363"/>
        <v>7</v>
      </c>
      <c r="BB1147" s="146">
        <f t="shared" si="364"/>
        <v>798</v>
      </c>
      <c r="BC1147" s="32">
        <f t="shared" si="365"/>
        <v>836</v>
      </c>
      <c r="BD1147" s="148"/>
      <c r="BE1147" s="40">
        <f t="shared" si="366"/>
        <v>0</v>
      </c>
      <c r="BF1147" s="40">
        <f t="shared" si="367"/>
        <v>7.716049382716049E-2</v>
      </c>
      <c r="BG1147" s="40">
        <f t="shared" si="368"/>
        <v>7.7081192189105849E-2</v>
      </c>
      <c r="BH1147" s="40">
        <f t="shared" si="369"/>
        <v>0</v>
      </c>
      <c r="BI1147" s="40">
        <f t="shared" si="370"/>
        <v>0</v>
      </c>
      <c r="BJ1147" s="40">
        <f t="shared" si="371"/>
        <v>0.18484288354898337</v>
      </c>
      <c r="BK1147" s="40">
        <f t="shared" si="372"/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1</v>
      </c>
      <c r="BR1147">
        <v>0</v>
      </c>
      <c r="BS1147">
        <v>0</v>
      </c>
      <c r="BT1147" s="42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</row>
    <row r="1148" spans="1:124" s="32" customFormat="1" x14ac:dyDescent="0.2">
      <c r="A1148" s="124" t="str">
        <f>CONFIGURACAO!$C$4</f>
        <v>AREA 21</v>
      </c>
      <c r="B1148" s="125">
        <v>1146</v>
      </c>
      <c r="C1148" s="252" t="s">
        <v>335</v>
      </c>
      <c r="D1148" s="126">
        <f t="shared" si="373"/>
        <v>9</v>
      </c>
      <c r="E1148" s="250" t="s">
        <v>1483</v>
      </c>
      <c r="F1148" s="250">
        <v>0</v>
      </c>
      <c r="G1148" s="250">
        <v>0</v>
      </c>
      <c r="H1148" s="250">
        <v>0</v>
      </c>
      <c r="I1148" s="250">
        <v>1</v>
      </c>
      <c r="J1148" s="87"/>
      <c r="K1148" s="94"/>
      <c r="L1148" s="94"/>
      <c r="M1148" s="154">
        <f t="shared" si="374"/>
        <v>1</v>
      </c>
      <c r="N1148">
        <v>6</v>
      </c>
      <c r="O1148">
        <v>3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 s="139">
        <f t="shared" si="357"/>
        <v>9</v>
      </c>
      <c r="AD1148" s="140">
        <f t="shared" si="358"/>
        <v>10</v>
      </c>
      <c r="AE1148" s="141">
        <f t="shared" si="375"/>
        <v>0</v>
      </c>
      <c r="AF1148" s="142">
        <f t="shared" si="376"/>
        <v>0</v>
      </c>
      <c r="AG1148" s="278"/>
      <c r="AI1148" s="37">
        <f>IFERROR(IF(M1148&gt;0,(N1148*CONFIGURACAO!$C$20)+(O1148*CONFIGURACAO!$C$21)+(P1148*CONFIGURACAO!$C$22)+(Q1148*CONFIGURACAO!$C$23)+(R1148*CONFIGURACAO!$C$24),""),"")</f>
        <v>900</v>
      </c>
      <c r="AJ1148" s="38">
        <f>IF(S1148=0,0,IF(CONFIGURACAO!$C$15="SIM",(IF(S1148&gt;CONFIGURACAO!$C$16,CONFIGURACAO!$C$16*CONFIGURACAO!$C$25,S1148*CONFIGURACAO!$C$25)),'PI AREA  P100'!S1148*CONFIGURACAO!$C$25))</f>
        <v>0</v>
      </c>
      <c r="AK1148" s="38">
        <f>IF(T1148=0,0,IF(CONFIGURACAO!$C$17="SIM",(IF(T1148&gt;CONFIGURACAO!$C$18,CONFIGURACAO!$C$18*CONFIGURACAO!$C$26,T1148*CONFIGURACAO!$C$26)),'PI AREA  P100'!T1148*CONFIGURACAO!$C$26))</f>
        <v>0</v>
      </c>
      <c r="AL1148" s="38">
        <f>IFERROR(IF(M1148&gt;0,(U1148*CONFIGURACAO!$C$29)+(V1148*CONFIGURACAO!$C$30),""),"")</f>
        <v>0</v>
      </c>
      <c r="AM1148" s="38">
        <f>IF(W1148=0,0,IF(CONFIGURACAO!$C$41="SIM",(IF(W1148&gt;CONFIGURACAO!$C$41,CONFIGURACAO!$C$41*CONFIGURACAO!$C$31,W1148*CONFIGURACAO!$C$31)),'PI AREA  P100'!W1148*CONFIGURACAO!$C$31))</f>
        <v>0</v>
      </c>
      <c r="AN1148" s="38">
        <f>IF(X1148=0,0,IF(CONFIGURACAO!$C$39="SIM",(IF(X1148&gt;CONFIGURACAO!$C$40,CONFIGURACAO!$C$40*CONFIGURACAO!$C$32,X1148*CONFIGURACAO!$C$32)),'PI AREA  P100'!X1148*CONFIGURACAO!$C$32))</f>
        <v>0</v>
      </c>
      <c r="AO1148" s="38">
        <f>IFERROR(IF(M1148&gt;0,(Y1148*CONFIGURACAO!$C$33)+(Z1148*CONFIGURACAO!$C$34)+(AA1148*CONFIGURACAO!$C$35)+(AB1148*CONFIGURACAO!$C$36),""),"")</f>
        <v>0</v>
      </c>
      <c r="AP1148" s="38">
        <f>IF(AA1148=0,0,IF(CONFIGURACAO!$C$46="SIM",(IF(AA1148&gt;CONFIGURACAO!$C$47,CONFIGURACAO!$C$47*CONFIGURACAO!$C$35,AA1148*CONFIGURACAO!$C$35)),'PI AREA  P100'!AA1148*CONFIGURACAO!$C$35))</f>
        <v>0</v>
      </c>
      <c r="AQ1148" s="38">
        <f>IF(AB1148=0,0,IF(CONFIGURACAO!$C$44="SIM",(IF(AB1148&gt;CONFIGURACAO!$C$45,CONFIGURACAO!$C$45*CONFIGURACAO!$C$36,AB1148*CONFIGURACAO!$C$36)),'PI AREA  P100'!AB1148*CONFIGURACAO!$C$36))</f>
        <v>0</v>
      </c>
      <c r="AR1148" s="38">
        <f t="shared" si="377"/>
        <v>900</v>
      </c>
      <c r="AS1148" s="68">
        <f>IF(AR1148="","",$AR1148-(($AS$2/CONFIGURACAO!$C$6)*$M1148))</f>
        <v>825</v>
      </c>
      <c r="AT1148" s="73">
        <f t="shared" si="359"/>
        <v>3</v>
      </c>
      <c r="AU1148" s="75">
        <f>IF(AR1148="","",$AR1148-(($AU$2/CONFIGURACAO!$C$6)*$M1148))</f>
        <v>775</v>
      </c>
      <c r="AV1148" s="76">
        <f t="shared" si="360"/>
        <v>4</v>
      </c>
      <c r="AW1148" s="74">
        <f>IF(AR1148="","",$AR1148-(($AW$2/CONFIGURACAO!$C$6)*$M1148))</f>
        <v>725</v>
      </c>
      <c r="AX1148" s="72">
        <f t="shared" si="361"/>
        <v>5</v>
      </c>
      <c r="AZ1148" s="39">
        <f t="shared" si="362"/>
        <v>7.6018007821408357E-2</v>
      </c>
      <c r="BA1148" s="146">
        <f t="shared" si="363"/>
        <v>10</v>
      </c>
      <c r="BB1148" s="146">
        <f t="shared" si="364"/>
        <v>694</v>
      </c>
      <c r="BC1148" s="32">
        <f t="shared" si="365"/>
        <v>496</v>
      </c>
      <c r="BD1148" s="148"/>
      <c r="BE1148" s="40">
        <f t="shared" si="366"/>
        <v>0.22354694485842028</v>
      </c>
      <c r="BF1148" s="40">
        <f t="shared" si="367"/>
        <v>0.11574074074074073</v>
      </c>
      <c r="BG1148" s="40">
        <f t="shared" si="368"/>
        <v>2.5693730729701953E-2</v>
      </c>
      <c r="BH1148" s="40">
        <f t="shared" si="369"/>
        <v>0</v>
      </c>
      <c r="BI1148" s="40">
        <f t="shared" si="370"/>
        <v>0</v>
      </c>
      <c r="BJ1148" s="40">
        <f t="shared" si="371"/>
        <v>0</v>
      </c>
      <c r="BK1148" s="40">
        <f t="shared" si="372"/>
        <v>0</v>
      </c>
      <c r="BL1148">
        <v>0</v>
      </c>
      <c r="BM1148">
        <v>0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1</v>
      </c>
      <c r="BT1148" s="42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</row>
    <row r="1149" spans="1:124" s="32" customFormat="1" x14ac:dyDescent="0.2">
      <c r="A1149" s="124" t="str">
        <f>CONFIGURACAO!$C$4</f>
        <v>AREA 21</v>
      </c>
      <c r="B1149" s="125">
        <v>1147</v>
      </c>
      <c r="C1149" s="252" t="s">
        <v>335</v>
      </c>
      <c r="D1149" s="126">
        <f t="shared" si="373"/>
        <v>10</v>
      </c>
      <c r="E1149" s="250" t="s">
        <v>1484</v>
      </c>
      <c r="F1149" s="250">
        <v>0</v>
      </c>
      <c r="G1149" s="250">
        <v>0</v>
      </c>
      <c r="H1149" s="250">
        <v>0</v>
      </c>
      <c r="I1149" s="250">
        <v>1</v>
      </c>
      <c r="J1149" s="87"/>
      <c r="K1149" s="94"/>
      <c r="L1149" s="94"/>
      <c r="M1149" s="154">
        <f t="shared" si="374"/>
        <v>1</v>
      </c>
      <c r="N1149">
        <v>1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 s="139">
        <f t="shared" si="357"/>
        <v>1</v>
      </c>
      <c r="AD1149" s="140">
        <f t="shared" si="358"/>
        <v>2</v>
      </c>
      <c r="AE1149" s="141">
        <f t="shared" si="375"/>
        <v>0</v>
      </c>
      <c r="AF1149" s="142">
        <f t="shared" si="376"/>
        <v>0</v>
      </c>
      <c r="AG1149" s="278"/>
      <c r="AI1149" s="37">
        <f>IFERROR(IF(M1149&gt;0,(N1149*CONFIGURACAO!$C$20)+(O1149*CONFIGURACAO!$C$21)+(P1149*CONFIGURACAO!$C$22)+(Q1149*CONFIGURACAO!$C$23)+(R1149*CONFIGURACAO!$C$24),""),"")</f>
        <v>200</v>
      </c>
      <c r="AJ1149" s="38">
        <f>IF(S1149=0,0,IF(CONFIGURACAO!$C$15="SIM",(IF(S1149&gt;CONFIGURACAO!$C$16,CONFIGURACAO!$C$16*CONFIGURACAO!$C$25,S1149*CONFIGURACAO!$C$25)),'PI AREA  P100'!S1149*CONFIGURACAO!$C$25))</f>
        <v>0</v>
      </c>
      <c r="AK1149" s="38">
        <f>IF(T1149=0,0,IF(CONFIGURACAO!$C$17="SIM",(IF(T1149&gt;CONFIGURACAO!$C$18,CONFIGURACAO!$C$18*CONFIGURACAO!$C$26,T1149*CONFIGURACAO!$C$26)),'PI AREA  P100'!T1149*CONFIGURACAO!$C$26))</f>
        <v>0</v>
      </c>
      <c r="AL1149" s="38">
        <f>IFERROR(IF(M1149&gt;0,(U1149*CONFIGURACAO!$C$29)+(V1149*CONFIGURACAO!$C$30),""),"")</f>
        <v>0</v>
      </c>
      <c r="AM1149" s="38">
        <f>IF(W1149=0,0,IF(CONFIGURACAO!$C$41="SIM",(IF(W1149&gt;CONFIGURACAO!$C$41,CONFIGURACAO!$C$41*CONFIGURACAO!$C$31,W1149*CONFIGURACAO!$C$31)),'PI AREA  P100'!W1149*CONFIGURACAO!$C$31))</f>
        <v>0</v>
      </c>
      <c r="AN1149" s="38">
        <f>IF(X1149=0,0,IF(CONFIGURACAO!$C$39="SIM",(IF(X1149&gt;CONFIGURACAO!$C$40,CONFIGURACAO!$C$40*CONFIGURACAO!$C$32,X1149*CONFIGURACAO!$C$32)),'PI AREA  P100'!X1149*CONFIGURACAO!$C$32))</f>
        <v>0</v>
      </c>
      <c r="AO1149" s="38">
        <f>IFERROR(IF(M1149&gt;0,(Y1149*CONFIGURACAO!$C$33)+(Z1149*CONFIGURACAO!$C$34)+(AA1149*CONFIGURACAO!$C$35)+(AB1149*CONFIGURACAO!$C$36),""),"")</f>
        <v>0</v>
      </c>
      <c r="AP1149" s="38">
        <f>IF(AA1149=0,0,IF(CONFIGURACAO!$C$46="SIM",(IF(AA1149&gt;CONFIGURACAO!$C$47,CONFIGURACAO!$C$47*CONFIGURACAO!$C$35,AA1149*CONFIGURACAO!$C$35)),'PI AREA  P100'!AA1149*CONFIGURACAO!$C$35))</f>
        <v>0</v>
      </c>
      <c r="AQ1149" s="38">
        <f>IF(AB1149=0,0,IF(CONFIGURACAO!$C$44="SIM",(IF(AB1149&gt;CONFIGURACAO!$C$45,CONFIGURACAO!$C$45*CONFIGURACAO!$C$36,AB1149*CONFIGURACAO!$C$36)),'PI AREA  P100'!AB1149*CONFIGURACAO!$C$36))</f>
        <v>0</v>
      </c>
      <c r="AR1149" s="38">
        <f t="shared" si="377"/>
        <v>200</v>
      </c>
      <c r="AS1149" s="68">
        <f>IF(AR1149="","",$AR1149-(($AS$2/CONFIGURACAO!$C$6)*$M1149))</f>
        <v>125</v>
      </c>
      <c r="AT1149" s="73">
        <f t="shared" si="359"/>
        <v>3</v>
      </c>
      <c r="AU1149" s="75">
        <f>IF(AR1149="","",$AR1149-(($AU$2/CONFIGURACAO!$C$6)*$M1149))</f>
        <v>75</v>
      </c>
      <c r="AV1149" s="76">
        <f t="shared" si="360"/>
        <v>4</v>
      </c>
      <c r="AW1149" s="74">
        <f>IF(AR1149="","",$AR1149-(($AW$2/CONFIGURACAO!$C$6)*$M1149))</f>
        <v>25</v>
      </c>
      <c r="AX1149" s="72">
        <f t="shared" si="361"/>
        <v>5</v>
      </c>
      <c r="AZ1149" s="39">
        <f t="shared" si="362"/>
        <v>1.6892890626979636E-2</v>
      </c>
      <c r="BA1149" s="146">
        <f t="shared" si="363"/>
        <v>3</v>
      </c>
      <c r="BB1149" s="146">
        <f t="shared" si="364"/>
        <v>968</v>
      </c>
      <c r="BC1149" s="32">
        <f t="shared" si="365"/>
        <v>953</v>
      </c>
      <c r="BD1149" s="148"/>
      <c r="BE1149" s="40">
        <f t="shared" si="366"/>
        <v>3.7257824143070044E-2</v>
      </c>
      <c r="BF1149" s="40">
        <f t="shared" si="367"/>
        <v>0</v>
      </c>
      <c r="BG1149" s="40">
        <f t="shared" si="368"/>
        <v>2.5693730729701953E-2</v>
      </c>
      <c r="BH1149" s="40">
        <f t="shared" si="369"/>
        <v>4.042037186742118E-2</v>
      </c>
      <c r="BI1149" s="40">
        <f t="shared" si="370"/>
        <v>0</v>
      </c>
      <c r="BJ1149" s="40">
        <f t="shared" si="371"/>
        <v>0</v>
      </c>
      <c r="BK1149" s="40">
        <f t="shared" si="372"/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 s="42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</row>
    <row r="1150" spans="1:124" s="32" customFormat="1" x14ac:dyDescent="0.2">
      <c r="A1150" s="124" t="str">
        <f>CONFIGURACAO!$C$4</f>
        <v>AREA 21</v>
      </c>
      <c r="B1150" s="125">
        <v>1148</v>
      </c>
      <c r="C1150" s="252" t="s">
        <v>335</v>
      </c>
      <c r="D1150" s="126">
        <f t="shared" si="373"/>
        <v>11</v>
      </c>
      <c r="E1150" s="250" t="s">
        <v>1485</v>
      </c>
      <c r="F1150" s="250">
        <v>0</v>
      </c>
      <c r="G1150" s="250">
        <v>0</v>
      </c>
      <c r="H1150" s="250">
        <v>0</v>
      </c>
      <c r="I1150" s="250">
        <v>1</v>
      </c>
      <c r="J1150" s="87"/>
      <c r="K1150" s="94"/>
      <c r="L1150" s="94"/>
      <c r="M1150" s="154">
        <f t="shared" si="374"/>
        <v>1</v>
      </c>
      <c r="N1150">
        <v>0</v>
      </c>
      <c r="O1150">
        <v>3</v>
      </c>
      <c r="P1150">
        <v>3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3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 s="139">
        <f t="shared" si="357"/>
        <v>3</v>
      </c>
      <c r="AD1150" s="140">
        <f t="shared" si="358"/>
        <v>6</v>
      </c>
      <c r="AE1150" s="141">
        <f t="shared" si="375"/>
        <v>3</v>
      </c>
      <c r="AF1150" s="142">
        <f t="shared" si="376"/>
        <v>1</v>
      </c>
      <c r="AG1150" s="278"/>
      <c r="AI1150" s="37">
        <f>IFERROR(IF(M1150&gt;0,(N1150*CONFIGURACAO!$C$20)+(O1150*CONFIGURACAO!$C$21)+(P1150*CONFIGURACAO!$C$22)+(Q1150*CONFIGURACAO!$C$23)+(R1150*CONFIGURACAO!$C$24),""),"")</f>
        <v>460</v>
      </c>
      <c r="AJ1150" s="38">
        <f>IF(S1150=0,0,IF(CONFIGURACAO!$C$15="SIM",(IF(S1150&gt;CONFIGURACAO!$C$16,CONFIGURACAO!$C$16*CONFIGURACAO!$C$25,S1150*CONFIGURACAO!$C$25)),'PI AREA  P100'!S1150*CONFIGURACAO!$C$25))</f>
        <v>0</v>
      </c>
      <c r="AK1150" s="38">
        <f>IF(T1150=0,0,IF(CONFIGURACAO!$C$17="SIM",(IF(T1150&gt;CONFIGURACAO!$C$18,CONFIGURACAO!$C$18*CONFIGURACAO!$C$26,T1150*CONFIGURACAO!$C$26)),'PI AREA  P100'!T1150*CONFIGURACAO!$C$26))</f>
        <v>0</v>
      </c>
      <c r="AL1150" s="38">
        <f>IFERROR(IF(M1150&gt;0,(U1150*CONFIGURACAO!$C$29)+(V1150*CONFIGURACAO!$C$30),""),"")</f>
        <v>300</v>
      </c>
      <c r="AM1150" s="38">
        <f>IF(W1150=0,0,IF(CONFIGURACAO!$C$41="SIM",(IF(W1150&gt;CONFIGURACAO!$C$41,CONFIGURACAO!$C$41*CONFIGURACAO!$C$31,W1150*CONFIGURACAO!$C$31)),'PI AREA  P100'!W1150*CONFIGURACAO!$C$31))</f>
        <v>0</v>
      </c>
      <c r="AN1150" s="38">
        <f>IF(X1150=0,0,IF(CONFIGURACAO!$C$39="SIM",(IF(X1150&gt;CONFIGURACAO!$C$40,CONFIGURACAO!$C$40*CONFIGURACAO!$C$32,X1150*CONFIGURACAO!$C$32)),'PI AREA  P100'!X1150*CONFIGURACAO!$C$32))</f>
        <v>0</v>
      </c>
      <c r="AO1150" s="38">
        <f>IFERROR(IF(M1150&gt;0,(Y1150*CONFIGURACAO!$C$33)+(Z1150*CONFIGURACAO!$C$34)+(AA1150*CONFIGURACAO!$C$35)+(AB1150*CONFIGURACAO!$C$36),""),"")</f>
        <v>50</v>
      </c>
      <c r="AP1150" s="38">
        <f>IF(AA1150=0,0,IF(CONFIGURACAO!$C$46="SIM",(IF(AA1150&gt;CONFIGURACAO!$C$47,CONFIGURACAO!$C$47*CONFIGURACAO!$C$35,AA1150*CONFIGURACAO!$C$35)),'PI AREA  P100'!AA1150*CONFIGURACAO!$C$35))</f>
        <v>0</v>
      </c>
      <c r="AQ1150" s="38">
        <f>IF(AB1150=0,0,IF(CONFIGURACAO!$C$44="SIM",(IF(AB1150&gt;CONFIGURACAO!$C$45,CONFIGURACAO!$C$45*CONFIGURACAO!$C$36,AB1150*CONFIGURACAO!$C$36)),'PI AREA  P100'!AB1150*CONFIGURACAO!$C$36))</f>
        <v>0</v>
      </c>
      <c r="AR1150" s="38">
        <f t="shared" si="377"/>
        <v>810</v>
      </c>
      <c r="AS1150" s="68">
        <f>IF(AR1150="","",$AR1150-(($AS$2/CONFIGURACAO!$C$6)*$M1150))</f>
        <v>735</v>
      </c>
      <c r="AT1150" s="73">
        <f t="shared" si="359"/>
        <v>3</v>
      </c>
      <c r="AU1150" s="75">
        <f>IF(AR1150="","",$AR1150-(($AU$2/CONFIGURACAO!$C$6)*$M1150))</f>
        <v>685</v>
      </c>
      <c r="AV1150" s="76">
        <f t="shared" si="360"/>
        <v>4</v>
      </c>
      <c r="AW1150" s="74">
        <f>IF(AR1150="","",$AR1150-(($AW$2/CONFIGURACAO!$C$6)*$M1150))</f>
        <v>635</v>
      </c>
      <c r="AX1150" s="72">
        <f t="shared" si="361"/>
        <v>5</v>
      </c>
      <c r="AZ1150" s="39">
        <f t="shared" si="362"/>
        <v>6.8416207039267526E-2</v>
      </c>
      <c r="BA1150" s="146">
        <f t="shared" si="363"/>
        <v>11</v>
      </c>
      <c r="BB1150" s="146">
        <f t="shared" si="364"/>
        <v>663</v>
      </c>
      <c r="BC1150" s="32">
        <f t="shared" si="365"/>
        <v>550</v>
      </c>
      <c r="BD1150" s="148"/>
      <c r="BE1150" s="40">
        <f t="shared" si="366"/>
        <v>0</v>
      </c>
      <c r="BF1150" s="40">
        <f t="shared" si="367"/>
        <v>0.11574074074074073</v>
      </c>
      <c r="BG1150" s="40">
        <f t="shared" si="368"/>
        <v>7.7081192189105849E-2</v>
      </c>
      <c r="BH1150" s="40">
        <f t="shared" si="369"/>
        <v>4.042037186742118E-2</v>
      </c>
      <c r="BI1150" s="40">
        <f t="shared" si="370"/>
        <v>0</v>
      </c>
      <c r="BJ1150" s="40">
        <f t="shared" si="371"/>
        <v>0</v>
      </c>
      <c r="BK1150" s="40">
        <f t="shared" si="372"/>
        <v>0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3</v>
      </c>
      <c r="BR1150">
        <v>2</v>
      </c>
      <c r="BS1150">
        <v>1</v>
      </c>
      <c r="BT1150" s="42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</row>
    <row r="1151" spans="1:124" s="32" customFormat="1" x14ac:dyDescent="0.2">
      <c r="A1151" s="124" t="str">
        <f>CONFIGURACAO!$C$4</f>
        <v>AREA 21</v>
      </c>
      <c r="B1151" s="125">
        <v>1149</v>
      </c>
      <c r="C1151" s="252" t="s">
        <v>335</v>
      </c>
      <c r="D1151" s="126">
        <f t="shared" si="373"/>
        <v>12</v>
      </c>
      <c r="E1151" s="250" t="s">
        <v>1486</v>
      </c>
      <c r="F1151" s="250">
        <v>0</v>
      </c>
      <c r="G1151" s="250">
        <v>0</v>
      </c>
      <c r="H1151" s="250">
        <v>0</v>
      </c>
      <c r="I1151" s="250">
        <v>1</v>
      </c>
      <c r="J1151" s="87"/>
      <c r="K1151" s="94"/>
      <c r="L1151" s="94"/>
      <c r="M1151" s="154">
        <f t="shared" si="374"/>
        <v>1</v>
      </c>
      <c r="N1151">
        <v>1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 s="139">
        <f t="shared" si="357"/>
        <v>2</v>
      </c>
      <c r="AD1151" s="140">
        <f t="shared" si="358"/>
        <v>2</v>
      </c>
      <c r="AE1151" s="141">
        <f t="shared" si="375"/>
        <v>0</v>
      </c>
      <c r="AF1151" s="142">
        <f t="shared" si="376"/>
        <v>0</v>
      </c>
      <c r="AG1151" s="278"/>
      <c r="AI1151" s="37">
        <f>IFERROR(IF(M1151&gt;0,(N1151*CONFIGURACAO!$C$20)+(O1151*CONFIGURACAO!$C$21)+(P1151*CONFIGURACAO!$C$22)+(Q1151*CONFIGURACAO!$C$23)+(R1151*CONFIGURACAO!$C$24),""),"")</f>
        <v>180</v>
      </c>
      <c r="AJ1151" s="38">
        <f>IF(S1151=0,0,IF(CONFIGURACAO!$C$15="SIM",(IF(S1151&gt;CONFIGURACAO!$C$16,CONFIGURACAO!$C$16*CONFIGURACAO!$C$25,S1151*CONFIGURACAO!$C$25)),'PI AREA  P100'!S1151*CONFIGURACAO!$C$25))</f>
        <v>10</v>
      </c>
      <c r="AK1151" s="38">
        <f>IF(T1151=0,0,IF(CONFIGURACAO!$C$17="SIM",(IF(T1151&gt;CONFIGURACAO!$C$18,CONFIGURACAO!$C$18*CONFIGURACAO!$C$26,T1151*CONFIGURACAO!$C$26)),'PI AREA  P100'!T1151*CONFIGURACAO!$C$26))</f>
        <v>0</v>
      </c>
      <c r="AL1151" s="38">
        <f>IFERROR(IF(M1151&gt;0,(U1151*CONFIGURACAO!$C$29)+(V1151*CONFIGURACAO!$C$30),""),"")</f>
        <v>0</v>
      </c>
      <c r="AM1151" s="38">
        <f>IF(W1151=0,0,IF(CONFIGURACAO!$C$41="SIM",(IF(W1151&gt;CONFIGURACAO!$C$41,CONFIGURACAO!$C$41*CONFIGURACAO!$C$31,W1151*CONFIGURACAO!$C$31)),'PI AREA  P100'!W1151*CONFIGURACAO!$C$31))</f>
        <v>0</v>
      </c>
      <c r="AN1151" s="38">
        <f>IF(X1151=0,0,IF(CONFIGURACAO!$C$39="SIM",(IF(X1151&gt;CONFIGURACAO!$C$40,CONFIGURACAO!$C$40*CONFIGURACAO!$C$32,X1151*CONFIGURACAO!$C$32)),'PI AREA  P100'!X1151*CONFIGURACAO!$C$32))</f>
        <v>0</v>
      </c>
      <c r="AO1151" s="38">
        <f>IFERROR(IF(M1151&gt;0,(Y1151*CONFIGURACAO!$C$33)+(Z1151*CONFIGURACAO!$C$34)+(AA1151*CONFIGURACAO!$C$35)+(AB1151*CONFIGURACAO!$C$36),""),"")</f>
        <v>0</v>
      </c>
      <c r="AP1151" s="38">
        <f>IF(AA1151=0,0,IF(CONFIGURACAO!$C$46="SIM",(IF(AA1151&gt;CONFIGURACAO!$C$47,CONFIGURACAO!$C$47*CONFIGURACAO!$C$35,AA1151*CONFIGURACAO!$C$35)),'PI AREA  P100'!AA1151*CONFIGURACAO!$C$35))</f>
        <v>0</v>
      </c>
      <c r="AQ1151" s="38">
        <f>IF(AB1151=0,0,IF(CONFIGURACAO!$C$44="SIM",(IF(AB1151&gt;CONFIGURACAO!$C$45,CONFIGURACAO!$C$45*CONFIGURACAO!$C$36,AB1151*CONFIGURACAO!$C$36)),'PI AREA  P100'!AB1151*CONFIGURACAO!$C$36))</f>
        <v>0</v>
      </c>
      <c r="AR1151" s="38">
        <f t="shared" si="377"/>
        <v>190</v>
      </c>
      <c r="AS1151" s="68">
        <f>IF(AR1151="","",$AR1151-(($AS$2/CONFIGURACAO!$C$6)*$M1151))</f>
        <v>115</v>
      </c>
      <c r="AT1151" s="73">
        <f t="shared" si="359"/>
        <v>3</v>
      </c>
      <c r="AU1151" s="75">
        <f>IF(AR1151="","",$AR1151-(($AU$2/CONFIGURACAO!$C$6)*$M1151))</f>
        <v>65</v>
      </c>
      <c r="AV1151" s="76">
        <f t="shared" si="360"/>
        <v>4</v>
      </c>
      <c r="AW1151" s="74">
        <f>IF(AR1151="","",$AR1151-(($AW$2/CONFIGURACAO!$C$6)*$M1151))</f>
        <v>15</v>
      </c>
      <c r="AX1151" s="72">
        <f t="shared" si="361"/>
        <v>5</v>
      </c>
      <c r="AZ1151" s="39">
        <f t="shared" si="362"/>
        <v>1.6048246095630651E-2</v>
      </c>
      <c r="BA1151" s="146">
        <f t="shared" si="363"/>
        <v>3</v>
      </c>
      <c r="BB1151" s="146">
        <f t="shared" si="364"/>
        <v>968</v>
      </c>
      <c r="BC1151" s="32">
        <f t="shared" si="365"/>
        <v>965</v>
      </c>
      <c r="BD1151" s="148"/>
      <c r="BE1151" s="40">
        <f t="shared" si="366"/>
        <v>3.7257824143070044E-2</v>
      </c>
      <c r="BF1151" s="40">
        <f t="shared" si="367"/>
        <v>3.8580246913580245E-2</v>
      </c>
      <c r="BG1151" s="40">
        <f t="shared" si="368"/>
        <v>0</v>
      </c>
      <c r="BH1151" s="40">
        <f t="shared" si="369"/>
        <v>0</v>
      </c>
      <c r="BI1151" s="40">
        <f t="shared" si="370"/>
        <v>0</v>
      </c>
      <c r="BJ1151" s="40">
        <f t="shared" si="371"/>
        <v>9.2421441774491686E-2</v>
      </c>
      <c r="BK1151" s="40">
        <f t="shared" si="372"/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</v>
      </c>
      <c r="BS1151">
        <v>5</v>
      </c>
      <c r="BT1151" s="42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</row>
    <row r="1152" spans="1:124" s="32" customFormat="1" x14ac:dyDescent="0.2">
      <c r="A1152" s="124" t="str">
        <f>CONFIGURACAO!$C$4</f>
        <v>AREA 21</v>
      </c>
      <c r="B1152" s="125">
        <v>1150</v>
      </c>
      <c r="C1152" s="252" t="s">
        <v>335</v>
      </c>
      <c r="D1152" s="126">
        <f t="shared" si="373"/>
        <v>13</v>
      </c>
      <c r="E1152" s="250" t="s">
        <v>1487</v>
      </c>
      <c r="F1152" s="250">
        <v>0</v>
      </c>
      <c r="G1152" s="250">
        <v>0</v>
      </c>
      <c r="H1152" s="250">
        <v>0</v>
      </c>
      <c r="I1152" s="250">
        <v>1</v>
      </c>
      <c r="J1152" s="87"/>
      <c r="K1152" s="94"/>
      <c r="L1152" s="94"/>
      <c r="M1152" s="154">
        <f t="shared" si="374"/>
        <v>1</v>
      </c>
      <c r="N1152">
        <v>2</v>
      </c>
      <c r="O1152">
        <v>4</v>
      </c>
      <c r="P1152">
        <v>2</v>
      </c>
      <c r="Q1152">
        <v>0</v>
      </c>
      <c r="R1152">
        <v>0</v>
      </c>
      <c r="S1152">
        <v>3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s="139">
        <f t="shared" si="357"/>
        <v>6</v>
      </c>
      <c r="AD1152" s="140">
        <f t="shared" si="358"/>
        <v>8</v>
      </c>
      <c r="AE1152" s="141">
        <f t="shared" si="375"/>
        <v>0</v>
      </c>
      <c r="AF1152" s="142">
        <f t="shared" si="376"/>
        <v>0</v>
      </c>
      <c r="AG1152" s="278"/>
      <c r="AI1152" s="37">
        <f>IFERROR(IF(M1152&gt;0,(N1152*CONFIGURACAO!$C$20)+(O1152*CONFIGURACAO!$C$21)+(P1152*CONFIGURACAO!$C$22)+(Q1152*CONFIGURACAO!$C$23)+(R1152*CONFIGURACAO!$C$24),""),"")</f>
        <v>640</v>
      </c>
      <c r="AJ1152" s="38">
        <f>IF(S1152=0,0,IF(CONFIGURACAO!$C$15="SIM",(IF(S1152&gt;CONFIGURACAO!$C$16,CONFIGURACAO!$C$16*CONFIGURACAO!$C$25,S1152*CONFIGURACAO!$C$25)),'PI AREA  P100'!S1152*CONFIGURACAO!$C$25))</f>
        <v>30</v>
      </c>
      <c r="AK1152" s="38">
        <f>IF(T1152=0,0,IF(CONFIGURACAO!$C$17="SIM",(IF(T1152&gt;CONFIGURACAO!$C$18,CONFIGURACAO!$C$18*CONFIGURACAO!$C$26,T1152*CONFIGURACAO!$C$26)),'PI AREA  P100'!T1152*CONFIGURACAO!$C$26))</f>
        <v>10</v>
      </c>
      <c r="AL1152" s="38">
        <f>IFERROR(IF(M1152&gt;0,(U1152*CONFIGURACAO!$C$29)+(V1152*CONFIGURACAO!$C$30),""),"")</f>
        <v>0</v>
      </c>
      <c r="AM1152" s="38">
        <f>IF(W1152=0,0,IF(CONFIGURACAO!$C$41="SIM",(IF(W1152&gt;CONFIGURACAO!$C$41,CONFIGURACAO!$C$41*CONFIGURACAO!$C$31,W1152*CONFIGURACAO!$C$31)),'PI AREA  P100'!W1152*CONFIGURACAO!$C$31))</f>
        <v>0</v>
      </c>
      <c r="AN1152" s="38">
        <f>IF(X1152=0,0,IF(CONFIGURACAO!$C$39="SIM",(IF(X1152&gt;CONFIGURACAO!$C$40,CONFIGURACAO!$C$40*CONFIGURACAO!$C$32,X1152*CONFIGURACAO!$C$32)),'PI AREA  P100'!X1152*CONFIGURACAO!$C$32))</f>
        <v>0</v>
      </c>
      <c r="AO1152" s="38">
        <f>IFERROR(IF(M1152&gt;0,(Y1152*CONFIGURACAO!$C$33)+(Z1152*CONFIGURACAO!$C$34)+(AA1152*CONFIGURACAO!$C$35)+(AB1152*CONFIGURACAO!$C$36),""),"")</f>
        <v>0</v>
      </c>
      <c r="AP1152" s="38">
        <f>IF(AA1152=0,0,IF(CONFIGURACAO!$C$46="SIM",(IF(AA1152&gt;CONFIGURACAO!$C$47,CONFIGURACAO!$C$47*CONFIGURACAO!$C$35,AA1152*CONFIGURACAO!$C$35)),'PI AREA  P100'!AA1152*CONFIGURACAO!$C$35))</f>
        <v>0</v>
      </c>
      <c r="AQ1152" s="38">
        <f>IF(AB1152=0,0,IF(CONFIGURACAO!$C$44="SIM",(IF(AB1152&gt;CONFIGURACAO!$C$45,CONFIGURACAO!$C$45*CONFIGURACAO!$C$36,AB1152*CONFIGURACAO!$C$36)),'PI AREA  P100'!AB1152*CONFIGURACAO!$C$36))</f>
        <v>0</v>
      </c>
      <c r="AR1152" s="38">
        <f t="shared" si="377"/>
        <v>680</v>
      </c>
      <c r="AS1152" s="68">
        <f>IF(AR1152="","",$AR1152-(($AS$2/CONFIGURACAO!$C$6)*$M1152))</f>
        <v>605</v>
      </c>
      <c r="AT1152" s="73">
        <f t="shared" si="359"/>
        <v>3</v>
      </c>
      <c r="AU1152" s="75">
        <f>IF(AR1152="","",$AR1152-(($AU$2/CONFIGURACAO!$C$6)*$M1152))</f>
        <v>555</v>
      </c>
      <c r="AV1152" s="76">
        <f t="shared" si="360"/>
        <v>4</v>
      </c>
      <c r="AW1152" s="74">
        <f>IF(AR1152="","",$AR1152-(($AW$2/CONFIGURACAO!$C$6)*$M1152))</f>
        <v>505</v>
      </c>
      <c r="AX1152" s="72">
        <f t="shared" si="361"/>
        <v>5</v>
      </c>
      <c r="AZ1152" s="39">
        <f t="shared" si="362"/>
        <v>5.743582813173076E-2</v>
      </c>
      <c r="BA1152" s="146">
        <f t="shared" si="363"/>
        <v>13</v>
      </c>
      <c r="BB1152" s="146">
        <f t="shared" si="364"/>
        <v>588</v>
      </c>
      <c r="BC1152" s="32">
        <f t="shared" si="365"/>
        <v>614</v>
      </c>
      <c r="BD1152" s="148"/>
      <c r="BE1152" s="40">
        <f t="shared" si="366"/>
        <v>7.4515648286140088E-2</v>
      </c>
      <c r="BF1152" s="40">
        <f t="shared" si="367"/>
        <v>0.15432098765432098</v>
      </c>
      <c r="BG1152" s="40">
        <f t="shared" si="368"/>
        <v>5.1387461459403906E-2</v>
      </c>
      <c r="BH1152" s="40">
        <f t="shared" si="369"/>
        <v>0</v>
      </c>
      <c r="BI1152" s="40">
        <f t="shared" si="370"/>
        <v>0</v>
      </c>
      <c r="BJ1152" s="40">
        <f t="shared" si="371"/>
        <v>0.27726432532347506</v>
      </c>
      <c r="BK1152" s="40">
        <f t="shared" si="372"/>
        <v>0.32102728731942215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2</v>
      </c>
      <c r="BR1152">
        <v>0</v>
      </c>
      <c r="BS1152">
        <v>1</v>
      </c>
      <c r="BT1152" s="4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</row>
    <row r="1153" spans="1:124" s="32" customFormat="1" x14ac:dyDescent="0.2">
      <c r="A1153" s="124" t="str">
        <f>CONFIGURACAO!$C$4</f>
        <v>AREA 21</v>
      </c>
      <c r="B1153" s="125">
        <v>1151</v>
      </c>
      <c r="C1153" s="252" t="s">
        <v>335</v>
      </c>
      <c r="D1153" s="126">
        <f t="shared" si="373"/>
        <v>14</v>
      </c>
      <c r="E1153" s="250" t="s">
        <v>1488</v>
      </c>
      <c r="F1153" s="250">
        <v>0</v>
      </c>
      <c r="G1153" s="250">
        <v>0</v>
      </c>
      <c r="H1153" s="250">
        <v>0</v>
      </c>
      <c r="I1153" s="250">
        <v>1</v>
      </c>
      <c r="J1153" s="87"/>
      <c r="K1153" s="94"/>
      <c r="L1153" s="94"/>
      <c r="M1153" s="154">
        <f t="shared" si="374"/>
        <v>1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 s="139">
        <f t="shared" si="357"/>
        <v>0</v>
      </c>
      <c r="AD1153" s="140">
        <f t="shared" si="358"/>
        <v>1</v>
      </c>
      <c r="AE1153" s="141">
        <f t="shared" si="375"/>
        <v>0</v>
      </c>
      <c r="AF1153" s="142">
        <f t="shared" si="376"/>
        <v>0</v>
      </c>
      <c r="AG1153" s="278"/>
      <c r="AI1153" s="37">
        <f>IFERROR(IF(M1153&gt;0,(N1153*CONFIGURACAO!$C$20)+(O1153*CONFIGURACAO!$C$21)+(P1153*CONFIGURACAO!$C$22)+(Q1153*CONFIGURACAO!$C$23)+(R1153*CONFIGURACAO!$C$24),""),"")</f>
        <v>100</v>
      </c>
      <c r="AJ1153" s="38">
        <f>IF(S1153=0,0,IF(CONFIGURACAO!$C$15="SIM",(IF(S1153&gt;CONFIGURACAO!$C$16,CONFIGURACAO!$C$16*CONFIGURACAO!$C$25,S1153*CONFIGURACAO!$C$25)),'PI AREA  P100'!S1153*CONFIGURACAO!$C$25))</f>
        <v>10</v>
      </c>
      <c r="AK1153" s="38">
        <f>IF(T1153=0,0,IF(CONFIGURACAO!$C$17="SIM",(IF(T1153&gt;CONFIGURACAO!$C$18,CONFIGURACAO!$C$18*CONFIGURACAO!$C$26,T1153*CONFIGURACAO!$C$26)),'PI AREA  P100'!T1153*CONFIGURACAO!$C$26))</f>
        <v>0</v>
      </c>
      <c r="AL1153" s="38">
        <f>IFERROR(IF(M1153&gt;0,(U1153*CONFIGURACAO!$C$29)+(V1153*CONFIGURACAO!$C$30),""),"")</f>
        <v>0</v>
      </c>
      <c r="AM1153" s="38">
        <f>IF(W1153=0,0,IF(CONFIGURACAO!$C$41="SIM",(IF(W1153&gt;CONFIGURACAO!$C$41,CONFIGURACAO!$C$41*CONFIGURACAO!$C$31,W1153*CONFIGURACAO!$C$31)),'PI AREA  P100'!W1153*CONFIGURACAO!$C$31))</f>
        <v>0</v>
      </c>
      <c r="AN1153" s="38">
        <f>IF(X1153=0,0,IF(CONFIGURACAO!$C$39="SIM",(IF(X1153&gt;CONFIGURACAO!$C$40,CONFIGURACAO!$C$40*CONFIGURACAO!$C$32,X1153*CONFIGURACAO!$C$32)),'PI AREA  P100'!X1153*CONFIGURACAO!$C$32))</f>
        <v>0</v>
      </c>
      <c r="AO1153" s="38">
        <f>IFERROR(IF(M1153&gt;0,(Y1153*CONFIGURACAO!$C$33)+(Z1153*CONFIGURACAO!$C$34)+(AA1153*CONFIGURACAO!$C$35)+(AB1153*CONFIGURACAO!$C$36),""),"")</f>
        <v>0</v>
      </c>
      <c r="AP1153" s="38">
        <f>IF(AA1153=0,0,IF(CONFIGURACAO!$C$46="SIM",(IF(AA1153&gt;CONFIGURACAO!$C$47,CONFIGURACAO!$C$47*CONFIGURACAO!$C$35,AA1153*CONFIGURACAO!$C$35)),'PI AREA  P100'!AA1153*CONFIGURACAO!$C$35))</f>
        <v>0</v>
      </c>
      <c r="AQ1153" s="38">
        <f>IF(AB1153=0,0,IF(CONFIGURACAO!$C$44="SIM",(IF(AB1153&gt;CONFIGURACAO!$C$45,CONFIGURACAO!$C$45*CONFIGURACAO!$C$36,AB1153*CONFIGURACAO!$C$36)),'PI AREA  P100'!AB1153*CONFIGURACAO!$C$36))</f>
        <v>0</v>
      </c>
      <c r="AR1153" s="38">
        <f t="shared" si="377"/>
        <v>110</v>
      </c>
      <c r="AS1153" s="68">
        <f>IF(AR1153="","",$AR1153-(($AS$2/CONFIGURACAO!$C$6)*$M1153))</f>
        <v>35</v>
      </c>
      <c r="AT1153" s="73">
        <f t="shared" si="359"/>
        <v>3</v>
      </c>
      <c r="AU1153" s="75">
        <f>IF(AR1153="","",$AR1153-(($AU$2/CONFIGURACAO!$C$6)*$M1153))</f>
        <v>-15</v>
      </c>
      <c r="AV1153" s="76" t="str">
        <f t="shared" si="360"/>
        <v>NAO</v>
      </c>
      <c r="AW1153" s="74">
        <f>IF(AR1153="","",$AR1153-(($AW$2/CONFIGURACAO!$C$6)*$M1153))</f>
        <v>-65</v>
      </c>
      <c r="AX1153" s="72" t="str">
        <f t="shared" si="361"/>
        <v>NAO</v>
      </c>
      <c r="AZ1153" s="39">
        <f t="shared" si="362"/>
        <v>9.2910898448388003E-3</v>
      </c>
      <c r="BA1153" s="146">
        <f t="shared" si="363"/>
        <v>3</v>
      </c>
      <c r="BB1153" s="146">
        <f t="shared" si="364"/>
        <v>968</v>
      </c>
      <c r="BC1153" s="32">
        <f t="shared" si="365"/>
        <v>1059</v>
      </c>
      <c r="BD1153" s="148"/>
      <c r="BE1153" s="40">
        <f t="shared" si="366"/>
        <v>0</v>
      </c>
      <c r="BF1153" s="40">
        <f t="shared" si="367"/>
        <v>0</v>
      </c>
      <c r="BG1153" s="40">
        <f t="shared" si="368"/>
        <v>2.5693730729701953E-2</v>
      </c>
      <c r="BH1153" s="40">
        <f t="shared" si="369"/>
        <v>4.042037186742118E-2</v>
      </c>
      <c r="BI1153" s="40">
        <f t="shared" si="370"/>
        <v>0</v>
      </c>
      <c r="BJ1153" s="40">
        <f t="shared" si="371"/>
        <v>9.2421441774491686E-2</v>
      </c>
      <c r="BK1153" s="40">
        <f t="shared" si="372"/>
        <v>0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0</v>
      </c>
      <c r="BR1153">
        <v>7</v>
      </c>
      <c r="BS1153">
        <v>0</v>
      </c>
      <c r="BT1153" s="42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</row>
    <row r="1154" spans="1:124" s="32" customFormat="1" x14ac:dyDescent="0.2">
      <c r="A1154" s="124" t="str">
        <f>CONFIGURACAO!$C$4</f>
        <v>AREA 21</v>
      </c>
      <c r="B1154" s="125">
        <v>1152</v>
      </c>
      <c r="C1154" s="252" t="s">
        <v>335</v>
      </c>
      <c r="D1154" s="126">
        <f t="shared" si="373"/>
        <v>15</v>
      </c>
      <c r="E1154" s="250" t="s">
        <v>1489</v>
      </c>
      <c r="F1154" s="250">
        <v>0</v>
      </c>
      <c r="G1154" s="250">
        <v>0</v>
      </c>
      <c r="H1154" s="250">
        <v>0</v>
      </c>
      <c r="I1154" s="250">
        <v>1</v>
      </c>
      <c r="J1154" s="87"/>
      <c r="K1154" s="94"/>
      <c r="L1154" s="94"/>
      <c r="M1154" s="154">
        <f t="shared" si="374"/>
        <v>1</v>
      </c>
      <c r="N1154">
        <v>2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 s="139">
        <f t="shared" si="357"/>
        <v>3</v>
      </c>
      <c r="AD1154" s="140">
        <f t="shared" si="358"/>
        <v>3</v>
      </c>
      <c r="AE1154" s="141">
        <f t="shared" si="375"/>
        <v>0</v>
      </c>
      <c r="AF1154" s="142">
        <f t="shared" si="376"/>
        <v>0</v>
      </c>
      <c r="AG1154" s="278"/>
      <c r="AI1154" s="37">
        <f>IFERROR(IF(M1154&gt;0,(N1154*CONFIGURACAO!$C$20)+(O1154*CONFIGURACAO!$C$21)+(P1154*CONFIGURACAO!$C$22)+(Q1154*CONFIGURACAO!$C$23)+(R1154*CONFIGURACAO!$C$24),""),"")</f>
        <v>320</v>
      </c>
      <c r="AJ1154" s="38">
        <f>IF(S1154=0,0,IF(CONFIGURACAO!$C$15="SIM",(IF(S1154&gt;CONFIGURACAO!$C$16,CONFIGURACAO!$C$16*CONFIGURACAO!$C$25,S1154*CONFIGURACAO!$C$25)),'PI AREA  P100'!S1154*CONFIGURACAO!$C$25))</f>
        <v>0</v>
      </c>
      <c r="AK1154" s="38">
        <f>IF(T1154=0,0,IF(CONFIGURACAO!$C$17="SIM",(IF(T1154&gt;CONFIGURACAO!$C$18,CONFIGURACAO!$C$18*CONFIGURACAO!$C$26,T1154*CONFIGURACAO!$C$26)),'PI AREA  P100'!T1154*CONFIGURACAO!$C$26))</f>
        <v>5</v>
      </c>
      <c r="AL1154" s="38">
        <f>IFERROR(IF(M1154&gt;0,(U1154*CONFIGURACAO!$C$29)+(V1154*CONFIGURACAO!$C$30),""),"")</f>
        <v>0</v>
      </c>
      <c r="AM1154" s="38">
        <f>IF(W1154=0,0,IF(CONFIGURACAO!$C$41="SIM",(IF(W1154&gt;CONFIGURACAO!$C$41,CONFIGURACAO!$C$41*CONFIGURACAO!$C$31,W1154*CONFIGURACAO!$C$31)),'PI AREA  P100'!W1154*CONFIGURACAO!$C$31))</f>
        <v>0</v>
      </c>
      <c r="AN1154" s="38">
        <f>IF(X1154=0,0,IF(CONFIGURACAO!$C$39="SIM",(IF(X1154&gt;CONFIGURACAO!$C$40,CONFIGURACAO!$C$40*CONFIGURACAO!$C$32,X1154*CONFIGURACAO!$C$32)),'PI AREA  P100'!X1154*CONFIGURACAO!$C$32))</f>
        <v>0</v>
      </c>
      <c r="AO1154" s="38">
        <f>IFERROR(IF(M1154&gt;0,(Y1154*CONFIGURACAO!$C$33)+(Z1154*CONFIGURACAO!$C$34)+(AA1154*CONFIGURACAO!$C$35)+(AB1154*CONFIGURACAO!$C$36),""),"")</f>
        <v>0</v>
      </c>
      <c r="AP1154" s="38">
        <f>IF(AA1154=0,0,IF(CONFIGURACAO!$C$46="SIM",(IF(AA1154&gt;CONFIGURACAO!$C$47,CONFIGURACAO!$C$47*CONFIGURACAO!$C$35,AA1154*CONFIGURACAO!$C$35)),'PI AREA  P100'!AA1154*CONFIGURACAO!$C$35))</f>
        <v>0</v>
      </c>
      <c r="AQ1154" s="38">
        <f>IF(AB1154=0,0,IF(CONFIGURACAO!$C$44="SIM",(IF(AB1154&gt;CONFIGURACAO!$C$45,CONFIGURACAO!$C$45*CONFIGURACAO!$C$36,AB1154*CONFIGURACAO!$C$36)),'PI AREA  P100'!AB1154*CONFIGURACAO!$C$36))</f>
        <v>0</v>
      </c>
      <c r="AR1154" s="38">
        <f t="shared" si="377"/>
        <v>325</v>
      </c>
      <c r="AS1154" s="68">
        <f>IF(AR1154="","",$AR1154-(($AS$2/CONFIGURACAO!$C$6)*$M1154))</f>
        <v>250</v>
      </c>
      <c r="AT1154" s="73">
        <f t="shared" si="359"/>
        <v>3</v>
      </c>
      <c r="AU1154" s="75">
        <f>IF(AR1154="","",$AR1154-(($AU$2/CONFIGURACAO!$C$6)*$M1154))</f>
        <v>200</v>
      </c>
      <c r="AV1154" s="76">
        <f t="shared" si="360"/>
        <v>4</v>
      </c>
      <c r="AW1154" s="74">
        <f>IF(AR1154="","",$AR1154-(($AW$2/CONFIGURACAO!$C$6)*$M1154))</f>
        <v>150</v>
      </c>
      <c r="AX1154" s="72">
        <f t="shared" si="361"/>
        <v>5</v>
      </c>
      <c r="AZ1154" s="39">
        <f t="shared" si="362"/>
        <v>2.745094726884191E-2</v>
      </c>
      <c r="BA1154" s="146">
        <f t="shared" si="363"/>
        <v>5</v>
      </c>
      <c r="BB1154" s="146">
        <f t="shared" si="364"/>
        <v>881</v>
      </c>
      <c r="BC1154" s="32">
        <f t="shared" si="365"/>
        <v>857</v>
      </c>
      <c r="BD1154" s="148"/>
      <c r="BE1154" s="40">
        <f t="shared" si="366"/>
        <v>7.4515648286140088E-2</v>
      </c>
      <c r="BF1154" s="40">
        <f t="shared" si="367"/>
        <v>3.8580246913580245E-2</v>
      </c>
      <c r="BG1154" s="40">
        <f t="shared" si="368"/>
        <v>0</v>
      </c>
      <c r="BH1154" s="40">
        <f t="shared" si="369"/>
        <v>4.042037186742118E-2</v>
      </c>
      <c r="BI1154" s="40">
        <f t="shared" si="370"/>
        <v>0</v>
      </c>
      <c r="BJ1154" s="40">
        <f t="shared" si="371"/>
        <v>0</v>
      </c>
      <c r="BK1154" s="40">
        <f t="shared" si="372"/>
        <v>0.16051364365971107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</v>
      </c>
      <c r="BR1154">
        <v>0</v>
      </c>
      <c r="BS1154">
        <v>0</v>
      </c>
      <c r="BT1154" s="42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</row>
    <row r="1155" spans="1:124" s="32" customFormat="1" x14ac:dyDescent="0.2">
      <c r="A1155" s="124" t="str">
        <f>CONFIGURACAO!$C$4</f>
        <v>AREA 21</v>
      </c>
      <c r="B1155" s="125">
        <v>1153</v>
      </c>
      <c r="C1155" s="252" t="s">
        <v>335</v>
      </c>
      <c r="D1155" s="126">
        <f t="shared" si="373"/>
        <v>16</v>
      </c>
      <c r="E1155" s="250" t="s">
        <v>1490</v>
      </c>
      <c r="F1155" s="250">
        <v>0</v>
      </c>
      <c r="G1155" s="250">
        <v>0</v>
      </c>
      <c r="H1155" s="250">
        <v>0</v>
      </c>
      <c r="I1155" s="250">
        <v>1</v>
      </c>
      <c r="J1155" s="87"/>
      <c r="K1155" s="94"/>
      <c r="L1155" s="94"/>
      <c r="M1155" s="154">
        <f t="shared" si="374"/>
        <v>1</v>
      </c>
      <c r="N1155">
        <v>0</v>
      </c>
      <c r="O1155">
        <v>0</v>
      </c>
      <c r="P1155">
        <v>3</v>
      </c>
      <c r="Q1155">
        <v>1</v>
      </c>
      <c r="R1155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 s="139">
        <f t="shared" ref="AC1155:AC1204" si="378">IFERROR((N1155+O1155),"")</f>
        <v>0</v>
      </c>
      <c r="AD1155" s="140">
        <f t="shared" ref="AD1155:AD1204" si="379">IFERROR(AC1155+P1155,"")</f>
        <v>3</v>
      </c>
      <c r="AE1155" s="141">
        <f t="shared" si="375"/>
        <v>0</v>
      </c>
      <c r="AF1155" s="142">
        <f t="shared" si="376"/>
        <v>0</v>
      </c>
      <c r="AG1155" s="278"/>
      <c r="AI1155" s="37">
        <f>IFERROR(IF(M1155&gt;0,(N1155*CONFIGURACAO!$C$20)+(O1155*CONFIGURACAO!$C$21)+(P1155*CONFIGURACAO!$C$22)+(Q1155*CONFIGURACAO!$C$23)+(R1155*CONFIGURACAO!$C$24),""),"")</f>
        <v>220</v>
      </c>
      <c r="AJ1155" s="38">
        <f>IF(S1155=0,0,IF(CONFIGURACAO!$C$15="SIM",(IF(S1155&gt;CONFIGURACAO!$C$16,CONFIGURACAO!$C$16*CONFIGURACAO!$C$25,S1155*CONFIGURACAO!$C$25)),'PI AREA  P100'!S1155*CONFIGURACAO!$C$25))</f>
        <v>10</v>
      </c>
      <c r="AK1155" s="38">
        <f>IF(T1155=0,0,IF(CONFIGURACAO!$C$17="SIM",(IF(T1155&gt;CONFIGURACAO!$C$18,CONFIGURACAO!$C$18*CONFIGURACAO!$C$26,T1155*CONFIGURACAO!$C$26)),'PI AREA  P100'!T1155*CONFIGURACAO!$C$26))</f>
        <v>5</v>
      </c>
      <c r="AL1155" s="38">
        <f>IFERROR(IF(M1155&gt;0,(U1155*CONFIGURACAO!$C$29)+(V1155*CONFIGURACAO!$C$30),""),"")</f>
        <v>0</v>
      </c>
      <c r="AM1155" s="38">
        <f>IF(W1155=0,0,IF(CONFIGURACAO!$C$41="SIM",(IF(W1155&gt;CONFIGURACAO!$C$41,CONFIGURACAO!$C$41*CONFIGURACAO!$C$31,W1155*CONFIGURACAO!$C$31)),'PI AREA  P100'!W1155*CONFIGURACAO!$C$31))</f>
        <v>0</v>
      </c>
      <c r="AN1155" s="38">
        <f>IF(X1155=0,0,IF(CONFIGURACAO!$C$39="SIM",(IF(X1155&gt;CONFIGURACAO!$C$40,CONFIGURACAO!$C$40*CONFIGURACAO!$C$32,X1155*CONFIGURACAO!$C$32)),'PI AREA  P100'!X1155*CONFIGURACAO!$C$32))</f>
        <v>0</v>
      </c>
      <c r="AO1155" s="38">
        <f>IFERROR(IF(M1155&gt;0,(Y1155*CONFIGURACAO!$C$33)+(Z1155*CONFIGURACAO!$C$34)+(AA1155*CONFIGURACAO!$C$35)+(AB1155*CONFIGURACAO!$C$36),""),"")</f>
        <v>0</v>
      </c>
      <c r="AP1155" s="38">
        <f>IF(AA1155=0,0,IF(CONFIGURACAO!$C$46="SIM",(IF(AA1155&gt;CONFIGURACAO!$C$47,CONFIGURACAO!$C$47*CONFIGURACAO!$C$35,AA1155*CONFIGURACAO!$C$35)),'PI AREA  P100'!AA1155*CONFIGURACAO!$C$35))</f>
        <v>0</v>
      </c>
      <c r="AQ1155" s="38">
        <f>IF(AB1155=0,0,IF(CONFIGURACAO!$C$44="SIM",(IF(AB1155&gt;CONFIGURACAO!$C$45,CONFIGURACAO!$C$45*CONFIGURACAO!$C$36,AB1155*CONFIGURACAO!$C$36)),'PI AREA  P100'!AB1155*CONFIGURACAO!$C$36))</f>
        <v>0</v>
      </c>
      <c r="AR1155" s="38">
        <f t="shared" si="377"/>
        <v>235</v>
      </c>
      <c r="AS1155" s="68">
        <f>IF(AR1155="","",$AR1155-(($AS$2/CONFIGURACAO!$C$6)*$M1155))</f>
        <v>160</v>
      </c>
      <c r="AT1155" s="73">
        <f t="shared" ref="AT1155:AT1204" si="380">IF(M1155="","",IF(AS1155&gt;=0,3,"NAO"))</f>
        <v>3</v>
      </c>
      <c r="AU1155" s="75">
        <f>IF(AR1155="","",$AR1155-(($AU$2/CONFIGURACAO!$C$6)*$M1155))</f>
        <v>110</v>
      </c>
      <c r="AV1155" s="76">
        <f t="shared" ref="AV1155:AV1204" si="381">IF(M1155=""," ",IF(AU1155&gt;=0,4,"NAO"))</f>
        <v>4</v>
      </c>
      <c r="AW1155" s="74">
        <f>IF(AR1155="","",$AR1155-(($AW$2/CONFIGURACAO!$C$6)*$M1155))</f>
        <v>60</v>
      </c>
      <c r="AX1155" s="72">
        <f t="shared" ref="AX1155:AX1204" si="382">IF(M1155="","",IF(AW1155&gt;=0,5,"NAO"))</f>
        <v>5</v>
      </c>
      <c r="AZ1155" s="39">
        <f t="shared" ref="AZ1155:AZ1176" si="383">IF(AR1155="","",(AR1155/(SUM($AR$3:$AR$1204))*100))</f>
        <v>1.984914648670107E-2</v>
      </c>
      <c r="BA1155" s="146">
        <f t="shared" ref="BA1155:BA1204" si="384">IF(M1155="","",SUM(N1155:T1155,U1155:X1155,Y1155:AB1155))</f>
        <v>6</v>
      </c>
      <c r="BB1155" s="146">
        <f t="shared" ref="BB1155:BB1176" si="385">IF(M1155="","",RANK(BA1155,$BA$3:$BA$1204))</f>
        <v>836</v>
      </c>
      <c r="BC1155" s="32">
        <f t="shared" ref="BC1155:BC1176" si="386">IF(M1155="","",RANK(AR1155,$AR$3:$AR$1204))</f>
        <v>932</v>
      </c>
      <c r="BD1155" s="148"/>
      <c r="BE1155" s="40">
        <f t="shared" ref="BE1155:BE1176" si="387">IF($M1155="","",IF(N1155="","",(N1155/N$1212*100)))</f>
        <v>0</v>
      </c>
      <c r="BF1155" s="40">
        <f t="shared" ref="BF1155:BF1176" si="388">IF($M1155="","",IF(O1155="","",(O1155/O$1212*100)))</f>
        <v>0</v>
      </c>
      <c r="BG1155" s="40">
        <f t="shared" ref="BG1155:BG1176" si="389">IF($M1155="","",IF(P1155="","",(P1155/P$1212*100)))</f>
        <v>7.7081192189105849E-2</v>
      </c>
      <c r="BH1155" s="40">
        <f t="shared" ref="BH1155:BH1176" si="390">IF($M1155="","",IF(Q1155="","",(Q1155/Q$1212*100)))</f>
        <v>4.042037186742118E-2</v>
      </c>
      <c r="BI1155" s="40">
        <f t="shared" ref="BI1155:BI1176" si="391">IF($M1155="","",IF(R1155="","",(R1155/R$1212*100)))</f>
        <v>0</v>
      </c>
      <c r="BJ1155" s="40">
        <f t="shared" ref="BJ1155:BJ1176" si="392">IF($M1155="","",IF(S1155="","",(S1155/S$1212*100)))</f>
        <v>9.2421441774491686E-2</v>
      </c>
      <c r="BK1155" s="40">
        <f t="shared" ref="BK1155:BK1176" si="393">IF($M1155="","",IF(T1155="","",(T1155/T$1212*100)))</f>
        <v>0.16051364365971107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 s="42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</row>
    <row r="1156" spans="1:124" s="32" customFormat="1" x14ac:dyDescent="0.2">
      <c r="A1156" s="124" t="str">
        <f>CONFIGURACAO!$C$4</f>
        <v>AREA 21</v>
      </c>
      <c r="B1156" s="125">
        <v>1154</v>
      </c>
      <c r="C1156" s="252" t="s">
        <v>335</v>
      </c>
      <c r="D1156" s="126">
        <f t="shared" ref="D1156:D1204" si="394">IF(C1155=C1156,D1155+1,1)</f>
        <v>17</v>
      </c>
      <c r="E1156" s="250" t="s">
        <v>1491</v>
      </c>
      <c r="F1156" s="250">
        <v>0</v>
      </c>
      <c r="G1156" s="250">
        <v>0</v>
      </c>
      <c r="H1156" s="250">
        <v>0</v>
      </c>
      <c r="I1156" s="250">
        <v>1</v>
      </c>
      <c r="J1156" s="87"/>
      <c r="K1156" s="94"/>
      <c r="L1156" s="94"/>
      <c r="M1156" s="154">
        <f t="shared" ref="M1156:M1204" si="395">IF(SUM(F1156:I1156)&gt;0,SUM(F1156:I1156),"")</f>
        <v>1</v>
      </c>
      <c r="N1156">
        <v>1</v>
      </c>
      <c r="O1156">
        <v>1</v>
      </c>
      <c r="P1156">
        <v>3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 s="139">
        <f t="shared" si="378"/>
        <v>2</v>
      </c>
      <c r="AD1156" s="140">
        <f t="shared" si="379"/>
        <v>5</v>
      </c>
      <c r="AE1156" s="141">
        <f t="shared" ref="AE1156:AE1204" si="396">IFERROR((U1156+V1156),"")</f>
        <v>0</v>
      </c>
      <c r="AF1156" s="142">
        <f t="shared" ref="AF1156:AF1204" si="397">IFERROR((Y1156+Z1156),"")</f>
        <v>0</v>
      </c>
      <c r="AG1156" s="278"/>
      <c r="AI1156" s="37">
        <f>IFERROR(IF(M1156&gt;0,(N1156*CONFIGURACAO!$C$20)+(O1156*CONFIGURACAO!$C$21)+(P1156*CONFIGURACAO!$C$22)+(Q1156*CONFIGURACAO!$C$23)+(R1156*CONFIGURACAO!$C$24),""),"")</f>
        <v>360</v>
      </c>
      <c r="AJ1156" s="38">
        <f>IF(S1156=0,0,IF(CONFIGURACAO!$C$15="SIM",(IF(S1156&gt;CONFIGURACAO!$C$16,CONFIGURACAO!$C$16*CONFIGURACAO!$C$25,S1156*CONFIGURACAO!$C$25)),'PI AREA  P100'!S1156*CONFIGURACAO!$C$25))</f>
        <v>10</v>
      </c>
      <c r="AK1156" s="38">
        <f>IF(T1156=0,0,IF(CONFIGURACAO!$C$17="SIM",(IF(T1156&gt;CONFIGURACAO!$C$18,CONFIGURACAO!$C$18*CONFIGURACAO!$C$26,T1156*CONFIGURACAO!$C$26)),'PI AREA  P100'!T1156*CONFIGURACAO!$C$26))</f>
        <v>0</v>
      </c>
      <c r="AL1156" s="38">
        <f>IFERROR(IF(M1156&gt;0,(U1156*CONFIGURACAO!$C$29)+(V1156*CONFIGURACAO!$C$30),""),"")</f>
        <v>0</v>
      </c>
      <c r="AM1156" s="38">
        <f>IF(W1156=0,0,IF(CONFIGURACAO!$C$41="SIM",(IF(W1156&gt;CONFIGURACAO!$C$41,CONFIGURACAO!$C$41*CONFIGURACAO!$C$31,W1156*CONFIGURACAO!$C$31)),'PI AREA  P100'!W1156*CONFIGURACAO!$C$31))</f>
        <v>0</v>
      </c>
      <c r="AN1156" s="38">
        <f>IF(X1156=0,0,IF(CONFIGURACAO!$C$39="SIM",(IF(X1156&gt;CONFIGURACAO!$C$40,CONFIGURACAO!$C$40*CONFIGURACAO!$C$32,X1156*CONFIGURACAO!$C$32)),'PI AREA  P100'!X1156*CONFIGURACAO!$C$32))</f>
        <v>0</v>
      </c>
      <c r="AO1156" s="38">
        <f>IFERROR(IF(M1156&gt;0,(Y1156*CONFIGURACAO!$C$33)+(Z1156*CONFIGURACAO!$C$34)+(AA1156*CONFIGURACAO!$C$35)+(AB1156*CONFIGURACAO!$C$36),""),"")</f>
        <v>0</v>
      </c>
      <c r="AP1156" s="38">
        <f>IF(AA1156=0,0,IF(CONFIGURACAO!$C$46="SIM",(IF(AA1156&gt;CONFIGURACAO!$C$47,CONFIGURACAO!$C$47*CONFIGURACAO!$C$35,AA1156*CONFIGURACAO!$C$35)),'PI AREA  P100'!AA1156*CONFIGURACAO!$C$35))</f>
        <v>0</v>
      </c>
      <c r="AQ1156" s="38">
        <f>IF(AB1156=0,0,IF(CONFIGURACAO!$C$44="SIM",(IF(AB1156&gt;CONFIGURACAO!$C$45,CONFIGURACAO!$C$45*CONFIGURACAO!$C$36,AB1156*CONFIGURACAO!$C$36)),'PI AREA  P100'!AB1156*CONFIGURACAO!$C$36))</f>
        <v>0</v>
      </c>
      <c r="AR1156" s="38">
        <f t="shared" ref="AR1156:AR1204" si="398">IF(OR(M1156=1,M1156=2,M1156=3,M1156=4),SUM(AI1156:AQ1156),"")</f>
        <v>370</v>
      </c>
      <c r="AS1156" s="68">
        <f>IF(AR1156="","",$AR1156-(($AS$2/CONFIGURACAO!$C$6)*$M1156))</f>
        <v>295</v>
      </c>
      <c r="AT1156" s="73">
        <f t="shared" si="380"/>
        <v>3</v>
      </c>
      <c r="AU1156" s="75">
        <f>IF(AR1156="","",$AR1156-(($AU$2/CONFIGURACAO!$C$6)*$M1156))</f>
        <v>245</v>
      </c>
      <c r="AV1156" s="76">
        <f t="shared" si="381"/>
        <v>4</v>
      </c>
      <c r="AW1156" s="74">
        <f>IF(AR1156="","",$AR1156-(($AW$2/CONFIGURACAO!$C$6)*$M1156))</f>
        <v>195</v>
      </c>
      <c r="AX1156" s="72">
        <f t="shared" si="382"/>
        <v>5</v>
      </c>
      <c r="AZ1156" s="39">
        <f t="shared" si="383"/>
        <v>3.1251847659912325E-2</v>
      </c>
      <c r="BA1156" s="146">
        <f t="shared" si="384"/>
        <v>6</v>
      </c>
      <c r="BB1156" s="146">
        <f t="shared" si="385"/>
        <v>836</v>
      </c>
      <c r="BC1156" s="32">
        <f t="shared" si="386"/>
        <v>829</v>
      </c>
      <c r="BD1156" s="148"/>
      <c r="BE1156" s="40">
        <f t="shared" si="387"/>
        <v>3.7257824143070044E-2</v>
      </c>
      <c r="BF1156" s="40">
        <f t="shared" si="388"/>
        <v>3.8580246913580245E-2</v>
      </c>
      <c r="BG1156" s="40">
        <f t="shared" si="389"/>
        <v>7.7081192189105849E-2</v>
      </c>
      <c r="BH1156" s="40">
        <f t="shared" si="390"/>
        <v>0</v>
      </c>
      <c r="BI1156" s="40">
        <f t="shared" si="391"/>
        <v>0</v>
      </c>
      <c r="BJ1156" s="40">
        <f t="shared" si="392"/>
        <v>9.2421441774491686E-2</v>
      </c>
      <c r="BK1156" s="40">
        <f t="shared" si="393"/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 s="42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</row>
    <row r="1157" spans="1:124" s="32" customFormat="1" x14ac:dyDescent="0.2">
      <c r="A1157" s="124" t="str">
        <f>CONFIGURACAO!$C$4</f>
        <v>AREA 21</v>
      </c>
      <c r="B1157" s="125">
        <v>1155</v>
      </c>
      <c r="C1157" s="252" t="s">
        <v>336</v>
      </c>
      <c r="D1157" s="126">
        <f t="shared" si="394"/>
        <v>1</v>
      </c>
      <c r="E1157" s="250" t="s">
        <v>1492</v>
      </c>
      <c r="F1157" s="250">
        <v>1</v>
      </c>
      <c r="G1157" s="250">
        <v>1</v>
      </c>
      <c r="H1157" s="250">
        <v>1</v>
      </c>
      <c r="I1157" s="250">
        <v>1</v>
      </c>
      <c r="J1157" s="87"/>
      <c r="K1157" s="94"/>
      <c r="L1157" s="94"/>
      <c r="M1157" s="154">
        <f t="shared" si="395"/>
        <v>4</v>
      </c>
      <c r="N1157">
        <v>5</v>
      </c>
      <c r="O1157">
        <v>4</v>
      </c>
      <c r="P1157">
        <v>3</v>
      </c>
      <c r="Q1157">
        <v>2</v>
      </c>
      <c r="R1157">
        <v>1</v>
      </c>
      <c r="S1157">
        <v>1</v>
      </c>
      <c r="T1157">
        <v>4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 s="139">
        <f t="shared" si="378"/>
        <v>9</v>
      </c>
      <c r="AD1157" s="140">
        <f t="shared" si="379"/>
        <v>12</v>
      </c>
      <c r="AE1157" s="141">
        <f t="shared" si="396"/>
        <v>0</v>
      </c>
      <c r="AF1157" s="142">
        <f t="shared" si="397"/>
        <v>0</v>
      </c>
      <c r="AG1157" s="278"/>
      <c r="AI1157" s="37">
        <f>IFERROR(IF(M1157&gt;0,(N1157*CONFIGURACAO!$C$20)+(O1157*CONFIGURACAO!$C$21)+(P1157*CONFIGURACAO!$C$22)+(Q1157*CONFIGURACAO!$C$23)+(R1157*CONFIGURACAO!$C$24),""),"")</f>
        <v>1100</v>
      </c>
      <c r="AJ1157" s="38">
        <f>IF(S1157=0,0,IF(CONFIGURACAO!$C$15="SIM",(IF(S1157&gt;CONFIGURACAO!$C$16,CONFIGURACAO!$C$16*CONFIGURACAO!$C$25,S1157*CONFIGURACAO!$C$25)),'PI AREA  P100'!S1157*CONFIGURACAO!$C$25))</f>
        <v>10</v>
      </c>
      <c r="AK1157" s="38">
        <f>IF(T1157=0,0,IF(CONFIGURACAO!$C$17="SIM",(IF(T1157&gt;CONFIGURACAO!$C$18,CONFIGURACAO!$C$18*CONFIGURACAO!$C$26,T1157*CONFIGURACAO!$C$26)),'PI AREA  P100'!T1157*CONFIGURACAO!$C$26))</f>
        <v>20</v>
      </c>
      <c r="AL1157" s="38">
        <f>IFERROR(IF(M1157&gt;0,(U1157*CONFIGURACAO!$C$29)+(V1157*CONFIGURACAO!$C$30),""),"")</f>
        <v>0</v>
      </c>
      <c r="AM1157" s="38">
        <f>IF(W1157=0,0,IF(CONFIGURACAO!$C$41="SIM",(IF(W1157&gt;CONFIGURACAO!$C$41,CONFIGURACAO!$C$41*CONFIGURACAO!$C$31,W1157*CONFIGURACAO!$C$31)),'PI AREA  P100'!W1157*CONFIGURACAO!$C$31))</f>
        <v>0</v>
      </c>
      <c r="AN1157" s="38">
        <f>IF(X1157=0,0,IF(CONFIGURACAO!$C$39="SIM",(IF(X1157&gt;CONFIGURACAO!$C$40,CONFIGURACAO!$C$40*CONFIGURACAO!$C$32,X1157*CONFIGURACAO!$C$32)),'PI AREA  P100'!X1157*CONFIGURACAO!$C$32))</f>
        <v>0</v>
      </c>
      <c r="AO1157" s="38">
        <f>IFERROR(IF(M1157&gt;0,(Y1157*CONFIGURACAO!$C$33)+(Z1157*CONFIGURACAO!$C$34)+(AA1157*CONFIGURACAO!$C$35)+(AB1157*CONFIGURACAO!$C$36),""),"")</f>
        <v>0</v>
      </c>
      <c r="AP1157" s="38">
        <f>IF(AA1157=0,0,IF(CONFIGURACAO!$C$46="SIM",(IF(AA1157&gt;CONFIGURACAO!$C$47,CONFIGURACAO!$C$47*CONFIGURACAO!$C$35,AA1157*CONFIGURACAO!$C$35)),'PI AREA  P100'!AA1157*CONFIGURACAO!$C$35))</f>
        <v>0</v>
      </c>
      <c r="AQ1157" s="38">
        <f>IF(AB1157=0,0,IF(CONFIGURACAO!$C$44="SIM",(IF(AB1157&gt;CONFIGURACAO!$C$45,CONFIGURACAO!$C$45*CONFIGURACAO!$C$36,AB1157*CONFIGURACAO!$C$36)),'PI AREA  P100'!AB1157*CONFIGURACAO!$C$36))</f>
        <v>0</v>
      </c>
      <c r="AR1157" s="38">
        <f t="shared" si="398"/>
        <v>1130</v>
      </c>
      <c r="AS1157" s="68">
        <f>IF(AR1157="","",$AR1157-(($AS$2/CONFIGURACAO!$C$6)*$M1157))</f>
        <v>830</v>
      </c>
      <c r="AT1157" s="73">
        <f t="shared" si="380"/>
        <v>3</v>
      </c>
      <c r="AU1157" s="75">
        <f>IF(AR1157="","",$AR1157-(($AU$2/CONFIGURACAO!$C$6)*$M1157))</f>
        <v>630</v>
      </c>
      <c r="AV1157" s="76">
        <f t="shared" si="381"/>
        <v>4</v>
      </c>
      <c r="AW1157" s="74">
        <f>IF(AR1157="","",$AR1157-(($AW$2/CONFIGURACAO!$C$6)*$M1157))</f>
        <v>430</v>
      </c>
      <c r="AX1157" s="72">
        <f t="shared" si="382"/>
        <v>5</v>
      </c>
      <c r="AZ1157" s="39">
        <f t="shared" si="383"/>
        <v>9.5444832042434938E-2</v>
      </c>
      <c r="BA1157" s="146">
        <f t="shared" si="384"/>
        <v>20</v>
      </c>
      <c r="BB1157" s="146">
        <f t="shared" si="385"/>
        <v>375</v>
      </c>
      <c r="BC1157" s="32">
        <f t="shared" si="386"/>
        <v>384</v>
      </c>
      <c r="BD1157" s="148"/>
      <c r="BE1157" s="40">
        <f t="shared" si="387"/>
        <v>0.18628912071535023</v>
      </c>
      <c r="BF1157" s="40">
        <f t="shared" si="388"/>
        <v>0.15432098765432098</v>
      </c>
      <c r="BG1157" s="40">
        <f t="shared" si="389"/>
        <v>7.7081192189105849E-2</v>
      </c>
      <c r="BH1157" s="40">
        <f t="shared" si="390"/>
        <v>8.084074373484236E-2</v>
      </c>
      <c r="BI1157" s="40">
        <f t="shared" si="391"/>
        <v>0.10660980810234541</v>
      </c>
      <c r="BJ1157" s="40">
        <f t="shared" si="392"/>
        <v>9.2421441774491686E-2</v>
      </c>
      <c r="BK1157" s="40">
        <f t="shared" si="393"/>
        <v>0.6420545746388443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 s="42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</row>
    <row r="1158" spans="1:124" s="32" customFormat="1" x14ac:dyDescent="0.2">
      <c r="A1158" s="124" t="str">
        <f>CONFIGURACAO!$C$4</f>
        <v>AREA 21</v>
      </c>
      <c r="B1158" s="125">
        <v>1156</v>
      </c>
      <c r="C1158" s="252" t="s">
        <v>336</v>
      </c>
      <c r="D1158" s="126">
        <f t="shared" si="394"/>
        <v>2</v>
      </c>
      <c r="E1158" s="250" t="s">
        <v>1493</v>
      </c>
      <c r="F1158" s="250">
        <v>1</v>
      </c>
      <c r="G1158" s="250">
        <v>1</v>
      </c>
      <c r="H1158" s="250">
        <v>1</v>
      </c>
      <c r="I1158" s="250">
        <v>1</v>
      </c>
      <c r="J1158" s="87"/>
      <c r="K1158" s="94"/>
      <c r="L1158" s="94"/>
      <c r="M1158" s="154">
        <f t="shared" si="395"/>
        <v>4</v>
      </c>
      <c r="N1158">
        <v>16</v>
      </c>
      <c r="O1158">
        <v>6</v>
      </c>
      <c r="P1158">
        <v>2</v>
      </c>
      <c r="Q1158">
        <v>3</v>
      </c>
      <c r="R1158">
        <v>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 s="139">
        <f t="shared" si="378"/>
        <v>22</v>
      </c>
      <c r="AD1158" s="140">
        <f t="shared" si="379"/>
        <v>24</v>
      </c>
      <c r="AE1158" s="141">
        <f t="shared" si="396"/>
        <v>0</v>
      </c>
      <c r="AF1158" s="142">
        <f t="shared" si="397"/>
        <v>0</v>
      </c>
      <c r="AG1158" s="278"/>
      <c r="AI1158" s="37">
        <f>IFERROR(IF(M1158&gt;0,(N1158*CONFIGURACAO!$C$20)+(O1158*CONFIGURACAO!$C$21)+(P1158*CONFIGURACAO!$C$22)+(Q1158*CONFIGURACAO!$C$23)+(R1158*CONFIGURACAO!$C$24),""),"")</f>
        <v>2360</v>
      </c>
      <c r="AJ1158" s="38">
        <f>IF(S1158=0,0,IF(CONFIGURACAO!$C$15="SIM",(IF(S1158&gt;CONFIGURACAO!$C$16,CONFIGURACAO!$C$16*CONFIGURACAO!$C$25,S1158*CONFIGURACAO!$C$25)),'PI AREA  P100'!S1158*CONFIGURACAO!$C$25))</f>
        <v>0</v>
      </c>
      <c r="AK1158" s="38">
        <f>IF(T1158=0,0,IF(CONFIGURACAO!$C$17="SIM",(IF(T1158&gt;CONFIGURACAO!$C$18,CONFIGURACAO!$C$18*CONFIGURACAO!$C$26,T1158*CONFIGURACAO!$C$26)),'PI AREA  P100'!T1158*CONFIGURACAO!$C$26))</f>
        <v>0</v>
      </c>
      <c r="AL1158" s="38">
        <f>IFERROR(IF(M1158&gt;0,(U1158*CONFIGURACAO!$C$29)+(V1158*CONFIGURACAO!$C$30),""),"")</f>
        <v>0</v>
      </c>
      <c r="AM1158" s="38">
        <f>IF(W1158=0,0,IF(CONFIGURACAO!$C$41="SIM",(IF(W1158&gt;CONFIGURACAO!$C$41,CONFIGURACAO!$C$41*CONFIGURACAO!$C$31,W1158*CONFIGURACAO!$C$31)),'PI AREA  P100'!W1158*CONFIGURACAO!$C$31))</f>
        <v>0</v>
      </c>
      <c r="AN1158" s="38">
        <f>IF(X1158=0,0,IF(CONFIGURACAO!$C$39="SIM",(IF(X1158&gt;CONFIGURACAO!$C$40,CONFIGURACAO!$C$40*CONFIGURACAO!$C$32,X1158*CONFIGURACAO!$C$32)),'PI AREA  P100'!X1158*CONFIGURACAO!$C$32))</f>
        <v>0</v>
      </c>
      <c r="AO1158" s="38">
        <f>IFERROR(IF(M1158&gt;0,(Y1158*CONFIGURACAO!$C$33)+(Z1158*CONFIGURACAO!$C$34)+(AA1158*CONFIGURACAO!$C$35)+(AB1158*CONFIGURACAO!$C$36),""),"")</f>
        <v>0</v>
      </c>
      <c r="AP1158" s="38">
        <f>IF(AA1158=0,0,IF(CONFIGURACAO!$C$46="SIM",(IF(AA1158&gt;CONFIGURACAO!$C$47,CONFIGURACAO!$C$47*CONFIGURACAO!$C$35,AA1158*CONFIGURACAO!$C$35)),'PI AREA  P100'!AA1158*CONFIGURACAO!$C$35))</f>
        <v>0</v>
      </c>
      <c r="AQ1158" s="38">
        <f>IF(AB1158=0,0,IF(CONFIGURACAO!$C$44="SIM",(IF(AB1158&gt;CONFIGURACAO!$C$45,CONFIGURACAO!$C$45*CONFIGURACAO!$C$36,AB1158*CONFIGURACAO!$C$36)),'PI AREA  P100'!AB1158*CONFIGURACAO!$C$36))</f>
        <v>0</v>
      </c>
      <c r="AR1158" s="38">
        <f t="shared" si="398"/>
        <v>2360</v>
      </c>
      <c r="AS1158" s="68">
        <f>IF(AR1158="","",$AR1158-(($AS$2/CONFIGURACAO!$C$6)*$M1158))</f>
        <v>2060</v>
      </c>
      <c r="AT1158" s="73">
        <f t="shared" si="380"/>
        <v>3</v>
      </c>
      <c r="AU1158" s="75">
        <f>IF(AR1158="","",$AR1158-(($AU$2/CONFIGURACAO!$C$6)*$M1158))</f>
        <v>1860</v>
      </c>
      <c r="AV1158" s="76">
        <f t="shared" si="381"/>
        <v>4</v>
      </c>
      <c r="AW1158" s="74">
        <f>IF(AR1158="","",$AR1158-(($AW$2/CONFIGURACAO!$C$6)*$M1158))</f>
        <v>1660</v>
      </c>
      <c r="AX1158" s="72">
        <f t="shared" si="382"/>
        <v>5</v>
      </c>
      <c r="AZ1158" s="39">
        <f t="shared" si="383"/>
        <v>0.19933610939835969</v>
      </c>
      <c r="BA1158" s="146">
        <f t="shared" si="384"/>
        <v>29</v>
      </c>
      <c r="BB1158" s="146">
        <f t="shared" si="385"/>
        <v>197</v>
      </c>
      <c r="BC1158" s="32">
        <f t="shared" si="386"/>
        <v>95</v>
      </c>
      <c r="BD1158" s="148"/>
      <c r="BE1158" s="40">
        <f t="shared" si="387"/>
        <v>0.5961251862891207</v>
      </c>
      <c r="BF1158" s="40">
        <f t="shared" si="388"/>
        <v>0.23148148148148145</v>
      </c>
      <c r="BG1158" s="40">
        <f t="shared" si="389"/>
        <v>5.1387461459403906E-2</v>
      </c>
      <c r="BH1158" s="40">
        <f t="shared" si="390"/>
        <v>0.12126111560226355</v>
      </c>
      <c r="BI1158" s="40">
        <f t="shared" si="391"/>
        <v>0.21321961620469082</v>
      </c>
      <c r="BJ1158" s="40">
        <f t="shared" si="392"/>
        <v>0</v>
      </c>
      <c r="BK1158" s="40">
        <f t="shared" si="393"/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 s="42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</row>
    <row r="1159" spans="1:124" s="32" customFormat="1" x14ac:dyDescent="0.2">
      <c r="A1159" s="124" t="str">
        <f>CONFIGURACAO!$C$4</f>
        <v>AREA 21</v>
      </c>
      <c r="B1159" s="125">
        <v>1157</v>
      </c>
      <c r="C1159" s="252" t="s">
        <v>336</v>
      </c>
      <c r="D1159" s="126">
        <f t="shared" si="394"/>
        <v>3</v>
      </c>
      <c r="E1159" s="250" t="s">
        <v>1494</v>
      </c>
      <c r="F1159" s="250">
        <v>1</v>
      </c>
      <c r="G1159" s="250">
        <v>1</v>
      </c>
      <c r="H1159" s="250">
        <v>1</v>
      </c>
      <c r="I1159" s="250">
        <v>1</v>
      </c>
      <c r="J1159" s="87"/>
      <c r="K1159" s="94"/>
      <c r="L1159" s="94"/>
      <c r="M1159" s="154">
        <f t="shared" si="395"/>
        <v>4</v>
      </c>
      <c r="N1159">
        <v>4</v>
      </c>
      <c r="O1159">
        <v>5</v>
      </c>
      <c r="P1159">
        <v>4</v>
      </c>
      <c r="Q1159">
        <v>2</v>
      </c>
      <c r="R1159">
        <v>1</v>
      </c>
      <c r="S1159">
        <v>4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s="139">
        <f t="shared" si="378"/>
        <v>9</v>
      </c>
      <c r="AD1159" s="140">
        <f t="shared" si="379"/>
        <v>13</v>
      </c>
      <c r="AE1159" s="141">
        <f t="shared" si="396"/>
        <v>0</v>
      </c>
      <c r="AF1159" s="142">
        <f t="shared" si="397"/>
        <v>0</v>
      </c>
      <c r="AG1159" s="278"/>
      <c r="AI1159" s="37">
        <f>IFERROR(IF(M1159&gt;0,(N1159*CONFIGURACAO!$C$20)+(O1159*CONFIGURACAO!$C$21)+(P1159*CONFIGURACAO!$C$22)+(Q1159*CONFIGURACAO!$C$23)+(R1159*CONFIGURACAO!$C$24),""),"")</f>
        <v>1140</v>
      </c>
      <c r="AJ1159" s="38">
        <f>IF(S1159=0,0,IF(CONFIGURACAO!$C$15="SIM",(IF(S1159&gt;CONFIGURACAO!$C$16,CONFIGURACAO!$C$16*CONFIGURACAO!$C$25,S1159*CONFIGURACAO!$C$25)),'PI AREA  P100'!S1159*CONFIGURACAO!$C$25))</f>
        <v>40</v>
      </c>
      <c r="AK1159" s="38">
        <f>IF(T1159=0,0,IF(CONFIGURACAO!$C$17="SIM",(IF(T1159&gt;CONFIGURACAO!$C$18,CONFIGURACAO!$C$18*CONFIGURACAO!$C$26,T1159*CONFIGURACAO!$C$26)),'PI AREA  P100'!T1159*CONFIGURACAO!$C$26))</f>
        <v>10</v>
      </c>
      <c r="AL1159" s="38">
        <f>IFERROR(IF(M1159&gt;0,(U1159*CONFIGURACAO!$C$29)+(V1159*CONFIGURACAO!$C$30),""),"")</f>
        <v>0</v>
      </c>
      <c r="AM1159" s="38">
        <f>IF(W1159=0,0,IF(CONFIGURACAO!$C$41="SIM",(IF(W1159&gt;CONFIGURACAO!$C$41,CONFIGURACAO!$C$41*CONFIGURACAO!$C$31,W1159*CONFIGURACAO!$C$31)),'PI AREA  P100'!W1159*CONFIGURACAO!$C$31))</f>
        <v>0</v>
      </c>
      <c r="AN1159" s="38">
        <f>IF(X1159=0,0,IF(CONFIGURACAO!$C$39="SIM",(IF(X1159&gt;CONFIGURACAO!$C$40,CONFIGURACAO!$C$40*CONFIGURACAO!$C$32,X1159*CONFIGURACAO!$C$32)),'PI AREA  P100'!X1159*CONFIGURACAO!$C$32))</f>
        <v>0</v>
      </c>
      <c r="AO1159" s="38">
        <f>IFERROR(IF(M1159&gt;0,(Y1159*CONFIGURACAO!$C$33)+(Z1159*CONFIGURACAO!$C$34)+(AA1159*CONFIGURACAO!$C$35)+(AB1159*CONFIGURACAO!$C$36),""),"")</f>
        <v>0</v>
      </c>
      <c r="AP1159" s="38">
        <f>IF(AA1159=0,0,IF(CONFIGURACAO!$C$46="SIM",(IF(AA1159&gt;CONFIGURACAO!$C$47,CONFIGURACAO!$C$47*CONFIGURACAO!$C$35,AA1159*CONFIGURACAO!$C$35)),'PI AREA  P100'!AA1159*CONFIGURACAO!$C$35))</f>
        <v>0</v>
      </c>
      <c r="AQ1159" s="38">
        <f>IF(AB1159=0,0,IF(CONFIGURACAO!$C$44="SIM",(IF(AB1159&gt;CONFIGURACAO!$C$45,CONFIGURACAO!$C$45*CONFIGURACAO!$C$36,AB1159*CONFIGURACAO!$C$36)),'PI AREA  P100'!AB1159*CONFIGURACAO!$C$36))</f>
        <v>0</v>
      </c>
      <c r="AR1159" s="38">
        <f t="shared" si="398"/>
        <v>1190</v>
      </c>
      <c r="AS1159" s="68">
        <f>IF(AR1159="","",$AR1159-(($AS$2/CONFIGURACAO!$C$6)*$M1159))</f>
        <v>890</v>
      </c>
      <c r="AT1159" s="73">
        <f t="shared" si="380"/>
        <v>3</v>
      </c>
      <c r="AU1159" s="75">
        <f>IF(AR1159="","",$AR1159-(($AU$2/CONFIGURACAO!$C$6)*$M1159))</f>
        <v>690</v>
      </c>
      <c r="AV1159" s="76">
        <f t="shared" si="381"/>
        <v>4</v>
      </c>
      <c r="AW1159" s="74">
        <f>IF(AR1159="","",$AR1159-(($AW$2/CONFIGURACAO!$C$6)*$M1159))</f>
        <v>490</v>
      </c>
      <c r="AX1159" s="72">
        <f t="shared" si="382"/>
        <v>5</v>
      </c>
      <c r="AZ1159" s="39">
        <f t="shared" si="383"/>
        <v>0.10051269923052883</v>
      </c>
      <c r="BA1159" s="146">
        <f t="shared" si="384"/>
        <v>22</v>
      </c>
      <c r="BB1159" s="146">
        <f t="shared" si="385"/>
        <v>313</v>
      </c>
      <c r="BC1159" s="32">
        <f t="shared" si="386"/>
        <v>358</v>
      </c>
      <c r="BD1159" s="148"/>
      <c r="BE1159" s="40">
        <f t="shared" si="387"/>
        <v>0.14903129657228018</v>
      </c>
      <c r="BF1159" s="40">
        <f t="shared" si="388"/>
        <v>0.19290123456790123</v>
      </c>
      <c r="BG1159" s="40">
        <f t="shared" si="389"/>
        <v>0.10277492291880781</v>
      </c>
      <c r="BH1159" s="40">
        <f t="shared" si="390"/>
        <v>8.084074373484236E-2</v>
      </c>
      <c r="BI1159" s="40">
        <f t="shared" si="391"/>
        <v>0.10660980810234541</v>
      </c>
      <c r="BJ1159" s="40">
        <f t="shared" si="392"/>
        <v>0.36968576709796674</v>
      </c>
      <c r="BK1159" s="40">
        <f t="shared" si="393"/>
        <v>0.32102728731942215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 s="42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</row>
    <row r="1160" spans="1:124" s="32" customFormat="1" x14ac:dyDescent="0.2">
      <c r="A1160" s="124" t="str">
        <f>CONFIGURACAO!$C$4</f>
        <v>AREA 21</v>
      </c>
      <c r="B1160" s="125">
        <v>1158</v>
      </c>
      <c r="C1160" s="252" t="s">
        <v>336</v>
      </c>
      <c r="D1160" s="126">
        <f t="shared" si="394"/>
        <v>4</v>
      </c>
      <c r="E1160" s="250" t="s">
        <v>1495</v>
      </c>
      <c r="F1160" s="250">
        <v>1</v>
      </c>
      <c r="G1160" s="250">
        <v>1</v>
      </c>
      <c r="H1160" s="250">
        <v>1</v>
      </c>
      <c r="I1160" s="250">
        <v>1</v>
      </c>
      <c r="J1160" s="87"/>
      <c r="K1160" s="94"/>
      <c r="L1160" s="94"/>
      <c r="M1160" s="154">
        <f t="shared" si="395"/>
        <v>4</v>
      </c>
      <c r="N1160">
        <v>4</v>
      </c>
      <c r="O1160">
        <v>6</v>
      </c>
      <c r="P1160">
        <v>7</v>
      </c>
      <c r="Q1160">
        <v>4</v>
      </c>
      <c r="R1160">
        <v>3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 s="139">
        <f t="shared" si="378"/>
        <v>10</v>
      </c>
      <c r="AD1160" s="140">
        <f t="shared" si="379"/>
        <v>17</v>
      </c>
      <c r="AE1160" s="141">
        <f t="shared" si="396"/>
        <v>0</v>
      </c>
      <c r="AF1160" s="142">
        <f t="shared" si="397"/>
        <v>0</v>
      </c>
      <c r="AG1160" s="278"/>
      <c r="AI1160" s="37">
        <f>IFERROR(IF(M1160&gt;0,(N1160*CONFIGURACAO!$C$20)+(O1160*CONFIGURACAO!$C$21)+(P1160*CONFIGURACAO!$C$22)+(Q1160*CONFIGURACAO!$C$23)+(R1160*CONFIGURACAO!$C$24),""),"")</f>
        <v>1520</v>
      </c>
      <c r="AJ1160" s="38">
        <f>IF(S1160=0,0,IF(CONFIGURACAO!$C$15="SIM",(IF(S1160&gt;CONFIGURACAO!$C$16,CONFIGURACAO!$C$16*CONFIGURACAO!$C$25,S1160*CONFIGURACAO!$C$25)),'PI AREA  P100'!S1160*CONFIGURACAO!$C$25))</f>
        <v>0</v>
      </c>
      <c r="AK1160" s="38">
        <f>IF(T1160=0,0,IF(CONFIGURACAO!$C$17="SIM",(IF(T1160&gt;CONFIGURACAO!$C$18,CONFIGURACAO!$C$18*CONFIGURACAO!$C$26,T1160*CONFIGURACAO!$C$26)),'PI AREA  P100'!T1160*CONFIGURACAO!$C$26))</f>
        <v>5</v>
      </c>
      <c r="AL1160" s="38">
        <f>IFERROR(IF(M1160&gt;0,(U1160*CONFIGURACAO!$C$29)+(V1160*CONFIGURACAO!$C$30),""),"")</f>
        <v>0</v>
      </c>
      <c r="AM1160" s="38">
        <f>IF(W1160=0,0,IF(CONFIGURACAO!$C$41="SIM",(IF(W1160&gt;CONFIGURACAO!$C$41,CONFIGURACAO!$C$41*CONFIGURACAO!$C$31,W1160*CONFIGURACAO!$C$31)),'PI AREA  P100'!W1160*CONFIGURACAO!$C$31))</f>
        <v>0</v>
      </c>
      <c r="AN1160" s="38">
        <f>IF(X1160=0,0,IF(CONFIGURACAO!$C$39="SIM",(IF(X1160&gt;CONFIGURACAO!$C$40,CONFIGURACAO!$C$40*CONFIGURACAO!$C$32,X1160*CONFIGURACAO!$C$32)),'PI AREA  P100'!X1160*CONFIGURACAO!$C$32))</f>
        <v>0</v>
      </c>
      <c r="AO1160" s="38">
        <f>IFERROR(IF(M1160&gt;0,(Y1160*CONFIGURACAO!$C$33)+(Z1160*CONFIGURACAO!$C$34)+(AA1160*CONFIGURACAO!$C$35)+(AB1160*CONFIGURACAO!$C$36),""),"")</f>
        <v>0</v>
      </c>
      <c r="AP1160" s="38">
        <f>IF(AA1160=0,0,IF(CONFIGURACAO!$C$46="SIM",(IF(AA1160&gt;CONFIGURACAO!$C$47,CONFIGURACAO!$C$47*CONFIGURACAO!$C$35,AA1160*CONFIGURACAO!$C$35)),'PI AREA  P100'!AA1160*CONFIGURACAO!$C$35))</f>
        <v>0</v>
      </c>
      <c r="AQ1160" s="38">
        <f>IF(AB1160=0,0,IF(CONFIGURACAO!$C$44="SIM",(IF(AB1160&gt;CONFIGURACAO!$C$45,CONFIGURACAO!$C$45*CONFIGURACAO!$C$36,AB1160*CONFIGURACAO!$C$36)),'PI AREA  P100'!AB1160*CONFIGURACAO!$C$36))</f>
        <v>0</v>
      </c>
      <c r="AR1160" s="38">
        <f t="shared" si="398"/>
        <v>1525</v>
      </c>
      <c r="AS1160" s="68">
        <f>IF(AR1160="","",$AR1160-(($AS$2/CONFIGURACAO!$C$6)*$M1160))</f>
        <v>1225</v>
      </c>
      <c r="AT1160" s="73">
        <f t="shared" si="380"/>
        <v>3</v>
      </c>
      <c r="AU1160" s="75">
        <f>IF(AR1160="","",$AR1160-(($AU$2/CONFIGURACAO!$C$6)*$M1160))</f>
        <v>1025</v>
      </c>
      <c r="AV1160" s="76">
        <f t="shared" si="381"/>
        <v>4</v>
      </c>
      <c r="AW1160" s="74">
        <f>IF(AR1160="","",$AR1160-(($AW$2/CONFIGURACAO!$C$6)*$M1160))</f>
        <v>825</v>
      </c>
      <c r="AX1160" s="72">
        <f t="shared" si="382"/>
        <v>5</v>
      </c>
      <c r="AZ1160" s="39">
        <f t="shared" si="383"/>
        <v>0.12880829103071972</v>
      </c>
      <c r="BA1160" s="146">
        <f t="shared" si="384"/>
        <v>25</v>
      </c>
      <c r="BB1160" s="146">
        <f t="shared" si="385"/>
        <v>261</v>
      </c>
      <c r="BC1160" s="32">
        <f t="shared" si="386"/>
        <v>238</v>
      </c>
      <c r="BD1160" s="148"/>
      <c r="BE1160" s="40">
        <f t="shared" si="387"/>
        <v>0.14903129657228018</v>
      </c>
      <c r="BF1160" s="40">
        <f t="shared" si="388"/>
        <v>0.23148148148148145</v>
      </c>
      <c r="BG1160" s="40">
        <f t="shared" si="389"/>
        <v>0.17985611510791369</v>
      </c>
      <c r="BH1160" s="40">
        <f t="shared" si="390"/>
        <v>0.16168148746968472</v>
      </c>
      <c r="BI1160" s="40">
        <f t="shared" si="391"/>
        <v>0.31982942430703626</v>
      </c>
      <c r="BJ1160" s="40">
        <f t="shared" si="392"/>
        <v>0</v>
      </c>
      <c r="BK1160" s="40">
        <f t="shared" si="393"/>
        <v>0.16051364365971107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 s="42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</row>
    <row r="1161" spans="1:124" s="32" customFormat="1" x14ac:dyDescent="0.2">
      <c r="A1161" s="124" t="str">
        <f>CONFIGURACAO!$C$4</f>
        <v>AREA 21</v>
      </c>
      <c r="B1161" s="125">
        <v>1159</v>
      </c>
      <c r="C1161" s="252" t="s">
        <v>336</v>
      </c>
      <c r="D1161" s="126">
        <f t="shared" si="394"/>
        <v>5</v>
      </c>
      <c r="E1161" s="250" t="s">
        <v>1496</v>
      </c>
      <c r="F1161" s="250">
        <v>1</v>
      </c>
      <c r="G1161" s="250">
        <v>1</v>
      </c>
      <c r="H1161" s="250">
        <v>1</v>
      </c>
      <c r="I1161" s="250">
        <v>1</v>
      </c>
      <c r="J1161" s="87"/>
      <c r="K1161" s="94"/>
      <c r="L1161" s="94"/>
      <c r="M1161" s="154">
        <f t="shared" si="395"/>
        <v>4</v>
      </c>
      <c r="N1161">
        <v>5</v>
      </c>
      <c r="O1161">
        <v>1</v>
      </c>
      <c r="P1161">
        <v>10</v>
      </c>
      <c r="Q1161">
        <v>3</v>
      </c>
      <c r="R1161">
        <v>1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 s="139">
        <f t="shared" si="378"/>
        <v>6</v>
      </c>
      <c r="AD1161" s="140">
        <f t="shared" si="379"/>
        <v>16</v>
      </c>
      <c r="AE1161" s="141">
        <f t="shared" si="396"/>
        <v>0</v>
      </c>
      <c r="AF1161" s="142">
        <f t="shared" si="397"/>
        <v>0</v>
      </c>
      <c r="AG1161" s="278"/>
      <c r="AI1161" s="37">
        <f>IFERROR(IF(M1161&gt;0,(N1161*CONFIGURACAO!$C$20)+(O1161*CONFIGURACAO!$C$21)+(P1161*CONFIGURACAO!$C$22)+(Q1161*CONFIGURACAO!$C$23)+(R1161*CONFIGURACAO!$C$24),""),"")</f>
        <v>1320</v>
      </c>
      <c r="AJ1161" s="38">
        <f>IF(S1161=0,0,IF(CONFIGURACAO!$C$15="SIM",(IF(S1161&gt;CONFIGURACAO!$C$16,CONFIGURACAO!$C$16*CONFIGURACAO!$C$25,S1161*CONFIGURACAO!$C$25)),'PI AREA  P100'!S1161*CONFIGURACAO!$C$25))</f>
        <v>0</v>
      </c>
      <c r="AK1161" s="38">
        <f>IF(T1161=0,0,IF(CONFIGURACAO!$C$17="SIM",(IF(T1161&gt;CONFIGURACAO!$C$18,CONFIGURACAO!$C$18*CONFIGURACAO!$C$26,T1161*CONFIGURACAO!$C$26)),'PI AREA  P100'!T1161*CONFIGURACAO!$C$26))</f>
        <v>5</v>
      </c>
      <c r="AL1161" s="38">
        <f>IFERROR(IF(M1161&gt;0,(U1161*CONFIGURACAO!$C$29)+(V1161*CONFIGURACAO!$C$30),""),"")</f>
        <v>0</v>
      </c>
      <c r="AM1161" s="38">
        <f>IF(W1161=0,0,IF(CONFIGURACAO!$C$41="SIM",(IF(W1161&gt;CONFIGURACAO!$C$41,CONFIGURACAO!$C$41*CONFIGURACAO!$C$31,W1161*CONFIGURACAO!$C$31)),'PI AREA  P100'!W1161*CONFIGURACAO!$C$31))</f>
        <v>0</v>
      </c>
      <c r="AN1161" s="38">
        <f>IF(X1161=0,0,IF(CONFIGURACAO!$C$39="SIM",(IF(X1161&gt;CONFIGURACAO!$C$40,CONFIGURACAO!$C$40*CONFIGURACAO!$C$32,X1161*CONFIGURACAO!$C$32)),'PI AREA  P100'!X1161*CONFIGURACAO!$C$32))</f>
        <v>0</v>
      </c>
      <c r="AO1161" s="38">
        <f>IFERROR(IF(M1161&gt;0,(Y1161*CONFIGURACAO!$C$33)+(Z1161*CONFIGURACAO!$C$34)+(AA1161*CONFIGURACAO!$C$35)+(AB1161*CONFIGURACAO!$C$36),""),"")</f>
        <v>10</v>
      </c>
      <c r="AP1161" s="38">
        <f>IF(AA1161=0,0,IF(CONFIGURACAO!$C$46="SIM",(IF(AA1161&gt;CONFIGURACAO!$C$47,CONFIGURACAO!$C$47*CONFIGURACAO!$C$35,AA1161*CONFIGURACAO!$C$35)),'PI AREA  P100'!AA1161*CONFIGURACAO!$C$35))</f>
        <v>0</v>
      </c>
      <c r="AQ1161" s="38">
        <f>IF(AB1161=0,0,IF(CONFIGURACAO!$C$44="SIM",(IF(AB1161&gt;CONFIGURACAO!$C$45,CONFIGURACAO!$C$45*CONFIGURACAO!$C$36,AB1161*CONFIGURACAO!$C$36)),'PI AREA  P100'!AB1161*CONFIGURACAO!$C$36))</f>
        <v>10</v>
      </c>
      <c r="AR1161" s="38">
        <f t="shared" si="398"/>
        <v>1345</v>
      </c>
      <c r="AS1161" s="68">
        <f>IF(AR1161="","",$AR1161-(($AS$2/CONFIGURACAO!$C$6)*$M1161))</f>
        <v>1045</v>
      </c>
      <c r="AT1161" s="73">
        <f t="shared" si="380"/>
        <v>3</v>
      </c>
      <c r="AU1161" s="75">
        <f>IF(AR1161="","",$AR1161-(($AU$2/CONFIGURACAO!$C$6)*$M1161))</f>
        <v>845</v>
      </c>
      <c r="AV1161" s="76">
        <f t="shared" si="381"/>
        <v>4</v>
      </c>
      <c r="AW1161" s="74">
        <f>IF(AR1161="","",$AR1161-(($AW$2/CONFIGURACAO!$C$6)*$M1161))</f>
        <v>645</v>
      </c>
      <c r="AX1161" s="72">
        <f t="shared" si="382"/>
        <v>5</v>
      </c>
      <c r="AZ1161" s="39">
        <f t="shared" si="383"/>
        <v>0.11360468946643805</v>
      </c>
      <c r="BA1161" s="146">
        <f t="shared" si="384"/>
        <v>22</v>
      </c>
      <c r="BB1161" s="146">
        <f t="shared" si="385"/>
        <v>313</v>
      </c>
      <c r="BC1161" s="32">
        <f t="shared" si="386"/>
        <v>290</v>
      </c>
      <c r="BD1161" s="148"/>
      <c r="BE1161" s="40">
        <f t="shared" si="387"/>
        <v>0.18628912071535023</v>
      </c>
      <c r="BF1161" s="40">
        <f t="shared" si="388"/>
        <v>3.8580246913580245E-2</v>
      </c>
      <c r="BG1161" s="40">
        <f t="shared" si="389"/>
        <v>0.25693730729701952</v>
      </c>
      <c r="BH1161" s="40">
        <f t="shared" si="390"/>
        <v>0.12126111560226355</v>
      </c>
      <c r="BI1161" s="40">
        <f t="shared" si="391"/>
        <v>0.10660980810234541</v>
      </c>
      <c r="BJ1161" s="40">
        <f t="shared" si="392"/>
        <v>0</v>
      </c>
      <c r="BK1161" s="40">
        <f t="shared" si="393"/>
        <v>0.16051364365971107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 s="42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</row>
    <row r="1162" spans="1:124" s="32" customFormat="1" x14ac:dyDescent="0.2">
      <c r="A1162" s="124" t="str">
        <f>CONFIGURACAO!$C$4</f>
        <v>AREA 21</v>
      </c>
      <c r="B1162" s="125">
        <v>1160</v>
      </c>
      <c r="C1162" s="252" t="s">
        <v>336</v>
      </c>
      <c r="D1162" s="126">
        <f t="shared" si="394"/>
        <v>6</v>
      </c>
      <c r="E1162" s="250" t="s">
        <v>1497</v>
      </c>
      <c r="F1162" s="250">
        <v>1</v>
      </c>
      <c r="G1162" s="250">
        <v>1</v>
      </c>
      <c r="H1162" s="250">
        <v>1</v>
      </c>
      <c r="I1162" s="250">
        <v>1</v>
      </c>
      <c r="J1162" s="87"/>
      <c r="K1162" s="94"/>
      <c r="L1162" s="94"/>
      <c r="M1162" s="154">
        <f t="shared" si="395"/>
        <v>4</v>
      </c>
      <c r="N1162">
        <v>5</v>
      </c>
      <c r="O1162">
        <v>9</v>
      </c>
      <c r="P1162">
        <v>6</v>
      </c>
      <c r="Q1162">
        <v>1</v>
      </c>
      <c r="R1162">
        <v>1</v>
      </c>
      <c r="S1162">
        <v>0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s="139">
        <f t="shared" si="378"/>
        <v>14</v>
      </c>
      <c r="AD1162" s="140">
        <f t="shared" si="379"/>
        <v>20</v>
      </c>
      <c r="AE1162" s="141">
        <f t="shared" si="396"/>
        <v>0</v>
      </c>
      <c r="AF1162" s="142">
        <f t="shared" si="397"/>
        <v>0</v>
      </c>
      <c r="AG1162" s="278"/>
      <c r="AI1162" s="37">
        <f>IFERROR(IF(M1162&gt;0,(N1162*CONFIGURACAO!$C$20)+(O1162*CONFIGURACAO!$C$21)+(P1162*CONFIGURACAO!$C$22)+(Q1162*CONFIGURACAO!$C$23)+(R1162*CONFIGURACAO!$C$24),""),"")</f>
        <v>1640</v>
      </c>
      <c r="AJ1162" s="38">
        <f>IF(S1162=0,0,IF(CONFIGURACAO!$C$15="SIM",(IF(S1162&gt;CONFIGURACAO!$C$16,CONFIGURACAO!$C$16*CONFIGURACAO!$C$25,S1162*CONFIGURACAO!$C$25)),'PI AREA  P100'!S1162*CONFIGURACAO!$C$25))</f>
        <v>0</v>
      </c>
      <c r="AK1162" s="38">
        <f>IF(T1162=0,0,IF(CONFIGURACAO!$C$17="SIM",(IF(T1162&gt;CONFIGURACAO!$C$18,CONFIGURACAO!$C$18*CONFIGURACAO!$C$26,T1162*CONFIGURACAO!$C$26)),'PI AREA  P100'!T1162*CONFIGURACAO!$C$26))</f>
        <v>10</v>
      </c>
      <c r="AL1162" s="38">
        <f>IFERROR(IF(M1162&gt;0,(U1162*CONFIGURACAO!$C$29)+(V1162*CONFIGURACAO!$C$30),""),"")</f>
        <v>0</v>
      </c>
      <c r="AM1162" s="38">
        <f>IF(W1162=0,0,IF(CONFIGURACAO!$C$41="SIM",(IF(W1162&gt;CONFIGURACAO!$C$41,CONFIGURACAO!$C$41*CONFIGURACAO!$C$31,W1162*CONFIGURACAO!$C$31)),'PI AREA  P100'!W1162*CONFIGURACAO!$C$31))</f>
        <v>0</v>
      </c>
      <c r="AN1162" s="38">
        <f>IF(X1162=0,0,IF(CONFIGURACAO!$C$39="SIM",(IF(X1162&gt;CONFIGURACAO!$C$40,CONFIGURACAO!$C$40*CONFIGURACAO!$C$32,X1162*CONFIGURACAO!$C$32)),'PI AREA  P100'!X1162*CONFIGURACAO!$C$32))</f>
        <v>0</v>
      </c>
      <c r="AO1162" s="38">
        <f>IFERROR(IF(M1162&gt;0,(Y1162*CONFIGURACAO!$C$33)+(Z1162*CONFIGURACAO!$C$34)+(AA1162*CONFIGURACAO!$C$35)+(AB1162*CONFIGURACAO!$C$36),""),"")</f>
        <v>0</v>
      </c>
      <c r="AP1162" s="38">
        <f>IF(AA1162=0,0,IF(CONFIGURACAO!$C$46="SIM",(IF(AA1162&gt;CONFIGURACAO!$C$47,CONFIGURACAO!$C$47*CONFIGURACAO!$C$35,AA1162*CONFIGURACAO!$C$35)),'PI AREA  P100'!AA1162*CONFIGURACAO!$C$35))</f>
        <v>0</v>
      </c>
      <c r="AQ1162" s="38">
        <f>IF(AB1162=0,0,IF(CONFIGURACAO!$C$44="SIM",(IF(AB1162&gt;CONFIGURACAO!$C$45,CONFIGURACAO!$C$45*CONFIGURACAO!$C$36,AB1162*CONFIGURACAO!$C$36)),'PI AREA  P100'!AB1162*CONFIGURACAO!$C$36))</f>
        <v>0</v>
      </c>
      <c r="AR1162" s="38">
        <f t="shared" si="398"/>
        <v>1650</v>
      </c>
      <c r="AS1162" s="68">
        <f>IF(AR1162="","",$AR1162-(($AS$2/CONFIGURACAO!$C$6)*$M1162))</f>
        <v>1350</v>
      </c>
      <c r="AT1162" s="73">
        <f t="shared" si="380"/>
        <v>3</v>
      </c>
      <c r="AU1162" s="75">
        <f>IF(AR1162="","",$AR1162-(($AU$2/CONFIGURACAO!$C$6)*$M1162))</f>
        <v>1150</v>
      </c>
      <c r="AV1162" s="76">
        <f t="shared" si="381"/>
        <v>4</v>
      </c>
      <c r="AW1162" s="74">
        <f>IF(AR1162="","",$AR1162-(($AW$2/CONFIGURACAO!$C$6)*$M1162))</f>
        <v>950</v>
      </c>
      <c r="AX1162" s="72">
        <f t="shared" si="382"/>
        <v>5</v>
      </c>
      <c r="AZ1162" s="39">
        <f t="shared" si="383"/>
        <v>0.13936634767258199</v>
      </c>
      <c r="BA1162" s="146">
        <f t="shared" si="384"/>
        <v>24</v>
      </c>
      <c r="BB1162" s="146">
        <f t="shared" si="385"/>
        <v>276</v>
      </c>
      <c r="BC1162" s="32">
        <f t="shared" si="386"/>
        <v>207</v>
      </c>
      <c r="BD1162" s="148"/>
      <c r="BE1162" s="40">
        <f t="shared" si="387"/>
        <v>0.18628912071535023</v>
      </c>
      <c r="BF1162" s="40">
        <f t="shared" si="388"/>
        <v>0.34722222222222221</v>
      </c>
      <c r="BG1162" s="40">
        <f t="shared" si="389"/>
        <v>0.1541623843782117</v>
      </c>
      <c r="BH1162" s="40">
        <f t="shared" si="390"/>
        <v>4.042037186742118E-2</v>
      </c>
      <c r="BI1162" s="40">
        <f t="shared" si="391"/>
        <v>0.10660980810234541</v>
      </c>
      <c r="BJ1162" s="40">
        <f t="shared" si="392"/>
        <v>0</v>
      </c>
      <c r="BK1162" s="40">
        <f t="shared" si="393"/>
        <v>0.32102728731942215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 s="4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</row>
    <row r="1163" spans="1:124" s="32" customFormat="1" x14ac:dyDescent="0.2">
      <c r="A1163" s="124" t="str">
        <f>CONFIGURACAO!$C$4</f>
        <v>AREA 21</v>
      </c>
      <c r="B1163" s="125">
        <v>1161</v>
      </c>
      <c r="C1163" s="252" t="s">
        <v>336</v>
      </c>
      <c r="D1163" s="126">
        <f t="shared" si="394"/>
        <v>7</v>
      </c>
      <c r="E1163" s="250" t="s">
        <v>1498</v>
      </c>
      <c r="F1163" s="250">
        <v>1</v>
      </c>
      <c r="G1163" s="250">
        <v>1</v>
      </c>
      <c r="H1163" s="250">
        <v>1</v>
      </c>
      <c r="I1163" s="250">
        <v>1</v>
      </c>
      <c r="J1163" s="87"/>
      <c r="K1163" s="94"/>
      <c r="L1163" s="94"/>
      <c r="M1163" s="154">
        <f t="shared" si="395"/>
        <v>4</v>
      </c>
      <c r="N1163">
        <v>7</v>
      </c>
      <c r="O1163">
        <v>12</v>
      </c>
      <c r="P1163">
        <v>7</v>
      </c>
      <c r="Q1163">
        <v>2</v>
      </c>
      <c r="R1163">
        <v>0</v>
      </c>
      <c r="S1163">
        <v>0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 s="139">
        <f t="shared" si="378"/>
        <v>19</v>
      </c>
      <c r="AD1163" s="140">
        <f t="shared" si="379"/>
        <v>26</v>
      </c>
      <c r="AE1163" s="141">
        <f t="shared" si="396"/>
        <v>0</v>
      </c>
      <c r="AF1163" s="142">
        <f t="shared" si="397"/>
        <v>0</v>
      </c>
      <c r="AG1163" s="278"/>
      <c r="AI1163" s="37">
        <f>IFERROR(IF(M1163&gt;0,(N1163*CONFIGURACAO!$C$20)+(O1163*CONFIGURACAO!$C$21)+(P1163*CONFIGURACAO!$C$22)+(Q1163*CONFIGURACAO!$C$23)+(R1163*CONFIGURACAO!$C$24),""),"")</f>
        <v>2160</v>
      </c>
      <c r="AJ1163" s="38">
        <f>IF(S1163=0,0,IF(CONFIGURACAO!$C$15="SIM",(IF(S1163&gt;CONFIGURACAO!$C$16,CONFIGURACAO!$C$16*CONFIGURACAO!$C$25,S1163*CONFIGURACAO!$C$25)),'PI AREA  P100'!S1163*CONFIGURACAO!$C$25))</f>
        <v>0</v>
      </c>
      <c r="AK1163" s="38">
        <f>IF(T1163=0,0,IF(CONFIGURACAO!$C$17="SIM",(IF(T1163&gt;CONFIGURACAO!$C$18,CONFIGURACAO!$C$18*CONFIGURACAO!$C$26,T1163*CONFIGURACAO!$C$26)),'PI AREA  P100'!T1163*CONFIGURACAO!$C$26))</f>
        <v>10</v>
      </c>
      <c r="AL1163" s="38">
        <f>IFERROR(IF(M1163&gt;0,(U1163*CONFIGURACAO!$C$29)+(V1163*CONFIGURACAO!$C$30),""),"")</f>
        <v>0</v>
      </c>
      <c r="AM1163" s="38">
        <f>IF(W1163=0,0,IF(CONFIGURACAO!$C$41="SIM",(IF(W1163&gt;CONFIGURACAO!$C$41,CONFIGURACAO!$C$41*CONFIGURACAO!$C$31,W1163*CONFIGURACAO!$C$31)),'PI AREA  P100'!W1163*CONFIGURACAO!$C$31))</f>
        <v>0</v>
      </c>
      <c r="AN1163" s="38">
        <f>IF(X1163=0,0,IF(CONFIGURACAO!$C$39="SIM",(IF(X1163&gt;CONFIGURACAO!$C$40,CONFIGURACAO!$C$40*CONFIGURACAO!$C$32,X1163*CONFIGURACAO!$C$32)),'PI AREA  P100'!X1163*CONFIGURACAO!$C$32))</f>
        <v>0</v>
      </c>
      <c r="AO1163" s="38">
        <f>IFERROR(IF(M1163&gt;0,(Y1163*CONFIGURACAO!$C$33)+(Z1163*CONFIGURACAO!$C$34)+(AA1163*CONFIGURACAO!$C$35)+(AB1163*CONFIGURACAO!$C$36),""),"")</f>
        <v>0</v>
      </c>
      <c r="AP1163" s="38">
        <f>IF(AA1163=0,0,IF(CONFIGURACAO!$C$46="SIM",(IF(AA1163&gt;CONFIGURACAO!$C$47,CONFIGURACAO!$C$47*CONFIGURACAO!$C$35,AA1163*CONFIGURACAO!$C$35)),'PI AREA  P100'!AA1163*CONFIGURACAO!$C$35))</f>
        <v>0</v>
      </c>
      <c r="AQ1163" s="38">
        <f>IF(AB1163=0,0,IF(CONFIGURACAO!$C$44="SIM",(IF(AB1163&gt;CONFIGURACAO!$C$45,CONFIGURACAO!$C$45*CONFIGURACAO!$C$36,AB1163*CONFIGURACAO!$C$36)),'PI AREA  P100'!AB1163*CONFIGURACAO!$C$36))</f>
        <v>0</v>
      </c>
      <c r="AR1163" s="38">
        <f t="shared" si="398"/>
        <v>2170</v>
      </c>
      <c r="AS1163" s="68">
        <f>IF(AR1163="","",$AR1163-(($AS$2/CONFIGURACAO!$C$6)*$M1163))</f>
        <v>1870</v>
      </c>
      <c r="AT1163" s="73">
        <f t="shared" si="380"/>
        <v>3</v>
      </c>
      <c r="AU1163" s="75">
        <f>IF(AR1163="","",$AR1163-(($AU$2/CONFIGURACAO!$C$6)*$M1163))</f>
        <v>1670</v>
      </c>
      <c r="AV1163" s="76">
        <f t="shared" si="381"/>
        <v>4</v>
      </c>
      <c r="AW1163" s="74">
        <f>IF(AR1163="","",$AR1163-(($AW$2/CONFIGURACAO!$C$6)*$M1163))</f>
        <v>1470</v>
      </c>
      <c r="AX1163" s="72">
        <f t="shared" si="382"/>
        <v>5</v>
      </c>
      <c r="AZ1163" s="39">
        <f t="shared" si="383"/>
        <v>0.18328786330272906</v>
      </c>
      <c r="BA1163" s="146">
        <f t="shared" si="384"/>
        <v>30</v>
      </c>
      <c r="BB1163" s="146">
        <f t="shared" si="385"/>
        <v>185</v>
      </c>
      <c r="BC1163" s="32">
        <f t="shared" si="386"/>
        <v>124</v>
      </c>
      <c r="BD1163" s="148"/>
      <c r="BE1163" s="40">
        <f t="shared" si="387"/>
        <v>0.26080476900149036</v>
      </c>
      <c r="BF1163" s="40">
        <f t="shared" si="388"/>
        <v>0.46296296296296291</v>
      </c>
      <c r="BG1163" s="40">
        <f t="shared" si="389"/>
        <v>0.17985611510791369</v>
      </c>
      <c r="BH1163" s="40">
        <f t="shared" si="390"/>
        <v>8.084074373484236E-2</v>
      </c>
      <c r="BI1163" s="40">
        <f t="shared" si="391"/>
        <v>0</v>
      </c>
      <c r="BJ1163" s="40">
        <f t="shared" si="392"/>
        <v>0</v>
      </c>
      <c r="BK1163" s="40">
        <f t="shared" si="393"/>
        <v>0.32102728731942215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 s="42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</row>
    <row r="1164" spans="1:124" s="32" customFormat="1" x14ac:dyDescent="0.2">
      <c r="A1164" s="124" t="str">
        <f>CONFIGURACAO!$C$4</f>
        <v>AREA 21</v>
      </c>
      <c r="B1164" s="125">
        <v>1162</v>
      </c>
      <c r="C1164" s="252" t="s">
        <v>336</v>
      </c>
      <c r="D1164" s="126">
        <f t="shared" si="394"/>
        <v>8</v>
      </c>
      <c r="E1164" s="250" t="s">
        <v>1499</v>
      </c>
      <c r="F1164" s="250">
        <v>1</v>
      </c>
      <c r="G1164" s="250">
        <v>1</v>
      </c>
      <c r="H1164" s="250">
        <v>1</v>
      </c>
      <c r="I1164" s="250">
        <v>1</v>
      </c>
      <c r="J1164" s="87"/>
      <c r="K1164" s="94"/>
      <c r="L1164" s="94"/>
      <c r="M1164" s="154">
        <f t="shared" si="395"/>
        <v>4</v>
      </c>
      <c r="N1164">
        <v>4</v>
      </c>
      <c r="O1164">
        <v>6</v>
      </c>
      <c r="P1164">
        <v>7</v>
      </c>
      <c r="Q1164">
        <v>1</v>
      </c>
      <c r="R1164">
        <v>3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 s="139">
        <f t="shared" si="378"/>
        <v>10</v>
      </c>
      <c r="AD1164" s="140">
        <f t="shared" si="379"/>
        <v>17</v>
      </c>
      <c r="AE1164" s="141">
        <f t="shared" si="396"/>
        <v>0</v>
      </c>
      <c r="AF1164" s="142">
        <f t="shared" si="397"/>
        <v>0</v>
      </c>
      <c r="AG1164" s="278"/>
      <c r="AI1164" s="37">
        <f>IFERROR(IF(M1164&gt;0,(N1164*CONFIGURACAO!$C$20)+(O1164*CONFIGURACAO!$C$21)+(P1164*CONFIGURACAO!$C$22)+(Q1164*CONFIGURACAO!$C$23)+(R1164*CONFIGURACAO!$C$24),""),"")</f>
        <v>1400</v>
      </c>
      <c r="AJ1164" s="38">
        <f>IF(S1164=0,0,IF(CONFIGURACAO!$C$15="SIM",(IF(S1164&gt;CONFIGURACAO!$C$16,CONFIGURACAO!$C$16*CONFIGURACAO!$C$25,S1164*CONFIGURACAO!$C$25)),'PI AREA  P100'!S1164*CONFIGURACAO!$C$25))</f>
        <v>0</v>
      </c>
      <c r="AK1164" s="38">
        <f>IF(T1164=0,0,IF(CONFIGURACAO!$C$17="SIM",(IF(T1164&gt;CONFIGURACAO!$C$18,CONFIGURACAO!$C$18*CONFIGURACAO!$C$26,T1164*CONFIGURACAO!$C$26)),'PI AREA  P100'!T1164*CONFIGURACAO!$C$26))</f>
        <v>5</v>
      </c>
      <c r="AL1164" s="38">
        <f>IFERROR(IF(M1164&gt;0,(U1164*CONFIGURACAO!$C$29)+(V1164*CONFIGURACAO!$C$30),""),"")</f>
        <v>0</v>
      </c>
      <c r="AM1164" s="38">
        <f>IF(W1164=0,0,IF(CONFIGURACAO!$C$41="SIM",(IF(W1164&gt;CONFIGURACAO!$C$41,CONFIGURACAO!$C$41*CONFIGURACAO!$C$31,W1164*CONFIGURACAO!$C$31)),'PI AREA  P100'!W1164*CONFIGURACAO!$C$31))</f>
        <v>0</v>
      </c>
      <c r="AN1164" s="38">
        <f>IF(X1164=0,0,IF(CONFIGURACAO!$C$39="SIM",(IF(X1164&gt;CONFIGURACAO!$C$40,CONFIGURACAO!$C$40*CONFIGURACAO!$C$32,X1164*CONFIGURACAO!$C$32)),'PI AREA  P100'!X1164*CONFIGURACAO!$C$32))</f>
        <v>0</v>
      </c>
      <c r="AO1164" s="38">
        <f>IFERROR(IF(M1164&gt;0,(Y1164*CONFIGURACAO!$C$33)+(Z1164*CONFIGURACAO!$C$34)+(AA1164*CONFIGURACAO!$C$35)+(AB1164*CONFIGURACAO!$C$36),""),"")</f>
        <v>0</v>
      </c>
      <c r="AP1164" s="38">
        <f>IF(AA1164=0,0,IF(CONFIGURACAO!$C$46="SIM",(IF(AA1164&gt;CONFIGURACAO!$C$47,CONFIGURACAO!$C$47*CONFIGURACAO!$C$35,AA1164*CONFIGURACAO!$C$35)),'PI AREA  P100'!AA1164*CONFIGURACAO!$C$35))</f>
        <v>0</v>
      </c>
      <c r="AQ1164" s="38">
        <f>IF(AB1164=0,0,IF(CONFIGURACAO!$C$44="SIM",(IF(AB1164&gt;CONFIGURACAO!$C$45,CONFIGURACAO!$C$45*CONFIGURACAO!$C$36,AB1164*CONFIGURACAO!$C$36)),'PI AREA  P100'!AB1164*CONFIGURACAO!$C$36))</f>
        <v>0</v>
      </c>
      <c r="AR1164" s="38">
        <f t="shared" si="398"/>
        <v>1405</v>
      </c>
      <c r="AS1164" s="68">
        <f>IF(AR1164="","",$AR1164-(($AS$2/CONFIGURACAO!$C$6)*$M1164))</f>
        <v>1105</v>
      </c>
      <c r="AT1164" s="73">
        <f t="shared" si="380"/>
        <v>3</v>
      </c>
      <c r="AU1164" s="75">
        <f>IF(AR1164="","",$AR1164-(($AU$2/CONFIGURACAO!$C$6)*$M1164))</f>
        <v>905</v>
      </c>
      <c r="AV1164" s="76">
        <f t="shared" si="381"/>
        <v>4</v>
      </c>
      <c r="AW1164" s="74">
        <f>IF(AR1164="","",$AR1164-(($AW$2/CONFIGURACAO!$C$6)*$M1164))</f>
        <v>705</v>
      </c>
      <c r="AX1164" s="72">
        <f t="shared" si="382"/>
        <v>5</v>
      </c>
      <c r="AZ1164" s="39">
        <f t="shared" si="383"/>
        <v>0.11867255665453194</v>
      </c>
      <c r="BA1164" s="146">
        <f t="shared" si="384"/>
        <v>22</v>
      </c>
      <c r="BB1164" s="146">
        <f t="shared" si="385"/>
        <v>313</v>
      </c>
      <c r="BC1164" s="32">
        <f t="shared" si="386"/>
        <v>274</v>
      </c>
      <c r="BD1164" s="148"/>
      <c r="BE1164" s="40">
        <f t="shared" si="387"/>
        <v>0.14903129657228018</v>
      </c>
      <c r="BF1164" s="40">
        <f t="shared" si="388"/>
        <v>0.23148148148148145</v>
      </c>
      <c r="BG1164" s="40">
        <f t="shared" si="389"/>
        <v>0.17985611510791369</v>
      </c>
      <c r="BH1164" s="40">
        <f t="shared" si="390"/>
        <v>4.042037186742118E-2</v>
      </c>
      <c r="BI1164" s="40">
        <f t="shared" si="391"/>
        <v>0.31982942430703626</v>
      </c>
      <c r="BJ1164" s="40">
        <f t="shared" si="392"/>
        <v>0</v>
      </c>
      <c r="BK1164" s="40">
        <f t="shared" si="393"/>
        <v>0.16051364365971107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 s="42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</row>
    <row r="1165" spans="1:124" s="32" customFormat="1" x14ac:dyDescent="0.2">
      <c r="A1165" s="124" t="str">
        <f>CONFIGURACAO!$C$4</f>
        <v>AREA 21</v>
      </c>
      <c r="B1165" s="125">
        <v>1163</v>
      </c>
      <c r="C1165" s="252" t="s">
        <v>336</v>
      </c>
      <c r="D1165" s="126">
        <f t="shared" si="394"/>
        <v>9</v>
      </c>
      <c r="E1165" s="250" t="s">
        <v>1500</v>
      </c>
      <c r="F1165" s="250">
        <v>1</v>
      </c>
      <c r="G1165" s="250">
        <v>1</v>
      </c>
      <c r="H1165" s="250">
        <v>1</v>
      </c>
      <c r="I1165" s="250">
        <v>1</v>
      </c>
      <c r="J1165" s="87"/>
      <c r="K1165" s="94"/>
      <c r="L1165" s="94"/>
      <c r="M1165" s="154">
        <f t="shared" si="395"/>
        <v>4</v>
      </c>
      <c r="N1165">
        <v>1</v>
      </c>
      <c r="O1165">
        <v>2</v>
      </c>
      <c r="P1165">
        <v>5</v>
      </c>
      <c r="Q1165">
        <v>2</v>
      </c>
      <c r="R1165">
        <v>0</v>
      </c>
      <c r="S1165">
        <v>2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s="139">
        <f t="shared" si="378"/>
        <v>3</v>
      </c>
      <c r="AD1165" s="140">
        <f t="shared" si="379"/>
        <v>8</v>
      </c>
      <c r="AE1165" s="141">
        <f t="shared" si="396"/>
        <v>0</v>
      </c>
      <c r="AF1165" s="142">
        <f t="shared" si="397"/>
        <v>0</v>
      </c>
      <c r="AG1165" s="278"/>
      <c r="AI1165" s="37">
        <f>IFERROR(IF(M1165&gt;0,(N1165*CONFIGURACAO!$C$20)+(O1165*CONFIGURACAO!$C$21)+(P1165*CONFIGURACAO!$C$22)+(Q1165*CONFIGURACAO!$C$23)+(R1165*CONFIGURACAO!$C$24),""),"")</f>
        <v>640</v>
      </c>
      <c r="AJ1165" s="38">
        <f>IF(S1165=0,0,IF(CONFIGURACAO!$C$15="SIM",(IF(S1165&gt;CONFIGURACAO!$C$16,CONFIGURACAO!$C$16*CONFIGURACAO!$C$25,S1165*CONFIGURACAO!$C$25)),'PI AREA  P100'!S1165*CONFIGURACAO!$C$25))</f>
        <v>20</v>
      </c>
      <c r="AK1165" s="38">
        <f>IF(T1165=0,0,IF(CONFIGURACAO!$C$17="SIM",(IF(T1165&gt;CONFIGURACAO!$C$18,CONFIGURACAO!$C$18*CONFIGURACAO!$C$26,T1165*CONFIGURACAO!$C$26)),'PI AREA  P100'!T1165*CONFIGURACAO!$C$26))</f>
        <v>5</v>
      </c>
      <c r="AL1165" s="38">
        <f>IFERROR(IF(M1165&gt;0,(U1165*CONFIGURACAO!$C$29)+(V1165*CONFIGURACAO!$C$30),""),"")</f>
        <v>0</v>
      </c>
      <c r="AM1165" s="38">
        <f>IF(W1165=0,0,IF(CONFIGURACAO!$C$41="SIM",(IF(W1165&gt;CONFIGURACAO!$C$41,CONFIGURACAO!$C$41*CONFIGURACAO!$C$31,W1165*CONFIGURACAO!$C$31)),'PI AREA  P100'!W1165*CONFIGURACAO!$C$31))</f>
        <v>0</v>
      </c>
      <c r="AN1165" s="38">
        <f>IF(X1165=0,0,IF(CONFIGURACAO!$C$39="SIM",(IF(X1165&gt;CONFIGURACAO!$C$40,CONFIGURACAO!$C$40*CONFIGURACAO!$C$32,X1165*CONFIGURACAO!$C$32)),'PI AREA  P100'!X1165*CONFIGURACAO!$C$32))</f>
        <v>0</v>
      </c>
      <c r="AO1165" s="38">
        <f>IFERROR(IF(M1165&gt;0,(Y1165*CONFIGURACAO!$C$33)+(Z1165*CONFIGURACAO!$C$34)+(AA1165*CONFIGURACAO!$C$35)+(AB1165*CONFIGURACAO!$C$36),""),"")</f>
        <v>0</v>
      </c>
      <c r="AP1165" s="38">
        <f>IF(AA1165=0,0,IF(CONFIGURACAO!$C$46="SIM",(IF(AA1165&gt;CONFIGURACAO!$C$47,CONFIGURACAO!$C$47*CONFIGURACAO!$C$35,AA1165*CONFIGURACAO!$C$35)),'PI AREA  P100'!AA1165*CONFIGURACAO!$C$35))</f>
        <v>0</v>
      </c>
      <c r="AQ1165" s="38">
        <f>IF(AB1165=0,0,IF(CONFIGURACAO!$C$44="SIM",(IF(AB1165&gt;CONFIGURACAO!$C$45,CONFIGURACAO!$C$45*CONFIGURACAO!$C$36,AB1165*CONFIGURACAO!$C$36)),'PI AREA  P100'!AB1165*CONFIGURACAO!$C$36))</f>
        <v>0</v>
      </c>
      <c r="AR1165" s="38">
        <f t="shared" si="398"/>
        <v>665</v>
      </c>
      <c r="AS1165" s="68">
        <f>IF(AR1165="","",$AR1165-(($AS$2/CONFIGURACAO!$C$6)*$M1165))</f>
        <v>365</v>
      </c>
      <c r="AT1165" s="73">
        <f t="shared" si="380"/>
        <v>3</v>
      </c>
      <c r="AU1165" s="75">
        <f>IF(AR1165="","",$AR1165-(($AU$2/CONFIGURACAO!$C$6)*$M1165))</f>
        <v>165</v>
      </c>
      <c r="AV1165" s="76">
        <f t="shared" si="381"/>
        <v>4</v>
      </c>
      <c r="AW1165" s="74">
        <f>IF(AR1165="","",$AR1165-(($AW$2/CONFIGURACAO!$C$6)*$M1165))</f>
        <v>-35</v>
      </c>
      <c r="AX1165" s="72" t="str">
        <f t="shared" si="382"/>
        <v>NAO</v>
      </c>
      <c r="AZ1165" s="39">
        <f t="shared" si="383"/>
        <v>5.6168861334707283E-2</v>
      </c>
      <c r="BA1165" s="146">
        <f t="shared" si="384"/>
        <v>13</v>
      </c>
      <c r="BB1165" s="146">
        <f t="shared" si="385"/>
        <v>588</v>
      </c>
      <c r="BC1165" s="32">
        <f t="shared" si="386"/>
        <v>626</v>
      </c>
      <c r="BD1165" s="148"/>
      <c r="BE1165" s="40">
        <f t="shared" si="387"/>
        <v>3.7257824143070044E-2</v>
      </c>
      <c r="BF1165" s="40">
        <f t="shared" si="388"/>
        <v>7.716049382716049E-2</v>
      </c>
      <c r="BG1165" s="40">
        <f t="shared" si="389"/>
        <v>0.12846865364850976</v>
      </c>
      <c r="BH1165" s="40">
        <f t="shared" si="390"/>
        <v>8.084074373484236E-2</v>
      </c>
      <c r="BI1165" s="40">
        <f t="shared" si="391"/>
        <v>0</v>
      </c>
      <c r="BJ1165" s="40">
        <f t="shared" si="392"/>
        <v>0.18484288354898337</v>
      </c>
      <c r="BK1165" s="40">
        <f t="shared" si="393"/>
        <v>0.16051364365971107</v>
      </c>
      <c r="BL1165">
        <v>0</v>
      </c>
      <c r="BM1165">
        <v>3</v>
      </c>
      <c r="BN1165">
        <v>0</v>
      </c>
      <c r="BO1165">
        <v>0</v>
      </c>
      <c r="BP1165">
        <v>0</v>
      </c>
      <c r="BQ1165">
        <v>1</v>
      </c>
      <c r="BR1165">
        <v>0</v>
      </c>
      <c r="BS1165">
        <v>0</v>
      </c>
      <c r="BT1165" s="42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</row>
    <row r="1166" spans="1:124" s="32" customFormat="1" x14ac:dyDescent="0.2">
      <c r="A1166" s="124" t="str">
        <f>CONFIGURACAO!$C$4</f>
        <v>AREA 21</v>
      </c>
      <c r="B1166" s="125">
        <v>1164</v>
      </c>
      <c r="C1166" s="252" t="s">
        <v>336</v>
      </c>
      <c r="D1166" s="126">
        <f t="shared" si="394"/>
        <v>10</v>
      </c>
      <c r="E1166" s="250" t="s">
        <v>1501</v>
      </c>
      <c r="F1166" s="250">
        <v>1</v>
      </c>
      <c r="G1166" s="250">
        <v>1</v>
      </c>
      <c r="H1166" s="250">
        <v>1</v>
      </c>
      <c r="I1166" s="250">
        <v>1</v>
      </c>
      <c r="J1166" s="87"/>
      <c r="K1166" s="94"/>
      <c r="L1166" s="94"/>
      <c r="M1166" s="154">
        <f t="shared" si="395"/>
        <v>4</v>
      </c>
      <c r="N1166">
        <v>9</v>
      </c>
      <c r="O1166">
        <v>7</v>
      </c>
      <c r="P1166">
        <v>4</v>
      </c>
      <c r="Q1166">
        <v>2</v>
      </c>
      <c r="R1166">
        <v>0</v>
      </c>
      <c r="S1166">
        <v>2</v>
      </c>
      <c r="T1166">
        <v>3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 s="139">
        <f t="shared" si="378"/>
        <v>16</v>
      </c>
      <c r="AD1166" s="140">
        <f t="shared" si="379"/>
        <v>20</v>
      </c>
      <c r="AE1166" s="141">
        <f t="shared" si="396"/>
        <v>0</v>
      </c>
      <c r="AF1166" s="142">
        <f t="shared" si="397"/>
        <v>0</v>
      </c>
      <c r="AG1166" s="278"/>
      <c r="AI1166" s="37">
        <f>IFERROR(IF(M1166&gt;0,(N1166*CONFIGURACAO!$C$20)+(O1166*CONFIGURACAO!$C$21)+(P1166*CONFIGURACAO!$C$22)+(Q1166*CONFIGURACAO!$C$23)+(R1166*CONFIGURACAO!$C$24),""),"")</f>
        <v>1780</v>
      </c>
      <c r="AJ1166" s="38">
        <f>IF(S1166=0,0,IF(CONFIGURACAO!$C$15="SIM",(IF(S1166&gt;CONFIGURACAO!$C$16,CONFIGURACAO!$C$16*CONFIGURACAO!$C$25,S1166*CONFIGURACAO!$C$25)),'PI AREA  P100'!S1166*CONFIGURACAO!$C$25))</f>
        <v>20</v>
      </c>
      <c r="AK1166" s="38">
        <f>IF(T1166=0,0,IF(CONFIGURACAO!$C$17="SIM",(IF(T1166&gt;CONFIGURACAO!$C$18,CONFIGURACAO!$C$18*CONFIGURACAO!$C$26,T1166*CONFIGURACAO!$C$26)),'PI AREA  P100'!T1166*CONFIGURACAO!$C$26))</f>
        <v>15</v>
      </c>
      <c r="AL1166" s="38">
        <f>IFERROR(IF(M1166&gt;0,(U1166*CONFIGURACAO!$C$29)+(V1166*CONFIGURACAO!$C$30),""),"")</f>
        <v>0</v>
      </c>
      <c r="AM1166" s="38">
        <f>IF(W1166=0,0,IF(CONFIGURACAO!$C$41="SIM",(IF(W1166&gt;CONFIGURACAO!$C$41,CONFIGURACAO!$C$41*CONFIGURACAO!$C$31,W1166*CONFIGURACAO!$C$31)),'PI AREA  P100'!W1166*CONFIGURACAO!$C$31))</f>
        <v>0</v>
      </c>
      <c r="AN1166" s="38">
        <f>IF(X1166=0,0,IF(CONFIGURACAO!$C$39="SIM",(IF(X1166&gt;CONFIGURACAO!$C$40,CONFIGURACAO!$C$40*CONFIGURACAO!$C$32,X1166*CONFIGURACAO!$C$32)),'PI AREA  P100'!X1166*CONFIGURACAO!$C$32))</f>
        <v>0</v>
      </c>
      <c r="AO1166" s="38">
        <f>IFERROR(IF(M1166&gt;0,(Y1166*CONFIGURACAO!$C$33)+(Z1166*CONFIGURACAO!$C$34)+(AA1166*CONFIGURACAO!$C$35)+(AB1166*CONFIGURACAO!$C$36),""),"")</f>
        <v>0</v>
      </c>
      <c r="AP1166" s="38">
        <f>IF(AA1166=0,0,IF(CONFIGURACAO!$C$46="SIM",(IF(AA1166&gt;CONFIGURACAO!$C$47,CONFIGURACAO!$C$47*CONFIGURACAO!$C$35,AA1166*CONFIGURACAO!$C$35)),'PI AREA  P100'!AA1166*CONFIGURACAO!$C$35))</f>
        <v>0</v>
      </c>
      <c r="AQ1166" s="38">
        <f>IF(AB1166=0,0,IF(CONFIGURACAO!$C$44="SIM",(IF(AB1166&gt;CONFIGURACAO!$C$45,CONFIGURACAO!$C$45*CONFIGURACAO!$C$36,AB1166*CONFIGURACAO!$C$36)),'PI AREA  P100'!AB1166*CONFIGURACAO!$C$36))</f>
        <v>0</v>
      </c>
      <c r="AR1166" s="38">
        <f t="shared" si="398"/>
        <v>1815</v>
      </c>
      <c r="AS1166" s="68">
        <f>IF(AR1166="","",$AR1166-(($AS$2/CONFIGURACAO!$C$6)*$M1166))</f>
        <v>1515</v>
      </c>
      <c r="AT1166" s="73">
        <f t="shared" si="380"/>
        <v>3</v>
      </c>
      <c r="AU1166" s="75">
        <f>IF(AR1166="","",$AR1166-(($AU$2/CONFIGURACAO!$C$6)*$M1166))</f>
        <v>1315</v>
      </c>
      <c r="AV1166" s="76">
        <f t="shared" si="381"/>
        <v>4</v>
      </c>
      <c r="AW1166" s="74">
        <f>IF(AR1166="","",$AR1166-(($AW$2/CONFIGURACAO!$C$6)*$M1166))</f>
        <v>1115</v>
      </c>
      <c r="AX1166" s="72">
        <f t="shared" si="382"/>
        <v>5</v>
      </c>
      <c r="AZ1166" s="39">
        <f t="shared" si="383"/>
        <v>0.1533029824398402</v>
      </c>
      <c r="BA1166" s="146">
        <f t="shared" si="384"/>
        <v>27</v>
      </c>
      <c r="BB1166" s="146">
        <f t="shared" si="385"/>
        <v>229</v>
      </c>
      <c r="BC1166" s="32">
        <f t="shared" si="386"/>
        <v>177</v>
      </c>
      <c r="BD1166" s="148"/>
      <c r="BE1166" s="40">
        <f t="shared" si="387"/>
        <v>0.3353204172876304</v>
      </c>
      <c r="BF1166" s="40">
        <f t="shared" si="388"/>
        <v>0.27006172839506171</v>
      </c>
      <c r="BG1166" s="40">
        <f t="shared" si="389"/>
        <v>0.10277492291880781</v>
      </c>
      <c r="BH1166" s="40">
        <f t="shared" si="390"/>
        <v>8.084074373484236E-2</v>
      </c>
      <c r="BI1166" s="40">
        <f t="shared" si="391"/>
        <v>0</v>
      </c>
      <c r="BJ1166" s="40">
        <f t="shared" si="392"/>
        <v>0.18484288354898337</v>
      </c>
      <c r="BK1166" s="40">
        <f t="shared" si="393"/>
        <v>0.4815409309791332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 s="42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</row>
    <row r="1167" spans="1:124" s="32" customFormat="1" x14ac:dyDescent="0.2">
      <c r="A1167" s="124" t="str">
        <f>CONFIGURACAO!$C$4</f>
        <v>AREA 21</v>
      </c>
      <c r="B1167" s="125">
        <v>1165</v>
      </c>
      <c r="C1167" s="252" t="s">
        <v>336</v>
      </c>
      <c r="D1167" s="126">
        <f t="shared" si="394"/>
        <v>11</v>
      </c>
      <c r="E1167" s="250" t="s">
        <v>1502</v>
      </c>
      <c r="F1167" s="250">
        <v>1</v>
      </c>
      <c r="G1167" s="250">
        <v>1</v>
      </c>
      <c r="H1167" s="250">
        <v>1</v>
      </c>
      <c r="I1167" s="250">
        <v>1</v>
      </c>
      <c r="J1167" s="87"/>
      <c r="K1167" s="94"/>
      <c r="L1167" s="94"/>
      <c r="M1167" s="154">
        <f t="shared" si="395"/>
        <v>4</v>
      </c>
      <c r="N1167">
        <v>3</v>
      </c>
      <c r="O1167">
        <v>1</v>
      </c>
      <c r="P1167">
        <v>2</v>
      </c>
      <c r="Q1167">
        <v>3</v>
      </c>
      <c r="R1167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 s="139">
        <f t="shared" si="378"/>
        <v>4</v>
      </c>
      <c r="AD1167" s="140">
        <f t="shared" si="379"/>
        <v>6</v>
      </c>
      <c r="AE1167" s="141">
        <f t="shared" si="396"/>
        <v>0</v>
      </c>
      <c r="AF1167" s="142">
        <f t="shared" si="397"/>
        <v>0</v>
      </c>
      <c r="AG1167" s="278"/>
      <c r="AI1167" s="37">
        <f>IFERROR(IF(M1167&gt;0,(N1167*CONFIGURACAO!$C$20)+(O1167*CONFIGURACAO!$C$21)+(P1167*CONFIGURACAO!$C$22)+(Q1167*CONFIGURACAO!$C$23)+(R1167*CONFIGURACAO!$C$24),""),"")</f>
        <v>620</v>
      </c>
      <c r="AJ1167" s="38">
        <f>IF(S1167=0,0,IF(CONFIGURACAO!$C$15="SIM",(IF(S1167&gt;CONFIGURACAO!$C$16,CONFIGURACAO!$C$16*CONFIGURACAO!$C$25,S1167*CONFIGURACAO!$C$25)),'PI AREA  P100'!S1167*CONFIGURACAO!$C$25))</f>
        <v>20</v>
      </c>
      <c r="AK1167" s="38">
        <f>IF(T1167=0,0,IF(CONFIGURACAO!$C$17="SIM",(IF(T1167&gt;CONFIGURACAO!$C$18,CONFIGURACAO!$C$18*CONFIGURACAO!$C$26,T1167*CONFIGURACAO!$C$26)),'PI AREA  P100'!T1167*CONFIGURACAO!$C$26))</f>
        <v>10</v>
      </c>
      <c r="AL1167" s="38">
        <f>IFERROR(IF(M1167&gt;0,(U1167*CONFIGURACAO!$C$29)+(V1167*CONFIGURACAO!$C$30),""),"")</f>
        <v>0</v>
      </c>
      <c r="AM1167" s="38">
        <f>IF(W1167=0,0,IF(CONFIGURACAO!$C$41="SIM",(IF(W1167&gt;CONFIGURACAO!$C$41,CONFIGURACAO!$C$41*CONFIGURACAO!$C$31,W1167*CONFIGURACAO!$C$31)),'PI AREA  P100'!W1167*CONFIGURACAO!$C$31))</f>
        <v>0</v>
      </c>
      <c r="AN1167" s="38">
        <f>IF(X1167=0,0,IF(CONFIGURACAO!$C$39="SIM",(IF(X1167&gt;CONFIGURACAO!$C$40,CONFIGURACAO!$C$40*CONFIGURACAO!$C$32,X1167*CONFIGURACAO!$C$32)),'PI AREA  P100'!X1167*CONFIGURACAO!$C$32))</f>
        <v>0</v>
      </c>
      <c r="AO1167" s="38">
        <f>IFERROR(IF(M1167&gt;0,(Y1167*CONFIGURACAO!$C$33)+(Z1167*CONFIGURACAO!$C$34)+(AA1167*CONFIGURACAO!$C$35)+(AB1167*CONFIGURACAO!$C$36),""),"")</f>
        <v>0</v>
      </c>
      <c r="AP1167" s="38">
        <f>IF(AA1167=0,0,IF(CONFIGURACAO!$C$46="SIM",(IF(AA1167&gt;CONFIGURACAO!$C$47,CONFIGURACAO!$C$47*CONFIGURACAO!$C$35,AA1167*CONFIGURACAO!$C$35)),'PI AREA  P100'!AA1167*CONFIGURACAO!$C$35))</f>
        <v>0</v>
      </c>
      <c r="AQ1167" s="38">
        <f>IF(AB1167=0,0,IF(CONFIGURACAO!$C$44="SIM",(IF(AB1167&gt;CONFIGURACAO!$C$45,CONFIGURACAO!$C$45*CONFIGURACAO!$C$36,AB1167*CONFIGURACAO!$C$36)),'PI AREA  P100'!AB1167*CONFIGURACAO!$C$36))</f>
        <v>0</v>
      </c>
      <c r="AR1167" s="38">
        <f t="shared" si="398"/>
        <v>650</v>
      </c>
      <c r="AS1167" s="68">
        <f>IF(AR1167="","",$AR1167-(($AS$2/CONFIGURACAO!$C$6)*$M1167))</f>
        <v>350</v>
      </c>
      <c r="AT1167" s="73">
        <f t="shared" si="380"/>
        <v>3</v>
      </c>
      <c r="AU1167" s="75">
        <f>IF(AR1167="","",$AR1167-(($AU$2/CONFIGURACAO!$C$6)*$M1167))</f>
        <v>150</v>
      </c>
      <c r="AV1167" s="76">
        <f t="shared" si="381"/>
        <v>4</v>
      </c>
      <c r="AW1167" s="74">
        <f>IF(AR1167="","",$AR1167-(($AW$2/CONFIGURACAO!$C$6)*$M1167))</f>
        <v>-50</v>
      </c>
      <c r="AX1167" s="72" t="str">
        <f t="shared" si="382"/>
        <v>NAO</v>
      </c>
      <c r="AZ1167" s="39">
        <f t="shared" si="383"/>
        <v>5.4901894537683821E-2</v>
      </c>
      <c r="BA1167" s="146">
        <f t="shared" si="384"/>
        <v>13</v>
      </c>
      <c r="BB1167" s="146">
        <f t="shared" si="385"/>
        <v>588</v>
      </c>
      <c r="BC1167" s="32">
        <f t="shared" si="386"/>
        <v>634</v>
      </c>
      <c r="BD1167" s="148"/>
      <c r="BE1167" s="40">
        <f t="shared" si="387"/>
        <v>0.11177347242921014</v>
      </c>
      <c r="BF1167" s="40">
        <f t="shared" si="388"/>
        <v>3.8580246913580245E-2</v>
      </c>
      <c r="BG1167" s="40">
        <f t="shared" si="389"/>
        <v>5.1387461459403906E-2</v>
      </c>
      <c r="BH1167" s="40">
        <f t="shared" si="390"/>
        <v>0.12126111560226355</v>
      </c>
      <c r="BI1167" s="40">
        <f t="shared" si="391"/>
        <v>0</v>
      </c>
      <c r="BJ1167" s="40">
        <f t="shared" si="392"/>
        <v>0.18484288354898337</v>
      </c>
      <c r="BK1167" s="40">
        <f t="shared" si="393"/>
        <v>0.32102728731942215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 s="42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</row>
    <row r="1168" spans="1:124" s="32" customFormat="1" x14ac:dyDescent="0.2">
      <c r="A1168" s="124" t="str">
        <f>CONFIGURACAO!$C$4</f>
        <v>AREA 21</v>
      </c>
      <c r="B1168" s="125">
        <v>1166</v>
      </c>
      <c r="C1168" s="252" t="s">
        <v>336</v>
      </c>
      <c r="D1168" s="126">
        <f t="shared" si="394"/>
        <v>12</v>
      </c>
      <c r="E1168" s="250" t="s">
        <v>1503</v>
      </c>
      <c r="F1168" s="250">
        <v>0</v>
      </c>
      <c r="G1168" s="250">
        <v>0</v>
      </c>
      <c r="H1168" s="250">
        <v>1</v>
      </c>
      <c r="I1168" s="250">
        <v>1</v>
      </c>
      <c r="J1168" s="87"/>
      <c r="K1168" s="94"/>
      <c r="L1168" s="94"/>
      <c r="M1168" s="154">
        <f t="shared" si="395"/>
        <v>2</v>
      </c>
      <c r="N1168">
        <v>9</v>
      </c>
      <c r="O1168">
        <v>6</v>
      </c>
      <c r="P1168">
        <v>5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 s="139">
        <f t="shared" si="378"/>
        <v>15</v>
      </c>
      <c r="AD1168" s="140">
        <f t="shared" si="379"/>
        <v>20</v>
      </c>
      <c r="AE1168" s="141">
        <f t="shared" si="396"/>
        <v>0</v>
      </c>
      <c r="AF1168" s="142">
        <f t="shared" si="397"/>
        <v>0</v>
      </c>
      <c r="AG1168" s="278"/>
      <c r="AI1168" s="37">
        <f>IFERROR(IF(M1168&gt;0,(N1168*CONFIGURACAO!$C$20)+(O1168*CONFIGURACAO!$C$21)+(P1168*CONFIGURACAO!$C$22)+(Q1168*CONFIGURACAO!$C$23)+(R1168*CONFIGURACAO!$C$24),""),"")</f>
        <v>1720</v>
      </c>
      <c r="AJ1168" s="38">
        <f>IF(S1168=0,0,IF(CONFIGURACAO!$C$15="SIM",(IF(S1168&gt;CONFIGURACAO!$C$16,CONFIGURACAO!$C$16*CONFIGURACAO!$C$25,S1168*CONFIGURACAO!$C$25)),'PI AREA  P100'!S1168*CONFIGURACAO!$C$25))</f>
        <v>0</v>
      </c>
      <c r="AK1168" s="38">
        <f>IF(T1168=0,0,IF(CONFIGURACAO!$C$17="SIM",(IF(T1168&gt;CONFIGURACAO!$C$18,CONFIGURACAO!$C$18*CONFIGURACAO!$C$26,T1168*CONFIGURACAO!$C$26)),'PI AREA  P100'!T1168*CONFIGURACAO!$C$26))</f>
        <v>0</v>
      </c>
      <c r="AL1168" s="38">
        <f>IFERROR(IF(M1168&gt;0,(U1168*CONFIGURACAO!$C$29)+(V1168*CONFIGURACAO!$C$30),""),"")</f>
        <v>0</v>
      </c>
      <c r="AM1168" s="38">
        <f>IF(W1168=0,0,IF(CONFIGURACAO!$C$41="SIM",(IF(W1168&gt;CONFIGURACAO!$C$41,CONFIGURACAO!$C$41*CONFIGURACAO!$C$31,W1168*CONFIGURACAO!$C$31)),'PI AREA  P100'!W1168*CONFIGURACAO!$C$31))</f>
        <v>0</v>
      </c>
      <c r="AN1168" s="38">
        <f>IF(X1168=0,0,IF(CONFIGURACAO!$C$39="SIM",(IF(X1168&gt;CONFIGURACAO!$C$40,CONFIGURACAO!$C$40*CONFIGURACAO!$C$32,X1168*CONFIGURACAO!$C$32)),'PI AREA  P100'!X1168*CONFIGURACAO!$C$32))</f>
        <v>0</v>
      </c>
      <c r="AO1168" s="38">
        <f>IFERROR(IF(M1168&gt;0,(Y1168*CONFIGURACAO!$C$33)+(Z1168*CONFIGURACAO!$C$34)+(AA1168*CONFIGURACAO!$C$35)+(AB1168*CONFIGURACAO!$C$36),""),"")</f>
        <v>0</v>
      </c>
      <c r="AP1168" s="38">
        <f>IF(AA1168=0,0,IF(CONFIGURACAO!$C$46="SIM",(IF(AA1168&gt;CONFIGURACAO!$C$47,CONFIGURACAO!$C$47*CONFIGURACAO!$C$35,AA1168*CONFIGURACAO!$C$35)),'PI AREA  P100'!AA1168*CONFIGURACAO!$C$35))</f>
        <v>0</v>
      </c>
      <c r="AQ1168" s="38">
        <f>IF(AB1168=0,0,IF(CONFIGURACAO!$C$44="SIM",(IF(AB1168&gt;CONFIGURACAO!$C$45,CONFIGURACAO!$C$45*CONFIGURACAO!$C$36,AB1168*CONFIGURACAO!$C$36)),'PI AREA  P100'!AB1168*CONFIGURACAO!$C$36))</f>
        <v>0</v>
      </c>
      <c r="AR1168" s="38">
        <f t="shared" si="398"/>
        <v>1720</v>
      </c>
      <c r="AS1168" s="68">
        <f>IF(AR1168="","",$AR1168-(($AS$2/CONFIGURACAO!$C$6)*$M1168))</f>
        <v>1570</v>
      </c>
      <c r="AT1168" s="73">
        <f t="shared" si="380"/>
        <v>3</v>
      </c>
      <c r="AU1168" s="75">
        <f>IF(AR1168="","",$AR1168-(($AU$2/CONFIGURACAO!$C$6)*$M1168))</f>
        <v>1470</v>
      </c>
      <c r="AV1168" s="76">
        <f t="shared" si="381"/>
        <v>4</v>
      </c>
      <c r="AW1168" s="74">
        <f>IF(AR1168="","",$AR1168-(($AW$2/CONFIGURACAO!$C$6)*$M1168))</f>
        <v>1370</v>
      </c>
      <c r="AX1168" s="72">
        <f t="shared" si="382"/>
        <v>5</v>
      </c>
      <c r="AZ1168" s="39">
        <f t="shared" si="383"/>
        <v>0.14527885939202487</v>
      </c>
      <c r="BA1168" s="146">
        <f t="shared" si="384"/>
        <v>21</v>
      </c>
      <c r="BB1168" s="146">
        <f t="shared" si="385"/>
        <v>343</v>
      </c>
      <c r="BC1168" s="32">
        <f t="shared" si="386"/>
        <v>196</v>
      </c>
      <c r="BD1168" s="148"/>
      <c r="BE1168" s="40">
        <f t="shared" si="387"/>
        <v>0.3353204172876304</v>
      </c>
      <c r="BF1168" s="40">
        <f t="shared" si="388"/>
        <v>0.23148148148148145</v>
      </c>
      <c r="BG1168" s="40">
        <f t="shared" si="389"/>
        <v>0.12846865364850976</v>
      </c>
      <c r="BH1168" s="40">
        <f t="shared" si="390"/>
        <v>4.042037186742118E-2</v>
      </c>
      <c r="BI1168" s="40">
        <f t="shared" si="391"/>
        <v>0</v>
      </c>
      <c r="BJ1168" s="40">
        <f t="shared" si="392"/>
        <v>0</v>
      </c>
      <c r="BK1168" s="40">
        <f t="shared" si="393"/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 s="42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</row>
    <row r="1169" spans="1:124" s="32" customFormat="1" x14ac:dyDescent="0.2">
      <c r="A1169" s="124" t="str">
        <f>CONFIGURACAO!$C$4</f>
        <v>AREA 21</v>
      </c>
      <c r="B1169" s="125">
        <v>1167</v>
      </c>
      <c r="C1169" s="252" t="s">
        <v>336</v>
      </c>
      <c r="D1169" s="126">
        <f t="shared" si="394"/>
        <v>13</v>
      </c>
      <c r="E1169" s="250" t="s">
        <v>1504</v>
      </c>
      <c r="F1169" s="250">
        <v>1</v>
      </c>
      <c r="G1169" s="250">
        <v>1</v>
      </c>
      <c r="H1169" s="250">
        <v>1</v>
      </c>
      <c r="I1169" s="250">
        <v>1</v>
      </c>
      <c r="J1169" s="87"/>
      <c r="K1169" s="94"/>
      <c r="L1169" s="94"/>
      <c r="M1169" s="154">
        <f t="shared" si="395"/>
        <v>4</v>
      </c>
      <c r="N1169">
        <v>2</v>
      </c>
      <c r="O1169">
        <v>4</v>
      </c>
      <c r="P1169">
        <v>6</v>
      </c>
      <c r="Q1169">
        <v>3</v>
      </c>
      <c r="R1169">
        <v>3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 s="139">
        <f t="shared" si="378"/>
        <v>6</v>
      </c>
      <c r="AD1169" s="140">
        <f t="shared" si="379"/>
        <v>12</v>
      </c>
      <c r="AE1169" s="141">
        <f t="shared" si="396"/>
        <v>0</v>
      </c>
      <c r="AF1169" s="142">
        <f t="shared" si="397"/>
        <v>0</v>
      </c>
      <c r="AG1169" s="278"/>
      <c r="AI1169" s="37">
        <f>IFERROR(IF(M1169&gt;0,(N1169*CONFIGURACAO!$C$20)+(O1169*CONFIGURACAO!$C$21)+(P1169*CONFIGURACAO!$C$22)+(Q1169*CONFIGURACAO!$C$23)+(R1169*CONFIGURACAO!$C$24),""),"")</f>
        <v>1060</v>
      </c>
      <c r="AJ1169" s="38">
        <f>IF(S1169=0,0,IF(CONFIGURACAO!$C$15="SIM",(IF(S1169&gt;CONFIGURACAO!$C$16,CONFIGURACAO!$C$16*CONFIGURACAO!$C$25,S1169*CONFIGURACAO!$C$25)),'PI AREA  P100'!S1169*CONFIGURACAO!$C$25))</f>
        <v>10</v>
      </c>
      <c r="AK1169" s="38">
        <f>IF(T1169=0,0,IF(CONFIGURACAO!$C$17="SIM",(IF(T1169&gt;CONFIGURACAO!$C$18,CONFIGURACAO!$C$18*CONFIGURACAO!$C$26,T1169*CONFIGURACAO!$C$26)),'PI AREA  P100'!T1169*CONFIGURACAO!$C$26))</f>
        <v>5</v>
      </c>
      <c r="AL1169" s="38">
        <f>IFERROR(IF(M1169&gt;0,(U1169*CONFIGURACAO!$C$29)+(V1169*CONFIGURACAO!$C$30),""),"")</f>
        <v>0</v>
      </c>
      <c r="AM1169" s="38">
        <f>IF(W1169=0,0,IF(CONFIGURACAO!$C$41="SIM",(IF(W1169&gt;CONFIGURACAO!$C$41,CONFIGURACAO!$C$41*CONFIGURACAO!$C$31,W1169*CONFIGURACAO!$C$31)),'PI AREA  P100'!W1169*CONFIGURACAO!$C$31))</f>
        <v>0</v>
      </c>
      <c r="AN1169" s="38">
        <f>IF(X1169=0,0,IF(CONFIGURACAO!$C$39="SIM",(IF(X1169&gt;CONFIGURACAO!$C$40,CONFIGURACAO!$C$40*CONFIGURACAO!$C$32,X1169*CONFIGURACAO!$C$32)),'PI AREA  P100'!X1169*CONFIGURACAO!$C$32))</f>
        <v>0</v>
      </c>
      <c r="AO1169" s="38">
        <f>IFERROR(IF(M1169&gt;0,(Y1169*CONFIGURACAO!$C$33)+(Z1169*CONFIGURACAO!$C$34)+(AA1169*CONFIGURACAO!$C$35)+(AB1169*CONFIGURACAO!$C$36),""),"")</f>
        <v>0</v>
      </c>
      <c r="AP1169" s="38">
        <f>IF(AA1169=0,0,IF(CONFIGURACAO!$C$46="SIM",(IF(AA1169&gt;CONFIGURACAO!$C$47,CONFIGURACAO!$C$47*CONFIGURACAO!$C$35,AA1169*CONFIGURACAO!$C$35)),'PI AREA  P100'!AA1169*CONFIGURACAO!$C$35))</f>
        <v>0</v>
      </c>
      <c r="AQ1169" s="38">
        <f>IF(AB1169=0,0,IF(CONFIGURACAO!$C$44="SIM",(IF(AB1169&gt;CONFIGURACAO!$C$45,CONFIGURACAO!$C$45*CONFIGURACAO!$C$36,AB1169*CONFIGURACAO!$C$36)),'PI AREA  P100'!AB1169*CONFIGURACAO!$C$36))</f>
        <v>0</v>
      </c>
      <c r="AR1169" s="38">
        <f t="shared" si="398"/>
        <v>1075</v>
      </c>
      <c r="AS1169" s="68">
        <f>IF(AR1169="","",$AR1169-(($AS$2/CONFIGURACAO!$C$6)*$M1169))</f>
        <v>775</v>
      </c>
      <c r="AT1169" s="73">
        <f t="shared" si="380"/>
        <v>3</v>
      </c>
      <c r="AU1169" s="75">
        <f>IF(AR1169="","",$AR1169-(($AU$2/CONFIGURACAO!$C$6)*$M1169))</f>
        <v>575</v>
      </c>
      <c r="AV1169" s="76">
        <f t="shared" si="381"/>
        <v>4</v>
      </c>
      <c r="AW1169" s="74">
        <f>IF(AR1169="","",$AR1169-(($AW$2/CONFIGURACAO!$C$6)*$M1169))</f>
        <v>375</v>
      </c>
      <c r="AX1169" s="72">
        <f t="shared" si="382"/>
        <v>5</v>
      </c>
      <c r="AZ1169" s="39">
        <f t="shared" si="383"/>
        <v>9.0799287120015545E-2</v>
      </c>
      <c r="BA1169" s="146">
        <f t="shared" si="384"/>
        <v>20</v>
      </c>
      <c r="BB1169" s="146">
        <f t="shared" si="385"/>
        <v>375</v>
      </c>
      <c r="BC1169" s="32">
        <f t="shared" si="386"/>
        <v>408</v>
      </c>
      <c r="BD1169" s="148"/>
      <c r="BE1169" s="40">
        <f t="shared" si="387"/>
        <v>7.4515648286140088E-2</v>
      </c>
      <c r="BF1169" s="40">
        <f t="shared" si="388"/>
        <v>0.15432098765432098</v>
      </c>
      <c r="BG1169" s="40">
        <f t="shared" si="389"/>
        <v>0.1541623843782117</v>
      </c>
      <c r="BH1169" s="40">
        <f t="shared" si="390"/>
        <v>0.12126111560226355</v>
      </c>
      <c r="BI1169" s="40">
        <f t="shared" si="391"/>
        <v>0.31982942430703626</v>
      </c>
      <c r="BJ1169" s="40">
        <f t="shared" si="392"/>
        <v>9.2421441774491686E-2</v>
      </c>
      <c r="BK1169" s="40">
        <f t="shared" si="393"/>
        <v>0.16051364365971107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 s="42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</row>
    <row r="1170" spans="1:124" s="32" customFormat="1" x14ac:dyDescent="0.2">
      <c r="A1170" s="124" t="str">
        <f>CONFIGURACAO!$C$4</f>
        <v>AREA 21</v>
      </c>
      <c r="B1170" s="125">
        <v>1168</v>
      </c>
      <c r="C1170" s="252" t="s">
        <v>336</v>
      </c>
      <c r="D1170" s="126">
        <f t="shared" si="394"/>
        <v>14</v>
      </c>
      <c r="E1170" s="250" t="s">
        <v>1505</v>
      </c>
      <c r="F1170" s="250">
        <v>1</v>
      </c>
      <c r="G1170" s="250">
        <v>1</v>
      </c>
      <c r="H1170" s="250">
        <v>1</v>
      </c>
      <c r="I1170" s="250">
        <v>1</v>
      </c>
      <c r="J1170" s="87"/>
      <c r="K1170" s="94"/>
      <c r="L1170" s="94"/>
      <c r="M1170" s="154">
        <f t="shared" si="395"/>
        <v>4</v>
      </c>
      <c r="N1170">
        <v>8</v>
      </c>
      <c r="O1170">
        <v>5</v>
      </c>
      <c r="P1170">
        <v>6</v>
      </c>
      <c r="Q1170">
        <v>3</v>
      </c>
      <c r="R1170">
        <v>0</v>
      </c>
      <c r="S1170">
        <v>4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 s="139">
        <f t="shared" si="378"/>
        <v>13</v>
      </c>
      <c r="AD1170" s="140">
        <f t="shared" si="379"/>
        <v>19</v>
      </c>
      <c r="AE1170" s="141">
        <f t="shared" si="396"/>
        <v>0</v>
      </c>
      <c r="AF1170" s="142">
        <f t="shared" si="397"/>
        <v>0</v>
      </c>
      <c r="AG1170" s="278"/>
      <c r="AI1170" s="37">
        <f>IFERROR(IF(M1170&gt;0,(N1170*CONFIGURACAO!$C$20)+(O1170*CONFIGURACAO!$C$21)+(P1170*CONFIGURACAO!$C$22)+(Q1170*CONFIGURACAO!$C$23)+(R1170*CONFIGURACAO!$C$24),""),"")</f>
        <v>1680</v>
      </c>
      <c r="AJ1170" s="38">
        <f>IF(S1170=0,0,IF(CONFIGURACAO!$C$15="SIM",(IF(S1170&gt;CONFIGURACAO!$C$16,CONFIGURACAO!$C$16*CONFIGURACAO!$C$25,S1170*CONFIGURACAO!$C$25)),'PI AREA  P100'!S1170*CONFIGURACAO!$C$25))</f>
        <v>40</v>
      </c>
      <c r="AK1170" s="38">
        <f>IF(T1170=0,0,IF(CONFIGURACAO!$C$17="SIM",(IF(T1170&gt;CONFIGURACAO!$C$18,CONFIGURACAO!$C$18*CONFIGURACAO!$C$26,T1170*CONFIGURACAO!$C$26)),'PI AREA  P100'!T1170*CONFIGURACAO!$C$26))</f>
        <v>10</v>
      </c>
      <c r="AL1170" s="38">
        <f>IFERROR(IF(M1170&gt;0,(U1170*CONFIGURACAO!$C$29)+(V1170*CONFIGURACAO!$C$30),""),"")</f>
        <v>0</v>
      </c>
      <c r="AM1170" s="38">
        <f>IF(W1170=0,0,IF(CONFIGURACAO!$C$41="SIM",(IF(W1170&gt;CONFIGURACAO!$C$41,CONFIGURACAO!$C$41*CONFIGURACAO!$C$31,W1170*CONFIGURACAO!$C$31)),'PI AREA  P100'!W1170*CONFIGURACAO!$C$31))</f>
        <v>0</v>
      </c>
      <c r="AN1170" s="38">
        <f>IF(X1170=0,0,IF(CONFIGURACAO!$C$39="SIM",(IF(X1170&gt;CONFIGURACAO!$C$40,CONFIGURACAO!$C$40*CONFIGURACAO!$C$32,X1170*CONFIGURACAO!$C$32)),'PI AREA  P100'!X1170*CONFIGURACAO!$C$32))</f>
        <v>0</v>
      </c>
      <c r="AO1170" s="38">
        <f>IFERROR(IF(M1170&gt;0,(Y1170*CONFIGURACAO!$C$33)+(Z1170*CONFIGURACAO!$C$34)+(AA1170*CONFIGURACAO!$C$35)+(AB1170*CONFIGURACAO!$C$36),""),"")</f>
        <v>0</v>
      </c>
      <c r="AP1170" s="38">
        <f>IF(AA1170=0,0,IF(CONFIGURACAO!$C$46="SIM",(IF(AA1170&gt;CONFIGURACAO!$C$47,CONFIGURACAO!$C$47*CONFIGURACAO!$C$35,AA1170*CONFIGURACAO!$C$35)),'PI AREA  P100'!AA1170*CONFIGURACAO!$C$35))</f>
        <v>0</v>
      </c>
      <c r="AQ1170" s="38">
        <f>IF(AB1170=0,0,IF(CONFIGURACAO!$C$44="SIM",(IF(AB1170&gt;CONFIGURACAO!$C$45,CONFIGURACAO!$C$45*CONFIGURACAO!$C$36,AB1170*CONFIGURACAO!$C$36)),'PI AREA  P100'!AB1170*CONFIGURACAO!$C$36))</f>
        <v>0</v>
      </c>
      <c r="AR1170" s="38">
        <f t="shared" si="398"/>
        <v>1730</v>
      </c>
      <c r="AS1170" s="68">
        <f>IF(AR1170="","",$AR1170-(($AS$2/CONFIGURACAO!$C$6)*$M1170))</f>
        <v>1430</v>
      </c>
      <c r="AT1170" s="73">
        <f t="shared" si="380"/>
        <v>3</v>
      </c>
      <c r="AU1170" s="75">
        <f>IF(AR1170="","",$AR1170-(($AU$2/CONFIGURACAO!$C$6)*$M1170))</f>
        <v>1230</v>
      </c>
      <c r="AV1170" s="76">
        <f t="shared" si="381"/>
        <v>4</v>
      </c>
      <c r="AW1170" s="74">
        <f>IF(AR1170="","",$AR1170-(($AW$2/CONFIGURACAO!$C$6)*$M1170))</f>
        <v>1030</v>
      </c>
      <c r="AX1170" s="72">
        <f t="shared" si="382"/>
        <v>5</v>
      </c>
      <c r="AZ1170" s="39">
        <f t="shared" si="383"/>
        <v>0.14612350392337384</v>
      </c>
      <c r="BA1170" s="146">
        <f t="shared" si="384"/>
        <v>28</v>
      </c>
      <c r="BB1170" s="146">
        <f t="shared" si="385"/>
        <v>213</v>
      </c>
      <c r="BC1170" s="32">
        <f t="shared" si="386"/>
        <v>192</v>
      </c>
      <c r="BD1170" s="148"/>
      <c r="BE1170" s="40">
        <f t="shared" si="387"/>
        <v>0.29806259314456035</v>
      </c>
      <c r="BF1170" s="40">
        <f t="shared" si="388"/>
        <v>0.19290123456790123</v>
      </c>
      <c r="BG1170" s="40">
        <f t="shared" si="389"/>
        <v>0.1541623843782117</v>
      </c>
      <c r="BH1170" s="40">
        <f t="shared" si="390"/>
        <v>0.12126111560226355</v>
      </c>
      <c r="BI1170" s="40">
        <f t="shared" si="391"/>
        <v>0</v>
      </c>
      <c r="BJ1170" s="40">
        <f t="shared" si="392"/>
        <v>0.36968576709796674</v>
      </c>
      <c r="BK1170" s="40">
        <f t="shared" si="393"/>
        <v>0.32102728731942215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 s="42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</row>
    <row r="1171" spans="1:124" s="32" customFormat="1" x14ac:dyDescent="0.2">
      <c r="A1171" s="124" t="str">
        <f>CONFIGURACAO!$C$4</f>
        <v>AREA 21</v>
      </c>
      <c r="B1171" s="125">
        <v>1169</v>
      </c>
      <c r="C1171" s="252" t="s">
        <v>336</v>
      </c>
      <c r="D1171" s="126">
        <f t="shared" si="394"/>
        <v>15</v>
      </c>
      <c r="E1171" s="250" t="s">
        <v>1506</v>
      </c>
      <c r="F1171" s="250">
        <v>1</v>
      </c>
      <c r="G1171" s="250">
        <v>1</v>
      </c>
      <c r="H1171" s="250">
        <v>1</v>
      </c>
      <c r="I1171" s="250">
        <v>1</v>
      </c>
      <c r="J1171" s="87"/>
      <c r="K1171" s="94"/>
      <c r="L1171" s="94"/>
      <c r="M1171" s="154">
        <f t="shared" si="395"/>
        <v>4</v>
      </c>
      <c r="N1171">
        <v>7</v>
      </c>
      <c r="O1171">
        <v>6</v>
      </c>
      <c r="P1171">
        <v>4</v>
      </c>
      <c r="Q1171">
        <v>4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 s="139">
        <f t="shared" si="378"/>
        <v>13</v>
      </c>
      <c r="AD1171" s="140">
        <f t="shared" si="379"/>
        <v>17</v>
      </c>
      <c r="AE1171" s="141">
        <f t="shared" si="396"/>
        <v>0</v>
      </c>
      <c r="AF1171" s="142">
        <f t="shared" si="397"/>
        <v>0</v>
      </c>
      <c r="AG1171" s="278"/>
      <c r="AI1171" s="37">
        <f>IFERROR(IF(M1171&gt;0,(N1171*CONFIGURACAO!$C$20)+(O1171*CONFIGURACAO!$C$21)+(P1171*CONFIGURACAO!$C$22)+(Q1171*CONFIGURACAO!$C$23)+(R1171*CONFIGURACAO!$C$24),""),"")</f>
        <v>1580</v>
      </c>
      <c r="AJ1171" s="38">
        <f>IF(S1171=0,0,IF(CONFIGURACAO!$C$15="SIM",(IF(S1171&gt;CONFIGURACAO!$C$16,CONFIGURACAO!$C$16*CONFIGURACAO!$C$25,S1171*CONFIGURACAO!$C$25)),'PI AREA  P100'!S1171*CONFIGURACAO!$C$25))</f>
        <v>0</v>
      </c>
      <c r="AK1171" s="38">
        <f>IF(T1171=0,0,IF(CONFIGURACAO!$C$17="SIM",(IF(T1171&gt;CONFIGURACAO!$C$18,CONFIGURACAO!$C$18*CONFIGURACAO!$C$26,T1171*CONFIGURACAO!$C$26)),'PI AREA  P100'!T1171*CONFIGURACAO!$C$26))</f>
        <v>5</v>
      </c>
      <c r="AL1171" s="38">
        <f>IFERROR(IF(M1171&gt;0,(U1171*CONFIGURACAO!$C$29)+(V1171*CONFIGURACAO!$C$30),""),"")</f>
        <v>0</v>
      </c>
      <c r="AM1171" s="38">
        <f>IF(W1171=0,0,IF(CONFIGURACAO!$C$41="SIM",(IF(W1171&gt;CONFIGURACAO!$C$41,CONFIGURACAO!$C$41*CONFIGURACAO!$C$31,W1171*CONFIGURACAO!$C$31)),'PI AREA  P100'!W1171*CONFIGURACAO!$C$31))</f>
        <v>0</v>
      </c>
      <c r="AN1171" s="38">
        <f>IF(X1171=0,0,IF(CONFIGURACAO!$C$39="SIM",(IF(X1171&gt;CONFIGURACAO!$C$40,CONFIGURACAO!$C$40*CONFIGURACAO!$C$32,X1171*CONFIGURACAO!$C$32)),'PI AREA  P100'!X1171*CONFIGURACAO!$C$32))</f>
        <v>0</v>
      </c>
      <c r="AO1171" s="38">
        <f>IFERROR(IF(M1171&gt;0,(Y1171*CONFIGURACAO!$C$33)+(Z1171*CONFIGURACAO!$C$34)+(AA1171*CONFIGURACAO!$C$35)+(AB1171*CONFIGURACAO!$C$36),""),"")</f>
        <v>0</v>
      </c>
      <c r="AP1171" s="38">
        <f>IF(AA1171=0,0,IF(CONFIGURACAO!$C$46="SIM",(IF(AA1171&gt;CONFIGURACAO!$C$47,CONFIGURACAO!$C$47*CONFIGURACAO!$C$35,AA1171*CONFIGURACAO!$C$35)),'PI AREA  P100'!AA1171*CONFIGURACAO!$C$35))</f>
        <v>0</v>
      </c>
      <c r="AQ1171" s="38">
        <f>IF(AB1171=0,0,IF(CONFIGURACAO!$C$44="SIM",(IF(AB1171&gt;CONFIGURACAO!$C$45,CONFIGURACAO!$C$45*CONFIGURACAO!$C$36,AB1171*CONFIGURACAO!$C$36)),'PI AREA  P100'!AB1171*CONFIGURACAO!$C$36))</f>
        <v>0</v>
      </c>
      <c r="AR1171" s="38">
        <f t="shared" si="398"/>
        <v>1585</v>
      </c>
      <c r="AS1171" s="68">
        <f>IF(AR1171="","",$AR1171-(($AS$2/CONFIGURACAO!$C$6)*$M1171))</f>
        <v>1285</v>
      </c>
      <c r="AT1171" s="73">
        <f t="shared" si="380"/>
        <v>3</v>
      </c>
      <c r="AU1171" s="75">
        <f>IF(AR1171="","",$AR1171-(($AU$2/CONFIGURACAO!$C$6)*$M1171))</f>
        <v>1085</v>
      </c>
      <c r="AV1171" s="76">
        <f t="shared" si="381"/>
        <v>4</v>
      </c>
      <c r="AW1171" s="74">
        <f>IF(AR1171="","",$AR1171-(($AW$2/CONFIGURACAO!$C$6)*$M1171))</f>
        <v>885</v>
      </c>
      <c r="AX1171" s="72">
        <f t="shared" si="382"/>
        <v>5</v>
      </c>
      <c r="AZ1171" s="39">
        <f t="shared" si="383"/>
        <v>0.13387615821881363</v>
      </c>
      <c r="BA1171" s="146">
        <f t="shared" si="384"/>
        <v>22</v>
      </c>
      <c r="BB1171" s="146">
        <f t="shared" si="385"/>
        <v>313</v>
      </c>
      <c r="BC1171" s="32">
        <f t="shared" si="386"/>
        <v>224</v>
      </c>
      <c r="BD1171" s="148"/>
      <c r="BE1171" s="40">
        <f t="shared" si="387"/>
        <v>0.26080476900149036</v>
      </c>
      <c r="BF1171" s="40">
        <f t="shared" si="388"/>
        <v>0.23148148148148145</v>
      </c>
      <c r="BG1171" s="40">
        <f t="shared" si="389"/>
        <v>0.10277492291880781</v>
      </c>
      <c r="BH1171" s="40">
        <f t="shared" si="390"/>
        <v>0.16168148746968472</v>
      </c>
      <c r="BI1171" s="40">
        <f t="shared" si="391"/>
        <v>0</v>
      </c>
      <c r="BJ1171" s="40">
        <f t="shared" si="392"/>
        <v>0</v>
      </c>
      <c r="BK1171" s="40">
        <f t="shared" si="393"/>
        <v>0.16051364365971107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 s="42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</row>
    <row r="1172" spans="1:124" s="32" customFormat="1" x14ac:dyDescent="0.2">
      <c r="A1172" s="124" t="str">
        <f>CONFIGURACAO!$C$4</f>
        <v>AREA 21</v>
      </c>
      <c r="B1172" s="125">
        <v>1170</v>
      </c>
      <c r="C1172" s="252" t="s">
        <v>336</v>
      </c>
      <c r="D1172" s="126">
        <f t="shared" si="394"/>
        <v>16</v>
      </c>
      <c r="E1172" s="250" t="s">
        <v>1507</v>
      </c>
      <c r="F1172" s="250">
        <v>1</v>
      </c>
      <c r="G1172" s="250">
        <v>1</v>
      </c>
      <c r="H1172" s="250">
        <v>1</v>
      </c>
      <c r="I1172" s="250">
        <v>1</v>
      </c>
      <c r="J1172" s="87"/>
      <c r="K1172" s="94"/>
      <c r="L1172" s="94"/>
      <c r="M1172" s="154">
        <f t="shared" si="395"/>
        <v>4</v>
      </c>
      <c r="N1172">
        <v>4</v>
      </c>
      <c r="O1172">
        <v>11</v>
      </c>
      <c r="P1172">
        <v>5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 s="139">
        <f t="shared" si="378"/>
        <v>15</v>
      </c>
      <c r="AD1172" s="140">
        <f t="shared" si="379"/>
        <v>20</v>
      </c>
      <c r="AE1172" s="141">
        <f t="shared" si="396"/>
        <v>0</v>
      </c>
      <c r="AF1172" s="142">
        <f t="shared" si="397"/>
        <v>0</v>
      </c>
      <c r="AG1172" s="278"/>
      <c r="AI1172" s="37">
        <f>IFERROR(IF(M1172&gt;0,(N1172*CONFIGURACAO!$C$20)+(O1172*CONFIGURACAO!$C$21)+(P1172*CONFIGURACAO!$C$22)+(Q1172*CONFIGURACAO!$C$23)+(R1172*CONFIGURACAO!$C$24),""),"")</f>
        <v>1600</v>
      </c>
      <c r="AJ1172" s="38">
        <f>IF(S1172=0,0,IF(CONFIGURACAO!$C$15="SIM",(IF(S1172&gt;CONFIGURACAO!$C$16,CONFIGURACAO!$C$16*CONFIGURACAO!$C$25,S1172*CONFIGURACAO!$C$25)),'PI AREA  P100'!S1172*CONFIGURACAO!$C$25))</f>
        <v>0</v>
      </c>
      <c r="AK1172" s="38">
        <f>IF(T1172=0,0,IF(CONFIGURACAO!$C$17="SIM",(IF(T1172&gt;CONFIGURACAO!$C$18,CONFIGURACAO!$C$18*CONFIGURACAO!$C$26,T1172*CONFIGURACAO!$C$26)),'PI AREA  P100'!T1172*CONFIGURACAO!$C$26))</f>
        <v>0</v>
      </c>
      <c r="AL1172" s="38">
        <f>IFERROR(IF(M1172&gt;0,(U1172*CONFIGURACAO!$C$29)+(V1172*CONFIGURACAO!$C$30),""),"")</f>
        <v>0</v>
      </c>
      <c r="AM1172" s="38">
        <f>IF(W1172=0,0,IF(CONFIGURACAO!$C$41="SIM",(IF(W1172&gt;CONFIGURACAO!$C$41,CONFIGURACAO!$C$41*CONFIGURACAO!$C$31,W1172*CONFIGURACAO!$C$31)),'PI AREA  P100'!W1172*CONFIGURACAO!$C$31))</f>
        <v>0</v>
      </c>
      <c r="AN1172" s="38">
        <f>IF(X1172=0,0,IF(CONFIGURACAO!$C$39="SIM",(IF(X1172&gt;CONFIGURACAO!$C$40,CONFIGURACAO!$C$40*CONFIGURACAO!$C$32,X1172*CONFIGURACAO!$C$32)),'PI AREA  P100'!X1172*CONFIGURACAO!$C$32))</f>
        <v>0</v>
      </c>
      <c r="AO1172" s="38">
        <f>IFERROR(IF(M1172&gt;0,(Y1172*CONFIGURACAO!$C$33)+(Z1172*CONFIGURACAO!$C$34)+(AA1172*CONFIGURACAO!$C$35)+(AB1172*CONFIGURACAO!$C$36),""),"")</f>
        <v>0</v>
      </c>
      <c r="AP1172" s="38">
        <f>IF(AA1172=0,0,IF(CONFIGURACAO!$C$46="SIM",(IF(AA1172&gt;CONFIGURACAO!$C$47,CONFIGURACAO!$C$47*CONFIGURACAO!$C$35,AA1172*CONFIGURACAO!$C$35)),'PI AREA  P100'!AA1172*CONFIGURACAO!$C$35))</f>
        <v>0</v>
      </c>
      <c r="AQ1172" s="38">
        <f>IF(AB1172=0,0,IF(CONFIGURACAO!$C$44="SIM",(IF(AB1172&gt;CONFIGURACAO!$C$45,CONFIGURACAO!$C$45*CONFIGURACAO!$C$36,AB1172*CONFIGURACAO!$C$36)),'PI AREA  P100'!AB1172*CONFIGURACAO!$C$36))</f>
        <v>0</v>
      </c>
      <c r="AR1172" s="38">
        <f t="shared" si="398"/>
        <v>1600</v>
      </c>
      <c r="AS1172" s="68">
        <f>IF(AR1172="","",$AR1172-(($AS$2/CONFIGURACAO!$C$6)*$M1172))</f>
        <v>1300</v>
      </c>
      <c r="AT1172" s="73">
        <f t="shared" si="380"/>
        <v>3</v>
      </c>
      <c r="AU1172" s="75">
        <f>IF(AR1172="","",$AR1172-(($AU$2/CONFIGURACAO!$C$6)*$M1172))</f>
        <v>1100</v>
      </c>
      <c r="AV1172" s="76">
        <f t="shared" si="381"/>
        <v>4</v>
      </c>
      <c r="AW1172" s="74">
        <f>IF(AR1172="","",$AR1172-(($AW$2/CONFIGURACAO!$C$6)*$M1172))</f>
        <v>900</v>
      </c>
      <c r="AX1172" s="72">
        <f t="shared" si="382"/>
        <v>5</v>
      </c>
      <c r="AZ1172" s="39">
        <f t="shared" si="383"/>
        <v>0.13514312501583708</v>
      </c>
      <c r="BA1172" s="146">
        <f t="shared" si="384"/>
        <v>21</v>
      </c>
      <c r="BB1172" s="146">
        <f t="shared" si="385"/>
        <v>343</v>
      </c>
      <c r="BC1172" s="32">
        <f t="shared" si="386"/>
        <v>217</v>
      </c>
      <c r="BD1172" s="148"/>
      <c r="BE1172" s="40">
        <f t="shared" si="387"/>
        <v>0.14903129657228018</v>
      </c>
      <c r="BF1172" s="40">
        <f t="shared" si="388"/>
        <v>0.42438271604938271</v>
      </c>
      <c r="BG1172" s="40">
        <f t="shared" si="389"/>
        <v>0.12846865364850976</v>
      </c>
      <c r="BH1172" s="40">
        <f t="shared" si="390"/>
        <v>0</v>
      </c>
      <c r="BI1172" s="40">
        <f t="shared" si="391"/>
        <v>0.10660980810234541</v>
      </c>
      <c r="BJ1172" s="40">
        <f t="shared" si="392"/>
        <v>0</v>
      </c>
      <c r="BK1172" s="40">
        <f t="shared" si="393"/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 s="4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</row>
    <row r="1173" spans="1:124" s="32" customFormat="1" x14ac:dyDescent="0.2">
      <c r="A1173" s="124" t="str">
        <f>CONFIGURACAO!$C$4</f>
        <v>AREA 21</v>
      </c>
      <c r="B1173" s="125">
        <v>1171</v>
      </c>
      <c r="C1173" s="252" t="s">
        <v>336</v>
      </c>
      <c r="D1173" s="126">
        <f t="shared" si="394"/>
        <v>17</v>
      </c>
      <c r="E1173" s="250" t="s">
        <v>1508</v>
      </c>
      <c r="F1173" s="250">
        <v>1</v>
      </c>
      <c r="G1173" s="250">
        <v>1</v>
      </c>
      <c r="H1173" s="250">
        <v>1</v>
      </c>
      <c r="I1173" s="250">
        <v>1</v>
      </c>
      <c r="J1173" s="87"/>
      <c r="K1173" s="94"/>
      <c r="L1173" s="94"/>
      <c r="M1173" s="154">
        <f t="shared" si="395"/>
        <v>4</v>
      </c>
      <c r="N1173">
        <v>5</v>
      </c>
      <c r="O1173">
        <v>3</v>
      </c>
      <c r="P1173">
        <v>4</v>
      </c>
      <c r="Q1173">
        <v>4</v>
      </c>
      <c r="R1173">
        <v>3</v>
      </c>
      <c r="S1173">
        <v>1</v>
      </c>
      <c r="T1173">
        <v>4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 s="139">
        <f t="shared" si="378"/>
        <v>8</v>
      </c>
      <c r="AD1173" s="140">
        <f t="shared" si="379"/>
        <v>12</v>
      </c>
      <c r="AE1173" s="141">
        <f t="shared" si="396"/>
        <v>0</v>
      </c>
      <c r="AF1173" s="142">
        <f t="shared" si="397"/>
        <v>0</v>
      </c>
      <c r="AG1173" s="278"/>
      <c r="AI1173" s="37">
        <f>IFERROR(IF(M1173&gt;0,(N1173*CONFIGURACAO!$C$20)+(O1173*CONFIGURACAO!$C$21)+(P1173*CONFIGURACAO!$C$22)+(Q1173*CONFIGURACAO!$C$23)+(R1173*CONFIGURACAO!$C$24),""),"")</f>
        <v>1200</v>
      </c>
      <c r="AJ1173" s="38">
        <f>IF(S1173=0,0,IF(CONFIGURACAO!$C$15="SIM",(IF(S1173&gt;CONFIGURACAO!$C$16,CONFIGURACAO!$C$16*CONFIGURACAO!$C$25,S1173*CONFIGURACAO!$C$25)),'PI AREA  P100'!S1173*CONFIGURACAO!$C$25))</f>
        <v>10</v>
      </c>
      <c r="AK1173" s="38">
        <f>IF(T1173=0,0,IF(CONFIGURACAO!$C$17="SIM",(IF(T1173&gt;CONFIGURACAO!$C$18,CONFIGURACAO!$C$18*CONFIGURACAO!$C$26,T1173*CONFIGURACAO!$C$26)),'PI AREA  P100'!T1173*CONFIGURACAO!$C$26))</f>
        <v>20</v>
      </c>
      <c r="AL1173" s="38">
        <f>IFERROR(IF(M1173&gt;0,(U1173*CONFIGURACAO!$C$29)+(V1173*CONFIGURACAO!$C$30),""),"")</f>
        <v>0</v>
      </c>
      <c r="AM1173" s="38">
        <f>IF(W1173=0,0,IF(CONFIGURACAO!$C$41="SIM",(IF(W1173&gt;CONFIGURACAO!$C$41,CONFIGURACAO!$C$41*CONFIGURACAO!$C$31,W1173*CONFIGURACAO!$C$31)),'PI AREA  P100'!W1173*CONFIGURACAO!$C$31))</f>
        <v>0</v>
      </c>
      <c r="AN1173" s="38">
        <f>IF(X1173=0,0,IF(CONFIGURACAO!$C$39="SIM",(IF(X1173&gt;CONFIGURACAO!$C$40,CONFIGURACAO!$C$40*CONFIGURACAO!$C$32,X1173*CONFIGURACAO!$C$32)),'PI AREA  P100'!X1173*CONFIGURACAO!$C$32))</f>
        <v>0</v>
      </c>
      <c r="AO1173" s="38">
        <f>IFERROR(IF(M1173&gt;0,(Y1173*CONFIGURACAO!$C$33)+(Z1173*CONFIGURACAO!$C$34)+(AA1173*CONFIGURACAO!$C$35)+(AB1173*CONFIGURACAO!$C$36),""),"")</f>
        <v>0</v>
      </c>
      <c r="AP1173" s="38">
        <f>IF(AA1173=0,0,IF(CONFIGURACAO!$C$46="SIM",(IF(AA1173&gt;CONFIGURACAO!$C$47,CONFIGURACAO!$C$47*CONFIGURACAO!$C$35,AA1173*CONFIGURACAO!$C$35)),'PI AREA  P100'!AA1173*CONFIGURACAO!$C$35))</f>
        <v>0</v>
      </c>
      <c r="AQ1173" s="38">
        <f>IF(AB1173=0,0,IF(CONFIGURACAO!$C$44="SIM",(IF(AB1173&gt;CONFIGURACAO!$C$45,CONFIGURACAO!$C$45*CONFIGURACAO!$C$36,AB1173*CONFIGURACAO!$C$36)),'PI AREA  P100'!AB1173*CONFIGURACAO!$C$36))</f>
        <v>0</v>
      </c>
      <c r="AR1173" s="38">
        <f t="shared" si="398"/>
        <v>1230</v>
      </c>
      <c r="AS1173" s="68">
        <f>IF(AR1173="","",$AR1173-(($AS$2/CONFIGURACAO!$C$6)*$M1173))</f>
        <v>930</v>
      </c>
      <c r="AT1173" s="73">
        <f t="shared" si="380"/>
        <v>3</v>
      </c>
      <c r="AU1173" s="75">
        <f>IF(AR1173="","",$AR1173-(($AU$2/CONFIGURACAO!$C$6)*$M1173))</f>
        <v>730</v>
      </c>
      <c r="AV1173" s="76">
        <f t="shared" si="381"/>
        <v>4</v>
      </c>
      <c r="AW1173" s="74">
        <f>IF(AR1173="","",$AR1173-(($AW$2/CONFIGURACAO!$C$6)*$M1173))</f>
        <v>530</v>
      </c>
      <c r="AX1173" s="72">
        <f t="shared" si="382"/>
        <v>5</v>
      </c>
      <c r="AZ1173" s="39">
        <f t="shared" si="383"/>
        <v>0.10389127735592477</v>
      </c>
      <c r="BA1173" s="146">
        <f t="shared" si="384"/>
        <v>24</v>
      </c>
      <c r="BB1173" s="146">
        <f t="shared" si="385"/>
        <v>276</v>
      </c>
      <c r="BC1173" s="32">
        <f t="shared" si="386"/>
        <v>340</v>
      </c>
      <c r="BD1173" s="148"/>
      <c r="BE1173" s="40">
        <f t="shared" si="387"/>
        <v>0.18628912071535023</v>
      </c>
      <c r="BF1173" s="40">
        <f t="shared" si="388"/>
        <v>0.11574074074074073</v>
      </c>
      <c r="BG1173" s="40">
        <f t="shared" si="389"/>
        <v>0.10277492291880781</v>
      </c>
      <c r="BH1173" s="40">
        <f t="shared" si="390"/>
        <v>0.16168148746968472</v>
      </c>
      <c r="BI1173" s="40">
        <f t="shared" si="391"/>
        <v>0.31982942430703626</v>
      </c>
      <c r="BJ1173" s="40">
        <f t="shared" si="392"/>
        <v>9.2421441774491686E-2</v>
      </c>
      <c r="BK1173" s="40">
        <f t="shared" si="393"/>
        <v>0.6420545746388443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 s="42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</row>
    <row r="1174" spans="1:124" s="32" customFormat="1" x14ac:dyDescent="0.2">
      <c r="A1174" s="124" t="str">
        <f>CONFIGURACAO!$C$4</f>
        <v>AREA 21</v>
      </c>
      <c r="B1174" s="125">
        <v>1172</v>
      </c>
      <c r="C1174" s="252" t="s">
        <v>336</v>
      </c>
      <c r="D1174" s="126">
        <f t="shared" si="394"/>
        <v>18</v>
      </c>
      <c r="E1174" s="250" t="s">
        <v>1509</v>
      </c>
      <c r="F1174" s="250">
        <v>1</v>
      </c>
      <c r="G1174" s="250">
        <v>1</v>
      </c>
      <c r="H1174" s="250">
        <v>1</v>
      </c>
      <c r="I1174" s="250">
        <v>1</v>
      </c>
      <c r="J1174" s="87"/>
      <c r="K1174" s="94"/>
      <c r="L1174" s="94"/>
      <c r="M1174" s="154">
        <f t="shared" si="395"/>
        <v>4</v>
      </c>
      <c r="N1174">
        <v>10</v>
      </c>
      <c r="O1174">
        <v>9</v>
      </c>
      <c r="P1174">
        <v>4</v>
      </c>
      <c r="Q1174">
        <v>1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 s="139">
        <f t="shared" si="378"/>
        <v>19</v>
      </c>
      <c r="AD1174" s="140">
        <f t="shared" si="379"/>
        <v>23</v>
      </c>
      <c r="AE1174" s="141">
        <f t="shared" si="396"/>
        <v>0</v>
      </c>
      <c r="AF1174" s="142">
        <f t="shared" si="397"/>
        <v>0</v>
      </c>
      <c r="AG1174" s="278"/>
      <c r="AI1174" s="37">
        <f>IFERROR(IF(M1174&gt;0,(N1174*CONFIGURACAO!$C$20)+(O1174*CONFIGURACAO!$C$21)+(P1174*CONFIGURACAO!$C$22)+(Q1174*CONFIGURACAO!$C$23)+(R1174*CONFIGURACAO!$C$24),""),"")</f>
        <v>2000</v>
      </c>
      <c r="AJ1174" s="38">
        <f>IF(S1174=0,0,IF(CONFIGURACAO!$C$15="SIM",(IF(S1174&gt;CONFIGURACAO!$C$16,CONFIGURACAO!$C$16*CONFIGURACAO!$C$25,S1174*CONFIGURACAO!$C$25)),'PI AREA  P100'!S1174*CONFIGURACAO!$C$25))</f>
        <v>0</v>
      </c>
      <c r="AK1174" s="38">
        <f>IF(T1174=0,0,IF(CONFIGURACAO!$C$17="SIM",(IF(T1174&gt;CONFIGURACAO!$C$18,CONFIGURACAO!$C$18*CONFIGURACAO!$C$26,T1174*CONFIGURACAO!$C$26)),'PI AREA  P100'!T1174*CONFIGURACAO!$C$26))</f>
        <v>5</v>
      </c>
      <c r="AL1174" s="38">
        <f>IFERROR(IF(M1174&gt;0,(U1174*CONFIGURACAO!$C$29)+(V1174*CONFIGURACAO!$C$30),""),"")</f>
        <v>0</v>
      </c>
      <c r="AM1174" s="38">
        <f>IF(W1174=0,0,IF(CONFIGURACAO!$C$41="SIM",(IF(W1174&gt;CONFIGURACAO!$C$41,CONFIGURACAO!$C$41*CONFIGURACAO!$C$31,W1174*CONFIGURACAO!$C$31)),'PI AREA  P100'!W1174*CONFIGURACAO!$C$31))</f>
        <v>0</v>
      </c>
      <c r="AN1174" s="38">
        <f>IF(X1174=0,0,IF(CONFIGURACAO!$C$39="SIM",(IF(X1174&gt;CONFIGURACAO!$C$40,CONFIGURACAO!$C$40*CONFIGURACAO!$C$32,X1174*CONFIGURACAO!$C$32)),'PI AREA  P100'!X1174*CONFIGURACAO!$C$32))</f>
        <v>0</v>
      </c>
      <c r="AO1174" s="38">
        <f>IFERROR(IF(M1174&gt;0,(Y1174*CONFIGURACAO!$C$33)+(Z1174*CONFIGURACAO!$C$34)+(AA1174*CONFIGURACAO!$C$35)+(AB1174*CONFIGURACAO!$C$36),""),"")</f>
        <v>0</v>
      </c>
      <c r="AP1174" s="38">
        <f>IF(AA1174=0,0,IF(CONFIGURACAO!$C$46="SIM",(IF(AA1174&gt;CONFIGURACAO!$C$47,CONFIGURACAO!$C$47*CONFIGURACAO!$C$35,AA1174*CONFIGURACAO!$C$35)),'PI AREA  P100'!AA1174*CONFIGURACAO!$C$35))</f>
        <v>0</v>
      </c>
      <c r="AQ1174" s="38">
        <f>IF(AB1174=0,0,IF(CONFIGURACAO!$C$44="SIM",(IF(AB1174&gt;CONFIGURACAO!$C$45,CONFIGURACAO!$C$45*CONFIGURACAO!$C$36,AB1174*CONFIGURACAO!$C$36)),'PI AREA  P100'!AB1174*CONFIGURACAO!$C$36))</f>
        <v>0</v>
      </c>
      <c r="AR1174" s="38">
        <f t="shared" si="398"/>
        <v>2005</v>
      </c>
      <c r="AS1174" s="68">
        <f>IF(AR1174="","",$AR1174-(($AS$2/CONFIGURACAO!$C$6)*$M1174))</f>
        <v>1705</v>
      </c>
      <c r="AT1174" s="73">
        <f t="shared" si="380"/>
        <v>3</v>
      </c>
      <c r="AU1174" s="75">
        <f>IF(AR1174="","",$AR1174-(($AU$2/CONFIGURACAO!$C$6)*$M1174))</f>
        <v>1505</v>
      </c>
      <c r="AV1174" s="76">
        <f t="shared" si="381"/>
        <v>4</v>
      </c>
      <c r="AW1174" s="74">
        <f>IF(AR1174="","",$AR1174-(($AW$2/CONFIGURACAO!$C$6)*$M1174))</f>
        <v>1305</v>
      </c>
      <c r="AX1174" s="72">
        <f t="shared" si="382"/>
        <v>5</v>
      </c>
      <c r="AZ1174" s="39">
        <f t="shared" si="383"/>
        <v>0.16935122853547085</v>
      </c>
      <c r="BA1174" s="146">
        <f t="shared" si="384"/>
        <v>25</v>
      </c>
      <c r="BB1174" s="146">
        <f t="shared" si="385"/>
        <v>261</v>
      </c>
      <c r="BC1174" s="32">
        <f t="shared" si="386"/>
        <v>146</v>
      </c>
      <c r="BD1174" s="148"/>
      <c r="BE1174" s="40">
        <f t="shared" si="387"/>
        <v>0.37257824143070045</v>
      </c>
      <c r="BF1174" s="40">
        <f t="shared" si="388"/>
        <v>0.34722222222222221</v>
      </c>
      <c r="BG1174" s="40">
        <f t="shared" si="389"/>
        <v>0.10277492291880781</v>
      </c>
      <c r="BH1174" s="40">
        <f t="shared" si="390"/>
        <v>4.042037186742118E-2</v>
      </c>
      <c r="BI1174" s="40">
        <f t="shared" si="391"/>
        <v>0</v>
      </c>
      <c r="BJ1174" s="40">
        <f t="shared" si="392"/>
        <v>0</v>
      </c>
      <c r="BK1174" s="40">
        <f t="shared" si="393"/>
        <v>0.16051364365971107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 s="42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</row>
    <row r="1175" spans="1:124" s="32" customFormat="1" x14ac:dyDescent="0.2">
      <c r="A1175" s="124" t="str">
        <f>CONFIGURACAO!$C$4</f>
        <v>AREA 21</v>
      </c>
      <c r="B1175" s="125">
        <v>1173</v>
      </c>
      <c r="C1175" s="252" t="s">
        <v>337</v>
      </c>
      <c r="D1175" s="126">
        <f t="shared" si="394"/>
        <v>1</v>
      </c>
      <c r="E1175" s="250" t="s">
        <v>1510</v>
      </c>
      <c r="F1175" s="250">
        <v>1</v>
      </c>
      <c r="G1175" s="250">
        <v>1</v>
      </c>
      <c r="H1175" s="250">
        <v>1</v>
      </c>
      <c r="I1175" s="250">
        <v>1</v>
      </c>
      <c r="J1175" s="87"/>
      <c r="K1175" s="94"/>
      <c r="L1175" s="94"/>
      <c r="M1175" s="154">
        <f t="shared" si="395"/>
        <v>4</v>
      </c>
      <c r="N1175">
        <v>2</v>
      </c>
      <c r="O1175">
        <v>2</v>
      </c>
      <c r="P1175">
        <v>21</v>
      </c>
      <c r="Q1175">
        <v>2</v>
      </c>
      <c r="R1175">
        <v>0</v>
      </c>
      <c r="S1175">
        <v>5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2</v>
      </c>
      <c r="AC1175" s="139">
        <f t="shared" si="378"/>
        <v>4</v>
      </c>
      <c r="AD1175" s="140">
        <f t="shared" si="379"/>
        <v>25</v>
      </c>
      <c r="AE1175" s="141">
        <f t="shared" si="396"/>
        <v>0</v>
      </c>
      <c r="AF1175" s="142">
        <f t="shared" si="397"/>
        <v>1</v>
      </c>
      <c r="AG1175" s="278"/>
      <c r="AI1175" s="37">
        <f>IFERROR(IF(M1175&gt;0,(N1175*CONFIGURACAO!$C$20)+(O1175*CONFIGURACAO!$C$21)+(P1175*CONFIGURACAO!$C$22)+(Q1175*CONFIGURACAO!$C$23)+(R1175*CONFIGURACAO!$C$24),""),"")</f>
        <v>1700</v>
      </c>
      <c r="AJ1175" s="38">
        <f>IF(S1175=0,0,IF(CONFIGURACAO!$C$15="SIM",(IF(S1175&gt;CONFIGURACAO!$C$16,CONFIGURACAO!$C$16*CONFIGURACAO!$C$25,S1175*CONFIGURACAO!$C$25)),'PI AREA  P100'!S1175*CONFIGURACAO!$C$25))</f>
        <v>40</v>
      </c>
      <c r="AK1175" s="38">
        <f>IF(T1175=0,0,IF(CONFIGURACAO!$C$17="SIM",(IF(T1175&gt;CONFIGURACAO!$C$18,CONFIGURACAO!$C$18*CONFIGURACAO!$C$26,T1175*CONFIGURACAO!$C$26)),'PI AREA  P100'!T1175*CONFIGURACAO!$C$26))</f>
        <v>0</v>
      </c>
      <c r="AL1175" s="38">
        <f>IFERROR(IF(M1175&gt;0,(U1175*CONFIGURACAO!$C$29)+(V1175*CONFIGURACAO!$C$30),""),"")</f>
        <v>0</v>
      </c>
      <c r="AM1175" s="38">
        <f>IF(W1175=0,0,IF(CONFIGURACAO!$C$41="SIM",(IF(W1175&gt;CONFIGURACAO!$C$41,CONFIGURACAO!$C$41*CONFIGURACAO!$C$31,W1175*CONFIGURACAO!$C$31)),'PI AREA  P100'!W1175*CONFIGURACAO!$C$31))</f>
        <v>0</v>
      </c>
      <c r="AN1175" s="38">
        <f>IF(X1175=0,0,IF(CONFIGURACAO!$C$39="SIM",(IF(X1175&gt;CONFIGURACAO!$C$40,CONFIGURACAO!$C$40*CONFIGURACAO!$C$32,X1175*CONFIGURACAO!$C$32)),'PI AREA  P100'!X1175*CONFIGURACAO!$C$32))</f>
        <v>0</v>
      </c>
      <c r="AO1175" s="38">
        <f>IFERROR(IF(M1175&gt;0,(Y1175*CONFIGURACAO!$C$33)+(Z1175*CONFIGURACAO!$C$34)+(AA1175*CONFIGURACAO!$C$35)+(AB1175*CONFIGURACAO!$C$36),""),"")</f>
        <v>70</v>
      </c>
      <c r="AP1175" s="38">
        <f>IF(AA1175=0,0,IF(CONFIGURACAO!$C$46="SIM",(IF(AA1175&gt;CONFIGURACAO!$C$47,CONFIGURACAO!$C$47*CONFIGURACAO!$C$35,AA1175*CONFIGURACAO!$C$35)),'PI AREA  P100'!AA1175*CONFIGURACAO!$C$35))</f>
        <v>0</v>
      </c>
      <c r="AQ1175" s="38">
        <f>IF(AB1175=0,0,IF(CONFIGURACAO!$C$44="SIM",(IF(AB1175&gt;CONFIGURACAO!$C$45,CONFIGURACAO!$C$45*CONFIGURACAO!$C$36,AB1175*CONFIGURACAO!$C$36)),'PI AREA  P100'!AB1175*CONFIGURACAO!$C$36))</f>
        <v>20</v>
      </c>
      <c r="AR1175" s="38">
        <f t="shared" si="398"/>
        <v>1830</v>
      </c>
      <c r="AS1175" s="68">
        <f>IF(AR1175="","",$AR1175-(($AS$2/CONFIGURACAO!$C$6)*$M1175))</f>
        <v>1530</v>
      </c>
      <c r="AT1175" s="73">
        <f t="shared" si="380"/>
        <v>3</v>
      </c>
      <c r="AU1175" s="75">
        <f>IF(AR1175="","",$AR1175-(($AU$2/CONFIGURACAO!$C$6)*$M1175))</f>
        <v>1330</v>
      </c>
      <c r="AV1175" s="76">
        <f t="shared" si="381"/>
        <v>4</v>
      </c>
      <c r="AW1175" s="74">
        <f>IF(AR1175="","",$AR1175-(($AW$2/CONFIGURACAO!$C$6)*$M1175))</f>
        <v>1130</v>
      </c>
      <c r="AX1175" s="72">
        <f t="shared" si="382"/>
        <v>5</v>
      </c>
      <c r="AZ1175" s="39">
        <f t="shared" si="383"/>
        <v>0.15456994923686368</v>
      </c>
      <c r="BA1175" s="146">
        <f t="shared" si="384"/>
        <v>35</v>
      </c>
      <c r="BB1175" s="146">
        <f t="shared" si="385"/>
        <v>130</v>
      </c>
      <c r="BC1175" s="32">
        <f t="shared" si="386"/>
        <v>174</v>
      </c>
      <c r="BD1175" s="148"/>
      <c r="BE1175" s="40">
        <f t="shared" si="387"/>
        <v>7.4515648286140088E-2</v>
      </c>
      <c r="BF1175" s="40">
        <f t="shared" si="388"/>
        <v>7.716049382716049E-2</v>
      </c>
      <c r="BG1175" s="40">
        <f t="shared" si="389"/>
        <v>0.53956834532374098</v>
      </c>
      <c r="BH1175" s="40">
        <f t="shared" si="390"/>
        <v>8.084074373484236E-2</v>
      </c>
      <c r="BI1175" s="40">
        <f t="shared" si="391"/>
        <v>0</v>
      </c>
      <c r="BJ1175" s="40">
        <f t="shared" si="392"/>
        <v>0.46210720887245843</v>
      </c>
      <c r="BK1175" s="40">
        <f t="shared" si="393"/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 s="42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</row>
    <row r="1176" spans="1:124" s="32" customFormat="1" x14ac:dyDescent="0.2">
      <c r="A1176" s="124" t="str">
        <f>CONFIGURACAO!$C$4</f>
        <v>AREA 21</v>
      </c>
      <c r="B1176" s="125">
        <v>1174</v>
      </c>
      <c r="C1176" s="252" t="s">
        <v>337</v>
      </c>
      <c r="D1176" s="126">
        <f t="shared" si="394"/>
        <v>2</v>
      </c>
      <c r="E1176" s="250" t="s">
        <v>1511</v>
      </c>
      <c r="F1176" s="250">
        <v>1</v>
      </c>
      <c r="G1176" s="250">
        <v>1</v>
      </c>
      <c r="H1176" s="250">
        <v>1</v>
      </c>
      <c r="I1176" s="250">
        <v>1</v>
      </c>
      <c r="J1176" s="87"/>
      <c r="K1176" s="94"/>
      <c r="L1176" s="94"/>
      <c r="M1176" s="154">
        <f t="shared" si="395"/>
        <v>4</v>
      </c>
      <c r="N1176">
        <v>0</v>
      </c>
      <c r="O1176">
        <v>1</v>
      </c>
      <c r="P1176">
        <v>14</v>
      </c>
      <c r="Q1176">
        <v>5</v>
      </c>
      <c r="R1176">
        <v>0</v>
      </c>
      <c r="S1176">
        <v>8</v>
      </c>
      <c r="T1176">
        <v>2</v>
      </c>
      <c r="U1176">
        <v>0</v>
      </c>
      <c r="V1176">
        <v>0</v>
      </c>
      <c r="W1176">
        <v>1</v>
      </c>
      <c r="X1176">
        <v>0</v>
      </c>
      <c r="Y1176">
        <v>1</v>
      </c>
      <c r="Z1176">
        <v>0</v>
      </c>
      <c r="AA1176">
        <v>1</v>
      </c>
      <c r="AB1176">
        <v>1</v>
      </c>
      <c r="AC1176" s="139">
        <f t="shared" si="378"/>
        <v>1</v>
      </c>
      <c r="AD1176" s="140">
        <f t="shared" si="379"/>
        <v>15</v>
      </c>
      <c r="AE1176" s="141">
        <f t="shared" si="396"/>
        <v>0</v>
      </c>
      <c r="AF1176" s="142">
        <f t="shared" si="397"/>
        <v>1</v>
      </c>
      <c r="AG1176" s="278"/>
      <c r="AI1176" s="37">
        <f>IFERROR(IF(M1176&gt;0,(N1176*CONFIGURACAO!$C$20)+(O1176*CONFIGURACAO!$C$21)+(P1176*CONFIGURACAO!$C$22)+(Q1176*CONFIGURACAO!$C$23)+(R1176*CONFIGURACAO!$C$24),""),"")</f>
        <v>1120</v>
      </c>
      <c r="AJ1176" s="38">
        <f>IF(S1176=0,0,IF(CONFIGURACAO!$C$15="SIM",(IF(S1176&gt;CONFIGURACAO!$C$16,CONFIGURACAO!$C$16*CONFIGURACAO!$C$25,S1176*CONFIGURACAO!$C$25)),'PI AREA  P100'!S1176*CONFIGURACAO!$C$25))</f>
        <v>40</v>
      </c>
      <c r="AK1176" s="38">
        <f>IF(T1176=0,0,IF(CONFIGURACAO!$C$17="SIM",(IF(T1176&gt;CONFIGURACAO!$C$18,CONFIGURACAO!$C$18*CONFIGURACAO!$C$26,T1176*CONFIGURACAO!$C$26)),'PI AREA  P100'!T1176*CONFIGURACAO!$C$26))</f>
        <v>10</v>
      </c>
      <c r="AL1176" s="38">
        <f>IFERROR(IF(M1176&gt;0,(U1176*CONFIGURACAO!$C$29)+(V1176*CONFIGURACAO!$C$30),""),"")</f>
        <v>0</v>
      </c>
      <c r="AM1176" s="38">
        <f>IF(W1176=0,0,IF(CONFIGURACAO!$C$41="SIM",(IF(W1176&gt;CONFIGURACAO!$C$41,CONFIGURACAO!$C$41*CONFIGURACAO!$C$31,W1176*CONFIGURACAO!$C$31)),'PI AREA  P100'!W1176*CONFIGURACAO!$C$31))</f>
        <v>50</v>
      </c>
      <c r="AN1176" s="38">
        <f>IF(X1176=0,0,IF(CONFIGURACAO!$C$39="SIM",(IF(X1176&gt;CONFIGURACAO!$C$40,CONFIGURACAO!$C$40*CONFIGURACAO!$C$32,X1176*CONFIGURACAO!$C$32)),'PI AREA  P100'!X1176*CONFIGURACAO!$C$32))</f>
        <v>0</v>
      </c>
      <c r="AO1176" s="38">
        <f>IFERROR(IF(M1176&gt;0,(Y1176*CONFIGURACAO!$C$33)+(Z1176*CONFIGURACAO!$C$34)+(AA1176*CONFIGURACAO!$C$35)+(AB1176*CONFIGURACAO!$C$36),""),"")</f>
        <v>135</v>
      </c>
      <c r="AP1176" s="38">
        <f>IF(AA1176=0,0,IF(CONFIGURACAO!$C$46="SIM",(IF(AA1176&gt;CONFIGURACAO!$C$47,CONFIGURACAO!$C$47*CONFIGURACAO!$C$35,AA1176*CONFIGURACAO!$C$35)),'PI AREA  P100'!AA1176*CONFIGURACAO!$C$35))</f>
        <v>25</v>
      </c>
      <c r="AQ1176" s="38">
        <f>IF(AB1176=0,0,IF(CONFIGURACAO!$C$44="SIM",(IF(AB1176&gt;CONFIGURACAO!$C$45,CONFIGURACAO!$C$45*CONFIGURACAO!$C$36,AB1176*CONFIGURACAO!$C$36)),'PI AREA  P100'!AB1176*CONFIGURACAO!$C$36))</f>
        <v>10</v>
      </c>
      <c r="AR1176" s="38">
        <f t="shared" si="398"/>
        <v>1390</v>
      </c>
      <c r="AS1176" s="68">
        <f>IF(AR1176="","",$AR1176-(($AS$2/CONFIGURACAO!$C$6)*$M1176))</f>
        <v>1090</v>
      </c>
      <c r="AT1176" s="73">
        <f t="shared" si="380"/>
        <v>3</v>
      </c>
      <c r="AU1176" s="75">
        <f>IF(AR1176="","",$AR1176-(($AU$2/CONFIGURACAO!$C$6)*$M1176))</f>
        <v>890</v>
      </c>
      <c r="AV1176" s="76">
        <f t="shared" si="381"/>
        <v>4</v>
      </c>
      <c r="AW1176" s="74">
        <f>IF(AR1176="","",$AR1176-(($AW$2/CONFIGURACAO!$C$6)*$M1176))</f>
        <v>690</v>
      </c>
      <c r="AX1176" s="72">
        <f t="shared" si="382"/>
        <v>5</v>
      </c>
      <c r="AZ1176" s="39">
        <f t="shared" si="383"/>
        <v>0.11740558985750846</v>
      </c>
      <c r="BA1176" s="146">
        <f t="shared" si="384"/>
        <v>34</v>
      </c>
      <c r="BB1176" s="146">
        <f t="shared" si="385"/>
        <v>137</v>
      </c>
      <c r="BC1176" s="32">
        <f t="shared" si="386"/>
        <v>275</v>
      </c>
      <c r="BD1176" s="148"/>
      <c r="BE1176" s="40">
        <f t="shared" si="387"/>
        <v>0</v>
      </c>
      <c r="BF1176" s="40">
        <f t="shared" si="388"/>
        <v>3.8580246913580245E-2</v>
      </c>
      <c r="BG1176" s="40">
        <f t="shared" si="389"/>
        <v>0.35971223021582738</v>
      </c>
      <c r="BH1176" s="40">
        <f t="shared" si="390"/>
        <v>0.20210185933710592</v>
      </c>
      <c r="BI1176" s="40">
        <f t="shared" si="391"/>
        <v>0</v>
      </c>
      <c r="BJ1176" s="40">
        <f t="shared" si="392"/>
        <v>0.73937153419593349</v>
      </c>
      <c r="BK1176" s="40">
        <f t="shared" si="393"/>
        <v>0.32102728731942215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</v>
      </c>
      <c r="BT1176" s="42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</row>
    <row r="1177" spans="1:124" s="32" customFormat="1" x14ac:dyDescent="0.2">
      <c r="A1177" s="124" t="str">
        <f>CONFIGURACAO!$C$4</f>
        <v>AREA 21</v>
      </c>
      <c r="B1177" s="125">
        <v>1175</v>
      </c>
      <c r="C1177" s="252" t="s">
        <v>337</v>
      </c>
      <c r="D1177" s="126">
        <f t="shared" si="394"/>
        <v>3</v>
      </c>
      <c r="E1177" s="250" t="s">
        <v>1512</v>
      </c>
      <c r="F1177" s="250">
        <v>1</v>
      </c>
      <c r="G1177" s="250">
        <v>1</v>
      </c>
      <c r="H1177" s="250">
        <v>1</v>
      </c>
      <c r="I1177" s="250">
        <v>1</v>
      </c>
      <c r="J1177" s="87"/>
      <c r="K1177" s="94"/>
      <c r="L1177" s="94"/>
      <c r="M1177" s="154">
        <f t="shared" si="395"/>
        <v>4</v>
      </c>
      <c r="N1177">
        <v>0</v>
      </c>
      <c r="O1177">
        <v>1</v>
      </c>
      <c r="P1177">
        <v>16</v>
      </c>
      <c r="Q1177">
        <v>3</v>
      </c>
      <c r="R1177">
        <v>1</v>
      </c>
      <c r="S1177">
        <v>5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2</v>
      </c>
      <c r="AC1177" s="139">
        <f t="shared" si="378"/>
        <v>1</v>
      </c>
      <c r="AD1177" s="140">
        <f t="shared" si="379"/>
        <v>17</v>
      </c>
      <c r="AE1177" s="141">
        <f t="shared" si="396"/>
        <v>0</v>
      </c>
      <c r="AF1177" s="142">
        <f t="shared" si="397"/>
        <v>1</v>
      </c>
      <c r="AG1177" s="278"/>
      <c r="AI1177" s="37">
        <f>IFERROR(IF(M1177&gt;0,(N1177*CONFIGURACAO!$C$20)+(O1177*CONFIGURACAO!$C$21)+(P1177*CONFIGURACAO!$C$22)+(Q1177*CONFIGURACAO!$C$23)+(R1177*CONFIGURACAO!$C$24),""),"")</f>
        <v>1180</v>
      </c>
      <c r="AJ1177" s="38">
        <f>IF(S1177=0,0,IF(CONFIGURACAO!$C$15="SIM",(IF(S1177&gt;CONFIGURACAO!$C$16,CONFIGURACAO!$C$16*CONFIGURACAO!$C$25,S1177*CONFIGURACAO!$C$25)),'PI AREA  P100'!S1177*CONFIGURACAO!$C$25))</f>
        <v>40</v>
      </c>
      <c r="AK1177" s="38">
        <f>IF(T1177=0,0,IF(CONFIGURACAO!$C$17="SIM",(IF(T1177&gt;CONFIGURACAO!$C$18,CONFIGURACAO!$C$18*CONFIGURACAO!$C$26,T1177*CONFIGURACAO!$C$26)),'PI AREA  P100'!T1177*CONFIGURACAO!$C$26))</f>
        <v>0</v>
      </c>
      <c r="AL1177" s="38">
        <f>IFERROR(IF(M1177&gt;0,(U1177*CONFIGURACAO!$C$29)+(V1177*CONFIGURACAO!$C$30),""),"")</f>
        <v>0</v>
      </c>
      <c r="AM1177" s="38">
        <f>IF(W1177=0,0,IF(CONFIGURACAO!$C$41="SIM",(IF(W1177&gt;CONFIGURACAO!$C$41,CONFIGURACAO!$C$41*CONFIGURACAO!$C$31,W1177*CONFIGURACAO!$C$31)),'PI AREA  P100'!W1177*CONFIGURACAO!$C$31))</f>
        <v>0</v>
      </c>
      <c r="AN1177" s="38">
        <f>IF(X1177=0,0,IF(CONFIGURACAO!$C$39="SIM",(IF(X1177&gt;CONFIGURACAO!$C$40,CONFIGURACAO!$C$40*CONFIGURACAO!$C$32,X1177*CONFIGURACAO!$C$32)),'PI AREA  P100'!X1177*CONFIGURACAO!$C$32))</f>
        <v>0</v>
      </c>
      <c r="AO1177" s="38">
        <f>IFERROR(IF(M1177&gt;0,(Y1177*CONFIGURACAO!$C$33)+(Z1177*CONFIGURACAO!$C$34)+(AA1177*CONFIGURACAO!$C$35)+(AB1177*CONFIGURACAO!$C$36),""),"")</f>
        <v>120</v>
      </c>
      <c r="AP1177" s="38">
        <f>IF(AA1177=0,0,IF(CONFIGURACAO!$C$46="SIM",(IF(AA1177&gt;CONFIGURACAO!$C$47,CONFIGURACAO!$C$47*CONFIGURACAO!$C$35,AA1177*CONFIGURACAO!$C$35)),'PI AREA  P100'!AA1177*CONFIGURACAO!$C$35))</f>
        <v>0</v>
      </c>
      <c r="AQ1177" s="38">
        <f>IF(AB1177=0,0,IF(CONFIGURACAO!$C$44="SIM",(IF(AB1177&gt;CONFIGURACAO!$C$45,CONFIGURACAO!$C$45*CONFIGURACAO!$C$36,AB1177*CONFIGURACAO!$C$36)),'PI AREA  P100'!AB1177*CONFIGURACAO!$C$36))</f>
        <v>20</v>
      </c>
      <c r="AR1177" s="38">
        <f t="shared" si="398"/>
        <v>1360</v>
      </c>
      <c r="AS1177" s="68">
        <f>IF(AR1177="","",$AR1177-(($AS$2/CONFIGURACAO!$C$6)*$M1177))</f>
        <v>1060</v>
      </c>
      <c r="AT1177" s="73">
        <f t="shared" si="380"/>
        <v>3</v>
      </c>
      <c r="AU1177" s="75">
        <f>IF(AR1177="","",$AR1177-(($AU$2/CONFIGURACAO!$C$6)*$M1177))</f>
        <v>860</v>
      </c>
      <c r="AV1177" s="76">
        <f t="shared" si="381"/>
        <v>4</v>
      </c>
      <c r="AW1177" s="74">
        <f>IF(AR1177="","",$AR1177-(($AW$2/CONFIGURACAO!$C$6)*$M1177))</f>
        <v>660</v>
      </c>
      <c r="AX1177" s="72">
        <f t="shared" si="382"/>
        <v>5</v>
      </c>
      <c r="AZ1177" s="39">
        <f t="shared" ref="AZ1177:AZ1195" si="399">IF(AR1177="","",(AR1177/(SUM($AR$3:$AR$1204))*100))</f>
        <v>0.11487165626346152</v>
      </c>
      <c r="BA1177" s="146">
        <f t="shared" si="384"/>
        <v>29</v>
      </c>
      <c r="BB1177" s="146">
        <f t="shared" ref="BB1177:BB1195" si="400">IF(M1177="","",RANK(BA1177,$BA$3:$BA$1204))</f>
        <v>197</v>
      </c>
      <c r="BC1177" s="32">
        <f t="shared" ref="BC1177:BC1195" si="401">IF(M1177="","",RANK(AR1177,$AR$3:$AR$1204))</f>
        <v>285</v>
      </c>
      <c r="BD1177" s="148"/>
      <c r="BE1177" s="40">
        <f t="shared" ref="BE1177:BE1204" si="402">IF($M1177="","",IF(N1177="","",(N1177/N$1212*100)))</f>
        <v>0</v>
      </c>
      <c r="BF1177" s="40">
        <f t="shared" ref="BF1177:BF1204" si="403">IF($M1177="","",IF(O1177="","",(O1177/O$1212*100)))</f>
        <v>3.8580246913580245E-2</v>
      </c>
      <c r="BG1177" s="40">
        <f t="shared" ref="BG1177:BG1204" si="404">IF($M1177="","",IF(P1177="","",(P1177/P$1212*100)))</f>
        <v>0.41109969167523125</v>
      </c>
      <c r="BH1177" s="40">
        <f t="shared" ref="BH1177:BH1204" si="405">IF($M1177="","",IF(Q1177="","",(Q1177/Q$1212*100)))</f>
        <v>0.12126111560226355</v>
      </c>
      <c r="BI1177" s="40">
        <f t="shared" ref="BI1177:BI1204" si="406">IF($M1177="","",IF(R1177="","",(R1177/R$1212*100)))</f>
        <v>0.10660980810234541</v>
      </c>
      <c r="BJ1177" s="40">
        <f t="shared" ref="BJ1177:BJ1204" si="407">IF($M1177="","",IF(S1177="","",(S1177/S$1212*100)))</f>
        <v>0.46210720887245843</v>
      </c>
      <c r="BK1177" s="40">
        <f t="shared" ref="BK1177:BK1204" si="408">IF($M1177="","",IF(T1177="","",(T1177/T$1212*100)))</f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 s="42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</row>
    <row r="1178" spans="1:124" s="32" customFormat="1" x14ac:dyDescent="0.2">
      <c r="A1178" s="124" t="str">
        <f>CONFIGURACAO!$C$4</f>
        <v>AREA 21</v>
      </c>
      <c r="B1178" s="125">
        <v>1176</v>
      </c>
      <c r="C1178" s="252" t="s">
        <v>337</v>
      </c>
      <c r="D1178" s="126">
        <f t="shared" si="394"/>
        <v>4</v>
      </c>
      <c r="E1178" s="250" t="s">
        <v>1513</v>
      </c>
      <c r="F1178" s="250">
        <v>1</v>
      </c>
      <c r="G1178" s="250">
        <v>1</v>
      </c>
      <c r="H1178" s="250">
        <v>1</v>
      </c>
      <c r="I1178" s="250">
        <v>1</v>
      </c>
      <c r="J1178" s="87"/>
      <c r="K1178" s="94"/>
      <c r="L1178" s="94"/>
      <c r="M1178" s="154">
        <f t="shared" si="395"/>
        <v>4</v>
      </c>
      <c r="N1178">
        <v>2</v>
      </c>
      <c r="O1178">
        <v>4</v>
      </c>
      <c r="P1178">
        <v>19</v>
      </c>
      <c r="Q1178">
        <v>4</v>
      </c>
      <c r="R1178">
        <v>0</v>
      </c>
      <c r="S1178">
        <v>5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 s="139">
        <f t="shared" si="378"/>
        <v>6</v>
      </c>
      <c r="AD1178" s="140">
        <f t="shared" si="379"/>
        <v>25</v>
      </c>
      <c r="AE1178" s="141">
        <f t="shared" si="396"/>
        <v>0</v>
      </c>
      <c r="AF1178" s="142">
        <f t="shared" si="397"/>
        <v>0</v>
      </c>
      <c r="AG1178" s="278"/>
      <c r="AI1178" s="37">
        <f>IFERROR(IF(M1178&gt;0,(N1178*CONFIGURACAO!$C$20)+(O1178*CONFIGURACAO!$C$21)+(P1178*CONFIGURACAO!$C$22)+(Q1178*CONFIGURACAO!$C$23)+(R1178*CONFIGURACAO!$C$24),""),"")</f>
        <v>1820</v>
      </c>
      <c r="AJ1178" s="38">
        <f>IF(S1178=0,0,IF(CONFIGURACAO!$C$15="SIM",(IF(S1178&gt;CONFIGURACAO!$C$16,CONFIGURACAO!$C$16*CONFIGURACAO!$C$25,S1178*CONFIGURACAO!$C$25)),'PI AREA  P100'!S1178*CONFIGURACAO!$C$25))</f>
        <v>40</v>
      </c>
      <c r="AK1178" s="38">
        <f>IF(T1178=0,0,IF(CONFIGURACAO!$C$17="SIM",(IF(T1178&gt;CONFIGURACAO!$C$18,CONFIGURACAO!$C$18*CONFIGURACAO!$C$26,T1178*CONFIGURACAO!$C$26)),'PI AREA  P100'!T1178*CONFIGURACAO!$C$26))</f>
        <v>5</v>
      </c>
      <c r="AL1178" s="38">
        <f>IFERROR(IF(M1178&gt;0,(U1178*CONFIGURACAO!$C$29)+(V1178*CONFIGURACAO!$C$30),""),"")</f>
        <v>0</v>
      </c>
      <c r="AM1178" s="38">
        <f>IF(W1178=0,0,IF(CONFIGURACAO!$C$41="SIM",(IF(W1178&gt;CONFIGURACAO!$C$41,CONFIGURACAO!$C$41*CONFIGURACAO!$C$31,W1178*CONFIGURACAO!$C$31)),'PI AREA  P100'!W1178*CONFIGURACAO!$C$31))</f>
        <v>0</v>
      </c>
      <c r="AN1178" s="38">
        <f>IF(X1178=0,0,IF(CONFIGURACAO!$C$39="SIM",(IF(X1178&gt;CONFIGURACAO!$C$40,CONFIGURACAO!$C$40*CONFIGURACAO!$C$32,X1178*CONFIGURACAO!$C$32)),'PI AREA  P100'!X1178*CONFIGURACAO!$C$32))</f>
        <v>0</v>
      </c>
      <c r="AO1178" s="38">
        <f>IFERROR(IF(M1178&gt;0,(Y1178*CONFIGURACAO!$C$33)+(Z1178*CONFIGURACAO!$C$34)+(AA1178*CONFIGURACAO!$C$35)+(AB1178*CONFIGURACAO!$C$36),""),"")</f>
        <v>0</v>
      </c>
      <c r="AP1178" s="38">
        <f>IF(AA1178=0,0,IF(CONFIGURACAO!$C$46="SIM",(IF(AA1178&gt;CONFIGURACAO!$C$47,CONFIGURACAO!$C$47*CONFIGURACAO!$C$35,AA1178*CONFIGURACAO!$C$35)),'PI AREA  P100'!AA1178*CONFIGURACAO!$C$35))</f>
        <v>0</v>
      </c>
      <c r="AQ1178" s="38">
        <f>IF(AB1178=0,0,IF(CONFIGURACAO!$C$44="SIM",(IF(AB1178&gt;CONFIGURACAO!$C$45,CONFIGURACAO!$C$45*CONFIGURACAO!$C$36,AB1178*CONFIGURACAO!$C$36)),'PI AREA  P100'!AB1178*CONFIGURACAO!$C$36))</f>
        <v>0</v>
      </c>
      <c r="AR1178" s="38">
        <f t="shared" si="398"/>
        <v>1865</v>
      </c>
      <c r="AS1178" s="68">
        <f>IF(AR1178="","",$AR1178-(($AS$2/CONFIGURACAO!$C$6)*$M1178))</f>
        <v>1565</v>
      </c>
      <c r="AT1178" s="73">
        <f t="shared" si="380"/>
        <v>3</v>
      </c>
      <c r="AU1178" s="75">
        <f>IF(AR1178="","",$AR1178-(($AU$2/CONFIGURACAO!$C$6)*$M1178))</f>
        <v>1365</v>
      </c>
      <c r="AV1178" s="76">
        <f t="shared" si="381"/>
        <v>4</v>
      </c>
      <c r="AW1178" s="74">
        <f>IF(AR1178="","",$AR1178-(($AW$2/CONFIGURACAO!$C$6)*$M1178))</f>
        <v>1165</v>
      </c>
      <c r="AX1178" s="72">
        <f t="shared" si="382"/>
        <v>5</v>
      </c>
      <c r="AZ1178" s="39">
        <f t="shared" si="399"/>
        <v>0.1575262050965851</v>
      </c>
      <c r="BA1178" s="146">
        <f t="shared" si="384"/>
        <v>35</v>
      </c>
      <c r="BB1178" s="146">
        <f t="shared" si="400"/>
        <v>130</v>
      </c>
      <c r="BC1178" s="32">
        <f t="shared" si="401"/>
        <v>166</v>
      </c>
      <c r="BD1178" s="148"/>
      <c r="BE1178" s="40">
        <f t="shared" si="402"/>
        <v>7.4515648286140088E-2</v>
      </c>
      <c r="BF1178" s="40">
        <f t="shared" si="403"/>
        <v>0.15432098765432098</v>
      </c>
      <c r="BG1178" s="40">
        <f t="shared" si="404"/>
        <v>0.48818088386433711</v>
      </c>
      <c r="BH1178" s="40">
        <f t="shared" si="405"/>
        <v>0.16168148746968472</v>
      </c>
      <c r="BI1178" s="40">
        <f t="shared" si="406"/>
        <v>0</v>
      </c>
      <c r="BJ1178" s="40">
        <f t="shared" si="407"/>
        <v>0.46210720887245843</v>
      </c>
      <c r="BK1178" s="40">
        <f t="shared" si="408"/>
        <v>0.16051364365971107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 s="42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</row>
    <row r="1179" spans="1:124" s="32" customFormat="1" x14ac:dyDescent="0.2">
      <c r="A1179" s="124" t="str">
        <f>CONFIGURACAO!$C$4</f>
        <v>AREA 21</v>
      </c>
      <c r="B1179" s="125">
        <v>1177</v>
      </c>
      <c r="C1179" s="252" t="s">
        <v>337</v>
      </c>
      <c r="D1179" s="126">
        <f t="shared" si="394"/>
        <v>5</v>
      </c>
      <c r="E1179" s="250" t="s">
        <v>1514</v>
      </c>
      <c r="F1179" s="250">
        <v>1</v>
      </c>
      <c r="G1179" s="250">
        <v>0</v>
      </c>
      <c r="H1179" s="250">
        <v>0</v>
      </c>
      <c r="I1179" s="250">
        <v>0</v>
      </c>
      <c r="J1179" s="87"/>
      <c r="K1179" s="94"/>
      <c r="L1179" s="94"/>
      <c r="M1179" s="154">
        <f t="shared" si="395"/>
        <v>1</v>
      </c>
      <c r="N1179">
        <v>0</v>
      </c>
      <c r="O1179">
        <v>0</v>
      </c>
      <c r="P1179">
        <v>2</v>
      </c>
      <c r="Q1179">
        <v>1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1</v>
      </c>
      <c r="AC1179" s="139">
        <f t="shared" si="378"/>
        <v>0</v>
      </c>
      <c r="AD1179" s="140">
        <f t="shared" si="379"/>
        <v>2</v>
      </c>
      <c r="AE1179" s="141">
        <f t="shared" si="396"/>
        <v>0</v>
      </c>
      <c r="AF1179" s="142">
        <f t="shared" si="397"/>
        <v>0</v>
      </c>
      <c r="AG1179" s="278"/>
      <c r="AI1179" s="37">
        <f>IFERROR(IF(M1179&gt;0,(N1179*CONFIGURACAO!$C$20)+(O1179*CONFIGURACAO!$C$21)+(P1179*CONFIGURACAO!$C$22)+(Q1179*CONFIGURACAO!$C$23)+(R1179*CONFIGURACAO!$C$24),""),"")</f>
        <v>160</v>
      </c>
      <c r="AJ1179" s="38">
        <f>IF(S1179=0,0,IF(CONFIGURACAO!$C$15="SIM",(IF(S1179&gt;CONFIGURACAO!$C$16,CONFIGURACAO!$C$16*CONFIGURACAO!$C$25,S1179*CONFIGURACAO!$C$25)),'PI AREA  P100'!S1179*CONFIGURACAO!$C$25))</f>
        <v>10</v>
      </c>
      <c r="AK1179" s="38">
        <f>IF(T1179=0,0,IF(CONFIGURACAO!$C$17="SIM",(IF(T1179&gt;CONFIGURACAO!$C$18,CONFIGURACAO!$C$18*CONFIGURACAO!$C$26,T1179*CONFIGURACAO!$C$26)),'PI AREA  P100'!T1179*CONFIGURACAO!$C$26))</f>
        <v>0</v>
      </c>
      <c r="AL1179" s="38">
        <f>IFERROR(IF(M1179&gt;0,(U1179*CONFIGURACAO!$C$29)+(V1179*CONFIGURACAO!$C$30),""),"")</f>
        <v>0</v>
      </c>
      <c r="AM1179" s="38">
        <f>IF(W1179=0,0,IF(CONFIGURACAO!$C$41="SIM",(IF(W1179&gt;CONFIGURACAO!$C$41,CONFIGURACAO!$C$41*CONFIGURACAO!$C$31,W1179*CONFIGURACAO!$C$31)),'PI AREA  P100'!W1179*CONFIGURACAO!$C$31))</f>
        <v>0</v>
      </c>
      <c r="AN1179" s="38">
        <f>IF(X1179=0,0,IF(CONFIGURACAO!$C$39="SIM",(IF(X1179&gt;CONFIGURACAO!$C$40,CONFIGURACAO!$C$40*CONFIGURACAO!$C$32,X1179*CONFIGURACAO!$C$32)),'PI AREA  P100'!X1179*CONFIGURACAO!$C$32))</f>
        <v>25</v>
      </c>
      <c r="AO1179" s="38">
        <f>IFERROR(IF(M1179&gt;0,(Y1179*CONFIGURACAO!$C$33)+(Z1179*CONFIGURACAO!$C$34)+(AA1179*CONFIGURACAO!$C$35)+(AB1179*CONFIGURACAO!$C$36),""),"")</f>
        <v>10</v>
      </c>
      <c r="AP1179" s="38">
        <f>IF(AA1179=0,0,IF(CONFIGURACAO!$C$46="SIM",(IF(AA1179&gt;CONFIGURACAO!$C$47,CONFIGURACAO!$C$47*CONFIGURACAO!$C$35,AA1179*CONFIGURACAO!$C$35)),'PI AREA  P100'!AA1179*CONFIGURACAO!$C$35))</f>
        <v>0</v>
      </c>
      <c r="AQ1179" s="38">
        <f>IF(AB1179=0,0,IF(CONFIGURACAO!$C$44="SIM",(IF(AB1179&gt;CONFIGURACAO!$C$45,CONFIGURACAO!$C$45*CONFIGURACAO!$C$36,AB1179*CONFIGURACAO!$C$36)),'PI AREA  P100'!AB1179*CONFIGURACAO!$C$36))</f>
        <v>10</v>
      </c>
      <c r="AR1179" s="38">
        <f t="shared" si="398"/>
        <v>215</v>
      </c>
      <c r="AS1179" s="68">
        <f>IF(AR1179="","",$AR1179-(($AS$2/CONFIGURACAO!$C$6)*$M1179))</f>
        <v>140</v>
      </c>
      <c r="AT1179" s="73">
        <f t="shared" si="380"/>
        <v>3</v>
      </c>
      <c r="AU1179" s="75">
        <f>IF(AR1179="","",$AR1179-(($AU$2/CONFIGURACAO!$C$6)*$M1179))</f>
        <v>90</v>
      </c>
      <c r="AV1179" s="76">
        <f t="shared" si="381"/>
        <v>4</v>
      </c>
      <c r="AW1179" s="74">
        <f>IF(AR1179="","",$AR1179-(($AW$2/CONFIGURACAO!$C$6)*$M1179))</f>
        <v>40</v>
      </c>
      <c r="AX1179" s="72">
        <f t="shared" si="382"/>
        <v>5</v>
      </c>
      <c r="AZ1179" s="39">
        <f t="shared" si="399"/>
        <v>1.8159857424003108E-2</v>
      </c>
      <c r="BA1179" s="146">
        <f t="shared" si="384"/>
        <v>6</v>
      </c>
      <c r="BB1179" s="146">
        <f t="shared" si="400"/>
        <v>836</v>
      </c>
      <c r="BC1179" s="32">
        <f t="shared" si="401"/>
        <v>948</v>
      </c>
      <c r="BD1179" s="148"/>
      <c r="BE1179" s="40">
        <f t="shared" si="402"/>
        <v>0</v>
      </c>
      <c r="BF1179" s="40">
        <f t="shared" si="403"/>
        <v>0</v>
      </c>
      <c r="BG1179" s="40">
        <f t="shared" si="404"/>
        <v>5.1387461459403906E-2</v>
      </c>
      <c r="BH1179" s="40">
        <f t="shared" si="405"/>
        <v>4.042037186742118E-2</v>
      </c>
      <c r="BI1179" s="40">
        <f t="shared" si="406"/>
        <v>0</v>
      </c>
      <c r="BJ1179" s="40">
        <f t="shared" si="407"/>
        <v>9.2421441774491686E-2</v>
      </c>
      <c r="BK1179" s="40">
        <f t="shared" si="408"/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 s="42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</row>
    <row r="1180" spans="1:124" s="32" customFormat="1" x14ac:dyDescent="0.2">
      <c r="A1180" s="124" t="str">
        <f>CONFIGURACAO!$C$4</f>
        <v>AREA 21</v>
      </c>
      <c r="B1180" s="125">
        <v>1178</v>
      </c>
      <c r="C1180" s="252" t="s">
        <v>337</v>
      </c>
      <c r="D1180" s="126">
        <f t="shared" si="394"/>
        <v>6</v>
      </c>
      <c r="E1180" s="250" t="s">
        <v>1515</v>
      </c>
      <c r="F1180" s="250">
        <v>1</v>
      </c>
      <c r="G1180" s="250">
        <v>1</v>
      </c>
      <c r="H1180" s="250">
        <v>1</v>
      </c>
      <c r="I1180" s="250">
        <v>1</v>
      </c>
      <c r="J1180" s="87"/>
      <c r="K1180" s="94"/>
      <c r="L1180" s="94"/>
      <c r="M1180" s="154">
        <f t="shared" si="395"/>
        <v>4</v>
      </c>
      <c r="N1180">
        <v>3</v>
      </c>
      <c r="O1180">
        <v>0</v>
      </c>
      <c r="P1180">
        <v>13</v>
      </c>
      <c r="Q1180">
        <v>5</v>
      </c>
      <c r="R1180">
        <v>0</v>
      </c>
      <c r="S1180">
        <v>4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1</v>
      </c>
      <c r="Z1180">
        <v>0</v>
      </c>
      <c r="AA1180">
        <v>0</v>
      </c>
      <c r="AB1180">
        <v>3</v>
      </c>
      <c r="AC1180" s="139">
        <f t="shared" si="378"/>
        <v>3</v>
      </c>
      <c r="AD1180" s="140">
        <f t="shared" si="379"/>
        <v>16</v>
      </c>
      <c r="AE1180" s="141">
        <f t="shared" si="396"/>
        <v>0</v>
      </c>
      <c r="AF1180" s="142">
        <f t="shared" si="397"/>
        <v>1</v>
      </c>
      <c r="AG1180" s="278"/>
      <c r="AI1180" s="37">
        <f>IFERROR(IF(M1180&gt;0,(N1180*CONFIGURACAO!$C$20)+(O1180*CONFIGURACAO!$C$21)+(P1180*CONFIGURACAO!$C$22)+(Q1180*CONFIGURACAO!$C$23)+(R1180*CONFIGURACAO!$C$24),""),"")</f>
        <v>1280</v>
      </c>
      <c r="AJ1180" s="38">
        <f>IF(S1180=0,0,IF(CONFIGURACAO!$C$15="SIM",(IF(S1180&gt;CONFIGURACAO!$C$16,CONFIGURACAO!$C$16*CONFIGURACAO!$C$25,S1180*CONFIGURACAO!$C$25)),'PI AREA  P100'!S1180*CONFIGURACAO!$C$25))</f>
        <v>40</v>
      </c>
      <c r="AK1180" s="38">
        <f>IF(T1180=0,0,IF(CONFIGURACAO!$C$17="SIM",(IF(T1180&gt;CONFIGURACAO!$C$18,CONFIGURACAO!$C$18*CONFIGURACAO!$C$26,T1180*CONFIGURACAO!$C$26)),'PI AREA  P100'!T1180*CONFIGURACAO!$C$26))</f>
        <v>0</v>
      </c>
      <c r="AL1180" s="38">
        <f>IFERROR(IF(M1180&gt;0,(U1180*CONFIGURACAO!$C$29)+(V1180*CONFIGURACAO!$C$30),""),"")</f>
        <v>0</v>
      </c>
      <c r="AM1180" s="38">
        <f>IF(W1180=0,0,IF(CONFIGURACAO!$C$41="SIM",(IF(W1180&gt;CONFIGURACAO!$C$41,CONFIGURACAO!$C$41*CONFIGURACAO!$C$31,W1180*CONFIGURACAO!$C$31)),'PI AREA  P100'!W1180*CONFIGURACAO!$C$31))</f>
        <v>0</v>
      </c>
      <c r="AN1180" s="38">
        <f>IF(X1180=0,0,IF(CONFIGURACAO!$C$39="SIM",(IF(X1180&gt;CONFIGURACAO!$C$40,CONFIGURACAO!$C$40*CONFIGURACAO!$C$32,X1180*CONFIGURACAO!$C$32)),'PI AREA  P100'!X1180*CONFIGURACAO!$C$32))</f>
        <v>25</v>
      </c>
      <c r="AO1180" s="38">
        <f>IFERROR(IF(M1180&gt;0,(Y1180*CONFIGURACAO!$C$33)+(Z1180*CONFIGURACAO!$C$34)+(AA1180*CONFIGURACAO!$C$35)+(AB1180*CONFIGURACAO!$C$36),""),"")</f>
        <v>130</v>
      </c>
      <c r="AP1180" s="38">
        <f>IF(AA1180=0,0,IF(CONFIGURACAO!$C$46="SIM",(IF(AA1180&gt;CONFIGURACAO!$C$47,CONFIGURACAO!$C$47*CONFIGURACAO!$C$35,AA1180*CONFIGURACAO!$C$35)),'PI AREA  P100'!AA1180*CONFIGURACAO!$C$35))</f>
        <v>0</v>
      </c>
      <c r="AQ1180" s="38">
        <f>IF(AB1180=0,0,IF(CONFIGURACAO!$C$44="SIM",(IF(AB1180&gt;CONFIGURACAO!$C$45,CONFIGURACAO!$C$45*CONFIGURACAO!$C$36,AB1180*CONFIGURACAO!$C$36)),'PI AREA  P100'!AB1180*CONFIGURACAO!$C$36))</f>
        <v>20</v>
      </c>
      <c r="AR1180" s="38">
        <f t="shared" si="398"/>
        <v>1495</v>
      </c>
      <c r="AS1180" s="68">
        <f>IF(AR1180="","",$AR1180-(($AS$2/CONFIGURACAO!$C$6)*$M1180))</f>
        <v>1195</v>
      </c>
      <c r="AT1180" s="73">
        <f t="shared" si="380"/>
        <v>3</v>
      </c>
      <c r="AU1180" s="75">
        <f>IF(AR1180="","",$AR1180-(($AU$2/CONFIGURACAO!$C$6)*$M1180))</f>
        <v>995</v>
      </c>
      <c r="AV1180" s="76">
        <f t="shared" si="381"/>
        <v>4</v>
      </c>
      <c r="AW1180" s="74">
        <f>IF(AR1180="","",$AR1180-(($AW$2/CONFIGURACAO!$C$6)*$M1180))</f>
        <v>795</v>
      </c>
      <c r="AX1180" s="72">
        <f t="shared" si="382"/>
        <v>5</v>
      </c>
      <c r="AZ1180" s="39">
        <f t="shared" si="399"/>
        <v>0.12627435743667279</v>
      </c>
      <c r="BA1180" s="146">
        <f t="shared" si="384"/>
        <v>30</v>
      </c>
      <c r="BB1180" s="146">
        <f t="shared" si="400"/>
        <v>185</v>
      </c>
      <c r="BC1180" s="32">
        <f t="shared" si="401"/>
        <v>250</v>
      </c>
      <c r="BD1180" s="148"/>
      <c r="BE1180" s="40">
        <f t="shared" si="402"/>
        <v>0.11177347242921014</v>
      </c>
      <c r="BF1180" s="40">
        <f t="shared" si="403"/>
        <v>0</v>
      </c>
      <c r="BG1180" s="40">
        <f t="shared" si="404"/>
        <v>0.33401849948612539</v>
      </c>
      <c r="BH1180" s="40">
        <f t="shared" si="405"/>
        <v>0.20210185933710592</v>
      </c>
      <c r="BI1180" s="40">
        <f t="shared" si="406"/>
        <v>0</v>
      </c>
      <c r="BJ1180" s="40">
        <f t="shared" si="407"/>
        <v>0.36968576709796674</v>
      </c>
      <c r="BK1180" s="40">
        <f t="shared" si="408"/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 s="42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</row>
    <row r="1181" spans="1:124" s="32" customFormat="1" x14ac:dyDescent="0.2">
      <c r="A1181" s="124" t="str">
        <f>CONFIGURACAO!$C$4</f>
        <v>AREA 21</v>
      </c>
      <c r="B1181" s="125">
        <v>1179</v>
      </c>
      <c r="C1181" s="252" t="s">
        <v>337</v>
      </c>
      <c r="D1181" s="126">
        <f t="shared" si="394"/>
        <v>7</v>
      </c>
      <c r="E1181" s="250" t="s">
        <v>1516</v>
      </c>
      <c r="F1181" s="250">
        <v>1</v>
      </c>
      <c r="G1181" s="250">
        <v>1</v>
      </c>
      <c r="H1181" s="250">
        <v>1</v>
      </c>
      <c r="I1181" s="250">
        <v>1</v>
      </c>
      <c r="J1181" s="87"/>
      <c r="K1181" s="94"/>
      <c r="L1181" s="94"/>
      <c r="M1181" s="154">
        <f t="shared" si="395"/>
        <v>4</v>
      </c>
      <c r="N1181">
        <v>0</v>
      </c>
      <c r="O1181">
        <v>2</v>
      </c>
      <c r="P1181">
        <v>26</v>
      </c>
      <c r="Q1181">
        <v>1</v>
      </c>
      <c r="R1181">
        <v>1</v>
      </c>
      <c r="S1181">
        <v>6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>
        <v>0</v>
      </c>
      <c r="AB1181">
        <v>4</v>
      </c>
      <c r="AC1181" s="139">
        <f t="shared" si="378"/>
        <v>2</v>
      </c>
      <c r="AD1181" s="140">
        <f t="shared" si="379"/>
        <v>28</v>
      </c>
      <c r="AE1181" s="141">
        <f t="shared" si="396"/>
        <v>0</v>
      </c>
      <c r="AF1181" s="142">
        <f t="shared" si="397"/>
        <v>2</v>
      </c>
      <c r="AG1181" s="278"/>
      <c r="AI1181" s="37">
        <f>IFERROR(IF(M1181&gt;0,(N1181*CONFIGURACAO!$C$20)+(O1181*CONFIGURACAO!$C$21)+(P1181*CONFIGURACAO!$C$22)+(Q1181*CONFIGURACAO!$C$23)+(R1181*CONFIGURACAO!$C$24),""),"")</f>
        <v>1780</v>
      </c>
      <c r="AJ1181" s="38">
        <f>IF(S1181=0,0,IF(CONFIGURACAO!$C$15="SIM",(IF(S1181&gt;CONFIGURACAO!$C$16,CONFIGURACAO!$C$16*CONFIGURACAO!$C$25,S1181*CONFIGURACAO!$C$25)),'PI AREA  P100'!S1181*CONFIGURACAO!$C$25))</f>
        <v>40</v>
      </c>
      <c r="AK1181" s="38">
        <f>IF(T1181=0,0,IF(CONFIGURACAO!$C$17="SIM",(IF(T1181&gt;CONFIGURACAO!$C$18,CONFIGURACAO!$C$18*CONFIGURACAO!$C$26,T1181*CONFIGURACAO!$C$26)),'PI AREA  P100'!T1181*CONFIGURACAO!$C$26))</f>
        <v>5</v>
      </c>
      <c r="AL1181" s="38">
        <f>IFERROR(IF(M1181&gt;0,(U1181*CONFIGURACAO!$C$29)+(V1181*CONFIGURACAO!$C$30),""),"")</f>
        <v>0</v>
      </c>
      <c r="AM1181" s="38">
        <f>IF(W1181=0,0,IF(CONFIGURACAO!$C$41="SIM",(IF(W1181&gt;CONFIGURACAO!$C$41,CONFIGURACAO!$C$41*CONFIGURACAO!$C$31,W1181*CONFIGURACAO!$C$31)),'PI AREA  P100'!W1181*CONFIGURACAO!$C$31))</f>
        <v>0</v>
      </c>
      <c r="AN1181" s="38">
        <f>IF(X1181=0,0,IF(CONFIGURACAO!$C$39="SIM",(IF(X1181&gt;CONFIGURACAO!$C$40,CONFIGURACAO!$C$40*CONFIGURACAO!$C$32,X1181*CONFIGURACAO!$C$32)),'PI AREA  P100'!X1181*CONFIGURACAO!$C$32))</f>
        <v>0</v>
      </c>
      <c r="AO1181" s="38">
        <f>IFERROR(IF(M1181&gt;0,(Y1181*CONFIGURACAO!$C$33)+(Z1181*CONFIGURACAO!$C$34)+(AA1181*CONFIGURACAO!$C$35)+(AB1181*CONFIGURACAO!$C$36),""),"")</f>
        <v>190</v>
      </c>
      <c r="AP1181" s="38">
        <f>IF(AA1181=0,0,IF(CONFIGURACAO!$C$46="SIM",(IF(AA1181&gt;CONFIGURACAO!$C$47,CONFIGURACAO!$C$47*CONFIGURACAO!$C$35,AA1181*CONFIGURACAO!$C$35)),'PI AREA  P100'!AA1181*CONFIGURACAO!$C$35))</f>
        <v>0</v>
      </c>
      <c r="AQ1181" s="38">
        <f>IF(AB1181=0,0,IF(CONFIGURACAO!$C$44="SIM",(IF(AB1181&gt;CONFIGURACAO!$C$45,CONFIGURACAO!$C$45*CONFIGURACAO!$C$36,AB1181*CONFIGURACAO!$C$36)),'PI AREA  P100'!AB1181*CONFIGURACAO!$C$36))</f>
        <v>20</v>
      </c>
      <c r="AR1181" s="38">
        <f t="shared" si="398"/>
        <v>2035</v>
      </c>
      <c r="AS1181" s="68">
        <f>IF(AR1181="","",$AR1181-(($AS$2/CONFIGURACAO!$C$6)*$M1181))</f>
        <v>1735</v>
      </c>
      <c r="AT1181" s="73">
        <f t="shared" si="380"/>
        <v>3</v>
      </c>
      <c r="AU1181" s="75">
        <f>IF(AR1181="","",$AR1181-(($AU$2/CONFIGURACAO!$C$6)*$M1181))</f>
        <v>1535</v>
      </c>
      <c r="AV1181" s="76">
        <f t="shared" si="381"/>
        <v>4</v>
      </c>
      <c r="AW1181" s="74">
        <f>IF(AR1181="","",$AR1181-(($AW$2/CONFIGURACAO!$C$6)*$M1181))</f>
        <v>1335</v>
      </c>
      <c r="AX1181" s="72">
        <f t="shared" si="382"/>
        <v>5</v>
      </c>
      <c r="AZ1181" s="39">
        <f t="shared" si="399"/>
        <v>0.17188516212951779</v>
      </c>
      <c r="BA1181" s="146">
        <f t="shared" si="384"/>
        <v>43</v>
      </c>
      <c r="BB1181" s="146">
        <f t="shared" si="400"/>
        <v>74</v>
      </c>
      <c r="BC1181" s="32">
        <f t="shared" si="401"/>
        <v>141</v>
      </c>
      <c r="BD1181" s="148"/>
      <c r="BE1181" s="40">
        <f t="shared" si="402"/>
        <v>0</v>
      </c>
      <c r="BF1181" s="40">
        <f t="shared" si="403"/>
        <v>7.716049382716049E-2</v>
      </c>
      <c r="BG1181" s="40">
        <f t="shared" si="404"/>
        <v>0.66803699897225077</v>
      </c>
      <c r="BH1181" s="40">
        <f t="shared" si="405"/>
        <v>4.042037186742118E-2</v>
      </c>
      <c r="BI1181" s="40">
        <f t="shared" si="406"/>
        <v>0.10660980810234541</v>
      </c>
      <c r="BJ1181" s="40">
        <f t="shared" si="407"/>
        <v>0.55452865064695012</v>
      </c>
      <c r="BK1181" s="40">
        <f t="shared" si="408"/>
        <v>0.16051364365971107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 s="42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</row>
    <row r="1182" spans="1:124" s="32" customFormat="1" x14ac:dyDescent="0.2">
      <c r="A1182" s="124" t="str">
        <f>CONFIGURACAO!$C$4</f>
        <v>AREA 21</v>
      </c>
      <c r="B1182" s="125">
        <v>1180</v>
      </c>
      <c r="C1182" s="252" t="s">
        <v>337</v>
      </c>
      <c r="D1182" s="126">
        <f t="shared" si="394"/>
        <v>8</v>
      </c>
      <c r="E1182" s="250" t="s">
        <v>1517</v>
      </c>
      <c r="F1182" s="250">
        <v>0</v>
      </c>
      <c r="G1182" s="250">
        <v>1</v>
      </c>
      <c r="H1182" s="250">
        <v>1</v>
      </c>
      <c r="I1182" s="250">
        <v>1</v>
      </c>
      <c r="J1182" s="87"/>
      <c r="K1182" s="94"/>
      <c r="L1182" s="94"/>
      <c r="M1182" s="154">
        <f t="shared" si="395"/>
        <v>3</v>
      </c>
      <c r="N1182">
        <v>0</v>
      </c>
      <c r="O1182">
        <v>1</v>
      </c>
      <c r="P1182">
        <v>4</v>
      </c>
      <c r="Q1182">
        <v>1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 s="139">
        <f t="shared" si="378"/>
        <v>1</v>
      </c>
      <c r="AD1182" s="140">
        <f t="shared" si="379"/>
        <v>5</v>
      </c>
      <c r="AE1182" s="141">
        <f t="shared" si="396"/>
        <v>0</v>
      </c>
      <c r="AF1182" s="142">
        <f t="shared" si="397"/>
        <v>0</v>
      </c>
      <c r="AG1182" s="278"/>
      <c r="AI1182" s="37">
        <f>IFERROR(IF(M1182&gt;0,(N1182*CONFIGURACAO!$C$20)+(O1182*CONFIGURACAO!$C$21)+(P1182*CONFIGURACAO!$C$22)+(Q1182*CONFIGURACAO!$C$23)+(R1182*CONFIGURACAO!$C$24),""),"")</f>
        <v>360</v>
      </c>
      <c r="AJ1182" s="38">
        <f>IF(S1182=0,0,IF(CONFIGURACAO!$C$15="SIM",(IF(S1182&gt;CONFIGURACAO!$C$16,CONFIGURACAO!$C$16*CONFIGURACAO!$C$25,S1182*CONFIGURACAO!$C$25)),'PI AREA  P100'!S1182*CONFIGURACAO!$C$25))</f>
        <v>10</v>
      </c>
      <c r="AK1182" s="38">
        <f>IF(T1182=0,0,IF(CONFIGURACAO!$C$17="SIM",(IF(T1182&gt;CONFIGURACAO!$C$18,CONFIGURACAO!$C$18*CONFIGURACAO!$C$26,T1182*CONFIGURACAO!$C$26)),'PI AREA  P100'!T1182*CONFIGURACAO!$C$26))</f>
        <v>0</v>
      </c>
      <c r="AL1182" s="38">
        <f>IFERROR(IF(M1182&gt;0,(U1182*CONFIGURACAO!$C$29)+(V1182*CONFIGURACAO!$C$30),""),"")</f>
        <v>0</v>
      </c>
      <c r="AM1182" s="38">
        <f>IF(W1182=0,0,IF(CONFIGURACAO!$C$41="SIM",(IF(W1182&gt;CONFIGURACAO!$C$41,CONFIGURACAO!$C$41*CONFIGURACAO!$C$31,W1182*CONFIGURACAO!$C$31)),'PI AREA  P100'!W1182*CONFIGURACAO!$C$31))</f>
        <v>0</v>
      </c>
      <c r="AN1182" s="38">
        <f>IF(X1182=0,0,IF(CONFIGURACAO!$C$39="SIM",(IF(X1182&gt;CONFIGURACAO!$C$40,CONFIGURACAO!$C$40*CONFIGURACAO!$C$32,X1182*CONFIGURACAO!$C$32)),'PI AREA  P100'!X1182*CONFIGURACAO!$C$32))</f>
        <v>0</v>
      </c>
      <c r="AO1182" s="38">
        <f>IFERROR(IF(M1182&gt;0,(Y1182*CONFIGURACAO!$C$33)+(Z1182*CONFIGURACAO!$C$34)+(AA1182*CONFIGURACAO!$C$35)+(AB1182*CONFIGURACAO!$C$36),""),"")</f>
        <v>0</v>
      </c>
      <c r="AP1182" s="38">
        <f>IF(AA1182=0,0,IF(CONFIGURACAO!$C$46="SIM",(IF(AA1182&gt;CONFIGURACAO!$C$47,CONFIGURACAO!$C$47*CONFIGURACAO!$C$35,AA1182*CONFIGURACAO!$C$35)),'PI AREA  P100'!AA1182*CONFIGURACAO!$C$35))</f>
        <v>0</v>
      </c>
      <c r="AQ1182" s="38">
        <f>IF(AB1182=0,0,IF(CONFIGURACAO!$C$44="SIM",(IF(AB1182&gt;CONFIGURACAO!$C$45,CONFIGURACAO!$C$45*CONFIGURACAO!$C$36,AB1182*CONFIGURACAO!$C$36)),'PI AREA  P100'!AB1182*CONFIGURACAO!$C$36))</f>
        <v>0</v>
      </c>
      <c r="AR1182" s="38">
        <f t="shared" si="398"/>
        <v>370</v>
      </c>
      <c r="AS1182" s="68">
        <f>IF(AR1182="","",$AR1182-(($AS$2/CONFIGURACAO!$C$6)*$M1182))</f>
        <v>145</v>
      </c>
      <c r="AT1182" s="73">
        <f t="shared" si="380"/>
        <v>3</v>
      </c>
      <c r="AU1182" s="75">
        <f>IF(AR1182="","",$AR1182-(($AU$2/CONFIGURACAO!$C$6)*$M1182))</f>
        <v>-5</v>
      </c>
      <c r="AV1182" s="76" t="str">
        <f t="shared" si="381"/>
        <v>NAO</v>
      </c>
      <c r="AW1182" s="74">
        <f>IF(AR1182="","",$AR1182-(($AW$2/CONFIGURACAO!$C$6)*$M1182))</f>
        <v>-155</v>
      </c>
      <c r="AX1182" s="72" t="str">
        <f t="shared" si="382"/>
        <v>NAO</v>
      </c>
      <c r="AZ1182" s="39">
        <f t="shared" si="399"/>
        <v>3.1251847659912325E-2</v>
      </c>
      <c r="BA1182" s="146">
        <f t="shared" si="384"/>
        <v>7</v>
      </c>
      <c r="BB1182" s="146">
        <f t="shared" si="400"/>
        <v>798</v>
      </c>
      <c r="BC1182" s="32">
        <f t="shared" si="401"/>
        <v>829</v>
      </c>
      <c r="BD1182" s="148"/>
      <c r="BE1182" s="40">
        <f t="shared" si="402"/>
        <v>0</v>
      </c>
      <c r="BF1182" s="40">
        <f t="shared" si="403"/>
        <v>3.8580246913580245E-2</v>
      </c>
      <c r="BG1182" s="40">
        <f t="shared" si="404"/>
        <v>0.10277492291880781</v>
      </c>
      <c r="BH1182" s="40">
        <f t="shared" si="405"/>
        <v>4.042037186742118E-2</v>
      </c>
      <c r="BI1182" s="40">
        <f t="shared" si="406"/>
        <v>0</v>
      </c>
      <c r="BJ1182" s="40">
        <f t="shared" si="407"/>
        <v>9.2421441774491686E-2</v>
      </c>
      <c r="BK1182" s="40">
        <f t="shared" si="408"/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 s="4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</row>
    <row r="1183" spans="1:124" s="32" customFormat="1" x14ac:dyDescent="0.2">
      <c r="A1183" s="124" t="str">
        <f>CONFIGURACAO!$C$4</f>
        <v>AREA 21</v>
      </c>
      <c r="B1183" s="125">
        <v>1181</v>
      </c>
      <c r="C1183" s="252" t="s">
        <v>337</v>
      </c>
      <c r="D1183" s="126">
        <f t="shared" si="394"/>
        <v>9</v>
      </c>
      <c r="E1183" s="250" t="s">
        <v>1518</v>
      </c>
      <c r="F1183" s="250">
        <v>1</v>
      </c>
      <c r="G1183" s="250">
        <v>1</v>
      </c>
      <c r="H1183" s="250">
        <v>1</v>
      </c>
      <c r="I1183" s="250">
        <v>1</v>
      </c>
      <c r="J1183" s="87"/>
      <c r="K1183" s="94"/>
      <c r="L1183" s="94"/>
      <c r="M1183" s="154">
        <f t="shared" si="395"/>
        <v>4</v>
      </c>
      <c r="N1183">
        <v>0</v>
      </c>
      <c r="O1183">
        <v>1</v>
      </c>
      <c r="P1183">
        <v>21</v>
      </c>
      <c r="Q1183">
        <v>3</v>
      </c>
      <c r="R1183">
        <v>0</v>
      </c>
      <c r="S1183">
        <v>6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 s="139">
        <f t="shared" si="378"/>
        <v>1</v>
      </c>
      <c r="AD1183" s="140">
        <f t="shared" si="379"/>
        <v>22</v>
      </c>
      <c r="AE1183" s="141">
        <f t="shared" si="396"/>
        <v>0</v>
      </c>
      <c r="AF1183" s="142">
        <f t="shared" si="397"/>
        <v>1</v>
      </c>
      <c r="AG1183" s="278"/>
      <c r="AI1183" s="37">
        <f>IFERROR(IF(M1183&gt;0,(N1183*CONFIGURACAO!$C$20)+(O1183*CONFIGURACAO!$C$21)+(P1183*CONFIGURACAO!$C$22)+(Q1183*CONFIGURACAO!$C$23)+(R1183*CONFIGURACAO!$C$24),""),"")</f>
        <v>1460</v>
      </c>
      <c r="AJ1183" s="38">
        <f>IF(S1183=0,0,IF(CONFIGURACAO!$C$15="SIM",(IF(S1183&gt;CONFIGURACAO!$C$16,CONFIGURACAO!$C$16*CONFIGURACAO!$C$25,S1183*CONFIGURACAO!$C$25)),'PI AREA  P100'!S1183*CONFIGURACAO!$C$25))</f>
        <v>40</v>
      </c>
      <c r="AK1183" s="38">
        <f>IF(T1183=0,0,IF(CONFIGURACAO!$C$17="SIM",(IF(T1183&gt;CONFIGURACAO!$C$18,CONFIGURACAO!$C$18*CONFIGURACAO!$C$26,T1183*CONFIGURACAO!$C$26)),'PI AREA  P100'!T1183*CONFIGURACAO!$C$26))</f>
        <v>0</v>
      </c>
      <c r="AL1183" s="38">
        <f>IFERROR(IF(M1183&gt;0,(U1183*CONFIGURACAO!$C$29)+(V1183*CONFIGURACAO!$C$30),""),"")</f>
        <v>0</v>
      </c>
      <c r="AM1183" s="38">
        <f>IF(W1183=0,0,IF(CONFIGURACAO!$C$41="SIM",(IF(W1183&gt;CONFIGURACAO!$C$41,CONFIGURACAO!$C$41*CONFIGURACAO!$C$31,W1183*CONFIGURACAO!$C$31)),'PI AREA  P100'!W1183*CONFIGURACAO!$C$31))</f>
        <v>0</v>
      </c>
      <c r="AN1183" s="38">
        <f>IF(X1183=0,0,IF(CONFIGURACAO!$C$39="SIM",(IF(X1183&gt;CONFIGURACAO!$C$40,CONFIGURACAO!$C$40*CONFIGURACAO!$C$32,X1183*CONFIGURACAO!$C$32)),'PI AREA  P100'!X1183*CONFIGURACAO!$C$32))</f>
        <v>0</v>
      </c>
      <c r="AO1183" s="38">
        <f>IFERROR(IF(M1183&gt;0,(Y1183*CONFIGURACAO!$C$33)+(Z1183*CONFIGURACAO!$C$34)+(AA1183*CONFIGURACAO!$C$35)+(AB1183*CONFIGURACAO!$C$36),""),"")</f>
        <v>100</v>
      </c>
      <c r="AP1183" s="38">
        <f>IF(AA1183=0,0,IF(CONFIGURACAO!$C$46="SIM",(IF(AA1183&gt;CONFIGURACAO!$C$47,CONFIGURACAO!$C$47*CONFIGURACAO!$C$35,AA1183*CONFIGURACAO!$C$35)),'PI AREA  P100'!AA1183*CONFIGURACAO!$C$35))</f>
        <v>0</v>
      </c>
      <c r="AQ1183" s="38">
        <f>IF(AB1183=0,0,IF(CONFIGURACAO!$C$44="SIM",(IF(AB1183&gt;CONFIGURACAO!$C$45,CONFIGURACAO!$C$45*CONFIGURACAO!$C$36,AB1183*CONFIGURACAO!$C$36)),'PI AREA  P100'!AB1183*CONFIGURACAO!$C$36))</f>
        <v>0</v>
      </c>
      <c r="AR1183" s="38">
        <f t="shared" si="398"/>
        <v>1600</v>
      </c>
      <c r="AS1183" s="68">
        <f>IF(AR1183="","",$AR1183-(($AS$2/CONFIGURACAO!$C$6)*$M1183))</f>
        <v>1300</v>
      </c>
      <c r="AT1183" s="73">
        <f t="shared" si="380"/>
        <v>3</v>
      </c>
      <c r="AU1183" s="75">
        <f>IF(AR1183="","",$AR1183-(($AU$2/CONFIGURACAO!$C$6)*$M1183))</f>
        <v>1100</v>
      </c>
      <c r="AV1183" s="76">
        <f t="shared" si="381"/>
        <v>4</v>
      </c>
      <c r="AW1183" s="74">
        <f>IF(AR1183="","",$AR1183-(($AW$2/CONFIGURACAO!$C$6)*$M1183))</f>
        <v>900</v>
      </c>
      <c r="AX1183" s="72">
        <f t="shared" si="382"/>
        <v>5</v>
      </c>
      <c r="AZ1183" s="39">
        <f t="shared" si="399"/>
        <v>0.13514312501583708</v>
      </c>
      <c r="BA1183" s="146">
        <f t="shared" si="384"/>
        <v>32</v>
      </c>
      <c r="BB1183" s="146">
        <f t="shared" si="400"/>
        <v>157</v>
      </c>
      <c r="BC1183" s="32">
        <f t="shared" si="401"/>
        <v>217</v>
      </c>
      <c r="BD1183" s="148"/>
      <c r="BE1183" s="40">
        <f t="shared" si="402"/>
        <v>0</v>
      </c>
      <c r="BF1183" s="40">
        <f t="shared" si="403"/>
        <v>3.8580246913580245E-2</v>
      </c>
      <c r="BG1183" s="40">
        <f t="shared" si="404"/>
        <v>0.53956834532374098</v>
      </c>
      <c r="BH1183" s="40">
        <f t="shared" si="405"/>
        <v>0.12126111560226355</v>
      </c>
      <c r="BI1183" s="40">
        <f t="shared" si="406"/>
        <v>0</v>
      </c>
      <c r="BJ1183" s="40">
        <f t="shared" si="407"/>
        <v>0.55452865064695012</v>
      </c>
      <c r="BK1183" s="40">
        <f t="shared" si="408"/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 s="42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</row>
    <row r="1184" spans="1:124" s="32" customFormat="1" x14ac:dyDescent="0.2">
      <c r="A1184" s="124" t="str">
        <f>CONFIGURACAO!$C$4</f>
        <v>AREA 21</v>
      </c>
      <c r="B1184" s="125">
        <v>1182</v>
      </c>
      <c r="C1184" s="252" t="s">
        <v>337</v>
      </c>
      <c r="D1184" s="126">
        <f t="shared" si="394"/>
        <v>10</v>
      </c>
      <c r="E1184" s="250" t="s">
        <v>1519</v>
      </c>
      <c r="F1184" s="250">
        <v>1</v>
      </c>
      <c r="G1184" s="250">
        <v>1</v>
      </c>
      <c r="H1184" s="250">
        <v>1</v>
      </c>
      <c r="I1184" s="250">
        <v>1</v>
      </c>
      <c r="J1184" s="87"/>
      <c r="K1184" s="94"/>
      <c r="L1184" s="94"/>
      <c r="M1184" s="154">
        <f t="shared" si="395"/>
        <v>4</v>
      </c>
      <c r="N1184">
        <v>2</v>
      </c>
      <c r="O1184">
        <v>0</v>
      </c>
      <c r="P1184">
        <v>26</v>
      </c>
      <c r="Q1184">
        <v>7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s="139">
        <f t="shared" si="378"/>
        <v>2</v>
      </c>
      <c r="AD1184" s="140">
        <f t="shared" si="379"/>
        <v>28</v>
      </c>
      <c r="AE1184" s="141">
        <f t="shared" si="396"/>
        <v>0</v>
      </c>
      <c r="AF1184" s="142">
        <f t="shared" si="397"/>
        <v>0</v>
      </c>
      <c r="AG1184" s="278"/>
      <c r="AI1184" s="37">
        <f>IFERROR(IF(M1184&gt;0,(N1184*CONFIGURACAO!$C$20)+(O1184*CONFIGURACAO!$C$21)+(P1184*CONFIGURACAO!$C$22)+(Q1184*CONFIGURACAO!$C$23)+(R1184*CONFIGURACAO!$C$24),""),"")</f>
        <v>2040</v>
      </c>
      <c r="AJ1184" s="38">
        <f>IF(S1184=0,0,IF(CONFIGURACAO!$C$15="SIM",(IF(S1184&gt;CONFIGURACAO!$C$16,CONFIGURACAO!$C$16*CONFIGURACAO!$C$25,S1184*CONFIGURACAO!$C$25)),'PI AREA  P100'!S1184*CONFIGURACAO!$C$25))</f>
        <v>10</v>
      </c>
      <c r="AK1184" s="38">
        <f>IF(T1184=0,0,IF(CONFIGURACAO!$C$17="SIM",(IF(T1184&gt;CONFIGURACAO!$C$18,CONFIGURACAO!$C$18*CONFIGURACAO!$C$26,T1184*CONFIGURACAO!$C$26)),'PI AREA  P100'!T1184*CONFIGURACAO!$C$26))</f>
        <v>0</v>
      </c>
      <c r="AL1184" s="38">
        <f>IFERROR(IF(M1184&gt;0,(U1184*CONFIGURACAO!$C$29)+(V1184*CONFIGURACAO!$C$30),""),"")</f>
        <v>0</v>
      </c>
      <c r="AM1184" s="38">
        <f>IF(W1184=0,0,IF(CONFIGURACAO!$C$41="SIM",(IF(W1184&gt;CONFIGURACAO!$C$41,CONFIGURACAO!$C$41*CONFIGURACAO!$C$31,W1184*CONFIGURACAO!$C$31)),'PI AREA  P100'!W1184*CONFIGURACAO!$C$31))</f>
        <v>0</v>
      </c>
      <c r="AN1184" s="38">
        <f>IF(X1184=0,0,IF(CONFIGURACAO!$C$39="SIM",(IF(X1184&gt;CONFIGURACAO!$C$40,CONFIGURACAO!$C$40*CONFIGURACAO!$C$32,X1184*CONFIGURACAO!$C$32)),'PI AREA  P100'!X1184*CONFIGURACAO!$C$32))</f>
        <v>0</v>
      </c>
      <c r="AO1184" s="38">
        <f>IFERROR(IF(M1184&gt;0,(Y1184*CONFIGURACAO!$C$33)+(Z1184*CONFIGURACAO!$C$34)+(AA1184*CONFIGURACAO!$C$35)+(AB1184*CONFIGURACAO!$C$36),""),"")</f>
        <v>0</v>
      </c>
      <c r="AP1184" s="38">
        <f>IF(AA1184=0,0,IF(CONFIGURACAO!$C$46="SIM",(IF(AA1184&gt;CONFIGURACAO!$C$47,CONFIGURACAO!$C$47*CONFIGURACAO!$C$35,AA1184*CONFIGURACAO!$C$35)),'PI AREA  P100'!AA1184*CONFIGURACAO!$C$35))</f>
        <v>0</v>
      </c>
      <c r="AQ1184" s="38">
        <f>IF(AB1184=0,0,IF(CONFIGURACAO!$C$44="SIM",(IF(AB1184&gt;CONFIGURACAO!$C$45,CONFIGURACAO!$C$45*CONFIGURACAO!$C$36,AB1184*CONFIGURACAO!$C$36)),'PI AREA  P100'!AB1184*CONFIGURACAO!$C$36))</f>
        <v>0</v>
      </c>
      <c r="AR1184" s="38">
        <f t="shared" si="398"/>
        <v>2050</v>
      </c>
      <c r="AS1184" s="68">
        <f>IF(AR1184="","",$AR1184-(($AS$2/CONFIGURACAO!$C$6)*$M1184))</f>
        <v>1750</v>
      </c>
      <c r="AT1184" s="73">
        <f t="shared" si="380"/>
        <v>3</v>
      </c>
      <c r="AU1184" s="75">
        <f>IF(AR1184="","",$AR1184-(($AU$2/CONFIGURACAO!$C$6)*$M1184))</f>
        <v>1550</v>
      </c>
      <c r="AV1184" s="76">
        <f t="shared" si="381"/>
        <v>4</v>
      </c>
      <c r="AW1184" s="74">
        <f>IF(AR1184="","",$AR1184-(($AW$2/CONFIGURACAO!$C$6)*$M1184))</f>
        <v>1350</v>
      </c>
      <c r="AX1184" s="72">
        <f t="shared" si="382"/>
        <v>5</v>
      </c>
      <c r="AZ1184" s="39">
        <f t="shared" si="399"/>
        <v>0.17315212892654125</v>
      </c>
      <c r="BA1184" s="146">
        <f t="shared" si="384"/>
        <v>36</v>
      </c>
      <c r="BB1184" s="146">
        <f t="shared" si="400"/>
        <v>119</v>
      </c>
      <c r="BC1184" s="32">
        <f t="shared" si="401"/>
        <v>139</v>
      </c>
      <c r="BD1184" s="148"/>
      <c r="BE1184" s="40">
        <f t="shared" si="402"/>
        <v>7.4515648286140088E-2</v>
      </c>
      <c r="BF1184" s="40">
        <f t="shared" si="403"/>
        <v>0</v>
      </c>
      <c r="BG1184" s="40">
        <f t="shared" si="404"/>
        <v>0.66803699897225077</v>
      </c>
      <c r="BH1184" s="40">
        <f t="shared" si="405"/>
        <v>0.28294260307194824</v>
      </c>
      <c r="BI1184" s="40">
        <f t="shared" si="406"/>
        <v>0</v>
      </c>
      <c r="BJ1184" s="40">
        <f t="shared" si="407"/>
        <v>9.2421441774491686E-2</v>
      </c>
      <c r="BK1184" s="40">
        <f t="shared" si="408"/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 s="42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</row>
    <row r="1185" spans="1:124" s="32" customFormat="1" x14ac:dyDescent="0.2">
      <c r="A1185" s="124" t="str">
        <f>CONFIGURACAO!$C$4</f>
        <v>AREA 21</v>
      </c>
      <c r="B1185" s="125">
        <v>1183</v>
      </c>
      <c r="C1185" s="252" t="s">
        <v>337</v>
      </c>
      <c r="D1185" s="126">
        <f t="shared" si="394"/>
        <v>11</v>
      </c>
      <c r="E1185" s="250" t="s">
        <v>1520</v>
      </c>
      <c r="F1185" s="250">
        <v>0</v>
      </c>
      <c r="G1185" s="250">
        <v>1</v>
      </c>
      <c r="H1185" s="250">
        <v>1</v>
      </c>
      <c r="I1185" s="250">
        <v>1</v>
      </c>
      <c r="J1185" s="87"/>
      <c r="K1185" s="94"/>
      <c r="L1185" s="94"/>
      <c r="M1185" s="154">
        <f t="shared" si="395"/>
        <v>3</v>
      </c>
      <c r="N1185">
        <v>1</v>
      </c>
      <c r="O1185">
        <v>0</v>
      </c>
      <c r="P1185">
        <v>3</v>
      </c>
      <c r="Q1185">
        <v>2</v>
      </c>
      <c r="R1185">
        <v>1</v>
      </c>
      <c r="S1185">
        <v>3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 s="139">
        <f t="shared" si="378"/>
        <v>1</v>
      </c>
      <c r="AD1185" s="140">
        <f t="shared" si="379"/>
        <v>4</v>
      </c>
      <c r="AE1185" s="141">
        <f t="shared" si="396"/>
        <v>0</v>
      </c>
      <c r="AF1185" s="142">
        <f t="shared" si="397"/>
        <v>0</v>
      </c>
      <c r="AG1185" s="278"/>
      <c r="AI1185" s="37">
        <f>IFERROR(IF(M1185&gt;0,(N1185*CONFIGURACAO!$C$20)+(O1185*CONFIGURACAO!$C$21)+(P1185*CONFIGURACAO!$C$22)+(Q1185*CONFIGURACAO!$C$23)+(R1185*CONFIGURACAO!$C$24),""),"")</f>
        <v>380</v>
      </c>
      <c r="AJ1185" s="38">
        <f>IF(S1185=0,0,IF(CONFIGURACAO!$C$15="SIM",(IF(S1185&gt;CONFIGURACAO!$C$16,CONFIGURACAO!$C$16*CONFIGURACAO!$C$25,S1185*CONFIGURACAO!$C$25)),'PI AREA  P100'!S1185*CONFIGURACAO!$C$25))</f>
        <v>30</v>
      </c>
      <c r="AK1185" s="38">
        <f>IF(T1185=0,0,IF(CONFIGURACAO!$C$17="SIM",(IF(T1185&gt;CONFIGURACAO!$C$18,CONFIGURACAO!$C$18*CONFIGURACAO!$C$26,T1185*CONFIGURACAO!$C$26)),'PI AREA  P100'!T1185*CONFIGURACAO!$C$26))</f>
        <v>0</v>
      </c>
      <c r="AL1185" s="38">
        <f>IFERROR(IF(M1185&gt;0,(U1185*CONFIGURACAO!$C$29)+(V1185*CONFIGURACAO!$C$30),""),"")</f>
        <v>0</v>
      </c>
      <c r="AM1185" s="38">
        <f>IF(W1185=0,0,IF(CONFIGURACAO!$C$41="SIM",(IF(W1185&gt;CONFIGURACAO!$C$41,CONFIGURACAO!$C$41*CONFIGURACAO!$C$31,W1185*CONFIGURACAO!$C$31)),'PI AREA  P100'!W1185*CONFIGURACAO!$C$31))</f>
        <v>0</v>
      </c>
      <c r="AN1185" s="38">
        <f>IF(X1185=0,0,IF(CONFIGURACAO!$C$39="SIM",(IF(X1185&gt;CONFIGURACAO!$C$40,CONFIGURACAO!$C$40*CONFIGURACAO!$C$32,X1185*CONFIGURACAO!$C$32)),'PI AREA  P100'!X1185*CONFIGURACAO!$C$32))</f>
        <v>0</v>
      </c>
      <c r="AO1185" s="38">
        <f>IFERROR(IF(M1185&gt;0,(Y1185*CONFIGURACAO!$C$33)+(Z1185*CONFIGURACAO!$C$34)+(AA1185*CONFIGURACAO!$C$35)+(AB1185*CONFIGURACAO!$C$36),""),"")</f>
        <v>0</v>
      </c>
      <c r="AP1185" s="38">
        <f>IF(AA1185=0,0,IF(CONFIGURACAO!$C$46="SIM",(IF(AA1185&gt;CONFIGURACAO!$C$47,CONFIGURACAO!$C$47*CONFIGURACAO!$C$35,AA1185*CONFIGURACAO!$C$35)),'PI AREA  P100'!AA1185*CONFIGURACAO!$C$35))</f>
        <v>0</v>
      </c>
      <c r="AQ1185" s="38">
        <f>IF(AB1185=0,0,IF(CONFIGURACAO!$C$44="SIM",(IF(AB1185&gt;CONFIGURACAO!$C$45,CONFIGURACAO!$C$45*CONFIGURACAO!$C$36,AB1185*CONFIGURACAO!$C$36)),'PI AREA  P100'!AB1185*CONFIGURACAO!$C$36))</f>
        <v>0</v>
      </c>
      <c r="AR1185" s="38">
        <f t="shared" si="398"/>
        <v>410</v>
      </c>
      <c r="AS1185" s="68">
        <f>IF(AR1185="","",$AR1185-(($AS$2/CONFIGURACAO!$C$6)*$M1185))</f>
        <v>185</v>
      </c>
      <c r="AT1185" s="73">
        <f t="shared" si="380"/>
        <v>3</v>
      </c>
      <c r="AU1185" s="75">
        <f>IF(AR1185="","",$AR1185-(($AU$2/CONFIGURACAO!$C$6)*$M1185))</f>
        <v>35</v>
      </c>
      <c r="AV1185" s="76">
        <f t="shared" si="381"/>
        <v>4</v>
      </c>
      <c r="AW1185" s="74">
        <f>IF(AR1185="","",$AR1185-(($AW$2/CONFIGURACAO!$C$6)*$M1185))</f>
        <v>-115</v>
      </c>
      <c r="AX1185" s="72" t="str">
        <f t="shared" si="382"/>
        <v>NAO</v>
      </c>
      <c r="AZ1185" s="39">
        <f t="shared" si="399"/>
        <v>3.4630425785308255E-2</v>
      </c>
      <c r="BA1185" s="146">
        <f t="shared" si="384"/>
        <v>10</v>
      </c>
      <c r="BB1185" s="146">
        <f t="shared" si="400"/>
        <v>694</v>
      </c>
      <c r="BC1185" s="32">
        <f t="shared" si="401"/>
        <v>802</v>
      </c>
      <c r="BD1185" s="148"/>
      <c r="BE1185" s="40">
        <f t="shared" si="402"/>
        <v>3.7257824143070044E-2</v>
      </c>
      <c r="BF1185" s="40">
        <f t="shared" si="403"/>
        <v>0</v>
      </c>
      <c r="BG1185" s="40">
        <f t="shared" si="404"/>
        <v>7.7081192189105849E-2</v>
      </c>
      <c r="BH1185" s="40">
        <f t="shared" si="405"/>
        <v>8.084074373484236E-2</v>
      </c>
      <c r="BI1185" s="40">
        <f t="shared" si="406"/>
        <v>0.10660980810234541</v>
      </c>
      <c r="BJ1185" s="40">
        <f t="shared" si="407"/>
        <v>0.27726432532347506</v>
      </c>
      <c r="BK1185" s="40">
        <f t="shared" si="408"/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 s="42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</row>
    <row r="1186" spans="1:124" s="32" customFormat="1" x14ac:dyDescent="0.2">
      <c r="A1186" s="124" t="str">
        <f>CONFIGURACAO!$C$4</f>
        <v>AREA 21</v>
      </c>
      <c r="B1186" s="125">
        <v>1184</v>
      </c>
      <c r="C1186" s="252" t="s">
        <v>337</v>
      </c>
      <c r="D1186" s="126">
        <f t="shared" si="394"/>
        <v>12</v>
      </c>
      <c r="E1186" s="250" t="s">
        <v>1521</v>
      </c>
      <c r="F1186" s="250">
        <v>1</v>
      </c>
      <c r="G1186" s="250">
        <v>0</v>
      </c>
      <c r="H1186" s="250">
        <v>0</v>
      </c>
      <c r="I1186" s="250">
        <v>0</v>
      </c>
      <c r="J1186" s="87"/>
      <c r="K1186" s="94"/>
      <c r="L1186" s="94"/>
      <c r="M1186" s="154">
        <f t="shared" si="395"/>
        <v>1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2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 s="139">
        <f t="shared" si="378"/>
        <v>0</v>
      </c>
      <c r="AD1186" s="140">
        <f t="shared" si="379"/>
        <v>1</v>
      </c>
      <c r="AE1186" s="141">
        <f t="shared" si="396"/>
        <v>0</v>
      </c>
      <c r="AF1186" s="142">
        <f t="shared" si="397"/>
        <v>0</v>
      </c>
      <c r="AG1186" s="278"/>
      <c r="AI1186" s="37">
        <f>IFERROR(IF(M1186&gt;0,(N1186*CONFIGURACAO!$C$20)+(O1186*CONFIGURACAO!$C$21)+(P1186*CONFIGURACAO!$C$22)+(Q1186*CONFIGURACAO!$C$23)+(R1186*CONFIGURACAO!$C$24),""),"")</f>
        <v>60</v>
      </c>
      <c r="AJ1186" s="38">
        <f>IF(S1186=0,0,IF(CONFIGURACAO!$C$15="SIM",(IF(S1186&gt;CONFIGURACAO!$C$16,CONFIGURACAO!$C$16*CONFIGURACAO!$C$25,S1186*CONFIGURACAO!$C$25)),'PI AREA  P100'!S1186*CONFIGURACAO!$C$25))</f>
        <v>20</v>
      </c>
      <c r="AK1186" s="38">
        <f>IF(T1186=0,0,IF(CONFIGURACAO!$C$17="SIM",(IF(T1186&gt;CONFIGURACAO!$C$18,CONFIGURACAO!$C$18*CONFIGURACAO!$C$26,T1186*CONFIGURACAO!$C$26)),'PI AREA  P100'!T1186*CONFIGURACAO!$C$26))</f>
        <v>0</v>
      </c>
      <c r="AL1186" s="38">
        <f>IFERROR(IF(M1186&gt;0,(U1186*CONFIGURACAO!$C$29)+(V1186*CONFIGURACAO!$C$30),""),"")</f>
        <v>0</v>
      </c>
      <c r="AM1186" s="38">
        <f>IF(W1186=0,0,IF(CONFIGURACAO!$C$41="SIM",(IF(W1186&gt;CONFIGURACAO!$C$41,CONFIGURACAO!$C$41*CONFIGURACAO!$C$31,W1186*CONFIGURACAO!$C$31)),'PI AREA  P100'!W1186*CONFIGURACAO!$C$31))</f>
        <v>0</v>
      </c>
      <c r="AN1186" s="38">
        <f>IF(X1186=0,0,IF(CONFIGURACAO!$C$39="SIM",(IF(X1186&gt;CONFIGURACAO!$C$40,CONFIGURACAO!$C$40*CONFIGURACAO!$C$32,X1186*CONFIGURACAO!$C$32)),'PI AREA  P100'!X1186*CONFIGURACAO!$C$32))</f>
        <v>0</v>
      </c>
      <c r="AO1186" s="38">
        <f>IFERROR(IF(M1186&gt;0,(Y1186*CONFIGURACAO!$C$33)+(Z1186*CONFIGURACAO!$C$34)+(AA1186*CONFIGURACAO!$C$35)+(AB1186*CONFIGURACAO!$C$36),""),"")</f>
        <v>0</v>
      </c>
      <c r="AP1186" s="38">
        <f>IF(AA1186=0,0,IF(CONFIGURACAO!$C$46="SIM",(IF(AA1186&gt;CONFIGURACAO!$C$47,CONFIGURACAO!$C$47*CONFIGURACAO!$C$35,AA1186*CONFIGURACAO!$C$35)),'PI AREA  P100'!AA1186*CONFIGURACAO!$C$35))</f>
        <v>0</v>
      </c>
      <c r="AQ1186" s="38">
        <f>IF(AB1186=0,0,IF(CONFIGURACAO!$C$44="SIM",(IF(AB1186&gt;CONFIGURACAO!$C$45,CONFIGURACAO!$C$45*CONFIGURACAO!$C$36,AB1186*CONFIGURACAO!$C$36)),'PI AREA  P100'!AB1186*CONFIGURACAO!$C$36))</f>
        <v>0</v>
      </c>
      <c r="AR1186" s="38">
        <f t="shared" si="398"/>
        <v>80</v>
      </c>
      <c r="AS1186" s="68">
        <f>IF(AR1186="","",$AR1186-(($AS$2/CONFIGURACAO!$C$6)*$M1186))</f>
        <v>5</v>
      </c>
      <c r="AT1186" s="73">
        <f t="shared" si="380"/>
        <v>3</v>
      </c>
      <c r="AU1186" s="75">
        <f>IF(AR1186="","",$AR1186-(($AU$2/CONFIGURACAO!$C$6)*$M1186))</f>
        <v>-45</v>
      </c>
      <c r="AV1186" s="76" t="str">
        <f t="shared" si="381"/>
        <v>NAO</v>
      </c>
      <c r="AW1186" s="74">
        <f>IF(AR1186="","",$AR1186-(($AW$2/CONFIGURACAO!$C$6)*$M1186))</f>
        <v>-95</v>
      </c>
      <c r="AX1186" s="72" t="str">
        <f t="shared" si="382"/>
        <v>NAO</v>
      </c>
      <c r="AZ1186" s="39">
        <f t="shared" si="399"/>
        <v>6.7571562507918546E-3</v>
      </c>
      <c r="BA1186" s="146">
        <f t="shared" si="384"/>
        <v>3</v>
      </c>
      <c r="BB1186" s="146">
        <f t="shared" si="400"/>
        <v>968</v>
      </c>
      <c r="BC1186" s="32">
        <f t="shared" si="401"/>
        <v>1094</v>
      </c>
      <c r="BD1186" s="148"/>
      <c r="BE1186" s="40">
        <f t="shared" si="402"/>
        <v>0</v>
      </c>
      <c r="BF1186" s="40">
        <f t="shared" si="403"/>
        <v>0</v>
      </c>
      <c r="BG1186" s="40">
        <f t="shared" si="404"/>
        <v>2.5693730729701953E-2</v>
      </c>
      <c r="BH1186" s="40">
        <f t="shared" si="405"/>
        <v>0</v>
      </c>
      <c r="BI1186" s="40">
        <f t="shared" si="406"/>
        <v>0</v>
      </c>
      <c r="BJ1186" s="40">
        <f t="shared" si="407"/>
        <v>0.18484288354898337</v>
      </c>
      <c r="BK1186" s="40">
        <f t="shared" si="408"/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 s="42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</row>
    <row r="1187" spans="1:124" s="32" customFormat="1" x14ac:dyDescent="0.2">
      <c r="A1187" s="124" t="str">
        <f>CONFIGURACAO!$C$4</f>
        <v>AREA 21</v>
      </c>
      <c r="B1187" s="125">
        <v>1185</v>
      </c>
      <c r="C1187" s="252" t="s">
        <v>337</v>
      </c>
      <c r="D1187" s="126">
        <f t="shared" si="394"/>
        <v>13</v>
      </c>
      <c r="E1187" s="250" t="s">
        <v>1522</v>
      </c>
      <c r="F1187" s="250">
        <v>1</v>
      </c>
      <c r="G1187" s="250">
        <v>1</v>
      </c>
      <c r="H1187" s="250">
        <v>1</v>
      </c>
      <c r="I1187" s="250">
        <v>1</v>
      </c>
      <c r="J1187" s="87"/>
      <c r="K1187" s="94"/>
      <c r="L1187" s="94"/>
      <c r="M1187" s="154">
        <f t="shared" si="395"/>
        <v>4</v>
      </c>
      <c r="N1187">
        <v>1</v>
      </c>
      <c r="O1187">
        <v>0</v>
      </c>
      <c r="P1187">
        <v>16</v>
      </c>
      <c r="Q1187">
        <v>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2</v>
      </c>
      <c r="AC1187" s="139">
        <f t="shared" si="378"/>
        <v>1</v>
      </c>
      <c r="AD1187" s="140">
        <f t="shared" si="379"/>
        <v>17</v>
      </c>
      <c r="AE1187" s="141">
        <f t="shared" si="396"/>
        <v>0</v>
      </c>
      <c r="AF1187" s="142">
        <f t="shared" si="397"/>
        <v>0</v>
      </c>
      <c r="AG1187" s="278"/>
      <c r="AI1187" s="37">
        <f>IFERROR(IF(M1187&gt;0,(N1187*CONFIGURACAO!$C$20)+(O1187*CONFIGURACAO!$C$21)+(P1187*CONFIGURACAO!$C$22)+(Q1187*CONFIGURACAO!$C$23)+(R1187*CONFIGURACAO!$C$24),""),"")</f>
        <v>1140</v>
      </c>
      <c r="AJ1187" s="38">
        <f>IF(S1187=0,0,IF(CONFIGURACAO!$C$15="SIM",(IF(S1187&gt;CONFIGURACAO!$C$16,CONFIGURACAO!$C$16*CONFIGURACAO!$C$25,S1187*CONFIGURACAO!$C$25)),'PI AREA  P100'!S1187*CONFIGURACAO!$C$25))</f>
        <v>0</v>
      </c>
      <c r="AK1187" s="38">
        <f>IF(T1187=0,0,IF(CONFIGURACAO!$C$17="SIM",(IF(T1187&gt;CONFIGURACAO!$C$18,CONFIGURACAO!$C$18*CONFIGURACAO!$C$26,T1187*CONFIGURACAO!$C$26)),'PI AREA  P100'!T1187*CONFIGURACAO!$C$26))</f>
        <v>0</v>
      </c>
      <c r="AL1187" s="38">
        <f>IFERROR(IF(M1187&gt;0,(U1187*CONFIGURACAO!$C$29)+(V1187*CONFIGURACAO!$C$30),""),"")</f>
        <v>0</v>
      </c>
      <c r="AM1187" s="38">
        <f>IF(W1187=0,0,IF(CONFIGURACAO!$C$41="SIM",(IF(W1187&gt;CONFIGURACAO!$C$41,CONFIGURACAO!$C$41*CONFIGURACAO!$C$31,W1187*CONFIGURACAO!$C$31)),'PI AREA  P100'!W1187*CONFIGURACAO!$C$31))</f>
        <v>0</v>
      </c>
      <c r="AN1187" s="38">
        <f>IF(X1187=0,0,IF(CONFIGURACAO!$C$39="SIM",(IF(X1187&gt;CONFIGURACAO!$C$40,CONFIGURACAO!$C$40*CONFIGURACAO!$C$32,X1187*CONFIGURACAO!$C$32)),'PI AREA  P100'!X1187*CONFIGURACAO!$C$32))</f>
        <v>0</v>
      </c>
      <c r="AO1187" s="38">
        <f>IFERROR(IF(M1187&gt;0,(Y1187*CONFIGURACAO!$C$33)+(Z1187*CONFIGURACAO!$C$34)+(AA1187*CONFIGURACAO!$C$35)+(AB1187*CONFIGURACAO!$C$36),""),"")</f>
        <v>20</v>
      </c>
      <c r="AP1187" s="38">
        <f>IF(AA1187=0,0,IF(CONFIGURACAO!$C$46="SIM",(IF(AA1187&gt;CONFIGURACAO!$C$47,CONFIGURACAO!$C$47*CONFIGURACAO!$C$35,AA1187*CONFIGURACAO!$C$35)),'PI AREA  P100'!AA1187*CONFIGURACAO!$C$35))</f>
        <v>0</v>
      </c>
      <c r="AQ1187" s="38">
        <f>IF(AB1187=0,0,IF(CONFIGURACAO!$C$44="SIM",(IF(AB1187&gt;CONFIGURACAO!$C$45,CONFIGURACAO!$C$45*CONFIGURACAO!$C$36,AB1187*CONFIGURACAO!$C$36)),'PI AREA  P100'!AB1187*CONFIGURACAO!$C$36))</f>
        <v>20</v>
      </c>
      <c r="AR1187" s="38">
        <f t="shared" si="398"/>
        <v>1180</v>
      </c>
      <c r="AS1187" s="68">
        <f>IF(AR1187="","",$AR1187-(($AS$2/CONFIGURACAO!$C$6)*$M1187))</f>
        <v>880</v>
      </c>
      <c r="AT1187" s="73">
        <f t="shared" si="380"/>
        <v>3</v>
      </c>
      <c r="AU1187" s="75">
        <f>IF(AR1187="","",$AR1187-(($AU$2/CONFIGURACAO!$C$6)*$M1187))</f>
        <v>680</v>
      </c>
      <c r="AV1187" s="76">
        <f t="shared" si="381"/>
        <v>4</v>
      </c>
      <c r="AW1187" s="74">
        <f>IF(AR1187="","",$AR1187-(($AW$2/CONFIGURACAO!$C$6)*$M1187))</f>
        <v>480</v>
      </c>
      <c r="AX1187" s="72">
        <f t="shared" si="382"/>
        <v>5</v>
      </c>
      <c r="AZ1187" s="39">
        <f t="shared" si="399"/>
        <v>9.9668054699179845E-2</v>
      </c>
      <c r="BA1187" s="146">
        <f t="shared" si="384"/>
        <v>21</v>
      </c>
      <c r="BB1187" s="146">
        <f t="shared" si="400"/>
        <v>343</v>
      </c>
      <c r="BC1187" s="32">
        <f t="shared" si="401"/>
        <v>364</v>
      </c>
      <c r="BD1187" s="148"/>
      <c r="BE1187" s="40">
        <f t="shared" si="402"/>
        <v>3.7257824143070044E-2</v>
      </c>
      <c r="BF1187" s="40">
        <f t="shared" si="403"/>
        <v>0</v>
      </c>
      <c r="BG1187" s="40">
        <f t="shared" si="404"/>
        <v>0.41109969167523125</v>
      </c>
      <c r="BH1187" s="40">
        <f t="shared" si="405"/>
        <v>8.084074373484236E-2</v>
      </c>
      <c r="BI1187" s="40">
        <f t="shared" si="406"/>
        <v>0</v>
      </c>
      <c r="BJ1187" s="40">
        <f t="shared" si="407"/>
        <v>0</v>
      </c>
      <c r="BK1187" s="40">
        <f t="shared" si="408"/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 s="42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</row>
    <row r="1188" spans="1:124" s="32" customFormat="1" x14ac:dyDescent="0.2">
      <c r="A1188" s="124" t="str">
        <f>CONFIGURACAO!$C$4</f>
        <v>AREA 21</v>
      </c>
      <c r="B1188" s="125">
        <v>1186</v>
      </c>
      <c r="C1188" s="252" t="s">
        <v>337</v>
      </c>
      <c r="D1188" s="126">
        <f t="shared" si="394"/>
        <v>14</v>
      </c>
      <c r="E1188" s="250" t="s">
        <v>1523</v>
      </c>
      <c r="F1188" s="250">
        <v>1</v>
      </c>
      <c r="G1188" s="250">
        <v>1</v>
      </c>
      <c r="H1188" s="250">
        <v>0</v>
      </c>
      <c r="I1188" s="250">
        <v>0</v>
      </c>
      <c r="J1188" s="87"/>
      <c r="K1188" s="94"/>
      <c r="L1188" s="94"/>
      <c r="M1188" s="154">
        <f t="shared" si="395"/>
        <v>2</v>
      </c>
      <c r="N1188">
        <v>0</v>
      </c>
      <c r="O1188">
        <v>0</v>
      </c>
      <c r="P1188">
        <v>1</v>
      </c>
      <c r="Q1188">
        <v>0</v>
      </c>
      <c r="R1188">
        <v>1</v>
      </c>
      <c r="S1188">
        <v>2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 s="139">
        <f t="shared" si="378"/>
        <v>0</v>
      </c>
      <c r="AD1188" s="140">
        <f t="shared" si="379"/>
        <v>1</v>
      </c>
      <c r="AE1188" s="141">
        <f t="shared" si="396"/>
        <v>0</v>
      </c>
      <c r="AF1188" s="142">
        <f t="shared" si="397"/>
        <v>0</v>
      </c>
      <c r="AG1188" s="278"/>
      <c r="AI1188" s="37">
        <f>IFERROR(IF(M1188&gt;0,(N1188*CONFIGURACAO!$C$20)+(O1188*CONFIGURACAO!$C$21)+(P1188*CONFIGURACAO!$C$22)+(Q1188*CONFIGURACAO!$C$23)+(R1188*CONFIGURACAO!$C$24),""),"")</f>
        <v>80</v>
      </c>
      <c r="AJ1188" s="38">
        <f>IF(S1188=0,0,IF(CONFIGURACAO!$C$15="SIM",(IF(S1188&gt;CONFIGURACAO!$C$16,CONFIGURACAO!$C$16*CONFIGURACAO!$C$25,S1188*CONFIGURACAO!$C$25)),'PI AREA  P100'!S1188*CONFIGURACAO!$C$25))</f>
        <v>20</v>
      </c>
      <c r="AK1188" s="38">
        <f>IF(T1188=0,0,IF(CONFIGURACAO!$C$17="SIM",(IF(T1188&gt;CONFIGURACAO!$C$18,CONFIGURACAO!$C$18*CONFIGURACAO!$C$26,T1188*CONFIGURACAO!$C$26)),'PI AREA  P100'!T1188*CONFIGURACAO!$C$26))</f>
        <v>0</v>
      </c>
      <c r="AL1188" s="38">
        <f>IFERROR(IF(M1188&gt;0,(U1188*CONFIGURACAO!$C$29)+(V1188*CONFIGURACAO!$C$30),""),"")</f>
        <v>0</v>
      </c>
      <c r="AM1188" s="38">
        <f>IF(W1188=0,0,IF(CONFIGURACAO!$C$41="SIM",(IF(W1188&gt;CONFIGURACAO!$C$41,CONFIGURACAO!$C$41*CONFIGURACAO!$C$31,W1188*CONFIGURACAO!$C$31)),'PI AREA  P100'!W1188*CONFIGURACAO!$C$31))</f>
        <v>0</v>
      </c>
      <c r="AN1188" s="38">
        <f>IF(X1188=0,0,IF(CONFIGURACAO!$C$39="SIM",(IF(X1188&gt;CONFIGURACAO!$C$40,CONFIGURACAO!$C$40*CONFIGURACAO!$C$32,X1188*CONFIGURACAO!$C$32)),'PI AREA  P100'!X1188*CONFIGURACAO!$C$32))</f>
        <v>0</v>
      </c>
      <c r="AO1188" s="38">
        <f>IFERROR(IF(M1188&gt;0,(Y1188*CONFIGURACAO!$C$33)+(Z1188*CONFIGURACAO!$C$34)+(AA1188*CONFIGURACAO!$C$35)+(AB1188*CONFIGURACAO!$C$36),""),"")</f>
        <v>0</v>
      </c>
      <c r="AP1188" s="38">
        <f>IF(AA1188=0,0,IF(CONFIGURACAO!$C$46="SIM",(IF(AA1188&gt;CONFIGURACAO!$C$47,CONFIGURACAO!$C$47*CONFIGURACAO!$C$35,AA1188*CONFIGURACAO!$C$35)),'PI AREA  P100'!AA1188*CONFIGURACAO!$C$35))</f>
        <v>0</v>
      </c>
      <c r="AQ1188" s="38">
        <f>IF(AB1188=0,0,IF(CONFIGURACAO!$C$44="SIM",(IF(AB1188&gt;CONFIGURACAO!$C$45,CONFIGURACAO!$C$45*CONFIGURACAO!$C$36,AB1188*CONFIGURACAO!$C$36)),'PI AREA  P100'!AB1188*CONFIGURACAO!$C$36))</f>
        <v>0</v>
      </c>
      <c r="AR1188" s="38">
        <f t="shared" si="398"/>
        <v>100</v>
      </c>
      <c r="AS1188" s="68">
        <f>IF(AR1188="","",$AR1188-(($AS$2/CONFIGURACAO!$C$6)*$M1188))</f>
        <v>-50</v>
      </c>
      <c r="AT1188" s="73" t="str">
        <f t="shared" si="380"/>
        <v>NAO</v>
      </c>
      <c r="AU1188" s="75">
        <f>IF(AR1188="","",$AR1188-(($AU$2/CONFIGURACAO!$C$6)*$M1188))</f>
        <v>-150</v>
      </c>
      <c r="AV1188" s="76" t="str">
        <f t="shared" si="381"/>
        <v>NAO</v>
      </c>
      <c r="AW1188" s="74">
        <f>IF(AR1188="","",$AR1188-(($AW$2/CONFIGURACAO!$C$6)*$M1188))</f>
        <v>-250</v>
      </c>
      <c r="AX1188" s="72" t="str">
        <f t="shared" si="382"/>
        <v>NAO</v>
      </c>
      <c r="AZ1188" s="39">
        <f t="shared" si="399"/>
        <v>8.4464453134898178E-3</v>
      </c>
      <c r="BA1188" s="146">
        <f t="shared" si="384"/>
        <v>4</v>
      </c>
      <c r="BB1188" s="146">
        <f t="shared" si="400"/>
        <v>923</v>
      </c>
      <c r="BC1188" s="32">
        <f t="shared" si="401"/>
        <v>1066</v>
      </c>
      <c r="BD1188" s="148"/>
      <c r="BE1188" s="40">
        <f t="shared" si="402"/>
        <v>0</v>
      </c>
      <c r="BF1188" s="40">
        <f t="shared" si="403"/>
        <v>0</v>
      </c>
      <c r="BG1188" s="40">
        <f t="shared" si="404"/>
        <v>2.5693730729701953E-2</v>
      </c>
      <c r="BH1188" s="40">
        <f t="shared" si="405"/>
        <v>0</v>
      </c>
      <c r="BI1188" s="40">
        <f t="shared" si="406"/>
        <v>0.10660980810234541</v>
      </c>
      <c r="BJ1188" s="40">
        <f t="shared" si="407"/>
        <v>0.18484288354898337</v>
      </c>
      <c r="BK1188" s="40">
        <f t="shared" si="408"/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 s="42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</row>
    <row r="1189" spans="1:124" s="32" customFormat="1" x14ac:dyDescent="0.2">
      <c r="A1189" s="124" t="str">
        <f>CONFIGURACAO!$C$4</f>
        <v>AREA 21</v>
      </c>
      <c r="B1189" s="125">
        <v>1187</v>
      </c>
      <c r="C1189" s="252" t="s">
        <v>337</v>
      </c>
      <c r="D1189" s="126">
        <f t="shared" si="394"/>
        <v>15</v>
      </c>
      <c r="E1189" s="250" t="s">
        <v>1524</v>
      </c>
      <c r="F1189" s="250">
        <v>0</v>
      </c>
      <c r="G1189" s="250">
        <v>1</v>
      </c>
      <c r="H1189" s="250">
        <v>1</v>
      </c>
      <c r="I1189" s="250">
        <v>1</v>
      </c>
      <c r="J1189" s="87"/>
      <c r="K1189" s="94"/>
      <c r="L1189" s="94"/>
      <c r="M1189" s="154">
        <f t="shared" si="395"/>
        <v>3</v>
      </c>
      <c r="N1189">
        <v>0</v>
      </c>
      <c r="O1189">
        <v>1</v>
      </c>
      <c r="P1189">
        <v>7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s="139">
        <f t="shared" si="378"/>
        <v>1</v>
      </c>
      <c r="AD1189" s="140">
        <f t="shared" si="379"/>
        <v>8</v>
      </c>
      <c r="AE1189" s="141">
        <f t="shared" si="396"/>
        <v>0</v>
      </c>
      <c r="AF1189" s="142">
        <f t="shared" si="397"/>
        <v>0</v>
      </c>
      <c r="AG1189" s="278"/>
      <c r="AI1189" s="37">
        <f>IFERROR(IF(M1189&gt;0,(N1189*CONFIGURACAO!$C$20)+(O1189*CONFIGURACAO!$C$21)+(P1189*CONFIGURACAO!$C$22)+(Q1189*CONFIGURACAO!$C$23)+(R1189*CONFIGURACAO!$C$24),""),"")</f>
        <v>500</v>
      </c>
      <c r="AJ1189" s="38">
        <f>IF(S1189=0,0,IF(CONFIGURACAO!$C$15="SIM",(IF(S1189&gt;CONFIGURACAO!$C$16,CONFIGURACAO!$C$16*CONFIGURACAO!$C$25,S1189*CONFIGURACAO!$C$25)),'PI AREA  P100'!S1189*CONFIGURACAO!$C$25))</f>
        <v>0</v>
      </c>
      <c r="AK1189" s="38">
        <f>IF(T1189=0,0,IF(CONFIGURACAO!$C$17="SIM",(IF(T1189&gt;CONFIGURACAO!$C$18,CONFIGURACAO!$C$18*CONFIGURACAO!$C$26,T1189*CONFIGURACAO!$C$26)),'PI AREA  P100'!T1189*CONFIGURACAO!$C$26))</f>
        <v>5</v>
      </c>
      <c r="AL1189" s="38">
        <f>IFERROR(IF(M1189&gt;0,(U1189*CONFIGURACAO!$C$29)+(V1189*CONFIGURACAO!$C$30),""),"")</f>
        <v>0</v>
      </c>
      <c r="AM1189" s="38">
        <f>IF(W1189=0,0,IF(CONFIGURACAO!$C$41="SIM",(IF(W1189&gt;CONFIGURACAO!$C$41,CONFIGURACAO!$C$41*CONFIGURACAO!$C$31,W1189*CONFIGURACAO!$C$31)),'PI AREA  P100'!W1189*CONFIGURACAO!$C$31))</f>
        <v>0</v>
      </c>
      <c r="AN1189" s="38">
        <f>IF(X1189=0,0,IF(CONFIGURACAO!$C$39="SIM",(IF(X1189&gt;CONFIGURACAO!$C$40,CONFIGURACAO!$C$40*CONFIGURACAO!$C$32,X1189*CONFIGURACAO!$C$32)),'PI AREA  P100'!X1189*CONFIGURACAO!$C$32))</f>
        <v>0</v>
      </c>
      <c r="AO1189" s="38">
        <f>IFERROR(IF(M1189&gt;0,(Y1189*CONFIGURACAO!$C$33)+(Z1189*CONFIGURACAO!$C$34)+(AA1189*CONFIGURACAO!$C$35)+(AB1189*CONFIGURACAO!$C$36),""),"")</f>
        <v>0</v>
      </c>
      <c r="AP1189" s="38">
        <f>IF(AA1189=0,0,IF(CONFIGURACAO!$C$46="SIM",(IF(AA1189&gt;CONFIGURACAO!$C$47,CONFIGURACAO!$C$47*CONFIGURACAO!$C$35,AA1189*CONFIGURACAO!$C$35)),'PI AREA  P100'!AA1189*CONFIGURACAO!$C$35))</f>
        <v>0</v>
      </c>
      <c r="AQ1189" s="38">
        <f>IF(AB1189=0,0,IF(CONFIGURACAO!$C$44="SIM",(IF(AB1189&gt;CONFIGURACAO!$C$45,CONFIGURACAO!$C$45*CONFIGURACAO!$C$36,AB1189*CONFIGURACAO!$C$36)),'PI AREA  P100'!AB1189*CONFIGURACAO!$C$36))</f>
        <v>0</v>
      </c>
      <c r="AR1189" s="38">
        <f t="shared" si="398"/>
        <v>505</v>
      </c>
      <c r="AS1189" s="68">
        <f>IF(AR1189="","",$AR1189-(($AS$2/CONFIGURACAO!$C$6)*$M1189))</f>
        <v>280</v>
      </c>
      <c r="AT1189" s="73">
        <f t="shared" si="380"/>
        <v>3</v>
      </c>
      <c r="AU1189" s="75">
        <f>IF(AR1189="","",$AR1189-(($AU$2/CONFIGURACAO!$C$6)*$M1189))</f>
        <v>130</v>
      </c>
      <c r="AV1189" s="76">
        <f t="shared" si="381"/>
        <v>4</v>
      </c>
      <c r="AW1189" s="74">
        <f>IF(AR1189="","",$AR1189-(($AW$2/CONFIGURACAO!$C$6)*$M1189))</f>
        <v>-20</v>
      </c>
      <c r="AX1189" s="72" t="str">
        <f t="shared" si="382"/>
        <v>NAO</v>
      </c>
      <c r="AZ1189" s="39">
        <f t="shared" si="399"/>
        <v>4.2654548833123584E-2</v>
      </c>
      <c r="BA1189" s="146">
        <f t="shared" si="384"/>
        <v>9</v>
      </c>
      <c r="BB1189" s="146">
        <f t="shared" si="400"/>
        <v>734</v>
      </c>
      <c r="BC1189" s="32">
        <f t="shared" si="401"/>
        <v>734</v>
      </c>
      <c r="BD1189" s="148"/>
      <c r="BE1189" s="40">
        <f t="shared" si="402"/>
        <v>0</v>
      </c>
      <c r="BF1189" s="40">
        <f t="shared" si="403"/>
        <v>3.8580246913580245E-2</v>
      </c>
      <c r="BG1189" s="40">
        <f t="shared" si="404"/>
        <v>0.17985611510791369</v>
      </c>
      <c r="BH1189" s="40">
        <f t="shared" si="405"/>
        <v>0</v>
      </c>
      <c r="BI1189" s="40">
        <f t="shared" si="406"/>
        <v>0</v>
      </c>
      <c r="BJ1189" s="40">
        <f t="shared" si="407"/>
        <v>0</v>
      </c>
      <c r="BK1189" s="40">
        <f t="shared" si="408"/>
        <v>0.16051364365971107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 s="42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</row>
    <row r="1190" spans="1:124" s="32" customFormat="1" x14ac:dyDescent="0.2">
      <c r="A1190" s="124" t="str">
        <f>CONFIGURACAO!$C$4</f>
        <v>AREA 21</v>
      </c>
      <c r="B1190" s="125">
        <v>1188</v>
      </c>
      <c r="C1190" s="252" t="s">
        <v>1528</v>
      </c>
      <c r="D1190" s="126">
        <f t="shared" si="394"/>
        <v>1</v>
      </c>
      <c r="E1190" s="250" t="s">
        <v>1530</v>
      </c>
      <c r="F1190" s="250">
        <v>0</v>
      </c>
      <c r="G1190" s="250">
        <v>0</v>
      </c>
      <c r="H1190" s="250">
        <v>0</v>
      </c>
      <c r="I1190" s="250">
        <v>1</v>
      </c>
      <c r="J1190" s="87"/>
      <c r="K1190" s="94"/>
      <c r="L1190" s="94"/>
      <c r="M1190" s="154">
        <f t="shared" si="395"/>
        <v>1</v>
      </c>
      <c r="N1190">
        <v>0</v>
      </c>
      <c r="O1190">
        <v>0</v>
      </c>
      <c r="P1190">
        <v>1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 s="139">
        <f t="shared" si="378"/>
        <v>0</v>
      </c>
      <c r="AD1190" s="140">
        <f t="shared" si="379"/>
        <v>1</v>
      </c>
      <c r="AE1190" s="141">
        <f t="shared" si="396"/>
        <v>0</v>
      </c>
      <c r="AF1190" s="142">
        <f t="shared" si="397"/>
        <v>0</v>
      </c>
      <c r="AG1190" s="278"/>
      <c r="AI1190" s="37">
        <f>IFERROR(IF(M1190&gt;0,(N1190*CONFIGURACAO!$C$20)+(O1190*CONFIGURACAO!$C$21)+(P1190*CONFIGURACAO!$C$22)+(Q1190*CONFIGURACAO!$C$23)+(R1190*CONFIGURACAO!$C$24),""),"")</f>
        <v>120</v>
      </c>
      <c r="AJ1190" s="38">
        <f>IF(S1190=0,0,IF(CONFIGURACAO!$C$15="SIM",(IF(S1190&gt;CONFIGURACAO!$C$16,CONFIGURACAO!$C$16*CONFIGURACAO!$C$25,S1190*CONFIGURACAO!$C$25)),'PI AREA  P100'!S1190*CONFIGURACAO!$C$25))</f>
        <v>0</v>
      </c>
      <c r="AK1190" s="38">
        <f>IF(T1190=0,0,IF(CONFIGURACAO!$C$17="SIM",(IF(T1190&gt;CONFIGURACAO!$C$18,CONFIGURACAO!$C$18*CONFIGURACAO!$C$26,T1190*CONFIGURACAO!$C$26)),'PI AREA  P100'!T1190*CONFIGURACAO!$C$26))</f>
        <v>0</v>
      </c>
      <c r="AL1190" s="38">
        <f>IFERROR(IF(M1190&gt;0,(U1190*CONFIGURACAO!$C$29)+(V1190*CONFIGURACAO!$C$30),""),"")</f>
        <v>0</v>
      </c>
      <c r="AM1190" s="38">
        <f>IF(W1190=0,0,IF(CONFIGURACAO!$C$41="SIM",(IF(W1190&gt;CONFIGURACAO!$C$41,CONFIGURACAO!$C$41*CONFIGURACAO!$C$31,W1190*CONFIGURACAO!$C$31)),'PI AREA  P100'!W1190*CONFIGURACAO!$C$31))</f>
        <v>0</v>
      </c>
      <c r="AN1190" s="38">
        <f>IF(X1190=0,0,IF(CONFIGURACAO!$C$39="SIM",(IF(X1190&gt;CONFIGURACAO!$C$40,CONFIGURACAO!$C$40*CONFIGURACAO!$C$32,X1190*CONFIGURACAO!$C$32)),'PI AREA  P100'!X1190*CONFIGURACAO!$C$32))</f>
        <v>0</v>
      </c>
      <c r="AO1190" s="38">
        <f>IFERROR(IF(M1190&gt;0,(Y1190*CONFIGURACAO!$C$33)+(Z1190*CONFIGURACAO!$C$34)+(AA1190*CONFIGURACAO!$C$35)+(AB1190*CONFIGURACAO!$C$36),""),"")</f>
        <v>0</v>
      </c>
      <c r="AP1190" s="38">
        <f>IF(AA1190=0,0,IF(CONFIGURACAO!$C$46="SIM",(IF(AA1190&gt;CONFIGURACAO!$C$47,CONFIGURACAO!$C$47*CONFIGURACAO!$C$35,AA1190*CONFIGURACAO!$C$35)),'PI AREA  P100'!AA1190*CONFIGURACAO!$C$35))</f>
        <v>0</v>
      </c>
      <c r="AQ1190" s="38">
        <f>IF(AB1190=0,0,IF(CONFIGURACAO!$C$44="SIM",(IF(AB1190&gt;CONFIGURACAO!$C$45,CONFIGURACAO!$C$45*CONFIGURACAO!$C$36,AB1190*CONFIGURACAO!$C$36)),'PI AREA  P100'!AB1190*CONFIGURACAO!$C$36))</f>
        <v>0</v>
      </c>
      <c r="AR1190" s="38">
        <f t="shared" si="398"/>
        <v>120</v>
      </c>
      <c r="AS1190" s="68">
        <f>IF(AR1190="","",$AR1190-(($AS$2/CONFIGURACAO!$C$6)*$M1190))</f>
        <v>45</v>
      </c>
      <c r="AT1190" s="73">
        <f t="shared" si="380"/>
        <v>3</v>
      </c>
      <c r="AU1190" s="75">
        <f>IF(AR1190="","",$AR1190-(($AU$2/CONFIGURACAO!$C$6)*$M1190))</f>
        <v>-5</v>
      </c>
      <c r="AV1190" s="76" t="str">
        <f t="shared" si="381"/>
        <v>NAO</v>
      </c>
      <c r="AW1190" s="74">
        <f>IF(AR1190="","",$AR1190-(($AW$2/CONFIGURACAO!$C$6)*$M1190))</f>
        <v>-55</v>
      </c>
      <c r="AX1190" s="72" t="str">
        <f t="shared" si="382"/>
        <v>NAO</v>
      </c>
      <c r="AZ1190" s="39">
        <f t="shared" si="399"/>
        <v>1.0135734376187781E-2</v>
      </c>
      <c r="BA1190" s="146">
        <f t="shared" si="384"/>
        <v>3</v>
      </c>
      <c r="BB1190" s="146">
        <f t="shared" si="400"/>
        <v>968</v>
      </c>
      <c r="BC1190" s="32">
        <f t="shared" si="401"/>
        <v>1039</v>
      </c>
      <c r="BD1190" s="148"/>
      <c r="BE1190" s="40">
        <f t="shared" si="402"/>
        <v>0</v>
      </c>
      <c r="BF1190" s="40">
        <f t="shared" si="403"/>
        <v>0</v>
      </c>
      <c r="BG1190" s="40">
        <f t="shared" si="404"/>
        <v>2.5693730729701953E-2</v>
      </c>
      <c r="BH1190" s="40">
        <f t="shared" si="405"/>
        <v>4.042037186742118E-2</v>
      </c>
      <c r="BI1190" s="40">
        <f t="shared" si="406"/>
        <v>0.10660980810234541</v>
      </c>
      <c r="BJ1190" s="40">
        <f t="shared" si="407"/>
        <v>0</v>
      </c>
      <c r="BK1190" s="40">
        <f t="shared" si="408"/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1</v>
      </c>
      <c r="BR1190">
        <v>0</v>
      </c>
      <c r="BS1190">
        <v>2</v>
      </c>
      <c r="BT1190" s="42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</row>
    <row r="1191" spans="1:124" s="32" customFormat="1" x14ac:dyDescent="0.2">
      <c r="A1191" s="124" t="str">
        <f>CONFIGURACAO!$C$4</f>
        <v>AREA 21</v>
      </c>
      <c r="B1191" s="125">
        <v>1189</v>
      </c>
      <c r="C1191" s="252" t="s">
        <v>1528</v>
      </c>
      <c r="D1191" s="126">
        <f t="shared" si="394"/>
        <v>2</v>
      </c>
      <c r="E1191" s="250" t="s">
        <v>1531</v>
      </c>
      <c r="F1191" s="250">
        <v>0</v>
      </c>
      <c r="G1191" s="250">
        <v>0</v>
      </c>
      <c r="H1191" s="250">
        <v>0</v>
      </c>
      <c r="I1191" s="250">
        <v>1</v>
      </c>
      <c r="J1191" s="87"/>
      <c r="K1191" s="94"/>
      <c r="L1191" s="94"/>
      <c r="M1191" s="154">
        <f t="shared" si="395"/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 s="139">
        <f t="shared" si="378"/>
        <v>0</v>
      </c>
      <c r="AD1191" s="140">
        <f t="shared" si="379"/>
        <v>0</v>
      </c>
      <c r="AE1191" s="141">
        <f t="shared" si="396"/>
        <v>0</v>
      </c>
      <c r="AF1191" s="142">
        <f t="shared" si="397"/>
        <v>0</v>
      </c>
      <c r="AG1191" s="278"/>
      <c r="AI1191" s="37">
        <f>IFERROR(IF(M1191&gt;0,(N1191*CONFIGURACAO!$C$20)+(O1191*CONFIGURACAO!$C$21)+(P1191*CONFIGURACAO!$C$22)+(Q1191*CONFIGURACAO!$C$23)+(R1191*CONFIGURACAO!$C$24),""),"")</f>
        <v>0</v>
      </c>
      <c r="AJ1191" s="38">
        <f>IF(S1191=0,0,IF(CONFIGURACAO!$C$15="SIM",(IF(S1191&gt;CONFIGURACAO!$C$16,CONFIGURACAO!$C$16*CONFIGURACAO!$C$25,S1191*CONFIGURACAO!$C$25)),'PI AREA  P100'!S1191*CONFIGURACAO!$C$25))</f>
        <v>0</v>
      </c>
      <c r="AK1191" s="38">
        <f>IF(T1191=0,0,IF(CONFIGURACAO!$C$17="SIM",(IF(T1191&gt;CONFIGURACAO!$C$18,CONFIGURACAO!$C$18*CONFIGURACAO!$C$26,T1191*CONFIGURACAO!$C$26)),'PI AREA  P100'!T1191*CONFIGURACAO!$C$26))</f>
        <v>0</v>
      </c>
      <c r="AL1191" s="38">
        <f>IFERROR(IF(M1191&gt;0,(U1191*CONFIGURACAO!$C$29)+(V1191*CONFIGURACAO!$C$30),""),"")</f>
        <v>0</v>
      </c>
      <c r="AM1191" s="38">
        <f>IF(W1191=0,0,IF(CONFIGURACAO!$C$41="SIM",(IF(W1191&gt;CONFIGURACAO!$C$41,CONFIGURACAO!$C$41*CONFIGURACAO!$C$31,W1191*CONFIGURACAO!$C$31)),'PI AREA  P100'!W1191*CONFIGURACAO!$C$31))</f>
        <v>0</v>
      </c>
      <c r="AN1191" s="38">
        <f>IF(X1191=0,0,IF(CONFIGURACAO!$C$39="SIM",(IF(X1191&gt;CONFIGURACAO!$C$40,CONFIGURACAO!$C$40*CONFIGURACAO!$C$32,X1191*CONFIGURACAO!$C$32)),'PI AREA  P100'!X1191*CONFIGURACAO!$C$32))</f>
        <v>0</v>
      </c>
      <c r="AO1191" s="38">
        <f>IFERROR(IF(M1191&gt;0,(Y1191*CONFIGURACAO!$C$33)+(Z1191*CONFIGURACAO!$C$34)+(AA1191*CONFIGURACAO!$C$35)+(AB1191*CONFIGURACAO!$C$36),""),"")</f>
        <v>0</v>
      </c>
      <c r="AP1191" s="38">
        <f>IF(AA1191=0,0,IF(CONFIGURACAO!$C$46="SIM",(IF(AA1191&gt;CONFIGURACAO!$C$47,CONFIGURACAO!$C$47*CONFIGURACAO!$C$35,AA1191*CONFIGURACAO!$C$35)),'PI AREA  P100'!AA1191*CONFIGURACAO!$C$35))</f>
        <v>0</v>
      </c>
      <c r="AQ1191" s="38">
        <f>IF(AB1191=0,0,IF(CONFIGURACAO!$C$44="SIM",(IF(AB1191&gt;CONFIGURACAO!$C$45,CONFIGURACAO!$C$45*CONFIGURACAO!$C$36,AB1191*CONFIGURACAO!$C$36)),'PI AREA  P100'!AB1191*CONFIGURACAO!$C$36))</f>
        <v>0</v>
      </c>
      <c r="AR1191" s="38">
        <f t="shared" si="398"/>
        <v>0</v>
      </c>
      <c r="AS1191" s="68">
        <f>IF(AR1191="","",$AR1191-(($AS$2/CONFIGURACAO!$C$6)*$M1191))</f>
        <v>-75</v>
      </c>
      <c r="AT1191" s="73" t="str">
        <f t="shared" si="380"/>
        <v>NAO</v>
      </c>
      <c r="AU1191" s="75">
        <f>IF(AR1191="","",$AR1191-(($AU$2/CONFIGURACAO!$C$6)*$M1191))</f>
        <v>-125</v>
      </c>
      <c r="AV1191" s="76" t="str">
        <f t="shared" si="381"/>
        <v>NAO</v>
      </c>
      <c r="AW1191" s="74">
        <f>IF(AR1191="","",$AR1191-(($AW$2/CONFIGURACAO!$C$6)*$M1191))</f>
        <v>-175</v>
      </c>
      <c r="AX1191" s="72" t="str">
        <f t="shared" si="382"/>
        <v>NAO</v>
      </c>
      <c r="AZ1191" s="39">
        <f t="shared" si="399"/>
        <v>0</v>
      </c>
      <c r="BA1191" s="146">
        <f t="shared" si="384"/>
        <v>0</v>
      </c>
      <c r="BB1191" s="146">
        <f t="shared" si="400"/>
        <v>1158</v>
      </c>
      <c r="BC1191" s="32">
        <f t="shared" si="401"/>
        <v>1158</v>
      </c>
      <c r="BD1191" s="148"/>
      <c r="BE1191" s="40">
        <f t="shared" si="402"/>
        <v>0</v>
      </c>
      <c r="BF1191" s="40">
        <f t="shared" si="403"/>
        <v>0</v>
      </c>
      <c r="BG1191" s="40">
        <f t="shared" si="404"/>
        <v>0</v>
      </c>
      <c r="BH1191" s="40">
        <f t="shared" si="405"/>
        <v>0</v>
      </c>
      <c r="BI1191" s="40">
        <f t="shared" si="406"/>
        <v>0</v>
      </c>
      <c r="BJ1191" s="40">
        <f t="shared" si="407"/>
        <v>0</v>
      </c>
      <c r="BK1191" s="40">
        <f t="shared" si="408"/>
        <v>0</v>
      </c>
      <c r="BL1191">
        <v>0</v>
      </c>
      <c r="BM1191">
        <v>0</v>
      </c>
      <c r="BN1191">
        <v>1</v>
      </c>
      <c r="BO1191">
        <v>0</v>
      </c>
      <c r="BP1191">
        <v>1</v>
      </c>
      <c r="BQ1191">
        <v>0</v>
      </c>
      <c r="BR1191">
        <v>1</v>
      </c>
      <c r="BS1191">
        <v>1</v>
      </c>
      <c r="BT1191" s="42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</row>
    <row r="1192" spans="1:124" s="32" customFormat="1" x14ac:dyDescent="0.2">
      <c r="A1192" s="124" t="str">
        <f>CONFIGURACAO!$C$4</f>
        <v>AREA 21</v>
      </c>
      <c r="B1192" s="125">
        <v>1190</v>
      </c>
      <c r="C1192" s="252" t="s">
        <v>1528</v>
      </c>
      <c r="D1192" s="126">
        <f t="shared" si="394"/>
        <v>3</v>
      </c>
      <c r="E1192" s="250" t="s">
        <v>1532</v>
      </c>
      <c r="F1192" s="250">
        <v>0</v>
      </c>
      <c r="G1192" s="250">
        <v>0</v>
      </c>
      <c r="H1192" s="250">
        <v>0</v>
      </c>
      <c r="I1192" s="250">
        <v>1</v>
      </c>
      <c r="J1192" s="87"/>
      <c r="K1192" s="94"/>
      <c r="L1192" s="94"/>
      <c r="M1192" s="154">
        <f t="shared" si="395"/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 s="139">
        <f t="shared" si="378"/>
        <v>0</v>
      </c>
      <c r="AD1192" s="140">
        <f t="shared" si="379"/>
        <v>1</v>
      </c>
      <c r="AE1192" s="141">
        <f t="shared" si="396"/>
        <v>0</v>
      </c>
      <c r="AF1192" s="142">
        <f t="shared" si="397"/>
        <v>0</v>
      </c>
      <c r="AG1192" s="278"/>
      <c r="AI1192" s="37">
        <f>IFERROR(IF(M1192&gt;0,(N1192*CONFIGURACAO!$C$20)+(O1192*CONFIGURACAO!$C$21)+(P1192*CONFIGURACAO!$C$22)+(Q1192*CONFIGURACAO!$C$23)+(R1192*CONFIGURACAO!$C$24),""),"")</f>
        <v>100</v>
      </c>
      <c r="AJ1192" s="38">
        <f>IF(S1192=0,0,IF(CONFIGURACAO!$C$15="SIM",(IF(S1192&gt;CONFIGURACAO!$C$16,CONFIGURACAO!$C$16*CONFIGURACAO!$C$25,S1192*CONFIGURACAO!$C$25)),'PI AREA  P100'!S1192*CONFIGURACAO!$C$25))</f>
        <v>0</v>
      </c>
      <c r="AK1192" s="38">
        <f>IF(T1192=0,0,IF(CONFIGURACAO!$C$17="SIM",(IF(T1192&gt;CONFIGURACAO!$C$18,CONFIGURACAO!$C$18*CONFIGURACAO!$C$26,T1192*CONFIGURACAO!$C$26)),'PI AREA  P100'!T1192*CONFIGURACAO!$C$26))</f>
        <v>0</v>
      </c>
      <c r="AL1192" s="38">
        <f>IFERROR(IF(M1192&gt;0,(U1192*CONFIGURACAO!$C$29)+(V1192*CONFIGURACAO!$C$30),""),"")</f>
        <v>0</v>
      </c>
      <c r="AM1192" s="38">
        <f>IF(W1192=0,0,IF(CONFIGURACAO!$C$41="SIM",(IF(W1192&gt;CONFIGURACAO!$C$41,CONFIGURACAO!$C$41*CONFIGURACAO!$C$31,W1192*CONFIGURACAO!$C$31)),'PI AREA  P100'!W1192*CONFIGURACAO!$C$31))</f>
        <v>0</v>
      </c>
      <c r="AN1192" s="38">
        <f>IF(X1192=0,0,IF(CONFIGURACAO!$C$39="SIM",(IF(X1192&gt;CONFIGURACAO!$C$40,CONFIGURACAO!$C$40*CONFIGURACAO!$C$32,X1192*CONFIGURACAO!$C$32)),'PI AREA  P100'!X1192*CONFIGURACAO!$C$32))</f>
        <v>0</v>
      </c>
      <c r="AO1192" s="38">
        <f>IFERROR(IF(M1192&gt;0,(Y1192*CONFIGURACAO!$C$33)+(Z1192*CONFIGURACAO!$C$34)+(AA1192*CONFIGURACAO!$C$35)+(AB1192*CONFIGURACAO!$C$36),""),"")</f>
        <v>0</v>
      </c>
      <c r="AP1192" s="38">
        <f>IF(AA1192=0,0,IF(CONFIGURACAO!$C$46="SIM",(IF(AA1192&gt;CONFIGURACAO!$C$47,CONFIGURACAO!$C$47*CONFIGURACAO!$C$35,AA1192*CONFIGURACAO!$C$35)),'PI AREA  P100'!AA1192*CONFIGURACAO!$C$35))</f>
        <v>0</v>
      </c>
      <c r="AQ1192" s="38">
        <f>IF(AB1192=0,0,IF(CONFIGURACAO!$C$44="SIM",(IF(AB1192&gt;CONFIGURACAO!$C$45,CONFIGURACAO!$C$45*CONFIGURACAO!$C$36,AB1192*CONFIGURACAO!$C$36)),'PI AREA  P100'!AB1192*CONFIGURACAO!$C$36))</f>
        <v>0</v>
      </c>
      <c r="AR1192" s="38">
        <f t="shared" si="398"/>
        <v>100</v>
      </c>
      <c r="AS1192" s="68">
        <f>IF(AR1192="","",$AR1192-(($AS$2/CONFIGURACAO!$C$6)*$M1192))</f>
        <v>25</v>
      </c>
      <c r="AT1192" s="73">
        <f t="shared" si="380"/>
        <v>3</v>
      </c>
      <c r="AU1192" s="75">
        <f>IF(AR1192="","",$AR1192-(($AU$2/CONFIGURACAO!$C$6)*$M1192))</f>
        <v>-25</v>
      </c>
      <c r="AV1192" s="76" t="str">
        <f t="shared" si="381"/>
        <v>NAO</v>
      </c>
      <c r="AW1192" s="74">
        <f>IF(AR1192="","",$AR1192-(($AW$2/CONFIGURACAO!$C$6)*$M1192))</f>
        <v>-75</v>
      </c>
      <c r="AX1192" s="72" t="str">
        <f t="shared" si="382"/>
        <v>NAO</v>
      </c>
      <c r="AZ1192" s="39">
        <f t="shared" si="399"/>
        <v>8.4464453134898178E-3</v>
      </c>
      <c r="BA1192" s="146">
        <f t="shared" si="384"/>
        <v>2</v>
      </c>
      <c r="BB1192" s="146">
        <f t="shared" si="400"/>
        <v>1033</v>
      </c>
      <c r="BC1192" s="32">
        <f t="shared" si="401"/>
        <v>1066</v>
      </c>
      <c r="BD1192" s="148"/>
      <c r="BE1192" s="40">
        <f t="shared" si="402"/>
        <v>0</v>
      </c>
      <c r="BF1192" s="40">
        <f t="shared" si="403"/>
        <v>0</v>
      </c>
      <c r="BG1192" s="40">
        <f t="shared" si="404"/>
        <v>2.5693730729701953E-2</v>
      </c>
      <c r="BH1192" s="40">
        <f t="shared" si="405"/>
        <v>4.042037186742118E-2</v>
      </c>
      <c r="BI1192" s="40">
        <f t="shared" si="406"/>
        <v>0</v>
      </c>
      <c r="BJ1192" s="40">
        <f t="shared" si="407"/>
        <v>0</v>
      </c>
      <c r="BK1192" s="40">
        <f t="shared" si="408"/>
        <v>0</v>
      </c>
      <c r="BL1192">
        <v>0</v>
      </c>
      <c r="BM1192">
        <v>0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2</v>
      </c>
      <c r="BT1192" s="4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</row>
    <row r="1193" spans="1:124" s="32" customFormat="1" x14ac:dyDescent="0.2">
      <c r="A1193" s="124" t="str">
        <f>CONFIGURACAO!$C$4</f>
        <v>AREA 21</v>
      </c>
      <c r="B1193" s="125">
        <v>1191</v>
      </c>
      <c r="C1193" s="252" t="s">
        <v>1528</v>
      </c>
      <c r="D1193" s="126">
        <f t="shared" si="394"/>
        <v>4</v>
      </c>
      <c r="E1193" s="250" t="s">
        <v>1533</v>
      </c>
      <c r="F1193" s="250">
        <v>0</v>
      </c>
      <c r="G1193" s="250">
        <v>0</v>
      </c>
      <c r="H1193" s="250">
        <v>0</v>
      </c>
      <c r="I1193" s="250">
        <v>1</v>
      </c>
      <c r="J1193" s="87"/>
      <c r="K1193" s="94"/>
      <c r="L1193" s="94"/>
      <c r="M1193" s="154">
        <f t="shared" si="395"/>
        <v>1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 s="139">
        <f t="shared" si="378"/>
        <v>0</v>
      </c>
      <c r="AD1193" s="140">
        <f t="shared" si="379"/>
        <v>1</v>
      </c>
      <c r="AE1193" s="141">
        <f t="shared" si="396"/>
        <v>0</v>
      </c>
      <c r="AF1193" s="142">
        <f t="shared" si="397"/>
        <v>0</v>
      </c>
      <c r="AG1193" s="278"/>
      <c r="AI1193" s="37">
        <f>IFERROR(IF(M1193&gt;0,(N1193*CONFIGURACAO!$C$20)+(O1193*CONFIGURACAO!$C$21)+(P1193*CONFIGURACAO!$C$22)+(Q1193*CONFIGURACAO!$C$23)+(R1193*CONFIGURACAO!$C$24),""),"")</f>
        <v>60</v>
      </c>
      <c r="AJ1193" s="38">
        <f>IF(S1193=0,0,IF(CONFIGURACAO!$C$15="SIM",(IF(S1193&gt;CONFIGURACAO!$C$16,CONFIGURACAO!$C$16*CONFIGURACAO!$C$25,S1193*CONFIGURACAO!$C$25)),'PI AREA  P100'!S1193*CONFIGURACAO!$C$25))</f>
        <v>0</v>
      </c>
      <c r="AK1193" s="38">
        <f>IF(T1193=0,0,IF(CONFIGURACAO!$C$17="SIM",(IF(T1193&gt;CONFIGURACAO!$C$18,CONFIGURACAO!$C$18*CONFIGURACAO!$C$26,T1193*CONFIGURACAO!$C$26)),'PI AREA  P100'!T1193*CONFIGURACAO!$C$26))</f>
        <v>0</v>
      </c>
      <c r="AL1193" s="38">
        <f>IFERROR(IF(M1193&gt;0,(U1193*CONFIGURACAO!$C$29)+(V1193*CONFIGURACAO!$C$30),""),"")</f>
        <v>0</v>
      </c>
      <c r="AM1193" s="38">
        <f>IF(W1193=0,0,IF(CONFIGURACAO!$C$41="SIM",(IF(W1193&gt;CONFIGURACAO!$C$41,CONFIGURACAO!$C$41*CONFIGURACAO!$C$31,W1193*CONFIGURACAO!$C$31)),'PI AREA  P100'!W1193*CONFIGURACAO!$C$31))</f>
        <v>0</v>
      </c>
      <c r="AN1193" s="38">
        <f>IF(X1193=0,0,IF(CONFIGURACAO!$C$39="SIM",(IF(X1193&gt;CONFIGURACAO!$C$40,CONFIGURACAO!$C$40*CONFIGURACAO!$C$32,X1193*CONFIGURACAO!$C$32)),'PI AREA  P100'!X1193*CONFIGURACAO!$C$32))</f>
        <v>0</v>
      </c>
      <c r="AO1193" s="38">
        <f>IFERROR(IF(M1193&gt;0,(Y1193*CONFIGURACAO!$C$33)+(Z1193*CONFIGURACAO!$C$34)+(AA1193*CONFIGURACAO!$C$35)+(AB1193*CONFIGURACAO!$C$36),""),"")</f>
        <v>0</v>
      </c>
      <c r="AP1193" s="38">
        <f>IF(AA1193=0,0,IF(CONFIGURACAO!$C$46="SIM",(IF(AA1193&gt;CONFIGURACAO!$C$47,CONFIGURACAO!$C$47*CONFIGURACAO!$C$35,AA1193*CONFIGURACAO!$C$35)),'PI AREA  P100'!AA1193*CONFIGURACAO!$C$35))</f>
        <v>0</v>
      </c>
      <c r="AQ1193" s="38">
        <f>IF(AB1193=0,0,IF(CONFIGURACAO!$C$44="SIM",(IF(AB1193&gt;CONFIGURACAO!$C$45,CONFIGURACAO!$C$45*CONFIGURACAO!$C$36,AB1193*CONFIGURACAO!$C$36)),'PI AREA  P100'!AB1193*CONFIGURACAO!$C$36))</f>
        <v>0</v>
      </c>
      <c r="AR1193" s="38">
        <f t="shared" si="398"/>
        <v>60</v>
      </c>
      <c r="AS1193" s="68">
        <f>IF(AR1193="","",$AR1193-(($AS$2/CONFIGURACAO!$C$6)*$M1193))</f>
        <v>-15</v>
      </c>
      <c r="AT1193" s="73" t="str">
        <f t="shared" si="380"/>
        <v>NAO</v>
      </c>
      <c r="AU1193" s="75">
        <f>IF(AR1193="","",$AR1193-(($AU$2/CONFIGURACAO!$C$6)*$M1193))</f>
        <v>-65</v>
      </c>
      <c r="AV1193" s="76" t="str">
        <f t="shared" si="381"/>
        <v>NAO</v>
      </c>
      <c r="AW1193" s="74">
        <f>IF(AR1193="","",$AR1193-(($AW$2/CONFIGURACAO!$C$6)*$M1193))</f>
        <v>-115</v>
      </c>
      <c r="AX1193" s="72" t="str">
        <f t="shared" si="382"/>
        <v>NAO</v>
      </c>
      <c r="AZ1193" s="39">
        <f t="shared" si="399"/>
        <v>5.0678671880938905E-3</v>
      </c>
      <c r="BA1193" s="146">
        <f t="shared" si="384"/>
        <v>1</v>
      </c>
      <c r="BB1193" s="146">
        <f t="shared" si="400"/>
        <v>1099</v>
      </c>
      <c r="BC1193" s="32">
        <f t="shared" si="401"/>
        <v>1106</v>
      </c>
      <c r="BD1193" s="148"/>
      <c r="BE1193" s="40">
        <f t="shared" si="402"/>
        <v>0</v>
      </c>
      <c r="BF1193" s="40">
        <f t="shared" si="403"/>
        <v>0</v>
      </c>
      <c r="BG1193" s="40">
        <f t="shared" si="404"/>
        <v>2.5693730729701953E-2</v>
      </c>
      <c r="BH1193" s="40">
        <f t="shared" si="405"/>
        <v>0</v>
      </c>
      <c r="BI1193" s="40">
        <f t="shared" si="406"/>
        <v>0</v>
      </c>
      <c r="BJ1193" s="40">
        <f t="shared" si="407"/>
        <v>0</v>
      </c>
      <c r="BK1193" s="40">
        <f t="shared" si="408"/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 s="42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</row>
    <row r="1194" spans="1:124" s="32" customFormat="1" x14ac:dyDescent="0.2">
      <c r="A1194" s="124" t="str">
        <f>CONFIGURACAO!$C$4</f>
        <v>AREA 21</v>
      </c>
      <c r="B1194" s="125">
        <v>1192</v>
      </c>
      <c r="C1194" s="252" t="s">
        <v>1528</v>
      </c>
      <c r="D1194" s="126">
        <f t="shared" si="394"/>
        <v>5</v>
      </c>
      <c r="E1194" s="250" t="s">
        <v>1534</v>
      </c>
      <c r="F1194" s="250">
        <v>0</v>
      </c>
      <c r="G1194" s="250">
        <v>0</v>
      </c>
      <c r="H1194" s="250">
        <v>0</v>
      </c>
      <c r="I1194" s="250">
        <v>1</v>
      </c>
      <c r="J1194" s="87"/>
      <c r="K1194" s="94"/>
      <c r="L1194" s="94"/>
      <c r="M1194" s="154">
        <f t="shared" si="395"/>
        <v>1</v>
      </c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 s="139">
        <f t="shared" si="378"/>
        <v>2</v>
      </c>
      <c r="AD1194" s="140">
        <f t="shared" si="379"/>
        <v>2</v>
      </c>
      <c r="AE1194" s="141">
        <f t="shared" si="396"/>
        <v>0</v>
      </c>
      <c r="AF1194" s="142">
        <f t="shared" si="397"/>
        <v>0</v>
      </c>
      <c r="AG1194" s="278"/>
      <c r="AI1194" s="37">
        <f>IFERROR(IF(M1194&gt;0,(N1194*CONFIGURACAO!$C$20)+(O1194*CONFIGURACAO!$C$21)+(P1194*CONFIGURACAO!$C$22)+(Q1194*CONFIGURACAO!$C$23)+(R1194*CONFIGURACAO!$C$24),""),"")</f>
        <v>180</v>
      </c>
      <c r="AJ1194" s="38">
        <f>IF(S1194=0,0,IF(CONFIGURACAO!$C$15="SIM",(IF(S1194&gt;CONFIGURACAO!$C$16,CONFIGURACAO!$C$16*CONFIGURACAO!$C$25,S1194*CONFIGURACAO!$C$25)),'PI AREA  P100'!S1194*CONFIGURACAO!$C$25))</f>
        <v>0</v>
      </c>
      <c r="AK1194" s="38">
        <f>IF(T1194=0,0,IF(CONFIGURACAO!$C$17="SIM",(IF(T1194&gt;CONFIGURACAO!$C$18,CONFIGURACAO!$C$18*CONFIGURACAO!$C$26,T1194*CONFIGURACAO!$C$26)),'PI AREA  P100'!T1194*CONFIGURACAO!$C$26))</f>
        <v>0</v>
      </c>
      <c r="AL1194" s="38">
        <f>IFERROR(IF(M1194&gt;0,(U1194*CONFIGURACAO!$C$29)+(V1194*CONFIGURACAO!$C$30),""),"")</f>
        <v>0</v>
      </c>
      <c r="AM1194" s="38">
        <f>IF(W1194=0,0,IF(CONFIGURACAO!$C$41="SIM",(IF(W1194&gt;CONFIGURACAO!$C$41,CONFIGURACAO!$C$41*CONFIGURACAO!$C$31,W1194*CONFIGURACAO!$C$31)),'PI AREA  P100'!W1194*CONFIGURACAO!$C$31))</f>
        <v>0</v>
      </c>
      <c r="AN1194" s="38">
        <f>IF(X1194=0,0,IF(CONFIGURACAO!$C$39="SIM",(IF(X1194&gt;CONFIGURACAO!$C$40,CONFIGURACAO!$C$40*CONFIGURACAO!$C$32,X1194*CONFIGURACAO!$C$32)),'PI AREA  P100'!X1194*CONFIGURACAO!$C$32))</f>
        <v>0</v>
      </c>
      <c r="AO1194" s="38">
        <f>IFERROR(IF(M1194&gt;0,(Y1194*CONFIGURACAO!$C$33)+(Z1194*CONFIGURACAO!$C$34)+(AA1194*CONFIGURACAO!$C$35)+(AB1194*CONFIGURACAO!$C$36),""),"")</f>
        <v>0</v>
      </c>
      <c r="AP1194" s="38">
        <f>IF(AA1194=0,0,IF(CONFIGURACAO!$C$46="SIM",(IF(AA1194&gt;CONFIGURACAO!$C$47,CONFIGURACAO!$C$47*CONFIGURACAO!$C$35,AA1194*CONFIGURACAO!$C$35)),'PI AREA  P100'!AA1194*CONFIGURACAO!$C$35))</f>
        <v>0</v>
      </c>
      <c r="AQ1194" s="38">
        <f>IF(AB1194=0,0,IF(CONFIGURACAO!$C$44="SIM",(IF(AB1194&gt;CONFIGURACAO!$C$45,CONFIGURACAO!$C$45*CONFIGURACAO!$C$36,AB1194*CONFIGURACAO!$C$36)),'PI AREA  P100'!AB1194*CONFIGURACAO!$C$36))</f>
        <v>0</v>
      </c>
      <c r="AR1194" s="38">
        <f t="shared" si="398"/>
        <v>180</v>
      </c>
      <c r="AS1194" s="68">
        <f>IF(AR1194="","",$AR1194-(($AS$2/CONFIGURACAO!$C$6)*$M1194))</f>
        <v>105</v>
      </c>
      <c r="AT1194" s="73">
        <f t="shared" si="380"/>
        <v>3</v>
      </c>
      <c r="AU1194" s="75">
        <f>IF(AR1194="","",$AR1194-(($AU$2/CONFIGURACAO!$C$6)*$M1194))</f>
        <v>55</v>
      </c>
      <c r="AV1194" s="76">
        <f t="shared" si="381"/>
        <v>4</v>
      </c>
      <c r="AW1194" s="74">
        <f>IF(AR1194="","",$AR1194-(($AW$2/CONFIGURACAO!$C$6)*$M1194))</f>
        <v>5</v>
      </c>
      <c r="AX1194" s="72">
        <f t="shared" si="382"/>
        <v>5</v>
      </c>
      <c r="AZ1194" s="39">
        <f t="shared" si="399"/>
        <v>1.5203601564281672E-2</v>
      </c>
      <c r="BA1194" s="146">
        <f t="shared" si="384"/>
        <v>2</v>
      </c>
      <c r="BB1194" s="146">
        <f t="shared" si="400"/>
        <v>1033</v>
      </c>
      <c r="BC1194" s="32">
        <f t="shared" si="401"/>
        <v>972</v>
      </c>
      <c r="BD1194" s="148"/>
      <c r="BE1194" s="40">
        <f t="shared" si="402"/>
        <v>3.7257824143070044E-2</v>
      </c>
      <c r="BF1194" s="40">
        <f t="shared" si="403"/>
        <v>3.8580246913580245E-2</v>
      </c>
      <c r="BG1194" s="40">
        <f t="shared" si="404"/>
        <v>0</v>
      </c>
      <c r="BH1194" s="40">
        <f t="shared" si="405"/>
        <v>0</v>
      </c>
      <c r="BI1194" s="40">
        <f t="shared" si="406"/>
        <v>0</v>
      </c>
      <c r="BJ1194" s="40">
        <f t="shared" si="407"/>
        <v>0</v>
      </c>
      <c r="BK1194" s="40">
        <f t="shared" si="408"/>
        <v>0</v>
      </c>
      <c r="BL1194">
        <v>0</v>
      </c>
      <c r="BM1194">
        <v>0</v>
      </c>
      <c r="BN1194">
        <v>0</v>
      </c>
      <c r="BO1194">
        <v>1</v>
      </c>
      <c r="BP1194">
        <v>0</v>
      </c>
      <c r="BQ1194">
        <v>0</v>
      </c>
      <c r="BR1194">
        <v>0</v>
      </c>
      <c r="BS1194">
        <v>1</v>
      </c>
      <c r="BT1194" s="42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</row>
    <row r="1195" spans="1:124" s="32" customFormat="1" x14ac:dyDescent="0.2">
      <c r="A1195" s="124" t="str">
        <f>CONFIGURACAO!$C$4</f>
        <v>AREA 21</v>
      </c>
      <c r="B1195" s="125">
        <v>1193</v>
      </c>
      <c r="C1195" s="252" t="s">
        <v>1528</v>
      </c>
      <c r="D1195" s="126">
        <f t="shared" si="394"/>
        <v>6</v>
      </c>
      <c r="E1195" s="250" t="s">
        <v>1535</v>
      </c>
      <c r="F1195" s="250">
        <v>0</v>
      </c>
      <c r="G1195" s="250">
        <v>0</v>
      </c>
      <c r="H1195" s="250">
        <v>0</v>
      </c>
      <c r="I1195" s="250">
        <v>1</v>
      </c>
      <c r="J1195" s="87"/>
      <c r="K1195" s="94"/>
      <c r="L1195" s="94"/>
      <c r="M1195" s="154">
        <f t="shared" si="395"/>
        <v>1</v>
      </c>
      <c r="N1195">
        <v>0</v>
      </c>
      <c r="O1195">
        <v>0</v>
      </c>
      <c r="P1195">
        <v>0</v>
      </c>
      <c r="Q1195">
        <v>2</v>
      </c>
      <c r="R1195">
        <v>6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 s="139">
        <f t="shared" si="378"/>
        <v>0</v>
      </c>
      <c r="AD1195" s="140">
        <f t="shared" si="379"/>
        <v>0</v>
      </c>
      <c r="AE1195" s="141">
        <f t="shared" si="396"/>
        <v>0</v>
      </c>
      <c r="AF1195" s="142">
        <f t="shared" si="397"/>
        <v>0</v>
      </c>
      <c r="AG1195" s="278"/>
      <c r="AI1195" s="37">
        <f>IFERROR(IF(M1195&gt;0,(N1195*CONFIGURACAO!$C$20)+(O1195*CONFIGURACAO!$C$21)+(P1195*CONFIGURACAO!$C$22)+(Q1195*CONFIGURACAO!$C$23)+(R1195*CONFIGURACAO!$C$24),""),"")</f>
        <v>200</v>
      </c>
      <c r="AJ1195" s="38">
        <f>IF(S1195=0,0,IF(CONFIGURACAO!$C$15="SIM",(IF(S1195&gt;CONFIGURACAO!$C$16,CONFIGURACAO!$C$16*CONFIGURACAO!$C$25,S1195*CONFIGURACAO!$C$25)),'PI AREA  P100'!S1195*CONFIGURACAO!$C$25))</f>
        <v>0</v>
      </c>
      <c r="AK1195" s="38">
        <f>IF(T1195=0,0,IF(CONFIGURACAO!$C$17="SIM",(IF(T1195&gt;CONFIGURACAO!$C$18,CONFIGURACAO!$C$18*CONFIGURACAO!$C$26,T1195*CONFIGURACAO!$C$26)),'PI AREA  P100'!T1195*CONFIGURACAO!$C$26))</f>
        <v>0</v>
      </c>
      <c r="AL1195" s="38">
        <f>IFERROR(IF(M1195&gt;0,(U1195*CONFIGURACAO!$C$29)+(V1195*CONFIGURACAO!$C$30),""),"")</f>
        <v>0</v>
      </c>
      <c r="AM1195" s="38">
        <f>IF(W1195=0,0,IF(CONFIGURACAO!$C$41="SIM",(IF(W1195&gt;CONFIGURACAO!$C$41,CONFIGURACAO!$C$41*CONFIGURACAO!$C$31,W1195*CONFIGURACAO!$C$31)),'PI AREA  P100'!W1195*CONFIGURACAO!$C$31))</f>
        <v>0</v>
      </c>
      <c r="AN1195" s="38">
        <f>IF(X1195=0,0,IF(CONFIGURACAO!$C$39="SIM",(IF(X1195&gt;CONFIGURACAO!$C$40,CONFIGURACAO!$C$40*CONFIGURACAO!$C$32,X1195*CONFIGURACAO!$C$32)),'PI AREA  P100'!X1195*CONFIGURACAO!$C$32))</f>
        <v>0</v>
      </c>
      <c r="AO1195" s="38">
        <f>IFERROR(IF(M1195&gt;0,(Y1195*CONFIGURACAO!$C$33)+(Z1195*CONFIGURACAO!$C$34)+(AA1195*CONFIGURACAO!$C$35)+(AB1195*CONFIGURACAO!$C$36),""),"")</f>
        <v>0</v>
      </c>
      <c r="AP1195" s="38">
        <f>IF(AA1195=0,0,IF(CONFIGURACAO!$C$46="SIM",(IF(AA1195&gt;CONFIGURACAO!$C$47,CONFIGURACAO!$C$47*CONFIGURACAO!$C$35,AA1195*CONFIGURACAO!$C$35)),'PI AREA  P100'!AA1195*CONFIGURACAO!$C$35))</f>
        <v>0</v>
      </c>
      <c r="AQ1195" s="38">
        <f>IF(AB1195=0,0,IF(CONFIGURACAO!$C$44="SIM",(IF(AB1195&gt;CONFIGURACAO!$C$45,CONFIGURACAO!$C$45*CONFIGURACAO!$C$36,AB1195*CONFIGURACAO!$C$36)),'PI AREA  P100'!AB1195*CONFIGURACAO!$C$36))</f>
        <v>0</v>
      </c>
      <c r="AR1195" s="38">
        <f t="shared" si="398"/>
        <v>200</v>
      </c>
      <c r="AS1195" s="68">
        <f>IF(AR1195="","",$AR1195-(($AS$2/CONFIGURACAO!$C$6)*$M1195))</f>
        <v>125</v>
      </c>
      <c r="AT1195" s="73">
        <f t="shared" si="380"/>
        <v>3</v>
      </c>
      <c r="AU1195" s="75">
        <f>IF(AR1195="","",$AR1195-(($AU$2/CONFIGURACAO!$C$6)*$M1195))</f>
        <v>75</v>
      </c>
      <c r="AV1195" s="76">
        <f t="shared" si="381"/>
        <v>4</v>
      </c>
      <c r="AW1195" s="74">
        <f>IF(AR1195="","",$AR1195-(($AW$2/CONFIGURACAO!$C$6)*$M1195))</f>
        <v>25</v>
      </c>
      <c r="AX1195" s="72">
        <f t="shared" si="382"/>
        <v>5</v>
      </c>
      <c r="AZ1195" s="39">
        <f t="shared" si="399"/>
        <v>1.6892890626979636E-2</v>
      </c>
      <c r="BA1195" s="146">
        <f t="shared" si="384"/>
        <v>8</v>
      </c>
      <c r="BB1195" s="146">
        <f t="shared" si="400"/>
        <v>763</v>
      </c>
      <c r="BC1195" s="32">
        <f t="shared" si="401"/>
        <v>953</v>
      </c>
      <c r="BD1195" s="148"/>
      <c r="BE1195" s="40">
        <f t="shared" si="402"/>
        <v>0</v>
      </c>
      <c r="BF1195" s="40">
        <f t="shared" si="403"/>
        <v>0</v>
      </c>
      <c r="BG1195" s="40">
        <f t="shared" si="404"/>
        <v>0</v>
      </c>
      <c r="BH1195" s="40">
        <f t="shared" si="405"/>
        <v>8.084074373484236E-2</v>
      </c>
      <c r="BI1195" s="40">
        <f t="shared" si="406"/>
        <v>0.63965884861407252</v>
      </c>
      <c r="BJ1195" s="40">
        <f t="shared" si="407"/>
        <v>0</v>
      </c>
      <c r="BK1195" s="40">
        <f t="shared" si="408"/>
        <v>0</v>
      </c>
      <c r="BL1195">
        <v>0</v>
      </c>
      <c r="BM1195">
        <v>0</v>
      </c>
      <c r="BN1195">
        <v>0</v>
      </c>
      <c r="BO1195">
        <v>1</v>
      </c>
      <c r="BP1195">
        <v>1</v>
      </c>
      <c r="BQ1195">
        <v>0</v>
      </c>
      <c r="BR1195">
        <v>0</v>
      </c>
      <c r="BS1195">
        <v>3</v>
      </c>
      <c r="BT1195" s="42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</row>
    <row r="1196" spans="1:124" s="32" customFormat="1" x14ac:dyDescent="0.2">
      <c r="A1196" s="124" t="str">
        <f>CONFIGURACAO!$C$4</f>
        <v>AREA 21</v>
      </c>
      <c r="B1196" s="125">
        <v>1194</v>
      </c>
      <c r="C1196" s="252" t="s">
        <v>1528</v>
      </c>
      <c r="D1196" s="126">
        <f t="shared" si="394"/>
        <v>7</v>
      </c>
      <c r="E1196" s="250" t="s">
        <v>1536</v>
      </c>
      <c r="F1196" s="250">
        <v>0</v>
      </c>
      <c r="G1196" s="250">
        <v>0</v>
      </c>
      <c r="H1196" s="250">
        <v>0</v>
      </c>
      <c r="I1196" s="250">
        <v>1</v>
      </c>
      <c r="J1196" s="87"/>
      <c r="K1196" s="94"/>
      <c r="L1196" s="94"/>
      <c r="M1196" s="154">
        <f t="shared" si="395"/>
        <v>1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 s="139">
        <f t="shared" si="378"/>
        <v>1</v>
      </c>
      <c r="AD1196" s="140">
        <f t="shared" si="379"/>
        <v>1</v>
      </c>
      <c r="AE1196" s="141">
        <f t="shared" si="396"/>
        <v>0</v>
      </c>
      <c r="AF1196" s="142">
        <f t="shared" si="397"/>
        <v>0</v>
      </c>
      <c r="AG1196" s="278"/>
      <c r="AI1196" s="37">
        <f>IFERROR(IF(M1196&gt;0,(N1196*CONFIGURACAO!$C$20)+(O1196*CONFIGURACAO!$C$21)+(P1196*CONFIGURACAO!$C$22)+(Q1196*CONFIGURACAO!$C$23)+(R1196*CONFIGURACAO!$C$24),""),"")</f>
        <v>80</v>
      </c>
      <c r="AJ1196" s="38">
        <f>IF(S1196=0,0,IF(CONFIGURACAO!$C$15="SIM",(IF(S1196&gt;CONFIGURACAO!$C$16,CONFIGURACAO!$C$16*CONFIGURACAO!$C$25,S1196*CONFIGURACAO!$C$25)),'PI AREA  P100'!S1196*CONFIGURACAO!$C$25))</f>
        <v>0</v>
      </c>
      <c r="AK1196" s="38">
        <f>IF(T1196=0,0,IF(CONFIGURACAO!$C$17="SIM",(IF(T1196&gt;CONFIGURACAO!$C$18,CONFIGURACAO!$C$18*CONFIGURACAO!$C$26,T1196*CONFIGURACAO!$C$26)),'PI AREA  P100'!T1196*CONFIGURACAO!$C$26))</f>
        <v>0</v>
      </c>
      <c r="AL1196" s="38">
        <f>IFERROR(IF(M1196&gt;0,(U1196*CONFIGURACAO!$C$29)+(V1196*CONFIGURACAO!$C$30),""),"")</f>
        <v>0</v>
      </c>
      <c r="AM1196" s="38">
        <f>IF(W1196=0,0,IF(CONFIGURACAO!$C$41="SIM",(IF(W1196&gt;CONFIGURACAO!$C$41,CONFIGURACAO!$C$41*CONFIGURACAO!$C$31,W1196*CONFIGURACAO!$C$31)),'PI AREA  P100'!W1196*CONFIGURACAO!$C$31))</f>
        <v>0</v>
      </c>
      <c r="AN1196" s="38">
        <f>IF(X1196=0,0,IF(CONFIGURACAO!$C$39="SIM",(IF(X1196&gt;CONFIGURACAO!$C$40,CONFIGURACAO!$C$40*CONFIGURACAO!$C$32,X1196*CONFIGURACAO!$C$32)),'PI AREA  P100'!X1196*CONFIGURACAO!$C$32))</f>
        <v>0</v>
      </c>
      <c r="AO1196" s="38">
        <f>IFERROR(IF(M1196&gt;0,(Y1196*CONFIGURACAO!$C$33)+(Z1196*CONFIGURACAO!$C$34)+(AA1196*CONFIGURACAO!$C$35)+(AB1196*CONFIGURACAO!$C$36),""),"")</f>
        <v>0</v>
      </c>
      <c r="AP1196" s="38">
        <f>IF(AA1196=0,0,IF(CONFIGURACAO!$C$46="SIM",(IF(AA1196&gt;CONFIGURACAO!$C$47,CONFIGURACAO!$C$47*CONFIGURACAO!$C$35,AA1196*CONFIGURACAO!$C$35)),'PI AREA  P100'!AA1196*CONFIGURACAO!$C$35))</f>
        <v>0</v>
      </c>
      <c r="AQ1196" s="38">
        <f>IF(AB1196=0,0,IF(CONFIGURACAO!$C$44="SIM",(IF(AB1196&gt;CONFIGURACAO!$C$45,CONFIGURACAO!$C$45*CONFIGURACAO!$C$36,AB1196*CONFIGURACAO!$C$36)),'PI AREA  P100'!AB1196*CONFIGURACAO!$C$36))</f>
        <v>0</v>
      </c>
      <c r="AR1196" s="38">
        <f t="shared" si="398"/>
        <v>80</v>
      </c>
      <c r="AS1196" s="68">
        <f>IF(AR1196="","",$AR1196-(($AS$2/CONFIGURACAO!$C$6)*$M1196))</f>
        <v>5</v>
      </c>
      <c r="AT1196" s="73">
        <f t="shared" si="380"/>
        <v>3</v>
      </c>
      <c r="AU1196" s="75">
        <f>IF(AR1196="","",$AR1196-(($AU$2/CONFIGURACAO!$C$6)*$M1196))</f>
        <v>-45</v>
      </c>
      <c r="AV1196" s="76" t="str">
        <f t="shared" si="381"/>
        <v>NAO</v>
      </c>
      <c r="AW1196" s="74">
        <f>IF(AR1196="","",$AR1196-(($AW$2/CONFIGURACAO!$C$6)*$M1196))</f>
        <v>-95</v>
      </c>
      <c r="AX1196" s="72" t="str">
        <f t="shared" si="382"/>
        <v>NAO</v>
      </c>
      <c r="AZ1196" s="39">
        <f>IF(AR1196="","",(AR1196/(SUM($AR$3:$AR$1204))*100))</f>
        <v>6.7571562507918546E-3</v>
      </c>
      <c r="BA1196" s="146">
        <f t="shared" si="384"/>
        <v>1</v>
      </c>
      <c r="BB1196" s="146">
        <f>IF(M1196="","",RANK(BA1196,$BA$3:$BA$1204))</f>
        <v>1099</v>
      </c>
      <c r="BC1196" s="32">
        <f>IF(M1196="","",RANK(AR1196,$AR$3:$AR$1204))</f>
        <v>1094</v>
      </c>
      <c r="BD1196" s="148"/>
      <c r="BE1196" s="40">
        <f t="shared" si="402"/>
        <v>0</v>
      </c>
      <c r="BF1196" s="40">
        <f t="shared" si="403"/>
        <v>3.8580246913580245E-2</v>
      </c>
      <c r="BG1196" s="40">
        <f t="shared" si="404"/>
        <v>0</v>
      </c>
      <c r="BH1196" s="40">
        <f t="shared" si="405"/>
        <v>0</v>
      </c>
      <c r="BI1196" s="40">
        <f t="shared" si="406"/>
        <v>0</v>
      </c>
      <c r="BJ1196" s="40">
        <f t="shared" si="407"/>
        <v>0</v>
      </c>
      <c r="BK1196" s="40">
        <f t="shared" si="408"/>
        <v>0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1</v>
      </c>
      <c r="BR1196">
        <v>0</v>
      </c>
      <c r="BS1196">
        <v>4</v>
      </c>
      <c r="BT1196" s="42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</row>
    <row r="1197" spans="1:124" s="32" customFormat="1" x14ac:dyDescent="0.2">
      <c r="A1197" s="124" t="str">
        <f>CONFIGURACAO!$C$4</f>
        <v>AREA 21</v>
      </c>
      <c r="B1197" s="125">
        <v>1195</v>
      </c>
      <c r="C1197" s="252" t="s">
        <v>1528</v>
      </c>
      <c r="D1197" s="126">
        <f t="shared" si="394"/>
        <v>8</v>
      </c>
      <c r="E1197" s="250" t="s">
        <v>1537</v>
      </c>
      <c r="F1197" s="250">
        <v>0</v>
      </c>
      <c r="G1197" s="250">
        <v>0</v>
      </c>
      <c r="H1197" s="250">
        <v>0</v>
      </c>
      <c r="I1197" s="250">
        <v>1</v>
      </c>
      <c r="J1197" s="87"/>
      <c r="K1197" s="94"/>
      <c r="L1197" s="94"/>
      <c r="M1197" s="154">
        <f t="shared" si="395"/>
        <v>1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 s="139">
        <f t="shared" si="378"/>
        <v>1</v>
      </c>
      <c r="AD1197" s="140">
        <f t="shared" si="379"/>
        <v>1</v>
      </c>
      <c r="AE1197" s="141">
        <f t="shared" si="396"/>
        <v>0</v>
      </c>
      <c r="AF1197" s="142">
        <f t="shared" si="397"/>
        <v>0</v>
      </c>
      <c r="AG1197" s="278"/>
      <c r="AI1197" s="37">
        <f>IFERROR(IF(M1197&gt;0,(N1197*CONFIGURACAO!$C$20)+(O1197*CONFIGURACAO!$C$21)+(P1197*CONFIGURACAO!$C$22)+(Q1197*CONFIGURACAO!$C$23)+(R1197*CONFIGURACAO!$C$24),""),"")</f>
        <v>100</v>
      </c>
      <c r="AJ1197" s="38">
        <f>IF(S1197=0,0,IF(CONFIGURACAO!$C$15="SIM",(IF(S1197&gt;CONFIGURACAO!$C$16,CONFIGURACAO!$C$16*CONFIGURACAO!$C$25,S1197*CONFIGURACAO!$C$25)),'PI AREA  P100'!S1197*CONFIGURACAO!$C$25))</f>
        <v>0</v>
      </c>
      <c r="AK1197" s="38">
        <f>IF(T1197=0,0,IF(CONFIGURACAO!$C$17="SIM",(IF(T1197&gt;CONFIGURACAO!$C$18,CONFIGURACAO!$C$18*CONFIGURACAO!$C$26,T1197*CONFIGURACAO!$C$26)),'PI AREA  P100'!T1197*CONFIGURACAO!$C$26))</f>
        <v>0</v>
      </c>
      <c r="AL1197" s="38">
        <f>IFERROR(IF(M1197&gt;0,(U1197*CONFIGURACAO!$C$29)+(V1197*CONFIGURACAO!$C$30),""),"")</f>
        <v>0</v>
      </c>
      <c r="AM1197" s="38">
        <f>IF(W1197=0,0,IF(CONFIGURACAO!$C$41="SIM",(IF(W1197&gt;CONFIGURACAO!$C$41,CONFIGURACAO!$C$41*CONFIGURACAO!$C$31,W1197*CONFIGURACAO!$C$31)),'PI AREA  P100'!W1197*CONFIGURACAO!$C$31))</f>
        <v>0</v>
      </c>
      <c r="AN1197" s="38">
        <f>IF(X1197=0,0,IF(CONFIGURACAO!$C$39="SIM",(IF(X1197&gt;CONFIGURACAO!$C$40,CONFIGURACAO!$C$40*CONFIGURACAO!$C$32,X1197*CONFIGURACAO!$C$32)),'PI AREA  P100'!X1197*CONFIGURACAO!$C$32))</f>
        <v>0</v>
      </c>
      <c r="AO1197" s="38">
        <f>IFERROR(IF(M1197&gt;0,(Y1197*CONFIGURACAO!$C$33)+(Z1197*CONFIGURACAO!$C$34)+(AA1197*CONFIGURACAO!$C$35)+(AB1197*CONFIGURACAO!$C$36),""),"")</f>
        <v>0</v>
      </c>
      <c r="AP1197" s="38">
        <f>IF(AA1197=0,0,IF(CONFIGURACAO!$C$46="SIM",(IF(AA1197&gt;CONFIGURACAO!$C$47,CONFIGURACAO!$C$47*CONFIGURACAO!$C$35,AA1197*CONFIGURACAO!$C$35)),'PI AREA  P100'!AA1197*CONFIGURACAO!$C$35))</f>
        <v>0</v>
      </c>
      <c r="AQ1197" s="38">
        <f>IF(AB1197=0,0,IF(CONFIGURACAO!$C$44="SIM",(IF(AB1197&gt;CONFIGURACAO!$C$45,CONFIGURACAO!$C$45*CONFIGURACAO!$C$36,AB1197*CONFIGURACAO!$C$36)),'PI AREA  P100'!AB1197*CONFIGURACAO!$C$36))</f>
        <v>0</v>
      </c>
      <c r="AR1197" s="38">
        <f t="shared" si="398"/>
        <v>100</v>
      </c>
      <c r="AS1197" s="68">
        <f>IF(AR1197="","",$AR1197-(($AS$2/CONFIGURACAO!$C$6)*$M1197))</f>
        <v>25</v>
      </c>
      <c r="AT1197" s="73">
        <f t="shared" si="380"/>
        <v>3</v>
      </c>
      <c r="AU1197" s="75">
        <f>IF(AR1197="","",$AR1197-(($AU$2/CONFIGURACAO!$C$6)*$M1197))</f>
        <v>-25</v>
      </c>
      <c r="AV1197" s="76" t="str">
        <f t="shared" si="381"/>
        <v>NAO</v>
      </c>
      <c r="AW1197" s="74">
        <f>IF(AR1197="","",$AR1197-(($AW$2/CONFIGURACAO!$C$6)*$M1197))</f>
        <v>-75</v>
      </c>
      <c r="AX1197" s="72" t="str">
        <f t="shared" si="382"/>
        <v>NAO</v>
      </c>
      <c r="AZ1197" s="39">
        <f t="shared" ref="AZ1197:AZ1204" si="409">IF(AR1197="","",(AR1197/(SUM($AR$3:$AR$1204))*100))</f>
        <v>8.4464453134898178E-3</v>
      </c>
      <c r="BA1197" s="146">
        <f t="shared" si="384"/>
        <v>1</v>
      </c>
      <c r="BB1197" s="146">
        <f t="shared" ref="BB1197:BB1204" si="410">IF(M1197="","",RANK(BA1197,$BA$3:$BA$1204))</f>
        <v>1099</v>
      </c>
      <c r="BC1197" s="32">
        <f t="shared" ref="BC1197:BC1204" si="411">IF(M1197="","",RANK(AR1197,$AR$3:$AR$1204))</f>
        <v>1066</v>
      </c>
      <c r="BD1197" s="148"/>
      <c r="BE1197" s="40">
        <f t="shared" si="402"/>
        <v>3.7257824143070044E-2</v>
      </c>
      <c r="BF1197" s="40">
        <f t="shared" si="403"/>
        <v>0</v>
      </c>
      <c r="BG1197" s="40">
        <f t="shared" si="404"/>
        <v>0</v>
      </c>
      <c r="BH1197" s="40">
        <f t="shared" si="405"/>
        <v>0</v>
      </c>
      <c r="BI1197" s="40">
        <f t="shared" si="406"/>
        <v>0</v>
      </c>
      <c r="BJ1197" s="40">
        <f t="shared" si="407"/>
        <v>0</v>
      </c>
      <c r="BK1197" s="40">
        <f t="shared" si="408"/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 s="42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</row>
    <row r="1198" spans="1:124" s="32" customFormat="1" x14ac:dyDescent="0.2">
      <c r="A1198" s="124" t="str">
        <f>CONFIGURACAO!$C$4</f>
        <v>AREA 21</v>
      </c>
      <c r="B1198" s="125">
        <v>1196</v>
      </c>
      <c r="C1198" s="252" t="s">
        <v>1528</v>
      </c>
      <c r="D1198" s="126">
        <f t="shared" si="394"/>
        <v>9</v>
      </c>
      <c r="E1198" s="250" t="s">
        <v>1538</v>
      </c>
      <c r="F1198" s="250">
        <v>0</v>
      </c>
      <c r="G1198" s="250">
        <v>0</v>
      </c>
      <c r="H1198" s="250">
        <v>0</v>
      </c>
      <c r="I1198" s="250">
        <v>1</v>
      </c>
      <c r="J1198" s="87"/>
      <c r="K1198" s="94"/>
      <c r="L1198" s="94"/>
      <c r="M1198" s="154">
        <f t="shared" si="395"/>
        <v>1</v>
      </c>
      <c r="N1198">
        <v>1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 s="139">
        <f t="shared" si="378"/>
        <v>2</v>
      </c>
      <c r="AD1198" s="140">
        <f t="shared" si="379"/>
        <v>3</v>
      </c>
      <c r="AE1198" s="141">
        <f t="shared" si="396"/>
        <v>0</v>
      </c>
      <c r="AF1198" s="142">
        <f t="shared" si="397"/>
        <v>0</v>
      </c>
      <c r="AG1198" s="278"/>
      <c r="AI1198" s="37">
        <f>IFERROR(IF(M1198&gt;0,(N1198*CONFIGURACAO!$C$20)+(O1198*CONFIGURACAO!$C$21)+(P1198*CONFIGURACAO!$C$22)+(Q1198*CONFIGURACAO!$C$23)+(R1198*CONFIGURACAO!$C$24),""),"")</f>
        <v>240</v>
      </c>
      <c r="AJ1198" s="38">
        <f>IF(S1198=0,0,IF(CONFIGURACAO!$C$15="SIM",(IF(S1198&gt;CONFIGURACAO!$C$16,CONFIGURACAO!$C$16*CONFIGURACAO!$C$25,S1198*CONFIGURACAO!$C$25)),'PI AREA  P100'!S1198*CONFIGURACAO!$C$25))</f>
        <v>0</v>
      </c>
      <c r="AK1198" s="38">
        <f>IF(T1198=0,0,IF(CONFIGURACAO!$C$17="SIM",(IF(T1198&gt;CONFIGURACAO!$C$18,CONFIGURACAO!$C$18*CONFIGURACAO!$C$26,T1198*CONFIGURACAO!$C$26)),'PI AREA  P100'!T1198*CONFIGURACAO!$C$26))</f>
        <v>0</v>
      </c>
      <c r="AL1198" s="38">
        <f>IFERROR(IF(M1198&gt;0,(U1198*CONFIGURACAO!$C$29)+(V1198*CONFIGURACAO!$C$30),""),"")</f>
        <v>0</v>
      </c>
      <c r="AM1198" s="38">
        <f>IF(W1198=0,0,IF(CONFIGURACAO!$C$41="SIM",(IF(W1198&gt;CONFIGURACAO!$C$41,CONFIGURACAO!$C$41*CONFIGURACAO!$C$31,W1198*CONFIGURACAO!$C$31)),'PI AREA  P100'!W1198*CONFIGURACAO!$C$31))</f>
        <v>0</v>
      </c>
      <c r="AN1198" s="38">
        <f>IF(X1198=0,0,IF(CONFIGURACAO!$C$39="SIM",(IF(X1198&gt;CONFIGURACAO!$C$40,CONFIGURACAO!$C$40*CONFIGURACAO!$C$32,X1198*CONFIGURACAO!$C$32)),'PI AREA  P100'!X1198*CONFIGURACAO!$C$32))</f>
        <v>0</v>
      </c>
      <c r="AO1198" s="38">
        <f>IFERROR(IF(M1198&gt;0,(Y1198*CONFIGURACAO!$C$33)+(Z1198*CONFIGURACAO!$C$34)+(AA1198*CONFIGURACAO!$C$35)+(AB1198*CONFIGURACAO!$C$36),""),"")</f>
        <v>0</v>
      </c>
      <c r="AP1198" s="38">
        <f>IF(AA1198=0,0,IF(CONFIGURACAO!$C$46="SIM",(IF(AA1198&gt;CONFIGURACAO!$C$47,CONFIGURACAO!$C$47*CONFIGURACAO!$C$35,AA1198*CONFIGURACAO!$C$35)),'PI AREA  P100'!AA1198*CONFIGURACAO!$C$35))</f>
        <v>0</v>
      </c>
      <c r="AQ1198" s="38">
        <f>IF(AB1198=0,0,IF(CONFIGURACAO!$C$44="SIM",(IF(AB1198&gt;CONFIGURACAO!$C$45,CONFIGURACAO!$C$45*CONFIGURACAO!$C$36,AB1198*CONFIGURACAO!$C$36)),'PI AREA  P100'!AB1198*CONFIGURACAO!$C$36))</f>
        <v>0</v>
      </c>
      <c r="AR1198" s="38">
        <f t="shared" si="398"/>
        <v>240</v>
      </c>
      <c r="AS1198" s="68">
        <f>IF(AR1198="","",$AR1198-(($AS$2/CONFIGURACAO!$C$6)*$M1198))</f>
        <v>165</v>
      </c>
      <c r="AT1198" s="73">
        <f t="shared" si="380"/>
        <v>3</v>
      </c>
      <c r="AU1198" s="75">
        <f>IF(AR1198="","",$AR1198-(($AU$2/CONFIGURACAO!$C$6)*$M1198))</f>
        <v>115</v>
      </c>
      <c r="AV1198" s="76">
        <f t="shared" si="381"/>
        <v>4</v>
      </c>
      <c r="AW1198" s="74">
        <f>IF(AR1198="","",$AR1198-(($AW$2/CONFIGURACAO!$C$6)*$M1198))</f>
        <v>65</v>
      </c>
      <c r="AX1198" s="72">
        <f t="shared" si="382"/>
        <v>5</v>
      </c>
      <c r="AZ1198" s="39">
        <f t="shared" si="409"/>
        <v>2.0271468752375562E-2</v>
      </c>
      <c r="BA1198" s="146">
        <f t="shared" si="384"/>
        <v>3</v>
      </c>
      <c r="BB1198" s="146">
        <f t="shared" si="410"/>
        <v>968</v>
      </c>
      <c r="BC1198" s="32">
        <f t="shared" si="411"/>
        <v>924</v>
      </c>
      <c r="BD1198" s="148"/>
      <c r="BE1198" s="40">
        <f t="shared" si="402"/>
        <v>3.7257824143070044E-2</v>
      </c>
      <c r="BF1198" s="40">
        <f t="shared" si="403"/>
        <v>3.8580246913580245E-2</v>
      </c>
      <c r="BG1198" s="40">
        <f t="shared" si="404"/>
        <v>2.5693730729701953E-2</v>
      </c>
      <c r="BH1198" s="40">
        <f t="shared" si="405"/>
        <v>0</v>
      </c>
      <c r="BI1198" s="40">
        <f t="shared" si="406"/>
        <v>0</v>
      </c>
      <c r="BJ1198" s="40">
        <f t="shared" si="407"/>
        <v>0</v>
      </c>
      <c r="BK1198" s="40">
        <f t="shared" si="408"/>
        <v>0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 s="42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</row>
    <row r="1199" spans="1:124" s="32" customFormat="1" x14ac:dyDescent="0.2">
      <c r="A1199" s="124" t="str">
        <f>CONFIGURACAO!$C$4</f>
        <v>AREA 21</v>
      </c>
      <c r="B1199" s="125">
        <v>1197</v>
      </c>
      <c r="C1199" s="252" t="s">
        <v>1528</v>
      </c>
      <c r="D1199" s="126">
        <f t="shared" si="394"/>
        <v>10</v>
      </c>
      <c r="E1199" s="250" t="s">
        <v>1539</v>
      </c>
      <c r="F1199" s="250">
        <v>0</v>
      </c>
      <c r="G1199" s="250">
        <v>0</v>
      </c>
      <c r="H1199" s="250">
        <v>0</v>
      </c>
      <c r="I1199" s="250">
        <v>1</v>
      </c>
      <c r="J1199" s="87"/>
      <c r="K1199" s="94"/>
      <c r="L1199" s="94"/>
      <c r="M1199" s="154">
        <f t="shared" si="395"/>
        <v>1</v>
      </c>
      <c r="N1199">
        <v>1</v>
      </c>
      <c r="O1199">
        <v>2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 s="139">
        <f t="shared" si="378"/>
        <v>3</v>
      </c>
      <c r="AD1199" s="140">
        <f t="shared" si="379"/>
        <v>3</v>
      </c>
      <c r="AE1199" s="141">
        <f t="shared" si="396"/>
        <v>0</v>
      </c>
      <c r="AF1199" s="142">
        <f t="shared" si="397"/>
        <v>0</v>
      </c>
      <c r="AG1199" s="278"/>
      <c r="AI1199" s="37">
        <f>IFERROR(IF(M1199&gt;0,(N1199*CONFIGURACAO!$C$20)+(O1199*CONFIGURACAO!$C$21)+(P1199*CONFIGURACAO!$C$22)+(Q1199*CONFIGURACAO!$C$23)+(R1199*CONFIGURACAO!$C$24),""),"")</f>
        <v>280</v>
      </c>
      <c r="AJ1199" s="38">
        <f>IF(S1199=0,0,IF(CONFIGURACAO!$C$15="SIM",(IF(S1199&gt;CONFIGURACAO!$C$16,CONFIGURACAO!$C$16*CONFIGURACAO!$C$25,S1199*CONFIGURACAO!$C$25)),'PI AREA  P100'!S1199*CONFIGURACAO!$C$25))</f>
        <v>0</v>
      </c>
      <c r="AK1199" s="38">
        <f>IF(T1199=0,0,IF(CONFIGURACAO!$C$17="SIM",(IF(T1199&gt;CONFIGURACAO!$C$18,CONFIGURACAO!$C$18*CONFIGURACAO!$C$26,T1199*CONFIGURACAO!$C$26)),'PI AREA  P100'!T1199*CONFIGURACAO!$C$26))</f>
        <v>0</v>
      </c>
      <c r="AL1199" s="38">
        <f>IFERROR(IF(M1199&gt;0,(U1199*CONFIGURACAO!$C$29)+(V1199*CONFIGURACAO!$C$30),""),"")</f>
        <v>0</v>
      </c>
      <c r="AM1199" s="38">
        <f>IF(W1199=0,0,IF(CONFIGURACAO!$C$41="SIM",(IF(W1199&gt;CONFIGURACAO!$C$41,CONFIGURACAO!$C$41*CONFIGURACAO!$C$31,W1199*CONFIGURACAO!$C$31)),'PI AREA  P100'!W1199*CONFIGURACAO!$C$31))</f>
        <v>0</v>
      </c>
      <c r="AN1199" s="38">
        <f>IF(X1199=0,0,IF(CONFIGURACAO!$C$39="SIM",(IF(X1199&gt;CONFIGURACAO!$C$40,CONFIGURACAO!$C$40*CONFIGURACAO!$C$32,X1199*CONFIGURACAO!$C$32)),'PI AREA  P100'!X1199*CONFIGURACAO!$C$32))</f>
        <v>0</v>
      </c>
      <c r="AO1199" s="38">
        <f>IFERROR(IF(M1199&gt;0,(Y1199*CONFIGURACAO!$C$33)+(Z1199*CONFIGURACAO!$C$34)+(AA1199*CONFIGURACAO!$C$35)+(AB1199*CONFIGURACAO!$C$36),""),"")</f>
        <v>0</v>
      </c>
      <c r="AP1199" s="38">
        <f>IF(AA1199=0,0,IF(CONFIGURACAO!$C$46="SIM",(IF(AA1199&gt;CONFIGURACAO!$C$47,CONFIGURACAO!$C$47*CONFIGURACAO!$C$35,AA1199*CONFIGURACAO!$C$35)),'PI AREA  P100'!AA1199*CONFIGURACAO!$C$35))</f>
        <v>0</v>
      </c>
      <c r="AQ1199" s="38">
        <f>IF(AB1199=0,0,IF(CONFIGURACAO!$C$44="SIM",(IF(AB1199&gt;CONFIGURACAO!$C$45,CONFIGURACAO!$C$45*CONFIGURACAO!$C$36,AB1199*CONFIGURACAO!$C$36)),'PI AREA  P100'!AB1199*CONFIGURACAO!$C$36))</f>
        <v>0</v>
      </c>
      <c r="AR1199" s="38">
        <f t="shared" si="398"/>
        <v>280</v>
      </c>
      <c r="AS1199" s="68">
        <f>IF(AR1199="","",$AR1199-(($AS$2/CONFIGURACAO!$C$6)*$M1199))</f>
        <v>205</v>
      </c>
      <c r="AT1199" s="73">
        <f t="shared" si="380"/>
        <v>3</v>
      </c>
      <c r="AU1199" s="75">
        <f>IF(AR1199="","",$AR1199-(($AU$2/CONFIGURACAO!$C$6)*$M1199))</f>
        <v>155</v>
      </c>
      <c r="AV1199" s="76">
        <f t="shared" si="381"/>
        <v>4</v>
      </c>
      <c r="AW1199" s="74">
        <f>IF(AR1199="","",$AR1199-(($AW$2/CONFIGURACAO!$C$6)*$M1199))</f>
        <v>105</v>
      </c>
      <c r="AX1199" s="72">
        <f t="shared" si="382"/>
        <v>5</v>
      </c>
      <c r="AZ1199" s="39">
        <f t="shared" si="409"/>
        <v>2.3650046877771488E-2</v>
      </c>
      <c r="BA1199" s="146">
        <f t="shared" si="384"/>
        <v>4</v>
      </c>
      <c r="BB1199" s="146">
        <f t="shared" si="410"/>
        <v>923</v>
      </c>
      <c r="BC1199" s="32">
        <f t="shared" si="411"/>
        <v>891</v>
      </c>
      <c r="BD1199" s="148"/>
      <c r="BE1199" s="40">
        <f t="shared" si="402"/>
        <v>3.7257824143070044E-2</v>
      </c>
      <c r="BF1199" s="40">
        <f t="shared" si="403"/>
        <v>7.716049382716049E-2</v>
      </c>
      <c r="BG1199" s="40">
        <f t="shared" si="404"/>
        <v>0</v>
      </c>
      <c r="BH1199" s="40">
        <f t="shared" si="405"/>
        <v>0</v>
      </c>
      <c r="BI1199" s="40">
        <f t="shared" si="406"/>
        <v>0.10660980810234541</v>
      </c>
      <c r="BJ1199" s="40">
        <f t="shared" si="407"/>
        <v>0</v>
      </c>
      <c r="BK1199" s="40">
        <f t="shared" si="408"/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 s="42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</row>
    <row r="1200" spans="1:124" s="32" customFormat="1" x14ac:dyDescent="0.2">
      <c r="A1200" s="124" t="str">
        <f>CONFIGURACAO!$C$4</f>
        <v>AREA 21</v>
      </c>
      <c r="B1200" s="125">
        <v>1198</v>
      </c>
      <c r="C1200" s="252" t="s">
        <v>1528</v>
      </c>
      <c r="D1200" s="126">
        <f t="shared" si="394"/>
        <v>11</v>
      </c>
      <c r="E1200" s="250" t="s">
        <v>1540</v>
      </c>
      <c r="F1200" s="250">
        <v>0</v>
      </c>
      <c r="G1200" s="250">
        <v>0</v>
      </c>
      <c r="H1200" s="250">
        <v>0</v>
      </c>
      <c r="I1200" s="250">
        <v>1</v>
      </c>
      <c r="J1200" s="87"/>
      <c r="K1200" s="94"/>
      <c r="L1200" s="94"/>
      <c r="M1200" s="154">
        <f t="shared" si="395"/>
        <v>1</v>
      </c>
      <c r="N1200">
        <v>0</v>
      </c>
      <c r="O1200">
        <v>0</v>
      </c>
      <c r="P1200">
        <v>0</v>
      </c>
      <c r="Q1200">
        <v>2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 s="139">
        <f t="shared" si="378"/>
        <v>0</v>
      </c>
      <c r="AD1200" s="140">
        <f t="shared" si="379"/>
        <v>0</v>
      </c>
      <c r="AE1200" s="141">
        <f t="shared" si="396"/>
        <v>0</v>
      </c>
      <c r="AF1200" s="142">
        <f t="shared" si="397"/>
        <v>0</v>
      </c>
      <c r="AG1200" s="278"/>
      <c r="AI1200" s="37">
        <f>IFERROR(IF(M1200&gt;0,(N1200*CONFIGURACAO!$C$20)+(O1200*CONFIGURACAO!$C$21)+(P1200*CONFIGURACAO!$C$22)+(Q1200*CONFIGURACAO!$C$23)+(R1200*CONFIGURACAO!$C$24),""),"")</f>
        <v>100</v>
      </c>
      <c r="AJ1200" s="38">
        <f>IF(S1200=0,0,IF(CONFIGURACAO!$C$15="SIM",(IF(S1200&gt;CONFIGURACAO!$C$16,CONFIGURACAO!$C$16*CONFIGURACAO!$C$25,S1200*CONFIGURACAO!$C$25)),'PI AREA  P100'!S1200*CONFIGURACAO!$C$25))</f>
        <v>0</v>
      </c>
      <c r="AK1200" s="38">
        <f>IF(T1200=0,0,IF(CONFIGURACAO!$C$17="SIM",(IF(T1200&gt;CONFIGURACAO!$C$18,CONFIGURACAO!$C$18*CONFIGURACAO!$C$26,T1200*CONFIGURACAO!$C$26)),'PI AREA  P100'!T1200*CONFIGURACAO!$C$26))</f>
        <v>0</v>
      </c>
      <c r="AL1200" s="38">
        <f>IFERROR(IF(M1200&gt;0,(U1200*CONFIGURACAO!$C$29)+(V1200*CONFIGURACAO!$C$30),""),"")</f>
        <v>0</v>
      </c>
      <c r="AM1200" s="38">
        <f>IF(W1200=0,0,IF(CONFIGURACAO!$C$41="SIM",(IF(W1200&gt;CONFIGURACAO!$C$41,CONFIGURACAO!$C$41*CONFIGURACAO!$C$31,W1200*CONFIGURACAO!$C$31)),'PI AREA  P100'!W1200*CONFIGURACAO!$C$31))</f>
        <v>0</v>
      </c>
      <c r="AN1200" s="38">
        <f>IF(X1200=0,0,IF(CONFIGURACAO!$C$39="SIM",(IF(X1200&gt;CONFIGURACAO!$C$40,CONFIGURACAO!$C$40*CONFIGURACAO!$C$32,X1200*CONFIGURACAO!$C$32)),'PI AREA  P100'!X1200*CONFIGURACAO!$C$32))</f>
        <v>0</v>
      </c>
      <c r="AO1200" s="38">
        <f>IFERROR(IF(M1200&gt;0,(Y1200*CONFIGURACAO!$C$33)+(Z1200*CONFIGURACAO!$C$34)+(AA1200*CONFIGURACAO!$C$35)+(AB1200*CONFIGURACAO!$C$36),""),"")</f>
        <v>0</v>
      </c>
      <c r="AP1200" s="38">
        <f>IF(AA1200=0,0,IF(CONFIGURACAO!$C$46="SIM",(IF(AA1200&gt;CONFIGURACAO!$C$47,CONFIGURACAO!$C$47*CONFIGURACAO!$C$35,AA1200*CONFIGURACAO!$C$35)),'PI AREA  P100'!AA1200*CONFIGURACAO!$C$35))</f>
        <v>0</v>
      </c>
      <c r="AQ1200" s="38">
        <f>IF(AB1200=0,0,IF(CONFIGURACAO!$C$44="SIM",(IF(AB1200&gt;CONFIGURACAO!$C$45,CONFIGURACAO!$C$45*CONFIGURACAO!$C$36,AB1200*CONFIGURACAO!$C$36)),'PI AREA  P100'!AB1200*CONFIGURACAO!$C$36))</f>
        <v>0</v>
      </c>
      <c r="AR1200" s="38">
        <f t="shared" si="398"/>
        <v>100</v>
      </c>
      <c r="AS1200" s="68">
        <f>IF(AR1200="","",$AR1200-(($AS$2/CONFIGURACAO!$C$6)*$M1200))</f>
        <v>25</v>
      </c>
      <c r="AT1200" s="73">
        <f t="shared" si="380"/>
        <v>3</v>
      </c>
      <c r="AU1200" s="75">
        <f>IF(AR1200="","",$AR1200-(($AU$2/CONFIGURACAO!$C$6)*$M1200))</f>
        <v>-25</v>
      </c>
      <c r="AV1200" s="76" t="str">
        <f t="shared" si="381"/>
        <v>NAO</v>
      </c>
      <c r="AW1200" s="74">
        <f>IF(AR1200="","",$AR1200-(($AW$2/CONFIGURACAO!$C$6)*$M1200))</f>
        <v>-75</v>
      </c>
      <c r="AX1200" s="72" t="str">
        <f t="shared" si="382"/>
        <v>NAO</v>
      </c>
      <c r="AZ1200" s="39">
        <f t="shared" si="409"/>
        <v>8.4464453134898178E-3</v>
      </c>
      <c r="BA1200" s="146">
        <f t="shared" si="384"/>
        <v>3</v>
      </c>
      <c r="BB1200" s="146">
        <f t="shared" si="410"/>
        <v>968</v>
      </c>
      <c r="BC1200" s="32">
        <f t="shared" si="411"/>
        <v>1066</v>
      </c>
      <c r="BD1200" s="148"/>
      <c r="BE1200" s="40">
        <f t="shared" si="402"/>
        <v>0</v>
      </c>
      <c r="BF1200" s="40">
        <f t="shared" si="403"/>
        <v>0</v>
      </c>
      <c r="BG1200" s="40">
        <f t="shared" si="404"/>
        <v>0</v>
      </c>
      <c r="BH1200" s="40">
        <f t="shared" si="405"/>
        <v>8.084074373484236E-2</v>
      </c>
      <c r="BI1200" s="40">
        <f t="shared" si="406"/>
        <v>0.10660980810234541</v>
      </c>
      <c r="BJ1200" s="40">
        <f t="shared" si="407"/>
        <v>0</v>
      </c>
      <c r="BK1200" s="40">
        <f t="shared" si="408"/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 s="42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</row>
    <row r="1201" spans="1:124" s="32" customFormat="1" x14ac:dyDescent="0.2">
      <c r="A1201" s="124" t="str">
        <f>CONFIGURACAO!$C$4</f>
        <v>AREA 21</v>
      </c>
      <c r="B1201" s="125">
        <v>1199</v>
      </c>
      <c r="C1201" s="252" t="s">
        <v>1528</v>
      </c>
      <c r="D1201" s="126">
        <f t="shared" si="394"/>
        <v>12</v>
      </c>
      <c r="E1201" s="250" t="s">
        <v>1541</v>
      </c>
      <c r="F1201" s="250">
        <v>0</v>
      </c>
      <c r="G1201" s="250">
        <v>0</v>
      </c>
      <c r="H1201" s="250">
        <v>0</v>
      </c>
      <c r="I1201" s="250">
        <v>1</v>
      </c>
      <c r="J1201" s="87"/>
      <c r="K1201" s="94"/>
      <c r="L1201" s="94"/>
      <c r="M1201" s="154">
        <f t="shared" si="395"/>
        <v>1</v>
      </c>
      <c r="N1201">
        <v>0</v>
      </c>
      <c r="O1201">
        <v>3</v>
      </c>
      <c r="P1201">
        <v>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s="139">
        <f t="shared" si="378"/>
        <v>3</v>
      </c>
      <c r="AD1201" s="140">
        <f t="shared" si="379"/>
        <v>5</v>
      </c>
      <c r="AE1201" s="141">
        <f t="shared" si="396"/>
        <v>0</v>
      </c>
      <c r="AF1201" s="142">
        <f t="shared" si="397"/>
        <v>0</v>
      </c>
      <c r="AG1201" s="278"/>
      <c r="AI1201" s="37">
        <f>IFERROR(IF(M1201&gt;0,(N1201*CONFIGURACAO!$C$20)+(O1201*CONFIGURACAO!$C$21)+(P1201*CONFIGURACAO!$C$22)+(Q1201*CONFIGURACAO!$C$23)+(R1201*CONFIGURACAO!$C$24),""),"")</f>
        <v>360</v>
      </c>
      <c r="AJ1201" s="38">
        <f>IF(S1201=0,0,IF(CONFIGURACAO!$C$15="SIM",(IF(S1201&gt;CONFIGURACAO!$C$16,CONFIGURACAO!$C$16*CONFIGURACAO!$C$25,S1201*CONFIGURACAO!$C$25)),'PI AREA  P100'!S1201*CONFIGURACAO!$C$25))</f>
        <v>0</v>
      </c>
      <c r="AK1201" s="38">
        <f>IF(T1201=0,0,IF(CONFIGURACAO!$C$17="SIM",(IF(T1201&gt;CONFIGURACAO!$C$18,CONFIGURACAO!$C$18*CONFIGURACAO!$C$26,T1201*CONFIGURACAO!$C$26)),'PI AREA  P100'!T1201*CONFIGURACAO!$C$26))</f>
        <v>0</v>
      </c>
      <c r="AL1201" s="38">
        <f>IFERROR(IF(M1201&gt;0,(U1201*CONFIGURACAO!$C$29)+(V1201*CONFIGURACAO!$C$30),""),"")</f>
        <v>0</v>
      </c>
      <c r="AM1201" s="38">
        <f>IF(W1201=0,0,IF(CONFIGURACAO!$C$41="SIM",(IF(W1201&gt;CONFIGURACAO!$C$41,CONFIGURACAO!$C$41*CONFIGURACAO!$C$31,W1201*CONFIGURACAO!$C$31)),'PI AREA  P100'!W1201*CONFIGURACAO!$C$31))</f>
        <v>0</v>
      </c>
      <c r="AN1201" s="38">
        <f>IF(X1201=0,0,IF(CONFIGURACAO!$C$39="SIM",(IF(X1201&gt;CONFIGURACAO!$C$40,CONFIGURACAO!$C$40*CONFIGURACAO!$C$32,X1201*CONFIGURACAO!$C$32)),'PI AREA  P100'!X1201*CONFIGURACAO!$C$32))</f>
        <v>0</v>
      </c>
      <c r="AO1201" s="38">
        <f>IFERROR(IF(M1201&gt;0,(Y1201*CONFIGURACAO!$C$33)+(Z1201*CONFIGURACAO!$C$34)+(AA1201*CONFIGURACAO!$C$35)+(AB1201*CONFIGURACAO!$C$36),""),"")</f>
        <v>0</v>
      </c>
      <c r="AP1201" s="38">
        <f>IF(AA1201=0,0,IF(CONFIGURACAO!$C$46="SIM",(IF(AA1201&gt;CONFIGURACAO!$C$47,CONFIGURACAO!$C$47*CONFIGURACAO!$C$35,AA1201*CONFIGURACAO!$C$35)),'PI AREA  P100'!AA1201*CONFIGURACAO!$C$35))</f>
        <v>0</v>
      </c>
      <c r="AQ1201" s="38">
        <f>IF(AB1201=0,0,IF(CONFIGURACAO!$C$44="SIM",(IF(AB1201&gt;CONFIGURACAO!$C$45,CONFIGURACAO!$C$45*CONFIGURACAO!$C$36,AB1201*CONFIGURACAO!$C$36)),'PI AREA  P100'!AB1201*CONFIGURACAO!$C$36))</f>
        <v>0</v>
      </c>
      <c r="AR1201" s="38">
        <f t="shared" si="398"/>
        <v>360</v>
      </c>
      <c r="AS1201" s="68">
        <f>IF(AR1201="","",$AR1201-(($AS$2/CONFIGURACAO!$C$6)*$M1201))</f>
        <v>285</v>
      </c>
      <c r="AT1201" s="73">
        <f t="shared" si="380"/>
        <v>3</v>
      </c>
      <c r="AU1201" s="75">
        <f>IF(AR1201="","",$AR1201-(($AU$2/CONFIGURACAO!$C$6)*$M1201))</f>
        <v>235</v>
      </c>
      <c r="AV1201" s="76">
        <f t="shared" si="381"/>
        <v>4</v>
      </c>
      <c r="AW1201" s="74">
        <f>IF(AR1201="","",$AR1201-(($AW$2/CONFIGURACAO!$C$6)*$M1201))</f>
        <v>185</v>
      </c>
      <c r="AX1201" s="72">
        <f t="shared" si="382"/>
        <v>5</v>
      </c>
      <c r="AZ1201" s="39">
        <f t="shared" si="409"/>
        <v>3.0407203128563345E-2</v>
      </c>
      <c r="BA1201" s="146">
        <f t="shared" si="384"/>
        <v>5</v>
      </c>
      <c r="BB1201" s="146">
        <f t="shared" si="410"/>
        <v>881</v>
      </c>
      <c r="BC1201" s="32">
        <f t="shared" si="411"/>
        <v>836</v>
      </c>
      <c r="BD1201" s="148"/>
      <c r="BE1201" s="40">
        <f t="shared" si="402"/>
        <v>0</v>
      </c>
      <c r="BF1201" s="40">
        <f t="shared" si="403"/>
        <v>0.11574074074074073</v>
      </c>
      <c r="BG1201" s="40">
        <f t="shared" si="404"/>
        <v>5.1387461459403906E-2</v>
      </c>
      <c r="BH1201" s="40">
        <f t="shared" si="405"/>
        <v>0</v>
      </c>
      <c r="BI1201" s="40">
        <f t="shared" si="406"/>
        <v>0</v>
      </c>
      <c r="BJ1201" s="40">
        <f t="shared" si="407"/>
        <v>0</v>
      </c>
      <c r="BK1201" s="40">
        <f t="shared" si="408"/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 s="42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</row>
    <row r="1202" spans="1:124" s="32" customFormat="1" x14ac:dyDescent="0.2">
      <c r="A1202" s="124" t="str">
        <f>CONFIGURACAO!$C$4</f>
        <v>AREA 21</v>
      </c>
      <c r="B1202" s="125">
        <v>1200</v>
      </c>
      <c r="C1202" s="252" t="s">
        <v>1528</v>
      </c>
      <c r="D1202" s="126">
        <f t="shared" si="394"/>
        <v>13</v>
      </c>
      <c r="E1202" s="250" t="s">
        <v>1542</v>
      </c>
      <c r="F1202" s="250">
        <v>0</v>
      </c>
      <c r="G1202" s="250">
        <v>0</v>
      </c>
      <c r="H1202" s="250">
        <v>0</v>
      </c>
      <c r="I1202" s="250">
        <v>1</v>
      </c>
      <c r="J1202" s="87"/>
      <c r="K1202" s="94"/>
      <c r="L1202" s="94"/>
      <c r="M1202" s="154">
        <f t="shared" si="395"/>
        <v>1</v>
      </c>
      <c r="N1202">
        <v>0</v>
      </c>
      <c r="O1202">
        <v>0</v>
      </c>
      <c r="P1202">
        <v>0</v>
      </c>
      <c r="Q1202">
        <v>1</v>
      </c>
      <c r="R1202">
        <v>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 s="139">
        <f t="shared" si="378"/>
        <v>0</v>
      </c>
      <c r="AD1202" s="140">
        <f t="shared" si="379"/>
        <v>0</v>
      </c>
      <c r="AE1202" s="141">
        <f t="shared" si="396"/>
        <v>0</v>
      </c>
      <c r="AF1202" s="142">
        <f t="shared" si="397"/>
        <v>0</v>
      </c>
      <c r="AG1202" s="278"/>
      <c r="AI1202" s="37">
        <f>IFERROR(IF(M1202&gt;0,(N1202*CONFIGURACAO!$C$20)+(O1202*CONFIGURACAO!$C$21)+(P1202*CONFIGURACAO!$C$22)+(Q1202*CONFIGURACAO!$C$23)+(R1202*CONFIGURACAO!$C$24),""),"")</f>
        <v>120</v>
      </c>
      <c r="AJ1202" s="38">
        <f>IF(S1202=0,0,IF(CONFIGURACAO!$C$15="SIM",(IF(S1202&gt;CONFIGURACAO!$C$16,CONFIGURACAO!$C$16*CONFIGURACAO!$C$25,S1202*CONFIGURACAO!$C$25)),'PI AREA  P100'!S1202*CONFIGURACAO!$C$25))</f>
        <v>0</v>
      </c>
      <c r="AK1202" s="38">
        <f>IF(T1202=0,0,IF(CONFIGURACAO!$C$17="SIM",(IF(T1202&gt;CONFIGURACAO!$C$18,CONFIGURACAO!$C$18*CONFIGURACAO!$C$26,T1202*CONFIGURACAO!$C$26)),'PI AREA  P100'!T1202*CONFIGURACAO!$C$26))</f>
        <v>0</v>
      </c>
      <c r="AL1202" s="38">
        <f>IFERROR(IF(M1202&gt;0,(U1202*CONFIGURACAO!$C$29)+(V1202*CONFIGURACAO!$C$30),""),"")</f>
        <v>0</v>
      </c>
      <c r="AM1202" s="38">
        <f>IF(W1202=0,0,IF(CONFIGURACAO!$C$41="SIM",(IF(W1202&gt;CONFIGURACAO!$C$41,CONFIGURACAO!$C$41*CONFIGURACAO!$C$31,W1202*CONFIGURACAO!$C$31)),'PI AREA  P100'!W1202*CONFIGURACAO!$C$31))</f>
        <v>0</v>
      </c>
      <c r="AN1202" s="38">
        <f>IF(X1202=0,0,IF(CONFIGURACAO!$C$39="SIM",(IF(X1202&gt;CONFIGURACAO!$C$40,CONFIGURACAO!$C$40*CONFIGURACAO!$C$32,X1202*CONFIGURACAO!$C$32)),'PI AREA  P100'!X1202*CONFIGURACAO!$C$32))</f>
        <v>0</v>
      </c>
      <c r="AO1202" s="38">
        <f>IFERROR(IF(M1202&gt;0,(Y1202*CONFIGURACAO!$C$33)+(Z1202*CONFIGURACAO!$C$34)+(AA1202*CONFIGURACAO!$C$35)+(AB1202*CONFIGURACAO!$C$36),""),"")</f>
        <v>0</v>
      </c>
      <c r="AP1202" s="38">
        <f>IF(AA1202=0,0,IF(CONFIGURACAO!$C$46="SIM",(IF(AA1202&gt;CONFIGURACAO!$C$47,CONFIGURACAO!$C$47*CONFIGURACAO!$C$35,AA1202*CONFIGURACAO!$C$35)),'PI AREA  P100'!AA1202*CONFIGURACAO!$C$35))</f>
        <v>0</v>
      </c>
      <c r="AQ1202" s="38">
        <f>IF(AB1202=0,0,IF(CONFIGURACAO!$C$44="SIM",(IF(AB1202&gt;CONFIGURACAO!$C$45,CONFIGURACAO!$C$45*CONFIGURACAO!$C$36,AB1202*CONFIGURACAO!$C$36)),'PI AREA  P100'!AB1202*CONFIGURACAO!$C$36))</f>
        <v>0</v>
      </c>
      <c r="AR1202" s="38">
        <f t="shared" si="398"/>
        <v>120</v>
      </c>
      <c r="AS1202" s="68">
        <f>IF(AR1202="","",$AR1202-(($AS$2/CONFIGURACAO!$C$6)*$M1202))</f>
        <v>45</v>
      </c>
      <c r="AT1202" s="73">
        <f t="shared" si="380"/>
        <v>3</v>
      </c>
      <c r="AU1202" s="75">
        <f>IF(AR1202="","",$AR1202-(($AU$2/CONFIGURACAO!$C$6)*$M1202))</f>
        <v>-5</v>
      </c>
      <c r="AV1202" s="76" t="str">
        <f t="shared" si="381"/>
        <v>NAO</v>
      </c>
      <c r="AW1202" s="74">
        <f>IF(AR1202="","",$AR1202-(($AW$2/CONFIGURACAO!$C$6)*$M1202))</f>
        <v>-55</v>
      </c>
      <c r="AX1202" s="72" t="str">
        <f t="shared" si="382"/>
        <v>NAO</v>
      </c>
      <c r="AZ1202" s="39">
        <f t="shared" si="409"/>
        <v>1.0135734376187781E-2</v>
      </c>
      <c r="BA1202" s="146">
        <f t="shared" si="384"/>
        <v>5</v>
      </c>
      <c r="BB1202" s="146">
        <f t="shared" si="410"/>
        <v>881</v>
      </c>
      <c r="BC1202" s="32">
        <f t="shared" si="411"/>
        <v>1039</v>
      </c>
      <c r="BD1202" s="148"/>
      <c r="BE1202" s="40">
        <f t="shared" si="402"/>
        <v>0</v>
      </c>
      <c r="BF1202" s="40">
        <f t="shared" si="403"/>
        <v>0</v>
      </c>
      <c r="BG1202" s="40">
        <f t="shared" si="404"/>
        <v>0</v>
      </c>
      <c r="BH1202" s="40">
        <f t="shared" si="405"/>
        <v>4.042037186742118E-2</v>
      </c>
      <c r="BI1202" s="40">
        <f t="shared" si="406"/>
        <v>0.42643923240938164</v>
      </c>
      <c r="BJ1202" s="40">
        <f t="shared" si="407"/>
        <v>0</v>
      </c>
      <c r="BK1202" s="40">
        <f t="shared" si="408"/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2</v>
      </c>
      <c r="BT1202" s="4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</row>
    <row r="1203" spans="1:124" s="32" customFormat="1" x14ac:dyDescent="0.2">
      <c r="A1203" s="124" t="str">
        <f>CONFIGURACAO!$C$4</f>
        <v>AREA 21</v>
      </c>
      <c r="B1203" s="125">
        <v>1201</v>
      </c>
      <c r="C1203" s="252" t="s">
        <v>1528</v>
      </c>
      <c r="D1203" s="126">
        <f t="shared" si="394"/>
        <v>14</v>
      </c>
      <c r="E1203" s="250" t="s">
        <v>1543</v>
      </c>
      <c r="F1203" s="250">
        <v>0</v>
      </c>
      <c r="G1203" s="250">
        <v>0</v>
      </c>
      <c r="H1203" s="250">
        <v>0</v>
      </c>
      <c r="I1203" s="250">
        <v>1</v>
      </c>
      <c r="J1203" s="87"/>
      <c r="K1203" s="94"/>
      <c r="L1203" s="94"/>
      <c r="M1203" s="154">
        <f t="shared" si="395"/>
        <v>1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 s="139">
        <f t="shared" si="378"/>
        <v>1</v>
      </c>
      <c r="AD1203" s="140">
        <f t="shared" si="379"/>
        <v>2</v>
      </c>
      <c r="AE1203" s="141">
        <f t="shared" si="396"/>
        <v>0</v>
      </c>
      <c r="AF1203" s="142">
        <f t="shared" si="397"/>
        <v>0</v>
      </c>
      <c r="AG1203" s="278"/>
      <c r="AI1203" s="37">
        <f>IFERROR(IF(M1203&gt;0,(N1203*CONFIGURACAO!$C$20)+(O1203*CONFIGURACAO!$C$21)+(P1203*CONFIGURACAO!$C$22)+(Q1203*CONFIGURACAO!$C$23)+(R1203*CONFIGURACAO!$C$24),""),"")</f>
        <v>140</v>
      </c>
      <c r="AJ1203" s="38">
        <f>IF(S1203=0,0,IF(CONFIGURACAO!$C$15="SIM",(IF(S1203&gt;CONFIGURACAO!$C$16,CONFIGURACAO!$C$16*CONFIGURACAO!$C$25,S1203*CONFIGURACAO!$C$25)),'PI AREA  P100'!S1203*CONFIGURACAO!$C$25))</f>
        <v>0</v>
      </c>
      <c r="AK1203" s="38">
        <f>IF(T1203=0,0,IF(CONFIGURACAO!$C$17="SIM",(IF(T1203&gt;CONFIGURACAO!$C$18,CONFIGURACAO!$C$18*CONFIGURACAO!$C$26,T1203*CONFIGURACAO!$C$26)),'PI AREA  P100'!T1203*CONFIGURACAO!$C$26))</f>
        <v>0</v>
      </c>
      <c r="AL1203" s="38">
        <f>IFERROR(IF(M1203&gt;0,(U1203*CONFIGURACAO!$C$29)+(V1203*CONFIGURACAO!$C$30),""),"")</f>
        <v>0</v>
      </c>
      <c r="AM1203" s="38">
        <f>IF(W1203=0,0,IF(CONFIGURACAO!$C$41="SIM",(IF(W1203&gt;CONFIGURACAO!$C$41,CONFIGURACAO!$C$41*CONFIGURACAO!$C$31,W1203*CONFIGURACAO!$C$31)),'PI AREA  P100'!W1203*CONFIGURACAO!$C$31))</f>
        <v>0</v>
      </c>
      <c r="AN1203" s="38">
        <f>IF(X1203=0,0,IF(CONFIGURACAO!$C$39="SIM",(IF(X1203&gt;CONFIGURACAO!$C$40,CONFIGURACAO!$C$40*CONFIGURACAO!$C$32,X1203*CONFIGURACAO!$C$32)),'PI AREA  P100'!X1203*CONFIGURACAO!$C$32))</f>
        <v>0</v>
      </c>
      <c r="AO1203" s="38">
        <f>IFERROR(IF(M1203&gt;0,(Y1203*CONFIGURACAO!$C$33)+(Z1203*CONFIGURACAO!$C$34)+(AA1203*CONFIGURACAO!$C$35)+(AB1203*CONFIGURACAO!$C$36),""),"")</f>
        <v>0</v>
      </c>
      <c r="AP1203" s="38">
        <f>IF(AA1203=0,0,IF(CONFIGURACAO!$C$46="SIM",(IF(AA1203&gt;CONFIGURACAO!$C$47,CONFIGURACAO!$C$47*CONFIGURACAO!$C$35,AA1203*CONFIGURACAO!$C$35)),'PI AREA  P100'!AA1203*CONFIGURACAO!$C$35))</f>
        <v>0</v>
      </c>
      <c r="AQ1203" s="38">
        <f>IF(AB1203=0,0,IF(CONFIGURACAO!$C$44="SIM",(IF(AB1203&gt;CONFIGURACAO!$C$45,CONFIGURACAO!$C$45*CONFIGURACAO!$C$36,AB1203*CONFIGURACAO!$C$36)),'PI AREA  P100'!AB1203*CONFIGURACAO!$C$36))</f>
        <v>0</v>
      </c>
      <c r="AR1203" s="38">
        <f t="shared" si="398"/>
        <v>140</v>
      </c>
      <c r="AS1203" s="68">
        <f>IF(AR1203="","",$AR1203-(($AS$2/CONFIGURACAO!$C$6)*$M1203))</f>
        <v>65</v>
      </c>
      <c r="AT1203" s="73">
        <f t="shared" si="380"/>
        <v>3</v>
      </c>
      <c r="AU1203" s="75">
        <f>IF(AR1203="","",$AR1203-(($AU$2/CONFIGURACAO!$C$6)*$M1203))</f>
        <v>15</v>
      </c>
      <c r="AV1203" s="76">
        <f t="shared" si="381"/>
        <v>4</v>
      </c>
      <c r="AW1203" s="74">
        <f>IF(AR1203="","",$AR1203-(($AW$2/CONFIGURACAO!$C$6)*$M1203))</f>
        <v>-35</v>
      </c>
      <c r="AX1203" s="72" t="str">
        <f t="shared" si="382"/>
        <v>NAO</v>
      </c>
      <c r="AZ1203" s="39">
        <f t="shared" si="409"/>
        <v>1.1825023438885744E-2</v>
      </c>
      <c r="BA1203" s="146">
        <f t="shared" si="384"/>
        <v>2</v>
      </c>
      <c r="BB1203" s="146">
        <f t="shared" si="410"/>
        <v>1033</v>
      </c>
      <c r="BC1203" s="32">
        <f t="shared" si="411"/>
        <v>1020</v>
      </c>
      <c r="BD1203" s="148"/>
      <c r="BE1203" s="40">
        <f t="shared" si="402"/>
        <v>0</v>
      </c>
      <c r="BF1203" s="40">
        <f t="shared" si="403"/>
        <v>3.8580246913580245E-2</v>
      </c>
      <c r="BG1203" s="40">
        <f t="shared" si="404"/>
        <v>2.5693730729701953E-2</v>
      </c>
      <c r="BH1203" s="40">
        <f t="shared" si="405"/>
        <v>0</v>
      </c>
      <c r="BI1203" s="40">
        <f t="shared" si="406"/>
        <v>0</v>
      </c>
      <c r="BJ1203" s="40">
        <f t="shared" si="407"/>
        <v>0</v>
      </c>
      <c r="BK1203" s="40">
        <f t="shared" si="408"/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 s="42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</row>
    <row r="1204" spans="1:124" s="32" customFormat="1" ht="17" thickBot="1" x14ac:dyDescent="0.25">
      <c r="A1204" s="124" t="str">
        <f>CONFIGURACAO!$C$4</f>
        <v>AREA 21</v>
      </c>
      <c r="B1204" s="125">
        <v>1202</v>
      </c>
      <c r="C1204" s="252" t="s">
        <v>1528</v>
      </c>
      <c r="D1204" s="126">
        <f t="shared" si="394"/>
        <v>15</v>
      </c>
      <c r="E1204" s="250" t="s">
        <v>1544</v>
      </c>
      <c r="F1204" s="250">
        <v>0</v>
      </c>
      <c r="G1204" s="250">
        <v>0</v>
      </c>
      <c r="H1204" s="250">
        <v>0</v>
      </c>
      <c r="I1204" s="250">
        <v>1</v>
      </c>
      <c r="J1204" s="87"/>
      <c r="K1204" s="94"/>
      <c r="L1204" s="94"/>
      <c r="M1204" s="154">
        <f t="shared" si="395"/>
        <v>1</v>
      </c>
      <c r="N1204">
        <v>0</v>
      </c>
      <c r="O1204">
        <v>0</v>
      </c>
      <c r="P1204">
        <v>0</v>
      </c>
      <c r="Q1204">
        <v>1</v>
      </c>
      <c r="R1204">
        <v>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 s="139">
        <f t="shared" si="378"/>
        <v>0</v>
      </c>
      <c r="AD1204" s="140">
        <f t="shared" si="379"/>
        <v>0</v>
      </c>
      <c r="AE1204" s="141">
        <f t="shared" si="396"/>
        <v>0</v>
      </c>
      <c r="AF1204" s="142">
        <f t="shared" si="397"/>
        <v>0</v>
      </c>
      <c r="AG1204" s="278"/>
      <c r="AI1204" s="37">
        <f>IFERROR(IF(M1204&gt;0,(N1204*CONFIGURACAO!$C$20)+(O1204*CONFIGURACAO!$C$21)+(P1204*CONFIGURACAO!$C$22)+(Q1204*CONFIGURACAO!$C$23)+(R1204*CONFIGURACAO!$C$24),""),"")</f>
        <v>80</v>
      </c>
      <c r="AJ1204" s="38">
        <f>IF(S1204=0,0,IF(CONFIGURACAO!$C$15="SIM",(IF(S1204&gt;CONFIGURACAO!$C$16,CONFIGURACAO!$C$16*CONFIGURACAO!$C$25,S1204*CONFIGURACAO!$C$25)),'PI AREA  P100'!S1204*CONFIGURACAO!$C$25))</f>
        <v>0</v>
      </c>
      <c r="AK1204" s="38">
        <f>IF(T1204=0,0,IF(CONFIGURACAO!$C$17="SIM",(IF(T1204&gt;CONFIGURACAO!$C$18,CONFIGURACAO!$C$18*CONFIGURACAO!$C$26,T1204*CONFIGURACAO!$C$26)),'PI AREA  P100'!T1204*CONFIGURACAO!$C$26))</f>
        <v>0</v>
      </c>
      <c r="AL1204" s="38">
        <f>IFERROR(IF(M1204&gt;0,(U1204*CONFIGURACAO!$C$29)+(V1204*CONFIGURACAO!$C$30),""),"")</f>
        <v>0</v>
      </c>
      <c r="AM1204" s="38">
        <f>IF(W1204=0,0,IF(CONFIGURACAO!$C$41="SIM",(IF(W1204&gt;CONFIGURACAO!$C$41,CONFIGURACAO!$C$41*CONFIGURACAO!$C$31,W1204*CONFIGURACAO!$C$31)),'PI AREA  P100'!W1204*CONFIGURACAO!$C$31))</f>
        <v>0</v>
      </c>
      <c r="AN1204" s="38">
        <f>IF(X1204=0,0,IF(CONFIGURACAO!$C$39="SIM",(IF(X1204&gt;CONFIGURACAO!$C$40,CONFIGURACAO!$C$40*CONFIGURACAO!$C$32,X1204*CONFIGURACAO!$C$32)),'PI AREA  P100'!X1204*CONFIGURACAO!$C$32))</f>
        <v>0</v>
      </c>
      <c r="AO1204" s="38">
        <f>IFERROR(IF(M1204&gt;0,(Y1204*CONFIGURACAO!$C$33)+(Z1204*CONFIGURACAO!$C$34)+(AA1204*CONFIGURACAO!$C$35)+(AB1204*CONFIGURACAO!$C$36),""),"")</f>
        <v>0</v>
      </c>
      <c r="AP1204" s="38">
        <f>IF(AA1204=0,0,IF(CONFIGURACAO!$C$46="SIM",(IF(AA1204&gt;CONFIGURACAO!$C$47,CONFIGURACAO!$C$47*CONFIGURACAO!$C$35,AA1204*CONFIGURACAO!$C$35)),'PI AREA  P100'!AA1204*CONFIGURACAO!$C$35))</f>
        <v>0</v>
      </c>
      <c r="AQ1204" s="38">
        <f>IF(AB1204=0,0,IF(CONFIGURACAO!$C$44="SIM",(IF(AB1204&gt;CONFIGURACAO!$C$45,CONFIGURACAO!$C$45*CONFIGURACAO!$C$36,AB1204*CONFIGURACAO!$C$36)),'PI AREA  P100'!AB1204*CONFIGURACAO!$C$36))</f>
        <v>0</v>
      </c>
      <c r="AR1204" s="38">
        <f t="shared" si="398"/>
        <v>80</v>
      </c>
      <c r="AS1204" s="68">
        <f>IF(AR1204="","",$AR1204-(($AS$2/CONFIGURACAO!$C$6)*$M1204))</f>
        <v>5</v>
      </c>
      <c r="AT1204" s="73">
        <f t="shared" si="380"/>
        <v>3</v>
      </c>
      <c r="AU1204" s="75">
        <f>IF(AR1204="","",$AR1204-(($AU$2/CONFIGURACAO!$C$6)*$M1204))</f>
        <v>-45</v>
      </c>
      <c r="AV1204" s="76" t="str">
        <f t="shared" si="381"/>
        <v>NAO</v>
      </c>
      <c r="AW1204" s="74">
        <f>IF(AR1204="","",$AR1204-(($AW$2/CONFIGURACAO!$C$6)*$M1204))</f>
        <v>-95</v>
      </c>
      <c r="AX1204" s="72" t="str">
        <f t="shared" si="382"/>
        <v>NAO</v>
      </c>
      <c r="AZ1204" s="39">
        <f t="shared" si="409"/>
        <v>6.7571562507918546E-3</v>
      </c>
      <c r="BA1204" s="146">
        <f t="shared" si="384"/>
        <v>3</v>
      </c>
      <c r="BB1204" s="146">
        <f t="shared" si="410"/>
        <v>968</v>
      </c>
      <c r="BC1204" s="32">
        <f t="shared" si="411"/>
        <v>1094</v>
      </c>
      <c r="BD1204" s="148"/>
      <c r="BE1204" s="40">
        <f t="shared" si="402"/>
        <v>0</v>
      </c>
      <c r="BF1204" s="40">
        <f t="shared" si="403"/>
        <v>0</v>
      </c>
      <c r="BG1204" s="40">
        <f t="shared" si="404"/>
        <v>0</v>
      </c>
      <c r="BH1204" s="40">
        <f t="shared" si="405"/>
        <v>4.042037186742118E-2</v>
      </c>
      <c r="BI1204" s="40">
        <f t="shared" si="406"/>
        <v>0.21321961620469082</v>
      </c>
      <c r="BJ1204" s="40">
        <f t="shared" si="407"/>
        <v>0</v>
      </c>
      <c r="BK1204" s="40">
        <f t="shared" si="408"/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 s="42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</row>
    <row r="1205" spans="1:124" s="175" customFormat="1" ht="17" customHeight="1" thickBot="1" x14ac:dyDescent="0.25">
      <c r="A1205" s="172"/>
      <c r="B1205" s="173"/>
      <c r="C1205" s="174"/>
      <c r="D1205" s="126"/>
      <c r="E1205" s="176"/>
      <c r="F1205" s="177"/>
      <c r="G1205" s="178"/>
      <c r="H1205" s="178"/>
      <c r="I1205" s="179"/>
      <c r="J1205" s="179"/>
      <c r="K1205" s="178"/>
      <c r="L1205" s="180"/>
      <c r="M1205" s="154">
        <f>SUM(M3:M1204)</f>
        <v>3671</v>
      </c>
      <c r="N1205" s="172"/>
      <c r="O1205" s="173"/>
      <c r="P1205" s="173"/>
      <c r="Q1205" s="173"/>
      <c r="R1205" s="173"/>
      <c r="S1205" s="173"/>
      <c r="T1205" s="173"/>
      <c r="U1205" s="173"/>
      <c r="V1205" s="173"/>
      <c r="W1205" s="173"/>
      <c r="X1205" s="173"/>
      <c r="Y1205" s="173"/>
      <c r="Z1205" s="173"/>
      <c r="AA1205" s="173"/>
      <c r="AB1205" s="181"/>
      <c r="AC1205" s="173"/>
      <c r="AD1205" s="173"/>
      <c r="AE1205" s="173"/>
      <c r="AF1205" s="173"/>
      <c r="AG1205" s="173"/>
      <c r="AS1205" s="173"/>
      <c r="AT1205" s="173"/>
      <c r="AU1205" s="173"/>
      <c r="AV1205" s="173"/>
      <c r="AW1205" s="173"/>
      <c r="AX1205" s="173"/>
      <c r="BW1205"/>
      <c r="BX1205"/>
      <c r="BY1205"/>
    </row>
    <row r="1206" spans="1:124" s="170" customFormat="1" ht="17" thickBot="1" x14ac:dyDescent="0.25">
      <c r="A1206" s="166"/>
      <c r="B1206" s="166"/>
      <c r="C1206" s="166"/>
      <c r="D1206" s="166"/>
      <c r="E1206" s="291" t="s">
        <v>26</v>
      </c>
      <c r="F1206" s="167"/>
      <c r="G1206" s="168"/>
      <c r="H1206" s="166"/>
      <c r="I1206" s="166"/>
      <c r="J1206" s="166"/>
      <c r="K1206" s="166"/>
      <c r="L1206" s="166"/>
      <c r="M1206" s="154">
        <f>M1205/AVERAGE($M$3:$M1204)</f>
        <v>1202</v>
      </c>
      <c r="N1206" s="169">
        <f>N1211-N1212</f>
        <v>1007</v>
      </c>
      <c r="O1206" s="169">
        <f t="shared" ref="O1206:AB1206" si="412">O1211-O1212</f>
        <v>962</v>
      </c>
      <c r="P1206" s="169">
        <f t="shared" si="412"/>
        <v>1347</v>
      </c>
      <c r="Q1206" s="169">
        <f t="shared" si="412"/>
        <v>629</v>
      </c>
      <c r="R1206" s="169">
        <f t="shared" si="412"/>
        <v>226</v>
      </c>
      <c r="S1206" s="169">
        <f t="shared" si="412"/>
        <v>178</v>
      </c>
      <c r="T1206" s="169">
        <f>T1211-T1212</f>
        <v>104</v>
      </c>
      <c r="U1206" s="169">
        <f t="shared" si="412"/>
        <v>2</v>
      </c>
      <c r="V1206" s="169">
        <f t="shared" si="412"/>
        <v>6</v>
      </c>
      <c r="W1206" s="169">
        <f t="shared" si="412"/>
        <v>14</v>
      </c>
      <c r="X1206" s="169">
        <f>X1211-X1212</f>
        <v>23</v>
      </c>
      <c r="Y1206" s="169">
        <f t="shared" si="412"/>
        <v>5</v>
      </c>
      <c r="Z1206" s="169">
        <f t="shared" si="412"/>
        <v>17</v>
      </c>
      <c r="AA1206" s="169">
        <f t="shared" si="412"/>
        <v>38</v>
      </c>
      <c r="AB1206" s="169">
        <f t="shared" si="412"/>
        <v>92</v>
      </c>
      <c r="AC1206" s="171">
        <v>0</v>
      </c>
      <c r="AD1206" s="171">
        <v>0</v>
      </c>
      <c r="AE1206" s="171">
        <v>0</v>
      </c>
      <c r="AF1206" s="171">
        <v>0</v>
      </c>
      <c r="BW1206"/>
      <c r="BX1206"/>
      <c r="BY1206"/>
    </row>
    <row r="1207" spans="1:124" s="155" customFormat="1" x14ac:dyDescent="0.2">
      <c r="C1207" s="156"/>
      <c r="E1207" s="292"/>
      <c r="G1207" s="157"/>
      <c r="H1207" s="157"/>
      <c r="I1207" s="157"/>
      <c r="J1207" s="157"/>
      <c r="M1207" s="112"/>
      <c r="N1207" s="155">
        <f t="shared" ref="N1207:AF1207" si="413">SUMIF($M$3:$M$1204,"",N$3:N$1204)</f>
        <v>0</v>
      </c>
      <c r="O1207" s="155">
        <f t="shared" si="413"/>
        <v>0</v>
      </c>
      <c r="P1207" s="155">
        <f t="shared" si="413"/>
        <v>0</v>
      </c>
      <c r="Q1207" s="155">
        <f t="shared" si="413"/>
        <v>0</v>
      </c>
      <c r="R1207" s="155">
        <f t="shared" si="413"/>
        <v>0</v>
      </c>
      <c r="S1207" s="155">
        <f t="shared" si="413"/>
        <v>0</v>
      </c>
      <c r="T1207" s="155">
        <f t="shared" si="413"/>
        <v>0</v>
      </c>
      <c r="U1207" s="155">
        <f t="shared" si="413"/>
        <v>0</v>
      </c>
      <c r="V1207" s="155">
        <f t="shared" si="413"/>
        <v>0</v>
      </c>
      <c r="W1207" s="155">
        <f t="shared" si="413"/>
        <v>0</v>
      </c>
      <c r="X1207" s="155">
        <f t="shared" si="413"/>
        <v>0</v>
      </c>
      <c r="Y1207" s="155">
        <f t="shared" si="413"/>
        <v>0</v>
      </c>
      <c r="Z1207" s="155">
        <f t="shared" si="413"/>
        <v>0</v>
      </c>
      <c r="AA1207" s="155">
        <f t="shared" si="413"/>
        <v>0</v>
      </c>
      <c r="AB1207" s="155">
        <f t="shared" si="413"/>
        <v>0</v>
      </c>
      <c r="AC1207" s="155">
        <f t="shared" si="413"/>
        <v>0</v>
      </c>
      <c r="AD1207" s="155">
        <f t="shared" si="413"/>
        <v>0</v>
      </c>
      <c r="AE1207" s="155">
        <f t="shared" si="413"/>
        <v>0</v>
      </c>
      <c r="AF1207" s="155">
        <f t="shared" si="413"/>
        <v>0</v>
      </c>
      <c r="AZ1207" s="165"/>
      <c r="BA1207" s="165"/>
      <c r="BB1207" s="165"/>
      <c r="BC1207" s="165"/>
      <c r="BD1207" s="165"/>
      <c r="BE1207" s="165"/>
      <c r="BF1207" s="165"/>
      <c r="BG1207" s="165"/>
      <c r="BH1207" s="165"/>
      <c r="BI1207" s="165"/>
      <c r="BJ1207" s="165"/>
      <c r="BK1207" s="165"/>
      <c r="BL1207" s="165"/>
      <c r="BM1207" s="165"/>
      <c r="BN1207" s="165"/>
      <c r="BO1207" s="165"/>
      <c r="BP1207" s="165"/>
      <c r="BQ1207" s="165"/>
      <c r="BR1207" s="165"/>
      <c r="BS1207" s="165"/>
      <c r="BT1207" s="165"/>
      <c r="BW1207"/>
      <c r="BX1207"/>
      <c r="BY1207"/>
    </row>
    <row r="1208" spans="1:124" ht="17" thickBot="1" x14ac:dyDescent="0.25">
      <c r="D1208">
        <f>MAX(D3:D1204)</f>
        <v>44</v>
      </c>
    </row>
    <row r="1209" spans="1:124" ht="17" thickBot="1" x14ac:dyDescent="0.25">
      <c r="N1209" s="6" t="s">
        <v>3</v>
      </c>
      <c r="O1209" s="7" t="s">
        <v>4</v>
      </c>
      <c r="P1209" s="7" t="s">
        <v>5</v>
      </c>
      <c r="Q1209" s="7" t="s">
        <v>6</v>
      </c>
      <c r="R1209" s="7" t="s">
        <v>7</v>
      </c>
      <c r="S1209" s="7" t="s">
        <v>8</v>
      </c>
      <c r="T1209" s="7" t="s">
        <v>9</v>
      </c>
      <c r="U1209" s="7" t="s">
        <v>10</v>
      </c>
      <c r="V1209" s="7" t="s">
        <v>11</v>
      </c>
      <c r="W1209" s="7" t="s">
        <v>12</v>
      </c>
      <c r="X1209" s="7" t="s">
        <v>20</v>
      </c>
      <c r="Y1209" s="7" t="s">
        <v>13</v>
      </c>
      <c r="Z1209" s="7" t="s">
        <v>14</v>
      </c>
      <c r="AA1209" s="7" t="s">
        <v>15</v>
      </c>
      <c r="AB1209" s="9" t="s">
        <v>16</v>
      </c>
      <c r="AC1209" s="136" t="s">
        <v>17</v>
      </c>
      <c r="AD1209" s="137" t="s">
        <v>18</v>
      </c>
      <c r="AE1209" s="137" t="s">
        <v>204</v>
      </c>
      <c r="AF1209" s="138" t="s">
        <v>205</v>
      </c>
      <c r="AG1209" s="259"/>
      <c r="AI1209" s="293" t="s">
        <v>27</v>
      </c>
      <c r="AJ1209" s="294"/>
      <c r="AK1209" s="294"/>
      <c r="AL1209" s="294"/>
      <c r="AM1209" s="294"/>
      <c r="AN1209" s="294" t="s">
        <v>257</v>
      </c>
      <c r="AO1209" s="295"/>
    </row>
    <row r="1210" spans="1:124" ht="17" thickBot="1" x14ac:dyDescent="0.25">
      <c r="F1210" s="62">
        <f>CONFIGURACAO!C7</f>
        <v>2013</v>
      </c>
      <c r="G1210" s="62">
        <f>CONFIGURACAO!D7</f>
        <v>2014</v>
      </c>
      <c r="H1210" s="62">
        <f>CONFIGURACAO!E7</f>
        <v>2015</v>
      </c>
      <c r="I1210" s="62">
        <f>CONFIGURACAO!F7</f>
        <v>2016</v>
      </c>
      <c r="J1210" s="61" t="s">
        <v>29</v>
      </c>
      <c r="N1210" s="309" t="s">
        <v>99</v>
      </c>
      <c r="O1210" s="310"/>
      <c r="P1210" s="310"/>
      <c r="Q1210" s="310"/>
      <c r="R1210" s="310"/>
      <c r="S1210" s="310"/>
      <c r="T1210" s="310"/>
      <c r="U1210" s="310"/>
      <c r="V1210" s="310"/>
      <c r="W1210" s="310"/>
      <c r="X1210" s="310"/>
      <c r="Y1210" s="310"/>
      <c r="Z1210" s="310"/>
      <c r="AA1210" s="310"/>
      <c r="AB1210" s="310"/>
      <c r="AC1210" s="92"/>
      <c r="AD1210" s="92"/>
      <c r="AE1210" s="92"/>
      <c r="AF1210" s="92"/>
      <c r="AG1210" s="92"/>
      <c r="AI1210" s="311" t="s">
        <v>107</v>
      </c>
      <c r="AJ1210" s="312"/>
      <c r="AK1210" s="312"/>
      <c r="AL1210" s="312"/>
      <c r="AM1210" s="207">
        <f>SUM(N1212:AB1212)</f>
        <v>15515</v>
      </c>
      <c r="AN1210" s="221">
        <v>0.9</v>
      </c>
      <c r="AO1210" s="222">
        <f>PERCENTILE($AR$3:$AR1204,0.9)</f>
        <v>2180</v>
      </c>
    </row>
    <row r="1211" spans="1:124" ht="17" thickBot="1" x14ac:dyDescent="0.25">
      <c r="E1211" s="36" t="s">
        <v>30</v>
      </c>
      <c r="F1211">
        <f>SUM(F3:F1204)</f>
        <v>791</v>
      </c>
      <c r="G1211">
        <f>SUM(G3:G1204)</f>
        <v>843</v>
      </c>
      <c r="H1211">
        <f>SUM(H3:H1204)</f>
        <v>945</v>
      </c>
      <c r="I1211">
        <f>SUM(I3:I1204)</f>
        <v>1092</v>
      </c>
      <c r="J1211">
        <f>SUM(F1211:I1211)/CONFIGURACAO!$C$6</f>
        <v>917.75</v>
      </c>
      <c r="L1211" s="1" t="s">
        <v>31</v>
      </c>
      <c r="M1211" s="14"/>
      <c r="N1211" s="15">
        <f t="shared" ref="N1211:AF1211" si="414">SUM(N3:N1204)</f>
        <v>3691</v>
      </c>
      <c r="O1211" s="15">
        <f t="shared" si="414"/>
        <v>3554</v>
      </c>
      <c r="P1211" s="15">
        <f t="shared" si="414"/>
        <v>5239</v>
      </c>
      <c r="Q1211" s="15">
        <f t="shared" si="414"/>
        <v>3103</v>
      </c>
      <c r="R1211" s="15">
        <f t="shared" si="414"/>
        <v>1164</v>
      </c>
      <c r="S1211" s="15">
        <f t="shared" si="414"/>
        <v>1260</v>
      </c>
      <c r="T1211" s="15">
        <f t="shared" si="414"/>
        <v>727</v>
      </c>
      <c r="U1211" s="15">
        <f t="shared" si="414"/>
        <v>9</v>
      </c>
      <c r="V1211" s="15">
        <f t="shared" si="414"/>
        <v>47</v>
      </c>
      <c r="W1211" s="15">
        <f t="shared" si="414"/>
        <v>127</v>
      </c>
      <c r="X1211" s="15">
        <f t="shared" si="414"/>
        <v>100</v>
      </c>
      <c r="Y1211" s="15">
        <f t="shared" si="414"/>
        <v>68</v>
      </c>
      <c r="Z1211" s="15">
        <f t="shared" si="414"/>
        <v>170</v>
      </c>
      <c r="AA1211" s="15">
        <f t="shared" si="414"/>
        <v>323</v>
      </c>
      <c r="AB1211" s="15">
        <f t="shared" si="414"/>
        <v>583</v>
      </c>
      <c r="AC1211" s="15">
        <f t="shared" si="414"/>
        <v>7245</v>
      </c>
      <c r="AD1211" s="15">
        <f t="shared" si="414"/>
        <v>12484</v>
      </c>
      <c r="AE1211" s="15">
        <f t="shared" si="414"/>
        <v>56</v>
      </c>
      <c r="AF1211" s="15">
        <f t="shared" si="414"/>
        <v>238</v>
      </c>
      <c r="AG1211" s="43"/>
      <c r="AI1211" s="301"/>
      <c r="AJ1211" s="302"/>
      <c r="AK1211" s="302"/>
      <c r="AL1211" s="302"/>
      <c r="AM1211" s="26"/>
      <c r="AN1211" s="223">
        <v>0.85</v>
      </c>
      <c r="AO1211" s="16">
        <f>PERCENTILE($AR$3:$AR1204,0.85)</f>
        <v>1800</v>
      </c>
    </row>
    <row r="1212" spans="1:124" ht="17" thickBot="1" x14ac:dyDescent="0.25">
      <c r="E1212" s="36" t="s">
        <v>32</v>
      </c>
      <c r="F1212">
        <f>COUNTIF(F3:F1204,"C")</f>
        <v>0</v>
      </c>
      <c r="G1212">
        <f>COUNTIF(G3:G1204,"C")</f>
        <v>0</v>
      </c>
      <c r="H1212">
        <f>COUNTIF(H3:H1204,"C")</f>
        <v>0</v>
      </c>
      <c r="I1212">
        <f>COUNTIF(I3:I1204,"C")</f>
        <v>0</v>
      </c>
      <c r="J1212">
        <f>SUM(F1212:I1212)/CONFIGURACAO!$C$6</f>
        <v>0</v>
      </c>
      <c r="L1212" s="1" t="s">
        <v>33</v>
      </c>
      <c r="M1212" s="14"/>
      <c r="N1212" s="10">
        <f>DEDUÇÕES!C66</f>
        <v>2684</v>
      </c>
      <c r="O1212" s="10">
        <f>DEDUÇÕES!D66</f>
        <v>2592</v>
      </c>
      <c r="P1212" s="10">
        <f>DEDUÇÕES!E66</f>
        <v>3892</v>
      </c>
      <c r="Q1212" s="10">
        <f>DEDUÇÕES!F66</f>
        <v>2474</v>
      </c>
      <c r="R1212" s="10">
        <f>DEDUÇÕES!G66</f>
        <v>938</v>
      </c>
      <c r="S1212" s="10">
        <f>DEDUÇÕES!H66</f>
        <v>1082</v>
      </c>
      <c r="T1212" s="10">
        <f>DEDUÇÕES!I66</f>
        <v>623</v>
      </c>
      <c r="U1212" s="10">
        <f>DEDUÇÕES!J66</f>
        <v>7</v>
      </c>
      <c r="V1212" s="10">
        <f>DEDUÇÕES!K66</f>
        <v>41</v>
      </c>
      <c r="W1212" s="10">
        <f>DEDUÇÕES!L66</f>
        <v>113</v>
      </c>
      <c r="X1212" s="10">
        <f>DEDUÇÕES!M66</f>
        <v>77</v>
      </c>
      <c r="Y1212" s="10">
        <f>DEDUÇÕES!N66</f>
        <v>63</v>
      </c>
      <c r="Z1212" s="10">
        <f>DEDUÇÕES!O66</f>
        <v>153</v>
      </c>
      <c r="AA1212" s="10">
        <f>DEDUÇÕES!P66</f>
        <v>285</v>
      </c>
      <c r="AB1212" s="10">
        <f>DEDUÇÕES!Q66</f>
        <v>491</v>
      </c>
      <c r="AC1212" s="10">
        <f>AC1211/M1205</f>
        <v>1.9735766821029692</v>
      </c>
      <c r="AD1212" s="10"/>
      <c r="AE1212" s="10"/>
      <c r="AF1212" s="10"/>
      <c r="AG1212" s="11"/>
      <c r="AI1212" s="313" t="s">
        <v>22</v>
      </c>
      <c r="AJ1212" s="314"/>
      <c r="AK1212" s="314"/>
      <c r="AL1212" s="314"/>
      <c r="AM1212" s="26">
        <f>SUM(N1212:T1212)</f>
        <v>14285</v>
      </c>
      <c r="AN1212" s="220">
        <v>0.8</v>
      </c>
      <c r="AO1212" s="16">
        <f>PERCENTILE($AR$3:$AR1204,0.8)</f>
        <v>1520</v>
      </c>
    </row>
    <row r="1213" spans="1:124" ht="17" thickBot="1" x14ac:dyDescent="0.25">
      <c r="E1213" s="36" t="s">
        <v>35</v>
      </c>
      <c r="F1213">
        <f>COUNTIF(F3:F1204,"V")</f>
        <v>0</v>
      </c>
      <c r="G1213">
        <f>COUNTIF(G3:G1204,"V")</f>
        <v>0</v>
      </c>
      <c r="H1213">
        <f>COUNTIF(H3:H1204,"V")</f>
        <v>0</v>
      </c>
      <c r="I1213">
        <f>COUNTIF(I3:I1204,"V")</f>
        <v>0</v>
      </c>
      <c r="J1213">
        <f>SUM(F1213:I1213)/CONFIGURACAO!$C$6</f>
        <v>0</v>
      </c>
      <c r="L1213" s="1" t="s">
        <v>36</v>
      </c>
      <c r="M1213" s="14"/>
      <c r="N1213" s="14">
        <f>N1212*CONFIGURACAO!$C$20</f>
        <v>268400</v>
      </c>
      <c r="O1213" s="2">
        <f>O1212*CONFIGURACAO!$C$21</f>
        <v>207360</v>
      </c>
      <c r="P1213" s="2">
        <f>P1212*CONFIGURACAO!$C$22</f>
        <v>233520</v>
      </c>
      <c r="Q1213" s="2">
        <f>Q1212*CONFIGURACAO!$C$23</f>
        <v>98960</v>
      </c>
      <c r="R1213" s="2">
        <f>R1212*CONFIGURACAO!$C$24</f>
        <v>18760</v>
      </c>
      <c r="S1213" s="2">
        <f>S1212*CONFIGURACAO!$C$25</f>
        <v>10820</v>
      </c>
      <c r="T1213" s="2">
        <f>T1212*CONFIGURACAO!$C$26</f>
        <v>3115</v>
      </c>
      <c r="U1213" s="2">
        <f>U1212*CONFIGURACAO!$C$29</f>
        <v>1400</v>
      </c>
      <c r="V1213" s="2">
        <f>V1212*CONFIGURACAO!$C$30</f>
        <v>4100</v>
      </c>
      <c r="W1213" s="2">
        <f>W1212*CONFIGURACAO!$C$31</f>
        <v>5650</v>
      </c>
      <c r="X1213" s="2">
        <f>X1212*CONFIGURACAO!$C$32</f>
        <v>1925</v>
      </c>
      <c r="Y1213" s="2">
        <f>Y1212*CONFIGURACAO!$C$33</f>
        <v>6300</v>
      </c>
      <c r="Z1213" s="2">
        <f>Z1212*CONFIGURACAO!$C$34</f>
        <v>7650</v>
      </c>
      <c r="AA1213" s="2">
        <f>AA1212*CONFIGURACAO!$C$35</f>
        <v>7125</v>
      </c>
      <c r="AB1213" s="1">
        <f>AB1212*CONFIGURACAO!$C$36</f>
        <v>4910</v>
      </c>
      <c r="AC1213" s="1"/>
      <c r="AD1213" s="1"/>
      <c r="AE1213" s="1"/>
      <c r="AF1213" s="1"/>
      <c r="AG1213" s="11"/>
      <c r="AI1213" s="301"/>
      <c r="AJ1213" s="302"/>
      <c r="AK1213" s="302"/>
      <c r="AL1213" s="302"/>
      <c r="AM1213" s="26"/>
      <c r="AN1213" s="220">
        <v>0.75</v>
      </c>
      <c r="AO1213" s="16">
        <f>PERCENTILE($AR$3:$AR1204,0.75)</f>
        <v>1323.75</v>
      </c>
      <c r="AT1213" s="205"/>
      <c r="AU1213" s="205"/>
      <c r="AV1213" s="205"/>
      <c r="AW1213" s="205"/>
      <c r="AY1213" s="205"/>
    </row>
    <row r="1214" spans="1:124" ht="16" customHeight="1" thickBot="1" x14ac:dyDescent="0.25">
      <c r="E1214" s="36" t="s">
        <v>24</v>
      </c>
      <c r="F1214">
        <f>SUM(F1211:F1213)</f>
        <v>791</v>
      </c>
      <c r="G1214">
        <f>SUM(G1211:G1213)</f>
        <v>843</v>
      </c>
      <c r="H1214">
        <f>SUM(H1211:H1213)</f>
        <v>945</v>
      </c>
      <c r="I1214">
        <f>SUM(I1211:I1213)</f>
        <v>1092</v>
      </c>
      <c r="J1214">
        <f>SUM(F1214:I1214)/CONFIGURACAO!$C$6</f>
        <v>917.75</v>
      </c>
      <c r="L1214" s="19" t="s">
        <v>38</v>
      </c>
      <c r="M1214" s="20"/>
      <c r="N1214" s="14">
        <f>SUM(N1213:AB1213)</f>
        <v>879995</v>
      </c>
      <c r="O1214" s="21"/>
      <c r="AI1214" s="243" t="s">
        <v>34</v>
      </c>
      <c r="AJ1214" s="244"/>
      <c r="AK1214" s="244"/>
      <c r="AL1214" s="244"/>
      <c r="AM1214" s="26">
        <f>SUM(U1212:X1212)</f>
        <v>238</v>
      </c>
      <c r="AN1214" s="223">
        <v>0.7</v>
      </c>
      <c r="AO1214" s="16">
        <f>PERCENTILE($AR$3:$AR1204,0.7)</f>
        <v>1190</v>
      </c>
    </row>
    <row r="1215" spans="1:124" ht="17" thickBot="1" x14ac:dyDescent="0.25">
      <c r="K1215" t="s">
        <v>61</v>
      </c>
      <c r="L1215" s="3"/>
      <c r="M1215" s="5"/>
      <c r="N1215" s="81">
        <f>($M$1206)*($AS$2/CONFIGURACAO!C6)</f>
        <v>90150</v>
      </c>
      <c r="O1215" s="299" t="str">
        <f>IF(N1214&gt;=N1215,"ATINGE CONCEITO 3","NAO")</f>
        <v>ATINGE CONCEITO 3</v>
      </c>
      <c r="P1215" s="300"/>
      <c r="Q1215" s="300"/>
      <c r="R1215" s="300"/>
      <c r="S1215" s="4"/>
      <c r="T1215" s="4"/>
      <c r="U1215" s="4"/>
      <c r="V1215" s="4"/>
      <c r="W1215" s="4"/>
      <c r="X1215" s="4"/>
      <c r="Y1215" s="4"/>
      <c r="Z1215" s="4"/>
      <c r="AA1215" s="4"/>
      <c r="AB1215" s="5"/>
      <c r="AC1215" s="11"/>
      <c r="AD1215" s="11"/>
      <c r="AE1215" s="11"/>
      <c r="AF1215" s="11"/>
      <c r="AG1215" s="11"/>
      <c r="AI1215" s="301"/>
      <c r="AJ1215" s="302"/>
      <c r="AK1215" s="302"/>
      <c r="AL1215" s="302"/>
      <c r="AM1215" s="26"/>
      <c r="AN1215" s="220">
        <v>0.65</v>
      </c>
      <c r="AO1215" s="16">
        <f>PERCENTILE($AR$3:$AR1204,0.65)</f>
        <v>1040</v>
      </c>
    </row>
    <row r="1216" spans="1:124" ht="17" thickBot="1" x14ac:dyDescent="0.25">
      <c r="L1216" s="25" t="s">
        <v>41</v>
      </c>
      <c r="M1216" s="26"/>
      <c r="N1216" s="81">
        <f>($M$1206)*($AU$2/CONFIGURACAO!C6)</f>
        <v>150250</v>
      </c>
      <c r="O1216" s="301" t="str">
        <f>IF(N1214&gt;=N1216,"ATINGE CONCEITO 4","NAO")</f>
        <v>ATINGE CONCEITO 4</v>
      </c>
      <c r="P1216" s="302"/>
      <c r="Q1216" s="302"/>
      <c r="R1216" s="302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26"/>
      <c r="AC1216" s="11"/>
      <c r="AD1216" s="11"/>
      <c r="AE1216" s="11"/>
      <c r="AF1216" s="11"/>
      <c r="AG1216" s="11"/>
      <c r="AI1216" s="209" t="s">
        <v>37</v>
      </c>
      <c r="AJ1216" s="210"/>
      <c r="AK1216" s="210"/>
      <c r="AL1216" s="210"/>
      <c r="AM1216" s="20">
        <f>SUM(Y1212:AB1212)</f>
        <v>992</v>
      </c>
      <c r="AN1216" s="220">
        <v>0.6</v>
      </c>
      <c r="AO1216" s="16">
        <f>PERCENTILE($AR$3:$AR1204,0.6)</f>
        <v>928.00000000000011</v>
      </c>
    </row>
    <row r="1217" spans="11:45" ht="17" thickBot="1" x14ac:dyDescent="0.25">
      <c r="L1217" s="19"/>
      <c r="M1217" s="20"/>
      <c r="N1217" s="81">
        <f>($M$1206)*($AW$2/CONFIGURACAO!C6)</f>
        <v>210350</v>
      </c>
      <c r="O1217" s="315" t="str">
        <f>IF(N1214&gt;=N1217,"ATINGE CONCEITO 5","NAO")</f>
        <v>ATINGE CONCEITO 5</v>
      </c>
      <c r="P1217" s="316"/>
      <c r="Q1217" s="316"/>
      <c r="R1217" s="316"/>
      <c r="S1217" s="34"/>
      <c r="T1217" s="34"/>
      <c r="U1217" s="34"/>
      <c r="V1217" s="34"/>
      <c r="W1217" s="34"/>
      <c r="X1217" s="34"/>
      <c r="Y1217" s="34"/>
      <c r="Z1217" s="34"/>
      <c r="AA1217" s="34"/>
      <c r="AB1217" s="20"/>
      <c r="AC1217" s="11"/>
      <c r="AD1217" s="11"/>
      <c r="AE1217" s="11"/>
      <c r="AF1217" s="11"/>
      <c r="AG1217" s="11"/>
      <c r="AI1217" s="1"/>
      <c r="AJ1217" s="10"/>
      <c r="AK1217" s="10"/>
      <c r="AL1217" s="10"/>
      <c r="AM1217" s="14"/>
      <c r="AN1217" s="223">
        <v>0.55000000000000004</v>
      </c>
      <c r="AO1217" s="16">
        <f>PERCENTILE($AR$3:$AR1204,0.55)</f>
        <v>822.75000000000034</v>
      </c>
    </row>
    <row r="1218" spans="11:45" ht="19" customHeight="1" thickBot="1" x14ac:dyDescent="0.25">
      <c r="AI1218" s="317" t="s">
        <v>36</v>
      </c>
      <c r="AJ1218" s="22" t="s">
        <v>39</v>
      </c>
      <c r="AK1218" s="12"/>
      <c r="AL1218" s="12" t="s">
        <v>39</v>
      </c>
      <c r="AM1218" s="23">
        <f>AVERAGE(AR3:AR1204)</f>
        <v>984.96672212978365</v>
      </c>
      <c r="AN1218" s="220">
        <v>0.5</v>
      </c>
      <c r="AO1218" s="16">
        <f>PERCENTILE($AR$3:$AR1204,0.5)</f>
        <v>717.5</v>
      </c>
    </row>
    <row r="1219" spans="11:45" ht="17" thickBot="1" x14ac:dyDescent="0.25">
      <c r="K1219" t="s">
        <v>63</v>
      </c>
      <c r="L1219" t="s">
        <v>64</v>
      </c>
      <c r="N1219" s="6" t="s">
        <v>3</v>
      </c>
      <c r="O1219" s="7" t="s">
        <v>4</v>
      </c>
      <c r="P1219" s="7" t="s">
        <v>5</v>
      </c>
      <c r="Q1219" s="7" t="s">
        <v>6</v>
      </c>
      <c r="R1219" s="7" t="s">
        <v>7</v>
      </c>
      <c r="S1219" s="7" t="s">
        <v>8</v>
      </c>
      <c r="T1219" s="7" t="s">
        <v>9</v>
      </c>
      <c r="U1219" s="7" t="s">
        <v>10</v>
      </c>
      <c r="V1219" s="7" t="s">
        <v>11</v>
      </c>
      <c r="W1219" s="7" t="s">
        <v>12</v>
      </c>
      <c r="X1219" s="7" t="s">
        <v>20</v>
      </c>
      <c r="Y1219" s="7" t="s">
        <v>13</v>
      </c>
      <c r="Z1219" s="7" t="s">
        <v>14</v>
      </c>
      <c r="AA1219" s="7" t="s">
        <v>15</v>
      </c>
      <c r="AB1219" s="9" t="s">
        <v>16</v>
      </c>
      <c r="AC1219" s="136" t="s">
        <v>17</v>
      </c>
      <c r="AD1219" s="137" t="s">
        <v>18</v>
      </c>
      <c r="AE1219" s="137" t="s">
        <v>204</v>
      </c>
      <c r="AF1219" s="138" t="s">
        <v>205</v>
      </c>
      <c r="AG1219" s="259"/>
      <c r="AH1219" s="46"/>
      <c r="AI1219" s="318"/>
      <c r="AJ1219" s="24" t="s">
        <v>43</v>
      </c>
      <c r="AK1219" s="13"/>
      <c r="AL1219" s="13" t="s">
        <v>101</v>
      </c>
      <c r="AM1219" s="16">
        <f>QUARTILE(AR3:AR1204,3)</f>
        <v>1323.75</v>
      </c>
      <c r="AN1219" s="220">
        <v>0.45</v>
      </c>
      <c r="AO1219" s="16">
        <f>PERCENTILE($AR$3:$AR1204,0.45)</f>
        <v>612.25000000000023</v>
      </c>
    </row>
    <row r="1220" spans="11:45" x14ac:dyDescent="0.2">
      <c r="L1220" t="s">
        <v>96</v>
      </c>
      <c r="N1220" s="31">
        <f>N1212/$AM$1212*100</f>
        <v>18.78893944697235</v>
      </c>
      <c r="O1220" s="31">
        <f t="shared" ref="O1220:T1220" si="415">O1212/$AM$1212*100</f>
        <v>18.144907245362269</v>
      </c>
      <c r="P1220" s="31">
        <f t="shared" si="415"/>
        <v>27.245362268113404</v>
      </c>
      <c r="Q1220" s="31">
        <f t="shared" si="415"/>
        <v>17.318865943297165</v>
      </c>
      <c r="R1220" s="31">
        <f t="shared" si="415"/>
        <v>6.5663283164158202</v>
      </c>
      <c r="S1220" s="31">
        <f t="shared" si="415"/>
        <v>7.5743787189359466</v>
      </c>
      <c r="T1220" s="31">
        <f t="shared" si="415"/>
        <v>4.3612180609030453</v>
      </c>
      <c r="U1220" s="31">
        <f>U1211</f>
        <v>9</v>
      </c>
      <c r="V1220" s="31">
        <f t="shared" ref="V1220:AB1220" si="416">V1211</f>
        <v>47</v>
      </c>
      <c r="W1220" s="31">
        <f t="shared" si="416"/>
        <v>127</v>
      </c>
      <c r="X1220" s="31">
        <f t="shared" si="416"/>
        <v>100</v>
      </c>
      <c r="Y1220" s="31">
        <f t="shared" si="416"/>
        <v>68</v>
      </c>
      <c r="Z1220" s="31">
        <f t="shared" si="416"/>
        <v>170</v>
      </c>
      <c r="AA1220" s="31">
        <f t="shared" si="416"/>
        <v>323</v>
      </c>
      <c r="AB1220" s="31">
        <f t="shared" si="416"/>
        <v>583</v>
      </c>
      <c r="AC1220" s="31">
        <f>AC1212/$AM$1212*100</f>
        <v>1.3815727561098841E-2</v>
      </c>
      <c r="AD1220" s="31">
        <f>AD1212/$AM$1212*100</f>
        <v>0</v>
      </c>
      <c r="AE1220" s="31">
        <f>AE1212/$AM$1212*100</f>
        <v>0</v>
      </c>
      <c r="AF1220" s="31">
        <f>AF1212/$AM$1212*100</f>
        <v>0</v>
      </c>
      <c r="AG1220" s="31"/>
      <c r="AH1220" s="46"/>
      <c r="AI1220" s="318"/>
      <c r="AJ1220" s="24" t="s">
        <v>42</v>
      </c>
      <c r="AK1220" s="13"/>
      <c r="AL1220" s="13" t="s">
        <v>42</v>
      </c>
      <c r="AM1220" s="27">
        <f>MEDIAN(AR3:AR1204)</f>
        <v>717.5</v>
      </c>
      <c r="AN1220" s="223">
        <v>0.4</v>
      </c>
      <c r="AO1220" s="16">
        <f>PERCENTILE($AR$3:$AR1204,0.4)</f>
        <v>530</v>
      </c>
    </row>
    <row r="1221" spans="11:45" ht="17" thickBot="1" x14ac:dyDescent="0.25">
      <c r="L1221" t="s">
        <v>97</v>
      </c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  <c r="X1221" s="31"/>
      <c r="Y1221" s="31"/>
      <c r="Z1221" s="31"/>
      <c r="AA1221" s="31"/>
      <c r="AB1221" s="31"/>
      <c r="AC1221" s="31"/>
      <c r="AD1221" s="31"/>
      <c r="AE1221" s="31"/>
      <c r="AF1221" s="31"/>
      <c r="AG1221" s="31"/>
      <c r="AH1221" s="46"/>
      <c r="AI1221" s="318"/>
      <c r="AJ1221" s="24" t="s">
        <v>40</v>
      </c>
      <c r="AK1221" s="13"/>
      <c r="AL1221" s="13" t="s">
        <v>100</v>
      </c>
      <c r="AM1221" s="16">
        <f>QUARTILE(AR3:AR1204,1)</f>
        <v>271.25</v>
      </c>
      <c r="AN1221" s="220">
        <v>0.35</v>
      </c>
      <c r="AO1221" s="16">
        <f>PERCENTILE($AR$3:$AR1204,0.35)</f>
        <v>446.74999999999983</v>
      </c>
    </row>
    <row r="1222" spans="11:45" ht="17" thickBot="1" x14ac:dyDescent="0.25">
      <c r="N1222" s="47" t="s">
        <v>65</v>
      </c>
      <c r="P1222" s="77" t="s">
        <v>66</v>
      </c>
      <c r="R1222" s="293" t="s">
        <v>67</v>
      </c>
      <c r="S1222" s="295"/>
      <c r="AI1222" s="318"/>
      <c r="AJ1222" s="25"/>
      <c r="AK1222" s="11"/>
      <c r="AL1222" s="11"/>
      <c r="AM1222" s="211"/>
      <c r="AN1222" s="220">
        <v>0.29999999999999899</v>
      </c>
      <c r="AO1222" s="16">
        <f>PERCENTILE($AR$3:$AR1204,0.3)</f>
        <v>360</v>
      </c>
    </row>
    <row r="1223" spans="11:45" x14ac:dyDescent="0.2">
      <c r="N1223" s="31">
        <f>(N1212+O1212)/$AM$1212*100</f>
        <v>36.933846692334612</v>
      </c>
      <c r="P1223" s="31">
        <f>(N1212+O1212+P1212)/$AM$1212*100</f>
        <v>64.179208960448022</v>
      </c>
      <c r="R1223" s="31">
        <f>(N1212+O1212+P1212+Q1212)/$AM$1212*100</f>
        <v>81.498074903745191</v>
      </c>
      <c r="AI1223" s="318"/>
      <c r="AJ1223" s="24" t="s">
        <v>247</v>
      </c>
      <c r="AK1223" s="13"/>
      <c r="AL1223" s="13"/>
      <c r="AM1223" s="16">
        <f>PERCENTILE($AR$3:$AR1205,0.66)</f>
        <v>1073.3000000000004</v>
      </c>
      <c r="AN1223" s="223">
        <v>0.249999999999999</v>
      </c>
      <c r="AO1223" s="16">
        <f>PERCENTILE($AR$3:$AR1204,0.25)</f>
        <v>271.25</v>
      </c>
    </row>
    <row r="1224" spans="11:45" ht="17" thickBot="1" x14ac:dyDescent="0.25">
      <c r="AI1224" s="318"/>
      <c r="AJ1224" s="24" t="s">
        <v>248</v>
      </c>
      <c r="AK1224" s="13"/>
      <c r="AL1224" s="13"/>
      <c r="AM1224" s="16">
        <f>PERCENTILE($AR$3:$AR1206,0.33)</f>
        <v>406.6500000000002</v>
      </c>
      <c r="AN1224" s="220">
        <v>0.19999999999999901</v>
      </c>
      <c r="AO1224" s="16">
        <f>PERCENTILE($AR$3:$AR1204,0.2)</f>
        <v>200</v>
      </c>
    </row>
    <row r="1225" spans="11:45" ht="17" thickBot="1" x14ac:dyDescent="0.25">
      <c r="M1225" t="s">
        <v>239</v>
      </c>
      <c r="N1225" s="6" t="s">
        <v>3</v>
      </c>
      <c r="O1225" s="7" t="s">
        <v>4</v>
      </c>
      <c r="P1225" s="7" t="s">
        <v>5</v>
      </c>
      <c r="Q1225" s="7" t="s">
        <v>6</v>
      </c>
      <c r="R1225" s="7" t="s">
        <v>7</v>
      </c>
      <c r="S1225" s="7" t="s">
        <v>8</v>
      </c>
      <c r="T1225" s="7" t="s">
        <v>9</v>
      </c>
      <c r="U1225" s="7" t="s">
        <v>10</v>
      </c>
      <c r="V1225" s="7" t="s">
        <v>11</v>
      </c>
      <c r="W1225" s="7" t="s">
        <v>12</v>
      </c>
      <c r="X1225" s="7" t="s">
        <v>20</v>
      </c>
      <c r="Y1225" s="7" t="s">
        <v>13</v>
      </c>
      <c r="Z1225" s="7" t="s">
        <v>14</v>
      </c>
      <c r="AA1225" s="7" t="s">
        <v>15</v>
      </c>
      <c r="AB1225" s="9" t="s">
        <v>16</v>
      </c>
      <c r="AC1225" s="136" t="s">
        <v>17</v>
      </c>
      <c r="AD1225" s="137" t="s">
        <v>18</v>
      </c>
      <c r="AE1225" s="137" t="s">
        <v>204</v>
      </c>
      <c r="AF1225" s="138" t="s">
        <v>205</v>
      </c>
      <c r="AG1225" s="259"/>
      <c r="AI1225" s="318"/>
      <c r="AJ1225" s="25"/>
      <c r="AK1225" s="11"/>
      <c r="AL1225" s="11"/>
      <c r="AM1225" s="26"/>
      <c r="AN1225" s="220">
        <v>0.149999999999999</v>
      </c>
      <c r="AO1225" s="16">
        <f>PERCENTILE($AR$3:$AR1204,0.15)</f>
        <v>140</v>
      </c>
    </row>
    <row r="1226" spans="11:45" ht="17" thickBot="1" x14ac:dyDescent="0.25">
      <c r="N1226" s="41">
        <f>N1212/$M1206</f>
        <v>2.2329450915141429</v>
      </c>
      <c r="O1226" s="41">
        <f t="shared" ref="O1226:AF1226" si="417">O1212/$M1206</f>
        <v>2.1564059900166388</v>
      </c>
      <c r="P1226" s="41">
        <f t="shared" si="417"/>
        <v>3.2379367720465888</v>
      </c>
      <c r="Q1226" s="41">
        <f t="shared" si="417"/>
        <v>2.0582362728785357</v>
      </c>
      <c r="R1226" s="41">
        <f>R1212/$M1206</f>
        <v>0.78036605657237934</v>
      </c>
      <c r="S1226" s="41">
        <f t="shared" si="417"/>
        <v>0.90016638935108151</v>
      </c>
      <c r="T1226" s="41">
        <f>T1212/$M1206</f>
        <v>0.51830282861896837</v>
      </c>
      <c r="U1226" s="41">
        <f t="shared" si="417"/>
        <v>5.8236272878535774E-3</v>
      </c>
      <c r="V1226" s="41">
        <f>V1212/$M1206</f>
        <v>3.4109816971713808E-2</v>
      </c>
      <c r="W1226" s="41">
        <f t="shared" si="417"/>
        <v>9.4009983361064892E-2</v>
      </c>
      <c r="X1226" s="41">
        <f t="shared" si="417"/>
        <v>6.405990016638935E-2</v>
      </c>
      <c r="Y1226" s="41">
        <f>Y1212/$M1206</f>
        <v>5.2412645590682198E-2</v>
      </c>
      <c r="Z1226" s="41">
        <f t="shared" si="417"/>
        <v>0.12728785357737105</v>
      </c>
      <c r="AA1226" s="41">
        <f t="shared" si="417"/>
        <v>0.23710482529118138</v>
      </c>
      <c r="AB1226" s="41">
        <f t="shared" si="417"/>
        <v>0.4084858569051581</v>
      </c>
      <c r="AC1226" s="41">
        <f>AC1212/$M1206</f>
        <v>1.6419107172237681E-3</v>
      </c>
      <c r="AD1226" s="41">
        <f t="shared" si="417"/>
        <v>0</v>
      </c>
      <c r="AE1226" s="41">
        <f t="shared" si="417"/>
        <v>0</v>
      </c>
      <c r="AF1226" s="41">
        <f t="shared" si="417"/>
        <v>0</v>
      </c>
      <c r="AG1226" s="41"/>
      <c r="AI1226" s="319"/>
      <c r="AJ1226" s="28" t="s">
        <v>44</v>
      </c>
      <c r="AK1226" s="17"/>
      <c r="AL1226" s="17" t="s">
        <v>44</v>
      </c>
      <c r="AM1226" s="18">
        <f>QUARTILE(AR3:AR1204,4)</f>
        <v>8605</v>
      </c>
      <c r="AN1226" s="224">
        <v>9.9999999999999006E-2</v>
      </c>
      <c r="AO1226" s="18">
        <f>PERCENTILE($AR$3:$AR1204,0.1)</f>
        <v>100</v>
      </c>
    </row>
    <row r="1227" spans="11:45" ht="17" thickBot="1" x14ac:dyDescent="0.25">
      <c r="AS1227" s="225"/>
    </row>
    <row r="1228" spans="11:45" ht="17" thickBot="1" x14ac:dyDescent="0.25">
      <c r="L1228" s="63" t="s">
        <v>45</v>
      </c>
      <c r="M1228" s="245"/>
      <c r="N1228" s="245"/>
      <c r="O1228" s="245"/>
      <c r="P1228" s="245"/>
      <c r="Q1228" s="245"/>
      <c r="R1228" s="245"/>
      <c r="S1228" s="245"/>
      <c r="T1228" s="245"/>
      <c r="U1228" s="245"/>
      <c r="V1228" s="245"/>
      <c r="W1228" s="245"/>
      <c r="X1228" s="245"/>
      <c r="Y1228" s="245"/>
      <c r="Z1228" s="245"/>
      <c r="AA1228" s="245"/>
      <c r="AB1228" s="53"/>
    </row>
    <row r="1229" spans="11:45" ht="17" thickBot="1" x14ac:dyDescent="0.25">
      <c r="L1229" s="1"/>
      <c r="M1229" s="14"/>
      <c r="N1229" s="19" t="s">
        <v>46</v>
      </c>
      <c r="O1229" s="34"/>
      <c r="P1229" s="34" t="s">
        <v>47</v>
      </c>
      <c r="Q1229" s="34"/>
      <c r="R1229" s="34"/>
      <c r="S1229" s="34"/>
      <c r="T1229" s="34"/>
      <c r="U1229" s="34"/>
      <c r="V1229" s="34"/>
      <c r="W1229" s="34"/>
      <c r="X1229" s="34"/>
      <c r="Y1229" s="34"/>
      <c r="Z1229" s="34"/>
      <c r="AA1229" s="34"/>
      <c r="AB1229" s="20"/>
      <c r="AC1229" s="11"/>
      <c r="AD1229" s="11"/>
      <c r="AE1229" s="11"/>
      <c r="AF1229" s="11"/>
      <c r="AG1229" s="11"/>
    </row>
    <row r="1230" spans="11:45" ht="17" thickBot="1" x14ac:dyDescent="0.25">
      <c r="K1230" t="s">
        <v>62</v>
      </c>
      <c r="L1230" s="1" t="s">
        <v>48</v>
      </c>
      <c r="M1230" s="14"/>
      <c r="N1230" s="320">
        <f>M1206-COUNTIF(AT3:AT1204,"=NAO")</f>
        <v>1040</v>
      </c>
      <c r="O1230" s="321"/>
      <c r="P1230" s="320">
        <f>(N1230/$M$1206)*100</f>
        <v>86.522462562396001</v>
      </c>
      <c r="Q1230" s="321"/>
      <c r="R1230" s="297" t="str">
        <f>IF(P1230&gt;=75,"ATINGEM CONCEITO 3","NAO")</f>
        <v>ATINGEM CONCEITO 3</v>
      </c>
      <c r="S1230" s="297"/>
      <c r="T1230" s="297"/>
      <c r="U1230" s="297"/>
      <c r="V1230" s="297"/>
      <c r="W1230" s="297"/>
      <c r="X1230" s="297"/>
      <c r="Y1230" s="297"/>
      <c r="Z1230" s="297"/>
      <c r="AA1230" s="297"/>
      <c r="AB1230" s="298"/>
      <c r="AC1230" s="239"/>
      <c r="AD1230" s="239"/>
      <c r="AE1230" s="239"/>
      <c r="AF1230" s="239"/>
      <c r="AG1230" s="277"/>
    </row>
    <row r="1231" spans="11:45" ht="17" thickBot="1" x14ac:dyDescent="0.25">
      <c r="L1231" s="1" t="s">
        <v>49</v>
      </c>
      <c r="M1231" s="14"/>
      <c r="N1231" s="320">
        <f>M1206-COUNTIF(AV3:AV1204,"=NAO")</f>
        <v>906</v>
      </c>
      <c r="O1231" s="321"/>
      <c r="P1231" s="320">
        <f>(N1231/$M$1206)*100</f>
        <v>75.374376039933438</v>
      </c>
      <c r="Q1231" s="321"/>
      <c r="R1231" s="297" t="str">
        <f>IF(P1231&gt;=75,"ATINGEM CONCEITO 4","NAO")</f>
        <v>ATINGEM CONCEITO 4</v>
      </c>
      <c r="S1231" s="297"/>
      <c r="T1231" s="297"/>
      <c r="U1231" s="297"/>
      <c r="V1231" s="297"/>
      <c r="W1231" s="297"/>
      <c r="X1231" s="297"/>
      <c r="Y1231" s="297"/>
      <c r="Z1231" s="297"/>
      <c r="AA1231" s="297"/>
      <c r="AB1231" s="298"/>
      <c r="AC1231" s="239"/>
      <c r="AD1231" s="239"/>
      <c r="AE1231" s="239"/>
      <c r="AF1231" s="239"/>
      <c r="AG1231" s="277"/>
    </row>
    <row r="1232" spans="11:45" ht="17" thickBot="1" x14ac:dyDescent="0.25">
      <c r="L1232" s="64" t="s">
        <v>50</v>
      </c>
      <c r="M1232" s="56"/>
      <c r="N1232" s="320">
        <f>M1206-COUNTIF(AX3:AX1204,"=NAO")</f>
        <v>768</v>
      </c>
      <c r="O1232" s="321"/>
      <c r="P1232" s="320">
        <f>(N1232/$M$1206)*100</f>
        <v>63.89351081530782</v>
      </c>
      <c r="Q1232" s="321"/>
      <c r="R1232" s="297" t="str">
        <f>IF(P1232&gt;=75,"ATINGEM CONCEITO 5","NAO")</f>
        <v>NAO</v>
      </c>
      <c r="S1232" s="297"/>
      <c r="T1232" s="297"/>
      <c r="U1232" s="297"/>
      <c r="V1232" s="297"/>
      <c r="W1232" s="297"/>
      <c r="X1232" s="297"/>
      <c r="Y1232" s="297"/>
      <c r="Z1232" s="297"/>
      <c r="AA1232" s="297"/>
      <c r="AB1232" s="298"/>
      <c r="AC1232" s="239"/>
      <c r="AD1232" s="239"/>
      <c r="AE1232" s="239"/>
      <c r="AF1232" s="239"/>
      <c r="AG1232" s="277"/>
    </row>
    <row r="1234" spans="11:33" ht="17" thickBot="1" x14ac:dyDescent="0.25"/>
    <row r="1235" spans="11:33" ht="17" thickBot="1" x14ac:dyDescent="0.25">
      <c r="L1235" s="324" t="s">
        <v>51</v>
      </c>
      <c r="M1235" s="325"/>
      <c r="N1235" s="325"/>
      <c r="O1235" s="325"/>
      <c r="P1235" s="325"/>
      <c r="Q1235" s="325"/>
      <c r="R1235" s="325"/>
      <c r="S1235" s="325"/>
      <c r="T1235" s="325"/>
      <c r="U1235" s="325"/>
      <c r="V1235" s="325"/>
      <c r="W1235" s="325"/>
      <c r="X1235" s="325"/>
      <c r="Y1235" s="325"/>
      <c r="Z1235" s="325"/>
      <c r="AA1235" s="325"/>
      <c r="AB1235" s="326"/>
      <c r="AC1235" s="240"/>
      <c r="AD1235" s="241"/>
      <c r="AE1235" s="241"/>
      <c r="AF1235" s="242"/>
      <c r="AG1235" s="260"/>
    </row>
    <row r="1236" spans="11:33" ht="17" thickBot="1" x14ac:dyDescent="0.25">
      <c r="L1236" s="3" t="s">
        <v>29</v>
      </c>
      <c r="M1236" s="5">
        <f>M1206</f>
        <v>1202</v>
      </c>
      <c r="N1236" s="29" t="s">
        <v>3</v>
      </c>
      <c r="O1236" s="29" t="s">
        <v>4</v>
      </c>
      <c r="P1236" s="29" t="s">
        <v>5</v>
      </c>
      <c r="Q1236" s="29" t="s">
        <v>6</v>
      </c>
      <c r="R1236" s="29" t="s">
        <v>7</v>
      </c>
      <c r="S1236" s="29" t="s">
        <v>8</v>
      </c>
      <c r="T1236" s="29" t="s">
        <v>9</v>
      </c>
      <c r="U1236" s="29" t="s">
        <v>10</v>
      </c>
      <c r="V1236" s="29" t="s">
        <v>11</v>
      </c>
      <c r="W1236" s="29" t="s">
        <v>12</v>
      </c>
      <c r="X1236" s="29" t="s">
        <v>20</v>
      </c>
      <c r="Y1236" s="29" t="s">
        <v>13</v>
      </c>
      <c r="Z1236" s="29" t="s">
        <v>14</v>
      </c>
      <c r="AA1236" s="29" t="s">
        <v>15</v>
      </c>
      <c r="AB1236" s="30" t="s">
        <v>16</v>
      </c>
      <c r="AC1236" s="136" t="s">
        <v>17</v>
      </c>
      <c r="AD1236" s="137" t="s">
        <v>18</v>
      </c>
      <c r="AE1236" s="137" t="s">
        <v>204</v>
      </c>
      <c r="AF1236" s="138" t="s">
        <v>205</v>
      </c>
      <c r="AG1236" s="259"/>
    </row>
    <row r="1237" spans="11:33" x14ac:dyDescent="0.2">
      <c r="L1237" s="25" t="s">
        <v>240</v>
      </c>
      <c r="M1237" s="26"/>
      <c r="N1237" s="3">
        <f t="shared" ref="N1237:AF1237" si="418">COUNTIF(N3:N1204,"&gt;0")</f>
        <v>703</v>
      </c>
      <c r="O1237" s="4">
        <f t="shared" si="418"/>
        <v>868</v>
      </c>
      <c r="P1237" s="4">
        <f t="shared" si="418"/>
        <v>935</v>
      </c>
      <c r="Q1237" s="4">
        <f t="shared" si="418"/>
        <v>830</v>
      </c>
      <c r="R1237" s="4">
        <f t="shared" si="418"/>
        <v>482</v>
      </c>
      <c r="S1237" s="4">
        <f t="shared" si="418"/>
        <v>465</v>
      </c>
      <c r="T1237" s="4">
        <f t="shared" si="418"/>
        <v>375</v>
      </c>
      <c r="U1237" s="4">
        <f t="shared" si="418"/>
        <v>7</v>
      </c>
      <c r="V1237" s="4">
        <f t="shared" si="418"/>
        <v>29</v>
      </c>
      <c r="W1237" s="4">
        <f t="shared" si="418"/>
        <v>90</v>
      </c>
      <c r="X1237" s="4">
        <f t="shared" si="418"/>
        <v>64</v>
      </c>
      <c r="Y1237" s="4">
        <f t="shared" si="418"/>
        <v>59</v>
      </c>
      <c r="Z1237" s="4">
        <f t="shared" si="418"/>
        <v>99</v>
      </c>
      <c r="AA1237" s="4">
        <f t="shared" si="418"/>
        <v>165</v>
      </c>
      <c r="AB1237" s="5">
        <f t="shared" si="418"/>
        <v>230</v>
      </c>
      <c r="AC1237" s="5">
        <f t="shared" si="418"/>
        <v>976</v>
      </c>
      <c r="AD1237" s="5">
        <f t="shared" si="418"/>
        <v>1085</v>
      </c>
      <c r="AE1237" s="5">
        <f t="shared" si="418"/>
        <v>36</v>
      </c>
      <c r="AF1237" s="5">
        <f t="shared" si="418"/>
        <v>135</v>
      </c>
      <c r="AG1237" s="11"/>
    </row>
    <row r="1238" spans="11:33" ht="17" thickBot="1" x14ac:dyDescent="0.25">
      <c r="L1238" s="19" t="s">
        <v>52</v>
      </c>
      <c r="M1238" s="20"/>
      <c r="N1238" s="65">
        <f t="shared" ref="N1238:AF1238" si="419">COUNTIF(N3:N1204,"&gt;=1")/$M1206*100</f>
        <v>58.485856905158073</v>
      </c>
      <c r="O1238" s="65">
        <f t="shared" si="419"/>
        <v>72.212978369384359</v>
      </c>
      <c r="P1238" s="65">
        <f t="shared" si="419"/>
        <v>77.787021630615641</v>
      </c>
      <c r="Q1238" s="65">
        <f t="shared" si="419"/>
        <v>69.051580698835281</v>
      </c>
      <c r="R1238" s="65">
        <f t="shared" si="419"/>
        <v>40.099833610648915</v>
      </c>
      <c r="S1238" s="65">
        <f t="shared" si="419"/>
        <v>38.685524126455903</v>
      </c>
      <c r="T1238" s="65">
        <f t="shared" si="419"/>
        <v>31.198003327787021</v>
      </c>
      <c r="U1238" s="65">
        <f t="shared" si="419"/>
        <v>0.58236272878535777</v>
      </c>
      <c r="V1238" s="65">
        <f t="shared" si="419"/>
        <v>2.4126455906821964</v>
      </c>
      <c r="W1238" s="65">
        <f t="shared" si="419"/>
        <v>7.4875207986688856</v>
      </c>
      <c r="X1238" s="65">
        <f t="shared" si="419"/>
        <v>5.3244592346089847</v>
      </c>
      <c r="Y1238" s="65">
        <f t="shared" si="419"/>
        <v>4.9084858569051582</v>
      </c>
      <c r="Z1238" s="65">
        <f t="shared" si="419"/>
        <v>8.2362728785357735</v>
      </c>
      <c r="AA1238" s="65">
        <f t="shared" si="419"/>
        <v>13.727121464226288</v>
      </c>
      <c r="AB1238" s="65">
        <f t="shared" si="419"/>
        <v>19.134775374376041</v>
      </c>
      <c r="AC1238" s="65">
        <f t="shared" si="419"/>
        <v>81.198003327787021</v>
      </c>
      <c r="AD1238" s="65">
        <f t="shared" si="419"/>
        <v>90.266222961730449</v>
      </c>
      <c r="AE1238" s="65">
        <f t="shared" si="419"/>
        <v>2.9950083194675541</v>
      </c>
      <c r="AF1238" s="65">
        <f t="shared" si="419"/>
        <v>11.231281198003327</v>
      </c>
      <c r="AG1238" s="261"/>
    </row>
    <row r="1240" spans="11:33" ht="17" thickBot="1" x14ac:dyDescent="0.25">
      <c r="N1240" t="s">
        <v>68</v>
      </c>
      <c r="U1240" t="s">
        <v>34</v>
      </c>
      <c r="Y1240" t="s">
        <v>37</v>
      </c>
    </row>
    <row r="1241" spans="11:33" ht="17" thickBot="1" x14ac:dyDescent="0.25">
      <c r="K1241" t="s">
        <v>54</v>
      </c>
      <c r="L1241" s="51" t="s">
        <v>3</v>
      </c>
      <c r="M1241" s="51"/>
      <c r="N1241" s="57">
        <f>N1237/M1206*100</f>
        <v>58.485856905158073</v>
      </c>
      <c r="S1241" t="s">
        <v>54</v>
      </c>
      <c r="T1241" s="246" t="s">
        <v>10</v>
      </c>
      <c r="U1241" s="48">
        <f>COUNTIF(U3:U1204,"&gt;=1")/M1206*100</f>
        <v>0.58236272878535777</v>
      </c>
      <c r="W1241" t="s">
        <v>54</v>
      </c>
      <c r="X1241" s="51" t="s">
        <v>13</v>
      </c>
      <c r="Y1241" s="48">
        <f>COUNTIF(Y3:Y1204,"&gt;=1")/M1206*100</f>
        <v>4.9084858569051582</v>
      </c>
    </row>
    <row r="1242" spans="11:33" ht="17" thickBot="1" x14ac:dyDescent="0.25">
      <c r="L1242" s="49" t="s">
        <v>4</v>
      </c>
      <c r="M1242" s="50"/>
      <c r="N1242" s="48">
        <f>O1237/M1206*100</f>
        <v>72.212978369384359</v>
      </c>
      <c r="T1242" s="246" t="s">
        <v>11</v>
      </c>
      <c r="U1242" s="48">
        <f>COUNTIF(V3:V1204,"&gt;=1")/M1206*100</f>
        <v>2.4126455906821964</v>
      </c>
      <c r="X1242" s="51" t="s">
        <v>14</v>
      </c>
      <c r="Y1242" s="48">
        <f>COUNTIF(Z3:Z1204,"&gt;=1")/M1206*100</f>
        <v>8.2362728785357735</v>
      </c>
    </row>
    <row r="1243" spans="11:33" ht="17" thickBot="1" x14ac:dyDescent="0.25">
      <c r="L1243" s="322" t="s">
        <v>60</v>
      </c>
      <c r="M1243" s="323"/>
      <c r="N1243" s="48">
        <f>COUNTIF(AC3:AC1204,"&gt;=1")/M1206*100</f>
        <v>81.198003327787021</v>
      </c>
      <c r="T1243" s="246" t="s">
        <v>19</v>
      </c>
      <c r="U1243" s="48">
        <f>COUNTIF(AE3:AE1204,"&gt;=1")/M1206*100</f>
        <v>2.9950083194675541</v>
      </c>
      <c r="X1243" s="51" t="s">
        <v>21</v>
      </c>
      <c r="Y1243" s="48">
        <f>COUNTIF(AF3:AF1204,"&gt;=1")/M1206*100</f>
        <v>11.231281198003327</v>
      </c>
    </row>
    <row r="1244" spans="11:33" ht="17" thickBot="1" x14ac:dyDescent="0.25">
      <c r="L1244" s="322" t="s">
        <v>5</v>
      </c>
      <c r="M1244" s="323"/>
      <c r="N1244" s="48">
        <f>COUNTIF(P3:P1204,"&gt;=1")/M1206*100</f>
        <v>77.787021630615641</v>
      </c>
      <c r="T1244" s="150"/>
      <c r="U1244" s="149"/>
      <c r="X1244" s="150"/>
      <c r="Y1244" s="149"/>
    </row>
    <row r="1245" spans="11:33" ht="17" thickBot="1" x14ac:dyDescent="0.25">
      <c r="L1245" s="322" t="s">
        <v>231</v>
      </c>
      <c r="M1245" s="323"/>
      <c r="N1245" s="151">
        <f>COUNTIF(AD3:AD1204,"&gt;=1")/M1206*100</f>
        <v>90.266222961730449</v>
      </c>
      <c r="S1245" t="s">
        <v>236</v>
      </c>
      <c r="T1245" s="246" t="s">
        <v>10</v>
      </c>
      <c r="U1245" s="48">
        <f>COUNTIF(U3:U1204,"&gt;=2")/M1206*100</f>
        <v>8.3194675540765387E-2</v>
      </c>
      <c r="W1245" t="s">
        <v>236</v>
      </c>
      <c r="X1245" s="51" t="s">
        <v>13</v>
      </c>
      <c r="Y1245" s="48">
        <f>COUNTIF(Y3:Y1204,"&gt;=2")/M1206*100</f>
        <v>0.74875207986688852</v>
      </c>
    </row>
    <row r="1246" spans="11:33" ht="17" thickBot="1" x14ac:dyDescent="0.25">
      <c r="T1246" s="246" t="s">
        <v>11</v>
      </c>
      <c r="U1246" s="48">
        <f>COUNTIF(V3:V1204,"&gt;=2")/M1206*100</f>
        <v>1.0815307820299502</v>
      </c>
      <c r="X1246" s="51" t="s">
        <v>14</v>
      </c>
      <c r="Y1246" s="48">
        <f>COUNTIF(Z3:Z1204,"&gt;=2")/M1206*100</f>
        <v>3.5773710482529122</v>
      </c>
    </row>
    <row r="1247" spans="11:33" ht="17" thickBot="1" x14ac:dyDescent="0.25">
      <c r="K1247" t="s">
        <v>53</v>
      </c>
      <c r="L1247" s="51" t="s">
        <v>3</v>
      </c>
      <c r="M1247" s="51"/>
      <c r="N1247" s="57">
        <f>COUNTIF(N3:N1204,"&gt;=2")/COUNTIF(M3:M1204,"&gt;=1")*100</f>
        <v>41.430948419301167</v>
      </c>
      <c r="T1247" s="246" t="s">
        <v>19</v>
      </c>
      <c r="U1247" s="48">
        <f>COUNTIF(AE3:AE1204,"&gt;=2")/M1206*100</f>
        <v>1.1647254575707155</v>
      </c>
      <c r="X1247" s="51" t="s">
        <v>21</v>
      </c>
      <c r="Y1247" s="48">
        <f>COUNTIF(AF3:AF1204,"&gt;=2")/M1206*100</f>
        <v>4.9916805324459235</v>
      </c>
    </row>
    <row r="1248" spans="11:33" ht="17" thickBot="1" x14ac:dyDescent="0.25">
      <c r="L1248" s="49" t="s">
        <v>4</v>
      </c>
      <c r="M1248" s="50"/>
      <c r="N1248" s="48">
        <f>COUNTIF(O3:O1204,"&gt;=2")/M1206*100</f>
        <v>53.494176372712147</v>
      </c>
    </row>
    <row r="1249" spans="11:25" ht="17" thickBot="1" x14ac:dyDescent="0.25">
      <c r="L1249" s="49" t="s">
        <v>60</v>
      </c>
      <c r="M1249" s="50"/>
      <c r="N1249" s="48">
        <f>COUNTIF(AC3:AC1204,"&gt;=2")/M1206*100</f>
        <v>66.472545757071543</v>
      </c>
      <c r="S1249" t="s">
        <v>237</v>
      </c>
      <c r="T1249" s="246" t="s">
        <v>10</v>
      </c>
      <c r="U1249" s="48">
        <f>COUNTIF(U3:U1204,"&gt;=3")/M1206*100</f>
        <v>8.3194675540765387E-2</v>
      </c>
      <c r="W1249" t="s">
        <v>237</v>
      </c>
      <c r="X1249" s="51" t="s">
        <v>13</v>
      </c>
      <c r="Y1249" s="48">
        <f>COUNTIF(Y3:Y1204,"&gt;=3")/M1206*100</f>
        <v>0</v>
      </c>
    </row>
    <row r="1250" spans="11:25" ht="17" thickBot="1" x14ac:dyDescent="0.25">
      <c r="L1250" s="322" t="s">
        <v>5</v>
      </c>
      <c r="M1250" s="323"/>
      <c r="N1250" s="48">
        <f>COUNTIF(P3:P1204,"&gt;=2")/M1206*100</f>
        <v>63.394342762063225</v>
      </c>
      <c r="T1250" s="246" t="s">
        <v>11</v>
      </c>
      <c r="U1250" s="48">
        <f>COUNTIF(V3:V1204,"&gt;=3")/M1206*100</f>
        <v>0.33277870216306155</v>
      </c>
      <c r="X1250" s="51" t="s">
        <v>14</v>
      </c>
      <c r="Y1250" s="48">
        <f>COUNTIF(Z3:Z1204,"&gt;=3")/M1206*100</f>
        <v>1.3311148086522462</v>
      </c>
    </row>
    <row r="1251" spans="11:25" ht="17" thickBot="1" x14ac:dyDescent="0.25">
      <c r="L1251" s="322" t="s">
        <v>231</v>
      </c>
      <c r="M1251" s="323"/>
      <c r="N1251" s="48">
        <f>COUNTIF(AD3:AD1204,"&gt;=2")/M1206*100</f>
        <v>82.612312811980033</v>
      </c>
      <c r="T1251" s="246" t="s">
        <v>19</v>
      </c>
      <c r="U1251" s="48">
        <f>COUNTIF(AE3:AE1204,"&gt;=3")/M1206*100</f>
        <v>0.41597337770382692</v>
      </c>
      <c r="X1251" s="51" t="s">
        <v>21</v>
      </c>
      <c r="Y1251" s="48">
        <f>COUNTIF(AF3:AF1204,"&gt;=3")/M1206*100</f>
        <v>2.0798668885191347</v>
      </c>
    </row>
    <row r="1252" spans="11:25" ht="17" thickBot="1" x14ac:dyDescent="0.25"/>
    <row r="1253" spans="11:25" ht="17" thickBot="1" x14ac:dyDescent="0.25">
      <c r="K1253" t="s">
        <v>69</v>
      </c>
      <c r="L1253" s="51" t="s">
        <v>3</v>
      </c>
      <c r="M1253" s="51"/>
      <c r="N1253" s="48">
        <f>COUNTIF(N3:N1204,"&gt;=3")/M1206*100</f>
        <v>32.196339434276204</v>
      </c>
      <c r="S1253" t="s">
        <v>238</v>
      </c>
      <c r="T1253" s="246" t="s">
        <v>10</v>
      </c>
      <c r="U1253" s="48">
        <f>COUNTIF(U3:U1204,"&gt;=4")/M1206*100</f>
        <v>0</v>
      </c>
      <c r="W1253" t="s">
        <v>238</v>
      </c>
      <c r="X1253" s="51" t="s">
        <v>13</v>
      </c>
      <c r="Y1253" s="48">
        <f>COUNTIF(Y3:Y1204,"&gt;=4")/M1206*100</f>
        <v>0</v>
      </c>
    </row>
    <row r="1254" spans="11:25" ht="17" thickBot="1" x14ac:dyDescent="0.25">
      <c r="L1254" s="49" t="s">
        <v>4</v>
      </c>
      <c r="M1254" s="50"/>
      <c r="N1254" s="48">
        <f>COUNTIF(O3:O1204,"&gt;=3")/M1206*100</f>
        <v>39.767054908485854</v>
      </c>
      <c r="T1254" s="246" t="s">
        <v>11</v>
      </c>
      <c r="U1254" s="48">
        <f>COUNTIF(V3:V1204,"&gt;=4")/M1206*100</f>
        <v>8.3194675540765387E-2</v>
      </c>
      <c r="X1254" s="51" t="s">
        <v>14</v>
      </c>
      <c r="Y1254" s="48">
        <f>COUNTIF(Z3:Z1204,"&gt;=1")/COUNTIF(M3:M1204,"&gt;=4")*100</f>
        <v>14.368650217706822</v>
      </c>
    </row>
    <row r="1255" spans="11:25" ht="17" thickBot="1" x14ac:dyDescent="0.25">
      <c r="L1255" s="49" t="s">
        <v>60</v>
      </c>
      <c r="M1255" s="50"/>
      <c r="N1255" s="48">
        <f>COUNTIF(AC3:AC1204,"&gt;=3")/M1206*100</f>
        <v>55.158069883527446</v>
      </c>
      <c r="T1255" s="246" t="s">
        <v>19</v>
      </c>
      <c r="U1255" s="48">
        <f>COUNTIF(AE3:AE1204,"&gt;=4")/M1206*100</f>
        <v>8.3194675540765387E-2</v>
      </c>
      <c r="X1255" s="51" t="s">
        <v>21</v>
      </c>
      <c r="Y1255" s="48">
        <f>COUNTIF(AF3:AF1204,"&gt;=4")/M1206*100</f>
        <v>0.91514143094841938</v>
      </c>
    </row>
    <row r="1256" spans="11:25" ht="17" thickBot="1" x14ac:dyDescent="0.25">
      <c r="L1256" s="322" t="s">
        <v>5</v>
      </c>
      <c r="M1256" s="323"/>
      <c r="N1256" s="48">
        <f>COUNTIF(P3:P1204,"&gt;=3")/M1206*100</f>
        <v>50.74875207986689</v>
      </c>
    </row>
    <row r="1257" spans="11:25" ht="17" thickBot="1" x14ac:dyDescent="0.25">
      <c r="L1257" s="322" t="s">
        <v>231</v>
      </c>
      <c r="M1257" s="323"/>
      <c r="N1257" s="48">
        <f>COUNTIF(AD3:AD1204,"&gt;=3")/M1206*100</f>
        <v>74.209650582362727</v>
      </c>
    </row>
    <row r="1258" spans="11:25" ht="17" thickBot="1" x14ac:dyDescent="0.25"/>
    <row r="1259" spans="11:25" ht="17" thickBot="1" x14ac:dyDescent="0.25">
      <c r="K1259" t="s">
        <v>70</v>
      </c>
      <c r="L1259" s="51" t="s">
        <v>3</v>
      </c>
      <c r="M1259" s="51"/>
      <c r="N1259" s="48">
        <f>COUNTIF(N3:N1204,"&gt;=4")/M1206*100</f>
        <v>25.457570715474208</v>
      </c>
    </row>
    <row r="1260" spans="11:25" ht="17" thickBot="1" x14ac:dyDescent="0.25">
      <c r="L1260" s="49" t="s">
        <v>4</v>
      </c>
      <c r="M1260" s="50"/>
      <c r="N1260" s="48">
        <f>COUNTIF(O3:O1204,"&gt;=4")/M1206*100</f>
        <v>29.118136439267889</v>
      </c>
    </row>
    <row r="1261" spans="11:25" ht="17" thickBot="1" x14ac:dyDescent="0.25">
      <c r="L1261" s="49" t="s">
        <v>60</v>
      </c>
      <c r="M1261" s="50"/>
      <c r="N1261" s="48">
        <f>COUNTIF(AC3:AC1204,"&gt;=4")/M1206*100</f>
        <v>46.256239600665552</v>
      </c>
    </row>
    <row r="1262" spans="11:25" ht="17" thickBot="1" x14ac:dyDescent="0.25">
      <c r="L1262" s="322" t="s">
        <v>5</v>
      </c>
      <c r="M1262" s="323"/>
      <c r="N1262" s="48">
        <f>COUNTIF(P3:P1204,"&gt;=4")/M1206*100</f>
        <v>42.013311148086522</v>
      </c>
    </row>
    <row r="1263" spans="11:25" ht="17" thickBot="1" x14ac:dyDescent="0.25">
      <c r="L1263" s="322" t="s">
        <v>231</v>
      </c>
      <c r="M1263" s="323"/>
      <c r="N1263" s="48">
        <f>COUNTIF(AD3:AD1204,"&gt;=4")/M1206*100</f>
        <v>67.970049916805323</v>
      </c>
    </row>
    <row r="1264" spans="11:25" ht="17" thickBot="1" x14ac:dyDescent="0.25"/>
    <row r="1265" spans="5:14" ht="17" thickBot="1" x14ac:dyDescent="0.25">
      <c r="K1265">
        <v>5</v>
      </c>
      <c r="L1265" s="51" t="s">
        <v>3</v>
      </c>
      <c r="M1265" s="51"/>
      <c r="N1265" s="48">
        <f>COUNTIF(N3:N1204,"&gt;=5")/M1206*100</f>
        <v>20.549084858569053</v>
      </c>
    </row>
    <row r="1266" spans="5:14" ht="17" thickBot="1" x14ac:dyDescent="0.25">
      <c r="L1266" s="49" t="s">
        <v>4</v>
      </c>
      <c r="M1266" s="50"/>
      <c r="N1266" s="48">
        <f>COUNTIF(O3:O1204,"&gt;=5")/M1206*100</f>
        <v>22.54575707154742</v>
      </c>
    </row>
    <row r="1267" spans="5:14" ht="17" thickBot="1" x14ac:dyDescent="0.25">
      <c r="L1267" s="49" t="s">
        <v>60</v>
      </c>
      <c r="M1267" s="50"/>
      <c r="N1267" s="48">
        <f>COUNTIF(AC3:AC1204,"&gt;=5")/M1206*100</f>
        <v>39.683860232945086</v>
      </c>
    </row>
    <row r="1268" spans="5:14" ht="17" thickBot="1" x14ac:dyDescent="0.25">
      <c r="L1268" s="322" t="s">
        <v>5</v>
      </c>
      <c r="M1268" s="323"/>
      <c r="N1268" s="48">
        <f>COUNTIF(P3:P1204,"&gt;=5")/M1206*100</f>
        <v>34.775374376039935</v>
      </c>
    </row>
    <row r="1269" spans="5:14" ht="17" thickBot="1" x14ac:dyDescent="0.25">
      <c r="L1269" s="322" t="s">
        <v>231</v>
      </c>
      <c r="M1269" s="323"/>
      <c r="N1269" s="48">
        <f>COUNTIF(AD3:AD1204,"&gt;5")/M1206*100</f>
        <v>56.239600665557397</v>
      </c>
    </row>
    <row r="1270" spans="5:14" ht="17" thickBot="1" x14ac:dyDescent="0.25"/>
    <row r="1271" spans="5:14" ht="17" thickBot="1" x14ac:dyDescent="0.25">
      <c r="K1271">
        <v>6</v>
      </c>
      <c r="L1271" s="51" t="s">
        <v>3</v>
      </c>
      <c r="M1271" s="51"/>
      <c r="N1271" s="48">
        <f>COUNTIF(N3:N1204,"&gt;=6")/M1206*100</f>
        <v>16.888519134775372</v>
      </c>
    </row>
    <row r="1272" spans="5:14" ht="17" thickBot="1" x14ac:dyDescent="0.25">
      <c r="L1272" s="49" t="s">
        <v>4</v>
      </c>
      <c r="M1272" s="50"/>
      <c r="N1272" s="48">
        <f>COUNTIF(O3:O1204,"&gt;=6")/M1206*100</f>
        <v>16.805324459234608</v>
      </c>
    </row>
    <row r="1273" spans="5:14" ht="17" thickBot="1" x14ac:dyDescent="0.25">
      <c r="L1273" s="49" t="s">
        <v>60</v>
      </c>
      <c r="M1273" s="50"/>
      <c r="N1273" s="48">
        <f>COUNTIF(AC3:AC1204,"&gt;=6")/M1206*100</f>
        <v>34.109816971713805</v>
      </c>
    </row>
    <row r="1274" spans="5:14" ht="17" thickBot="1" x14ac:dyDescent="0.25">
      <c r="L1274" s="322" t="s">
        <v>5</v>
      </c>
      <c r="M1274" s="323"/>
      <c r="N1274" s="48">
        <f>COUNTIF(P3:P1204,"&gt;=6")/M1206*100</f>
        <v>28.036605657237935</v>
      </c>
    </row>
    <row r="1275" spans="5:14" ht="17" thickBot="1" x14ac:dyDescent="0.25">
      <c r="L1275" s="327" t="s">
        <v>231</v>
      </c>
      <c r="M1275" s="328"/>
      <c r="N1275" s="48">
        <f>COUNTIF(AD3:AD1204,"&gt;=6")/M1206*100</f>
        <v>56.239600665557397</v>
      </c>
    </row>
    <row r="1276" spans="5:14" ht="17" thickBot="1" x14ac:dyDescent="0.25"/>
    <row r="1277" spans="5:14" ht="17" thickBot="1" x14ac:dyDescent="0.25">
      <c r="K1277">
        <v>7</v>
      </c>
      <c r="L1277" s="51" t="s">
        <v>3</v>
      </c>
      <c r="M1277" s="51"/>
      <c r="N1277" s="48">
        <f>COUNTIF(N3:N1204,"&gt;=7")/M1206*100</f>
        <v>14.059900166389349</v>
      </c>
    </row>
    <row r="1278" spans="5:14" ht="17" thickBot="1" x14ac:dyDescent="0.25">
      <c r="E1278"/>
      <c r="L1278" s="49" t="s">
        <v>4</v>
      </c>
      <c r="M1278" s="50"/>
      <c r="N1278" s="48">
        <f>COUNTIF(O3:O1204,"&gt;=7")/M1206*100</f>
        <v>12.396006655574043</v>
      </c>
    </row>
    <row r="1279" spans="5:14" ht="17" thickBot="1" x14ac:dyDescent="0.25">
      <c r="E1279"/>
      <c r="L1279" s="49" t="s">
        <v>60</v>
      </c>
      <c r="M1279" s="50"/>
      <c r="N1279" s="48">
        <f>COUNTIF(AC3:AC1204,"&gt;=7")/M1206*100</f>
        <v>29.28452579034942</v>
      </c>
    </row>
    <row r="1280" spans="5:14" ht="17" thickBot="1" x14ac:dyDescent="0.25">
      <c r="E1280"/>
      <c r="L1280" s="322" t="s">
        <v>5</v>
      </c>
      <c r="M1280" s="323"/>
      <c r="N1280" s="48">
        <f>COUNTIF(P3:P1204,"&gt;=7")/M1206*100</f>
        <v>23.876871880199669</v>
      </c>
    </row>
    <row r="1281" spans="5:14" ht="17" thickBot="1" x14ac:dyDescent="0.25">
      <c r="E1281"/>
      <c r="L1281" s="329" t="s">
        <v>231</v>
      </c>
      <c r="M1281" s="330"/>
      <c r="N1281" s="48">
        <f>COUNTIF(AD3:AD1204,"&gt;=7")/M1206*100</f>
        <v>51.580698835274539</v>
      </c>
    </row>
    <row r="1282" spans="5:14" ht="17" thickBot="1" x14ac:dyDescent="0.25">
      <c r="E1282"/>
    </row>
    <row r="1283" spans="5:14" ht="17" thickBot="1" x14ac:dyDescent="0.25">
      <c r="E1283"/>
      <c r="K1283">
        <v>8</v>
      </c>
      <c r="L1283" s="51" t="s">
        <v>3</v>
      </c>
      <c r="M1283" s="51"/>
      <c r="N1283" s="48">
        <f>COUNTIF(N3:N1204,"&gt;=8")/M1206*100</f>
        <v>11.480865224625623</v>
      </c>
    </row>
    <row r="1284" spans="5:14" ht="17" thickBot="1" x14ac:dyDescent="0.25">
      <c r="E1284"/>
      <c r="L1284" s="49" t="s">
        <v>4</v>
      </c>
      <c r="M1284" s="50"/>
      <c r="N1284" s="48">
        <f>COUNTIF(O3:O1204,"&gt;=7")/M1206*100</f>
        <v>12.396006655574043</v>
      </c>
    </row>
    <row r="1285" spans="5:14" ht="17" thickBot="1" x14ac:dyDescent="0.25">
      <c r="E1285"/>
      <c r="L1285" s="49" t="s">
        <v>60</v>
      </c>
      <c r="M1285" s="50"/>
      <c r="N1285" s="48">
        <f>COUNTIF(AC3:AC1204,"&gt;=8")/M1206*100</f>
        <v>25.9567387687188</v>
      </c>
    </row>
    <row r="1286" spans="5:14" ht="17" thickBot="1" x14ac:dyDescent="0.25">
      <c r="E1286"/>
      <c r="L1286" s="322" t="s">
        <v>5</v>
      </c>
      <c r="M1286" s="323"/>
      <c r="N1286" s="48">
        <f>COUNTIF(P3:P1204,"&gt;=8")/M1206*100</f>
        <v>19.301164725457571</v>
      </c>
    </row>
    <row r="1287" spans="5:14" ht="17" thickBot="1" x14ac:dyDescent="0.25">
      <c r="E1287"/>
      <c r="L1287" s="327" t="s">
        <v>231</v>
      </c>
      <c r="M1287" s="328"/>
      <c r="N1287" s="48">
        <f>COUNTIF(AD3:AD1204,"&gt;=8")/M1206*100</f>
        <v>47.420965058236277</v>
      </c>
    </row>
    <row r="1288" spans="5:14" x14ac:dyDescent="0.2">
      <c r="E1288"/>
    </row>
    <row r="1289" spans="5:14" x14ac:dyDescent="0.2">
      <c r="E1289"/>
    </row>
    <row r="1290" spans="5:14" x14ac:dyDescent="0.2">
      <c r="E1290"/>
    </row>
    <row r="1291" spans="5:14" x14ac:dyDescent="0.2">
      <c r="E1291"/>
    </row>
    <row r="1292" spans="5:14" x14ac:dyDescent="0.2">
      <c r="E1292"/>
    </row>
    <row r="1293" spans="5:14" x14ac:dyDescent="0.2">
      <c r="E1293"/>
    </row>
    <row r="1294" spans="5:14" x14ac:dyDescent="0.2">
      <c r="E1294"/>
    </row>
    <row r="1295" spans="5:14" x14ac:dyDescent="0.2">
      <c r="E1295"/>
    </row>
    <row r="1296" spans="5:14" x14ac:dyDescent="0.2">
      <c r="E1296"/>
    </row>
    <row r="1297" spans="5:5" x14ac:dyDescent="0.2">
      <c r="E1297"/>
    </row>
    <row r="1298" spans="5:5" x14ac:dyDescent="0.2">
      <c r="E1298"/>
    </row>
    <row r="1299" spans="5:5" x14ac:dyDescent="0.2">
      <c r="E1299"/>
    </row>
    <row r="1300" spans="5:5" x14ac:dyDescent="0.2">
      <c r="E1300"/>
    </row>
    <row r="1301" spans="5:5" x14ac:dyDescent="0.2">
      <c r="E1301"/>
    </row>
    <row r="1302" spans="5:5" x14ac:dyDescent="0.2">
      <c r="E1302"/>
    </row>
    <row r="1303" spans="5:5" x14ac:dyDescent="0.2">
      <c r="E1303"/>
    </row>
    <row r="1304" spans="5:5" x14ac:dyDescent="0.2">
      <c r="E1304"/>
    </row>
    <row r="1305" spans="5:5" x14ac:dyDescent="0.2">
      <c r="E1305"/>
    </row>
    <row r="1306" spans="5:5" x14ac:dyDescent="0.2">
      <c r="E1306"/>
    </row>
    <row r="1307" spans="5:5" x14ac:dyDescent="0.2">
      <c r="E1307"/>
    </row>
    <row r="1308" spans="5:5" x14ac:dyDescent="0.2">
      <c r="E1308"/>
    </row>
    <row r="1309" spans="5:5" x14ac:dyDescent="0.2">
      <c r="E1309"/>
    </row>
    <row r="1310" spans="5:5" x14ac:dyDescent="0.2">
      <c r="E1310"/>
    </row>
    <row r="1311" spans="5:5" x14ac:dyDescent="0.2">
      <c r="E1311"/>
    </row>
    <row r="1312" spans="5:5" x14ac:dyDescent="0.2">
      <c r="E1312"/>
    </row>
    <row r="1313" spans="5:5" x14ac:dyDescent="0.2">
      <c r="E1313"/>
    </row>
    <row r="1314" spans="5:5" x14ac:dyDescent="0.2">
      <c r="E1314"/>
    </row>
    <row r="1315" spans="5:5" x14ac:dyDescent="0.2">
      <c r="E1315"/>
    </row>
    <row r="1316" spans="5:5" x14ac:dyDescent="0.2">
      <c r="E1316"/>
    </row>
    <row r="1317" spans="5:5" x14ac:dyDescent="0.2">
      <c r="E1317"/>
    </row>
    <row r="1318" spans="5:5" x14ac:dyDescent="0.2">
      <c r="E1318"/>
    </row>
    <row r="1319" spans="5:5" x14ac:dyDescent="0.2">
      <c r="E1319"/>
    </row>
    <row r="1320" spans="5:5" x14ac:dyDescent="0.2">
      <c r="E1320"/>
    </row>
    <row r="1321" spans="5:5" x14ac:dyDescent="0.2">
      <c r="E1321"/>
    </row>
    <row r="1322" spans="5:5" x14ac:dyDescent="0.2">
      <c r="E1322"/>
    </row>
    <row r="1323" spans="5:5" x14ac:dyDescent="0.2">
      <c r="E1323"/>
    </row>
    <row r="1324" spans="5:5" x14ac:dyDescent="0.2">
      <c r="E1324"/>
    </row>
    <row r="1325" spans="5:5" x14ac:dyDescent="0.2">
      <c r="E1325"/>
    </row>
    <row r="1326" spans="5:5" x14ac:dyDescent="0.2">
      <c r="E1326"/>
    </row>
    <row r="1327" spans="5:5" x14ac:dyDescent="0.2">
      <c r="E1327"/>
    </row>
    <row r="1328" spans="5:5" x14ac:dyDescent="0.2">
      <c r="E1328"/>
    </row>
    <row r="1329" spans="5:5" x14ac:dyDescent="0.2">
      <c r="E1329"/>
    </row>
    <row r="1330" spans="5:5" x14ac:dyDescent="0.2">
      <c r="E1330"/>
    </row>
    <row r="1331" spans="5:5" x14ac:dyDescent="0.2">
      <c r="E1331"/>
    </row>
    <row r="1332" spans="5:5" x14ac:dyDescent="0.2">
      <c r="E1332"/>
    </row>
    <row r="1333" spans="5:5" x14ac:dyDescent="0.2">
      <c r="E1333"/>
    </row>
    <row r="1334" spans="5:5" x14ac:dyDescent="0.2">
      <c r="E1334"/>
    </row>
  </sheetData>
  <dataConsolidate/>
  <mergeCells count="50">
    <mergeCell ref="L1287:M1287"/>
    <mergeCell ref="L1256:M1256"/>
    <mergeCell ref="L1257:M1257"/>
    <mergeCell ref="L1262:M1262"/>
    <mergeCell ref="L1263:M1263"/>
    <mergeCell ref="L1268:M1268"/>
    <mergeCell ref="L1269:M1269"/>
    <mergeCell ref="L1274:M1274"/>
    <mergeCell ref="L1275:M1275"/>
    <mergeCell ref="L1280:M1280"/>
    <mergeCell ref="L1281:M1281"/>
    <mergeCell ref="L1286:M1286"/>
    <mergeCell ref="L1251:M1251"/>
    <mergeCell ref="N1231:O1231"/>
    <mergeCell ref="P1231:Q1231"/>
    <mergeCell ref="R1231:AB1231"/>
    <mergeCell ref="N1232:O1232"/>
    <mergeCell ref="P1232:Q1232"/>
    <mergeCell ref="R1232:AB1232"/>
    <mergeCell ref="L1235:AB1235"/>
    <mergeCell ref="L1243:M1243"/>
    <mergeCell ref="L1244:M1244"/>
    <mergeCell ref="L1245:M1245"/>
    <mergeCell ref="L1250:M1250"/>
    <mergeCell ref="O1216:R1216"/>
    <mergeCell ref="O1217:R1217"/>
    <mergeCell ref="AI1218:AI1226"/>
    <mergeCell ref="R1222:S1222"/>
    <mergeCell ref="N1230:O1230"/>
    <mergeCell ref="P1230:Q1230"/>
    <mergeCell ref="R1230:AB1230"/>
    <mergeCell ref="O1215:R1215"/>
    <mergeCell ref="AI1215:AL1215"/>
    <mergeCell ref="AS2:AT2"/>
    <mergeCell ref="AU2:AV2"/>
    <mergeCell ref="AW2:AX2"/>
    <mergeCell ref="N1210:AB1210"/>
    <mergeCell ref="AI1210:AL1210"/>
    <mergeCell ref="AI1211:AL1211"/>
    <mergeCell ref="AI1212:AL1212"/>
    <mergeCell ref="AI1213:AL1213"/>
    <mergeCell ref="AS1:AT1"/>
    <mergeCell ref="AU1:AV1"/>
    <mergeCell ref="AW1:AX1"/>
    <mergeCell ref="E1206:E1207"/>
    <mergeCell ref="AI1209:AM1209"/>
    <mergeCell ref="AN1209:AO1209"/>
    <mergeCell ref="F1:I1"/>
    <mergeCell ref="N1:AB1"/>
    <mergeCell ref="AI1:AR1"/>
  </mergeCells>
  <conditionalFormatting sqref="AS3:AS1204 AU3:AU1204 AW3:AW1204">
    <cfRule type="cellIs" dxfId="8" priority="2" operator="between">
      <formula>-1</formula>
      <formula>-20</formula>
    </cfRule>
  </conditionalFormatting>
  <conditionalFormatting sqref="R1230:AG1232">
    <cfRule type="containsText" dxfId="7" priority="1" operator="containsText" text="NAO">
      <formula>NOT(ISERROR(SEARCH("NAO",R1230)))</formula>
    </cfRule>
  </conditionalFormatting>
  <dataValidations count="1">
    <dataValidation type="list" allowBlank="1" showInputMessage="1" showErrorMessage="1" sqref="F3:I879 F894:I1204">
      <formula1>$K$2:$K$5</formula1>
    </dataValidation>
  </dataValidations>
  <pageMargins left="0.75" right="0.75" top="1" bottom="1" header="0.5" footer="0.5"/>
  <pageSetup paperSize="9" orientation="portrait" horizontalDpi="4294967292" verticalDpi="4294967292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DT189"/>
  <sheetViews>
    <sheetView zoomScale="80" zoomScaleNormal="80" zoomScalePageLayoutView="125" workbookViewId="0">
      <pane xSplit="5" ySplit="2" topLeftCell="F3" activePane="bottomRight" state="frozen"/>
      <selection pane="topRight" activeCell="E1" sqref="E1"/>
      <selection pane="bottomLeft" activeCell="A3" sqref="A3"/>
      <selection pane="bottomRight" activeCell="C3" sqref="C3:C15"/>
    </sheetView>
  </sheetViews>
  <sheetFormatPr baseColWidth="10" defaultColWidth="8.83203125" defaultRowHeight="16" x14ac:dyDescent="0.2"/>
  <cols>
    <col min="1" max="1" width="5.1640625" customWidth="1"/>
    <col min="2" max="2" width="28.83203125" style="35" customWidth="1"/>
    <col min="3" max="4" width="7.6640625" customWidth="1"/>
    <col min="5" max="5" width="41.6640625" style="36" customWidth="1"/>
    <col min="6" max="6" width="6.33203125" customWidth="1"/>
    <col min="7" max="7" width="7.1640625" customWidth="1"/>
    <col min="8" max="8" width="6.6640625" customWidth="1"/>
    <col min="9" max="9" width="6" customWidth="1"/>
    <col min="10" max="10" width="4.6640625" customWidth="1"/>
    <col min="11" max="11" width="4.5" customWidth="1"/>
    <col min="12" max="12" width="2" customWidth="1"/>
    <col min="13" max="13" width="15.83203125" customWidth="1"/>
    <col min="14" max="14" width="9" customWidth="1"/>
    <col min="15" max="15" width="8.5" customWidth="1"/>
    <col min="16" max="16" width="8.1640625" customWidth="1"/>
    <col min="17" max="17" width="7.1640625" customWidth="1"/>
    <col min="18" max="19" width="8.1640625" customWidth="1"/>
    <col min="20" max="20" width="7.6640625" customWidth="1"/>
    <col min="21" max="21" width="8.1640625" customWidth="1"/>
    <col min="22" max="22" width="7.1640625" customWidth="1"/>
    <col min="23" max="24" width="8" customWidth="1"/>
    <col min="25" max="25" width="7.6640625" customWidth="1"/>
    <col min="26" max="26" width="7.1640625" customWidth="1"/>
    <col min="27" max="28" width="7.5" customWidth="1"/>
    <col min="29" max="31" width="8.33203125" customWidth="1"/>
    <col min="32" max="32" width="9.1640625" customWidth="1"/>
    <col min="33" max="33" width="11.6640625" customWidth="1"/>
    <col min="34" max="34" width="3" customWidth="1"/>
    <col min="35" max="35" width="8.6640625" customWidth="1"/>
    <col min="36" max="36" width="6.5" customWidth="1"/>
    <col min="37" max="37" width="3.6640625" customWidth="1"/>
    <col min="38" max="39" width="6.83203125" customWidth="1"/>
    <col min="40" max="40" width="8.33203125" customWidth="1"/>
    <col min="41" max="41" width="7.6640625" customWidth="1"/>
    <col min="42" max="43" width="7.1640625" customWidth="1"/>
    <col min="44" max="44" width="7" customWidth="1"/>
    <col min="45" max="45" width="6.5" customWidth="1"/>
    <col min="46" max="46" width="5" bestFit="1" customWidth="1"/>
    <col min="47" max="47" width="5.83203125" customWidth="1"/>
    <col min="48" max="48" width="5" customWidth="1"/>
    <col min="49" max="49" width="7.5" customWidth="1"/>
    <col min="50" max="50" width="5.1640625" bestFit="1" customWidth="1"/>
    <col min="51" max="51" width="3.33203125" customWidth="1"/>
    <col min="52" max="54" width="7.83203125" customWidth="1"/>
    <col min="55" max="55" width="7" customWidth="1"/>
    <col min="56" max="56" width="3.1640625" customWidth="1"/>
    <col min="57" max="63" width="8.1640625" customWidth="1"/>
    <col min="64" max="64" width="10.1640625" customWidth="1"/>
    <col min="65" max="67" width="8.1640625" customWidth="1"/>
    <col min="68" max="68" width="7.33203125" customWidth="1"/>
    <col min="69" max="70" width="8.1640625" customWidth="1"/>
    <col min="71" max="71" width="7.33203125" customWidth="1"/>
    <col min="72" max="72" width="3.1640625" customWidth="1"/>
    <col min="73" max="73" width="4.1640625" customWidth="1"/>
    <col min="76" max="76" width="10.5" customWidth="1"/>
    <col min="77" max="77" width="10" customWidth="1"/>
    <col min="78" max="78" width="9.83203125" customWidth="1"/>
    <col min="79" max="79" width="9.1640625" customWidth="1"/>
    <col min="80" max="80" width="13.1640625" customWidth="1"/>
    <col min="81" max="81" width="12.33203125" customWidth="1"/>
    <col min="82" max="82" width="15.33203125" customWidth="1"/>
    <col min="83" max="83" width="12.33203125" customWidth="1"/>
    <col min="84" max="84" width="11" customWidth="1"/>
    <col min="85" max="85" width="10.6640625" customWidth="1"/>
    <col min="95" max="102" width="12.5" customWidth="1"/>
    <col min="103" max="103" width="14.33203125" customWidth="1"/>
    <col min="104" max="104" width="13.1640625" customWidth="1"/>
    <col min="105" max="105" width="11.6640625" customWidth="1"/>
    <col min="106" max="106" width="12.5" customWidth="1"/>
    <col min="109" max="109" width="18.83203125" customWidth="1"/>
    <col min="110" max="110" width="17.5" customWidth="1"/>
    <col min="111" max="111" width="10.5" customWidth="1"/>
    <col min="224" max="224" width="10.5" bestFit="1" customWidth="1"/>
    <col min="225" max="225" width="4.33203125" bestFit="1" customWidth="1"/>
    <col min="226" max="226" width="41.5" bestFit="1" customWidth="1"/>
    <col min="227" max="241" width="5.5" customWidth="1"/>
    <col min="242" max="242" width="3.83203125" customWidth="1"/>
    <col min="243" max="243" width="5.5" customWidth="1"/>
    <col min="244" max="258" width="5.33203125" customWidth="1"/>
    <col min="259" max="274" width="5.5" customWidth="1"/>
    <col min="275" max="275" width="6" customWidth="1"/>
    <col min="276" max="276" width="8" customWidth="1"/>
    <col min="277" max="277" width="7.5" customWidth="1"/>
    <col min="278" max="278" width="10" customWidth="1"/>
    <col min="279" max="279" width="7.83203125" customWidth="1"/>
    <col min="280" max="280" width="6.83203125" customWidth="1"/>
    <col min="281" max="281" width="8.1640625" customWidth="1"/>
    <col min="282" max="283" width="5.33203125" customWidth="1"/>
    <col min="284" max="284" width="4.6640625" customWidth="1"/>
    <col min="285" max="285" width="4" customWidth="1"/>
    <col min="286" max="286" width="0" hidden="1" customWidth="1"/>
    <col min="287" max="290" width="5.1640625" customWidth="1"/>
    <col min="291" max="291" width="0" hidden="1" customWidth="1"/>
    <col min="292" max="292" width="5.1640625" customWidth="1"/>
    <col min="293" max="293" width="6" customWidth="1"/>
    <col min="294" max="294" width="6.83203125" customWidth="1"/>
    <col min="295" max="296" width="11.5" customWidth="1"/>
    <col min="297" max="297" width="8.5" customWidth="1"/>
    <col min="298" max="298" width="9" customWidth="1"/>
    <col min="299" max="299" width="8.33203125" customWidth="1"/>
    <col min="300" max="300" width="16.5" customWidth="1"/>
    <col min="301" max="301" width="6" customWidth="1"/>
    <col min="302" max="302" width="20.33203125" customWidth="1"/>
    <col min="303" max="303" width="5.1640625" bestFit="1" customWidth="1"/>
    <col min="304" max="304" width="20" customWidth="1"/>
    <col min="305" max="305" width="5.1640625" bestFit="1" customWidth="1"/>
    <col min="306" max="306" width="6.83203125" customWidth="1"/>
    <col min="307" max="307" width="14.6640625" customWidth="1"/>
    <col min="308" max="308" width="11" customWidth="1"/>
    <col min="309" max="318" width="8.1640625" customWidth="1"/>
    <col min="319" max="319" width="0" hidden="1" customWidth="1"/>
    <col min="320" max="323" width="8.1640625" customWidth="1"/>
    <col min="324" max="324" width="0" hidden="1" customWidth="1"/>
    <col min="480" max="480" width="10.5" bestFit="1" customWidth="1"/>
    <col min="481" max="481" width="4.33203125" bestFit="1" customWidth="1"/>
    <col min="482" max="482" width="41.5" bestFit="1" customWidth="1"/>
    <col min="483" max="497" width="5.5" customWidth="1"/>
    <col min="498" max="498" width="3.83203125" customWidth="1"/>
    <col min="499" max="499" width="5.5" customWidth="1"/>
    <col min="500" max="514" width="5.33203125" customWidth="1"/>
    <col min="515" max="530" width="5.5" customWidth="1"/>
    <col min="531" max="531" width="6" customWidth="1"/>
    <col min="532" max="532" width="8" customWidth="1"/>
    <col min="533" max="533" width="7.5" customWidth="1"/>
    <col min="534" max="534" width="10" customWidth="1"/>
    <col min="535" max="535" width="7.83203125" customWidth="1"/>
    <col min="536" max="536" width="6.83203125" customWidth="1"/>
    <col min="537" max="537" width="8.1640625" customWidth="1"/>
    <col min="538" max="539" width="5.33203125" customWidth="1"/>
    <col min="540" max="540" width="4.6640625" customWidth="1"/>
    <col min="541" max="541" width="4" customWidth="1"/>
    <col min="542" max="542" width="0" hidden="1" customWidth="1"/>
    <col min="543" max="546" width="5.1640625" customWidth="1"/>
    <col min="547" max="547" width="0" hidden="1" customWidth="1"/>
    <col min="548" max="548" width="5.1640625" customWidth="1"/>
    <col min="549" max="549" width="6" customWidth="1"/>
    <col min="550" max="550" width="6.83203125" customWidth="1"/>
    <col min="551" max="552" width="11.5" customWidth="1"/>
    <col min="553" max="553" width="8.5" customWidth="1"/>
    <col min="554" max="554" width="9" customWidth="1"/>
    <col min="555" max="555" width="8.33203125" customWidth="1"/>
    <col min="556" max="556" width="16.5" customWidth="1"/>
    <col min="557" max="557" width="6" customWidth="1"/>
    <col min="558" max="558" width="20.33203125" customWidth="1"/>
    <col min="559" max="559" width="5.1640625" bestFit="1" customWidth="1"/>
    <col min="560" max="560" width="20" customWidth="1"/>
    <col min="561" max="561" width="5.1640625" bestFit="1" customWidth="1"/>
    <col min="562" max="562" width="6.83203125" customWidth="1"/>
    <col min="563" max="563" width="14.6640625" customWidth="1"/>
    <col min="564" max="564" width="11" customWidth="1"/>
    <col min="565" max="574" width="8.1640625" customWidth="1"/>
    <col min="575" max="575" width="0" hidden="1" customWidth="1"/>
    <col min="576" max="579" width="8.1640625" customWidth="1"/>
    <col min="580" max="580" width="0" hidden="1" customWidth="1"/>
    <col min="736" max="736" width="10.5" bestFit="1" customWidth="1"/>
    <col min="737" max="737" width="4.33203125" bestFit="1" customWidth="1"/>
    <col min="738" max="738" width="41.5" bestFit="1" customWidth="1"/>
    <col min="739" max="753" width="5.5" customWidth="1"/>
    <col min="754" max="754" width="3.83203125" customWidth="1"/>
    <col min="755" max="755" width="5.5" customWidth="1"/>
    <col min="756" max="770" width="5.33203125" customWidth="1"/>
    <col min="771" max="786" width="5.5" customWidth="1"/>
    <col min="787" max="787" width="6" customWidth="1"/>
    <col min="788" max="788" width="8" customWidth="1"/>
    <col min="789" max="789" width="7.5" customWidth="1"/>
    <col min="790" max="790" width="10" customWidth="1"/>
    <col min="791" max="791" width="7.83203125" customWidth="1"/>
    <col min="792" max="792" width="6.83203125" customWidth="1"/>
    <col min="793" max="793" width="8.1640625" customWidth="1"/>
    <col min="794" max="795" width="5.33203125" customWidth="1"/>
    <col min="796" max="796" width="4.6640625" customWidth="1"/>
    <col min="797" max="797" width="4" customWidth="1"/>
    <col min="798" max="798" width="0" hidden="1" customWidth="1"/>
    <col min="799" max="802" width="5.1640625" customWidth="1"/>
    <col min="803" max="803" width="0" hidden="1" customWidth="1"/>
    <col min="804" max="804" width="5.1640625" customWidth="1"/>
    <col min="805" max="805" width="6" customWidth="1"/>
    <col min="806" max="806" width="6.83203125" customWidth="1"/>
    <col min="807" max="808" width="11.5" customWidth="1"/>
    <col min="809" max="809" width="8.5" customWidth="1"/>
    <col min="810" max="810" width="9" customWidth="1"/>
    <col min="811" max="811" width="8.33203125" customWidth="1"/>
    <col min="812" max="812" width="16.5" customWidth="1"/>
    <col min="813" max="813" width="6" customWidth="1"/>
    <col min="814" max="814" width="20.33203125" customWidth="1"/>
    <col min="815" max="815" width="5.1640625" bestFit="1" customWidth="1"/>
    <col min="816" max="816" width="20" customWidth="1"/>
    <col min="817" max="817" width="5.1640625" bestFit="1" customWidth="1"/>
    <col min="818" max="818" width="6.83203125" customWidth="1"/>
    <col min="819" max="819" width="14.6640625" customWidth="1"/>
    <col min="820" max="820" width="11" customWidth="1"/>
    <col min="821" max="830" width="8.1640625" customWidth="1"/>
    <col min="831" max="831" width="0" hidden="1" customWidth="1"/>
    <col min="832" max="835" width="8.1640625" customWidth="1"/>
    <col min="836" max="836" width="0" hidden="1" customWidth="1"/>
    <col min="992" max="992" width="10.5" bestFit="1" customWidth="1"/>
    <col min="993" max="993" width="4.33203125" bestFit="1" customWidth="1"/>
    <col min="994" max="994" width="41.5" bestFit="1" customWidth="1"/>
    <col min="995" max="1009" width="5.5" customWidth="1"/>
    <col min="1010" max="1010" width="3.83203125" customWidth="1"/>
    <col min="1011" max="1011" width="5.5" customWidth="1"/>
    <col min="1012" max="1026" width="5.33203125" customWidth="1"/>
    <col min="1027" max="1042" width="5.5" customWidth="1"/>
    <col min="1043" max="1043" width="6" customWidth="1"/>
    <col min="1044" max="1044" width="8" customWidth="1"/>
    <col min="1045" max="1045" width="7.5" customWidth="1"/>
    <col min="1046" max="1046" width="10" customWidth="1"/>
    <col min="1047" max="1047" width="7.83203125" customWidth="1"/>
    <col min="1048" max="1048" width="6.83203125" customWidth="1"/>
    <col min="1049" max="1049" width="8.1640625" customWidth="1"/>
    <col min="1050" max="1051" width="5.33203125" customWidth="1"/>
    <col min="1052" max="1052" width="4.6640625" customWidth="1"/>
    <col min="1053" max="1053" width="4" customWidth="1"/>
    <col min="1054" max="1054" width="0" hidden="1" customWidth="1"/>
    <col min="1055" max="1058" width="5.1640625" customWidth="1"/>
    <col min="1059" max="1059" width="0" hidden="1" customWidth="1"/>
    <col min="1060" max="1060" width="5.1640625" customWidth="1"/>
    <col min="1061" max="1061" width="6" customWidth="1"/>
    <col min="1062" max="1062" width="6.83203125" customWidth="1"/>
    <col min="1063" max="1064" width="11.5" customWidth="1"/>
    <col min="1065" max="1065" width="8.5" customWidth="1"/>
    <col min="1066" max="1066" width="9" customWidth="1"/>
    <col min="1067" max="1067" width="8.33203125" customWidth="1"/>
    <col min="1068" max="1068" width="16.5" customWidth="1"/>
    <col min="1069" max="1069" width="6" customWidth="1"/>
    <col min="1070" max="1070" width="20.33203125" customWidth="1"/>
    <col min="1071" max="1071" width="5.1640625" bestFit="1" customWidth="1"/>
    <col min="1072" max="1072" width="20" customWidth="1"/>
    <col min="1073" max="1073" width="5.1640625" bestFit="1" customWidth="1"/>
    <col min="1074" max="1074" width="6.83203125" customWidth="1"/>
    <col min="1075" max="1075" width="14.6640625" customWidth="1"/>
    <col min="1076" max="1076" width="11" customWidth="1"/>
    <col min="1077" max="1086" width="8.1640625" customWidth="1"/>
    <col min="1087" max="1087" width="0" hidden="1" customWidth="1"/>
    <col min="1088" max="1091" width="8.1640625" customWidth="1"/>
    <col min="1092" max="1092" width="0" hidden="1" customWidth="1"/>
    <col min="1248" max="1248" width="10.5" bestFit="1" customWidth="1"/>
    <col min="1249" max="1249" width="4.33203125" bestFit="1" customWidth="1"/>
    <col min="1250" max="1250" width="41.5" bestFit="1" customWidth="1"/>
    <col min="1251" max="1265" width="5.5" customWidth="1"/>
    <col min="1266" max="1266" width="3.83203125" customWidth="1"/>
    <col min="1267" max="1267" width="5.5" customWidth="1"/>
    <col min="1268" max="1282" width="5.33203125" customWidth="1"/>
    <col min="1283" max="1298" width="5.5" customWidth="1"/>
    <col min="1299" max="1299" width="6" customWidth="1"/>
    <col min="1300" max="1300" width="8" customWidth="1"/>
    <col min="1301" max="1301" width="7.5" customWidth="1"/>
    <col min="1302" max="1302" width="10" customWidth="1"/>
    <col min="1303" max="1303" width="7.83203125" customWidth="1"/>
    <col min="1304" max="1304" width="6.83203125" customWidth="1"/>
    <col min="1305" max="1305" width="8.1640625" customWidth="1"/>
    <col min="1306" max="1307" width="5.33203125" customWidth="1"/>
    <col min="1308" max="1308" width="4.6640625" customWidth="1"/>
    <col min="1309" max="1309" width="4" customWidth="1"/>
    <col min="1310" max="1310" width="0" hidden="1" customWidth="1"/>
    <col min="1311" max="1314" width="5.1640625" customWidth="1"/>
    <col min="1315" max="1315" width="0" hidden="1" customWidth="1"/>
    <col min="1316" max="1316" width="5.1640625" customWidth="1"/>
    <col min="1317" max="1317" width="6" customWidth="1"/>
    <col min="1318" max="1318" width="6.83203125" customWidth="1"/>
    <col min="1319" max="1320" width="11.5" customWidth="1"/>
    <col min="1321" max="1321" width="8.5" customWidth="1"/>
    <col min="1322" max="1322" width="9" customWidth="1"/>
    <col min="1323" max="1323" width="8.33203125" customWidth="1"/>
    <col min="1324" max="1324" width="16.5" customWidth="1"/>
    <col min="1325" max="1325" width="6" customWidth="1"/>
    <col min="1326" max="1326" width="20.33203125" customWidth="1"/>
    <col min="1327" max="1327" width="5.1640625" bestFit="1" customWidth="1"/>
    <col min="1328" max="1328" width="20" customWidth="1"/>
    <col min="1329" max="1329" width="5.1640625" bestFit="1" customWidth="1"/>
    <col min="1330" max="1330" width="6.83203125" customWidth="1"/>
    <col min="1331" max="1331" width="14.6640625" customWidth="1"/>
    <col min="1332" max="1332" width="11" customWidth="1"/>
    <col min="1333" max="1342" width="8.1640625" customWidth="1"/>
    <col min="1343" max="1343" width="0" hidden="1" customWidth="1"/>
    <col min="1344" max="1347" width="8.1640625" customWidth="1"/>
    <col min="1348" max="1348" width="0" hidden="1" customWidth="1"/>
    <col min="1504" max="1504" width="10.5" bestFit="1" customWidth="1"/>
    <col min="1505" max="1505" width="4.33203125" bestFit="1" customWidth="1"/>
    <col min="1506" max="1506" width="41.5" bestFit="1" customWidth="1"/>
    <col min="1507" max="1521" width="5.5" customWidth="1"/>
    <col min="1522" max="1522" width="3.83203125" customWidth="1"/>
    <col min="1523" max="1523" width="5.5" customWidth="1"/>
    <col min="1524" max="1538" width="5.33203125" customWidth="1"/>
    <col min="1539" max="1554" width="5.5" customWidth="1"/>
    <col min="1555" max="1555" width="6" customWidth="1"/>
    <col min="1556" max="1556" width="8" customWidth="1"/>
    <col min="1557" max="1557" width="7.5" customWidth="1"/>
    <col min="1558" max="1558" width="10" customWidth="1"/>
    <col min="1559" max="1559" width="7.83203125" customWidth="1"/>
    <col min="1560" max="1560" width="6.83203125" customWidth="1"/>
    <col min="1561" max="1561" width="8.1640625" customWidth="1"/>
    <col min="1562" max="1563" width="5.33203125" customWidth="1"/>
    <col min="1564" max="1564" width="4.6640625" customWidth="1"/>
    <col min="1565" max="1565" width="4" customWidth="1"/>
    <col min="1566" max="1566" width="0" hidden="1" customWidth="1"/>
    <col min="1567" max="1570" width="5.1640625" customWidth="1"/>
    <col min="1571" max="1571" width="0" hidden="1" customWidth="1"/>
    <col min="1572" max="1572" width="5.1640625" customWidth="1"/>
    <col min="1573" max="1573" width="6" customWidth="1"/>
    <col min="1574" max="1574" width="6.83203125" customWidth="1"/>
    <col min="1575" max="1576" width="11.5" customWidth="1"/>
    <col min="1577" max="1577" width="8.5" customWidth="1"/>
    <col min="1578" max="1578" width="9" customWidth="1"/>
    <col min="1579" max="1579" width="8.33203125" customWidth="1"/>
    <col min="1580" max="1580" width="16.5" customWidth="1"/>
    <col min="1581" max="1581" width="6" customWidth="1"/>
    <col min="1582" max="1582" width="20.33203125" customWidth="1"/>
    <col min="1583" max="1583" width="5.1640625" bestFit="1" customWidth="1"/>
    <col min="1584" max="1584" width="20" customWidth="1"/>
    <col min="1585" max="1585" width="5.1640625" bestFit="1" customWidth="1"/>
    <col min="1586" max="1586" width="6.83203125" customWidth="1"/>
    <col min="1587" max="1587" width="14.6640625" customWidth="1"/>
    <col min="1588" max="1588" width="11" customWidth="1"/>
    <col min="1589" max="1598" width="8.1640625" customWidth="1"/>
    <col min="1599" max="1599" width="0" hidden="1" customWidth="1"/>
    <col min="1600" max="1603" width="8.1640625" customWidth="1"/>
    <col min="1604" max="1604" width="0" hidden="1" customWidth="1"/>
    <col min="1760" max="1760" width="10.5" bestFit="1" customWidth="1"/>
    <col min="1761" max="1761" width="4.33203125" bestFit="1" customWidth="1"/>
    <col min="1762" max="1762" width="41.5" bestFit="1" customWidth="1"/>
    <col min="1763" max="1777" width="5.5" customWidth="1"/>
    <col min="1778" max="1778" width="3.83203125" customWidth="1"/>
    <col min="1779" max="1779" width="5.5" customWidth="1"/>
    <col min="1780" max="1794" width="5.33203125" customWidth="1"/>
    <col min="1795" max="1810" width="5.5" customWidth="1"/>
    <col min="1811" max="1811" width="6" customWidth="1"/>
    <col min="1812" max="1812" width="8" customWidth="1"/>
    <col min="1813" max="1813" width="7.5" customWidth="1"/>
    <col min="1814" max="1814" width="10" customWidth="1"/>
    <col min="1815" max="1815" width="7.83203125" customWidth="1"/>
    <col min="1816" max="1816" width="6.83203125" customWidth="1"/>
    <col min="1817" max="1817" width="8.1640625" customWidth="1"/>
    <col min="1818" max="1819" width="5.33203125" customWidth="1"/>
    <col min="1820" max="1820" width="4.6640625" customWidth="1"/>
    <col min="1821" max="1821" width="4" customWidth="1"/>
    <col min="1822" max="1822" width="0" hidden="1" customWidth="1"/>
    <col min="1823" max="1826" width="5.1640625" customWidth="1"/>
    <col min="1827" max="1827" width="0" hidden="1" customWidth="1"/>
    <col min="1828" max="1828" width="5.1640625" customWidth="1"/>
    <col min="1829" max="1829" width="6" customWidth="1"/>
    <col min="1830" max="1830" width="6.83203125" customWidth="1"/>
    <col min="1831" max="1832" width="11.5" customWidth="1"/>
    <col min="1833" max="1833" width="8.5" customWidth="1"/>
    <col min="1834" max="1834" width="9" customWidth="1"/>
    <col min="1835" max="1835" width="8.33203125" customWidth="1"/>
    <col min="1836" max="1836" width="16.5" customWidth="1"/>
    <col min="1837" max="1837" width="6" customWidth="1"/>
    <col min="1838" max="1838" width="20.33203125" customWidth="1"/>
    <col min="1839" max="1839" width="5.1640625" bestFit="1" customWidth="1"/>
    <col min="1840" max="1840" width="20" customWidth="1"/>
    <col min="1841" max="1841" width="5.1640625" bestFit="1" customWidth="1"/>
    <col min="1842" max="1842" width="6.83203125" customWidth="1"/>
    <col min="1843" max="1843" width="14.6640625" customWidth="1"/>
    <col min="1844" max="1844" width="11" customWidth="1"/>
    <col min="1845" max="1854" width="8.1640625" customWidth="1"/>
    <col min="1855" max="1855" width="0" hidden="1" customWidth="1"/>
    <col min="1856" max="1859" width="8.1640625" customWidth="1"/>
    <col min="1860" max="1860" width="0" hidden="1" customWidth="1"/>
    <col min="2016" max="2016" width="10.5" bestFit="1" customWidth="1"/>
    <col min="2017" max="2017" width="4.33203125" bestFit="1" customWidth="1"/>
    <col min="2018" max="2018" width="41.5" bestFit="1" customWidth="1"/>
    <col min="2019" max="2033" width="5.5" customWidth="1"/>
    <col min="2034" max="2034" width="3.83203125" customWidth="1"/>
    <col min="2035" max="2035" width="5.5" customWidth="1"/>
    <col min="2036" max="2050" width="5.33203125" customWidth="1"/>
    <col min="2051" max="2066" width="5.5" customWidth="1"/>
    <col min="2067" max="2067" width="6" customWidth="1"/>
    <col min="2068" max="2068" width="8" customWidth="1"/>
    <col min="2069" max="2069" width="7.5" customWidth="1"/>
    <col min="2070" max="2070" width="10" customWidth="1"/>
    <col min="2071" max="2071" width="7.83203125" customWidth="1"/>
    <col min="2072" max="2072" width="6.83203125" customWidth="1"/>
    <col min="2073" max="2073" width="8.1640625" customWidth="1"/>
    <col min="2074" max="2075" width="5.33203125" customWidth="1"/>
    <col min="2076" max="2076" width="4.6640625" customWidth="1"/>
    <col min="2077" max="2077" width="4" customWidth="1"/>
    <col min="2078" max="2078" width="0" hidden="1" customWidth="1"/>
    <col min="2079" max="2082" width="5.1640625" customWidth="1"/>
    <col min="2083" max="2083" width="0" hidden="1" customWidth="1"/>
    <col min="2084" max="2084" width="5.1640625" customWidth="1"/>
    <col min="2085" max="2085" width="6" customWidth="1"/>
    <col min="2086" max="2086" width="6.83203125" customWidth="1"/>
    <col min="2087" max="2088" width="11.5" customWidth="1"/>
    <col min="2089" max="2089" width="8.5" customWidth="1"/>
    <col min="2090" max="2090" width="9" customWidth="1"/>
    <col min="2091" max="2091" width="8.33203125" customWidth="1"/>
    <col min="2092" max="2092" width="16.5" customWidth="1"/>
    <col min="2093" max="2093" width="6" customWidth="1"/>
    <col min="2094" max="2094" width="20.33203125" customWidth="1"/>
    <col min="2095" max="2095" width="5.1640625" bestFit="1" customWidth="1"/>
    <col min="2096" max="2096" width="20" customWidth="1"/>
    <col min="2097" max="2097" width="5.1640625" bestFit="1" customWidth="1"/>
    <col min="2098" max="2098" width="6.83203125" customWidth="1"/>
    <col min="2099" max="2099" width="14.6640625" customWidth="1"/>
    <col min="2100" max="2100" width="11" customWidth="1"/>
    <col min="2101" max="2110" width="8.1640625" customWidth="1"/>
    <col min="2111" max="2111" width="0" hidden="1" customWidth="1"/>
    <col min="2112" max="2115" width="8.1640625" customWidth="1"/>
    <col min="2116" max="2116" width="0" hidden="1" customWidth="1"/>
    <col min="2272" max="2272" width="10.5" bestFit="1" customWidth="1"/>
    <col min="2273" max="2273" width="4.33203125" bestFit="1" customWidth="1"/>
    <col min="2274" max="2274" width="41.5" bestFit="1" customWidth="1"/>
    <col min="2275" max="2289" width="5.5" customWidth="1"/>
    <col min="2290" max="2290" width="3.83203125" customWidth="1"/>
    <col min="2291" max="2291" width="5.5" customWidth="1"/>
    <col min="2292" max="2306" width="5.33203125" customWidth="1"/>
    <col min="2307" max="2322" width="5.5" customWidth="1"/>
    <col min="2323" max="2323" width="6" customWidth="1"/>
    <col min="2324" max="2324" width="8" customWidth="1"/>
    <col min="2325" max="2325" width="7.5" customWidth="1"/>
    <col min="2326" max="2326" width="10" customWidth="1"/>
    <col min="2327" max="2327" width="7.83203125" customWidth="1"/>
    <col min="2328" max="2328" width="6.83203125" customWidth="1"/>
    <col min="2329" max="2329" width="8.1640625" customWidth="1"/>
    <col min="2330" max="2331" width="5.33203125" customWidth="1"/>
    <col min="2332" max="2332" width="4.6640625" customWidth="1"/>
    <col min="2333" max="2333" width="4" customWidth="1"/>
    <col min="2334" max="2334" width="0" hidden="1" customWidth="1"/>
    <col min="2335" max="2338" width="5.1640625" customWidth="1"/>
    <col min="2339" max="2339" width="0" hidden="1" customWidth="1"/>
    <col min="2340" max="2340" width="5.1640625" customWidth="1"/>
    <col min="2341" max="2341" width="6" customWidth="1"/>
    <col min="2342" max="2342" width="6.83203125" customWidth="1"/>
    <col min="2343" max="2344" width="11.5" customWidth="1"/>
    <col min="2345" max="2345" width="8.5" customWidth="1"/>
    <col min="2346" max="2346" width="9" customWidth="1"/>
    <col min="2347" max="2347" width="8.33203125" customWidth="1"/>
    <col min="2348" max="2348" width="16.5" customWidth="1"/>
    <col min="2349" max="2349" width="6" customWidth="1"/>
    <col min="2350" max="2350" width="20.33203125" customWidth="1"/>
    <col min="2351" max="2351" width="5.1640625" bestFit="1" customWidth="1"/>
    <col min="2352" max="2352" width="20" customWidth="1"/>
    <col min="2353" max="2353" width="5.1640625" bestFit="1" customWidth="1"/>
    <col min="2354" max="2354" width="6.83203125" customWidth="1"/>
    <col min="2355" max="2355" width="14.6640625" customWidth="1"/>
    <col min="2356" max="2356" width="11" customWidth="1"/>
    <col min="2357" max="2366" width="8.1640625" customWidth="1"/>
    <col min="2367" max="2367" width="0" hidden="1" customWidth="1"/>
    <col min="2368" max="2371" width="8.1640625" customWidth="1"/>
    <col min="2372" max="2372" width="0" hidden="1" customWidth="1"/>
    <col min="2528" max="2528" width="10.5" bestFit="1" customWidth="1"/>
    <col min="2529" max="2529" width="4.33203125" bestFit="1" customWidth="1"/>
    <col min="2530" max="2530" width="41.5" bestFit="1" customWidth="1"/>
    <col min="2531" max="2545" width="5.5" customWidth="1"/>
    <col min="2546" max="2546" width="3.83203125" customWidth="1"/>
    <col min="2547" max="2547" width="5.5" customWidth="1"/>
    <col min="2548" max="2562" width="5.33203125" customWidth="1"/>
    <col min="2563" max="2578" width="5.5" customWidth="1"/>
    <col min="2579" max="2579" width="6" customWidth="1"/>
    <col min="2580" max="2580" width="8" customWidth="1"/>
    <col min="2581" max="2581" width="7.5" customWidth="1"/>
    <col min="2582" max="2582" width="10" customWidth="1"/>
    <col min="2583" max="2583" width="7.83203125" customWidth="1"/>
    <col min="2584" max="2584" width="6.83203125" customWidth="1"/>
    <col min="2585" max="2585" width="8.1640625" customWidth="1"/>
    <col min="2586" max="2587" width="5.33203125" customWidth="1"/>
    <col min="2588" max="2588" width="4.6640625" customWidth="1"/>
    <col min="2589" max="2589" width="4" customWidth="1"/>
    <col min="2590" max="2590" width="0" hidden="1" customWidth="1"/>
    <col min="2591" max="2594" width="5.1640625" customWidth="1"/>
    <col min="2595" max="2595" width="0" hidden="1" customWidth="1"/>
    <col min="2596" max="2596" width="5.1640625" customWidth="1"/>
    <col min="2597" max="2597" width="6" customWidth="1"/>
    <col min="2598" max="2598" width="6.83203125" customWidth="1"/>
    <col min="2599" max="2600" width="11.5" customWidth="1"/>
    <col min="2601" max="2601" width="8.5" customWidth="1"/>
    <col min="2602" max="2602" width="9" customWidth="1"/>
    <col min="2603" max="2603" width="8.33203125" customWidth="1"/>
    <col min="2604" max="2604" width="16.5" customWidth="1"/>
    <col min="2605" max="2605" width="6" customWidth="1"/>
    <col min="2606" max="2606" width="20.33203125" customWidth="1"/>
    <col min="2607" max="2607" width="5.1640625" bestFit="1" customWidth="1"/>
    <col min="2608" max="2608" width="20" customWidth="1"/>
    <col min="2609" max="2609" width="5.1640625" bestFit="1" customWidth="1"/>
    <col min="2610" max="2610" width="6.83203125" customWidth="1"/>
    <col min="2611" max="2611" width="14.6640625" customWidth="1"/>
    <col min="2612" max="2612" width="11" customWidth="1"/>
    <col min="2613" max="2622" width="8.1640625" customWidth="1"/>
    <col min="2623" max="2623" width="0" hidden="1" customWidth="1"/>
    <col min="2624" max="2627" width="8.1640625" customWidth="1"/>
    <col min="2628" max="2628" width="0" hidden="1" customWidth="1"/>
    <col min="2784" max="2784" width="10.5" bestFit="1" customWidth="1"/>
    <col min="2785" max="2785" width="4.33203125" bestFit="1" customWidth="1"/>
    <col min="2786" max="2786" width="41.5" bestFit="1" customWidth="1"/>
    <col min="2787" max="2801" width="5.5" customWidth="1"/>
    <col min="2802" max="2802" width="3.83203125" customWidth="1"/>
    <col min="2803" max="2803" width="5.5" customWidth="1"/>
    <col min="2804" max="2818" width="5.33203125" customWidth="1"/>
    <col min="2819" max="2834" width="5.5" customWidth="1"/>
    <col min="2835" max="2835" width="6" customWidth="1"/>
    <col min="2836" max="2836" width="8" customWidth="1"/>
    <col min="2837" max="2837" width="7.5" customWidth="1"/>
    <col min="2838" max="2838" width="10" customWidth="1"/>
    <col min="2839" max="2839" width="7.83203125" customWidth="1"/>
    <col min="2840" max="2840" width="6.83203125" customWidth="1"/>
    <col min="2841" max="2841" width="8.1640625" customWidth="1"/>
    <col min="2842" max="2843" width="5.33203125" customWidth="1"/>
    <col min="2844" max="2844" width="4.6640625" customWidth="1"/>
    <col min="2845" max="2845" width="4" customWidth="1"/>
    <col min="2846" max="2846" width="0" hidden="1" customWidth="1"/>
    <col min="2847" max="2850" width="5.1640625" customWidth="1"/>
    <col min="2851" max="2851" width="0" hidden="1" customWidth="1"/>
    <col min="2852" max="2852" width="5.1640625" customWidth="1"/>
    <col min="2853" max="2853" width="6" customWidth="1"/>
    <col min="2854" max="2854" width="6.83203125" customWidth="1"/>
    <col min="2855" max="2856" width="11.5" customWidth="1"/>
    <col min="2857" max="2857" width="8.5" customWidth="1"/>
    <col min="2858" max="2858" width="9" customWidth="1"/>
    <col min="2859" max="2859" width="8.33203125" customWidth="1"/>
    <col min="2860" max="2860" width="16.5" customWidth="1"/>
    <col min="2861" max="2861" width="6" customWidth="1"/>
    <col min="2862" max="2862" width="20.33203125" customWidth="1"/>
    <col min="2863" max="2863" width="5.1640625" bestFit="1" customWidth="1"/>
    <col min="2864" max="2864" width="20" customWidth="1"/>
    <col min="2865" max="2865" width="5.1640625" bestFit="1" customWidth="1"/>
    <col min="2866" max="2866" width="6.83203125" customWidth="1"/>
    <col min="2867" max="2867" width="14.6640625" customWidth="1"/>
    <col min="2868" max="2868" width="11" customWidth="1"/>
    <col min="2869" max="2878" width="8.1640625" customWidth="1"/>
    <col min="2879" max="2879" width="0" hidden="1" customWidth="1"/>
    <col min="2880" max="2883" width="8.1640625" customWidth="1"/>
    <col min="2884" max="2884" width="0" hidden="1" customWidth="1"/>
    <col min="3040" max="3040" width="10.5" bestFit="1" customWidth="1"/>
    <col min="3041" max="3041" width="4.33203125" bestFit="1" customWidth="1"/>
    <col min="3042" max="3042" width="41.5" bestFit="1" customWidth="1"/>
    <col min="3043" max="3057" width="5.5" customWidth="1"/>
    <col min="3058" max="3058" width="3.83203125" customWidth="1"/>
    <col min="3059" max="3059" width="5.5" customWidth="1"/>
    <col min="3060" max="3074" width="5.33203125" customWidth="1"/>
    <col min="3075" max="3090" width="5.5" customWidth="1"/>
    <col min="3091" max="3091" width="6" customWidth="1"/>
    <col min="3092" max="3092" width="8" customWidth="1"/>
    <col min="3093" max="3093" width="7.5" customWidth="1"/>
    <col min="3094" max="3094" width="10" customWidth="1"/>
    <col min="3095" max="3095" width="7.83203125" customWidth="1"/>
    <col min="3096" max="3096" width="6.83203125" customWidth="1"/>
    <col min="3097" max="3097" width="8.1640625" customWidth="1"/>
    <col min="3098" max="3099" width="5.33203125" customWidth="1"/>
    <col min="3100" max="3100" width="4.6640625" customWidth="1"/>
    <col min="3101" max="3101" width="4" customWidth="1"/>
    <col min="3102" max="3102" width="0" hidden="1" customWidth="1"/>
    <col min="3103" max="3106" width="5.1640625" customWidth="1"/>
    <col min="3107" max="3107" width="0" hidden="1" customWidth="1"/>
    <col min="3108" max="3108" width="5.1640625" customWidth="1"/>
    <col min="3109" max="3109" width="6" customWidth="1"/>
    <col min="3110" max="3110" width="6.83203125" customWidth="1"/>
    <col min="3111" max="3112" width="11.5" customWidth="1"/>
    <col min="3113" max="3113" width="8.5" customWidth="1"/>
    <col min="3114" max="3114" width="9" customWidth="1"/>
    <col min="3115" max="3115" width="8.33203125" customWidth="1"/>
    <col min="3116" max="3116" width="16.5" customWidth="1"/>
    <col min="3117" max="3117" width="6" customWidth="1"/>
    <col min="3118" max="3118" width="20.33203125" customWidth="1"/>
    <col min="3119" max="3119" width="5.1640625" bestFit="1" customWidth="1"/>
    <col min="3120" max="3120" width="20" customWidth="1"/>
    <col min="3121" max="3121" width="5.1640625" bestFit="1" customWidth="1"/>
    <col min="3122" max="3122" width="6.83203125" customWidth="1"/>
    <col min="3123" max="3123" width="14.6640625" customWidth="1"/>
    <col min="3124" max="3124" width="11" customWidth="1"/>
    <col min="3125" max="3134" width="8.1640625" customWidth="1"/>
    <col min="3135" max="3135" width="0" hidden="1" customWidth="1"/>
    <col min="3136" max="3139" width="8.1640625" customWidth="1"/>
    <col min="3140" max="3140" width="0" hidden="1" customWidth="1"/>
    <col min="3296" max="3296" width="10.5" bestFit="1" customWidth="1"/>
    <col min="3297" max="3297" width="4.33203125" bestFit="1" customWidth="1"/>
    <col min="3298" max="3298" width="41.5" bestFit="1" customWidth="1"/>
    <col min="3299" max="3313" width="5.5" customWidth="1"/>
    <col min="3314" max="3314" width="3.83203125" customWidth="1"/>
    <col min="3315" max="3315" width="5.5" customWidth="1"/>
    <col min="3316" max="3330" width="5.33203125" customWidth="1"/>
    <col min="3331" max="3346" width="5.5" customWidth="1"/>
    <col min="3347" max="3347" width="6" customWidth="1"/>
    <col min="3348" max="3348" width="8" customWidth="1"/>
    <col min="3349" max="3349" width="7.5" customWidth="1"/>
    <col min="3350" max="3350" width="10" customWidth="1"/>
    <col min="3351" max="3351" width="7.83203125" customWidth="1"/>
    <col min="3352" max="3352" width="6.83203125" customWidth="1"/>
    <col min="3353" max="3353" width="8.1640625" customWidth="1"/>
    <col min="3354" max="3355" width="5.33203125" customWidth="1"/>
    <col min="3356" max="3356" width="4.6640625" customWidth="1"/>
    <col min="3357" max="3357" width="4" customWidth="1"/>
    <col min="3358" max="3358" width="0" hidden="1" customWidth="1"/>
    <col min="3359" max="3362" width="5.1640625" customWidth="1"/>
    <col min="3363" max="3363" width="0" hidden="1" customWidth="1"/>
    <col min="3364" max="3364" width="5.1640625" customWidth="1"/>
    <col min="3365" max="3365" width="6" customWidth="1"/>
    <col min="3366" max="3366" width="6.83203125" customWidth="1"/>
    <col min="3367" max="3368" width="11.5" customWidth="1"/>
    <col min="3369" max="3369" width="8.5" customWidth="1"/>
    <col min="3370" max="3370" width="9" customWidth="1"/>
    <col min="3371" max="3371" width="8.33203125" customWidth="1"/>
    <col min="3372" max="3372" width="16.5" customWidth="1"/>
    <col min="3373" max="3373" width="6" customWidth="1"/>
    <col min="3374" max="3374" width="20.33203125" customWidth="1"/>
    <col min="3375" max="3375" width="5.1640625" bestFit="1" customWidth="1"/>
    <col min="3376" max="3376" width="20" customWidth="1"/>
    <col min="3377" max="3377" width="5.1640625" bestFit="1" customWidth="1"/>
    <col min="3378" max="3378" width="6.83203125" customWidth="1"/>
    <col min="3379" max="3379" width="14.6640625" customWidth="1"/>
    <col min="3380" max="3380" width="11" customWidth="1"/>
    <col min="3381" max="3390" width="8.1640625" customWidth="1"/>
    <col min="3391" max="3391" width="0" hidden="1" customWidth="1"/>
    <col min="3392" max="3395" width="8.1640625" customWidth="1"/>
    <col min="3396" max="3396" width="0" hidden="1" customWidth="1"/>
    <col min="3552" max="3552" width="10.5" bestFit="1" customWidth="1"/>
    <col min="3553" max="3553" width="4.33203125" bestFit="1" customWidth="1"/>
    <col min="3554" max="3554" width="41.5" bestFit="1" customWidth="1"/>
    <col min="3555" max="3569" width="5.5" customWidth="1"/>
    <col min="3570" max="3570" width="3.83203125" customWidth="1"/>
    <col min="3571" max="3571" width="5.5" customWidth="1"/>
    <col min="3572" max="3586" width="5.33203125" customWidth="1"/>
    <col min="3587" max="3602" width="5.5" customWidth="1"/>
    <col min="3603" max="3603" width="6" customWidth="1"/>
    <col min="3604" max="3604" width="8" customWidth="1"/>
    <col min="3605" max="3605" width="7.5" customWidth="1"/>
    <col min="3606" max="3606" width="10" customWidth="1"/>
    <col min="3607" max="3607" width="7.83203125" customWidth="1"/>
    <col min="3608" max="3608" width="6.83203125" customWidth="1"/>
    <col min="3609" max="3609" width="8.1640625" customWidth="1"/>
    <col min="3610" max="3611" width="5.33203125" customWidth="1"/>
    <col min="3612" max="3612" width="4.6640625" customWidth="1"/>
    <col min="3613" max="3613" width="4" customWidth="1"/>
    <col min="3614" max="3614" width="0" hidden="1" customWidth="1"/>
    <col min="3615" max="3618" width="5.1640625" customWidth="1"/>
    <col min="3619" max="3619" width="0" hidden="1" customWidth="1"/>
    <col min="3620" max="3620" width="5.1640625" customWidth="1"/>
    <col min="3621" max="3621" width="6" customWidth="1"/>
    <col min="3622" max="3622" width="6.83203125" customWidth="1"/>
    <col min="3623" max="3624" width="11.5" customWidth="1"/>
    <col min="3625" max="3625" width="8.5" customWidth="1"/>
    <col min="3626" max="3626" width="9" customWidth="1"/>
    <col min="3627" max="3627" width="8.33203125" customWidth="1"/>
    <col min="3628" max="3628" width="16.5" customWidth="1"/>
    <col min="3629" max="3629" width="6" customWidth="1"/>
    <col min="3630" max="3630" width="20.33203125" customWidth="1"/>
    <col min="3631" max="3631" width="5.1640625" bestFit="1" customWidth="1"/>
    <col min="3632" max="3632" width="20" customWidth="1"/>
    <col min="3633" max="3633" width="5.1640625" bestFit="1" customWidth="1"/>
    <col min="3634" max="3634" width="6.83203125" customWidth="1"/>
    <col min="3635" max="3635" width="14.6640625" customWidth="1"/>
    <col min="3636" max="3636" width="11" customWidth="1"/>
    <col min="3637" max="3646" width="8.1640625" customWidth="1"/>
    <col min="3647" max="3647" width="0" hidden="1" customWidth="1"/>
    <col min="3648" max="3651" width="8.1640625" customWidth="1"/>
    <col min="3652" max="3652" width="0" hidden="1" customWidth="1"/>
    <col min="3808" max="3808" width="10.5" bestFit="1" customWidth="1"/>
    <col min="3809" max="3809" width="4.33203125" bestFit="1" customWidth="1"/>
    <col min="3810" max="3810" width="41.5" bestFit="1" customWidth="1"/>
    <col min="3811" max="3825" width="5.5" customWidth="1"/>
    <col min="3826" max="3826" width="3.83203125" customWidth="1"/>
    <col min="3827" max="3827" width="5.5" customWidth="1"/>
    <col min="3828" max="3842" width="5.33203125" customWidth="1"/>
    <col min="3843" max="3858" width="5.5" customWidth="1"/>
    <col min="3859" max="3859" width="6" customWidth="1"/>
    <col min="3860" max="3860" width="8" customWidth="1"/>
    <col min="3861" max="3861" width="7.5" customWidth="1"/>
    <col min="3862" max="3862" width="10" customWidth="1"/>
    <col min="3863" max="3863" width="7.83203125" customWidth="1"/>
    <col min="3864" max="3864" width="6.83203125" customWidth="1"/>
    <col min="3865" max="3865" width="8.1640625" customWidth="1"/>
    <col min="3866" max="3867" width="5.33203125" customWidth="1"/>
    <col min="3868" max="3868" width="4.6640625" customWidth="1"/>
    <col min="3869" max="3869" width="4" customWidth="1"/>
    <col min="3870" max="3870" width="0" hidden="1" customWidth="1"/>
    <col min="3871" max="3874" width="5.1640625" customWidth="1"/>
    <col min="3875" max="3875" width="0" hidden="1" customWidth="1"/>
    <col min="3876" max="3876" width="5.1640625" customWidth="1"/>
    <col min="3877" max="3877" width="6" customWidth="1"/>
    <col min="3878" max="3878" width="6.83203125" customWidth="1"/>
    <col min="3879" max="3880" width="11.5" customWidth="1"/>
    <col min="3881" max="3881" width="8.5" customWidth="1"/>
    <col min="3882" max="3882" width="9" customWidth="1"/>
    <col min="3883" max="3883" width="8.33203125" customWidth="1"/>
    <col min="3884" max="3884" width="16.5" customWidth="1"/>
    <col min="3885" max="3885" width="6" customWidth="1"/>
    <col min="3886" max="3886" width="20.33203125" customWidth="1"/>
    <col min="3887" max="3887" width="5.1640625" bestFit="1" customWidth="1"/>
    <col min="3888" max="3888" width="20" customWidth="1"/>
    <col min="3889" max="3889" width="5.1640625" bestFit="1" customWidth="1"/>
    <col min="3890" max="3890" width="6.83203125" customWidth="1"/>
    <col min="3891" max="3891" width="14.6640625" customWidth="1"/>
    <col min="3892" max="3892" width="11" customWidth="1"/>
    <col min="3893" max="3902" width="8.1640625" customWidth="1"/>
    <col min="3903" max="3903" width="0" hidden="1" customWidth="1"/>
    <col min="3904" max="3907" width="8.1640625" customWidth="1"/>
    <col min="3908" max="3908" width="0" hidden="1" customWidth="1"/>
    <col min="4064" max="4064" width="10.5" bestFit="1" customWidth="1"/>
    <col min="4065" max="4065" width="4.33203125" bestFit="1" customWidth="1"/>
    <col min="4066" max="4066" width="41.5" bestFit="1" customWidth="1"/>
    <col min="4067" max="4081" width="5.5" customWidth="1"/>
    <col min="4082" max="4082" width="3.83203125" customWidth="1"/>
    <col min="4083" max="4083" width="5.5" customWidth="1"/>
    <col min="4084" max="4098" width="5.33203125" customWidth="1"/>
    <col min="4099" max="4114" width="5.5" customWidth="1"/>
    <col min="4115" max="4115" width="6" customWidth="1"/>
    <col min="4116" max="4116" width="8" customWidth="1"/>
    <col min="4117" max="4117" width="7.5" customWidth="1"/>
    <col min="4118" max="4118" width="10" customWidth="1"/>
    <col min="4119" max="4119" width="7.83203125" customWidth="1"/>
    <col min="4120" max="4120" width="6.83203125" customWidth="1"/>
    <col min="4121" max="4121" width="8.1640625" customWidth="1"/>
    <col min="4122" max="4123" width="5.33203125" customWidth="1"/>
    <col min="4124" max="4124" width="4.6640625" customWidth="1"/>
    <col min="4125" max="4125" width="4" customWidth="1"/>
    <col min="4126" max="4126" width="0" hidden="1" customWidth="1"/>
    <col min="4127" max="4130" width="5.1640625" customWidth="1"/>
    <col min="4131" max="4131" width="0" hidden="1" customWidth="1"/>
    <col min="4132" max="4132" width="5.1640625" customWidth="1"/>
    <col min="4133" max="4133" width="6" customWidth="1"/>
    <col min="4134" max="4134" width="6.83203125" customWidth="1"/>
    <col min="4135" max="4136" width="11.5" customWidth="1"/>
    <col min="4137" max="4137" width="8.5" customWidth="1"/>
    <col min="4138" max="4138" width="9" customWidth="1"/>
    <col min="4139" max="4139" width="8.33203125" customWidth="1"/>
    <col min="4140" max="4140" width="16.5" customWidth="1"/>
    <col min="4141" max="4141" width="6" customWidth="1"/>
    <col min="4142" max="4142" width="20.33203125" customWidth="1"/>
    <col min="4143" max="4143" width="5.1640625" bestFit="1" customWidth="1"/>
    <col min="4144" max="4144" width="20" customWidth="1"/>
    <col min="4145" max="4145" width="5.1640625" bestFit="1" customWidth="1"/>
    <col min="4146" max="4146" width="6.83203125" customWidth="1"/>
    <col min="4147" max="4147" width="14.6640625" customWidth="1"/>
    <col min="4148" max="4148" width="11" customWidth="1"/>
    <col min="4149" max="4158" width="8.1640625" customWidth="1"/>
    <col min="4159" max="4159" width="0" hidden="1" customWidth="1"/>
    <col min="4160" max="4163" width="8.1640625" customWidth="1"/>
    <col min="4164" max="4164" width="0" hidden="1" customWidth="1"/>
    <col min="4320" max="4320" width="10.5" bestFit="1" customWidth="1"/>
    <col min="4321" max="4321" width="4.33203125" bestFit="1" customWidth="1"/>
    <col min="4322" max="4322" width="41.5" bestFit="1" customWidth="1"/>
    <col min="4323" max="4337" width="5.5" customWidth="1"/>
    <col min="4338" max="4338" width="3.83203125" customWidth="1"/>
    <col min="4339" max="4339" width="5.5" customWidth="1"/>
    <col min="4340" max="4354" width="5.33203125" customWidth="1"/>
    <col min="4355" max="4370" width="5.5" customWidth="1"/>
    <col min="4371" max="4371" width="6" customWidth="1"/>
    <col min="4372" max="4372" width="8" customWidth="1"/>
    <col min="4373" max="4373" width="7.5" customWidth="1"/>
    <col min="4374" max="4374" width="10" customWidth="1"/>
    <col min="4375" max="4375" width="7.83203125" customWidth="1"/>
    <col min="4376" max="4376" width="6.83203125" customWidth="1"/>
    <col min="4377" max="4377" width="8.1640625" customWidth="1"/>
    <col min="4378" max="4379" width="5.33203125" customWidth="1"/>
    <col min="4380" max="4380" width="4.6640625" customWidth="1"/>
    <col min="4381" max="4381" width="4" customWidth="1"/>
    <col min="4382" max="4382" width="0" hidden="1" customWidth="1"/>
    <col min="4383" max="4386" width="5.1640625" customWidth="1"/>
    <col min="4387" max="4387" width="0" hidden="1" customWidth="1"/>
    <col min="4388" max="4388" width="5.1640625" customWidth="1"/>
    <col min="4389" max="4389" width="6" customWidth="1"/>
    <col min="4390" max="4390" width="6.83203125" customWidth="1"/>
    <col min="4391" max="4392" width="11.5" customWidth="1"/>
    <col min="4393" max="4393" width="8.5" customWidth="1"/>
    <col min="4394" max="4394" width="9" customWidth="1"/>
    <col min="4395" max="4395" width="8.33203125" customWidth="1"/>
    <col min="4396" max="4396" width="16.5" customWidth="1"/>
    <col min="4397" max="4397" width="6" customWidth="1"/>
    <col min="4398" max="4398" width="20.33203125" customWidth="1"/>
    <col min="4399" max="4399" width="5.1640625" bestFit="1" customWidth="1"/>
    <col min="4400" max="4400" width="20" customWidth="1"/>
    <col min="4401" max="4401" width="5.1640625" bestFit="1" customWidth="1"/>
    <col min="4402" max="4402" width="6.83203125" customWidth="1"/>
    <col min="4403" max="4403" width="14.6640625" customWidth="1"/>
    <col min="4404" max="4404" width="11" customWidth="1"/>
    <col min="4405" max="4414" width="8.1640625" customWidth="1"/>
    <col min="4415" max="4415" width="0" hidden="1" customWidth="1"/>
    <col min="4416" max="4419" width="8.1640625" customWidth="1"/>
    <col min="4420" max="4420" width="0" hidden="1" customWidth="1"/>
    <col min="4576" max="4576" width="10.5" bestFit="1" customWidth="1"/>
    <col min="4577" max="4577" width="4.33203125" bestFit="1" customWidth="1"/>
    <col min="4578" max="4578" width="41.5" bestFit="1" customWidth="1"/>
    <col min="4579" max="4593" width="5.5" customWidth="1"/>
    <col min="4594" max="4594" width="3.83203125" customWidth="1"/>
    <col min="4595" max="4595" width="5.5" customWidth="1"/>
    <col min="4596" max="4610" width="5.33203125" customWidth="1"/>
    <col min="4611" max="4626" width="5.5" customWidth="1"/>
    <col min="4627" max="4627" width="6" customWidth="1"/>
    <col min="4628" max="4628" width="8" customWidth="1"/>
    <col min="4629" max="4629" width="7.5" customWidth="1"/>
    <col min="4630" max="4630" width="10" customWidth="1"/>
    <col min="4631" max="4631" width="7.83203125" customWidth="1"/>
    <col min="4632" max="4632" width="6.83203125" customWidth="1"/>
    <col min="4633" max="4633" width="8.1640625" customWidth="1"/>
    <col min="4634" max="4635" width="5.33203125" customWidth="1"/>
    <col min="4636" max="4636" width="4.6640625" customWidth="1"/>
    <col min="4637" max="4637" width="4" customWidth="1"/>
    <col min="4638" max="4638" width="0" hidden="1" customWidth="1"/>
    <col min="4639" max="4642" width="5.1640625" customWidth="1"/>
    <col min="4643" max="4643" width="0" hidden="1" customWidth="1"/>
    <col min="4644" max="4644" width="5.1640625" customWidth="1"/>
    <col min="4645" max="4645" width="6" customWidth="1"/>
    <col min="4646" max="4646" width="6.83203125" customWidth="1"/>
    <col min="4647" max="4648" width="11.5" customWidth="1"/>
    <col min="4649" max="4649" width="8.5" customWidth="1"/>
    <col min="4650" max="4650" width="9" customWidth="1"/>
    <col min="4651" max="4651" width="8.33203125" customWidth="1"/>
    <col min="4652" max="4652" width="16.5" customWidth="1"/>
    <col min="4653" max="4653" width="6" customWidth="1"/>
    <col min="4654" max="4654" width="20.33203125" customWidth="1"/>
    <col min="4655" max="4655" width="5.1640625" bestFit="1" customWidth="1"/>
    <col min="4656" max="4656" width="20" customWidth="1"/>
    <col min="4657" max="4657" width="5.1640625" bestFit="1" customWidth="1"/>
    <col min="4658" max="4658" width="6.83203125" customWidth="1"/>
    <col min="4659" max="4659" width="14.6640625" customWidth="1"/>
    <col min="4660" max="4660" width="11" customWidth="1"/>
    <col min="4661" max="4670" width="8.1640625" customWidth="1"/>
    <col min="4671" max="4671" width="0" hidden="1" customWidth="1"/>
    <col min="4672" max="4675" width="8.1640625" customWidth="1"/>
    <col min="4676" max="4676" width="0" hidden="1" customWidth="1"/>
    <col min="4832" max="4832" width="10.5" bestFit="1" customWidth="1"/>
    <col min="4833" max="4833" width="4.33203125" bestFit="1" customWidth="1"/>
    <col min="4834" max="4834" width="41.5" bestFit="1" customWidth="1"/>
    <col min="4835" max="4849" width="5.5" customWidth="1"/>
    <col min="4850" max="4850" width="3.83203125" customWidth="1"/>
    <col min="4851" max="4851" width="5.5" customWidth="1"/>
    <col min="4852" max="4866" width="5.33203125" customWidth="1"/>
    <col min="4867" max="4882" width="5.5" customWidth="1"/>
    <col min="4883" max="4883" width="6" customWidth="1"/>
    <col min="4884" max="4884" width="8" customWidth="1"/>
    <col min="4885" max="4885" width="7.5" customWidth="1"/>
    <col min="4886" max="4886" width="10" customWidth="1"/>
    <col min="4887" max="4887" width="7.83203125" customWidth="1"/>
    <col min="4888" max="4888" width="6.83203125" customWidth="1"/>
    <col min="4889" max="4889" width="8.1640625" customWidth="1"/>
    <col min="4890" max="4891" width="5.33203125" customWidth="1"/>
    <col min="4892" max="4892" width="4.6640625" customWidth="1"/>
    <col min="4893" max="4893" width="4" customWidth="1"/>
    <col min="4894" max="4894" width="0" hidden="1" customWidth="1"/>
    <col min="4895" max="4898" width="5.1640625" customWidth="1"/>
    <col min="4899" max="4899" width="0" hidden="1" customWidth="1"/>
    <col min="4900" max="4900" width="5.1640625" customWidth="1"/>
    <col min="4901" max="4901" width="6" customWidth="1"/>
    <col min="4902" max="4902" width="6.83203125" customWidth="1"/>
    <col min="4903" max="4904" width="11.5" customWidth="1"/>
    <col min="4905" max="4905" width="8.5" customWidth="1"/>
    <col min="4906" max="4906" width="9" customWidth="1"/>
    <col min="4907" max="4907" width="8.33203125" customWidth="1"/>
    <col min="4908" max="4908" width="16.5" customWidth="1"/>
    <col min="4909" max="4909" width="6" customWidth="1"/>
    <col min="4910" max="4910" width="20.33203125" customWidth="1"/>
    <col min="4911" max="4911" width="5.1640625" bestFit="1" customWidth="1"/>
    <col min="4912" max="4912" width="20" customWidth="1"/>
    <col min="4913" max="4913" width="5.1640625" bestFit="1" customWidth="1"/>
    <col min="4914" max="4914" width="6.83203125" customWidth="1"/>
    <col min="4915" max="4915" width="14.6640625" customWidth="1"/>
    <col min="4916" max="4916" width="11" customWidth="1"/>
    <col min="4917" max="4926" width="8.1640625" customWidth="1"/>
    <col min="4927" max="4927" width="0" hidden="1" customWidth="1"/>
    <col min="4928" max="4931" width="8.1640625" customWidth="1"/>
    <col min="4932" max="4932" width="0" hidden="1" customWidth="1"/>
    <col min="5088" max="5088" width="10.5" bestFit="1" customWidth="1"/>
    <col min="5089" max="5089" width="4.33203125" bestFit="1" customWidth="1"/>
    <col min="5090" max="5090" width="41.5" bestFit="1" customWidth="1"/>
    <col min="5091" max="5105" width="5.5" customWidth="1"/>
    <col min="5106" max="5106" width="3.83203125" customWidth="1"/>
    <col min="5107" max="5107" width="5.5" customWidth="1"/>
    <col min="5108" max="5122" width="5.33203125" customWidth="1"/>
    <col min="5123" max="5138" width="5.5" customWidth="1"/>
    <col min="5139" max="5139" width="6" customWidth="1"/>
    <col min="5140" max="5140" width="8" customWidth="1"/>
    <col min="5141" max="5141" width="7.5" customWidth="1"/>
    <col min="5142" max="5142" width="10" customWidth="1"/>
    <col min="5143" max="5143" width="7.83203125" customWidth="1"/>
    <col min="5144" max="5144" width="6.83203125" customWidth="1"/>
    <col min="5145" max="5145" width="8.1640625" customWidth="1"/>
    <col min="5146" max="5147" width="5.33203125" customWidth="1"/>
    <col min="5148" max="5148" width="4.6640625" customWidth="1"/>
    <col min="5149" max="5149" width="4" customWidth="1"/>
    <col min="5150" max="5150" width="0" hidden="1" customWidth="1"/>
    <col min="5151" max="5154" width="5.1640625" customWidth="1"/>
    <col min="5155" max="5155" width="0" hidden="1" customWidth="1"/>
    <col min="5156" max="5156" width="5.1640625" customWidth="1"/>
    <col min="5157" max="5157" width="6" customWidth="1"/>
    <col min="5158" max="5158" width="6.83203125" customWidth="1"/>
    <col min="5159" max="5160" width="11.5" customWidth="1"/>
    <col min="5161" max="5161" width="8.5" customWidth="1"/>
    <col min="5162" max="5162" width="9" customWidth="1"/>
    <col min="5163" max="5163" width="8.33203125" customWidth="1"/>
    <col min="5164" max="5164" width="16.5" customWidth="1"/>
    <col min="5165" max="5165" width="6" customWidth="1"/>
    <col min="5166" max="5166" width="20.33203125" customWidth="1"/>
    <col min="5167" max="5167" width="5.1640625" bestFit="1" customWidth="1"/>
    <col min="5168" max="5168" width="20" customWidth="1"/>
    <col min="5169" max="5169" width="5.1640625" bestFit="1" customWidth="1"/>
    <col min="5170" max="5170" width="6.83203125" customWidth="1"/>
    <col min="5171" max="5171" width="14.6640625" customWidth="1"/>
    <col min="5172" max="5172" width="11" customWidth="1"/>
    <col min="5173" max="5182" width="8.1640625" customWidth="1"/>
    <col min="5183" max="5183" width="0" hidden="1" customWidth="1"/>
    <col min="5184" max="5187" width="8.1640625" customWidth="1"/>
    <col min="5188" max="5188" width="0" hidden="1" customWidth="1"/>
    <col min="5344" max="5344" width="10.5" bestFit="1" customWidth="1"/>
    <col min="5345" max="5345" width="4.33203125" bestFit="1" customWidth="1"/>
    <col min="5346" max="5346" width="41.5" bestFit="1" customWidth="1"/>
    <col min="5347" max="5361" width="5.5" customWidth="1"/>
    <col min="5362" max="5362" width="3.83203125" customWidth="1"/>
    <col min="5363" max="5363" width="5.5" customWidth="1"/>
    <col min="5364" max="5378" width="5.33203125" customWidth="1"/>
    <col min="5379" max="5394" width="5.5" customWidth="1"/>
    <col min="5395" max="5395" width="6" customWidth="1"/>
    <col min="5396" max="5396" width="8" customWidth="1"/>
    <col min="5397" max="5397" width="7.5" customWidth="1"/>
    <col min="5398" max="5398" width="10" customWidth="1"/>
    <col min="5399" max="5399" width="7.83203125" customWidth="1"/>
    <col min="5400" max="5400" width="6.83203125" customWidth="1"/>
    <col min="5401" max="5401" width="8.1640625" customWidth="1"/>
    <col min="5402" max="5403" width="5.33203125" customWidth="1"/>
    <col min="5404" max="5404" width="4.6640625" customWidth="1"/>
    <col min="5405" max="5405" width="4" customWidth="1"/>
    <col min="5406" max="5406" width="0" hidden="1" customWidth="1"/>
    <col min="5407" max="5410" width="5.1640625" customWidth="1"/>
    <col min="5411" max="5411" width="0" hidden="1" customWidth="1"/>
    <col min="5412" max="5412" width="5.1640625" customWidth="1"/>
    <col min="5413" max="5413" width="6" customWidth="1"/>
    <col min="5414" max="5414" width="6.83203125" customWidth="1"/>
    <col min="5415" max="5416" width="11.5" customWidth="1"/>
    <col min="5417" max="5417" width="8.5" customWidth="1"/>
    <col min="5418" max="5418" width="9" customWidth="1"/>
    <col min="5419" max="5419" width="8.33203125" customWidth="1"/>
    <col min="5420" max="5420" width="16.5" customWidth="1"/>
    <col min="5421" max="5421" width="6" customWidth="1"/>
    <col min="5422" max="5422" width="20.33203125" customWidth="1"/>
    <col min="5423" max="5423" width="5.1640625" bestFit="1" customWidth="1"/>
    <col min="5424" max="5424" width="20" customWidth="1"/>
    <col min="5425" max="5425" width="5.1640625" bestFit="1" customWidth="1"/>
    <col min="5426" max="5426" width="6.83203125" customWidth="1"/>
    <col min="5427" max="5427" width="14.6640625" customWidth="1"/>
    <col min="5428" max="5428" width="11" customWidth="1"/>
    <col min="5429" max="5438" width="8.1640625" customWidth="1"/>
    <col min="5439" max="5439" width="0" hidden="1" customWidth="1"/>
    <col min="5440" max="5443" width="8.1640625" customWidth="1"/>
    <col min="5444" max="5444" width="0" hidden="1" customWidth="1"/>
    <col min="5600" max="5600" width="10.5" bestFit="1" customWidth="1"/>
    <col min="5601" max="5601" width="4.33203125" bestFit="1" customWidth="1"/>
    <col min="5602" max="5602" width="41.5" bestFit="1" customWidth="1"/>
    <col min="5603" max="5617" width="5.5" customWidth="1"/>
    <col min="5618" max="5618" width="3.83203125" customWidth="1"/>
    <col min="5619" max="5619" width="5.5" customWidth="1"/>
    <col min="5620" max="5634" width="5.33203125" customWidth="1"/>
    <col min="5635" max="5650" width="5.5" customWidth="1"/>
    <col min="5651" max="5651" width="6" customWidth="1"/>
    <col min="5652" max="5652" width="8" customWidth="1"/>
    <col min="5653" max="5653" width="7.5" customWidth="1"/>
    <col min="5654" max="5654" width="10" customWidth="1"/>
    <col min="5655" max="5655" width="7.83203125" customWidth="1"/>
    <col min="5656" max="5656" width="6.83203125" customWidth="1"/>
    <col min="5657" max="5657" width="8.1640625" customWidth="1"/>
    <col min="5658" max="5659" width="5.33203125" customWidth="1"/>
    <col min="5660" max="5660" width="4.6640625" customWidth="1"/>
    <col min="5661" max="5661" width="4" customWidth="1"/>
    <col min="5662" max="5662" width="0" hidden="1" customWidth="1"/>
    <col min="5663" max="5666" width="5.1640625" customWidth="1"/>
    <col min="5667" max="5667" width="0" hidden="1" customWidth="1"/>
    <col min="5668" max="5668" width="5.1640625" customWidth="1"/>
    <col min="5669" max="5669" width="6" customWidth="1"/>
    <col min="5670" max="5670" width="6.83203125" customWidth="1"/>
    <col min="5671" max="5672" width="11.5" customWidth="1"/>
    <col min="5673" max="5673" width="8.5" customWidth="1"/>
    <col min="5674" max="5674" width="9" customWidth="1"/>
    <col min="5675" max="5675" width="8.33203125" customWidth="1"/>
    <col min="5676" max="5676" width="16.5" customWidth="1"/>
    <col min="5677" max="5677" width="6" customWidth="1"/>
    <col min="5678" max="5678" width="20.33203125" customWidth="1"/>
    <col min="5679" max="5679" width="5.1640625" bestFit="1" customWidth="1"/>
    <col min="5680" max="5680" width="20" customWidth="1"/>
    <col min="5681" max="5681" width="5.1640625" bestFit="1" customWidth="1"/>
    <col min="5682" max="5682" width="6.83203125" customWidth="1"/>
    <col min="5683" max="5683" width="14.6640625" customWidth="1"/>
    <col min="5684" max="5684" width="11" customWidth="1"/>
    <col min="5685" max="5694" width="8.1640625" customWidth="1"/>
    <col min="5695" max="5695" width="0" hidden="1" customWidth="1"/>
    <col min="5696" max="5699" width="8.1640625" customWidth="1"/>
    <col min="5700" max="5700" width="0" hidden="1" customWidth="1"/>
    <col min="5856" max="5856" width="10.5" bestFit="1" customWidth="1"/>
    <col min="5857" max="5857" width="4.33203125" bestFit="1" customWidth="1"/>
    <col min="5858" max="5858" width="41.5" bestFit="1" customWidth="1"/>
    <col min="5859" max="5873" width="5.5" customWidth="1"/>
    <col min="5874" max="5874" width="3.83203125" customWidth="1"/>
    <col min="5875" max="5875" width="5.5" customWidth="1"/>
    <col min="5876" max="5890" width="5.33203125" customWidth="1"/>
    <col min="5891" max="5906" width="5.5" customWidth="1"/>
    <col min="5907" max="5907" width="6" customWidth="1"/>
    <col min="5908" max="5908" width="8" customWidth="1"/>
    <col min="5909" max="5909" width="7.5" customWidth="1"/>
    <col min="5910" max="5910" width="10" customWidth="1"/>
    <col min="5911" max="5911" width="7.83203125" customWidth="1"/>
    <col min="5912" max="5912" width="6.83203125" customWidth="1"/>
    <col min="5913" max="5913" width="8.1640625" customWidth="1"/>
    <col min="5914" max="5915" width="5.33203125" customWidth="1"/>
    <col min="5916" max="5916" width="4.6640625" customWidth="1"/>
    <col min="5917" max="5917" width="4" customWidth="1"/>
    <col min="5918" max="5918" width="0" hidden="1" customWidth="1"/>
    <col min="5919" max="5922" width="5.1640625" customWidth="1"/>
    <col min="5923" max="5923" width="0" hidden="1" customWidth="1"/>
    <col min="5924" max="5924" width="5.1640625" customWidth="1"/>
    <col min="5925" max="5925" width="6" customWidth="1"/>
    <col min="5926" max="5926" width="6.83203125" customWidth="1"/>
    <col min="5927" max="5928" width="11.5" customWidth="1"/>
    <col min="5929" max="5929" width="8.5" customWidth="1"/>
    <col min="5930" max="5930" width="9" customWidth="1"/>
    <col min="5931" max="5931" width="8.33203125" customWidth="1"/>
    <col min="5932" max="5932" width="16.5" customWidth="1"/>
    <col min="5933" max="5933" width="6" customWidth="1"/>
    <col min="5934" max="5934" width="20.33203125" customWidth="1"/>
    <col min="5935" max="5935" width="5.1640625" bestFit="1" customWidth="1"/>
    <col min="5936" max="5936" width="20" customWidth="1"/>
    <col min="5937" max="5937" width="5.1640625" bestFit="1" customWidth="1"/>
    <col min="5938" max="5938" width="6.83203125" customWidth="1"/>
    <col min="5939" max="5939" width="14.6640625" customWidth="1"/>
    <col min="5940" max="5940" width="11" customWidth="1"/>
    <col min="5941" max="5950" width="8.1640625" customWidth="1"/>
    <col min="5951" max="5951" width="0" hidden="1" customWidth="1"/>
    <col min="5952" max="5955" width="8.1640625" customWidth="1"/>
    <col min="5956" max="5956" width="0" hidden="1" customWidth="1"/>
    <col min="6112" max="6112" width="10.5" bestFit="1" customWidth="1"/>
    <col min="6113" max="6113" width="4.33203125" bestFit="1" customWidth="1"/>
    <col min="6114" max="6114" width="41.5" bestFit="1" customWidth="1"/>
    <col min="6115" max="6129" width="5.5" customWidth="1"/>
    <col min="6130" max="6130" width="3.83203125" customWidth="1"/>
    <col min="6131" max="6131" width="5.5" customWidth="1"/>
    <col min="6132" max="6146" width="5.33203125" customWidth="1"/>
    <col min="6147" max="6162" width="5.5" customWidth="1"/>
    <col min="6163" max="6163" width="6" customWidth="1"/>
    <col min="6164" max="6164" width="8" customWidth="1"/>
    <col min="6165" max="6165" width="7.5" customWidth="1"/>
    <col min="6166" max="6166" width="10" customWidth="1"/>
    <col min="6167" max="6167" width="7.83203125" customWidth="1"/>
    <col min="6168" max="6168" width="6.83203125" customWidth="1"/>
    <col min="6169" max="6169" width="8.1640625" customWidth="1"/>
    <col min="6170" max="6171" width="5.33203125" customWidth="1"/>
    <col min="6172" max="6172" width="4.6640625" customWidth="1"/>
    <col min="6173" max="6173" width="4" customWidth="1"/>
    <col min="6174" max="6174" width="0" hidden="1" customWidth="1"/>
    <col min="6175" max="6178" width="5.1640625" customWidth="1"/>
    <col min="6179" max="6179" width="0" hidden="1" customWidth="1"/>
    <col min="6180" max="6180" width="5.1640625" customWidth="1"/>
    <col min="6181" max="6181" width="6" customWidth="1"/>
    <col min="6182" max="6182" width="6.83203125" customWidth="1"/>
    <col min="6183" max="6184" width="11.5" customWidth="1"/>
    <col min="6185" max="6185" width="8.5" customWidth="1"/>
    <col min="6186" max="6186" width="9" customWidth="1"/>
    <col min="6187" max="6187" width="8.33203125" customWidth="1"/>
    <col min="6188" max="6188" width="16.5" customWidth="1"/>
    <col min="6189" max="6189" width="6" customWidth="1"/>
    <col min="6190" max="6190" width="20.33203125" customWidth="1"/>
    <col min="6191" max="6191" width="5.1640625" bestFit="1" customWidth="1"/>
    <col min="6192" max="6192" width="20" customWidth="1"/>
    <col min="6193" max="6193" width="5.1640625" bestFit="1" customWidth="1"/>
    <col min="6194" max="6194" width="6.83203125" customWidth="1"/>
    <col min="6195" max="6195" width="14.6640625" customWidth="1"/>
    <col min="6196" max="6196" width="11" customWidth="1"/>
    <col min="6197" max="6206" width="8.1640625" customWidth="1"/>
    <col min="6207" max="6207" width="0" hidden="1" customWidth="1"/>
    <col min="6208" max="6211" width="8.1640625" customWidth="1"/>
    <col min="6212" max="6212" width="0" hidden="1" customWidth="1"/>
    <col min="6368" max="6368" width="10.5" bestFit="1" customWidth="1"/>
    <col min="6369" max="6369" width="4.33203125" bestFit="1" customWidth="1"/>
    <col min="6370" max="6370" width="41.5" bestFit="1" customWidth="1"/>
    <col min="6371" max="6385" width="5.5" customWidth="1"/>
    <col min="6386" max="6386" width="3.83203125" customWidth="1"/>
    <col min="6387" max="6387" width="5.5" customWidth="1"/>
    <col min="6388" max="6402" width="5.33203125" customWidth="1"/>
    <col min="6403" max="6418" width="5.5" customWidth="1"/>
    <col min="6419" max="6419" width="6" customWidth="1"/>
    <col min="6420" max="6420" width="8" customWidth="1"/>
    <col min="6421" max="6421" width="7.5" customWidth="1"/>
    <col min="6422" max="6422" width="10" customWidth="1"/>
    <col min="6423" max="6423" width="7.83203125" customWidth="1"/>
    <col min="6424" max="6424" width="6.83203125" customWidth="1"/>
    <col min="6425" max="6425" width="8.1640625" customWidth="1"/>
    <col min="6426" max="6427" width="5.33203125" customWidth="1"/>
    <col min="6428" max="6428" width="4.6640625" customWidth="1"/>
    <col min="6429" max="6429" width="4" customWidth="1"/>
    <col min="6430" max="6430" width="0" hidden="1" customWidth="1"/>
    <col min="6431" max="6434" width="5.1640625" customWidth="1"/>
    <col min="6435" max="6435" width="0" hidden="1" customWidth="1"/>
    <col min="6436" max="6436" width="5.1640625" customWidth="1"/>
    <col min="6437" max="6437" width="6" customWidth="1"/>
    <col min="6438" max="6438" width="6.83203125" customWidth="1"/>
    <col min="6439" max="6440" width="11.5" customWidth="1"/>
    <col min="6441" max="6441" width="8.5" customWidth="1"/>
    <col min="6442" max="6442" width="9" customWidth="1"/>
    <col min="6443" max="6443" width="8.33203125" customWidth="1"/>
    <col min="6444" max="6444" width="16.5" customWidth="1"/>
    <col min="6445" max="6445" width="6" customWidth="1"/>
    <col min="6446" max="6446" width="20.33203125" customWidth="1"/>
    <col min="6447" max="6447" width="5.1640625" bestFit="1" customWidth="1"/>
    <col min="6448" max="6448" width="20" customWidth="1"/>
    <col min="6449" max="6449" width="5.1640625" bestFit="1" customWidth="1"/>
    <col min="6450" max="6450" width="6.83203125" customWidth="1"/>
    <col min="6451" max="6451" width="14.6640625" customWidth="1"/>
    <col min="6452" max="6452" width="11" customWidth="1"/>
    <col min="6453" max="6462" width="8.1640625" customWidth="1"/>
    <col min="6463" max="6463" width="0" hidden="1" customWidth="1"/>
    <col min="6464" max="6467" width="8.1640625" customWidth="1"/>
    <col min="6468" max="6468" width="0" hidden="1" customWidth="1"/>
    <col min="6624" max="6624" width="10.5" bestFit="1" customWidth="1"/>
    <col min="6625" max="6625" width="4.33203125" bestFit="1" customWidth="1"/>
    <col min="6626" max="6626" width="41.5" bestFit="1" customWidth="1"/>
    <col min="6627" max="6641" width="5.5" customWidth="1"/>
    <col min="6642" max="6642" width="3.83203125" customWidth="1"/>
    <col min="6643" max="6643" width="5.5" customWidth="1"/>
    <col min="6644" max="6658" width="5.33203125" customWidth="1"/>
    <col min="6659" max="6674" width="5.5" customWidth="1"/>
    <col min="6675" max="6675" width="6" customWidth="1"/>
    <col min="6676" max="6676" width="8" customWidth="1"/>
    <col min="6677" max="6677" width="7.5" customWidth="1"/>
    <col min="6678" max="6678" width="10" customWidth="1"/>
    <col min="6679" max="6679" width="7.83203125" customWidth="1"/>
    <col min="6680" max="6680" width="6.83203125" customWidth="1"/>
    <col min="6681" max="6681" width="8.1640625" customWidth="1"/>
    <col min="6682" max="6683" width="5.33203125" customWidth="1"/>
    <col min="6684" max="6684" width="4.6640625" customWidth="1"/>
    <col min="6685" max="6685" width="4" customWidth="1"/>
    <col min="6686" max="6686" width="0" hidden="1" customWidth="1"/>
    <col min="6687" max="6690" width="5.1640625" customWidth="1"/>
    <col min="6691" max="6691" width="0" hidden="1" customWidth="1"/>
    <col min="6692" max="6692" width="5.1640625" customWidth="1"/>
    <col min="6693" max="6693" width="6" customWidth="1"/>
    <col min="6694" max="6694" width="6.83203125" customWidth="1"/>
    <col min="6695" max="6696" width="11.5" customWidth="1"/>
    <col min="6697" max="6697" width="8.5" customWidth="1"/>
    <col min="6698" max="6698" width="9" customWidth="1"/>
    <col min="6699" max="6699" width="8.33203125" customWidth="1"/>
    <col min="6700" max="6700" width="16.5" customWidth="1"/>
    <col min="6701" max="6701" width="6" customWidth="1"/>
    <col min="6702" max="6702" width="20.33203125" customWidth="1"/>
    <col min="6703" max="6703" width="5.1640625" bestFit="1" customWidth="1"/>
    <col min="6704" max="6704" width="20" customWidth="1"/>
    <col min="6705" max="6705" width="5.1640625" bestFit="1" customWidth="1"/>
    <col min="6706" max="6706" width="6.83203125" customWidth="1"/>
    <col min="6707" max="6707" width="14.6640625" customWidth="1"/>
    <col min="6708" max="6708" width="11" customWidth="1"/>
    <col min="6709" max="6718" width="8.1640625" customWidth="1"/>
    <col min="6719" max="6719" width="0" hidden="1" customWidth="1"/>
    <col min="6720" max="6723" width="8.1640625" customWidth="1"/>
    <col min="6724" max="6724" width="0" hidden="1" customWidth="1"/>
    <col min="6880" max="6880" width="10.5" bestFit="1" customWidth="1"/>
    <col min="6881" max="6881" width="4.33203125" bestFit="1" customWidth="1"/>
    <col min="6882" max="6882" width="41.5" bestFit="1" customWidth="1"/>
    <col min="6883" max="6897" width="5.5" customWidth="1"/>
    <col min="6898" max="6898" width="3.83203125" customWidth="1"/>
    <col min="6899" max="6899" width="5.5" customWidth="1"/>
    <col min="6900" max="6914" width="5.33203125" customWidth="1"/>
    <col min="6915" max="6930" width="5.5" customWidth="1"/>
    <col min="6931" max="6931" width="6" customWidth="1"/>
    <col min="6932" max="6932" width="8" customWidth="1"/>
    <col min="6933" max="6933" width="7.5" customWidth="1"/>
    <col min="6934" max="6934" width="10" customWidth="1"/>
    <col min="6935" max="6935" width="7.83203125" customWidth="1"/>
    <col min="6936" max="6936" width="6.83203125" customWidth="1"/>
    <col min="6937" max="6937" width="8.1640625" customWidth="1"/>
    <col min="6938" max="6939" width="5.33203125" customWidth="1"/>
    <col min="6940" max="6940" width="4.6640625" customWidth="1"/>
    <col min="6941" max="6941" width="4" customWidth="1"/>
    <col min="6942" max="6942" width="0" hidden="1" customWidth="1"/>
    <col min="6943" max="6946" width="5.1640625" customWidth="1"/>
    <col min="6947" max="6947" width="0" hidden="1" customWidth="1"/>
    <col min="6948" max="6948" width="5.1640625" customWidth="1"/>
    <col min="6949" max="6949" width="6" customWidth="1"/>
    <col min="6950" max="6950" width="6.83203125" customWidth="1"/>
    <col min="6951" max="6952" width="11.5" customWidth="1"/>
    <col min="6953" max="6953" width="8.5" customWidth="1"/>
    <col min="6954" max="6954" width="9" customWidth="1"/>
    <col min="6955" max="6955" width="8.33203125" customWidth="1"/>
    <col min="6956" max="6956" width="16.5" customWidth="1"/>
    <col min="6957" max="6957" width="6" customWidth="1"/>
    <col min="6958" max="6958" width="20.33203125" customWidth="1"/>
    <col min="6959" max="6959" width="5.1640625" bestFit="1" customWidth="1"/>
    <col min="6960" max="6960" width="20" customWidth="1"/>
    <col min="6961" max="6961" width="5.1640625" bestFit="1" customWidth="1"/>
    <col min="6962" max="6962" width="6.83203125" customWidth="1"/>
    <col min="6963" max="6963" width="14.6640625" customWidth="1"/>
    <col min="6964" max="6964" width="11" customWidth="1"/>
    <col min="6965" max="6974" width="8.1640625" customWidth="1"/>
    <col min="6975" max="6975" width="0" hidden="1" customWidth="1"/>
    <col min="6976" max="6979" width="8.1640625" customWidth="1"/>
    <col min="6980" max="6980" width="0" hidden="1" customWidth="1"/>
    <col min="7136" max="7136" width="10.5" bestFit="1" customWidth="1"/>
    <col min="7137" max="7137" width="4.33203125" bestFit="1" customWidth="1"/>
    <col min="7138" max="7138" width="41.5" bestFit="1" customWidth="1"/>
    <col min="7139" max="7153" width="5.5" customWidth="1"/>
    <col min="7154" max="7154" width="3.83203125" customWidth="1"/>
    <col min="7155" max="7155" width="5.5" customWidth="1"/>
    <col min="7156" max="7170" width="5.33203125" customWidth="1"/>
    <col min="7171" max="7186" width="5.5" customWidth="1"/>
    <col min="7187" max="7187" width="6" customWidth="1"/>
    <col min="7188" max="7188" width="8" customWidth="1"/>
    <col min="7189" max="7189" width="7.5" customWidth="1"/>
    <col min="7190" max="7190" width="10" customWidth="1"/>
    <col min="7191" max="7191" width="7.83203125" customWidth="1"/>
    <col min="7192" max="7192" width="6.83203125" customWidth="1"/>
    <col min="7193" max="7193" width="8.1640625" customWidth="1"/>
    <col min="7194" max="7195" width="5.33203125" customWidth="1"/>
    <col min="7196" max="7196" width="4.6640625" customWidth="1"/>
    <col min="7197" max="7197" width="4" customWidth="1"/>
    <col min="7198" max="7198" width="0" hidden="1" customWidth="1"/>
    <col min="7199" max="7202" width="5.1640625" customWidth="1"/>
    <col min="7203" max="7203" width="0" hidden="1" customWidth="1"/>
    <col min="7204" max="7204" width="5.1640625" customWidth="1"/>
    <col min="7205" max="7205" width="6" customWidth="1"/>
    <col min="7206" max="7206" width="6.83203125" customWidth="1"/>
    <col min="7207" max="7208" width="11.5" customWidth="1"/>
    <col min="7209" max="7209" width="8.5" customWidth="1"/>
    <col min="7210" max="7210" width="9" customWidth="1"/>
    <col min="7211" max="7211" width="8.33203125" customWidth="1"/>
    <col min="7212" max="7212" width="16.5" customWidth="1"/>
    <col min="7213" max="7213" width="6" customWidth="1"/>
    <col min="7214" max="7214" width="20.33203125" customWidth="1"/>
    <col min="7215" max="7215" width="5.1640625" bestFit="1" customWidth="1"/>
    <col min="7216" max="7216" width="20" customWidth="1"/>
    <col min="7217" max="7217" width="5.1640625" bestFit="1" customWidth="1"/>
    <col min="7218" max="7218" width="6.83203125" customWidth="1"/>
    <col min="7219" max="7219" width="14.6640625" customWidth="1"/>
    <col min="7220" max="7220" width="11" customWidth="1"/>
    <col min="7221" max="7230" width="8.1640625" customWidth="1"/>
    <col min="7231" max="7231" width="0" hidden="1" customWidth="1"/>
    <col min="7232" max="7235" width="8.1640625" customWidth="1"/>
    <col min="7236" max="7236" width="0" hidden="1" customWidth="1"/>
    <col min="7392" max="7392" width="10.5" bestFit="1" customWidth="1"/>
    <col min="7393" max="7393" width="4.33203125" bestFit="1" customWidth="1"/>
    <col min="7394" max="7394" width="41.5" bestFit="1" customWidth="1"/>
    <col min="7395" max="7409" width="5.5" customWidth="1"/>
    <col min="7410" max="7410" width="3.83203125" customWidth="1"/>
    <col min="7411" max="7411" width="5.5" customWidth="1"/>
    <col min="7412" max="7426" width="5.33203125" customWidth="1"/>
    <col min="7427" max="7442" width="5.5" customWidth="1"/>
    <col min="7443" max="7443" width="6" customWidth="1"/>
    <col min="7444" max="7444" width="8" customWidth="1"/>
    <col min="7445" max="7445" width="7.5" customWidth="1"/>
    <col min="7446" max="7446" width="10" customWidth="1"/>
    <col min="7447" max="7447" width="7.83203125" customWidth="1"/>
    <col min="7448" max="7448" width="6.83203125" customWidth="1"/>
    <col min="7449" max="7449" width="8.1640625" customWidth="1"/>
    <col min="7450" max="7451" width="5.33203125" customWidth="1"/>
    <col min="7452" max="7452" width="4.6640625" customWidth="1"/>
    <col min="7453" max="7453" width="4" customWidth="1"/>
    <col min="7454" max="7454" width="0" hidden="1" customWidth="1"/>
    <col min="7455" max="7458" width="5.1640625" customWidth="1"/>
    <col min="7459" max="7459" width="0" hidden="1" customWidth="1"/>
    <col min="7460" max="7460" width="5.1640625" customWidth="1"/>
    <col min="7461" max="7461" width="6" customWidth="1"/>
    <col min="7462" max="7462" width="6.83203125" customWidth="1"/>
    <col min="7463" max="7464" width="11.5" customWidth="1"/>
    <col min="7465" max="7465" width="8.5" customWidth="1"/>
    <col min="7466" max="7466" width="9" customWidth="1"/>
    <col min="7467" max="7467" width="8.33203125" customWidth="1"/>
    <col min="7468" max="7468" width="16.5" customWidth="1"/>
    <col min="7469" max="7469" width="6" customWidth="1"/>
    <col min="7470" max="7470" width="20.33203125" customWidth="1"/>
    <col min="7471" max="7471" width="5.1640625" bestFit="1" customWidth="1"/>
    <col min="7472" max="7472" width="20" customWidth="1"/>
    <col min="7473" max="7473" width="5.1640625" bestFit="1" customWidth="1"/>
    <col min="7474" max="7474" width="6.83203125" customWidth="1"/>
    <col min="7475" max="7475" width="14.6640625" customWidth="1"/>
    <col min="7476" max="7476" width="11" customWidth="1"/>
    <col min="7477" max="7486" width="8.1640625" customWidth="1"/>
    <col min="7487" max="7487" width="0" hidden="1" customWidth="1"/>
    <col min="7488" max="7491" width="8.1640625" customWidth="1"/>
    <col min="7492" max="7492" width="0" hidden="1" customWidth="1"/>
    <col min="7648" max="7648" width="10.5" bestFit="1" customWidth="1"/>
    <col min="7649" max="7649" width="4.33203125" bestFit="1" customWidth="1"/>
    <col min="7650" max="7650" width="41.5" bestFit="1" customWidth="1"/>
    <col min="7651" max="7665" width="5.5" customWidth="1"/>
    <col min="7666" max="7666" width="3.83203125" customWidth="1"/>
    <col min="7667" max="7667" width="5.5" customWidth="1"/>
    <col min="7668" max="7682" width="5.33203125" customWidth="1"/>
    <col min="7683" max="7698" width="5.5" customWidth="1"/>
    <col min="7699" max="7699" width="6" customWidth="1"/>
    <col min="7700" max="7700" width="8" customWidth="1"/>
    <col min="7701" max="7701" width="7.5" customWidth="1"/>
    <col min="7702" max="7702" width="10" customWidth="1"/>
    <col min="7703" max="7703" width="7.83203125" customWidth="1"/>
    <col min="7704" max="7704" width="6.83203125" customWidth="1"/>
    <col min="7705" max="7705" width="8.1640625" customWidth="1"/>
    <col min="7706" max="7707" width="5.33203125" customWidth="1"/>
    <col min="7708" max="7708" width="4.6640625" customWidth="1"/>
    <col min="7709" max="7709" width="4" customWidth="1"/>
    <col min="7710" max="7710" width="0" hidden="1" customWidth="1"/>
    <col min="7711" max="7714" width="5.1640625" customWidth="1"/>
    <col min="7715" max="7715" width="0" hidden="1" customWidth="1"/>
    <col min="7716" max="7716" width="5.1640625" customWidth="1"/>
    <col min="7717" max="7717" width="6" customWidth="1"/>
    <col min="7718" max="7718" width="6.83203125" customWidth="1"/>
    <col min="7719" max="7720" width="11.5" customWidth="1"/>
    <col min="7721" max="7721" width="8.5" customWidth="1"/>
    <col min="7722" max="7722" width="9" customWidth="1"/>
    <col min="7723" max="7723" width="8.33203125" customWidth="1"/>
    <col min="7724" max="7724" width="16.5" customWidth="1"/>
    <col min="7725" max="7725" width="6" customWidth="1"/>
    <col min="7726" max="7726" width="20.33203125" customWidth="1"/>
    <col min="7727" max="7727" width="5.1640625" bestFit="1" customWidth="1"/>
    <col min="7728" max="7728" width="20" customWidth="1"/>
    <col min="7729" max="7729" width="5.1640625" bestFit="1" customWidth="1"/>
    <col min="7730" max="7730" width="6.83203125" customWidth="1"/>
    <col min="7731" max="7731" width="14.6640625" customWidth="1"/>
    <col min="7732" max="7732" width="11" customWidth="1"/>
    <col min="7733" max="7742" width="8.1640625" customWidth="1"/>
    <col min="7743" max="7743" width="0" hidden="1" customWidth="1"/>
    <col min="7744" max="7747" width="8.1640625" customWidth="1"/>
    <col min="7748" max="7748" width="0" hidden="1" customWidth="1"/>
    <col min="7904" max="7904" width="10.5" bestFit="1" customWidth="1"/>
    <col min="7905" max="7905" width="4.33203125" bestFit="1" customWidth="1"/>
    <col min="7906" max="7906" width="41.5" bestFit="1" customWidth="1"/>
    <col min="7907" max="7921" width="5.5" customWidth="1"/>
    <col min="7922" max="7922" width="3.83203125" customWidth="1"/>
    <col min="7923" max="7923" width="5.5" customWidth="1"/>
    <col min="7924" max="7938" width="5.33203125" customWidth="1"/>
    <col min="7939" max="7954" width="5.5" customWidth="1"/>
    <col min="7955" max="7955" width="6" customWidth="1"/>
    <col min="7956" max="7956" width="8" customWidth="1"/>
    <col min="7957" max="7957" width="7.5" customWidth="1"/>
    <col min="7958" max="7958" width="10" customWidth="1"/>
    <col min="7959" max="7959" width="7.83203125" customWidth="1"/>
    <col min="7960" max="7960" width="6.83203125" customWidth="1"/>
    <col min="7961" max="7961" width="8.1640625" customWidth="1"/>
    <col min="7962" max="7963" width="5.33203125" customWidth="1"/>
    <col min="7964" max="7964" width="4.6640625" customWidth="1"/>
    <col min="7965" max="7965" width="4" customWidth="1"/>
    <col min="7966" max="7966" width="0" hidden="1" customWidth="1"/>
    <col min="7967" max="7970" width="5.1640625" customWidth="1"/>
    <col min="7971" max="7971" width="0" hidden="1" customWidth="1"/>
    <col min="7972" max="7972" width="5.1640625" customWidth="1"/>
    <col min="7973" max="7973" width="6" customWidth="1"/>
    <col min="7974" max="7974" width="6.83203125" customWidth="1"/>
    <col min="7975" max="7976" width="11.5" customWidth="1"/>
    <col min="7977" max="7977" width="8.5" customWidth="1"/>
    <col min="7978" max="7978" width="9" customWidth="1"/>
    <col min="7979" max="7979" width="8.33203125" customWidth="1"/>
    <col min="7980" max="7980" width="16.5" customWidth="1"/>
    <col min="7981" max="7981" width="6" customWidth="1"/>
    <col min="7982" max="7982" width="20.33203125" customWidth="1"/>
    <col min="7983" max="7983" width="5.1640625" bestFit="1" customWidth="1"/>
    <col min="7984" max="7984" width="20" customWidth="1"/>
    <col min="7985" max="7985" width="5.1640625" bestFit="1" customWidth="1"/>
    <col min="7986" max="7986" width="6.83203125" customWidth="1"/>
    <col min="7987" max="7987" width="14.6640625" customWidth="1"/>
    <col min="7988" max="7988" width="11" customWidth="1"/>
    <col min="7989" max="7998" width="8.1640625" customWidth="1"/>
    <col min="7999" max="7999" width="0" hidden="1" customWidth="1"/>
    <col min="8000" max="8003" width="8.1640625" customWidth="1"/>
    <col min="8004" max="8004" width="0" hidden="1" customWidth="1"/>
    <col min="8160" max="8160" width="10.5" bestFit="1" customWidth="1"/>
    <col min="8161" max="8161" width="4.33203125" bestFit="1" customWidth="1"/>
    <col min="8162" max="8162" width="41.5" bestFit="1" customWidth="1"/>
    <col min="8163" max="8177" width="5.5" customWidth="1"/>
    <col min="8178" max="8178" width="3.83203125" customWidth="1"/>
    <col min="8179" max="8179" width="5.5" customWidth="1"/>
    <col min="8180" max="8194" width="5.33203125" customWidth="1"/>
    <col min="8195" max="8210" width="5.5" customWidth="1"/>
    <col min="8211" max="8211" width="6" customWidth="1"/>
    <col min="8212" max="8212" width="8" customWidth="1"/>
    <col min="8213" max="8213" width="7.5" customWidth="1"/>
    <col min="8214" max="8214" width="10" customWidth="1"/>
    <col min="8215" max="8215" width="7.83203125" customWidth="1"/>
    <col min="8216" max="8216" width="6.83203125" customWidth="1"/>
    <col min="8217" max="8217" width="8.1640625" customWidth="1"/>
    <col min="8218" max="8219" width="5.33203125" customWidth="1"/>
    <col min="8220" max="8220" width="4.6640625" customWidth="1"/>
    <col min="8221" max="8221" width="4" customWidth="1"/>
    <col min="8222" max="8222" width="0" hidden="1" customWidth="1"/>
    <col min="8223" max="8226" width="5.1640625" customWidth="1"/>
    <col min="8227" max="8227" width="0" hidden="1" customWidth="1"/>
    <col min="8228" max="8228" width="5.1640625" customWidth="1"/>
    <col min="8229" max="8229" width="6" customWidth="1"/>
    <col min="8230" max="8230" width="6.83203125" customWidth="1"/>
    <col min="8231" max="8232" width="11.5" customWidth="1"/>
    <col min="8233" max="8233" width="8.5" customWidth="1"/>
    <col min="8234" max="8234" width="9" customWidth="1"/>
    <col min="8235" max="8235" width="8.33203125" customWidth="1"/>
    <col min="8236" max="8236" width="16.5" customWidth="1"/>
    <col min="8237" max="8237" width="6" customWidth="1"/>
    <col min="8238" max="8238" width="20.33203125" customWidth="1"/>
    <col min="8239" max="8239" width="5.1640625" bestFit="1" customWidth="1"/>
    <col min="8240" max="8240" width="20" customWidth="1"/>
    <col min="8241" max="8241" width="5.1640625" bestFit="1" customWidth="1"/>
    <col min="8242" max="8242" width="6.83203125" customWidth="1"/>
    <col min="8243" max="8243" width="14.6640625" customWidth="1"/>
    <col min="8244" max="8244" width="11" customWidth="1"/>
    <col min="8245" max="8254" width="8.1640625" customWidth="1"/>
    <col min="8255" max="8255" width="0" hidden="1" customWidth="1"/>
    <col min="8256" max="8259" width="8.1640625" customWidth="1"/>
    <col min="8260" max="8260" width="0" hidden="1" customWidth="1"/>
    <col min="8416" max="8416" width="10.5" bestFit="1" customWidth="1"/>
    <col min="8417" max="8417" width="4.33203125" bestFit="1" customWidth="1"/>
    <col min="8418" max="8418" width="41.5" bestFit="1" customWidth="1"/>
    <col min="8419" max="8433" width="5.5" customWidth="1"/>
    <col min="8434" max="8434" width="3.83203125" customWidth="1"/>
    <col min="8435" max="8435" width="5.5" customWidth="1"/>
    <col min="8436" max="8450" width="5.33203125" customWidth="1"/>
    <col min="8451" max="8466" width="5.5" customWidth="1"/>
    <col min="8467" max="8467" width="6" customWidth="1"/>
    <col min="8468" max="8468" width="8" customWidth="1"/>
    <col min="8469" max="8469" width="7.5" customWidth="1"/>
    <col min="8470" max="8470" width="10" customWidth="1"/>
    <col min="8471" max="8471" width="7.83203125" customWidth="1"/>
    <col min="8472" max="8472" width="6.83203125" customWidth="1"/>
    <col min="8473" max="8473" width="8.1640625" customWidth="1"/>
    <col min="8474" max="8475" width="5.33203125" customWidth="1"/>
    <col min="8476" max="8476" width="4.6640625" customWidth="1"/>
    <col min="8477" max="8477" width="4" customWidth="1"/>
    <col min="8478" max="8478" width="0" hidden="1" customWidth="1"/>
    <col min="8479" max="8482" width="5.1640625" customWidth="1"/>
    <col min="8483" max="8483" width="0" hidden="1" customWidth="1"/>
    <col min="8484" max="8484" width="5.1640625" customWidth="1"/>
    <col min="8485" max="8485" width="6" customWidth="1"/>
    <col min="8486" max="8486" width="6.83203125" customWidth="1"/>
    <col min="8487" max="8488" width="11.5" customWidth="1"/>
    <col min="8489" max="8489" width="8.5" customWidth="1"/>
    <col min="8490" max="8490" width="9" customWidth="1"/>
    <col min="8491" max="8491" width="8.33203125" customWidth="1"/>
    <col min="8492" max="8492" width="16.5" customWidth="1"/>
    <col min="8493" max="8493" width="6" customWidth="1"/>
    <col min="8494" max="8494" width="20.33203125" customWidth="1"/>
    <col min="8495" max="8495" width="5.1640625" bestFit="1" customWidth="1"/>
    <col min="8496" max="8496" width="20" customWidth="1"/>
    <col min="8497" max="8497" width="5.1640625" bestFit="1" customWidth="1"/>
    <col min="8498" max="8498" width="6.83203125" customWidth="1"/>
    <col min="8499" max="8499" width="14.6640625" customWidth="1"/>
    <col min="8500" max="8500" width="11" customWidth="1"/>
    <col min="8501" max="8510" width="8.1640625" customWidth="1"/>
    <col min="8511" max="8511" width="0" hidden="1" customWidth="1"/>
    <col min="8512" max="8515" width="8.1640625" customWidth="1"/>
    <col min="8516" max="8516" width="0" hidden="1" customWidth="1"/>
    <col min="8672" max="8672" width="10.5" bestFit="1" customWidth="1"/>
    <col min="8673" max="8673" width="4.33203125" bestFit="1" customWidth="1"/>
    <col min="8674" max="8674" width="41.5" bestFit="1" customWidth="1"/>
    <col min="8675" max="8689" width="5.5" customWidth="1"/>
    <col min="8690" max="8690" width="3.83203125" customWidth="1"/>
    <col min="8691" max="8691" width="5.5" customWidth="1"/>
    <col min="8692" max="8706" width="5.33203125" customWidth="1"/>
    <col min="8707" max="8722" width="5.5" customWidth="1"/>
    <col min="8723" max="8723" width="6" customWidth="1"/>
    <col min="8724" max="8724" width="8" customWidth="1"/>
    <col min="8725" max="8725" width="7.5" customWidth="1"/>
    <col min="8726" max="8726" width="10" customWidth="1"/>
    <col min="8727" max="8727" width="7.83203125" customWidth="1"/>
    <col min="8728" max="8728" width="6.83203125" customWidth="1"/>
    <col min="8729" max="8729" width="8.1640625" customWidth="1"/>
    <col min="8730" max="8731" width="5.33203125" customWidth="1"/>
    <col min="8732" max="8732" width="4.6640625" customWidth="1"/>
    <col min="8733" max="8733" width="4" customWidth="1"/>
    <col min="8734" max="8734" width="0" hidden="1" customWidth="1"/>
    <col min="8735" max="8738" width="5.1640625" customWidth="1"/>
    <col min="8739" max="8739" width="0" hidden="1" customWidth="1"/>
    <col min="8740" max="8740" width="5.1640625" customWidth="1"/>
    <col min="8741" max="8741" width="6" customWidth="1"/>
    <col min="8742" max="8742" width="6.83203125" customWidth="1"/>
    <col min="8743" max="8744" width="11.5" customWidth="1"/>
    <col min="8745" max="8745" width="8.5" customWidth="1"/>
    <col min="8746" max="8746" width="9" customWidth="1"/>
    <col min="8747" max="8747" width="8.33203125" customWidth="1"/>
    <col min="8748" max="8748" width="16.5" customWidth="1"/>
    <col min="8749" max="8749" width="6" customWidth="1"/>
    <col min="8750" max="8750" width="20.33203125" customWidth="1"/>
    <col min="8751" max="8751" width="5.1640625" bestFit="1" customWidth="1"/>
    <col min="8752" max="8752" width="20" customWidth="1"/>
    <col min="8753" max="8753" width="5.1640625" bestFit="1" customWidth="1"/>
    <col min="8754" max="8754" width="6.83203125" customWidth="1"/>
    <col min="8755" max="8755" width="14.6640625" customWidth="1"/>
    <col min="8756" max="8756" width="11" customWidth="1"/>
    <col min="8757" max="8766" width="8.1640625" customWidth="1"/>
    <col min="8767" max="8767" width="0" hidden="1" customWidth="1"/>
    <col min="8768" max="8771" width="8.1640625" customWidth="1"/>
    <col min="8772" max="8772" width="0" hidden="1" customWidth="1"/>
    <col min="8928" max="8928" width="10.5" bestFit="1" customWidth="1"/>
    <col min="8929" max="8929" width="4.33203125" bestFit="1" customWidth="1"/>
    <col min="8930" max="8930" width="41.5" bestFit="1" customWidth="1"/>
    <col min="8931" max="8945" width="5.5" customWidth="1"/>
    <col min="8946" max="8946" width="3.83203125" customWidth="1"/>
    <col min="8947" max="8947" width="5.5" customWidth="1"/>
    <col min="8948" max="8962" width="5.33203125" customWidth="1"/>
    <col min="8963" max="8978" width="5.5" customWidth="1"/>
    <col min="8979" max="8979" width="6" customWidth="1"/>
    <col min="8980" max="8980" width="8" customWidth="1"/>
    <col min="8981" max="8981" width="7.5" customWidth="1"/>
    <col min="8982" max="8982" width="10" customWidth="1"/>
    <col min="8983" max="8983" width="7.83203125" customWidth="1"/>
    <col min="8984" max="8984" width="6.83203125" customWidth="1"/>
    <col min="8985" max="8985" width="8.1640625" customWidth="1"/>
    <col min="8986" max="8987" width="5.33203125" customWidth="1"/>
    <col min="8988" max="8988" width="4.6640625" customWidth="1"/>
    <col min="8989" max="8989" width="4" customWidth="1"/>
    <col min="8990" max="8990" width="0" hidden="1" customWidth="1"/>
    <col min="8991" max="8994" width="5.1640625" customWidth="1"/>
    <col min="8995" max="8995" width="0" hidden="1" customWidth="1"/>
    <col min="8996" max="8996" width="5.1640625" customWidth="1"/>
    <col min="8997" max="8997" width="6" customWidth="1"/>
    <col min="8998" max="8998" width="6.83203125" customWidth="1"/>
    <col min="8999" max="9000" width="11.5" customWidth="1"/>
    <col min="9001" max="9001" width="8.5" customWidth="1"/>
    <col min="9002" max="9002" width="9" customWidth="1"/>
    <col min="9003" max="9003" width="8.33203125" customWidth="1"/>
    <col min="9004" max="9004" width="16.5" customWidth="1"/>
    <col min="9005" max="9005" width="6" customWidth="1"/>
    <col min="9006" max="9006" width="20.33203125" customWidth="1"/>
    <col min="9007" max="9007" width="5.1640625" bestFit="1" customWidth="1"/>
    <col min="9008" max="9008" width="20" customWidth="1"/>
    <col min="9009" max="9009" width="5.1640625" bestFit="1" customWidth="1"/>
    <col min="9010" max="9010" width="6.83203125" customWidth="1"/>
    <col min="9011" max="9011" width="14.6640625" customWidth="1"/>
    <col min="9012" max="9012" width="11" customWidth="1"/>
    <col min="9013" max="9022" width="8.1640625" customWidth="1"/>
    <col min="9023" max="9023" width="0" hidden="1" customWidth="1"/>
    <col min="9024" max="9027" width="8.1640625" customWidth="1"/>
    <col min="9028" max="9028" width="0" hidden="1" customWidth="1"/>
    <col min="9184" max="9184" width="10.5" bestFit="1" customWidth="1"/>
    <col min="9185" max="9185" width="4.33203125" bestFit="1" customWidth="1"/>
    <col min="9186" max="9186" width="41.5" bestFit="1" customWidth="1"/>
    <col min="9187" max="9201" width="5.5" customWidth="1"/>
    <col min="9202" max="9202" width="3.83203125" customWidth="1"/>
    <col min="9203" max="9203" width="5.5" customWidth="1"/>
    <col min="9204" max="9218" width="5.33203125" customWidth="1"/>
    <col min="9219" max="9234" width="5.5" customWidth="1"/>
    <col min="9235" max="9235" width="6" customWidth="1"/>
    <col min="9236" max="9236" width="8" customWidth="1"/>
    <col min="9237" max="9237" width="7.5" customWidth="1"/>
    <col min="9238" max="9238" width="10" customWidth="1"/>
    <col min="9239" max="9239" width="7.83203125" customWidth="1"/>
    <col min="9240" max="9240" width="6.83203125" customWidth="1"/>
    <col min="9241" max="9241" width="8.1640625" customWidth="1"/>
    <col min="9242" max="9243" width="5.33203125" customWidth="1"/>
    <col min="9244" max="9244" width="4.6640625" customWidth="1"/>
    <col min="9245" max="9245" width="4" customWidth="1"/>
    <col min="9246" max="9246" width="0" hidden="1" customWidth="1"/>
    <col min="9247" max="9250" width="5.1640625" customWidth="1"/>
    <col min="9251" max="9251" width="0" hidden="1" customWidth="1"/>
    <col min="9252" max="9252" width="5.1640625" customWidth="1"/>
    <col min="9253" max="9253" width="6" customWidth="1"/>
    <col min="9254" max="9254" width="6.83203125" customWidth="1"/>
    <col min="9255" max="9256" width="11.5" customWidth="1"/>
    <col min="9257" max="9257" width="8.5" customWidth="1"/>
    <col min="9258" max="9258" width="9" customWidth="1"/>
    <col min="9259" max="9259" width="8.33203125" customWidth="1"/>
    <col min="9260" max="9260" width="16.5" customWidth="1"/>
    <col min="9261" max="9261" width="6" customWidth="1"/>
    <col min="9262" max="9262" width="20.33203125" customWidth="1"/>
    <col min="9263" max="9263" width="5.1640625" bestFit="1" customWidth="1"/>
    <col min="9264" max="9264" width="20" customWidth="1"/>
    <col min="9265" max="9265" width="5.1640625" bestFit="1" customWidth="1"/>
    <col min="9266" max="9266" width="6.83203125" customWidth="1"/>
    <col min="9267" max="9267" width="14.6640625" customWidth="1"/>
    <col min="9268" max="9268" width="11" customWidth="1"/>
    <col min="9269" max="9278" width="8.1640625" customWidth="1"/>
    <col min="9279" max="9279" width="0" hidden="1" customWidth="1"/>
    <col min="9280" max="9283" width="8.1640625" customWidth="1"/>
    <col min="9284" max="9284" width="0" hidden="1" customWidth="1"/>
    <col min="9440" max="9440" width="10.5" bestFit="1" customWidth="1"/>
    <col min="9441" max="9441" width="4.33203125" bestFit="1" customWidth="1"/>
    <col min="9442" max="9442" width="41.5" bestFit="1" customWidth="1"/>
    <col min="9443" max="9457" width="5.5" customWidth="1"/>
    <col min="9458" max="9458" width="3.83203125" customWidth="1"/>
    <col min="9459" max="9459" width="5.5" customWidth="1"/>
    <col min="9460" max="9474" width="5.33203125" customWidth="1"/>
    <col min="9475" max="9490" width="5.5" customWidth="1"/>
    <col min="9491" max="9491" width="6" customWidth="1"/>
    <col min="9492" max="9492" width="8" customWidth="1"/>
    <col min="9493" max="9493" width="7.5" customWidth="1"/>
    <col min="9494" max="9494" width="10" customWidth="1"/>
    <col min="9495" max="9495" width="7.83203125" customWidth="1"/>
    <col min="9496" max="9496" width="6.83203125" customWidth="1"/>
    <col min="9497" max="9497" width="8.1640625" customWidth="1"/>
    <col min="9498" max="9499" width="5.33203125" customWidth="1"/>
    <col min="9500" max="9500" width="4.6640625" customWidth="1"/>
    <col min="9501" max="9501" width="4" customWidth="1"/>
    <col min="9502" max="9502" width="0" hidden="1" customWidth="1"/>
    <col min="9503" max="9506" width="5.1640625" customWidth="1"/>
    <col min="9507" max="9507" width="0" hidden="1" customWidth="1"/>
    <col min="9508" max="9508" width="5.1640625" customWidth="1"/>
    <col min="9509" max="9509" width="6" customWidth="1"/>
    <col min="9510" max="9510" width="6.83203125" customWidth="1"/>
    <col min="9511" max="9512" width="11.5" customWidth="1"/>
    <col min="9513" max="9513" width="8.5" customWidth="1"/>
    <col min="9514" max="9514" width="9" customWidth="1"/>
    <col min="9515" max="9515" width="8.33203125" customWidth="1"/>
    <col min="9516" max="9516" width="16.5" customWidth="1"/>
    <col min="9517" max="9517" width="6" customWidth="1"/>
    <col min="9518" max="9518" width="20.33203125" customWidth="1"/>
    <col min="9519" max="9519" width="5.1640625" bestFit="1" customWidth="1"/>
    <col min="9520" max="9520" width="20" customWidth="1"/>
    <col min="9521" max="9521" width="5.1640625" bestFit="1" customWidth="1"/>
    <col min="9522" max="9522" width="6.83203125" customWidth="1"/>
    <col min="9523" max="9523" width="14.6640625" customWidth="1"/>
    <col min="9524" max="9524" width="11" customWidth="1"/>
    <col min="9525" max="9534" width="8.1640625" customWidth="1"/>
    <col min="9535" max="9535" width="0" hidden="1" customWidth="1"/>
    <col min="9536" max="9539" width="8.1640625" customWidth="1"/>
    <col min="9540" max="9540" width="0" hidden="1" customWidth="1"/>
    <col min="9696" max="9696" width="10.5" bestFit="1" customWidth="1"/>
    <col min="9697" max="9697" width="4.33203125" bestFit="1" customWidth="1"/>
    <col min="9698" max="9698" width="41.5" bestFit="1" customWidth="1"/>
    <col min="9699" max="9713" width="5.5" customWidth="1"/>
    <col min="9714" max="9714" width="3.83203125" customWidth="1"/>
    <col min="9715" max="9715" width="5.5" customWidth="1"/>
    <col min="9716" max="9730" width="5.33203125" customWidth="1"/>
    <col min="9731" max="9746" width="5.5" customWidth="1"/>
    <col min="9747" max="9747" width="6" customWidth="1"/>
    <col min="9748" max="9748" width="8" customWidth="1"/>
    <col min="9749" max="9749" width="7.5" customWidth="1"/>
    <col min="9750" max="9750" width="10" customWidth="1"/>
    <col min="9751" max="9751" width="7.83203125" customWidth="1"/>
    <col min="9752" max="9752" width="6.83203125" customWidth="1"/>
    <col min="9753" max="9753" width="8.1640625" customWidth="1"/>
    <col min="9754" max="9755" width="5.33203125" customWidth="1"/>
    <col min="9756" max="9756" width="4.6640625" customWidth="1"/>
    <col min="9757" max="9757" width="4" customWidth="1"/>
    <col min="9758" max="9758" width="0" hidden="1" customWidth="1"/>
    <col min="9759" max="9762" width="5.1640625" customWidth="1"/>
    <col min="9763" max="9763" width="0" hidden="1" customWidth="1"/>
    <col min="9764" max="9764" width="5.1640625" customWidth="1"/>
    <col min="9765" max="9765" width="6" customWidth="1"/>
    <col min="9766" max="9766" width="6.83203125" customWidth="1"/>
    <col min="9767" max="9768" width="11.5" customWidth="1"/>
    <col min="9769" max="9769" width="8.5" customWidth="1"/>
    <col min="9770" max="9770" width="9" customWidth="1"/>
    <col min="9771" max="9771" width="8.33203125" customWidth="1"/>
    <col min="9772" max="9772" width="16.5" customWidth="1"/>
    <col min="9773" max="9773" width="6" customWidth="1"/>
    <col min="9774" max="9774" width="20.33203125" customWidth="1"/>
    <col min="9775" max="9775" width="5.1640625" bestFit="1" customWidth="1"/>
    <col min="9776" max="9776" width="20" customWidth="1"/>
    <col min="9777" max="9777" width="5.1640625" bestFit="1" customWidth="1"/>
    <col min="9778" max="9778" width="6.83203125" customWidth="1"/>
    <col min="9779" max="9779" width="14.6640625" customWidth="1"/>
    <col min="9780" max="9780" width="11" customWidth="1"/>
    <col min="9781" max="9790" width="8.1640625" customWidth="1"/>
    <col min="9791" max="9791" width="0" hidden="1" customWidth="1"/>
    <col min="9792" max="9795" width="8.1640625" customWidth="1"/>
    <col min="9796" max="9796" width="0" hidden="1" customWidth="1"/>
    <col min="9952" max="9952" width="10.5" bestFit="1" customWidth="1"/>
    <col min="9953" max="9953" width="4.33203125" bestFit="1" customWidth="1"/>
    <col min="9954" max="9954" width="41.5" bestFit="1" customWidth="1"/>
    <col min="9955" max="9969" width="5.5" customWidth="1"/>
    <col min="9970" max="9970" width="3.83203125" customWidth="1"/>
    <col min="9971" max="9971" width="5.5" customWidth="1"/>
    <col min="9972" max="9986" width="5.33203125" customWidth="1"/>
    <col min="9987" max="10002" width="5.5" customWidth="1"/>
    <col min="10003" max="10003" width="6" customWidth="1"/>
    <col min="10004" max="10004" width="8" customWidth="1"/>
    <col min="10005" max="10005" width="7.5" customWidth="1"/>
    <col min="10006" max="10006" width="10" customWidth="1"/>
    <col min="10007" max="10007" width="7.83203125" customWidth="1"/>
    <col min="10008" max="10008" width="6.83203125" customWidth="1"/>
    <col min="10009" max="10009" width="8.1640625" customWidth="1"/>
    <col min="10010" max="10011" width="5.33203125" customWidth="1"/>
    <col min="10012" max="10012" width="4.6640625" customWidth="1"/>
    <col min="10013" max="10013" width="4" customWidth="1"/>
    <col min="10014" max="10014" width="0" hidden="1" customWidth="1"/>
    <col min="10015" max="10018" width="5.1640625" customWidth="1"/>
    <col min="10019" max="10019" width="0" hidden="1" customWidth="1"/>
    <col min="10020" max="10020" width="5.1640625" customWidth="1"/>
    <col min="10021" max="10021" width="6" customWidth="1"/>
    <col min="10022" max="10022" width="6.83203125" customWidth="1"/>
    <col min="10023" max="10024" width="11.5" customWidth="1"/>
    <col min="10025" max="10025" width="8.5" customWidth="1"/>
    <col min="10026" max="10026" width="9" customWidth="1"/>
    <col min="10027" max="10027" width="8.33203125" customWidth="1"/>
    <col min="10028" max="10028" width="16.5" customWidth="1"/>
    <col min="10029" max="10029" width="6" customWidth="1"/>
    <col min="10030" max="10030" width="20.33203125" customWidth="1"/>
    <col min="10031" max="10031" width="5.1640625" bestFit="1" customWidth="1"/>
    <col min="10032" max="10032" width="20" customWidth="1"/>
    <col min="10033" max="10033" width="5.1640625" bestFit="1" customWidth="1"/>
    <col min="10034" max="10034" width="6.83203125" customWidth="1"/>
    <col min="10035" max="10035" width="14.6640625" customWidth="1"/>
    <col min="10036" max="10036" width="11" customWidth="1"/>
    <col min="10037" max="10046" width="8.1640625" customWidth="1"/>
    <col min="10047" max="10047" width="0" hidden="1" customWidth="1"/>
    <col min="10048" max="10051" width="8.1640625" customWidth="1"/>
    <col min="10052" max="10052" width="0" hidden="1" customWidth="1"/>
    <col min="10208" max="10208" width="10.5" bestFit="1" customWidth="1"/>
    <col min="10209" max="10209" width="4.33203125" bestFit="1" customWidth="1"/>
    <col min="10210" max="10210" width="41.5" bestFit="1" customWidth="1"/>
    <col min="10211" max="10225" width="5.5" customWidth="1"/>
    <col min="10226" max="10226" width="3.83203125" customWidth="1"/>
    <col min="10227" max="10227" width="5.5" customWidth="1"/>
    <col min="10228" max="10242" width="5.33203125" customWidth="1"/>
    <col min="10243" max="10258" width="5.5" customWidth="1"/>
    <col min="10259" max="10259" width="6" customWidth="1"/>
    <col min="10260" max="10260" width="8" customWidth="1"/>
    <col min="10261" max="10261" width="7.5" customWidth="1"/>
    <col min="10262" max="10262" width="10" customWidth="1"/>
    <col min="10263" max="10263" width="7.83203125" customWidth="1"/>
    <col min="10264" max="10264" width="6.83203125" customWidth="1"/>
    <col min="10265" max="10265" width="8.1640625" customWidth="1"/>
    <col min="10266" max="10267" width="5.33203125" customWidth="1"/>
    <col min="10268" max="10268" width="4.6640625" customWidth="1"/>
    <col min="10269" max="10269" width="4" customWidth="1"/>
    <col min="10270" max="10270" width="0" hidden="1" customWidth="1"/>
    <col min="10271" max="10274" width="5.1640625" customWidth="1"/>
    <col min="10275" max="10275" width="0" hidden="1" customWidth="1"/>
    <col min="10276" max="10276" width="5.1640625" customWidth="1"/>
    <col min="10277" max="10277" width="6" customWidth="1"/>
    <col min="10278" max="10278" width="6.83203125" customWidth="1"/>
    <col min="10279" max="10280" width="11.5" customWidth="1"/>
    <col min="10281" max="10281" width="8.5" customWidth="1"/>
    <col min="10282" max="10282" width="9" customWidth="1"/>
    <col min="10283" max="10283" width="8.33203125" customWidth="1"/>
    <col min="10284" max="10284" width="16.5" customWidth="1"/>
    <col min="10285" max="10285" width="6" customWidth="1"/>
    <col min="10286" max="10286" width="20.33203125" customWidth="1"/>
    <col min="10287" max="10287" width="5.1640625" bestFit="1" customWidth="1"/>
    <col min="10288" max="10288" width="20" customWidth="1"/>
    <col min="10289" max="10289" width="5.1640625" bestFit="1" customWidth="1"/>
    <col min="10290" max="10290" width="6.83203125" customWidth="1"/>
    <col min="10291" max="10291" width="14.6640625" customWidth="1"/>
    <col min="10292" max="10292" width="11" customWidth="1"/>
    <col min="10293" max="10302" width="8.1640625" customWidth="1"/>
    <col min="10303" max="10303" width="0" hidden="1" customWidth="1"/>
    <col min="10304" max="10307" width="8.1640625" customWidth="1"/>
    <col min="10308" max="10308" width="0" hidden="1" customWidth="1"/>
    <col min="10464" max="10464" width="10.5" bestFit="1" customWidth="1"/>
    <col min="10465" max="10465" width="4.33203125" bestFit="1" customWidth="1"/>
    <col min="10466" max="10466" width="41.5" bestFit="1" customWidth="1"/>
    <col min="10467" max="10481" width="5.5" customWidth="1"/>
    <col min="10482" max="10482" width="3.83203125" customWidth="1"/>
    <col min="10483" max="10483" width="5.5" customWidth="1"/>
    <col min="10484" max="10498" width="5.33203125" customWidth="1"/>
    <col min="10499" max="10514" width="5.5" customWidth="1"/>
    <col min="10515" max="10515" width="6" customWidth="1"/>
    <col min="10516" max="10516" width="8" customWidth="1"/>
    <col min="10517" max="10517" width="7.5" customWidth="1"/>
    <col min="10518" max="10518" width="10" customWidth="1"/>
    <col min="10519" max="10519" width="7.83203125" customWidth="1"/>
    <col min="10520" max="10520" width="6.83203125" customWidth="1"/>
    <col min="10521" max="10521" width="8.1640625" customWidth="1"/>
    <col min="10522" max="10523" width="5.33203125" customWidth="1"/>
    <col min="10524" max="10524" width="4.6640625" customWidth="1"/>
    <col min="10525" max="10525" width="4" customWidth="1"/>
    <col min="10526" max="10526" width="0" hidden="1" customWidth="1"/>
    <col min="10527" max="10530" width="5.1640625" customWidth="1"/>
    <col min="10531" max="10531" width="0" hidden="1" customWidth="1"/>
    <col min="10532" max="10532" width="5.1640625" customWidth="1"/>
    <col min="10533" max="10533" width="6" customWidth="1"/>
    <col min="10534" max="10534" width="6.83203125" customWidth="1"/>
    <col min="10535" max="10536" width="11.5" customWidth="1"/>
    <col min="10537" max="10537" width="8.5" customWidth="1"/>
    <col min="10538" max="10538" width="9" customWidth="1"/>
    <col min="10539" max="10539" width="8.33203125" customWidth="1"/>
    <col min="10540" max="10540" width="16.5" customWidth="1"/>
    <col min="10541" max="10541" width="6" customWidth="1"/>
    <col min="10542" max="10542" width="20.33203125" customWidth="1"/>
    <col min="10543" max="10543" width="5.1640625" bestFit="1" customWidth="1"/>
    <col min="10544" max="10544" width="20" customWidth="1"/>
    <col min="10545" max="10545" width="5.1640625" bestFit="1" customWidth="1"/>
    <col min="10546" max="10546" width="6.83203125" customWidth="1"/>
    <col min="10547" max="10547" width="14.6640625" customWidth="1"/>
    <col min="10548" max="10548" width="11" customWidth="1"/>
    <col min="10549" max="10558" width="8.1640625" customWidth="1"/>
    <col min="10559" max="10559" width="0" hidden="1" customWidth="1"/>
    <col min="10560" max="10563" width="8.1640625" customWidth="1"/>
    <col min="10564" max="10564" width="0" hidden="1" customWidth="1"/>
    <col min="10720" max="10720" width="10.5" bestFit="1" customWidth="1"/>
    <col min="10721" max="10721" width="4.33203125" bestFit="1" customWidth="1"/>
    <col min="10722" max="10722" width="41.5" bestFit="1" customWidth="1"/>
    <col min="10723" max="10737" width="5.5" customWidth="1"/>
    <col min="10738" max="10738" width="3.83203125" customWidth="1"/>
    <col min="10739" max="10739" width="5.5" customWidth="1"/>
    <col min="10740" max="10754" width="5.33203125" customWidth="1"/>
    <col min="10755" max="10770" width="5.5" customWidth="1"/>
    <col min="10771" max="10771" width="6" customWidth="1"/>
    <col min="10772" max="10772" width="8" customWidth="1"/>
    <col min="10773" max="10773" width="7.5" customWidth="1"/>
    <col min="10774" max="10774" width="10" customWidth="1"/>
    <col min="10775" max="10775" width="7.83203125" customWidth="1"/>
    <col min="10776" max="10776" width="6.83203125" customWidth="1"/>
    <col min="10777" max="10777" width="8.1640625" customWidth="1"/>
    <col min="10778" max="10779" width="5.33203125" customWidth="1"/>
    <col min="10780" max="10780" width="4.6640625" customWidth="1"/>
    <col min="10781" max="10781" width="4" customWidth="1"/>
    <col min="10782" max="10782" width="0" hidden="1" customWidth="1"/>
    <col min="10783" max="10786" width="5.1640625" customWidth="1"/>
    <col min="10787" max="10787" width="0" hidden="1" customWidth="1"/>
    <col min="10788" max="10788" width="5.1640625" customWidth="1"/>
    <col min="10789" max="10789" width="6" customWidth="1"/>
    <col min="10790" max="10790" width="6.83203125" customWidth="1"/>
    <col min="10791" max="10792" width="11.5" customWidth="1"/>
    <col min="10793" max="10793" width="8.5" customWidth="1"/>
    <col min="10794" max="10794" width="9" customWidth="1"/>
    <col min="10795" max="10795" width="8.33203125" customWidth="1"/>
    <col min="10796" max="10796" width="16.5" customWidth="1"/>
    <col min="10797" max="10797" width="6" customWidth="1"/>
    <col min="10798" max="10798" width="20.33203125" customWidth="1"/>
    <col min="10799" max="10799" width="5.1640625" bestFit="1" customWidth="1"/>
    <col min="10800" max="10800" width="20" customWidth="1"/>
    <col min="10801" max="10801" width="5.1640625" bestFit="1" customWidth="1"/>
    <col min="10802" max="10802" width="6.83203125" customWidth="1"/>
    <col min="10803" max="10803" width="14.6640625" customWidth="1"/>
    <col min="10804" max="10804" width="11" customWidth="1"/>
    <col min="10805" max="10814" width="8.1640625" customWidth="1"/>
    <col min="10815" max="10815" width="0" hidden="1" customWidth="1"/>
    <col min="10816" max="10819" width="8.1640625" customWidth="1"/>
    <col min="10820" max="10820" width="0" hidden="1" customWidth="1"/>
    <col min="10976" max="10976" width="10.5" bestFit="1" customWidth="1"/>
    <col min="10977" max="10977" width="4.33203125" bestFit="1" customWidth="1"/>
    <col min="10978" max="10978" width="41.5" bestFit="1" customWidth="1"/>
    <col min="10979" max="10993" width="5.5" customWidth="1"/>
    <col min="10994" max="10994" width="3.83203125" customWidth="1"/>
    <col min="10995" max="10995" width="5.5" customWidth="1"/>
    <col min="10996" max="11010" width="5.33203125" customWidth="1"/>
    <col min="11011" max="11026" width="5.5" customWidth="1"/>
    <col min="11027" max="11027" width="6" customWidth="1"/>
    <col min="11028" max="11028" width="8" customWidth="1"/>
    <col min="11029" max="11029" width="7.5" customWidth="1"/>
    <col min="11030" max="11030" width="10" customWidth="1"/>
    <col min="11031" max="11031" width="7.83203125" customWidth="1"/>
    <col min="11032" max="11032" width="6.83203125" customWidth="1"/>
    <col min="11033" max="11033" width="8.1640625" customWidth="1"/>
    <col min="11034" max="11035" width="5.33203125" customWidth="1"/>
    <col min="11036" max="11036" width="4.6640625" customWidth="1"/>
    <col min="11037" max="11037" width="4" customWidth="1"/>
    <col min="11038" max="11038" width="0" hidden="1" customWidth="1"/>
    <col min="11039" max="11042" width="5.1640625" customWidth="1"/>
    <col min="11043" max="11043" width="0" hidden="1" customWidth="1"/>
    <col min="11044" max="11044" width="5.1640625" customWidth="1"/>
    <col min="11045" max="11045" width="6" customWidth="1"/>
    <col min="11046" max="11046" width="6.83203125" customWidth="1"/>
    <col min="11047" max="11048" width="11.5" customWidth="1"/>
    <col min="11049" max="11049" width="8.5" customWidth="1"/>
    <col min="11050" max="11050" width="9" customWidth="1"/>
    <col min="11051" max="11051" width="8.33203125" customWidth="1"/>
    <col min="11052" max="11052" width="16.5" customWidth="1"/>
    <col min="11053" max="11053" width="6" customWidth="1"/>
    <col min="11054" max="11054" width="20.33203125" customWidth="1"/>
    <col min="11055" max="11055" width="5.1640625" bestFit="1" customWidth="1"/>
    <col min="11056" max="11056" width="20" customWidth="1"/>
    <col min="11057" max="11057" width="5.1640625" bestFit="1" customWidth="1"/>
    <col min="11058" max="11058" width="6.83203125" customWidth="1"/>
    <col min="11059" max="11059" width="14.6640625" customWidth="1"/>
    <col min="11060" max="11060" width="11" customWidth="1"/>
    <col min="11061" max="11070" width="8.1640625" customWidth="1"/>
    <col min="11071" max="11071" width="0" hidden="1" customWidth="1"/>
    <col min="11072" max="11075" width="8.1640625" customWidth="1"/>
    <col min="11076" max="11076" width="0" hidden="1" customWidth="1"/>
    <col min="11232" max="11232" width="10.5" bestFit="1" customWidth="1"/>
    <col min="11233" max="11233" width="4.33203125" bestFit="1" customWidth="1"/>
    <col min="11234" max="11234" width="41.5" bestFit="1" customWidth="1"/>
    <col min="11235" max="11249" width="5.5" customWidth="1"/>
    <col min="11250" max="11250" width="3.83203125" customWidth="1"/>
    <col min="11251" max="11251" width="5.5" customWidth="1"/>
    <col min="11252" max="11266" width="5.33203125" customWidth="1"/>
    <col min="11267" max="11282" width="5.5" customWidth="1"/>
    <col min="11283" max="11283" width="6" customWidth="1"/>
    <col min="11284" max="11284" width="8" customWidth="1"/>
    <col min="11285" max="11285" width="7.5" customWidth="1"/>
    <col min="11286" max="11286" width="10" customWidth="1"/>
    <col min="11287" max="11287" width="7.83203125" customWidth="1"/>
    <col min="11288" max="11288" width="6.83203125" customWidth="1"/>
    <col min="11289" max="11289" width="8.1640625" customWidth="1"/>
    <col min="11290" max="11291" width="5.33203125" customWidth="1"/>
    <col min="11292" max="11292" width="4.6640625" customWidth="1"/>
    <col min="11293" max="11293" width="4" customWidth="1"/>
    <col min="11294" max="11294" width="0" hidden="1" customWidth="1"/>
    <col min="11295" max="11298" width="5.1640625" customWidth="1"/>
    <col min="11299" max="11299" width="0" hidden="1" customWidth="1"/>
    <col min="11300" max="11300" width="5.1640625" customWidth="1"/>
    <col min="11301" max="11301" width="6" customWidth="1"/>
    <col min="11302" max="11302" width="6.83203125" customWidth="1"/>
    <col min="11303" max="11304" width="11.5" customWidth="1"/>
    <col min="11305" max="11305" width="8.5" customWidth="1"/>
    <col min="11306" max="11306" width="9" customWidth="1"/>
    <col min="11307" max="11307" width="8.33203125" customWidth="1"/>
    <col min="11308" max="11308" width="16.5" customWidth="1"/>
    <col min="11309" max="11309" width="6" customWidth="1"/>
    <col min="11310" max="11310" width="20.33203125" customWidth="1"/>
    <col min="11311" max="11311" width="5.1640625" bestFit="1" customWidth="1"/>
    <col min="11312" max="11312" width="20" customWidth="1"/>
    <col min="11313" max="11313" width="5.1640625" bestFit="1" customWidth="1"/>
    <col min="11314" max="11314" width="6.83203125" customWidth="1"/>
    <col min="11315" max="11315" width="14.6640625" customWidth="1"/>
    <col min="11316" max="11316" width="11" customWidth="1"/>
    <col min="11317" max="11326" width="8.1640625" customWidth="1"/>
    <col min="11327" max="11327" width="0" hidden="1" customWidth="1"/>
    <col min="11328" max="11331" width="8.1640625" customWidth="1"/>
    <col min="11332" max="11332" width="0" hidden="1" customWidth="1"/>
    <col min="11488" max="11488" width="10.5" bestFit="1" customWidth="1"/>
    <col min="11489" max="11489" width="4.33203125" bestFit="1" customWidth="1"/>
    <col min="11490" max="11490" width="41.5" bestFit="1" customWidth="1"/>
    <col min="11491" max="11505" width="5.5" customWidth="1"/>
    <col min="11506" max="11506" width="3.83203125" customWidth="1"/>
    <col min="11507" max="11507" width="5.5" customWidth="1"/>
    <col min="11508" max="11522" width="5.33203125" customWidth="1"/>
    <col min="11523" max="11538" width="5.5" customWidth="1"/>
    <col min="11539" max="11539" width="6" customWidth="1"/>
    <col min="11540" max="11540" width="8" customWidth="1"/>
    <col min="11541" max="11541" width="7.5" customWidth="1"/>
    <col min="11542" max="11542" width="10" customWidth="1"/>
    <col min="11543" max="11543" width="7.83203125" customWidth="1"/>
    <col min="11544" max="11544" width="6.83203125" customWidth="1"/>
    <col min="11545" max="11545" width="8.1640625" customWidth="1"/>
    <col min="11546" max="11547" width="5.33203125" customWidth="1"/>
    <col min="11548" max="11548" width="4.6640625" customWidth="1"/>
    <col min="11549" max="11549" width="4" customWidth="1"/>
    <col min="11550" max="11550" width="0" hidden="1" customWidth="1"/>
    <col min="11551" max="11554" width="5.1640625" customWidth="1"/>
    <col min="11555" max="11555" width="0" hidden="1" customWidth="1"/>
    <col min="11556" max="11556" width="5.1640625" customWidth="1"/>
    <col min="11557" max="11557" width="6" customWidth="1"/>
    <col min="11558" max="11558" width="6.83203125" customWidth="1"/>
    <col min="11559" max="11560" width="11.5" customWidth="1"/>
    <col min="11561" max="11561" width="8.5" customWidth="1"/>
    <col min="11562" max="11562" width="9" customWidth="1"/>
    <col min="11563" max="11563" width="8.33203125" customWidth="1"/>
    <col min="11564" max="11564" width="16.5" customWidth="1"/>
    <col min="11565" max="11565" width="6" customWidth="1"/>
    <col min="11566" max="11566" width="20.33203125" customWidth="1"/>
    <col min="11567" max="11567" width="5.1640625" bestFit="1" customWidth="1"/>
    <col min="11568" max="11568" width="20" customWidth="1"/>
    <col min="11569" max="11569" width="5.1640625" bestFit="1" customWidth="1"/>
    <col min="11570" max="11570" width="6.83203125" customWidth="1"/>
    <col min="11571" max="11571" width="14.6640625" customWidth="1"/>
    <col min="11572" max="11572" width="11" customWidth="1"/>
    <col min="11573" max="11582" width="8.1640625" customWidth="1"/>
    <col min="11583" max="11583" width="0" hidden="1" customWidth="1"/>
    <col min="11584" max="11587" width="8.1640625" customWidth="1"/>
    <col min="11588" max="11588" width="0" hidden="1" customWidth="1"/>
    <col min="11744" max="11744" width="10.5" bestFit="1" customWidth="1"/>
    <col min="11745" max="11745" width="4.33203125" bestFit="1" customWidth="1"/>
    <col min="11746" max="11746" width="41.5" bestFit="1" customWidth="1"/>
    <col min="11747" max="11761" width="5.5" customWidth="1"/>
    <col min="11762" max="11762" width="3.83203125" customWidth="1"/>
    <col min="11763" max="11763" width="5.5" customWidth="1"/>
    <col min="11764" max="11778" width="5.33203125" customWidth="1"/>
    <col min="11779" max="11794" width="5.5" customWidth="1"/>
    <col min="11795" max="11795" width="6" customWidth="1"/>
    <col min="11796" max="11796" width="8" customWidth="1"/>
    <col min="11797" max="11797" width="7.5" customWidth="1"/>
    <col min="11798" max="11798" width="10" customWidth="1"/>
    <col min="11799" max="11799" width="7.83203125" customWidth="1"/>
    <col min="11800" max="11800" width="6.83203125" customWidth="1"/>
    <col min="11801" max="11801" width="8.1640625" customWidth="1"/>
    <col min="11802" max="11803" width="5.33203125" customWidth="1"/>
    <col min="11804" max="11804" width="4.6640625" customWidth="1"/>
    <col min="11805" max="11805" width="4" customWidth="1"/>
    <col min="11806" max="11806" width="0" hidden="1" customWidth="1"/>
    <col min="11807" max="11810" width="5.1640625" customWidth="1"/>
    <col min="11811" max="11811" width="0" hidden="1" customWidth="1"/>
    <col min="11812" max="11812" width="5.1640625" customWidth="1"/>
    <col min="11813" max="11813" width="6" customWidth="1"/>
    <col min="11814" max="11814" width="6.83203125" customWidth="1"/>
    <col min="11815" max="11816" width="11.5" customWidth="1"/>
    <col min="11817" max="11817" width="8.5" customWidth="1"/>
    <col min="11818" max="11818" width="9" customWidth="1"/>
    <col min="11819" max="11819" width="8.33203125" customWidth="1"/>
    <col min="11820" max="11820" width="16.5" customWidth="1"/>
    <col min="11821" max="11821" width="6" customWidth="1"/>
    <col min="11822" max="11822" width="20.33203125" customWidth="1"/>
    <col min="11823" max="11823" width="5.1640625" bestFit="1" customWidth="1"/>
    <col min="11824" max="11824" width="20" customWidth="1"/>
    <col min="11825" max="11825" width="5.1640625" bestFit="1" customWidth="1"/>
    <col min="11826" max="11826" width="6.83203125" customWidth="1"/>
    <col min="11827" max="11827" width="14.6640625" customWidth="1"/>
    <col min="11828" max="11828" width="11" customWidth="1"/>
    <col min="11829" max="11838" width="8.1640625" customWidth="1"/>
    <col min="11839" max="11839" width="0" hidden="1" customWidth="1"/>
    <col min="11840" max="11843" width="8.1640625" customWidth="1"/>
    <col min="11844" max="11844" width="0" hidden="1" customWidth="1"/>
    <col min="12000" max="12000" width="10.5" bestFit="1" customWidth="1"/>
    <col min="12001" max="12001" width="4.33203125" bestFit="1" customWidth="1"/>
    <col min="12002" max="12002" width="41.5" bestFit="1" customWidth="1"/>
    <col min="12003" max="12017" width="5.5" customWidth="1"/>
    <col min="12018" max="12018" width="3.83203125" customWidth="1"/>
    <col min="12019" max="12019" width="5.5" customWidth="1"/>
    <col min="12020" max="12034" width="5.33203125" customWidth="1"/>
    <col min="12035" max="12050" width="5.5" customWidth="1"/>
    <col min="12051" max="12051" width="6" customWidth="1"/>
    <col min="12052" max="12052" width="8" customWidth="1"/>
    <col min="12053" max="12053" width="7.5" customWidth="1"/>
    <col min="12054" max="12054" width="10" customWidth="1"/>
    <col min="12055" max="12055" width="7.83203125" customWidth="1"/>
    <col min="12056" max="12056" width="6.83203125" customWidth="1"/>
    <col min="12057" max="12057" width="8.1640625" customWidth="1"/>
    <col min="12058" max="12059" width="5.33203125" customWidth="1"/>
    <col min="12060" max="12060" width="4.6640625" customWidth="1"/>
    <col min="12061" max="12061" width="4" customWidth="1"/>
    <col min="12062" max="12062" width="0" hidden="1" customWidth="1"/>
    <col min="12063" max="12066" width="5.1640625" customWidth="1"/>
    <col min="12067" max="12067" width="0" hidden="1" customWidth="1"/>
    <col min="12068" max="12068" width="5.1640625" customWidth="1"/>
    <col min="12069" max="12069" width="6" customWidth="1"/>
    <col min="12070" max="12070" width="6.83203125" customWidth="1"/>
    <col min="12071" max="12072" width="11.5" customWidth="1"/>
    <col min="12073" max="12073" width="8.5" customWidth="1"/>
    <col min="12074" max="12074" width="9" customWidth="1"/>
    <col min="12075" max="12075" width="8.33203125" customWidth="1"/>
    <col min="12076" max="12076" width="16.5" customWidth="1"/>
    <col min="12077" max="12077" width="6" customWidth="1"/>
    <col min="12078" max="12078" width="20.33203125" customWidth="1"/>
    <col min="12079" max="12079" width="5.1640625" bestFit="1" customWidth="1"/>
    <col min="12080" max="12080" width="20" customWidth="1"/>
    <col min="12081" max="12081" width="5.1640625" bestFit="1" customWidth="1"/>
    <col min="12082" max="12082" width="6.83203125" customWidth="1"/>
    <col min="12083" max="12083" width="14.6640625" customWidth="1"/>
    <col min="12084" max="12084" width="11" customWidth="1"/>
    <col min="12085" max="12094" width="8.1640625" customWidth="1"/>
    <col min="12095" max="12095" width="0" hidden="1" customWidth="1"/>
    <col min="12096" max="12099" width="8.1640625" customWidth="1"/>
    <col min="12100" max="12100" width="0" hidden="1" customWidth="1"/>
    <col min="12256" max="12256" width="10.5" bestFit="1" customWidth="1"/>
    <col min="12257" max="12257" width="4.33203125" bestFit="1" customWidth="1"/>
    <col min="12258" max="12258" width="41.5" bestFit="1" customWidth="1"/>
    <col min="12259" max="12273" width="5.5" customWidth="1"/>
    <col min="12274" max="12274" width="3.83203125" customWidth="1"/>
    <col min="12275" max="12275" width="5.5" customWidth="1"/>
    <col min="12276" max="12290" width="5.33203125" customWidth="1"/>
    <col min="12291" max="12306" width="5.5" customWidth="1"/>
    <col min="12307" max="12307" width="6" customWidth="1"/>
    <col min="12308" max="12308" width="8" customWidth="1"/>
    <col min="12309" max="12309" width="7.5" customWidth="1"/>
    <col min="12310" max="12310" width="10" customWidth="1"/>
    <col min="12311" max="12311" width="7.83203125" customWidth="1"/>
    <col min="12312" max="12312" width="6.83203125" customWidth="1"/>
    <col min="12313" max="12313" width="8.1640625" customWidth="1"/>
    <col min="12314" max="12315" width="5.33203125" customWidth="1"/>
    <col min="12316" max="12316" width="4.6640625" customWidth="1"/>
    <col min="12317" max="12317" width="4" customWidth="1"/>
    <col min="12318" max="12318" width="0" hidden="1" customWidth="1"/>
    <col min="12319" max="12322" width="5.1640625" customWidth="1"/>
    <col min="12323" max="12323" width="0" hidden="1" customWidth="1"/>
    <col min="12324" max="12324" width="5.1640625" customWidth="1"/>
    <col min="12325" max="12325" width="6" customWidth="1"/>
    <col min="12326" max="12326" width="6.83203125" customWidth="1"/>
    <col min="12327" max="12328" width="11.5" customWidth="1"/>
    <col min="12329" max="12329" width="8.5" customWidth="1"/>
    <col min="12330" max="12330" width="9" customWidth="1"/>
    <col min="12331" max="12331" width="8.33203125" customWidth="1"/>
    <col min="12332" max="12332" width="16.5" customWidth="1"/>
    <col min="12333" max="12333" width="6" customWidth="1"/>
    <col min="12334" max="12334" width="20.33203125" customWidth="1"/>
    <col min="12335" max="12335" width="5.1640625" bestFit="1" customWidth="1"/>
    <col min="12336" max="12336" width="20" customWidth="1"/>
    <col min="12337" max="12337" width="5.1640625" bestFit="1" customWidth="1"/>
    <col min="12338" max="12338" width="6.83203125" customWidth="1"/>
    <col min="12339" max="12339" width="14.6640625" customWidth="1"/>
    <col min="12340" max="12340" width="11" customWidth="1"/>
    <col min="12341" max="12350" width="8.1640625" customWidth="1"/>
    <col min="12351" max="12351" width="0" hidden="1" customWidth="1"/>
    <col min="12352" max="12355" width="8.1640625" customWidth="1"/>
    <col min="12356" max="12356" width="0" hidden="1" customWidth="1"/>
    <col min="12512" max="12512" width="10.5" bestFit="1" customWidth="1"/>
    <col min="12513" max="12513" width="4.33203125" bestFit="1" customWidth="1"/>
    <col min="12514" max="12514" width="41.5" bestFit="1" customWidth="1"/>
    <col min="12515" max="12529" width="5.5" customWidth="1"/>
    <col min="12530" max="12530" width="3.83203125" customWidth="1"/>
    <col min="12531" max="12531" width="5.5" customWidth="1"/>
    <col min="12532" max="12546" width="5.33203125" customWidth="1"/>
    <col min="12547" max="12562" width="5.5" customWidth="1"/>
    <col min="12563" max="12563" width="6" customWidth="1"/>
    <col min="12564" max="12564" width="8" customWidth="1"/>
    <col min="12565" max="12565" width="7.5" customWidth="1"/>
    <col min="12566" max="12566" width="10" customWidth="1"/>
    <col min="12567" max="12567" width="7.83203125" customWidth="1"/>
    <col min="12568" max="12568" width="6.83203125" customWidth="1"/>
    <col min="12569" max="12569" width="8.1640625" customWidth="1"/>
    <col min="12570" max="12571" width="5.33203125" customWidth="1"/>
    <col min="12572" max="12572" width="4.6640625" customWidth="1"/>
    <col min="12573" max="12573" width="4" customWidth="1"/>
    <col min="12574" max="12574" width="0" hidden="1" customWidth="1"/>
    <col min="12575" max="12578" width="5.1640625" customWidth="1"/>
    <col min="12579" max="12579" width="0" hidden="1" customWidth="1"/>
    <col min="12580" max="12580" width="5.1640625" customWidth="1"/>
    <col min="12581" max="12581" width="6" customWidth="1"/>
    <col min="12582" max="12582" width="6.83203125" customWidth="1"/>
    <col min="12583" max="12584" width="11.5" customWidth="1"/>
    <col min="12585" max="12585" width="8.5" customWidth="1"/>
    <col min="12586" max="12586" width="9" customWidth="1"/>
    <col min="12587" max="12587" width="8.33203125" customWidth="1"/>
    <col min="12588" max="12588" width="16.5" customWidth="1"/>
    <col min="12589" max="12589" width="6" customWidth="1"/>
    <col min="12590" max="12590" width="20.33203125" customWidth="1"/>
    <col min="12591" max="12591" width="5.1640625" bestFit="1" customWidth="1"/>
    <col min="12592" max="12592" width="20" customWidth="1"/>
    <col min="12593" max="12593" width="5.1640625" bestFit="1" customWidth="1"/>
    <col min="12594" max="12594" width="6.83203125" customWidth="1"/>
    <col min="12595" max="12595" width="14.6640625" customWidth="1"/>
    <col min="12596" max="12596" width="11" customWidth="1"/>
    <col min="12597" max="12606" width="8.1640625" customWidth="1"/>
    <col min="12607" max="12607" width="0" hidden="1" customWidth="1"/>
    <col min="12608" max="12611" width="8.1640625" customWidth="1"/>
    <col min="12612" max="12612" width="0" hidden="1" customWidth="1"/>
    <col min="12768" max="12768" width="10.5" bestFit="1" customWidth="1"/>
    <col min="12769" max="12769" width="4.33203125" bestFit="1" customWidth="1"/>
    <col min="12770" max="12770" width="41.5" bestFit="1" customWidth="1"/>
    <col min="12771" max="12785" width="5.5" customWidth="1"/>
    <col min="12786" max="12786" width="3.83203125" customWidth="1"/>
    <col min="12787" max="12787" width="5.5" customWidth="1"/>
    <col min="12788" max="12802" width="5.33203125" customWidth="1"/>
    <col min="12803" max="12818" width="5.5" customWidth="1"/>
    <col min="12819" max="12819" width="6" customWidth="1"/>
    <col min="12820" max="12820" width="8" customWidth="1"/>
    <col min="12821" max="12821" width="7.5" customWidth="1"/>
    <col min="12822" max="12822" width="10" customWidth="1"/>
    <col min="12823" max="12823" width="7.83203125" customWidth="1"/>
    <col min="12824" max="12824" width="6.83203125" customWidth="1"/>
    <col min="12825" max="12825" width="8.1640625" customWidth="1"/>
    <col min="12826" max="12827" width="5.33203125" customWidth="1"/>
    <col min="12828" max="12828" width="4.6640625" customWidth="1"/>
    <col min="12829" max="12829" width="4" customWidth="1"/>
    <col min="12830" max="12830" width="0" hidden="1" customWidth="1"/>
    <col min="12831" max="12834" width="5.1640625" customWidth="1"/>
    <col min="12835" max="12835" width="0" hidden="1" customWidth="1"/>
    <col min="12836" max="12836" width="5.1640625" customWidth="1"/>
    <col min="12837" max="12837" width="6" customWidth="1"/>
    <col min="12838" max="12838" width="6.83203125" customWidth="1"/>
    <col min="12839" max="12840" width="11.5" customWidth="1"/>
    <col min="12841" max="12841" width="8.5" customWidth="1"/>
    <col min="12842" max="12842" width="9" customWidth="1"/>
    <col min="12843" max="12843" width="8.33203125" customWidth="1"/>
    <col min="12844" max="12844" width="16.5" customWidth="1"/>
    <col min="12845" max="12845" width="6" customWidth="1"/>
    <col min="12846" max="12846" width="20.33203125" customWidth="1"/>
    <col min="12847" max="12847" width="5.1640625" bestFit="1" customWidth="1"/>
    <col min="12848" max="12848" width="20" customWidth="1"/>
    <col min="12849" max="12849" width="5.1640625" bestFit="1" customWidth="1"/>
    <col min="12850" max="12850" width="6.83203125" customWidth="1"/>
    <col min="12851" max="12851" width="14.6640625" customWidth="1"/>
    <col min="12852" max="12852" width="11" customWidth="1"/>
    <col min="12853" max="12862" width="8.1640625" customWidth="1"/>
    <col min="12863" max="12863" width="0" hidden="1" customWidth="1"/>
    <col min="12864" max="12867" width="8.1640625" customWidth="1"/>
    <col min="12868" max="12868" width="0" hidden="1" customWidth="1"/>
    <col min="13024" max="13024" width="10.5" bestFit="1" customWidth="1"/>
    <col min="13025" max="13025" width="4.33203125" bestFit="1" customWidth="1"/>
    <col min="13026" max="13026" width="41.5" bestFit="1" customWidth="1"/>
    <col min="13027" max="13041" width="5.5" customWidth="1"/>
    <col min="13042" max="13042" width="3.83203125" customWidth="1"/>
    <col min="13043" max="13043" width="5.5" customWidth="1"/>
    <col min="13044" max="13058" width="5.33203125" customWidth="1"/>
    <col min="13059" max="13074" width="5.5" customWidth="1"/>
    <col min="13075" max="13075" width="6" customWidth="1"/>
    <col min="13076" max="13076" width="8" customWidth="1"/>
    <col min="13077" max="13077" width="7.5" customWidth="1"/>
    <col min="13078" max="13078" width="10" customWidth="1"/>
    <col min="13079" max="13079" width="7.83203125" customWidth="1"/>
    <col min="13080" max="13080" width="6.83203125" customWidth="1"/>
    <col min="13081" max="13081" width="8.1640625" customWidth="1"/>
    <col min="13082" max="13083" width="5.33203125" customWidth="1"/>
    <col min="13084" max="13084" width="4.6640625" customWidth="1"/>
    <col min="13085" max="13085" width="4" customWidth="1"/>
    <col min="13086" max="13086" width="0" hidden="1" customWidth="1"/>
    <col min="13087" max="13090" width="5.1640625" customWidth="1"/>
    <col min="13091" max="13091" width="0" hidden="1" customWidth="1"/>
    <col min="13092" max="13092" width="5.1640625" customWidth="1"/>
    <col min="13093" max="13093" width="6" customWidth="1"/>
    <col min="13094" max="13094" width="6.83203125" customWidth="1"/>
    <col min="13095" max="13096" width="11.5" customWidth="1"/>
    <col min="13097" max="13097" width="8.5" customWidth="1"/>
    <col min="13098" max="13098" width="9" customWidth="1"/>
    <col min="13099" max="13099" width="8.33203125" customWidth="1"/>
    <col min="13100" max="13100" width="16.5" customWidth="1"/>
    <col min="13101" max="13101" width="6" customWidth="1"/>
    <col min="13102" max="13102" width="20.33203125" customWidth="1"/>
    <col min="13103" max="13103" width="5.1640625" bestFit="1" customWidth="1"/>
    <col min="13104" max="13104" width="20" customWidth="1"/>
    <col min="13105" max="13105" width="5.1640625" bestFit="1" customWidth="1"/>
    <col min="13106" max="13106" width="6.83203125" customWidth="1"/>
    <col min="13107" max="13107" width="14.6640625" customWidth="1"/>
    <col min="13108" max="13108" width="11" customWidth="1"/>
    <col min="13109" max="13118" width="8.1640625" customWidth="1"/>
    <col min="13119" max="13119" width="0" hidden="1" customWidth="1"/>
    <col min="13120" max="13123" width="8.1640625" customWidth="1"/>
    <col min="13124" max="13124" width="0" hidden="1" customWidth="1"/>
    <col min="13280" max="13280" width="10.5" bestFit="1" customWidth="1"/>
    <col min="13281" max="13281" width="4.33203125" bestFit="1" customWidth="1"/>
    <col min="13282" max="13282" width="41.5" bestFit="1" customWidth="1"/>
    <col min="13283" max="13297" width="5.5" customWidth="1"/>
    <col min="13298" max="13298" width="3.83203125" customWidth="1"/>
    <col min="13299" max="13299" width="5.5" customWidth="1"/>
    <col min="13300" max="13314" width="5.33203125" customWidth="1"/>
    <col min="13315" max="13330" width="5.5" customWidth="1"/>
    <col min="13331" max="13331" width="6" customWidth="1"/>
    <col min="13332" max="13332" width="8" customWidth="1"/>
    <col min="13333" max="13333" width="7.5" customWidth="1"/>
    <col min="13334" max="13334" width="10" customWidth="1"/>
    <col min="13335" max="13335" width="7.83203125" customWidth="1"/>
    <col min="13336" max="13336" width="6.83203125" customWidth="1"/>
    <col min="13337" max="13337" width="8.1640625" customWidth="1"/>
    <col min="13338" max="13339" width="5.33203125" customWidth="1"/>
    <col min="13340" max="13340" width="4.6640625" customWidth="1"/>
    <col min="13341" max="13341" width="4" customWidth="1"/>
    <col min="13342" max="13342" width="0" hidden="1" customWidth="1"/>
    <col min="13343" max="13346" width="5.1640625" customWidth="1"/>
    <col min="13347" max="13347" width="0" hidden="1" customWidth="1"/>
    <col min="13348" max="13348" width="5.1640625" customWidth="1"/>
    <col min="13349" max="13349" width="6" customWidth="1"/>
    <col min="13350" max="13350" width="6.83203125" customWidth="1"/>
    <col min="13351" max="13352" width="11.5" customWidth="1"/>
    <col min="13353" max="13353" width="8.5" customWidth="1"/>
    <col min="13354" max="13354" width="9" customWidth="1"/>
    <col min="13355" max="13355" width="8.33203125" customWidth="1"/>
    <col min="13356" max="13356" width="16.5" customWidth="1"/>
    <col min="13357" max="13357" width="6" customWidth="1"/>
    <col min="13358" max="13358" width="20.33203125" customWidth="1"/>
    <col min="13359" max="13359" width="5.1640625" bestFit="1" customWidth="1"/>
    <col min="13360" max="13360" width="20" customWidth="1"/>
    <col min="13361" max="13361" width="5.1640625" bestFit="1" customWidth="1"/>
    <col min="13362" max="13362" width="6.83203125" customWidth="1"/>
    <col min="13363" max="13363" width="14.6640625" customWidth="1"/>
    <col min="13364" max="13364" width="11" customWidth="1"/>
    <col min="13365" max="13374" width="8.1640625" customWidth="1"/>
    <col min="13375" max="13375" width="0" hidden="1" customWidth="1"/>
    <col min="13376" max="13379" width="8.1640625" customWidth="1"/>
    <col min="13380" max="13380" width="0" hidden="1" customWidth="1"/>
    <col min="13536" max="13536" width="10.5" bestFit="1" customWidth="1"/>
    <col min="13537" max="13537" width="4.33203125" bestFit="1" customWidth="1"/>
    <col min="13538" max="13538" width="41.5" bestFit="1" customWidth="1"/>
    <col min="13539" max="13553" width="5.5" customWidth="1"/>
    <col min="13554" max="13554" width="3.83203125" customWidth="1"/>
    <col min="13555" max="13555" width="5.5" customWidth="1"/>
    <col min="13556" max="13570" width="5.33203125" customWidth="1"/>
    <col min="13571" max="13586" width="5.5" customWidth="1"/>
    <col min="13587" max="13587" width="6" customWidth="1"/>
    <col min="13588" max="13588" width="8" customWidth="1"/>
    <col min="13589" max="13589" width="7.5" customWidth="1"/>
    <col min="13590" max="13590" width="10" customWidth="1"/>
    <col min="13591" max="13591" width="7.83203125" customWidth="1"/>
    <col min="13592" max="13592" width="6.83203125" customWidth="1"/>
    <col min="13593" max="13593" width="8.1640625" customWidth="1"/>
    <col min="13594" max="13595" width="5.33203125" customWidth="1"/>
    <col min="13596" max="13596" width="4.6640625" customWidth="1"/>
    <col min="13597" max="13597" width="4" customWidth="1"/>
    <col min="13598" max="13598" width="0" hidden="1" customWidth="1"/>
    <col min="13599" max="13602" width="5.1640625" customWidth="1"/>
    <col min="13603" max="13603" width="0" hidden="1" customWidth="1"/>
    <col min="13604" max="13604" width="5.1640625" customWidth="1"/>
    <col min="13605" max="13605" width="6" customWidth="1"/>
    <col min="13606" max="13606" width="6.83203125" customWidth="1"/>
    <col min="13607" max="13608" width="11.5" customWidth="1"/>
    <col min="13609" max="13609" width="8.5" customWidth="1"/>
    <col min="13610" max="13610" width="9" customWidth="1"/>
    <col min="13611" max="13611" width="8.33203125" customWidth="1"/>
    <col min="13612" max="13612" width="16.5" customWidth="1"/>
    <col min="13613" max="13613" width="6" customWidth="1"/>
    <col min="13614" max="13614" width="20.33203125" customWidth="1"/>
    <col min="13615" max="13615" width="5.1640625" bestFit="1" customWidth="1"/>
    <col min="13616" max="13616" width="20" customWidth="1"/>
    <col min="13617" max="13617" width="5.1640625" bestFit="1" customWidth="1"/>
    <col min="13618" max="13618" width="6.83203125" customWidth="1"/>
    <col min="13619" max="13619" width="14.6640625" customWidth="1"/>
    <col min="13620" max="13620" width="11" customWidth="1"/>
    <col min="13621" max="13630" width="8.1640625" customWidth="1"/>
    <col min="13631" max="13631" width="0" hidden="1" customWidth="1"/>
    <col min="13632" max="13635" width="8.1640625" customWidth="1"/>
    <col min="13636" max="13636" width="0" hidden="1" customWidth="1"/>
    <col min="13792" max="13792" width="10.5" bestFit="1" customWidth="1"/>
    <col min="13793" max="13793" width="4.33203125" bestFit="1" customWidth="1"/>
    <col min="13794" max="13794" width="41.5" bestFit="1" customWidth="1"/>
    <col min="13795" max="13809" width="5.5" customWidth="1"/>
    <col min="13810" max="13810" width="3.83203125" customWidth="1"/>
    <col min="13811" max="13811" width="5.5" customWidth="1"/>
    <col min="13812" max="13826" width="5.33203125" customWidth="1"/>
    <col min="13827" max="13842" width="5.5" customWidth="1"/>
    <col min="13843" max="13843" width="6" customWidth="1"/>
    <col min="13844" max="13844" width="8" customWidth="1"/>
    <col min="13845" max="13845" width="7.5" customWidth="1"/>
    <col min="13846" max="13846" width="10" customWidth="1"/>
    <col min="13847" max="13847" width="7.83203125" customWidth="1"/>
    <col min="13848" max="13848" width="6.83203125" customWidth="1"/>
    <col min="13849" max="13849" width="8.1640625" customWidth="1"/>
    <col min="13850" max="13851" width="5.33203125" customWidth="1"/>
    <col min="13852" max="13852" width="4.6640625" customWidth="1"/>
    <col min="13853" max="13853" width="4" customWidth="1"/>
    <col min="13854" max="13854" width="0" hidden="1" customWidth="1"/>
    <col min="13855" max="13858" width="5.1640625" customWidth="1"/>
    <col min="13859" max="13859" width="0" hidden="1" customWidth="1"/>
    <col min="13860" max="13860" width="5.1640625" customWidth="1"/>
    <col min="13861" max="13861" width="6" customWidth="1"/>
    <col min="13862" max="13862" width="6.83203125" customWidth="1"/>
    <col min="13863" max="13864" width="11.5" customWidth="1"/>
    <col min="13865" max="13865" width="8.5" customWidth="1"/>
    <col min="13866" max="13866" width="9" customWidth="1"/>
    <col min="13867" max="13867" width="8.33203125" customWidth="1"/>
    <col min="13868" max="13868" width="16.5" customWidth="1"/>
    <col min="13869" max="13869" width="6" customWidth="1"/>
    <col min="13870" max="13870" width="20.33203125" customWidth="1"/>
    <col min="13871" max="13871" width="5.1640625" bestFit="1" customWidth="1"/>
    <col min="13872" max="13872" width="20" customWidth="1"/>
    <col min="13873" max="13873" width="5.1640625" bestFit="1" customWidth="1"/>
    <col min="13874" max="13874" width="6.83203125" customWidth="1"/>
    <col min="13875" max="13875" width="14.6640625" customWidth="1"/>
    <col min="13876" max="13876" width="11" customWidth="1"/>
    <col min="13877" max="13886" width="8.1640625" customWidth="1"/>
    <col min="13887" max="13887" width="0" hidden="1" customWidth="1"/>
    <col min="13888" max="13891" width="8.1640625" customWidth="1"/>
    <col min="13892" max="13892" width="0" hidden="1" customWidth="1"/>
    <col min="14048" max="14048" width="10.5" bestFit="1" customWidth="1"/>
    <col min="14049" max="14049" width="4.33203125" bestFit="1" customWidth="1"/>
    <col min="14050" max="14050" width="41.5" bestFit="1" customWidth="1"/>
    <col min="14051" max="14065" width="5.5" customWidth="1"/>
    <col min="14066" max="14066" width="3.83203125" customWidth="1"/>
    <col min="14067" max="14067" width="5.5" customWidth="1"/>
    <col min="14068" max="14082" width="5.33203125" customWidth="1"/>
    <col min="14083" max="14098" width="5.5" customWidth="1"/>
    <col min="14099" max="14099" width="6" customWidth="1"/>
    <col min="14100" max="14100" width="8" customWidth="1"/>
    <col min="14101" max="14101" width="7.5" customWidth="1"/>
    <col min="14102" max="14102" width="10" customWidth="1"/>
    <col min="14103" max="14103" width="7.83203125" customWidth="1"/>
    <col min="14104" max="14104" width="6.83203125" customWidth="1"/>
    <col min="14105" max="14105" width="8.1640625" customWidth="1"/>
    <col min="14106" max="14107" width="5.33203125" customWidth="1"/>
    <col min="14108" max="14108" width="4.6640625" customWidth="1"/>
    <col min="14109" max="14109" width="4" customWidth="1"/>
    <col min="14110" max="14110" width="0" hidden="1" customWidth="1"/>
    <col min="14111" max="14114" width="5.1640625" customWidth="1"/>
    <col min="14115" max="14115" width="0" hidden="1" customWidth="1"/>
    <col min="14116" max="14116" width="5.1640625" customWidth="1"/>
    <col min="14117" max="14117" width="6" customWidth="1"/>
    <col min="14118" max="14118" width="6.83203125" customWidth="1"/>
    <col min="14119" max="14120" width="11.5" customWidth="1"/>
    <col min="14121" max="14121" width="8.5" customWidth="1"/>
    <col min="14122" max="14122" width="9" customWidth="1"/>
    <col min="14123" max="14123" width="8.33203125" customWidth="1"/>
    <col min="14124" max="14124" width="16.5" customWidth="1"/>
    <col min="14125" max="14125" width="6" customWidth="1"/>
    <col min="14126" max="14126" width="20.33203125" customWidth="1"/>
    <col min="14127" max="14127" width="5.1640625" bestFit="1" customWidth="1"/>
    <col min="14128" max="14128" width="20" customWidth="1"/>
    <col min="14129" max="14129" width="5.1640625" bestFit="1" customWidth="1"/>
    <col min="14130" max="14130" width="6.83203125" customWidth="1"/>
    <col min="14131" max="14131" width="14.6640625" customWidth="1"/>
    <col min="14132" max="14132" width="11" customWidth="1"/>
    <col min="14133" max="14142" width="8.1640625" customWidth="1"/>
    <col min="14143" max="14143" width="0" hidden="1" customWidth="1"/>
    <col min="14144" max="14147" width="8.1640625" customWidth="1"/>
    <col min="14148" max="14148" width="0" hidden="1" customWidth="1"/>
    <col min="14304" max="14304" width="10.5" bestFit="1" customWidth="1"/>
    <col min="14305" max="14305" width="4.33203125" bestFit="1" customWidth="1"/>
    <col min="14306" max="14306" width="41.5" bestFit="1" customWidth="1"/>
    <col min="14307" max="14321" width="5.5" customWidth="1"/>
    <col min="14322" max="14322" width="3.83203125" customWidth="1"/>
    <col min="14323" max="14323" width="5.5" customWidth="1"/>
    <col min="14324" max="14338" width="5.33203125" customWidth="1"/>
    <col min="14339" max="14354" width="5.5" customWidth="1"/>
    <col min="14355" max="14355" width="6" customWidth="1"/>
    <col min="14356" max="14356" width="8" customWidth="1"/>
    <col min="14357" max="14357" width="7.5" customWidth="1"/>
    <col min="14358" max="14358" width="10" customWidth="1"/>
    <col min="14359" max="14359" width="7.83203125" customWidth="1"/>
    <col min="14360" max="14360" width="6.83203125" customWidth="1"/>
    <col min="14361" max="14361" width="8.1640625" customWidth="1"/>
    <col min="14362" max="14363" width="5.33203125" customWidth="1"/>
    <col min="14364" max="14364" width="4.6640625" customWidth="1"/>
    <col min="14365" max="14365" width="4" customWidth="1"/>
    <col min="14366" max="14366" width="0" hidden="1" customWidth="1"/>
    <col min="14367" max="14370" width="5.1640625" customWidth="1"/>
    <col min="14371" max="14371" width="0" hidden="1" customWidth="1"/>
    <col min="14372" max="14372" width="5.1640625" customWidth="1"/>
    <col min="14373" max="14373" width="6" customWidth="1"/>
    <col min="14374" max="14374" width="6.83203125" customWidth="1"/>
    <col min="14375" max="14376" width="11.5" customWidth="1"/>
    <col min="14377" max="14377" width="8.5" customWidth="1"/>
    <col min="14378" max="14378" width="9" customWidth="1"/>
    <col min="14379" max="14379" width="8.33203125" customWidth="1"/>
    <col min="14380" max="14380" width="16.5" customWidth="1"/>
    <col min="14381" max="14381" width="6" customWidth="1"/>
    <col min="14382" max="14382" width="20.33203125" customWidth="1"/>
    <col min="14383" max="14383" width="5.1640625" bestFit="1" customWidth="1"/>
    <col min="14384" max="14384" width="20" customWidth="1"/>
    <col min="14385" max="14385" width="5.1640625" bestFit="1" customWidth="1"/>
    <col min="14386" max="14386" width="6.83203125" customWidth="1"/>
    <col min="14387" max="14387" width="14.6640625" customWidth="1"/>
    <col min="14388" max="14388" width="11" customWidth="1"/>
    <col min="14389" max="14398" width="8.1640625" customWidth="1"/>
    <col min="14399" max="14399" width="0" hidden="1" customWidth="1"/>
    <col min="14400" max="14403" width="8.1640625" customWidth="1"/>
    <col min="14404" max="14404" width="0" hidden="1" customWidth="1"/>
    <col min="14560" max="14560" width="10.5" bestFit="1" customWidth="1"/>
    <col min="14561" max="14561" width="4.33203125" bestFit="1" customWidth="1"/>
    <col min="14562" max="14562" width="41.5" bestFit="1" customWidth="1"/>
    <col min="14563" max="14577" width="5.5" customWidth="1"/>
    <col min="14578" max="14578" width="3.83203125" customWidth="1"/>
    <col min="14579" max="14579" width="5.5" customWidth="1"/>
    <col min="14580" max="14594" width="5.33203125" customWidth="1"/>
    <col min="14595" max="14610" width="5.5" customWidth="1"/>
    <col min="14611" max="14611" width="6" customWidth="1"/>
    <col min="14612" max="14612" width="8" customWidth="1"/>
    <col min="14613" max="14613" width="7.5" customWidth="1"/>
    <col min="14614" max="14614" width="10" customWidth="1"/>
    <col min="14615" max="14615" width="7.83203125" customWidth="1"/>
    <col min="14616" max="14616" width="6.83203125" customWidth="1"/>
    <col min="14617" max="14617" width="8.1640625" customWidth="1"/>
    <col min="14618" max="14619" width="5.33203125" customWidth="1"/>
    <col min="14620" max="14620" width="4.6640625" customWidth="1"/>
    <col min="14621" max="14621" width="4" customWidth="1"/>
    <col min="14622" max="14622" width="0" hidden="1" customWidth="1"/>
    <col min="14623" max="14626" width="5.1640625" customWidth="1"/>
    <col min="14627" max="14627" width="0" hidden="1" customWidth="1"/>
    <col min="14628" max="14628" width="5.1640625" customWidth="1"/>
    <col min="14629" max="14629" width="6" customWidth="1"/>
    <col min="14630" max="14630" width="6.83203125" customWidth="1"/>
    <col min="14631" max="14632" width="11.5" customWidth="1"/>
    <col min="14633" max="14633" width="8.5" customWidth="1"/>
    <col min="14634" max="14634" width="9" customWidth="1"/>
    <col min="14635" max="14635" width="8.33203125" customWidth="1"/>
    <col min="14636" max="14636" width="16.5" customWidth="1"/>
    <col min="14637" max="14637" width="6" customWidth="1"/>
    <col min="14638" max="14638" width="20.33203125" customWidth="1"/>
    <col min="14639" max="14639" width="5.1640625" bestFit="1" customWidth="1"/>
    <col min="14640" max="14640" width="20" customWidth="1"/>
    <col min="14641" max="14641" width="5.1640625" bestFit="1" customWidth="1"/>
    <col min="14642" max="14642" width="6.83203125" customWidth="1"/>
    <col min="14643" max="14643" width="14.6640625" customWidth="1"/>
    <col min="14644" max="14644" width="11" customWidth="1"/>
    <col min="14645" max="14654" width="8.1640625" customWidth="1"/>
    <col min="14655" max="14655" width="0" hidden="1" customWidth="1"/>
    <col min="14656" max="14659" width="8.1640625" customWidth="1"/>
    <col min="14660" max="14660" width="0" hidden="1" customWidth="1"/>
    <col min="14816" max="14816" width="10.5" bestFit="1" customWidth="1"/>
    <col min="14817" max="14817" width="4.33203125" bestFit="1" customWidth="1"/>
    <col min="14818" max="14818" width="41.5" bestFit="1" customWidth="1"/>
    <col min="14819" max="14833" width="5.5" customWidth="1"/>
    <col min="14834" max="14834" width="3.83203125" customWidth="1"/>
    <col min="14835" max="14835" width="5.5" customWidth="1"/>
    <col min="14836" max="14850" width="5.33203125" customWidth="1"/>
    <col min="14851" max="14866" width="5.5" customWidth="1"/>
    <col min="14867" max="14867" width="6" customWidth="1"/>
    <col min="14868" max="14868" width="8" customWidth="1"/>
    <col min="14869" max="14869" width="7.5" customWidth="1"/>
    <col min="14870" max="14870" width="10" customWidth="1"/>
    <col min="14871" max="14871" width="7.83203125" customWidth="1"/>
    <col min="14872" max="14872" width="6.83203125" customWidth="1"/>
    <col min="14873" max="14873" width="8.1640625" customWidth="1"/>
    <col min="14874" max="14875" width="5.33203125" customWidth="1"/>
    <col min="14876" max="14876" width="4.6640625" customWidth="1"/>
    <col min="14877" max="14877" width="4" customWidth="1"/>
    <col min="14878" max="14878" width="0" hidden="1" customWidth="1"/>
    <col min="14879" max="14882" width="5.1640625" customWidth="1"/>
    <col min="14883" max="14883" width="0" hidden="1" customWidth="1"/>
    <col min="14884" max="14884" width="5.1640625" customWidth="1"/>
    <col min="14885" max="14885" width="6" customWidth="1"/>
    <col min="14886" max="14886" width="6.83203125" customWidth="1"/>
    <col min="14887" max="14888" width="11.5" customWidth="1"/>
    <col min="14889" max="14889" width="8.5" customWidth="1"/>
    <col min="14890" max="14890" width="9" customWidth="1"/>
    <col min="14891" max="14891" width="8.33203125" customWidth="1"/>
    <col min="14892" max="14892" width="16.5" customWidth="1"/>
    <col min="14893" max="14893" width="6" customWidth="1"/>
    <col min="14894" max="14894" width="20.33203125" customWidth="1"/>
    <col min="14895" max="14895" width="5.1640625" bestFit="1" customWidth="1"/>
    <col min="14896" max="14896" width="20" customWidth="1"/>
    <col min="14897" max="14897" width="5.1640625" bestFit="1" customWidth="1"/>
    <col min="14898" max="14898" width="6.83203125" customWidth="1"/>
    <col min="14899" max="14899" width="14.6640625" customWidth="1"/>
    <col min="14900" max="14900" width="11" customWidth="1"/>
    <col min="14901" max="14910" width="8.1640625" customWidth="1"/>
    <col min="14911" max="14911" width="0" hidden="1" customWidth="1"/>
    <col min="14912" max="14915" width="8.1640625" customWidth="1"/>
    <col min="14916" max="14916" width="0" hidden="1" customWidth="1"/>
    <col min="15072" max="15072" width="10.5" bestFit="1" customWidth="1"/>
    <col min="15073" max="15073" width="4.33203125" bestFit="1" customWidth="1"/>
    <col min="15074" max="15074" width="41.5" bestFit="1" customWidth="1"/>
    <col min="15075" max="15089" width="5.5" customWidth="1"/>
    <col min="15090" max="15090" width="3.83203125" customWidth="1"/>
    <col min="15091" max="15091" width="5.5" customWidth="1"/>
    <col min="15092" max="15106" width="5.33203125" customWidth="1"/>
    <col min="15107" max="15122" width="5.5" customWidth="1"/>
    <col min="15123" max="15123" width="6" customWidth="1"/>
    <col min="15124" max="15124" width="8" customWidth="1"/>
    <col min="15125" max="15125" width="7.5" customWidth="1"/>
    <col min="15126" max="15126" width="10" customWidth="1"/>
    <col min="15127" max="15127" width="7.83203125" customWidth="1"/>
    <col min="15128" max="15128" width="6.83203125" customWidth="1"/>
    <col min="15129" max="15129" width="8.1640625" customWidth="1"/>
    <col min="15130" max="15131" width="5.33203125" customWidth="1"/>
    <col min="15132" max="15132" width="4.6640625" customWidth="1"/>
    <col min="15133" max="15133" width="4" customWidth="1"/>
    <col min="15134" max="15134" width="0" hidden="1" customWidth="1"/>
    <col min="15135" max="15138" width="5.1640625" customWidth="1"/>
    <col min="15139" max="15139" width="0" hidden="1" customWidth="1"/>
    <col min="15140" max="15140" width="5.1640625" customWidth="1"/>
    <col min="15141" max="15141" width="6" customWidth="1"/>
    <col min="15142" max="15142" width="6.83203125" customWidth="1"/>
    <col min="15143" max="15144" width="11.5" customWidth="1"/>
    <col min="15145" max="15145" width="8.5" customWidth="1"/>
    <col min="15146" max="15146" width="9" customWidth="1"/>
    <col min="15147" max="15147" width="8.33203125" customWidth="1"/>
    <col min="15148" max="15148" width="16.5" customWidth="1"/>
    <col min="15149" max="15149" width="6" customWidth="1"/>
    <col min="15150" max="15150" width="20.33203125" customWidth="1"/>
    <col min="15151" max="15151" width="5.1640625" bestFit="1" customWidth="1"/>
    <col min="15152" max="15152" width="20" customWidth="1"/>
    <col min="15153" max="15153" width="5.1640625" bestFit="1" customWidth="1"/>
    <col min="15154" max="15154" width="6.83203125" customWidth="1"/>
    <col min="15155" max="15155" width="14.6640625" customWidth="1"/>
    <col min="15156" max="15156" width="11" customWidth="1"/>
    <col min="15157" max="15166" width="8.1640625" customWidth="1"/>
    <col min="15167" max="15167" width="0" hidden="1" customWidth="1"/>
    <col min="15168" max="15171" width="8.1640625" customWidth="1"/>
    <col min="15172" max="15172" width="0" hidden="1" customWidth="1"/>
    <col min="15328" max="15328" width="10.5" bestFit="1" customWidth="1"/>
    <col min="15329" max="15329" width="4.33203125" bestFit="1" customWidth="1"/>
    <col min="15330" max="15330" width="41.5" bestFit="1" customWidth="1"/>
    <col min="15331" max="15345" width="5.5" customWidth="1"/>
    <col min="15346" max="15346" width="3.83203125" customWidth="1"/>
    <col min="15347" max="15347" width="5.5" customWidth="1"/>
    <col min="15348" max="15362" width="5.33203125" customWidth="1"/>
    <col min="15363" max="15378" width="5.5" customWidth="1"/>
    <col min="15379" max="15379" width="6" customWidth="1"/>
    <col min="15380" max="15380" width="8" customWidth="1"/>
    <col min="15381" max="15381" width="7.5" customWidth="1"/>
    <col min="15382" max="15382" width="10" customWidth="1"/>
    <col min="15383" max="15383" width="7.83203125" customWidth="1"/>
    <col min="15384" max="15384" width="6.83203125" customWidth="1"/>
    <col min="15385" max="15385" width="8.1640625" customWidth="1"/>
    <col min="15386" max="15387" width="5.33203125" customWidth="1"/>
    <col min="15388" max="15388" width="4.6640625" customWidth="1"/>
    <col min="15389" max="15389" width="4" customWidth="1"/>
    <col min="15390" max="15390" width="0" hidden="1" customWidth="1"/>
    <col min="15391" max="15394" width="5.1640625" customWidth="1"/>
    <col min="15395" max="15395" width="0" hidden="1" customWidth="1"/>
    <col min="15396" max="15396" width="5.1640625" customWidth="1"/>
    <col min="15397" max="15397" width="6" customWidth="1"/>
    <col min="15398" max="15398" width="6.83203125" customWidth="1"/>
    <col min="15399" max="15400" width="11.5" customWidth="1"/>
    <col min="15401" max="15401" width="8.5" customWidth="1"/>
    <col min="15402" max="15402" width="9" customWidth="1"/>
    <col min="15403" max="15403" width="8.33203125" customWidth="1"/>
    <col min="15404" max="15404" width="16.5" customWidth="1"/>
    <col min="15405" max="15405" width="6" customWidth="1"/>
    <col min="15406" max="15406" width="20.33203125" customWidth="1"/>
    <col min="15407" max="15407" width="5.1640625" bestFit="1" customWidth="1"/>
    <col min="15408" max="15408" width="20" customWidth="1"/>
    <col min="15409" max="15409" width="5.1640625" bestFit="1" customWidth="1"/>
    <col min="15410" max="15410" width="6.83203125" customWidth="1"/>
    <col min="15411" max="15411" width="14.6640625" customWidth="1"/>
    <col min="15412" max="15412" width="11" customWidth="1"/>
    <col min="15413" max="15422" width="8.1640625" customWidth="1"/>
    <col min="15423" max="15423" width="0" hidden="1" customWidth="1"/>
    <col min="15424" max="15427" width="8.1640625" customWidth="1"/>
    <col min="15428" max="15428" width="0" hidden="1" customWidth="1"/>
    <col min="15584" max="15584" width="10.5" bestFit="1" customWidth="1"/>
    <col min="15585" max="15585" width="4.33203125" bestFit="1" customWidth="1"/>
    <col min="15586" max="15586" width="41.5" bestFit="1" customWidth="1"/>
    <col min="15587" max="15601" width="5.5" customWidth="1"/>
    <col min="15602" max="15602" width="3.83203125" customWidth="1"/>
    <col min="15603" max="15603" width="5.5" customWidth="1"/>
    <col min="15604" max="15618" width="5.33203125" customWidth="1"/>
    <col min="15619" max="15634" width="5.5" customWidth="1"/>
    <col min="15635" max="15635" width="6" customWidth="1"/>
    <col min="15636" max="15636" width="8" customWidth="1"/>
    <col min="15637" max="15637" width="7.5" customWidth="1"/>
    <col min="15638" max="15638" width="10" customWidth="1"/>
    <col min="15639" max="15639" width="7.83203125" customWidth="1"/>
    <col min="15640" max="15640" width="6.83203125" customWidth="1"/>
    <col min="15641" max="15641" width="8.1640625" customWidth="1"/>
    <col min="15642" max="15643" width="5.33203125" customWidth="1"/>
    <col min="15644" max="15644" width="4.6640625" customWidth="1"/>
    <col min="15645" max="15645" width="4" customWidth="1"/>
    <col min="15646" max="15646" width="0" hidden="1" customWidth="1"/>
    <col min="15647" max="15650" width="5.1640625" customWidth="1"/>
    <col min="15651" max="15651" width="0" hidden="1" customWidth="1"/>
    <col min="15652" max="15652" width="5.1640625" customWidth="1"/>
    <col min="15653" max="15653" width="6" customWidth="1"/>
    <col min="15654" max="15654" width="6.83203125" customWidth="1"/>
    <col min="15655" max="15656" width="11.5" customWidth="1"/>
    <col min="15657" max="15657" width="8.5" customWidth="1"/>
    <col min="15658" max="15658" width="9" customWidth="1"/>
    <col min="15659" max="15659" width="8.33203125" customWidth="1"/>
    <col min="15660" max="15660" width="16.5" customWidth="1"/>
    <col min="15661" max="15661" width="6" customWidth="1"/>
    <col min="15662" max="15662" width="20.33203125" customWidth="1"/>
    <col min="15663" max="15663" width="5.1640625" bestFit="1" customWidth="1"/>
    <col min="15664" max="15664" width="20" customWidth="1"/>
    <col min="15665" max="15665" width="5.1640625" bestFit="1" customWidth="1"/>
    <col min="15666" max="15666" width="6.83203125" customWidth="1"/>
    <col min="15667" max="15667" width="14.6640625" customWidth="1"/>
    <col min="15668" max="15668" width="11" customWidth="1"/>
    <col min="15669" max="15678" width="8.1640625" customWidth="1"/>
    <col min="15679" max="15679" width="0" hidden="1" customWidth="1"/>
    <col min="15680" max="15683" width="8.1640625" customWidth="1"/>
    <col min="15684" max="15684" width="0" hidden="1" customWidth="1"/>
    <col min="15840" max="15840" width="10.5" bestFit="1" customWidth="1"/>
    <col min="15841" max="15841" width="4.33203125" bestFit="1" customWidth="1"/>
    <col min="15842" max="15842" width="41.5" bestFit="1" customWidth="1"/>
    <col min="15843" max="15857" width="5.5" customWidth="1"/>
    <col min="15858" max="15858" width="3.83203125" customWidth="1"/>
    <col min="15859" max="15859" width="5.5" customWidth="1"/>
    <col min="15860" max="15874" width="5.33203125" customWidth="1"/>
    <col min="15875" max="15890" width="5.5" customWidth="1"/>
    <col min="15891" max="15891" width="6" customWidth="1"/>
    <col min="15892" max="15892" width="8" customWidth="1"/>
    <col min="15893" max="15893" width="7.5" customWidth="1"/>
    <col min="15894" max="15894" width="10" customWidth="1"/>
    <col min="15895" max="15895" width="7.83203125" customWidth="1"/>
    <col min="15896" max="15896" width="6.83203125" customWidth="1"/>
    <col min="15897" max="15897" width="8.1640625" customWidth="1"/>
    <col min="15898" max="15899" width="5.33203125" customWidth="1"/>
    <col min="15900" max="15900" width="4.6640625" customWidth="1"/>
    <col min="15901" max="15901" width="4" customWidth="1"/>
    <col min="15902" max="15902" width="0" hidden="1" customWidth="1"/>
    <col min="15903" max="15906" width="5.1640625" customWidth="1"/>
    <col min="15907" max="15907" width="0" hidden="1" customWidth="1"/>
    <col min="15908" max="15908" width="5.1640625" customWidth="1"/>
    <col min="15909" max="15909" width="6" customWidth="1"/>
    <col min="15910" max="15910" width="6.83203125" customWidth="1"/>
    <col min="15911" max="15912" width="11.5" customWidth="1"/>
    <col min="15913" max="15913" width="8.5" customWidth="1"/>
    <col min="15914" max="15914" width="9" customWidth="1"/>
    <col min="15915" max="15915" width="8.33203125" customWidth="1"/>
    <col min="15916" max="15916" width="16.5" customWidth="1"/>
    <col min="15917" max="15917" width="6" customWidth="1"/>
    <col min="15918" max="15918" width="20.33203125" customWidth="1"/>
    <col min="15919" max="15919" width="5.1640625" bestFit="1" customWidth="1"/>
    <col min="15920" max="15920" width="20" customWidth="1"/>
    <col min="15921" max="15921" width="5.1640625" bestFit="1" customWidth="1"/>
    <col min="15922" max="15922" width="6.83203125" customWidth="1"/>
    <col min="15923" max="15923" width="14.6640625" customWidth="1"/>
    <col min="15924" max="15924" width="11" customWidth="1"/>
    <col min="15925" max="15934" width="8.1640625" customWidth="1"/>
    <col min="15935" max="15935" width="0" hidden="1" customWidth="1"/>
    <col min="15936" max="15939" width="8.1640625" customWidth="1"/>
    <col min="15940" max="15940" width="0" hidden="1" customWidth="1"/>
    <col min="16096" max="16096" width="10.5" bestFit="1" customWidth="1"/>
    <col min="16097" max="16097" width="4.33203125" bestFit="1" customWidth="1"/>
    <col min="16098" max="16098" width="41.5" bestFit="1" customWidth="1"/>
    <col min="16099" max="16113" width="5.5" customWidth="1"/>
    <col min="16114" max="16114" width="3.83203125" customWidth="1"/>
    <col min="16115" max="16115" width="5.5" customWidth="1"/>
    <col min="16116" max="16130" width="5.33203125" customWidth="1"/>
    <col min="16131" max="16146" width="5.5" customWidth="1"/>
    <col min="16147" max="16147" width="6" customWidth="1"/>
    <col min="16148" max="16148" width="8" customWidth="1"/>
    <col min="16149" max="16149" width="7.5" customWidth="1"/>
    <col min="16150" max="16150" width="10" customWidth="1"/>
    <col min="16151" max="16151" width="7.83203125" customWidth="1"/>
    <col min="16152" max="16152" width="6.83203125" customWidth="1"/>
    <col min="16153" max="16153" width="8.1640625" customWidth="1"/>
    <col min="16154" max="16155" width="5.33203125" customWidth="1"/>
    <col min="16156" max="16156" width="4.6640625" customWidth="1"/>
    <col min="16157" max="16157" width="4" customWidth="1"/>
    <col min="16158" max="16158" width="0" hidden="1" customWidth="1"/>
    <col min="16159" max="16162" width="5.1640625" customWidth="1"/>
    <col min="16163" max="16163" width="0" hidden="1" customWidth="1"/>
    <col min="16164" max="16164" width="5.1640625" customWidth="1"/>
    <col min="16165" max="16165" width="6" customWidth="1"/>
    <col min="16166" max="16166" width="6.83203125" customWidth="1"/>
    <col min="16167" max="16168" width="11.5" customWidth="1"/>
    <col min="16169" max="16169" width="8.5" customWidth="1"/>
    <col min="16170" max="16170" width="9" customWidth="1"/>
    <col min="16171" max="16171" width="8.33203125" customWidth="1"/>
    <col min="16172" max="16172" width="16.5" customWidth="1"/>
    <col min="16173" max="16173" width="6" customWidth="1"/>
    <col min="16174" max="16174" width="20.33203125" customWidth="1"/>
    <col min="16175" max="16175" width="5.1640625" bestFit="1" customWidth="1"/>
    <col min="16176" max="16176" width="20" customWidth="1"/>
    <col min="16177" max="16177" width="5.1640625" bestFit="1" customWidth="1"/>
    <col min="16178" max="16178" width="6.83203125" customWidth="1"/>
    <col min="16179" max="16179" width="14.6640625" customWidth="1"/>
    <col min="16180" max="16180" width="11" customWidth="1"/>
    <col min="16181" max="16190" width="8.1640625" customWidth="1"/>
    <col min="16191" max="16191" width="0" hidden="1" customWidth="1"/>
    <col min="16192" max="16195" width="8.1640625" customWidth="1"/>
    <col min="16196" max="16196" width="0" hidden="1" customWidth="1"/>
  </cols>
  <sheetData>
    <row r="1" spans="1:124" ht="16" customHeight="1" thickBot="1" x14ac:dyDescent="0.25">
      <c r="F1" s="296" t="s">
        <v>108</v>
      </c>
      <c r="G1" s="297"/>
      <c r="H1" s="297"/>
      <c r="I1" s="298"/>
      <c r="K1" s="94"/>
      <c r="L1" s="94"/>
      <c r="M1" s="266"/>
      <c r="N1" s="294" t="s">
        <v>109</v>
      </c>
      <c r="O1" s="294"/>
      <c r="P1" s="294"/>
      <c r="Q1" s="294"/>
      <c r="R1" s="294"/>
      <c r="S1" s="294"/>
      <c r="T1" s="294"/>
      <c r="U1" s="294"/>
      <c r="V1" s="294"/>
      <c r="W1" s="294"/>
      <c r="X1" s="294"/>
      <c r="Y1" s="294"/>
      <c r="Z1" s="294"/>
      <c r="AA1" s="294"/>
      <c r="AB1" s="294"/>
      <c r="AC1" s="275"/>
      <c r="AD1" s="276"/>
      <c r="AE1" s="276"/>
      <c r="AF1" s="109"/>
      <c r="AG1" s="91"/>
      <c r="AI1" s="293" t="s">
        <v>55</v>
      </c>
      <c r="AJ1" s="294" t="s">
        <v>79</v>
      </c>
      <c r="AK1" s="294"/>
      <c r="AL1" s="294"/>
      <c r="AM1" s="294"/>
      <c r="AN1" s="294"/>
      <c r="AO1" s="294"/>
      <c r="AP1" s="294"/>
      <c r="AQ1" s="294"/>
      <c r="AR1" s="294"/>
      <c r="AS1" s="285" t="s">
        <v>48</v>
      </c>
      <c r="AT1" s="331"/>
      <c r="AU1" s="287" t="s">
        <v>49</v>
      </c>
      <c r="AV1" s="288"/>
      <c r="AW1" s="289" t="s">
        <v>50</v>
      </c>
      <c r="AX1" s="290"/>
      <c r="AZ1" s="67" t="s">
        <v>0</v>
      </c>
      <c r="BA1" s="67" t="s">
        <v>216</v>
      </c>
      <c r="BB1" s="67" t="s">
        <v>227</v>
      </c>
      <c r="BC1" s="67" t="s">
        <v>229</v>
      </c>
    </row>
    <row r="2" spans="1:124" ht="17" thickBot="1" x14ac:dyDescent="0.25">
      <c r="A2" t="s">
        <v>57</v>
      </c>
      <c r="B2" s="78" t="s">
        <v>56</v>
      </c>
      <c r="C2" s="200" t="s">
        <v>202</v>
      </c>
      <c r="D2" s="78" t="s">
        <v>203</v>
      </c>
      <c r="E2" s="66" t="s">
        <v>1</v>
      </c>
      <c r="F2" s="88">
        <f>CONFIGURACAO!$C$7</f>
        <v>2013</v>
      </c>
      <c r="G2" s="89">
        <f>CONFIGURACAO!$D$7</f>
        <v>2014</v>
      </c>
      <c r="H2" s="89">
        <f>CONFIGURACAO!$E$7</f>
        <v>2015</v>
      </c>
      <c r="I2" s="90">
        <f>CONFIGURACAO!$F$7</f>
        <v>2016</v>
      </c>
      <c r="J2" s="43"/>
      <c r="K2" s="94"/>
      <c r="L2" s="94"/>
      <c r="M2" s="153" t="s">
        <v>2</v>
      </c>
      <c r="N2" s="275" t="s">
        <v>3</v>
      </c>
      <c r="O2" s="276" t="s">
        <v>4</v>
      </c>
      <c r="P2" s="276" t="s">
        <v>5</v>
      </c>
      <c r="Q2" s="276" t="s">
        <v>6</v>
      </c>
      <c r="R2" s="276" t="s">
        <v>7</v>
      </c>
      <c r="S2" s="276" t="s">
        <v>8</v>
      </c>
      <c r="T2" s="276" t="s">
        <v>9</v>
      </c>
      <c r="U2" s="275" t="s">
        <v>10</v>
      </c>
      <c r="V2" s="276" t="s">
        <v>11</v>
      </c>
      <c r="W2" s="276" t="s">
        <v>12</v>
      </c>
      <c r="X2" s="109" t="s">
        <v>20</v>
      </c>
      <c r="Y2" s="276" t="s">
        <v>13</v>
      </c>
      <c r="Z2" s="99" t="s">
        <v>14</v>
      </c>
      <c r="AA2" s="276" t="s">
        <v>15</v>
      </c>
      <c r="AB2" s="276" t="s">
        <v>16</v>
      </c>
      <c r="AC2" s="93" t="s">
        <v>17</v>
      </c>
      <c r="AD2" s="110" t="s">
        <v>18</v>
      </c>
      <c r="AE2" s="113" t="s">
        <v>19</v>
      </c>
      <c r="AF2" s="115" t="s">
        <v>21</v>
      </c>
      <c r="AG2" s="264" t="s">
        <v>1550</v>
      </c>
      <c r="AI2" s="226" t="s">
        <v>22</v>
      </c>
      <c r="AJ2" s="227" t="s">
        <v>8</v>
      </c>
      <c r="AK2" s="227" t="s">
        <v>9</v>
      </c>
      <c r="AL2" s="227" t="s">
        <v>34</v>
      </c>
      <c r="AM2" s="227" t="s">
        <v>12</v>
      </c>
      <c r="AN2" s="227" t="s">
        <v>244</v>
      </c>
      <c r="AO2" s="227" t="s">
        <v>23</v>
      </c>
      <c r="AP2" s="227" t="s">
        <v>15</v>
      </c>
      <c r="AQ2" s="227" t="s">
        <v>16</v>
      </c>
      <c r="AR2" s="227" t="s">
        <v>24</v>
      </c>
      <c r="AS2" s="303">
        <f>CONFIGURACAO!C12</f>
        <v>300</v>
      </c>
      <c r="AT2" s="304"/>
      <c r="AU2" s="305">
        <f>CONFIGURACAO!C13</f>
        <v>500</v>
      </c>
      <c r="AV2" s="306"/>
      <c r="AW2" s="307">
        <f>CONFIGURACAO!C14</f>
        <v>700</v>
      </c>
      <c r="AX2" s="308"/>
      <c r="AZ2" s="67" t="s">
        <v>25</v>
      </c>
      <c r="BA2" s="67" t="s">
        <v>217</v>
      </c>
      <c r="BB2" s="67" t="s">
        <v>228</v>
      </c>
      <c r="BC2" s="67" t="s">
        <v>230</v>
      </c>
      <c r="BE2" s="3" t="s">
        <v>3</v>
      </c>
      <c r="BF2" s="3" t="s">
        <v>4</v>
      </c>
      <c r="BG2" s="4" t="s">
        <v>5</v>
      </c>
      <c r="BH2" s="4" t="s">
        <v>6</v>
      </c>
      <c r="BI2" s="4" t="s">
        <v>7</v>
      </c>
      <c r="BJ2" s="4" t="s">
        <v>8</v>
      </c>
      <c r="BK2" s="4" t="s">
        <v>9</v>
      </c>
      <c r="BL2" s="8" t="s">
        <v>10</v>
      </c>
      <c r="BM2" s="8" t="s">
        <v>11</v>
      </c>
      <c r="BN2" s="8" t="s">
        <v>12</v>
      </c>
      <c r="BO2" s="8" t="s">
        <v>20</v>
      </c>
      <c r="BP2" s="8" t="s">
        <v>13</v>
      </c>
      <c r="BQ2" s="8" t="s">
        <v>14</v>
      </c>
      <c r="BR2" s="8" t="s">
        <v>15</v>
      </c>
      <c r="BS2" s="33" t="s">
        <v>16</v>
      </c>
      <c r="BT2" s="43"/>
    </row>
    <row r="3" spans="1:124" s="32" customFormat="1" ht="16" customHeight="1" thickBot="1" x14ac:dyDescent="0.25">
      <c r="A3" s="44" t="str">
        <f>CONFIGURACAO!$C$4</f>
        <v>AREA 21</v>
      </c>
      <c r="B3" s="83" t="str">
        <f>IFERROR(VLOOKUP(C3,'PI AREA  P100'!$B:$E,2,0),"")</f>
        <v/>
      </c>
      <c r="C3" s="251"/>
      <c r="D3" s="82" t="str">
        <f>IFERROR(VLOOKUP($C3,'PI AREA  P100'!$B:$I,3,0),"")</f>
        <v/>
      </c>
      <c r="E3" s="82" t="str">
        <f>IFERROR(VLOOKUP($C3,'PI AREA  P100'!$B:$I,4,0),"")</f>
        <v/>
      </c>
      <c r="F3" s="82" t="str">
        <f>IFERROR(VLOOKUP($C3,'PI AREA  P100'!$B:$I,5,0),"")</f>
        <v/>
      </c>
      <c r="G3" s="82" t="str">
        <f>IFERROR(VLOOKUP($C3,'PI AREA  P100'!$B:$I,6,0),"")</f>
        <v/>
      </c>
      <c r="H3" s="82" t="str">
        <f>IFERROR(VLOOKUP($C3,'PI AREA  P100'!$B:$I,7,0),"")</f>
        <v/>
      </c>
      <c r="I3" s="82" t="str">
        <f>IFERROR(VLOOKUP($C3,'PI AREA  P100'!$B:$I,8,0),"")</f>
        <v/>
      </c>
      <c r="J3" s="87"/>
      <c r="K3" s="94" t="s">
        <v>143</v>
      </c>
      <c r="L3" s="94"/>
      <c r="M3" s="154" t="str">
        <f>IF(SUM(F3:I3)&gt;0,SUM(F3:I3),"")</f>
        <v/>
      </c>
      <c r="N3" s="111" t="str">
        <f>IFERROR(VLOOKUP($C3,'PI AREA  P100'!$B:$AA,13,0),"")</f>
        <v/>
      </c>
      <c r="O3" s="111" t="str">
        <f>IFERROR(VLOOKUP($C3,'PI AREA  P100'!$B:$AA,14,0),"")</f>
        <v/>
      </c>
      <c r="P3" s="111" t="str">
        <f>IFERROR(VLOOKUP($C3,'PI AREA  P100'!$B:$AA,15,0),"")</f>
        <v/>
      </c>
      <c r="Q3" s="111" t="str">
        <f>IFERROR(VLOOKUP($C3,'PI AREA  P100'!$B:$AA,16,0),"")</f>
        <v/>
      </c>
      <c r="R3" s="111" t="str">
        <f>IFERROR(VLOOKUP($C3,'PI AREA  P100'!$B:$AA,17,0),"")</f>
        <v/>
      </c>
      <c r="S3" s="111" t="str">
        <f>IFERROR(VLOOKUP($C3,'PI AREA  P100'!$B:$AA,18,0),"")</f>
        <v/>
      </c>
      <c r="T3" s="114" t="str">
        <f>IFERROR(VLOOKUP($C3,'PI AREA  P100'!$B:$AA,19,0),"")</f>
        <v/>
      </c>
      <c r="U3" s="116" t="str">
        <f>IFERROR(VLOOKUP($C3,'PI AREA  P100'!$B:$AA,21,0),"")</f>
        <v/>
      </c>
      <c r="V3" s="111" t="str">
        <f>IFERROR(VLOOKUP($C3,'PI AREA  P100'!$B:$AA,22,0),"")</f>
        <v/>
      </c>
      <c r="W3" s="111" t="str">
        <f>IFERROR(VLOOKUP($C3,'PI AREA  P100'!$B:$AA,23,0),"")</f>
        <v/>
      </c>
      <c r="X3" s="119" t="str">
        <f>IFERROR(VLOOKUP($C3,'PI AREA  P100'!$B:$AA,24,0),"")</f>
        <v/>
      </c>
      <c r="Y3" s="118" t="str">
        <f>IFERROR(VLOOKUP($C3,'PI AREA  P100'!$B:$AA,25,0),"")</f>
        <v/>
      </c>
      <c r="Z3" s="111" t="str">
        <f>IFERROR(VLOOKUP($C3,'PI AREA  P100'!$B:$AA,26,0),"")</f>
        <v/>
      </c>
      <c r="AA3" s="111" t="str">
        <f>IFERROR(VLOOKUP($C3,'PI AREA  P100'!$B:$AA,27,0),"")</f>
        <v/>
      </c>
      <c r="AB3" s="114" t="str">
        <f>IFERROR(VLOOKUP($C3,'PI AREA  P100'!$B:$AB,28,0),"")</f>
        <v/>
      </c>
      <c r="AC3" s="116" t="str">
        <f t="shared" ref="AC3:AC66" si="0">IFERROR((N3+O3),"")</f>
        <v/>
      </c>
      <c r="AD3" s="111" t="str">
        <f t="shared" ref="AD3:AD66" si="1">IFERROR(AC3+P3,"")</f>
        <v/>
      </c>
      <c r="AE3" s="111" t="str">
        <f>IFERROR((U3+V3),"")</f>
        <v/>
      </c>
      <c r="AF3" s="117" t="str">
        <f>IFERROR((Y3+Z3),"")</f>
        <v/>
      </c>
      <c r="AG3" s="265" t="str">
        <f>IFERROR(SUM(N3+O3+U3+Y3),"")</f>
        <v/>
      </c>
      <c r="AI3" s="38" t="str">
        <f>IFERROR(VLOOKUP($C3,'PI AREA  P100'!$B:$AS,33,0),"")</f>
        <v/>
      </c>
      <c r="AJ3" s="38" t="str">
        <f>IFERROR(VLOOKUP($C3,'PI AREA  P100'!$B:$AS,34,0),"")</f>
        <v/>
      </c>
      <c r="AK3" s="38" t="str">
        <f>IFERROR(VLOOKUP($C3,'PI AREA  P100'!$B:$AS,35,0),"")</f>
        <v/>
      </c>
      <c r="AL3" s="38" t="str">
        <f>IFERROR(VLOOKUP($C3,'PI AREA  P100'!$B:$AS,36,0),"")</f>
        <v/>
      </c>
      <c r="AM3" s="38" t="str">
        <f>IFERROR(VLOOKUP($C3,'PI AREA  P100'!$B:$AS,37,0),"")</f>
        <v/>
      </c>
      <c r="AN3" s="38" t="str">
        <f>IFERROR(VLOOKUP($C3,'PI AREA  P100'!$B:$AS,38,0),"")</f>
        <v/>
      </c>
      <c r="AO3" s="38" t="str">
        <f>IFERROR(VLOOKUP($C3,'PI AREA  P100'!$B:$AS,39,0),"")</f>
        <v/>
      </c>
      <c r="AP3" s="38" t="str">
        <f>IFERROR(VLOOKUP($C3,'PI AREA  P100'!$B:$AS,40,0),"")</f>
        <v/>
      </c>
      <c r="AQ3" s="38" t="str">
        <f>IFERROR(VLOOKUP($C3,'PI AREA  P100'!$B:$AS,41,0),"")</f>
        <v/>
      </c>
      <c r="AR3" s="38" t="str">
        <f>IFERROR(VLOOKUP($C3,'PI AREA  P100'!$B:$AS,42,0),"")</f>
        <v/>
      </c>
      <c r="AS3" s="68" t="str">
        <f>IF(AR3="","",$AR3-(($AS$2/CONFIGURACAO!$C$6)*$M3))</f>
        <v/>
      </c>
      <c r="AT3" s="234" t="str">
        <f t="shared" ref="AT3:AT66" si="2">IF(M3="","",IF(AS3&gt;=0,3,"NAO"))</f>
        <v/>
      </c>
      <c r="AU3" s="75" t="str">
        <f>IF(AR3="","",$AR3-(($AU$2/CONFIGURACAO!$C$6)*$M3))</f>
        <v/>
      </c>
      <c r="AV3" s="76" t="str">
        <f t="shared" ref="AV3:AV66" si="3">IF(M3=""," ",IF(AU3&gt;=0,4,"NAO"))</f>
        <v xml:space="preserve"> </v>
      </c>
      <c r="AW3" s="74" t="str">
        <f>IF(AR3="","",$AR3-(($AW$2/CONFIGURACAO!$C$6)*$M3))</f>
        <v/>
      </c>
      <c r="AX3" s="72" t="str">
        <f t="shared" ref="AX3:AX66" si="4">IF(M3="","",IF(AW3&gt;=0,5,"NAO"))</f>
        <v/>
      </c>
      <c r="AZ3" s="39" t="str">
        <f t="shared" ref="AZ3:AZ66" si="5">IF(AR3="","",(AR3/(SUM($AR$3:$AR$67))*100))</f>
        <v/>
      </c>
      <c r="BA3" s="146" t="str">
        <f t="shared" ref="BA3:BA66" si="6">IF(M3="","",SUM(N3:T3,U3:X3,Y3:AB3))</f>
        <v/>
      </c>
      <c r="BB3" s="146" t="str">
        <f t="shared" ref="BB3:BB66" si="7">IF(M3="","",RANK(BA3,$BA$3:$BA$67))</f>
        <v/>
      </c>
      <c r="BC3" s="32" t="str">
        <f t="shared" ref="BC3:BC66" si="8">IF(M3="","",RANK(AR3,$AR$3:$AR$67))</f>
        <v/>
      </c>
      <c r="BE3" s="40" t="str">
        <f t="shared" ref="BE3:BK34" si="9">IF($M3="","",IF(N3="","",(N3/N$75*100)))</f>
        <v/>
      </c>
      <c r="BF3" s="40" t="str">
        <f t="shared" si="9"/>
        <v/>
      </c>
      <c r="BG3" s="40" t="str">
        <f t="shared" si="9"/>
        <v/>
      </c>
      <c r="BH3" s="40" t="str">
        <f t="shared" si="9"/>
        <v/>
      </c>
      <c r="BI3" s="40" t="str">
        <f t="shared" si="9"/>
        <v/>
      </c>
      <c r="BJ3" s="40" t="str">
        <f t="shared" si="9"/>
        <v/>
      </c>
      <c r="BK3" s="40" t="str">
        <f t="shared" si="9"/>
        <v/>
      </c>
      <c r="BL3" s="40" t="str">
        <f t="shared" ref="BL3:BL66" si="10">IFERROR(IF($M3="","",IF(U3="","",(U3/U$75*100))),0)</f>
        <v/>
      </c>
      <c r="BM3" s="40" t="str">
        <f t="shared" ref="BM3:BO34" si="11">IF($M3="","",IF(V3="","",(V3/V$75*100)))</f>
        <v/>
      </c>
      <c r="BN3" s="40" t="str">
        <f t="shared" si="11"/>
        <v/>
      </c>
      <c r="BO3" s="40" t="str">
        <f t="shared" si="11"/>
        <v/>
      </c>
      <c r="BP3" s="40" t="str">
        <f t="shared" ref="BP3:BP66" si="12">IFERROR(IF($M3="","",IF(Y3="","",(Y3/Y$75*100))),0)</f>
        <v/>
      </c>
      <c r="BQ3" s="40" t="str">
        <f t="shared" ref="BQ3:BS34" si="13">IF($M3="","",IF(Z3="","",(Z3/Z$75*100)))</f>
        <v/>
      </c>
      <c r="BR3" s="40" t="str">
        <f t="shared" si="13"/>
        <v/>
      </c>
      <c r="BS3" s="40" t="str">
        <f t="shared" si="13"/>
        <v/>
      </c>
      <c r="BT3" s="42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</row>
    <row r="4" spans="1:124" s="32" customFormat="1" ht="17" thickBot="1" x14ac:dyDescent="0.25">
      <c r="A4" s="44" t="str">
        <f>CONFIGURACAO!$C$4</f>
        <v>AREA 21</v>
      </c>
      <c r="B4" s="83" t="str">
        <f>IFERROR(VLOOKUP(C4,'PI AREA  P100'!$B:$E,2,0),"")</f>
        <v/>
      </c>
      <c r="C4" s="251"/>
      <c r="D4" s="82" t="str">
        <f>IFERROR(VLOOKUP($C4,'PI AREA  P100'!$B:$I,3,0),"")</f>
        <v/>
      </c>
      <c r="E4" s="82" t="str">
        <f>IFERROR(VLOOKUP($C4,'PI AREA  P100'!$B:$I,4,0),"")</f>
        <v/>
      </c>
      <c r="F4" s="82" t="str">
        <f>IFERROR(VLOOKUP($C4,'PI AREA  P100'!$B:$I,5,0),"")</f>
        <v/>
      </c>
      <c r="G4" s="82" t="str">
        <f>IFERROR(VLOOKUP($C4,'PI AREA  P100'!$B:$I,6,0),"")</f>
        <v/>
      </c>
      <c r="H4" s="82" t="str">
        <f>IFERROR(VLOOKUP($C4,'PI AREA  P100'!$B:$I,7,0),"")</f>
        <v/>
      </c>
      <c r="I4" s="82" t="str">
        <f>IFERROR(VLOOKUP($C4,'PI AREA  P100'!$B:$I,8,0),"")</f>
        <v/>
      </c>
      <c r="J4" s="87"/>
      <c r="K4" s="94" t="s">
        <v>144</v>
      </c>
      <c r="L4" s="94"/>
      <c r="M4" s="154" t="str">
        <f t="shared" ref="M4:M67" si="14">IF(SUM(F4:I4)&gt;0,SUM(F4:I4),"")</f>
        <v/>
      </c>
      <c r="N4" s="111" t="str">
        <f>IFERROR(VLOOKUP($C4,'PI AREA  P100'!$B:$AA,13,0),"")</f>
        <v/>
      </c>
      <c r="O4" s="111" t="str">
        <f>IFERROR(VLOOKUP($C4,'PI AREA  P100'!$B:$AA,14,0),"")</f>
        <v/>
      </c>
      <c r="P4" s="111" t="str">
        <f>IFERROR(VLOOKUP($C4,'PI AREA  P100'!$B:$AA,15,0),"")</f>
        <v/>
      </c>
      <c r="Q4" s="111" t="str">
        <f>IFERROR(VLOOKUP($C4,'PI AREA  P100'!$B:$AA,16,0),"")</f>
        <v/>
      </c>
      <c r="R4" s="111" t="str">
        <f>IFERROR(VLOOKUP($C4,'PI AREA  P100'!$B:$AA,17,0),"")</f>
        <v/>
      </c>
      <c r="S4" s="111" t="str">
        <f>IFERROR(VLOOKUP($C4,'PI AREA  P100'!$B:$AA,18,0),"")</f>
        <v/>
      </c>
      <c r="T4" s="114" t="str">
        <f>IFERROR(VLOOKUP($C4,'PI AREA  P100'!$B:$AA,19,0),"")</f>
        <v/>
      </c>
      <c r="U4" s="116" t="str">
        <f>IFERROR(VLOOKUP($C4,'PI AREA  P100'!$B:$AA,21,0),"")</f>
        <v/>
      </c>
      <c r="V4" s="111" t="str">
        <f>IFERROR(VLOOKUP($C4,'PI AREA  P100'!$B:$AA,22,0),"")</f>
        <v/>
      </c>
      <c r="W4" s="111" t="str">
        <f>IFERROR(VLOOKUP($C4,'PI AREA  P100'!$B:$AA,23,0),"")</f>
        <v/>
      </c>
      <c r="X4" s="119" t="str">
        <f>IFERROR(VLOOKUP($C4,'PI AREA  P100'!$B:$AA,24,0),"")</f>
        <v/>
      </c>
      <c r="Y4" s="118" t="str">
        <f>IFERROR(VLOOKUP($C4,'PI AREA  P100'!$B:$AA,25,0),"")</f>
        <v/>
      </c>
      <c r="Z4" s="111" t="str">
        <f>IFERROR(VLOOKUP($C4,'PI AREA  P100'!$B:$AA,26,0),"")</f>
        <v/>
      </c>
      <c r="AA4" s="111" t="str">
        <f>IFERROR(VLOOKUP($C4,'PI AREA  P100'!$B:$AA,27,0),"")</f>
        <v/>
      </c>
      <c r="AB4" s="114" t="str">
        <f>IFERROR(VLOOKUP($C4,'PI AREA  P100'!$B:$AB,28,0),"")</f>
        <v/>
      </c>
      <c r="AC4" s="116" t="str">
        <f t="shared" si="0"/>
        <v/>
      </c>
      <c r="AD4" s="111" t="str">
        <f t="shared" si="1"/>
        <v/>
      </c>
      <c r="AE4" s="111" t="str">
        <f t="shared" ref="AE4:AE67" si="15">IFERROR((U4+V4),"")</f>
        <v/>
      </c>
      <c r="AF4" s="117" t="str">
        <f t="shared" ref="AF4:AF67" si="16">IFERROR((Y4+Z4),"")</f>
        <v/>
      </c>
      <c r="AG4" s="265" t="str">
        <f t="shared" ref="AG4:AG67" si="17">IFERROR(SUM(N4+O4+U4+Y4),"")</f>
        <v/>
      </c>
      <c r="AI4" s="38" t="str">
        <f>IFERROR(VLOOKUP($C4,'PI AREA  P100'!$B:$AS,33,0),"")</f>
        <v/>
      </c>
      <c r="AJ4" s="38" t="str">
        <f>IFERROR(VLOOKUP($C4,'PI AREA  P100'!$B:$AS,34,0),"")</f>
        <v/>
      </c>
      <c r="AK4" s="38" t="str">
        <f>IFERROR(VLOOKUP($C4,'PI AREA  P100'!$B:$AS,35,0),"")</f>
        <v/>
      </c>
      <c r="AL4" s="38" t="str">
        <f>IFERROR(VLOOKUP($C4,'PI AREA  P100'!$B:$AS,36,0),"")</f>
        <v/>
      </c>
      <c r="AM4" s="38" t="str">
        <f>IFERROR(VLOOKUP($C4,'PI AREA  P100'!$B:$AS,37,0),"")</f>
        <v/>
      </c>
      <c r="AN4" s="38" t="str">
        <f>IFERROR(VLOOKUP($C4,'PI AREA  P100'!$B:$AS,38,0),"")</f>
        <v/>
      </c>
      <c r="AO4" s="38" t="str">
        <f>IFERROR(VLOOKUP($C4,'PI AREA  P100'!$B:$AS,39,0),"")</f>
        <v/>
      </c>
      <c r="AP4" s="38" t="str">
        <f>IFERROR(VLOOKUP($C4,'PI AREA  P100'!$B:$AS,40,0),"")</f>
        <v/>
      </c>
      <c r="AQ4" s="38" t="str">
        <f>IFERROR(VLOOKUP($C4,'PI AREA  P100'!$B:$AS,41,0),"")</f>
        <v/>
      </c>
      <c r="AR4" s="38" t="str">
        <f>IFERROR(VLOOKUP($C4,'PI AREA  P100'!$B:$AS,42,0),"")</f>
        <v/>
      </c>
      <c r="AS4" s="68" t="str">
        <f>IF(AR4="","",$AR4-(($AS$2/CONFIGURACAO!$C$6)*$M4))</f>
        <v/>
      </c>
      <c r="AT4" s="234" t="str">
        <f t="shared" si="2"/>
        <v/>
      </c>
      <c r="AU4" s="75" t="str">
        <f>IF(AR4="","",$AR4-(($AU$2/CONFIGURACAO!$C$6)*$M4))</f>
        <v/>
      </c>
      <c r="AV4" s="76" t="str">
        <f t="shared" si="3"/>
        <v xml:space="preserve"> </v>
      </c>
      <c r="AW4" s="74" t="str">
        <f>IF(AR4="","",$AR4-(($AW$2/CONFIGURACAO!$C$6)*$M4))</f>
        <v/>
      </c>
      <c r="AX4" s="72" t="str">
        <f t="shared" si="4"/>
        <v/>
      </c>
      <c r="AZ4" s="39" t="str">
        <f t="shared" si="5"/>
        <v/>
      </c>
      <c r="BA4" s="146" t="str">
        <f t="shared" si="6"/>
        <v/>
      </c>
      <c r="BB4" s="146" t="str">
        <f t="shared" si="7"/>
        <v/>
      </c>
      <c r="BC4" s="32" t="str">
        <f t="shared" si="8"/>
        <v/>
      </c>
      <c r="BE4" s="40" t="str">
        <f t="shared" si="9"/>
        <v/>
      </c>
      <c r="BF4" s="40" t="str">
        <f t="shared" si="9"/>
        <v/>
      </c>
      <c r="BG4" s="40" t="str">
        <f t="shared" si="9"/>
        <v/>
      </c>
      <c r="BH4" s="40" t="str">
        <f t="shared" si="9"/>
        <v/>
      </c>
      <c r="BI4" s="40" t="str">
        <f t="shared" si="9"/>
        <v/>
      </c>
      <c r="BJ4" s="40" t="str">
        <f t="shared" si="9"/>
        <v/>
      </c>
      <c r="BK4" s="40" t="str">
        <f t="shared" si="9"/>
        <v/>
      </c>
      <c r="BL4" s="40" t="str">
        <f t="shared" si="10"/>
        <v/>
      </c>
      <c r="BM4" s="40" t="str">
        <f t="shared" si="11"/>
        <v/>
      </c>
      <c r="BN4" s="40" t="str">
        <f t="shared" si="11"/>
        <v/>
      </c>
      <c r="BO4" s="40" t="str">
        <f t="shared" si="11"/>
        <v/>
      </c>
      <c r="BP4" s="40" t="str">
        <f t="shared" si="12"/>
        <v/>
      </c>
      <c r="BQ4" s="40" t="str">
        <f t="shared" si="13"/>
        <v/>
      </c>
      <c r="BR4" s="40" t="str">
        <f t="shared" si="13"/>
        <v/>
      </c>
      <c r="BS4" s="40" t="str">
        <f t="shared" si="13"/>
        <v/>
      </c>
      <c r="BT4" s="42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</row>
    <row r="5" spans="1:124" s="32" customFormat="1" ht="17" thickBot="1" x14ac:dyDescent="0.25">
      <c r="A5" s="44" t="str">
        <f>CONFIGURACAO!$C$4</f>
        <v>AREA 21</v>
      </c>
      <c r="B5" s="83" t="str">
        <f>IFERROR(VLOOKUP(C5,'PI AREA  P100'!$B:$E,2,0),"")</f>
        <v/>
      </c>
      <c r="C5" s="251"/>
      <c r="D5" s="82" t="str">
        <f>IFERROR(VLOOKUP($C5,'PI AREA  P100'!$B:$I,3,0),"")</f>
        <v/>
      </c>
      <c r="E5" s="82" t="str">
        <f>IFERROR(VLOOKUP($C5,'PI AREA  P100'!$B:$I,4,0),"")</f>
        <v/>
      </c>
      <c r="F5" s="82" t="str">
        <f>IFERROR(VLOOKUP($C5,'PI AREA  P100'!$B:$I,5,0),"")</f>
        <v/>
      </c>
      <c r="G5" s="82" t="str">
        <f>IFERROR(VLOOKUP($C5,'PI AREA  P100'!$B:$I,6,0),"")</f>
        <v/>
      </c>
      <c r="H5" s="82" t="str">
        <f>IFERROR(VLOOKUP($C5,'PI AREA  P100'!$B:$I,7,0),"")</f>
        <v/>
      </c>
      <c r="I5" s="82" t="str">
        <f>IFERROR(VLOOKUP($C5,'PI AREA  P100'!$B:$I,8,0),"")</f>
        <v/>
      </c>
      <c r="J5" s="87"/>
      <c r="K5" s="94" t="s">
        <v>145</v>
      </c>
      <c r="L5" s="94"/>
      <c r="M5" s="154" t="str">
        <f t="shared" si="14"/>
        <v/>
      </c>
      <c r="N5" s="111" t="str">
        <f>IFERROR(VLOOKUP($C5,'PI AREA  P100'!$B:$AA,13,0),"")</f>
        <v/>
      </c>
      <c r="O5" s="111" t="str">
        <f>IFERROR(VLOOKUP($C5,'PI AREA  P100'!$B:$AA,14,0),"")</f>
        <v/>
      </c>
      <c r="P5" s="111" t="str">
        <f>IFERROR(VLOOKUP($C5,'PI AREA  P100'!$B:$AA,15,0),"")</f>
        <v/>
      </c>
      <c r="Q5" s="111" t="str">
        <f>IFERROR(VLOOKUP($C5,'PI AREA  P100'!$B:$AA,16,0),"")</f>
        <v/>
      </c>
      <c r="R5" s="111" t="str">
        <f>IFERROR(VLOOKUP($C5,'PI AREA  P100'!$B:$AA,17,0),"")</f>
        <v/>
      </c>
      <c r="S5" s="111" t="str">
        <f>IFERROR(VLOOKUP($C5,'PI AREA  P100'!$B:$AA,18,0),"")</f>
        <v/>
      </c>
      <c r="T5" s="114" t="str">
        <f>IFERROR(VLOOKUP($C5,'PI AREA  P100'!$B:$AA,19,0),"")</f>
        <v/>
      </c>
      <c r="U5" s="116" t="str">
        <f>IFERROR(VLOOKUP($C5,'PI AREA  P100'!$B:$AA,21,0),"")</f>
        <v/>
      </c>
      <c r="V5" s="111" t="str">
        <f>IFERROR(VLOOKUP($C5,'PI AREA  P100'!$B:$AA,22,0),"")</f>
        <v/>
      </c>
      <c r="W5" s="111" t="str">
        <f>IFERROR(VLOOKUP($C5,'PI AREA  P100'!$B:$AA,23,0),"")</f>
        <v/>
      </c>
      <c r="X5" s="119" t="str">
        <f>IFERROR(VLOOKUP($C5,'PI AREA  P100'!$B:$AA,24,0),"")</f>
        <v/>
      </c>
      <c r="Y5" s="118" t="str">
        <f>IFERROR(VLOOKUP($C5,'PI AREA  P100'!$B:$AA,25,0),"")</f>
        <v/>
      </c>
      <c r="Z5" s="111" t="str">
        <f>IFERROR(VLOOKUP($C5,'PI AREA  P100'!$B:$AA,26,0),"")</f>
        <v/>
      </c>
      <c r="AA5" s="111" t="str">
        <f>IFERROR(VLOOKUP($C5,'PI AREA  P100'!$B:$AA,27,0),"")</f>
        <v/>
      </c>
      <c r="AB5" s="114" t="str">
        <f>IFERROR(VLOOKUP($C5,'PI AREA  P100'!$B:$AB,28,0),"")</f>
        <v/>
      </c>
      <c r="AC5" s="116" t="str">
        <f t="shared" si="0"/>
        <v/>
      </c>
      <c r="AD5" s="111" t="str">
        <f t="shared" si="1"/>
        <v/>
      </c>
      <c r="AE5" s="111" t="str">
        <f t="shared" si="15"/>
        <v/>
      </c>
      <c r="AF5" s="117" t="str">
        <f t="shared" si="16"/>
        <v/>
      </c>
      <c r="AG5" s="265" t="str">
        <f t="shared" si="17"/>
        <v/>
      </c>
      <c r="AI5" s="38" t="str">
        <f>IFERROR(VLOOKUP($C5,'PI AREA  P100'!$B:$AS,33,0),"")</f>
        <v/>
      </c>
      <c r="AJ5" s="38" t="str">
        <f>IFERROR(VLOOKUP($C5,'PI AREA  P100'!$B:$AS,34,0),"")</f>
        <v/>
      </c>
      <c r="AK5" s="38" t="str">
        <f>IFERROR(VLOOKUP($C5,'PI AREA  P100'!$B:$AS,35,0),"")</f>
        <v/>
      </c>
      <c r="AL5" s="38" t="str">
        <f>IFERROR(VLOOKUP($C5,'PI AREA  P100'!$B:$AS,36,0),"")</f>
        <v/>
      </c>
      <c r="AM5" s="38" t="str">
        <f>IFERROR(VLOOKUP($C5,'PI AREA  P100'!$B:$AS,37,0),"")</f>
        <v/>
      </c>
      <c r="AN5" s="38" t="str">
        <f>IFERROR(VLOOKUP($C5,'PI AREA  P100'!$B:$AS,38,0),"")</f>
        <v/>
      </c>
      <c r="AO5" s="38" t="str">
        <f>IFERROR(VLOOKUP($C5,'PI AREA  P100'!$B:$AS,39,0),"")</f>
        <v/>
      </c>
      <c r="AP5" s="38" t="str">
        <f>IFERROR(VLOOKUP($C5,'PI AREA  P100'!$B:$AS,40,0),"")</f>
        <v/>
      </c>
      <c r="AQ5" s="38" t="str">
        <f>IFERROR(VLOOKUP($C5,'PI AREA  P100'!$B:$AS,41,0),"")</f>
        <v/>
      </c>
      <c r="AR5" s="38" t="str">
        <f>IFERROR(VLOOKUP($C5,'PI AREA  P100'!$B:$AS,42,0),"")</f>
        <v/>
      </c>
      <c r="AS5" s="68" t="str">
        <f>IF(AR5="","",$AR5-(($AS$2/CONFIGURACAO!$C$6)*$M5))</f>
        <v/>
      </c>
      <c r="AT5" s="234" t="str">
        <f t="shared" si="2"/>
        <v/>
      </c>
      <c r="AU5" s="75" t="str">
        <f>IF(AR5="","",$AR5-(($AU$2/CONFIGURACAO!$C$6)*$M5))</f>
        <v/>
      </c>
      <c r="AV5" s="76" t="str">
        <f t="shared" si="3"/>
        <v xml:space="preserve"> </v>
      </c>
      <c r="AW5" s="74" t="str">
        <f>IF(AR5="","",$AR5-(($AW$2/CONFIGURACAO!$C$6)*$M5))</f>
        <v/>
      </c>
      <c r="AX5" s="72" t="str">
        <f t="shared" si="4"/>
        <v/>
      </c>
      <c r="AZ5" s="39" t="str">
        <f t="shared" si="5"/>
        <v/>
      </c>
      <c r="BA5" s="146" t="str">
        <f t="shared" si="6"/>
        <v/>
      </c>
      <c r="BB5" s="146" t="str">
        <f t="shared" si="7"/>
        <v/>
      </c>
      <c r="BC5" s="32" t="str">
        <f t="shared" si="8"/>
        <v/>
      </c>
      <c r="BE5" s="40" t="str">
        <f t="shared" si="9"/>
        <v/>
      </c>
      <c r="BF5" s="40" t="str">
        <f t="shared" si="9"/>
        <v/>
      </c>
      <c r="BG5" s="40" t="str">
        <f t="shared" si="9"/>
        <v/>
      </c>
      <c r="BH5" s="40" t="str">
        <f t="shared" si="9"/>
        <v/>
      </c>
      <c r="BI5" s="40" t="str">
        <f t="shared" si="9"/>
        <v/>
      </c>
      <c r="BJ5" s="40" t="str">
        <f t="shared" si="9"/>
        <v/>
      </c>
      <c r="BK5" s="40" t="str">
        <f t="shared" si="9"/>
        <v/>
      </c>
      <c r="BL5" s="40" t="str">
        <f t="shared" si="10"/>
        <v/>
      </c>
      <c r="BM5" s="40" t="str">
        <f t="shared" si="11"/>
        <v/>
      </c>
      <c r="BN5" s="40" t="str">
        <f t="shared" si="11"/>
        <v/>
      </c>
      <c r="BO5" s="40" t="str">
        <f t="shared" si="11"/>
        <v/>
      </c>
      <c r="BP5" s="40" t="str">
        <f t="shared" si="12"/>
        <v/>
      </c>
      <c r="BQ5" s="40" t="str">
        <f t="shared" si="13"/>
        <v/>
      </c>
      <c r="BR5" s="40" t="str">
        <f t="shared" si="13"/>
        <v/>
      </c>
      <c r="BS5" s="40" t="str">
        <f t="shared" si="13"/>
        <v/>
      </c>
      <c r="BT5" s="42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</row>
    <row r="6" spans="1:124" s="32" customFormat="1" ht="17" thickBot="1" x14ac:dyDescent="0.25">
      <c r="A6" s="44" t="str">
        <f>CONFIGURACAO!$C$4</f>
        <v>AREA 21</v>
      </c>
      <c r="B6" s="83" t="str">
        <f>IFERROR(VLOOKUP(C6,'PI AREA  P100'!$B:$E,2,0),"")</f>
        <v/>
      </c>
      <c r="C6" s="251"/>
      <c r="D6" s="82" t="str">
        <f>IFERROR(VLOOKUP($C6,'PI AREA  P100'!$B:$I,3,0),"")</f>
        <v/>
      </c>
      <c r="E6" s="82" t="str">
        <f>IFERROR(VLOOKUP($C6,'PI AREA  P100'!$B:$I,4,0),"")</f>
        <v/>
      </c>
      <c r="F6" s="82" t="str">
        <f>IFERROR(VLOOKUP($C6,'PI AREA  P100'!$B:$I,5,0),"")</f>
        <v/>
      </c>
      <c r="G6" s="82" t="str">
        <f>IFERROR(VLOOKUP($C6,'PI AREA  P100'!$B:$I,6,0),"")</f>
        <v/>
      </c>
      <c r="H6" s="82" t="str">
        <f>IFERROR(VLOOKUP($C6,'PI AREA  P100'!$B:$I,7,0),"")</f>
        <v/>
      </c>
      <c r="I6" s="82" t="str">
        <f>IFERROR(VLOOKUP($C6,'PI AREA  P100'!$B:$I,8,0),"")</f>
        <v/>
      </c>
      <c r="J6" s="87"/>
      <c r="K6" s="94"/>
      <c r="L6" s="94"/>
      <c r="M6" s="154" t="str">
        <f t="shared" si="14"/>
        <v/>
      </c>
      <c r="N6" s="111" t="str">
        <f>IFERROR(VLOOKUP($C6,'PI AREA  P100'!$B:$AA,13,0),"")</f>
        <v/>
      </c>
      <c r="O6" s="111" t="str">
        <f>IFERROR(VLOOKUP($C6,'PI AREA  P100'!$B:$AA,14,0),"")</f>
        <v/>
      </c>
      <c r="P6" s="111" t="str">
        <f>IFERROR(VLOOKUP($C6,'PI AREA  P100'!$B:$AA,15,0),"")</f>
        <v/>
      </c>
      <c r="Q6" s="111" t="str">
        <f>IFERROR(VLOOKUP($C6,'PI AREA  P100'!$B:$AA,16,0),"")</f>
        <v/>
      </c>
      <c r="R6" s="111" t="str">
        <f>IFERROR(VLOOKUP($C6,'PI AREA  P100'!$B:$AA,17,0),"")</f>
        <v/>
      </c>
      <c r="S6" s="111" t="str">
        <f>IFERROR(VLOOKUP($C6,'PI AREA  P100'!$B:$AA,18,0),"")</f>
        <v/>
      </c>
      <c r="T6" s="114" t="str">
        <f>IFERROR(VLOOKUP($C6,'PI AREA  P100'!$B:$AA,19,0),"")</f>
        <v/>
      </c>
      <c r="U6" s="116" t="str">
        <f>IFERROR(VLOOKUP($C6,'PI AREA  P100'!$B:$AA,21,0),"")</f>
        <v/>
      </c>
      <c r="V6" s="111" t="str">
        <f>IFERROR(VLOOKUP($C6,'PI AREA  P100'!$B:$AA,22,0),"")</f>
        <v/>
      </c>
      <c r="W6" s="111" t="str">
        <f>IFERROR(VLOOKUP($C6,'PI AREA  P100'!$B:$AA,23,0),"")</f>
        <v/>
      </c>
      <c r="X6" s="119" t="str">
        <f>IFERROR(VLOOKUP($C6,'PI AREA  P100'!$B:$AA,24,0),"")</f>
        <v/>
      </c>
      <c r="Y6" s="118" t="str">
        <f>IFERROR(VLOOKUP($C6,'PI AREA  P100'!$B:$AA,25,0),"")</f>
        <v/>
      </c>
      <c r="Z6" s="111" t="str">
        <f>IFERROR(VLOOKUP($C6,'PI AREA  P100'!$B:$AA,26,0),"")</f>
        <v/>
      </c>
      <c r="AA6" s="111" t="str">
        <f>IFERROR(VLOOKUP($C6,'PI AREA  P100'!$B:$AA,27,0),"")</f>
        <v/>
      </c>
      <c r="AB6" s="114" t="str">
        <f>IFERROR(VLOOKUP($C6,'PI AREA  P100'!$B:$AB,28,0),"")</f>
        <v/>
      </c>
      <c r="AC6" s="116" t="str">
        <f t="shared" si="0"/>
        <v/>
      </c>
      <c r="AD6" s="111" t="str">
        <f t="shared" si="1"/>
        <v/>
      </c>
      <c r="AE6" s="111" t="str">
        <f t="shared" si="15"/>
        <v/>
      </c>
      <c r="AF6" s="117" t="str">
        <f t="shared" si="16"/>
        <v/>
      </c>
      <c r="AG6" s="265" t="str">
        <f t="shared" si="17"/>
        <v/>
      </c>
      <c r="AI6" s="38" t="str">
        <f>IFERROR(VLOOKUP($C6,'PI AREA  P100'!$B:$AS,33,0),"")</f>
        <v/>
      </c>
      <c r="AJ6" s="38" t="str">
        <f>IFERROR(VLOOKUP($C6,'PI AREA  P100'!$B:$AS,34,0),"")</f>
        <v/>
      </c>
      <c r="AK6" s="38" t="str">
        <f>IFERROR(VLOOKUP($C6,'PI AREA  P100'!$B:$AS,35,0),"")</f>
        <v/>
      </c>
      <c r="AL6" s="38" t="str">
        <f>IFERROR(VLOOKUP($C6,'PI AREA  P100'!$B:$AS,36,0),"")</f>
        <v/>
      </c>
      <c r="AM6" s="38" t="str">
        <f>IFERROR(VLOOKUP($C6,'PI AREA  P100'!$B:$AS,37,0),"")</f>
        <v/>
      </c>
      <c r="AN6" s="38" t="str">
        <f>IFERROR(VLOOKUP($C6,'PI AREA  P100'!$B:$AS,38,0),"")</f>
        <v/>
      </c>
      <c r="AO6" s="38" t="str">
        <f>IFERROR(VLOOKUP($C6,'PI AREA  P100'!$B:$AS,39,0),"")</f>
        <v/>
      </c>
      <c r="AP6" s="38" t="str">
        <f>IFERROR(VLOOKUP($C6,'PI AREA  P100'!$B:$AS,40,0),"")</f>
        <v/>
      </c>
      <c r="AQ6" s="38" t="str">
        <f>IFERROR(VLOOKUP($C6,'PI AREA  P100'!$B:$AS,41,0),"")</f>
        <v/>
      </c>
      <c r="AR6" s="38" t="str">
        <f>IFERROR(VLOOKUP($C6,'PI AREA  P100'!$B:$AS,42,0),"")</f>
        <v/>
      </c>
      <c r="AS6" s="68" t="str">
        <f>IF(AR6="","",$AR6-(($AS$2/CONFIGURACAO!$C$6)*$M6))</f>
        <v/>
      </c>
      <c r="AT6" s="234" t="str">
        <f t="shared" si="2"/>
        <v/>
      </c>
      <c r="AU6" s="75" t="str">
        <f>IF(AR6="","",$AR6-(($AU$2/CONFIGURACAO!$C$6)*$M6))</f>
        <v/>
      </c>
      <c r="AV6" s="76" t="str">
        <f t="shared" si="3"/>
        <v xml:space="preserve"> </v>
      </c>
      <c r="AW6" s="74" t="str">
        <f>IF(AR6="","",$AR6-(($AW$2/CONFIGURACAO!$C$6)*$M6))</f>
        <v/>
      </c>
      <c r="AX6" s="72" t="str">
        <f t="shared" si="4"/>
        <v/>
      </c>
      <c r="AZ6" s="39" t="str">
        <f t="shared" si="5"/>
        <v/>
      </c>
      <c r="BA6" s="146" t="str">
        <f t="shared" si="6"/>
        <v/>
      </c>
      <c r="BB6" s="146" t="str">
        <f t="shared" si="7"/>
        <v/>
      </c>
      <c r="BC6" s="32" t="str">
        <f t="shared" si="8"/>
        <v/>
      </c>
      <c r="BE6" s="40" t="str">
        <f t="shared" si="9"/>
        <v/>
      </c>
      <c r="BF6" s="40" t="str">
        <f t="shared" si="9"/>
        <v/>
      </c>
      <c r="BG6" s="40" t="str">
        <f t="shared" si="9"/>
        <v/>
      </c>
      <c r="BH6" s="40" t="str">
        <f t="shared" si="9"/>
        <v/>
      </c>
      <c r="BI6" s="40" t="str">
        <f t="shared" si="9"/>
        <v/>
      </c>
      <c r="BJ6" s="40" t="str">
        <f t="shared" si="9"/>
        <v/>
      </c>
      <c r="BK6" s="40" t="str">
        <f t="shared" si="9"/>
        <v/>
      </c>
      <c r="BL6" s="40" t="str">
        <f t="shared" si="10"/>
        <v/>
      </c>
      <c r="BM6" s="40" t="str">
        <f t="shared" si="11"/>
        <v/>
      </c>
      <c r="BN6" s="40" t="str">
        <f t="shared" si="11"/>
        <v/>
      </c>
      <c r="BO6" s="40" t="str">
        <f t="shared" si="11"/>
        <v/>
      </c>
      <c r="BP6" s="40" t="str">
        <f t="shared" si="12"/>
        <v/>
      </c>
      <c r="BQ6" s="40" t="str">
        <f t="shared" si="13"/>
        <v/>
      </c>
      <c r="BR6" s="40" t="str">
        <f t="shared" si="13"/>
        <v/>
      </c>
      <c r="BS6" s="40" t="str">
        <f t="shared" si="13"/>
        <v/>
      </c>
      <c r="BT6" s="42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</row>
    <row r="7" spans="1:124" s="32" customFormat="1" ht="17" thickBot="1" x14ac:dyDescent="0.25">
      <c r="A7" s="44" t="str">
        <f>CONFIGURACAO!$C$4</f>
        <v>AREA 21</v>
      </c>
      <c r="B7" s="83" t="str">
        <f>IFERROR(VLOOKUP(C7,'PI AREA  P100'!$B:$E,2,0),"")</f>
        <v/>
      </c>
      <c r="C7" s="251"/>
      <c r="D7" s="82" t="str">
        <f>IFERROR(VLOOKUP($C7,'PI AREA  P100'!$B:$I,3,0),"")</f>
        <v/>
      </c>
      <c r="E7" s="82" t="str">
        <f>IFERROR(VLOOKUP($C7,'PI AREA  P100'!$B:$I,4,0),"")</f>
        <v/>
      </c>
      <c r="F7" s="82" t="str">
        <f>IFERROR(VLOOKUP($C7,'PI AREA  P100'!$B:$I,5,0),"")</f>
        <v/>
      </c>
      <c r="G7" s="82" t="str">
        <f>IFERROR(VLOOKUP($C7,'PI AREA  P100'!$B:$I,6,0),"")</f>
        <v/>
      </c>
      <c r="H7" s="82" t="str">
        <f>IFERROR(VLOOKUP($C7,'PI AREA  P100'!$B:$I,7,0),"")</f>
        <v/>
      </c>
      <c r="I7" s="82" t="str">
        <f>IFERROR(VLOOKUP($C7,'PI AREA  P100'!$B:$I,8,0),"")</f>
        <v/>
      </c>
      <c r="J7" s="87"/>
      <c r="K7" s="94"/>
      <c r="L7" s="94"/>
      <c r="M7" s="154" t="str">
        <f t="shared" si="14"/>
        <v/>
      </c>
      <c r="N7" s="111" t="str">
        <f>IFERROR(VLOOKUP($C7,'PI AREA  P100'!$B:$AA,13,0),"")</f>
        <v/>
      </c>
      <c r="O7" s="111" t="str">
        <f>IFERROR(VLOOKUP($C7,'PI AREA  P100'!$B:$AA,14,0),"")</f>
        <v/>
      </c>
      <c r="P7" s="111" t="str">
        <f>IFERROR(VLOOKUP($C7,'PI AREA  P100'!$B:$AA,15,0),"")</f>
        <v/>
      </c>
      <c r="Q7" s="111" t="str">
        <f>IFERROR(VLOOKUP($C7,'PI AREA  P100'!$B:$AA,16,0),"")</f>
        <v/>
      </c>
      <c r="R7" s="111" t="str">
        <f>IFERROR(VLOOKUP($C7,'PI AREA  P100'!$B:$AA,17,0),"")</f>
        <v/>
      </c>
      <c r="S7" s="111" t="str">
        <f>IFERROR(VLOOKUP($C7,'PI AREA  P100'!$B:$AA,18,0),"")</f>
        <v/>
      </c>
      <c r="T7" s="114" t="str">
        <f>IFERROR(VLOOKUP($C7,'PI AREA  P100'!$B:$AA,19,0),"")</f>
        <v/>
      </c>
      <c r="U7" s="116" t="str">
        <f>IFERROR(VLOOKUP($C7,'PI AREA  P100'!$B:$AA,21,0),"")</f>
        <v/>
      </c>
      <c r="V7" s="111" t="str">
        <f>IFERROR(VLOOKUP($C7,'PI AREA  P100'!$B:$AA,22,0),"")</f>
        <v/>
      </c>
      <c r="W7" s="111" t="str">
        <f>IFERROR(VLOOKUP($C7,'PI AREA  P100'!$B:$AA,23,0),"")</f>
        <v/>
      </c>
      <c r="X7" s="119" t="str">
        <f>IFERROR(VLOOKUP($C7,'PI AREA  P100'!$B:$AA,24,0),"")</f>
        <v/>
      </c>
      <c r="Y7" s="118" t="str">
        <f>IFERROR(VLOOKUP($C7,'PI AREA  P100'!$B:$AA,25,0),"")</f>
        <v/>
      </c>
      <c r="Z7" s="111" t="str">
        <f>IFERROR(VLOOKUP($C7,'PI AREA  P100'!$B:$AA,26,0),"")</f>
        <v/>
      </c>
      <c r="AA7" s="111" t="str">
        <f>IFERROR(VLOOKUP($C7,'PI AREA  P100'!$B:$AA,27,0),"")</f>
        <v/>
      </c>
      <c r="AB7" s="114" t="str">
        <f>IFERROR(VLOOKUP($C7,'PI AREA  P100'!$B:$AB,28,0),"")</f>
        <v/>
      </c>
      <c r="AC7" s="116" t="str">
        <f t="shared" si="0"/>
        <v/>
      </c>
      <c r="AD7" s="111" t="str">
        <f t="shared" si="1"/>
        <v/>
      </c>
      <c r="AE7" s="111" t="str">
        <f t="shared" si="15"/>
        <v/>
      </c>
      <c r="AF7" s="117" t="str">
        <f t="shared" si="16"/>
        <v/>
      </c>
      <c r="AG7" s="265" t="str">
        <f t="shared" si="17"/>
        <v/>
      </c>
      <c r="AI7" s="38" t="str">
        <f>IFERROR(VLOOKUP($C7,'PI AREA  P100'!$B:$AS,33,0),"")</f>
        <v/>
      </c>
      <c r="AJ7" s="38" t="str">
        <f>IFERROR(VLOOKUP($C7,'PI AREA  P100'!$B:$AS,34,0),"")</f>
        <v/>
      </c>
      <c r="AK7" s="38" t="str">
        <f>IFERROR(VLOOKUP($C7,'PI AREA  P100'!$B:$AS,35,0),"")</f>
        <v/>
      </c>
      <c r="AL7" s="38" t="str">
        <f>IFERROR(VLOOKUP($C7,'PI AREA  P100'!$B:$AS,36,0),"")</f>
        <v/>
      </c>
      <c r="AM7" s="38" t="str">
        <f>IFERROR(VLOOKUP($C7,'PI AREA  P100'!$B:$AS,37,0),"")</f>
        <v/>
      </c>
      <c r="AN7" s="38" t="str">
        <f>IFERROR(VLOOKUP($C7,'PI AREA  P100'!$B:$AS,38,0),"")</f>
        <v/>
      </c>
      <c r="AO7" s="38" t="str">
        <f>IFERROR(VLOOKUP($C7,'PI AREA  P100'!$B:$AS,39,0),"")</f>
        <v/>
      </c>
      <c r="AP7" s="38" t="str">
        <f>IFERROR(VLOOKUP($C7,'PI AREA  P100'!$B:$AS,40,0),"")</f>
        <v/>
      </c>
      <c r="AQ7" s="38" t="str">
        <f>IFERROR(VLOOKUP($C7,'PI AREA  P100'!$B:$AS,41,0),"")</f>
        <v/>
      </c>
      <c r="AR7" s="38" t="str">
        <f>IFERROR(VLOOKUP($C7,'PI AREA  P100'!$B:$AS,42,0),"")</f>
        <v/>
      </c>
      <c r="AS7" s="68" t="str">
        <f>IF(AR7="","",$AR7-(($AS$2/CONFIGURACAO!$C$6)*$M7))</f>
        <v/>
      </c>
      <c r="AT7" s="234" t="str">
        <f t="shared" si="2"/>
        <v/>
      </c>
      <c r="AU7" s="75" t="str">
        <f>IF(AR7="","",$AR7-(($AU$2/CONFIGURACAO!$C$6)*$M7))</f>
        <v/>
      </c>
      <c r="AV7" s="76" t="str">
        <f t="shared" si="3"/>
        <v xml:space="preserve"> </v>
      </c>
      <c r="AW7" s="74" t="str">
        <f>IF(AR7="","",$AR7-(($AW$2/CONFIGURACAO!$C$6)*$M7))</f>
        <v/>
      </c>
      <c r="AX7" s="72" t="str">
        <f t="shared" si="4"/>
        <v/>
      </c>
      <c r="AZ7" s="39" t="str">
        <f t="shared" si="5"/>
        <v/>
      </c>
      <c r="BA7" s="146" t="str">
        <f t="shared" si="6"/>
        <v/>
      </c>
      <c r="BB7" s="146" t="str">
        <f t="shared" si="7"/>
        <v/>
      </c>
      <c r="BC7" s="32" t="str">
        <f t="shared" si="8"/>
        <v/>
      </c>
      <c r="BE7" s="40" t="str">
        <f t="shared" si="9"/>
        <v/>
      </c>
      <c r="BF7" s="40" t="str">
        <f t="shared" si="9"/>
        <v/>
      </c>
      <c r="BG7" s="40" t="str">
        <f t="shared" si="9"/>
        <v/>
      </c>
      <c r="BH7" s="40" t="str">
        <f t="shared" si="9"/>
        <v/>
      </c>
      <c r="BI7" s="40" t="str">
        <f t="shared" si="9"/>
        <v/>
      </c>
      <c r="BJ7" s="40" t="str">
        <f t="shared" si="9"/>
        <v/>
      </c>
      <c r="BK7" s="40" t="str">
        <f t="shared" si="9"/>
        <v/>
      </c>
      <c r="BL7" s="40" t="str">
        <f t="shared" si="10"/>
        <v/>
      </c>
      <c r="BM7" s="40" t="str">
        <f t="shared" si="11"/>
        <v/>
      </c>
      <c r="BN7" s="40" t="str">
        <f t="shared" si="11"/>
        <v/>
      </c>
      <c r="BO7" s="40" t="str">
        <f t="shared" si="11"/>
        <v/>
      </c>
      <c r="BP7" s="40" t="str">
        <f t="shared" si="12"/>
        <v/>
      </c>
      <c r="BQ7" s="40" t="str">
        <f t="shared" si="13"/>
        <v/>
      </c>
      <c r="BR7" s="40" t="str">
        <f t="shared" si="13"/>
        <v/>
      </c>
      <c r="BS7" s="40" t="str">
        <f t="shared" si="13"/>
        <v/>
      </c>
      <c r="BT7" s="42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</row>
    <row r="8" spans="1:124" s="32" customFormat="1" ht="17" thickBot="1" x14ac:dyDescent="0.25">
      <c r="A8" s="44" t="str">
        <f>CONFIGURACAO!$C$4</f>
        <v>AREA 21</v>
      </c>
      <c r="B8" s="83" t="str">
        <f>IFERROR(VLOOKUP(C8,'PI AREA  P100'!$B:$E,2,0),"")</f>
        <v/>
      </c>
      <c r="C8" s="251"/>
      <c r="D8" s="82" t="str">
        <f>IFERROR(VLOOKUP($C8,'PI AREA  P100'!$B:$I,3,0),"")</f>
        <v/>
      </c>
      <c r="E8" s="82" t="str">
        <f>IFERROR(VLOOKUP($C8,'PI AREA  P100'!$B:$I,4,0),"")</f>
        <v/>
      </c>
      <c r="F8" s="82" t="str">
        <f>IFERROR(VLOOKUP($C8,'PI AREA  P100'!$B:$I,5,0),"")</f>
        <v/>
      </c>
      <c r="G8" s="82" t="str">
        <f>IFERROR(VLOOKUP($C8,'PI AREA  P100'!$B:$I,6,0),"")</f>
        <v/>
      </c>
      <c r="H8" s="82" t="str">
        <f>IFERROR(VLOOKUP($C8,'PI AREA  P100'!$B:$I,7,0),"")</f>
        <v/>
      </c>
      <c r="I8" s="82" t="str">
        <f>IFERROR(VLOOKUP($C8,'PI AREA  P100'!$B:$I,8,0),"")</f>
        <v/>
      </c>
      <c r="J8" s="87"/>
      <c r="K8" s="94"/>
      <c r="L8" s="94"/>
      <c r="M8" s="154" t="str">
        <f t="shared" si="14"/>
        <v/>
      </c>
      <c r="N8" s="111" t="str">
        <f>IFERROR(VLOOKUP($C8,'PI AREA  P100'!$B:$AA,13,0),"")</f>
        <v/>
      </c>
      <c r="O8" s="111" t="str">
        <f>IFERROR(VLOOKUP($C8,'PI AREA  P100'!$B:$AA,14,0),"")</f>
        <v/>
      </c>
      <c r="P8" s="111" t="str">
        <f>IFERROR(VLOOKUP($C8,'PI AREA  P100'!$B:$AA,15,0),"")</f>
        <v/>
      </c>
      <c r="Q8" s="111" t="str">
        <f>IFERROR(VLOOKUP($C8,'PI AREA  P100'!$B:$AA,16,0),"")</f>
        <v/>
      </c>
      <c r="R8" s="111" t="str">
        <f>IFERROR(VLOOKUP($C8,'PI AREA  P100'!$B:$AA,17,0),"")</f>
        <v/>
      </c>
      <c r="S8" s="111" t="str">
        <f>IFERROR(VLOOKUP($C8,'PI AREA  P100'!$B:$AA,18,0),"")</f>
        <v/>
      </c>
      <c r="T8" s="114" t="str">
        <f>IFERROR(VLOOKUP($C8,'PI AREA  P100'!$B:$AA,19,0),"")</f>
        <v/>
      </c>
      <c r="U8" s="116" t="str">
        <f>IFERROR(VLOOKUP($C8,'PI AREA  P100'!$B:$AA,21,0),"")</f>
        <v/>
      </c>
      <c r="V8" s="111" t="str">
        <f>IFERROR(VLOOKUP($C8,'PI AREA  P100'!$B:$AA,22,0),"")</f>
        <v/>
      </c>
      <c r="W8" s="111" t="str">
        <f>IFERROR(VLOOKUP($C8,'PI AREA  P100'!$B:$AA,23,0),"")</f>
        <v/>
      </c>
      <c r="X8" s="119" t="str">
        <f>IFERROR(VLOOKUP($C8,'PI AREA  P100'!$B:$AA,24,0),"")</f>
        <v/>
      </c>
      <c r="Y8" s="118" t="str">
        <f>IFERROR(VLOOKUP($C8,'PI AREA  P100'!$B:$AA,25,0),"")</f>
        <v/>
      </c>
      <c r="Z8" s="111" t="str">
        <f>IFERROR(VLOOKUP($C8,'PI AREA  P100'!$B:$AA,26,0),"")</f>
        <v/>
      </c>
      <c r="AA8" s="111" t="str">
        <f>IFERROR(VLOOKUP($C8,'PI AREA  P100'!$B:$AA,27,0),"")</f>
        <v/>
      </c>
      <c r="AB8" s="114" t="str">
        <f>IFERROR(VLOOKUP($C8,'PI AREA  P100'!$B:$AB,28,0),"")</f>
        <v/>
      </c>
      <c r="AC8" s="116" t="str">
        <f t="shared" si="0"/>
        <v/>
      </c>
      <c r="AD8" s="111" t="str">
        <f t="shared" si="1"/>
        <v/>
      </c>
      <c r="AE8" s="111" t="str">
        <f t="shared" si="15"/>
        <v/>
      </c>
      <c r="AF8" s="117" t="str">
        <f t="shared" si="16"/>
        <v/>
      </c>
      <c r="AG8" s="265" t="str">
        <f t="shared" si="17"/>
        <v/>
      </c>
      <c r="AI8" s="38" t="str">
        <f>IFERROR(VLOOKUP($C8,'PI AREA  P100'!$B:$AS,33,0),"")</f>
        <v/>
      </c>
      <c r="AJ8" s="38" t="str">
        <f>IFERROR(VLOOKUP($C8,'PI AREA  P100'!$B:$AS,34,0),"")</f>
        <v/>
      </c>
      <c r="AK8" s="38" t="str">
        <f>IFERROR(VLOOKUP($C8,'PI AREA  P100'!$B:$AS,35,0),"")</f>
        <v/>
      </c>
      <c r="AL8" s="38" t="str">
        <f>IFERROR(VLOOKUP($C8,'PI AREA  P100'!$B:$AS,36,0),"")</f>
        <v/>
      </c>
      <c r="AM8" s="38" t="str">
        <f>IFERROR(VLOOKUP($C8,'PI AREA  P100'!$B:$AS,37,0),"")</f>
        <v/>
      </c>
      <c r="AN8" s="38" t="str">
        <f>IFERROR(VLOOKUP($C8,'PI AREA  P100'!$B:$AS,38,0),"")</f>
        <v/>
      </c>
      <c r="AO8" s="38" t="str">
        <f>IFERROR(VLOOKUP($C8,'PI AREA  P100'!$B:$AS,39,0),"")</f>
        <v/>
      </c>
      <c r="AP8" s="38" t="str">
        <f>IFERROR(VLOOKUP($C8,'PI AREA  P100'!$B:$AS,40,0),"")</f>
        <v/>
      </c>
      <c r="AQ8" s="38" t="str">
        <f>IFERROR(VLOOKUP($C8,'PI AREA  P100'!$B:$AS,41,0),"")</f>
        <v/>
      </c>
      <c r="AR8" s="38" t="str">
        <f>IFERROR(VLOOKUP($C8,'PI AREA  P100'!$B:$AS,42,0),"")</f>
        <v/>
      </c>
      <c r="AS8" s="68" t="str">
        <f>IF(AR8="","",$AR8-(($AS$2/CONFIGURACAO!$C$6)*$M8))</f>
        <v/>
      </c>
      <c r="AT8" s="234" t="str">
        <f t="shared" si="2"/>
        <v/>
      </c>
      <c r="AU8" s="75" t="str">
        <f>IF(AR8="","",$AR8-(($AU$2/CONFIGURACAO!$C$6)*$M8))</f>
        <v/>
      </c>
      <c r="AV8" s="76" t="str">
        <f t="shared" si="3"/>
        <v xml:space="preserve"> </v>
      </c>
      <c r="AW8" s="74" t="str">
        <f>IF(AR8="","",$AR8-(($AW$2/CONFIGURACAO!$C$6)*$M8))</f>
        <v/>
      </c>
      <c r="AX8" s="72" t="str">
        <f t="shared" si="4"/>
        <v/>
      </c>
      <c r="AZ8" s="39" t="str">
        <f t="shared" si="5"/>
        <v/>
      </c>
      <c r="BA8" s="146" t="str">
        <f t="shared" si="6"/>
        <v/>
      </c>
      <c r="BB8" s="146" t="str">
        <f t="shared" si="7"/>
        <v/>
      </c>
      <c r="BC8" s="32" t="str">
        <f t="shared" si="8"/>
        <v/>
      </c>
      <c r="BE8" s="40" t="str">
        <f t="shared" si="9"/>
        <v/>
      </c>
      <c r="BF8" s="40" t="str">
        <f t="shared" si="9"/>
        <v/>
      </c>
      <c r="BG8" s="40" t="str">
        <f t="shared" si="9"/>
        <v/>
      </c>
      <c r="BH8" s="40" t="str">
        <f t="shared" si="9"/>
        <v/>
      </c>
      <c r="BI8" s="40" t="str">
        <f t="shared" si="9"/>
        <v/>
      </c>
      <c r="BJ8" s="40" t="str">
        <f t="shared" si="9"/>
        <v/>
      </c>
      <c r="BK8" s="40" t="str">
        <f t="shared" si="9"/>
        <v/>
      </c>
      <c r="BL8" s="40" t="str">
        <f t="shared" si="10"/>
        <v/>
      </c>
      <c r="BM8" s="40" t="str">
        <f t="shared" si="11"/>
        <v/>
      </c>
      <c r="BN8" s="40" t="str">
        <f t="shared" si="11"/>
        <v/>
      </c>
      <c r="BO8" s="40" t="str">
        <f t="shared" si="11"/>
        <v/>
      </c>
      <c r="BP8" s="40" t="str">
        <f t="shared" si="12"/>
        <v/>
      </c>
      <c r="BQ8" s="40" t="str">
        <f t="shared" si="13"/>
        <v/>
      </c>
      <c r="BR8" s="40" t="str">
        <f t="shared" si="13"/>
        <v/>
      </c>
      <c r="BS8" s="40" t="str">
        <f t="shared" si="13"/>
        <v/>
      </c>
      <c r="BT8" s="42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</row>
    <row r="9" spans="1:124" s="32" customFormat="1" ht="17" thickBot="1" x14ac:dyDescent="0.25">
      <c r="A9" s="44" t="str">
        <f>CONFIGURACAO!$C$4</f>
        <v>AREA 21</v>
      </c>
      <c r="B9" s="83" t="str">
        <f>IFERROR(VLOOKUP(C9,'PI AREA  P100'!$B:$E,2,0),"")</f>
        <v/>
      </c>
      <c r="C9" s="251"/>
      <c r="D9" s="82" t="str">
        <f>IFERROR(VLOOKUP($C9,'PI AREA  P100'!$B:$I,3,0),"")</f>
        <v/>
      </c>
      <c r="E9" s="82" t="str">
        <f>IFERROR(VLOOKUP($C9,'PI AREA  P100'!$B:$I,4,0),"")</f>
        <v/>
      </c>
      <c r="F9" s="82" t="str">
        <f>IFERROR(VLOOKUP($C9,'PI AREA  P100'!$B:$I,5,0),"")</f>
        <v/>
      </c>
      <c r="G9" s="82" t="str">
        <f>IFERROR(VLOOKUP($C9,'PI AREA  P100'!$B:$I,6,0),"")</f>
        <v/>
      </c>
      <c r="H9" s="82" t="str">
        <f>IFERROR(VLOOKUP($C9,'PI AREA  P100'!$B:$I,7,0),"")</f>
        <v/>
      </c>
      <c r="I9" s="82" t="str">
        <f>IFERROR(VLOOKUP($C9,'PI AREA  P100'!$B:$I,8,0),"")</f>
        <v/>
      </c>
      <c r="J9" s="87"/>
      <c r="K9" s="94"/>
      <c r="L9" s="94"/>
      <c r="M9" s="154" t="str">
        <f t="shared" si="14"/>
        <v/>
      </c>
      <c r="N9" s="111" t="str">
        <f>IFERROR(VLOOKUP($C9,'PI AREA  P100'!$B:$AA,13,0),"")</f>
        <v/>
      </c>
      <c r="O9" s="111" t="str">
        <f>IFERROR(VLOOKUP($C9,'PI AREA  P100'!$B:$AA,14,0),"")</f>
        <v/>
      </c>
      <c r="P9" s="111" t="str">
        <f>IFERROR(VLOOKUP($C9,'PI AREA  P100'!$B:$AA,15,0),"")</f>
        <v/>
      </c>
      <c r="Q9" s="111" t="str">
        <f>IFERROR(VLOOKUP($C9,'PI AREA  P100'!$B:$AA,16,0),"")</f>
        <v/>
      </c>
      <c r="R9" s="111" t="str">
        <f>IFERROR(VLOOKUP($C9,'PI AREA  P100'!$B:$AA,17,0),"")</f>
        <v/>
      </c>
      <c r="S9" s="111" t="str">
        <f>IFERROR(VLOOKUP($C9,'PI AREA  P100'!$B:$AA,18,0),"")</f>
        <v/>
      </c>
      <c r="T9" s="114" t="str">
        <f>IFERROR(VLOOKUP($C9,'PI AREA  P100'!$B:$AA,19,0),"")</f>
        <v/>
      </c>
      <c r="U9" s="116" t="str">
        <f>IFERROR(VLOOKUP($C9,'PI AREA  P100'!$B:$AA,21,0),"")</f>
        <v/>
      </c>
      <c r="V9" s="111" t="str">
        <f>IFERROR(VLOOKUP($C9,'PI AREA  P100'!$B:$AA,22,0),"")</f>
        <v/>
      </c>
      <c r="W9" s="111" t="str">
        <f>IFERROR(VLOOKUP($C9,'PI AREA  P100'!$B:$AA,23,0),"")</f>
        <v/>
      </c>
      <c r="X9" s="119" t="str">
        <f>IFERROR(VLOOKUP($C9,'PI AREA  P100'!$B:$AA,24,0),"")</f>
        <v/>
      </c>
      <c r="Y9" s="118" t="str">
        <f>IFERROR(VLOOKUP($C9,'PI AREA  P100'!$B:$AA,25,0),"")</f>
        <v/>
      </c>
      <c r="Z9" s="111" t="str">
        <f>IFERROR(VLOOKUP($C9,'PI AREA  P100'!$B:$AA,26,0),"")</f>
        <v/>
      </c>
      <c r="AA9" s="111" t="str">
        <f>IFERROR(VLOOKUP($C9,'PI AREA  P100'!$B:$AA,27,0),"")</f>
        <v/>
      </c>
      <c r="AB9" s="114" t="str">
        <f>IFERROR(VLOOKUP($C9,'PI AREA  P100'!$B:$AB,28,0),"")</f>
        <v/>
      </c>
      <c r="AC9" s="116" t="str">
        <f t="shared" si="0"/>
        <v/>
      </c>
      <c r="AD9" s="111" t="str">
        <f t="shared" si="1"/>
        <v/>
      </c>
      <c r="AE9" s="111" t="str">
        <f t="shared" si="15"/>
        <v/>
      </c>
      <c r="AF9" s="117" t="str">
        <f t="shared" si="16"/>
        <v/>
      </c>
      <c r="AG9" s="265" t="str">
        <f t="shared" si="17"/>
        <v/>
      </c>
      <c r="AI9" s="38" t="str">
        <f>IFERROR(VLOOKUP($C9,'PI AREA  P100'!$B:$AS,33,0),"")</f>
        <v/>
      </c>
      <c r="AJ9" s="38" t="str">
        <f>IFERROR(VLOOKUP($C9,'PI AREA  P100'!$B:$AS,34,0),"")</f>
        <v/>
      </c>
      <c r="AK9" s="38" t="str">
        <f>IFERROR(VLOOKUP($C9,'PI AREA  P100'!$B:$AS,35,0),"")</f>
        <v/>
      </c>
      <c r="AL9" s="38" t="str">
        <f>IFERROR(VLOOKUP($C9,'PI AREA  P100'!$B:$AS,36,0),"")</f>
        <v/>
      </c>
      <c r="AM9" s="38" t="str">
        <f>IFERROR(VLOOKUP($C9,'PI AREA  P100'!$B:$AS,37,0),"")</f>
        <v/>
      </c>
      <c r="AN9" s="38" t="str">
        <f>IFERROR(VLOOKUP($C9,'PI AREA  P100'!$B:$AS,38,0),"")</f>
        <v/>
      </c>
      <c r="AO9" s="38" t="str">
        <f>IFERROR(VLOOKUP($C9,'PI AREA  P100'!$B:$AS,39,0),"")</f>
        <v/>
      </c>
      <c r="AP9" s="38" t="str">
        <f>IFERROR(VLOOKUP($C9,'PI AREA  P100'!$B:$AS,40,0),"")</f>
        <v/>
      </c>
      <c r="AQ9" s="38" t="str">
        <f>IFERROR(VLOOKUP($C9,'PI AREA  P100'!$B:$AS,41,0),"")</f>
        <v/>
      </c>
      <c r="AR9" s="38" t="str">
        <f>IFERROR(VLOOKUP($C9,'PI AREA  P100'!$B:$AS,42,0),"")</f>
        <v/>
      </c>
      <c r="AS9" s="68" t="str">
        <f>IF(AR9="","",$AR9-(($AS$2/CONFIGURACAO!$C$6)*$M9))</f>
        <v/>
      </c>
      <c r="AT9" s="234" t="str">
        <f t="shared" si="2"/>
        <v/>
      </c>
      <c r="AU9" s="75" t="str">
        <f>IF(AR9="","",$AR9-(($AU$2/CONFIGURACAO!$C$6)*$M9))</f>
        <v/>
      </c>
      <c r="AV9" s="76" t="str">
        <f t="shared" si="3"/>
        <v xml:space="preserve"> </v>
      </c>
      <c r="AW9" s="74" t="str">
        <f>IF(AR9="","",$AR9-(($AW$2/CONFIGURACAO!$C$6)*$M9))</f>
        <v/>
      </c>
      <c r="AX9" s="72" t="str">
        <f t="shared" si="4"/>
        <v/>
      </c>
      <c r="AZ9" s="39" t="str">
        <f t="shared" si="5"/>
        <v/>
      </c>
      <c r="BA9" s="146" t="str">
        <f t="shared" si="6"/>
        <v/>
      </c>
      <c r="BB9" s="146" t="str">
        <f t="shared" si="7"/>
        <v/>
      </c>
      <c r="BC9" s="32" t="str">
        <f t="shared" si="8"/>
        <v/>
      </c>
      <c r="BE9" s="40" t="str">
        <f t="shared" si="9"/>
        <v/>
      </c>
      <c r="BF9" s="40" t="str">
        <f t="shared" si="9"/>
        <v/>
      </c>
      <c r="BG9" s="40" t="str">
        <f t="shared" si="9"/>
        <v/>
      </c>
      <c r="BH9" s="40" t="str">
        <f t="shared" si="9"/>
        <v/>
      </c>
      <c r="BI9" s="40" t="str">
        <f t="shared" si="9"/>
        <v/>
      </c>
      <c r="BJ9" s="40" t="str">
        <f t="shared" si="9"/>
        <v/>
      </c>
      <c r="BK9" s="40" t="str">
        <f t="shared" si="9"/>
        <v/>
      </c>
      <c r="BL9" s="40" t="str">
        <f t="shared" si="10"/>
        <v/>
      </c>
      <c r="BM9" s="40" t="str">
        <f t="shared" si="11"/>
        <v/>
      </c>
      <c r="BN9" s="40" t="str">
        <f t="shared" si="11"/>
        <v/>
      </c>
      <c r="BO9" s="40" t="str">
        <f t="shared" si="11"/>
        <v/>
      </c>
      <c r="BP9" s="40" t="str">
        <f t="shared" si="12"/>
        <v/>
      </c>
      <c r="BQ9" s="40" t="str">
        <f t="shared" si="13"/>
        <v/>
      </c>
      <c r="BR9" s="40" t="str">
        <f t="shared" si="13"/>
        <v/>
      </c>
      <c r="BS9" s="40" t="str">
        <f t="shared" si="13"/>
        <v/>
      </c>
      <c r="BT9" s="42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</row>
    <row r="10" spans="1:124" s="32" customFormat="1" ht="17" thickBot="1" x14ac:dyDescent="0.25">
      <c r="A10" s="44" t="str">
        <f>CONFIGURACAO!$C$4</f>
        <v>AREA 21</v>
      </c>
      <c r="B10" s="83" t="str">
        <f>IFERROR(VLOOKUP(C10,'PI AREA  P100'!$B:$E,2,0),"")</f>
        <v/>
      </c>
      <c r="C10" s="251"/>
      <c r="D10" s="82" t="str">
        <f>IFERROR(VLOOKUP($C10,'PI AREA  P100'!$B:$I,3,0),"")</f>
        <v/>
      </c>
      <c r="E10" s="82" t="str">
        <f>IFERROR(VLOOKUP($C10,'PI AREA  P100'!$B:$I,4,0),"")</f>
        <v/>
      </c>
      <c r="F10" s="82" t="str">
        <f>IFERROR(VLOOKUP($C10,'PI AREA  P100'!$B:$I,5,0),"")</f>
        <v/>
      </c>
      <c r="G10" s="82" t="str">
        <f>IFERROR(VLOOKUP($C10,'PI AREA  P100'!$B:$I,6,0),"")</f>
        <v/>
      </c>
      <c r="H10" s="82" t="str">
        <f>IFERROR(VLOOKUP($C10,'PI AREA  P100'!$B:$I,7,0),"")</f>
        <v/>
      </c>
      <c r="I10" s="82" t="str">
        <f>IFERROR(VLOOKUP($C10,'PI AREA  P100'!$B:$I,8,0),"")</f>
        <v/>
      </c>
      <c r="J10" s="87"/>
      <c r="K10" s="94"/>
      <c r="L10" s="94"/>
      <c r="M10" s="154" t="str">
        <f t="shared" si="14"/>
        <v/>
      </c>
      <c r="N10" s="111" t="str">
        <f>IFERROR(VLOOKUP($C10,'PI AREA  P100'!$B:$AA,13,0),"")</f>
        <v/>
      </c>
      <c r="O10" s="111" t="str">
        <f>IFERROR(VLOOKUP($C10,'PI AREA  P100'!$B:$AA,14,0),"")</f>
        <v/>
      </c>
      <c r="P10" s="111" t="str">
        <f>IFERROR(VLOOKUP($C10,'PI AREA  P100'!$B:$AA,15,0),"")</f>
        <v/>
      </c>
      <c r="Q10" s="111" t="str">
        <f>IFERROR(VLOOKUP($C10,'PI AREA  P100'!$B:$AA,16,0),"")</f>
        <v/>
      </c>
      <c r="R10" s="111" t="str">
        <f>IFERROR(VLOOKUP($C10,'PI AREA  P100'!$B:$AA,17,0),"")</f>
        <v/>
      </c>
      <c r="S10" s="111" t="str">
        <f>IFERROR(VLOOKUP($C10,'PI AREA  P100'!$B:$AA,18,0),"")</f>
        <v/>
      </c>
      <c r="T10" s="114" t="str">
        <f>IFERROR(VLOOKUP($C10,'PI AREA  P100'!$B:$AA,19,0),"")</f>
        <v/>
      </c>
      <c r="U10" s="116" t="str">
        <f>IFERROR(VLOOKUP($C10,'PI AREA  P100'!$B:$AA,21,0),"")</f>
        <v/>
      </c>
      <c r="V10" s="111" t="str">
        <f>IFERROR(VLOOKUP($C10,'PI AREA  P100'!$B:$AA,22,0),"")</f>
        <v/>
      </c>
      <c r="W10" s="111" t="str">
        <f>IFERROR(VLOOKUP($C10,'PI AREA  P100'!$B:$AA,23,0),"")</f>
        <v/>
      </c>
      <c r="X10" s="119" t="str">
        <f>IFERROR(VLOOKUP($C10,'PI AREA  P100'!$B:$AA,24,0),"")</f>
        <v/>
      </c>
      <c r="Y10" s="118" t="str">
        <f>IFERROR(VLOOKUP($C10,'PI AREA  P100'!$B:$AA,25,0),"")</f>
        <v/>
      </c>
      <c r="Z10" s="111" t="str">
        <f>IFERROR(VLOOKUP($C10,'PI AREA  P100'!$B:$AA,26,0),"")</f>
        <v/>
      </c>
      <c r="AA10" s="111" t="str">
        <f>IFERROR(VLOOKUP($C10,'PI AREA  P100'!$B:$AA,27,0),"")</f>
        <v/>
      </c>
      <c r="AB10" s="114" t="str">
        <f>IFERROR(VLOOKUP($C10,'PI AREA  P100'!$B:$AB,28,0),"")</f>
        <v/>
      </c>
      <c r="AC10" s="116" t="str">
        <f t="shared" si="0"/>
        <v/>
      </c>
      <c r="AD10" s="111" t="str">
        <f t="shared" si="1"/>
        <v/>
      </c>
      <c r="AE10" s="111" t="str">
        <f t="shared" si="15"/>
        <v/>
      </c>
      <c r="AF10" s="117" t="str">
        <f t="shared" si="16"/>
        <v/>
      </c>
      <c r="AG10" s="265" t="str">
        <f t="shared" si="17"/>
        <v/>
      </c>
      <c r="AI10" s="38" t="str">
        <f>IFERROR(VLOOKUP($C10,'PI AREA  P100'!$B:$AS,33,0),"")</f>
        <v/>
      </c>
      <c r="AJ10" s="38" t="str">
        <f>IFERROR(VLOOKUP($C10,'PI AREA  P100'!$B:$AS,34,0),"")</f>
        <v/>
      </c>
      <c r="AK10" s="38" t="str">
        <f>IFERROR(VLOOKUP($C10,'PI AREA  P100'!$B:$AS,35,0),"")</f>
        <v/>
      </c>
      <c r="AL10" s="38" t="str">
        <f>IFERROR(VLOOKUP($C10,'PI AREA  P100'!$B:$AS,36,0),"")</f>
        <v/>
      </c>
      <c r="AM10" s="38" t="str">
        <f>IFERROR(VLOOKUP($C10,'PI AREA  P100'!$B:$AS,37,0),"")</f>
        <v/>
      </c>
      <c r="AN10" s="38" t="str">
        <f>IFERROR(VLOOKUP($C10,'PI AREA  P100'!$B:$AS,38,0),"")</f>
        <v/>
      </c>
      <c r="AO10" s="38" t="str">
        <f>IFERROR(VLOOKUP($C10,'PI AREA  P100'!$B:$AS,39,0),"")</f>
        <v/>
      </c>
      <c r="AP10" s="38" t="str">
        <f>IFERROR(VLOOKUP($C10,'PI AREA  P100'!$B:$AS,40,0),"")</f>
        <v/>
      </c>
      <c r="AQ10" s="38" t="str">
        <f>IFERROR(VLOOKUP($C10,'PI AREA  P100'!$B:$AS,41,0),"")</f>
        <v/>
      </c>
      <c r="AR10" s="38" t="str">
        <f>IFERROR(VLOOKUP($C10,'PI AREA  P100'!$B:$AS,42,0),"")</f>
        <v/>
      </c>
      <c r="AS10" s="68" t="str">
        <f>IF(AR10="","",$AR10-(($AS$2/CONFIGURACAO!$C$6)*$M10))</f>
        <v/>
      </c>
      <c r="AT10" s="234" t="str">
        <f t="shared" si="2"/>
        <v/>
      </c>
      <c r="AU10" s="75" t="str">
        <f>IF(AR10="","",$AR10-(($AU$2/CONFIGURACAO!$C$6)*$M10))</f>
        <v/>
      </c>
      <c r="AV10" s="76" t="str">
        <f t="shared" si="3"/>
        <v xml:space="preserve"> </v>
      </c>
      <c r="AW10" s="74" t="str">
        <f>IF(AR10="","",$AR10-(($AW$2/CONFIGURACAO!$C$6)*$M10))</f>
        <v/>
      </c>
      <c r="AX10" s="72" t="str">
        <f t="shared" si="4"/>
        <v/>
      </c>
      <c r="AZ10" s="39" t="str">
        <f t="shared" si="5"/>
        <v/>
      </c>
      <c r="BA10" s="146" t="str">
        <f t="shared" si="6"/>
        <v/>
      </c>
      <c r="BB10" s="146" t="str">
        <f t="shared" si="7"/>
        <v/>
      </c>
      <c r="BC10" s="32" t="str">
        <f t="shared" si="8"/>
        <v/>
      </c>
      <c r="BE10" s="40" t="str">
        <f t="shared" si="9"/>
        <v/>
      </c>
      <c r="BF10" s="40" t="str">
        <f t="shared" si="9"/>
        <v/>
      </c>
      <c r="BG10" s="40" t="str">
        <f t="shared" si="9"/>
        <v/>
      </c>
      <c r="BH10" s="40" t="str">
        <f t="shared" si="9"/>
        <v/>
      </c>
      <c r="BI10" s="40" t="str">
        <f t="shared" si="9"/>
        <v/>
      </c>
      <c r="BJ10" s="40" t="str">
        <f t="shared" si="9"/>
        <v/>
      </c>
      <c r="BK10" s="40" t="str">
        <f t="shared" si="9"/>
        <v/>
      </c>
      <c r="BL10" s="40" t="str">
        <f t="shared" si="10"/>
        <v/>
      </c>
      <c r="BM10" s="40" t="str">
        <f t="shared" si="11"/>
        <v/>
      </c>
      <c r="BN10" s="40" t="str">
        <f t="shared" si="11"/>
        <v/>
      </c>
      <c r="BO10" s="40" t="str">
        <f t="shared" si="11"/>
        <v/>
      </c>
      <c r="BP10" s="40" t="str">
        <f t="shared" si="12"/>
        <v/>
      </c>
      <c r="BQ10" s="40" t="str">
        <f t="shared" si="13"/>
        <v/>
      </c>
      <c r="BR10" s="40" t="str">
        <f t="shared" si="13"/>
        <v/>
      </c>
      <c r="BS10" s="40" t="str">
        <f t="shared" si="13"/>
        <v/>
      </c>
      <c r="BT10" s="42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</row>
    <row r="11" spans="1:124" s="32" customFormat="1" ht="17" thickBot="1" x14ac:dyDescent="0.25">
      <c r="A11" s="44" t="str">
        <f>CONFIGURACAO!$C$4</f>
        <v>AREA 21</v>
      </c>
      <c r="B11" s="83" t="str">
        <f>IFERROR(VLOOKUP(C11,'PI AREA  P100'!$B:$E,2,0),"")</f>
        <v/>
      </c>
      <c r="C11" s="251"/>
      <c r="D11" s="82" t="str">
        <f>IFERROR(VLOOKUP($C11,'PI AREA  P100'!$B:$I,3,0),"")</f>
        <v/>
      </c>
      <c r="E11" s="82" t="str">
        <f>IFERROR(VLOOKUP($C11,'PI AREA  P100'!$B:$I,4,0),"")</f>
        <v/>
      </c>
      <c r="F11" s="82" t="str">
        <f>IFERROR(VLOOKUP($C11,'PI AREA  P100'!$B:$I,5,0),"")</f>
        <v/>
      </c>
      <c r="G11" s="82" t="str">
        <f>IFERROR(VLOOKUP($C11,'PI AREA  P100'!$B:$I,6,0),"")</f>
        <v/>
      </c>
      <c r="H11" s="82" t="str">
        <f>IFERROR(VLOOKUP($C11,'PI AREA  P100'!$B:$I,7,0),"")</f>
        <v/>
      </c>
      <c r="I11" s="82" t="str">
        <f>IFERROR(VLOOKUP($C11,'PI AREA  P100'!$B:$I,8,0),"")</f>
        <v/>
      </c>
      <c r="J11" s="87"/>
      <c r="K11" s="94"/>
      <c r="L11" s="94"/>
      <c r="M11" s="154" t="str">
        <f t="shared" si="14"/>
        <v/>
      </c>
      <c r="N11" s="111" t="str">
        <f>IFERROR(VLOOKUP($C11,'PI AREA  P100'!$B:$AA,13,0),"")</f>
        <v/>
      </c>
      <c r="O11" s="111" t="str">
        <f>IFERROR(VLOOKUP($C11,'PI AREA  P100'!$B:$AA,14,0),"")</f>
        <v/>
      </c>
      <c r="P11" s="111" t="str">
        <f>IFERROR(VLOOKUP($C11,'PI AREA  P100'!$B:$AA,15,0),"")</f>
        <v/>
      </c>
      <c r="Q11" s="111" t="str">
        <f>IFERROR(VLOOKUP($C11,'PI AREA  P100'!$B:$AA,16,0),"")</f>
        <v/>
      </c>
      <c r="R11" s="111" t="str">
        <f>IFERROR(VLOOKUP($C11,'PI AREA  P100'!$B:$AA,17,0),"")</f>
        <v/>
      </c>
      <c r="S11" s="111" t="str">
        <f>IFERROR(VLOOKUP($C11,'PI AREA  P100'!$B:$AA,18,0),"")</f>
        <v/>
      </c>
      <c r="T11" s="114" t="str">
        <f>IFERROR(VLOOKUP($C11,'PI AREA  P100'!$B:$AA,19,0),"")</f>
        <v/>
      </c>
      <c r="U11" s="116" t="str">
        <f>IFERROR(VLOOKUP($C11,'PI AREA  P100'!$B:$AA,21,0),"")</f>
        <v/>
      </c>
      <c r="V11" s="111" t="str">
        <f>IFERROR(VLOOKUP($C11,'PI AREA  P100'!$B:$AA,22,0),"")</f>
        <v/>
      </c>
      <c r="W11" s="111" t="str">
        <f>IFERROR(VLOOKUP($C11,'PI AREA  P100'!$B:$AA,23,0),"")</f>
        <v/>
      </c>
      <c r="X11" s="119" t="str">
        <f>IFERROR(VLOOKUP($C11,'PI AREA  P100'!$B:$AA,24,0),"")</f>
        <v/>
      </c>
      <c r="Y11" s="118" t="str">
        <f>IFERROR(VLOOKUP($C11,'PI AREA  P100'!$B:$AA,25,0),"")</f>
        <v/>
      </c>
      <c r="Z11" s="111" t="str">
        <f>IFERROR(VLOOKUP($C11,'PI AREA  P100'!$B:$AA,26,0),"")</f>
        <v/>
      </c>
      <c r="AA11" s="111" t="str">
        <f>IFERROR(VLOOKUP($C11,'PI AREA  P100'!$B:$AA,27,0),"")</f>
        <v/>
      </c>
      <c r="AB11" s="114" t="str">
        <f>IFERROR(VLOOKUP($C11,'PI AREA  P100'!$B:$AB,28,0),"")</f>
        <v/>
      </c>
      <c r="AC11" s="116" t="str">
        <f t="shared" si="0"/>
        <v/>
      </c>
      <c r="AD11" s="111" t="str">
        <f t="shared" si="1"/>
        <v/>
      </c>
      <c r="AE11" s="111" t="str">
        <f t="shared" si="15"/>
        <v/>
      </c>
      <c r="AF11" s="117" t="str">
        <f t="shared" si="16"/>
        <v/>
      </c>
      <c r="AG11" s="265" t="str">
        <f t="shared" si="17"/>
        <v/>
      </c>
      <c r="AI11" s="38" t="str">
        <f>IFERROR(VLOOKUP($C11,'PI AREA  P100'!$B:$AS,33,0),"")</f>
        <v/>
      </c>
      <c r="AJ11" s="38" t="str">
        <f>IFERROR(VLOOKUP($C11,'PI AREA  P100'!$B:$AS,34,0),"")</f>
        <v/>
      </c>
      <c r="AK11" s="38" t="str">
        <f>IFERROR(VLOOKUP($C11,'PI AREA  P100'!$B:$AS,35,0),"")</f>
        <v/>
      </c>
      <c r="AL11" s="38" t="str">
        <f>IFERROR(VLOOKUP($C11,'PI AREA  P100'!$B:$AS,36,0),"")</f>
        <v/>
      </c>
      <c r="AM11" s="38" t="str">
        <f>IFERROR(VLOOKUP($C11,'PI AREA  P100'!$B:$AS,37,0),"")</f>
        <v/>
      </c>
      <c r="AN11" s="38" t="str">
        <f>IFERROR(VLOOKUP($C11,'PI AREA  P100'!$B:$AS,38,0),"")</f>
        <v/>
      </c>
      <c r="AO11" s="38" t="str">
        <f>IFERROR(VLOOKUP($C11,'PI AREA  P100'!$B:$AS,39,0),"")</f>
        <v/>
      </c>
      <c r="AP11" s="38" t="str">
        <f>IFERROR(VLOOKUP($C11,'PI AREA  P100'!$B:$AS,40,0),"")</f>
        <v/>
      </c>
      <c r="AQ11" s="38" t="str">
        <f>IFERROR(VLOOKUP($C11,'PI AREA  P100'!$B:$AS,41,0),"")</f>
        <v/>
      </c>
      <c r="AR11" s="38" t="str">
        <f>IFERROR(VLOOKUP($C11,'PI AREA  P100'!$B:$AS,42,0),"")</f>
        <v/>
      </c>
      <c r="AS11" s="68" t="str">
        <f>IF(AR11="","",$AR11-(($AS$2/CONFIGURACAO!$C$6)*$M11))</f>
        <v/>
      </c>
      <c r="AT11" s="234" t="str">
        <f t="shared" si="2"/>
        <v/>
      </c>
      <c r="AU11" s="75" t="str">
        <f>IF(AR11="","",$AR11-(($AU$2/CONFIGURACAO!$C$6)*$M11))</f>
        <v/>
      </c>
      <c r="AV11" s="76" t="str">
        <f t="shared" si="3"/>
        <v xml:space="preserve"> </v>
      </c>
      <c r="AW11" s="74" t="str">
        <f>IF(AR11="","",$AR11-(($AW$2/CONFIGURACAO!$C$6)*$M11))</f>
        <v/>
      </c>
      <c r="AX11" s="72" t="str">
        <f t="shared" si="4"/>
        <v/>
      </c>
      <c r="AZ11" s="39" t="str">
        <f t="shared" si="5"/>
        <v/>
      </c>
      <c r="BA11" s="146" t="str">
        <f t="shared" si="6"/>
        <v/>
      </c>
      <c r="BB11" s="146" t="str">
        <f t="shared" si="7"/>
        <v/>
      </c>
      <c r="BC11" s="32" t="str">
        <f t="shared" si="8"/>
        <v/>
      </c>
      <c r="BE11" s="40" t="str">
        <f t="shared" si="9"/>
        <v/>
      </c>
      <c r="BF11" s="40" t="str">
        <f t="shared" si="9"/>
        <v/>
      </c>
      <c r="BG11" s="40" t="str">
        <f t="shared" si="9"/>
        <v/>
      </c>
      <c r="BH11" s="40" t="str">
        <f t="shared" si="9"/>
        <v/>
      </c>
      <c r="BI11" s="40" t="str">
        <f t="shared" si="9"/>
        <v/>
      </c>
      <c r="BJ11" s="40" t="str">
        <f t="shared" si="9"/>
        <v/>
      </c>
      <c r="BK11" s="40" t="str">
        <f t="shared" si="9"/>
        <v/>
      </c>
      <c r="BL11" s="40" t="str">
        <f t="shared" si="10"/>
        <v/>
      </c>
      <c r="BM11" s="40" t="str">
        <f t="shared" si="11"/>
        <v/>
      </c>
      <c r="BN11" s="40" t="str">
        <f t="shared" si="11"/>
        <v/>
      </c>
      <c r="BO11" s="40" t="str">
        <f t="shared" si="11"/>
        <v/>
      </c>
      <c r="BP11" s="40" t="str">
        <f t="shared" si="12"/>
        <v/>
      </c>
      <c r="BQ11" s="40" t="str">
        <f t="shared" si="13"/>
        <v/>
      </c>
      <c r="BR11" s="40" t="str">
        <f t="shared" si="13"/>
        <v/>
      </c>
      <c r="BS11" s="40" t="str">
        <f t="shared" si="13"/>
        <v/>
      </c>
      <c r="BT11" s="42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</row>
    <row r="12" spans="1:124" s="32" customFormat="1" ht="17" thickBot="1" x14ac:dyDescent="0.25">
      <c r="A12" s="44" t="str">
        <f>CONFIGURACAO!$C$4</f>
        <v>AREA 21</v>
      </c>
      <c r="B12" s="83" t="str">
        <f>IFERROR(VLOOKUP(C12,'PI AREA  P100'!$B:$E,2,0),"")</f>
        <v/>
      </c>
      <c r="C12" s="251"/>
      <c r="D12" s="82" t="str">
        <f>IFERROR(VLOOKUP($C12,'PI AREA  P100'!$B:$I,3,0),"")</f>
        <v/>
      </c>
      <c r="E12" s="82" t="str">
        <f>IFERROR(VLOOKUP($C12,'PI AREA  P100'!$B:$I,4,0),"")</f>
        <v/>
      </c>
      <c r="F12" s="82" t="str">
        <f>IFERROR(VLOOKUP($C12,'PI AREA  P100'!$B:$I,5,0),"")</f>
        <v/>
      </c>
      <c r="G12" s="82" t="str">
        <f>IFERROR(VLOOKUP($C12,'PI AREA  P100'!$B:$I,6,0),"")</f>
        <v/>
      </c>
      <c r="H12" s="82" t="str">
        <f>IFERROR(VLOOKUP($C12,'PI AREA  P100'!$B:$I,7,0),"")</f>
        <v/>
      </c>
      <c r="I12" s="82" t="str">
        <f>IFERROR(VLOOKUP($C12,'PI AREA  P100'!$B:$I,8,0),"")</f>
        <v/>
      </c>
      <c r="J12" s="87"/>
      <c r="K12" s="94"/>
      <c r="L12" s="94"/>
      <c r="M12" s="154" t="str">
        <f t="shared" si="14"/>
        <v/>
      </c>
      <c r="N12" s="111" t="str">
        <f>IFERROR(VLOOKUP($C12,'PI AREA  P100'!$B:$AA,13,0),"")</f>
        <v/>
      </c>
      <c r="O12" s="111" t="str">
        <f>IFERROR(VLOOKUP($C12,'PI AREA  P100'!$B:$AA,14,0),"")</f>
        <v/>
      </c>
      <c r="P12" s="111" t="str">
        <f>IFERROR(VLOOKUP($C12,'PI AREA  P100'!$B:$AA,15,0),"")</f>
        <v/>
      </c>
      <c r="Q12" s="111" t="str">
        <f>IFERROR(VLOOKUP($C12,'PI AREA  P100'!$B:$AA,16,0),"")</f>
        <v/>
      </c>
      <c r="R12" s="111" t="str">
        <f>IFERROR(VLOOKUP($C12,'PI AREA  P100'!$B:$AA,17,0),"")</f>
        <v/>
      </c>
      <c r="S12" s="111" t="str">
        <f>IFERROR(VLOOKUP($C12,'PI AREA  P100'!$B:$AA,18,0),"")</f>
        <v/>
      </c>
      <c r="T12" s="114" t="str">
        <f>IFERROR(VLOOKUP($C12,'PI AREA  P100'!$B:$AA,19,0),"")</f>
        <v/>
      </c>
      <c r="U12" s="116" t="str">
        <f>IFERROR(VLOOKUP($C12,'PI AREA  P100'!$B:$AA,21,0),"")</f>
        <v/>
      </c>
      <c r="V12" s="111" t="str">
        <f>IFERROR(VLOOKUP($C12,'PI AREA  P100'!$B:$AA,22,0),"")</f>
        <v/>
      </c>
      <c r="W12" s="111" t="str">
        <f>IFERROR(VLOOKUP($C12,'PI AREA  P100'!$B:$AA,23,0),"")</f>
        <v/>
      </c>
      <c r="X12" s="119" t="str">
        <f>IFERROR(VLOOKUP($C12,'PI AREA  P100'!$B:$AA,24,0),"")</f>
        <v/>
      </c>
      <c r="Y12" s="118" t="str">
        <f>IFERROR(VLOOKUP($C12,'PI AREA  P100'!$B:$AA,25,0),"")</f>
        <v/>
      </c>
      <c r="Z12" s="111" t="str">
        <f>IFERROR(VLOOKUP($C12,'PI AREA  P100'!$B:$AA,26,0),"")</f>
        <v/>
      </c>
      <c r="AA12" s="111" t="str">
        <f>IFERROR(VLOOKUP($C12,'PI AREA  P100'!$B:$AA,27,0),"")</f>
        <v/>
      </c>
      <c r="AB12" s="114" t="str">
        <f>IFERROR(VLOOKUP($C12,'PI AREA  P100'!$B:$AB,28,0),"")</f>
        <v/>
      </c>
      <c r="AC12" s="116" t="str">
        <f t="shared" si="0"/>
        <v/>
      </c>
      <c r="AD12" s="111" t="str">
        <f t="shared" si="1"/>
        <v/>
      </c>
      <c r="AE12" s="111" t="str">
        <f t="shared" si="15"/>
        <v/>
      </c>
      <c r="AF12" s="117" t="str">
        <f t="shared" si="16"/>
        <v/>
      </c>
      <c r="AG12" s="265" t="str">
        <f t="shared" si="17"/>
        <v/>
      </c>
      <c r="AI12" s="38" t="str">
        <f>IFERROR(VLOOKUP($C12,'PI AREA  P100'!$B:$AS,33,0),"")</f>
        <v/>
      </c>
      <c r="AJ12" s="38" t="str">
        <f>IFERROR(VLOOKUP($C12,'PI AREA  P100'!$B:$AS,34,0),"")</f>
        <v/>
      </c>
      <c r="AK12" s="38" t="str">
        <f>IFERROR(VLOOKUP($C12,'PI AREA  P100'!$B:$AS,35,0),"")</f>
        <v/>
      </c>
      <c r="AL12" s="38" t="str">
        <f>IFERROR(VLOOKUP($C12,'PI AREA  P100'!$B:$AS,36,0),"")</f>
        <v/>
      </c>
      <c r="AM12" s="38" t="str">
        <f>IFERROR(VLOOKUP($C12,'PI AREA  P100'!$B:$AS,37,0),"")</f>
        <v/>
      </c>
      <c r="AN12" s="38" t="str">
        <f>IFERROR(VLOOKUP($C12,'PI AREA  P100'!$B:$AS,38,0),"")</f>
        <v/>
      </c>
      <c r="AO12" s="38" t="str">
        <f>IFERROR(VLOOKUP($C12,'PI AREA  P100'!$B:$AS,39,0),"")</f>
        <v/>
      </c>
      <c r="AP12" s="38" t="str">
        <f>IFERROR(VLOOKUP($C12,'PI AREA  P100'!$B:$AS,40,0),"")</f>
        <v/>
      </c>
      <c r="AQ12" s="38" t="str">
        <f>IFERROR(VLOOKUP($C12,'PI AREA  P100'!$B:$AS,41,0),"")</f>
        <v/>
      </c>
      <c r="AR12" s="38" t="str">
        <f>IFERROR(VLOOKUP($C12,'PI AREA  P100'!$B:$AS,42,0),"")</f>
        <v/>
      </c>
      <c r="AS12" s="68" t="str">
        <f>IF(AR12="","",$AR12-(($AS$2/CONFIGURACAO!$C$6)*$M12))</f>
        <v/>
      </c>
      <c r="AT12" s="234" t="str">
        <f t="shared" si="2"/>
        <v/>
      </c>
      <c r="AU12" s="75" t="str">
        <f>IF(AR12="","",$AR12-(($AU$2/CONFIGURACAO!$C$6)*$M12))</f>
        <v/>
      </c>
      <c r="AV12" s="76" t="str">
        <f t="shared" si="3"/>
        <v xml:space="preserve"> </v>
      </c>
      <c r="AW12" s="74" t="str">
        <f>IF(AR12="","",$AR12-(($AW$2/CONFIGURACAO!$C$6)*$M12))</f>
        <v/>
      </c>
      <c r="AX12" s="72" t="str">
        <f t="shared" si="4"/>
        <v/>
      </c>
      <c r="AZ12" s="39" t="str">
        <f t="shared" si="5"/>
        <v/>
      </c>
      <c r="BA12" s="146" t="str">
        <f t="shared" si="6"/>
        <v/>
      </c>
      <c r="BB12" s="146" t="str">
        <f t="shared" si="7"/>
        <v/>
      </c>
      <c r="BC12" s="32" t="str">
        <f t="shared" si="8"/>
        <v/>
      </c>
      <c r="BE12" s="40" t="str">
        <f t="shared" si="9"/>
        <v/>
      </c>
      <c r="BF12" s="40" t="str">
        <f t="shared" si="9"/>
        <v/>
      </c>
      <c r="BG12" s="40" t="str">
        <f t="shared" si="9"/>
        <v/>
      </c>
      <c r="BH12" s="40" t="str">
        <f t="shared" si="9"/>
        <v/>
      </c>
      <c r="BI12" s="40" t="str">
        <f t="shared" si="9"/>
        <v/>
      </c>
      <c r="BJ12" s="40" t="str">
        <f t="shared" si="9"/>
        <v/>
      </c>
      <c r="BK12" s="40" t="str">
        <f t="shared" si="9"/>
        <v/>
      </c>
      <c r="BL12" s="40" t="str">
        <f t="shared" si="10"/>
        <v/>
      </c>
      <c r="BM12" s="40" t="str">
        <f t="shared" si="11"/>
        <v/>
      </c>
      <c r="BN12" s="40" t="str">
        <f t="shared" si="11"/>
        <v/>
      </c>
      <c r="BO12" s="40" t="str">
        <f t="shared" si="11"/>
        <v/>
      </c>
      <c r="BP12" s="40" t="str">
        <f t="shared" si="12"/>
        <v/>
      </c>
      <c r="BQ12" s="40" t="str">
        <f t="shared" si="13"/>
        <v/>
      </c>
      <c r="BR12" s="40" t="str">
        <f t="shared" si="13"/>
        <v/>
      </c>
      <c r="BS12" s="40" t="str">
        <f t="shared" si="13"/>
        <v/>
      </c>
      <c r="BT12" s="4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</row>
    <row r="13" spans="1:124" s="32" customFormat="1" ht="17" thickBot="1" x14ac:dyDescent="0.25">
      <c r="A13" s="44" t="str">
        <f>CONFIGURACAO!$C$4</f>
        <v>AREA 21</v>
      </c>
      <c r="B13" s="83" t="str">
        <f>IFERROR(VLOOKUP(C13,'PI AREA  P100'!$B:$E,2,0),"")</f>
        <v/>
      </c>
      <c r="C13" s="251"/>
      <c r="D13" s="82" t="str">
        <f>IFERROR(VLOOKUP($C13,'PI AREA  P100'!$B:$I,3,0),"")</f>
        <v/>
      </c>
      <c r="E13" s="82" t="str">
        <f>IFERROR(VLOOKUP($C13,'PI AREA  P100'!$B:$I,4,0),"")</f>
        <v/>
      </c>
      <c r="F13" s="82" t="str">
        <f>IFERROR(VLOOKUP($C13,'PI AREA  P100'!$B:$I,5,0),"")</f>
        <v/>
      </c>
      <c r="G13" s="82" t="str">
        <f>IFERROR(VLOOKUP($C13,'PI AREA  P100'!$B:$I,6,0),"")</f>
        <v/>
      </c>
      <c r="H13" s="82" t="str">
        <f>IFERROR(VLOOKUP($C13,'PI AREA  P100'!$B:$I,7,0),"")</f>
        <v/>
      </c>
      <c r="I13" s="82" t="str">
        <f>IFERROR(VLOOKUP($C13,'PI AREA  P100'!$B:$I,8,0),"")</f>
        <v/>
      </c>
      <c r="J13" s="87"/>
      <c r="K13" s="94"/>
      <c r="L13" s="94"/>
      <c r="M13" s="154" t="str">
        <f t="shared" si="14"/>
        <v/>
      </c>
      <c r="N13" s="111" t="str">
        <f>IFERROR(VLOOKUP($C13,'PI AREA  P100'!$B:$AA,13,0),"")</f>
        <v/>
      </c>
      <c r="O13" s="111" t="str">
        <f>IFERROR(VLOOKUP($C13,'PI AREA  P100'!$B:$AA,14,0),"")</f>
        <v/>
      </c>
      <c r="P13" s="111" t="str">
        <f>IFERROR(VLOOKUP($C13,'PI AREA  P100'!$B:$AA,15,0),"")</f>
        <v/>
      </c>
      <c r="Q13" s="111" t="str">
        <f>IFERROR(VLOOKUP($C13,'PI AREA  P100'!$B:$AA,16,0),"")</f>
        <v/>
      </c>
      <c r="R13" s="111" t="str">
        <f>IFERROR(VLOOKUP($C13,'PI AREA  P100'!$B:$AA,17,0),"")</f>
        <v/>
      </c>
      <c r="S13" s="111" t="str">
        <f>IFERROR(VLOOKUP($C13,'PI AREA  P100'!$B:$AA,18,0),"")</f>
        <v/>
      </c>
      <c r="T13" s="114" t="str">
        <f>IFERROR(VLOOKUP($C13,'PI AREA  P100'!$B:$AA,19,0),"")</f>
        <v/>
      </c>
      <c r="U13" s="116" t="str">
        <f>IFERROR(VLOOKUP($C13,'PI AREA  P100'!$B:$AA,21,0),"")</f>
        <v/>
      </c>
      <c r="V13" s="111" t="str">
        <f>IFERROR(VLOOKUP($C13,'PI AREA  P100'!$B:$AA,22,0),"")</f>
        <v/>
      </c>
      <c r="W13" s="111" t="str">
        <f>IFERROR(VLOOKUP($C13,'PI AREA  P100'!$B:$AA,23,0),"")</f>
        <v/>
      </c>
      <c r="X13" s="119" t="str">
        <f>IFERROR(VLOOKUP($C13,'PI AREA  P100'!$B:$AA,24,0),"")</f>
        <v/>
      </c>
      <c r="Y13" s="118" t="str">
        <f>IFERROR(VLOOKUP($C13,'PI AREA  P100'!$B:$AA,25,0),"")</f>
        <v/>
      </c>
      <c r="Z13" s="111" t="str">
        <f>IFERROR(VLOOKUP($C13,'PI AREA  P100'!$B:$AA,26,0),"")</f>
        <v/>
      </c>
      <c r="AA13" s="111" t="str">
        <f>IFERROR(VLOOKUP($C13,'PI AREA  P100'!$B:$AA,27,0),"")</f>
        <v/>
      </c>
      <c r="AB13" s="114" t="str">
        <f>IFERROR(VLOOKUP($C13,'PI AREA  P100'!$B:$AB,28,0),"")</f>
        <v/>
      </c>
      <c r="AC13" s="116" t="str">
        <f t="shared" si="0"/>
        <v/>
      </c>
      <c r="AD13" s="111" t="str">
        <f t="shared" si="1"/>
        <v/>
      </c>
      <c r="AE13" s="111" t="str">
        <f t="shared" si="15"/>
        <v/>
      </c>
      <c r="AF13" s="117" t="str">
        <f t="shared" si="16"/>
        <v/>
      </c>
      <c r="AG13" s="265" t="str">
        <f t="shared" si="17"/>
        <v/>
      </c>
      <c r="AI13" s="38" t="str">
        <f>IFERROR(VLOOKUP($C13,'PI AREA  P100'!$B:$AS,33,0),"")</f>
        <v/>
      </c>
      <c r="AJ13" s="38" t="str">
        <f>IFERROR(VLOOKUP($C13,'PI AREA  P100'!$B:$AS,34,0),"")</f>
        <v/>
      </c>
      <c r="AK13" s="38" t="str">
        <f>IFERROR(VLOOKUP($C13,'PI AREA  P100'!$B:$AS,35,0),"")</f>
        <v/>
      </c>
      <c r="AL13" s="38" t="str">
        <f>IFERROR(VLOOKUP($C13,'PI AREA  P100'!$B:$AS,36,0),"")</f>
        <v/>
      </c>
      <c r="AM13" s="38" t="str">
        <f>IFERROR(VLOOKUP($C13,'PI AREA  P100'!$B:$AS,37,0),"")</f>
        <v/>
      </c>
      <c r="AN13" s="38" t="str">
        <f>IFERROR(VLOOKUP($C13,'PI AREA  P100'!$B:$AS,38,0),"")</f>
        <v/>
      </c>
      <c r="AO13" s="38" t="str">
        <f>IFERROR(VLOOKUP($C13,'PI AREA  P100'!$B:$AS,39,0),"")</f>
        <v/>
      </c>
      <c r="AP13" s="38" t="str">
        <f>IFERROR(VLOOKUP($C13,'PI AREA  P100'!$B:$AS,40,0),"")</f>
        <v/>
      </c>
      <c r="AQ13" s="38" t="str">
        <f>IFERROR(VLOOKUP($C13,'PI AREA  P100'!$B:$AS,41,0),"")</f>
        <v/>
      </c>
      <c r="AR13" s="38" t="str">
        <f>IFERROR(VLOOKUP($C13,'PI AREA  P100'!$B:$AS,42,0),"")</f>
        <v/>
      </c>
      <c r="AS13" s="68" t="str">
        <f>IF(AR13="","",$AR13-(($AS$2/CONFIGURACAO!$C$6)*$M13))</f>
        <v/>
      </c>
      <c r="AT13" s="234" t="str">
        <f t="shared" si="2"/>
        <v/>
      </c>
      <c r="AU13" s="75" t="str">
        <f>IF(AR13="","",$AR13-(($AU$2/CONFIGURACAO!$C$6)*$M13))</f>
        <v/>
      </c>
      <c r="AV13" s="76" t="str">
        <f t="shared" si="3"/>
        <v xml:space="preserve"> </v>
      </c>
      <c r="AW13" s="74" t="str">
        <f>IF(AR13="","",$AR13-(($AW$2/CONFIGURACAO!$C$6)*$M13))</f>
        <v/>
      </c>
      <c r="AX13" s="72" t="str">
        <f t="shared" si="4"/>
        <v/>
      </c>
      <c r="AZ13" s="39" t="str">
        <f t="shared" si="5"/>
        <v/>
      </c>
      <c r="BA13" s="146" t="str">
        <f t="shared" si="6"/>
        <v/>
      </c>
      <c r="BB13" s="146" t="str">
        <f t="shared" si="7"/>
        <v/>
      </c>
      <c r="BC13" s="32" t="str">
        <f t="shared" si="8"/>
        <v/>
      </c>
      <c r="BE13" s="40" t="str">
        <f t="shared" si="9"/>
        <v/>
      </c>
      <c r="BF13" s="40" t="str">
        <f t="shared" si="9"/>
        <v/>
      </c>
      <c r="BG13" s="40" t="str">
        <f t="shared" si="9"/>
        <v/>
      </c>
      <c r="BH13" s="40" t="str">
        <f t="shared" si="9"/>
        <v/>
      </c>
      <c r="BI13" s="40" t="str">
        <f t="shared" si="9"/>
        <v/>
      </c>
      <c r="BJ13" s="40" t="str">
        <f t="shared" si="9"/>
        <v/>
      </c>
      <c r="BK13" s="40" t="str">
        <f t="shared" si="9"/>
        <v/>
      </c>
      <c r="BL13" s="40" t="str">
        <f t="shared" si="10"/>
        <v/>
      </c>
      <c r="BM13" s="40" t="str">
        <f t="shared" si="11"/>
        <v/>
      </c>
      <c r="BN13" s="40" t="str">
        <f t="shared" si="11"/>
        <v/>
      </c>
      <c r="BO13" s="40" t="str">
        <f t="shared" si="11"/>
        <v/>
      </c>
      <c r="BP13" s="40" t="str">
        <f t="shared" si="12"/>
        <v/>
      </c>
      <c r="BQ13" s="40" t="str">
        <f t="shared" si="13"/>
        <v/>
      </c>
      <c r="BR13" s="40" t="str">
        <f t="shared" si="13"/>
        <v/>
      </c>
      <c r="BS13" s="40" t="str">
        <f t="shared" si="13"/>
        <v/>
      </c>
      <c r="BT13" s="42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</row>
    <row r="14" spans="1:124" s="32" customFormat="1" ht="17" thickBot="1" x14ac:dyDescent="0.25">
      <c r="A14" s="44" t="str">
        <f>CONFIGURACAO!$C$4</f>
        <v>AREA 21</v>
      </c>
      <c r="B14" s="83" t="str">
        <f>IFERROR(VLOOKUP(C14,'PI AREA  P100'!$B:$E,2,0),"")</f>
        <v/>
      </c>
      <c r="C14" s="251"/>
      <c r="D14" s="82" t="str">
        <f>IFERROR(VLOOKUP($C14,'PI AREA  P100'!$B:$I,3,0),"")</f>
        <v/>
      </c>
      <c r="E14" s="82" t="str">
        <f>IFERROR(VLOOKUP($C14,'PI AREA  P100'!$B:$I,4,0),"")</f>
        <v/>
      </c>
      <c r="F14" s="82" t="str">
        <f>IFERROR(VLOOKUP($C14,'PI AREA  P100'!$B:$I,5,0),"")</f>
        <v/>
      </c>
      <c r="G14" s="82" t="str">
        <f>IFERROR(VLOOKUP($C14,'PI AREA  P100'!$B:$I,6,0),"")</f>
        <v/>
      </c>
      <c r="H14" s="82" t="str">
        <f>IFERROR(VLOOKUP($C14,'PI AREA  P100'!$B:$I,7,0),"")</f>
        <v/>
      </c>
      <c r="I14" s="82" t="str">
        <f>IFERROR(VLOOKUP($C14,'PI AREA  P100'!$B:$I,8,0),"")</f>
        <v/>
      </c>
      <c r="J14" s="87"/>
      <c r="K14" s="94"/>
      <c r="L14" s="94"/>
      <c r="M14" s="154" t="str">
        <f t="shared" si="14"/>
        <v/>
      </c>
      <c r="N14" s="111" t="str">
        <f>IFERROR(VLOOKUP($C14,'PI AREA  P100'!$B:$AA,13,0),"")</f>
        <v/>
      </c>
      <c r="O14" s="111" t="str">
        <f>IFERROR(VLOOKUP($C14,'PI AREA  P100'!$B:$AA,14,0),"")</f>
        <v/>
      </c>
      <c r="P14" s="111" t="str">
        <f>IFERROR(VLOOKUP($C14,'PI AREA  P100'!$B:$AA,15,0),"")</f>
        <v/>
      </c>
      <c r="Q14" s="111" t="str">
        <f>IFERROR(VLOOKUP($C14,'PI AREA  P100'!$B:$AA,16,0),"")</f>
        <v/>
      </c>
      <c r="R14" s="111" t="str">
        <f>IFERROR(VLOOKUP($C14,'PI AREA  P100'!$B:$AA,17,0),"")</f>
        <v/>
      </c>
      <c r="S14" s="111" t="str">
        <f>IFERROR(VLOOKUP($C14,'PI AREA  P100'!$B:$AA,18,0),"")</f>
        <v/>
      </c>
      <c r="T14" s="114" t="str">
        <f>IFERROR(VLOOKUP($C14,'PI AREA  P100'!$B:$AA,19,0),"")</f>
        <v/>
      </c>
      <c r="U14" s="116" t="str">
        <f>IFERROR(VLOOKUP($C14,'PI AREA  P100'!$B:$AA,21,0),"")</f>
        <v/>
      </c>
      <c r="V14" s="111" t="str">
        <f>IFERROR(VLOOKUP($C14,'PI AREA  P100'!$B:$AA,22,0),"")</f>
        <v/>
      </c>
      <c r="W14" s="111" t="str">
        <f>IFERROR(VLOOKUP($C14,'PI AREA  P100'!$B:$AA,23,0),"")</f>
        <v/>
      </c>
      <c r="X14" s="119" t="str">
        <f>IFERROR(VLOOKUP($C14,'PI AREA  P100'!$B:$AA,24,0),"")</f>
        <v/>
      </c>
      <c r="Y14" s="118" t="str">
        <f>IFERROR(VLOOKUP($C14,'PI AREA  P100'!$B:$AA,25,0),"")</f>
        <v/>
      </c>
      <c r="Z14" s="111" t="str">
        <f>IFERROR(VLOOKUP($C14,'PI AREA  P100'!$B:$AA,26,0),"")</f>
        <v/>
      </c>
      <c r="AA14" s="111" t="str">
        <f>IFERROR(VLOOKUP($C14,'PI AREA  P100'!$B:$AA,27,0),"")</f>
        <v/>
      </c>
      <c r="AB14" s="114" t="str">
        <f>IFERROR(VLOOKUP($C14,'PI AREA  P100'!$B:$AB,28,0),"")</f>
        <v/>
      </c>
      <c r="AC14" s="116" t="str">
        <f t="shared" si="0"/>
        <v/>
      </c>
      <c r="AD14" s="111" t="str">
        <f t="shared" si="1"/>
        <v/>
      </c>
      <c r="AE14" s="111" t="str">
        <f t="shared" si="15"/>
        <v/>
      </c>
      <c r="AF14" s="117" t="str">
        <f t="shared" si="16"/>
        <v/>
      </c>
      <c r="AG14" s="265" t="str">
        <f t="shared" si="17"/>
        <v/>
      </c>
      <c r="AI14" s="38" t="str">
        <f>IFERROR(VLOOKUP($C14,'PI AREA  P100'!$B:$AS,33,0),"")</f>
        <v/>
      </c>
      <c r="AJ14" s="38" t="str">
        <f>IFERROR(VLOOKUP($C14,'PI AREA  P100'!$B:$AS,34,0),"")</f>
        <v/>
      </c>
      <c r="AK14" s="38" t="str">
        <f>IFERROR(VLOOKUP($C14,'PI AREA  P100'!$B:$AS,35,0),"")</f>
        <v/>
      </c>
      <c r="AL14" s="38" t="str">
        <f>IFERROR(VLOOKUP($C14,'PI AREA  P100'!$B:$AS,36,0),"")</f>
        <v/>
      </c>
      <c r="AM14" s="38" t="str">
        <f>IFERROR(VLOOKUP($C14,'PI AREA  P100'!$B:$AS,37,0),"")</f>
        <v/>
      </c>
      <c r="AN14" s="38" t="str">
        <f>IFERROR(VLOOKUP($C14,'PI AREA  P100'!$B:$AS,38,0),"")</f>
        <v/>
      </c>
      <c r="AO14" s="38" t="str">
        <f>IFERROR(VLOOKUP($C14,'PI AREA  P100'!$B:$AS,39,0),"")</f>
        <v/>
      </c>
      <c r="AP14" s="38" t="str">
        <f>IFERROR(VLOOKUP($C14,'PI AREA  P100'!$B:$AS,40,0),"")</f>
        <v/>
      </c>
      <c r="AQ14" s="38" t="str">
        <f>IFERROR(VLOOKUP($C14,'PI AREA  P100'!$B:$AS,41,0),"")</f>
        <v/>
      </c>
      <c r="AR14" s="38" t="str">
        <f>IFERROR(VLOOKUP($C14,'PI AREA  P100'!$B:$AS,42,0),"")</f>
        <v/>
      </c>
      <c r="AS14" s="68" t="str">
        <f>IF(AR14="","",$AR14-(($AS$2/CONFIGURACAO!$C$6)*$M14))</f>
        <v/>
      </c>
      <c r="AT14" s="234" t="str">
        <f t="shared" si="2"/>
        <v/>
      </c>
      <c r="AU14" s="75" t="str">
        <f>IF(AR14="","",$AR14-(($AU$2/CONFIGURACAO!$C$6)*$M14))</f>
        <v/>
      </c>
      <c r="AV14" s="76" t="str">
        <f t="shared" si="3"/>
        <v xml:space="preserve"> </v>
      </c>
      <c r="AW14" s="74" t="str">
        <f>IF(AR14="","",$AR14-(($AW$2/CONFIGURACAO!$C$6)*$M14))</f>
        <v/>
      </c>
      <c r="AX14" s="72" t="str">
        <f t="shared" si="4"/>
        <v/>
      </c>
      <c r="AZ14" s="39" t="str">
        <f t="shared" si="5"/>
        <v/>
      </c>
      <c r="BA14" s="146" t="str">
        <f t="shared" si="6"/>
        <v/>
      </c>
      <c r="BB14" s="146" t="str">
        <f t="shared" si="7"/>
        <v/>
      </c>
      <c r="BC14" s="32" t="str">
        <f t="shared" si="8"/>
        <v/>
      </c>
      <c r="BE14" s="40" t="str">
        <f t="shared" si="9"/>
        <v/>
      </c>
      <c r="BF14" s="40" t="str">
        <f t="shared" si="9"/>
        <v/>
      </c>
      <c r="BG14" s="40" t="str">
        <f t="shared" si="9"/>
        <v/>
      </c>
      <c r="BH14" s="40" t="str">
        <f t="shared" si="9"/>
        <v/>
      </c>
      <c r="BI14" s="40" t="str">
        <f t="shared" si="9"/>
        <v/>
      </c>
      <c r="BJ14" s="40" t="str">
        <f t="shared" si="9"/>
        <v/>
      </c>
      <c r="BK14" s="40" t="str">
        <f t="shared" si="9"/>
        <v/>
      </c>
      <c r="BL14" s="40" t="str">
        <f t="shared" si="10"/>
        <v/>
      </c>
      <c r="BM14" s="40" t="str">
        <f t="shared" si="11"/>
        <v/>
      </c>
      <c r="BN14" s="40" t="str">
        <f t="shared" si="11"/>
        <v/>
      </c>
      <c r="BO14" s="40" t="str">
        <f t="shared" si="11"/>
        <v/>
      </c>
      <c r="BP14" s="40" t="str">
        <f t="shared" si="12"/>
        <v/>
      </c>
      <c r="BQ14" s="40" t="str">
        <f t="shared" si="13"/>
        <v/>
      </c>
      <c r="BR14" s="40" t="str">
        <f t="shared" si="13"/>
        <v/>
      </c>
      <c r="BS14" s="40" t="str">
        <f t="shared" si="13"/>
        <v/>
      </c>
      <c r="BT14" s="42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</row>
    <row r="15" spans="1:124" s="32" customFormat="1" ht="17" thickBot="1" x14ac:dyDescent="0.25">
      <c r="A15" s="44" t="str">
        <f>CONFIGURACAO!$C$4</f>
        <v>AREA 21</v>
      </c>
      <c r="B15" s="83" t="str">
        <f>IFERROR(VLOOKUP(C15,'PI AREA  P100'!$B:$E,2,0),"")</f>
        <v/>
      </c>
      <c r="C15" s="251"/>
      <c r="D15" s="82" t="str">
        <f>IFERROR(VLOOKUP($C15,'PI AREA  P100'!$B:$I,3,0),"")</f>
        <v/>
      </c>
      <c r="E15" s="82" t="str">
        <f>IFERROR(VLOOKUP($C15,'PI AREA  P100'!$B:$I,4,0),"")</f>
        <v/>
      </c>
      <c r="F15" s="82" t="str">
        <f>IFERROR(VLOOKUP($C15,'PI AREA  P100'!$B:$I,5,0),"")</f>
        <v/>
      </c>
      <c r="G15" s="82" t="str">
        <f>IFERROR(VLOOKUP($C15,'PI AREA  P100'!$B:$I,6,0),"")</f>
        <v/>
      </c>
      <c r="H15" s="82" t="str">
        <f>IFERROR(VLOOKUP($C15,'PI AREA  P100'!$B:$I,7,0),"")</f>
        <v/>
      </c>
      <c r="I15" s="82" t="str">
        <f>IFERROR(VLOOKUP($C15,'PI AREA  P100'!$B:$I,8,0),"")</f>
        <v/>
      </c>
      <c r="J15" s="87"/>
      <c r="K15" s="94"/>
      <c r="L15" s="94"/>
      <c r="M15" s="154" t="str">
        <f t="shared" si="14"/>
        <v/>
      </c>
      <c r="N15" s="111" t="str">
        <f>IFERROR(VLOOKUP($C15,'PI AREA  P100'!$B:$AA,13,0),"")</f>
        <v/>
      </c>
      <c r="O15" s="111" t="str">
        <f>IFERROR(VLOOKUP($C15,'PI AREA  P100'!$B:$AA,14,0),"")</f>
        <v/>
      </c>
      <c r="P15" s="111" t="str">
        <f>IFERROR(VLOOKUP($C15,'PI AREA  P100'!$B:$AA,15,0),"")</f>
        <v/>
      </c>
      <c r="Q15" s="111" t="str">
        <f>IFERROR(VLOOKUP($C15,'PI AREA  P100'!$B:$AA,16,0),"")</f>
        <v/>
      </c>
      <c r="R15" s="111" t="str">
        <f>IFERROR(VLOOKUP($C15,'PI AREA  P100'!$B:$AA,17,0),"")</f>
        <v/>
      </c>
      <c r="S15" s="111" t="str">
        <f>IFERROR(VLOOKUP($C15,'PI AREA  P100'!$B:$AA,18,0),"")</f>
        <v/>
      </c>
      <c r="T15" s="114" t="str">
        <f>IFERROR(VLOOKUP($C15,'PI AREA  P100'!$B:$AA,19,0),"")</f>
        <v/>
      </c>
      <c r="U15" s="116" t="str">
        <f>IFERROR(VLOOKUP($C15,'PI AREA  P100'!$B:$AA,21,0),"")</f>
        <v/>
      </c>
      <c r="V15" s="111" t="str">
        <f>IFERROR(VLOOKUP($C15,'PI AREA  P100'!$B:$AA,22,0),"")</f>
        <v/>
      </c>
      <c r="W15" s="111" t="str">
        <f>IFERROR(VLOOKUP($C15,'PI AREA  P100'!$B:$AA,23,0),"")</f>
        <v/>
      </c>
      <c r="X15" s="119" t="str">
        <f>IFERROR(VLOOKUP($C15,'PI AREA  P100'!$B:$AA,24,0),"")</f>
        <v/>
      </c>
      <c r="Y15" s="118" t="str">
        <f>IFERROR(VLOOKUP($C15,'PI AREA  P100'!$B:$AA,25,0),"")</f>
        <v/>
      </c>
      <c r="Z15" s="111" t="str">
        <f>IFERROR(VLOOKUP($C15,'PI AREA  P100'!$B:$AA,26,0),"")</f>
        <v/>
      </c>
      <c r="AA15" s="111" t="str">
        <f>IFERROR(VLOOKUP($C15,'PI AREA  P100'!$B:$AA,27,0),"")</f>
        <v/>
      </c>
      <c r="AB15" s="114" t="str">
        <f>IFERROR(VLOOKUP($C15,'PI AREA  P100'!$B:$AB,28,0),"")</f>
        <v/>
      </c>
      <c r="AC15" s="116" t="str">
        <f t="shared" si="0"/>
        <v/>
      </c>
      <c r="AD15" s="111" t="str">
        <f t="shared" si="1"/>
        <v/>
      </c>
      <c r="AE15" s="111" t="str">
        <f t="shared" si="15"/>
        <v/>
      </c>
      <c r="AF15" s="117" t="str">
        <f t="shared" si="16"/>
        <v/>
      </c>
      <c r="AG15" s="265" t="str">
        <f t="shared" si="17"/>
        <v/>
      </c>
      <c r="AI15" s="38" t="str">
        <f>IFERROR(VLOOKUP($C15,'PI AREA  P100'!$B:$AS,33,0),"")</f>
        <v/>
      </c>
      <c r="AJ15" s="38" t="str">
        <f>IFERROR(VLOOKUP($C15,'PI AREA  P100'!$B:$AS,34,0),"")</f>
        <v/>
      </c>
      <c r="AK15" s="38" t="str">
        <f>IFERROR(VLOOKUP($C15,'PI AREA  P100'!$B:$AS,35,0),"")</f>
        <v/>
      </c>
      <c r="AL15" s="38" t="str">
        <f>IFERROR(VLOOKUP($C15,'PI AREA  P100'!$B:$AS,36,0),"")</f>
        <v/>
      </c>
      <c r="AM15" s="38" t="str">
        <f>IFERROR(VLOOKUP($C15,'PI AREA  P100'!$B:$AS,37,0),"")</f>
        <v/>
      </c>
      <c r="AN15" s="38" t="str">
        <f>IFERROR(VLOOKUP($C15,'PI AREA  P100'!$B:$AS,38,0),"")</f>
        <v/>
      </c>
      <c r="AO15" s="38" t="str">
        <f>IFERROR(VLOOKUP($C15,'PI AREA  P100'!$B:$AS,39,0),"")</f>
        <v/>
      </c>
      <c r="AP15" s="38" t="str">
        <f>IFERROR(VLOOKUP($C15,'PI AREA  P100'!$B:$AS,40,0),"")</f>
        <v/>
      </c>
      <c r="AQ15" s="38" t="str">
        <f>IFERROR(VLOOKUP($C15,'PI AREA  P100'!$B:$AS,41,0),"")</f>
        <v/>
      </c>
      <c r="AR15" s="38" t="str">
        <f>IFERROR(VLOOKUP($C15,'PI AREA  P100'!$B:$AS,42,0),"")</f>
        <v/>
      </c>
      <c r="AS15" s="68" t="str">
        <f>IF(AR15="","",$AR15-(($AS$2/CONFIGURACAO!$C$6)*$M15))</f>
        <v/>
      </c>
      <c r="AT15" s="234" t="str">
        <f t="shared" si="2"/>
        <v/>
      </c>
      <c r="AU15" s="75" t="str">
        <f>IF(AR15="","",$AR15-(($AU$2/CONFIGURACAO!$C$6)*$M15))</f>
        <v/>
      </c>
      <c r="AV15" s="76" t="str">
        <f t="shared" si="3"/>
        <v xml:space="preserve"> </v>
      </c>
      <c r="AW15" s="74" t="str">
        <f>IF(AR15="","",$AR15-(($AW$2/CONFIGURACAO!$C$6)*$M15))</f>
        <v/>
      </c>
      <c r="AX15" s="72" t="str">
        <f t="shared" si="4"/>
        <v/>
      </c>
      <c r="AZ15" s="39" t="str">
        <f t="shared" si="5"/>
        <v/>
      </c>
      <c r="BA15" s="146" t="str">
        <f t="shared" si="6"/>
        <v/>
      </c>
      <c r="BB15" s="146" t="str">
        <f t="shared" si="7"/>
        <v/>
      </c>
      <c r="BC15" s="32" t="str">
        <f t="shared" si="8"/>
        <v/>
      </c>
      <c r="BE15" s="40" t="str">
        <f t="shared" si="9"/>
        <v/>
      </c>
      <c r="BF15" s="40" t="str">
        <f t="shared" si="9"/>
        <v/>
      </c>
      <c r="BG15" s="40" t="str">
        <f t="shared" si="9"/>
        <v/>
      </c>
      <c r="BH15" s="40" t="str">
        <f t="shared" si="9"/>
        <v/>
      </c>
      <c r="BI15" s="40" t="str">
        <f t="shared" si="9"/>
        <v/>
      </c>
      <c r="BJ15" s="40" t="str">
        <f t="shared" si="9"/>
        <v/>
      </c>
      <c r="BK15" s="40" t="str">
        <f t="shared" si="9"/>
        <v/>
      </c>
      <c r="BL15" s="40" t="str">
        <f t="shared" si="10"/>
        <v/>
      </c>
      <c r="BM15" s="40" t="str">
        <f t="shared" si="11"/>
        <v/>
      </c>
      <c r="BN15" s="40" t="str">
        <f t="shared" si="11"/>
        <v/>
      </c>
      <c r="BO15" s="40" t="str">
        <f t="shared" si="11"/>
        <v/>
      </c>
      <c r="BP15" s="40" t="str">
        <f t="shared" si="12"/>
        <v/>
      </c>
      <c r="BQ15" s="40" t="str">
        <f t="shared" si="13"/>
        <v/>
      </c>
      <c r="BR15" s="40" t="str">
        <f t="shared" si="13"/>
        <v/>
      </c>
      <c r="BS15" s="40" t="str">
        <f t="shared" si="13"/>
        <v/>
      </c>
      <c r="BT15" s="42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</row>
    <row r="16" spans="1:124" s="32" customFormat="1" ht="17" thickBot="1" x14ac:dyDescent="0.25">
      <c r="A16" s="44" t="str">
        <f>CONFIGURACAO!$C$4</f>
        <v>AREA 21</v>
      </c>
      <c r="B16" s="83" t="str">
        <f>IFERROR(VLOOKUP(C16,'PI AREA  P100'!$B:$E,2,0),"")</f>
        <v/>
      </c>
      <c r="C16" s="251"/>
      <c r="D16" s="82" t="str">
        <f>IFERROR(VLOOKUP($C16,'PI AREA  P100'!$B:$I,3,0),"")</f>
        <v/>
      </c>
      <c r="E16" s="82" t="str">
        <f>IFERROR(VLOOKUP($C16,'PI AREA  P100'!$B:$I,4,0),"")</f>
        <v/>
      </c>
      <c r="F16" s="82" t="str">
        <f>IFERROR(VLOOKUP($C16,'PI AREA  P100'!$B:$I,5,0),"")</f>
        <v/>
      </c>
      <c r="G16" s="82" t="str">
        <f>IFERROR(VLOOKUP($C16,'PI AREA  P100'!$B:$I,6,0),"")</f>
        <v/>
      </c>
      <c r="H16" s="82" t="str">
        <f>IFERROR(VLOOKUP($C16,'PI AREA  P100'!$B:$I,7,0),"")</f>
        <v/>
      </c>
      <c r="I16" s="82" t="str">
        <f>IFERROR(VLOOKUP($C16,'PI AREA  P100'!$B:$I,8,0),"")</f>
        <v/>
      </c>
      <c r="J16" s="87"/>
      <c r="K16" s="94"/>
      <c r="L16" s="94"/>
      <c r="M16" s="154" t="str">
        <f t="shared" si="14"/>
        <v/>
      </c>
      <c r="N16" s="111" t="str">
        <f>IFERROR(VLOOKUP($C16,'PI AREA  P100'!$B:$AA,13,0),"")</f>
        <v/>
      </c>
      <c r="O16" s="111" t="str">
        <f>IFERROR(VLOOKUP($C16,'PI AREA  P100'!$B:$AA,14,0),"")</f>
        <v/>
      </c>
      <c r="P16" s="111" t="str">
        <f>IFERROR(VLOOKUP($C16,'PI AREA  P100'!$B:$AA,15,0),"")</f>
        <v/>
      </c>
      <c r="Q16" s="111" t="str">
        <f>IFERROR(VLOOKUP($C16,'PI AREA  P100'!$B:$AA,16,0),"")</f>
        <v/>
      </c>
      <c r="R16" s="111" t="str">
        <f>IFERROR(VLOOKUP($C16,'PI AREA  P100'!$B:$AA,17,0),"")</f>
        <v/>
      </c>
      <c r="S16" s="111" t="str">
        <f>IFERROR(VLOOKUP($C16,'PI AREA  P100'!$B:$AA,18,0),"")</f>
        <v/>
      </c>
      <c r="T16" s="114" t="str">
        <f>IFERROR(VLOOKUP($C16,'PI AREA  P100'!$B:$AA,19,0),"")</f>
        <v/>
      </c>
      <c r="U16" s="116" t="str">
        <f>IFERROR(VLOOKUP($C16,'PI AREA  P100'!$B:$AA,21,0),"")</f>
        <v/>
      </c>
      <c r="V16" s="111" t="str">
        <f>IFERROR(VLOOKUP($C16,'PI AREA  P100'!$B:$AA,22,0),"")</f>
        <v/>
      </c>
      <c r="W16" s="111" t="str">
        <f>IFERROR(VLOOKUP($C16,'PI AREA  P100'!$B:$AA,23,0),"")</f>
        <v/>
      </c>
      <c r="X16" s="119" t="str">
        <f>IFERROR(VLOOKUP($C16,'PI AREA  P100'!$B:$AA,24,0),"")</f>
        <v/>
      </c>
      <c r="Y16" s="118" t="str">
        <f>IFERROR(VLOOKUP($C16,'PI AREA  P100'!$B:$AA,25,0),"")</f>
        <v/>
      </c>
      <c r="Z16" s="111" t="str">
        <f>IFERROR(VLOOKUP($C16,'PI AREA  P100'!$B:$AA,26,0),"")</f>
        <v/>
      </c>
      <c r="AA16" s="111" t="str">
        <f>IFERROR(VLOOKUP($C16,'PI AREA  P100'!$B:$AA,27,0),"")</f>
        <v/>
      </c>
      <c r="AB16" s="114" t="str">
        <f>IFERROR(VLOOKUP($C16,'PI AREA  P100'!$B:$AB,28,0),"")</f>
        <v/>
      </c>
      <c r="AC16" s="116" t="str">
        <f t="shared" si="0"/>
        <v/>
      </c>
      <c r="AD16" s="111" t="str">
        <f t="shared" si="1"/>
        <v/>
      </c>
      <c r="AE16" s="111" t="str">
        <f t="shared" si="15"/>
        <v/>
      </c>
      <c r="AF16" s="117" t="str">
        <f t="shared" si="16"/>
        <v/>
      </c>
      <c r="AG16" s="265" t="str">
        <f t="shared" si="17"/>
        <v/>
      </c>
      <c r="AI16" s="38" t="str">
        <f>IFERROR(VLOOKUP($C16,'PI AREA  P100'!$B:$AS,33,0),"")</f>
        <v/>
      </c>
      <c r="AJ16" s="38" t="str">
        <f>IFERROR(VLOOKUP($C16,'PI AREA  P100'!$B:$AS,34,0),"")</f>
        <v/>
      </c>
      <c r="AK16" s="38" t="str">
        <f>IFERROR(VLOOKUP($C16,'PI AREA  P100'!$B:$AS,35,0),"")</f>
        <v/>
      </c>
      <c r="AL16" s="38" t="str">
        <f>IFERROR(VLOOKUP($C16,'PI AREA  P100'!$B:$AS,36,0),"")</f>
        <v/>
      </c>
      <c r="AM16" s="38" t="str">
        <f>IFERROR(VLOOKUP($C16,'PI AREA  P100'!$B:$AS,37,0),"")</f>
        <v/>
      </c>
      <c r="AN16" s="38" t="str">
        <f>IFERROR(VLOOKUP($C16,'PI AREA  P100'!$B:$AS,38,0),"")</f>
        <v/>
      </c>
      <c r="AO16" s="38" t="str">
        <f>IFERROR(VLOOKUP($C16,'PI AREA  P100'!$B:$AS,39,0),"")</f>
        <v/>
      </c>
      <c r="AP16" s="38" t="str">
        <f>IFERROR(VLOOKUP($C16,'PI AREA  P100'!$B:$AS,40,0),"")</f>
        <v/>
      </c>
      <c r="AQ16" s="38" t="str">
        <f>IFERROR(VLOOKUP($C16,'PI AREA  P100'!$B:$AS,41,0),"")</f>
        <v/>
      </c>
      <c r="AR16" s="38" t="str">
        <f>IFERROR(VLOOKUP($C16,'PI AREA  P100'!$B:$AS,42,0),"")</f>
        <v/>
      </c>
      <c r="AS16" s="68" t="str">
        <f>IF(AR16="","",$AR16-(($AS$2/CONFIGURACAO!$C$6)*$M16))</f>
        <v/>
      </c>
      <c r="AT16" s="234" t="str">
        <f t="shared" si="2"/>
        <v/>
      </c>
      <c r="AU16" s="75" t="str">
        <f>IF(AR16="","",$AR16-(($AU$2/CONFIGURACAO!$C$6)*$M16))</f>
        <v/>
      </c>
      <c r="AV16" s="76" t="str">
        <f t="shared" si="3"/>
        <v xml:space="preserve"> </v>
      </c>
      <c r="AW16" s="74" t="str">
        <f>IF(AR16="","",$AR16-(($AW$2/CONFIGURACAO!$C$6)*$M16))</f>
        <v/>
      </c>
      <c r="AX16" s="72" t="str">
        <f t="shared" si="4"/>
        <v/>
      </c>
      <c r="AZ16" s="39" t="str">
        <f t="shared" si="5"/>
        <v/>
      </c>
      <c r="BA16" s="146" t="str">
        <f t="shared" si="6"/>
        <v/>
      </c>
      <c r="BB16" s="146" t="str">
        <f t="shared" si="7"/>
        <v/>
      </c>
      <c r="BC16" s="32" t="str">
        <f t="shared" si="8"/>
        <v/>
      </c>
      <c r="BE16" s="40" t="str">
        <f t="shared" si="9"/>
        <v/>
      </c>
      <c r="BF16" s="40" t="str">
        <f t="shared" si="9"/>
        <v/>
      </c>
      <c r="BG16" s="40" t="str">
        <f t="shared" si="9"/>
        <v/>
      </c>
      <c r="BH16" s="40" t="str">
        <f t="shared" si="9"/>
        <v/>
      </c>
      <c r="BI16" s="40" t="str">
        <f t="shared" si="9"/>
        <v/>
      </c>
      <c r="BJ16" s="40" t="str">
        <f t="shared" si="9"/>
        <v/>
      </c>
      <c r="BK16" s="40" t="str">
        <f t="shared" si="9"/>
        <v/>
      </c>
      <c r="BL16" s="40" t="str">
        <f t="shared" si="10"/>
        <v/>
      </c>
      <c r="BM16" s="40" t="str">
        <f t="shared" si="11"/>
        <v/>
      </c>
      <c r="BN16" s="40" t="str">
        <f t="shared" si="11"/>
        <v/>
      </c>
      <c r="BO16" s="40" t="str">
        <f t="shared" si="11"/>
        <v/>
      </c>
      <c r="BP16" s="40" t="str">
        <f t="shared" si="12"/>
        <v/>
      </c>
      <c r="BQ16" s="40" t="str">
        <f t="shared" si="13"/>
        <v/>
      </c>
      <c r="BR16" s="40" t="str">
        <f t="shared" si="13"/>
        <v/>
      </c>
      <c r="BS16" s="40" t="str">
        <f t="shared" si="13"/>
        <v/>
      </c>
      <c r="BT16" s="42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</row>
    <row r="17" spans="1:124" s="32" customFormat="1" ht="17" thickBot="1" x14ac:dyDescent="0.25">
      <c r="A17" s="44" t="str">
        <f>CONFIGURACAO!$C$4</f>
        <v>AREA 21</v>
      </c>
      <c r="B17" s="83" t="str">
        <f>IFERROR(VLOOKUP(C17,'PI AREA  P100'!$B:$E,2,0),"")</f>
        <v/>
      </c>
      <c r="C17" s="251"/>
      <c r="D17" s="82" t="str">
        <f>IFERROR(VLOOKUP($C17,'PI AREA  P100'!$B:$I,3,0),"")</f>
        <v/>
      </c>
      <c r="E17" s="82" t="str">
        <f>IFERROR(VLOOKUP($C17,'PI AREA  P100'!$B:$I,4,0),"")</f>
        <v/>
      </c>
      <c r="F17" s="82" t="str">
        <f>IFERROR(VLOOKUP($C17,'PI AREA  P100'!$B:$I,5,0),"")</f>
        <v/>
      </c>
      <c r="G17" s="82" t="str">
        <f>IFERROR(VLOOKUP($C17,'PI AREA  P100'!$B:$I,6,0),"")</f>
        <v/>
      </c>
      <c r="H17" s="82" t="str">
        <f>IFERROR(VLOOKUP($C17,'PI AREA  P100'!$B:$I,7,0),"")</f>
        <v/>
      </c>
      <c r="I17" s="82" t="str">
        <f>IFERROR(VLOOKUP($C17,'PI AREA  P100'!$B:$I,8,0),"")</f>
        <v/>
      </c>
      <c r="J17" s="87"/>
      <c r="K17" s="94"/>
      <c r="L17" s="94"/>
      <c r="M17" s="154" t="str">
        <f t="shared" si="14"/>
        <v/>
      </c>
      <c r="N17" s="111" t="str">
        <f>IFERROR(VLOOKUP($C17,'PI AREA  P100'!$B:$AA,13,0),"")</f>
        <v/>
      </c>
      <c r="O17" s="111" t="str">
        <f>IFERROR(VLOOKUP($C17,'PI AREA  P100'!$B:$AA,14,0),"")</f>
        <v/>
      </c>
      <c r="P17" s="111" t="str">
        <f>IFERROR(VLOOKUP($C17,'PI AREA  P100'!$B:$AA,15,0),"")</f>
        <v/>
      </c>
      <c r="Q17" s="111" t="str">
        <f>IFERROR(VLOOKUP($C17,'PI AREA  P100'!$B:$AA,16,0),"")</f>
        <v/>
      </c>
      <c r="R17" s="111" t="str">
        <f>IFERROR(VLOOKUP($C17,'PI AREA  P100'!$B:$AA,17,0),"")</f>
        <v/>
      </c>
      <c r="S17" s="111" t="str">
        <f>IFERROR(VLOOKUP($C17,'PI AREA  P100'!$B:$AA,18,0),"")</f>
        <v/>
      </c>
      <c r="T17" s="114" t="str">
        <f>IFERROR(VLOOKUP($C17,'PI AREA  P100'!$B:$AA,19,0),"")</f>
        <v/>
      </c>
      <c r="U17" s="116" t="str">
        <f>IFERROR(VLOOKUP($C17,'PI AREA  P100'!$B:$AA,21,0),"")</f>
        <v/>
      </c>
      <c r="V17" s="111" t="str">
        <f>IFERROR(VLOOKUP($C17,'PI AREA  P100'!$B:$AA,22,0),"")</f>
        <v/>
      </c>
      <c r="W17" s="111" t="str">
        <f>IFERROR(VLOOKUP($C17,'PI AREA  P100'!$B:$AA,23,0),"")</f>
        <v/>
      </c>
      <c r="X17" s="119" t="str">
        <f>IFERROR(VLOOKUP($C17,'PI AREA  P100'!$B:$AA,24,0),"")</f>
        <v/>
      </c>
      <c r="Y17" s="118" t="str">
        <f>IFERROR(VLOOKUP($C17,'PI AREA  P100'!$B:$AA,25,0),"")</f>
        <v/>
      </c>
      <c r="Z17" s="111" t="str">
        <f>IFERROR(VLOOKUP($C17,'PI AREA  P100'!$B:$AA,26,0),"")</f>
        <v/>
      </c>
      <c r="AA17" s="111" t="str">
        <f>IFERROR(VLOOKUP($C17,'PI AREA  P100'!$B:$AA,27,0),"")</f>
        <v/>
      </c>
      <c r="AB17" s="114" t="str">
        <f>IFERROR(VLOOKUP($C17,'PI AREA  P100'!$B:$AB,28,0),"")</f>
        <v/>
      </c>
      <c r="AC17" s="116" t="str">
        <f t="shared" si="0"/>
        <v/>
      </c>
      <c r="AD17" s="111" t="str">
        <f t="shared" si="1"/>
        <v/>
      </c>
      <c r="AE17" s="111" t="str">
        <f t="shared" si="15"/>
        <v/>
      </c>
      <c r="AF17" s="117" t="str">
        <f t="shared" si="16"/>
        <v/>
      </c>
      <c r="AG17" s="265" t="str">
        <f t="shared" si="17"/>
        <v/>
      </c>
      <c r="AI17" s="38" t="str">
        <f>IFERROR(VLOOKUP($C17,'PI AREA  P100'!$B:$AS,33,0),"")</f>
        <v/>
      </c>
      <c r="AJ17" s="38" t="str">
        <f>IFERROR(VLOOKUP($C17,'PI AREA  P100'!$B:$AS,34,0),"")</f>
        <v/>
      </c>
      <c r="AK17" s="38" t="str">
        <f>IFERROR(VLOOKUP($C17,'PI AREA  P100'!$B:$AS,35,0),"")</f>
        <v/>
      </c>
      <c r="AL17" s="38" t="str">
        <f>IFERROR(VLOOKUP($C17,'PI AREA  P100'!$B:$AS,36,0),"")</f>
        <v/>
      </c>
      <c r="AM17" s="38" t="str">
        <f>IFERROR(VLOOKUP($C17,'PI AREA  P100'!$B:$AS,37,0),"")</f>
        <v/>
      </c>
      <c r="AN17" s="38" t="str">
        <f>IFERROR(VLOOKUP($C17,'PI AREA  P100'!$B:$AS,38,0),"")</f>
        <v/>
      </c>
      <c r="AO17" s="38" t="str">
        <f>IFERROR(VLOOKUP($C17,'PI AREA  P100'!$B:$AS,39,0),"")</f>
        <v/>
      </c>
      <c r="AP17" s="38" t="str">
        <f>IFERROR(VLOOKUP($C17,'PI AREA  P100'!$B:$AS,40,0),"")</f>
        <v/>
      </c>
      <c r="AQ17" s="38" t="str">
        <f>IFERROR(VLOOKUP($C17,'PI AREA  P100'!$B:$AS,41,0),"")</f>
        <v/>
      </c>
      <c r="AR17" s="38" t="str">
        <f>IFERROR(VLOOKUP($C17,'PI AREA  P100'!$B:$AS,42,0),"")</f>
        <v/>
      </c>
      <c r="AS17" s="68" t="str">
        <f>IF(AR17="","",$AR17-(($AS$2/CONFIGURACAO!$C$6)*$M17))</f>
        <v/>
      </c>
      <c r="AT17" s="234" t="str">
        <f t="shared" si="2"/>
        <v/>
      </c>
      <c r="AU17" s="75" t="str">
        <f>IF(AR17="","",$AR17-(($AU$2/CONFIGURACAO!$C$6)*$M17))</f>
        <v/>
      </c>
      <c r="AV17" s="76" t="str">
        <f t="shared" si="3"/>
        <v xml:space="preserve"> </v>
      </c>
      <c r="AW17" s="74" t="str">
        <f>IF(AR17="","",$AR17-(($AW$2/CONFIGURACAO!$C$6)*$M17))</f>
        <v/>
      </c>
      <c r="AX17" s="72" t="str">
        <f t="shared" si="4"/>
        <v/>
      </c>
      <c r="AZ17" s="39" t="str">
        <f t="shared" si="5"/>
        <v/>
      </c>
      <c r="BA17" s="146" t="str">
        <f t="shared" si="6"/>
        <v/>
      </c>
      <c r="BB17" s="146" t="str">
        <f t="shared" si="7"/>
        <v/>
      </c>
      <c r="BC17" s="32" t="str">
        <f t="shared" si="8"/>
        <v/>
      </c>
      <c r="BE17" s="40" t="str">
        <f t="shared" si="9"/>
        <v/>
      </c>
      <c r="BF17" s="40" t="str">
        <f t="shared" si="9"/>
        <v/>
      </c>
      <c r="BG17" s="40" t="str">
        <f t="shared" si="9"/>
        <v/>
      </c>
      <c r="BH17" s="40" t="str">
        <f t="shared" si="9"/>
        <v/>
      </c>
      <c r="BI17" s="40" t="str">
        <f t="shared" si="9"/>
        <v/>
      </c>
      <c r="BJ17" s="40" t="str">
        <f t="shared" si="9"/>
        <v/>
      </c>
      <c r="BK17" s="40" t="str">
        <f t="shared" si="9"/>
        <v/>
      </c>
      <c r="BL17" s="40" t="str">
        <f t="shared" si="10"/>
        <v/>
      </c>
      <c r="BM17" s="40" t="str">
        <f t="shared" si="11"/>
        <v/>
      </c>
      <c r="BN17" s="40" t="str">
        <f t="shared" si="11"/>
        <v/>
      </c>
      <c r="BO17" s="40" t="str">
        <f t="shared" si="11"/>
        <v/>
      </c>
      <c r="BP17" s="40" t="str">
        <f t="shared" si="12"/>
        <v/>
      </c>
      <c r="BQ17" s="40" t="str">
        <f t="shared" si="13"/>
        <v/>
      </c>
      <c r="BR17" s="40" t="str">
        <f t="shared" si="13"/>
        <v/>
      </c>
      <c r="BS17" s="40" t="str">
        <f t="shared" si="13"/>
        <v/>
      </c>
      <c r="BT17" s="42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</row>
    <row r="18" spans="1:124" s="32" customFormat="1" ht="17" thickBot="1" x14ac:dyDescent="0.25">
      <c r="A18" s="44" t="str">
        <f>CONFIGURACAO!$C$4</f>
        <v>AREA 21</v>
      </c>
      <c r="B18" s="83" t="str">
        <f>IFERROR(VLOOKUP(C18,'PI AREA  P100'!$B:$E,2,0),"")</f>
        <v/>
      </c>
      <c r="C18" s="251"/>
      <c r="D18" s="82" t="str">
        <f>IFERROR(VLOOKUP($C18,'PI AREA  P100'!$B:$I,3,0),"")</f>
        <v/>
      </c>
      <c r="E18" s="82" t="str">
        <f>IFERROR(VLOOKUP($C18,'PI AREA  P100'!$B:$I,4,0),"")</f>
        <v/>
      </c>
      <c r="F18" s="82" t="str">
        <f>IFERROR(VLOOKUP($C18,'PI AREA  P100'!$B:$I,5,0),"")</f>
        <v/>
      </c>
      <c r="G18" s="82" t="str">
        <f>IFERROR(VLOOKUP($C18,'PI AREA  P100'!$B:$I,6,0),"")</f>
        <v/>
      </c>
      <c r="H18" s="82" t="str">
        <f>IFERROR(VLOOKUP($C18,'PI AREA  P100'!$B:$I,7,0),"")</f>
        <v/>
      </c>
      <c r="I18" s="82" t="str">
        <f>IFERROR(VLOOKUP($C18,'PI AREA  P100'!$B:$I,8,0),"")</f>
        <v/>
      </c>
      <c r="J18" s="87"/>
      <c r="K18" s="94"/>
      <c r="L18" s="94"/>
      <c r="M18" s="154" t="str">
        <f t="shared" si="14"/>
        <v/>
      </c>
      <c r="N18" s="111" t="str">
        <f>IFERROR(VLOOKUP($C18,'PI AREA  P100'!$B:$AA,13,0),"")</f>
        <v/>
      </c>
      <c r="O18" s="111" t="str">
        <f>IFERROR(VLOOKUP($C18,'PI AREA  P100'!$B:$AA,14,0),"")</f>
        <v/>
      </c>
      <c r="P18" s="111" t="str">
        <f>IFERROR(VLOOKUP($C18,'PI AREA  P100'!$B:$AA,15,0),"")</f>
        <v/>
      </c>
      <c r="Q18" s="111" t="str">
        <f>IFERROR(VLOOKUP($C18,'PI AREA  P100'!$B:$AA,16,0),"")</f>
        <v/>
      </c>
      <c r="R18" s="111" t="str">
        <f>IFERROR(VLOOKUP($C18,'PI AREA  P100'!$B:$AA,17,0),"")</f>
        <v/>
      </c>
      <c r="S18" s="111" t="str">
        <f>IFERROR(VLOOKUP($C18,'PI AREA  P100'!$B:$AA,18,0),"")</f>
        <v/>
      </c>
      <c r="T18" s="114" t="str">
        <f>IFERROR(VLOOKUP($C18,'PI AREA  P100'!$B:$AA,19,0),"")</f>
        <v/>
      </c>
      <c r="U18" s="116" t="str">
        <f>IFERROR(VLOOKUP($C18,'PI AREA  P100'!$B:$AA,21,0),"")</f>
        <v/>
      </c>
      <c r="V18" s="111" t="str">
        <f>IFERROR(VLOOKUP($C18,'PI AREA  P100'!$B:$AA,22,0),"")</f>
        <v/>
      </c>
      <c r="W18" s="111" t="str">
        <f>IFERROR(VLOOKUP($C18,'PI AREA  P100'!$B:$AA,23,0),"")</f>
        <v/>
      </c>
      <c r="X18" s="119" t="str">
        <f>IFERROR(VLOOKUP($C18,'PI AREA  P100'!$B:$AA,24,0),"")</f>
        <v/>
      </c>
      <c r="Y18" s="118" t="str">
        <f>IFERROR(VLOOKUP($C18,'PI AREA  P100'!$B:$AA,25,0),"")</f>
        <v/>
      </c>
      <c r="Z18" s="111" t="str">
        <f>IFERROR(VLOOKUP($C18,'PI AREA  P100'!$B:$AA,26,0),"")</f>
        <v/>
      </c>
      <c r="AA18" s="111" t="str">
        <f>IFERROR(VLOOKUP($C18,'PI AREA  P100'!$B:$AA,27,0),"")</f>
        <v/>
      </c>
      <c r="AB18" s="114" t="str">
        <f>IFERROR(VLOOKUP($C18,'PI AREA  P100'!$B:$AB,28,0),"")</f>
        <v/>
      </c>
      <c r="AC18" s="116" t="str">
        <f t="shared" si="0"/>
        <v/>
      </c>
      <c r="AD18" s="111" t="str">
        <f t="shared" si="1"/>
        <v/>
      </c>
      <c r="AE18" s="111" t="str">
        <f t="shared" si="15"/>
        <v/>
      </c>
      <c r="AF18" s="117" t="str">
        <f t="shared" si="16"/>
        <v/>
      </c>
      <c r="AG18" s="265" t="str">
        <f t="shared" si="17"/>
        <v/>
      </c>
      <c r="AI18" s="38" t="str">
        <f>IFERROR(VLOOKUP($C18,'PI AREA  P100'!$B:$AS,33,0),"")</f>
        <v/>
      </c>
      <c r="AJ18" s="38" t="str">
        <f>IFERROR(VLOOKUP($C18,'PI AREA  P100'!$B:$AS,34,0),"")</f>
        <v/>
      </c>
      <c r="AK18" s="38" t="str">
        <f>IFERROR(VLOOKUP($C18,'PI AREA  P100'!$B:$AS,35,0),"")</f>
        <v/>
      </c>
      <c r="AL18" s="38" t="str">
        <f>IFERROR(VLOOKUP($C18,'PI AREA  P100'!$B:$AS,36,0),"")</f>
        <v/>
      </c>
      <c r="AM18" s="38" t="str">
        <f>IFERROR(VLOOKUP($C18,'PI AREA  P100'!$B:$AS,37,0),"")</f>
        <v/>
      </c>
      <c r="AN18" s="38" t="str">
        <f>IFERROR(VLOOKUP($C18,'PI AREA  P100'!$B:$AS,38,0),"")</f>
        <v/>
      </c>
      <c r="AO18" s="38" t="str">
        <f>IFERROR(VLOOKUP($C18,'PI AREA  P100'!$B:$AS,39,0),"")</f>
        <v/>
      </c>
      <c r="AP18" s="38" t="str">
        <f>IFERROR(VLOOKUP($C18,'PI AREA  P100'!$B:$AS,40,0),"")</f>
        <v/>
      </c>
      <c r="AQ18" s="38" t="str">
        <f>IFERROR(VLOOKUP($C18,'PI AREA  P100'!$B:$AS,41,0),"")</f>
        <v/>
      </c>
      <c r="AR18" s="38" t="str">
        <f>IFERROR(VLOOKUP($C18,'PI AREA  P100'!$B:$AS,42,0),"")</f>
        <v/>
      </c>
      <c r="AS18" s="68" t="str">
        <f>IF(AR18="","",$AR18-(($AS$2/CONFIGURACAO!$C$6)*$M18))</f>
        <v/>
      </c>
      <c r="AT18" s="234" t="str">
        <f t="shared" si="2"/>
        <v/>
      </c>
      <c r="AU18" s="75" t="str">
        <f>IF(AR18="","",$AR18-(($AU$2/CONFIGURACAO!$C$6)*$M18))</f>
        <v/>
      </c>
      <c r="AV18" s="76" t="str">
        <f t="shared" si="3"/>
        <v xml:space="preserve"> </v>
      </c>
      <c r="AW18" s="74" t="str">
        <f>IF(AR18="","",$AR18-(($AW$2/CONFIGURACAO!$C$6)*$M18))</f>
        <v/>
      </c>
      <c r="AX18" s="72" t="str">
        <f t="shared" si="4"/>
        <v/>
      </c>
      <c r="AZ18" s="39" t="str">
        <f t="shared" si="5"/>
        <v/>
      </c>
      <c r="BA18" s="146" t="str">
        <f t="shared" si="6"/>
        <v/>
      </c>
      <c r="BB18" s="146" t="str">
        <f t="shared" si="7"/>
        <v/>
      </c>
      <c r="BC18" s="32" t="str">
        <f t="shared" si="8"/>
        <v/>
      </c>
      <c r="BE18" s="40" t="str">
        <f t="shared" si="9"/>
        <v/>
      </c>
      <c r="BF18" s="40" t="str">
        <f t="shared" si="9"/>
        <v/>
      </c>
      <c r="BG18" s="40" t="str">
        <f t="shared" si="9"/>
        <v/>
      </c>
      <c r="BH18" s="40" t="str">
        <f t="shared" si="9"/>
        <v/>
      </c>
      <c r="BI18" s="40" t="str">
        <f t="shared" si="9"/>
        <v/>
      </c>
      <c r="BJ18" s="40" t="str">
        <f t="shared" si="9"/>
        <v/>
      </c>
      <c r="BK18" s="40" t="str">
        <f t="shared" si="9"/>
        <v/>
      </c>
      <c r="BL18" s="40" t="str">
        <f t="shared" si="10"/>
        <v/>
      </c>
      <c r="BM18" s="40" t="str">
        <f t="shared" si="11"/>
        <v/>
      </c>
      <c r="BN18" s="40" t="str">
        <f t="shared" si="11"/>
        <v/>
      </c>
      <c r="BO18" s="40" t="str">
        <f t="shared" si="11"/>
        <v/>
      </c>
      <c r="BP18" s="40" t="str">
        <f t="shared" si="12"/>
        <v/>
      </c>
      <c r="BQ18" s="40" t="str">
        <f t="shared" si="13"/>
        <v/>
      </c>
      <c r="BR18" s="40" t="str">
        <f t="shared" si="13"/>
        <v/>
      </c>
      <c r="BS18" s="40" t="str">
        <f t="shared" si="13"/>
        <v/>
      </c>
      <c r="BT18" s="42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</row>
    <row r="19" spans="1:124" s="32" customFormat="1" ht="17" thickBot="1" x14ac:dyDescent="0.25">
      <c r="A19" s="44" t="str">
        <f>CONFIGURACAO!$C$4</f>
        <v>AREA 21</v>
      </c>
      <c r="B19" s="83" t="str">
        <f>IFERROR(VLOOKUP(C19,'PI AREA  P100'!$B:$E,2,0),"")</f>
        <v/>
      </c>
      <c r="C19" s="251"/>
      <c r="D19" s="82" t="str">
        <f>IFERROR(VLOOKUP($C19,'PI AREA  P100'!$B:$I,3,0),"")</f>
        <v/>
      </c>
      <c r="E19" s="82" t="str">
        <f>IFERROR(VLOOKUP($C19,'PI AREA  P100'!$B:$I,4,0),"")</f>
        <v/>
      </c>
      <c r="F19" s="82" t="str">
        <f>IFERROR(VLOOKUP($C19,'PI AREA  P100'!$B:$I,5,0),"")</f>
        <v/>
      </c>
      <c r="G19" s="82" t="str">
        <f>IFERROR(VLOOKUP($C19,'PI AREA  P100'!$B:$I,6,0),"")</f>
        <v/>
      </c>
      <c r="H19" s="82" t="str">
        <f>IFERROR(VLOOKUP($C19,'PI AREA  P100'!$B:$I,7,0),"")</f>
        <v/>
      </c>
      <c r="I19" s="82" t="str">
        <f>IFERROR(VLOOKUP($C19,'PI AREA  P100'!$B:$I,8,0),"")</f>
        <v/>
      </c>
      <c r="J19" s="87"/>
      <c r="K19" s="94"/>
      <c r="L19" s="94"/>
      <c r="M19" s="154" t="str">
        <f t="shared" si="14"/>
        <v/>
      </c>
      <c r="N19" s="111" t="str">
        <f>IFERROR(VLOOKUP($C19,'PI AREA  P100'!$B:$AA,13,0),"")</f>
        <v/>
      </c>
      <c r="O19" s="111" t="str">
        <f>IFERROR(VLOOKUP($C19,'PI AREA  P100'!$B:$AA,14,0),"")</f>
        <v/>
      </c>
      <c r="P19" s="111" t="str">
        <f>IFERROR(VLOOKUP($C19,'PI AREA  P100'!$B:$AA,15,0),"")</f>
        <v/>
      </c>
      <c r="Q19" s="111" t="str">
        <f>IFERROR(VLOOKUP($C19,'PI AREA  P100'!$B:$AA,16,0),"")</f>
        <v/>
      </c>
      <c r="R19" s="111" t="str">
        <f>IFERROR(VLOOKUP($C19,'PI AREA  P100'!$B:$AA,17,0),"")</f>
        <v/>
      </c>
      <c r="S19" s="111" t="str">
        <f>IFERROR(VLOOKUP($C19,'PI AREA  P100'!$B:$AA,18,0),"")</f>
        <v/>
      </c>
      <c r="T19" s="114" t="str">
        <f>IFERROR(VLOOKUP($C19,'PI AREA  P100'!$B:$AA,19,0),"")</f>
        <v/>
      </c>
      <c r="U19" s="116" t="str">
        <f>IFERROR(VLOOKUP($C19,'PI AREA  P100'!$B:$AA,21,0),"")</f>
        <v/>
      </c>
      <c r="V19" s="111" t="str">
        <f>IFERROR(VLOOKUP($C19,'PI AREA  P100'!$B:$AA,22,0),"")</f>
        <v/>
      </c>
      <c r="W19" s="111" t="str">
        <f>IFERROR(VLOOKUP($C19,'PI AREA  P100'!$B:$AA,23,0),"")</f>
        <v/>
      </c>
      <c r="X19" s="119" t="str">
        <f>IFERROR(VLOOKUP($C19,'PI AREA  P100'!$B:$AA,24,0),"")</f>
        <v/>
      </c>
      <c r="Y19" s="118" t="str">
        <f>IFERROR(VLOOKUP($C19,'PI AREA  P100'!$B:$AA,25,0),"")</f>
        <v/>
      </c>
      <c r="Z19" s="111" t="str">
        <f>IFERROR(VLOOKUP($C19,'PI AREA  P100'!$B:$AA,26,0),"")</f>
        <v/>
      </c>
      <c r="AA19" s="111" t="str">
        <f>IFERROR(VLOOKUP($C19,'PI AREA  P100'!$B:$AA,27,0),"")</f>
        <v/>
      </c>
      <c r="AB19" s="114" t="str">
        <f>IFERROR(VLOOKUP($C19,'PI AREA  P100'!$B:$AB,28,0),"")</f>
        <v/>
      </c>
      <c r="AC19" s="116" t="str">
        <f t="shared" si="0"/>
        <v/>
      </c>
      <c r="AD19" s="111" t="str">
        <f t="shared" si="1"/>
        <v/>
      </c>
      <c r="AE19" s="111" t="str">
        <f t="shared" si="15"/>
        <v/>
      </c>
      <c r="AF19" s="117" t="str">
        <f t="shared" si="16"/>
        <v/>
      </c>
      <c r="AG19" s="265" t="str">
        <f t="shared" si="17"/>
        <v/>
      </c>
      <c r="AI19" s="38" t="str">
        <f>IFERROR(VLOOKUP($C19,'PI AREA  P100'!$B:$AS,33,0),"")</f>
        <v/>
      </c>
      <c r="AJ19" s="38" t="str">
        <f>IFERROR(VLOOKUP($C19,'PI AREA  P100'!$B:$AS,34,0),"")</f>
        <v/>
      </c>
      <c r="AK19" s="38" t="str">
        <f>IFERROR(VLOOKUP($C19,'PI AREA  P100'!$B:$AS,35,0),"")</f>
        <v/>
      </c>
      <c r="AL19" s="38" t="str">
        <f>IFERROR(VLOOKUP($C19,'PI AREA  P100'!$B:$AS,36,0),"")</f>
        <v/>
      </c>
      <c r="AM19" s="38" t="str">
        <f>IFERROR(VLOOKUP($C19,'PI AREA  P100'!$B:$AS,37,0),"")</f>
        <v/>
      </c>
      <c r="AN19" s="38" t="str">
        <f>IFERROR(VLOOKUP($C19,'PI AREA  P100'!$B:$AS,38,0),"")</f>
        <v/>
      </c>
      <c r="AO19" s="38" t="str">
        <f>IFERROR(VLOOKUP($C19,'PI AREA  P100'!$B:$AS,39,0),"")</f>
        <v/>
      </c>
      <c r="AP19" s="38" t="str">
        <f>IFERROR(VLOOKUP($C19,'PI AREA  P100'!$B:$AS,40,0),"")</f>
        <v/>
      </c>
      <c r="AQ19" s="38" t="str">
        <f>IFERROR(VLOOKUP($C19,'PI AREA  P100'!$B:$AS,41,0),"")</f>
        <v/>
      </c>
      <c r="AR19" s="38" t="str">
        <f>IFERROR(VLOOKUP($C19,'PI AREA  P100'!$B:$AS,42,0),"")</f>
        <v/>
      </c>
      <c r="AS19" s="68" t="str">
        <f>IF(AR19="","",$AR19-(($AS$2/CONFIGURACAO!$C$6)*$M19))</f>
        <v/>
      </c>
      <c r="AT19" s="234" t="str">
        <f t="shared" si="2"/>
        <v/>
      </c>
      <c r="AU19" s="75" t="str">
        <f>IF(AR19="","",$AR19-(($AU$2/CONFIGURACAO!$C$6)*$M19))</f>
        <v/>
      </c>
      <c r="AV19" s="76" t="str">
        <f t="shared" si="3"/>
        <v xml:space="preserve"> </v>
      </c>
      <c r="AW19" s="74" t="str">
        <f>IF(AR19="","",$AR19-(($AW$2/CONFIGURACAO!$C$6)*$M19))</f>
        <v/>
      </c>
      <c r="AX19" s="72" t="str">
        <f t="shared" si="4"/>
        <v/>
      </c>
      <c r="AZ19" s="39" t="str">
        <f t="shared" si="5"/>
        <v/>
      </c>
      <c r="BA19" s="146" t="str">
        <f t="shared" si="6"/>
        <v/>
      </c>
      <c r="BB19" s="146" t="str">
        <f t="shared" si="7"/>
        <v/>
      </c>
      <c r="BC19" s="32" t="str">
        <f t="shared" si="8"/>
        <v/>
      </c>
      <c r="BE19" s="40" t="str">
        <f t="shared" si="9"/>
        <v/>
      </c>
      <c r="BF19" s="40" t="str">
        <f t="shared" si="9"/>
        <v/>
      </c>
      <c r="BG19" s="40" t="str">
        <f t="shared" si="9"/>
        <v/>
      </c>
      <c r="BH19" s="40" t="str">
        <f t="shared" si="9"/>
        <v/>
      </c>
      <c r="BI19" s="40" t="str">
        <f t="shared" si="9"/>
        <v/>
      </c>
      <c r="BJ19" s="40" t="str">
        <f t="shared" si="9"/>
        <v/>
      </c>
      <c r="BK19" s="40" t="str">
        <f t="shared" si="9"/>
        <v/>
      </c>
      <c r="BL19" s="40" t="str">
        <f t="shared" si="10"/>
        <v/>
      </c>
      <c r="BM19" s="40" t="str">
        <f t="shared" si="11"/>
        <v/>
      </c>
      <c r="BN19" s="40" t="str">
        <f t="shared" si="11"/>
        <v/>
      </c>
      <c r="BO19" s="40" t="str">
        <f t="shared" si="11"/>
        <v/>
      </c>
      <c r="BP19" s="40" t="str">
        <f t="shared" si="12"/>
        <v/>
      </c>
      <c r="BQ19" s="40" t="str">
        <f t="shared" si="13"/>
        <v/>
      </c>
      <c r="BR19" s="40" t="str">
        <f t="shared" si="13"/>
        <v/>
      </c>
      <c r="BS19" s="40" t="str">
        <f t="shared" si="13"/>
        <v/>
      </c>
      <c r="BT19" s="42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</row>
    <row r="20" spans="1:124" s="32" customFormat="1" ht="17" thickBot="1" x14ac:dyDescent="0.25">
      <c r="A20" s="44" t="str">
        <f>CONFIGURACAO!$C$4</f>
        <v>AREA 21</v>
      </c>
      <c r="B20" s="83" t="str">
        <f>IFERROR(VLOOKUP(C20,'PI AREA  P100'!$B:$E,2,0),"")</f>
        <v/>
      </c>
      <c r="C20" s="251"/>
      <c r="D20" s="82" t="str">
        <f>IFERROR(VLOOKUP($C20,'PI AREA  P100'!$B:$I,3,0),"")</f>
        <v/>
      </c>
      <c r="E20" s="82" t="str">
        <f>IFERROR(VLOOKUP($C20,'PI AREA  P100'!$B:$I,4,0),"")</f>
        <v/>
      </c>
      <c r="F20" s="82" t="str">
        <f>IFERROR(VLOOKUP($C20,'PI AREA  P100'!$B:$I,5,0),"")</f>
        <v/>
      </c>
      <c r="G20" s="82" t="str">
        <f>IFERROR(VLOOKUP($C20,'PI AREA  P100'!$B:$I,6,0),"")</f>
        <v/>
      </c>
      <c r="H20" s="82" t="str">
        <f>IFERROR(VLOOKUP($C20,'PI AREA  P100'!$B:$I,7,0),"")</f>
        <v/>
      </c>
      <c r="I20" s="82" t="str">
        <f>IFERROR(VLOOKUP($C20,'PI AREA  P100'!$B:$I,8,0),"")</f>
        <v/>
      </c>
      <c r="J20" s="87"/>
      <c r="K20" s="94"/>
      <c r="L20" s="94"/>
      <c r="M20" s="154" t="str">
        <f t="shared" si="14"/>
        <v/>
      </c>
      <c r="N20" s="111" t="str">
        <f>IFERROR(VLOOKUP($C20,'PI AREA  P100'!$B:$AA,13,0),"")</f>
        <v/>
      </c>
      <c r="O20" s="111" t="str">
        <f>IFERROR(VLOOKUP($C20,'PI AREA  P100'!$B:$AA,14,0),"")</f>
        <v/>
      </c>
      <c r="P20" s="111" t="str">
        <f>IFERROR(VLOOKUP($C20,'PI AREA  P100'!$B:$AA,15,0),"")</f>
        <v/>
      </c>
      <c r="Q20" s="111" t="str">
        <f>IFERROR(VLOOKUP($C20,'PI AREA  P100'!$B:$AA,16,0),"")</f>
        <v/>
      </c>
      <c r="R20" s="111" t="str">
        <f>IFERROR(VLOOKUP($C20,'PI AREA  P100'!$B:$AA,17,0),"")</f>
        <v/>
      </c>
      <c r="S20" s="111" t="str">
        <f>IFERROR(VLOOKUP($C20,'PI AREA  P100'!$B:$AA,18,0),"")</f>
        <v/>
      </c>
      <c r="T20" s="114" t="str">
        <f>IFERROR(VLOOKUP($C20,'PI AREA  P100'!$B:$AA,19,0),"")</f>
        <v/>
      </c>
      <c r="U20" s="116" t="str">
        <f>IFERROR(VLOOKUP($C20,'PI AREA  P100'!$B:$AA,21,0),"")</f>
        <v/>
      </c>
      <c r="V20" s="111" t="str">
        <f>IFERROR(VLOOKUP($C20,'PI AREA  P100'!$B:$AA,22,0),"")</f>
        <v/>
      </c>
      <c r="W20" s="111" t="str">
        <f>IFERROR(VLOOKUP($C20,'PI AREA  P100'!$B:$AA,23,0),"")</f>
        <v/>
      </c>
      <c r="X20" s="119" t="str">
        <f>IFERROR(VLOOKUP($C20,'PI AREA  P100'!$B:$AA,24,0),"")</f>
        <v/>
      </c>
      <c r="Y20" s="118" t="str">
        <f>IFERROR(VLOOKUP($C20,'PI AREA  P100'!$B:$AA,25,0),"")</f>
        <v/>
      </c>
      <c r="Z20" s="111" t="str">
        <f>IFERROR(VLOOKUP($C20,'PI AREA  P100'!$B:$AA,26,0),"")</f>
        <v/>
      </c>
      <c r="AA20" s="111" t="str">
        <f>IFERROR(VLOOKUP($C20,'PI AREA  P100'!$B:$AA,27,0),"")</f>
        <v/>
      </c>
      <c r="AB20" s="114" t="str">
        <f>IFERROR(VLOOKUP($C20,'PI AREA  P100'!$B:$AB,28,0),"")</f>
        <v/>
      </c>
      <c r="AC20" s="116" t="str">
        <f t="shared" si="0"/>
        <v/>
      </c>
      <c r="AD20" s="111" t="str">
        <f t="shared" si="1"/>
        <v/>
      </c>
      <c r="AE20" s="111" t="str">
        <f t="shared" si="15"/>
        <v/>
      </c>
      <c r="AF20" s="117" t="str">
        <f t="shared" si="16"/>
        <v/>
      </c>
      <c r="AG20" s="265" t="str">
        <f t="shared" si="17"/>
        <v/>
      </c>
      <c r="AI20" s="38" t="str">
        <f>IFERROR(VLOOKUP($C20,'PI AREA  P100'!$B:$AS,33,0),"")</f>
        <v/>
      </c>
      <c r="AJ20" s="38" t="str">
        <f>IFERROR(VLOOKUP($C20,'PI AREA  P100'!$B:$AS,34,0),"")</f>
        <v/>
      </c>
      <c r="AK20" s="38" t="str">
        <f>IFERROR(VLOOKUP($C20,'PI AREA  P100'!$B:$AS,35,0),"")</f>
        <v/>
      </c>
      <c r="AL20" s="38" t="str">
        <f>IFERROR(VLOOKUP($C20,'PI AREA  P100'!$B:$AS,36,0),"")</f>
        <v/>
      </c>
      <c r="AM20" s="38" t="str">
        <f>IFERROR(VLOOKUP($C20,'PI AREA  P100'!$B:$AS,37,0),"")</f>
        <v/>
      </c>
      <c r="AN20" s="38" t="str">
        <f>IFERROR(VLOOKUP($C20,'PI AREA  P100'!$B:$AS,38,0),"")</f>
        <v/>
      </c>
      <c r="AO20" s="38" t="str">
        <f>IFERROR(VLOOKUP($C20,'PI AREA  P100'!$B:$AS,39,0),"")</f>
        <v/>
      </c>
      <c r="AP20" s="38" t="str">
        <f>IFERROR(VLOOKUP($C20,'PI AREA  P100'!$B:$AS,40,0),"")</f>
        <v/>
      </c>
      <c r="AQ20" s="38" t="str">
        <f>IFERROR(VLOOKUP($C20,'PI AREA  P100'!$B:$AS,41,0),"")</f>
        <v/>
      </c>
      <c r="AR20" s="38" t="str">
        <f>IFERROR(VLOOKUP($C20,'PI AREA  P100'!$B:$AS,42,0),"")</f>
        <v/>
      </c>
      <c r="AS20" s="68" t="str">
        <f>IF(AR20="","",$AR20-(($AS$2/CONFIGURACAO!$C$6)*$M20))</f>
        <v/>
      </c>
      <c r="AT20" s="234" t="str">
        <f t="shared" si="2"/>
        <v/>
      </c>
      <c r="AU20" s="75" t="str">
        <f>IF(AR20="","",$AR20-(($AU$2/CONFIGURACAO!$C$6)*$M20))</f>
        <v/>
      </c>
      <c r="AV20" s="76" t="str">
        <f t="shared" si="3"/>
        <v xml:space="preserve"> </v>
      </c>
      <c r="AW20" s="74" t="str">
        <f>IF(AR20="","",$AR20-(($AW$2/CONFIGURACAO!$C$6)*$M20))</f>
        <v/>
      </c>
      <c r="AX20" s="72" t="str">
        <f t="shared" si="4"/>
        <v/>
      </c>
      <c r="AZ20" s="39" t="str">
        <f t="shared" si="5"/>
        <v/>
      </c>
      <c r="BA20" s="146" t="str">
        <f t="shared" si="6"/>
        <v/>
      </c>
      <c r="BB20" s="146" t="str">
        <f t="shared" si="7"/>
        <v/>
      </c>
      <c r="BC20" s="32" t="str">
        <f t="shared" si="8"/>
        <v/>
      </c>
      <c r="BE20" s="40" t="str">
        <f t="shared" si="9"/>
        <v/>
      </c>
      <c r="BF20" s="40" t="str">
        <f t="shared" si="9"/>
        <v/>
      </c>
      <c r="BG20" s="40" t="str">
        <f t="shared" si="9"/>
        <v/>
      </c>
      <c r="BH20" s="40" t="str">
        <f t="shared" si="9"/>
        <v/>
      </c>
      <c r="BI20" s="40" t="str">
        <f t="shared" si="9"/>
        <v/>
      </c>
      <c r="BJ20" s="40" t="str">
        <f t="shared" si="9"/>
        <v/>
      </c>
      <c r="BK20" s="40" t="str">
        <f t="shared" si="9"/>
        <v/>
      </c>
      <c r="BL20" s="40" t="str">
        <f t="shared" si="10"/>
        <v/>
      </c>
      <c r="BM20" s="40" t="str">
        <f t="shared" si="11"/>
        <v/>
      </c>
      <c r="BN20" s="40" t="str">
        <f t="shared" si="11"/>
        <v/>
      </c>
      <c r="BO20" s="40" t="str">
        <f t="shared" si="11"/>
        <v/>
      </c>
      <c r="BP20" s="40" t="str">
        <f t="shared" si="12"/>
        <v/>
      </c>
      <c r="BQ20" s="40" t="str">
        <f t="shared" si="13"/>
        <v/>
      </c>
      <c r="BR20" s="40" t="str">
        <f t="shared" si="13"/>
        <v/>
      </c>
      <c r="BS20" s="40" t="str">
        <f t="shared" si="13"/>
        <v/>
      </c>
      <c r="BT20" s="42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</row>
    <row r="21" spans="1:124" s="32" customFormat="1" ht="17" thickBot="1" x14ac:dyDescent="0.25">
      <c r="A21" s="44" t="str">
        <f>CONFIGURACAO!$C$4</f>
        <v>AREA 21</v>
      </c>
      <c r="B21" s="83" t="str">
        <f>IFERROR(VLOOKUP(C21,'PI AREA  P100'!$B:$E,2,0),"")</f>
        <v/>
      </c>
      <c r="C21" s="251"/>
      <c r="D21" s="82" t="str">
        <f>IFERROR(VLOOKUP($C21,'PI AREA  P100'!$B:$I,3,0),"")</f>
        <v/>
      </c>
      <c r="E21" s="82" t="str">
        <f>IFERROR(VLOOKUP($C21,'PI AREA  P100'!$B:$I,4,0),"")</f>
        <v/>
      </c>
      <c r="F21" s="82" t="str">
        <f>IFERROR(VLOOKUP($C21,'PI AREA  P100'!$B:$I,5,0),"")</f>
        <v/>
      </c>
      <c r="G21" s="82" t="str">
        <f>IFERROR(VLOOKUP($C21,'PI AREA  P100'!$B:$I,6,0),"")</f>
        <v/>
      </c>
      <c r="H21" s="82" t="str">
        <f>IFERROR(VLOOKUP($C21,'PI AREA  P100'!$B:$I,7,0),"")</f>
        <v/>
      </c>
      <c r="I21" s="82" t="str">
        <f>IFERROR(VLOOKUP($C21,'PI AREA  P100'!$B:$I,8,0),"")</f>
        <v/>
      </c>
      <c r="J21" s="87"/>
      <c r="K21" s="94"/>
      <c r="L21" s="94"/>
      <c r="M21" s="154" t="str">
        <f t="shared" si="14"/>
        <v/>
      </c>
      <c r="N21" s="111" t="str">
        <f>IFERROR(VLOOKUP($C21,'PI AREA  P100'!$B:$AA,13,0),"")</f>
        <v/>
      </c>
      <c r="O21" s="111" t="str">
        <f>IFERROR(VLOOKUP($C21,'PI AREA  P100'!$B:$AA,14,0),"")</f>
        <v/>
      </c>
      <c r="P21" s="111" t="str">
        <f>IFERROR(VLOOKUP($C21,'PI AREA  P100'!$B:$AA,15,0),"")</f>
        <v/>
      </c>
      <c r="Q21" s="111" t="str">
        <f>IFERROR(VLOOKUP($C21,'PI AREA  P100'!$B:$AA,16,0),"")</f>
        <v/>
      </c>
      <c r="R21" s="111" t="str">
        <f>IFERROR(VLOOKUP($C21,'PI AREA  P100'!$B:$AA,17,0),"")</f>
        <v/>
      </c>
      <c r="S21" s="111" t="str">
        <f>IFERROR(VLOOKUP($C21,'PI AREA  P100'!$B:$AA,18,0),"")</f>
        <v/>
      </c>
      <c r="T21" s="114" t="str">
        <f>IFERROR(VLOOKUP($C21,'PI AREA  P100'!$B:$AA,19,0),"")</f>
        <v/>
      </c>
      <c r="U21" s="116" t="str">
        <f>IFERROR(VLOOKUP($C21,'PI AREA  P100'!$B:$AA,21,0),"")</f>
        <v/>
      </c>
      <c r="V21" s="111" t="str">
        <f>IFERROR(VLOOKUP($C21,'PI AREA  P100'!$B:$AA,22,0),"")</f>
        <v/>
      </c>
      <c r="W21" s="111" t="str">
        <f>IFERROR(VLOOKUP($C21,'PI AREA  P100'!$B:$AA,23,0),"")</f>
        <v/>
      </c>
      <c r="X21" s="119" t="str">
        <f>IFERROR(VLOOKUP($C21,'PI AREA  P100'!$B:$AA,24,0),"")</f>
        <v/>
      </c>
      <c r="Y21" s="118" t="str">
        <f>IFERROR(VLOOKUP($C21,'PI AREA  P100'!$B:$AA,25,0),"")</f>
        <v/>
      </c>
      <c r="Z21" s="111" t="str">
        <f>IFERROR(VLOOKUP($C21,'PI AREA  P100'!$B:$AA,26,0),"")</f>
        <v/>
      </c>
      <c r="AA21" s="111" t="str">
        <f>IFERROR(VLOOKUP($C21,'PI AREA  P100'!$B:$AA,27,0),"")</f>
        <v/>
      </c>
      <c r="AB21" s="114" t="str">
        <f>IFERROR(VLOOKUP($C21,'PI AREA  P100'!$B:$AB,28,0),"")</f>
        <v/>
      </c>
      <c r="AC21" s="116" t="str">
        <f t="shared" si="0"/>
        <v/>
      </c>
      <c r="AD21" s="111" t="str">
        <f t="shared" si="1"/>
        <v/>
      </c>
      <c r="AE21" s="111" t="str">
        <f t="shared" si="15"/>
        <v/>
      </c>
      <c r="AF21" s="117" t="str">
        <f t="shared" si="16"/>
        <v/>
      </c>
      <c r="AG21" s="265" t="str">
        <f t="shared" si="17"/>
        <v/>
      </c>
      <c r="AI21" s="38" t="str">
        <f>IFERROR(VLOOKUP($C21,'PI AREA  P100'!$B:$AS,33,0),"")</f>
        <v/>
      </c>
      <c r="AJ21" s="38" t="str">
        <f>IFERROR(VLOOKUP($C21,'PI AREA  P100'!$B:$AS,34,0),"")</f>
        <v/>
      </c>
      <c r="AK21" s="38" t="str">
        <f>IFERROR(VLOOKUP($C21,'PI AREA  P100'!$B:$AS,35,0),"")</f>
        <v/>
      </c>
      <c r="AL21" s="38" t="str">
        <f>IFERROR(VLOOKUP($C21,'PI AREA  P100'!$B:$AS,36,0),"")</f>
        <v/>
      </c>
      <c r="AM21" s="38" t="str">
        <f>IFERROR(VLOOKUP($C21,'PI AREA  P100'!$B:$AS,37,0),"")</f>
        <v/>
      </c>
      <c r="AN21" s="38" t="str">
        <f>IFERROR(VLOOKUP($C21,'PI AREA  P100'!$B:$AS,38,0),"")</f>
        <v/>
      </c>
      <c r="AO21" s="38" t="str">
        <f>IFERROR(VLOOKUP($C21,'PI AREA  P100'!$B:$AS,39,0),"")</f>
        <v/>
      </c>
      <c r="AP21" s="38" t="str">
        <f>IFERROR(VLOOKUP($C21,'PI AREA  P100'!$B:$AS,40,0),"")</f>
        <v/>
      </c>
      <c r="AQ21" s="38" t="str">
        <f>IFERROR(VLOOKUP($C21,'PI AREA  P100'!$B:$AS,41,0),"")</f>
        <v/>
      </c>
      <c r="AR21" s="38" t="str">
        <f>IFERROR(VLOOKUP($C21,'PI AREA  P100'!$B:$AS,42,0),"")</f>
        <v/>
      </c>
      <c r="AS21" s="68" t="str">
        <f>IF(AR21="","",$AR21-(($AS$2/CONFIGURACAO!$C$6)*$M21))</f>
        <v/>
      </c>
      <c r="AT21" s="234" t="str">
        <f t="shared" si="2"/>
        <v/>
      </c>
      <c r="AU21" s="75" t="str">
        <f>IF(AR21="","",$AR21-(($AU$2/CONFIGURACAO!$C$6)*$M21))</f>
        <v/>
      </c>
      <c r="AV21" s="76" t="str">
        <f t="shared" si="3"/>
        <v xml:space="preserve"> </v>
      </c>
      <c r="AW21" s="74" t="str">
        <f>IF(AR21="","",$AR21-(($AW$2/CONFIGURACAO!$C$6)*$M21))</f>
        <v/>
      </c>
      <c r="AX21" s="72" t="str">
        <f t="shared" si="4"/>
        <v/>
      </c>
      <c r="AZ21" s="39" t="str">
        <f t="shared" si="5"/>
        <v/>
      </c>
      <c r="BA21" s="146" t="str">
        <f t="shared" si="6"/>
        <v/>
      </c>
      <c r="BB21" s="146" t="str">
        <f t="shared" si="7"/>
        <v/>
      </c>
      <c r="BC21" s="32" t="str">
        <f t="shared" si="8"/>
        <v/>
      </c>
      <c r="BE21" s="40" t="str">
        <f t="shared" si="9"/>
        <v/>
      </c>
      <c r="BF21" s="40" t="str">
        <f t="shared" si="9"/>
        <v/>
      </c>
      <c r="BG21" s="40" t="str">
        <f t="shared" si="9"/>
        <v/>
      </c>
      <c r="BH21" s="40" t="str">
        <f t="shared" si="9"/>
        <v/>
      </c>
      <c r="BI21" s="40" t="str">
        <f t="shared" si="9"/>
        <v/>
      </c>
      <c r="BJ21" s="40" t="str">
        <f t="shared" si="9"/>
        <v/>
      </c>
      <c r="BK21" s="40" t="str">
        <f t="shared" si="9"/>
        <v/>
      </c>
      <c r="BL21" s="40" t="str">
        <f t="shared" si="10"/>
        <v/>
      </c>
      <c r="BM21" s="40" t="str">
        <f t="shared" si="11"/>
        <v/>
      </c>
      <c r="BN21" s="40" t="str">
        <f t="shared" si="11"/>
        <v/>
      </c>
      <c r="BO21" s="40" t="str">
        <f t="shared" si="11"/>
        <v/>
      </c>
      <c r="BP21" s="40" t="str">
        <f t="shared" si="12"/>
        <v/>
      </c>
      <c r="BQ21" s="40" t="str">
        <f t="shared" si="13"/>
        <v/>
      </c>
      <c r="BR21" s="40" t="str">
        <f t="shared" si="13"/>
        <v/>
      </c>
      <c r="BS21" s="40" t="str">
        <f t="shared" si="13"/>
        <v/>
      </c>
      <c r="BT21" s="42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</row>
    <row r="22" spans="1:124" s="32" customFormat="1" ht="17" thickBot="1" x14ac:dyDescent="0.25">
      <c r="A22" s="44" t="str">
        <f>CONFIGURACAO!$C$4</f>
        <v>AREA 21</v>
      </c>
      <c r="B22" s="83" t="str">
        <f>IFERROR(VLOOKUP(C22,'PI AREA  P100'!$B:$E,2,0),"")</f>
        <v/>
      </c>
      <c r="C22" s="251"/>
      <c r="D22" s="82" t="str">
        <f>IFERROR(VLOOKUP($C22,'PI AREA  P100'!$B:$I,3,0),"")</f>
        <v/>
      </c>
      <c r="E22" s="82" t="str">
        <f>IFERROR(VLOOKUP($C22,'PI AREA  P100'!$B:$I,4,0),"")</f>
        <v/>
      </c>
      <c r="F22" s="82" t="str">
        <f>IFERROR(VLOOKUP($C22,'PI AREA  P100'!$B:$I,5,0),"")</f>
        <v/>
      </c>
      <c r="G22" s="82" t="str">
        <f>IFERROR(VLOOKUP($C22,'PI AREA  P100'!$B:$I,6,0),"")</f>
        <v/>
      </c>
      <c r="H22" s="82" t="str">
        <f>IFERROR(VLOOKUP($C22,'PI AREA  P100'!$B:$I,7,0),"")</f>
        <v/>
      </c>
      <c r="I22" s="82" t="str">
        <f>IFERROR(VLOOKUP($C22,'PI AREA  P100'!$B:$I,8,0),"")</f>
        <v/>
      </c>
      <c r="J22" s="87"/>
      <c r="K22" s="94"/>
      <c r="L22" s="94"/>
      <c r="M22" s="154" t="str">
        <f t="shared" si="14"/>
        <v/>
      </c>
      <c r="N22" s="111" t="str">
        <f>IFERROR(VLOOKUP($C22,'PI AREA  P100'!$B:$AA,13,0),"")</f>
        <v/>
      </c>
      <c r="O22" s="111" t="str">
        <f>IFERROR(VLOOKUP($C22,'PI AREA  P100'!$B:$AA,14,0),"")</f>
        <v/>
      </c>
      <c r="P22" s="111" t="str">
        <f>IFERROR(VLOOKUP($C22,'PI AREA  P100'!$B:$AA,15,0),"")</f>
        <v/>
      </c>
      <c r="Q22" s="111" t="str">
        <f>IFERROR(VLOOKUP($C22,'PI AREA  P100'!$B:$AA,16,0),"")</f>
        <v/>
      </c>
      <c r="R22" s="111" t="str">
        <f>IFERROR(VLOOKUP($C22,'PI AREA  P100'!$B:$AA,17,0),"")</f>
        <v/>
      </c>
      <c r="S22" s="111" t="str">
        <f>IFERROR(VLOOKUP($C22,'PI AREA  P100'!$B:$AA,18,0),"")</f>
        <v/>
      </c>
      <c r="T22" s="114" t="str">
        <f>IFERROR(VLOOKUP($C22,'PI AREA  P100'!$B:$AA,19,0),"")</f>
        <v/>
      </c>
      <c r="U22" s="116" t="str">
        <f>IFERROR(VLOOKUP($C22,'PI AREA  P100'!$B:$AA,21,0),"")</f>
        <v/>
      </c>
      <c r="V22" s="111" t="str">
        <f>IFERROR(VLOOKUP($C22,'PI AREA  P100'!$B:$AA,22,0),"")</f>
        <v/>
      </c>
      <c r="W22" s="111" t="str">
        <f>IFERROR(VLOOKUP($C22,'PI AREA  P100'!$B:$AA,23,0),"")</f>
        <v/>
      </c>
      <c r="X22" s="119" t="str">
        <f>IFERROR(VLOOKUP($C22,'PI AREA  P100'!$B:$AA,24,0),"")</f>
        <v/>
      </c>
      <c r="Y22" s="118" t="str">
        <f>IFERROR(VLOOKUP($C22,'PI AREA  P100'!$B:$AA,25,0),"")</f>
        <v/>
      </c>
      <c r="Z22" s="111" t="str">
        <f>IFERROR(VLOOKUP($C22,'PI AREA  P100'!$B:$AA,26,0),"")</f>
        <v/>
      </c>
      <c r="AA22" s="111" t="str">
        <f>IFERROR(VLOOKUP($C22,'PI AREA  P100'!$B:$AA,27,0),"")</f>
        <v/>
      </c>
      <c r="AB22" s="114" t="str">
        <f>IFERROR(VLOOKUP($C22,'PI AREA  P100'!$B:$AB,28,0),"")</f>
        <v/>
      </c>
      <c r="AC22" s="116" t="str">
        <f t="shared" si="0"/>
        <v/>
      </c>
      <c r="AD22" s="111" t="str">
        <f t="shared" si="1"/>
        <v/>
      </c>
      <c r="AE22" s="111" t="str">
        <f t="shared" si="15"/>
        <v/>
      </c>
      <c r="AF22" s="117" t="str">
        <f t="shared" si="16"/>
        <v/>
      </c>
      <c r="AG22" s="265" t="str">
        <f t="shared" si="17"/>
        <v/>
      </c>
      <c r="AI22" s="38" t="str">
        <f>IFERROR(VLOOKUP($C22,'PI AREA  P100'!$B:$AS,33,0),"")</f>
        <v/>
      </c>
      <c r="AJ22" s="38" t="str">
        <f>IFERROR(VLOOKUP($C22,'PI AREA  P100'!$B:$AS,34,0),"")</f>
        <v/>
      </c>
      <c r="AK22" s="38" t="str">
        <f>IFERROR(VLOOKUP($C22,'PI AREA  P100'!$B:$AS,35,0),"")</f>
        <v/>
      </c>
      <c r="AL22" s="38" t="str">
        <f>IFERROR(VLOOKUP($C22,'PI AREA  P100'!$B:$AS,36,0),"")</f>
        <v/>
      </c>
      <c r="AM22" s="38" t="str">
        <f>IFERROR(VLOOKUP($C22,'PI AREA  P100'!$B:$AS,37,0),"")</f>
        <v/>
      </c>
      <c r="AN22" s="38" t="str">
        <f>IFERROR(VLOOKUP($C22,'PI AREA  P100'!$B:$AS,38,0),"")</f>
        <v/>
      </c>
      <c r="AO22" s="38" t="str">
        <f>IFERROR(VLOOKUP($C22,'PI AREA  P100'!$B:$AS,39,0),"")</f>
        <v/>
      </c>
      <c r="AP22" s="38" t="str">
        <f>IFERROR(VLOOKUP($C22,'PI AREA  P100'!$B:$AS,40,0),"")</f>
        <v/>
      </c>
      <c r="AQ22" s="38" t="str">
        <f>IFERROR(VLOOKUP($C22,'PI AREA  P100'!$B:$AS,41,0),"")</f>
        <v/>
      </c>
      <c r="AR22" s="38" t="str">
        <f>IFERROR(VLOOKUP($C22,'PI AREA  P100'!$B:$AS,42,0),"")</f>
        <v/>
      </c>
      <c r="AS22" s="68" t="str">
        <f>IF(AR22="","",$AR22-(($AS$2/CONFIGURACAO!$C$6)*$M22))</f>
        <v/>
      </c>
      <c r="AT22" s="234" t="str">
        <f t="shared" si="2"/>
        <v/>
      </c>
      <c r="AU22" s="75" t="str">
        <f>IF(AR22="","",$AR22-(($AU$2/CONFIGURACAO!$C$6)*$M22))</f>
        <v/>
      </c>
      <c r="AV22" s="76" t="str">
        <f t="shared" si="3"/>
        <v xml:space="preserve"> </v>
      </c>
      <c r="AW22" s="74" t="str">
        <f>IF(AR22="","",$AR22-(($AW$2/CONFIGURACAO!$C$6)*$M22))</f>
        <v/>
      </c>
      <c r="AX22" s="72" t="str">
        <f t="shared" si="4"/>
        <v/>
      </c>
      <c r="AZ22" s="39" t="str">
        <f t="shared" si="5"/>
        <v/>
      </c>
      <c r="BA22" s="146" t="str">
        <f t="shared" si="6"/>
        <v/>
      </c>
      <c r="BB22" s="146" t="str">
        <f t="shared" si="7"/>
        <v/>
      </c>
      <c r="BC22" s="32" t="str">
        <f t="shared" si="8"/>
        <v/>
      </c>
      <c r="BE22" s="40" t="str">
        <f t="shared" si="9"/>
        <v/>
      </c>
      <c r="BF22" s="40" t="str">
        <f t="shared" si="9"/>
        <v/>
      </c>
      <c r="BG22" s="40" t="str">
        <f t="shared" si="9"/>
        <v/>
      </c>
      <c r="BH22" s="40" t="str">
        <f t="shared" si="9"/>
        <v/>
      </c>
      <c r="BI22" s="40" t="str">
        <f t="shared" si="9"/>
        <v/>
      </c>
      <c r="BJ22" s="40" t="str">
        <f t="shared" si="9"/>
        <v/>
      </c>
      <c r="BK22" s="40" t="str">
        <f t="shared" si="9"/>
        <v/>
      </c>
      <c r="BL22" s="40" t="str">
        <f t="shared" si="10"/>
        <v/>
      </c>
      <c r="BM22" s="40" t="str">
        <f t="shared" si="11"/>
        <v/>
      </c>
      <c r="BN22" s="40" t="str">
        <f t="shared" si="11"/>
        <v/>
      </c>
      <c r="BO22" s="40" t="str">
        <f t="shared" si="11"/>
        <v/>
      </c>
      <c r="BP22" s="40" t="str">
        <f t="shared" si="12"/>
        <v/>
      </c>
      <c r="BQ22" s="40" t="str">
        <f t="shared" si="13"/>
        <v/>
      </c>
      <c r="BR22" s="40" t="str">
        <f t="shared" si="13"/>
        <v/>
      </c>
      <c r="BS22" s="40" t="str">
        <f t="shared" si="13"/>
        <v/>
      </c>
      <c r="BT22" s="4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</row>
    <row r="23" spans="1:124" s="32" customFormat="1" ht="17" thickBot="1" x14ac:dyDescent="0.25">
      <c r="A23" s="44" t="str">
        <f>CONFIGURACAO!$C$4</f>
        <v>AREA 21</v>
      </c>
      <c r="B23" s="83" t="str">
        <f>IFERROR(VLOOKUP(C23,'PI AREA  P100'!$B:$E,2,0),"")</f>
        <v/>
      </c>
      <c r="C23" s="251"/>
      <c r="D23" s="82" t="str">
        <f>IFERROR(VLOOKUP($C23,'PI AREA  P100'!$B:$I,3,0),"")</f>
        <v/>
      </c>
      <c r="E23" s="82" t="str">
        <f>IFERROR(VLOOKUP($C23,'PI AREA  P100'!$B:$I,4,0),"")</f>
        <v/>
      </c>
      <c r="F23" s="82" t="str">
        <f>IFERROR(VLOOKUP($C23,'PI AREA  P100'!$B:$I,5,0),"")</f>
        <v/>
      </c>
      <c r="G23" s="82" t="str">
        <f>IFERROR(VLOOKUP($C23,'PI AREA  P100'!$B:$I,6,0),"")</f>
        <v/>
      </c>
      <c r="H23" s="82" t="str">
        <f>IFERROR(VLOOKUP($C23,'PI AREA  P100'!$B:$I,7,0),"")</f>
        <v/>
      </c>
      <c r="I23" s="82" t="str">
        <f>IFERROR(VLOOKUP($C23,'PI AREA  P100'!$B:$I,8,0),"")</f>
        <v/>
      </c>
      <c r="J23" s="87"/>
      <c r="K23" s="94"/>
      <c r="L23" s="94"/>
      <c r="M23" s="154" t="str">
        <f t="shared" si="14"/>
        <v/>
      </c>
      <c r="N23" s="111" t="str">
        <f>IFERROR(VLOOKUP($C23,'PI AREA  P100'!$B:$AA,13,0),"")</f>
        <v/>
      </c>
      <c r="O23" s="111" t="str">
        <f>IFERROR(VLOOKUP($C23,'PI AREA  P100'!$B:$AA,14,0),"")</f>
        <v/>
      </c>
      <c r="P23" s="111" t="str">
        <f>IFERROR(VLOOKUP($C23,'PI AREA  P100'!$B:$AA,15,0),"")</f>
        <v/>
      </c>
      <c r="Q23" s="111" t="str">
        <f>IFERROR(VLOOKUP($C23,'PI AREA  P100'!$B:$AA,16,0),"")</f>
        <v/>
      </c>
      <c r="R23" s="111" t="str">
        <f>IFERROR(VLOOKUP($C23,'PI AREA  P100'!$B:$AA,17,0),"")</f>
        <v/>
      </c>
      <c r="S23" s="111" t="str">
        <f>IFERROR(VLOOKUP($C23,'PI AREA  P100'!$B:$AA,18,0),"")</f>
        <v/>
      </c>
      <c r="T23" s="114" t="str">
        <f>IFERROR(VLOOKUP($C23,'PI AREA  P100'!$B:$AA,19,0),"")</f>
        <v/>
      </c>
      <c r="U23" s="116" t="str">
        <f>IFERROR(VLOOKUP($C23,'PI AREA  P100'!$B:$AA,21,0),"")</f>
        <v/>
      </c>
      <c r="V23" s="111" t="str">
        <f>IFERROR(VLOOKUP($C23,'PI AREA  P100'!$B:$AA,22,0),"")</f>
        <v/>
      </c>
      <c r="W23" s="111" t="str">
        <f>IFERROR(VLOOKUP($C23,'PI AREA  P100'!$B:$AA,23,0),"")</f>
        <v/>
      </c>
      <c r="X23" s="119" t="str">
        <f>IFERROR(VLOOKUP($C23,'PI AREA  P100'!$B:$AA,24,0),"")</f>
        <v/>
      </c>
      <c r="Y23" s="118" t="str">
        <f>IFERROR(VLOOKUP($C23,'PI AREA  P100'!$B:$AA,25,0),"")</f>
        <v/>
      </c>
      <c r="Z23" s="111" t="str">
        <f>IFERROR(VLOOKUP($C23,'PI AREA  P100'!$B:$AA,26,0),"")</f>
        <v/>
      </c>
      <c r="AA23" s="111" t="str">
        <f>IFERROR(VLOOKUP($C23,'PI AREA  P100'!$B:$AA,27,0),"")</f>
        <v/>
      </c>
      <c r="AB23" s="114" t="str">
        <f>IFERROR(VLOOKUP($C23,'PI AREA  P100'!$B:$AB,28,0),"")</f>
        <v/>
      </c>
      <c r="AC23" s="116" t="str">
        <f t="shared" si="0"/>
        <v/>
      </c>
      <c r="AD23" s="111" t="str">
        <f t="shared" si="1"/>
        <v/>
      </c>
      <c r="AE23" s="111" t="str">
        <f t="shared" si="15"/>
        <v/>
      </c>
      <c r="AF23" s="117" t="str">
        <f t="shared" si="16"/>
        <v/>
      </c>
      <c r="AG23" s="265" t="str">
        <f t="shared" si="17"/>
        <v/>
      </c>
      <c r="AI23" s="38" t="str">
        <f>IFERROR(VLOOKUP($C23,'PI AREA  P100'!$B:$AS,33,0),"")</f>
        <v/>
      </c>
      <c r="AJ23" s="38" t="str">
        <f>IFERROR(VLOOKUP($C23,'PI AREA  P100'!$B:$AS,34,0),"")</f>
        <v/>
      </c>
      <c r="AK23" s="38" t="str">
        <f>IFERROR(VLOOKUP($C23,'PI AREA  P100'!$B:$AS,35,0),"")</f>
        <v/>
      </c>
      <c r="AL23" s="38" t="str">
        <f>IFERROR(VLOOKUP($C23,'PI AREA  P100'!$B:$AS,36,0),"")</f>
        <v/>
      </c>
      <c r="AM23" s="38" t="str">
        <f>IFERROR(VLOOKUP($C23,'PI AREA  P100'!$B:$AS,37,0),"")</f>
        <v/>
      </c>
      <c r="AN23" s="38" t="str">
        <f>IFERROR(VLOOKUP($C23,'PI AREA  P100'!$B:$AS,38,0),"")</f>
        <v/>
      </c>
      <c r="AO23" s="38" t="str">
        <f>IFERROR(VLOOKUP($C23,'PI AREA  P100'!$B:$AS,39,0),"")</f>
        <v/>
      </c>
      <c r="AP23" s="38" t="str">
        <f>IFERROR(VLOOKUP($C23,'PI AREA  P100'!$B:$AS,40,0),"")</f>
        <v/>
      </c>
      <c r="AQ23" s="38" t="str">
        <f>IFERROR(VLOOKUP($C23,'PI AREA  P100'!$B:$AS,41,0),"")</f>
        <v/>
      </c>
      <c r="AR23" s="38" t="str">
        <f>IFERROR(VLOOKUP($C23,'PI AREA  P100'!$B:$AS,42,0),"")</f>
        <v/>
      </c>
      <c r="AS23" s="68" t="str">
        <f>IF(AR23="","",$AR23-(($AS$2/CONFIGURACAO!$C$6)*$M23))</f>
        <v/>
      </c>
      <c r="AT23" s="234" t="str">
        <f t="shared" si="2"/>
        <v/>
      </c>
      <c r="AU23" s="75" t="str">
        <f>IF(AR23="","",$AR23-(($AU$2/CONFIGURACAO!$C$6)*$M23))</f>
        <v/>
      </c>
      <c r="AV23" s="76" t="str">
        <f t="shared" si="3"/>
        <v xml:space="preserve"> </v>
      </c>
      <c r="AW23" s="74" t="str">
        <f>IF(AR23="","",$AR23-(($AW$2/CONFIGURACAO!$C$6)*$M23))</f>
        <v/>
      </c>
      <c r="AX23" s="72" t="str">
        <f t="shared" si="4"/>
        <v/>
      </c>
      <c r="AZ23" s="39" t="str">
        <f t="shared" si="5"/>
        <v/>
      </c>
      <c r="BA23" s="146" t="str">
        <f t="shared" si="6"/>
        <v/>
      </c>
      <c r="BB23" s="146" t="str">
        <f t="shared" si="7"/>
        <v/>
      </c>
      <c r="BC23" s="32" t="str">
        <f t="shared" si="8"/>
        <v/>
      </c>
      <c r="BE23" s="40" t="str">
        <f t="shared" si="9"/>
        <v/>
      </c>
      <c r="BF23" s="40" t="str">
        <f t="shared" si="9"/>
        <v/>
      </c>
      <c r="BG23" s="40" t="str">
        <f t="shared" si="9"/>
        <v/>
      </c>
      <c r="BH23" s="40" t="str">
        <f t="shared" si="9"/>
        <v/>
      </c>
      <c r="BI23" s="40" t="str">
        <f t="shared" si="9"/>
        <v/>
      </c>
      <c r="BJ23" s="40" t="str">
        <f t="shared" si="9"/>
        <v/>
      </c>
      <c r="BK23" s="40" t="str">
        <f t="shared" si="9"/>
        <v/>
      </c>
      <c r="BL23" s="40" t="str">
        <f t="shared" si="10"/>
        <v/>
      </c>
      <c r="BM23" s="40" t="str">
        <f t="shared" si="11"/>
        <v/>
      </c>
      <c r="BN23" s="40" t="str">
        <f t="shared" si="11"/>
        <v/>
      </c>
      <c r="BO23" s="40" t="str">
        <f t="shared" si="11"/>
        <v/>
      </c>
      <c r="BP23" s="40" t="str">
        <f t="shared" si="12"/>
        <v/>
      </c>
      <c r="BQ23" s="40" t="str">
        <f t="shared" si="13"/>
        <v/>
      </c>
      <c r="BR23" s="40" t="str">
        <f t="shared" si="13"/>
        <v/>
      </c>
      <c r="BS23" s="40" t="str">
        <f t="shared" si="13"/>
        <v/>
      </c>
      <c r="BT23" s="42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</row>
    <row r="24" spans="1:124" s="32" customFormat="1" ht="17" thickBot="1" x14ac:dyDescent="0.25">
      <c r="A24" s="44" t="str">
        <f>CONFIGURACAO!$C$4</f>
        <v>AREA 21</v>
      </c>
      <c r="B24" s="83" t="str">
        <f>IFERROR(VLOOKUP(C24,'PI AREA  P100'!$B:$E,2,0),"")</f>
        <v/>
      </c>
      <c r="C24" s="251"/>
      <c r="D24" s="82" t="str">
        <f>IFERROR(VLOOKUP($C24,'PI AREA  P100'!$B:$I,3,0),"")</f>
        <v/>
      </c>
      <c r="E24" s="82" t="str">
        <f>IFERROR(VLOOKUP($C24,'PI AREA  P100'!$B:$I,4,0),"")</f>
        <v/>
      </c>
      <c r="F24" s="82" t="str">
        <f>IFERROR(VLOOKUP($C24,'PI AREA  P100'!$B:$I,5,0),"")</f>
        <v/>
      </c>
      <c r="G24" s="82" t="str">
        <f>IFERROR(VLOOKUP($C24,'PI AREA  P100'!$B:$I,6,0),"")</f>
        <v/>
      </c>
      <c r="H24" s="82" t="str">
        <f>IFERROR(VLOOKUP($C24,'PI AREA  P100'!$B:$I,7,0),"")</f>
        <v/>
      </c>
      <c r="I24" s="82" t="str">
        <f>IFERROR(VLOOKUP($C24,'PI AREA  P100'!$B:$I,8,0),"")</f>
        <v/>
      </c>
      <c r="J24" s="87"/>
      <c r="K24" s="94"/>
      <c r="L24" s="94"/>
      <c r="M24" s="154" t="str">
        <f t="shared" si="14"/>
        <v/>
      </c>
      <c r="N24" s="111" t="str">
        <f>IFERROR(VLOOKUP($C24,'PI AREA  P100'!$B:$AA,13,0),"")</f>
        <v/>
      </c>
      <c r="O24" s="111" t="str">
        <f>IFERROR(VLOOKUP($C24,'PI AREA  P100'!$B:$AA,14,0),"")</f>
        <v/>
      </c>
      <c r="P24" s="111" t="str">
        <f>IFERROR(VLOOKUP($C24,'PI AREA  P100'!$B:$AA,15,0),"")</f>
        <v/>
      </c>
      <c r="Q24" s="111" t="str">
        <f>IFERROR(VLOOKUP($C24,'PI AREA  P100'!$B:$AA,16,0),"")</f>
        <v/>
      </c>
      <c r="R24" s="111" t="str">
        <f>IFERROR(VLOOKUP($C24,'PI AREA  P100'!$B:$AA,17,0),"")</f>
        <v/>
      </c>
      <c r="S24" s="111" t="str">
        <f>IFERROR(VLOOKUP($C24,'PI AREA  P100'!$B:$AA,18,0),"")</f>
        <v/>
      </c>
      <c r="T24" s="114" t="str">
        <f>IFERROR(VLOOKUP($C24,'PI AREA  P100'!$B:$AA,19,0),"")</f>
        <v/>
      </c>
      <c r="U24" s="116" t="str">
        <f>IFERROR(VLOOKUP($C24,'PI AREA  P100'!$B:$AA,21,0),"")</f>
        <v/>
      </c>
      <c r="V24" s="111" t="str">
        <f>IFERROR(VLOOKUP($C24,'PI AREA  P100'!$B:$AA,22,0),"")</f>
        <v/>
      </c>
      <c r="W24" s="111" t="str">
        <f>IFERROR(VLOOKUP($C24,'PI AREA  P100'!$B:$AA,23,0),"")</f>
        <v/>
      </c>
      <c r="X24" s="119" t="str">
        <f>IFERROR(VLOOKUP($C24,'PI AREA  P100'!$B:$AA,24,0),"")</f>
        <v/>
      </c>
      <c r="Y24" s="118" t="str">
        <f>IFERROR(VLOOKUP($C24,'PI AREA  P100'!$B:$AA,25,0),"")</f>
        <v/>
      </c>
      <c r="Z24" s="111" t="str">
        <f>IFERROR(VLOOKUP($C24,'PI AREA  P100'!$B:$AA,26,0),"")</f>
        <v/>
      </c>
      <c r="AA24" s="111" t="str">
        <f>IFERROR(VLOOKUP($C24,'PI AREA  P100'!$B:$AA,27,0),"")</f>
        <v/>
      </c>
      <c r="AB24" s="114" t="str">
        <f>IFERROR(VLOOKUP($C24,'PI AREA  P100'!$B:$AB,28,0),"")</f>
        <v/>
      </c>
      <c r="AC24" s="116" t="str">
        <f t="shared" si="0"/>
        <v/>
      </c>
      <c r="AD24" s="111" t="str">
        <f t="shared" si="1"/>
        <v/>
      </c>
      <c r="AE24" s="111" t="str">
        <f t="shared" si="15"/>
        <v/>
      </c>
      <c r="AF24" s="117" t="str">
        <f t="shared" si="16"/>
        <v/>
      </c>
      <c r="AG24" s="265" t="str">
        <f t="shared" si="17"/>
        <v/>
      </c>
      <c r="AI24" s="38" t="str">
        <f>IFERROR(VLOOKUP($C24,'PI AREA  P100'!$B:$AS,33,0),"")</f>
        <v/>
      </c>
      <c r="AJ24" s="38" t="str">
        <f>IFERROR(VLOOKUP($C24,'PI AREA  P100'!$B:$AS,34,0),"")</f>
        <v/>
      </c>
      <c r="AK24" s="38" t="str">
        <f>IFERROR(VLOOKUP($C24,'PI AREA  P100'!$B:$AS,35,0),"")</f>
        <v/>
      </c>
      <c r="AL24" s="38" t="str">
        <f>IFERROR(VLOOKUP($C24,'PI AREA  P100'!$B:$AS,36,0),"")</f>
        <v/>
      </c>
      <c r="AM24" s="38" t="str">
        <f>IFERROR(VLOOKUP($C24,'PI AREA  P100'!$B:$AS,37,0),"")</f>
        <v/>
      </c>
      <c r="AN24" s="38" t="str">
        <f>IFERROR(VLOOKUP($C24,'PI AREA  P100'!$B:$AS,38,0),"")</f>
        <v/>
      </c>
      <c r="AO24" s="38" t="str">
        <f>IFERROR(VLOOKUP($C24,'PI AREA  P100'!$B:$AS,39,0),"")</f>
        <v/>
      </c>
      <c r="AP24" s="38" t="str">
        <f>IFERROR(VLOOKUP($C24,'PI AREA  P100'!$B:$AS,40,0),"")</f>
        <v/>
      </c>
      <c r="AQ24" s="38" t="str">
        <f>IFERROR(VLOOKUP($C24,'PI AREA  P100'!$B:$AS,41,0),"")</f>
        <v/>
      </c>
      <c r="AR24" s="38" t="str">
        <f>IFERROR(VLOOKUP($C24,'PI AREA  P100'!$B:$AS,42,0),"")</f>
        <v/>
      </c>
      <c r="AS24" s="68" t="str">
        <f>IF(AR24="","",$AR24-(($AS$2/CONFIGURACAO!$C$6)*$M24))</f>
        <v/>
      </c>
      <c r="AT24" s="234" t="str">
        <f t="shared" si="2"/>
        <v/>
      </c>
      <c r="AU24" s="75" t="str">
        <f>IF(AR24="","",$AR24-(($AU$2/CONFIGURACAO!$C$6)*$M24))</f>
        <v/>
      </c>
      <c r="AV24" s="76" t="str">
        <f t="shared" si="3"/>
        <v xml:space="preserve"> </v>
      </c>
      <c r="AW24" s="74" t="str">
        <f>IF(AR24="","",$AR24-(($AW$2/CONFIGURACAO!$C$6)*$M24))</f>
        <v/>
      </c>
      <c r="AX24" s="72" t="str">
        <f t="shared" si="4"/>
        <v/>
      </c>
      <c r="AZ24" s="39" t="str">
        <f t="shared" si="5"/>
        <v/>
      </c>
      <c r="BA24" s="146" t="str">
        <f t="shared" si="6"/>
        <v/>
      </c>
      <c r="BB24" s="146" t="str">
        <f t="shared" si="7"/>
        <v/>
      </c>
      <c r="BC24" s="32" t="str">
        <f t="shared" si="8"/>
        <v/>
      </c>
      <c r="BE24" s="40" t="str">
        <f t="shared" si="9"/>
        <v/>
      </c>
      <c r="BF24" s="40" t="str">
        <f t="shared" si="9"/>
        <v/>
      </c>
      <c r="BG24" s="40" t="str">
        <f t="shared" si="9"/>
        <v/>
      </c>
      <c r="BH24" s="40" t="str">
        <f t="shared" si="9"/>
        <v/>
      </c>
      <c r="BI24" s="40" t="str">
        <f t="shared" si="9"/>
        <v/>
      </c>
      <c r="BJ24" s="40" t="str">
        <f t="shared" si="9"/>
        <v/>
      </c>
      <c r="BK24" s="40" t="str">
        <f t="shared" si="9"/>
        <v/>
      </c>
      <c r="BL24" s="40" t="str">
        <f t="shared" si="10"/>
        <v/>
      </c>
      <c r="BM24" s="40" t="str">
        <f t="shared" si="11"/>
        <v/>
      </c>
      <c r="BN24" s="40" t="str">
        <f t="shared" si="11"/>
        <v/>
      </c>
      <c r="BO24" s="40" t="str">
        <f t="shared" si="11"/>
        <v/>
      </c>
      <c r="BP24" s="40" t="str">
        <f t="shared" si="12"/>
        <v/>
      </c>
      <c r="BQ24" s="40" t="str">
        <f t="shared" si="13"/>
        <v/>
      </c>
      <c r="BR24" s="40" t="str">
        <f t="shared" si="13"/>
        <v/>
      </c>
      <c r="BS24" s="40" t="str">
        <f t="shared" si="13"/>
        <v/>
      </c>
      <c r="BT24" s="42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</row>
    <row r="25" spans="1:124" s="32" customFormat="1" ht="17" thickBot="1" x14ac:dyDescent="0.25">
      <c r="A25" s="44" t="str">
        <f>CONFIGURACAO!$C$4</f>
        <v>AREA 21</v>
      </c>
      <c r="B25" s="83" t="str">
        <f>IFERROR(VLOOKUP(C25,'PI AREA  P100'!$B:$E,2,0),"")</f>
        <v/>
      </c>
      <c r="C25" s="251"/>
      <c r="D25" s="82" t="str">
        <f>IFERROR(VLOOKUP($C25,'PI AREA  P100'!$B:$I,3,0),"")</f>
        <v/>
      </c>
      <c r="E25" s="82" t="str">
        <f>IFERROR(VLOOKUP($C25,'PI AREA  P100'!$B:$I,4,0),"")</f>
        <v/>
      </c>
      <c r="F25" s="82" t="str">
        <f>IFERROR(VLOOKUP($C25,'PI AREA  P100'!$B:$I,5,0),"")</f>
        <v/>
      </c>
      <c r="G25" s="82" t="str">
        <f>IFERROR(VLOOKUP($C25,'PI AREA  P100'!$B:$I,6,0),"")</f>
        <v/>
      </c>
      <c r="H25" s="82" t="str">
        <f>IFERROR(VLOOKUP($C25,'PI AREA  P100'!$B:$I,7,0),"")</f>
        <v/>
      </c>
      <c r="I25" s="82" t="str">
        <f>IFERROR(VLOOKUP($C25,'PI AREA  P100'!$B:$I,8,0),"")</f>
        <v/>
      </c>
      <c r="J25" s="87"/>
      <c r="K25" s="94"/>
      <c r="L25" s="94"/>
      <c r="M25" s="154" t="str">
        <f t="shared" si="14"/>
        <v/>
      </c>
      <c r="N25" s="111" t="str">
        <f>IFERROR(VLOOKUP($C25,'PI AREA  P100'!$B:$AA,13,0),"")</f>
        <v/>
      </c>
      <c r="O25" s="111" t="str">
        <f>IFERROR(VLOOKUP($C25,'PI AREA  P100'!$B:$AA,14,0),"")</f>
        <v/>
      </c>
      <c r="P25" s="111" t="str">
        <f>IFERROR(VLOOKUP($C25,'PI AREA  P100'!$B:$AA,15,0),"")</f>
        <v/>
      </c>
      <c r="Q25" s="111" t="str">
        <f>IFERROR(VLOOKUP($C25,'PI AREA  P100'!$B:$AA,16,0),"")</f>
        <v/>
      </c>
      <c r="R25" s="111" t="str">
        <f>IFERROR(VLOOKUP($C25,'PI AREA  P100'!$B:$AA,17,0),"")</f>
        <v/>
      </c>
      <c r="S25" s="111" t="str">
        <f>IFERROR(VLOOKUP($C25,'PI AREA  P100'!$B:$AA,18,0),"")</f>
        <v/>
      </c>
      <c r="T25" s="114" t="str">
        <f>IFERROR(VLOOKUP($C25,'PI AREA  P100'!$B:$AA,19,0),"")</f>
        <v/>
      </c>
      <c r="U25" s="116" t="str">
        <f>IFERROR(VLOOKUP($C25,'PI AREA  P100'!$B:$AA,21,0),"")</f>
        <v/>
      </c>
      <c r="V25" s="111" t="str">
        <f>IFERROR(VLOOKUP($C25,'PI AREA  P100'!$B:$AA,22,0),"")</f>
        <v/>
      </c>
      <c r="W25" s="111" t="str">
        <f>IFERROR(VLOOKUP($C25,'PI AREA  P100'!$B:$AA,23,0),"")</f>
        <v/>
      </c>
      <c r="X25" s="119" t="str">
        <f>IFERROR(VLOOKUP($C25,'PI AREA  P100'!$B:$AA,24,0),"")</f>
        <v/>
      </c>
      <c r="Y25" s="118" t="str">
        <f>IFERROR(VLOOKUP($C25,'PI AREA  P100'!$B:$AA,25,0),"")</f>
        <v/>
      </c>
      <c r="Z25" s="111" t="str">
        <f>IFERROR(VLOOKUP($C25,'PI AREA  P100'!$B:$AA,26,0),"")</f>
        <v/>
      </c>
      <c r="AA25" s="111" t="str">
        <f>IFERROR(VLOOKUP($C25,'PI AREA  P100'!$B:$AA,27,0),"")</f>
        <v/>
      </c>
      <c r="AB25" s="114" t="str">
        <f>IFERROR(VLOOKUP($C25,'PI AREA  P100'!$B:$AB,28,0),"")</f>
        <v/>
      </c>
      <c r="AC25" s="116" t="str">
        <f t="shared" si="0"/>
        <v/>
      </c>
      <c r="AD25" s="111" t="str">
        <f t="shared" si="1"/>
        <v/>
      </c>
      <c r="AE25" s="111" t="str">
        <f t="shared" si="15"/>
        <v/>
      </c>
      <c r="AF25" s="117" t="str">
        <f t="shared" si="16"/>
        <v/>
      </c>
      <c r="AG25" s="265" t="str">
        <f t="shared" si="17"/>
        <v/>
      </c>
      <c r="AI25" s="38" t="str">
        <f>IFERROR(VLOOKUP($C25,'PI AREA  P100'!$B:$AS,33,0),"")</f>
        <v/>
      </c>
      <c r="AJ25" s="38" t="str">
        <f>IFERROR(VLOOKUP($C25,'PI AREA  P100'!$B:$AS,34,0),"")</f>
        <v/>
      </c>
      <c r="AK25" s="38" t="str">
        <f>IFERROR(VLOOKUP($C25,'PI AREA  P100'!$B:$AS,35,0),"")</f>
        <v/>
      </c>
      <c r="AL25" s="38" t="str">
        <f>IFERROR(VLOOKUP($C25,'PI AREA  P100'!$B:$AS,36,0),"")</f>
        <v/>
      </c>
      <c r="AM25" s="38" t="str">
        <f>IFERROR(VLOOKUP($C25,'PI AREA  P100'!$B:$AS,37,0),"")</f>
        <v/>
      </c>
      <c r="AN25" s="38" t="str">
        <f>IFERROR(VLOOKUP($C25,'PI AREA  P100'!$B:$AS,38,0),"")</f>
        <v/>
      </c>
      <c r="AO25" s="38" t="str">
        <f>IFERROR(VLOOKUP($C25,'PI AREA  P100'!$B:$AS,39,0),"")</f>
        <v/>
      </c>
      <c r="AP25" s="38" t="str">
        <f>IFERROR(VLOOKUP($C25,'PI AREA  P100'!$B:$AS,40,0),"")</f>
        <v/>
      </c>
      <c r="AQ25" s="38" t="str">
        <f>IFERROR(VLOOKUP($C25,'PI AREA  P100'!$B:$AS,41,0),"")</f>
        <v/>
      </c>
      <c r="AR25" s="38" t="str">
        <f>IFERROR(VLOOKUP($C25,'PI AREA  P100'!$B:$AS,42,0),"")</f>
        <v/>
      </c>
      <c r="AS25" s="68" t="str">
        <f>IF(AR25="","",$AR25-(($AS$2/CONFIGURACAO!$C$6)*$M25))</f>
        <v/>
      </c>
      <c r="AT25" s="234" t="str">
        <f t="shared" si="2"/>
        <v/>
      </c>
      <c r="AU25" s="75" t="str">
        <f>IF(AR25="","",$AR25-(($AU$2/CONFIGURACAO!$C$6)*$M25))</f>
        <v/>
      </c>
      <c r="AV25" s="76" t="str">
        <f t="shared" si="3"/>
        <v xml:space="preserve"> </v>
      </c>
      <c r="AW25" s="74" t="str">
        <f>IF(AR25="","",$AR25-(($AW$2/CONFIGURACAO!$C$6)*$M25))</f>
        <v/>
      </c>
      <c r="AX25" s="72" t="str">
        <f t="shared" si="4"/>
        <v/>
      </c>
      <c r="AZ25" s="39" t="str">
        <f t="shared" si="5"/>
        <v/>
      </c>
      <c r="BA25" s="146" t="str">
        <f t="shared" si="6"/>
        <v/>
      </c>
      <c r="BB25" s="146" t="str">
        <f t="shared" si="7"/>
        <v/>
      </c>
      <c r="BC25" s="32" t="str">
        <f t="shared" si="8"/>
        <v/>
      </c>
      <c r="BE25" s="40" t="str">
        <f t="shared" si="9"/>
        <v/>
      </c>
      <c r="BF25" s="40" t="str">
        <f t="shared" si="9"/>
        <v/>
      </c>
      <c r="BG25" s="40" t="str">
        <f t="shared" si="9"/>
        <v/>
      </c>
      <c r="BH25" s="40" t="str">
        <f t="shared" si="9"/>
        <v/>
      </c>
      <c r="BI25" s="40" t="str">
        <f t="shared" si="9"/>
        <v/>
      </c>
      <c r="BJ25" s="40" t="str">
        <f t="shared" si="9"/>
        <v/>
      </c>
      <c r="BK25" s="40" t="str">
        <f t="shared" si="9"/>
        <v/>
      </c>
      <c r="BL25" s="40" t="str">
        <f t="shared" si="10"/>
        <v/>
      </c>
      <c r="BM25" s="40" t="str">
        <f t="shared" si="11"/>
        <v/>
      </c>
      <c r="BN25" s="40" t="str">
        <f t="shared" si="11"/>
        <v/>
      </c>
      <c r="BO25" s="40" t="str">
        <f t="shared" si="11"/>
        <v/>
      </c>
      <c r="BP25" s="40" t="str">
        <f t="shared" si="12"/>
        <v/>
      </c>
      <c r="BQ25" s="40" t="str">
        <f t="shared" si="13"/>
        <v/>
      </c>
      <c r="BR25" s="40" t="str">
        <f t="shared" si="13"/>
        <v/>
      </c>
      <c r="BS25" s="40" t="str">
        <f t="shared" si="13"/>
        <v/>
      </c>
      <c r="BT25" s="42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</row>
    <row r="26" spans="1:124" s="32" customFormat="1" ht="17" thickBot="1" x14ac:dyDescent="0.25">
      <c r="A26" s="44" t="str">
        <f>CONFIGURACAO!$C$4</f>
        <v>AREA 21</v>
      </c>
      <c r="B26" s="83" t="str">
        <f>IFERROR(VLOOKUP(C26,'PI AREA  P100'!$B:$E,2,0),"")</f>
        <v/>
      </c>
      <c r="C26" s="251"/>
      <c r="D26" s="82" t="str">
        <f>IFERROR(VLOOKUP($C26,'PI AREA  P100'!$B:$I,3,0),"")</f>
        <v/>
      </c>
      <c r="E26" s="82" t="str">
        <f>IFERROR(VLOOKUP($C26,'PI AREA  P100'!$B:$I,4,0),"")</f>
        <v/>
      </c>
      <c r="F26" s="82" t="str">
        <f>IFERROR(VLOOKUP($C26,'PI AREA  P100'!$B:$I,5,0),"")</f>
        <v/>
      </c>
      <c r="G26" s="82" t="str">
        <f>IFERROR(VLOOKUP($C26,'PI AREA  P100'!$B:$I,6,0),"")</f>
        <v/>
      </c>
      <c r="H26" s="82" t="str">
        <f>IFERROR(VLOOKUP($C26,'PI AREA  P100'!$B:$I,7,0),"")</f>
        <v/>
      </c>
      <c r="I26" s="82" t="str">
        <f>IFERROR(VLOOKUP($C26,'PI AREA  P100'!$B:$I,8,0),"")</f>
        <v/>
      </c>
      <c r="J26" s="87"/>
      <c r="K26" s="94"/>
      <c r="L26" s="94"/>
      <c r="M26" s="154" t="str">
        <f t="shared" si="14"/>
        <v/>
      </c>
      <c r="N26" s="111" t="str">
        <f>IFERROR(VLOOKUP($C26,'PI AREA  P100'!$B:$AA,13,0),"")</f>
        <v/>
      </c>
      <c r="O26" s="111" t="str">
        <f>IFERROR(VLOOKUP($C26,'PI AREA  P100'!$B:$AA,14,0),"")</f>
        <v/>
      </c>
      <c r="P26" s="111" t="str">
        <f>IFERROR(VLOOKUP($C26,'PI AREA  P100'!$B:$AA,15,0),"")</f>
        <v/>
      </c>
      <c r="Q26" s="111" t="str">
        <f>IFERROR(VLOOKUP($C26,'PI AREA  P100'!$B:$AA,16,0),"")</f>
        <v/>
      </c>
      <c r="R26" s="111" t="str">
        <f>IFERROR(VLOOKUP($C26,'PI AREA  P100'!$B:$AA,17,0),"")</f>
        <v/>
      </c>
      <c r="S26" s="111" t="str">
        <f>IFERROR(VLOOKUP($C26,'PI AREA  P100'!$B:$AA,18,0),"")</f>
        <v/>
      </c>
      <c r="T26" s="114" t="str">
        <f>IFERROR(VLOOKUP($C26,'PI AREA  P100'!$B:$AA,19,0),"")</f>
        <v/>
      </c>
      <c r="U26" s="116" t="str">
        <f>IFERROR(VLOOKUP($C26,'PI AREA  P100'!$B:$AA,21,0),"")</f>
        <v/>
      </c>
      <c r="V26" s="111" t="str">
        <f>IFERROR(VLOOKUP($C26,'PI AREA  P100'!$B:$AA,22,0),"")</f>
        <v/>
      </c>
      <c r="W26" s="111" t="str">
        <f>IFERROR(VLOOKUP($C26,'PI AREA  P100'!$B:$AA,23,0),"")</f>
        <v/>
      </c>
      <c r="X26" s="119" t="str">
        <f>IFERROR(VLOOKUP($C26,'PI AREA  P100'!$B:$AA,24,0),"")</f>
        <v/>
      </c>
      <c r="Y26" s="118" t="str">
        <f>IFERROR(VLOOKUP($C26,'PI AREA  P100'!$B:$AA,25,0),"")</f>
        <v/>
      </c>
      <c r="Z26" s="111" t="str">
        <f>IFERROR(VLOOKUP($C26,'PI AREA  P100'!$B:$AA,26,0),"")</f>
        <v/>
      </c>
      <c r="AA26" s="111" t="str">
        <f>IFERROR(VLOOKUP($C26,'PI AREA  P100'!$B:$AA,27,0),"")</f>
        <v/>
      </c>
      <c r="AB26" s="114" t="str">
        <f>IFERROR(VLOOKUP($C26,'PI AREA  P100'!$B:$AB,28,0),"")</f>
        <v/>
      </c>
      <c r="AC26" s="116" t="str">
        <f t="shared" si="0"/>
        <v/>
      </c>
      <c r="AD26" s="111" t="str">
        <f t="shared" si="1"/>
        <v/>
      </c>
      <c r="AE26" s="111" t="str">
        <f t="shared" si="15"/>
        <v/>
      </c>
      <c r="AF26" s="117" t="str">
        <f t="shared" si="16"/>
        <v/>
      </c>
      <c r="AG26" s="265" t="str">
        <f t="shared" si="17"/>
        <v/>
      </c>
      <c r="AI26" s="38" t="str">
        <f>IFERROR(VLOOKUP($C26,'PI AREA  P100'!$B:$AS,33,0),"")</f>
        <v/>
      </c>
      <c r="AJ26" s="38" t="str">
        <f>IFERROR(VLOOKUP($C26,'PI AREA  P100'!$B:$AS,34,0),"")</f>
        <v/>
      </c>
      <c r="AK26" s="38" t="str">
        <f>IFERROR(VLOOKUP($C26,'PI AREA  P100'!$B:$AS,35,0),"")</f>
        <v/>
      </c>
      <c r="AL26" s="38" t="str">
        <f>IFERROR(VLOOKUP($C26,'PI AREA  P100'!$B:$AS,36,0),"")</f>
        <v/>
      </c>
      <c r="AM26" s="38" t="str">
        <f>IFERROR(VLOOKUP($C26,'PI AREA  P100'!$B:$AS,37,0),"")</f>
        <v/>
      </c>
      <c r="AN26" s="38" t="str">
        <f>IFERROR(VLOOKUP($C26,'PI AREA  P100'!$B:$AS,38,0),"")</f>
        <v/>
      </c>
      <c r="AO26" s="38" t="str">
        <f>IFERROR(VLOOKUP($C26,'PI AREA  P100'!$B:$AS,39,0),"")</f>
        <v/>
      </c>
      <c r="AP26" s="38" t="str">
        <f>IFERROR(VLOOKUP($C26,'PI AREA  P100'!$B:$AS,40,0),"")</f>
        <v/>
      </c>
      <c r="AQ26" s="38" t="str">
        <f>IFERROR(VLOOKUP($C26,'PI AREA  P100'!$B:$AS,41,0),"")</f>
        <v/>
      </c>
      <c r="AR26" s="38" t="str">
        <f>IFERROR(VLOOKUP($C26,'PI AREA  P100'!$B:$AS,42,0),"")</f>
        <v/>
      </c>
      <c r="AS26" s="68" t="str">
        <f>IF(AR26="","",$AR26-(($AS$2/CONFIGURACAO!$C$6)*$M26))</f>
        <v/>
      </c>
      <c r="AT26" s="234" t="str">
        <f t="shared" si="2"/>
        <v/>
      </c>
      <c r="AU26" s="75" t="str">
        <f>IF(AR26="","",$AR26-(($AU$2/CONFIGURACAO!$C$6)*$M26))</f>
        <v/>
      </c>
      <c r="AV26" s="76" t="str">
        <f t="shared" si="3"/>
        <v xml:space="preserve"> </v>
      </c>
      <c r="AW26" s="74" t="str">
        <f>IF(AR26="","",$AR26-(($AW$2/CONFIGURACAO!$C$6)*$M26))</f>
        <v/>
      </c>
      <c r="AX26" s="72" t="str">
        <f t="shared" si="4"/>
        <v/>
      </c>
      <c r="AZ26" s="39" t="str">
        <f t="shared" si="5"/>
        <v/>
      </c>
      <c r="BA26" s="146" t="str">
        <f t="shared" si="6"/>
        <v/>
      </c>
      <c r="BB26" s="146" t="str">
        <f t="shared" si="7"/>
        <v/>
      </c>
      <c r="BC26" s="32" t="str">
        <f t="shared" si="8"/>
        <v/>
      </c>
      <c r="BE26" s="40" t="str">
        <f t="shared" si="9"/>
        <v/>
      </c>
      <c r="BF26" s="40" t="str">
        <f t="shared" si="9"/>
        <v/>
      </c>
      <c r="BG26" s="40" t="str">
        <f t="shared" si="9"/>
        <v/>
      </c>
      <c r="BH26" s="40" t="str">
        <f t="shared" si="9"/>
        <v/>
      </c>
      <c r="BI26" s="40" t="str">
        <f t="shared" si="9"/>
        <v/>
      </c>
      <c r="BJ26" s="40" t="str">
        <f t="shared" si="9"/>
        <v/>
      </c>
      <c r="BK26" s="40" t="str">
        <f t="shared" si="9"/>
        <v/>
      </c>
      <c r="BL26" s="40" t="str">
        <f t="shared" si="10"/>
        <v/>
      </c>
      <c r="BM26" s="40" t="str">
        <f t="shared" si="11"/>
        <v/>
      </c>
      <c r="BN26" s="40" t="str">
        <f t="shared" si="11"/>
        <v/>
      </c>
      <c r="BO26" s="40" t="str">
        <f t="shared" si="11"/>
        <v/>
      </c>
      <c r="BP26" s="40" t="str">
        <f t="shared" si="12"/>
        <v/>
      </c>
      <c r="BQ26" s="40" t="str">
        <f t="shared" si="13"/>
        <v/>
      </c>
      <c r="BR26" s="40" t="str">
        <f t="shared" si="13"/>
        <v/>
      </c>
      <c r="BS26" s="40" t="str">
        <f t="shared" si="13"/>
        <v/>
      </c>
      <c r="BT26" s="42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</row>
    <row r="27" spans="1:124" s="32" customFormat="1" ht="17" thickBot="1" x14ac:dyDescent="0.25">
      <c r="A27" s="44" t="str">
        <f>CONFIGURACAO!$C$4</f>
        <v>AREA 21</v>
      </c>
      <c r="B27" s="83" t="str">
        <f>IFERROR(VLOOKUP(C27,'PI AREA  P100'!$B:$E,2,0),"")</f>
        <v/>
      </c>
      <c r="C27" s="251"/>
      <c r="D27" s="82" t="str">
        <f>IFERROR(VLOOKUP($C27,'PI AREA  P100'!$B:$I,3,0),"")</f>
        <v/>
      </c>
      <c r="E27" s="82" t="str">
        <f>IFERROR(VLOOKUP($C27,'PI AREA  P100'!$B:$I,4,0),"")</f>
        <v/>
      </c>
      <c r="F27" s="82" t="str">
        <f>IFERROR(VLOOKUP($C27,'PI AREA  P100'!$B:$I,5,0),"")</f>
        <v/>
      </c>
      <c r="G27" s="82" t="str">
        <f>IFERROR(VLOOKUP($C27,'PI AREA  P100'!$B:$I,6,0),"")</f>
        <v/>
      </c>
      <c r="H27" s="82" t="str">
        <f>IFERROR(VLOOKUP($C27,'PI AREA  P100'!$B:$I,7,0),"")</f>
        <v/>
      </c>
      <c r="I27" s="82" t="str">
        <f>IFERROR(VLOOKUP($C27,'PI AREA  P100'!$B:$I,8,0),"")</f>
        <v/>
      </c>
      <c r="J27" s="87"/>
      <c r="K27" s="94"/>
      <c r="L27" s="94"/>
      <c r="M27" s="154" t="str">
        <f t="shared" si="14"/>
        <v/>
      </c>
      <c r="N27" s="111" t="str">
        <f>IFERROR(VLOOKUP($C27,'PI AREA  P100'!$B:$AA,13,0),"")</f>
        <v/>
      </c>
      <c r="O27" s="111" t="str">
        <f>IFERROR(VLOOKUP($C27,'PI AREA  P100'!$B:$AA,14,0),"")</f>
        <v/>
      </c>
      <c r="P27" s="111" t="str">
        <f>IFERROR(VLOOKUP($C27,'PI AREA  P100'!$B:$AA,15,0),"")</f>
        <v/>
      </c>
      <c r="Q27" s="111" t="str">
        <f>IFERROR(VLOOKUP($C27,'PI AREA  P100'!$B:$AA,16,0),"")</f>
        <v/>
      </c>
      <c r="R27" s="111" t="str">
        <f>IFERROR(VLOOKUP($C27,'PI AREA  P100'!$B:$AA,17,0),"")</f>
        <v/>
      </c>
      <c r="S27" s="111" t="str">
        <f>IFERROR(VLOOKUP($C27,'PI AREA  P100'!$B:$AA,18,0),"")</f>
        <v/>
      </c>
      <c r="T27" s="114" t="str">
        <f>IFERROR(VLOOKUP($C27,'PI AREA  P100'!$B:$AA,19,0),"")</f>
        <v/>
      </c>
      <c r="U27" s="116" t="str">
        <f>IFERROR(VLOOKUP($C27,'PI AREA  P100'!$B:$AA,21,0),"")</f>
        <v/>
      </c>
      <c r="V27" s="111" t="str">
        <f>IFERROR(VLOOKUP($C27,'PI AREA  P100'!$B:$AA,22,0),"")</f>
        <v/>
      </c>
      <c r="W27" s="111" t="str">
        <f>IFERROR(VLOOKUP($C27,'PI AREA  P100'!$B:$AA,23,0),"")</f>
        <v/>
      </c>
      <c r="X27" s="119" t="str">
        <f>IFERROR(VLOOKUP($C27,'PI AREA  P100'!$B:$AA,24,0),"")</f>
        <v/>
      </c>
      <c r="Y27" s="118" t="str">
        <f>IFERROR(VLOOKUP($C27,'PI AREA  P100'!$B:$AA,25,0),"")</f>
        <v/>
      </c>
      <c r="Z27" s="111" t="str">
        <f>IFERROR(VLOOKUP($C27,'PI AREA  P100'!$B:$AA,26,0),"")</f>
        <v/>
      </c>
      <c r="AA27" s="111" t="str">
        <f>IFERROR(VLOOKUP($C27,'PI AREA  P100'!$B:$AA,27,0),"")</f>
        <v/>
      </c>
      <c r="AB27" s="114" t="str">
        <f>IFERROR(VLOOKUP($C27,'PI AREA  P100'!$B:$AB,28,0),"")</f>
        <v/>
      </c>
      <c r="AC27" s="116" t="str">
        <f t="shared" si="0"/>
        <v/>
      </c>
      <c r="AD27" s="111" t="str">
        <f t="shared" si="1"/>
        <v/>
      </c>
      <c r="AE27" s="111" t="str">
        <f t="shared" si="15"/>
        <v/>
      </c>
      <c r="AF27" s="117" t="str">
        <f t="shared" si="16"/>
        <v/>
      </c>
      <c r="AG27" s="265" t="str">
        <f t="shared" si="17"/>
        <v/>
      </c>
      <c r="AI27" s="38" t="str">
        <f>IFERROR(VLOOKUP($C27,'PI AREA  P100'!$B:$AS,33,0),"")</f>
        <v/>
      </c>
      <c r="AJ27" s="38" t="str">
        <f>IFERROR(VLOOKUP($C27,'PI AREA  P100'!$B:$AS,34,0),"")</f>
        <v/>
      </c>
      <c r="AK27" s="38" t="str">
        <f>IFERROR(VLOOKUP($C27,'PI AREA  P100'!$B:$AS,35,0),"")</f>
        <v/>
      </c>
      <c r="AL27" s="38" t="str">
        <f>IFERROR(VLOOKUP($C27,'PI AREA  P100'!$B:$AS,36,0),"")</f>
        <v/>
      </c>
      <c r="AM27" s="38" t="str">
        <f>IFERROR(VLOOKUP($C27,'PI AREA  P100'!$B:$AS,37,0),"")</f>
        <v/>
      </c>
      <c r="AN27" s="38" t="str">
        <f>IFERROR(VLOOKUP($C27,'PI AREA  P100'!$B:$AS,38,0),"")</f>
        <v/>
      </c>
      <c r="AO27" s="38" t="str">
        <f>IFERROR(VLOOKUP($C27,'PI AREA  P100'!$B:$AS,39,0),"")</f>
        <v/>
      </c>
      <c r="AP27" s="38" t="str">
        <f>IFERROR(VLOOKUP($C27,'PI AREA  P100'!$B:$AS,40,0),"")</f>
        <v/>
      </c>
      <c r="AQ27" s="38" t="str">
        <f>IFERROR(VLOOKUP($C27,'PI AREA  P100'!$B:$AS,41,0),"")</f>
        <v/>
      </c>
      <c r="AR27" s="38" t="str">
        <f>IFERROR(VLOOKUP($C27,'PI AREA  P100'!$B:$AS,42,0),"")</f>
        <v/>
      </c>
      <c r="AS27" s="68" t="str">
        <f>IF(AR27="","",$AR27-(($AS$2/CONFIGURACAO!$C$6)*$M27))</f>
        <v/>
      </c>
      <c r="AT27" s="234" t="str">
        <f t="shared" si="2"/>
        <v/>
      </c>
      <c r="AU27" s="75" t="str">
        <f>IF(AR27="","",$AR27-(($AU$2/CONFIGURACAO!$C$6)*$M27))</f>
        <v/>
      </c>
      <c r="AV27" s="76" t="str">
        <f t="shared" si="3"/>
        <v xml:space="preserve"> </v>
      </c>
      <c r="AW27" s="74" t="str">
        <f>IF(AR27="","",$AR27-(($AW$2/CONFIGURACAO!$C$6)*$M27))</f>
        <v/>
      </c>
      <c r="AX27" s="72" t="str">
        <f t="shared" si="4"/>
        <v/>
      </c>
      <c r="AZ27" s="39" t="str">
        <f t="shared" si="5"/>
        <v/>
      </c>
      <c r="BA27" s="146" t="str">
        <f t="shared" si="6"/>
        <v/>
      </c>
      <c r="BB27" s="146" t="str">
        <f t="shared" si="7"/>
        <v/>
      </c>
      <c r="BC27" s="32" t="str">
        <f t="shared" si="8"/>
        <v/>
      </c>
      <c r="BE27" s="40" t="str">
        <f t="shared" si="9"/>
        <v/>
      </c>
      <c r="BF27" s="40" t="str">
        <f t="shared" si="9"/>
        <v/>
      </c>
      <c r="BG27" s="40" t="str">
        <f t="shared" si="9"/>
        <v/>
      </c>
      <c r="BH27" s="40" t="str">
        <f t="shared" si="9"/>
        <v/>
      </c>
      <c r="BI27" s="40" t="str">
        <f t="shared" si="9"/>
        <v/>
      </c>
      <c r="BJ27" s="40" t="str">
        <f t="shared" si="9"/>
        <v/>
      </c>
      <c r="BK27" s="40" t="str">
        <f t="shared" si="9"/>
        <v/>
      </c>
      <c r="BL27" s="40" t="str">
        <f t="shared" si="10"/>
        <v/>
      </c>
      <c r="BM27" s="40" t="str">
        <f t="shared" si="11"/>
        <v/>
      </c>
      <c r="BN27" s="40" t="str">
        <f t="shared" si="11"/>
        <v/>
      </c>
      <c r="BO27" s="40" t="str">
        <f t="shared" si="11"/>
        <v/>
      </c>
      <c r="BP27" s="40" t="str">
        <f t="shared" si="12"/>
        <v/>
      </c>
      <c r="BQ27" s="40" t="str">
        <f t="shared" si="13"/>
        <v/>
      </c>
      <c r="BR27" s="40" t="str">
        <f t="shared" si="13"/>
        <v/>
      </c>
      <c r="BS27" s="40" t="str">
        <f t="shared" si="13"/>
        <v/>
      </c>
      <c r="BT27" s="42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</row>
    <row r="28" spans="1:124" s="32" customFormat="1" ht="17" thickBot="1" x14ac:dyDescent="0.25">
      <c r="A28" s="44" t="str">
        <f>CONFIGURACAO!$C$4</f>
        <v>AREA 21</v>
      </c>
      <c r="B28" s="83" t="str">
        <f>IFERROR(VLOOKUP(C28,'PI AREA  P100'!$B:$E,2,0),"")</f>
        <v/>
      </c>
      <c r="C28" s="251"/>
      <c r="D28" s="82" t="str">
        <f>IFERROR(VLOOKUP($C28,'PI AREA  P100'!$B:$I,3,0),"")</f>
        <v/>
      </c>
      <c r="E28" s="82" t="str">
        <f>IFERROR(VLOOKUP($C28,'PI AREA  P100'!$B:$I,4,0),"")</f>
        <v/>
      </c>
      <c r="F28" s="82" t="str">
        <f>IFERROR(VLOOKUP($C28,'PI AREA  P100'!$B:$I,5,0),"")</f>
        <v/>
      </c>
      <c r="G28" s="82" t="str">
        <f>IFERROR(VLOOKUP($C28,'PI AREA  P100'!$B:$I,6,0),"")</f>
        <v/>
      </c>
      <c r="H28" s="82" t="str">
        <f>IFERROR(VLOOKUP($C28,'PI AREA  P100'!$B:$I,7,0),"")</f>
        <v/>
      </c>
      <c r="I28" s="82" t="str">
        <f>IFERROR(VLOOKUP($C28,'PI AREA  P100'!$B:$I,8,0),"")</f>
        <v/>
      </c>
      <c r="J28" s="87"/>
      <c r="K28" s="94"/>
      <c r="L28" s="94"/>
      <c r="M28" s="154" t="str">
        <f t="shared" si="14"/>
        <v/>
      </c>
      <c r="N28" s="111" t="str">
        <f>IFERROR(VLOOKUP($C28,'PI AREA  P100'!$B:$AA,13,0),"")</f>
        <v/>
      </c>
      <c r="O28" s="111" t="str">
        <f>IFERROR(VLOOKUP($C28,'PI AREA  P100'!$B:$AA,14,0),"")</f>
        <v/>
      </c>
      <c r="P28" s="111" t="str">
        <f>IFERROR(VLOOKUP($C28,'PI AREA  P100'!$B:$AA,15,0),"")</f>
        <v/>
      </c>
      <c r="Q28" s="111" t="str">
        <f>IFERROR(VLOOKUP($C28,'PI AREA  P100'!$B:$AA,16,0),"")</f>
        <v/>
      </c>
      <c r="R28" s="111" t="str">
        <f>IFERROR(VLOOKUP($C28,'PI AREA  P100'!$B:$AA,17,0),"")</f>
        <v/>
      </c>
      <c r="S28" s="111" t="str">
        <f>IFERROR(VLOOKUP($C28,'PI AREA  P100'!$B:$AA,18,0),"")</f>
        <v/>
      </c>
      <c r="T28" s="114" t="str">
        <f>IFERROR(VLOOKUP($C28,'PI AREA  P100'!$B:$AA,19,0),"")</f>
        <v/>
      </c>
      <c r="U28" s="116" t="str">
        <f>IFERROR(VLOOKUP($C28,'PI AREA  P100'!$B:$AA,21,0),"")</f>
        <v/>
      </c>
      <c r="V28" s="111" t="str">
        <f>IFERROR(VLOOKUP($C28,'PI AREA  P100'!$B:$AA,22,0),"")</f>
        <v/>
      </c>
      <c r="W28" s="111" t="str">
        <f>IFERROR(VLOOKUP($C28,'PI AREA  P100'!$B:$AA,23,0),"")</f>
        <v/>
      </c>
      <c r="X28" s="119" t="str">
        <f>IFERROR(VLOOKUP($C28,'PI AREA  P100'!$B:$AA,24,0),"")</f>
        <v/>
      </c>
      <c r="Y28" s="118" t="str">
        <f>IFERROR(VLOOKUP($C28,'PI AREA  P100'!$B:$AA,25,0),"")</f>
        <v/>
      </c>
      <c r="Z28" s="111" t="str">
        <f>IFERROR(VLOOKUP($C28,'PI AREA  P100'!$B:$AA,26,0),"")</f>
        <v/>
      </c>
      <c r="AA28" s="111" t="str">
        <f>IFERROR(VLOOKUP($C28,'PI AREA  P100'!$B:$AA,27,0),"")</f>
        <v/>
      </c>
      <c r="AB28" s="114" t="str">
        <f>IFERROR(VLOOKUP($C28,'PI AREA  P100'!$B:$AB,28,0),"")</f>
        <v/>
      </c>
      <c r="AC28" s="116" t="str">
        <f t="shared" si="0"/>
        <v/>
      </c>
      <c r="AD28" s="111" t="str">
        <f t="shared" si="1"/>
        <v/>
      </c>
      <c r="AE28" s="111" t="str">
        <f t="shared" si="15"/>
        <v/>
      </c>
      <c r="AF28" s="117" t="str">
        <f t="shared" si="16"/>
        <v/>
      </c>
      <c r="AG28" s="265" t="str">
        <f t="shared" si="17"/>
        <v/>
      </c>
      <c r="AI28" s="38" t="str">
        <f>IFERROR(VLOOKUP($C28,'PI AREA  P100'!$B:$AS,33,0),"")</f>
        <v/>
      </c>
      <c r="AJ28" s="38" t="str">
        <f>IFERROR(VLOOKUP($C28,'PI AREA  P100'!$B:$AS,34,0),"")</f>
        <v/>
      </c>
      <c r="AK28" s="38" t="str">
        <f>IFERROR(VLOOKUP($C28,'PI AREA  P100'!$B:$AS,35,0),"")</f>
        <v/>
      </c>
      <c r="AL28" s="38" t="str">
        <f>IFERROR(VLOOKUP($C28,'PI AREA  P100'!$B:$AS,36,0),"")</f>
        <v/>
      </c>
      <c r="AM28" s="38" t="str">
        <f>IFERROR(VLOOKUP($C28,'PI AREA  P100'!$B:$AS,37,0),"")</f>
        <v/>
      </c>
      <c r="AN28" s="38" t="str">
        <f>IFERROR(VLOOKUP($C28,'PI AREA  P100'!$B:$AS,38,0),"")</f>
        <v/>
      </c>
      <c r="AO28" s="38" t="str">
        <f>IFERROR(VLOOKUP($C28,'PI AREA  P100'!$B:$AS,39,0),"")</f>
        <v/>
      </c>
      <c r="AP28" s="38" t="str">
        <f>IFERROR(VLOOKUP($C28,'PI AREA  P100'!$B:$AS,40,0),"")</f>
        <v/>
      </c>
      <c r="AQ28" s="38" t="str">
        <f>IFERROR(VLOOKUP($C28,'PI AREA  P100'!$B:$AS,41,0),"")</f>
        <v/>
      </c>
      <c r="AR28" s="38" t="str">
        <f>IFERROR(VLOOKUP($C28,'PI AREA  P100'!$B:$AS,42,0),"")</f>
        <v/>
      </c>
      <c r="AS28" s="68" t="str">
        <f>IF(AR28="","",$AR28-(($AS$2/CONFIGURACAO!$C$6)*$M28))</f>
        <v/>
      </c>
      <c r="AT28" s="234" t="str">
        <f t="shared" si="2"/>
        <v/>
      </c>
      <c r="AU28" s="75" t="str">
        <f>IF(AR28="","",$AR28-(($AU$2/CONFIGURACAO!$C$6)*$M28))</f>
        <v/>
      </c>
      <c r="AV28" s="76" t="str">
        <f t="shared" si="3"/>
        <v xml:space="preserve"> </v>
      </c>
      <c r="AW28" s="74" t="str">
        <f>IF(AR28="","",$AR28-(($AW$2/CONFIGURACAO!$C$6)*$M28))</f>
        <v/>
      </c>
      <c r="AX28" s="72" t="str">
        <f t="shared" si="4"/>
        <v/>
      </c>
      <c r="AZ28" s="39" t="str">
        <f t="shared" si="5"/>
        <v/>
      </c>
      <c r="BA28" s="146" t="str">
        <f t="shared" si="6"/>
        <v/>
      </c>
      <c r="BB28" s="146" t="str">
        <f t="shared" si="7"/>
        <v/>
      </c>
      <c r="BC28" s="32" t="str">
        <f t="shared" si="8"/>
        <v/>
      </c>
      <c r="BE28" s="40" t="str">
        <f t="shared" si="9"/>
        <v/>
      </c>
      <c r="BF28" s="40" t="str">
        <f t="shared" si="9"/>
        <v/>
      </c>
      <c r="BG28" s="40" t="str">
        <f t="shared" si="9"/>
        <v/>
      </c>
      <c r="BH28" s="40" t="str">
        <f t="shared" si="9"/>
        <v/>
      </c>
      <c r="BI28" s="40" t="str">
        <f t="shared" si="9"/>
        <v/>
      </c>
      <c r="BJ28" s="40" t="str">
        <f t="shared" si="9"/>
        <v/>
      </c>
      <c r="BK28" s="40" t="str">
        <f t="shared" si="9"/>
        <v/>
      </c>
      <c r="BL28" s="40" t="str">
        <f t="shared" si="10"/>
        <v/>
      </c>
      <c r="BM28" s="40" t="str">
        <f t="shared" si="11"/>
        <v/>
      </c>
      <c r="BN28" s="40" t="str">
        <f t="shared" si="11"/>
        <v/>
      </c>
      <c r="BO28" s="40" t="str">
        <f t="shared" si="11"/>
        <v/>
      </c>
      <c r="BP28" s="40" t="str">
        <f t="shared" si="12"/>
        <v/>
      </c>
      <c r="BQ28" s="40" t="str">
        <f t="shared" si="13"/>
        <v/>
      </c>
      <c r="BR28" s="40" t="str">
        <f t="shared" si="13"/>
        <v/>
      </c>
      <c r="BS28" s="40" t="str">
        <f t="shared" si="13"/>
        <v/>
      </c>
      <c r="BT28" s="42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</row>
    <row r="29" spans="1:124" s="32" customFormat="1" ht="17" thickBot="1" x14ac:dyDescent="0.25">
      <c r="A29" s="44" t="str">
        <f>CONFIGURACAO!$C$4</f>
        <v>AREA 21</v>
      </c>
      <c r="B29" s="83" t="str">
        <f>IFERROR(VLOOKUP(C29,'PI AREA  P100'!$B:$E,2,0),"")</f>
        <v/>
      </c>
      <c r="C29" s="251"/>
      <c r="D29" s="82" t="str">
        <f>IFERROR(VLOOKUP($C29,'PI AREA  P100'!$B:$I,3,0),"")</f>
        <v/>
      </c>
      <c r="E29" s="82" t="str">
        <f>IFERROR(VLOOKUP($C29,'PI AREA  P100'!$B:$I,4,0),"")</f>
        <v/>
      </c>
      <c r="F29" s="82" t="str">
        <f>IFERROR(VLOOKUP($C29,'PI AREA  P100'!$B:$I,5,0),"")</f>
        <v/>
      </c>
      <c r="G29" s="82" t="str">
        <f>IFERROR(VLOOKUP($C29,'PI AREA  P100'!$B:$I,6,0),"")</f>
        <v/>
      </c>
      <c r="H29" s="82" t="str">
        <f>IFERROR(VLOOKUP($C29,'PI AREA  P100'!$B:$I,7,0),"")</f>
        <v/>
      </c>
      <c r="I29" s="82" t="str">
        <f>IFERROR(VLOOKUP($C29,'PI AREA  P100'!$B:$I,8,0),"")</f>
        <v/>
      </c>
      <c r="J29" s="87"/>
      <c r="K29" s="94"/>
      <c r="L29" s="94"/>
      <c r="M29" s="154" t="str">
        <f t="shared" si="14"/>
        <v/>
      </c>
      <c r="N29" s="111" t="str">
        <f>IFERROR(VLOOKUP($C29,'PI AREA  P100'!$B:$AA,13,0),"")</f>
        <v/>
      </c>
      <c r="O29" s="111" t="str">
        <f>IFERROR(VLOOKUP($C29,'PI AREA  P100'!$B:$AA,14,0),"")</f>
        <v/>
      </c>
      <c r="P29" s="111" t="str">
        <f>IFERROR(VLOOKUP($C29,'PI AREA  P100'!$B:$AA,15,0),"")</f>
        <v/>
      </c>
      <c r="Q29" s="111" t="str">
        <f>IFERROR(VLOOKUP($C29,'PI AREA  P100'!$B:$AA,16,0),"")</f>
        <v/>
      </c>
      <c r="R29" s="111" t="str">
        <f>IFERROR(VLOOKUP($C29,'PI AREA  P100'!$B:$AA,17,0),"")</f>
        <v/>
      </c>
      <c r="S29" s="111" t="str">
        <f>IFERROR(VLOOKUP($C29,'PI AREA  P100'!$B:$AA,18,0),"")</f>
        <v/>
      </c>
      <c r="T29" s="114" t="str">
        <f>IFERROR(VLOOKUP($C29,'PI AREA  P100'!$B:$AA,19,0),"")</f>
        <v/>
      </c>
      <c r="U29" s="116" t="str">
        <f>IFERROR(VLOOKUP($C29,'PI AREA  P100'!$B:$AA,21,0),"")</f>
        <v/>
      </c>
      <c r="V29" s="111" t="str">
        <f>IFERROR(VLOOKUP($C29,'PI AREA  P100'!$B:$AA,22,0),"")</f>
        <v/>
      </c>
      <c r="W29" s="111" t="str">
        <f>IFERROR(VLOOKUP($C29,'PI AREA  P100'!$B:$AA,23,0),"")</f>
        <v/>
      </c>
      <c r="X29" s="119" t="str">
        <f>IFERROR(VLOOKUP($C29,'PI AREA  P100'!$B:$AA,24,0),"")</f>
        <v/>
      </c>
      <c r="Y29" s="118" t="str">
        <f>IFERROR(VLOOKUP($C29,'PI AREA  P100'!$B:$AA,25,0),"")</f>
        <v/>
      </c>
      <c r="Z29" s="111" t="str">
        <f>IFERROR(VLOOKUP($C29,'PI AREA  P100'!$B:$AA,26,0),"")</f>
        <v/>
      </c>
      <c r="AA29" s="111" t="str">
        <f>IFERROR(VLOOKUP($C29,'PI AREA  P100'!$B:$AA,27,0),"")</f>
        <v/>
      </c>
      <c r="AB29" s="114" t="str">
        <f>IFERROR(VLOOKUP($C29,'PI AREA  P100'!$B:$AB,28,0),"")</f>
        <v/>
      </c>
      <c r="AC29" s="116" t="str">
        <f t="shared" si="0"/>
        <v/>
      </c>
      <c r="AD29" s="111" t="str">
        <f t="shared" si="1"/>
        <v/>
      </c>
      <c r="AE29" s="111" t="str">
        <f t="shared" si="15"/>
        <v/>
      </c>
      <c r="AF29" s="117" t="str">
        <f t="shared" si="16"/>
        <v/>
      </c>
      <c r="AG29" s="265" t="str">
        <f t="shared" si="17"/>
        <v/>
      </c>
      <c r="AI29" s="38" t="str">
        <f>IFERROR(VLOOKUP($C29,'PI AREA  P100'!$B:$AS,33,0),"")</f>
        <v/>
      </c>
      <c r="AJ29" s="38" t="str">
        <f>IFERROR(VLOOKUP($C29,'PI AREA  P100'!$B:$AS,34,0),"")</f>
        <v/>
      </c>
      <c r="AK29" s="38" t="str">
        <f>IFERROR(VLOOKUP($C29,'PI AREA  P100'!$B:$AS,35,0),"")</f>
        <v/>
      </c>
      <c r="AL29" s="38" t="str">
        <f>IFERROR(VLOOKUP($C29,'PI AREA  P100'!$B:$AS,36,0),"")</f>
        <v/>
      </c>
      <c r="AM29" s="38" t="str">
        <f>IFERROR(VLOOKUP($C29,'PI AREA  P100'!$B:$AS,37,0),"")</f>
        <v/>
      </c>
      <c r="AN29" s="38" t="str">
        <f>IFERROR(VLOOKUP($C29,'PI AREA  P100'!$B:$AS,38,0),"")</f>
        <v/>
      </c>
      <c r="AO29" s="38" t="str">
        <f>IFERROR(VLOOKUP($C29,'PI AREA  P100'!$B:$AS,39,0),"")</f>
        <v/>
      </c>
      <c r="AP29" s="38" t="str">
        <f>IFERROR(VLOOKUP($C29,'PI AREA  P100'!$B:$AS,40,0),"")</f>
        <v/>
      </c>
      <c r="AQ29" s="38" t="str">
        <f>IFERROR(VLOOKUP($C29,'PI AREA  P100'!$B:$AS,41,0),"")</f>
        <v/>
      </c>
      <c r="AR29" s="38" t="str">
        <f>IFERROR(VLOOKUP($C29,'PI AREA  P100'!$B:$AS,42,0),"")</f>
        <v/>
      </c>
      <c r="AS29" s="68" t="str">
        <f>IF(AR29="","",$AR29-(($AS$2/CONFIGURACAO!$C$6)*$M29))</f>
        <v/>
      </c>
      <c r="AT29" s="234" t="str">
        <f t="shared" si="2"/>
        <v/>
      </c>
      <c r="AU29" s="75" t="str">
        <f>IF(AR29="","",$AR29-(($AU$2/CONFIGURACAO!$C$6)*$M29))</f>
        <v/>
      </c>
      <c r="AV29" s="76" t="str">
        <f t="shared" si="3"/>
        <v xml:space="preserve"> </v>
      </c>
      <c r="AW29" s="74" t="str">
        <f>IF(AR29="","",$AR29-(($AW$2/CONFIGURACAO!$C$6)*$M29))</f>
        <v/>
      </c>
      <c r="AX29" s="72" t="str">
        <f t="shared" si="4"/>
        <v/>
      </c>
      <c r="AZ29" s="39" t="str">
        <f t="shared" si="5"/>
        <v/>
      </c>
      <c r="BA29" s="146" t="str">
        <f t="shared" si="6"/>
        <v/>
      </c>
      <c r="BB29" s="146" t="str">
        <f t="shared" si="7"/>
        <v/>
      </c>
      <c r="BC29" s="32" t="str">
        <f t="shared" si="8"/>
        <v/>
      </c>
      <c r="BE29" s="40" t="str">
        <f t="shared" si="9"/>
        <v/>
      </c>
      <c r="BF29" s="40" t="str">
        <f t="shared" si="9"/>
        <v/>
      </c>
      <c r="BG29" s="40" t="str">
        <f t="shared" si="9"/>
        <v/>
      </c>
      <c r="BH29" s="40" t="str">
        <f t="shared" si="9"/>
        <v/>
      </c>
      <c r="BI29" s="40" t="str">
        <f t="shared" si="9"/>
        <v/>
      </c>
      <c r="BJ29" s="40" t="str">
        <f t="shared" si="9"/>
        <v/>
      </c>
      <c r="BK29" s="40" t="str">
        <f t="shared" si="9"/>
        <v/>
      </c>
      <c r="BL29" s="40" t="str">
        <f t="shared" si="10"/>
        <v/>
      </c>
      <c r="BM29" s="40" t="str">
        <f t="shared" si="11"/>
        <v/>
      </c>
      <c r="BN29" s="40" t="str">
        <f t="shared" si="11"/>
        <v/>
      </c>
      <c r="BO29" s="40" t="str">
        <f t="shared" si="11"/>
        <v/>
      </c>
      <c r="BP29" s="40" t="str">
        <f t="shared" si="12"/>
        <v/>
      </c>
      <c r="BQ29" s="40" t="str">
        <f t="shared" si="13"/>
        <v/>
      </c>
      <c r="BR29" s="40" t="str">
        <f t="shared" si="13"/>
        <v/>
      </c>
      <c r="BS29" s="40" t="str">
        <f t="shared" si="13"/>
        <v/>
      </c>
      <c r="BT29" s="42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</row>
    <row r="30" spans="1:124" s="32" customFormat="1" ht="17" thickBot="1" x14ac:dyDescent="0.25">
      <c r="A30" s="44" t="str">
        <f>CONFIGURACAO!$C$4</f>
        <v>AREA 21</v>
      </c>
      <c r="B30" s="83" t="str">
        <f>IFERROR(VLOOKUP(C30,'PI AREA  P100'!$B:$E,2,0),"")</f>
        <v/>
      </c>
      <c r="C30" s="251"/>
      <c r="D30" s="82" t="str">
        <f>IFERROR(VLOOKUP($C30,'PI AREA  P100'!$B:$I,3,0),"")</f>
        <v/>
      </c>
      <c r="E30" s="82" t="str">
        <f>IFERROR(VLOOKUP($C30,'PI AREA  P100'!$B:$I,4,0),"")</f>
        <v/>
      </c>
      <c r="F30" s="82" t="str">
        <f>IFERROR(VLOOKUP($C30,'PI AREA  P100'!$B:$I,5,0),"")</f>
        <v/>
      </c>
      <c r="G30" s="82" t="str">
        <f>IFERROR(VLOOKUP($C30,'PI AREA  P100'!$B:$I,6,0),"")</f>
        <v/>
      </c>
      <c r="H30" s="82" t="str">
        <f>IFERROR(VLOOKUP($C30,'PI AREA  P100'!$B:$I,7,0),"")</f>
        <v/>
      </c>
      <c r="I30" s="82" t="str">
        <f>IFERROR(VLOOKUP($C30,'PI AREA  P100'!$B:$I,8,0),"")</f>
        <v/>
      </c>
      <c r="J30" s="87"/>
      <c r="K30" s="94"/>
      <c r="L30" s="94"/>
      <c r="M30" s="154" t="str">
        <f t="shared" si="14"/>
        <v/>
      </c>
      <c r="N30" s="111" t="str">
        <f>IFERROR(VLOOKUP($C30,'PI AREA  P100'!$B:$AA,13,0),"")</f>
        <v/>
      </c>
      <c r="O30" s="111" t="str">
        <f>IFERROR(VLOOKUP($C30,'PI AREA  P100'!$B:$AA,14,0),"")</f>
        <v/>
      </c>
      <c r="P30" s="111" t="str">
        <f>IFERROR(VLOOKUP($C30,'PI AREA  P100'!$B:$AA,15,0),"")</f>
        <v/>
      </c>
      <c r="Q30" s="111" t="str">
        <f>IFERROR(VLOOKUP($C30,'PI AREA  P100'!$B:$AA,16,0),"")</f>
        <v/>
      </c>
      <c r="R30" s="111" t="str">
        <f>IFERROR(VLOOKUP($C30,'PI AREA  P100'!$B:$AA,17,0),"")</f>
        <v/>
      </c>
      <c r="S30" s="111" t="str">
        <f>IFERROR(VLOOKUP($C30,'PI AREA  P100'!$B:$AA,18,0),"")</f>
        <v/>
      </c>
      <c r="T30" s="114" t="str">
        <f>IFERROR(VLOOKUP($C30,'PI AREA  P100'!$B:$AA,19,0),"")</f>
        <v/>
      </c>
      <c r="U30" s="116" t="str">
        <f>IFERROR(VLOOKUP($C30,'PI AREA  P100'!$B:$AA,21,0),"")</f>
        <v/>
      </c>
      <c r="V30" s="111" t="str">
        <f>IFERROR(VLOOKUP($C30,'PI AREA  P100'!$B:$AA,22,0),"")</f>
        <v/>
      </c>
      <c r="W30" s="111" t="str">
        <f>IFERROR(VLOOKUP($C30,'PI AREA  P100'!$B:$AA,23,0),"")</f>
        <v/>
      </c>
      <c r="X30" s="119" t="str">
        <f>IFERROR(VLOOKUP($C30,'PI AREA  P100'!$B:$AA,24,0),"")</f>
        <v/>
      </c>
      <c r="Y30" s="118" t="str">
        <f>IFERROR(VLOOKUP($C30,'PI AREA  P100'!$B:$AA,25,0),"")</f>
        <v/>
      </c>
      <c r="Z30" s="111" t="str">
        <f>IFERROR(VLOOKUP($C30,'PI AREA  P100'!$B:$AA,26,0),"")</f>
        <v/>
      </c>
      <c r="AA30" s="111" t="str">
        <f>IFERROR(VLOOKUP($C30,'PI AREA  P100'!$B:$AA,27,0),"")</f>
        <v/>
      </c>
      <c r="AB30" s="114" t="str">
        <f>IFERROR(VLOOKUP($C30,'PI AREA  P100'!$B:$AB,28,0),"")</f>
        <v/>
      </c>
      <c r="AC30" s="116" t="str">
        <f t="shared" si="0"/>
        <v/>
      </c>
      <c r="AD30" s="111" t="str">
        <f t="shared" si="1"/>
        <v/>
      </c>
      <c r="AE30" s="111" t="str">
        <f t="shared" si="15"/>
        <v/>
      </c>
      <c r="AF30" s="117" t="str">
        <f t="shared" si="16"/>
        <v/>
      </c>
      <c r="AG30" s="265" t="str">
        <f t="shared" si="17"/>
        <v/>
      </c>
      <c r="AI30" s="38" t="str">
        <f>IFERROR(VLOOKUP($C30,'PI AREA  P100'!$B:$AS,33,0),"")</f>
        <v/>
      </c>
      <c r="AJ30" s="38" t="str">
        <f>IFERROR(VLOOKUP($C30,'PI AREA  P100'!$B:$AS,34,0),"")</f>
        <v/>
      </c>
      <c r="AK30" s="38" t="str">
        <f>IFERROR(VLOOKUP($C30,'PI AREA  P100'!$B:$AS,35,0),"")</f>
        <v/>
      </c>
      <c r="AL30" s="38" t="str">
        <f>IFERROR(VLOOKUP($C30,'PI AREA  P100'!$B:$AS,36,0),"")</f>
        <v/>
      </c>
      <c r="AM30" s="38" t="str">
        <f>IFERROR(VLOOKUP($C30,'PI AREA  P100'!$B:$AS,37,0),"")</f>
        <v/>
      </c>
      <c r="AN30" s="38" t="str">
        <f>IFERROR(VLOOKUP($C30,'PI AREA  P100'!$B:$AS,38,0),"")</f>
        <v/>
      </c>
      <c r="AO30" s="38" t="str">
        <f>IFERROR(VLOOKUP($C30,'PI AREA  P100'!$B:$AS,39,0),"")</f>
        <v/>
      </c>
      <c r="AP30" s="38" t="str">
        <f>IFERROR(VLOOKUP($C30,'PI AREA  P100'!$B:$AS,40,0),"")</f>
        <v/>
      </c>
      <c r="AQ30" s="38" t="str">
        <f>IFERROR(VLOOKUP($C30,'PI AREA  P100'!$B:$AS,41,0),"")</f>
        <v/>
      </c>
      <c r="AR30" s="38" t="str">
        <f>IFERROR(VLOOKUP($C30,'PI AREA  P100'!$B:$AS,42,0),"")</f>
        <v/>
      </c>
      <c r="AS30" s="68" t="str">
        <f>IF(AR30="","",$AR30-(($AS$2/CONFIGURACAO!$C$6)*$M30))</f>
        <v/>
      </c>
      <c r="AT30" s="234" t="str">
        <f t="shared" si="2"/>
        <v/>
      </c>
      <c r="AU30" s="75" t="str">
        <f>IF(AR30="","",$AR30-(($AU$2/CONFIGURACAO!$C$6)*$M30))</f>
        <v/>
      </c>
      <c r="AV30" s="76" t="str">
        <f t="shared" si="3"/>
        <v xml:space="preserve"> </v>
      </c>
      <c r="AW30" s="74" t="str">
        <f>IF(AR30="","",$AR30-(($AW$2/CONFIGURACAO!$C$6)*$M30))</f>
        <v/>
      </c>
      <c r="AX30" s="72" t="str">
        <f t="shared" si="4"/>
        <v/>
      </c>
      <c r="AZ30" s="39" t="str">
        <f t="shared" si="5"/>
        <v/>
      </c>
      <c r="BA30" s="146" t="str">
        <f t="shared" si="6"/>
        <v/>
      </c>
      <c r="BB30" s="146" t="str">
        <f t="shared" si="7"/>
        <v/>
      </c>
      <c r="BC30" s="32" t="str">
        <f t="shared" si="8"/>
        <v/>
      </c>
      <c r="BE30" s="40" t="str">
        <f t="shared" si="9"/>
        <v/>
      </c>
      <c r="BF30" s="40" t="str">
        <f t="shared" si="9"/>
        <v/>
      </c>
      <c r="BG30" s="40" t="str">
        <f t="shared" si="9"/>
        <v/>
      </c>
      <c r="BH30" s="40" t="str">
        <f t="shared" si="9"/>
        <v/>
      </c>
      <c r="BI30" s="40" t="str">
        <f t="shared" si="9"/>
        <v/>
      </c>
      <c r="BJ30" s="40" t="str">
        <f t="shared" si="9"/>
        <v/>
      </c>
      <c r="BK30" s="40" t="str">
        <f t="shared" si="9"/>
        <v/>
      </c>
      <c r="BL30" s="40" t="str">
        <f t="shared" si="10"/>
        <v/>
      </c>
      <c r="BM30" s="40" t="str">
        <f t="shared" si="11"/>
        <v/>
      </c>
      <c r="BN30" s="40" t="str">
        <f t="shared" si="11"/>
        <v/>
      </c>
      <c r="BO30" s="40" t="str">
        <f t="shared" si="11"/>
        <v/>
      </c>
      <c r="BP30" s="40" t="str">
        <f t="shared" si="12"/>
        <v/>
      </c>
      <c r="BQ30" s="40" t="str">
        <f t="shared" si="13"/>
        <v/>
      </c>
      <c r="BR30" s="40" t="str">
        <f t="shared" si="13"/>
        <v/>
      </c>
      <c r="BS30" s="40" t="str">
        <f t="shared" si="13"/>
        <v/>
      </c>
      <c r="BT30" s="42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</row>
    <row r="31" spans="1:124" s="32" customFormat="1" ht="17" thickBot="1" x14ac:dyDescent="0.25">
      <c r="A31" s="44" t="str">
        <f>CONFIGURACAO!$C$4</f>
        <v>AREA 21</v>
      </c>
      <c r="B31" s="83" t="str">
        <f>IFERROR(VLOOKUP(C31,'PI AREA  P100'!$B:$E,2,0),"")</f>
        <v/>
      </c>
      <c r="C31" s="251"/>
      <c r="D31" s="82" t="str">
        <f>IFERROR(VLOOKUP($C31,'PI AREA  P100'!$B:$I,3,0),"")</f>
        <v/>
      </c>
      <c r="E31" s="82" t="str">
        <f>IFERROR(VLOOKUP($C31,'PI AREA  P100'!$B:$I,4,0),"")</f>
        <v/>
      </c>
      <c r="F31" s="82" t="str">
        <f>IFERROR(VLOOKUP($C31,'PI AREA  P100'!$B:$I,5,0),"")</f>
        <v/>
      </c>
      <c r="G31" s="82" t="str">
        <f>IFERROR(VLOOKUP($C31,'PI AREA  P100'!$B:$I,6,0),"")</f>
        <v/>
      </c>
      <c r="H31" s="82" t="str">
        <f>IFERROR(VLOOKUP($C31,'PI AREA  P100'!$B:$I,7,0),"")</f>
        <v/>
      </c>
      <c r="I31" s="82" t="str">
        <f>IFERROR(VLOOKUP($C31,'PI AREA  P100'!$B:$I,8,0),"")</f>
        <v/>
      </c>
      <c r="J31" s="87"/>
      <c r="K31" s="94"/>
      <c r="L31" s="94"/>
      <c r="M31" s="154" t="str">
        <f t="shared" si="14"/>
        <v/>
      </c>
      <c r="N31" s="111" t="str">
        <f>IFERROR(VLOOKUP($C31,'PI AREA  P100'!$B:$AA,13,0),"")</f>
        <v/>
      </c>
      <c r="O31" s="111" t="str">
        <f>IFERROR(VLOOKUP($C31,'PI AREA  P100'!$B:$AA,14,0),"")</f>
        <v/>
      </c>
      <c r="P31" s="111" t="str">
        <f>IFERROR(VLOOKUP($C31,'PI AREA  P100'!$B:$AA,15,0),"")</f>
        <v/>
      </c>
      <c r="Q31" s="111" t="str">
        <f>IFERROR(VLOOKUP($C31,'PI AREA  P100'!$B:$AA,16,0),"")</f>
        <v/>
      </c>
      <c r="R31" s="111" t="str">
        <f>IFERROR(VLOOKUP($C31,'PI AREA  P100'!$B:$AA,17,0),"")</f>
        <v/>
      </c>
      <c r="S31" s="111" t="str">
        <f>IFERROR(VLOOKUP($C31,'PI AREA  P100'!$B:$AA,18,0),"")</f>
        <v/>
      </c>
      <c r="T31" s="114" t="str">
        <f>IFERROR(VLOOKUP($C31,'PI AREA  P100'!$B:$AA,19,0),"")</f>
        <v/>
      </c>
      <c r="U31" s="116" t="str">
        <f>IFERROR(VLOOKUP($C31,'PI AREA  P100'!$B:$AA,21,0),"")</f>
        <v/>
      </c>
      <c r="V31" s="111" t="str">
        <f>IFERROR(VLOOKUP($C31,'PI AREA  P100'!$B:$AA,22,0),"")</f>
        <v/>
      </c>
      <c r="W31" s="111" t="str">
        <f>IFERROR(VLOOKUP($C31,'PI AREA  P100'!$B:$AA,23,0),"")</f>
        <v/>
      </c>
      <c r="X31" s="119" t="str">
        <f>IFERROR(VLOOKUP($C31,'PI AREA  P100'!$B:$AA,24,0),"")</f>
        <v/>
      </c>
      <c r="Y31" s="118" t="str">
        <f>IFERROR(VLOOKUP($C31,'PI AREA  P100'!$B:$AA,25,0),"")</f>
        <v/>
      </c>
      <c r="Z31" s="111" t="str">
        <f>IFERROR(VLOOKUP($C31,'PI AREA  P100'!$B:$AA,26,0),"")</f>
        <v/>
      </c>
      <c r="AA31" s="111" t="str">
        <f>IFERROR(VLOOKUP($C31,'PI AREA  P100'!$B:$AA,27,0),"")</f>
        <v/>
      </c>
      <c r="AB31" s="114" t="str">
        <f>IFERROR(VLOOKUP($C31,'PI AREA  P100'!$B:$AB,28,0),"")</f>
        <v/>
      </c>
      <c r="AC31" s="116" t="str">
        <f t="shared" si="0"/>
        <v/>
      </c>
      <c r="AD31" s="111" t="str">
        <f t="shared" si="1"/>
        <v/>
      </c>
      <c r="AE31" s="111" t="str">
        <f t="shared" si="15"/>
        <v/>
      </c>
      <c r="AF31" s="117" t="str">
        <f t="shared" si="16"/>
        <v/>
      </c>
      <c r="AG31" s="265" t="str">
        <f t="shared" si="17"/>
        <v/>
      </c>
      <c r="AI31" s="38" t="str">
        <f>IFERROR(VLOOKUP($C31,'PI AREA  P100'!$B:$AS,33,0),"")</f>
        <v/>
      </c>
      <c r="AJ31" s="38" t="str">
        <f>IFERROR(VLOOKUP($C31,'PI AREA  P100'!$B:$AS,34,0),"")</f>
        <v/>
      </c>
      <c r="AK31" s="38" t="str">
        <f>IFERROR(VLOOKUP($C31,'PI AREA  P100'!$B:$AS,35,0),"")</f>
        <v/>
      </c>
      <c r="AL31" s="38" t="str">
        <f>IFERROR(VLOOKUP($C31,'PI AREA  P100'!$B:$AS,36,0),"")</f>
        <v/>
      </c>
      <c r="AM31" s="38" t="str">
        <f>IFERROR(VLOOKUP($C31,'PI AREA  P100'!$B:$AS,37,0),"")</f>
        <v/>
      </c>
      <c r="AN31" s="38" t="str">
        <f>IFERROR(VLOOKUP($C31,'PI AREA  P100'!$B:$AS,38,0),"")</f>
        <v/>
      </c>
      <c r="AO31" s="38" t="str">
        <f>IFERROR(VLOOKUP($C31,'PI AREA  P100'!$B:$AS,39,0),"")</f>
        <v/>
      </c>
      <c r="AP31" s="38" t="str">
        <f>IFERROR(VLOOKUP($C31,'PI AREA  P100'!$B:$AS,40,0),"")</f>
        <v/>
      </c>
      <c r="AQ31" s="38" t="str">
        <f>IFERROR(VLOOKUP($C31,'PI AREA  P100'!$B:$AS,41,0),"")</f>
        <v/>
      </c>
      <c r="AR31" s="38" t="str">
        <f>IFERROR(VLOOKUP($C31,'PI AREA  P100'!$B:$AS,42,0),"")</f>
        <v/>
      </c>
      <c r="AS31" s="68" t="str">
        <f>IF(AR31="","",$AR31-(($AS$2/CONFIGURACAO!$C$6)*$M31))</f>
        <v/>
      </c>
      <c r="AT31" s="234" t="str">
        <f t="shared" si="2"/>
        <v/>
      </c>
      <c r="AU31" s="75" t="str">
        <f>IF(AR31="","",$AR31-(($AU$2/CONFIGURACAO!$C$6)*$M31))</f>
        <v/>
      </c>
      <c r="AV31" s="76" t="str">
        <f t="shared" si="3"/>
        <v xml:space="preserve"> </v>
      </c>
      <c r="AW31" s="74" t="str">
        <f>IF(AR31="","",$AR31-(($AW$2/CONFIGURACAO!$C$6)*$M31))</f>
        <v/>
      </c>
      <c r="AX31" s="72" t="str">
        <f t="shared" si="4"/>
        <v/>
      </c>
      <c r="AZ31" s="39" t="str">
        <f t="shared" si="5"/>
        <v/>
      </c>
      <c r="BA31" s="146" t="str">
        <f t="shared" si="6"/>
        <v/>
      </c>
      <c r="BB31" s="146" t="str">
        <f t="shared" si="7"/>
        <v/>
      </c>
      <c r="BC31" s="32" t="str">
        <f t="shared" si="8"/>
        <v/>
      </c>
      <c r="BE31" s="40" t="str">
        <f t="shared" si="9"/>
        <v/>
      </c>
      <c r="BF31" s="40" t="str">
        <f t="shared" si="9"/>
        <v/>
      </c>
      <c r="BG31" s="40" t="str">
        <f t="shared" si="9"/>
        <v/>
      </c>
      <c r="BH31" s="40" t="str">
        <f t="shared" si="9"/>
        <v/>
      </c>
      <c r="BI31" s="40" t="str">
        <f t="shared" si="9"/>
        <v/>
      </c>
      <c r="BJ31" s="40" t="str">
        <f t="shared" si="9"/>
        <v/>
      </c>
      <c r="BK31" s="40" t="str">
        <f t="shared" si="9"/>
        <v/>
      </c>
      <c r="BL31" s="40" t="str">
        <f t="shared" si="10"/>
        <v/>
      </c>
      <c r="BM31" s="40" t="str">
        <f t="shared" si="11"/>
        <v/>
      </c>
      <c r="BN31" s="40" t="str">
        <f t="shared" si="11"/>
        <v/>
      </c>
      <c r="BO31" s="40" t="str">
        <f t="shared" si="11"/>
        <v/>
      </c>
      <c r="BP31" s="40" t="str">
        <f t="shared" si="12"/>
        <v/>
      </c>
      <c r="BQ31" s="40" t="str">
        <f t="shared" si="13"/>
        <v/>
      </c>
      <c r="BR31" s="40" t="str">
        <f t="shared" si="13"/>
        <v/>
      </c>
      <c r="BS31" s="40" t="str">
        <f t="shared" si="13"/>
        <v/>
      </c>
      <c r="BT31" s="42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</row>
    <row r="32" spans="1:124" s="32" customFormat="1" ht="17" thickBot="1" x14ac:dyDescent="0.25">
      <c r="A32" s="44" t="str">
        <f>CONFIGURACAO!$C$4</f>
        <v>AREA 21</v>
      </c>
      <c r="B32" s="83" t="str">
        <f>IFERROR(VLOOKUP(C32,'PI AREA  P100'!$B:$E,2,0),"")</f>
        <v/>
      </c>
      <c r="C32" s="251"/>
      <c r="D32" s="82" t="str">
        <f>IFERROR(VLOOKUP($C32,'PI AREA  P100'!$B:$I,3,0),"")</f>
        <v/>
      </c>
      <c r="E32" s="82" t="str">
        <f>IFERROR(VLOOKUP($C32,'PI AREA  P100'!$B:$I,4,0),"")</f>
        <v/>
      </c>
      <c r="F32" s="82" t="str">
        <f>IFERROR(VLOOKUP($C32,'PI AREA  P100'!$B:$I,5,0),"")</f>
        <v/>
      </c>
      <c r="G32" s="82" t="str">
        <f>IFERROR(VLOOKUP($C32,'PI AREA  P100'!$B:$I,6,0),"")</f>
        <v/>
      </c>
      <c r="H32" s="82" t="str">
        <f>IFERROR(VLOOKUP($C32,'PI AREA  P100'!$B:$I,7,0),"")</f>
        <v/>
      </c>
      <c r="I32" s="82" t="str">
        <f>IFERROR(VLOOKUP($C32,'PI AREA  P100'!$B:$I,8,0),"")</f>
        <v/>
      </c>
      <c r="J32" s="87"/>
      <c r="K32" s="94"/>
      <c r="L32" s="94"/>
      <c r="M32" s="154" t="str">
        <f t="shared" si="14"/>
        <v/>
      </c>
      <c r="N32" s="111" t="str">
        <f>IFERROR(VLOOKUP($C32,'PI AREA  P100'!$B:$AA,13,0),"")</f>
        <v/>
      </c>
      <c r="O32" s="111" t="str">
        <f>IFERROR(VLOOKUP($C32,'PI AREA  P100'!$B:$AA,14,0),"")</f>
        <v/>
      </c>
      <c r="P32" s="111" t="str">
        <f>IFERROR(VLOOKUP($C32,'PI AREA  P100'!$B:$AA,15,0),"")</f>
        <v/>
      </c>
      <c r="Q32" s="111" t="str">
        <f>IFERROR(VLOOKUP($C32,'PI AREA  P100'!$B:$AA,16,0),"")</f>
        <v/>
      </c>
      <c r="R32" s="111" t="str">
        <f>IFERROR(VLOOKUP($C32,'PI AREA  P100'!$B:$AA,17,0),"")</f>
        <v/>
      </c>
      <c r="S32" s="111" t="str">
        <f>IFERROR(VLOOKUP($C32,'PI AREA  P100'!$B:$AA,18,0),"")</f>
        <v/>
      </c>
      <c r="T32" s="114" t="str">
        <f>IFERROR(VLOOKUP($C32,'PI AREA  P100'!$B:$AA,19,0),"")</f>
        <v/>
      </c>
      <c r="U32" s="116" t="str">
        <f>IFERROR(VLOOKUP($C32,'PI AREA  P100'!$B:$AA,21,0),"")</f>
        <v/>
      </c>
      <c r="V32" s="111" t="str">
        <f>IFERROR(VLOOKUP($C32,'PI AREA  P100'!$B:$AA,22,0),"")</f>
        <v/>
      </c>
      <c r="W32" s="111" t="str">
        <f>IFERROR(VLOOKUP($C32,'PI AREA  P100'!$B:$AA,23,0),"")</f>
        <v/>
      </c>
      <c r="X32" s="119" t="str">
        <f>IFERROR(VLOOKUP($C32,'PI AREA  P100'!$B:$AA,24,0),"")</f>
        <v/>
      </c>
      <c r="Y32" s="118" t="str">
        <f>IFERROR(VLOOKUP($C32,'PI AREA  P100'!$B:$AA,25,0),"")</f>
        <v/>
      </c>
      <c r="Z32" s="111" t="str">
        <f>IFERROR(VLOOKUP($C32,'PI AREA  P100'!$B:$AA,26,0),"")</f>
        <v/>
      </c>
      <c r="AA32" s="111" t="str">
        <f>IFERROR(VLOOKUP($C32,'PI AREA  P100'!$B:$AA,27,0),"")</f>
        <v/>
      </c>
      <c r="AB32" s="114" t="str">
        <f>IFERROR(VLOOKUP($C32,'PI AREA  P100'!$B:$AB,28,0),"")</f>
        <v/>
      </c>
      <c r="AC32" s="116" t="str">
        <f t="shared" si="0"/>
        <v/>
      </c>
      <c r="AD32" s="111" t="str">
        <f t="shared" si="1"/>
        <v/>
      </c>
      <c r="AE32" s="111" t="str">
        <f t="shared" si="15"/>
        <v/>
      </c>
      <c r="AF32" s="117" t="str">
        <f t="shared" si="16"/>
        <v/>
      </c>
      <c r="AG32" s="265" t="str">
        <f t="shared" si="17"/>
        <v/>
      </c>
      <c r="AI32" s="38" t="str">
        <f>IFERROR(VLOOKUP($C32,'PI AREA  P100'!$B:$AS,33,0),"")</f>
        <v/>
      </c>
      <c r="AJ32" s="38" t="str">
        <f>IFERROR(VLOOKUP($C32,'PI AREA  P100'!$B:$AS,34,0),"")</f>
        <v/>
      </c>
      <c r="AK32" s="38" t="str">
        <f>IFERROR(VLOOKUP($C32,'PI AREA  P100'!$B:$AS,35,0),"")</f>
        <v/>
      </c>
      <c r="AL32" s="38" t="str">
        <f>IFERROR(VLOOKUP($C32,'PI AREA  P100'!$B:$AS,36,0),"")</f>
        <v/>
      </c>
      <c r="AM32" s="38" t="str">
        <f>IFERROR(VLOOKUP($C32,'PI AREA  P100'!$B:$AS,37,0),"")</f>
        <v/>
      </c>
      <c r="AN32" s="38" t="str">
        <f>IFERROR(VLOOKUP($C32,'PI AREA  P100'!$B:$AS,38,0),"")</f>
        <v/>
      </c>
      <c r="AO32" s="38" t="str">
        <f>IFERROR(VLOOKUP($C32,'PI AREA  P100'!$B:$AS,39,0),"")</f>
        <v/>
      </c>
      <c r="AP32" s="38" t="str">
        <f>IFERROR(VLOOKUP($C32,'PI AREA  P100'!$B:$AS,40,0),"")</f>
        <v/>
      </c>
      <c r="AQ32" s="38" t="str">
        <f>IFERROR(VLOOKUP($C32,'PI AREA  P100'!$B:$AS,41,0),"")</f>
        <v/>
      </c>
      <c r="AR32" s="38" t="str">
        <f>IFERROR(VLOOKUP($C32,'PI AREA  P100'!$B:$AS,42,0),"")</f>
        <v/>
      </c>
      <c r="AS32" s="68" t="str">
        <f>IF(AR32="","",$AR32-(($AS$2/CONFIGURACAO!$C$6)*$M32))</f>
        <v/>
      </c>
      <c r="AT32" s="234" t="str">
        <f t="shared" si="2"/>
        <v/>
      </c>
      <c r="AU32" s="75" t="str">
        <f>IF(AR32="","",$AR32-(($AU$2/CONFIGURACAO!$C$6)*$M32))</f>
        <v/>
      </c>
      <c r="AV32" s="76" t="str">
        <f t="shared" si="3"/>
        <v xml:space="preserve"> </v>
      </c>
      <c r="AW32" s="74" t="str">
        <f>IF(AR32="","",$AR32-(($AW$2/CONFIGURACAO!$C$6)*$M32))</f>
        <v/>
      </c>
      <c r="AX32" s="72" t="str">
        <f t="shared" si="4"/>
        <v/>
      </c>
      <c r="AZ32" s="39" t="str">
        <f t="shared" si="5"/>
        <v/>
      </c>
      <c r="BA32" s="146" t="str">
        <f t="shared" si="6"/>
        <v/>
      </c>
      <c r="BB32" s="146" t="str">
        <f t="shared" si="7"/>
        <v/>
      </c>
      <c r="BC32" s="32" t="str">
        <f t="shared" si="8"/>
        <v/>
      </c>
      <c r="BE32" s="40" t="str">
        <f t="shared" si="9"/>
        <v/>
      </c>
      <c r="BF32" s="40" t="str">
        <f t="shared" si="9"/>
        <v/>
      </c>
      <c r="BG32" s="40" t="str">
        <f t="shared" si="9"/>
        <v/>
      </c>
      <c r="BH32" s="40" t="str">
        <f t="shared" si="9"/>
        <v/>
      </c>
      <c r="BI32" s="40" t="str">
        <f t="shared" si="9"/>
        <v/>
      </c>
      <c r="BJ32" s="40" t="str">
        <f t="shared" si="9"/>
        <v/>
      </c>
      <c r="BK32" s="40" t="str">
        <f t="shared" si="9"/>
        <v/>
      </c>
      <c r="BL32" s="40" t="str">
        <f t="shared" si="10"/>
        <v/>
      </c>
      <c r="BM32" s="40" t="str">
        <f t="shared" si="11"/>
        <v/>
      </c>
      <c r="BN32" s="40" t="str">
        <f t="shared" si="11"/>
        <v/>
      </c>
      <c r="BO32" s="40" t="str">
        <f t="shared" si="11"/>
        <v/>
      </c>
      <c r="BP32" s="40" t="str">
        <f t="shared" si="12"/>
        <v/>
      </c>
      <c r="BQ32" s="40" t="str">
        <f t="shared" si="13"/>
        <v/>
      </c>
      <c r="BR32" s="40" t="str">
        <f t="shared" si="13"/>
        <v/>
      </c>
      <c r="BS32" s="40" t="str">
        <f t="shared" si="13"/>
        <v/>
      </c>
      <c r="BT32" s="4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</row>
    <row r="33" spans="1:124" s="32" customFormat="1" ht="17" thickBot="1" x14ac:dyDescent="0.25">
      <c r="A33" s="44" t="str">
        <f>CONFIGURACAO!$C$4</f>
        <v>AREA 21</v>
      </c>
      <c r="B33" s="83" t="str">
        <f>IFERROR(VLOOKUP(C33,'PI AREA  P100'!$B:$E,2,0),"")</f>
        <v/>
      </c>
      <c r="C33" s="251"/>
      <c r="D33" s="82" t="str">
        <f>IFERROR(VLOOKUP($C33,'PI AREA  P100'!$B:$I,3,0),"")</f>
        <v/>
      </c>
      <c r="E33" s="82" t="str">
        <f>IFERROR(VLOOKUP($C33,'PI AREA  P100'!$B:$I,4,0),"")</f>
        <v/>
      </c>
      <c r="F33" s="82" t="str">
        <f>IFERROR(VLOOKUP($C33,'PI AREA  P100'!$B:$I,5,0),"")</f>
        <v/>
      </c>
      <c r="G33" s="82" t="str">
        <f>IFERROR(VLOOKUP($C33,'PI AREA  P100'!$B:$I,6,0),"")</f>
        <v/>
      </c>
      <c r="H33" s="82" t="str">
        <f>IFERROR(VLOOKUP($C33,'PI AREA  P100'!$B:$I,7,0),"")</f>
        <v/>
      </c>
      <c r="I33" s="82" t="str">
        <f>IFERROR(VLOOKUP($C33,'PI AREA  P100'!$B:$I,8,0),"")</f>
        <v/>
      </c>
      <c r="J33" s="87"/>
      <c r="K33" s="94"/>
      <c r="L33" s="94"/>
      <c r="M33" s="154" t="str">
        <f t="shared" si="14"/>
        <v/>
      </c>
      <c r="N33" s="111" t="str">
        <f>IFERROR(VLOOKUP($C33,'PI AREA  P100'!$B:$AA,13,0),"")</f>
        <v/>
      </c>
      <c r="O33" s="111" t="str">
        <f>IFERROR(VLOOKUP($C33,'PI AREA  P100'!$B:$AA,14,0),"")</f>
        <v/>
      </c>
      <c r="P33" s="111" t="str">
        <f>IFERROR(VLOOKUP($C33,'PI AREA  P100'!$B:$AA,15,0),"")</f>
        <v/>
      </c>
      <c r="Q33" s="111" t="str">
        <f>IFERROR(VLOOKUP($C33,'PI AREA  P100'!$B:$AA,16,0),"")</f>
        <v/>
      </c>
      <c r="R33" s="111" t="str">
        <f>IFERROR(VLOOKUP($C33,'PI AREA  P100'!$B:$AA,17,0),"")</f>
        <v/>
      </c>
      <c r="S33" s="111" t="str">
        <f>IFERROR(VLOOKUP($C33,'PI AREA  P100'!$B:$AA,18,0),"")</f>
        <v/>
      </c>
      <c r="T33" s="114" t="str">
        <f>IFERROR(VLOOKUP($C33,'PI AREA  P100'!$B:$AA,19,0),"")</f>
        <v/>
      </c>
      <c r="U33" s="116" t="str">
        <f>IFERROR(VLOOKUP($C33,'PI AREA  P100'!$B:$AA,21,0),"")</f>
        <v/>
      </c>
      <c r="V33" s="111" t="str">
        <f>IFERROR(VLOOKUP($C33,'PI AREA  P100'!$B:$AA,22,0),"")</f>
        <v/>
      </c>
      <c r="W33" s="111" t="str">
        <f>IFERROR(VLOOKUP($C33,'PI AREA  P100'!$B:$AA,23,0),"")</f>
        <v/>
      </c>
      <c r="X33" s="119" t="str">
        <f>IFERROR(VLOOKUP($C33,'PI AREA  P100'!$B:$AA,24,0),"")</f>
        <v/>
      </c>
      <c r="Y33" s="118" t="str">
        <f>IFERROR(VLOOKUP($C33,'PI AREA  P100'!$B:$AA,25,0),"")</f>
        <v/>
      </c>
      <c r="Z33" s="111" t="str">
        <f>IFERROR(VLOOKUP($C33,'PI AREA  P100'!$B:$AA,26,0),"")</f>
        <v/>
      </c>
      <c r="AA33" s="111" t="str">
        <f>IFERROR(VLOOKUP($C33,'PI AREA  P100'!$B:$AA,27,0),"")</f>
        <v/>
      </c>
      <c r="AB33" s="114" t="str">
        <f>IFERROR(VLOOKUP($C33,'PI AREA  P100'!$B:$AB,28,0),"")</f>
        <v/>
      </c>
      <c r="AC33" s="116" t="str">
        <f t="shared" si="0"/>
        <v/>
      </c>
      <c r="AD33" s="111" t="str">
        <f t="shared" si="1"/>
        <v/>
      </c>
      <c r="AE33" s="111" t="str">
        <f t="shared" si="15"/>
        <v/>
      </c>
      <c r="AF33" s="117" t="str">
        <f t="shared" si="16"/>
        <v/>
      </c>
      <c r="AG33" s="265" t="str">
        <f t="shared" si="17"/>
        <v/>
      </c>
      <c r="AI33" s="38" t="str">
        <f>IFERROR(VLOOKUP($C33,'PI AREA  P100'!$B:$AS,33,0),"")</f>
        <v/>
      </c>
      <c r="AJ33" s="38" t="str">
        <f>IFERROR(VLOOKUP($C33,'PI AREA  P100'!$B:$AS,34,0),"")</f>
        <v/>
      </c>
      <c r="AK33" s="38" t="str">
        <f>IFERROR(VLOOKUP($C33,'PI AREA  P100'!$B:$AS,35,0),"")</f>
        <v/>
      </c>
      <c r="AL33" s="38" t="str">
        <f>IFERROR(VLOOKUP($C33,'PI AREA  P100'!$B:$AS,36,0),"")</f>
        <v/>
      </c>
      <c r="AM33" s="38" t="str">
        <f>IFERROR(VLOOKUP($C33,'PI AREA  P100'!$B:$AS,37,0),"")</f>
        <v/>
      </c>
      <c r="AN33" s="38" t="str">
        <f>IFERROR(VLOOKUP($C33,'PI AREA  P100'!$B:$AS,38,0),"")</f>
        <v/>
      </c>
      <c r="AO33" s="38" t="str">
        <f>IFERROR(VLOOKUP($C33,'PI AREA  P100'!$B:$AS,39,0),"")</f>
        <v/>
      </c>
      <c r="AP33" s="38" t="str">
        <f>IFERROR(VLOOKUP($C33,'PI AREA  P100'!$B:$AS,40,0),"")</f>
        <v/>
      </c>
      <c r="AQ33" s="38" t="str">
        <f>IFERROR(VLOOKUP($C33,'PI AREA  P100'!$B:$AS,41,0),"")</f>
        <v/>
      </c>
      <c r="AR33" s="38" t="str">
        <f>IFERROR(VLOOKUP($C33,'PI AREA  P100'!$B:$AS,42,0),"")</f>
        <v/>
      </c>
      <c r="AS33" s="68" t="str">
        <f>IF(AR33="","",$AR33-(($AS$2/CONFIGURACAO!$C$6)*$M33))</f>
        <v/>
      </c>
      <c r="AT33" s="234" t="str">
        <f t="shared" si="2"/>
        <v/>
      </c>
      <c r="AU33" s="75" t="str">
        <f>IF(AR33="","",$AR33-(($AU$2/CONFIGURACAO!$C$6)*$M33))</f>
        <v/>
      </c>
      <c r="AV33" s="76" t="str">
        <f t="shared" si="3"/>
        <v xml:space="preserve"> </v>
      </c>
      <c r="AW33" s="74" t="str">
        <f>IF(AR33="","",$AR33-(($AW$2/CONFIGURACAO!$C$6)*$M33))</f>
        <v/>
      </c>
      <c r="AX33" s="72" t="str">
        <f t="shared" si="4"/>
        <v/>
      </c>
      <c r="AZ33" s="39" t="str">
        <f t="shared" si="5"/>
        <v/>
      </c>
      <c r="BA33" s="146" t="str">
        <f t="shared" si="6"/>
        <v/>
      </c>
      <c r="BB33" s="146" t="str">
        <f t="shared" si="7"/>
        <v/>
      </c>
      <c r="BC33" s="32" t="str">
        <f t="shared" si="8"/>
        <v/>
      </c>
      <c r="BE33" s="40" t="str">
        <f t="shared" si="9"/>
        <v/>
      </c>
      <c r="BF33" s="40" t="str">
        <f t="shared" si="9"/>
        <v/>
      </c>
      <c r="BG33" s="40" t="str">
        <f t="shared" si="9"/>
        <v/>
      </c>
      <c r="BH33" s="40" t="str">
        <f t="shared" si="9"/>
        <v/>
      </c>
      <c r="BI33" s="40" t="str">
        <f t="shared" si="9"/>
        <v/>
      </c>
      <c r="BJ33" s="40" t="str">
        <f t="shared" si="9"/>
        <v/>
      </c>
      <c r="BK33" s="40" t="str">
        <f t="shared" si="9"/>
        <v/>
      </c>
      <c r="BL33" s="40" t="str">
        <f t="shared" si="10"/>
        <v/>
      </c>
      <c r="BM33" s="40" t="str">
        <f t="shared" si="11"/>
        <v/>
      </c>
      <c r="BN33" s="40" t="str">
        <f t="shared" si="11"/>
        <v/>
      </c>
      <c r="BO33" s="40" t="str">
        <f t="shared" si="11"/>
        <v/>
      </c>
      <c r="BP33" s="40" t="str">
        <f t="shared" si="12"/>
        <v/>
      </c>
      <c r="BQ33" s="40" t="str">
        <f t="shared" si="13"/>
        <v/>
      </c>
      <c r="BR33" s="40" t="str">
        <f t="shared" si="13"/>
        <v/>
      </c>
      <c r="BS33" s="40" t="str">
        <f t="shared" si="13"/>
        <v/>
      </c>
      <c r="BT33" s="42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</row>
    <row r="34" spans="1:124" s="32" customFormat="1" ht="17" thickBot="1" x14ac:dyDescent="0.25">
      <c r="A34" s="44" t="str">
        <f>CONFIGURACAO!$C$4</f>
        <v>AREA 21</v>
      </c>
      <c r="B34" s="83" t="str">
        <f>IFERROR(VLOOKUP(C34,'PI AREA  P100'!$B:$E,2,0),"")</f>
        <v/>
      </c>
      <c r="C34" s="251"/>
      <c r="D34" s="82" t="str">
        <f>IFERROR(VLOOKUP($C34,'PI AREA  P100'!$B:$I,3,0),"")</f>
        <v/>
      </c>
      <c r="E34" s="82" t="str">
        <f>IFERROR(VLOOKUP($C34,'PI AREA  P100'!$B:$I,4,0),"")</f>
        <v/>
      </c>
      <c r="F34" s="82" t="str">
        <f>IFERROR(VLOOKUP($C34,'PI AREA  P100'!$B:$I,5,0),"")</f>
        <v/>
      </c>
      <c r="G34" s="82" t="str">
        <f>IFERROR(VLOOKUP($C34,'PI AREA  P100'!$B:$I,6,0),"")</f>
        <v/>
      </c>
      <c r="H34" s="82" t="str">
        <f>IFERROR(VLOOKUP($C34,'PI AREA  P100'!$B:$I,7,0),"")</f>
        <v/>
      </c>
      <c r="I34" s="82" t="str">
        <f>IFERROR(VLOOKUP($C34,'PI AREA  P100'!$B:$I,8,0),"")</f>
        <v/>
      </c>
      <c r="J34" s="87"/>
      <c r="K34" s="94"/>
      <c r="L34" s="94"/>
      <c r="M34" s="154" t="str">
        <f t="shared" si="14"/>
        <v/>
      </c>
      <c r="N34" s="111" t="str">
        <f>IFERROR(VLOOKUP($C34,'PI AREA  P100'!$B:$AA,13,0),"")</f>
        <v/>
      </c>
      <c r="O34" s="111" t="str">
        <f>IFERROR(VLOOKUP($C34,'PI AREA  P100'!$B:$AA,14,0),"")</f>
        <v/>
      </c>
      <c r="P34" s="111" t="str">
        <f>IFERROR(VLOOKUP($C34,'PI AREA  P100'!$B:$AA,15,0),"")</f>
        <v/>
      </c>
      <c r="Q34" s="111" t="str">
        <f>IFERROR(VLOOKUP($C34,'PI AREA  P100'!$B:$AA,16,0),"")</f>
        <v/>
      </c>
      <c r="R34" s="111" t="str">
        <f>IFERROR(VLOOKUP($C34,'PI AREA  P100'!$B:$AA,17,0),"")</f>
        <v/>
      </c>
      <c r="S34" s="111" t="str">
        <f>IFERROR(VLOOKUP($C34,'PI AREA  P100'!$B:$AA,18,0),"")</f>
        <v/>
      </c>
      <c r="T34" s="114" t="str">
        <f>IFERROR(VLOOKUP($C34,'PI AREA  P100'!$B:$AA,19,0),"")</f>
        <v/>
      </c>
      <c r="U34" s="116" t="str">
        <f>IFERROR(VLOOKUP($C34,'PI AREA  P100'!$B:$AA,21,0),"")</f>
        <v/>
      </c>
      <c r="V34" s="111" t="str">
        <f>IFERROR(VLOOKUP($C34,'PI AREA  P100'!$B:$AA,22,0),"")</f>
        <v/>
      </c>
      <c r="W34" s="111" t="str">
        <f>IFERROR(VLOOKUP($C34,'PI AREA  P100'!$B:$AA,23,0),"")</f>
        <v/>
      </c>
      <c r="X34" s="119" t="str">
        <f>IFERROR(VLOOKUP($C34,'PI AREA  P100'!$B:$AA,24,0),"")</f>
        <v/>
      </c>
      <c r="Y34" s="118" t="str">
        <f>IFERROR(VLOOKUP($C34,'PI AREA  P100'!$B:$AA,25,0),"")</f>
        <v/>
      </c>
      <c r="Z34" s="111" t="str">
        <f>IFERROR(VLOOKUP($C34,'PI AREA  P100'!$B:$AA,26,0),"")</f>
        <v/>
      </c>
      <c r="AA34" s="111" t="str">
        <f>IFERROR(VLOOKUP($C34,'PI AREA  P100'!$B:$AA,27,0),"")</f>
        <v/>
      </c>
      <c r="AB34" s="114" t="str">
        <f>IFERROR(VLOOKUP($C34,'PI AREA  P100'!$B:$AB,28,0),"")</f>
        <v/>
      </c>
      <c r="AC34" s="116" t="str">
        <f t="shared" si="0"/>
        <v/>
      </c>
      <c r="AD34" s="111" t="str">
        <f t="shared" si="1"/>
        <v/>
      </c>
      <c r="AE34" s="111" t="str">
        <f t="shared" si="15"/>
        <v/>
      </c>
      <c r="AF34" s="117" t="str">
        <f t="shared" si="16"/>
        <v/>
      </c>
      <c r="AG34" s="265" t="str">
        <f t="shared" si="17"/>
        <v/>
      </c>
      <c r="AI34" s="38" t="str">
        <f>IFERROR(VLOOKUP($C34,'PI AREA  P100'!$B:$AS,33,0),"")</f>
        <v/>
      </c>
      <c r="AJ34" s="38" t="str">
        <f>IFERROR(VLOOKUP($C34,'PI AREA  P100'!$B:$AS,34,0),"")</f>
        <v/>
      </c>
      <c r="AK34" s="38" t="str">
        <f>IFERROR(VLOOKUP($C34,'PI AREA  P100'!$B:$AS,35,0),"")</f>
        <v/>
      </c>
      <c r="AL34" s="38" t="str">
        <f>IFERROR(VLOOKUP($C34,'PI AREA  P100'!$B:$AS,36,0),"")</f>
        <v/>
      </c>
      <c r="AM34" s="38" t="str">
        <f>IFERROR(VLOOKUP($C34,'PI AREA  P100'!$B:$AS,37,0),"")</f>
        <v/>
      </c>
      <c r="AN34" s="38" t="str">
        <f>IFERROR(VLOOKUP($C34,'PI AREA  P100'!$B:$AS,38,0),"")</f>
        <v/>
      </c>
      <c r="AO34" s="38" t="str">
        <f>IFERROR(VLOOKUP($C34,'PI AREA  P100'!$B:$AS,39,0),"")</f>
        <v/>
      </c>
      <c r="AP34" s="38" t="str">
        <f>IFERROR(VLOOKUP($C34,'PI AREA  P100'!$B:$AS,40,0),"")</f>
        <v/>
      </c>
      <c r="AQ34" s="38" t="str">
        <f>IFERROR(VLOOKUP($C34,'PI AREA  P100'!$B:$AS,41,0),"")</f>
        <v/>
      </c>
      <c r="AR34" s="38" t="str">
        <f>IFERROR(VLOOKUP($C34,'PI AREA  P100'!$B:$AS,42,0),"")</f>
        <v/>
      </c>
      <c r="AS34" s="68" t="str">
        <f>IF(AR34="","",$AR34-(($AS$2/CONFIGURACAO!$C$6)*$M34))</f>
        <v/>
      </c>
      <c r="AT34" s="234" t="str">
        <f t="shared" si="2"/>
        <v/>
      </c>
      <c r="AU34" s="75" t="str">
        <f>IF(AR34="","",$AR34-(($AU$2/CONFIGURACAO!$C$6)*$M34))</f>
        <v/>
      </c>
      <c r="AV34" s="76" t="str">
        <f t="shared" si="3"/>
        <v xml:space="preserve"> </v>
      </c>
      <c r="AW34" s="74" t="str">
        <f>IF(AR34="","",$AR34-(($AW$2/CONFIGURACAO!$C$6)*$M34))</f>
        <v/>
      </c>
      <c r="AX34" s="72" t="str">
        <f t="shared" si="4"/>
        <v/>
      </c>
      <c r="AZ34" s="39" t="str">
        <f t="shared" si="5"/>
        <v/>
      </c>
      <c r="BA34" s="146" t="str">
        <f t="shared" si="6"/>
        <v/>
      </c>
      <c r="BB34" s="146" t="str">
        <f t="shared" si="7"/>
        <v/>
      </c>
      <c r="BC34" s="32" t="str">
        <f t="shared" si="8"/>
        <v/>
      </c>
      <c r="BE34" s="40" t="str">
        <f t="shared" si="9"/>
        <v/>
      </c>
      <c r="BF34" s="40" t="str">
        <f t="shared" si="9"/>
        <v/>
      </c>
      <c r="BG34" s="40" t="str">
        <f t="shared" si="9"/>
        <v/>
      </c>
      <c r="BH34" s="40" t="str">
        <f t="shared" si="9"/>
        <v/>
      </c>
      <c r="BI34" s="40" t="str">
        <f t="shared" si="9"/>
        <v/>
      </c>
      <c r="BJ34" s="40" t="str">
        <f t="shared" si="9"/>
        <v/>
      </c>
      <c r="BK34" s="40" t="str">
        <f t="shared" si="9"/>
        <v/>
      </c>
      <c r="BL34" s="40" t="str">
        <f t="shared" si="10"/>
        <v/>
      </c>
      <c r="BM34" s="40" t="str">
        <f t="shared" si="11"/>
        <v/>
      </c>
      <c r="BN34" s="40" t="str">
        <f t="shared" si="11"/>
        <v/>
      </c>
      <c r="BO34" s="40" t="str">
        <f t="shared" si="11"/>
        <v/>
      </c>
      <c r="BP34" s="40" t="str">
        <f t="shared" si="12"/>
        <v/>
      </c>
      <c r="BQ34" s="40" t="str">
        <f t="shared" si="13"/>
        <v/>
      </c>
      <c r="BR34" s="40" t="str">
        <f t="shared" si="13"/>
        <v/>
      </c>
      <c r="BS34" s="40" t="str">
        <f t="shared" si="13"/>
        <v/>
      </c>
      <c r="BT34" s="42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</row>
    <row r="35" spans="1:124" s="32" customFormat="1" ht="17" thickBot="1" x14ac:dyDescent="0.25">
      <c r="A35" s="44" t="str">
        <f>CONFIGURACAO!$C$4</f>
        <v>AREA 21</v>
      </c>
      <c r="B35" s="83" t="str">
        <f>IFERROR(VLOOKUP(C35,'PI AREA  P100'!$B:$E,2,0),"")</f>
        <v/>
      </c>
      <c r="C35" s="251"/>
      <c r="D35" s="82" t="str">
        <f>IFERROR(VLOOKUP($C35,'PI AREA  P100'!$B:$I,3,0),"")</f>
        <v/>
      </c>
      <c r="E35" s="82" t="str">
        <f>IFERROR(VLOOKUP($C35,'PI AREA  P100'!$B:$I,4,0),"")</f>
        <v/>
      </c>
      <c r="F35" s="82" t="str">
        <f>IFERROR(VLOOKUP($C35,'PI AREA  P100'!$B:$I,5,0),"")</f>
        <v/>
      </c>
      <c r="G35" s="82" t="str">
        <f>IFERROR(VLOOKUP($C35,'PI AREA  P100'!$B:$I,6,0),"")</f>
        <v/>
      </c>
      <c r="H35" s="82" t="str">
        <f>IFERROR(VLOOKUP($C35,'PI AREA  P100'!$B:$I,7,0),"")</f>
        <v/>
      </c>
      <c r="I35" s="82" t="str">
        <f>IFERROR(VLOOKUP($C35,'PI AREA  P100'!$B:$I,8,0),"")</f>
        <v/>
      </c>
      <c r="J35" s="87"/>
      <c r="K35" s="94"/>
      <c r="L35" s="94"/>
      <c r="M35" s="154" t="str">
        <f t="shared" si="14"/>
        <v/>
      </c>
      <c r="N35" s="111" t="str">
        <f>IFERROR(VLOOKUP($C35,'PI AREA  P100'!$B:$AA,13,0),"")</f>
        <v/>
      </c>
      <c r="O35" s="111" t="str">
        <f>IFERROR(VLOOKUP($C35,'PI AREA  P100'!$B:$AA,14,0),"")</f>
        <v/>
      </c>
      <c r="P35" s="111" t="str">
        <f>IFERROR(VLOOKUP($C35,'PI AREA  P100'!$B:$AA,15,0),"")</f>
        <v/>
      </c>
      <c r="Q35" s="111" t="str">
        <f>IFERROR(VLOOKUP($C35,'PI AREA  P100'!$B:$AA,16,0),"")</f>
        <v/>
      </c>
      <c r="R35" s="111" t="str">
        <f>IFERROR(VLOOKUP($C35,'PI AREA  P100'!$B:$AA,17,0),"")</f>
        <v/>
      </c>
      <c r="S35" s="111" t="str">
        <f>IFERROR(VLOOKUP($C35,'PI AREA  P100'!$B:$AA,18,0),"")</f>
        <v/>
      </c>
      <c r="T35" s="114" t="str">
        <f>IFERROR(VLOOKUP($C35,'PI AREA  P100'!$B:$AA,19,0),"")</f>
        <v/>
      </c>
      <c r="U35" s="116" t="str">
        <f>IFERROR(VLOOKUP($C35,'PI AREA  P100'!$B:$AA,21,0),"")</f>
        <v/>
      </c>
      <c r="V35" s="111" t="str">
        <f>IFERROR(VLOOKUP($C35,'PI AREA  P100'!$B:$AA,22,0),"")</f>
        <v/>
      </c>
      <c r="W35" s="111" t="str">
        <f>IFERROR(VLOOKUP($C35,'PI AREA  P100'!$B:$AA,23,0),"")</f>
        <v/>
      </c>
      <c r="X35" s="119" t="str">
        <f>IFERROR(VLOOKUP($C35,'PI AREA  P100'!$B:$AA,24,0),"")</f>
        <v/>
      </c>
      <c r="Y35" s="118" t="str">
        <f>IFERROR(VLOOKUP($C35,'PI AREA  P100'!$B:$AA,25,0),"")</f>
        <v/>
      </c>
      <c r="Z35" s="111" t="str">
        <f>IFERROR(VLOOKUP($C35,'PI AREA  P100'!$B:$AA,26,0),"")</f>
        <v/>
      </c>
      <c r="AA35" s="111" t="str">
        <f>IFERROR(VLOOKUP($C35,'PI AREA  P100'!$B:$AA,27,0),"")</f>
        <v/>
      </c>
      <c r="AB35" s="114" t="str">
        <f>IFERROR(VLOOKUP($C35,'PI AREA  P100'!$B:$AB,28,0),"")</f>
        <v/>
      </c>
      <c r="AC35" s="116" t="str">
        <f t="shared" si="0"/>
        <v/>
      </c>
      <c r="AD35" s="111" t="str">
        <f t="shared" si="1"/>
        <v/>
      </c>
      <c r="AE35" s="111" t="str">
        <f t="shared" si="15"/>
        <v/>
      </c>
      <c r="AF35" s="117" t="str">
        <f t="shared" si="16"/>
        <v/>
      </c>
      <c r="AG35" s="265" t="str">
        <f t="shared" si="17"/>
        <v/>
      </c>
      <c r="AI35" s="38" t="str">
        <f>IFERROR(VLOOKUP($C35,'PI AREA  P100'!$B:$AS,33,0),"")</f>
        <v/>
      </c>
      <c r="AJ35" s="38" t="str">
        <f>IFERROR(VLOOKUP($C35,'PI AREA  P100'!$B:$AS,34,0),"")</f>
        <v/>
      </c>
      <c r="AK35" s="38" t="str">
        <f>IFERROR(VLOOKUP($C35,'PI AREA  P100'!$B:$AS,35,0),"")</f>
        <v/>
      </c>
      <c r="AL35" s="38" t="str">
        <f>IFERROR(VLOOKUP($C35,'PI AREA  P100'!$B:$AS,36,0),"")</f>
        <v/>
      </c>
      <c r="AM35" s="38" t="str">
        <f>IFERROR(VLOOKUP($C35,'PI AREA  P100'!$B:$AS,37,0),"")</f>
        <v/>
      </c>
      <c r="AN35" s="38" t="str">
        <f>IFERROR(VLOOKUP($C35,'PI AREA  P100'!$B:$AS,38,0),"")</f>
        <v/>
      </c>
      <c r="AO35" s="38" t="str">
        <f>IFERROR(VLOOKUP($C35,'PI AREA  P100'!$B:$AS,39,0),"")</f>
        <v/>
      </c>
      <c r="AP35" s="38" t="str">
        <f>IFERROR(VLOOKUP($C35,'PI AREA  P100'!$B:$AS,40,0),"")</f>
        <v/>
      </c>
      <c r="AQ35" s="38" t="str">
        <f>IFERROR(VLOOKUP($C35,'PI AREA  P100'!$B:$AS,41,0),"")</f>
        <v/>
      </c>
      <c r="AR35" s="38" t="str">
        <f>IFERROR(VLOOKUP($C35,'PI AREA  P100'!$B:$AS,42,0),"")</f>
        <v/>
      </c>
      <c r="AS35" s="68" t="str">
        <f>IF(AR35="","",$AR35-(($AS$2/CONFIGURACAO!$C$6)*$M35))</f>
        <v/>
      </c>
      <c r="AT35" s="234" t="str">
        <f t="shared" si="2"/>
        <v/>
      </c>
      <c r="AU35" s="75" t="str">
        <f>IF(AR35="","",$AR35-(($AU$2/CONFIGURACAO!$C$6)*$M35))</f>
        <v/>
      </c>
      <c r="AV35" s="76" t="str">
        <f t="shared" si="3"/>
        <v xml:space="preserve"> </v>
      </c>
      <c r="AW35" s="74" t="str">
        <f>IF(AR35="","",$AR35-(($AW$2/CONFIGURACAO!$C$6)*$M35))</f>
        <v/>
      </c>
      <c r="AX35" s="72" t="str">
        <f t="shared" si="4"/>
        <v/>
      </c>
      <c r="AZ35" s="39" t="str">
        <f t="shared" si="5"/>
        <v/>
      </c>
      <c r="BA35" s="146" t="str">
        <f t="shared" si="6"/>
        <v/>
      </c>
      <c r="BB35" s="146" t="str">
        <f t="shared" si="7"/>
        <v/>
      </c>
      <c r="BC35" s="32" t="str">
        <f t="shared" si="8"/>
        <v/>
      </c>
      <c r="BE35" s="40" t="str">
        <f t="shared" ref="BE35:BK67" si="18">IF($M35="","",IF(N35="","",(N35/N$75*100)))</f>
        <v/>
      </c>
      <c r="BF35" s="40" t="str">
        <f t="shared" si="18"/>
        <v/>
      </c>
      <c r="BG35" s="40" t="str">
        <f t="shared" si="18"/>
        <v/>
      </c>
      <c r="BH35" s="40" t="str">
        <f t="shared" si="18"/>
        <v/>
      </c>
      <c r="BI35" s="40" t="str">
        <f t="shared" si="18"/>
        <v/>
      </c>
      <c r="BJ35" s="40" t="str">
        <f t="shared" si="18"/>
        <v/>
      </c>
      <c r="BK35" s="40" t="str">
        <f t="shared" si="18"/>
        <v/>
      </c>
      <c r="BL35" s="40" t="str">
        <f t="shared" si="10"/>
        <v/>
      </c>
      <c r="BM35" s="40" t="str">
        <f t="shared" ref="BM35:BO67" si="19">IF($M35="","",IF(V35="","",(V35/V$75*100)))</f>
        <v/>
      </c>
      <c r="BN35" s="40" t="str">
        <f t="shared" si="19"/>
        <v/>
      </c>
      <c r="BO35" s="40" t="str">
        <f t="shared" si="19"/>
        <v/>
      </c>
      <c r="BP35" s="40" t="str">
        <f t="shared" si="12"/>
        <v/>
      </c>
      <c r="BQ35" s="40" t="str">
        <f t="shared" ref="BQ35:BS67" si="20">IF($M35="","",IF(Z35="","",(Z35/Z$75*100)))</f>
        <v/>
      </c>
      <c r="BR35" s="40" t="str">
        <f t="shared" si="20"/>
        <v/>
      </c>
      <c r="BS35" s="40" t="str">
        <f t="shared" si="20"/>
        <v/>
      </c>
      <c r="BT35" s="42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</row>
    <row r="36" spans="1:124" s="32" customFormat="1" ht="17" thickBot="1" x14ac:dyDescent="0.25">
      <c r="A36" s="44" t="str">
        <f>CONFIGURACAO!$C$4</f>
        <v>AREA 21</v>
      </c>
      <c r="B36" s="83" t="str">
        <f>IFERROR(VLOOKUP(C36,'PI AREA  P100'!$B:$E,2,0),"")</f>
        <v/>
      </c>
      <c r="C36" s="251"/>
      <c r="D36" s="82" t="str">
        <f>IFERROR(VLOOKUP($C36,'PI AREA  P100'!$B:$I,3,0),"")</f>
        <v/>
      </c>
      <c r="E36" s="82" t="str">
        <f>IFERROR(VLOOKUP($C36,'PI AREA  P100'!$B:$I,4,0),"")</f>
        <v/>
      </c>
      <c r="F36" s="82" t="str">
        <f>IFERROR(VLOOKUP($C36,'PI AREA  P100'!$B:$I,5,0),"")</f>
        <v/>
      </c>
      <c r="G36" s="82" t="str">
        <f>IFERROR(VLOOKUP($C36,'PI AREA  P100'!$B:$I,6,0),"")</f>
        <v/>
      </c>
      <c r="H36" s="82" t="str">
        <f>IFERROR(VLOOKUP($C36,'PI AREA  P100'!$B:$I,7,0),"")</f>
        <v/>
      </c>
      <c r="I36" s="82" t="str">
        <f>IFERROR(VLOOKUP($C36,'PI AREA  P100'!$B:$I,8,0),"")</f>
        <v/>
      </c>
      <c r="J36" s="87"/>
      <c r="K36" s="94"/>
      <c r="L36" s="94"/>
      <c r="M36" s="154" t="str">
        <f t="shared" si="14"/>
        <v/>
      </c>
      <c r="N36" s="111" t="str">
        <f>IFERROR(VLOOKUP($C36,'PI AREA  P100'!$B:$AA,13,0),"")</f>
        <v/>
      </c>
      <c r="O36" s="111" t="str">
        <f>IFERROR(VLOOKUP($C36,'PI AREA  P100'!$B:$AA,14,0),"")</f>
        <v/>
      </c>
      <c r="P36" s="111" t="str">
        <f>IFERROR(VLOOKUP($C36,'PI AREA  P100'!$B:$AA,15,0),"")</f>
        <v/>
      </c>
      <c r="Q36" s="111" t="str">
        <f>IFERROR(VLOOKUP($C36,'PI AREA  P100'!$B:$AA,16,0),"")</f>
        <v/>
      </c>
      <c r="R36" s="111" t="str">
        <f>IFERROR(VLOOKUP($C36,'PI AREA  P100'!$B:$AA,17,0),"")</f>
        <v/>
      </c>
      <c r="S36" s="111" t="str">
        <f>IFERROR(VLOOKUP($C36,'PI AREA  P100'!$B:$AA,18,0),"")</f>
        <v/>
      </c>
      <c r="T36" s="114" t="str">
        <f>IFERROR(VLOOKUP($C36,'PI AREA  P100'!$B:$AA,19,0),"")</f>
        <v/>
      </c>
      <c r="U36" s="116" t="str">
        <f>IFERROR(VLOOKUP($C36,'PI AREA  P100'!$B:$AA,21,0),"")</f>
        <v/>
      </c>
      <c r="V36" s="111" t="str">
        <f>IFERROR(VLOOKUP($C36,'PI AREA  P100'!$B:$AA,22,0),"")</f>
        <v/>
      </c>
      <c r="W36" s="111" t="str">
        <f>IFERROR(VLOOKUP($C36,'PI AREA  P100'!$B:$AA,23,0),"")</f>
        <v/>
      </c>
      <c r="X36" s="119" t="str">
        <f>IFERROR(VLOOKUP($C36,'PI AREA  P100'!$B:$AA,24,0),"")</f>
        <v/>
      </c>
      <c r="Y36" s="118" t="str">
        <f>IFERROR(VLOOKUP($C36,'PI AREA  P100'!$B:$AA,25,0),"")</f>
        <v/>
      </c>
      <c r="Z36" s="111" t="str">
        <f>IFERROR(VLOOKUP($C36,'PI AREA  P100'!$B:$AA,26,0),"")</f>
        <v/>
      </c>
      <c r="AA36" s="111" t="str">
        <f>IFERROR(VLOOKUP($C36,'PI AREA  P100'!$B:$AA,27,0),"")</f>
        <v/>
      </c>
      <c r="AB36" s="114" t="str">
        <f>IFERROR(VLOOKUP($C36,'PI AREA  P100'!$B:$AB,28,0),"")</f>
        <v/>
      </c>
      <c r="AC36" s="116" t="str">
        <f t="shared" si="0"/>
        <v/>
      </c>
      <c r="AD36" s="111" t="str">
        <f t="shared" si="1"/>
        <v/>
      </c>
      <c r="AE36" s="111" t="str">
        <f t="shared" si="15"/>
        <v/>
      </c>
      <c r="AF36" s="117" t="str">
        <f t="shared" si="16"/>
        <v/>
      </c>
      <c r="AG36" s="265" t="str">
        <f t="shared" si="17"/>
        <v/>
      </c>
      <c r="AI36" s="38" t="str">
        <f>IFERROR(VLOOKUP($C36,'PI AREA  P100'!$B:$AS,33,0),"")</f>
        <v/>
      </c>
      <c r="AJ36" s="38" t="str">
        <f>IFERROR(VLOOKUP($C36,'PI AREA  P100'!$B:$AS,34,0),"")</f>
        <v/>
      </c>
      <c r="AK36" s="38" t="str">
        <f>IFERROR(VLOOKUP($C36,'PI AREA  P100'!$B:$AS,35,0),"")</f>
        <v/>
      </c>
      <c r="AL36" s="38" t="str">
        <f>IFERROR(VLOOKUP($C36,'PI AREA  P100'!$B:$AS,36,0),"")</f>
        <v/>
      </c>
      <c r="AM36" s="38" t="str">
        <f>IFERROR(VLOOKUP($C36,'PI AREA  P100'!$B:$AS,37,0),"")</f>
        <v/>
      </c>
      <c r="AN36" s="38" t="str">
        <f>IFERROR(VLOOKUP($C36,'PI AREA  P100'!$B:$AS,38,0),"")</f>
        <v/>
      </c>
      <c r="AO36" s="38" t="str">
        <f>IFERROR(VLOOKUP($C36,'PI AREA  P100'!$B:$AS,39,0),"")</f>
        <v/>
      </c>
      <c r="AP36" s="38" t="str">
        <f>IFERROR(VLOOKUP($C36,'PI AREA  P100'!$B:$AS,40,0),"")</f>
        <v/>
      </c>
      <c r="AQ36" s="38" t="str">
        <f>IFERROR(VLOOKUP($C36,'PI AREA  P100'!$B:$AS,41,0),"")</f>
        <v/>
      </c>
      <c r="AR36" s="38" t="str">
        <f>IFERROR(VLOOKUP($C36,'PI AREA  P100'!$B:$AS,42,0),"")</f>
        <v/>
      </c>
      <c r="AS36" s="68" t="str">
        <f>IF(AR36="","",$AR36-(($AS$2/CONFIGURACAO!$C$6)*$M36))</f>
        <v/>
      </c>
      <c r="AT36" s="234" t="str">
        <f t="shared" si="2"/>
        <v/>
      </c>
      <c r="AU36" s="75" t="str">
        <f>IF(AR36="","",$AR36-(($AU$2/CONFIGURACAO!$C$6)*$M36))</f>
        <v/>
      </c>
      <c r="AV36" s="76" t="str">
        <f t="shared" si="3"/>
        <v xml:space="preserve"> </v>
      </c>
      <c r="AW36" s="74" t="str">
        <f>IF(AR36="","",$AR36-(($AW$2/CONFIGURACAO!$C$6)*$M36))</f>
        <v/>
      </c>
      <c r="AX36" s="72" t="str">
        <f t="shared" si="4"/>
        <v/>
      </c>
      <c r="AZ36" s="39" t="str">
        <f t="shared" si="5"/>
        <v/>
      </c>
      <c r="BA36" s="146" t="str">
        <f t="shared" si="6"/>
        <v/>
      </c>
      <c r="BB36" s="146" t="str">
        <f t="shared" si="7"/>
        <v/>
      </c>
      <c r="BC36" s="32" t="str">
        <f t="shared" si="8"/>
        <v/>
      </c>
      <c r="BE36" s="40" t="str">
        <f t="shared" si="18"/>
        <v/>
      </c>
      <c r="BF36" s="40" t="str">
        <f t="shared" si="18"/>
        <v/>
      </c>
      <c r="BG36" s="40" t="str">
        <f t="shared" si="18"/>
        <v/>
      </c>
      <c r="BH36" s="40" t="str">
        <f t="shared" si="18"/>
        <v/>
      </c>
      <c r="BI36" s="40" t="str">
        <f t="shared" si="18"/>
        <v/>
      </c>
      <c r="BJ36" s="40" t="str">
        <f t="shared" si="18"/>
        <v/>
      </c>
      <c r="BK36" s="40" t="str">
        <f t="shared" si="18"/>
        <v/>
      </c>
      <c r="BL36" s="40" t="str">
        <f t="shared" si="10"/>
        <v/>
      </c>
      <c r="BM36" s="40" t="str">
        <f t="shared" si="19"/>
        <v/>
      </c>
      <c r="BN36" s="40" t="str">
        <f t="shared" si="19"/>
        <v/>
      </c>
      <c r="BO36" s="40" t="str">
        <f t="shared" si="19"/>
        <v/>
      </c>
      <c r="BP36" s="40" t="str">
        <f t="shared" si="12"/>
        <v/>
      </c>
      <c r="BQ36" s="40" t="str">
        <f t="shared" si="20"/>
        <v/>
      </c>
      <c r="BR36" s="40" t="str">
        <f t="shared" si="20"/>
        <v/>
      </c>
      <c r="BS36" s="40" t="str">
        <f t="shared" si="20"/>
        <v/>
      </c>
      <c r="BT36" s="42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</row>
    <row r="37" spans="1:124" s="32" customFormat="1" ht="17" thickBot="1" x14ac:dyDescent="0.25">
      <c r="A37" s="44" t="str">
        <f>CONFIGURACAO!$C$4</f>
        <v>AREA 21</v>
      </c>
      <c r="B37" s="83" t="str">
        <f>IFERROR(VLOOKUP(C37,'PI AREA  P100'!$B:$E,2,0),"")</f>
        <v/>
      </c>
      <c r="C37" s="251"/>
      <c r="D37" s="82" t="str">
        <f>IFERROR(VLOOKUP($C37,'PI AREA  P100'!$B:$I,3,0),"")</f>
        <v/>
      </c>
      <c r="E37" s="82" t="str">
        <f>IFERROR(VLOOKUP($C37,'PI AREA  P100'!$B:$I,4,0),"")</f>
        <v/>
      </c>
      <c r="F37" s="82" t="str">
        <f>IFERROR(VLOOKUP($C37,'PI AREA  P100'!$B:$I,5,0),"")</f>
        <v/>
      </c>
      <c r="G37" s="82" t="str">
        <f>IFERROR(VLOOKUP($C37,'PI AREA  P100'!$B:$I,6,0),"")</f>
        <v/>
      </c>
      <c r="H37" s="82" t="str">
        <f>IFERROR(VLOOKUP($C37,'PI AREA  P100'!$B:$I,7,0),"")</f>
        <v/>
      </c>
      <c r="I37" s="82" t="str">
        <f>IFERROR(VLOOKUP($C37,'PI AREA  P100'!$B:$I,8,0),"")</f>
        <v/>
      </c>
      <c r="J37" s="87"/>
      <c r="K37" s="94"/>
      <c r="L37" s="94"/>
      <c r="M37" s="154" t="str">
        <f t="shared" si="14"/>
        <v/>
      </c>
      <c r="N37" s="111" t="str">
        <f>IFERROR(VLOOKUP($C37,'PI AREA  P100'!$B:$AA,13,0),"")</f>
        <v/>
      </c>
      <c r="O37" s="111" t="str">
        <f>IFERROR(VLOOKUP($C37,'PI AREA  P100'!$B:$AA,14,0),"")</f>
        <v/>
      </c>
      <c r="P37" s="111" t="str">
        <f>IFERROR(VLOOKUP($C37,'PI AREA  P100'!$B:$AA,15,0),"")</f>
        <v/>
      </c>
      <c r="Q37" s="111" t="str">
        <f>IFERROR(VLOOKUP($C37,'PI AREA  P100'!$B:$AA,16,0),"")</f>
        <v/>
      </c>
      <c r="R37" s="111" t="str">
        <f>IFERROR(VLOOKUP($C37,'PI AREA  P100'!$B:$AA,17,0),"")</f>
        <v/>
      </c>
      <c r="S37" s="111" t="str">
        <f>IFERROR(VLOOKUP($C37,'PI AREA  P100'!$B:$AA,18,0),"")</f>
        <v/>
      </c>
      <c r="T37" s="114" t="str">
        <f>IFERROR(VLOOKUP($C37,'PI AREA  P100'!$B:$AA,19,0),"")</f>
        <v/>
      </c>
      <c r="U37" s="116" t="str">
        <f>IFERROR(VLOOKUP($C37,'PI AREA  P100'!$B:$AA,21,0),"")</f>
        <v/>
      </c>
      <c r="V37" s="111" t="str">
        <f>IFERROR(VLOOKUP($C37,'PI AREA  P100'!$B:$AA,22,0),"")</f>
        <v/>
      </c>
      <c r="W37" s="111" t="str">
        <f>IFERROR(VLOOKUP($C37,'PI AREA  P100'!$B:$AA,23,0),"")</f>
        <v/>
      </c>
      <c r="X37" s="119" t="str">
        <f>IFERROR(VLOOKUP($C37,'PI AREA  P100'!$B:$AA,24,0),"")</f>
        <v/>
      </c>
      <c r="Y37" s="118" t="str">
        <f>IFERROR(VLOOKUP($C37,'PI AREA  P100'!$B:$AA,25,0),"")</f>
        <v/>
      </c>
      <c r="Z37" s="111" t="str">
        <f>IFERROR(VLOOKUP($C37,'PI AREA  P100'!$B:$AA,26,0),"")</f>
        <v/>
      </c>
      <c r="AA37" s="111" t="str">
        <f>IFERROR(VLOOKUP($C37,'PI AREA  P100'!$B:$AA,27,0),"")</f>
        <v/>
      </c>
      <c r="AB37" s="114" t="str">
        <f>IFERROR(VLOOKUP($C37,'PI AREA  P100'!$B:$AB,28,0),"")</f>
        <v/>
      </c>
      <c r="AC37" s="116" t="str">
        <f t="shared" si="0"/>
        <v/>
      </c>
      <c r="AD37" s="111" t="str">
        <f t="shared" si="1"/>
        <v/>
      </c>
      <c r="AE37" s="111" t="str">
        <f t="shared" si="15"/>
        <v/>
      </c>
      <c r="AF37" s="117" t="str">
        <f t="shared" si="16"/>
        <v/>
      </c>
      <c r="AG37" s="265" t="str">
        <f t="shared" si="17"/>
        <v/>
      </c>
      <c r="AI37" s="38" t="str">
        <f>IFERROR(VLOOKUP($C37,'PI AREA  P100'!$B:$AS,33,0),"")</f>
        <v/>
      </c>
      <c r="AJ37" s="38" t="str">
        <f>IFERROR(VLOOKUP($C37,'PI AREA  P100'!$B:$AS,34,0),"")</f>
        <v/>
      </c>
      <c r="AK37" s="38" t="str">
        <f>IFERROR(VLOOKUP($C37,'PI AREA  P100'!$B:$AS,35,0),"")</f>
        <v/>
      </c>
      <c r="AL37" s="38" t="str">
        <f>IFERROR(VLOOKUP($C37,'PI AREA  P100'!$B:$AS,36,0),"")</f>
        <v/>
      </c>
      <c r="AM37" s="38" t="str">
        <f>IFERROR(VLOOKUP($C37,'PI AREA  P100'!$B:$AS,37,0),"")</f>
        <v/>
      </c>
      <c r="AN37" s="38" t="str">
        <f>IFERROR(VLOOKUP($C37,'PI AREA  P100'!$B:$AS,38,0),"")</f>
        <v/>
      </c>
      <c r="AO37" s="38" t="str">
        <f>IFERROR(VLOOKUP($C37,'PI AREA  P100'!$B:$AS,39,0),"")</f>
        <v/>
      </c>
      <c r="AP37" s="38" t="str">
        <f>IFERROR(VLOOKUP($C37,'PI AREA  P100'!$B:$AS,40,0),"")</f>
        <v/>
      </c>
      <c r="AQ37" s="38" t="str">
        <f>IFERROR(VLOOKUP($C37,'PI AREA  P100'!$B:$AS,41,0),"")</f>
        <v/>
      </c>
      <c r="AR37" s="38" t="str">
        <f>IFERROR(VLOOKUP($C37,'PI AREA  P100'!$B:$AS,42,0),"")</f>
        <v/>
      </c>
      <c r="AS37" s="68" t="str">
        <f>IF(AR37="","",$AR37-(($AS$2/CONFIGURACAO!$C$6)*$M37))</f>
        <v/>
      </c>
      <c r="AT37" s="234" t="str">
        <f t="shared" si="2"/>
        <v/>
      </c>
      <c r="AU37" s="75" t="str">
        <f>IF(AR37="","",$AR37-(($AU$2/CONFIGURACAO!$C$6)*$M37))</f>
        <v/>
      </c>
      <c r="AV37" s="76" t="str">
        <f t="shared" si="3"/>
        <v xml:space="preserve"> </v>
      </c>
      <c r="AW37" s="74" t="str">
        <f>IF(AR37="","",$AR37-(($AW$2/CONFIGURACAO!$C$6)*$M37))</f>
        <v/>
      </c>
      <c r="AX37" s="72" t="str">
        <f t="shared" si="4"/>
        <v/>
      </c>
      <c r="AZ37" s="39" t="str">
        <f t="shared" si="5"/>
        <v/>
      </c>
      <c r="BA37" s="146" t="str">
        <f t="shared" si="6"/>
        <v/>
      </c>
      <c r="BB37" s="146" t="str">
        <f t="shared" si="7"/>
        <v/>
      </c>
      <c r="BC37" s="32" t="str">
        <f t="shared" si="8"/>
        <v/>
      </c>
      <c r="BE37" s="40" t="str">
        <f t="shared" si="18"/>
        <v/>
      </c>
      <c r="BF37" s="40" t="str">
        <f t="shared" si="18"/>
        <v/>
      </c>
      <c r="BG37" s="40" t="str">
        <f t="shared" si="18"/>
        <v/>
      </c>
      <c r="BH37" s="40" t="str">
        <f t="shared" si="18"/>
        <v/>
      </c>
      <c r="BI37" s="40" t="str">
        <f t="shared" si="18"/>
        <v/>
      </c>
      <c r="BJ37" s="40" t="str">
        <f t="shared" si="18"/>
        <v/>
      </c>
      <c r="BK37" s="40" t="str">
        <f t="shared" si="18"/>
        <v/>
      </c>
      <c r="BL37" s="40" t="str">
        <f t="shared" si="10"/>
        <v/>
      </c>
      <c r="BM37" s="40" t="str">
        <f t="shared" si="19"/>
        <v/>
      </c>
      <c r="BN37" s="40" t="str">
        <f t="shared" si="19"/>
        <v/>
      </c>
      <c r="BO37" s="40" t="str">
        <f t="shared" si="19"/>
        <v/>
      </c>
      <c r="BP37" s="40" t="str">
        <f t="shared" si="12"/>
        <v/>
      </c>
      <c r="BQ37" s="40" t="str">
        <f t="shared" si="20"/>
        <v/>
      </c>
      <c r="BR37" s="40" t="str">
        <f t="shared" si="20"/>
        <v/>
      </c>
      <c r="BS37" s="40" t="str">
        <f t="shared" si="20"/>
        <v/>
      </c>
      <c r="BT37" s="42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</row>
    <row r="38" spans="1:124" s="32" customFormat="1" ht="17" thickBot="1" x14ac:dyDescent="0.25">
      <c r="A38" s="44" t="str">
        <f>CONFIGURACAO!$C$4</f>
        <v>AREA 21</v>
      </c>
      <c r="B38" s="83" t="str">
        <f>IFERROR(VLOOKUP(C38,'PI AREA  P100'!$B:$E,2,0),"")</f>
        <v/>
      </c>
      <c r="C38" s="251"/>
      <c r="D38" s="82" t="str">
        <f>IFERROR(VLOOKUP($C38,'PI AREA  P100'!$B:$I,3,0),"")</f>
        <v/>
      </c>
      <c r="E38" s="82" t="str">
        <f>IFERROR(VLOOKUP($C38,'PI AREA  P100'!$B:$I,4,0),"")</f>
        <v/>
      </c>
      <c r="F38" s="82" t="str">
        <f>IFERROR(VLOOKUP($C38,'PI AREA  P100'!$B:$I,5,0),"")</f>
        <v/>
      </c>
      <c r="G38" s="82" t="str">
        <f>IFERROR(VLOOKUP($C38,'PI AREA  P100'!$B:$I,6,0),"")</f>
        <v/>
      </c>
      <c r="H38" s="82" t="str">
        <f>IFERROR(VLOOKUP($C38,'PI AREA  P100'!$B:$I,7,0),"")</f>
        <v/>
      </c>
      <c r="I38" s="82" t="str">
        <f>IFERROR(VLOOKUP($C38,'PI AREA  P100'!$B:$I,8,0),"")</f>
        <v/>
      </c>
      <c r="J38" s="87"/>
      <c r="K38" s="94"/>
      <c r="L38" s="94"/>
      <c r="M38" s="154" t="str">
        <f t="shared" si="14"/>
        <v/>
      </c>
      <c r="N38" s="111" t="str">
        <f>IFERROR(VLOOKUP($C38,'PI AREA  P100'!$B:$AA,13,0),"")</f>
        <v/>
      </c>
      <c r="O38" s="111" t="str">
        <f>IFERROR(VLOOKUP($C38,'PI AREA  P100'!$B:$AA,14,0),"")</f>
        <v/>
      </c>
      <c r="P38" s="111" t="str">
        <f>IFERROR(VLOOKUP($C38,'PI AREA  P100'!$B:$AA,15,0),"")</f>
        <v/>
      </c>
      <c r="Q38" s="111" t="str">
        <f>IFERROR(VLOOKUP($C38,'PI AREA  P100'!$B:$AA,16,0),"")</f>
        <v/>
      </c>
      <c r="R38" s="111" t="str">
        <f>IFERROR(VLOOKUP($C38,'PI AREA  P100'!$B:$AA,17,0),"")</f>
        <v/>
      </c>
      <c r="S38" s="111" t="str">
        <f>IFERROR(VLOOKUP($C38,'PI AREA  P100'!$B:$AA,18,0),"")</f>
        <v/>
      </c>
      <c r="T38" s="114" t="str">
        <f>IFERROR(VLOOKUP($C38,'PI AREA  P100'!$B:$AA,19,0),"")</f>
        <v/>
      </c>
      <c r="U38" s="116" t="str">
        <f>IFERROR(VLOOKUP($C38,'PI AREA  P100'!$B:$AA,21,0),"")</f>
        <v/>
      </c>
      <c r="V38" s="111" t="str">
        <f>IFERROR(VLOOKUP($C38,'PI AREA  P100'!$B:$AA,22,0),"")</f>
        <v/>
      </c>
      <c r="W38" s="111" t="str">
        <f>IFERROR(VLOOKUP($C38,'PI AREA  P100'!$B:$AA,23,0),"")</f>
        <v/>
      </c>
      <c r="X38" s="119" t="str">
        <f>IFERROR(VLOOKUP($C38,'PI AREA  P100'!$B:$AA,24,0),"")</f>
        <v/>
      </c>
      <c r="Y38" s="118" t="str">
        <f>IFERROR(VLOOKUP($C38,'PI AREA  P100'!$B:$AA,25,0),"")</f>
        <v/>
      </c>
      <c r="Z38" s="111" t="str">
        <f>IFERROR(VLOOKUP($C38,'PI AREA  P100'!$B:$AA,26,0),"")</f>
        <v/>
      </c>
      <c r="AA38" s="111" t="str">
        <f>IFERROR(VLOOKUP($C38,'PI AREA  P100'!$B:$AA,27,0),"")</f>
        <v/>
      </c>
      <c r="AB38" s="114" t="str">
        <f>IFERROR(VLOOKUP($C38,'PI AREA  P100'!$B:$AB,28,0),"")</f>
        <v/>
      </c>
      <c r="AC38" s="116" t="str">
        <f t="shared" si="0"/>
        <v/>
      </c>
      <c r="AD38" s="111" t="str">
        <f t="shared" si="1"/>
        <v/>
      </c>
      <c r="AE38" s="111" t="str">
        <f t="shared" si="15"/>
        <v/>
      </c>
      <c r="AF38" s="117" t="str">
        <f t="shared" si="16"/>
        <v/>
      </c>
      <c r="AG38" s="265" t="str">
        <f t="shared" si="17"/>
        <v/>
      </c>
      <c r="AI38" s="38" t="str">
        <f>IFERROR(VLOOKUP($C38,'PI AREA  P100'!$B:$AS,33,0),"")</f>
        <v/>
      </c>
      <c r="AJ38" s="38" t="str">
        <f>IFERROR(VLOOKUP($C38,'PI AREA  P100'!$B:$AS,34,0),"")</f>
        <v/>
      </c>
      <c r="AK38" s="38" t="str">
        <f>IFERROR(VLOOKUP($C38,'PI AREA  P100'!$B:$AS,35,0),"")</f>
        <v/>
      </c>
      <c r="AL38" s="38" t="str">
        <f>IFERROR(VLOOKUP($C38,'PI AREA  P100'!$B:$AS,36,0),"")</f>
        <v/>
      </c>
      <c r="AM38" s="38" t="str">
        <f>IFERROR(VLOOKUP($C38,'PI AREA  P100'!$B:$AS,37,0),"")</f>
        <v/>
      </c>
      <c r="AN38" s="38" t="str">
        <f>IFERROR(VLOOKUP($C38,'PI AREA  P100'!$B:$AS,38,0),"")</f>
        <v/>
      </c>
      <c r="AO38" s="38" t="str">
        <f>IFERROR(VLOOKUP($C38,'PI AREA  P100'!$B:$AS,39,0),"")</f>
        <v/>
      </c>
      <c r="AP38" s="38" t="str">
        <f>IFERROR(VLOOKUP($C38,'PI AREA  P100'!$B:$AS,40,0),"")</f>
        <v/>
      </c>
      <c r="AQ38" s="38" t="str">
        <f>IFERROR(VLOOKUP($C38,'PI AREA  P100'!$B:$AS,41,0),"")</f>
        <v/>
      </c>
      <c r="AR38" s="38" t="str">
        <f>IFERROR(VLOOKUP($C38,'PI AREA  P100'!$B:$AS,42,0),"")</f>
        <v/>
      </c>
      <c r="AS38" s="68" t="str">
        <f>IF(AR38="","",$AR38-(($AS$2/CONFIGURACAO!$C$6)*$M38))</f>
        <v/>
      </c>
      <c r="AT38" s="234" t="str">
        <f t="shared" si="2"/>
        <v/>
      </c>
      <c r="AU38" s="75" t="str">
        <f>IF(AR38="","",$AR38-(($AU$2/CONFIGURACAO!$C$6)*$M38))</f>
        <v/>
      </c>
      <c r="AV38" s="76" t="str">
        <f t="shared" si="3"/>
        <v xml:space="preserve"> </v>
      </c>
      <c r="AW38" s="74" t="str">
        <f>IF(AR38="","",$AR38-(($AW$2/CONFIGURACAO!$C$6)*$M38))</f>
        <v/>
      </c>
      <c r="AX38" s="72" t="str">
        <f t="shared" si="4"/>
        <v/>
      </c>
      <c r="AZ38" s="39" t="str">
        <f t="shared" si="5"/>
        <v/>
      </c>
      <c r="BA38" s="146" t="str">
        <f t="shared" si="6"/>
        <v/>
      </c>
      <c r="BB38" s="146" t="str">
        <f t="shared" si="7"/>
        <v/>
      </c>
      <c r="BC38" s="32" t="str">
        <f t="shared" si="8"/>
        <v/>
      </c>
      <c r="BE38" s="40" t="str">
        <f t="shared" si="18"/>
        <v/>
      </c>
      <c r="BF38" s="40" t="str">
        <f t="shared" si="18"/>
        <v/>
      </c>
      <c r="BG38" s="40" t="str">
        <f t="shared" si="18"/>
        <v/>
      </c>
      <c r="BH38" s="40" t="str">
        <f t="shared" si="18"/>
        <v/>
      </c>
      <c r="BI38" s="40" t="str">
        <f t="shared" si="18"/>
        <v/>
      </c>
      <c r="BJ38" s="40" t="str">
        <f t="shared" si="18"/>
        <v/>
      </c>
      <c r="BK38" s="40" t="str">
        <f t="shared" si="18"/>
        <v/>
      </c>
      <c r="BL38" s="40" t="str">
        <f t="shared" si="10"/>
        <v/>
      </c>
      <c r="BM38" s="40" t="str">
        <f t="shared" si="19"/>
        <v/>
      </c>
      <c r="BN38" s="40" t="str">
        <f t="shared" si="19"/>
        <v/>
      </c>
      <c r="BO38" s="40" t="str">
        <f t="shared" si="19"/>
        <v/>
      </c>
      <c r="BP38" s="40" t="str">
        <f t="shared" si="12"/>
        <v/>
      </c>
      <c r="BQ38" s="40" t="str">
        <f t="shared" si="20"/>
        <v/>
      </c>
      <c r="BR38" s="40" t="str">
        <f t="shared" si="20"/>
        <v/>
      </c>
      <c r="BS38" s="40" t="str">
        <f t="shared" si="20"/>
        <v/>
      </c>
      <c r="BT38" s="42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</row>
    <row r="39" spans="1:124" s="32" customFormat="1" ht="17" thickBot="1" x14ac:dyDescent="0.25">
      <c r="A39" s="44" t="str">
        <f>CONFIGURACAO!$C$4</f>
        <v>AREA 21</v>
      </c>
      <c r="B39" s="83" t="str">
        <f>IFERROR(VLOOKUP(C39,'PI AREA  P100'!$B:$E,2,0),"")</f>
        <v/>
      </c>
      <c r="C39" s="251"/>
      <c r="D39" s="82" t="str">
        <f>IFERROR(VLOOKUP($C39,'PI AREA  P100'!$B:$I,3,0),"")</f>
        <v/>
      </c>
      <c r="E39" s="82" t="str">
        <f>IFERROR(VLOOKUP($C39,'PI AREA  P100'!$B:$I,4,0),"")</f>
        <v/>
      </c>
      <c r="F39" s="82" t="str">
        <f>IFERROR(VLOOKUP($C39,'PI AREA  P100'!$B:$I,5,0),"")</f>
        <v/>
      </c>
      <c r="G39" s="82" t="str">
        <f>IFERROR(VLOOKUP($C39,'PI AREA  P100'!$B:$I,6,0),"")</f>
        <v/>
      </c>
      <c r="H39" s="82" t="str">
        <f>IFERROR(VLOOKUP($C39,'PI AREA  P100'!$B:$I,7,0),"")</f>
        <v/>
      </c>
      <c r="I39" s="82" t="str">
        <f>IFERROR(VLOOKUP($C39,'PI AREA  P100'!$B:$I,8,0),"")</f>
        <v/>
      </c>
      <c r="J39" s="87"/>
      <c r="K39" s="94"/>
      <c r="L39" s="94"/>
      <c r="M39" s="154" t="str">
        <f t="shared" si="14"/>
        <v/>
      </c>
      <c r="N39" s="111" t="str">
        <f>IFERROR(VLOOKUP($C39,'PI AREA  P100'!$B:$AA,13,0),"")</f>
        <v/>
      </c>
      <c r="O39" s="111" t="str">
        <f>IFERROR(VLOOKUP($C39,'PI AREA  P100'!$B:$AA,14,0),"")</f>
        <v/>
      </c>
      <c r="P39" s="111" t="str">
        <f>IFERROR(VLOOKUP($C39,'PI AREA  P100'!$B:$AA,15,0),"")</f>
        <v/>
      </c>
      <c r="Q39" s="111" t="str">
        <f>IFERROR(VLOOKUP($C39,'PI AREA  P100'!$B:$AA,16,0),"")</f>
        <v/>
      </c>
      <c r="R39" s="111" t="str">
        <f>IFERROR(VLOOKUP($C39,'PI AREA  P100'!$B:$AA,17,0),"")</f>
        <v/>
      </c>
      <c r="S39" s="111" t="str">
        <f>IFERROR(VLOOKUP($C39,'PI AREA  P100'!$B:$AA,18,0),"")</f>
        <v/>
      </c>
      <c r="T39" s="114" t="str">
        <f>IFERROR(VLOOKUP($C39,'PI AREA  P100'!$B:$AA,19,0),"")</f>
        <v/>
      </c>
      <c r="U39" s="116" t="str">
        <f>IFERROR(VLOOKUP($C39,'PI AREA  P100'!$B:$AA,21,0),"")</f>
        <v/>
      </c>
      <c r="V39" s="111" t="str">
        <f>IFERROR(VLOOKUP($C39,'PI AREA  P100'!$B:$AA,22,0),"")</f>
        <v/>
      </c>
      <c r="W39" s="111" t="str">
        <f>IFERROR(VLOOKUP($C39,'PI AREA  P100'!$B:$AA,23,0),"")</f>
        <v/>
      </c>
      <c r="X39" s="119" t="str">
        <f>IFERROR(VLOOKUP($C39,'PI AREA  P100'!$B:$AA,24,0),"")</f>
        <v/>
      </c>
      <c r="Y39" s="118" t="str">
        <f>IFERROR(VLOOKUP($C39,'PI AREA  P100'!$B:$AA,25,0),"")</f>
        <v/>
      </c>
      <c r="Z39" s="111" t="str">
        <f>IFERROR(VLOOKUP($C39,'PI AREA  P100'!$B:$AA,26,0),"")</f>
        <v/>
      </c>
      <c r="AA39" s="111" t="str">
        <f>IFERROR(VLOOKUP($C39,'PI AREA  P100'!$B:$AA,27,0),"")</f>
        <v/>
      </c>
      <c r="AB39" s="114" t="str">
        <f>IFERROR(VLOOKUP($C39,'PI AREA  P100'!$B:$AB,28,0),"")</f>
        <v/>
      </c>
      <c r="AC39" s="116" t="str">
        <f t="shared" si="0"/>
        <v/>
      </c>
      <c r="AD39" s="111" t="str">
        <f t="shared" si="1"/>
        <v/>
      </c>
      <c r="AE39" s="111" t="str">
        <f t="shared" si="15"/>
        <v/>
      </c>
      <c r="AF39" s="117" t="str">
        <f t="shared" si="16"/>
        <v/>
      </c>
      <c r="AG39" s="265" t="str">
        <f t="shared" si="17"/>
        <v/>
      </c>
      <c r="AI39" s="38" t="str">
        <f>IFERROR(VLOOKUP($C39,'PI AREA  P100'!$B:$AS,33,0),"")</f>
        <v/>
      </c>
      <c r="AJ39" s="38" t="str">
        <f>IFERROR(VLOOKUP($C39,'PI AREA  P100'!$B:$AS,34,0),"")</f>
        <v/>
      </c>
      <c r="AK39" s="38" t="str">
        <f>IFERROR(VLOOKUP($C39,'PI AREA  P100'!$B:$AS,35,0),"")</f>
        <v/>
      </c>
      <c r="AL39" s="38" t="str">
        <f>IFERROR(VLOOKUP($C39,'PI AREA  P100'!$B:$AS,36,0),"")</f>
        <v/>
      </c>
      <c r="AM39" s="38" t="str">
        <f>IFERROR(VLOOKUP($C39,'PI AREA  P100'!$B:$AS,37,0),"")</f>
        <v/>
      </c>
      <c r="AN39" s="38" t="str">
        <f>IFERROR(VLOOKUP($C39,'PI AREA  P100'!$B:$AS,38,0),"")</f>
        <v/>
      </c>
      <c r="AO39" s="38" t="str">
        <f>IFERROR(VLOOKUP($C39,'PI AREA  P100'!$B:$AS,39,0),"")</f>
        <v/>
      </c>
      <c r="AP39" s="38" t="str">
        <f>IFERROR(VLOOKUP($C39,'PI AREA  P100'!$B:$AS,40,0),"")</f>
        <v/>
      </c>
      <c r="AQ39" s="38" t="str">
        <f>IFERROR(VLOOKUP($C39,'PI AREA  P100'!$B:$AS,41,0),"")</f>
        <v/>
      </c>
      <c r="AR39" s="38" t="str">
        <f>IFERROR(VLOOKUP($C39,'PI AREA  P100'!$B:$AS,42,0),"")</f>
        <v/>
      </c>
      <c r="AS39" s="68" t="str">
        <f>IF(AR39="","",$AR39-(($AS$2/CONFIGURACAO!$C$6)*$M39))</f>
        <v/>
      </c>
      <c r="AT39" s="234" t="str">
        <f t="shared" si="2"/>
        <v/>
      </c>
      <c r="AU39" s="75" t="str">
        <f>IF(AR39="","",$AR39-(($AU$2/CONFIGURACAO!$C$6)*$M39))</f>
        <v/>
      </c>
      <c r="AV39" s="76" t="str">
        <f t="shared" si="3"/>
        <v xml:space="preserve"> </v>
      </c>
      <c r="AW39" s="74" t="str">
        <f>IF(AR39="","",$AR39-(($AW$2/CONFIGURACAO!$C$6)*$M39))</f>
        <v/>
      </c>
      <c r="AX39" s="72" t="str">
        <f t="shared" si="4"/>
        <v/>
      </c>
      <c r="AZ39" s="39" t="str">
        <f t="shared" si="5"/>
        <v/>
      </c>
      <c r="BA39" s="146" t="str">
        <f t="shared" si="6"/>
        <v/>
      </c>
      <c r="BB39" s="146" t="str">
        <f t="shared" si="7"/>
        <v/>
      </c>
      <c r="BC39" s="32" t="str">
        <f t="shared" si="8"/>
        <v/>
      </c>
      <c r="BE39" s="40" t="str">
        <f t="shared" si="18"/>
        <v/>
      </c>
      <c r="BF39" s="40" t="str">
        <f t="shared" si="18"/>
        <v/>
      </c>
      <c r="BG39" s="40" t="str">
        <f t="shared" si="18"/>
        <v/>
      </c>
      <c r="BH39" s="40" t="str">
        <f t="shared" si="18"/>
        <v/>
      </c>
      <c r="BI39" s="40" t="str">
        <f t="shared" si="18"/>
        <v/>
      </c>
      <c r="BJ39" s="40" t="str">
        <f t="shared" si="18"/>
        <v/>
      </c>
      <c r="BK39" s="40" t="str">
        <f t="shared" si="18"/>
        <v/>
      </c>
      <c r="BL39" s="40" t="str">
        <f t="shared" si="10"/>
        <v/>
      </c>
      <c r="BM39" s="40" t="str">
        <f t="shared" si="19"/>
        <v/>
      </c>
      <c r="BN39" s="40" t="str">
        <f t="shared" si="19"/>
        <v/>
      </c>
      <c r="BO39" s="40" t="str">
        <f t="shared" si="19"/>
        <v/>
      </c>
      <c r="BP39" s="40" t="str">
        <f t="shared" si="12"/>
        <v/>
      </c>
      <c r="BQ39" s="40" t="str">
        <f t="shared" si="20"/>
        <v/>
      </c>
      <c r="BR39" s="40" t="str">
        <f t="shared" si="20"/>
        <v/>
      </c>
      <c r="BS39" s="40" t="str">
        <f t="shared" si="20"/>
        <v/>
      </c>
      <c r="BT39" s="42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</row>
    <row r="40" spans="1:124" s="32" customFormat="1" ht="17" thickBot="1" x14ac:dyDescent="0.25">
      <c r="A40" s="44" t="str">
        <f>CONFIGURACAO!$C$4</f>
        <v>AREA 21</v>
      </c>
      <c r="B40" s="83" t="str">
        <f>IFERROR(VLOOKUP(C40,'PI AREA  P100'!$B:$E,2,0),"")</f>
        <v/>
      </c>
      <c r="C40" s="251"/>
      <c r="D40" s="82" t="str">
        <f>IFERROR(VLOOKUP($C40,'PI AREA  P100'!$B:$I,3,0),"")</f>
        <v/>
      </c>
      <c r="E40" s="82" t="str">
        <f>IFERROR(VLOOKUP($C40,'PI AREA  P100'!$B:$I,4,0),"")</f>
        <v/>
      </c>
      <c r="F40" s="82" t="str">
        <f>IFERROR(VLOOKUP($C40,'PI AREA  P100'!$B:$I,5,0),"")</f>
        <v/>
      </c>
      <c r="G40" s="82" t="str">
        <f>IFERROR(VLOOKUP($C40,'PI AREA  P100'!$B:$I,6,0),"")</f>
        <v/>
      </c>
      <c r="H40" s="82" t="str">
        <f>IFERROR(VLOOKUP($C40,'PI AREA  P100'!$B:$I,7,0),"")</f>
        <v/>
      </c>
      <c r="I40" s="82" t="str">
        <f>IFERROR(VLOOKUP($C40,'PI AREA  P100'!$B:$I,8,0),"")</f>
        <v/>
      </c>
      <c r="J40" s="87"/>
      <c r="K40" s="94"/>
      <c r="L40" s="94"/>
      <c r="M40" s="154" t="str">
        <f t="shared" si="14"/>
        <v/>
      </c>
      <c r="N40" s="111" t="str">
        <f>IFERROR(VLOOKUP($C40,'PI AREA  P100'!$B:$AA,13,0),"")</f>
        <v/>
      </c>
      <c r="O40" s="111" t="str">
        <f>IFERROR(VLOOKUP($C40,'PI AREA  P100'!$B:$AA,14,0),"")</f>
        <v/>
      </c>
      <c r="P40" s="111" t="str">
        <f>IFERROR(VLOOKUP($C40,'PI AREA  P100'!$B:$AA,15,0),"")</f>
        <v/>
      </c>
      <c r="Q40" s="111" t="str">
        <f>IFERROR(VLOOKUP($C40,'PI AREA  P100'!$B:$AA,16,0),"")</f>
        <v/>
      </c>
      <c r="R40" s="111" t="str">
        <f>IFERROR(VLOOKUP($C40,'PI AREA  P100'!$B:$AA,17,0),"")</f>
        <v/>
      </c>
      <c r="S40" s="111" t="str">
        <f>IFERROR(VLOOKUP($C40,'PI AREA  P100'!$B:$AA,18,0),"")</f>
        <v/>
      </c>
      <c r="T40" s="114" t="str">
        <f>IFERROR(VLOOKUP($C40,'PI AREA  P100'!$B:$AA,19,0),"")</f>
        <v/>
      </c>
      <c r="U40" s="116" t="str">
        <f>IFERROR(VLOOKUP($C40,'PI AREA  P100'!$B:$AA,21,0),"")</f>
        <v/>
      </c>
      <c r="V40" s="111" t="str">
        <f>IFERROR(VLOOKUP($C40,'PI AREA  P100'!$B:$AA,22,0),"")</f>
        <v/>
      </c>
      <c r="W40" s="111" t="str">
        <f>IFERROR(VLOOKUP($C40,'PI AREA  P100'!$B:$AA,23,0),"")</f>
        <v/>
      </c>
      <c r="X40" s="119" t="str">
        <f>IFERROR(VLOOKUP($C40,'PI AREA  P100'!$B:$AA,24,0),"")</f>
        <v/>
      </c>
      <c r="Y40" s="118" t="str">
        <f>IFERROR(VLOOKUP($C40,'PI AREA  P100'!$B:$AA,25,0),"")</f>
        <v/>
      </c>
      <c r="Z40" s="111" t="str">
        <f>IFERROR(VLOOKUP($C40,'PI AREA  P100'!$B:$AA,26,0),"")</f>
        <v/>
      </c>
      <c r="AA40" s="111" t="str">
        <f>IFERROR(VLOOKUP($C40,'PI AREA  P100'!$B:$AA,27,0),"")</f>
        <v/>
      </c>
      <c r="AB40" s="114" t="str">
        <f>IFERROR(VLOOKUP($C40,'PI AREA  P100'!$B:$AB,28,0),"")</f>
        <v/>
      </c>
      <c r="AC40" s="116" t="str">
        <f t="shared" si="0"/>
        <v/>
      </c>
      <c r="AD40" s="111" t="str">
        <f t="shared" si="1"/>
        <v/>
      </c>
      <c r="AE40" s="111" t="str">
        <f t="shared" si="15"/>
        <v/>
      </c>
      <c r="AF40" s="117" t="str">
        <f t="shared" si="16"/>
        <v/>
      </c>
      <c r="AG40" s="265" t="str">
        <f t="shared" si="17"/>
        <v/>
      </c>
      <c r="AI40" s="38" t="str">
        <f>IFERROR(VLOOKUP($C40,'PI AREA  P100'!$B:$AS,33,0),"")</f>
        <v/>
      </c>
      <c r="AJ40" s="38" t="str">
        <f>IFERROR(VLOOKUP($C40,'PI AREA  P100'!$B:$AS,34,0),"")</f>
        <v/>
      </c>
      <c r="AK40" s="38" t="str">
        <f>IFERROR(VLOOKUP($C40,'PI AREA  P100'!$B:$AS,35,0),"")</f>
        <v/>
      </c>
      <c r="AL40" s="38" t="str">
        <f>IFERROR(VLOOKUP($C40,'PI AREA  P100'!$B:$AS,36,0),"")</f>
        <v/>
      </c>
      <c r="AM40" s="38" t="str">
        <f>IFERROR(VLOOKUP($C40,'PI AREA  P100'!$B:$AS,37,0),"")</f>
        <v/>
      </c>
      <c r="AN40" s="38" t="str">
        <f>IFERROR(VLOOKUP($C40,'PI AREA  P100'!$B:$AS,38,0),"")</f>
        <v/>
      </c>
      <c r="AO40" s="38" t="str">
        <f>IFERROR(VLOOKUP($C40,'PI AREA  P100'!$B:$AS,39,0),"")</f>
        <v/>
      </c>
      <c r="AP40" s="38" t="str">
        <f>IFERROR(VLOOKUP($C40,'PI AREA  P100'!$B:$AS,40,0),"")</f>
        <v/>
      </c>
      <c r="AQ40" s="38" t="str">
        <f>IFERROR(VLOOKUP($C40,'PI AREA  P100'!$B:$AS,41,0),"")</f>
        <v/>
      </c>
      <c r="AR40" s="38" t="str">
        <f>IFERROR(VLOOKUP($C40,'PI AREA  P100'!$B:$AS,42,0),"")</f>
        <v/>
      </c>
      <c r="AS40" s="68" t="str">
        <f>IF(AR40="","",$AR40-(($AS$2/CONFIGURACAO!$C$6)*$M40))</f>
        <v/>
      </c>
      <c r="AT40" s="234" t="str">
        <f t="shared" si="2"/>
        <v/>
      </c>
      <c r="AU40" s="75" t="str">
        <f>IF(AR40="","",$AR40-(($AU$2/CONFIGURACAO!$C$6)*$M40))</f>
        <v/>
      </c>
      <c r="AV40" s="76" t="str">
        <f t="shared" si="3"/>
        <v xml:space="preserve"> </v>
      </c>
      <c r="AW40" s="74" t="str">
        <f>IF(AR40="","",$AR40-(($AW$2/CONFIGURACAO!$C$6)*$M40))</f>
        <v/>
      </c>
      <c r="AX40" s="72" t="str">
        <f t="shared" si="4"/>
        <v/>
      </c>
      <c r="AZ40" s="39" t="str">
        <f t="shared" si="5"/>
        <v/>
      </c>
      <c r="BA40" s="146" t="str">
        <f t="shared" si="6"/>
        <v/>
      </c>
      <c r="BB40" s="146" t="str">
        <f t="shared" si="7"/>
        <v/>
      </c>
      <c r="BC40" s="32" t="str">
        <f t="shared" si="8"/>
        <v/>
      </c>
      <c r="BE40" s="40" t="str">
        <f t="shared" si="18"/>
        <v/>
      </c>
      <c r="BF40" s="40" t="str">
        <f t="shared" si="18"/>
        <v/>
      </c>
      <c r="BG40" s="40" t="str">
        <f t="shared" si="18"/>
        <v/>
      </c>
      <c r="BH40" s="40" t="str">
        <f t="shared" si="18"/>
        <v/>
      </c>
      <c r="BI40" s="40" t="str">
        <f t="shared" si="18"/>
        <v/>
      </c>
      <c r="BJ40" s="40" t="str">
        <f t="shared" si="18"/>
        <v/>
      </c>
      <c r="BK40" s="40" t="str">
        <f t="shared" si="18"/>
        <v/>
      </c>
      <c r="BL40" s="40" t="str">
        <f t="shared" si="10"/>
        <v/>
      </c>
      <c r="BM40" s="40" t="str">
        <f t="shared" si="19"/>
        <v/>
      </c>
      <c r="BN40" s="40" t="str">
        <f t="shared" si="19"/>
        <v/>
      </c>
      <c r="BO40" s="40" t="str">
        <f t="shared" si="19"/>
        <v/>
      </c>
      <c r="BP40" s="40" t="str">
        <f t="shared" si="12"/>
        <v/>
      </c>
      <c r="BQ40" s="40" t="str">
        <f t="shared" si="20"/>
        <v/>
      </c>
      <c r="BR40" s="40" t="str">
        <f t="shared" si="20"/>
        <v/>
      </c>
      <c r="BS40" s="40" t="str">
        <f t="shared" si="20"/>
        <v/>
      </c>
      <c r="BT40" s="42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</row>
    <row r="41" spans="1:124" s="32" customFormat="1" ht="17" thickBot="1" x14ac:dyDescent="0.25">
      <c r="A41" s="44" t="str">
        <f>CONFIGURACAO!$C$4</f>
        <v>AREA 21</v>
      </c>
      <c r="B41" s="83" t="str">
        <f>IFERROR(VLOOKUP(C41,'PI AREA  P100'!$B:$E,2,0),"")</f>
        <v/>
      </c>
      <c r="C41" s="251"/>
      <c r="D41" s="82" t="str">
        <f>IFERROR(VLOOKUP($C41,'PI AREA  P100'!$B:$I,3,0),"")</f>
        <v/>
      </c>
      <c r="E41" s="82" t="str">
        <f>IFERROR(VLOOKUP($C41,'PI AREA  P100'!$B:$I,4,0),"")</f>
        <v/>
      </c>
      <c r="F41" s="82" t="str">
        <f>IFERROR(VLOOKUP($C41,'PI AREA  P100'!$B:$I,5,0),"")</f>
        <v/>
      </c>
      <c r="G41" s="82" t="str">
        <f>IFERROR(VLOOKUP($C41,'PI AREA  P100'!$B:$I,6,0),"")</f>
        <v/>
      </c>
      <c r="H41" s="82" t="str">
        <f>IFERROR(VLOOKUP($C41,'PI AREA  P100'!$B:$I,7,0),"")</f>
        <v/>
      </c>
      <c r="I41" s="82" t="str">
        <f>IFERROR(VLOOKUP($C41,'PI AREA  P100'!$B:$I,8,0),"")</f>
        <v/>
      </c>
      <c r="J41" s="87"/>
      <c r="K41" s="94"/>
      <c r="L41" s="94"/>
      <c r="M41" s="154" t="str">
        <f t="shared" si="14"/>
        <v/>
      </c>
      <c r="N41" s="111" t="str">
        <f>IFERROR(VLOOKUP($C41,'PI AREA  P100'!$B:$AA,13,0),"")</f>
        <v/>
      </c>
      <c r="O41" s="111" t="str">
        <f>IFERROR(VLOOKUP($C41,'PI AREA  P100'!$B:$AA,14,0),"")</f>
        <v/>
      </c>
      <c r="P41" s="111" t="str">
        <f>IFERROR(VLOOKUP($C41,'PI AREA  P100'!$B:$AA,15,0),"")</f>
        <v/>
      </c>
      <c r="Q41" s="111" t="str">
        <f>IFERROR(VLOOKUP($C41,'PI AREA  P100'!$B:$AA,16,0),"")</f>
        <v/>
      </c>
      <c r="R41" s="111" t="str">
        <f>IFERROR(VLOOKUP($C41,'PI AREA  P100'!$B:$AA,17,0),"")</f>
        <v/>
      </c>
      <c r="S41" s="111" t="str">
        <f>IFERROR(VLOOKUP($C41,'PI AREA  P100'!$B:$AA,18,0),"")</f>
        <v/>
      </c>
      <c r="T41" s="114" t="str">
        <f>IFERROR(VLOOKUP($C41,'PI AREA  P100'!$B:$AA,19,0),"")</f>
        <v/>
      </c>
      <c r="U41" s="116" t="str">
        <f>IFERROR(VLOOKUP($C41,'PI AREA  P100'!$B:$AA,21,0),"")</f>
        <v/>
      </c>
      <c r="V41" s="111" t="str">
        <f>IFERROR(VLOOKUP($C41,'PI AREA  P100'!$B:$AA,22,0),"")</f>
        <v/>
      </c>
      <c r="W41" s="111" t="str">
        <f>IFERROR(VLOOKUP($C41,'PI AREA  P100'!$B:$AA,23,0),"")</f>
        <v/>
      </c>
      <c r="X41" s="119" t="str">
        <f>IFERROR(VLOOKUP($C41,'PI AREA  P100'!$B:$AA,24,0),"")</f>
        <v/>
      </c>
      <c r="Y41" s="118" t="str">
        <f>IFERROR(VLOOKUP($C41,'PI AREA  P100'!$B:$AA,25,0),"")</f>
        <v/>
      </c>
      <c r="Z41" s="111" t="str">
        <f>IFERROR(VLOOKUP($C41,'PI AREA  P100'!$B:$AA,26,0),"")</f>
        <v/>
      </c>
      <c r="AA41" s="111" t="str">
        <f>IFERROR(VLOOKUP($C41,'PI AREA  P100'!$B:$AA,27,0),"")</f>
        <v/>
      </c>
      <c r="AB41" s="114" t="str">
        <f>IFERROR(VLOOKUP($C41,'PI AREA  P100'!$B:$AB,28,0),"")</f>
        <v/>
      </c>
      <c r="AC41" s="116" t="str">
        <f t="shared" si="0"/>
        <v/>
      </c>
      <c r="AD41" s="111" t="str">
        <f t="shared" si="1"/>
        <v/>
      </c>
      <c r="AE41" s="111" t="str">
        <f t="shared" si="15"/>
        <v/>
      </c>
      <c r="AF41" s="117" t="str">
        <f t="shared" si="16"/>
        <v/>
      </c>
      <c r="AG41" s="265" t="str">
        <f t="shared" si="17"/>
        <v/>
      </c>
      <c r="AI41" s="38" t="str">
        <f>IFERROR(VLOOKUP($C41,'PI AREA  P100'!$B:$AS,33,0),"")</f>
        <v/>
      </c>
      <c r="AJ41" s="38" t="str">
        <f>IFERROR(VLOOKUP($C41,'PI AREA  P100'!$B:$AS,34,0),"")</f>
        <v/>
      </c>
      <c r="AK41" s="38" t="str">
        <f>IFERROR(VLOOKUP($C41,'PI AREA  P100'!$B:$AS,35,0),"")</f>
        <v/>
      </c>
      <c r="AL41" s="38" t="str">
        <f>IFERROR(VLOOKUP($C41,'PI AREA  P100'!$B:$AS,36,0),"")</f>
        <v/>
      </c>
      <c r="AM41" s="38" t="str">
        <f>IFERROR(VLOOKUP($C41,'PI AREA  P100'!$B:$AS,37,0),"")</f>
        <v/>
      </c>
      <c r="AN41" s="38" t="str">
        <f>IFERROR(VLOOKUP($C41,'PI AREA  P100'!$B:$AS,38,0),"")</f>
        <v/>
      </c>
      <c r="AO41" s="38" t="str">
        <f>IFERROR(VLOOKUP($C41,'PI AREA  P100'!$B:$AS,39,0),"")</f>
        <v/>
      </c>
      <c r="AP41" s="38" t="str">
        <f>IFERROR(VLOOKUP($C41,'PI AREA  P100'!$B:$AS,40,0),"")</f>
        <v/>
      </c>
      <c r="AQ41" s="38" t="str">
        <f>IFERROR(VLOOKUP($C41,'PI AREA  P100'!$B:$AS,41,0),"")</f>
        <v/>
      </c>
      <c r="AR41" s="38" t="str">
        <f>IFERROR(VLOOKUP($C41,'PI AREA  P100'!$B:$AS,42,0),"")</f>
        <v/>
      </c>
      <c r="AS41" s="68" t="str">
        <f>IF(AR41="","",$AR41-(($AS$2/CONFIGURACAO!$C$6)*$M41))</f>
        <v/>
      </c>
      <c r="AT41" s="234" t="str">
        <f t="shared" si="2"/>
        <v/>
      </c>
      <c r="AU41" s="75" t="str">
        <f>IF(AR41="","",$AR41-(($AU$2/CONFIGURACAO!$C$6)*$M41))</f>
        <v/>
      </c>
      <c r="AV41" s="76" t="str">
        <f t="shared" si="3"/>
        <v xml:space="preserve"> </v>
      </c>
      <c r="AW41" s="74" t="str">
        <f>IF(AR41="","",$AR41-(($AW$2/CONFIGURACAO!$C$6)*$M41))</f>
        <v/>
      </c>
      <c r="AX41" s="72" t="str">
        <f t="shared" si="4"/>
        <v/>
      </c>
      <c r="AZ41" s="39" t="str">
        <f t="shared" si="5"/>
        <v/>
      </c>
      <c r="BA41" s="146" t="str">
        <f t="shared" si="6"/>
        <v/>
      </c>
      <c r="BB41" s="146" t="str">
        <f t="shared" si="7"/>
        <v/>
      </c>
      <c r="BC41" s="32" t="str">
        <f t="shared" si="8"/>
        <v/>
      </c>
      <c r="BE41" s="40" t="str">
        <f t="shared" si="18"/>
        <v/>
      </c>
      <c r="BF41" s="40" t="str">
        <f t="shared" si="18"/>
        <v/>
      </c>
      <c r="BG41" s="40" t="str">
        <f t="shared" si="18"/>
        <v/>
      </c>
      <c r="BH41" s="40" t="str">
        <f t="shared" si="18"/>
        <v/>
      </c>
      <c r="BI41" s="40" t="str">
        <f t="shared" si="18"/>
        <v/>
      </c>
      <c r="BJ41" s="40" t="str">
        <f t="shared" si="18"/>
        <v/>
      </c>
      <c r="BK41" s="40" t="str">
        <f t="shared" si="18"/>
        <v/>
      </c>
      <c r="BL41" s="40" t="str">
        <f t="shared" si="10"/>
        <v/>
      </c>
      <c r="BM41" s="40" t="str">
        <f t="shared" si="19"/>
        <v/>
      </c>
      <c r="BN41" s="40" t="str">
        <f t="shared" si="19"/>
        <v/>
      </c>
      <c r="BO41" s="40" t="str">
        <f t="shared" si="19"/>
        <v/>
      </c>
      <c r="BP41" s="40" t="str">
        <f t="shared" si="12"/>
        <v/>
      </c>
      <c r="BQ41" s="40" t="str">
        <f t="shared" si="20"/>
        <v/>
      </c>
      <c r="BR41" s="40" t="str">
        <f t="shared" si="20"/>
        <v/>
      </c>
      <c r="BS41" s="40" t="str">
        <f t="shared" si="20"/>
        <v/>
      </c>
      <c r="BT41" s="42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</row>
    <row r="42" spans="1:124" s="32" customFormat="1" ht="17" thickBot="1" x14ac:dyDescent="0.25">
      <c r="A42" s="44" t="str">
        <f>CONFIGURACAO!$C$4</f>
        <v>AREA 21</v>
      </c>
      <c r="B42" s="83" t="str">
        <f>IFERROR(VLOOKUP(C42,'PI AREA  P100'!$B:$E,2,0),"")</f>
        <v/>
      </c>
      <c r="C42" s="251"/>
      <c r="D42" s="82" t="str">
        <f>IFERROR(VLOOKUP($C42,'PI AREA  P100'!$B:$I,3,0),"")</f>
        <v/>
      </c>
      <c r="E42" s="82" t="str">
        <f>IFERROR(VLOOKUP($C42,'PI AREA  P100'!$B:$I,4,0),"")</f>
        <v/>
      </c>
      <c r="F42" s="82" t="str">
        <f>IFERROR(VLOOKUP($C42,'PI AREA  P100'!$B:$I,5,0),"")</f>
        <v/>
      </c>
      <c r="G42" s="82" t="str">
        <f>IFERROR(VLOOKUP($C42,'PI AREA  P100'!$B:$I,6,0),"")</f>
        <v/>
      </c>
      <c r="H42" s="82" t="str">
        <f>IFERROR(VLOOKUP($C42,'PI AREA  P100'!$B:$I,7,0),"")</f>
        <v/>
      </c>
      <c r="I42" s="82" t="str">
        <f>IFERROR(VLOOKUP($C42,'PI AREA  P100'!$B:$I,8,0),"")</f>
        <v/>
      </c>
      <c r="J42" s="87"/>
      <c r="K42" s="94"/>
      <c r="L42" s="94"/>
      <c r="M42" s="154" t="str">
        <f t="shared" si="14"/>
        <v/>
      </c>
      <c r="N42" s="111" t="str">
        <f>IFERROR(VLOOKUP($C42,'PI AREA  P100'!$B:$AA,13,0),"")</f>
        <v/>
      </c>
      <c r="O42" s="111" t="str">
        <f>IFERROR(VLOOKUP($C42,'PI AREA  P100'!$B:$AA,14,0),"")</f>
        <v/>
      </c>
      <c r="P42" s="111" t="str">
        <f>IFERROR(VLOOKUP($C42,'PI AREA  P100'!$B:$AA,15,0),"")</f>
        <v/>
      </c>
      <c r="Q42" s="111" t="str">
        <f>IFERROR(VLOOKUP($C42,'PI AREA  P100'!$B:$AA,16,0),"")</f>
        <v/>
      </c>
      <c r="R42" s="111" t="str">
        <f>IFERROR(VLOOKUP($C42,'PI AREA  P100'!$B:$AA,17,0),"")</f>
        <v/>
      </c>
      <c r="S42" s="111" t="str">
        <f>IFERROR(VLOOKUP($C42,'PI AREA  P100'!$B:$AA,18,0),"")</f>
        <v/>
      </c>
      <c r="T42" s="114" t="str">
        <f>IFERROR(VLOOKUP($C42,'PI AREA  P100'!$B:$AA,19,0),"")</f>
        <v/>
      </c>
      <c r="U42" s="116" t="str">
        <f>IFERROR(VLOOKUP($C42,'PI AREA  P100'!$B:$AA,21,0),"")</f>
        <v/>
      </c>
      <c r="V42" s="111" t="str">
        <f>IFERROR(VLOOKUP($C42,'PI AREA  P100'!$B:$AA,22,0),"")</f>
        <v/>
      </c>
      <c r="W42" s="111" t="str">
        <f>IFERROR(VLOOKUP($C42,'PI AREA  P100'!$B:$AA,23,0),"")</f>
        <v/>
      </c>
      <c r="X42" s="119" t="str">
        <f>IFERROR(VLOOKUP($C42,'PI AREA  P100'!$B:$AA,24,0),"")</f>
        <v/>
      </c>
      <c r="Y42" s="118" t="str">
        <f>IFERROR(VLOOKUP($C42,'PI AREA  P100'!$B:$AA,25,0),"")</f>
        <v/>
      </c>
      <c r="Z42" s="111" t="str">
        <f>IFERROR(VLOOKUP($C42,'PI AREA  P100'!$B:$AA,26,0),"")</f>
        <v/>
      </c>
      <c r="AA42" s="111" t="str">
        <f>IFERROR(VLOOKUP($C42,'PI AREA  P100'!$B:$AA,27,0),"")</f>
        <v/>
      </c>
      <c r="AB42" s="114" t="str">
        <f>IFERROR(VLOOKUP($C42,'PI AREA  P100'!$B:$AB,28,0),"")</f>
        <v/>
      </c>
      <c r="AC42" s="116" t="str">
        <f t="shared" si="0"/>
        <v/>
      </c>
      <c r="AD42" s="111" t="str">
        <f t="shared" si="1"/>
        <v/>
      </c>
      <c r="AE42" s="111" t="str">
        <f t="shared" si="15"/>
        <v/>
      </c>
      <c r="AF42" s="117" t="str">
        <f t="shared" si="16"/>
        <v/>
      </c>
      <c r="AG42" s="265" t="str">
        <f t="shared" si="17"/>
        <v/>
      </c>
      <c r="AI42" s="38" t="str">
        <f>IFERROR(VLOOKUP($C42,'PI AREA  P100'!$B:$AS,33,0),"")</f>
        <v/>
      </c>
      <c r="AJ42" s="38" t="str">
        <f>IFERROR(VLOOKUP($C42,'PI AREA  P100'!$B:$AS,34,0),"")</f>
        <v/>
      </c>
      <c r="AK42" s="38" t="str">
        <f>IFERROR(VLOOKUP($C42,'PI AREA  P100'!$B:$AS,35,0),"")</f>
        <v/>
      </c>
      <c r="AL42" s="38" t="str">
        <f>IFERROR(VLOOKUP($C42,'PI AREA  P100'!$B:$AS,36,0),"")</f>
        <v/>
      </c>
      <c r="AM42" s="38" t="str">
        <f>IFERROR(VLOOKUP($C42,'PI AREA  P100'!$B:$AS,37,0),"")</f>
        <v/>
      </c>
      <c r="AN42" s="38" t="str">
        <f>IFERROR(VLOOKUP($C42,'PI AREA  P100'!$B:$AS,38,0),"")</f>
        <v/>
      </c>
      <c r="AO42" s="38" t="str">
        <f>IFERROR(VLOOKUP($C42,'PI AREA  P100'!$B:$AS,39,0),"")</f>
        <v/>
      </c>
      <c r="AP42" s="38" t="str">
        <f>IFERROR(VLOOKUP($C42,'PI AREA  P100'!$B:$AS,40,0),"")</f>
        <v/>
      </c>
      <c r="AQ42" s="38" t="str">
        <f>IFERROR(VLOOKUP($C42,'PI AREA  P100'!$B:$AS,41,0),"")</f>
        <v/>
      </c>
      <c r="AR42" s="38" t="str">
        <f>IFERROR(VLOOKUP($C42,'PI AREA  P100'!$B:$AS,42,0),"")</f>
        <v/>
      </c>
      <c r="AS42" s="68" t="str">
        <f>IF(AR42="","",$AR42-(($AS$2/CONFIGURACAO!$C$6)*$M42))</f>
        <v/>
      </c>
      <c r="AT42" s="234" t="str">
        <f t="shared" si="2"/>
        <v/>
      </c>
      <c r="AU42" s="75" t="str">
        <f>IF(AR42="","",$AR42-(($AU$2/CONFIGURACAO!$C$6)*$M42))</f>
        <v/>
      </c>
      <c r="AV42" s="76" t="str">
        <f t="shared" si="3"/>
        <v xml:space="preserve"> </v>
      </c>
      <c r="AW42" s="74" t="str">
        <f>IF(AR42="","",$AR42-(($AW$2/CONFIGURACAO!$C$6)*$M42))</f>
        <v/>
      </c>
      <c r="AX42" s="72" t="str">
        <f t="shared" si="4"/>
        <v/>
      </c>
      <c r="AZ42" s="39" t="str">
        <f t="shared" si="5"/>
        <v/>
      </c>
      <c r="BA42" s="146" t="str">
        <f t="shared" si="6"/>
        <v/>
      </c>
      <c r="BB42" s="146" t="str">
        <f t="shared" si="7"/>
        <v/>
      </c>
      <c r="BC42" s="32" t="str">
        <f t="shared" si="8"/>
        <v/>
      </c>
      <c r="BE42" s="40" t="str">
        <f t="shared" si="18"/>
        <v/>
      </c>
      <c r="BF42" s="40" t="str">
        <f t="shared" si="18"/>
        <v/>
      </c>
      <c r="BG42" s="40" t="str">
        <f t="shared" si="18"/>
        <v/>
      </c>
      <c r="BH42" s="40" t="str">
        <f t="shared" si="18"/>
        <v/>
      </c>
      <c r="BI42" s="40" t="str">
        <f t="shared" si="18"/>
        <v/>
      </c>
      <c r="BJ42" s="40" t="str">
        <f t="shared" si="18"/>
        <v/>
      </c>
      <c r="BK42" s="40" t="str">
        <f t="shared" si="18"/>
        <v/>
      </c>
      <c r="BL42" s="40" t="str">
        <f t="shared" si="10"/>
        <v/>
      </c>
      <c r="BM42" s="40" t="str">
        <f t="shared" si="19"/>
        <v/>
      </c>
      <c r="BN42" s="40" t="str">
        <f t="shared" si="19"/>
        <v/>
      </c>
      <c r="BO42" s="40" t="str">
        <f t="shared" si="19"/>
        <v/>
      </c>
      <c r="BP42" s="40" t="str">
        <f t="shared" si="12"/>
        <v/>
      </c>
      <c r="BQ42" s="40" t="str">
        <f t="shared" si="20"/>
        <v/>
      </c>
      <c r="BR42" s="40" t="str">
        <f t="shared" si="20"/>
        <v/>
      </c>
      <c r="BS42" s="40" t="str">
        <f t="shared" si="20"/>
        <v/>
      </c>
      <c r="BT42" s="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</row>
    <row r="43" spans="1:124" s="32" customFormat="1" ht="17" thickBot="1" x14ac:dyDescent="0.25">
      <c r="A43" s="44" t="str">
        <f>CONFIGURACAO!$C$4</f>
        <v>AREA 21</v>
      </c>
      <c r="B43" s="83" t="str">
        <f>IFERROR(VLOOKUP(C43,'PI AREA  P100'!$B:$E,2,0),"")</f>
        <v/>
      </c>
      <c r="C43" s="251"/>
      <c r="D43" s="82" t="str">
        <f>IFERROR(VLOOKUP($C43,'PI AREA  P100'!$B:$I,3,0),"")</f>
        <v/>
      </c>
      <c r="E43" s="82" t="str">
        <f>IFERROR(VLOOKUP($C43,'PI AREA  P100'!$B:$I,4,0),"")</f>
        <v/>
      </c>
      <c r="F43" s="82" t="str">
        <f>IFERROR(VLOOKUP($C43,'PI AREA  P100'!$B:$I,5,0),"")</f>
        <v/>
      </c>
      <c r="G43" s="82" t="str">
        <f>IFERROR(VLOOKUP($C43,'PI AREA  P100'!$B:$I,6,0),"")</f>
        <v/>
      </c>
      <c r="H43" s="82" t="str">
        <f>IFERROR(VLOOKUP($C43,'PI AREA  P100'!$B:$I,7,0),"")</f>
        <v/>
      </c>
      <c r="I43" s="82" t="str">
        <f>IFERROR(VLOOKUP($C43,'PI AREA  P100'!$B:$I,8,0),"")</f>
        <v/>
      </c>
      <c r="J43" s="87"/>
      <c r="K43" s="94"/>
      <c r="L43" s="94"/>
      <c r="M43" s="154" t="str">
        <f t="shared" si="14"/>
        <v/>
      </c>
      <c r="N43" s="111" t="str">
        <f>IFERROR(VLOOKUP($C43,'PI AREA  P100'!$B:$AA,13,0),"")</f>
        <v/>
      </c>
      <c r="O43" s="111" t="str">
        <f>IFERROR(VLOOKUP($C43,'PI AREA  P100'!$B:$AA,14,0),"")</f>
        <v/>
      </c>
      <c r="P43" s="111" t="str">
        <f>IFERROR(VLOOKUP($C43,'PI AREA  P100'!$B:$AA,15,0),"")</f>
        <v/>
      </c>
      <c r="Q43" s="111" t="str">
        <f>IFERROR(VLOOKUP($C43,'PI AREA  P100'!$B:$AA,16,0),"")</f>
        <v/>
      </c>
      <c r="R43" s="111" t="str">
        <f>IFERROR(VLOOKUP($C43,'PI AREA  P100'!$B:$AA,17,0),"")</f>
        <v/>
      </c>
      <c r="S43" s="111" t="str">
        <f>IFERROR(VLOOKUP($C43,'PI AREA  P100'!$B:$AA,18,0),"")</f>
        <v/>
      </c>
      <c r="T43" s="114" t="str">
        <f>IFERROR(VLOOKUP($C43,'PI AREA  P100'!$B:$AA,19,0),"")</f>
        <v/>
      </c>
      <c r="U43" s="116" t="str">
        <f>IFERROR(VLOOKUP($C43,'PI AREA  P100'!$B:$AA,21,0),"")</f>
        <v/>
      </c>
      <c r="V43" s="111" t="str">
        <f>IFERROR(VLOOKUP($C43,'PI AREA  P100'!$B:$AA,22,0),"")</f>
        <v/>
      </c>
      <c r="W43" s="111" t="str">
        <f>IFERROR(VLOOKUP($C43,'PI AREA  P100'!$B:$AA,23,0),"")</f>
        <v/>
      </c>
      <c r="X43" s="119" t="str">
        <f>IFERROR(VLOOKUP($C43,'PI AREA  P100'!$B:$AA,24,0),"")</f>
        <v/>
      </c>
      <c r="Y43" s="118" t="str">
        <f>IFERROR(VLOOKUP($C43,'PI AREA  P100'!$B:$AA,25,0),"")</f>
        <v/>
      </c>
      <c r="Z43" s="111" t="str">
        <f>IFERROR(VLOOKUP($C43,'PI AREA  P100'!$B:$AA,26,0),"")</f>
        <v/>
      </c>
      <c r="AA43" s="111" t="str">
        <f>IFERROR(VLOOKUP($C43,'PI AREA  P100'!$B:$AA,27,0),"")</f>
        <v/>
      </c>
      <c r="AB43" s="114" t="str">
        <f>IFERROR(VLOOKUP($C43,'PI AREA  P100'!$B:$AB,28,0),"")</f>
        <v/>
      </c>
      <c r="AC43" s="116" t="str">
        <f t="shared" si="0"/>
        <v/>
      </c>
      <c r="AD43" s="111" t="str">
        <f t="shared" si="1"/>
        <v/>
      </c>
      <c r="AE43" s="111" t="str">
        <f t="shared" si="15"/>
        <v/>
      </c>
      <c r="AF43" s="117" t="str">
        <f t="shared" si="16"/>
        <v/>
      </c>
      <c r="AG43" s="265" t="str">
        <f t="shared" si="17"/>
        <v/>
      </c>
      <c r="AI43" s="38" t="str">
        <f>IFERROR(VLOOKUP($C43,'PI AREA  P100'!$B:$AS,33,0),"")</f>
        <v/>
      </c>
      <c r="AJ43" s="38" t="str">
        <f>IFERROR(VLOOKUP($C43,'PI AREA  P100'!$B:$AS,34,0),"")</f>
        <v/>
      </c>
      <c r="AK43" s="38" t="str">
        <f>IFERROR(VLOOKUP($C43,'PI AREA  P100'!$B:$AS,35,0),"")</f>
        <v/>
      </c>
      <c r="AL43" s="38" t="str">
        <f>IFERROR(VLOOKUP($C43,'PI AREA  P100'!$B:$AS,36,0),"")</f>
        <v/>
      </c>
      <c r="AM43" s="38" t="str">
        <f>IFERROR(VLOOKUP($C43,'PI AREA  P100'!$B:$AS,37,0),"")</f>
        <v/>
      </c>
      <c r="AN43" s="38" t="str">
        <f>IFERROR(VLOOKUP($C43,'PI AREA  P100'!$B:$AS,38,0),"")</f>
        <v/>
      </c>
      <c r="AO43" s="38" t="str">
        <f>IFERROR(VLOOKUP($C43,'PI AREA  P100'!$B:$AS,39,0),"")</f>
        <v/>
      </c>
      <c r="AP43" s="38" t="str">
        <f>IFERROR(VLOOKUP($C43,'PI AREA  P100'!$B:$AS,40,0),"")</f>
        <v/>
      </c>
      <c r="AQ43" s="38" t="str">
        <f>IFERROR(VLOOKUP($C43,'PI AREA  P100'!$B:$AS,41,0),"")</f>
        <v/>
      </c>
      <c r="AR43" s="38" t="str">
        <f>IFERROR(VLOOKUP($C43,'PI AREA  P100'!$B:$AS,42,0),"")</f>
        <v/>
      </c>
      <c r="AS43" s="68" t="str">
        <f>IF(AR43="","",$AR43-(($AS$2/CONFIGURACAO!$C$6)*$M43))</f>
        <v/>
      </c>
      <c r="AT43" s="234" t="str">
        <f t="shared" si="2"/>
        <v/>
      </c>
      <c r="AU43" s="75" t="str">
        <f>IF(AR43="","",$AR43-(($AU$2/CONFIGURACAO!$C$6)*$M43))</f>
        <v/>
      </c>
      <c r="AV43" s="76" t="str">
        <f t="shared" si="3"/>
        <v xml:space="preserve"> </v>
      </c>
      <c r="AW43" s="74" t="str">
        <f>IF(AR43="","",$AR43-(($AW$2/CONFIGURACAO!$C$6)*$M43))</f>
        <v/>
      </c>
      <c r="AX43" s="72" t="str">
        <f t="shared" si="4"/>
        <v/>
      </c>
      <c r="AZ43" s="39" t="str">
        <f t="shared" si="5"/>
        <v/>
      </c>
      <c r="BA43" s="146" t="str">
        <f t="shared" si="6"/>
        <v/>
      </c>
      <c r="BB43" s="146" t="str">
        <f t="shared" si="7"/>
        <v/>
      </c>
      <c r="BC43" s="32" t="str">
        <f t="shared" si="8"/>
        <v/>
      </c>
      <c r="BE43" s="40" t="str">
        <f t="shared" si="18"/>
        <v/>
      </c>
      <c r="BF43" s="40" t="str">
        <f t="shared" si="18"/>
        <v/>
      </c>
      <c r="BG43" s="40" t="str">
        <f t="shared" si="18"/>
        <v/>
      </c>
      <c r="BH43" s="40" t="str">
        <f t="shared" si="18"/>
        <v/>
      </c>
      <c r="BI43" s="40" t="str">
        <f t="shared" si="18"/>
        <v/>
      </c>
      <c r="BJ43" s="40" t="str">
        <f t="shared" si="18"/>
        <v/>
      </c>
      <c r="BK43" s="40" t="str">
        <f t="shared" si="18"/>
        <v/>
      </c>
      <c r="BL43" s="40" t="str">
        <f t="shared" si="10"/>
        <v/>
      </c>
      <c r="BM43" s="40" t="str">
        <f t="shared" si="19"/>
        <v/>
      </c>
      <c r="BN43" s="40" t="str">
        <f t="shared" si="19"/>
        <v/>
      </c>
      <c r="BO43" s="40" t="str">
        <f t="shared" si="19"/>
        <v/>
      </c>
      <c r="BP43" s="40" t="str">
        <f t="shared" si="12"/>
        <v/>
      </c>
      <c r="BQ43" s="40" t="str">
        <f t="shared" si="20"/>
        <v/>
      </c>
      <c r="BR43" s="40" t="str">
        <f t="shared" si="20"/>
        <v/>
      </c>
      <c r="BS43" s="40" t="str">
        <f t="shared" si="20"/>
        <v/>
      </c>
      <c r="BT43" s="42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</row>
    <row r="44" spans="1:124" s="32" customFormat="1" ht="17" thickBot="1" x14ac:dyDescent="0.25">
      <c r="A44" s="44" t="str">
        <f>CONFIGURACAO!$C$4</f>
        <v>AREA 21</v>
      </c>
      <c r="B44" s="83" t="str">
        <f>IFERROR(VLOOKUP(C44,'PI AREA  P100'!$B:$E,2,0),"")</f>
        <v/>
      </c>
      <c r="C44" s="251"/>
      <c r="D44" s="82" t="str">
        <f>IFERROR(VLOOKUP($C44,'PI AREA  P100'!$B:$I,3,0),"")</f>
        <v/>
      </c>
      <c r="E44" s="82" t="str">
        <f>IFERROR(VLOOKUP($C44,'PI AREA  P100'!$B:$I,4,0),"")</f>
        <v/>
      </c>
      <c r="F44" s="82" t="str">
        <f>IFERROR(VLOOKUP($C44,'PI AREA  P100'!$B:$I,5,0),"")</f>
        <v/>
      </c>
      <c r="G44" s="82" t="str">
        <f>IFERROR(VLOOKUP($C44,'PI AREA  P100'!$B:$I,6,0),"")</f>
        <v/>
      </c>
      <c r="H44" s="82" t="str">
        <f>IFERROR(VLOOKUP($C44,'PI AREA  P100'!$B:$I,7,0),"")</f>
        <v/>
      </c>
      <c r="I44" s="82" t="str">
        <f>IFERROR(VLOOKUP($C44,'PI AREA  P100'!$B:$I,8,0),"")</f>
        <v/>
      </c>
      <c r="J44" s="87"/>
      <c r="K44" s="94"/>
      <c r="L44" s="94"/>
      <c r="M44" s="154" t="str">
        <f t="shared" si="14"/>
        <v/>
      </c>
      <c r="N44" s="111" t="str">
        <f>IFERROR(VLOOKUP($C44,'PI AREA  P100'!$B:$AA,13,0),"")</f>
        <v/>
      </c>
      <c r="O44" s="111" t="str">
        <f>IFERROR(VLOOKUP($C44,'PI AREA  P100'!$B:$AA,14,0),"")</f>
        <v/>
      </c>
      <c r="P44" s="111" t="str">
        <f>IFERROR(VLOOKUP($C44,'PI AREA  P100'!$B:$AA,15,0),"")</f>
        <v/>
      </c>
      <c r="Q44" s="111" t="str">
        <f>IFERROR(VLOOKUP($C44,'PI AREA  P100'!$B:$AA,16,0),"")</f>
        <v/>
      </c>
      <c r="R44" s="111" t="str">
        <f>IFERROR(VLOOKUP($C44,'PI AREA  P100'!$B:$AA,17,0),"")</f>
        <v/>
      </c>
      <c r="S44" s="111" t="str">
        <f>IFERROR(VLOOKUP($C44,'PI AREA  P100'!$B:$AA,18,0),"")</f>
        <v/>
      </c>
      <c r="T44" s="114" t="str">
        <f>IFERROR(VLOOKUP($C44,'PI AREA  P100'!$B:$AA,19,0),"")</f>
        <v/>
      </c>
      <c r="U44" s="116" t="str">
        <f>IFERROR(VLOOKUP($C44,'PI AREA  P100'!$B:$AA,21,0),"")</f>
        <v/>
      </c>
      <c r="V44" s="111" t="str">
        <f>IFERROR(VLOOKUP($C44,'PI AREA  P100'!$B:$AA,22,0),"")</f>
        <v/>
      </c>
      <c r="W44" s="111" t="str">
        <f>IFERROR(VLOOKUP($C44,'PI AREA  P100'!$B:$AA,23,0),"")</f>
        <v/>
      </c>
      <c r="X44" s="119" t="str">
        <f>IFERROR(VLOOKUP($C44,'PI AREA  P100'!$B:$AA,24,0),"")</f>
        <v/>
      </c>
      <c r="Y44" s="118" t="str">
        <f>IFERROR(VLOOKUP($C44,'PI AREA  P100'!$B:$AA,25,0),"")</f>
        <v/>
      </c>
      <c r="Z44" s="111" t="str">
        <f>IFERROR(VLOOKUP($C44,'PI AREA  P100'!$B:$AA,26,0),"")</f>
        <v/>
      </c>
      <c r="AA44" s="111" t="str">
        <f>IFERROR(VLOOKUP($C44,'PI AREA  P100'!$B:$AA,27,0),"")</f>
        <v/>
      </c>
      <c r="AB44" s="114" t="str">
        <f>IFERROR(VLOOKUP($C44,'PI AREA  P100'!$B:$AB,28,0),"")</f>
        <v/>
      </c>
      <c r="AC44" s="116" t="str">
        <f t="shared" si="0"/>
        <v/>
      </c>
      <c r="AD44" s="111" t="str">
        <f t="shared" si="1"/>
        <v/>
      </c>
      <c r="AE44" s="111" t="str">
        <f t="shared" si="15"/>
        <v/>
      </c>
      <c r="AF44" s="117" t="str">
        <f t="shared" si="16"/>
        <v/>
      </c>
      <c r="AG44" s="265" t="str">
        <f t="shared" si="17"/>
        <v/>
      </c>
      <c r="AI44" s="38" t="str">
        <f>IFERROR(VLOOKUP($C44,'PI AREA  P100'!$B:$AS,33,0),"")</f>
        <v/>
      </c>
      <c r="AJ44" s="38" t="str">
        <f>IFERROR(VLOOKUP($C44,'PI AREA  P100'!$B:$AS,34,0),"")</f>
        <v/>
      </c>
      <c r="AK44" s="38" t="str">
        <f>IFERROR(VLOOKUP($C44,'PI AREA  P100'!$B:$AS,35,0),"")</f>
        <v/>
      </c>
      <c r="AL44" s="38" t="str">
        <f>IFERROR(VLOOKUP($C44,'PI AREA  P100'!$B:$AS,36,0),"")</f>
        <v/>
      </c>
      <c r="AM44" s="38" t="str">
        <f>IFERROR(VLOOKUP($C44,'PI AREA  P100'!$B:$AS,37,0),"")</f>
        <v/>
      </c>
      <c r="AN44" s="38" t="str">
        <f>IFERROR(VLOOKUP($C44,'PI AREA  P100'!$B:$AS,38,0),"")</f>
        <v/>
      </c>
      <c r="AO44" s="38" t="str">
        <f>IFERROR(VLOOKUP($C44,'PI AREA  P100'!$B:$AS,39,0),"")</f>
        <v/>
      </c>
      <c r="AP44" s="38" t="str">
        <f>IFERROR(VLOOKUP($C44,'PI AREA  P100'!$B:$AS,40,0),"")</f>
        <v/>
      </c>
      <c r="AQ44" s="38" t="str">
        <f>IFERROR(VLOOKUP($C44,'PI AREA  P100'!$B:$AS,41,0),"")</f>
        <v/>
      </c>
      <c r="AR44" s="38" t="str">
        <f>IFERROR(VLOOKUP($C44,'PI AREA  P100'!$B:$AS,42,0),"")</f>
        <v/>
      </c>
      <c r="AS44" s="68" t="str">
        <f>IF(AR44="","",$AR44-(($AS$2/CONFIGURACAO!$C$6)*$M44))</f>
        <v/>
      </c>
      <c r="AT44" s="234" t="str">
        <f t="shared" si="2"/>
        <v/>
      </c>
      <c r="AU44" s="75" t="str">
        <f>IF(AR44="","",$AR44-(($AU$2/CONFIGURACAO!$C$6)*$M44))</f>
        <v/>
      </c>
      <c r="AV44" s="76" t="str">
        <f t="shared" si="3"/>
        <v xml:space="preserve"> </v>
      </c>
      <c r="AW44" s="74" t="str">
        <f>IF(AR44="","",$AR44-(($AW$2/CONFIGURACAO!$C$6)*$M44))</f>
        <v/>
      </c>
      <c r="AX44" s="72" t="str">
        <f t="shared" si="4"/>
        <v/>
      </c>
      <c r="AZ44" s="39" t="str">
        <f t="shared" si="5"/>
        <v/>
      </c>
      <c r="BA44" s="146" t="str">
        <f t="shared" si="6"/>
        <v/>
      </c>
      <c r="BB44" s="146" t="str">
        <f t="shared" si="7"/>
        <v/>
      </c>
      <c r="BC44" s="32" t="str">
        <f t="shared" si="8"/>
        <v/>
      </c>
      <c r="BE44" s="40" t="str">
        <f t="shared" si="18"/>
        <v/>
      </c>
      <c r="BF44" s="40" t="str">
        <f t="shared" si="18"/>
        <v/>
      </c>
      <c r="BG44" s="40" t="str">
        <f t="shared" si="18"/>
        <v/>
      </c>
      <c r="BH44" s="40" t="str">
        <f t="shared" si="18"/>
        <v/>
      </c>
      <c r="BI44" s="40" t="str">
        <f t="shared" si="18"/>
        <v/>
      </c>
      <c r="BJ44" s="40" t="str">
        <f t="shared" si="18"/>
        <v/>
      </c>
      <c r="BK44" s="40" t="str">
        <f t="shared" si="18"/>
        <v/>
      </c>
      <c r="BL44" s="40" t="str">
        <f t="shared" si="10"/>
        <v/>
      </c>
      <c r="BM44" s="40" t="str">
        <f t="shared" si="19"/>
        <v/>
      </c>
      <c r="BN44" s="40" t="str">
        <f t="shared" si="19"/>
        <v/>
      </c>
      <c r="BO44" s="40" t="str">
        <f t="shared" si="19"/>
        <v/>
      </c>
      <c r="BP44" s="40" t="str">
        <f t="shared" si="12"/>
        <v/>
      </c>
      <c r="BQ44" s="40" t="str">
        <f t="shared" si="20"/>
        <v/>
      </c>
      <c r="BR44" s="40" t="str">
        <f t="shared" si="20"/>
        <v/>
      </c>
      <c r="BS44" s="40" t="str">
        <f t="shared" si="20"/>
        <v/>
      </c>
      <c r="BT44" s="42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</row>
    <row r="45" spans="1:124" s="32" customFormat="1" ht="17" thickBot="1" x14ac:dyDescent="0.25">
      <c r="A45" s="44" t="str">
        <f>CONFIGURACAO!$C$4</f>
        <v>AREA 21</v>
      </c>
      <c r="B45" s="83" t="str">
        <f>IFERROR(VLOOKUP(C45,'PI AREA  P100'!$B:$E,2,0),"")</f>
        <v/>
      </c>
      <c r="C45" s="251"/>
      <c r="D45" s="82" t="str">
        <f>IFERROR(VLOOKUP($C45,'PI AREA  P100'!$B:$I,3,0),"")</f>
        <v/>
      </c>
      <c r="E45" s="82" t="str">
        <f>IFERROR(VLOOKUP($C45,'PI AREA  P100'!$B:$I,4,0),"")</f>
        <v/>
      </c>
      <c r="F45" s="82" t="str">
        <f>IFERROR(VLOOKUP($C45,'PI AREA  P100'!$B:$I,5,0),"")</f>
        <v/>
      </c>
      <c r="G45" s="82" t="str">
        <f>IFERROR(VLOOKUP($C45,'PI AREA  P100'!$B:$I,6,0),"")</f>
        <v/>
      </c>
      <c r="H45" s="82" t="str">
        <f>IFERROR(VLOOKUP($C45,'PI AREA  P100'!$B:$I,7,0),"")</f>
        <v/>
      </c>
      <c r="I45" s="82" t="str">
        <f>IFERROR(VLOOKUP($C45,'PI AREA  P100'!$B:$I,8,0),"")</f>
        <v/>
      </c>
      <c r="J45" s="87"/>
      <c r="K45" s="94"/>
      <c r="L45" s="94"/>
      <c r="M45" s="154" t="str">
        <f t="shared" si="14"/>
        <v/>
      </c>
      <c r="N45" s="111" t="str">
        <f>IFERROR(VLOOKUP($C45,'PI AREA  P100'!$B:$AA,13,0),"")</f>
        <v/>
      </c>
      <c r="O45" s="111" t="str">
        <f>IFERROR(VLOOKUP($C45,'PI AREA  P100'!$B:$AA,14,0),"")</f>
        <v/>
      </c>
      <c r="P45" s="111" t="str">
        <f>IFERROR(VLOOKUP($C45,'PI AREA  P100'!$B:$AA,15,0),"")</f>
        <v/>
      </c>
      <c r="Q45" s="111" t="str">
        <f>IFERROR(VLOOKUP($C45,'PI AREA  P100'!$B:$AA,16,0),"")</f>
        <v/>
      </c>
      <c r="R45" s="111" t="str">
        <f>IFERROR(VLOOKUP($C45,'PI AREA  P100'!$B:$AA,17,0),"")</f>
        <v/>
      </c>
      <c r="S45" s="111" t="str">
        <f>IFERROR(VLOOKUP($C45,'PI AREA  P100'!$B:$AA,18,0),"")</f>
        <v/>
      </c>
      <c r="T45" s="114" t="str">
        <f>IFERROR(VLOOKUP($C45,'PI AREA  P100'!$B:$AA,19,0),"")</f>
        <v/>
      </c>
      <c r="U45" s="116" t="str">
        <f>IFERROR(VLOOKUP($C45,'PI AREA  P100'!$B:$AA,21,0),"")</f>
        <v/>
      </c>
      <c r="V45" s="111" t="str">
        <f>IFERROR(VLOOKUP($C45,'PI AREA  P100'!$B:$AA,22,0),"")</f>
        <v/>
      </c>
      <c r="W45" s="111" t="str">
        <f>IFERROR(VLOOKUP($C45,'PI AREA  P100'!$B:$AA,23,0),"")</f>
        <v/>
      </c>
      <c r="X45" s="119" t="str">
        <f>IFERROR(VLOOKUP($C45,'PI AREA  P100'!$B:$AA,24,0),"")</f>
        <v/>
      </c>
      <c r="Y45" s="118" t="str">
        <f>IFERROR(VLOOKUP($C45,'PI AREA  P100'!$B:$AA,25,0),"")</f>
        <v/>
      </c>
      <c r="Z45" s="111" t="str">
        <f>IFERROR(VLOOKUP($C45,'PI AREA  P100'!$B:$AA,26,0),"")</f>
        <v/>
      </c>
      <c r="AA45" s="111" t="str">
        <f>IFERROR(VLOOKUP($C45,'PI AREA  P100'!$B:$AA,27,0),"")</f>
        <v/>
      </c>
      <c r="AB45" s="114" t="str">
        <f>IFERROR(VLOOKUP($C45,'PI AREA  P100'!$B:$AB,28,0),"")</f>
        <v/>
      </c>
      <c r="AC45" s="116" t="str">
        <f t="shared" si="0"/>
        <v/>
      </c>
      <c r="AD45" s="111" t="str">
        <f t="shared" si="1"/>
        <v/>
      </c>
      <c r="AE45" s="111" t="str">
        <f t="shared" si="15"/>
        <v/>
      </c>
      <c r="AF45" s="117" t="str">
        <f t="shared" si="16"/>
        <v/>
      </c>
      <c r="AG45" s="265" t="str">
        <f t="shared" si="17"/>
        <v/>
      </c>
      <c r="AI45" s="38" t="str">
        <f>IFERROR(VLOOKUP($C45,'PI AREA  P100'!$B:$AS,33,0),"")</f>
        <v/>
      </c>
      <c r="AJ45" s="38" t="str">
        <f>IFERROR(VLOOKUP($C45,'PI AREA  P100'!$B:$AS,34,0),"")</f>
        <v/>
      </c>
      <c r="AK45" s="38" t="str">
        <f>IFERROR(VLOOKUP($C45,'PI AREA  P100'!$B:$AS,35,0),"")</f>
        <v/>
      </c>
      <c r="AL45" s="38" t="str">
        <f>IFERROR(VLOOKUP($C45,'PI AREA  P100'!$B:$AS,36,0),"")</f>
        <v/>
      </c>
      <c r="AM45" s="38" t="str">
        <f>IFERROR(VLOOKUP($C45,'PI AREA  P100'!$B:$AS,37,0),"")</f>
        <v/>
      </c>
      <c r="AN45" s="38" t="str">
        <f>IFERROR(VLOOKUP($C45,'PI AREA  P100'!$B:$AS,38,0),"")</f>
        <v/>
      </c>
      <c r="AO45" s="38" t="str">
        <f>IFERROR(VLOOKUP($C45,'PI AREA  P100'!$B:$AS,39,0),"")</f>
        <v/>
      </c>
      <c r="AP45" s="38" t="str">
        <f>IFERROR(VLOOKUP($C45,'PI AREA  P100'!$B:$AS,40,0),"")</f>
        <v/>
      </c>
      <c r="AQ45" s="38" t="str">
        <f>IFERROR(VLOOKUP($C45,'PI AREA  P100'!$B:$AS,41,0),"")</f>
        <v/>
      </c>
      <c r="AR45" s="38" t="str">
        <f>IFERROR(VLOOKUP($C45,'PI AREA  P100'!$B:$AS,42,0),"")</f>
        <v/>
      </c>
      <c r="AS45" s="68" t="str">
        <f>IF(AR45="","",$AR45-(($AS$2/CONFIGURACAO!$C$6)*$M45))</f>
        <v/>
      </c>
      <c r="AT45" s="234" t="str">
        <f t="shared" si="2"/>
        <v/>
      </c>
      <c r="AU45" s="75" t="str">
        <f>IF(AR45="","",$AR45-(($AU$2/CONFIGURACAO!$C$6)*$M45))</f>
        <v/>
      </c>
      <c r="AV45" s="76" t="str">
        <f t="shared" si="3"/>
        <v xml:space="preserve"> </v>
      </c>
      <c r="AW45" s="74" t="str">
        <f>IF(AR45="","",$AR45-(($AW$2/CONFIGURACAO!$C$6)*$M45))</f>
        <v/>
      </c>
      <c r="AX45" s="72" t="str">
        <f t="shared" si="4"/>
        <v/>
      </c>
      <c r="AZ45" s="39" t="str">
        <f t="shared" si="5"/>
        <v/>
      </c>
      <c r="BA45" s="146" t="str">
        <f t="shared" si="6"/>
        <v/>
      </c>
      <c r="BB45" s="146" t="str">
        <f t="shared" si="7"/>
        <v/>
      </c>
      <c r="BC45" s="32" t="str">
        <f t="shared" si="8"/>
        <v/>
      </c>
      <c r="BE45" s="40" t="str">
        <f t="shared" si="18"/>
        <v/>
      </c>
      <c r="BF45" s="40" t="str">
        <f t="shared" si="18"/>
        <v/>
      </c>
      <c r="BG45" s="40" t="str">
        <f t="shared" si="18"/>
        <v/>
      </c>
      <c r="BH45" s="40" t="str">
        <f t="shared" si="18"/>
        <v/>
      </c>
      <c r="BI45" s="40" t="str">
        <f t="shared" si="18"/>
        <v/>
      </c>
      <c r="BJ45" s="40" t="str">
        <f t="shared" si="18"/>
        <v/>
      </c>
      <c r="BK45" s="40" t="str">
        <f t="shared" si="18"/>
        <v/>
      </c>
      <c r="BL45" s="40" t="str">
        <f t="shared" si="10"/>
        <v/>
      </c>
      <c r="BM45" s="40" t="str">
        <f t="shared" si="19"/>
        <v/>
      </c>
      <c r="BN45" s="40" t="str">
        <f t="shared" si="19"/>
        <v/>
      </c>
      <c r="BO45" s="40" t="str">
        <f t="shared" si="19"/>
        <v/>
      </c>
      <c r="BP45" s="40" t="str">
        <f t="shared" si="12"/>
        <v/>
      </c>
      <c r="BQ45" s="40" t="str">
        <f t="shared" si="20"/>
        <v/>
      </c>
      <c r="BR45" s="40" t="str">
        <f t="shared" si="20"/>
        <v/>
      </c>
      <c r="BS45" s="40" t="str">
        <f t="shared" si="20"/>
        <v/>
      </c>
      <c r="BT45" s="42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</row>
    <row r="46" spans="1:124" s="32" customFormat="1" ht="17" thickBot="1" x14ac:dyDescent="0.25">
      <c r="A46" s="44" t="str">
        <f>CONFIGURACAO!$C$4</f>
        <v>AREA 21</v>
      </c>
      <c r="B46" s="83" t="str">
        <f>IFERROR(VLOOKUP(C46,'PI AREA  P100'!$B:$E,2,0),"")</f>
        <v/>
      </c>
      <c r="C46" s="251"/>
      <c r="D46" s="82" t="str">
        <f>IFERROR(VLOOKUP($C46,'PI AREA  P100'!$B:$I,3,0),"")</f>
        <v/>
      </c>
      <c r="E46" s="82" t="str">
        <f>IFERROR(VLOOKUP($C46,'PI AREA  P100'!$B:$I,4,0),"")</f>
        <v/>
      </c>
      <c r="F46" s="82" t="str">
        <f>IFERROR(VLOOKUP($C46,'PI AREA  P100'!$B:$I,5,0),"")</f>
        <v/>
      </c>
      <c r="G46" s="82" t="str">
        <f>IFERROR(VLOOKUP($C46,'PI AREA  P100'!$B:$I,6,0),"")</f>
        <v/>
      </c>
      <c r="H46" s="82" t="str">
        <f>IFERROR(VLOOKUP($C46,'PI AREA  P100'!$B:$I,7,0),"")</f>
        <v/>
      </c>
      <c r="I46" s="82" t="str">
        <f>IFERROR(VLOOKUP($C46,'PI AREA  P100'!$B:$I,8,0),"")</f>
        <v/>
      </c>
      <c r="J46" s="87"/>
      <c r="K46" s="94"/>
      <c r="L46" s="94"/>
      <c r="M46" s="154" t="str">
        <f t="shared" si="14"/>
        <v/>
      </c>
      <c r="N46" s="111" t="str">
        <f>IFERROR(VLOOKUP($C46,'PI AREA  P100'!$B:$AA,13,0),"")</f>
        <v/>
      </c>
      <c r="O46" s="111" t="str">
        <f>IFERROR(VLOOKUP($C46,'PI AREA  P100'!$B:$AA,14,0),"")</f>
        <v/>
      </c>
      <c r="P46" s="111" t="str">
        <f>IFERROR(VLOOKUP($C46,'PI AREA  P100'!$B:$AA,15,0),"")</f>
        <v/>
      </c>
      <c r="Q46" s="111" t="str">
        <f>IFERROR(VLOOKUP($C46,'PI AREA  P100'!$B:$AA,16,0),"")</f>
        <v/>
      </c>
      <c r="R46" s="111" t="str">
        <f>IFERROR(VLOOKUP($C46,'PI AREA  P100'!$B:$AA,17,0),"")</f>
        <v/>
      </c>
      <c r="S46" s="111" t="str">
        <f>IFERROR(VLOOKUP($C46,'PI AREA  P100'!$B:$AA,18,0),"")</f>
        <v/>
      </c>
      <c r="T46" s="114" t="str">
        <f>IFERROR(VLOOKUP($C46,'PI AREA  P100'!$B:$AA,19,0),"")</f>
        <v/>
      </c>
      <c r="U46" s="116" t="str">
        <f>IFERROR(VLOOKUP($C46,'PI AREA  P100'!$B:$AA,21,0),"")</f>
        <v/>
      </c>
      <c r="V46" s="111" t="str">
        <f>IFERROR(VLOOKUP($C46,'PI AREA  P100'!$B:$AA,22,0),"")</f>
        <v/>
      </c>
      <c r="W46" s="111" t="str">
        <f>IFERROR(VLOOKUP($C46,'PI AREA  P100'!$B:$AA,23,0),"")</f>
        <v/>
      </c>
      <c r="X46" s="119" t="str">
        <f>IFERROR(VLOOKUP($C46,'PI AREA  P100'!$B:$AA,24,0),"")</f>
        <v/>
      </c>
      <c r="Y46" s="118" t="str">
        <f>IFERROR(VLOOKUP($C46,'PI AREA  P100'!$B:$AA,25,0),"")</f>
        <v/>
      </c>
      <c r="Z46" s="111" t="str">
        <f>IFERROR(VLOOKUP($C46,'PI AREA  P100'!$B:$AA,26,0),"")</f>
        <v/>
      </c>
      <c r="AA46" s="111" t="str">
        <f>IFERROR(VLOOKUP($C46,'PI AREA  P100'!$B:$AA,27,0),"")</f>
        <v/>
      </c>
      <c r="AB46" s="114" t="str">
        <f>IFERROR(VLOOKUP($C46,'PI AREA  P100'!$B:$AB,28,0),"")</f>
        <v/>
      </c>
      <c r="AC46" s="116" t="str">
        <f t="shared" si="0"/>
        <v/>
      </c>
      <c r="AD46" s="111" t="str">
        <f t="shared" si="1"/>
        <v/>
      </c>
      <c r="AE46" s="111" t="str">
        <f t="shared" si="15"/>
        <v/>
      </c>
      <c r="AF46" s="117" t="str">
        <f t="shared" si="16"/>
        <v/>
      </c>
      <c r="AG46" s="265" t="str">
        <f t="shared" si="17"/>
        <v/>
      </c>
      <c r="AI46" s="38" t="str">
        <f>IFERROR(VLOOKUP($C46,'PI AREA  P100'!$B:$AS,33,0),"")</f>
        <v/>
      </c>
      <c r="AJ46" s="38" t="str">
        <f>IFERROR(VLOOKUP($C46,'PI AREA  P100'!$B:$AS,34,0),"")</f>
        <v/>
      </c>
      <c r="AK46" s="38" t="str">
        <f>IFERROR(VLOOKUP($C46,'PI AREA  P100'!$B:$AS,35,0),"")</f>
        <v/>
      </c>
      <c r="AL46" s="38" t="str">
        <f>IFERROR(VLOOKUP($C46,'PI AREA  P100'!$B:$AS,36,0),"")</f>
        <v/>
      </c>
      <c r="AM46" s="38" t="str">
        <f>IFERROR(VLOOKUP($C46,'PI AREA  P100'!$B:$AS,37,0),"")</f>
        <v/>
      </c>
      <c r="AN46" s="38" t="str">
        <f>IFERROR(VLOOKUP($C46,'PI AREA  P100'!$B:$AS,38,0),"")</f>
        <v/>
      </c>
      <c r="AO46" s="38" t="str">
        <f>IFERROR(VLOOKUP($C46,'PI AREA  P100'!$B:$AS,39,0),"")</f>
        <v/>
      </c>
      <c r="AP46" s="38" t="str">
        <f>IFERROR(VLOOKUP($C46,'PI AREA  P100'!$B:$AS,40,0),"")</f>
        <v/>
      </c>
      <c r="AQ46" s="38" t="str">
        <f>IFERROR(VLOOKUP($C46,'PI AREA  P100'!$B:$AS,41,0),"")</f>
        <v/>
      </c>
      <c r="AR46" s="38" t="str">
        <f>IFERROR(VLOOKUP($C46,'PI AREA  P100'!$B:$AS,42,0),"")</f>
        <v/>
      </c>
      <c r="AS46" s="68" t="str">
        <f>IF(AR46="","",$AR46-(($AS$2/CONFIGURACAO!$C$6)*$M46))</f>
        <v/>
      </c>
      <c r="AT46" s="234" t="str">
        <f t="shared" si="2"/>
        <v/>
      </c>
      <c r="AU46" s="75" t="str">
        <f>IF(AR46="","",$AR46-(($AU$2/CONFIGURACAO!$C$6)*$M46))</f>
        <v/>
      </c>
      <c r="AV46" s="76" t="str">
        <f t="shared" si="3"/>
        <v xml:space="preserve"> </v>
      </c>
      <c r="AW46" s="74" t="str">
        <f>IF(AR46="","",$AR46-(($AW$2/CONFIGURACAO!$C$6)*$M46))</f>
        <v/>
      </c>
      <c r="AX46" s="72" t="str">
        <f t="shared" si="4"/>
        <v/>
      </c>
      <c r="AZ46" s="39" t="str">
        <f t="shared" si="5"/>
        <v/>
      </c>
      <c r="BA46" s="146" t="str">
        <f t="shared" si="6"/>
        <v/>
      </c>
      <c r="BB46" s="146" t="str">
        <f t="shared" si="7"/>
        <v/>
      </c>
      <c r="BC46" s="32" t="str">
        <f t="shared" si="8"/>
        <v/>
      </c>
      <c r="BE46" s="40" t="str">
        <f t="shared" si="18"/>
        <v/>
      </c>
      <c r="BF46" s="40" t="str">
        <f t="shared" si="18"/>
        <v/>
      </c>
      <c r="BG46" s="40" t="str">
        <f t="shared" si="18"/>
        <v/>
      </c>
      <c r="BH46" s="40" t="str">
        <f t="shared" si="18"/>
        <v/>
      </c>
      <c r="BI46" s="40" t="str">
        <f t="shared" si="18"/>
        <v/>
      </c>
      <c r="BJ46" s="40" t="str">
        <f t="shared" si="18"/>
        <v/>
      </c>
      <c r="BK46" s="40" t="str">
        <f t="shared" si="18"/>
        <v/>
      </c>
      <c r="BL46" s="40" t="str">
        <f t="shared" si="10"/>
        <v/>
      </c>
      <c r="BM46" s="40" t="str">
        <f t="shared" si="19"/>
        <v/>
      </c>
      <c r="BN46" s="40" t="str">
        <f t="shared" si="19"/>
        <v/>
      </c>
      <c r="BO46" s="40" t="str">
        <f t="shared" si="19"/>
        <v/>
      </c>
      <c r="BP46" s="40" t="str">
        <f t="shared" si="12"/>
        <v/>
      </c>
      <c r="BQ46" s="40" t="str">
        <f t="shared" si="20"/>
        <v/>
      </c>
      <c r="BR46" s="40" t="str">
        <f t="shared" si="20"/>
        <v/>
      </c>
      <c r="BS46" s="40" t="str">
        <f t="shared" si="20"/>
        <v/>
      </c>
      <c r="BT46" s="42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</row>
    <row r="47" spans="1:124" s="32" customFormat="1" ht="17" thickBot="1" x14ac:dyDescent="0.25">
      <c r="A47" s="44" t="str">
        <f>CONFIGURACAO!$C$4</f>
        <v>AREA 21</v>
      </c>
      <c r="B47" s="83" t="str">
        <f>IFERROR(VLOOKUP(C47,'PI AREA  P100'!$B:$E,2,0),"")</f>
        <v/>
      </c>
      <c r="C47" s="251"/>
      <c r="D47" s="82" t="str">
        <f>IFERROR(VLOOKUP($C47,'PI AREA  P100'!$B:$I,3,0),"")</f>
        <v/>
      </c>
      <c r="E47" s="82" t="str">
        <f>IFERROR(VLOOKUP($C47,'PI AREA  P100'!$B:$I,4,0),"")</f>
        <v/>
      </c>
      <c r="F47" s="82" t="str">
        <f>IFERROR(VLOOKUP($C47,'PI AREA  P100'!$B:$I,5,0),"")</f>
        <v/>
      </c>
      <c r="G47" s="82" t="str">
        <f>IFERROR(VLOOKUP($C47,'PI AREA  P100'!$B:$I,6,0),"")</f>
        <v/>
      </c>
      <c r="H47" s="82" t="str">
        <f>IFERROR(VLOOKUP($C47,'PI AREA  P100'!$B:$I,7,0),"")</f>
        <v/>
      </c>
      <c r="I47" s="82" t="str">
        <f>IFERROR(VLOOKUP($C47,'PI AREA  P100'!$B:$I,8,0),"")</f>
        <v/>
      </c>
      <c r="J47" s="87"/>
      <c r="K47" s="94"/>
      <c r="L47" s="94"/>
      <c r="M47" s="154" t="str">
        <f t="shared" si="14"/>
        <v/>
      </c>
      <c r="N47" s="111" t="str">
        <f>IFERROR(VLOOKUP($C47,'PI AREA  P100'!$B:$AA,13,0),"")</f>
        <v/>
      </c>
      <c r="O47" s="111" t="str">
        <f>IFERROR(VLOOKUP($C47,'PI AREA  P100'!$B:$AA,14,0),"")</f>
        <v/>
      </c>
      <c r="P47" s="111" t="str">
        <f>IFERROR(VLOOKUP($C47,'PI AREA  P100'!$B:$AA,15,0),"")</f>
        <v/>
      </c>
      <c r="Q47" s="111" t="str">
        <f>IFERROR(VLOOKUP($C47,'PI AREA  P100'!$B:$AA,16,0),"")</f>
        <v/>
      </c>
      <c r="R47" s="111" t="str">
        <f>IFERROR(VLOOKUP($C47,'PI AREA  P100'!$B:$AA,17,0),"")</f>
        <v/>
      </c>
      <c r="S47" s="111" t="str">
        <f>IFERROR(VLOOKUP($C47,'PI AREA  P100'!$B:$AA,18,0),"")</f>
        <v/>
      </c>
      <c r="T47" s="114" t="str">
        <f>IFERROR(VLOOKUP($C47,'PI AREA  P100'!$B:$AA,19,0),"")</f>
        <v/>
      </c>
      <c r="U47" s="116" t="str">
        <f>IFERROR(VLOOKUP($C47,'PI AREA  P100'!$B:$AA,21,0),"")</f>
        <v/>
      </c>
      <c r="V47" s="111" t="str">
        <f>IFERROR(VLOOKUP($C47,'PI AREA  P100'!$B:$AA,22,0),"")</f>
        <v/>
      </c>
      <c r="W47" s="111" t="str">
        <f>IFERROR(VLOOKUP($C47,'PI AREA  P100'!$B:$AA,23,0),"")</f>
        <v/>
      </c>
      <c r="X47" s="119" t="str">
        <f>IFERROR(VLOOKUP($C47,'PI AREA  P100'!$B:$AA,24,0),"")</f>
        <v/>
      </c>
      <c r="Y47" s="118" t="str">
        <f>IFERROR(VLOOKUP($C47,'PI AREA  P100'!$B:$AA,25,0),"")</f>
        <v/>
      </c>
      <c r="Z47" s="111" t="str">
        <f>IFERROR(VLOOKUP($C47,'PI AREA  P100'!$B:$AA,26,0),"")</f>
        <v/>
      </c>
      <c r="AA47" s="111" t="str">
        <f>IFERROR(VLOOKUP($C47,'PI AREA  P100'!$B:$AA,27,0),"")</f>
        <v/>
      </c>
      <c r="AB47" s="114" t="str">
        <f>IFERROR(VLOOKUP($C47,'PI AREA  P100'!$B:$AB,28,0),"")</f>
        <v/>
      </c>
      <c r="AC47" s="116" t="str">
        <f t="shared" si="0"/>
        <v/>
      </c>
      <c r="AD47" s="111" t="str">
        <f t="shared" si="1"/>
        <v/>
      </c>
      <c r="AE47" s="111" t="str">
        <f t="shared" si="15"/>
        <v/>
      </c>
      <c r="AF47" s="117" t="str">
        <f t="shared" si="16"/>
        <v/>
      </c>
      <c r="AG47" s="265" t="str">
        <f t="shared" si="17"/>
        <v/>
      </c>
      <c r="AI47" s="38" t="str">
        <f>IFERROR(VLOOKUP($C47,'PI AREA  P100'!$B:$AS,33,0),"")</f>
        <v/>
      </c>
      <c r="AJ47" s="38" t="str">
        <f>IFERROR(VLOOKUP($C47,'PI AREA  P100'!$B:$AS,34,0),"")</f>
        <v/>
      </c>
      <c r="AK47" s="38" t="str">
        <f>IFERROR(VLOOKUP($C47,'PI AREA  P100'!$B:$AS,35,0),"")</f>
        <v/>
      </c>
      <c r="AL47" s="38" t="str">
        <f>IFERROR(VLOOKUP($C47,'PI AREA  P100'!$B:$AS,36,0),"")</f>
        <v/>
      </c>
      <c r="AM47" s="38" t="str">
        <f>IFERROR(VLOOKUP($C47,'PI AREA  P100'!$B:$AS,37,0),"")</f>
        <v/>
      </c>
      <c r="AN47" s="38" t="str">
        <f>IFERROR(VLOOKUP($C47,'PI AREA  P100'!$B:$AS,38,0),"")</f>
        <v/>
      </c>
      <c r="AO47" s="38" t="str">
        <f>IFERROR(VLOOKUP($C47,'PI AREA  P100'!$B:$AS,39,0),"")</f>
        <v/>
      </c>
      <c r="AP47" s="38" t="str">
        <f>IFERROR(VLOOKUP($C47,'PI AREA  P100'!$B:$AS,40,0),"")</f>
        <v/>
      </c>
      <c r="AQ47" s="38" t="str">
        <f>IFERROR(VLOOKUP($C47,'PI AREA  P100'!$B:$AS,41,0),"")</f>
        <v/>
      </c>
      <c r="AR47" s="38" t="str">
        <f>IFERROR(VLOOKUP($C47,'PI AREA  P100'!$B:$AS,42,0),"")</f>
        <v/>
      </c>
      <c r="AS47" s="68" t="str">
        <f>IF(AR47="","",$AR47-(($AS$2/CONFIGURACAO!$C$6)*$M47))</f>
        <v/>
      </c>
      <c r="AT47" s="234" t="str">
        <f t="shared" si="2"/>
        <v/>
      </c>
      <c r="AU47" s="75" t="str">
        <f>IF(AR47="","",$AR47-(($AU$2/CONFIGURACAO!$C$6)*$M47))</f>
        <v/>
      </c>
      <c r="AV47" s="76" t="str">
        <f t="shared" si="3"/>
        <v xml:space="preserve"> </v>
      </c>
      <c r="AW47" s="74" t="str">
        <f>IF(AR47="","",$AR47-(($AW$2/CONFIGURACAO!$C$6)*$M47))</f>
        <v/>
      </c>
      <c r="AX47" s="72" t="str">
        <f t="shared" si="4"/>
        <v/>
      </c>
      <c r="AZ47" s="39" t="str">
        <f t="shared" si="5"/>
        <v/>
      </c>
      <c r="BA47" s="146" t="str">
        <f t="shared" si="6"/>
        <v/>
      </c>
      <c r="BB47" s="146" t="str">
        <f t="shared" si="7"/>
        <v/>
      </c>
      <c r="BC47" s="32" t="str">
        <f t="shared" si="8"/>
        <v/>
      </c>
      <c r="BE47" s="40" t="str">
        <f t="shared" si="18"/>
        <v/>
      </c>
      <c r="BF47" s="40" t="str">
        <f t="shared" si="18"/>
        <v/>
      </c>
      <c r="BG47" s="40" t="str">
        <f t="shared" si="18"/>
        <v/>
      </c>
      <c r="BH47" s="40" t="str">
        <f t="shared" si="18"/>
        <v/>
      </c>
      <c r="BI47" s="40" t="str">
        <f t="shared" si="18"/>
        <v/>
      </c>
      <c r="BJ47" s="40" t="str">
        <f t="shared" si="18"/>
        <v/>
      </c>
      <c r="BK47" s="40" t="str">
        <f t="shared" si="18"/>
        <v/>
      </c>
      <c r="BL47" s="40" t="str">
        <f t="shared" si="10"/>
        <v/>
      </c>
      <c r="BM47" s="40" t="str">
        <f t="shared" si="19"/>
        <v/>
      </c>
      <c r="BN47" s="40" t="str">
        <f t="shared" si="19"/>
        <v/>
      </c>
      <c r="BO47" s="40" t="str">
        <f t="shared" si="19"/>
        <v/>
      </c>
      <c r="BP47" s="40" t="str">
        <f t="shared" si="12"/>
        <v/>
      </c>
      <c r="BQ47" s="40" t="str">
        <f t="shared" si="20"/>
        <v/>
      </c>
      <c r="BR47" s="40" t="str">
        <f t="shared" si="20"/>
        <v/>
      </c>
      <c r="BS47" s="40" t="str">
        <f t="shared" si="20"/>
        <v/>
      </c>
      <c r="BT47" s="42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</row>
    <row r="48" spans="1:124" s="32" customFormat="1" ht="17" thickBot="1" x14ac:dyDescent="0.25">
      <c r="A48" s="44" t="str">
        <f>CONFIGURACAO!$C$4</f>
        <v>AREA 21</v>
      </c>
      <c r="B48" s="83" t="str">
        <f>IFERROR(VLOOKUP(C48,'PI AREA  P100'!$B:$E,2,0),"")</f>
        <v/>
      </c>
      <c r="C48" s="251"/>
      <c r="D48" s="82" t="str">
        <f>IFERROR(VLOOKUP($C48,'PI AREA  P100'!$B:$I,3,0),"")</f>
        <v/>
      </c>
      <c r="E48" s="82" t="str">
        <f>IFERROR(VLOOKUP($C48,'PI AREA  P100'!$B:$I,4,0),"")</f>
        <v/>
      </c>
      <c r="F48" s="82" t="str">
        <f>IFERROR(VLOOKUP($C48,'PI AREA  P100'!$B:$I,5,0),"")</f>
        <v/>
      </c>
      <c r="G48" s="82" t="str">
        <f>IFERROR(VLOOKUP($C48,'PI AREA  P100'!$B:$I,6,0),"")</f>
        <v/>
      </c>
      <c r="H48" s="82" t="str">
        <f>IFERROR(VLOOKUP($C48,'PI AREA  P100'!$B:$I,7,0),"")</f>
        <v/>
      </c>
      <c r="I48" s="82" t="str">
        <f>IFERROR(VLOOKUP($C48,'PI AREA  P100'!$B:$I,8,0),"")</f>
        <v/>
      </c>
      <c r="J48" s="87"/>
      <c r="K48" s="94"/>
      <c r="L48" s="94"/>
      <c r="M48" s="154" t="str">
        <f t="shared" si="14"/>
        <v/>
      </c>
      <c r="N48" s="111" t="str">
        <f>IFERROR(VLOOKUP($C48,'PI AREA  P100'!$B:$AA,13,0),"")</f>
        <v/>
      </c>
      <c r="O48" s="111" t="str">
        <f>IFERROR(VLOOKUP($C48,'PI AREA  P100'!$B:$AA,14,0),"")</f>
        <v/>
      </c>
      <c r="P48" s="111" t="str">
        <f>IFERROR(VLOOKUP($C48,'PI AREA  P100'!$B:$AA,15,0),"")</f>
        <v/>
      </c>
      <c r="Q48" s="111" t="str">
        <f>IFERROR(VLOOKUP($C48,'PI AREA  P100'!$B:$AA,16,0),"")</f>
        <v/>
      </c>
      <c r="R48" s="111" t="str">
        <f>IFERROR(VLOOKUP($C48,'PI AREA  P100'!$B:$AA,17,0),"")</f>
        <v/>
      </c>
      <c r="S48" s="111" t="str">
        <f>IFERROR(VLOOKUP($C48,'PI AREA  P100'!$B:$AA,18,0),"")</f>
        <v/>
      </c>
      <c r="T48" s="114" t="str">
        <f>IFERROR(VLOOKUP($C48,'PI AREA  P100'!$B:$AA,19,0),"")</f>
        <v/>
      </c>
      <c r="U48" s="116" t="str">
        <f>IFERROR(VLOOKUP($C48,'PI AREA  P100'!$B:$AA,21,0),"")</f>
        <v/>
      </c>
      <c r="V48" s="111" t="str">
        <f>IFERROR(VLOOKUP($C48,'PI AREA  P100'!$B:$AA,22,0),"")</f>
        <v/>
      </c>
      <c r="W48" s="111" t="str">
        <f>IFERROR(VLOOKUP($C48,'PI AREA  P100'!$B:$AA,23,0),"")</f>
        <v/>
      </c>
      <c r="X48" s="119" t="str">
        <f>IFERROR(VLOOKUP($C48,'PI AREA  P100'!$B:$AA,24,0),"")</f>
        <v/>
      </c>
      <c r="Y48" s="118" t="str">
        <f>IFERROR(VLOOKUP($C48,'PI AREA  P100'!$B:$AA,25,0),"")</f>
        <v/>
      </c>
      <c r="Z48" s="111" t="str">
        <f>IFERROR(VLOOKUP($C48,'PI AREA  P100'!$B:$AA,26,0),"")</f>
        <v/>
      </c>
      <c r="AA48" s="111" t="str">
        <f>IFERROR(VLOOKUP($C48,'PI AREA  P100'!$B:$AA,27,0),"")</f>
        <v/>
      </c>
      <c r="AB48" s="114" t="str">
        <f>IFERROR(VLOOKUP($C48,'PI AREA  P100'!$B:$AB,28,0),"")</f>
        <v/>
      </c>
      <c r="AC48" s="116" t="str">
        <f t="shared" si="0"/>
        <v/>
      </c>
      <c r="AD48" s="111" t="str">
        <f t="shared" si="1"/>
        <v/>
      </c>
      <c r="AE48" s="111" t="str">
        <f t="shared" si="15"/>
        <v/>
      </c>
      <c r="AF48" s="117" t="str">
        <f t="shared" si="16"/>
        <v/>
      </c>
      <c r="AG48" s="265" t="str">
        <f t="shared" si="17"/>
        <v/>
      </c>
      <c r="AI48" s="38" t="str">
        <f>IFERROR(VLOOKUP($C48,'PI AREA  P100'!$B:$AS,33,0),"")</f>
        <v/>
      </c>
      <c r="AJ48" s="38" t="str">
        <f>IFERROR(VLOOKUP($C48,'PI AREA  P100'!$B:$AS,34,0),"")</f>
        <v/>
      </c>
      <c r="AK48" s="38" t="str">
        <f>IFERROR(VLOOKUP($C48,'PI AREA  P100'!$B:$AS,35,0),"")</f>
        <v/>
      </c>
      <c r="AL48" s="38" t="str">
        <f>IFERROR(VLOOKUP($C48,'PI AREA  P100'!$B:$AS,36,0),"")</f>
        <v/>
      </c>
      <c r="AM48" s="38" t="str">
        <f>IFERROR(VLOOKUP($C48,'PI AREA  P100'!$B:$AS,37,0),"")</f>
        <v/>
      </c>
      <c r="AN48" s="38" t="str">
        <f>IFERROR(VLOOKUP($C48,'PI AREA  P100'!$B:$AS,38,0),"")</f>
        <v/>
      </c>
      <c r="AO48" s="38" t="str">
        <f>IFERROR(VLOOKUP($C48,'PI AREA  P100'!$B:$AS,39,0),"")</f>
        <v/>
      </c>
      <c r="AP48" s="38" t="str">
        <f>IFERROR(VLOOKUP($C48,'PI AREA  P100'!$B:$AS,40,0),"")</f>
        <v/>
      </c>
      <c r="AQ48" s="38" t="str">
        <f>IFERROR(VLOOKUP($C48,'PI AREA  P100'!$B:$AS,41,0),"")</f>
        <v/>
      </c>
      <c r="AR48" s="38" t="str">
        <f>IFERROR(VLOOKUP($C48,'PI AREA  P100'!$B:$AS,42,0),"")</f>
        <v/>
      </c>
      <c r="AS48" s="68" t="str">
        <f>IF(AR48="","",$AR48-(($AS$2/CONFIGURACAO!$C$6)*$M48))</f>
        <v/>
      </c>
      <c r="AT48" s="234" t="str">
        <f t="shared" si="2"/>
        <v/>
      </c>
      <c r="AU48" s="75" t="str">
        <f>IF(AR48="","",$AR48-(($AU$2/CONFIGURACAO!$C$6)*$M48))</f>
        <v/>
      </c>
      <c r="AV48" s="76" t="str">
        <f t="shared" si="3"/>
        <v xml:space="preserve"> </v>
      </c>
      <c r="AW48" s="74" t="str">
        <f>IF(AR48="","",$AR48-(($AW$2/CONFIGURACAO!$C$6)*$M48))</f>
        <v/>
      </c>
      <c r="AX48" s="72" t="str">
        <f t="shared" si="4"/>
        <v/>
      </c>
      <c r="AZ48" s="39" t="str">
        <f t="shared" si="5"/>
        <v/>
      </c>
      <c r="BA48" s="146" t="str">
        <f t="shared" si="6"/>
        <v/>
      </c>
      <c r="BB48" s="146" t="str">
        <f t="shared" si="7"/>
        <v/>
      </c>
      <c r="BC48" s="32" t="str">
        <f t="shared" si="8"/>
        <v/>
      </c>
      <c r="BE48" s="40" t="str">
        <f t="shared" si="18"/>
        <v/>
      </c>
      <c r="BF48" s="40" t="str">
        <f t="shared" si="18"/>
        <v/>
      </c>
      <c r="BG48" s="40" t="str">
        <f t="shared" si="18"/>
        <v/>
      </c>
      <c r="BH48" s="40" t="str">
        <f t="shared" si="18"/>
        <v/>
      </c>
      <c r="BI48" s="40" t="str">
        <f t="shared" si="18"/>
        <v/>
      </c>
      <c r="BJ48" s="40" t="str">
        <f t="shared" si="18"/>
        <v/>
      </c>
      <c r="BK48" s="40" t="str">
        <f t="shared" si="18"/>
        <v/>
      </c>
      <c r="BL48" s="40" t="str">
        <f t="shared" si="10"/>
        <v/>
      </c>
      <c r="BM48" s="40" t="str">
        <f t="shared" si="19"/>
        <v/>
      </c>
      <c r="BN48" s="40" t="str">
        <f t="shared" si="19"/>
        <v/>
      </c>
      <c r="BO48" s="40" t="str">
        <f t="shared" si="19"/>
        <v/>
      </c>
      <c r="BP48" s="40" t="str">
        <f t="shared" si="12"/>
        <v/>
      </c>
      <c r="BQ48" s="40" t="str">
        <f t="shared" si="20"/>
        <v/>
      </c>
      <c r="BR48" s="40" t="str">
        <f t="shared" si="20"/>
        <v/>
      </c>
      <c r="BS48" s="40" t="str">
        <f t="shared" si="20"/>
        <v/>
      </c>
      <c r="BT48" s="42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</row>
    <row r="49" spans="1:124" s="32" customFormat="1" ht="17" thickBot="1" x14ac:dyDescent="0.25">
      <c r="A49" s="44" t="str">
        <f>CONFIGURACAO!$C$4</f>
        <v>AREA 21</v>
      </c>
      <c r="B49" s="83" t="str">
        <f>IFERROR(VLOOKUP(C49,'PI AREA  P100'!$B:$E,2,0),"")</f>
        <v/>
      </c>
      <c r="C49" s="202"/>
      <c r="D49" s="82" t="str">
        <f>IFERROR(VLOOKUP($C49,'PI AREA  P100'!$B:$I,3,0),"")</f>
        <v/>
      </c>
      <c r="E49" s="82" t="str">
        <f>IFERROR(VLOOKUP($C49,'PI AREA  P100'!$B:$I,4,0),"")</f>
        <v/>
      </c>
      <c r="F49" s="82" t="str">
        <f>IFERROR(VLOOKUP($C49,'PI AREA  P100'!$B:$I,5,0),"")</f>
        <v/>
      </c>
      <c r="G49" s="82" t="str">
        <f>IFERROR(VLOOKUP($C49,'PI AREA  P100'!$B:$I,6,0),"")</f>
        <v/>
      </c>
      <c r="H49" s="82" t="str">
        <f>IFERROR(VLOOKUP($C49,'PI AREA  P100'!$B:$I,7,0),"")</f>
        <v/>
      </c>
      <c r="I49" s="82" t="str">
        <f>IFERROR(VLOOKUP($C49,'PI AREA  P100'!$B:$I,8,0),"")</f>
        <v/>
      </c>
      <c r="J49" s="87"/>
      <c r="K49" s="94"/>
      <c r="L49" s="94"/>
      <c r="M49" s="154" t="str">
        <f t="shared" si="14"/>
        <v/>
      </c>
      <c r="N49" s="111" t="str">
        <f>IFERROR(VLOOKUP($C49,'PI AREA  P100'!$B:$AA,13,0),"")</f>
        <v/>
      </c>
      <c r="O49" s="111" t="str">
        <f>IFERROR(VLOOKUP($C49,'PI AREA  P100'!$B:$AA,14,0),"")</f>
        <v/>
      </c>
      <c r="P49" s="111" t="str">
        <f>IFERROR(VLOOKUP($C49,'PI AREA  P100'!$B:$AA,15,0),"")</f>
        <v/>
      </c>
      <c r="Q49" s="111" t="str">
        <f>IFERROR(VLOOKUP($C49,'PI AREA  P100'!$B:$AA,16,0),"")</f>
        <v/>
      </c>
      <c r="R49" s="111" t="str">
        <f>IFERROR(VLOOKUP($C49,'PI AREA  P100'!$B:$AA,17,0),"")</f>
        <v/>
      </c>
      <c r="S49" s="111" t="str">
        <f>IFERROR(VLOOKUP($C49,'PI AREA  P100'!$B:$AA,18,0),"")</f>
        <v/>
      </c>
      <c r="T49" s="114" t="str">
        <f>IFERROR(VLOOKUP($C49,'PI AREA  P100'!$B:$AA,19,0),"")</f>
        <v/>
      </c>
      <c r="U49" s="116" t="str">
        <f>IFERROR(VLOOKUP($C49,'PI AREA  P100'!$B:$AA,21,0),"")</f>
        <v/>
      </c>
      <c r="V49" s="111" t="str">
        <f>IFERROR(VLOOKUP($C49,'PI AREA  P100'!$B:$AA,22,0),"")</f>
        <v/>
      </c>
      <c r="W49" s="111" t="str">
        <f>IFERROR(VLOOKUP($C49,'PI AREA  P100'!$B:$AA,23,0),"")</f>
        <v/>
      </c>
      <c r="X49" s="119" t="str">
        <f>IFERROR(VLOOKUP($C49,'PI AREA  P100'!$B:$AA,24,0),"")</f>
        <v/>
      </c>
      <c r="Y49" s="118" t="str">
        <f>IFERROR(VLOOKUP($C49,'PI AREA  P100'!$B:$AA,25,0),"")</f>
        <v/>
      </c>
      <c r="Z49" s="111" t="str">
        <f>IFERROR(VLOOKUP($C49,'PI AREA  P100'!$B:$AA,26,0),"")</f>
        <v/>
      </c>
      <c r="AA49" s="111" t="str">
        <f>IFERROR(VLOOKUP($C49,'PI AREA  P100'!$B:$AA,27,0),"")</f>
        <v/>
      </c>
      <c r="AB49" s="114" t="str">
        <f>IFERROR(VLOOKUP($C49,'PI AREA  P100'!$B:$AB,28,0),"")</f>
        <v/>
      </c>
      <c r="AC49" s="116" t="str">
        <f t="shared" si="0"/>
        <v/>
      </c>
      <c r="AD49" s="111" t="str">
        <f t="shared" si="1"/>
        <v/>
      </c>
      <c r="AE49" s="111" t="str">
        <f t="shared" si="15"/>
        <v/>
      </c>
      <c r="AF49" s="117" t="str">
        <f t="shared" si="16"/>
        <v/>
      </c>
      <c r="AG49" s="265" t="str">
        <f t="shared" si="17"/>
        <v/>
      </c>
      <c r="AI49" s="38" t="str">
        <f>IFERROR(VLOOKUP($C49,'PI AREA  P100'!$B:$AS,33,0),"")</f>
        <v/>
      </c>
      <c r="AJ49" s="38" t="str">
        <f>IFERROR(VLOOKUP($C49,'PI AREA  P100'!$B:$AS,34,0),"")</f>
        <v/>
      </c>
      <c r="AK49" s="38" t="str">
        <f>IFERROR(VLOOKUP($C49,'PI AREA  P100'!$B:$AS,35,0),"")</f>
        <v/>
      </c>
      <c r="AL49" s="38" t="str">
        <f>IFERROR(VLOOKUP($C49,'PI AREA  P100'!$B:$AS,36,0),"")</f>
        <v/>
      </c>
      <c r="AM49" s="38" t="str">
        <f>IFERROR(VLOOKUP($C49,'PI AREA  P100'!$B:$AS,37,0),"")</f>
        <v/>
      </c>
      <c r="AN49" s="38" t="str">
        <f>IFERROR(VLOOKUP($C49,'PI AREA  P100'!$B:$AS,38,0),"")</f>
        <v/>
      </c>
      <c r="AO49" s="38" t="str">
        <f>IFERROR(VLOOKUP($C49,'PI AREA  P100'!$B:$AS,39,0),"")</f>
        <v/>
      </c>
      <c r="AP49" s="38" t="str">
        <f>IFERROR(VLOOKUP($C49,'PI AREA  P100'!$B:$AS,40,0),"")</f>
        <v/>
      </c>
      <c r="AQ49" s="38" t="str">
        <f>IFERROR(VLOOKUP($C49,'PI AREA  P100'!$B:$AS,41,0),"")</f>
        <v/>
      </c>
      <c r="AR49" s="38" t="str">
        <f>IFERROR(VLOOKUP($C49,'PI AREA  P100'!$B:$AS,42,0),"")</f>
        <v/>
      </c>
      <c r="AS49" s="68" t="str">
        <f>IF(AR49="","",$AR49-(($AS$2/CONFIGURACAO!$C$6)*$M49))</f>
        <v/>
      </c>
      <c r="AT49" s="234" t="str">
        <f t="shared" si="2"/>
        <v/>
      </c>
      <c r="AU49" s="75" t="str">
        <f>IF(AR49="","",$AR49-(($AU$2/CONFIGURACAO!$C$6)*$M49))</f>
        <v/>
      </c>
      <c r="AV49" s="76" t="str">
        <f t="shared" si="3"/>
        <v xml:space="preserve"> </v>
      </c>
      <c r="AW49" s="74" t="str">
        <f>IF(AR49="","",$AR49-(($AW$2/CONFIGURACAO!$C$6)*$M49))</f>
        <v/>
      </c>
      <c r="AX49" s="72" t="str">
        <f t="shared" si="4"/>
        <v/>
      </c>
      <c r="AZ49" s="39" t="str">
        <f t="shared" si="5"/>
        <v/>
      </c>
      <c r="BA49" s="146" t="str">
        <f t="shared" si="6"/>
        <v/>
      </c>
      <c r="BB49" s="146" t="str">
        <f t="shared" si="7"/>
        <v/>
      </c>
      <c r="BC49" s="32" t="str">
        <f t="shared" si="8"/>
        <v/>
      </c>
      <c r="BE49" s="40" t="str">
        <f t="shared" si="18"/>
        <v/>
      </c>
      <c r="BF49" s="40" t="str">
        <f t="shared" si="18"/>
        <v/>
      </c>
      <c r="BG49" s="40" t="str">
        <f t="shared" si="18"/>
        <v/>
      </c>
      <c r="BH49" s="40" t="str">
        <f t="shared" si="18"/>
        <v/>
      </c>
      <c r="BI49" s="40" t="str">
        <f t="shared" si="18"/>
        <v/>
      </c>
      <c r="BJ49" s="40" t="str">
        <f t="shared" si="18"/>
        <v/>
      </c>
      <c r="BK49" s="40" t="str">
        <f t="shared" si="18"/>
        <v/>
      </c>
      <c r="BL49" s="40" t="str">
        <f t="shared" si="10"/>
        <v/>
      </c>
      <c r="BM49" s="40" t="str">
        <f t="shared" si="19"/>
        <v/>
      </c>
      <c r="BN49" s="40" t="str">
        <f t="shared" si="19"/>
        <v/>
      </c>
      <c r="BO49" s="40" t="str">
        <f t="shared" si="19"/>
        <v/>
      </c>
      <c r="BP49" s="40" t="str">
        <f t="shared" si="12"/>
        <v/>
      </c>
      <c r="BQ49" s="40" t="str">
        <f t="shared" si="20"/>
        <v/>
      </c>
      <c r="BR49" s="40" t="str">
        <f t="shared" si="20"/>
        <v/>
      </c>
      <c r="BS49" s="40" t="str">
        <f t="shared" si="20"/>
        <v/>
      </c>
      <c r="BT49" s="42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</row>
    <row r="50" spans="1:124" s="32" customFormat="1" ht="17" thickBot="1" x14ac:dyDescent="0.25">
      <c r="A50" s="44" t="str">
        <f>CONFIGURACAO!$C$4</f>
        <v>AREA 21</v>
      </c>
      <c r="B50" s="83" t="str">
        <f>IFERROR(VLOOKUP(C50,'PI AREA  P100'!$B:$E,2,0),"")</f>
        <v/>
      </c>
      <c r="C50" s="202"/>
      <c r="D50" s="82" t="str">
        <f>IFERROR(VLOOKUP($C50,'PI AREA  P100'!$B:$I,3,0),"")</f>
        <v/>
      </c>
      <c r="E50" s="82" t="str">
        <f>IFERROR(VLOOKUP($C50,'PI AREA  P100'!$B:$I,4,0),"")</f>
        <v/>
      </c>
      <c r="F50" s="82" t="str">
        <f>IFERROR(VLOOKUP($C50,'PI AREA  P100'!$B:$I,5,0),"")</f>
        <v/>
      </c>
      <c r="G50" s="82" t="str">
        <f>IFERROR(VLOOKUP($C50,'PI AREA  P100'!$B:$I,6,0),"")</f>
        <v/>
      </c>
      <c r="H50" s="82" t="str">
        <f>IFERROR(VLOOKUP($C50,'PI AREA  P100'!$B:$I,7,0),"")</f>
        <v/>
      </c>
      <c r="I50" s="82" t="str">
        <f>IFERROR(VLOOKUP($C50,'PI AREA  P100'!$B:$I,8,0),"")</f>
        <v/>
      </c>
      <c r="J50" s="87"/>
      <c r="K50" s="94"/>
      <c r="L50" s="94"/>
      <c r="M50" s="154" t="str">
        <f t="shared" si="14"/>
        <v/>
      </c>
      <c r="N50" s="111" t="str">
        <f>IFERROR(VLOOKUP($C50,'PI AREA  P100'!$B:$AA,13,0),"")</f>
        <v/>
      </c>
      <c r="O50" s="111" t="str">
        <f>IFERROR(VLOOKUP($C50,'PI AREA  P100'!$B:$AA,14,0),"")</f>
        <v/>
      </c>
      <c r="P50" s="111" t="str">
        <f>IFERROR(VLOOKUP($C50,'PI AREA  P100'!$B:$AA,15,0),"")</f>
        <v/>
      </c>
      <c r="Q50" s="111" t="str">
        <f>IFERROR(VLOOKUP($C50,'PI AREA  P100'!$B:$AA,16,0),"")</f>
        <v/>
      </c>
      <c r="R50" s="111" t="str">
        <f>IFERROR(VLOOKUP($C50,'PI AREA  P100'!$B:$AA,17,0),"")</f>
        <v/>
      </c>
      <c r="S50" s="111" t="str">
        <f>IFERROR(VLOOKUP($C50,'PI AREA  P100'!$B:$AA,18,0),"")</f>
        <v/>
      </c>
      <c r="T50" s="114" t="str">
        <f>IFERROR(VLOOKUP($C50,'PI AREA  P100'!$B:$AA,19,0),"")</f>
        <v/>
      </c>
      <c r="U50" s="116" t="str">
        <f>IFERROR(VLOOKUP($C50,'PI AREA  P100'!$B:$AA,21,0),"")</f>
        <v/>
      </c>
      <c r="V50" s="111" t="str">
        <f>IFERROR(VLOOKUP($C50,'PI AREA  P100'!$B:$AA,22,0),"")</f>
        <v/>
      </c>
      <c r="W50" s="111" t="str">
        <f>IFERROR(VLOOKUP($C50,'PI AREA  P100'!$B:$AA,23,0),"")</f>
        <v/>
      </c>
      <c r="X50" s="119" t="str">
        <f>IFERROR(VLOOKUP($C50,'PI AREA  P100'!$B:$AA,24,0),"")</f>
        <v/>
      </c>
      <c r="Y50" s="118" t="str">
        <f>IFERROR(VLOOKUP($C50,'PI AREA  P100'!$B:$AA,25,0),"")</f>
        <v/>
      </c>
      <c r="Z50" s="111" t="str">
        <f>IFERROR(VLOOKUP($C50,'PI AREA  P100'!$B:$AA,26,0),"")</f>
        <v/>
      </c>
      <c r="AA50" s="111" t="str">
        <f>IFERROR(VLOOKUP($C50,'PI AREA  P100'!$B:$AA,27,0),"")</f>
        <v/>
      </c>
      <c r="AB50" s="114" t="str">
        <f>IFERROR(VLOOKUP($C50,'PI AREA  P100'!$B:$AB,28,0),"")</f>
        <v/>
      </c>
      <c r="AC50" s="116" t="str">
        <f t="shared" si="0"/>
        <v/>
      </c>
      <c r="AD50" s="111" t="str">
        <f t="shared" si="1"/>
        <v/>
      </c>
      <c r="AE50" s="111" t="str">
        <f t="shared" si="15"/>
        <v/>
      </c>
      <c r="AF50" s="117" t="str">
        <f t="shared" si="16"/>
        <v/>
      </c>
      <c r="AG50" s="265" t="str">
        <f t="shared" si="17"/>
        <v/>
      </c>
      <c r="AI50" s="38" t="str">
        <f>IFERROR(VLOOKUP($C50,'PI AREA  P100'!$B:$AS,33,0),"")</f>
        <v/>
      </c>
      <c r="AJ50" s="38" t="str">
        <f>IFERROR(VLOOKUP($C50,'PI AREA  P100'!$B:$AS,34,0),"")</f>
        <v/>
      </c>
      <c r="AK50" s="38" t="str">
        <f>IFERROR(VLOOKUP($C50,'PI AREA  P100'!$B:$AS,35,0),"")</f>
        <v/>
      </c>
      <c r="AL50" s="38" t="str">
        <f>IFERROR(VLOOKUP($C50,'PI AREA  P100'!$B:$AS,36,0),"")</f>
        <v/>
      </c>
      <c r="AM50" s="38" t="str">
        <f>IFERROR(VLOOKUP($C50,'PI AREA  P100'!$B:$AS,37,0),"")</f>
        <v/>
      </c>
      <c r="AN50" s="38" t="str">
        <f>IFERROR(VLOOKUP($C50,'PI AREA  P100'!$B:$AS,38,0),"")</f>
        <v/>
      </c>
      <c r="AO50" s="38" t="str">
        <f>IFERROR(VLOOKUP($C50,'PI AREA  P100'!$B:$AS,39,0),"")</f>
        <v/>
      </c>
      <c r="AP50" s="38" t="str">
        <f>IFERROR(VLOOKUP($C50,'PI AREA  P100'!$B:$AS,40,0),"")</f>
        <v/>
      </c>
      <c r="AQ50" s="38" t="str">
        <f>IFERROR(VLOOKUP($C50,'PI AREA  P100'!$B:$AS,41,0),"")</f>
        <v/>
      </c>
      <c r="AR50" s="38" t="str">
        <f>IFERROR(VLOOKUP($C50,'PI AREA  P100'!$B:$AS,42,0),"")</f>
        <v/>
      </c>
      <c r="AS50" s="68" t="str">
        <f>IF(AR50="","",$AR50-(($AS$2/CONFIGURACAO!$C$6)*$M50))</f>
        <v/>
      </c>
      <c r="AT50" s="234" t="str">
        <f t="shared" si="2"/>
        <v/>
      </c>
      <c r="AU50" s="75" t="str">
        <f>IF(AR50="","",$AR50-(($AU$2/CONFIGURACAO!$C$6)*$M50))</f>
        <v/>
      </c>
      <c r="AV50" s="76" t="str">
        <f t="shared" si="3"/>
        <v xml:space="preserve"> </v>
      </c>
      <c r="AW50" s="74" t="str">
        <f>IF(AR50="","",$AR50-(($AW$2/CONFIGURACAO!$C$6)*$M50))</f>
        <v/>
      </c>
      <c r="AX50" s="72" t="str">
        <f t="shared" si="4"/>
        <v/>
      </c>
      <c r="AZ50" s="39" t="str">
        <f t="shared" si="5"/>
        <v/>
      </c>
      <c r="BA50" s="146" t="str">
        <f t="shared" si="6"/>
        <v/>
      </c>
      <c r="BB50" s="146" t="str">
        <f t="shared" si="7"/>
        <v/>
      </c>
      <c r="BC50" s="32" t="str">
        <f t="shared" si="8"/>
        <v/>
      </c>
      <c r="BE50" s="40" t="str">
        <f t="shared" si="18"/>
        <v/>
      </c>
      <c r="BF50" s="40" t="str">
        <f t="shared" si="18"/>
        <v/>
      </c>
      <c r="BG50" s="40" t="str">
        <f t="shared" si="18"/>
        <v/>
      </c>
      <c r="BH50" s="40" t="str">
        <f t="shared" si="18"/>
        <v/>
      </c>
      <c r="BI50" s="40" t="str">
        <f t="shared" si="18"/>
        <v/>
      </c>
      <c r="BJ50" s="40" t="str">
        <f t="shared" si="18"/>
        <v/>
      </c>
      <c r="BK50" s="40" t="str">
        <f t="shared" si="18"/>
        <v/>
      </c>
      <c r="BL50" s="40" t="str">
        <f t="shared" si="10"/>
        <v/>
      </c>
      <c r="BM50" s="40" t="str">
        <f t="shared" si="19"/>
        <v/>
      </c>
      <c r="BN50" s="40" t="str">
        <f t="shared" si="19"/>
        <v/>
      </c>
      <c r="BO50" s="40" t="str">
        <f t="shared" si="19"/>
        <v/>
      </c>
      <c r="BP50" s="40" t="str">
        <f t="shared" si="12"/>
        <v/>
      </c>
      <c r="BQ50" s="40" t="str">
        <f t="shared" si="20"/>
        <v/>
      </c>
      <c r="BR50" s="40" t="str">
        <f t="shared" si="20"/>
        <v/>
      </c>
      <c r="BS50" s="40" t="str">
        <f t="shared" si="20"/>
        <v/>
      </c>
      <c r="BT50" s="42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</row>
    <row r="51" spans="1:124" s="32" customFormat="1" ht="17" thickBot="1" x14ac:dyDescent="0.25">
      <c r="A51" s="44" t="str">
        <f>CONFIGURACAO!$C$4</f>
        <v>AREA 21</v>
      </c>
      <c r="B51" s="83" t="str">
        <f>IFERROR(VLOOKUP(C51,'PI AREA  P100'!$B:$E,2,0),"")</f>
        <v/>
      </c>
      <c r="C51" s="202"/>
      <c r="D51" s="82" t="str">
        <f>IFERROR(VLOOKUP($C51,'PI AREA  P100'!$B:$I,3,0),"")</f>
        <v/>
      </c>
      <c r="E51" s="82" t="str">
        <f>IFERROR(VLOOKUP($C51,'PI AREA  P100'!$B:$I,4,0),"")</f>
        <v/>
      </c>
      <c r="F51" s="82" t="str">
        <f>IFERROR(VLOOKUP($C51,'PI AREA  P100'!$B:$I,5,0),"")</f>
        <v/>
      </c>
      <c r="G51" s="82" t="str">
        <f>IFERROR(VLOOKUP($C51,'PI AREA  P100'!$B:$I,6,0),"")</f>
        <v/>
      </c>
      <c r="H51" s="82" t="str">
        <f>IFERROR(VLOOKUP($C51,'PI AREA  P100'!$B:$I,7,0),"")</f>
        <v/>
      </c>
      <c r="I51" s="82" t="str">
        <f>IFERROR(VLOOKUP($C51,'PI AREA  P100'!$B:$I,8,0),"")</f>
        <v/>
      </c>
      <c r="J51" s="87"/>
      <c r="K51" s="94"/>
      <c r="L51" s="94"/>
      <c r="M51" s="154" t="str">
        <f t="shared" si="14"/>
        <v/>
      </c>
      <c r="N51" s="111" t="str">
        <f>IFERROR(VLOOKUP($C51,'PI AREA  P100'!$B:$AA,13,0),"")</f>
        <v/>
      </c>
      <c r="O51" s="111" t="str">
        <f>IFERROR(VLOOKUP($C51,'PI AREA  P100'!$B:$AA,14,0),"")</f>
        <v/>
      </c>
      <c r="P51" s="111" t="str">
        <f>IFERROR(VLOOKUP($C51,'PI AREA  P100'!$B:$AA,15,0),"")</f>
        <v/>
      </c>
      <c r="Q51" s="111" t="str">
        <f>IFERROR(VLOOKUP($C51,'PI AREA  P100'!$B:$AA,16,0),"")</f>
        <v/>
      </c>
      <c r="R51" s="111" t="str">
        <f>IFERROR(VLOOKUP($C51,'PI AREA  P100'!$B:$AA,17,0),"")</f>
        <v/>
      </c>
      <c r="S51" s="111" t="str">
        <f>IFERROR(VLOOKUP($C51,'PI AREA  P100'!$B:$AA,18,0),"")</f>
        <v/>
      </c>
      <c r="T51" s="114" t="str">
        <f>IFERROR(VLOOKUP($C51,'PI AREA  P100'!$B:$AA,19,0),"")</f>
        <v/>
      </c>
      <c r="U51" s="116" t="str">
        <f>IFERROR(VLOOKUP($C51,'PI AREA  P100'!$B:$AA,21,0),"")</f>
        <v/>
      </c>
      <c r="V51" s="111" t="str">
        <f>IFERROR(VLOOKUP($C51,'PI AREA  P100'!$B:$AA,22,0),"")</f>
        <v/>
      </c>
      <c r="W51" s="111" t="str">
        <f>IFERROR(VLOOKUP($C51,'PI AREA  P100'!$B:$AA,23,0),"")</f>
        <v/>
      </c>
      <c r="X51" s="119" t="str">
        <f>IFERROR(VLOOKUP($C51,'PI AREA  P100'!$B:$AA,24,0),"")</f>
        <v/>
      </c>
      <c r="Y51" s="118" t="str">
        <f>IFERROR(VLOOKUP($C51,'PI AREA  P100'!$B:$AA,25,0),"")</f>
        <v/>
      </c>
      <c r="Z51" s="111" t="str">
        <f>IFERROR(VLOOKUP($C51,'PI AREA  P100'!$B:$AA,26,0),"")</f>
        <v/>
      </c>
      <c r="AA51" s="111" t="str">
        <f>IFERROR(VLOOKUP($C51,'PI AREA  P100'!$B:$AA,27,0),"")</f>
        <v/>
      </c>
      <c r="AB51" s="114" t="str">
        <f>IFERROR(VLOOKUP($C51,'PI AREA  P100'!$B:$AB,28,0),"")</f>
        <v/>
      </c>
      <c r="AC51" s="116" t="str">
        <f t="shared" si="0"/>
        <v/>
      </c>
      <c r="AD51" s="111" t="str">
        <f t="shared" si="1"/>
        <v/>
      </c>
      <c r="AE51" s="111" t="str">
        <f t="shared" si="15"/>
        <v/>
      </c>
      <c r="AF51" s="117" t="str">
        <f t="shared" si="16"/>
        <v/>
      </c>
      <c r="AG51" s="265" t="str">
        <f t="shared" si="17"/>
        <v/>
      </c>
      <c r="AI51" s="38" t="str">
        <f>IFERROR(VLOOKUP($C51,'PI AREA  P100'!$B:$AS,33,0),"")</f>
        <v/>
      </c>
      <c r="AJ51" s="38" t="str">
        <f>IFERROR(VLOOKUP($C51,'PI AREA  P100'!$B:$AS,34,0),"")</f>
        <v/>
      </c>
      <c r="AK51" s="38" t="str">
        <f>IFERROR(VLOOKUP($C51,'PI AREA  P100'!$B:$AS,35,0),"")</f>
        <v/>
      </c>
      <c r="AL51" s="38" t="str">
        <f>IFERROR(VLOOKUP($C51,'PI AREA  P100'!$B:$AS,36,0),"")</f>
        <v/>
      </c>
      <c r="AM51" s="38" t="str">
        <f>IFERROR(VLOOKUP($C51,'PI AREA  P100'!$B:$AS,37,0),"")</f>
        <v/>
      </c>
      <c r="AN51" s="38" t="str">
        <f>IFERROR(VLOOKUP($C51,'PI AREA  P100'!$B:$AS,38,0),"")</f>
        <v/>
      </c>
      <c r="AO51" s="38" t="str">
        <f>IFERROR(VLOOKUP($C51,'PI AREA  P100'!$B:$AS,39,0),"")</f>
        <v/>
      </c>
      <c r="AP51" s="38" t="str">
        <f>IFERROR(VLOOKUP($C51,'PI AREA  P100'!$B:$AS,40,0),"")</f>
        <v/>
      </c>
      <c r="AQ51" s="38" t="str">
        <f>IFERROR(VLOOKUP($C51,'PI AREA  P100'!$B:$AS,41,0),"")</f>
        <v/>
      </c>
      <c r="AR51" s="38" t="str">
        <f>IFERROR(VLOOKUP($C51,'PI AREA  P100'!$B:$AS,42,0),"")</f>
        <v/>
      </c>
      <c r="AS51" s="68" t="str">
        <f>IF(AR51="","",$AR51-(($AS$2/CONFIGURACAO!$C$6)*$M51))</f>
        <v/>
      </c>
      <c r="AT51" s="234" t="str">
        <f t="shared" si="2"/>
        <v/>
      </c>
      <c r="AU51" s="75" t="str">
        <f>IF(AR51="","",$AR51-(($AU$2/CONFIGURACAO!$C$6)*$M51))</f>
        <v/>
      </c>
      <c r="AV51" s="76" t="str">
        <f t="shared" si="3"/>
        <v xml:space="preserve"> </v>
      </c>
      <c r="AW51" s="74" t="str">
        <f>IF(AR51="","",$AR51-(($AW$2/CONFIGURACAO!$C$6)*$M51))</f>
        <v/>
      </c>
      <c r="AX51" s="72" t="str">
        <f t="shared" si="4"/>
        <v/>
      </c>
      <c r="AZ51" s="39" t="str">
        <f t="shared" si="5"/>
        <v/>
      </c>
      <c r="BA51" s="146" t="str">
        <f t="shared" si="6"/>
        <v/>
      </c>
      <c r="BB51" s="146" t="str">
        <f t="shared" si="7"/>
        <v/>
      </c>
      <c r="BC51" s="32" t="str">
        <f t="shared" si="8"/>
        <v/>
      </c>
      <c r="BE51" s="40" t="str">
        <f t="shared" si="18"/>
        <v/>
      </c>
      <c r="BF51" s="40" t="str">
        <f t="shared" si="18"/>
        <v/>
      </c>
      <c r="BG51" s="40" t="str">
        <f t="shared" si="18"/>
        <v/>
      </c>
      <c r="BH51" s="40" t="str">
        <f t="shared" si="18"/>
        <v/>
      </c>
      <c r="BI51" s="40" t="str">
        <f t="shared" si="18"/>
        <v/>
      </c>
      <c r="BJ51" s="40" t="str">
        <f t="shared" si="18"/>
        <v/>
      </c>
      <c r="BK51" s="40" t="str">
        <f t="shared" si="18"/>
        <v/>
      </c>
      <c r="BL51" s="40" t="str">
        <f t="shared" si="10"/>
        <v/>
      </c>
      <c r="BM51" s="40" t="str">
        <f t="shared" si="19"/>
        <v/>
      </c>
      <c r="BN51" s="40" t="str">
        <f t="shared" si="19"/>
        <v/>
      </c>
      <c r="BO51" s="40" t="str">
        <f t="shared" si="19"/>
        <v/>
      </c>
      <c r="BP51" s="40" t="str">
        <f t="shared" si="12"/>
        <v/>
      </c>
      <c r="BQ51" s="40" t="str">
        <f t="shared" si="20"/>
        <v/>
      </c>
      <c r="BR51" s="40" t="str">
        <f t="shared" si="20"/>
        <v/>
      </c>
      <c r="BS51" s="40" t="str">
        <f t="shared" si="20"/>
        <v/>
      </c>
      <c r="BT51" s="42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</row>
    <row r="52" spans="1:124" s="32" customFormat="1" ht="17" thickBot="1" x14ac:dyDescent="0.25">
      <c r="A52" s="44" t="str">
        <f>CONFIGURACAO!$C$4</f>
        <v>AREA 21</v>
      </c>
      <c r="B52" s="83" t="str">
        <f>IFERROR(VLOOKUP(C52,'PI AREA  P100'!$B:$E,2,0),"")</f>
        <v/>
      </c>
      <c r="C52" s="202"/>
      <c r="D52" s="82" t="str">
        <f>IFERROR(VLOOKUP($C52,'PI AREA  P100'!$B:$I,3,0),"")</f>
        <v/>
      </c>
      <c r="E52" s="82" t="str">
        <f>IFERROR(VLOOKUP($C52,'PI AREA  P100'!$B:$I,4,0),"")</f>
        <v/>
      </c>
      <c r="F52" s="82" t="str">
        <f>IFERROR(VLOOKUP($C52,'PI AREA  P100'!$B:$I,5,0),"")</f>
        <v/>
      </c>
      <c r="G52" s="82" t="str">
        <f>IFERROR(VLOOKUP($C52,'PI AREA  P100'!$B:$I,6,0),"")</f>
        <v/>
      </c>
      <c r="H52" s="82" t="str">
        <f>IFERROR(VLOOKUP($C52,'PI AREA  P100'!$B:$I,7,0),"")</f>
        <v/>
      </c>
      <c r="I52" s="82" t="str">
        <f>IFERROR(VLOOKUP($C52,'PI AREA  P100'!$B:$I,8,0),"")</f>
        <v/>
      </c>
      <c r="J52" s="87"/>
      <c r="K52" s="94"/>
      <c r="L52" s="94"/>
      <c r="M52" s="154" t="str">
        <f t="shared" si="14"/>
        <v/>
      </c>
      <c r="N52" s="111" t="str">
        <f>IFERROR(VLOOKUP($C52,'PI AREA  P100'!$B:$AA,13,0),"")</f>
        <v/>
      </c>
      <c r="O52" s="111" t="str">
        <f>IFERROR(VLOOKUP($C52,'PI AREA  P100'!$B:$AA,14,0),"")</f>
        <v/>
      </c>
      <c r="P52" s="111" t="str">
        <f>IFERROR(VLOOKUP($C52,'PI AREA  P100'!$B:$AA,15,0),"")</f>
        <v/>
      </c>
      <c r="Q52" s="111" t="str">
        <f>IFERROR(VLOOKUP($C52,'PI AREA  P100'!$B:$AA,16,0),"")</f>
        <v/>
      </c>
      <c r="R52" s="111" t="str">
        <f>IFERROR(VLOOKUP($C52,'PI AREA  P100'!$B:$AA,17,0),"")</f>
        <v/>
      </c>
      <c r="S52" s="111" t="str">
        <f>IFERROR(VLOOKUP($C52,'PI AREA  P100'!$B:$AA,18,0),"")</f>
        <v/>
      </c>
      <c r="T52" s="114" t="str">
        <f>IFERROR(VLOOKUP($C52,'PI AREA  P100'!$B:$AA,19,0),"")</f>
        <v/>
      </c>
      <c r="U52" s="116" t="str">
        <f>IFERROR(VLOOKUP($C52,'PI AREA  P100'!$B:$AA,21,0),"")</f>
        <v/>
      </c>
      <c r="V52" s="111" t="str">
        <f>IFERROR(VLOOKUP($C52,'PI AREA  P100'!$B:$AA,22,0),"")</f>
        <v/>
      </c>
      <c r="W52" s="111" t="str">
        <f>IFERROR(VLOOKUP($C52,'PI AREA  P100'!$B:$AA,23,0),"")</f>
        <v/>
      </c>
      <c r="X52" s="119" t="str">
        <f>IFERROR(VLOOKUP($C52,'PI AREA  P100'!$B:$AA,24,0),"")</f>
        <v/>
      </c>
      <c r="Y52" s="118" t="str">
        <f>IFERROR(VLOOKUP($C52,'PI AREA  P100'!$B:$AA,25,0),"")</f>
        <v/>
      </c>
      <c r="Z52" s="111" t="str">
        <f>IFERROR(VLOOKUP($C52,'PI AREA  P100'!$B:$AA,26,0),"")</f>
        <v/>
      </c>
      <c r="AA52" s="111" t="str">
        <f>IFERROR(VLOOKUP($C52,'PI AREA  P100'!$B:$AA,27,0),"")</f>
        <v/>
      </c>
      <c r="AB52" s="114" t="str">
        <f>IFERROR(VLOOKUP($C52,'PI AREA  P100'!$B:$AB,28,0),"")</f>
        <v/>
      </c>
      <c r="AC52" s="116" t="str">
        <f t="shared" si="0"/>
        <v/>
      </c>
      <c r="AD52" s="111" t="str">
        <f t="shared" si="1"/>
        <v/>
      </c>
      <c r="AE52" s="111" t="str">
        <f t="shared" si="15"/>
        <v/>
      </c>
      <c r="AF52" s="117" t="str">
        <f t="shared" si="16"/>
        <v/>
      </c>
      <c r="AG52" s="265" t="str">
        <f t="shared" si="17"/>
        <v/>
      </c>
      <c r="AI52" s="38" t="str">
        <f>IFERROR(VLOOKUP($C52,'PI AREA  P100'!$B:$AS,33,0),"")</f>
        <v/>
      </c>
      <c r="AJ52" s="38" t="str">
        <f>IFERROR(VLOOKUP($C52,'PI AREA  P100'!$B:$AS,34,0),"")</f>
        <v/>
      </c>
      <c r="AK52" s="38" t="str">
        <f>IFERROR(VLOOKUP($C52,'PI AREA  P100'!$B:$AS,35,0),"")</f>
        <v/>
      </c>
      <c r="AL52" s="38" t="str">
        <f>IFERROR(VLOOKUP($C52,'PI AREA  P100'!$B:$AS,36,0),"")</f>
        <v/>
      </c>
      <c r="AM52" s="38" t="str">
        <f>IFERROR(VLOOKUP($C52,'PI AREA  P100'!$B:$AS,37,0),"")</f>
        <v/>
      </c>
      <c r="AN52" s="38" t="str">
        <f>IFERROR(VLOOKUP($C52,'PI AREA  P100'!$B:$AS,38,0),"")</f>
        <v/>
      </c>
      <c r="AO52" s="38" t="str">
        <f>IFERROR(VLOOKUP($C52,'PI AREA  P100'!$B:$AS,39,0),"")</f>
        <v/>
      </c>
      <c r="AP52" s="38" t="str">
        <f>IFERROR(VLOOKUP($C52,'PI AREA  P100'!$B:$AS,40,0),"")</f>
        <v/>
      </c>
      <c r="AQ52" s="38" t="str">
        <f>IFERROR(VLOOKUP($C52,'PI AREA  P100'!$B:$AS,41,0),"")</f>
        <v/>
      </c>
      <c r="AR52" s="38" t="str">
        <f>IFERROR(VLOOKUP($C52,'PI AREA  P100'!$B:$AS,42,0),"")</f>
        <v/>
      </c>
      <c r="AS52" s="68" t="str">
        <f>IF(AR52="","",$AR52-(($AS$2/CONFIGURACAO!$C$6)*$M52))</f>
        <v/>
      </c>
      <c r="AT52" s="234" t="str">
        <f t="shared" si="2"/>
        <v/>
      </c>
      <c r="AU52" s="75" t="str">
        <f>IF(AR52="","",$AR52-(($AU$2/CONFIGURACAO!$C$6)*$M52))</f>
        <v/>
      </c>
      <c r="AV52" s="76" t="str">
        <f t="shared" si="3"/>
        <v xml:space="preserve"> </v>
      </c>
      <c r="AW52" s="74" t="str">
        <f>IF(AR52="","",$AR52-(($AW$2/CONFIGURACAO!$C$6)*$M52))</f>
        <v/>
      </c>
      <c r="AX52" s="72" t="str">
        <f t="shared" si="4"/>
        <v/>
      </c>
      <c r="AZ52" s="39" t="str">
        <f t="shared" si="5"/>
        <v/>
      </c>
      <c r="BA52" s="146" t="str">
        <f t="shared" si="6"/>
        <v/>
      </c>
      <c r="BB52" s="146" t="str">
        <f t="shared" si="7"/>
        <v/>
      </c>
      <c r="BC52" s="32" t="str">
        <f t="shared" si="8"/>
        <v/>
      </c>
      <c r="BE52" s="40" t="str">
        <f t="shared" si="18"/>
        <v/>
      </c>
      <c r="BF52" s="40" t="str">
        <f t="shared" si="18"/>
        <v/>
      </c>
      <c r="BG52" s="40" t="str">
        <f t="shared" si="18"/>
        <v/>
      </c>
      <c r="BH52" s="40" t="str">
        <f t="shared" si="18"/>
        <v/>
      </c>
      <c r="BI52" s="40" t="str">
        <f t="shared" si="18"/>
        <v/>
      </c>
      <c r="BJ52" s="40" t="str">
        <f t="shared" si="18"/>
        <v/>
      </c>
      <c r="BK52" s="40" t="str">
        <f t="shared" si="18"/>
        <v/>
      </c>
      <c r="BL52" s="40" t="str">
        <f t="shared" si="10"/>
        <v/>
      </c>
      <c r="BM52" s="40" t="str">
        <f t="shared" si="19"/>
        <v/>
      </c>
      <c r="BN52" s="40" t="str">
        <f t="shared" si="19"/>
        <v/>
      </c>
      <c r="BO52" s="40" t="str">
        <f t="shared" si="19"/>
        <v/>
      </c>
      <c r="BP52" s="40" t="str">
        <f t="shared" si="12"/>
        <v/>
      </c>
      <c r="BQ52" s="40" t="str">
        <f t="shared" si="20"/>
        <v/>
      </c>
      <c r="BR52" s="40" t="str">
        <f t="shared" si="20"/>
        <v/>
      </c>
      <c r="BS52" s="40" t="str">
        <f t="shared" si="20"/>
        <v/>
      </c>
      <c r="BT52" s="4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</row>
    <row r="53" spans="1:124" s="32" customFormat="1" ht="17" thickBot="1" x14ac:dyDescent="0.25">
      <c r="A53" s="44" t="str">
        <f>CONFIGURACAO!$C$4</f>
        <v>AREA 21</v>
      </c>
      <c r="B53" s="83" t="str">
        <f>IFERROR(VLOOKUP(C53,'PI AREA  P100'!$B:$E,2,0),"")</f>
        <v/>
      </c>
      <c r="C53" s="202"/>
      <c r="D53" s="82" t="str">
        <f>IFERROR(VLOOKUP($C53,'PI AREA  P100'!$B:$I,3,0),"")</f>
        <v/>
      </c>
      <c r="E53" s="82" t="str">
        <f>IFERROR(VLOOKUP($C53,'PI AREA  P100'!$B:$I,4,0),"")</f>
        <v/>
      </c>
      <c r="F53" s="82" t="str">
        <f>IFERROR(VLOOKUP($C53,'PI AREA  P100'!$B:$I,5,0),"")</f>
        <v/>
      </c>
      <c r="G53" s="82" t="str">
        <f>IFERROR(VLOOKUP($C53,'PI AREA  P100'!$B:$I,6,0),"")</f>
        <v/>
      </c>
      <c r="H53" s="82" t="str">
        <f>IFERROR(VLOOKUP($C53,'PI AREA  P100'!$B:$I,7,0),"")</f>
        <v/>
      </c>
      <c r="I53" s="82" t="str">
        <f>IFERROR(VLOOKUP($C53,'PI AREA  P100'!$B:$I,8,0),"")</f>
        <v/>
      </c>
      <c r="J53" s="87"/>
      <c r="K53" s="94"/>
      <c r="L53" s="94"/>
      <c r="M53" s="154" t="str">
        <f t="shared" si="14"/>
        <v/>
      </c>
      <c r="N53" s="111" t="str">
        <f>IFERROR(VLOOKUP($C53,'PI AREA  P100'!$B:$AA,13,0),"")</f>
        <v/>
      </c>
      <c r="O53" s="111" t="str">
        <f>IFERROR(VLOOKUP($C53,'PI AREA  P100'!$B:$AA,14,0),"")</f>
        <v/>
      </c>
      <c r="P53" s="111" t="str">
        <f>IFERROR(VLOOKUP($C53,'PI AREA  P100'!$B:$AA,15,0),"")</f>
        <v/>
      </c>
      <c r="Q53" s="111" t="str">
        <f>IFERROR(VLOOKUP($C53,'PI AREA  P100'!$B:$AA,16,0),"")</f>
        <v/>
      </c>
      <c r="R53" s="111" t="str">
        <f>IFERROR(VLOOKUP($C53,'PI AREA  P100'!$B:$AA,17,0),"")</f>
        <v/>
      </c>
      <c r="S53" s="111" t="str">
        <f>IFERROR(VLOOKUP($C53,'PI AREA  P100'!$B:$AA,18,0),"")</f>
        <v/>
      </c>
      <c r="T53" s="114" t="str">
        <f>IFERROR(VLOOKUP($C53,'PI AREA  P100'!$B:$AA,19,0),"")</f>
        <v/>
      </c>
      <c r="U53" s="116" t="str">
        <f>IFERROR(VLOOKUP($C53,'PI AREA  P100'!$B:$AA,21,0),"")</f>
        <v/>
      </c>
      <c r="V53" s="111" t="str">
        <f>IFERROR(VLOOKUP($C53,'PI AREA  P100'!$B:$AA,22,0),"")</f>
        <v/>
      </c>
      <c r="W53" s="111" t="str">
        <f>IFERROR(VLOOKUP($C53,'PI AREA  P100'!$B:$AA,23,0),"")</f>
        <v/>
      </c>
      <c r="X53" s="119" t="str">
        <f>IFERROR(VLOOKUP($C53,'PI AREA  P100'!$B:$AA,24,0),"")</f>
        <v/>
      </c>
      <c r="Y53" s="118" t="str">
        <f>IFERROR(VLOOKUP($C53,'PI AREA  P100'!$B:$AA,25,0),"")</f>
        <v/>
      </c>
      <c r="Z53" s="111" t="str">
        <f>IFERROR(VLOOKUP($C53,'PI AREA  P100'!$B:$AA,26,0),"")</f>
        <v/>
      </c>
      <c r="AA53" s="111" t="str">
        <f>IFERROR(VLOOKUP($C53,'PI AREA  P100'!$B:$AA,27,0),"")</f>
        <v/>
      </c>
      <c r="AB53" s="114" t="str">
        <f>IFERROR(VLOOKUP($C53,'PI AREA  P100'!$B:$AB,28,0),"")</f>
        <v/>
      </c>
      <c r="AC53" s="116" t="str">
        <f t="shared" si="0"/>
        <v/>
      </c>
      <c r="AD53" s="111" t="str">
        <f t="shared" si="1"/>
        <v/>
      </c>
      <c r="AE53" s="111" t="str">
        <f t="shared" si="15"/>
        <v/>
      </c>
      <c r="AF53" s="117" t="str">
        <f t="shared" si="16"/>
        <v/>
      </c>
      <c r="AG53" s="265" t="str">
        <f t="shared" si="17"/>
        <v/>
      </c>
      <c r="AI53" s="38" t="str">
        <f>IFERROR(VLOOKUP($C53,'PI AREA  P100'!$B:$AS,33,0),"")</f>
        <v/>
      </c>
      <c r="AJ53" s="38" t="str">
        <f>IFERROR(VLOOKUP($C53,'PI AREA  P100'!$B:$AS,34,0),"")</f>
        <v/>
      </c>
      <c r="AK53" s="38" t="str">
        <f>IFERROR(VLOOKUP($C53,'PI AREA  P100'!$B:$AS,35,0),"")</f>
        <v/>
      </c>
      <c r="AL53" s="38" t="str">
        <f>IFERROR(VLOOKUP($C53,'PI AREA  P100'!$B:$AS,36,0),"")</f>
        <v/>
      </c>
      <c r="AM53" s="38" t="str">
        <f>IFERROR(VLOOKUP($C53,'PI AREA  P100'!$B:$AS,37,0),"")</f>
        <v/>
      </c>
      <c r="AN53" s="38" t="str">
        <f>IFERROR(VLOOKUP($C53,'PI AREA  P100'!$B:$AS,38,0),"")</f>
        <v/>
      </c>
      <c r="AO53" s="38" t="str">
        <f>IFERROR(VLOOKUP($C53,'PI AREA  P100'!$B:$AS,39,0),"")</f>
        <v/>
      </c>
      <c r="AP53" s="38" t="str">
        <f>IFERROR(VLOOKUP($C53,'PI AREA  P100'!$B:$AS,40,0),"")</f>
        <v/>
      </c>
      <c r="AQ53" s="38" t="str">
        <f>IFERROR(VLOOKUP($C53,'PI AREA  P100'!$B:$AS,41,0),"")</f>
        <v/>
      </c>
      <c r="AR53" s="38" t="str">
        <f>IFERROR(VLOOKUP($C53,'PI AREA  P100'!$B:$AS,42,0),"")</f>
        <v/>
      </c>
      <c r="AS53" s="68" t="str">
        <f>IF(AR53="","",$AR53-(($AS$2/CONFIGURACAO!$C$6)*$M53))</f>
        <v/>
      </c>
      <c r="AT53" s="234" t="str">
        <f t="shared" si="2"/>
        <v/>
      </c>
      <c r="AU53" s="75" t="str">
        <f>IF(AR53="","",$AR53-(($AU$2/CONFIGURACAO!$C$6)*$M53))</f>
        <v/>
      </c>
      <c r="AV53" s="76" t="str">
        <f t="shared" si="3"/>
        <v xml:space="preserve"> </v>
      </c>
      <c r="AW53" s="74" t="str">
        <f>IF(AR53="","",$AR53-(($AW$2/CONFIGURACAO!$C$6)*$M53))</f>
        <v/>
      </c>
      <c r="AX53" s="72" t="str">
        <f t="shared" si="4"/>
        <v/>
      </c>
      <c r="AZ53" s="39" t="str">
        <f t="shared" si="5"/>
        <v/>
      </c>
      <c r="BA53" s="146" t="str">
        <f t="shared" si="6"/>
        <v/>
      </c>
      <c r="BB53" s="146" t="str">
        <f t="shared" si="7"/>
        <v/>
      </c>
      <c r="BC53" s="32" t="str">
        <f t="shared" si="8"/>
        <v/>
      </c>
      <c r="BE53" s="40" t="str">
        <f t="shared" si="18"/>
        <v/>
      </c>
      <c r="BF53" s="40" t="str">
        <f t="shared" si="18"/>
        <v/>
      </c>
      <c r="BG53" s="40" t="str">
        <f t="shared" si="18"/>
        <v/>
      </c>
      <c r="BH53" s="40" t="str">
        <f t="shared" si="18"/>
        <v/>
      </c>
      <c r="BI53" s="40" t="str">
        <f t="shared" si="18"/>
        <v/>
      </c>
      <c r="BJ53" s="40" t="str">
        <f t="shared" si="18"/>
        <v/>
      </c>
      <c r="BK53" s="40" t="str">
        <f t="shared" si="18"/>
        <v/>
      </c>
      <c r="BL53" s="40" t="str">
        <f t="shared" si="10"/>
        <v/>
      </c>
      <c r="BM53" s="40" t="str">
        <f t="shared" si="19"/>
        <v/>
      </c>
      <c r="BN53" s="40" t="str">
        <f t="shared" si="19"/>
        <v/>
      </c>
      <c r="BO53" s="40" t="str">
        <f t="shared" si="19"/>
        <v/>
      </c>
      <c r="BP53" s="40" t="str">
        <f t="shared" si="12"/>
        <v/>
      </c>
      <c r="BQ53" s="40" t="str">
        <f t="shared" si="20"/>
        <v/>
      </c>
      <c r="BR53" s="40" t="str">
        <f t="shared" si="20"/>
        <v/>
      </c>
      <c r="BS53" s="40" t="str">
        <f t="shared" si="20"/>
        <v/>
      </c>
      <c r="BT53" s="42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</row>
    <row r="54" spans="1:124" s="32" customFormat="1" ht="17" thickBot="1" x14ac:dyDescent="0.25">
      <c r="A54" s="44" t="str">
        <f>CONFIGURACAO!$C$4</f>
        <v>AREA 21</v>
      </c>
      <c r="B54" s="83" t="str">
        <f>IFERROR(VLOOKUP(C54,'PI AREA  P100'!$B:$E,2,0),"")</f>
        <v/>
      </c>
      <c r="C54" s="202"/>
      <c r="D54" s="82" t="str">
        <f>IFERROR(VLOOKUP($C54,'PI AREA  P100'!$B:$I,3,0),"")</f>
        <v/>
      </c>
      <c r="E54" s="82" t="str">
        <f>IFERROR(VLOOKUP($C54,'PI AREA  P100'!$B:$I,4,0),"")</f>
        <v/>
      </c>
      <c r="F54" s="82" t="str">
        <f>IFERROR(VLOOKUP($C54,'PI AREA  P100'!$B:$I,5,0),"")</f>
        <v/>
      </c>
      <c r="G54" s="82" t="str">
        <f>IFERROR(VLOOKUP($C54,'PI AREA  P100'!$B:$I,6,0),"")</f>
        <v/>
      </c>
      <c r="H54" s="82" t="str">
        <f>IFERROR(VLOOKUP($C54,'PI AREA  P100'!$B:$I,7,0),"")</f>
        <v/>
      </c>
      <c r="I54" s="82" t="str">
        <f>IFERROR(VLOOKUP($C54,'PI AREA  P100'!$B:$I,8,0),"")</f>
        <v/>
      </c>
      <c r="J54" s="87"/>
      <c r="K54" s="94"/>
      <c r="L54" s="94"/>
      <c r="M54" s="154" t="str">
        <f t="shared" si="14"/>
        <v/>
      </c>
      <c r="N54" s="111" t="str">
        <f>IFERROR(VLOOKUP($C54,'PI AREA  P100'!$B:$AA,13,0),"")</f>
        <v/>
      </c>
      <c r="O54" s="111" t="str">
        <f>IFERROR(VLOOKUP($C54,'PI AREA  P100'!$B:$AA,14,0),"")</f>
        <v/>
      </c>
      <c r="P54" s="111" t="str">
        <f>IFERROR(VLOOKUP($C54,'PI AREA  P100'!$B:$AA,15,0),"")</f>
        <v/>
      </c>
      <c r="Q54" s="111" t="str">
        <f>IFERROR(VLOOKUP($C54,'PI AREA  P100'!$B:$AA,16,0),"")</f>
        <v/>
      </c>
      <c r="R54" s="111" t="str">
        <f>IFERROR(VLOOKUP($C54,'PI AREA  P100'!$B:$AA,17,0),"")</f>
        <v/>
      </c>
      <c r="S54" s="111" t="str">
        <f>IFERROR(VLOOKUP($C54,'PI AREA  P100'!$B:$AA,18,0),"")</f>
        <v/>
      </c>
      <c r="T54" s="114" t="str">
        <f>IFERROR(VLOOKUP($C54,'PI AREA  P100'!$B:$AA,19,0),"")</f>
        <v/>
      </c>
      <c r="U54" s="116" t="str">
        <f>IFERROR(VLOOKUP($C54,'PI AREA  P100'!$B:$AA,21,0),"")</f>
        <v/>
      </c>
      <c r="V54" s="111" t="str">
        <f>IFERROR(VLOOKUP($C54,'PI AREA  P100'!$B:$AA,22,0),"")</f>
        <v/>
      </c>
      <c r="W54" s="111" t="str">
        <f>IFERROR(VLOOKUP($C54,'PI AREA  P100'!$B:$AA,23,0),"")</f>
        <v/>
      </c>
      <c r="X54" s="119" t="str">
        <f>IFERROR(VLOOKUP($C54,'PI AREA  P100'!$B:$AA,24,0),"")</f>
        <v/>
      </c>
      <c r="Y54" s="118" t="str">
        <f>IFERROR(VLOOKUP($C54,'PI AREA  P100'!$B:$AA,25,0),"")</f>
        <v/>
      </c>
      <c r="Z54" s="111" t="str">
        <f>IFERROR(VLOOKUP($C54,'PI AREA  P100'!$B:$AA,26,0),"")</f>
        <v/>
      </c>
      <c r="AA54" s="111" t="str">
        <f>IFERROR(VLOOKUP($C54,'PI AREA  P100'!$B:$AA,27,0),"")</f>
        <v/>
      </c>
      <c r="AB54" s="114" t="str">
        <f>IFERROR(VLOOKUP($C54,'PI AREA  P100'!$B:$AB,28,0),"")</f>
        <v/>
      </c>
      <c r="AC54" s="116" t="str">
        <f t="shared" si="0"/>
        <v/>
      </c>
      <c r="AD54" s="111" t="str">
        <f t="shared" si="1"/>
        <v/>
      </c>
      <c r="AE54" s="111" t="str">
        <f t="shared" si="15"/>
        <v/>
      </c>
      <c r="AF54" s="117" t="str">
        <f t="shared" si="16"/>
        <v/>
      </c>
      <c r="AG54" s="265" t="str">
        <f t="shared" si="17"/>
        <v/>
      </c>
      <c r="AI54" s="38" t="str">
        <f>IFERROR(VLOOKUP($C54,'PI AREA  P100'!$B:$AS,33,0),"")</f>
        <v/>
      </c>
      <c r="AJ54" s="38" t="str">
        <f>IFERROR(VLOOKUP($C54,'PI AREA  P100'!$B:$AS,34,0),"")</f>
        <v/>
      </c>
      <c r="AK54" s="38" t="str">
        <f>IFERROR(VLOOKUP($C54,'PI AREA  P100'!$B:$AS,35,0),"")</f>
        <v/>
      </c>
      <c r="AL54" s="38" t="str">
        <f>IFERROR(VLOOKUP($C54,'PI AREA  P100'!$B:$AS,36,0),"")</f>
        <v/>
      </c>
      <c r="AM54" s="38" t="str">
        <f>IFERROR(VLOOKUP($C54,'PI AREA  P100'!$B:$AS,37,0),"")</f>
        <v/>
      </c>
      <c r="AN54" s="38" t="str">
        <f>IFERROR(VLOOKUP($C54,'PI AREA  P100'!$B:$AS,38,0),"")</f>
        <v/>
      </c>
      <c r="AO54" s="38" t="str">
        <f>IFERROR(VLOOKUP($C54,'PI AREA  P100'!$B:$AS,39,0),"")</f>
        <v/>
      </c>
      <c r="AP54" s="38" t="str">
        <f>IFERROR(VLOOKUP($C54,'PI AREA  P100'!$B:$AS,40,0),"")</f>
        <v/>
      </c>
      <c r="AQ54" s="38" t="str">
        <f>IFERROR(VLOOKUP($C54,'PI AREA  P100'!$B:$AS,41,0),"")</f>
        <v/>
      </c>
      <c r="AR54" s="38" t="str">
        <f>IFERROR(VLOOKUP($C54,'PI AREA  P100'!$B:$AS,42,0),"")</f>
        <v/>
      </c>
      <c r="AS54" s="68" t="str">
        <f>IF(AR54="","",$AR54-(($AS$2/CONFIGURACAO!$C$6)*$M54))</f>
        <v/>
      </c>
      <c r="AT54" s="234" t="str">
        <f t="shared" si="2"/>
        <v/>
      </c>
      <c r="AU54" s="75" t="str">
        <f>IF(AR54="","",$AR54-(($AU$2/CONFIGURACAO!$C$6)*$M54))</f>
        <v/>
      </c>
      <c r="AV54" s="76" t="str">
        <f t="shared" si="3"/>
        <v xml:space="preserve"> </v>
      </c>
      <c r="AW54" s="74" t="str">
        <f>IF(AR54="","",$AR54-(($AW$2/CONFIGURACAO!$C$6)*$M54))</f>
        <v/>
      </c>
      <c r="AX54" s="72" t="str">
        <f t="shared" si="4"/>
        <v/>
      </c>
      <c r="AZ54" s="39" t="str">
        <f t="shared" si="5"/>
        <v/>
      </c>
      <c r="BA54" s="146" t="str">
        <f t="shared" si="6"/>
        <v/>
      </c>
      <c r="BB54" s="146" t="str">
        <f t="shared" si="7"/>
        <v/>
      </c>
      <c r="BC54" s="32" t="str">
        <f t="shared" si="8"/>
        <v/>
      </c>
      <c r="BE54" s="40" t="str">
        <f t="shared" si="18"/>
        <v/>
      </c>
      <c r="BF54" s="40" t="str">
        <f t="shared" si="18"/>
        <v/>
      </c>
      <c r="BG54" s="40" t="str">
        <f t="shared" si="18"/>
        <v/>
      </c>
      <c r="BH54" s="40" t="str">
        <f t="shared" si="18"/>
        <v/>
      </c>
      <c r="BI54" s="40" t="str">
        <f t="shared" si="18"/>
        <v/>
      </c>
      <c r="BJ54" s="40" t="str">
        <f t="shared" si="18"/>
        <v/>
      </c>
      <c r="BK54" s="40" t="str">
        <f t="shared" si="18"/>
        <v/>
      </c>
      <c r="BL54" s="40" t="str">
        <f t="shared" si="10"/>
        <v/>
      </c>
      <c r="BM54" s="40" t="str">
        <f t="shared" si="19"/>
        <v/>
      </c>
      <c r="BN54" s="40" t="str">
        <f t="shared" si="19"/>
        <v/>
      </c>
      <c r="BO54" s="40" t="str">
        <f t="shared" si="19"/>
        <v/>
      </c>
      <c r="BP54" s="40" t="str">
        <f t="shared" si="12"/>
        <v/>
      </c>
      <c r="BQ54" s="40" t="str">
        <f t="shared" si="20"/>
        <v/>
      </c>
      <c r="BR54" s="40" t="str">
        <f t="shared" si="20"/>
        <v/>
      </c>
      <c r="BS54" s="40" t="str">
        <f t="shared" si="20"/>
        <v/>
      </c>
      <c r="BT54" s="42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</row>
    <row r="55" spans="1:124" s="32" customFormat="1" ht="17" thickBot="1" x14ac:dyDescent="0.25">
      <c r="A55" s="44" t="str">
        <f>CONFIGURACAO!$C$4</f>
        <v>AREA 21</v>
      </c>
      <c r="B55" s="83" t="str">
        <f>IFERROR(VLOOKUP(C55,'PI AREA  P100'!$B:$E,2,0),"")</f>
        <v/>
      </c>
      <c r="C55" s="202"/>
      <c r="D55" s="82" t="str">
        <f>IFERROR(VLOOKUP($C55,'PI AREA  P100'!$B:$I,3,0),"")</f>
        <v/>
      </c>
      <c r="E55" s="82" t="str">
        <f>IFERROR(VLOOKUP($C55,'PI AREA  P100'!$B:$I,4,0),"")</f>
        <v/>
      </c>
      <c r="F55" s="82" t="str">
        <f>IFERROR(VLOOKUP($C55,'PI AREA  P100'!$B:$I,5,0),"")</f>
        <v/>
      </c>
      <c r="G55" s="82" t="str">
        <f>IFERROR(VLOOKUP($C55,'PI AREA  P100'!$B:$I,6,0),"")</f>
        <v/>
      </c>
      <c r="H55" s="82" t="str">
        <f>IFERROR(VLOOKUP($C55,'PI AREA  P100'!$B:$I,7,0),"")</f>
        <v/>
      </c>
      <c r="I55" s="82" t="str">
        <f>IFERROR(VLOOKUP($C55,'PI AREA  P100'!$B:$I,8,0),"")</f>
        <v/>
      </c>
      <c r="J55" s="87"/>
      <c r="K55" s="94"/>
      <c r="L55" s="94"/>
      <c r="M55" s="154" t="str">
        <f t="shared" si="14"/>
        <v/>
      </c>
      <c r="N55" s="111" t="str">
        <f>IFERROR(VLOOKUP($C55,'PI AREA  P100'!$B:$AA,13,0),"")</f>
        <v/>
      </c>
      <c r="O55" s="111" t="str">
        <f>IFERROR(VLOOKUP($C55,'PI AREA  P100'!$B:$AA,14,0),"")</f>
        <v/>
      </c>
      <c r="P55" s="111" t="str">
        <f>IFERROR(VLOOKUP($C55,'PI AREA  P100'!$B:$AA,15,0),"")</f>
        <v/>
      </c>
      <c r="Q55" s="111" t="str">
        <f>IFERROR(VLOOKUP($C55,'PI AREA  P100'!$B:$AA,16,0),"")</f>
        <v/>
      </c>
      <c r="R55" s="111" t="str">
        <f>IFERROR(VLOOKUP($C55,'PI AREA  P100'!$B:$AA,17,0),"")</f>
        <v/>
      </c>
      <c r="S55" s="111" t="str">
        <f>IFERROR(VLOOKUP($C55,'PI AREA  P100'!$B:$AA,18,0),"")</f>
        <v/>
      </c>
      <c r="T55" s="114" t="str">
        <f>IFERROR(VLOOKUP($C55,'PI AREA  P100'!$B:$AA,19,0),"")</f>
        <v/>
      </c>
      <c r="U55" s="116" t="str">
        <f>IFERROR(VLOOKUP($C55,'PI AREA  P100'!$B:$AA,21,0),"")</f>
        <v/>
      </c>
      <c r="V55" s="111" t="str">
        <f>IFERROR(VLOOKUP($C55,'PI AREA  P100'!$B:$AA,22,0),"")</f>
        <v/>
      </c>
      <c r="W55" s="111" t="str">
        <f>IFERROR(VLOOKUP($C55,'PI AREA  P100'!$B:$AA,23,0),"")</f>
        <v/>
      </c>
      <c r="X55" s="119" t="str">
        <f>IFERROR(VLOOKUP($C55,'PI AREA  P100'!$B:$AA,24,0),"")</f>
        <v/>
      </c>
      <c r="Y55" s="118" t="str">
        <f>IFERROR(VLOOKUP($C55,'PI AREA  P100'!$B:$AA,25,0),"")</f>
        <v/>
      </c>
      <c r="Z55" s="111" t="str">
        <f>IFERROR(VLOOKUP($C55,'PI AREA  P100'!$B:$AA,26,0),"")</f>
        <v/>
      </c>
      <c r="AA55" s="111" t="str">
        <f>IFERROR(VLOOKUP($C55,'PI AREA  P100'!$B:$AA,27,0),"")</f>
        <v/>
      </c>
      <c r="AB55" s="114" t="str">
        <f>IFERROR(VLOOKUP($C55,'PI AREA  P100'!$B:$AB,28,0),"")</f>
        <v/>
      </c>
      <c r="AC55" s="116" t="str">
        <f t="shared" si="0"/>
        <v/>
      </c>
      <c r="AD55" s="111" t="str">
        <f t="shared" si="1"/>
        <v/>
      </c>
      <c r="AE55" s="111" t="str">
        <f t="shared" si="15"/>
        <v/>
      </c>
      <c r="AF55" s="117" t="str">
        <f t="shared" si="16"/>
        <v/>
      </c>
      <c r="AG55" s="265" t="str">
        <f t="shared" si="17"/>
        <v/>
      </c>
      <c r="AI55" s="38" t="str">
        <f>IFERROR(VLOOKUP($C55,'PI AREA  P100'!$B:$AS,33,0),"")</f>
        <v/>
      </c>
      <c r="AJ55" s="38" t="str">
        <f>IFERROR(VLOOKUP($C55,'PI AREA  P100'!$B:$AS,34,0),"")</f>
        <v/>
      </c>
      <c r="AK55" s="38" t="str">
        <f>IFERROR(VLOOKUP($C55,'PI AREA  P100'!$B:$AS,35,0),"")</f>
        <v/>
      </c>
      <c r="AL55" s="38" t="str">
        <f>IFERROR(VLOOKUP($C55,'PI AREA  P100'!$B:$AS,36,0),"")</f>
        <v/>
      </c>
      <c r="AM55" s="38" t="str">
        <f>IFERROR(VLOOKUP($C55,'PI AREA  P100'!$B:$AS,37,0),"")</f>
        <v/>
      </c>
      <c r="AN55" s="38" t="str">
        <f>IFERROR(VLOOKUP($C55,'PI AREA  P100'!$B:$AS,38,0),"")</f>
        <v/>
      </c>
      <c r="AO55" s="38" t="str">
        <f>IFERROR(VLOOKUP($C55,'PI AREA  P100'!$B:$AS,39,0),"")</f>
        <v/>
      </c>
      <c r="AP55" s="38" t="str">
        <f>IFERROR(VLOOKUP($C55,'PI AREA  P100'!$B:$AS,40,0),"")</f>
        <v/>
      </c>
      <c r="AQ55" s="38" t="str">
        <f>IFERROR(VLOOKUP($C55,'PI AREA  P100'!$B:$AS,41,0),"")</f>
        <v/>
      </c>
      <c r="AR55" s="38" t="str">
        <f>IFERROR(VLOOKUP($C55,'PI AREA  P100'!$B:$AS,42,0),"")</f>
        <v/>
      </c>
      <c r="AS55" s="68" t="str">
        <f>IF(AR55="","",$AR55-(($AS$2/CONFIGURACAO!$C$6)*$M55))</f>
        <v/>
      </c>
      <c r="AT55" s="234" t="str">
        <f t="shared" si="2"/>
        <v/>
      </c>
      <c r="AU55" s="75" t="str">
        <f>IF(AR55="","",$AR55-(($AU$2/CONFIGURACAO!$C$6)*$M55))</f>
        <v/>
      </c>
      <c r="AV55" s="76" t="str">
        <f t="shared" si="3"/>
        <v xml:space="preserve"> </v>
      </c>
      <c r="AW55" s="74" t="str">
        <f>IF(AR55="","",$AR55-(($AW$2/CONFIGURACAO!$C$6)*$M55))</f>
        <v/>
      </c>
      <c r="AX55" s="72" t="str">
        <f t="shared" si="4"/>
        <v/>
      </c>
      <c r="AZ55" s="39" t="str">
        <f t="shared" si="5"/>
        <v/>
      </c>
      <c r="BA55" s="146" t="str">
        <f t="shared" si="6"/>
        <v/>
      </c>
      <c r="BB55" s="146" t="str">
        <f t="shared" si="7"/>
        <v/>
      </c>
      <c r="BC55" s="32" t="str">
        <f t="shared" si="8"/>
        <v/>
      </c>
      <c r="BE55" s="40" t="str">
        <f t="shared" si="18"/>
        <v/>
      </c>
      <c r="BF55" s="40" t="str">
        <f t="shared" si="18"/>
        <v/>
      </c>
      <c r="BG55" s="40" t="str">
        <f t="shared" si="18"/>
        <v/>
      </c>
      <c r="BH55" s="40" t="str">
        <f t="shared" si="18"/>
        <v/>
      </c>
      <c r="BI55" s="40" t="str">
        <f t="shared" si="18"/>
        <v/>
      </c>
      <c r="BJ55" s="40" t="str">
        <f t="shared" si="18"/>
        <v/>
      </c>
      <c r="BK55" s="40" t="str">
        <f t="shared" si="18"/>
        <v/>
      </c>
      <c r="BL55" s="40" t="str">
        <f t="shared" si="10"/>
        <v/>
      </c>
      <c r="BM55" s="40" t="str">
        <f t="shared" si="19"/>
        <v/>
      </c>
      <c r="BN55" s="40" t="str">
        <f t="shared" si="19"/>
        <v/>
      </c>
      <c r="BO55" s="40" t="str">
        <f t="shared" si="19"/>
        <v/>
      </c>
      <c r="BP55" s="40" t="str">
        <f t="shared" si="12"/>
        <v/>
      </c>
      <c r="BQ55" s="40" t="str">
        <f t="shared" si="20"/>
        <v/>
      </c>
      <c r="BR55" s="40" t="str">
        <f t="shared" si="20"/>
        <v/>
      </c>
      <c r="BS55" s="40" t="str">
        <f t="shared" si="20"/>
        <v/>
      </c>
      <c r="BT55" s="42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</row>
    <row r="56" spans="1:124" s="32" customFormat="1" ht="17" thickBot="1" x14ac:dyDescent="0.25">
      <c r="A56" s="44" t="str">
        <f>CONFIGURACAO!$C$4</f>
        <v>AREA 21</v>
      </c>
      <c r="B56" s="83" t="str">
        <f>IFERROR(VLOOKUP(C56,'PI AREA  P100'!$B:$E,2,0),"")</f>
        <v/>
      </c>
      <c r="C56" s="202"/>
      <c r="D56" s="82" t="str">
        <f>IFERROR(VLOOKUP($C56,'PI AREA  P100'!$B:$I,3,0),"")</f>
        <v/>
      </c>
      <c r="E56" s="82" t="str">
        <f>IFERROR(VLOOKUP($C56,'PI AREA  P100'!$B:$I,4,0),"")</f>
        <v/>
      </c>
      <c r="F56" s="82" t="str">
        <f>IFERROR(VLOOKUP($C56,'PI AREA  P100'!$B:$I,5,0),"")</f>
        <v/>
      </c>
      <c r="G56" s="82" t="str">
        <f>IFERROR(VLOOKUP($C56,'PI AREA  P100'!$B:$I,6,0),"")</f>
        <v/>
      </c>
      <c r="H56" s="82" t="str">
        <f>IFERROR(VLOOKUP($C56,'PI AREA  P100'!$B:$I,7,0),"")</f>
        <v/>
      </c>
      <c r="I56" s="82" t="str">
        <f>IFERROR(VLOOKUP($C56,'PI AREA  P100'!$B:$I,8,0),"")</f>
        <v/>
      </c>
      <c r="J56" s="87"/>
      <c r="K56" s="94"/>
      <c r="L56" s="94"/>
      <c r="M56" s="154" t="str">
        <f t="shared" si="14"/>
        <v/>
      </c>
      <c r="N56" s="111" t="str">
        <f>IFERROR(VLOOKUP($C56,'PI AREA  P100'!$B:$AA,13,0),"")</f>
        <v/>
      </c>
      <c r="O56" s="111" t="str">
        <f>IFERROR(VLOOKUP($C56,'PI AREA  P100'!$B:$AA,14,0),"")</f>
        <v/>
      </c>
      <c r="P56" s="111" t="str">
        <f>IFERROR(VLOOKUP($C56,'PI AREA  P100'!$B:$AA,15,0),"")</f>
        <v/>
      </c>
      <c r="Q56" s="111" t="str">
        <f>IFERROR(VLOOKUP($C56,'PI AREA  P100'!$B:$AA,16,0),"")</f>
        <v/>
      </c>
      <c r="R56" s="111" t="str">
        <f>IFERROR(VLOOKUP($C56,'PI AREA  P100'!$B:$AA,17,0),"")</f>
        <v/>
      </c>
      <c r="S56" s="111" t="str">
        <f>IFERROR(VLOOKUP($C56,'PI AREA  P100'!$B:$AA,18,0),"")</f>
        <v/>
      </c>
      <c r="T56" s="114" t="str">
        <f>IFERROR(VLOOKUP($C56,'PI AREA  P100'!$B:$AA,19,0),"")</f>
        <v/>
      </c>
      <c r="U56" s="116" t="str">
        <f>IFERROR(VLOOKUP($C56,'PI AREA  P100'!$B:$AA,21,0),"")</f>
        <v/>
      </c>
      <c r="V56" s="111" t="str">
        <f>IFERROR(VLOOKUP($C56,'PI AREA  P100'!$B:$AA,22,0),"")</f>
        <v/>
      </c>
      <c r="W56" s="111" t="str">
        <f>IFERROR(VLOOKUP($C56,'PI AREA  P100'!$B:$AA,23,0),"")</f>
        <v/>
      </c>
      <c r="X56" s="119" t="str">
        <f>IFERROR(VLOOKUP($C56,'PI AREA  P100'!$B:$AA,24,0),"")</f>
        <v/>
      </c>
      <c r="Y56" s="118" t="str">
        <f>IFERROR(VLOOKUP($C56,'PI AREA  P100'!$B:$AA,25,0),"")</f>
        <v/>
      </c>
      <c r="Z56" s="111" t="str">
        <f>IFERROR(VLOOKUP($C56,'PI AREA  P100'!$B:$AA,26,0),"")</f>
        <v/>
      </c>
      <c r="AA56" s="111" t="str">
        <f>IFERROR(VLOOKUP($C56,'PI AREA  P100'!$B:$AA,27,0),"")</f>
        <v/>
      </c>
      <c r="AB56" s="114" t="str">
        <f>IFERROR(VLOOKUP($C56,'PI AREA  P100'!$B:$AB,28,0),"")</f>
        <v/>
      </c>
      <c r="AC56" s="116" t="str">
        <f t="shared" si="0"/>
        <v/>
      </c>
      <c r="AD56" s="111" t="str">
        <f t="shared" si="1"/>
        <v/>
      </c>
      <c r="AE56" s="111" t="str">
        <f t="shared" si="15"/>
        <v/>
      </c>
      <c r="AF56" s="117" t="str">
        <f t="shared" si="16"/>
        <v/>
      </c>
      <c r="AG56" s="265" t="str">
        <f t="shared" si="17"/>
        <v/>
      </c>
      <c r="AI56" s="38" t="str">
        <f>IFERROR(VLOOKUP($C56,'PI AREA  P100'!$B:$AS,33,0),"")</f>
        <v/>
      </c>
      <c r="AJ56" s="38" t="str">
        <f>IFERROR(VLOOKUP($C56,'PI AREA  P100'!$B:$AS,34,0),"")</f>
        <v/>
      </c>
      <c r="AK56" s="38" t="str">
        <f>IFERROR(VLOOKUP($C56,'PI AREA  P100'!$B:$AS,35,0),"")</f>
        <v/>
      </c>
      <c r="AL56" s="38" t="str">
        <f>IFERROR(VLOOKUP($C56,'PI AREA  P100'!$B:$AS,36,0),"")</f>
        <v/>
      </c>
      <c r="AM56" s="38" t="str">
        <f>IFERROR(VLOOKUP($C56,'PI AREA  P100'!$B:$AS,37,0),"")</f>
        <v/>
      </c>
      <c r="AN56" s="38" t="str">
        <f>IFERROR(VLOOKUP($C56,'PI AREA  P100'!$B:$AS,38,0),"")</f>
        <v/>
      </c>
      <c r="AO56" s="38" t="str">
        <f>IFERROR(VLOOKUP($C56,'PI AREA  P100'!$B:$AS,39,0),"")</f>
        <v/>
      </c>
      <c r="AP56" s="38" t="str">
        <f>IFERROR(VLOOKUP($C56,'PI AREA  P100'!$B:$AS,40,0),"")</f>
        <v/>
      </c>
      <c r="AQ56" s="38" t="str">
        <f>IFERROR(VLOOKUP($C56,'PI AREA  P100'!$B:$AS,41,0),"")</f>
        <v/>
      </c>
      <c r="AR56" s="38" t="str">
        <f>IFERROR(VLOOKUP($C56,'PI AREA  P100'!$B:$AS,42,0),"")</f>
        <v/>
      </c>
      <c r="AS56" s="68" t="str">
        <f>IF(AR56="","",$AR56-(($AS$2/CONFIGURACAO!$C$6)*$M56))</f>
        <v/>
      </c>
      <c r="AT56" s="234" t="str">
        <f t="shared" si="2"/>
        <v/>
      </c>
      <c r="AU56" s="75" t="str">
        <f>IF(AR56="","",$AR56-(($AU$2/CONFIGURACAO!$C$6)*$M56))</f>
        <v/>
      </c>
      <c r="AV56" s="76" t="str">
        <f t="shared" si="3"/>
        <v xml:space="preserve"> </v>
      </c>
      <c r="AW56" s="74" t="str">
        <f>IF(AR56="","",$AR56-(($AW$2/CONFIGURACAO!$C$6)*$M56))</f>
        <v/>
      </c>
      <c r="AX56" s="72" t="str">
        <f t="shared" si="4"/>
        <v/>
      </c>
      <c r="AZ56" s="39" t="str">
        <f t="shared" si="5"/>
        <v/>
      </c>
      <c r="BA56" s="146" t="str">
        <f t="shared" si="6"/>
        <v/>
      </c>
      <c r="BB56" s="146" t="str">
        <f t="shared" si="7"/>
        <v/>
      </c>
      <c r="BC56" s="32" t="str">
        <f t="shared" si="8"/>
        <v/>
      </c>
      <c r="BE56" s="40" t="str">
        <f t="shared" si="18"/>
        <v/>
      </c>
      <c r="BF56" s="40" t="str">
        <f t="shared" si="18"/>
        <v/>
      </c>
      <c r="BG56" s="40" t="str">
        <f t="shared" si="18"/>
        <v/>
      </c>
      <c r="BH56" s="40" t="str">
        <f t="shared" si="18"/>
        <v/>
      </c>
      <c r="BI56" s="40" t="str">
        <f t="shared" si="18"/>
        <v/>
      </c>
      <c r="BJ56" s="40" t="str">
        <f t="shared" si="18"/>
        <v/>
      </c>
      <c r="BK56" s="40" t="str">
        <f t="shared" si="18"/>
        <v/>
      </c>
      <c r="BL56" s="40" t="str">
        <f t="shared" si="10"/>
        <v/>
      </c>
      <c r="BM56" s="40" t="str">
        <f t="shared" si="19"/>
        <v/>
      </c>
      <c r="BN56" s="40" t="str">
        <f t="shared" si="19"/>
        <v/>
      </c>
      <c r="BO56" s="40" t="str">
        <f t="shared" si="19"/>
        <v/>
      </c>
      <c r="BP56" s="40" t="str">
        <f t="shared" si="12"/>
        <v/>
      </c>
      <c r="BQ56" s="40" t="str">
        <f t="shared" si="20"/>
        <v/>
      </c>
      <c r="BR56" s="40" t="str">
        <f t="shared" si="20"/>
        <v/>
      </c>
      <c r="BS56" s="40" t="str">
        <f t="shared" si="20"/>
        <v/>
      </c>
      <c r="BT56" s="42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</row>
    <row r="57" spans="1:124" s="32" customFormat="1" ht="17" thickBot="1" x14ac:dyDescent="0.25">
      <c r="A57" s="44" t="str">
        <f>CONFIGURACAO!$C$4</f>
        <v>AREA 21</v>
      </c>
      <c r="B57" s="83" t="str">
        <f>IFERROR(VLOOKUP(C57,'PI AREA  P100'!$B:$E,2,0),"")</f>
        <v/>
      </c>
      <c r="C57" s="202"/>
      <c r="D57" s="82" t="str">
        <f>IFERROR(VLOOKUP($C57,'PI AREA  P100'!$B:$I,3,0),"")</f>
        <v/>
      </c>
      <c r="E57" s="82" t="str">
        <f>IFERROR(VLOOKUP($C57,'PI AREA  P100'!$B:$I,4,0),"")</f>
        <v/>
      </c>
      <c r="F57" s="82" t="str">
        <f>IFERROR(VLOOKUP($C57,'PI AREA  P100'!$B:$I,5,0),"")</f>
        <v/>
      </c>
      <c r="G57" s="82" t="str">
        <f>IFERROR(VLOOKUP($C57,'PI AREA  P100'!$B:$I,6,0),"")</f>
        <v/>
      </c>
      <c r="H57" s="82" t="str">
        <f>IFERROR(VLOOKUP($C57,'PI AREA  P100'!$B:$I,7,0),"")</f>
        <v/>
      </c>
      <c r="I57" s="82" t="str">
        <f>IFERROR(VLOOKUP($C57,'PI AREA  P100'!$B:$I,8,0),"")</f>
        <v/>
      </c>
      <c r="J57" s="87"/>
      <c r="K57" s="94"/>
      <c r="L57" s="94"/>
      <c r="M57" s="154" t="str">
        <f t="shared" si="14"/>
        <v/>
      </c>
      <c r="N57" s="111" t="str">
        <f>IFERROR(VLOOKUP($C57,'PI AREA  P100'!$B:$AA,13,0),"")</f>
        <v/>
      </c>
      <c r="O57" s="111" t="str">
        <f>IFERROR(VLOOKUP($C57,'PI AREA  P100'!$B:$AA,14,0),"")</f>
        <v/>
      </c>
      <c r="P57" s="111" t="str">
        <f>IFERROR(VLOOKUP($C57,'PI AREA  P100'!$B:$AA,15,0),"")</f>
        <v/>
      </c>
      <c r="Q57" s="111" t="str">
        <f>IFERROR(VLOOKUP($C57,'PI AREA  P100'!$B:$AA,16,0),"")</f>
        <v/>
      </c>
      <c r="R57" s="111" t="str">
        <f>IFERROR(VLOOKUP($C57,'PI AREA  P100'!$B:$AA,17,0),"")</f>
        <v/>
      </c>
      <c r="S57" s="111" t="str">
        <f>IFERROR(VLOOKUP($C57,'PI AREA  P100'!$B:$AA,18,0),"")</f>
        <v/>
      </c>
      <c r="T57" s="114" t="str">
        <f>IFERROR(VLOOKUP($C57,'PI AREA  P100'!$B:$AA,19,0),"")</f>
        <v/>
      </c>
      <c r="U57" s="116" t="str">
        <f>IFERROR(VLOOKUP($C57,'PI AREA  P100'!$B:$AA,21,0),"")</f>
        <v/>
      </c>
      <c r="V57" s="111" t="str">
        <f>IFERROR(VLOOKUP($C57,'PI AREA  P100'!$B:$AA,22,0),"")</f>
        <v/>
      </c>
      <c r="W57" s="111" t="str">
        <f>IFERROR(VLOOKUP($C57,'PI AREA  P100'!$B:$AA,23,0),"")</f>
        <v/>
      </c>
      <c r="X57" s="119" t="str">
        <f>IFERROR(VLOOKUP($C57,'PI AREA  P100'!$B:$AA,24,0),"")</f>
        <v/>
      </c>
      <c r="Y57" s="118" t="str">
        <f>IFERROR(VLOOKUP($C57,'PI AREA  P100'!$B:$AA,25,0),"")</f>
        <v/>
      </c>
      <c r="Z57" s="111" t="str">
        <f>IFERROR(VLOOKUP($C57,'PI AREA  P100'!$B:$AA,26,0),"")</f>
        <v/>
      </c>
      <c r="AA57" s="111" t="str">
        <f>IFERROR(VLOOKUP($C57,'PI AREA  P100'!$B:$AA,27,0),"")</f>
        <v/>
      </c>
      <c r="AB57" s="114" t="str">
        <f>IFERROR(VLOOKUP($C57,'PI AREA  P100'!$B:$AB,28,0),"")</f>
        <v/>
      </c>
      <c r="AC57" s="116" t="str">
        <f t="shared" si="0"/>
        <v/>
      </c>
      <c r="AD57" s="111" t="str">
        <f t="shared" si="1"/>
        <v/>
      </c>
      <c r="AE57" s="111" t="str">
        <f t="shared" si="15"/>
        <v/>
      </c>
      <c r="AF57" s="117" t="str">
        <f t="shared" si="16"/>
        <v/>
      </c>
      <c r="AG57" s="265" t="str">
        <f t="shared" si="17"/>
        <v/>
      </c>
      <c r="AI57" s="38" t="str">
        <f>IFERROR(VLOOKUP($C57,'PI AREA  P100'!$B:$AS,33,0),"")</f>
        <v/>
      </c>
      <c r="AJ57" s="38" t="str">
        <f>IFERROR(VLOOKUP($C57,'PI AREA  P100'!$B:$AS,34,0),"")</f>
        <v/>
      </c>
      <c r="AK57" s="38" t="str">
        <f>IFERROR(VLOOKUP($C57,'PI AREA  P100'!$B:$AS,35,0),"")</f>
        <v/>
      </c>
      <c r="AL57" s="38" t="str">
        <f>IFERROR(VLOOKUP($C57,'PI AREA  P100'!$B:$AS,36,0),"")</f>
        <v/>
      </c>
      <c r="AM57" s="38" t="str">
        <f>IFERROR(VLOOKUP($C57,'PI AREA  P100'!$B:$AS,37,0),"")</f>
        <v/>
      </c>
      <c r="AN57" s="38" t="str">
        <f>IFERROR(VLOOKUP($C57,'PI AREA  P100'!$B:$AS,38,0),"")</f>
        <v/>
      </c>
      <c r="AO57" s="38" t="str">
        <f>IFERROR(VLOOKUP($C57,'PI AREA  P100'!$B:$AS,39,0),"")</f>
        <v/>
      </c>
      <c r="AP57" s="38" t="str">
        <f>IFERROR(VLOOKUP($C57,'PI AREA  P100'!$B:$AS,40,0),"")</f>
        <v/>
      </c>
      <c r="AQ57" s="38" t="str">
        <f>IFERROR(VLOOKUP($C57,'PI AREA  P100'!$B:$AS,41,0),"")</f>
        <v/>
      </c>
      <c r="AR57" s="38" t="str">
        <f>IFERROR(VLOOKUP($C57,'PI AREA  P100'!$B:$AS,42,0),"")</f>
        <v/>
      </c>
      <c r="AS57" s="68" t="str">
        <f>IF(AR57="","",$AR57-(($AS$2/CONFIGURACAO!$C$6)*$M57))</f>
        <v/>
      </c>
      <c r="AT57" s="234" t="str">
        <f t="shared" si="2"/>
        <v/>
      </c>
      <c r="AU57" s="75" t="str">
        <f>IF(AR57="","",$AR57-(($AU$2/CONFIGURACAO!$C$6)*$M57))</f>
        <v/>
      </c>
      <c r="AV57" s="76" t="str">
        <f t="shared" si="3"/>
        <v xml:space="preserve"> </v>
      </c>
      <c r="AW57" s="74" t="str">
        <f>IF(AR57="","",$AR57-(($AW$2/CONFIGURACAO!$C$6)*$M57))</f>
        <v/>
      </c>
      <c r="AX57" s="72" t="str">
        <f t="shared" si="4"/>
        <v/>
      </c>
      <c r="AZ57" s="39" t="str">
        <f t="shared" si="5"/>
        <v/>
      </c>
      <c r="BA57" s="146" t="str">
        <f t="shared" si="6"/>
        <v/>
      </c>
      <c r="BB57" s="146" t="str">
        <f t="shared" si="7"/>
        <v/>
      </c>
      <c r="BC57" s="32" t="str">
        <f t="shared" si="8"/>
        <v/>
      </c>
      <c r="BE57" s="40" t="str">
        <f t="shared" si="18"/>
        <v/>
      </c>
      <c r="BF57" s="40" t="str">
        <f t="shared" si="18"/>
        <v/>
      </c>
      <c r="BG57" s="40" t="str">
        <f t="shared" si="18"/>
        <v/>
      </c>
      <c r="BH57" s="40" t="str">
        <f t="shared" si="18"/>
        <v/>
      </c>
      <c r="BI57" s="40" t="str">
        <f t="shared" si="18"/>
        <v/>
      </c>
      <c r="BJ57" s="40" t="str">
        <f t="shared" si="18"/>
        <v/>
      </c>
      <c r="BK57" s="40" t="str">
        <f t="shared" si="18"/>
        <v/>
      </c>
      <c r="BL57" s="40" t="str">
        <f t="shared" si="10"/>
        <v/>
      </c>
      <c r="BM57" s="40" t="str">
        <f t="shared" si="19"/>
        <v/>
      </c>
      <c r="BN57" s="40" t="str">
        <f t="shared" si="19"/>
        <v/>
      </c>
      <c r="BO57" s="40" t="str">
        <f t="shared" si="19"/>
        <v/>
      </c>
      <c r="BP57" s="40" t="str">
        <f t="shared" si="12"/>
        <v/>
      </c>
      <c r="BQ57" s="40" t="str">
        <f t="shared" si="20"/>
        <v/>
      </c>
      <c r="BR57" s="40" t="str">
        <f t="shared" si="20"/>
        <v/>
      </c>
      <c r="BS57" s="40" t="str">
        <f t="shared" si="20"/>
        <v/>
      </c>
      <c r="BT57" s="42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</row>
    <row r="58" spans="1:124" s="32" customFormat="1" ht="17" thickBot="1" x14ac:dyDescent="0.25">
      <c r="A58" s="44" t="str">
        <f>CONFIGURACAO!$C$4</f>
        <v>AREA 21</v>
      </c>
      <c r="B58" s="83" t="str">
        <f>IFERROR(VLOOKUP(C58,'PI AREA  P100'!$B:$E,2,0),"")</f>
        <v/>
      </c>
      <c r="C58" s="202"/>
      <c r="D58" s="82" t="str">
        <f>IFERROR(VLOOKUP($C58,'PI AREA  P100'!$B:$I,3,0),"")</f>
        <v/>
      </c>
      <c r="E58" s="82" t="str">
        <f>IFERROR(VLOOKUP($C58,'PI AREA  P100'!$B:$I,4,0),"")</f>
        <v/>
      </c>
      <c r="F58" s="82" t="str">
        <f>IFERROR(VLOOKUP($C58,'PI AREA  P100'!$B:$I,5,0),"")</f>
        <v/>
      </c>
      <c r="G58" s="82" t="str">
        <f>IFERROR(VLOOKUP($C58,'PI AREA  P100'!$B:$I,6,0),"")</f>
        <v/>
      </c>
      <c r="H58" s="82" t="str">
        <f>IFERROR(VLOOKUP($C58,'PI AREA  P100'!$B:$I,7,0),"")</f>
        <v/>
      </c>
      <c r="I58" s="82" t="str">
        <f>IFERROR(VLOOKUP($C58,'PI AREA  P100'!$B:$I,8,0),"")</f>
        <v/>
      </c>
      <c r="J58" s="87"/>
      <c r="K58" s="94"/>
      <c r="L58" s="94"/>
      <c r="M58" s="154" t="str">
        <f t="shared" si="14"/>
        <v/>
      </c>
      <c r="N58" s="111" t="str">
        <f>IFERROR(VLOOKUP($C58,'PI AREA  P100'!$B:$AA,13,0),"")</f>
        <v/>
      </c>
      <c r="O58" s="111" t="str">
        <f>IFERROR(VLOOKUP($C58,'PI AREA  P100'!$B:$AA,14,0),"")</f>
        <v/>
      </c>
      <c r="P58" s="111" t="str">
        <f>IFERROR(VLOOKUP($C58,'PI AREA  P100'!$B:$AA,15,0),"")</f>
        <v/>
      </c>
      <c r="Q58" s="111" t="str">
        <f>IFERROR(VLOOKUP($C58,'PI AREA  P100'!$B:$AA,16,0),"")</f>
        <v/>
      </c>
      <c r="R58" s="111" t="str">
        <f>IFERROR(VLOOKUP($C58,'PI AREA  P100'!$B:$AA,17,0),"")</f>
        <v/>
      </c>
      <c r="S58" s="111" t="str">
        <f>IFERROR(VLOOKUP($C58,'PI AREA  P100'!$B:$AA,18,0),"")</f>
        <v/>
      </c>
      <c r="T58" s="114" t="str">
        <f>IFERROR(VLOOKUP($C58,'PI AREA  P100'!$B:$AA,19,0),"")</f>
        <v/>
      </c>
      <c r="U58" s="116" t="str">
        <f>IFERROR(VLOOKUP($C58,'PI AREA  P100'!$B:$AA,21,0),"")</f>
        <v/>
      </c>
      <c r="V58" s="111" t="str">
        <f>IFERROR(VLOOKUP($C58,'PI AREA  P100'!$B:$AA,22,0),"")</f>
        <v/>
      </c>
      <c r="W58" s="111" t="str">
        <f>IFERROR(VLOOKUP($C58,'PI AREA  P100'!$B:$AA,23,0),"")</f>
        <v/>
      </c>
      <c r="X58" s="119" t="str">
        <f>IFERROR(VLOOKUP($C58,'PI AREA  P100'!$B:$AA,24,0),"")</f>
        <v/>
      </c>
      <c r="Y58" s="118" t="str">
        <f>IFERROR(VLOOKUP($C58,'PI AREA  P100'!$B:$AA,25,0),"")</f>
        <v/>
      </c>
      <c r="Z58" s="111" t="str">
        <f>IFERROR(VLOOKUP($C58,'PI AREA  P100'!$B:$AA,26,0),"")</f>
        <v/>
      </c>
      <c r="AA58" s="111" t="str">
        <f>IFERROR(VLOOKUP($C58,'PI AREA  P100'!$B:$AA,27,0),"")</f>
        <v/>
      </c>
      <c r="AB58" s="114" t="str">
        <f>IFERROR(VLOOKUP($C58,'PI AREA  P100'!$B:$AB,28,0),"")</f>
        <v/>
      </c>
      <c r="AC58" s="116" t="str">
        <f t="shared" si="0"/>
        <v/>
      </c>
      <c r="AD58" s="111" t="str">
        <f t="shared" si="1"/>
        <v/>
      </c>
      <c r="AE58" s="111" t="str">
        <f t="shared" si="15"/>
        <v/>
      </c>
      <c r="AF58" s="117" t="str">
        <f t="shared" si="16"/>
        <v/>
      </c>
      <c r="AG58" s="265" t="str">
        <f t="shared" si="17"/>
        <v/>
      </c>
      <c r="AI58" s="38" t="str">
        <f>IFERROR(VLOOKUP($C58,'PI AREA  P100'!$B:$AS,33,0),"")</f>
        <v/>
      </c>
      <c r="AJ58" s="38" t="str">
        <f>IFERROR(VLOOKUP($C58,'PI AREA  P100'!$B:$AS,34,0),"")</f>
        <v/>
      </c>
      <c r="AK58" s="38" t="str">
        <f>IFERROR(VLOOKUP($C58,'PI AREA  P100'!$B:$AS,35,0),"")</f>
        <v/>
      </c>
      <c r="AL58" s="38" t="str">
        <f>IFERROR(VLOOKUP($C58,'PI AREA  P100'!$B:$AS,36,0),"")</f>
        <v/>
      </c>
      <c r="AM58" s="38" t="str">
        <f>IFERROR(VLOOKUP($C58,'PI AREA  P100'!$B:$AS,37,0),"")</f>
        <v/>
      </c>
      <c r="AN58" s="38" t="str">
        <f>IFERROR(VLOOKUP($C58,'PI AREA  P100'!$B:$AS,38,0),"")</f>
        <v/>
      </c>
      <c r="AO58" s="38" t="str">
        <f>IFERROR(VLOOKUP($C58,'PI AREA  P100'!$B:$AS,39,0),"")</f>
        <v/>
      </c>
      <c r="AP58" s="38" t="str">
        <f>IFERROR(VLOOKUP($C58,'PI AREA  P100'!$B:$AS,40,0),"")</f>
        <v/>
      </c>
      <c r="AQ58" s="38" t="str">
        <f>IFERROR(VLOOKUP($C58,'PI AREA  P100'!$B:$AS,41,0),"")</f>
        <v/>
      </c>
      <c r="AR58" s="38" t="str">
        <f>IFERROR(VLOOKUP($C58,'PI AREA  P100'!$B:$AS,42,0),"")</f>
        <v/>
      </c>
      <c r="AS58" s="68" t="str">
        <f>IF(AR58="","",$AR58-(($AS$2/CONFIGURACAO!$C$6)*$M58))</f>
        <v/>
      </c>
      <c r="AT58" s="234" t="str">
        <f t="shared" si="2"/>
        <v/>
      </c>
      <c r="AU58" s="75" t="str">
        <f>IF(AR58="","",$AR58-(($AU$2/CONFIGURACAO!$C$6)*$M58))</f>
        <v/>
      </c>
      <c r="AV58" s="76" t="str">
        <f t="shared" si="3"/>
        <v xml:space="preserve"> </v>
      </c>
      <c r="AW58" s="74" t="str">
        <f>IF(AR58="","",$AR58-(($AW$2/CONFIGURACAO!$C$6)*$M58))</f>
        <v/>
      </c>
      <c r="AX58" s="72" t="str">
        <f t="shared" si="4"/>
        <v/>
      </c>
      <c r="AZ58" s="39" t="str">
        <f t="shared" si="5"/>
        <v/>
      </c>
      <c r="BA58" s="146" t="str">
        <f t="shared" si="6"/>
        <v/>
      </c>
      <c r="BB58" s="146" t="str">
        <f t="shared" si="7"/>
        <v/>
      </c>
      <c r="BC58" s="32" t="str">
        <f t="shared" si="8"/>
        <v/>
      </c>
      <c r="BE58" s="40" t="str">
        <f t="shared" si="18"/>
        <v/>
      </c>
      <c r="BF58" s="40" t="str">
        <f t="shared" si="18"/>
        <v/>
      </c>
      <c r="BG58" s="40" t="str">
        <f t="shared" si="18"/>
        <v/>
      </c>
      <c r="BH58" s="40" t="str">
        <f t="shared" si="18"/>
        <v/>
      </c>
      <c r="BI58" s="40" t="str">
        <f t="shared" si="18"/>
        <v/>
      </c>
      <c r="BJ58" s="40" t="str">
        <f t="shared" si="18"/>
        <v/>
      </c>
      <c r="BK58" s="40" t="str">
        <f t="shared" si="18"/>
        <v/>
      </c>
      <c r="BL58" s="40" t="str">
        <f t="shared" si="10"/>
        <v/>
      </c>
      <c r="BM58" s="40" t="str">
        <f t="shared" si="19"/>
        <v/>
      </c>
      <c r="BN58" s="40" t="str">
        <f t="shared" si="19"/>
        <v/>
      </c>
      <c r="BO58" s="40" t="str">
        <f t="shared" si="19"/>
        <v/>
      </c>
      <c r="BP58" s="40" t="str">
        <f t="shared" si="12"/>
        <v/>
      </c>
      <c r="BQ58" s="40" t="str">
        <f t="shared" si="20"/>
        <v/>
      </c>
      <c r="BR58" s="40" t="str">
        <f t="shared" si="20"/>
        <v/>
      </c>
      <c r="BS58" s="40" t="str">
        <f t="shared" si="20"/>
        <v/>
      </c>
      <c r="BT58" s="42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</row>
    <row r="59" spans="1:124" s="32" customFormat="1" ht="17" thickBot="1" x14ac:dyDescent="0.25">
      <c r="A59" s="44" t="str">
        <f>CONFIGURACAO!$C$4</f>
        <v>AREA 21</v>
      </c>
      <c r="B59" s="83" t="str">
        <f>IFERROR(VLOOKUP(C59,'PI AREA  P100'!$B:$E,2,0),"")</f>
        <v/>
      </c>
      <c r="C59" s="202"/>
      <c r="D59" s="82" t="str">
        <f>IFERROR(VLOOKUP($C59,'PI AREA  P100'!$B:$I,3,0),"")</f>
        <v/>
      </c>
      <c r="E59" s="82" t="str">
        <f>IFERROR(VLOOKUP($C59,'PI AREA  P100'!$B:$I,4,0),"")</f>
        <v/>
      </c>
      <c r="F59" s="82" t="str">
        <f>IFERROR(VLOOKUP($C59,'PI AREA  P100'!$B:$I,5,0),"")</f>
        <v/>
      </c>
      <c r="G59" s="82" t="str">
        <f>IFERROR(VLOOKUP($C59,'PI AREA  P100'!$B:$I,6,0),"")</f>
        <v/>
      </c>
      <c r="H59" s="82" t="str">
        <f>IFERROR(VLOOKUP($C59,'PI AREA  P100'!$B:$I,7,0),"")</f>
        <v/>
      </c>
      <c r="I59" s="82" t="str">
        <f>IFERROR(VLOOKUP($C59,'PI AREA  P100'!$B:$I,8,0),"")</f>
        <v/>
      </c>
      <c r="J59" s="87"/>
      <c r="K59" s="94"/>
      <c r="L59" s="94"/>
      <c r="M59" s="154" t="str">
        <f t="shared" si="14"/>
        <v/>
      </c>
      <c r="N59" s="111" t="str">
        <f>IFERROR(VLOOKUP($C59,'PI AREA  P100'!$B:$AA,13,0),"")</f>
        <v/>
      </c>
      <c r="O59" s="111" t="str">
        <f>IFERROR(VLOOKUP($C59,'PI AREA  P100'!$B:$AA,14,0),"")</f>
        <v/>
      </c>
      <c r="P59" s="111" t="str">
        <f>IFERROR(VLOOKUP($C59,'PI AREA  P100'!$B:$AA,15,0),"")</f>
        <v/>
      </c>
      <c r="Q59" s="111" t="str">
        <f>IFERROR(VLOOKUP($C59,'PI AREA  P100'!$B:$AA,16,0),"")</f>
        <v/>
      </c>
      <c r="R59" s="111" t="str">
        <f>IFERROR(VLOOKUP($C59,'PI AREA  P100'!$B:$AA,17,0),"")</f>
        <v/>
      </c>
      <c r="S59" s="111" t="str">
        <f>IFERROR(VLOOKUP($C59,'PI AREA  P100'!$B:$AA,18,0),"")</f>
        <v/>
      </c>
      <c r="T59" s="114" t="str">
        <f>IFERROR(VLOOKUP($C59,'PI AREA  P100'!$B:$AA,19,0),"")</f>
        <v/>
      </c>
      <c r="U59" s="116" t="str">
        <f>IFERROR(VLOOKUP($C59,'PI AREA  P100'!$B:$AA,21,0),"")</f>
        <v/>
      </c>
      <c r="V59" s="111" t="str">
        <f>IFERROR(VLOOKUP($C59,'PI AREA  P100'!$B:$AA,22,0),"")</f>
        <v/>
      </c>
      <c r="W59" s="111" t="str">
        <f>IFERROR(VLOOKUP($C59,'PI AREA  P100'!$B:$AA,23,0),"")</f>
        <v/>
      </c>
      <c r="X59" s="119" t="str">
        <f>IFERROR(VLOOKUP($C59,'PI AREA  P100'!$B:$AA,24,0),"")</f>
        <v/>
      </c>
      <c r="Y59" s="118" t="str">
        <f>IFERROR(VLOOKUP($C59,'PI AREA  P100'!$B:$AA,25,0),"")</f>
        <v/>
      </c>
      <c r="Z59" s="111" t="str">
        <f>IFERROR(VLOOKUP($C59,'PI AREA  P100'!$B:$AA,26,0),"")</f>
        <v/>
      </c>
      <c r="AA59" s="111" t="str">
        <f>IFERROR(VLOOKUP($C59,'PI AREA  P100'!$B:$AA,27,0),"")</f>
        <v/>
      </c>
      <c r="AB59" s="114" t="str">
        <f>IFERROR(VLOOKUP($C59,'PI AREA  P100'!$B:$AB,28,0),"")</f>
        <v/>
      </c>
      <c r="AC59" s="116" t="str">
        <f t="shared" si="0"/>
        <v/>
      </c>
      <c r="AD59" s="111" t="str">
        <f t="shared" si="1"/>
        <v/>
      </c>
      <c r="AE59" s="111" t="str">
        <f t="shared" si="15"/>
        <v/>
      </c>
      <c r="AF59" s="117" t="str">
        <f t="shared" si="16"/>
        <v/>
      </c>
      <c r="AG59" s="265" t="str">
        <f t="shared" si="17"/>
        <v/>
      </c>
      <c r="AI59" s="38" t="str">
        <f>IFERROR(VLOOKUP($C59,'PI AREA  P100'!$B:$AS,33,0),"")</f>
        <v/>
      </c>
      <c r="AJ59" s="38" t="str">
        <f>IFERROR(VLOOKUP($C59,'PI AREA  P100'!$B:$AS,34,0),"")</f>
        <v/>
      </c>
      <c r="AK59" s="38" t="str">
        <f>IFERROR(VLOOKUP($C59,'PI AREA  P100'!$B:$AS,35,0),"")</f>
        <v/>
      </c>
      <c r="AL59" s="38" t="str">
        <f>IFERROR(VLOOKUP($C59,'PI AREA  P100'!$B:$AS,36,0),"")</f>
        <v/>
      </c>
      <c r="AM59" s="38" t="str">
        <f>IFERROR(VLOOKUP($C59,'PI AREA  P100'!$B:$AS,37,0),"")</f>
        <v/>
      </c>
      <c r="AN59" s="38" t="str">
        <f>IFERROR(VLOOKUP($C59,'PI AREA  P100'!$B:$AS,38,0),"")</f>
        <v/>
      </c>
      <c r="AO59" s="38" t="str">
        <f>IFERROR(VLOOKUP($C59,'PI AREA  P100'!$B:$AS,39,0),"")</f>
        <v/>
      </c>
      <c r="AP59" s="38" t="str">
        <f>IFERROR(VLOOKUP($C59,'PI AREA  P100'!$B:$AS,40,0),"")</f>
        <v/>
      </c>
      <c r="AQ59" s="38" t="str">
        <f>IFERROR(VLOOKUP($C59,'PI AREA  P100'!$B:$AS,41,0),"")</f>
        <v/>
      </c>
      <c r="AR59" s="38" t="str">
        <f>IFERROR(VLOOKUP($C59,'PI AREA  P100'!$B:$AS,42,0),"")</f>
        <v/>
      </c>
      <c r="AS59" s="68" t="str">
        <f>IF(AR59="","",$AR59-(($AS$2/CONFIGURACAO!$C$6)*$M59))</f>
        <v/>
      </c>
      <c r="AT59" s="234" t="str">
        <f t="shared" si="2"/>
        <v/>
      </c>
      <c r="AU59" s="75" t="str">
        <f>IF(AR59="","",$AR59-(($AU$2/CONFIGURACAO!$C$6)*$M59))</f>
        <v/>
      </c>
      <c r="AV59" s="76" t="str">
        <f t="shared" si="3"/>
        <v xml:space="preserve"> </v>
      </c>
      <c r="AW59" s="74" t="str">
        <f>IF(AR59="","",$AR59-(($AW$2/CONFIGURACAO!$C$6)*$M59))</f>
        <v/>
      </c>
      <c r="AX59" s="72" t="str">
        <f t="shared" si="4"/>
        <v/>
      </c>
      <c r="AZ59" s="39" t="str">
        <f t="shared" si="5"/>
        <v/>
      </c>
      <c r="BA59" s="146" t="str">
        <f t="shared" si="6"/>
        <v/>
      </c>
      <c r="BB59" s="146" t="str">
        <f t="shared" si="7"/>
        <v/>
      </c>
      <c r="BC59" s="32" t="str">
        <f t="shared" si="8"/>
        <v/>
      </c>
      <c r="BE59" s="40" t="str">
        <f t="shared" si="18"/>
        <v/>
      </c>
      <c r="BF59" s="40" t="str">
        <f t="shared" si="18"/>
        <v/>
      </c>
      <c r="BG59" s="40" t="str">
        <f t="shared" si="18"/>
        <v/>
      </c>
      <c r="BH59" s="40" t="str">
        <f t="shared" si="18"/>
        <v/>
      </c>
      <c r="BI59" s="40" t="str">
        <f t="shared" si="18"/>
        <v/>
      </c>
      <c r="BJ59" s="40" t="str">
        <f t="shared" si="18"/>
        <v/>
      </c>
      <c r="BK59" s="40" t="str">
        <f t="shared" si="18"/>
        <v/>
      </c>
      <c r="BL59" s="40" t="str">
        <f t="shared" si="10"/>
        <v/>
      </c>
      <c r="BM59" s="40" t="str">
        <f t="shared" si="19"/>
        <v/>
      </c>
      <c r="BN59" s="40" t="str">
        <f t="shared" si="19"/>
        <v/>
      </c>
      <c r="BO59" s="40" t="str">
        <f t="shared" si="19"/>
        <v/>
      </c>
      <c r="BP59" s="40" t="str">
        <f t="shared" si="12"/>
        <v/>
      </c>
      <c r="BQ59" s="40" t="str">
        <f t="shared" si="20"/>
        <v/>
      </c>
      <c r="BR59" s="40" t="str">
        <f t="shared" si="20"/>
        <v/>
      </c>
      <c r="BS59" s="40" t="str">
        <f t="shared" si="20"/>
        <v/>
      </c>
      <c r="BT59" s="42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</row>
    <row r="60" spans="1:124" s="32" customFormat="1" ht="17" thickBot="1" x14ac:dyDescent="0.25">
      <c r="A60" s="44" t="str">
        <f>CONFIGURACAO!$C$4</f>
        <v>AREA 21</v>
      </c>
      <c r="B60" s="83" t="str">
        <f>IFERROR(VLOOKUP(C60,'PI AREA  P100'!$B:$E,2,0),"")</f>
        <v/>
      </c>
      <c r="C60" s="202"/>
      <c r="D60" s="82" t="str">
        <f>IFERROR(VLOOKUP($C60,'PI AREA  P100'!$B:$I,3,0),"")</f>
        <v/>
      </c>
      <c r="E60" s="82" t="str">
        <f>IFERROR(VLOOKUP($C60,'PI AREA  P100'!$B:$I,4,0),"")</f>
        <v/>
      </c>
      <c r="F60" s="82" t="str">
        <f>IFERROR(VLOOKUP($C60,'PI AREA  P100'!$B:$I,5,0),"")</f>
        <v/>
      </c>
      <c r="G60" s="82" t="str">
        <f>IFERROR(VLOOKUP($C60,'PI AREA  P100'!$B:$I,6,0),"")</f>
        <v/>
      </c>
      <c r="H60" s="82" t="str">
        <f>IFERROR(VLOOKUP($C60,'PI AREA  P100'!$B:$I,7,0),"")</f>
        <v/>
      </c>
      <c r="I60" s="82" t="str">
        <f>IFERROR(VLOOKUP($C60,'PI AREA  P100'!$B:$I,8,0),"")</f>
        <v/>
      </c>
      <c r="J60" s="87"/>
      <c r="K60" s="94"/>
      <c r="L60" s="94"/>
      <c r="M60" s="154" t="str">
        <f t="shared" si="14"/>
        <v/>
      </c>
      <c r="N60" s="111" t="str">
        <f>IFERROR(VLOOKUP($C60,'PI AREA  P100'!$B:$AA,13,0),"")</f>
        <v/>
      </c>
      <c r="O60" s="111" t="str">
        <f>IFERROR(VLOOKUP($C60,'PI AREA  P100'!$B:$AA,14,0),"")</f>
        <v/>
      </c>
      <c r="P60" s="111" t="str">
        <f>IFERROR(VLOOKUP($C60,'PI AREA  P100'!$B:$AA,15,0),"")</f>
        <v/>
      </c>
      <c r="Q60" s="111" t="str">
        <f>IFERROR(VLOOKUP($C60,'PI AREA  P100'!$B:$AA,16,0),"")</f>
        <v/>
      </c>
      <c r="R60" s="111" t="str">
        <f>IFERROR(VLOOKUP($C60,'PI AREA  P100'!$B:$AA,17,0),"")</f>
        <v/>
      </c>
      <c r="S60" s="111" t="str">
        <f>IFERROR(VLOOKUP($C60,'PI AREA  P100'!$B:$AA,18,0),"")</f>
        <v/>
      </c>
      <c r="T60" s="114" t="str">
        <f>IFERROR(VLOOKUP($C60,'PI AREA  P100'!$B:$AA,19,0),"")</f>
        <v/>
      </c>
      <c r="U60" s="116" t="str">
        <f>IFERROR(VLOOKUP($C60,'PI AREA  P100'!$B:$AA,21,0),"")</f>
        <v/>
      </c>
      <c r="V60" s="111" t="str">
        <f>IFERROR(VLOOKUP($C60,'PI AREA  P100'!$B:$AA,22,0),"")</f>
        <v/>
      </c>
      <c r="W60" s="111" t="str">
        <f>IFERROR(VLOOKUP($C60,'PI AREA  P100'!$B:$AA,23,0),"")</f>
        <v/>
      </c>
      <c r="X60" s="119" t="str">
        <f>IFERROR(VLOOKUP($C60,'PI AREA  P100'!$B:$AA,24,0),"")</f>
        <v/>
      </c>
      <c r="Y60" s="118" t="str">
        <f>IFERROR(VLOOKUP($C60,'PI AREA  P100'!$B:$AA,25,0),"")</f>
        <v/>
      </c>
      <c r="Z60" s="111" t="str">
        <f>IFERROR(VLOOKUP($C60,'PI AREA  P100'!$B:$AA,26,0),"")</f>
        <v/>
      </c>
      <c r="AA60" s="111" t="str">
        <f>IFERROR(VLOOKUP($C60,'PI AREA  P100'!$B:$AA,27,0),"")</f>
        <v/>
      </c>
      <c r="AB60" s="114" t="str">
        <f>IFERROR(VLOOKUP($C60,'PI AREA  P100'!$B:$AB,28,0),"")</f>
        <v/>
      </c>
      <c r="AC60" s="116" t="str">
        <f t="shared" si="0"/>
        <v/>
      </c>
      <c r="AD60" s="111" t="str">
        <f t="shared" si="1"/>
        <v/>
      </c>
      <c r="AE60" s="111" t="str">
        <f t="shared" si="15"/>
        <v/>
      </c>
      <c r="AF60" s="117" t="str">
        <f t="shared" si="16"/>
        <v/>
      </c>
      <c r="AG60" s="265" t="str">
        <f t="shared" si="17"/>
        <v/>
      </c>
      <c r="AI60" s="38" t="str">
        <f>IFERROR(VLOOKUP($C60,'PI AREA  P100'!$B:$AS,33,0),"")</f>
        <v/>
      </c>
      <c r="AJ60" s="38" t="str">
        <f>IFERROR(VLOOKUP($C60,'PI AREA  P100'!$B:$AS,34,0),"")</f>
        <v/>
      </c>
      <c r="AK60" s="38" t="str">
        <f>IFERROR(VLOOKUP($C60,'PI AREA  P100'!$B:$AS,35,0),"")</f>
        <v/>
      </c>
      <c r="AL60" s="38" t="str">
        <f>IFERROR(VLOOKUP($C60,'PI AREA  P100'!$B:$AS,36,0),"")</f>
        <v/>
      </c>
      <c r="AM60" s="38" t="str">
        <f>IFERROR(VLOOKUP($C60,'PI AREA  P100'!$B:$AS,37,0),"")</f>
        <v/>
      </c>
      <c r="AN60" s="38" t="str">
        <f>IFERROR(VLOOKUP($C60,'PI AREA  P100'!$B:$AS,38,0),"")</f>
        <v/>
      </c>
      <c r="AO60" s="38" t="str">
        <f>IFERROR(VLOOKUP($C60,'PI AREA  P100'!$B:$AS,39,0),"")</f>
        <v/>
      </c>
      <c r="AP60" s="38" t="str">
        <f>IFERROR(VLOOKUP($C60,'PI AREA  P100'!$B:$AS,40,0),"")</f>
        <v/>
      </c>
      <c r="AQ60" s="38" t="str">
        <f>IFERROR(VLOOKUP($C60,'PI AREA  P100'!$B:$AS,41,0),"")</f>
        <v/>
      </c>
      <c r="AR60" s="38" t="str">
        <f>IFERROR(VLOOKUP($C60,'PI AREA  P100'!$B:$AS,42,0),"")</f>
        <v/>
      </c>
      <c r="AS60" s="68" t="str">
        <f>IF(AR60="","",$AR60-(($AS$2/CONFIGURACAO!$C$6)*$M60))</f>
        <v/>
      </c>
      <c r="AT60" s="234" t="str">
        <f t="shared" si="2"/>
        <v/>
      </c>
      <c r="AU60" s="75" t="str">
        <f>IF(AR60="","",$AR60-(($AU$2/CONFIGURACAO!$C$6)*$M60))</f>
        <v/>
      </c>
      <c r="AV60" s="76" t="str">
        <f t="shared" si="3"/>
        <v xml:space="preserve"> </v>
      </c>
      <c r="AW60" s="74" t="str">
        <f>IF(AR60="","",$AR60-(($AW$2/CONFIGURACAO!$C$6)*$M60))</f>
        <v/>
      </c>
      <c r="AX60" s="72" t="str">
        <f t="shared" si="4"/>
        <v/>
      </c>
      <c r="AZ60" s="39" t="str">
        <f t="shared" si="5"/>
        <v/>
      </c>
      <c r="BA60" s="146" t="str">
        <f t="shared" si="6"/>
        <v/>
      </c>
      <c r="BB60" s="146" t="str">
        <f t="shared" si="7"/>
        <v/>
      </c>
      <c r="BC60" s="32" t="str">
        <f t="shared" si="8"/>
        <v/>
      </c>
      <c r="BE60" s="40" t="str">
        <f t="shared" si="18"/>
        <v/>
      </c>
      <c r="BF60" s="40" t="str">
        <f t="shared" si="18"/>
        <v/>
      </c>
      <c r="BG60" s="40" t="str">
        <f t="shared" si="18"/>
        <v/>
      </c>
      <c r="BH60" s="40" t="str">
        <f t="shared" si="18"/>
        <v/>
      </c>
      <c r="BI60" s="40" t="str">
        <f t="shared" si="18"/>
        <v/>
      </c>
      <c r="BJ60" s="40" t="str">
        <f t="shared" si="18"/>
        <v/>
      </c>
      <c r="BK60" s="40" t="str">
        <f t="shared" si="18"/>
        <v/>
      </c>
      <c r="BL60" s="40" t="str">
        <f t="shared" si="10"/>
        <v/>
      </c>
      <c r="BM60" s="40" t="str">
        <f t="shared" si="19"/>
        <v/>
      </c>
      <c r="BN60" s="40" t="str">
        <f t="shared" si="19"/>
        <v/>
      </c>
      <c r="BO60" s="40" t="str">
        <f t="shared" si="19"/>
        <v/>
      </c>
      <c r="BP60" s="40" t="str">
        <f t="shared" si="12"/>
        <v/>
      </c>
      <c r="BQ60" s="40" t="str">
        <f t="shared" si="20"/>
        <v/>
      </c>
      <c r="BR60" s="40" t="str">
        <f t="shared" si="20"/>
        <v/>
      </c>
      <c r="BS60" s="40" t="str">
        <f t="shared" si="20"/>
        <v/>
      </c>
      <c r="BT60" s="42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</row>
    <row r="61" spans="1:124" s="32" customFormat="1" ht="17" thickBot="1" x14ac:dyDescent="0.25">
      <c r="A61" s="44" t="str">
        <f>CONFIGURACAO!$C$4</f>
        <v>AREA 21</v>
      </c>
      <c r="B61" s="83" t="str">
        <f>IFERROR(VLOOKUP(C61,'PI AREA  P100'!$B:$E,2,0),"")</f>
        <v/>
      </c>
      <c r="C61" s="202"/>
      <c r="D61" s="82" t="str">
        <f>IFERROR(VLOOKUP($C61,'PI AREA  P100'!$B:$I,3,0),"")</f>
        <v/>
      </c>
      <c r="E61" s="82" t="str">
        <f>IFERROR(VLOOKUP($C61,'PI AREA  P100'!$B:$I,4,0),"")</f>
        <v/>
      </c>
      <c r="F61" s="82" t="str">
        <f>IFERROR(VLOOKUP($C61,'PI AREA  P100'!$B:$I,5,0),"")</f>
        <v/>
      </c>
      <c r="G61" s="82" t="str">
        <f>IFERROR(VLOOKUP($C61,'PI AREA  P100'!$B:$I,6,0),"")</f>
        <v/>
      </c>
      <c r="H61" s="82" t="str">
        <f>IFERROR(VLOOKUP($C61,'PI AREA  P100'!$B:$I,7,0),"")</f>
        <v/>
      </c>
      <c r="I61" s="82" t="str">
        <f>IFERROR(VLOOKUP($C61,'PI AREA  P100'!$B:$I,8,0),"")</f>
        <v/>
      </c>
      <c r="J61" s="87"/>
      <c r="K61" s="94"/>
      <c r="L61" s="94"/>
      <c r="M61" s="154" t="str">
        <f t="shared" si="14"/>
        <v/>
      </c>
      <c r="N61" s="111" t="str">
        <f>IFERROR(VLOOKUP($C61,'PI AREA  P100'!$B:$AA,13,0),"")</f>
        <v/>
      </c>
      <c r="O61" s="111" t="str">
        <f>IFERROR(VLOOKUP($C61,'PI AREA  P100'!$B:$AA,14,0),"")</f>
        <v/>
      </c>
      <c r="P61" s="111" t="str">
        <f>IFERROR(VLOOKUP($C61,'PI AREA  P100'!$B:$AA,15,0),"")</f>
        <v/>
      </c>
      <c r="Q61" s="111" t="str">
        <f>IFERROR(VLOOKUP($C61,'PI AREA  P100'!$B:$AA,16,0),"")</f>
        <v/>
      </c>
      <c r="R61" s="111" t="str">
        <f>IFERROR(VLOOKUP($C61,'PI AREA  P100'!$B:$AA,17,0),"")</f>
        <v/>
      </c>
      <c r="S61" s="111" t="str">
        <f>IFERROR(VLOOKUP($C61,'PI AREA  P100'!$B:$AA,18,0),"")</f>
        <v/>
      </c>
      <c r="T61" s="114" t="str">
        <f>IFERROR(VLOOKUP($C61,'PI AREA  P100'!$B:$AA,19,0),"")</f>
        <v/>
      </c>
      <c r="U61" s="116" t="str">
        <f>IFERROR(VLOOKUP($C61,'PI AREA  P100'!$B:$AA,21,0),"")</f>
        <v/>
      </c>
      <c r="V61" s="111" t="str">
        <f>IFERROR(VLOOKUP($C61,'PI AREA  P100'!$B:$AA,22,0),"")</f>
        <v/>
      </c>
      <c r="W61" s="111" t="str">
        <f>IFERROR(VLOOKUP($C61,'PI AREA  P100'!$B:$AA,23,0),"")</f>
        <v/>
      </c>
      <c r="X61" s="119" t="str">
        <f>IFERROR(VLOOKUP($C61,'PI AREA  P100'!$B:$AA,24,0),"")</f>
        <v/>
      </c>
      <c r="Y61" s="118" t="str">
        <f>IFERROR(VLOOKUP($C61,'PI AREA  P100'!$B:$AA,25,0),"")</f>
        <v/>
      </c>
      <c r="Z61" s="111" t="str">
        <f>IFERROR(VLOOKUP($C61,'PI AREA  P100'!$B:$AA,26,0),"")</f>
        <v/>
      </c>
      <c r="AA61" s="111" t="str">
        <f>IFERROR(VLOOKUP($C61,'PI AREA  P100'!$B:$AA,27,0),"")</f>
        <v/>
      </c>
      <c r="AB61" s="114" t="str">
        <f>IFERROR(VLOOKUP($C61,'PI AREA  P100'!$B:$AB,28,0),"")</f>
        <v/>
      </c>
      <c r="AC61" s="116" t="str">
        <f t="shared" si="0"/>
        <v/>
      </c>
      <c r="AD61" s="111" t="str">
        <f t="shared" si="1"/>
        <v/>
      </c>
      <c r="AE61" s="111" t="str">
        <f t="shared" si="15"/>
        <v/>
      </c>
      <c r="AF61" s="117" t="str">
        <f t="shared" si="16"/>
        <v/>
      </c>
      <c r="AG61" s="265" t="str">
        <f t="shared" si="17"/>
        <v/>
      </c>
      <c r="AI61" s="38" t="str">
        <f>IFERROR(VLOOKUP($C61,'PI AREA  P100'!$B:$AS,33,0),"")</f>
        <v/>
      </c>
      <c r="AJ61" s="38" t="str">
        <f>IFERROR(VLOOKUP($C61,'PI AREA  P100'!$B:$AS,34,0),"")</f>
        <v/>
      </c>
      <c r="AK61" s="38" t="str">
        <f>IFERROR(VLOOKUP($C61,'PI AREA  P100'!$B:$AS,35,0),"")</f>
        <v/>
      </c>
      <c r="AL61" s="38" t="str">
        <f>IFERROR(VLOOKUP($C61,'PI AREA  P100'!$B:$AS,36,0),"")</f>
        <v/>
      </c>
      <c r="AM61" s="38" t="str">
        <f>IFERROR(VLOOKUP($C61,'PI AREA  P100'!$B:$AS,37,0),"")</f>
        <v/>
      </c>
      <c r="AN61" s="38" t="str">
        <f>IFERROR(VLOOKUP($C61,'PI AREA  P100'!$B:$AS,38,0),"")</f>
        <v/>
      </c>
      <c r="AO61" s="38" t="str">
        <f>IFERROR(VLOOKUP($C61,'PI AREA  P100'!$B:$AS,39,0),"")</f>
        <v/>
      </c>
      <c r="AP61" s="38" t="str">
        <f>IFERROR(VLOOKUP($C61,'PI AREA  P100'!$B:$AS,40,0),"")</f>
        <v/>
      </c>
      <c r="AQ61" s="38" t="str">
        <f>IFERROR(VLOOKUP($C61,'PI AREA  P100'!$B:$AS,41,0),"")</f>
        <v/>
      </c>
      <c r="AR61" s="38" t="str">
        <f>IFERROR(VLOOKUP($C61,'PI AREA  P100'!$B:$AS,42,0),"")</f>
        <v/>
      </c>
      <c r="AS61" s="68" t="str">
        <f>IF(AR61="","",$AR61-(($AS$2/CONFIGURACAO!$C$6)*$M61))</f>
        <v/>
      </c>
      <c r="AT61" s="234" t="str">
        <f t="shared" si="2"/>
        <v/>
      </c>
      <c r="AU61" s="75" t="str">
        <f>IF(AR61="","",$AR61-(($AU$2/CONFIGURACAO!$C$6)*$M61))</f>
        <v/>
      </c>
      <c r="AV61" s="76" t="str">
        <f t="shared" si="3"/>
        <v xml:space="preserve"> </v>
      </c>
      <c r="AW61" s="74" t="str">
        <f>IF(AR61="","",$AR61-(($AW$2/CONFIGURACAO!$C$6)*$M61))</f>
        <v/>
      </c>
      <c r="AX61" s="72" t="str">
        <f t="shared" si="4"/>
        <v/>
      </c>
      <c r="AZ61" s="39" t="str">
        <f t="shared" si="5"/>
        <v/>
      </c>
      <c r="BA61" s="146" t="str">
        <f t="shared" si="6"/>
        <v/>
      </c>
      <c r="BB61" s="146" t="str">
        <f t="shared" si="7"/>
        <v/>
      </c>
      <c r="BC61" s="32" t="str">
        <f t="shared" si="8"/>
        <v/>
      </c>
      <c r="BE61" s="40" t="str">
        <f t="shared" si="18"/>
        <v/>
      </c>
      <c r="BF61" s="40" t="str">
        <f t="shared" si="18"/>
        <v/>
      </c>
      <c r="BG61" s="40" t="str">
        <f t="shared" si="18"/>
        <v/>
      </c>
      <c r="BH61" s="40" t="str">
        <f t="shared" si="18"/>
        <v/>
      </c>
      <c r="BI61" s="40" t="str">
        <f t="shared" si="18"/>
        <v/>
      </c>
      <c r="BJ61" s="40" t="str">
        <f t="shared" si="18"/>
        <v/>
      </c>
      <c r="BK61" s="40" t="str">
        <f t="shared" si="18"/>
        <v/>
      </c>
      <c r="BL61" s="40" t="str">
        <f t="shared" si="10"/>
        <v/>
      </c>
      <c r="BM61" s="40" t="str">
        <f t="shared" si="19"/>
        <v/>
      </c>
      <c r="BN61" s="40" t="str">
        <f t="shared" si="19"/>
        <v/>
      </c>
      <c r="BO61" s="40" t="str">
        <f t="shared" si="19"/>
        <v/>
      </c>
      <c r="BP61" s="40" t="str">
        <f t="shared" si="12"/>
        <v/>
      </c>
      <c r="BQ61" s="40" t="str">
        <f t="shared" si="20"/>
        <v/>
      </c>
      <c r="BR61" s="40" t="str">
        <f t="shared" si="20"/>
        <v/>
      </c>
      <c r="BS61" s="40" t="str">
        <f t="shared" si="20"/>
        <v/>
      </c>
      <c r="BT61" s="42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</row>
    <row r="62" spans="1:124" s="32" customFormat="1" ht="17" thickBot="1" x14ac:dyDescent="0.25">
      <c r="A62" s="44" t="str">
        <f>CONFIGURACAO!$C$4</f>
        <v>AREA 21</v>
      </c>
      <c r="B62" s="83" t="str">
        <f>IFERROR(VLOOKUP(C62,'PI AREA  P100'!$B:$E,2,0),"")</f>
        <v/>
      </c>
      <c r="C62" s="202"/>
      <c r="D62" s="82" t="str">
        <f>IFERROR(VLOOKUP($C62,'PI AREA  P100'!$B:$I,3,0),"")</f>
        <v/>
      </c>
      <c r="E62" s="82" t="str">
        <f>IFERROR(VLOOKUP($C62,'PI AREA  P100'!$B:$I,4,0),"")</f>
        <v/>
      </c>
      <c r="F62" s="82" t="str">
        <f>IFERROR(VLOOKUP($C62,'PI AREA  P100'!$B:$I,5,0),"")</f>
        <v/>
      </c>
      <c r="G62" s="82" t="str">
        <f>IFERROR(VLOOKUP($C62,'PI AREA  P100'!$B:$I,6,0),"")</f>
        <v/>
      </c>
      <c r="H62" s="82" t="str">
        <f>IFERROR(VLOOKUP($C62,'PI AREA  P100'!$B:$I,7,0),"")</f>
        <v/>
      </c>
      <c r="I62" s="82" t="str">
        <f>IFERROR(VLOOKUP($C62,'PI AREA  P100'!$B:$I,8,0),"")</f>
        <v/>
      </c>
      <c r="J62" s="87"/>
      <c r="K62" s="94"/>
      <c r="L62" s="94"/>
      <c r="M62" s="154" t="str">
        <f t="shared" si="14"/>
        <v/>
      </c>
      <c r="N62" s="111" t="str">
        <f>IFERROR(VLOOKUP($C62,'PI AREA  P100'!$B:$AA,13,0),"")</f>
        <v/>
      </c>
      <c r="O62" s="111" t="str">
        <f>IFERROR(VLOOKUP($C62,'PI AREA  P100'!$B:$AA,14,0),"")</f>
        <v/>
      </c>
      <c r="P62" s="111" t="str">
        <f>IFERROR(VLOOKUP($C62,'PI AREA  P100'!$B:$AA,15,0),"")</f>
        <v/>
      </c>
      <c r="Q62" s="111" t="str">
        <f>IFERROR(VLOOKUP($C62,'PI AREA  P100'!$B:$AA,16,0),"")</f>
        <v/>
      </c>
      <c r="R62" s="111" t="str">
        <f>IFERROR(VLOOKUP($C62,'PI AREA  P100'!$B:$AA,17,0),"")</f>
        <v/>
      </c>
      <c r="S62" s="111" t="str">
        <f>IFERROR(VLOOKUP($C62,'PI AREA  P100'!$B:$AA,18,0),"")</f>
        <v/>
      </c>
      <c r="T62" s="114" t="str">
        <f>IFERROR(VLOOKUP($C62,'PI AREA  P100'!$B:$AA,19,0),"")</f>
        <v/>
      </c>
      <c r="U62" s="116" t="str">
        <f>IFERROR(VLOOKUP($C62,'PI AREA  P100'!$B:$AA,21,0),"")</f>
        <v/>
      </c>
      <c r="V62" s="111" t="str">
        <f>IFERROR(VLOOKUP($C62,'PI AREA  P100'!$B:$AA,22,0),"")</f>
        <v/>
      </c>
      <c r="W62" s="111" t="str">
        <f>IFERROR(VLOOKUP($C62,'PI AREA  P100'!$B:$AA,23,0),"")</f>
        <v/>
      </c>
      <c r="X62" s="119" t="str">
        <f>IFERROR(VLOOKUP($C62,'PI AREA  P100'!$B:$AA,24,0),"")</f>
        <v/>
      </c>
      <c r="Y62" s="118" t="str">
        <f>IFERROR(VLOOKUP($C62,'PI AREA  P100'!$B:$AA,25,0),"")</f>
        <v/>
      </c>
      <c r="Z62" s="111" t="str">
        <f>IFERROR(VLOOKUP($C62,'PI AREA  P100'!$B:$AA,26,0),"")</f>
        <v/>
      </c>
      <c r="AA62" s="111" t="str">
        <f>IFERROR(VLOOKUP($C62,'PI AREA  P100'!$B:$AA,27,0),"")</f>
        <v/>
      </c>
      <c r="AB62" s="114" t="str">
        <f>IFERROR(VLOOKUP($C62,'PI AREA  P100'!$B:$AB,28,0),"")</f>
        <v/>
      </c>
      <c r="AC62" s="116" t="str">
        <f t="shared" si="0"/>
        <v/>
      </c>
      <c r="AD62" s="111" t="str">
        <f t="shared" si="1"/>
        <v/>
      </c>
      <c r="AE62" s="111" t="str">
        <f t="shared" si="15"/>
        <v/>
      </c>
      <c r="AF62" s="117" t="str">
        <f t="shared" si="16"/>
        <v/>
      </c>
      <c r="AG62" s="265" t="str">
        <f t="shared" si="17"/>
        <v/>
      </c>
      <c r="AI62" s="38" t="str">
        <f>IFERROR(VLOOKUP($C62,'PI AREA  P100'!$B:$AS,33,0),"")</f>
        <v/>
      </c>
      <c r="AJ62" s="38" t="str">
        <f>IFERROR(VLOOKUP($C62,'PI AREA  P100'!$B:$AS,34,0),"")</f>
        <v/>
      </c>
      <c r="AK62" s="38" t="str">
        <f>IFERROR(VLOOKUP($C62,'PI AREA  P100'!$B:$AS,35,0),"")</f>
        <v/>
      </c>
      <c r="AL62" s="38" t="str">
        <f>IFERROR(VLOOKUP($C62,'PI AREA  P100'!$B:$AS,36,0),"")</f>
        <v/>
      </c>
      <c r="AM62" s="38" t="str">
        <f>IFERROR(VLOOKUP($C62,'PI AREA  P100'!$B:$AS,37,0),"")</f>
        <v/>
      </c>
      <c r="AN62" s="38" t="str">
        <f>IFERROR(VLOOKUP($C62,'PI AREA  P100'!$B:$AS,38,0),"")</f>
        <v/>
      </c>
      <c r="AO62" s="38" t="str">
        <f>IFERROR(VLOOKUP($C62,'PI AREA  P100'!$B:$AS,39,0),"")</f>
        <v/>
      </c>
      <c r="AP62" s="38" t="str">
        <f>IFERROR(VLOOKUP($C62,'PI AREA  P100'!$B:$AS,40,0),"")</f>
        <v/>
      </c>
      <c r="AQ62" s="38" t="str">
        <f>IFERROR(VLOOKUP($C62,'PI AREA  P100'!$B:$AS,41,0),"")</f>
        <v/>
      </c>
      <c r="AR62" s="38" t="str">
        <f>IFERROR(VLOOKUP($C62,'PI AREA  P100'!$B:$AS,42,0),"")</f>
        <v/>
      </c>
      <c r="AS62" s="68" t="str">
        <f>IF(AR62="","",$AR62-(($AS$2/CONFIGURACAO!$C$6)*$M62))</f>
        <v/>
      </c>
      <c r="AT62" s="234" t="str">
        <f t="shared" si="2"/>
        <v/>
      </c>
      <c r="AU62" s="75" t="str">
        <f>IF(AR62="","",$AR62-(($AU$2/CONFIGURACAO!$C$6)*$M62))</f>
        <v/>
      </c>
      <c r="AV62" s="76" t="str">
        <f t="shared" si="3"/>
        <v xml:space="preserve"> </v>
      </c>
      <c r="AW62" s="74" t="str">
        <f>IF(AR62="","",$AR62-(($AW$2/CONFIGURACAO!$C$6)*$M62))</f>
        <v/>
      </c>
      <c r="AX62" s="72" t="str">
        <f t="shared" si="4"/>
        <v/>
      </c>
      <c r="AZ62" s="39" t="str">
        <f t="shared" si="5"/>
        <v/>
      </c>
      <c r="BA62" s="146" t="str">
        <f t="shared" si="6"/>
        <v/>
      </c>
      <c r="BB62" s="146" t="str">
        <f t="shared" si="7"/>
        <v/>
      </c>
      <c r="BC62" s="32" t="str">
        <f t="shared" si="8"/>
        <v/>
      </c>
      <c r="BE62" s="40" t="str">
        <f t="shared" si="18"/>
        <v/>
      </c>
      <c r="BF62" s="40" t="str">
        <f t="shared" si="18"/>
        <v/>
      </c>
      <c r="BG62" s="40" t="str">
        <f t="shared" si="18"/>
        <v/>
      </c>
      <c r="BH62" s="40" t="str">
        <f t="shared" si="18"/>
        <v/>
      </c>
      <c r="BI62" s="40" t="str">
        <f t="shared" si="18"/>
        <v/>
      </c>
      <c r="BJ62" s="40" t="str">
        <f t="shared" si="18"/>
        <v/>
      </c>
      <c r="BK62" s="40" t="str">
        <f t="shared" si="18"/>
        <v/>
      </c>
      <c r="BL62" s="40" t="str">
        <f t="shared" si="10"/>
        <v/>
      </c>
      <c r="BM62" s="40" t="str">
        <f t="shared" si="19"/>
        <v/>
      </c>
      <c r="BN62" s="40" t="str">
        <f t="shared" si="19"/>
        <v/>
      </c>
      <c r="BO62" s="40" t="str">
        <f t="shared" si="19"/>
        <v/>
      </c>
      <c r="BP62" s="40" t="str">
        <f t="shared" si="12"/>
        <v/>
      </c>
      <c r="BQ62" s="40" t="str">
        <f t="shared" si="20"/>
        <v/>
      </c>
      <c r="BR62" s="40" t="str">
        <f t="shared" si="20"/>
        <v/>
      </c>
      <c r="BS62" s="40" t="str">
        <f t="shared" si="20"/>
        <v/>
      </c>
      <c r="BT62" s="4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</row>
    <row r="63" spans="1:124" s="32" customFormat="1" ht="17" thickBot="1" x14ac:dyDescent="0.25">
      <c r="A63" s="44" t="str">
        <f>CONFIGURACAO!$C$4</f>
        <v>AREA 21</v>
      </c>
      <c r="B63" s="83" t="str">
        <f>IFERROR(VLOOKUP(C63,'PI AREA  P100'!$B:$E,2,0),"")</f>
        <v/>
      </c>
      <c r="C63" s="202"/>
      <c r="D63" s="82" t="str">
        <f>IFERROR(VLOOKUP($C63,'PI AREA  P100'!$B:$I,3,0),"")</f>
        <v/>
      </c>
      <c r="E63" s="82" t="str">
        <f>IFERROR(VLOOKUP($C63,'PI AREA  P100'!$B:$I,4,0),"")</f>
        <v/>
      </c>
      <c r="F63" s="82" t="str">
        <f>IFERROR(VLOOKUP($C63,'PI AREA  P100'!$B:$I,5,0),"")</f>
        <v/>
      </c>
      <c r="G63" s="82" t="str">
        <f>IFERROR(VLOOKUP($C63,'PI AREA  P100'!$B:$I,6,0),"")</f>
        <v/>
      </c>
      <c r="H63" s="82" t="str">
        <f>IFERROR(VLOOKUP($C63,'PI AREA  P100'!$B:$I,7,0),"")</f>
        <v/>
      </c>
      <c r="I63" s="82" t="str">
        <f>IFERROR(VLOOKUP($C63,'PI AREA  P100'!$B:$I,8,0),"")</f>
        <v/>
      </c>
      <c r="J63" s="87"/>
      <c r="K63" s="94"/>
      <c r="L63" s="94"/>
      <c r="M63" s="154" t="str">
        <f t="shared" si="14"/>
        <v/>
      </c>
      <c r="N63" s="111" t="str">
        <f>IFERROR(VLOOKUP($C63,'PI AREA  P100'!$B:$AA,13,0),"")</f>
        <v/>
      </c>
      <c r="O63" s="111" t="str">
        <f>IFERROR(VLOOKUP($C63,'PI AREA  P100'!$B:$AA,14,0),"")</f>
        <v/>
      </c>
      <c r="P63" s="111" t="str">
        <f>IFERROR(VLOOKUP($C63,'PI AREA  P100'!$B:$AA,15,0),"")</f>
        <v/>
      </c>
      <c r="Q63" s="111" t="str">
        <f>IFERROR(VLOOKUP($C63,'PI AREA  P100'!$B:$AA,16,0),"")</f>
        <v/>
      </c>
      <c r="R63" s="111" t="str">
        <f>IFERROR(VLOOKUP($C63,'PI AREA  P100'!$B:$AA,17,0),"")</f>
        <v/>
      </c>
      <c r="S63" s="111" t="str">
        <f>IFERROR(VLOOKUP($C63,'PI AREA  P100'!$B:$AA,18,0),"")</f>
        <v/>
      </c>
      <c r="T63" s="114" t="str">
        <f>IFERROR(VLOOKUP($C63,'PI AREA  P100'!$B:$AA,19,0),"")</f>
        <v/>
      </c>
      <c r="U63" s="116" t="str">
        <f>IFERROR(VLOOKUP($C63,'PI AREA  P100'!$B:$AA,21,0),"")</f>
        <v/>
      </c>
      <c r="V63" s="111" t="str">
        <f>IFERROR(VLOOKUP($C63,'PI AREA  P100'!$B:$AA,22,0),"")</f>
        <v/>
      </c>
      <c r="W63" s="111" t="str">
        <f>IFERROR(VLOOKUP($C63,'PI AREA  P100'!$B:$AA,23,0),"")</f>
        <v/>
      </c>
      <c r="X63" s="119" t="str">
        <f>IFERROR(VLOOKUP($C63,'PI AREA  P100'!$B:$AA,24,0),"")</f>
        <v/>
      </c>
      <c r="Y63" s="118" t="str">
        <f>IFERROR(VLOOKUP($C63,'PI AREA  P100'!$B:$AA,25,0),"")</f>
        <v/>
      </c>
      <c r="Z63" s="111" t="str">
        <f>IFERROR(VLOOKUP($C63,'PI AREA  P100'!$B:$AA,26,0),"")</f>
        <v/>
      </c>
      <c r="AA63" s="111" t="str">
        <f>IFERROR(VLOOKUP($C63,'PI AREA  P100'!$B:$AA,27,0),"")</f>
        <v/>
      </c>
      <c r="AB63" s="114" t="str">
        <f>IFERROR(VLOOKUP($C63,'PI AREA  P100'!$B:$AB,28,0),"")</f>
        <v/>
      </c>
      <c r="AC63" s="116" t="str">
        <f t="shared" si="0"/>
        <v/>
      </c>
      <c r="AD63" s="111" t="str">
        <f t="shared" si="1"/>
        <v/>
      </c>
      <c r="AE63" s="111" t="str">
        <f t="shared" si="15"/>
        <v/>
      </c>
      <c r="AF63" s="117" t="str">
        <f t="shared" si="16"/>
        <v/>
      </c>
      <c r="AG63" s="265" t="str">
        <f t="shared" si="17"/>
        <v/>
      </c>
      <c r="AI63" s="38" t="str">
        <f>IFERROR(VLOOKUP($C63,'PI AREA  P100'!$B:$AS,33,0),"")</f>
        <v/>
      </c>
      <c r="AJ63" s="38" t="str">
        <f>IFERROR(VLOOKUP($C63,'PI AREA  P100'!$B:$AS,34,0),"")</f>
        <v/>
      </c>
      <c r="AK63" s="38" t="str">
        <f>IFERROR(VLOOKUP($C63,'PI AREA  P100'!$B:$AS,35,0),"")</f>
        <v/>
      </c>
      <c r="AL63" s="38" t="str">
        <f>IFERROR(VLOOKUP($C63,'PI AREA  P100'!$B:$AS,36,0),"")</f>
        <v/>
      </c>
      <c r="AM63" s="38" t="str">
        <f>IFERROR(VLOOKUP($C63,'PI AREA  P100'!$B:$AS,37,0),"")</f>
        <v/>
      </c>
      <c r="AN63" s="38" t="str">
        <f>IFERROR(VLOOKUP($C63,'PI AREA  P100'!$B:$AS,38,0),"")</f>
        <v/>
      </c>
      <c r="AO63" s="38" t="str">
        <f>IFERROR(VLOOKUP($C63,'PI AREA  P100'!$B:$AS,39,0),"")</f>
        <v/>
      </c>
      <c r="AP63" s="38" t="str">
        <f>IFERROR(VLOOKUP($C63,'PI AREA  P100'!$B:$AS,40,0),"")</f>
        <v/>
      </c>
      <c r="AQ63" s="38" t="str">
        <f>IFERROR(VLOOKUP($C63,'PI AREA  P100'!$B:$AS,41,0),"")</f>
        <v/>
      </c>
      <c r="AR63" s="38" t="str">
        <f>IFERROR(VLOOKUP($C63,'PI AREA  P100'!$B:$AS,42,0),"")</f>
        <v/>
      </c>
      <c r="AS63" s="68" t="str">
        <f>IF(AR63="","",$AR63-(($AS$2/CONFIGURACAO!$C$6)*$M63))</f>
        <v/>
      </c>
      <c r="AT63" s="234" t="str">
        <f t="shared" si="2"/>
        <v/>
      </c>
      <c r="AU63" s="75" t="str">
        <f>IF(AR63="","",$AR63-(($AU$2/CONFIGURACAO!$C$6)*$M63))</f>
        <v/>
      </c>
      <c r="AV63" s="76" t="str">
        <f t="shared" si="3"/>
        <v xml:space="preserve"> </v>
      </c>
      <c r="AW63" s="74" t="str">
        <f>IF(AR63="","",$AR63-(($AW$2/CONFIGURACAO!$C$6)*$M63))</f>
        <v/>
      </c>
      <c r="AX63" s="72" t="str">
        <f t="shared" si="4"/>
        <v/>
      </c>
      <c r="AZ63" s="39" t="str">
        <f t="shared" si="5"/>
        <v/>
      </c>
      <c r="BA63" s="146" t="str">
        <f t="shared" si="6"/>
        <v/>
      </c>
      <c r="BB63" s="146" t="str">
        <f t="shared" si="7"/>
        <v/>
      </c>
      <c r="BC63" s="32" t="str">
        <f t="shared" si="8"/>
        <v/>
      </c>
      <c r="BE63" s="40" t="str">
        <f t="shared" si="18"/>
        <v/>
      </c>
      <c r="BF63" s="40" t="str">
        <f t="shared" si="18"/>
        <v/>
      </c>
      <c r="BG63" s="40" t="str">
        <f t="shared" si="18"/>
        <v/>
      </c>
      <c r="BH63" s="40" t="str">
        <f t="shared" si="18"/>
        <v/>
      </c>
      <c r="BI63" s="40" t="str">
        <f t="shared" si="18"/>
        <v/>
      </c>
      <c r="BJ63" s="40" t="str">
        <f t="shared" si="18"/>
        <v/>
      </c>
      <c r="BK63" s="40" t="str">
        <f t="shared" si="18"/>
        <v/>
      </c>
      <c r="BL63" s="40" t="str">
        <f t="shared" si="10"/>
        <v/>
      </c>
      <c r="BM63" s="40" t="str">
        <f t="shared" si="19"/>
        <v/>
      </c>
      <c r="BN63" s="40" t="str">
        <f t="shared" si="19"/>
        <v/>
      </c>
      <c r="BO63" s="40" t="str">
        <f t="shared" si="19"/>
        <v/>
      </c>
      <c r="BP63" s="40" t="str">
        <f t="shared" si="12"/>
        <v/>
      </c>
      <c r="BQ63" s="40" t="str">
        <f t="shared" si="20"/>
        <v/>
      </c>
      <c r="BR63" s="40" t="str">
        <f t="shared" si="20"/>
        <v/>
      </c>
      <c r="BS63" s="40" t="str">
        <f t="shared" si="20"/>
        <v/>
      </c>
      <c r="BT63" s="42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</row>
    <row r="64" spans="1:124" s="32" customFormat="1" ht="17" thickBot="1" x14ac:dyDescent="0.25">
      <c r="A64" s="44" t="str">
        <f>CONFIGURACAO!$C$4</f>
        <v>AREA 21</v>
      </c>
      <c r="B64" s="83" t="str">
        <f>IFERROR(VLOOKUP(C64,'PI AREA  P100'!$B:$E,2,0),"")</f>
        <v/>
      </c>
      <c r="C64" s="202"/>
      <c r="D64" s="82" t="str">
        <f>IFERROR(VLOOKUP($C64,'PI AREA  P100'!$B:$I,3,0),"")</f>
        <v/>
      </c>
      <c r="E64" s="82" t="str">
        <f>IFERROR(VLOOKUP($C64,'PI AREA  P100'!$B:$I,4,0),"")</f>
        <v/>
      </c>
      <c r="F64" s="82" t="str">
        <f>IFERROR(VLOOKUP($C64,'PI AREA  P100'!$B:$I,5,0),"")</f>
        <v/>
      </c>
      <c r="G64" s="82" t="str">
        <f>IFERROR(VLOOKUP($C64,'PI AREA  P100'!$B:$I,6,0),"")</f>
        <v/>
      </c>
      <c r="H64" s="82" t="str">
        <f>IFERROR(VLOOKUP($C64,'PI AREA  P100'!$B:$I,7,0),"")</f>
        <v/>
      </c>
      <c r="I64" s="82" t="str">
        <f>IFERROR(VLOOKUP($C64,'PI AREA  P100'!$B:$I,8,0),"")</f>
        <v/>
      </c>
      <c r="J64" s="87"/>
      <c r="K64" s="94"/>
      <c r="L64" s="94"/>
      <c r="M64" s="154" t="str">
        <f t="shared" si="14"/>
        <v/>
      </c>
      <c r="N64" s="111" t="str">
        <f>IFERROR(VLOOKUP($C64,'PI AREA  P100'!$B:$AA,13,0),"")</f>
        <v/>
      </c>
      <c r="O64" s="111" t="str">
        <f>IFERROR(VLOOKUP($C64,'PI AREA  P100'!$B:$AA,14,0),"")</f>
        <v/>
      </c>
      <c r="P64" s="111" t="str">
        <f>IFERROR(VLOOKUP($C64,'PI AREA  P100'!$B:$AA,15,0),"")</f>
        <v/>
      </c>
      <c r="Q64" s="111" t="str">
        <f>IFERROR(VLOOKUP($C64,'PI AREA  P100'!$B:$AA,16,0),"")</f>
        <v/>
      </c>
      <c r="R64" s="111" t="str">
        <f>IFERROR(VLOOKUP($C64,'PI AREA  P100'!$B:$AA,17,0),"")</f>
        <v/>
      </c>
      <c r="S64" s="111" t="str">
        <f>IFERROR(VLOOKUP($C64,'PI AREA  P100'!$B:$AA,18,0),"")</f>
        <v/>
      </c>
      <c r="T64" s="114" t="str">
        <f>IFERROR(VLOOKUP($C64,'PI AREA  P100'!$B:$AA,19,0),"")</f>
        <v/>
      </c>
      <c r="U64" s="116" t="str">
        <f>IFERROR(VLOOKUP($C64,'PI AREA  P100'!$B:$AA,21,0),"")</f>
        <v/>
      </c>
      <c r="V64" s="111" t="str">
        <f>IFERROR(VLOOKUP($C64,'PI AREA  P100'!$B:$AA,22,0),"")</f>
        <v/>
      </c>
      <c r="W64" s="111" t="str">
        <f>IFERROR(VLOOKUP($C64,'PI AREA  P100'!$B:$AA,23,0),"")</f>
        <v/>
      </c>
      <c r="X64" s="119" t="str">
        <f>IFERROR(VLOOKUP($C64,'PI AREA  P100'!$B:$AA,24,0),"")</f>
        <v/>
      </c>
      <c r="Y64" s="118" t="str">
        <f>IFERROR(VLOOKUP($C64,'PI AREA  P100'!$B:$AA,25,0),"")</f>
        <v/>
      </c>
      <c r="Z64" s="111" t="str">
        <f>IFERROR(VLOOKUP($C64,'PI AREA  P100'!$B:$AA,26,0),"")</f>
        <v/>
      </c>
      <c r="AA64" s="111" t="str">
        <f>IFERROR(VLOOKUP($C64,'PI AREA  P100'!$B:$AA,27,0),"")</f>
        <v/>
      </c>
      <c r="AB64" s="114" t="str">
        <f>IFERROR(VLOOKUP($C64,'PI AREA  P100'!$B:$AB,28,0),"")</f>
        <v/>
      </c>
      <c r="AC64" s="116" t="str">
        <f t="shared" si="0"/>
        <v/>
      </c>
      <c r="AD64" s="111" t="str">
        <f t="shared" si="1"/>
        <v/>
      </c>
      <c r="AE64" s="111" t="str">
        <f t="shared" si="15"/>
        <v/>
      </c>
      <c r="AF64" s="117" t="str">
        <f t="shared" si="16"/>
        <v/>
      </c>
      <c r="AG64" s="265" t="str">
        <f t="shared" si="17"/>
        <v/>
      </c>
      <c r="AI64" s="38" t="str">
        <f>IFERROR(VLOOKUP($C64,'PI AREA  P100'!$B:$AS,33,0),"")</f>
        <v/>
      </c>
      <c r="AJ64" s="38" t="str">
        <f>IFERROR(VLOOKUP($C64,'PI AREA  P100'!$B:$AS,34,0),"")</f>
        <v/>
      </c>
      <c r="AK64" s="38" t="str">
        <f>IFERROR(VLOOKUP($C64,'PI AREA  P100'!$B:$AS,35,0),"")</f>
        <v/>
      </c>
      <c r="AL64" s="38" t="str">
        <f>IFERROR(VLOOKUP($C64,'PI AREA  P100'!$B:$AS,36,0),"")</f>
        <v/>
      </c>
      <c r="AM64" s="38" t="str">
        <f>IFERROR(VLOOKUP($C64,'PI AREA  P100'!$B:$AS,37,0),"")</f>
        <v/>
      </c>
      <c r="AN64" s="38" t="str">
        <f>IFERROR(VLOOKUP($C64,'PI AREA  P100'!$B:$AS,38,0),"")</f>
        <v/>
      </c>
      <c r="AO64" s="38" t="str">
        <f>IFERROR(VLOOKUP($C64,'PI AREA  P100'!$B:$AS,39,0),"")</f>
        <v/>
      </c>
      <c r="AP64" s="38" t="str">
        <f>IFERROR(VLOOKUP($C64,'PI AREA  P100'!$B:$AS,40,0),"")</f>
        <v/>
      </c>
      <c r="AQ64" s="38" t="str">
        <f>IFERROR(VLOOKUP($C64,'PI AREA  P100'!$B:$AS,41,0),"")</f>
        <v/>
      </c>
      <c r="AR64" s="38" t="str">
        <f>IFERROR(VLOOKUP($C64,'PI AREA  P100'!$B:$AS,42,0),"")</f>
        <v/>
      </c>
      <c r="AS64" s="68" t="str">
        <f>IF(AR64="","",$AR64-(($AS$2/CONFIGURACAO!$C$6)*$M64))</f>
        <v/>
      </c>
      <c r="AT64" s="234" t="str">
        <f t="shared" si="2"/>
        <v/>
      </c>
      <c r="AU64" s="75" t="str">
        <f>IF(AR64="","",$AR64-(($AU$2/CONFIGURACAO!$C$6)*$M64))</f>
        <v/>
      </c>
      <c r="AV64" s="76" t="str">
        <f t="shared" si="3"/>
        <v xml:space="preserve"> </v>
      </c>
      <c r="AW64" s="74" t="str">
        <f>IF(AR64="","",$AR64-(($AW$2/CONFIGURACAO!$C$6)*$M64))</f>
        <v/>
      </c>
      <c r="AX64" s="72" t="str">
        <f t="shared" si="4"/>
        <v/>
      </c>
      <c r="AZ64" s="39" t="str">
        <f t="shared" si="5"/>
        <v/>
      </c>
      <c r="BA64" s="146" t="str">
        <f t="shared" si="6"/>
        <v/>
      </c>
      <c r="BB64" s="146" t="str">
        <f t="shared" si="7"/>
        <v/>
      </c>
      <c r="BC64" s="32" t="str">
        <f t="shared" si="8"/>
        <v/>
      </c>
      <c r="BE64" s="40" t="str">
        <f t="shared" si="18"/>
        <v/>
      </c>
      <c r="BF64" s="40" t="str">
        <f t="shared" si="18"/>
        <v/>
      </c>
      <c r="BG64" s="40" t="str">
        <f t="shared" si="18"/>
        <v/>
      </c>
      <c r="BH64" s="40" t="str">
        <f t="shared" si="18"/>
        <v/>
      </c>
      <c r="BI64" s="40" t="str">
        <f t="shared" si="18"/>
        <v/>
      </c>
      <c r="BJ64" s="40" t="str">
        <f t="shared" si="18"/>
        <v/>
      </c>
      <c r="BK64" s="40" t="str">
        <f t="shared" si="18"/>
        <v/>
      </c>
      <c r="BL64" s="40" t="str">
        <f t="shared" si="10"/>
        <v/>
      </c>
      <c r="BM64" s="40" t="str">
        <f t="shared" si="19"/>
        <v/>
      </c>
      <c r="BN64" s="40" t="str">
        <f t="shared" si="19"/>
        <v/>
      </c>
      <c r="BO64" s="40" t="str">
        <f t="shared" si="19"/>
        <v/>
      </c>
      <c r="BP64" s="40" t="str">
        <f t="shared" si="12"/>
        <v/>
      </c>
      <c r="BQ64" s="40" t="str">
        <f t="shared" si="20"/>
        <v/>
      </c>
      <c r="BR64" s="40" t="str">
        <f t="shared" si="20"/>
        <v/>
      </c>
      <c r="BS64" s="40" t="str">
        <f t="shared" si="20"/>
        <v/>
      </c>
      <c r="BT64" s="42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</row>
    <row r="65" spans="1:124" s="32" customFormat="1" ht="17" thickBot="1" x14ac:dyDescent="0.25">
      <c r="A65" s="44" t="str">
        <f>CONFIGURACAO!$C$4</f>
        <v>AREA 21</v>
      </c>
      <c r="B65" s="83" t="str">
        <f>IFERROR(VLOOKUP(C65,'PI AREA  P100'!$B:$E,2,0),"")</f>
        <v/>
      </c>
      <c r="C65" s="202"/>
      <c r="D65" s="82" t="str">
        <f>IFERROR(VLOOKUP($C65,'PI AREA  P100'!$B:$I,3,0),"")</f>
        <v/>
      </c>
      <c r="E65" s="82" t="str">
        <f>IFERROR(VLOOKUP($C65,'PI AREA  P100'!$B:$I,4,0),"")</f>
        <v/>
      </c>
      <c r="F65" s="82" t="str">
        <f>IFERROR(VLOOKUP($C65,'PI AREA  P100'!$B:$I,5,0),"")</f>
        <v/>
      </c>
      <c r="G65" s="82" t="str">
        <f>IFERROR(VLOOKUP($C65,'PI AREA  P100'!$B:$I,6,0),"")</f>
        <v/>
      </c>
      <c r="H65" s="82" t="str">
        <f>IFERROR(VLOOKUP($C65,'PI AREA  P100'!$B:$I,7,0),"")</f>
        <v/>
      </c>
      <c r="I65" s="82" t="str">
        <f>IFERROR(VLOOKUP($C65,'PI AREA  P100'!$B:$I,8,0),"")</f>
        <v/>
      </c>
      <c r="J65" s="87"/>
      <c r="K65" s="94"/>
      <c r="L65" s="94"/>
      <c r="M65" s="154" t="str">
        <f t="shared" si="14"/>
        <v/>
      </c>
      <c r="N65" s="111" t="str">
        <f>IFERROR(VLOOKUP($C65,'PI AREA  P100'!$B:$AA,13,0),"")</f>
        <v/>
      </c>
      <c r="O65" s="111" t="str">
        <f>IFERROR(VLOOKUP($C65,'PI AREA  P100'!$B:$AA,14,0),"")</f>
        <v/>
      </c>
      <c r="P65" s="111" t="str">
        <f>IFERROR(VLOOKUP($C65,'PI AREA  P100'!$B:$AA,15,0),"")</f>
        <v/>
      </c>
      <c r="Q65" s="111" t="str">
        <f>IFERROR(VLOOKUP($C65,'PI AREA  P100'!$B:$AA,16,0),"")</f>
        <v/>
      </c>
      <c r="R65" s="111" t="str">
        <f>IFERROR(VLOOKUP($C65,'PI AREA  P100'!$B:$AA,17,0),"")</f>
        <v/>
      </c>
      <c r="S65" s="111" t="str">
        <f>IFERROR(VLOOKUP($C65,'PI AREA  P100'!$B:$AA,18,0),"")</f>
        <v/>
      </c>
      <c r="T65" s="114" t="str">
        <f>IFERROR(VLOOKUP($C65,'PI AREA  P100'!$B:$AA,19,0),"")</f>
        <v/>
      </c>
      <c r="U65" s="116" t="str">
        <f>IFERROR(VLOOKUP($C65,'PI AREA  P100'!$B:$AA,21,0),"")</f>
        <v/>
      </c>
      <c r="V65" s="111" t="str">
        <f>IFERROR(VLOOKUP($C65,'PI AREA  P100'!$B:$AA,22,0),"")</f>
        <v/>
      </c>
      <c r="W65" s="111" t="str">
        <f>IFERROR(VLOOKUP($C65,'PI AREA  P100'!$B:$AA,23,0),"")</f>
        <v/>
      </c>
      <c r="X65" s="119" t="str">
        <f>IFERROR(VLOOKUP($C65,'PI AREA  P100'!$B:$AA,24,0),"")</f>
        <v/>
      </c>
      <c r="Y65" s="118" t="str">
        <f>IFERROR(VLOOKUP($C65,'PI AREA  P100'!$B:$AA,25,0),"")</f>
        <v/>
      </c>
      <c r="Z65" s="111" t="str">
        <f>IFERROR(VLOOKUP($C65,'PI AREA  P100'!$B:$AA,26,0),"")</f>
        <v/>
      </c>
      <c r="AA65" s="111" t="str">
        <f>IFERROR(VLOOKUP($C65,'PI AREA  P100'!$B:$AA,27,0),"")</f>
        <v/>
      </c>
      <c r="AB65" s="114" t="str">
        <f>IFERROR(VLOOKUP($C65,'PI AREA  P100'!$B:$AB,28,0),"")</f>
        <v/>
      </c>
      <c r="AC65" s="116" t="str">
        <f t="shared" si="0"/>
        <v/>
      </c>
      <c r="AD65" s="111" t="str">
        <f t="shared" si="1"/>
        <v/>
      </c>
      <c r="AE65" s="111" t="str">
        <f t="shared" si="15"/>
        <v/>
      </c>
      <c r="AF65" s="117" t="str">
        <f t="shared" si="16"/>
        <v/>
      </c>
      <c r="AG65" s="265" t="str">
        <f t="shared" si="17"/>
        <v/>
      </c>
      <c r="AI65" s="38" t="str">
        <f>IFERROR(VLOOKUP($C65,'PI AREA  P100'!$B:$AS,33,0),"")</f>
        <v/>
      </c>
      <c r="AJ65" s="38" t="str">
        <f>IFERROR(VLOOKUP($C65,'PI AREA  P100'!$B:$AS,34,0),"")</f>
        <v/>
      </c>
      <c r="AK65" s="38" t="str">
        <f>IFERROR(VLOOKUP($C65,'PI AREA  P100'!$B:$AS,35,0),"")</f>
        <v/>
      </c>
      <c r="AL65" s="38" t="str">
        <f>IFERROR(VLOOKUP($C65,'PI AREA  P100'!$B:$AS,36,0),"")</f>
        <v/>
      </c>
      <c r="AM65" s="38" t="str">
        <f>IFERROR(VLOOKUP($C65,'PI AREA  P100'!$B:$AS,37,0),"")</f>
        <v/>
      </c>
      <c r="AN65" s="38" t="str">
        <f>IFERROR(VLOOKUP($C65,'PI AREA  P100'!$B:$AS,38,0),"")</f>
        <v/>
      </c>
      <c r="AO65" s="38" t="str">
        <f>IFERROR(VLOOKUP($C65,'PI AREA  P100'!$B:$AS,39,0),"")</f>
        <v/>
      </c>
      <c r="AP65" s="38" t="str">
        <f>IFERROR(VLOOKUP($C65,'PI AREA  P100'!$B:$AS,40,0),"")</f>
        <v/>
      </c>
      <c r="AQ65" s="38" t="str">
        <f>IFERROR(VLOOKUP($C65,'PI AREA  P100'!$B:$AS,41,0),"")</f>
        <v/>
      </c>
      <c r="AR65" s="38" t="str">
        <f>IFERROR(VLOOKUP($C65,'PI AREA  P100'!$B:$AS,42,0),"")</f>
        <v/>
      </c>
      <c r="AS65" s="68" t="str">
        <f>IF(AR65="","",$AR65-(($AS$2/CONFIGURACAO!$C$6)*$M65))</f>
        <v/>
      </c>
      <c r="AT65" s="234" t="str">
        <f t="shared" si="2"/>
        <v/>
      </c>
      <c r="AU65" s="75" t="str">
        <f>IF(AR65="","",$AR65-(($AU$2/CONFIGURACAO!$C$6)*$M65))</f>
        <v/>
      </c>
      <c r="AV65" s="76" t="str">
        <f t="shared" si="3"/>
        <v xml:space="preserve"> </v>
      </c>
      <c r="AW65" s="74" t="str">
        <f>IF(AR65="","",$AR65-(($AW$2/CONFIGURACAO!$C$6)*$M65))</f>
        <v/>
      </c>
      <c r="AX65" s="72" t="str">
        <f t="shared" si="4"/>
        <v/>
      </c>
      <c r="AZ65" s="39" t="str">
        <f t="shared" si="5"/>
        <v/>
      </c>
      <c r="BA65" s="146" t="str">
        <f t="shared" si="6"/>
        <v/>
      </c>
      <c r="BB65" s="146" t="str">
        <f t="shared" si="7"/>
        <v/>
      </c>
      <c r="BC65" s="32" t="str">
        <f t="shared" si="8"/>
        <v/>
      </c>
      <c r="BE65" s="40" t="str">
        <f t="shared" si="18"/>
        <v/>
      </c>
      <c r="BF65" s="40" t="str">
        <f t="shared" si="18"/>
        <v/>
      </c>
      <c r="BG65" s="40" t="str">
        <f t="shared" si="18"/>
        <v/>
      </c>
      <c r="BH65" s="40" t="str">
        <f t="shared" si="18"/>
        <v/>
      </c>
      <c r="BI65" s="40" t="str">
        <f t="shared" si="18"/>
        <v/>
      </c>
      <c r="BJ65" s="40" t="str">
        <f t="shared" si="18"/>
        <v/>
      </c>
      <c r="BK65" s="40" t="str">
        <f t="shared" si="18"/>
        <v/>
      </c>
      <c r="BL65" s="40" t="str">
        <f t="shared" si="10"/>
        <v/>
      </c>
      <c r="BM65" s="40" t="str">
        <f t="shared" si="19"/>
        <v/>
      </c>
      <c r="BN65" s="40" t="str">
        <f t="shared" si="19"/>
        <v/>
      </c>
      <c r="BO65" s="40" t="str">
        <f t="shared" si="19"/>
        <v/>
      </c>
      <c r="BP65" s="40" t="str">
        <f t="shared" si="12"/>
        <v/>
      </c>
      <c r="BQ65" s="40" t="str">
        <f t="shared" si="20"/>
        <v/>
      </c>
      <c r="BR65" s="40" t="str">
        <f t="shared" si="20"/>
        <v/>
      </c>
      <c r="BS65" s="40" t="str">
        <f t="shared" si="20"/>
        <v/>
      </c>
      <c r="BT65" s="42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</row>
    <row r="66" spans="1:124" s="32" customFormat="1" ht="17" thickBot="1" x14ac:dyDescent="0.25">
      <c r="A66" s="44" t="str">
        <f>CONFIGURACAO!$C$4</f>
        <v>AREA 21</v>
      </c>
      <c r="B66" s="83" t="str">
        <f>IFERROR(VLOOKUP(C66,'PI AREA  P100'!$B:$E,2,0),"")</f>
        <v/>
      </c>
      <c r="C66" s="202"/>
      <c r="D66" s="82" t="str">
        <f>IFERROR(VLOOKUP($C66,'PI AREA  P100'!$B:$I,3,0),"")</f>
        <v/>
      </c>
      <c r="E66" s="82" t="str">
        <f>IFERROR(VLOOKUP($C66,'PI AREA  P100'!$B:$I,4,0),"")</f>
        <v/>
      </c>
      <c r="F66" s="82" t="str">
        <f>IFERROR(VLOOKUP($C66,'PI AREA  P100'!$B:$I,5,0),"")</f>
        <v/>
      </c>
      <c r="G66" s="82" t="str">
        <f>IFERROR(VLOOKUP($C66,'PI AREA  P100'!$B:$I,6,0),"")</f>
        <v/>
      </c>
      <c r="H66" s="82" t="str">
        <f>IFERROR(VLOOKUP($C66,'PI AREA  P100'!$B:$I,7,0),"")</f>
        <v/>
      </c>
      <c r="I66" s="82" t="str">
        <f>IFERROR(VLOOKUP($C66,'PI AREA  P100'!$B:$I,8,0),"")</f>
        <v/>
      </c>
      <c r="J66" s="87"/>
      <c r="K66" s="94"/>
      <c r="L66" s="94"/>
      <c r="M66" s="154" t="str">
        <f t="shared" si="14"/>
        <v/>
      </c>
      <c r="N66" s="111" t="str">
        <f>IFERROR(VLOOKUP($C66,'PI AREA  P100'!$B:$AA,13,0),"")</f>
        <v/>
      </c>
      <c r="O66" s="111" t="str">
        <f>IFERROR(VLOOKUP($C66,'PI AREA  P100'!$B:$AA,14,0),"")</f>
        <v/>
      </c>
      <c r="P66" s="111" t="str">
        <f>IFERROR(VLOOKUP($C66,'PI AREA  P100'!$B:$AA,15,0),"")</f>
        <v/>
      </c>
      <c r="Q66" s="111" t="str">
        <f>IFERROR(VLOOKUP($C66,'PI AREA  P100'!$B:$AA,16,0),"")</f>
        <v/>
      </c>
      <c r="R66" s="111" t="str">
        <f>IFERROR(VLOOKUP($C66,'PI AREA  P100'!$B:$AA,17,0),"")</f>
        <v/>
      </c>
      <c r="S66" s="111" t="str">
        <f>IFERROR(VLOOKUP($C66,'PI AREA  P100'!$B:$AA,18,0),"")</f>
        <v/>
      </c>
      <c r="T66" s="114" t="str">
        <f>IFERROR(VLOOKUP($C66,'PI AREA  P100'!$B:$AA,19,0),"")</f>
        <v/>
      </c>
      <c r="U66" s="116" t="str">
        <f>IFERROR(VLOOKUP($C66,'PI AREA  P100'!$B:$AA,21,0),"")</f>
        <v/>
      </c>
      <c r="V66" s="111" t="str">
        <f>IFERROR(VLOOKUP($C66,'PI AREA  P100'!$B:$AA,22,0),"")</f>
        <v/>
      </c>
      <c r="W66" s="111" t="str">
        <f>IFERROR(VLOOKUP($C66,'PI AREA  P100'!$B:$AA,23,0),"")</f>
        <v/>
      </c>
      <c r="X66" s="119" t="str">
        <f>IFERROR(VLOOKUP($C66,'PI AREA  P100'!$B:$AA,24,0),"")</f>
        <v/>
      </c>
      <c r="Y66" s="118" t="str">
        <f>IFERROR(VLOOKUP($C66,'PI AREA  P100'!$B:$AA,25,0),"")</f>
        <v/>
      </c>
      <c r="Z66" s="111" t="str">
        <f>IFERROR(VLOOKUP($C66,'PI AREA  P100'!$B:$AA,26,0),"")</f>
        <v/>
      </c>
      <c r="AA66" s="111" t="str">
        <f>IFERROR(VLOOKUP($C66,'PI AREA  P100'!$B:$AA,27,0),"")</f>
        <v/>
      </c>
      <c r="AB66" s="114" t="str">
        <f>IFERROR(VLOOKUP($C66,'PI AREA  P100'!$B:$AB,28,0),"")</f>
        <v/>
      </c>
      <c r="AC66" s="116" t="str">
        <f t="shared" si="0"/>
        <v/>
      </c>
      <c r="AD66" s="111" t="str">
        <f t="shared" si="1"/>
        <v/>
      </c>
      <c r="AE66" s="111" t="str">
        <f t="shared" si="15"/>
        <v/>
      </c>
      <c r="AF66" s="117" t="str">
        <f t="shared" si="16"/>
        <v/>
      </c>
      <c r="AG66" s="265" t="str">
        <f t="shared" si="17"/>
        <v/>
      </c>
      <c r="AI66" s="38" t="str">
        <f>IFERROR(VLOOKUP($C66,'PI AREA  P100'!$B:$AS,33,0),"")</f>
        <v/>
      </c>
      <c r="AJ66" s="38" t="str">
        <f>IFERROR(VLOOKUP($C66,'PI AREA  P100'!$B:$AS,34,0),"")</f>
        <v/>
      </c>
      <c r="AK66" s="38" t="str">
        <f>IFERROR(VLOOKUP($C66,'PI AREA  P100'!$B:$AS,35,0),"")</f>
        <v/>
      </c>
      <c r="AL66" s="38" t="str">
        <f>IFERROR(VLOOKUP($C66,'PI AREA  P100'!$B:$AS,36,0),"")</f>
        <v/>
      </c>
      <c r="AM66" s="38" t="str">
        <f>IFERROR(VLOOKUP($C66,'PI AREA  P100'!$B:$AS,37,0),"")</f>
        <v/>
      </c>
      <c r="AN66" s="38" t="str">
        <f>IFERROR(VLOOKUP($C66,'PI AREA  P100'!$B:$AS,38,0),"")</f>
        <v/>
      </c>
      <c r="AO66" s="38" t="str">
        <f>IFERROR(VLOOKUP($C66,'PI AREA  P100'!$B:$AS,39,0),"")</f>
        <v/>
      </c>
      <c r="AP66" s="38" t="str">
        <f>IFERROR(VLOOKUP($C66,'PI AREA  P100'!$B:$AS,40,0),"")</f>
        <v/>
      </c>
      <c r="AQ66" s="38" t="str">
        <f>IFERROR(VLOOKUP($C66,'PI AREA  P100'!$B:$AS,41,0),"")</f>
        <v/>
      </c>
      <c r="AR66" s="38" t="str">
        <f>IFERROR(VLOOKUP($C66,'PI AREA  P100'!$B:$AS,42,0),"")</f>
        <v/>
      </c>
      <c r="AS66" s="68" t="str">
        <f>IF(AR66="","",$AR66-(($AS$2/CONFIGURACAO!$C$6)*$M66))</f>
        <v/>
      </c>
      <c r="AT66" s="234" t="str">
        <f t="shared" si="2"/>
        <v/>
      </c>
      <c r="AU66" s="75" t="str">
        <f>IF(AR66="","",$AR66-(($AU$2/CONFIGURACAO!$C$6)*$M66))</f>
        <v/>
      </c>
      <c r="AV66" s="76" t="str">
        <f t="shared" si="3"/>
        <v xml:space="preserve"> </v>
      </c>
      <c r="AW66" s="74" t="str">
        <f>IF(AR66="","",$AR66-(($AW$2/CONFIGURACAO!$C$6)*$M66))</f>
        <v/>
      </c>
      <c r="AX66" s="72" t="str">
        <f t="shared" si="4"/>
        <v/>
      </c>
      <c r="AZ66" s="39" t="str">
        <f t="shared" si="5"/>
        <v/>
      </c>
      <c r="BA66" s="146" t="str">
        <f t="shared" si="6"/>
        <v/>
      </c>
      <c r="BB66" s="146" t="str">
        <f t="shared" si="7"/>
        <v/>
      </c>
      <c r="BC66" s="32" t="str">
        <f t="shared" si="8"/>
        <v/>
      </c>
      <c r="BE66" s="40" t="str">
        <f t="shared" si="18"/>
        <v/>
      </c>
      <c r="BF66" s="40" t="str">
        <f t="shared" si="18"/>
        <v/>
      </c>
      <c r="BG66" s="40" t="str">
        <f t="shared" si="18"/>
        <v/>
      </c>
      <c r="BH66" s="40" t="str">
        <f t="shared" si="18"/>
        <v/>
      </c>
      <c r="BI66" s="40" t="str">
        <f t="shared" si="18"/>
        <v/>
      </c>
      <c r="BJ66" s="40" t="str">
        <f t="shared" si="18"/>
        <v/>
      </c>
      <c r="BK66" s="40" t="str">
        <f t="shared" si="18"/>
        <v/>
      </c>
      <c r="BL66" s="40" t="str">
        <f t="shared" si="10"/>
        <v/>
      </c>
      <c r="BM66" s="40" t="str">
        <f t="shared" si="19"/>
        <v/>
      </c>
      <c r="BN66" s="40" t="str">
        <f t="shared" si="19"/>
        <v/>
      </c>
      <c r="BO66" s="40" t="str">
        <f t="shared" si="19"/>
        <v/>
      </c>
      <c r="BP66" s="40" t="str">
        <f t="shared" si="12"/>
        <v/>
      </c>
      <c r="BQ66" s="40" t="str">
        <f t="shared" si="20"/>
        <v/>
      </c>
      <c r="BR66" s="40" t="str">
        <f t="shared" si="20"/>
        <v/>
      </c>
      <c r="BS66" s="40" t="str">
        <f t="shared" si="20"/>
        <v/>
      </c>
      <c r="BT66" s="42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</row>
    <row r="67" spans="1:124" s="32" customFormat="1" ht="17" thickBot="1" x14ac:dyDescent="0.25">
      <c r="A67" s="44" t="str">
        <f>CONFIGURACAO!$C$4</f>
        <v>AREA 21</v>
      </c>
      <c r="B67" s="83" t="str">
        <f>IFERROR(VLOOKUP(C67,'PI AREA  P100'!$B:$E,2,0),"")</f>
        <v/>
      </c>
      <c r="C67" s="202"/>
      <c r="D67" s="82" t="str">
        <f>IFERROR(VLOOKUP($C67,'PI AREA  P100'!$B:$I,3,0),"")</f>
        <v/>
      </c>
      <c r="E67" s="82" t="str">
        <f>IFERROR(VLOOKUP($C67,'PI AREA  P100'!$B:$I,4,0),"")</f>
        <v/>
      </c>
      <c r="F67" s="82" t="str">
        <f>IFERROR(VLOOKUP($C67,'PI AREA  P100'!$B:$I,5,0),"")</f>
        <v/>
      </c>
      <c r="G67" s="82" t="str">
        <f>IFERROR(VLOOKUP($C67,'PI AREA  P100'!$B:$I,6,0),"")</f>
        <v/>
      </c>
      <c r="H67" s="82" t="str">
        <f>IFERROR(VLOOKUP($C67,'PI AREA  P100'!$B:$I,7,0),"")</f>
        <v/>
      </c>
      <c r="I67" s="82" t="str">
        <f>IFERROR(VLOOKUP($C67,'PI AREA  P100'!$B:$I,8,0),"")</f>
        <v/>
      </c>
      <c r="J67" s="87"/>
      <c r="K67" s="94"/>
      <c r="L67" s="94"/>
      <c r="M67" s="154" t="str">
        <f t="shared" si="14"/>
        <v/>
      </c>
      <c r="N67" s="111" t="str">
        <f>IFERROR(VLOOKUP($C67,'PI AREA  P100'!$B:$AA,13,0),"")</f>
        <v/>
      </c>
      <c r="O67" s="111" t="str">
        <f>IFERROR(VLOOKUP($C67,'PI AREA  P100'!$B:$AA,14,0),"")</f>
        <v/>
      </c>
      <c r="P67" s="111" t="str">
        <f>IFERROR(VLOOKUP($C67,'PI AREA  P100'!$B:$AA,15,0),"")</f>
        <v/>
      </c>
      <c r="Q67" s="111" t="str">
        <f>IFERROR(VLOOKUP($C67,'PI AREA  P100'!$B:$AA,16,0),"")</f>
        <v/>
      </c>
      <c r="R67" s="111" t="str">
        <f>IFERROR(VLOOKUP($C67,'PI AREA  P100'!$B:$AA,17,0),"")</f>
        <v/>
      </c>
      <c r="S67" s="111" t="str">
        <f>IFERROR(VLOOKUP($C67,'PI AREA  P100'!$B:$AA,18,0),"")</f>
        <v/>
      </c>
      <c r="T67" s="114" t="str">
        <f>IFERROR(VLOOKUP($C67,'PI AREA  P100'!$B:$AA,19,0),"")</f>
        <v/>
      </c>
      <c r="U67" s="116" t="str">
        <f>IFERROR(VLOOKUP($C67,'PI AREA  P100'!$B:$AA,21,0),"")</f>
        <v/>
      </c>
      <c r="V67" s="111" t="str">
        <f>IFERROR(VLOOKUP($C67,'PI AREA  P100'!$B:$AA,22,0),"")</f>
        <v/>
      </c>
      <c r="W67" s="111" t="str">
        <f>IFERROR(VLOOKUP($C67,'PI AREA  P100'!$B:$AA,23,0),"")</f>
        <v/>
      </c>
      <c r="X67" s="119" t="str">
        <f>IFERROR(VLOOKUP($C67,'PI AREA  P100'!$B:$AA,24,0),"")</f>
        <v/>
      </c>
      <c r="Y67" s="118" t="str">
        <f>IFERROR(VLOOKUP($C67,'PI AREA  P100'!$B:$AA,25,0),"")</f>
        <v/>
      </c>
      <c r="Z67" s="111" t="str">
        <f>IFERROR(VLOOKUP($C67,'PI AREA  P100'!$B:$AA,26,0),"")</f>
        <v/>
      </c>
      <c r="AA67" s="111" t="str">
        <f>IFERROR(VLOOKUP($C67,'PI AREA  P100'!$B:$AA,27,0),"")</f>
        <v/>
      </c>
      <c r="AB67" s="114" t="str">
        <f>IFERROR(VLOOKUP($C67,'PI AREA  P100'!$B:$AB,28,0),"")</f>
        <v/>
      </c>
      <c r="AC67" s="116" t="str">
        <f t="shared" ref="AC67" si="21">IFERROR((N67+O67),"")</f>
        <v/>
      </c>
      <c r="AD67" s="111" t="str">
        <f t="shared" ref="AD67" si="22">IFERROR(AC67+P67,"")</f>
        <v/>
      </c>
      <c r="AE67" s="111" t="str">
        <f t="shared" si="15"/>
        <v/>
      </c>
      <c r="AF67" s="117" t="str">
        <f t="shared" si="16"/>
        <v/>
      </c>
      <c r="AG67" s="265" t="str">
        <f t="shared" si="17"/>
        <v/>
      </c>
      <c r="AI67" s="38" t="str">
        <f>IFERROR(VLOOKUP($C67,'PI AREA  P100'!$B:$AS,33,0),"")</f>
        <v/>
      </c>
      <c r="AJ67" s="38" t="str">
        <f>IFERROR(VLOOKUP($C67,'PI AREA  P100'!$B:$AS,34,0),"")</f>
        <v/>
      </c>
      <c r="AK67" s="38" t="str">
        <f>IFERROR(VLOOKUP($C67,'PI AREA  P100'!$B:$AS,35,0),"")</f>
        <v/>
      </c>
      <c r="AL67" s="38" t="str">
        <f>IFERROR(VLOOKUP($C67,'PI AREA  P100'!$B:$AS,36,0),"")</f>
        <v/>
      </c>
      <c r="AM67" s="38" t="str">
        <f>IFERROR(VLOOKUP($C67,'PI AREA  P100'!$B:$AS,37,0),"")</f>
        <v/>
      </c>
      <c r="AN67" s="38" t="str">
        <f>IFERROR(VLOOKUP($C67,'PI AREA  P100'!$B:$AS,38,0),"")</f>
        <v/>
      </c>
      <c r="AO67" s="38" t="str">
        <f>IFERROR(VLOOKUP($C67,'PI AREA  P100'!$B:$AS,39,0),"")</f>
        <v/>
      </c>
      <c r="AP67" s="38" t="str">
        <f>IFERROR(VLOOKUP($C67,'PI AREA  P100'!$B:$AS,40,0),"")</f>
        <v/>
      </c>
      <c r="AQ67" s="38" t="str">
        <f>IFERROR(VLOOKUP($C67,'PI AREA  P100'!$B:$AS,41,0),"")</f>
        <v/>
      </c>
      <c r="AR67" s="38" t="str">
        <f>IFERROR(VLOOKUP($C67,'PI AREA  P100'!$B:$AS,42,0),"")</f>
        <v/>
      </c>
      <c r="AS67" s="68" t="str">
        <f>IF(AR67="","",$AR67-(($AS$2/CONFIGURACAO!$C$6)*$M67))</f>
        <v/>
      </c>
      <c r="AT67" s="234" t="str">
        <f t="shared" ref="AT67" si="23">IF(M67="","",IF(AS67&gt;=0,3,"NAO"))</f>
        <v/>
      </c>
      <c r="AU67" s="75" t="str">
        <f>IF(AR67="","",$AR67-(($AU$2/CONFIGURACAO!$C$6)*$M67))</f>
        <v/>
      </c>
      <c r="AV67" s="76" t="str">
        <f t="shared" ref="AV67" si="24">IF(M67=""," ",IF(AU67&gt;=0,4,"NAO"))</f>
        <v xml:space="preserve"> </v>
      </c>
      <c r="AW67" s="74" t="str">
        <f>IF(AR67="","",$AR67-(($AW$2/CONFIGURACAO!$C$6)*$M67))</f>
        <v/>
      </c>
      <c r="AX67" s="72" t="str">
        <f t="shared" ref="AX67" si="25">IF(M67="","",IF(AW67&gt;=0,5,"NAO"))</f>
        <v/>
      </c>
      <c r="AZ67" s="39" t="str">
        <f t="shared" ref="AZ67" si="26">IF(AR67="","",(AR67/(SUM($AR$3:$AR$67))*100))</f>
        <v/>
      </c>
      <c r="BA67" s="146" t="str">
        <f t="shared" ref="BA67" si="27">IF(M67="","",SUM(N67:T67,U67:X67,Y67:AB67))</f>
        <v/>
      </c>
      <c r="BB67" s="146" t="str">
        <f t="shared" ref="BB67" si="28">IF(M67="","",RANK(BA67,$BA$3:$BA$67))</f>
        <v/>
      </c>
      <c r="BC67" s="32" t="str">
        <f t="shared" ref="BC67" si="29">IF(M67="","",RANK(AR67,$AR$3:$AR$67))</f>
        <v/>
      </c>
      <c r="BE67" s="40" t="str">
        <f t="shared" si="18"/>
        <v/>
      </c>
      <c r="BF67" s="40" t="str">
        <f t="shared" si="18"/>
        <v/>
      </c>
      <c r="BG67" s="40" t="str">
        <f t="shared" si="18"/>
        <v/>
      </c>
      <c r="BH67" s="40" t="str">
        <f t="shared" si="18"/>
        <v/>
      </c>
      <c r="BI67" s="40" t="str">
        <f t="shared" si="18"/>
        <v/>
      </c>
      <c r="BJ67" s="40" t="str">
        <f t="shared" si="18"/>
        <v/>
      </c>
      <c r="BK67" s="40" t="str">
        <f t="shared" si="18"/>
        <v/>
      </c>
      <c r="BL67" s="40" t="str">
        <f t="shared" ref="BL67" si="30">IFERROR(IF($M67="","",IF(U67="","",(U67/U$75*100))),0)</f>
        <v/>
      </c>
      <c r="BM67" s="40" t="str">
        <f t="shared" si="19"/>
        <v/>
      </c>
      <c r="BN67" s="40" t="str">
        <f t="shared" si="19"/>
        <v/>
      </c>
      <c r="BO67" s="40" t="str">
        <f t="shared" si="19"/>
        <v/>
      </c>
      <c r="BP67" s="40" t="str">
        <f t="shared" ref="BP67" si="31">IFERROR(IF($M67="","",IF(Y67="","",(Y67/Y$75*100))),0)</f>
        <v/>
      </c>
      <c r="BQ67" s="40" t="str">
        <f t="shared" si="20"/>
        <v/>
      </c>
      <c r="BR67" s="40" t="str">
        <f t="shared" si="20"/>
        <v/>
      </c>
      <c r="BS67" s="40" t="str">
        <f t="shared" si="20"/>
        <v/>
      </c>
      <c r="BT67" s="42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</row>
    <row r="68" spans="1:124" s="175" customFormat="1" ht="17" customHeight="1" thickBot="1" x14ac:dyDescent="0.25">
      <c r="A68" s="182"/>
      <c r="B68" s="183"/>
      <c r="C68" s="184"/>
      <c r="D68" s="184"/>
      <c r="E68" s="185"/>
      <c r="F68" s="186"/>
      <c r="G68" s="187"/>
      <c r="H68" s="187"/>
      <c r="I68" s="188"/>
      <c r="J68" s="188"/>
      <c r="K68" s="187"/>
      <c r="L68" s="189"/>
      <c r="M68" s="154">
        <f>SUM(M2:M67)</f>
        <v>0</v>
      </c>
      <c r="N68" s="182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90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73"/>
      <c r="AT68" s="173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</row>
    <row r="69" spans="1:124" s="161" customFormat="1" x14ac:dyDescent="0.2">
      <c r="A69" s="158"/>
      <c r="B69" s="158"/>
      <c r="C69" s="158"/>
      <c r="D69" s="158"/>
      <c r="E69" s="332" t="s">
        <v>26</v>
      </c>
      <c r="F69" s="159"/>
      <c r="G69" s="158"/>
      <c r="H69" s="160"/>
      <c r="I69" s="160"/>
      <c r="J69" s="160"/>
      <c r="K69" s="160"/>
      <c r="L69" s="160"/>
      <c r="M69" s="154" t="e">
        <f>M68/AVERAGE($M$3:$M67)</f>
        <v>#DIV/0!</v>
      </c>
      <c r="N69" s="201">
        <f>IF(N74-N75&lt;0,0,N74-N75)</f>
        <v>0</v>
      </c>
      <c r="O69" s="201">
        <f t="shared" ref="O69:AA69" si="32">IF(O74-O75&lt;0,0,O74-O75)</f>
        <v>0</v>
      </c>
      <c r="P69" s="201">
        <f t="shared" si="32"/>
        <v>0</v>
      </c>
      <c r="Q69" s="201">
        <f t="shared" si="32"/>
        <v>0</v>
      </c>
      <c r="R69" s="201">
        <f>IF(R74-R75&lt;0,0,R74-R75)</f>
        <v>0</v>
      </c>
      <c r="S69" s="201">
        <f t="shared" si="32"/>
        <v>0</v>
      </c>
      <c r="T69" s="201">
        <f t="shared" si="32"/>
        <v>0</v>
      </c>
      <c r="U69" s="201">
        <f>IF(U74-U75&lt;0,0,U74-U75)</f>
        <v>0</v>
      </c>
      <c r="V69" s="201">
        <f t="shared" si="32"/>
        <v>0</v>
      </c>
      <c r="W69" s="201">
        <f>IF(W74-W75&lt;0,0,W74-W75)</f>
        <v>0</v>
      </c>
      <c r="X69" s="201">
        <f t="shared" si="32"/>
        <v>0</v>
      </c>
      <c r="Y69" s="201">
        <f t="shared" si="32"/>
        <v>0</v>
      </c>
      <c r="Z69" s="201">
        <f>IF(Z74-Z75&lt;0,0,Z74-Z75)</f>
        <v>0</v>
      </c>
      <c r="AA69" s="201">
        <f t="shared" si="32"/>
        <v>0</v>
      </c>
      <c r="AB69" s="201">
        <f>IF(AB74-AB75&lt;0,0,AB74-AB75)</f>
        <v>0</v>
      </c>
    </row>
    <row r="70" spans="1:124" s="163" customFormat="1" ht="17" thickBot="1" x14ac:dyDescent="0.25">
      <c r="A70" s="162"/>
      <c r="B70" s="162"/>
      <c r="C70" s="162"/>
      <c r="D70" s="162"/>
      <c r="E70" s="333"/>
      <c r="G70" s="164"/>
      <c r="H70" s="164"/>
      <c r="I70" s="164"/>
      <c r="J70" s="164"/>
      <c r="K70" s="164"/>
      <c r="L70" s="164"/>
      <c r="M70" s="154">
        <f t="shared" ref="M70" si="33">SUM(F70:I70)</f>
        <v>0</v>
      </c>
    </row>
    <row r="71" spans="1:124" ht="17" thickBot="1" x14ac:dyDescent="0.25"/>
    <row r="72" spans="1:124" ht="17" thickBot="1" x14ac:dyDescent="0.25">
      <c r="N72" s="6" t="s">
        <v>3</v>
      </c>
      <c r="O72" s="7" t="s">
        <v>4</v>
      </c>
      <c r="P72" s="7" t="s">
        <v>5</v>
      </c>
      <c r="Q72" s="7" t="s">
        <v>6</v>
      </c>
      <c r="R72" s="7" t="s">
        <v>7</v>
      </c>
      <c r="S72" s="7" t="s">
        <v>8</v>
      </c>
      <c r="T72" s="7" t="s">
        <v>9</v>
      </c>
      <c r="U72" s="7" t="s">
        <v>10</v>
      </c>
      <c r="V72" s="7" t="s">
        <v>11</v>
      </c>
      <c r="W72" s="7" t="s">
        <v>12</v>
      </c>
      <c r="X72" s="7" t="s">
        <v>20</v>
      </c>
      <c r="Y72" s="7" t="s">
        <v>13</v>
      </c>
      <c r="Z72" s="7" t="s">
        <v>14</v>
      </c>
      <c r="AA72" s="7" t="s">
        <v>15</v>
      </c>
      <c r="AB72" s="9" t="s">
        <v>16</v>
      </c>
      <c r="AC72" s="136" t="s">
        <v>17</v>
      </c>
      <c r="AD72" s="137" t="s">
        <v>18</v>
      </c>
      <c r="AE72" s="137" t="s">
        <v>204</v>
      </c>
      <c r="AF72" s="138" t="s">
        <v>205</v>
      </c>
      <c r="AG72" s="259"/>
      <c r="AI72" s="334" t="s">
        <v>27</v>
      </c>
      <c r="AJ72" s="335"/>
      <c r="AK72" s="335"/>
      <c r="AL72" s="335"/>
      <c r="AM72" s="335"/>
      <c r="AN72" s="336" t="s">
        <v>28</v>
      </c>
      <c r="AO72" s="337"/>
    </row>
    <row r="73" spans="1:124" ht="17" thickBot="1" x14ac:dyDescent="0.25">
      <c r="F73" s="62">
        <f>CONFIGURACAO!C7</f>
        <v>2013</v>
      </c>
      <c r="G73" s="62">
        <f>CONFIGURACAO!D7</f>
        <v>2014</v>
      </c>
      <c r="H73" s="62">
        <f>CONFIGURACAO!E7</f>
        <v>2015</v>
      </c>
      <c r="I73" s="62">
        <f>CONFIGURACAO!F7</f>
        <v>2016</v>
      </c>
      <c r="J73" s="61" t="s">
        <v>29</v>
      </c>
      <c r="N73" s="309" t="s">
        <v>99</v>
      </c>
      <c r="O73" s="310"/>
      <c r="P73" s="310"/>
      <c r="Q73" s="310"/>
      <c r="R73" s="310"/>
      <c r="S73" s="310"/>
      <c r="T73" s="310"/>
      <c r="U73" s="310"/>
      <c r="V73" s="310"/>
      <c r="W73" s="310"/>
      <c r="X73" s="310"/>
      <c r="Y73" s="310"/>
      <c r="Z73" s="310"/>
      <c r="AA73" s="310"/>
      <c r="AB73" s="310"/>
      <c r="AC73" s="92"/>
      <c r="AD73" s="92"/>
      <c r="AE73" s="92"/>
      <c r="AF73" s="92"/>
      <c r="AG73" s="92"/>
      <c r="AI73" s="311" t="s">
        <v>107</v>
      </c>
      <c r="AJ73" s="312"/>
      <c r="AK73" s="312"/>
      <c r="AL73" s="312"/>
      <c r="AM73" s="207">
        <f>SUM(N75:AB75)</f>
        <v>0</v>
      </c>
      <c r="AN73" s="221">
        <v>0.9</v>
      </c>
      <c r="AO73" s="222" t="e">
        <f>PERCENTILE($AR$3:$AR67,0.9)</f>
        <v>#NUM!</v>
      </c>
    </row>
    <row r="74" spans="1:124" ht="17" thickBot="1" x14ac:dyDescent="0.25">
      <c r="E74" s="36" t="s">
        <v>30</v>
      </c>
      <c r="F74">
        <f>SUM(F3:F67)</f>
        <v>0</v>
      </c>
      <c r="G74">
        <f>SUM(G3:G67)</f>
        <v>0</v>
      </c>
      <c r="H74">
        <f>SUM(H3:H67)</f>
        <v>0</v>
      </c>
      <c r="I74">
        <f>SUM(I3:I67)</f>
        <v>0</v>
      </c>
      <c r="J74">
        <f>SUM(F74:I74)/CONFIGURACAO!$C$6</f>
        <v>0</v>
      </c>
      <c r="L74" s="1" t="s">
        <v>241</v>
      </c>
      <c r="M74" s="14"/>
      <c r="N74" s="15">
        <f t="shared" ref="N74:AF74" si="34">SUM(N3:N67)</f>
        <v>0</v>
      </c>
      <c r="O74" s="15">
        <f t="shared" si="34"/>
        <v>0</v>
      </c>
      <c r="P74" s="15">
        <f t="shared" si="34"/>
        <v>0</v>
      </c>
      <c r="Q74" s="15">
        <f t="shared" si="34"/>
        <v>0</v>
      </c>
      <c r="R74" s="15">
        <f t="shared" si="34"/>
        <v>0</v>
      </c>
      <c r="S74" s="15">
        <f t="shared" si="34"/>
        <v>0</v>
      </c>
      <c r="T74" s="15">
        <f t="shared" si="34"/>
        <v>0</v>
      </c>
      <c r="U74" s="15">
        <f t="shared" si="34"/>
        <v>0</v>
      </c>
      <c r="V74" s="15">
        <f t="shared" si="34"/>
        <v>0</v>
      </c>
      <c r="W74" s="15">
        <f t="shared" si="34"/>
        <v>0</v>
      </c>
      <c r="X74" s="15">
        <f t="shared" si="34"/>
        <v>0</v>
      </c>
      <c r="Y74" s="15">
        <f t="shared" si="34"/>
        <v>0</v>
      </c>
      <c r="Z74" s="15">
        <f t="shared" si="34"/>
        <v>0</v>
      </c>
      <c r="AA74" s="15">
        <f t="shared" si="34"/>
        <v>0</v>
      </c>
      <c r="AB74" s="15">
        <f t="shared" si="34"/>
        <v>0</v>
      </c>
      <c r="AC74" s="15">
        <f t="shared" si="34"/>
        <v>0</v>
      </c>
      <c r="AD74" s="15">
        <f t="shared" si="34"/>
        <v>0</v>
      </c>
      <c r="AE74" s="15">
        <f t="shared" si="34"/>
        <v>0</v>
      </c>
      <c r="AF74" s="15">
        <f t="shared" si="34"/>
        <v>0</v>
      </c>
      <c r="AG74" s="43"/>
      <c r="AI74" s="301"/>
      <c r="AJ74" s="302"/>
      <c r="AK74" s="302"/>
      <c r="AL74" s="302"/>
      <c r="AM74" s="26"/>
      <c r="AN74" s="223">
        <v>0.85</v>
      </c>
      <c r="AO74" s="16" t="e">
        <f>PERCENTILE($AR$3:$AR68,0.85)</f>
        <v>#NUM!</v>
      </c>
    </row>
    <row r="75" spans="1:124" ht="17" thickBot="1" x14ac:dyDescent="0.25">
      <c r="E75" s="36" t="s">
        <v>32</v>
      </c>
      <c r="F75">
        <f>COUNTIF(F3:F67,"C")</f>
        <v>0</v>
      </c>
      <c r="G75">
        <f>COUNTIF(G3:G67,"C")</f>
        <v>0</v>
      </c>
      <c r="H75">
        <f>COUNTIF(H3:H67,"C")</f>
        <v>0</v>
      </c>
      <c r="I75">
        <f>COUNTIF(I3:I67,"C")</f>
        <v>0</v>
      </c>
      <c r="J75">
        <f>SUM(F75:I75)/CONFIGURACAO!$C$6</f>
        <v>0</v>
      </c>
      <c r="L75" s="1" t="s">
        <v>33</v>
      </c>
      <c r="M75" s="14"/>
      <c r="N75" s="10">
        <f>IFERROR(VLOOKUP($B$3,DEDUÇÕES!$B:$Q,2,0),0)</f>
        <v>0</v>
      </c>
      <c r="O75" s="10">
        <f>IFERROR(VLOOKUP($B$3,DEDUÇÕES!$B:$Q,3,0),0)</f>
        <v>0</v>
      </c>
      <c r="P75" s="10">
        <f>IFERROR(VLOOKUP($B$3,DEDUÇÕES!$B:$Q,4,0),0)</f>
        <v>0</v>
      </c>
      <c r="Q75" s="10">
        <f>IFERROR(VLOOKUP($B$3,DEDUÇÕES!$B:$Q,5,0),0)</f>
        <v>0</v>
      </c>
      <c r="R75" s="10">
        <f>IFERROR(VLOOKUP($B$3,DEDUÇÕES!$B:$Q,6,0),0)</f>
        <v>0</v>
      </c>
      <c r="S75" s="10">
        <f>IFERROR(VLOOKUP($B$3,DEDUÇÕES!$B:$Q,7,0),0)</f>
        <v>0</v>
      </c>
      <c r="T75" s="10">
        <f>IFERROR(VLOOKUP($B$3,DEDUÇÕES!$B:$Q,8,0),0)</f>
        <v>0</v>
      </c>
      <c r="U75" s="10">
        <f>IFERROR(VLOOKUP($B$3,DEDUÇÕES!$B:$Q,9,0),0)</f>
        <v>0</v>
      </c>
      <c r="V75" s="10">
        <f>IFERROR(VLOOKUP($B$3,DEDUÇÕES!$B:$Q,10,0),0)</f>
        <v>0</v>
      </c>
      <c r="W75" s="10">
        <f>IFERROR(VLOOKUP($B$3,DEDUÇÕES!$B:$Q,11,0),0)</f>
        <v>0</v>
      </c>
      <c r="X75" s="10">
        <f>IFERROR(VLOOKUP($B$3,DEDUÇÕES!$B:$Q,12,0),0)</f>
        <v>0</v>
      </c>
      <c r="Y75" s="10">
        <f>IFERROR(VLOOKUP($B$3,DEDUÇÕES!$B:$Q,13,0),0)</f>
        <v>0</v>
      </c>
      <c r="Z75" s="10">
        <f>IFERROR(VLOOKUP($B$3,DEDUÇÕES!$B:$Q,14,0),0)</f>
        <v>0</v>
      </c>
      <c r="AA75" s="10">
        <f>IFERROR(VLOOKUP($B$3,DEDUÇÕES!$B:$Q,15,0),0)</f>
        <v>0</v>
      </c>
      <c r="AB75" s="10">
        <f>IFERROR(VLOOKUP($B$3,DEDUÇÕES!$B:$Q,16,0),0)</f>
        <v>0</v>
      </c>
      <c r="AC75" s="10" t="e">
        <f>(AC74+AE74)/$M$68</f>
        <v>#DIV/0!</v>
      </c>
      <c r="AD75" s="10"/>
      <c r="AE75" s="10"/>
      <c r="AF75" s="10"/>
      <c r="AG75" s="11"/>
      <c r="AI75" s="313" t="s">
        <v>22</v>
      </c>
      <c r="AJ75" s="314"/>
      <c r="AK75" s="314"/>
      <c r="AL75" s="314"/>
      <c r="AM75" s="26">
        <f>SUM(N75:T75)</f>
        <v>0</v>
      </c>
      <c r="AN75" s="220">
        <v>0.8</v>
      </c>
      <c r="AO75" s="16" t="e">
        <f>PERCENTILE($AR$3:$AR67,0.8)</f>
        <v>#NUM!</v>
      </c>
    </row>
    <row r="76" spans="1:124" ht="17" thickBot="1" x14ac:dyDescent="0.25">
      <c r="E76" s="36" t="s">
        <v>35</v>
      </c>
      <c r="F76">
        <f>COUNTIF(F3:F67,"V")</f>
        <v>0</v>
      </c>
      <c r="G76">
        <f>COUNTIF(G3:G67,"V")</f>
        <v>0</v>
      </c>
      <c r="H76">
        <f>COUNTIF(H3:H67,"V")</f>
        <v>0</v>
      </c>
      <c r="I76">
        <f>COUNTIF(I3:I67,"V")</f>
        <v>0</v>
      </c>
      <c r="J76">
        <f>SUM(F76:I76)/CONFIGURACAO!$C$6</f>
        <v>0</v>
      </c>
      <c r="L76" s="1" t="s">
        <v>36</v>
      </c>
      <c r="M76" s="14"/>
      <c r="N76" s="14">
        <f>N75*CONFIGURACAO!$C$20</f>
        <v>0</v>
      </c>
      <c r="O76" s="2">
        <f>O75*CONFIGURACAO!$C$21</f>
        <v>0</v>
      </c>
      <c r="P76" s="2">
        <f>P75*CONFIGURACAO!$C$22</f>
        <v>0</v>
      </c>
      <c r="Q76" s="2">
        <f>Q75*CONFIGURACAO!$C$23</f>
        <v>0</v>
      </c>
      <c r="R76" s="2">
        <f>R75*CONFIGURACAO!$C$24</f>
        <v>0</v>
      </c>
      <c r="S76" s="2">
        <f>S75*CONFIGURACAO!$C$25</f>
        <v>0</v>
      </c>
      <c r="T76" s="2">
        <f>T75*CONFIGURACAO!$C$26</f>
        <v>0</v>
      </c>
      <c r="U76" s="2">
        <f>U75*CONFIGURACAO!$C$29</f>
        <v>0</v>
      </c>
      <c r="V76" s="2">
        <f>V75*CONFIGURACAO!$C$30</f>
        <v>0</v>
      </c>
      <c r="W76" s="2">
        <f>W75*CONFIGURACAO!$C$31</f>
        <v>0</v>
      </c>
      <c r="X76" s="2">
        <f>X75*CONFIGURACAO!$C$32</f>
        <v>0</v>
      </c>
      <c r="Y76" s="2">
        <f>Y75*CONFIGURACAO!$C$33</f>
        <v>0</v>
      </c>
      <c r="Z76" s="2">
        <f>Z75*CONFIGURACAO!$C$34</f>
        <v>0</v>
      </c>
      <c r="AA76" s="2">
        <f>AA75*CONFIGURACAO!$C$35</f>
        <v>0</v>
      </c>
      <c r="AB76" s="1">
        <f>AB75*CONFIGURACAO!$C$36</f>
        <v>0</v>
      </c>
      <c r="AC76" s="1"/>
      <c r="AD76" s="1"/>
      <c r="AE76" s="1"/>
      <c r="AF76" s="1"/>
      <c r="AG76" s="11"/>
      <c r="AI76" s="301"/>
      <c r="AJ76" s="302"/>
      <c r="AK76" s="302"/>
      <c r="AL76" s="302"/>
      <c r="AM76" s="26"/>
      <c r="AN76" s="220">
        <v>0.75</v>
      </c>
      <c r="AO76" s="16" t="e">
        <f>PERCENTILE($AR$3:$AR67,0.75)</f>
        <v>#NUM!</v>
      </c>
    </row>
    <row r="77" spans="1:124" ht="16" customHeight="1" thickBot="1" x14ac:dyDescent="0.25">
      <c r="E77" s="36" t="s">
        <v>24</v>
      </c>
      <c r="F77">
        <f>SUM(F74:F76)</f>
        <v>0</v>
      </c>
      <c r="G77">
        <f>SUM(G74:G76)</f>
        <v>0</v>
      </c>
      <c r="H77">
        <f>SUM(H74:H76)</f>
        <v>0</v>
      </c>
      <c r="I77">
        <f>SUM(I74:I76)</f>
        <v>0</v>
      </c>
      <c r="J77">
        <f>SUM(F77:I77)/CONFIGURACAO!$C$6</f>
        <v>0</v>
      </c>
      <c r="L77" s="19" t="s">
        <v>38</v>
      </c>
      <c r="M77" s="20"/>
      <c r="N77" s="14">
        <f>SUM(N76:AB76)</f>
        <v>0</v>
      </c>
      <c r="O77" s="21" t="e">
        <f>N77/M68</f>
        <v>#DIV/0!</v>
      </c>
      <c r="AI77" s="269" t="s">
        <v>34</v>
      </c>
      <c r="AJ77" s="270"/>
      <c r="AK77" s="270"/>
      <c r="AL77" s="270"/>
      <c r="AM77" s="26">
        <f>SUM(U75:X75)</f>
        <v>0</v>
      </c>
      <c r="AN77" s="223">
        <v>0.7</v>
      </c>
      <c r="AO77" s="16" t="e">
        <f>PERCENTILE($AR$3:$AR67,0.7)</f>
        <v>#NUM!</v>
      </c>
    </row>
    <row r="78" spans="1:124" ht="17" thickBot="1" x14ac:dyDescent="0.25">
      <c r="K78" t="s">
        <v>61</v>
      </c>
      <c r="L78" s="3"/>
      <c r="M78" s="5"/>
      <c r="N78" s="81" t="e">
        <f>($M$69)*($AS$2/CONFIGURACAO!C6)</f>
        <v>#DIV/0!</v>
      </c>
      <c r="O78" s="299" t="e">
        <f>IF(N77&gt;=N78,"ATINGE CONCEITO 3","NAO")</f>
        <v>#DIV/0!</v>
      </c>
      <c r="P78" s="300"/>
      <c r="Q78" s="300"/>
      <c r="R78" s="300"/>
      <c r="S78" s="4"/>
      <c r="T78" s="4"/>
      <c r="U78" s="4"/>
      <c r="V78" s="4"/>
      <c r="W78" s="4"/>
      <c r="X78" s="4"/>
      <c r="Y78" s="4"/>
      <c r="Z78" s="4"/>
      <c r="AA78" s="4"/>
      <c r="AB78" s="5"/>
      <c r="AC78" s="11" t="e">
        <f>QUARTILE(AC$3:AC$67,3)</f>
        <v>#NUM!</v>
      </c>
      <c r="AD78" s="11"/>
      <c r="AE78" s="11"/>
      <c r="AF78" s="11"/>
      <c r="AG78" s="11"/>
      <c r="AI78" s="301"/>
      <c r="AJ78" s="302"/>
      <c r="AK78" s="302"/>
      <c r="AL78" s="302"/>
      <c r="AM78" s="26"/>
      <c r="AN78" s="220">
        <v>0.65</v>
      </c>
      <c r="AO78" s="16" t="e">
        <f>PERCENTILE($AR$3:$AR67,0.65)</f>
        <v>#NUM!</v>
      </c>
    </row>
    <row r="79" spans="1:124" ht="17" thickBot="1" x14ac:dyDescent="0.25">
      <c r="L79" s="25" t="s">
        <v>41</v>
      </c>
      <c r="M79" s="26"/>
      <c r="N79" s="81" t="e">
        <f>($M$69)*($AU$2/CONFIGURACAO!C6)</f>
        <v>#DIV/0!</v>
      </c>
      <c r="O79" s="301" t="e">
        <f>IF(N77&gt;=N79,"ATINGE CONCEITO 4","NAO")</f>
        <v>#DIV/0!</v>
      </c>
      <c r="P79" s="302"/>
      <c r="Q79" s="302"/>
      <c r="R79" s="302"/>
      <c r="S79" s="11"/>
      <c r="T79" s="11"/>
      <c r="U79" s="11"/>
      <c r="V79" s="11"/>
      <c r="W79" s="11"/>
      <c r="X79" s="11"/>
      <c r="Y79" s="11"/>
      <c r="Z79" s="11"/>
      <c r="AA79" s="11"/>
      <c r="AB79" s="26"/>
      <c r="AC79" s="11" t="e">
        <f>QUARTILE(AC$3:AC$67,2)</f>
        <v>#NUM!</v>
      </c>
      <c r="AD79" s="11"/>
      <c r="AE79" s="11"/>
      <c r="AF79" s="11"/>
      <c r="AG79" s="11"/>
      <c r="AI79" s="209" t="s">
        <v>37</v>
      </c>
      <c r="AJ79" s="210"/>
      <c r="AK79" s="210"/>
      <c r="AL79" s="210"/>
      <c r="AM79" s="20">
        <f>SUM(Y75:AB75)</f>
        <v>0</v>
      </c>
      <c r="AN79" s="220">
        <v>0.6</v>
      </c>
      <c r="AO79" s="16" t="e">
        <f>PERCENTILE($AR$3:$AR67,0.6)</f>
        <v>#NUM!</v>
      </c>
    </row>
    <row r="80" spans="1:124" ht="17" thickBot="1" x14ac:dyDescent="0.25">
      <c r="L80" s="19"/>
      <c r="M80" s="20"/>
      <c r="N80" s="81" t="e">
        <f>($M$69)*($AW$2/CONFIGURACAO!C6)</f>
        <v>#DIV/0!</v>
      </c>
      <c r="O80" s="315" t="e">
        <f>IF(N77&gt;=N80,"ATINGE CONCEITO 5","NAO")</f>
        <v>#DIV/0!</v>
      </c>
      <c r="P80" s="316"/>
      <c r="Q80" s="316"/>
      <c r="R80" s="316"/>
      <c r="S80" s="34"/>
      <c r="T80" s="34"/>
      <c r="U80" s="34"/>
      <c r="V80" s="34"/>
      <c r="W80" s="34"/>
      <c r="X80" s="34"/>
      <c r="Y80" s="34"/>
      <c r="Z80" s="34"/>
      <c r="AA80" s="34"/>
      <c r="AB80" s="20"/>
      <c r="AC80" s="11" t="e">
        <f>QUARTILE(AC$3:AC$67,1)</f>
        <v>#NUM!</v>
      </c>
      <c r="AD80" s="11"/>
      <c r="AE80" s="11"/>
      <c r="AF80" s="11"/>
      <c r="AG80" s="11"/>
      <c r="AI80" s="1"/>
      <c r="AJ80" s="10"/>
      <c r="AK80" s="10"/>
      <c r="AL80" s="10"/>
      <c r="AM80" s="14"/>
      <c r="AN80" s="223">
        <v>0.55000000000000004</v>
      </c>
      <c r="AO80" s="16" t="e">
        <f>PERCENTILE($AR$3:$AR67,0.55)</f>
        <v>#NUM!</v>
      </c>
    </row>
    <row r="81" spans="11:41" ht="17" thickBot="1" x14ac:dyDescent="0.25">
      <c r="AI81" s="317" t="s">
        <v>36</v>
      </c>
      <c r="AJ81" s="212" t="s">
        <v>39</v>
      </c>
      <c r="AK81" s="12"/>
      <c r="AL81" s="12" t="s">
        <v>39</v>
      </c>
      <c r="AM81" s="215" t="e">
        <f>AVERAGE($AR$3:$AR67)</f>
        <v>#DIV/0!</v>
      </c>
      <c r="AN81" s="220">
        <v>0.5</v>
      </c>
      <c r="AO81" s="16" t="e">
        <f>PERCENTILE($AR$3:$AR67,0.5)</f>
        <v>#NUM!</v>
      </c>
    </row>
    <row r="82" spans="11:41" ht="17" thickBot="1" x14ac:dyDescent="0.25">
      <c r="K82" t="s">
        <v>63</v>
      </c>
      <c r="L82" t="s">
        <v>64</v>
      </c>
      <c r="N82" s="6" t="s">
        <v>3</v>
      </c>
      <c r="O82" s="7" t="s">
        <v>4</v>
      </c>
      <c r="P82" s="7" t="s">
        <v>5</v>
      </c>
      <c r="Q82" s="7" t="s">
        <v>6</v>
      </c>
      <c r="R82" s="7" t="s">
        <v>7</v>
      </c>
      <c r="S82" s="7" t="s">
        <v>8</v>
      </c>
      <c r="T82" s="7" t="s">
        <v>9</v>
      </c>
      <c r="U82" s="7" t="s">
        <v>10</v>
      </c>
      <c r="V82" s="7" t="s">
        <v>11</v>
      </c>
      <c r="W82" s="7" t="s">
        <v>12</v>
      </c>
      <c r="X82" s="7" t="s">
        <v>20</v>
      </c>
      <c r="Y82" s="7" t="s">
        <v>13</v>
      </c>
      <c r="Z82" s="7" t="s">
        <v>14</v>
      </c>
      <c r="AA82" s="7" t="s">
        <v>15</v>
      </c>
      <c r="AB82" s="9" t="s">
        <v>16</v>
      </c>
      <c r="AC82" s="136" t="s">
        <v>17</v>
      </c>
      <c r="AD82" s="137" t="s">
        <v>18</v>
      </c>
      <c r="AE82" s="137" t="s">
        <v>204</v>
      </c>
      <c r="AF82" s="138" t="s">
        <v>205</v>
      </c>
      <c r="AG82" s="259"/>
      <c r="AH82" s="46"/>
      <c r="AI82" s="318"/>
      <c r="AJ82" s="213" t="s">
        <v>43</v>
      </c>
      <c r="AK82" s="13"/>
      <c r="AL82" s="13" t="s">
        <v>101</v>
      </c>
      <c r="AM82" s="216" t="e">
        <f>QUARTILE($AR$3:$AR67,3)</f>
        <v>#NUM!</v>
      </c>
      <c r="AN82" s="220">
        <v>0.45</v>
      </c>
      <c r="AO82" s="16" t="e">
        <f>PERCENTILE($AR$3:$AR68,0.45)</f>
        <v>#NUM!</v>
      </c>
    </row>
    <row r="83" spans="11:41" x14ac:dyDescent="0.2">
      <c r="L83" t="s">
        <v>96</v>
      </c>
      <c r="N83" s="31" t="e">
        <f>N75/$AM$75*100</f>
        <v>#DIV/0!</v>
      </c>
      <c r="O83" s="31" t="e">
        <f t="shared" ref="O83:T83" si="35">O75/$AM$75*100</f>
        <v>#DIV/0!</v>
      </c>
      <c r="P83" s="31" t="e">
        <f t="shared" si="35"/>
        <v>#DIV/0!</v>
      </c>
      <c r="Q83" s="31" t="e">
        <f t="shared" si="35"/>
        <v>#DIV/0!</v>
      </c>
      <c r="R83" s="31" t="e">
        <f t="shared" si="35"/>
        <v>#DIV/0!</v>
      </c>
      <c r="S83" s="31" t="e">
        <f t="shared" si="35"/>
        <v>#DIV/0!</v>
      </c>
      <c r="T83" s="31" t="e">
        <f t="shared" si="35"/>
        <v>#DIV/0!</v>
      </c>
      <c r="U83" s="31">
        <f>U75</f>
        <v>0</v>
      </c>
      <c r="V83" s="31">
        <f t="shared" ref="V83:AB83" si="36">V75</f>
        <v>0</v>
      </c>
      <c r="W83" s="31">
        <f t="shared" si="36"/>
        <v>0</v>
      </c>
      <c r="X83" s="31">
        <f t="shared" si="36"/>
        <v>0</v>
      </c>
      <c r="Y83" s="31">
        <f t="shared" si="36"/>
        <v>0</v>
      </c>
      <c r="Z83" s="31">
        <f t="shared" si="36"/>
        <v>0</v>
      </c>
      <c r="AA83" s="31">
        <f t="shared" si="36"/>
        <v>0</v>
      </c>
      <c r="AB83" s="31">
        <f t="shared" si="36"/>
        <v>0</v>
      </c>
      <c r="AC83" s="31" t="e">
        <f>AC74/$AM$75*100</f>
        <v>#DIV/0!</v>
      </c>
      <c r="AD83" s="31" t="e">
        <f>AD74/$AM$75*100</f>
        <v>#DIV/0!</v>
      </c>
      <c r="AE83" s="31" t="e">
        <f>AE74/$AM$77*100</f>
        <v>#DIV/0!</v>
      </c>
      <c r="AF83" s="31" t="e">
        <f>AF74/$AM$79*100</f>
        <v>#DIV/0!</v>
      </c>
      <c r="AG83" s="31"/>
      <c r="AH83" s="46"/>
      <c r="AI83" s="318"/>
      <c r="AJ83" s="213" t="s">
        <v>42</v>
      </c>
      <c r="AK83" s="13"/>
      <c r="AL83" s="13" t="s">
        <v>42</v>
      </c>
      <c r="AM83" s="217" t="e">
        <f>MEDIAN($AR$3:$AR67)</f>
        <v>#NUM!</v>
      </c>
      <c r="AN83" s="223">
        <v>0.4</v>
      </c>
      <c r="AO83" s="16" t="e">
        <f>PERCENTILE($AR$3:$AR67,0.4)</f>
        <v>#NUM!</v>
      </c>
    </row>
    <row r="84" spans="11:41" ht="17" thickBot="1" x14ac:dyDescent="0.25">
      <c r="L84" t="s">
        <v>97</v>
      </c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46"/>
      <c r="AI84" s="318"/>
      <c r="AJ84" s="213" t="s">
        <v>40</v>
      </c>
      <c r="AK84" s="13"/>
      <c r="AL84" s="13" t="s">
        <v>100</v>
      </c>
      <c r="AM84" s="216" t="e">
        <f>QUARTILE($AR$3:$AR67,1)</f>
        <v>#NUM!</v>
      </c>
      <c r="AN84" s="220">
        <v>0.35</v>
      </c>
      <c r="AO84" s="16" t="e">
        <f>PERCENTILE($AR$3:$AR67,0.35)</f>
        <v>#NUM!</v>
      </c>
    </row>
    <row r="85" spans="11:41" ht="17" thickBot="1" x14ac:dyDescent="0.25">
      <c r="N85" s="47" t="s">
        <v>65</v>
      </c>
      <c r="P85" s="77" t="s">
        <v>66</v>
      </c>
      <c r="R85" s="293" t="s">
        <v>67</v>
      </c>
      <c r="S85" s="295"/>
      <c r="AI85" s="318"/>
      <c r="AJ85" s="11"/>
      <c r="AK85" s="11"/>
      <c r="AL85" s="11"/>
      <c r="AM85" s="218"/>
      <c r="AN85" s="220">
        <v>0.29999999999999899</v>
      </c>
      <c r="AO85" s="16" t="e">
        <f>PERCENTILE($AR$3:$AR67,0.3)</f>
        <v>#NUM!</v>
      </c>
    </row>
    <row r="86" spans="11:41" x14ac:dyDescent="0.2">
      <c r="N86" s="31" t="e">
        <f>(N75+O75)/$AM$75*100</f>
        <v>#DIV/0!</v>
      </c>
      <c r="P86" s="31" t="e">
        <f>(N75+O75+P75)/$AM$75*100</f>
        <v>#DIV/0!</v>
      </c>
      <c r="R86" s="31" t="e">
        <f>(N75+O75+P75+Q75)/$AM$75*100</f>
        <v>#DIV/0!</v>
      </c>
      <c r="AI86" s="318"/>
      <c r="AJ86" s="213" t="s">
        <v>247</v>
      </c>
      <c r="AK86" s="13"/>
      <c r="AL86" s="13"/>
      <c r="AM86" s="216" t="e">
        <f>PERCENTILE($AR$3:$AR68,0.66)</f>
        <v>#NUM!</v>
      </c>
      <c r="AN86" s="223">
        <v>0.249999999999999</v>
      </c>
      <c r="AO86" s="16" t="e">
        <f>PERCENTILE($AR$3:$AR68,0.25)</f>
        <v>#NUM!</v>
      </c>
    </row>
    <row r="87" spans="11:41" ht="17" thickBot="1" x14ac:dyDescent="0.25">
      <c r="N87" s="31"/>
      <c r="P87" s="31"/>
      <c r="R87" s="31"/>
      <c r="AI87" s="318"/>
      <c r="AJ87" s="213" t="s">
        <v>248</v>
      </c>
      <c r="AK87" s="13"/>
      <c r="AL87" s="13"/>
      <c r="AM87" s="216" t="e">
        <f>PERCENTILE($AR$3:$AR69,0.33)</f>
        <v>#NUM!</v>
      </c>
      <c r="AN87" s="220">
        <v>0.19999999999999901</v>
      </c>
      <c r="AO87" s="16" t="e">
        <f>PERCENTILE($AR$3:$AR67,0.2)</f>
        <v>#NUM!</v>
      </c>
    </row>
    <row r="88" spans="11:41" ht="17" thickBot="1" x14ac:dyDescent="0.25">
      <c r="M88" t="s">
        <v>239</v>
      </c>
      <c r="N88" s="6" t="s">
        <v>3</v>
      </c>
      <c r="O88" s="7" t="s">
        <v>4</v>
      </c>
      <c r="P88" s="7" t="s">
        <v>5</v>
      </c>
      <c r="Q88" s="7" t="s">
        <v>6</v>
      </c>
      <c r="R88" s="7" t="s">
        <v>7</v>
      </c>
      <c r="S88" s="7" t="s">
        <v>8</v>
      </c>
      <c r="T88" s="7" t="s">
        <v>9</v>
      </c>
      <c r="U88" s="7" t="s">
        <v>10</v>
      </c>
      <c r="V88" s="7" t="s">
        <v>11</v>
      </c>
      <c r="W88" s="7" t="s">
        <v>12</v>
      </c>
      <c r="X88" s="7" t="s">
        <v>20</v>
      </c>
      <c r="Y88" s="7" t="s">
        <v>13</v>
      </c>
      <c r="Z88" s="7" t="s">
        <v>14</v>
      </c>
      <c r="AA88" s="7" t="s">
        <v>15</v>
      </c>
      <c r="AB88" s="9" t="s">
        <v>16</v>
      </c>
      <c r="AC88" s="136" t="s">
        <v>17</v>
      </c>
      <c r="AD88" s="137" t="s">
        <v>18</v>
      </c>
      <c r="AE88" s="137" t="s">
        <v>204</v>
      </c>
      <c r="AF88" s="138" t="s">
        <v>205</v>
      </c>
      <c r="AG88" s="259"/>
      <c r="AI88" s="318"/>
      <c r="AJ88" s="11"/>
      <c r="AK88" s="11"/>
      <c r="AL88" s="11"/>
      <c r="AM88" s="11"/>
      <c r="AN88" s="220">
        <v>0.149999999999999</v>
      </c>
      <c r="AO88" s="16" t="e">
        <f>PERCENTILE($AR$3:$AR70,0.15)</f>
        <v>#NUM!</v>
      </c>
    </row>
    <row r="89" spans="11:41" ht="17" thickBot="1" x14ac:dyDescent="0.25">
      <c r="N89" s="41" t="e">
        <f t="shared" ref="N89:AB89" si="37">N75/$M$69</f>
        <v>#DIV/0!</v>
      </c>
      <c r="O89" s="41" t="e">
        <f t="shared" si="37"/>
        <v>#DIV/0!</v>
      </c>
      <c r="P89" s="41" t="e">
        <f t="shared" si="37"/>
        <v>#DIV/0!</v>
      </c>
      <c r="Q89" s="41" t="e">
        <f t="shared" si="37"/>
        <v>#DIV/0!</v>
      </c>
      <c r="R89" s="41" t="e">
        <f t="shared" si="37"/>
        <v>#DIV/0!</v>
      </c>
      <c r="S89" s="41" t="e">
        <f t="shared" si="37"/>
        <v>#DIV/0!</v>
      </c>
      <c r="T89" s="41" t="e">
        <f t="shared" si="37"/>
        <v>#DIV/0!</v>
      </c>
      <c r="U89" s="41" t="e">
        <f t="shared" si="37"/>
        <v>#DIV/0!</v>
      </c>
      <c r="V89" s="41" t="e">
        <f t="shared" si="37"/>
        <v>#DIV/0!</v>
      </c>
      <c r="W89" s="41" t="e">
        <f t="shared" si="37"/>
        <v>#DIV/0!</v>
      </c>
      <c r="X89" s="41" t="e">
        <f t="shared" si="37"/>
        <v>#DIV/0!</v>
      </c>
      <c r="Y89" s="41" t="e">
        <f t="shared" si="37"/>
        <v>#DIV/0!</v>
      </c>
      <c r="Z89" s="41" t="e">
        <f t="shared" si="37"/>
        <v>#DIV/0!</v>
      </c>
      <c r="AA89" s="41" t="e">
        <f t="shared" si="37"/>
        <v>#DIV/0!</v>
      </c>
      <c r="AB89" s="41" t="e">
        <f t="shared" si="37"/>
        <v>#DIV/0!</v>
      </c>
      <c r="AC89" s="41" t="e">
        <f>AC74/$M$69</f>
        <v>#DIV/0!</v>
      </c>
      <c r="AD89" s="41" t="e">
        <f>AD74/$M$69</f>
        <v>#DIV/0!</v>
      </c>
      <c r="AE89" s="41" t="e">
        <f>AE74/$M$69</f>
        <v>#DIV/0!</v>
      </c>
      <c r="AF89" s="41" t="e">
        <f>AF74/$M$69</f>
        <v>#DIV/0!</v>
      </c>
      <c r="AG89" s="41"/>
      <c r="AI89" s="319"/>
      <c r="AJ89" s="214" t="s">
        <v>44</v>
      </c>
      <c r="AK89" s="17"/>
      <c r="AL89" s="17" t="s">
        <v>44</v>
      </c>
      <c r="AM89" s="219" t="e">
        <f>QUARTILE($AR$3:$AR67,4)</f>
        <v>#NUM!</v>
      </c>
      <c r="AN89" s="224">
        <v>9.9999999999999006E-2</v>
      </c>
      <c r="AO89" s="18" t="e">
        <f>PERCENTILE($AR$3:$AR67,0.1)</f>
        <v>#NUM!</v>
      </c>
    </row>
    <row r="90" spans="11:41" ht="17" thickBot="1" x14ac:dyDescent="0.25"/>
    <row r="91" spans="11:41" ht="17" thickBot="1" x14ac:dyDescent="0.25">
      <c r="L91" s="63" t="s">
        <v>45</v>
      </c>
      <c r="M91" s="268"/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53"/>
      <c r="AC91" s="92"/>
      <c r="AD91" s="92"/>
      <c r="AE91" s="92"/>
      <c r="AF91" s="92"/>
      <c r="AG91" s="92"/>
    </row>
    <row r="92" spans="11:41" ht="17" thickBot="1" x14ac:dyDescent="0.25">
      <c r="L92" s="1"/>
      <c r="M92" s="14"/>
      <c r="N92" s="19" t="s">
        <v>46</v>
      </c>
      <c r="O92" s="34"/>
      <c r="P92" s="34" t="s">
        <v>47</v>
      </c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20"/>
      <c r="AC92" s="11"/>
      <c r="AD92" s="11"/>
      <c r="AE92" s="11"/>
      <c r="AF92" s="11"/>
      <c r="AG92" s="11"/>
    </row>
    <row r="93" spans="11:41" ht="17" thickBot="1" x14ac:dyDescent="0.25">
      <c r="K93" t="s">
        <v>242</v>
      </c>
      <c r="L93" s="1" t="s">
        <v>48</v>
      </c>
      <c r="M93" s="14"/>
      <c r="N93" s="320" t="e">
        <f>M69-COUNTIF(AT3:AT67,"=NAO")</f>
        <v>#DIV/0!</v>
      </c>
      <c r="O93" s="321"/>
      <c r="P93" s="320" t="e">
        <f>(N93/$M$69)*100</f>
        <v>#DIV/0!</v>
      </c>
      <c r="Q93" s="321"/>
      <c r="R93" s="297" t="e">
        <f>IF(P93&gt;=75,"ATINGEM CONCEITO 3","NAO")</f>
        <v>#DIV/0!</v>
      </c>
      <c r="S93" s="297"/>
      <c r="T93" s="297"/>
      <c r="U93" s="297"/>
      <c r="V93" s="297"/>
      <c r="W93" s="297"/>
      <c r="X93" s="297"/>
      <c r="Y93" s="297"/>
      <c r="Z93" s="297"/>
      <c r="AA93" s="297"/>
      <c r="AB93" s="298"/>
      <c r="AC93" s="267"/>
      <c r="AD93" s="267"/>
      <c r="AE93" s="267"/>
      <c r="AF93" s="267"/>
      <c r="AG93" s="267"/>
    </row>
    <row r="94" spans="11:41" ht="17" thickBot="1" x14ac:dyDescent="0.25">
      <c r="L94" s="1" t="s">
        <v>49</v>
      </c>
      <c r="M94" s="14"/>
      <c r="N94" s="320" t="e">
        <f>M69-COUNTIF(AV3:AV67,"=NAO")</f>
        <v>#DIV/0!</v>
      </c>
      <c r="O94" s="321"/>
      <c r="P94" s="320" t="e">
        <f>(N94/$M$69)*100</f>
        <v>#DIV/0!</v>
      </c>
      <c r="Q94" s="321"/>
      <c r="R94" s="297" t="e">
        <f>IF(P94&gt;=75,"ATINGEM CONCEITO 4","NAO")</f>
        <v>#DIV/0!</v>
      </c>
      <c r="S94" s="297"/>
      <c r="T94" s="297"/>
      <c r="U94" s="297"/>
      <c r="V94" s="297"/>
      <c r="W94" s="297"/>
      <c r="X94" s="297"/>
      <c r="Y94" s="297"/>
      <c r="Z94" s="297"/>
      <c r="AA94" s="297"/>
      <c r="AB94" s="298"/>
      <c r="AC94" s="267"/>
      <c r="AD94" s="267"/>
      <c r="AE94" s="267"/>
      <c r="AF94" s="267"/>
      <c r="AG94" s="267"/>
    </row>
    <row r="95" spans="11:41" ht="17" thickBot="1" x14ac:dyDescent="0.25">
      <c r="L95" s="64" t="s">
        <v>50</v>
      </c>
      <c r="M95" s="56"/>
      <c r="N95" s="320" t="e">
        <f>M69-COUNTIF(AX3:AX67,"=NAO")</f>
        <v>#DIV/0!</v>
      </c>
      <c r="O95" s="321"/>
      <c r="P95" s="320" t="e">
        <f>(N95/$M$69)*100</f>
        <v>#DIV/0!</v>
      </c>
      <c r="Q95" s="321"/>
      <c r="R95" s="297" t="e">
        <f>IF(P95&gt;=75,"ATINGEM CONCEITO 5","NAO")</f>
        <v>#DIV/0!</v>
      </c>
      <c r="S95" s="297"/>
      <c r="T95" s="297"/>
      <c r="U95" s="297"/>
      <c r="V95" s="297"/>
      <c r="W95" s="297"/>
      <c r="X95" s="297"/>
      <c r="Y95" s="297"/>
      <c r="Z95" s="297"/>
      <c r="AA95" s="297"/>
      <c r="AB95" s="298"/>
      <c r="AC95" s="267"/>
      <c r="AD95" s="267"/>
      <c r="AE95" s="267"/>
      <c r="AF95" s="267"/>
      <c r="AG95" s="267"/>
    </row>
    <row r="97" spans="11:33" ht="17" thickBot="1" x14ac:dyDescent="0.25"/>
    <row r="98" spans="11:33" ht="17" thickBot="1" x14ac:dyDescent="0.25">
      <c r="L98" s="324" t="s">
        <v>51</v>
      </c>
      <c r="M98" s="325"/>
      <c r="N98" s="325"/>
      <c r="O98" s="325"/>
      <c r="P98" s="325"/>
      <c r="Q98" s="325"/>
      <c r="R98" s="325"/>
      <c r="S98" s="325"/>
      <c r="T98" s="325"/>
      <c r="U98" s="325"/>
      <c r="V98" s="325"/>
      <c r="W98" s="325"/>
      <c r="X98" s="325"/>
      <c r="Y98" s="325"/>
      <c r="Z98" s="325"/>
      <c r="AA98" s="325"/>
      <c r="AB98" s="326"/>
      <c r="AC98" s="272"/>
      <c r="AD98" s="273"/>
      <c r="AE98" s="273"/>
      <c r="AF98" s="274"/>
      <c r="AG98" s="260"/>
    </row>
    <row r="99" spans="11:33" ht="17" thickBot="1" x14ac:dyDescent="0.25">
      <c r="L99" s="3" t="s">
        <v>29</v>
      </c>
      <c r="M99" s="5" t="e">
        <f>M69</f>
        <v>#DIV/0!</v>
      </c>
      <c r="N99" s="29" t="s">
        <v>3</v>
      </c>
      <c r="O99" s="29" t="s">
        <v>4</v>
      </c>
      <c r="P99" s="29" t="s">
        <v>5</v>
      </c>
      <c r="Q99" s="29" t="s">
        <v>6</v>
      </c>
      <c r="R99" s="29" t="s">
        <v>7</v>
      </c>
      <c r="S99" s="29" t="s">
        <v>8</v>
      </c>
      <c r="T99" s="29" t="s">
        <v>9</v>
      </c>
      <c r="U99" s="29" t="s">
        <v>10</v>
      </c>
      <c r="V99" s="29" t="s">
        <v>11</v>
      </c>
      <c r="W99" s="29" t="s">
        <v>12</v>
      </c>
      <c r="X99" s="29" t="s">
        <v>20</v>
      </c>
      <c r="Y99" s="29" t="s">
        <v>13</v>
      </c>
      <c r="Z99" s="29" t="s">
        <v>14</v>
      </c>
      <c r="AA99" s="29" t="s">
        <v>15</v>
      </c>
      <c r="AB99" s="30" t="s">
        <v>16</v>
      </c>
      <c r="AC99" s="136" t="s">
        <v>17</v>
      </c>
      <c r="AD99" s="137" t="s">
        <v>18</v>
      </c>
      <c r="AE99" s="137" t="s">
        <v>204</v>
      </c>
      <c r="AF99" s="138" t="s">
        <v>205</v>
      </c>
      <c r="AG99" s="259"/>
    </row>
    <row r="100" spans="11:33" x14ac:dyDescent="0.2">
      <c r="L100" s="25" t="s">
        <v>240</v>
      </c>
      <c r="M100" s="26"/>
      <c r="N100" s="3">
        <f t="shared" ref="N100:AF100" si="38">COUNTIF(N3:N67,"&gt;0")</f>
        <v>0</v>
      </c>
      <c r="O100" s="4">
        <f t="shared" si="38"/>
        <v>0</v>
      </c>
      <c r="P100" s="4">
        <f t="shared" si="38"/>
        <v>0</v>
      </c>
      <c r="Q100" s="4">
        <f t="shared" si="38"/>
        <v>0</v>
      </c>
      <c r="R100" s="4">
        <f t="shared" si="38"/>
        <v>0</v>
      </c>
      <c r="S100" s="4">
        <f t="shared" si="38"/>
        <v>0</v>
      </c>
      <c r="T100" s="4">
        <f t="shared" si="38"/>
        <v>0</v>
      </c>
      <c r="U100" s="4">
        <f t="shared" si="38"/>
        <v>0</v>
      </c>
      <c r="V100" s="4">
        <f t="shared" si="38"/>
        <v>0</v>
      </c>
      <c r="W100" s="4">
        <f t="shared" si="38"/>
        <v>0</v>
      </c>
      <c r="X100" s="4">
        <f t="shared" si="38"/>
        <v>0</v>
      </c>
      <c r="Y100" s="4">
        <f t="shared" si="38"/>
        <v>0</v>
      </c>
      <c r="Z100" s="4">
        <f t="shared" si="38"/>
        <v>0</v>
      </c>
      <c r="AA100" s="4">
        <f t="shared" si="38"/>
        <v>0</v>
      </c>
      <c r="AB100" s="5">
        <f t="shared" si="38"/>
        <v>0</v>
      </c>
      <c r="AC100" s="5">
        <f t="shared" si="38"/>
        <v>0</v>
      </c>
      <c r="AD100" s="5">
        <f t="shared" si="38"/>
        <v>0</v>
      </c>
      <c r="AE100" s="5">
        <f t="shared" si="38"/>
        <v>0</v>
      </c>
      <c r="AF100" s="5">
        <f t="shared" si="38"/>
        <v>0</v>
      </c>
      <c r="AG100" s="11"/>
    </row>
    <row r="101" spans="11:33" ht="17" thickBot="1" x14ac:dyDescent="0.25">
      <c r="L101" s="19" t="s">
        <v>52</v>
      </c>
      <c r="M101" s="20"/>
      <c r="N101" s="65" t="e">
        <f t="shared" ref="N101:AF101" si="39">COUNTIF(N3:N67,"&gt;=1")/$M$69*100</f>
        <v>#DIV/0!</v>
      </c>
      <c r="O101" s="65" t="e">
        <f t="shared" si="39"/>
        <v>#DIV/0!</v>
      </c>
      <c r="P101" s="65" t="e">
        <f t="shared" si="39"/>
        <v>#DIV/0!</v>
      </c>
      <c r="Q101" s="65" t="e">
        <f t="shared" si="39"/>
        <v>#DIV/0!</v>
      </c>
      <c r="R101" s="65" t="e">
        <f t="shared" si="39"/>
        <v>#DIV/0!</v>
      </c>
      <c r="S101" s="65" t="e">
        <f t="shared" si="39"/>
        <v>#DIV/0!</v>
      </c>
      <c r="T101" s="65" t="e">
        <f t="shared" si="39"/>
        <v>#DIV/0!</v>
      </c>
      <c r="U101" s="65" t="e">
        <f t="shared" si="39"/>
        <v>#DIV/0!</v>
      </c>
      <c r="V101" s="65" t="e">
        <f t="shared" si="39"/>
        <v>#DIV/0!</v>
      </c>
      <c r="W101" s="65" t="e">
        <f t="shared" si="39"/>
        <v>#DIV/0!</v>
      </c>
      <c r="X101" s="65" t="e">
        <f t="shared" si="39"/>
        <v>#DIV/0!</v>
      </c>
      <c r="Y101" s="65" t="e">
        <f t="shared" si="39"/>
        <v>#DIV/0!</v>
      </c>
      <c r="Z101" s="65" t="e">
        <f t="shared" si="39"/>
        <v>#DIV/0!</v>
      </c>
      <c r="AA101" s="65" t="e">
        <f t="shared" si="39"/>
        <v>#DIV/0!</v>
      </c>
      <c r="AB101" s="65" t="e">
        <f t="shared" si="39"/>
        <v>#DIV/0!</v>
      </c>
      <c r="AC101" s="65" t="e">
        <f t="shared" si="39"/>
        <v>#DIV/0!</v>
      </c>
      <c r="AD101" s="65" t="e">
        <f t="shared" si="39"/>
        <v>#DIV/0!</v>
      </c>
      <c r="AE101" s="65" t="e">
        <f t="shared" si="39"/>
        <v>#DIV/0!</v>
      </c>
      <c r="AF101" s="65" t="e">
        <f t="shared" si="39"/>
        <v>#DIV/0!</v>
      </c>
      <c r="AG101" s="261"/>
    </row>
    <row r="103" spans="11:33" ht="17" thickBot="1" x14ac:dyDescent="0.25">
      <c r="N103" t="s">
        <v>68</v>
      </c>
      <c r="U103" t="s">
        <v>34</v>
      </c>
      <c r="Y103" t="s">
        <v>37</v>
      </c>
    </row>
    <row r="104" spans="11:33" ht="17" thickBot="1" x14ac:dyDescent="0.25">
      <c r="K104" t="s">
        <v>54</v>
      </c>
      <c r="L104" s="51" t="s">
        <v>3</v>
      </c>
      <c r="M104" s="51"/>
      <c r="N104" s="57" t="e">
        <f>COUNTIF(N3:N67,"&gt;=1")/M69*100</f>
        <v>#DIV/0!</v>
      </c>
      <c r="T104" t="s">
        <v>54</v>
      </c>
      <c r="U104" s="271"/>
      <c r="V104" s="48" t="e">
        <f>COUNTIF(U3:U67,"&gt;=1")/COUNTIF(M3:M67,"&gt;=1")*100</f>
        <v>#DIV/0!</v>
      </c>
      <c r="X104" t="s">
        <v>54</v>
      </c>
      <c r="Y104" s="51" t="s">
        <v>13</v>
      </c>
      <c r="Z104" s="48" t="e">
        <f>COUNTIF(Y3:Y67,"&gt;=1")/M69*100</f>
        <v>#DIV/0!</v>
      </c>
    </row>
    <row r="105" spans="11:33" ht="17" thickBot="1" x14ac:dyDescent="0.25">
      <c r="L105" s="49" t="s">
        <v>4</v>
      </c>
      <c r="M105" s="50"/>
      <c r="N105" s="48" t="e">
        <f>COUNTIF(O3:O67,"&gt;=1")/COUNTIF(M3:M67,"&gt;=1")*100</f>
        <v>#DIV/0!</v>
      </c>
      <c r="U105" s="271"/>
      <c r="V105" s="48" t="e">
        <f>COUNTIF(V3:V67,"&gt;=1")/COUNTIF(M3:M67,"&gt;=1")*100</f>
        <v>#DIV/0!</v>
      </c>
      <c r="Y105" s="51" t="s">
        <v>14</v>
      </c>
      <c r="Z105" s="48" t="e">
        <f>COUNTIF(Z3:Z67,"&gt;=1")/M69*100</f>
        <v>#DIV/0!</v>
      </c>
    </row>
    <row r="106" spans="11:33" ht="17" thickBot="1" x14ac:dyDescent="0.25">
      <c r="L106" s="322" t="s">
        <v>60</v>
      </c>
      <c r="M106" s="323"/>
      <c r="N106" s="48" t="e">
        <f>COUNTIF(AC3:AC67,"&gt;=1")/COUNTIF(M3:M67,"&gt;=1")*100</f>
        <v>#DIV/0!</v>
      </c>
      <c r="U106" s="271"/>
      <c r="V106" s="48" t="e">
        <f>COUNTIF(AE3:AE67,"&gt;=1")/COUNTIF(M3:M67,"&gt;=1")*100</f>
        <v>#DIV/0!</v>
      </c>
      <c r="Y106" s="51" t="s">
        <v>21</v>
      </c>
      <c r="Z106" s="48" t="e">
        <f>COUNTIF(AF3:AF67,"&gt;=1")/M69*100</f>
        <v>#DIV/0!</v>
      </c>
    </row>
    <row r="107" spans="11:33" ht="17" thickBot="1" x14ac:dyDescent="0.25">
      <c r="L107" s="322" t="s">
        <v>5</v>
      </c>
      <c r="M107" s="323"/>
      <c r="N107" s="48" t="e">
        <f>COUNTIF(P3:P67,"&gt;=1")/COUNTIF(M3:M67,"&gt;=1")*100</f>
        <v>#DIV/0!</v>
      </c>
      <c r="U107" s="149"/>
      <c r="Y107" s="149"/>
    </row>
    <row r="108" spans="11:33" ht="17" thickBot="1" x14ac:dyDescent="0.25">
      <c r="L108" s="322" t="s">
        <v>231</v>
      </c>
      <c r="M108" s="323"/>
      <c r="N108" s="48" t="e">
        <f>COUNTIF(AD3:AD67,"&gt;=1")/COUNTIF(M3:M67,"&gt;=1")*100</f>
        <v>#DIV/0!</v>
      </c>
      <c r="T108" t="s">
        <v>236</v>
      </c>
      <c r="U108" s="271"/>
      <c r="V108" s="48" t="e">
        <f>COUNTIF(U3:U67,"&gt;=2")/COUNTIF(M3:M67,"&gt;=1")*100</f>
        <v>#DIV/0!</v>
      </c>
      <c r="X108" t="s">
        <v>236</v>
      </c>
      <c r="Y108" s="51" t="s">
        <v>13</v>
      </c>
      <c r="Z108" s="48" t="e">
        <f>COUNTIF(Y3:Y67,"&gt;=2")/M69*100</f>
        <v>#DIV/0!</v>
      </c>
    </row>
    <row r="109" spans="11:33" ht="17" thickBot="1" x14ac:dyDescent="0.25">
      <c r="U109" s="271"/>
      <c r="V109" s="48" t="e">
        <f>COUNTIF(V3:V67,"&gt;=2")/COUNTIF(M3:M67,"&gt;=1")*100</f>
        <v>#DIV/0!</v>
      </c>
      <c r="Y109" s="51" t="s">
        <v>14</v>
      </c>
      <c r="Z109" s="48" t="e">
        <f>COUNTIF(Z3:Z67,"&gt;=2")/M69*100</f>
        <v>#DIV/0!</v>
      </c>
    </row>
    <row r="110" spans="11:33" ht="17" thickBot="1" x14ac:dyDescent="0.25">
      <c r="K110" t="s">
        <v>53</v>
      </c>
      <c r="L110" s="51" t="s">
        <v>3</v>
      </c>
      <c r="M110" s="51"/>
      <c r="N110" s="58" t="e">
        <f>COUNTIF(N3:N67,"&gt;=2")/COUNTIF(M3:M67,"&gt;=1")*100</f>
        <v>#DIV/0!</v>
      </c>
      <c r="U110" s="271"/>
      <c r="V110" s="48" t="e">
        <f>COUNTIF(AE3:AE67,"&gt;=2")/COUNTIF(M3:M67,"&gt;=1")*100</f>
        <v>#DIV/0!</v>
      </c>
      <c r="Y110" s="51" t="s">
        <v>21</v>
      </c>
      <c r="Z110" s="48" t="e">
        <f>COUNTIF(AF3:AF67,"&gt;=3")/M69*100</f>
        <v>#DIV/0!</v>
      </c>
    </row>
    <row r="111" spans="11:33" ht="17" thickBot="1" x14ac:dyDescent="0.25">
      <c r="L111" s="49" t="s">
        <v>4</v>
      </c>
      <c r="M111" s="50"/>
      <c r="N111" s="48" t="e">
        <f>COUNTIF(O3:O67,"&gt;=2")/COUNTIF(M3:M67,"&gt;=1")*100</f>
        <v>#DIV/0!</v>
      </c>
    </row>
    <row r="112" spans="11:33" ht="17" thickBot="1" x14ac:dyDescent="0.25">
      <c r="L112" s="49" t="s">
        <v>60</v>
      </c>
      <c r="M112" s="50"/>
      <c r="N112" s="48" t="e">
        <f>COUNTIF(AC3:AC67,"&gt;=2")/COUNTIF(M3:M67,"&gt;=1")*100</f>
        <v>#DIV/0!</v>
      </c>
      <c r="T112" t="s">
        <v>237</v>
      </c>
      <c r="U112" s="271"/>
      <c r="V112" s="48" t="e">
        <f>COUNTIF(U3:U67,"&gt;=3")/COUNTIF(M3:M67,"&gt;=1")*100</f>
        <v>#DIV/0!</v>
      </c>
      <c r="X112" t="s">
        <v>237</v>
      </c>
      <c r="Y112" s="51" t="s">
        <v>13</v>
      </c>
      <c r="Z112" s="48" t="e">
        <f>COUNTIF(Y3:Y67,"&gt;=3")/M69*100</f>
        <v>#DIV/0!</v>
      </c>
    </row>
    <row r="113" spans="11:26" ht="17" thickBot="1" x14ac:dyDescent="0.25">
      <c r="L113" s="322" t="s">
        <v>5</v>
      </c>
      <c r="M113" s="323"/>
      <c r="N113" s="48" t="e">
        <f>COUNTIF(P3:P67,"&gt;=2")/COUNTIF(M3:M67,"&gt;=1")*100</f>
        <v>#DIV/0!</v>
      </c>
      <c r="U113" s="271"/>
      <c r="V113" s="48" t="e">
        <f>COUNTIF(V3:V67,"&gt;=3")/COUNTIF(M3:M67,"&gt;=1")*100</f>
        <v>#DIV/0!</v>
      </c>
      <c r="Y113" s="51" t="s">
        <v>14</v>
      </c>
      <c r="Z113" s="48" t="e">
        <f>COUNTIF(Z3:Z67,"&gt;=3")/M69*100</f>
        <v>#DIV/0!</v>
      </c>
    </row>
    <row r="114" spans="11:26" ht="17" thickBot="1" x14ac:dyDescent="0.25">
      <c r="L114" s="322" t="s">
        <v>231</v>
      </c>
      <c r="M114" s="323"/>
      <c r="N114" s="48" t="e">
        <f>COUNTIF(AD3:AD67,"&gt;=2")/COUNTIF(M3:M67,"&gt;=1")*100</f>
        <v>#DIV/0!</v>
      </c>
      <c r="U114" s="271"/>
      <c r="V114" s="48" t="e">
        <f>COUNTIF(AE3:AE67,"&gt;=3")/COUNTIF(M3:M67,"&gt;=1")*100</f>
        <v>#DIV/0!</v>
      </c>
      <c r="Y114" s="51" t="s">
        <v>21</v>
      </c>
      <c r="Z114" s="48" t="e">
        <f>COUNTIF(AF3:AF67,"&gt;=3")/M69*100</f>
        <v>#DIV/0!</v>
      </c>
    </row>
    <row r="115" spans="11:26" ht="17" thickBot="1" x14ac:dyDescent="0.25"/>
    <row r="116" spans="11:26" ht="17" thickBot="1" x14ac:dyDescent="0.25">
      <c r="K116" t="s">
        <v>69</v>
      </c>
      <c r="L116" s="51" t="s">
        <v>3</v>
      </c>
      <c r="M116" s="51"/>
      <c r="N116" s="48" t="e">
        <f>COUNTIF(N3:N67,"&gt;=3")/COUNTIF(M3:M67,"&gt;=1")*100</f>
        <v>#DIV/0!</v>
      </c>
      <c r="T116" t="s">
        <v>238</v>
      </c>
      <c r="U116" s="271"/>
      <c r="V116" s="48" t="e">
        <f>COUNTIF(U3:U67,"&gt;=4")/COUNTIF(M3:M67,"&gt;=1")*100</f>
        <v>#DIV/0!</v>
      </c>
      <c r="X116" t="s">
        <v>238</v>
      </c>
      <c r="Y116" s="51" t="s">
        <v>13</v>
      </c>
      <c r="Z116" s="48" t="e">
        <f>COUNTIF(Y3:Y67,"&gt;=4")/M69*100</f>
        <v>#DIV/0!</v>
      </c>
    </row>
    <row r="117" spans="11:26" ht="17" thickBot="1" x14ac:dyDescent="0.25">
      <c r="L117" s="49" t="s">
        <v>4</v>
      </c>
      <c r="M117" s="50"/>
      <c r="N117" s="48" t="e">
        <f>COUNTIF(O3:O67,"&gt;=3")/COUNTIF(M3:M67,"&gt;=1")*100</f>
        <v>#DIV/0!</v>
      </c>
      <c r="U117" s="271"/>
      <c r="V117" s="48" t="e">
        <f>COUNTIF(V3:V67,"&gt;=4")/COUNTIF(M3:M67,"&gt;=1")*100</f>
        <v>#DIV/0!</v>
      </c>
      <c r="Y117" s="51" t="s">
        <v>14</v>
      </c>
      <c r="Z117" s="48" t="e">
        <f>COUNTIF(Z3:Z67,"&gt;=4")/M69*100</f>
        <v>#DIV/0!</v>
      </c>
    </row>
    <row r="118" spans="11:26" ht="17" thickBot="1" x14ac:dyDescent="0.25">
      <c r="L118" s="49" t="s">
        <v>60</v>
      </c>
      <c r="M118" s="50"/>
      <c r="N118" s="48" t="e">
        <f>COUNTIF(AC3:AC67,"&gt;=3")/COUNTIF(M3:M67,"&gt;=1")*100</f>
        <v>#DIV/0!</v>
      </c>
      <c r="U118" s="271"/>
      <c r="V118" s="48" t="e">
        <f>COUNTIF(AE3:AE67,"&gt;=4")/COUNTIF(M3:M67,"&gt;=1")*100</f>
        <v>#DIV/0!</v>
      </c>
      <c r="Y118" s="51" t="s">
        <v>21</v>
      </c>
      <c r="Z118" s="48" t="e">
        <f>COUNTIF(AF3:AF67,"&gt;=4")/M69*100</f>
        <v>#DIV/0!</v>
      </c>
    </row>
    <row r="119" spans="11:26" ht="17" thickBot="1" x14ac:dyDescent="0.25">
      <c r="L119" s="322" t="s">
        <v>5</v>
      </c>
      <c r="M119" s="323"/>
      <c r="N119" s="48" t="e">
        <f>COUNTIF(P3:P67,"&gt;=3")/COUNTIF(M3:M67,"&gt;=1")*100</f>
        <v>#DIV/0!</v>
      </c>
    </row>
    <row r="120" spans="11:26" ht="17" thickBot="1" x14ac:dyDescent="0.25">
      <c r="L120" s="322" t="s">
        <v>231</v>
      </c>
      <c r="M120" s="323"/>
      <c r="N120" s="48" t="e">
        <f>COUNTIF(AD3:AD67,"&gt;=3")/COUNTIF(M3:M67,"&gt;=1")*100</f>
        <v>#DIV/0!</v>
      </c>
    </row>
    <row r="121" spans="11:26" ht="17" thickBot="1" x14ac:dyDescent="0.25"/>
    <row r="122" spans="11:26" ht="17" thickBot="1" x14ac:dyDescent="0.25">
      <c r="K122" t="s">
        <v>70</v>
      </c>
      <c r="L122" s="51" t="s">
        <v>3</v>
      </c>
      <c r="M122" s="51"/>
      <c r="N122" s="58" t="e">
        <f>COUNTIF(N3:N67,"&gt;=4")/COUNTIF(M3:M67,"&gt;=1")*100</f>
        <v>#DIV/0!</v>
      </c>
    </row>
    <row r="123" spans="11:26" ht="17" thickBot="1" x14ac:dyDescent="0.25">
      <c r="L123" s="49" t="s">
        <v>4</v>
      </c>
      <c r="M123" s="50"/>
      <c r="N123" s="48" t="e">
        <f>COUNTIF(O3:O67,"&gt;=4")/COUNTIF(M3:M67,"&gt;=1")*100</f>
        <v>#DIV/0!</v>
      </c>
    </row>
    <row r="124" spans="11:26" ht="17" thickBot="1" x14ac:dyDescent="0.25">
      <c r="L124" s="49" t="s">
        <v>60</v>
      </c>
      <c r="M124" s="50"/>
      <c r="N124" s="48" t="e">
        <f>COUNTIF(AC3:AC67,"&gt;=4")/COUNTIF(M3:M67,"&gt;=1")*100</f>
        <v>#DIV/0!</v>
      </c>
    </row>
    <row r="125" spans="11:26" ht="17" thickBot="1" x14ac:dyDescent="0.25">
      <c r="L125" s="322" t="s">
        <v>5</v>
      </c>
      <c r="M125" s="323"/>
      <c r="N125" s="48" t="e">
        <f>COUNTIF(P3:P67,"&gt;=4")/COUNTIF(M3:M67,"&gt;=1")*100</f>
        <v>#DIV/0!</v>
      </c>
    </row>
    <row r="126" spans="11:26" ht="17" thickBot="1" x14ac:dyDescent="0.25">
      <c r="L126" s="322" t="s">
        <v>231</v>
      </c>
      <c r="M126" s="323"/>
      <c r="N126" s="48" t="e">
        <f>COUNTIF(AD3:AD67,"&gt;=4")/COUNTIF(M3:M67,"&gt;=1")*100</f>
        <v>#DIV/0!</v>
      </c>
    </row>
    <row r="127" spans="11:26" ht="17" thickBot="1" x14ac:dyDescent="0.25"/>
    <row r="128" spans="11:26" ht="17" thickBot="1" x14ac:dyDescent="0.25">
      <c r="K128" t="s">
        <v>232</v>
      </c>
      <c r="L128" s="51" t="s">
        <v>3</v>
      </c>
      <c r="M128" s="51"/>
      <c r="N128" s="48" t="e">
        <f>COUNTIF(N3:N67,"&gt;=5")/COUNTIF(M3:M67,"&gt;=1")*100</f>
        <v>#DIV/0!</v>
      </c>
    </row>
    <row r="129" spans="5:14" ht="17" thickBot="1" x14ac:dyDescent="0.25">
      <c r="L129" s="49" t="s">
        <v>4</v>
      </c>
      <c r="M129" s="50"/>
      <c r="N129" s="48" t="e">
        <f>COUNTIF(O3:O67,"&gt;=5")/COUNTIF(M3:M67,"&gt;=1")*100</f>
        <v>#DIV/0!</v>
      </c>
    </row>
    <row r="130" spans="5:14" ht="17" thickBot="1" x14ac:dyDescent="0.25">
      <c r="L130" s="49" t="s">
        <v>60</v>
      </c>
      <c r="M130" s="50"/>
      <c r="N130" s="48" t="e">
        <f>COUNTIF(AC3:AC67,"&gt;=5")/COUNTIF(M3:M67,"&gt;=1")*100</f>
        <v>#DIV/0!</v>
      </c>
    </row>
    <row r="131" spans="5:14" ht="17" thickBot="1" x14ac:dyDescent="0.25">
      <c r="L131" s="322" t="s">
        <v>5</v>
      </c>
      <c r="M131" s="323"/>
      <c r="N131" s="48" t="e">
        <f>COUNTIF(P3:P67,"&gt;=5")/COUNTIF(M3:M67,"&gt;=1")*100</f>
        <v>#DIV/0!</v>
      </c>
    </row>
    <row r="132" spans="5:14" ht="17" thickBot="1" x14ac:dyDescent="0.25">
      <c r="L132" s="322" t="s">
        <v>231</v>
      </c>
      <c r="M132" s="323"/>
      <c r="N132" s="48" t="e">
        <f>COUNTIF(AD3:AD67,"&gt;=5")/COUNTIF(M3:M67,"&gt;=1")*100</f>
        <v>#DIV/0!</v>
      </c>
    </row>
    <row r="133" spans="5:14" ht="17" thickBot="1" x14ac:dyDescent="0.25"/>
    <row r="134" spans="5:14" ht="17" thickBot="1" x14ac:dyDescent="0.25">
      <c r="K134" t="s">
        <v>233</v>
      </c>
      <c r="L134" s="51" t="s">
        <v>3</v>
      </c>
      <c r="M134" s="51"/>
      <c r="N134" s="48" t="e">
        <f>COUNTIF(N3:N67,"&gt;=6")/COUNTIF(M3:M67,"&gt;=1")*100</f>
        <v>#DIV/0!</v>
      </c>
    </row>
    <row r="135" spans="5:14" ht="17" thickBot="1" x14ac:dyDescent="0.25">
      <c r="L135" s="49" t="s">
        <v>4</v>
      </c>
      <c r="M135" s="50"/>
      <c r="N135" s="48" t="e">
        <f>COUNTIF(O3:O67,"&gt;=6")/COUNTIF(M3:M67,"&gt;=1")*100</f>
        <v>#DIV/0!</v>
      </c>
    </row>
    <row r="136" spans="5:14" ht="17" thickBot="1" x14ac:dyDescent="0.25">
      <c r="L136" s="49" t="s">
        <v>60</v>
      </c>
      <c r="M136" s="50"/>
      <c r="N136" s="48" t="e">
        <f>COUNTIF(AC3:AC67,"&gt;=6")/COUNTIF(M3:M67,"&gt;=1")*100</f>
        <v>#DIV/0!</v>
      </c>
    </row>
    <row r="137" spans="5:14" ht="17" thickBot="1" x14ac:dyDescent="0.25">
      <c r="E137"/>
      <c r="L137" s="322" t="s">
        <v>5</v>
      </c>
      <c r="M137" s="323"/>
      <c r="N137" s="48" t="e">
        <f>COUNTIF(P3:P67,"&gt;=6")/COUNTIF(M3:M67,"&gt;=1")*100</f>
        <v>#DIV/0!</v>
      </c>
    </row>
    <row r="138" spans="5:14" ht="17" thickBot="1" x14ac:dyDescent="0.25">
      <c r="E138"/>
      <c r="L138" s="322" t="s">
        <v>231</v>
      </c>
      <c r="M138" s="323"/>
      <c r="N138" s="152" t="e">
        <f>COUNTIF(AD3:AD67,"&gt;=6")/COUNTIF(M3:M67,"&gt;=1")*100</f>
        <v>#DIV/0!</v>
      </c>
    </row>
    <row r="139" spans="5:14" ht="17" thickBot="1" x14ac:dyDescent="0.25">
      <c r="E139"/>
    </row>
    <row r="140" spans="5:14" ht="17" thickBot="1" x14ac:dyDescent="0.25">
      <c r="E140"/>
      <c r="K140" t="s">
        <v>234</v>
      </c>
      <c r="L140" s="51" t="s">
        <v>3</v>
      </c>
      <c r="M140" s="51"/>
      <c r="N140" s="58" t="e">
        <f>COUNTIF(N3:N67,"&gt;=7")/COUNTIF(M3:M67,"&gt;=1")*100</f>
        <v>#DIV/0!</v>
      </c>
    </row>
    <row r="141" spans="5:14" ht="17" thickBot="1" x14ac:dyDescent="0.25">
      <c r="E141"/>
      <c r="L141" s="49" t="s">
        <v>4</v>
      </c>
      <c r="M141" s="50"/>
      <c r="N141" s="48" t="e">
        <f>COUNTIF(O3:O67,"&gt;=7")/COUNTIF(M3:M67,"&gt;=1")*100</f>
        <v>#DIV/0!</v>
      </c>
    </row>
    <row r="142" spans="5:14" ht="17" thickBot="1" x14ac:dyDescent="0.25">
      <c r="E142"/>
      <c r="L142" s="49" t="s">
        <v>60</v>
      </c>
      <c r="M142" s="50"/>
      <c r="N142" s="48" t="e">
        <f>COUNTIF(AC3:AC67,"&gt;=7")/COUNTIF(M3:M67,"&gt;=1")*100</f>
        <v>#DIV/0!</v>
      </c>
    </row>
    <row r="143" spans="5:14" ht="17" thickBot="1" x14ac:dyDescent="0.25">
      <c r="E143"/>
      <c r="L143" s="322" t="s">
        <v>5</v>
      </c>
      <c r="M143" s="323"/>
      <c r="N143" s="57" t="e">
        <f>COUNTIF(P3:P67,"&gt;=7")/COUNTIF(M3:M67,"&gt;=1")*100</f>
        <v>#DIV/0!</v>
      </c>
    </row>
    <row r="144" spans="5:14" ht="17" thickBot="1" x14ac:dyDescent="0.25">
      <c r="E144"/>
      <c r="L144" s="322" t="s">
        <v>231</v>
      </c>
      <c r="M144" s="323"/>
      <c r="N144" s="48" t="e">
        <f>COUNTIF(AD3:AD67,"&gt;=7")/COUNTIF(M3:M67,"&gt;=1")*100</f>
        <v>#DIV/0!</v>
      </c>
    </row>
    <row r="145" spans="5:14" ht="17" thickBot="1" x14ac:dyDescent="0.25">
      <c r="E145"/>
    </row>
    <row r="146" spans="5:14" ht="17" thickBot="1" x14ac:dyDescent="0.25">
      <c r="E146"/>
      <c r="K146" t="s">
        <v>235</v>
      </c>
      <c r="L146" s="51" t="s">
        <v>3</v>
      </c>
      <c r="M146" s="51"/>
      <c r="N146" s="58" t="e">
        <f>COUNTIF(N3:N67,"&gt;=8")/COUNTIF(M3:M67,"&gt;=1")*100</f>
        <v>#DIV/0!</v>
      </c>
    </row>
    <row r="147" spans="5:14" ht="17" thickBot="1" x14ac:dyDescent="0.25">
      <c r="E147"/>
      <c r="L147" s="49" t="s">
        <v>4</v>
      </c>
      <c r="M147" s="50"/>
      <c r="N147" s="48" t="e">
        <f>COUNTIF(O3:O67,"&gt;=8")/COUNTIF(M3:M67,"&gt;=1")*100</f>
        <v>#DIV/0!</v>
      </c>
    </row>
    <row r="148" spans="5:14" ht="17" thickBot="1" x14ac:dyDescent="0.25">
      <c r="E148"/>
      <c r="L148" s="49" t="s">
        <v>60</v>
      </c>
      <c r="M148" s="50"/>
      <c r="N148" s="48" t="e">
        <f>COUNTIF(AC3:AC67,"&gt;=8")/COUNTIF(M3:M67,"&gt;=1")*100</f>
        <v>#DIV/0!</v>
      </c>
    </row>
    <row r="149" spans="5:14" ht="17" thickBot="1" x14ac:dyDescent="0.25">
      <c r="E149"/>
      <c r="L149" s="322" t="s">
        <v>5</v>
      </c>
      <c r="M149" s="323"/>
      <c r="N149" s="57" t="e">
        <f>COUNTIF(P3:P67,"&gt;=8")/COUNTIF(M3:M67,"&gt;=1")*100</f>
        <v>#DIV/0!</v>
      </c>
    </row>
    <row r="150" spans="5:14" ht="17" thickBot="1" x14ac:dyDescent="0.25">
      <c r="E150"/>
      <c r="L150" s="322" t="s">
        <v>231</v>
      </c>
      <c r="M150" s="323"/>
      <c r="N150" s="48" t="e">
        <f>COUNTIF(AD3:AD67,"&gt;=8")/COUNTIF(M3:M67,"&gt;=1")*100</f>
        <v>#DIV/0!</v>
      </c>
    </row>
    <row r="151" spans="5:14" x14ac:dyDescent="0.2">
      <c r="E151"/>
    </row>
    <row r="152" spans="5:14" x14ac:dyDescent="0.2">
      <c r="E152"/>
    </row>
    <row r="153" spans="5:14" x14ac:dyDescent="0.2">
      <c r="E153"/>
    </row>
    <row r="154" spans="5:14" x14ac:dyDescent="0.2">
      <c r="E154"/>
    </row>
    <row r="155" spans="5:14" x14ac:dyDescent="0.2">
      <c r="E155"/>
    </row>
    <row r="156" spans="5:14" x14ac:dyDescent="0.2">
      <c r="E156"/>
    </row>
    <row r="157" spans="5:14" x14ac:dyDescent="0.2">
      <c r="E157"/>
    </row>
    <row r="158" spans="5:14" x14ac:dyDescent="0.2">
      <c r="E158"/>
    </row>
    <row r="159" spans="5:14" x14ac:dyDescent="0.2">
      <c r="E159"/>
    </row>
    <row r="160" spans="5:14" x14ac:dyDescent="0.2">
      <c r="E160"/>
    </row>
    <row r="161" spans="5:5" x14ac:dyDescent="0.2">
      <c r="E161"/>
    </row>
    <row r="162" spans="5:5" x14ac:dyDescent="0.2">
      <c r="E162"/>
    </row>
    <row r="163" spans="5:5" x14ac:dyDescent="0.2">
      <c r="E163"/>
    </row>
    <row r="164" spans="5:5" x14ac:dyDescent="0.2">
      <c r="E164"/>
    </row>
    <row r="165" spans="5:5" x14ac:dyDescent="0.2">
      <c r="E165"/>
    </row>
    <row r="166" spans="5:5" x14ac:dyDescent="0.2">
      <c r="E166"/>
    </row>
    <row r="167" spans="5:5" x14ac:dyDescent="0.2">
      <c r="E167"/>
    </row>
    <row r="168" spans="5:5" x14ac:dyDescent="0.2">
      <c r="E168"/>
    </row>
    <row r="169" spans="5:5" x14ac:dyDescent="0.2">
      <c r="E169"/>
    </row>
    <row r="170" spans="5:5" x14ac:dyDescent="0.2">
      <c r="E170"/>
    </row>
    <row r="171" spans="5:5" x14ac:dyDescent="0.2">
      <c r="E171"/>
    </row>
    <row r="172" spans="5:5" x14ac:dyDescent="0.2">
      <c r="E172"/>
    </row>
    <row r="173" spans="5:5" x14ac:dyDescent="0.2">
      <c r="E173"/>
    </row>
    <row r="174" spans="5:5" x14ac:dyDescent="0.2">
      <c r="E174"/>
    </row>
    <row r="175" spans="5:5" x14ac:dyDescent="0.2">
      <c r="E175"/>
    </row>
    <row r="176" spans="5:5" x14ac:dyDescent="0.2">
      <c r="E176"/>
    </row>
    <row r="177" spans="5:5" x14ac:dyDescent="0.2">
      <c r="E177"/>
    </row>
    <row r="178" spans="5:5" x14ac:dyDescent="0.2">
      <c r="E178"/>
    </row>
    <row r="179" spans="5:5" x14ac:dyDescent="0.2">
      <c r="E179"/>
    </row>
    <row r="180" spans="5:5" x14ac:dyDescent="0.2">
      <c r="E180"/>
    </row>
    <row r="181" spans="5:5" x14ac:dyDescent="0.2">
      <c r="E181"/>
    </row>
    <row r="182" spans="5:5" x14ac:dyDescent="0.2">
      <c r="E182"/>
    </row>
    <row r="183" spans="5:5" x14ac:dyDescent="0.2">
      <c r="E183"/>
    </row>
    <row r="184" spans="5:5" x14ac:dyDescent="0.2">
      <c r="E184"/>
    </row>
    <row r="185" spans="5:5" x14ac:dyDescent="0.2">
      <c r="E185"/>
    </row>
    <row r="186" spans="5:5" x14ac:dyDescent="0.2">
      <c r="E186"/>
    </row>
    <row r="187" spans="5:5" x14ac:dyDescent="0.2">
      <c r="E187"/>
    </row>
    <row r="188" spans="5:5" x14ac:dyDescent="0.2">
      <c r="E188"/>
    </row>
    <row r="189" spans="5:5" x14ac:dyDescent="0.2">
      <c r="E189"/>
    </row>
  </sheetData>
  <dataConsolidate/>
  <mergeCells count="50">
    <mergeCell ref="AS1:AT1"/>
    <mergeCell ref="AU1:AV1"/>
    <mergeCell ref="AW1:AX1"/>
    <mergeCell ref="E69:E70"/>
    <mergeCell ref="AI72:AM72"/>
    <mergeCell ref="AN72:AO72"/>
    <mergeCell ref="F1:I1"/>
    <mergeCell ref="N1:AB1"/>
    <mergeCell ref="AI1:AR1"/>
    <mergeCell ref="O78:R78"/>
    <mergeCell ref="AI78:AL78"/>
    <mergeCell ref="AS2:AT2"/>
    <mergeCell ref="AU2:AV2"/>
    <mergeCell ref="AW2:AX2"/>
    <mergeCell ref="N73:AB73"/>
    <mergeCell ref="AI73:AL73"/>
    <mergeCell ref="AI74:AL74"/>
    <mergeCell ref="AI75:AL75"/>
    <mergeCell ref="AI76:AL76"/>
    <mergeCell ref="O79:R79"/>
    <mergeCell ref="O80:R80"/>
    <mergeCell ref="AI81:AI89"/>
    <mergeCell ref="R85:S85"/>
    <mergeCell ref="N93:O93"/>
    <mergeCell ref="P93:Q93"/>
    <mergeCell ref="R93:AB93"/>
    <mergeCell ref="L114:M114"/>
    <mergeCell ref="N94:O94"/>
    <mergeCell ref="P94:Q94"/>
    <mergeCell ref="R94:AB94"/>
    <mergeCell ref="N95:O95"/>
    <mergeCell ref="P95:Q95"/>
    <mergeCell ref="R95:AB95"/>
    <mergeCell ref="L98:AB98"/>
    <mergeCell ref="L106:M106"/>
    <mergeCell ref="L107:M107"/>
    <mergeCell ref="L108:M108"/>
    <mergeCell ref="L113:M113"/>
    <mergeCell ref="L150:M150"/>
    <mergeCell ref="L119:M119"/>
    <mergeCell ref="L120:M120"/>
    <mergeCell ref="L125:M125"/>
    <mergeCell ref="L126:M126"/>
    <mergeCell ref="L131:M131"/>
    <mergeCell ref="L132:M132"/>
    <mergeCell ref="L137:M137"/>
    <mergeCell ref="L138:M138"/>
    <mergeCell ref="L143:M143"/>
    <mergeCell ref="L144:M144"/>
    <mergeCell ref="L149:M149"/>
  </mergeCells>
  <conditionalFormatting sqref="AS3:AS67 AU3:AU67 AW3:AW67">
    <cfRule type="cellIs" dxfId="6" priority="2" operator="between">
      <formula>-1</formula>
      <formula>-20</formula>
    </cfRule>
  </conditionalFormatting>
  <conditionalFormatting sqref="R93:AG95">
    <cfRule type="containsText" dxfId="5" priority="1" operator="containsText" text="NAO">
      <formula>NOT(ISERROR(SEARCH("NAO",R93)))</formula>
    </cfRule>
  </conditionalFormatting>
  <pageMargins left="0.75" right="0.75" top="1" bottom="1" header="0.5" footer="0.5"/>
  <pageSetup paperSize="9" orientation="portrait" horizontalDpi="4294967292" verticalDpi="4294967292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D1334"/>
  <sheetViews>
    <sheetView tabSelected="1" zoomScale="110" zoomScaleNormal="80" zoomScalePageLayoutView="125" workbookViewId="0">
      <pane xSplit="5" ySplit="2" topLeftCell="BZ3" activePane="bottomRight" state="frozen"/>
      <selection pane="topRight" activeCell="E1" sqref="E1"/>
      <selection pane="bottomLeft" activeCell="A3" sqref="A3"/>
      <selection pane="bottomRight" activeCell="CA1" sqref="CA1:DG1048576"/>
    </sheetView>
  </sheetViews>
  <sheetFormatPr baseColWidth="10" defaultColWidth="8.83203125" defaultRowHeight="16" x14ac:dyDescent="0.2"/>
  <cols>
    <col min="1" max="1" width="5.83203125" customWidth="1"/>
    <col min="2" max="2" width="8" customWidth="1"/>
    <col min="3" max="3" width="30.1640625" style="35" customWidth="1"/>
    <col min="4" max="4" width="6.5" customWidth="1"/>
    <col min="5" max="5" width="43" style="36" customWidth="1"/>
    <col min="6" max="6" width="6.33203125" customWidth="1"/>
    <col min="7" max="7" width="7.1640625" customWidth="1"/>
    <col min="8" max="8" width="6.6640625" customWidth="1"/>
    <col min="9" max="9" width="6" customWidth="1"/>
    <col min="10" max="10" width="4" customWidth="1"/>
    <col min="11" max="11" width="3" customWidth="1"/>
    <col min="12" max="12" width="2" customWidth="1"/>
    <col min="13" max="13" width="13.5" customWidth="1"/>
    <col min="14" max="14" width="8.33203125" customWidth="1"/>
    <col min="15" max="15" width="8.5" customWidth="1"/>
    <col min="16" max="16" width="8.1640625" customWidth="1"/>
    <col min="17" max="17" width="6.83203125" customWidth="1"/>
    <col min="18" max="19" width="8.1640625" customWidth="1"/>
    <col min="20" max="20" width="7.6640625" customWidth="1"/>
    <col min="21" max="21" width="8.1640625" customWidth="1"/>
    <col min="22" max="22" width="7.1640625" customWidth="1"/>
    <col min="23" max="24" width="8" customWidth="1"/>
    <col min="25" max="26" width="6.1640625" customWidth="1"/>
    <col min="27" max="27" width="6.83203125" customWidth="1"/>
    <col min="28" max="28" width="6.6640625" customWidth="1"/>
    <col min="29" max="31" width="8.33203125" customWidth="1"/>
    <col min="32" max="32" width="9.1640625" customWidth="1"/>
    <col min="33" max="33" width="11.33203125" customWidth="1"/>
    <col min="34" max="34" width="3" customWidth="1"/>
    <col min="35" max="35" width="8.6640625" customWidth="1"/>
    <col min="36" max="36" width="4.33203125" customWidth="1"/>
    <col min="37" max="37" width="5" customWidth="1"/>
    <col min="38" max="40" width="6.83203125" customWidth="1"/>
    <col min="41" max="41" width="9.5" customWidth="1"/>
    <col min="42" max="43" width="8.1640625" customWidth="1"/>
    <col min="44" max="44" width="7" customWidth="1"/>
    <col min="45" max="45" width="6.5" customWidth="1"/>
    <col min="46" max="46" width="7.5" bestFit="1" customWidth="1"/>
    <col min="47" max="47" width="5.83203125" customWidth="1"/>
    <col min="48" max="48" width="5" customWidth="1"/>
    <col min="49" max="49" width="7.5" customWidth="1"/>
    <col min="50" max="50" width="5.1640625" bestFit="1" customWidth="1"/>
    <col min="51" max="51" width="3.33203125" customWidth="1"/>
    <col min="52" max="54" width="7.83203125" customWidth="1"/>
    <col min="55" max="55" width="8.1640625" customWidth="1"/>
    <col min="56" max="56" width="1.83203125" style="148" customWidth="1"/>
    <col min="57" max="70" width="8.1640625" customWidth="1"/>
    <col min="71" max="71" width="7.33203125" customWidth="1"/>
    <col min="72" max="72" width="3.1640625" customWidth="1"/>
    <col min="73" max="74" width="4.1640625" customWidth="1"/>
    <col min="75" max="75" width="6.33203125" customWidth="1"/>
    <col min="76" max="76" width="6" customWidth="1"/>
    <col min="77" max="77" width="5.6640625" customWidth="1"/>
    <col min="78" max="78" width="26.6640625" customWidth="1"/>
    <col min="79" max="79" width="11.83203125" customWidth="1"/>
    <col min="80" max="80" width="9" customWidth="1"/>
    <col min="81" max="81" width="12.33203125" customWidth="1"/>
    <col min="82" max="82" width="9.1640625" customWidth="1"/>
    <col min="83" max="83" width="11.5" customWidth="1"/>
    <col min="84" max="84" width="13.1640625" customWidth="1"/>
    <col min="85" max="85" width="11.1640625" customWidth="1"/>
    <col min="86" max="86" width="9.1640625" customWidth="1"/>
    <col min="87" max="87" width="7" customWidth="1"/>
    <col min="88" max="88" width="5.6640625" customWidth="1"/>
    <col min="89" max="89" width="8.33203125" customWidth="1"/>
    <col min="90" max="90" width="8.1640625" customWidth="1"/>
    <col min="91" max="91" width="10.1640625" customWidth="1"/>
    <col min="92" max="92" width="10.6640625" customWidth="1"/>
    <col min="93" max="93" width="9.6640625" customWidth="1"/>
    <col min="94" max="94" width="6.5" customWidth="1"/>
    <col min="95" max="95" width="4.33203125" customWidth="1"/>
    <col min="96" max="96" width="6.83203125" customWidth="1"/>
    <col min="97" max="97" width="10.33203125" customWidth="1"/>
    <col min="98" max="98" width="6.83203125" customWidth="1"/>
    <col min="99" max="99" width="10.33203125" customWidth="1"/>
    <col min="100" max="100" width="7.5" customWidth="1"/>
    <col min="101" max="101" width="9.83203125" customWidth="1"/>
    <col min="102" max="102" width="9" customWidth="1"/>
    <col min="103" max="103" width="10.5" customWidth="1"/>
    <col min="104" max="104" width="8.5" customWidth="1"/>
    <col min="105" max="105" width="8.6640625" customWidth="1"/>
    <col min="106" max="109" width="9.33203125" customWidth="1"/>
    <col min="110" max="111" width="9.1640625" customWidth="1"/>
    <col min="112" max="112" width="12.5" customWidth="1"/>
    <col min="113" max="113" width="14.33203125" customWidth="1"/>
    <col min="114" max="114" width="13.1640625" customWidth="1"/>
    <col min="115" max="115" width="11.6640625" customWidth="1"/>
    <col min="116" max="116" width="12.5" customWidth="1"/>
    <col min="119" max="119" width="18.83203125" customWidth="1"/>
    <col min="120" max="120" width="17.5" customWidth="1"/>
    <col min="121" max="121" width="10.5" customWidth="1"/>
    <col min="234" max="234" width="10.5" bestFit="1" customWidth="1"/>
    <col min="235" max="235" width="4.33203125" bestFit="1" customWidth="1"/>
    <col min="236" max="236" width="41.5" bestFit="1" customWidth="1"/>
    <col min="237" max="251" width="5.5" customWidth="1"/>
    <col min="252" max="252" width="3.83203125" customWidth="1"/>
    <col min="253" max="253" width="5.5" customWidth="1"/>
    <col min="254" max="268" width="5.33203125" customWidth="1"/>
    <col min="269" max="284" width="5.5" customWidth="1"/>
    <col min="285" max="285" width="6" customWidth="1"/>
    <col min="286" max="286" width="8" customWidth="1"/>
    <col min="287" max="287" width="7.5" customWidth="1"/>
    <col min="288" max="288" width="10" customWidth="1"/>
    <col min="289" max="289" width="7.83203125" customWidth="1"/>
    <col min="290" max="290" width="6.83203125" customWidth="1"/>
    <col min="291" max="291" width="8.1640625" customWidth="1"/>
    <col min="292" max="293" width="5.33203125" customWidth="1"/>
    <col min="294" max="294" width="4.6640625" customWidth="1"/>
    <col min="295" max="295" width="4" customWidth="1"/>
    <col min="296" max="296" width="0" hidden="1" customWidth="1"/>
    <col min="297" max="300" width="5.1640625" customWidth="1"/>
    <col min="301" max="301" width="0" hidden="1" customWidth="1"/>
    <col min="302" max="302" width="5.1640625" customWidth="1"/>
    <col min="303" max="303" width="6" customWidth="1"/>
    <col min="304" max="304" width="6.83203125" customWidth="1"/>
    <col min="305" max="306" width="11.5" customWidth="1"/>
    <col min="307" max="307" width="8.5" customWidth="1"/>
    <col min="308" max="308" width="9" customWidth="1"/>
    <col min="309" max="309" width="8.33203125" customWidth="1"/>
    <col min="310" max="310" width="16.5" customWidth="1"/>
    <col min="311" max="311" width="6" customWidth="1"/>
    <col min="312" max="312" width="20.33203125" customWidth="1"/>
    <col min="313" max="313" width="5.1640625" bestFit="1" customWidth="1"/>
    <col min="314" max="314" width="20" customWidth="1"/>
    <col min="315" max="315" width="5.1640625" bestFit="1" customWidth="1"/>
    <col min="316" max="316" width="6.83203125" customWidth="1"/>
    <col min="317" max="317" width="14.6640625" customWidth="1"/>
    <col min="318" max="318" width="11" customWidth="1"/>
    <col min="319" max="328" width="8.1640625" customWidth="1"/>
    <col min="329" max="329" width="0" hidden="1" customWidth="1"/>
    <col min="330" max="333" width="8.1640625" customWidth="1"/>
    <col min="334" max="334" width="0" hidden="1" customWidth="1"/>
    <col min="490" max="490" width="10.5" bestFit="1" customWidth="1"/>
    <col min="491" max="491" width="4.33203125" bestFit="1" customWidth="1"/>
    <col min="492" max="492" width="41.5" bestFit="1" customWidth="1"/>
    <col min="493" max="507" width="5.5" customWidth="1"/>
    <col min="508" max="508" width="3.83203125" customWidth="1"/>
    <col min="509" max="509" width="5.5" customWidth="1"/>
    <col min="510" max="524" width="5.33203125" customWidth="1"/>
    <col min="525" max="540" width="5.5" customWidth="1"/>
    <col min="541" max="541" width="6" customWidth="1"/>
    <col min="542" max="542" width="8" customWidth="1"/>
    <col min="543" max="543" width="7.5" customWidth="1"/>
    <col min="544" max="544" width="10" customWidth="1"/>
    <col min="545" max="545" width="7.83203125" customWidth="1"/>
    <col min="546" max="546" width="6.83203125" customWidth="1"/>
    <col min="547" max="547" width="8.1640625" customWidth="1"/>
    <col min="548" max="549" width="5.33203125" customWidth="1"/>
    <col min="550" max="550" width="4.6640625" customWidth="1"/>
    <col min="551" max="551" width="4" customWidth="1"/>
    <col min="552" max="552" width="0" hidden="1" customWidth="1"/>
    <col min="553" max="556" width="5.1640625" customWidth="1"/>
    <col min="557" max="557" width="0" hidden="1" customWidth="1"/>
    <col min="558" max="558" width="5.1640625" customWidth="1"/>
    <col min="559" max="559" width="6" customWidth="1"/>
    <col min="560" max="560" width="6.83203125" customWidth="1"/>
    <col min="561" max="562" width="11.5" customWidth="1"/>
    <col min="563" max="563" width="8.5" customWidth="1"/>
    <col min="564" max="564" width="9" customWidth="1"/>
    <col min="565" max="565" width="8.33203125" customWidth="1"/>
    <col min="566" max="566" width="16.5" customWidth="1"/>
    <col min="567" max="567" width="6" customWidth="1"/>
    <col min="568" max="568" width="20.33203125" customWidth="1"/>
    <col min="569" max="569" width="5.1640625" bestFit="1" customWidth="1"/>
    <col min="570" max="570" width="20" customWidth="1"/>
    <col min="571" max="571" width="5.1640625" bestFit="1" customWidth="1"/>
    <col min="572" max="572" width="6.83203125" customWidth="1"/>
    <col min="573" max="573" width="14.6640625" customWidth="1"/>
    <col min="574" max="574" width="11" customWidth="1"/>
    <col min="575" max="584" width="8.1640625" customWidth="1"/>
    <col min="585" max="585" width="0" hidden="1" customWidth="1"/>
    <col min="586" max="589" width="8.1640625" customWidth="1"/>
    <col min="590" max="590" width="0" hidden="1" customWidth="1"/>
    <col min="746" max="746" width="10.5" bestFit="1" customWidth="1"/>
    <col min="747" max="747" width="4.33203125" bestFit="1" customWidth="1"/>
    <col min="748" max="748" width="41.5" bestFit="1" customWidth="1"/>
    <col min="749" max="763" width="5.5" customWidth="1"/>
    <col min="764" max="764" width="3.83203125" customWidth="1"/>
    <col min="765" max="765" width="5.5" customWidth="1"/>
    <col min="766" max="780" width="5.33203125" customWidth="1"/>
    <col min="781" max="796" width="5.5" customWidth="1"/>
    <col min="797" max="797" width="6" customWidth="1"/>
    <col min="798" max="798" width="8" customWidth="1"/>
    <col min="799" max="799" width="7.5" customWidth="1"/>
    <col min="800" max="800" width="10" customWidth="1"/>
    <col min="801" max="801" width="7.83203125" customWidth="1"/>
    <col min="802" max="802" width="6.83203125" customWidth="1"/>
    <col min="803" max="803" width="8.1640625" customWidth="1"/>
    <col min="804" max="805" width="5.33203125" customWidth="1"/>
    <col min="806" max="806" width="4.6640625" customWidth="1"/>
    <col min="807" max="807" width="4" customWidth="1"/>
    <col min="808" max="808" width="0" hidden="1" customWidth="1"/>
    <col min="809" max="812" width="5.1640625" customWidth="1"/>
    <col min="813" max="813" width="0" hidden="1" customWidth="1"/>
    <col min="814" max="814" width="5.1640625" customWidth="1"/>
    <col min="815" max="815" width="6" customWidth="1"/>
    <col min="816" max="816" width="6.83203125" customWidth="1"/>
    <col min="817" max="818" width="11.5" customWidth="1"/>
    <col min="819" max="819" width="8.5" customWidth="1"/>
    <col min="820" max="820" width="9" customWidth="1"/>
    <col min="821" max="821" width="8.33203125" customWidth="1"/>
    <col min="822" max="822" width="16.5" customWidth="1"/>
    <col min="823" max="823" width="6" customWidth="1"/>
    <col min="824" max="824" width="20.33203125" customWidth="1"/>
    <col min="825" max="825" width="5.1640625" bestFit="1" customWidth="1"/>
    <col min="826" max="826" width="20" customWidth="1"/>
    <col min="827" max="827" width="5.1640625" bestFit="1" customWidth="1"/>
    <col min="828" max="828" width="6.83203125" customWidth="1"/>
    <col min="829" max="829" width="14.6640625" customWidth="1"/>
    <col min="830" max="830" width="11" customWidth="1"/>
    <col min="831" max="840" width="8.1640625" customWidth="1"/>
    <col min="841" max="841" width="0" hidden="1" customWidth="1"/>
    <col min="842" max="845" width="8.1640625" customWidth="1"/>
    <col min="846" max="846" width="0" hidden="1" customWidth="1"/>
    <col min="1002" max="1002" width="10.5" bestFit="1" customWidth="1"/>
    <col min="1003" max="1003" width="4.33203125" bestFit="1" customWidth="1"/>
    <col min="1004" max="1004" width="41.5" bestFit="1" customWidth="1"/>
    <col min="1005" max="1019" width="5.5" customWidth="1"/>
    <col min="1020" max="1020" width="3.83203125" customWidth="1"/>
    <col min="1021" max="1021" width="5.5" customWidth="1"/>
    <col min="1022" max="1036" width="5.33203125" customWidth="1"/>
    <col min="1037" max="1052" width="5.5" customWidth="1"/>
    <col min="1053" max="1053" width="6" customWidth="1"/>
    <col min="1054" max="1054" width="8" customWidth="1"/>
    <col min="1055" max="1055" width="7.5" customWidth="1"/>
    <col min="1056" max="1056" width="10" customWidth="1"/>
    <col min="1057" max="1057" width="7.83203125" customWidth="1"/>
    <col min="1058" max="1058" width="6.83203125" customWidth="1"/>
    <col min="1059" max="1059" width="8.1640625" customWidth="1"/>
    <col min="1060" max="1061" width="5.33203125" customWidth="1"/>
    <col min="1062" max="1062" width="4.6640625" customWidth="1"/>
    <col min="1063" max="1063" width="4" customWidth="1"/>
    <col min="1064" max="1064" width="0" hidden="1" customWidth="1"/>
    <col min="1065" max="1068" width="5.1640625" customWidth="1"/>
    <col min="1069" max="1069" width="0" hidden="1" customWidth="1"/>
    <col min="1070" max="1070" width="5.1640625" customWidth="1"/>
    <col min="1071" max="1071" width="6" customWidth="1"/>
    <col min="1072" max="1072" width="6.83203125" customWidth="1"/>
    <col min="1073" max="1074" width="11.5" customWidth="1"/>
    <col min="1075" max="1075" width="8.5" customWidth="1"/>
    <col min="1076" max="1076" width="9" customWidth="1"/>
    <col min="1077" max="1077" width="8.33203125" customWidth="1"/>
    <col min="1078" max="1078" width="16.5" customWidth="1"/>
    <col min="1079" max="1079" width="6" customWidth="1"/>
    <col min="1080" max="1080" width="20.33203125" customWidth="1"/>
    <col min="1081" max="1081" width="5.1640625" bestFit="1" customWidth="1"/>
    <col min="1082" max="1082" width="20" customWidth="1"/>
    <col min="1083" max="1083" width="5.1640625" bestFit="1" customWidth="1"/>
    <col min="1084" max="1084" width="6.83203125" customWidth="1"/>
    <col min="1085" max="1085" width="14.6640625" customWidth="1"/>
    <col min="1086" max="1086" width="11" customWidth="1"/>
    <col min="1087" max="1096" width="8.1640625" customWidth="1"/>
    <col min="1097" max="1097" width="0" hidden="1" customWidth="1"/>
    <col min="1098" max="1101" width="8.1640625" customWidth="1"/>
    <col min="1102" max="1102" width="0" hidden="1" customWidth="1"/>
    <col min="1258" max="1258" width="10.5" bestFit="1" customWidth="1"/>
    <col min="1259" max="1259" width="4.33203125" bestFit="1" customWidth="1"/>
    <col min="1260" max="1260" width="41.5" bestFit="1" customWidth="1"/>
    <col min="1261" max="1275" width="5.5" customWidth="1"/>
    <col min="1276" max="1276" width="3.83203125" customWidth="1"/>
    <col min="1277" max="1277" width="5.5" customWidth="1"/>
    <col min="1278" max="1292" width="5.33203125" customWidth="1"/>
    <col min="1293" max="1308" width="5.5" customWidth="1"/>
    <col min="1309" max="1309" width="6" customWidth="1"/>
    <col min="1310" max="1310" width="8" customWidth="1"/>
    <col min="1311" max="1311" width="7.5" customWidth="1"/>
    <col min="1312" max="1312" width="10" customWidth="1"/>
    <col min="1313" max="1313" width="7.83203125" customWidth="1"/>
    <col min="1314" max="1314" width="6.83203125" customWidth="1"/>
    <col min="1315" max="1315" width="8.1640625" customWidth="1"/>
    <col min="1316" max="1317" width="5.33203125" customWidth="1"/>
    <col min="1318" max="1318" width="4.6640625" customWidth="1"/>
    <col min="1319" max="1319" width="4" customWidth="1"/>
    <col min="1320" max="1320" width="0" hidden="1" customWidth="1"/>
    <col min="1321" max="1324" width="5.1640625" customWidth="1"/>
    <col min="1325" max="1325" width="0" hidden="1" customWidth="1"/>
    <col min="1326" max="1326" width="5.1640625" customWidth="1"/>
    <col min="1327" max="1327" width="6" customWidth="1"/>
    <col min="1328" max="1328" width="6.83203125" customWidth="1"/>
    <col min="1329" max="1330" width="11.5" customWidth="1"/>
    <col min="1331" max="1331" width="8.5" customWidth="1"/>
    <col min="1332" max="1332" width="9" customWidth="1"/>
    <col min="1333" max="1333" width="8.33203125" customWidth="1"/>
    <col min="1334" max="1334" width="16.5" customWidth="1"/>
    <col min="1335" max="1335" width="6" customWidth="1"/>
    <col min="1336" max="1336" width="20.33203125" customWidth="1"/>
    <col min="1337" max="1337" width="5.1640625" bestFit="1" customWidth="1"/>
    <col min="1338" max="1338" width="20" customWidth="1"/>
    <col min="1339" max="1339" width="5.1640625" bestFit="1" customWidth="1"/>
    <col min="1340" max="1340" width="6.83203125" customWidth="1"/>
    <col min="1341" max="1341" width="14.6640625" customWidth="1"/>
    <col min="1342" max="1342" width="11" customWidth="1"/>
    <col min="1343" max="1352" width="8.1640625" customWidth="1"/>
    <col min="1353" max="1353" width="0" hidden="1" customWidth="1"/>
    <col min="1354" max="1357" width="8.1640625" customWidth="1"/>
    <col min="1358" max="1358" width="0" hidden="1" customWidth="1"/>
    <col min="1514" max="1514" width="10.5" bestFit="1" customWidth="1"/>
    <col min="1515" max="1515" width="4.33203125" bestFit="1" customWidth="1"/>
    <col min="1516" max="1516" width="41.5" bestFit="1" customWidth="1"/>
    <col min="1517" max="1531" width="5.5" customWidth="1"/>
    <col min="1532" max="1532" width="3.83203125" customWidth="1"/>
    <col min="1533" max="1533" width="5.5" customWidth="1"/>
    <col min="1534" max="1548" width="5.33203125" customWidth="1"/>
    <col min="1549" max="1564" width="5.5" customWidth="1"/>
    <col min="1565" max="1565" width="6" customWidth="1"/>
    <col min="1566" max="1566" width="8" customWidth="1"/>
    <col min="1567" max="1567" width="7.5" customWidth="1"/>
    <col min="1568" max="1568" width="10" customWidth="1"/>
    <col min="1569" max="1569" width="7.83203125" customWidth="1"/>
    <col min="1570" max="1570" width="6.83203125" customWidth="1"/>
    <col min="1571" max="1571" width="8.1640625" customWidth="1"/>
    <col min="1572" max="1573" width="5.33203125" customWidth="1"/>
    <col min="1574" max="1574" width="4.6640625" customWidth="1"/>
    <col min="1575" max="1575" width="4" customWidth="1"/>
    <col min="1576" max="1576" width="0" hidden="1" customWidth="1"/>
    <col min="1577" max="1580" width="5.1640625" customWidth="1"/>
    <col min="1581" max="1581" width="0" hidden="1" customWidth="1"/>
    <col min="1582" max="1582" width="5.1640625" customWidth="1"/>
    <col min="1583" max="1583" width="6" customWidth="1"/>
    <col min="1584" max="1584" width="6.83203125" customWidth="1"/>
    <col min="1585" max="1586" width="11.5" customWidth="1"/>
    <col min="1587" max="1587" width="8.5" customWidth="1"/>
    <col min="1588" max="1588" width="9" customWidth="1"/>
    <col min="1589" max="1589" width="8.33203125" customWidth="1"/>
    <col min="1590" max="1590" width="16.5" customWidth="1"/>
    <col min="1591" max="1591" width="6" customWidth="1"/>
    <col min="1592" max="1592" width="20.33203125" customWidth="1"/>
    <col min="1593" max="1593" width="5.1640625" bestFit="1" customWidth="1"/>
    <col min="1594" max="1594" width="20" customWidth="1"/>
    <col min="1595" max="1595" width="5.1640625" bestFit="1" customWidth="1"/>
    <col min="1596" max="1596" width="6.83203125" customWidth="1"/>
    <col min="1597" max="1597" width="14.6640625" customWidth="1"/>
    <col min="1598" max="1598" width="11" customWidth="1"/>
    <col min="1599" max="1608" width="8.1640625" customWidth="1"/>
    <col min="1609" max="1609" width="0" hidden="1" customWidth="1"/>
    <col min="1610" max="1613" width="8.1640625" customWidth="1"/>
    <col min="1614" max="1614" width="0" hidden="1" customWidth="1"/>
    <col min="1770" max="1770" width="10.5" bestFit="1" customWidth="1"/>
    <col min="1771" max="1771" width="4.33203125" bestFit="1" customWidth="1"/>
    <col min="1772" max="1772" width="41.5" bestFit="1" customWidth="1"/>
    <col min="1773" max="1787" width="5.5" customWidth="1"/>
    <col min="1788" max="1788" width="3.83203125" customWidth="1"/>
    <col min="1789" max="1789" width="5.5" customWidth="1"/>
    <col min="1790" max="1804" width="5.33203125" customWidth="1"/>
    <col min="1805" max="1820" width="5.5" customWidth="1"/>
    <col min="1821" max="1821" width="6" customWidth="1"/>
    <col min="1822" max="1822" width="8" customWidth="1"/>
    <col min="1823" max="1823" width="7.5" customWidth="1"/>
    <col min="1824" max="1824" width="10" customWidth="1"/>
    <col min="1825" max="1825" width="7.83203125" customWidth="1"/>
    <col min="1826" max="1826" width="6.83203125" customWidth="1"/>
    <col min="1827" max="1827" width="8.1640625" customWidth="1"/>
    <col min="1828" max="1829" width="5.33203125" customWidth="1"/>
    <col min="1830" max="1830" width="4.6640625" customWidth="1"/>
    <col min="1831" max="1831" width="4" customWidth="1"/>
    <col min="1832" max="1832" width="0" hidden="1" customWidth="1"/>
    <col min="1833" max="1836" width="5.1640625" customWidth="1"/>
    <col min="1837" max="1837" width="0" hidden="1" customWidth="1"/>
    <col min="1838" max="1838" width="5.1640625" customWidth="1"/>
    <col min="1839" max="1839" width="6" customWidth="1"/>
    <col min="1840" max="1840" width="6.83203125" customWidth="1"/>
    <col min="1841" max="1842" width="11.5" customWidth="1"/>
    <col min="1843" max="1843" width="8.5" customWidth="1"/>
    <col min="1844" max="1844" width="9" customWidth="1"/>
    <col min="1845" max="1845" width="8.33203125" customWidth="1"/>
    <col min="1846" max="1846" width="16.5" customWidth="1"/>
    <col min="1847" max="1847" width="6" customWidth="1"/>
    <col min="1848" max="1848" width="20.33203125" customWidth="1"/>
    <col min="1849" max="1849" width="5.1640625" bestFit="1" customWidth="1"/>
    <col min="1850" max="1850" width="20" customWidth="1"/>
    <col min="1851" max="1851" width="5.1640625" bestFit="1" customWidth="1"/>
    <col min="1852" max="1852" width="6.83203125" customWidth="1"/>
    <col min="1853" max="1853" width="14.6640625" customWidth="1"/>
    <col min="1854" max="1854" width="11" customWidth="1"/>
    <col min="1855" max="1864" width="8.1640625" customWidth="1"/>
    <col min="1865" max="1865" width="0" hidden="1" customWidth="1"/>
    <col min="1866" max="1869" width="8.1640625" customWidth="1"/>
    <col min="1870" max="1870" width="0" hidden="1" customWidth="1"/>
    <col min="2026" max="2026" width="10.5" bestFit="1" customWidth="1"/>
    <col min="2027" max="2027" width="4.33203125" bestFit="1" customWidth="1"/>
    <col min="2028" max="2028" width="41.5" bestFit="1" customWidth="1"/>
    <col min="2029" max="2043" width="5.5" customWidth="1"/>
    <col min="2044" max="2044" width="3.83203125" customWidth="1"/>
    <col min="2045" max="2045" width="5.5" customWidth="1"/>
    <col min="2046" max="2060" width="5.33203125" customWidth="1"/>
    <col min="2061" max="2076" width="5.5" customWidth="1"/>
    <col min="2077" max="2077" width="6" customWidth="1"/>
    <col min="2078" max="2078" width="8" customWidth="1"/>
    <col min="2079" max="2079" width="7.5" customWidth="1"/>
    <col min="2080" max="2080" width="10" customWidth="1"/>
    <col min="2081" max="2081" width="7.83203125" customWidth="1"/>
    <col min="2082" max="2082" width="6.83203125" customWidth="1"/>
    <col min="2083" max="2083" width="8.1640625" customWidth="1"/>
    <col min="2084" max="2085" width="5.33203125" customWidth="1"/>
    <col min="2086" max="2086" width="4.6640625" customWidth="1"/>
    <col min="2087" max="2087" width="4" customWidth="1"/>
    <col min="2088" max="2088" width="0" hidden="1" customWidth="1"/>
    <col min="2089" max="2092" width="5.1640625" customWidth="1"/>
    <col min="2093" max="2093" width="0" hidden="1" customWidth="1"/>
    <col min="2094" max="2094" width="5.1640625" customWidth="1"/>
    <col min="2095" max="2095" width="6" customWidth="1"/>
    <col min="2096" max="2096" width="6.83203125" customWidth="1"/>
    <col min="2097" max="2098" width="11.5" customWidth="1"/>
    <col min="2099" max="2099" width="8.5" customWidth="1"/>
    <col min="2100" max="2100" width="9" customWidth="1"/>
    <col min="2101" max="2101" width="8.33203125" customWidth="1"/>
    <col min="2102" max="2102" width="16.5" customWidth="1"/>
    <col min="2103" max="2103" width="6" customWidth="1"/>
    <col min="2104" max="2104" width="20.33203125" customWidth="1"/>
    <col min="2105" max="2105" width="5.1640625" bestFit="1" customWidth="1"/>
    <col min="2106" max="2106" width="20" customWidth="1"/>
    <col min="2107" max="2107" width="5.1640625" bestFit="1" customWidth="1"/>
    <col min="2108" max="2108" width="6.83203125" customWidth="1"/>
    <col min="2109" max="2109" width="14.6640625" customWidth="1"/>
    <col min="2110" max="2110" width="11" customWidth="1"/>
    <col min="2111" max="2120" width="8.1640625" customWidth="1"/>
    <col min="2121" max="2121" width="0" hidden="1" customWidth="1"/>
    <col min="2122" max="2125" width="8.1640625" customWidth="1"/>
    <col min="2126" max="2126" width="0" hidden="1" customWidth="1"/>
    <col min="2282" max="2282" width="10.5" bestFit="1" customWidth="1"/>
    <col min="2283" max="2283" width="4.33203125" bestFit="1" customWidth="1"/>
    <col min="2284" max="2284" width="41.5" bestFit="1" customWidth="1"/>
    <col min="2285" max="2299" width="5.5" customWidth="1"/>
    <col min="2300" max="2300" width="3.83203125" customWidth="1"/>
    <col min="2301" max="2301" width="5.5" customWidth="1"/>
    <col min="2302" max="2316" width="5.33203125" customWidth="1"/>
    <col min="2317" max="2332" width="5.5" customWidth="1"/>
    <col min="2333" max="2333" width="6" customWidth="1"/>
    <col min="2334" max="2334" width="8" customWidth="1"/>
    <col min="2335" max="2335" width="7.5" customWidth="1"/>
    <col min="2336" max="2336" width="10" customWidth="1"/>
    <col min="2337" max="2337" width="7.83203125" customWidth="1"/>
    <col min="2338" max="2338" width="6.83203125" customWidth="1"/>
    <col min="2339" max="2339" width="8.1640625" customWidth="1"/>
    <col min="2340" max="2341" width="5.33203125" customWidth="1"/>
    <col min="2342" max="2342" width="4.6640625" customWidth="1"/>
    <col min="2343" max="2343" width="4" customWidth="1"/>
    <col min="2344" max="2344" width="0" hidden="1" customWidth="1"/>
    <col min="2345" max="2348" width="5.1640625" customWidth="1"/>
    <col min="2349" max="2349" width="0" hidden="1" customWidth="1"/>
    <col min="2350" max="2350" width="5.1640625" customWidth="1"/>
    <col min="2351" max="2351" width="6" customWidth="1"/>
    <col min="2352" max="2352" width="6.83203125" customWidth="1"/>
    <col min="2353" max="2354" width="11.5" customWidth="1"/>
    <col min="2355" max="2355" width="8.5" customWidth="1"/>
    <col min="2356" max="2356" width="9" customWidth="1"/>
    <col min="2357" max="2357" width="8.33203125" customWidth="1"/>
    <col min="2358" max="2358" width="16.5" customWidth="1"/>
    <col min="2359" max="2359" width="6" customWidth="1"/>
    <col min="2360" max="2360" width="20.33203125" customWidth="1"/>
    <col min="2361" max="2361" width="5.1640625" bestFit="1" customWidth="1"/>
    <col min="2362" max="2362" width="20" customWidth="1"/>
    <col min="2363" max="2363" width="5.1640625" bestFit="1" customWidth="1"/>
    <col min="2364" max="2364" width="6.83203125" customWidth="1"/>
    <col min="2365" max="2365" width="14.6640625" customWidth="1"/>
    <col min="2366" max="2366" width="11" customWidth="1"/>
    <col min="2367" max="2376" width="8.1640625" customWidth="1"/>
    <col min="2377" max="2377" width="0" hidden="1" customWidth="1"/>
    <col min="2378" max="2381" width="8.1640625" customWidth="1"/>
    <col min="2382" max="2382" width="0" hidden="1" customWidth="1"/>
    <col min="2538" max="2538" width="10.5" bestFit="1" customWidth="1"/>
    <col min="2539" max="2539" width="4.33203125" bestFit="1" customWidth="1"/>
    <col min="2540" max="2540" width="41.5" bestFit="1" customWidth="1"/>
    <col min="2541" max="2555" width="5.5" customWidth="1"/>
    <col min="2556" max="2556" width="3.83203125" customWidth="1"/>
    <col min="2557" max="2557" width="5.5" customWidth="1"/>
    <col min="2558" max="2572" width="5.33203125" customWidth="1"/>
    <col min="2573" max="2588" width="5.5" customWidth="1"/>
    <col min="2589" max="2589" width="6" customWidth="1"/>
    <col min="2590" max="2590" width="8" customWidth="1"/>
    <col min="2591" max="2591" width="7.5" customWidth="1"/>
    <col min="2592" max="2592" width="10" customWidth="1"/>
    <col min="2593" max="2593" width="7.83203125" customWidth="1"/>
    <col min="2594" max="2594" width="6.83203125" customWidth="1"/>
    <col min="2595" max="2595" width="8.1640625" customWidth="1"/>
    <col min="2596" max="2597" width="5.33203125" customWidth="1"/>
    <col min="2598" max="2598" width="4.6640625" customWidth="1"/>
    <col min="2599" max="2599" width="4" customWidth="1"/>
    <col min="2600" max="2600" width="0" hidden="1" customWidth="1"/>
    <col min="2601" max="2604" width="5.1640625" customWidth="1"/>
    <col min="2605" max="2605" width="0" hidden="1" customWidth="1"/>
    <col min="2606" max="2606" width="5.1640625" customWidth="1"/>
    <col min="2607" max="2607" width="6" customWidth="1"/>
    <col min="2608" max="2608" width="6.83203125" customWidth="1"/>
    <col min="2609" max="2610" width="11.5" customWidth="1"/>
    <col min="2611" max="2611" width="8.5" customWidth="1"/>
    <col min="2612" max="2612" width="9" customWidth="1"/>
    <col min="2613" max="2613" width="8.33203125" customWidth="1"/>
    <col min="2614" max="2614" width="16.5" customWidth="1"/>
    <col min="2615" max="2615" width="6" customWidth="1"/>
    <col min="2616" max="2616" width="20.33203125" customWidth="1"/>
    <col min="2617" max="2617" width="5.1640625" bestFit="1" customWidth="1"/>
    <col min="2618" max="2618" width="20" customWidth="1"/>
    <col min="2619" max="2619" width="5.1640625" bestFit="1" customWidth="1"/>
    <col min="2620" max="2620" width="6.83203125" customWidth="1"/>
    <col min="2621" max="2621" width="14.6640625" customWidth="1"/>
    <col min="2622" max="2622" width="11" customWidth="1"/>
    <col min="2623" max="2632" width="8.1640625" customWidth="1"/>
    <col min="2633" max="2633" width="0" hidden="1" customWidth="1"/>
    <col min="2634" max="2637" width="8.1640625" customWidth="1"/>
    <col min="2638" max="2638" width="0" hidden="1" customWidth="1"/>
    <col min="2794" max="2794" width="10.5" bestFit="1" customWidth="1"/>
    <col min="2795" max="2795" width="4.33203125" bestFit="1" customWidth="1"/>
    <col min="2796" max="2796" width="41.5" bestFit="1" customWidth="1"/>
    <col min="2797" max="2811" width="5.5" customWidth="1"/>
    <col min="2812" max="2812" width="3.83203125" customWidth="1"/>
    <col min="2813" max="2813" width="5.5" customWidth="1"/>
    <col min="2814" max="2828" width="5.33203125" customWidth="1"/>
    <col min="2829" max="2844" width="5.5" customWidth="1"/>
    <col min="2845" max="2845" width="6" customWidth="1"/>
    <col min="2846" max="2846" width="8" customWidth="1"/>
    <col min="2847" max="2847" width="7.5" customWidth="1"/>
    <col min="2848" max="2848" width="10" customWidth="1"/>
    <col min="2849" max="2849" width="7.83203125" customWidth="1"/>
    <col min="2850" max="2850" width="6.83203125" customWidth="1"/>
    <col min="2851" max="2851" width="8.1640625" customWidth="1"/>
    <col min="2852" max="2853" width="5.33203125" customWidth="1"/>
    <col min="2854" max="2854" width="4.6640625" customWidth="1"/>
    <col min="2855" max="2855" width="4" customWidth="1"/>
    <col min="2856" max="2856" width="0" hidden="1" customWidth="1"/>
    <col min="2857" max="2860" width="5.1640625" customWidth="1"/>
    <col min="2861" max="2861" width="0" hidden="1" customWidth="1"/>
    <col min="2862" max="2862" width="5.1640625" customWidth="1"/>
    <col min="2863" max="2863" width="6" customWidth="1"/>
    <col min="2864" max="2864" width="6.83203125" customWidth="1"/>
    <col min="2865" max="2866" width="11.5" customWidth="1"/>
    <col min="2867" max="2867" width="8.5" customWidth="1"/>
    <col min="2868" max="2868" width="9" customWidth="1"/>
    <col min="2869" max="2869" width="8.33203125" customWidth="1"/>
    <col min="2870" max="2870" width="16.5" customWidth="1"/>
    <col min="2871" max="2871" width="6" customWidth="1"/>
    <col min="2872" max="2872" width="20.33203125" customWidth="1"/>
    <col min="2873" max="2873" width="5.1640625" bestFit="1" customWidth="1"/>
    <col min="2874" max="2874" width="20" customWidth="1"/>
    <col min="2875" max="2875" width="5.1640625" bestFit="1" customWidth="1"/>
    <col min="2876" max="2876" width="6.83203125" customWidth="1"/>
    <col min="2877" max="2877" width="14.6640625" customWidth="1"/>
    <col min="2878" max="2878" width="11" customWidth="1"/>
    <col min="2879" max="2888" width="8.1640625" customWidth="1"/>
    <col min="2889" max="2889" width="0" hidden="1" customWidth="1"/>
    <col min="2890" max="2893" width="8.1640625" customWidth="1"/>
    <col min="2894" max="2894" width="0" hidden="1" customWidth="1"/>
    <col min="3050" max="3050" width="10.5" bestFit="1" customWidth="1"/>
    <col min="3051" max="3051" width="4.33203125" bestFit="1" customWidth="1"/>
    <col min="3052" max="3052" width="41.5" bestFit="1" customWidth="1"/>
    <col min="3053" max="3067" width="5.5" customWidth="1"/>
    <col min="3068" max="3068" width="3.83203125" customWidth="1"/>
    <col min="3069" max="3069" width="5.5" customWidth="1"/>
    <col min="3070" max="3084" width="5.33203125" customWidth="1"/>
    <col min="3085" max="3100" width="5.5" customWidth="1"/>
    <col min="3101" max="3101" width="6" customWidth="1"/>
    <col min="3102" max="3102" width="8" customWidth="1"/>
    <col min="3103" max="3103" width="7.5" customWidth="1"/>
    <col min="3104" max="3104" width="10" customWidth="1"/>
    <col min="3105" max="3105" width="7.83203125" customWidth="1"/>
    <col min="3106" max="3106" width="6.83203125" customWidth="1"/>
    <col min="3107" max="3107" width="8.1640625" customWidth="1"/>
    <col min="3108" max="3109" width="5.33203125" customWidth="1"/>
    <col min="3110" max="3110" width="4.6640625" customWidth="1"/>
    <col min="3111" max="3111" width="4" customWidth="1"/>
    <col min="3112" max="3112" width="0" hidden="1" customWidth="1"/>
    <col min="3113" max="3116" width="5.1640625" customWidth="1"/>
    <col min="3117" max="3117" width="0" hidden="1" customWidth="1"/>
    <col min="3118" max="3118" width="5.1640625" customWidth="1"/>
    <col min="3119" max="3119" width="6" customWidth="1"/>
    <col min="3120" max="3120" width="6.83203125" customWidth="1"/>
    <col min="3121" max="3122" width="11.5" customWidth="1"/>
    <col min="3123" max="3123" width="8.5" customWidth="1"/>
    <col min="3124" max="3124" width="9" customWidth="1"/>
    <col min="3125" max="3125" width="8.33203125" customWidth="1"/>
    <col min="3126" max="3126" width="16.5" customWidth="1"/>
    <col min="3127" max="3127" width="6" customWidth="1"/>
    <col min="3128" max="3128" width="20.33203125" customWidth="1"/>
    <col min="3129" max="3129" width="5.1640625" bestFit="1" customWidth="1"/>
    <col min="3130" max="3130" width="20" customWidth="1"/>
    <col min="3131" max="3131" width="5.1640625" bestFit="1" customWidth="1"/>
    <col min="3132" max="3132" width="6.83203125" customWidth="1"/>
    <col min="3133" max="3133" width="14.6640625" customWidth="1"/>
    <col min="3134" max="3134" width="11" customWidth="1"/>
    <col min="3135" max="3144" width="8.1640625" customWidth="1"/>
    <col min="3145" max="3145" width="0" hidden="1" customWidth="1"/>
    <col min="3146" max="3149" width="8.1640625" customWidth="1"/>
    <col min="3150" max="3150" width="0" hidden="1" customWidth="1"/>
    <col min="3306" max="3306" width="10.5" bestFit="1" customWidth="1"/>
    <col min="3307" max="3307" width="4.33203125" bestFit="1" customWidth="1"/>
    <col min="3308" max="3308" width="41.5" bestFit="1" customWidth="1"/>
    <col min="3309" max="3323" width="5.5" customWidth="1"/>
    <col min="3324" max="3324" width="3.83203125" customWidth="1"/>
    <col min="3325" max="3325" width="5.5" customWidth="1"/>
    <col min="3326" max="3340" width="5.33203125" customWidth="1"/>
    <col min="3341" max="3356" width="5.5" customWidth="1"/>
    <col min="3357" max="3357" width="6" customWidth="1"/>
    <col min="3358" max="3358" width="8" customWidth="1"/>
    <col min="3359" max="3359" width="7.5" customWidth="1"/>
    <col min="3360" max="3360" width="10" customWidth="1"/>
    <col min="3361" max="3361" width="7.83203125" customWidth="1"/>
    <col min="3362" max="3362" width="6.83203125" customWidth="1"/>
    <col min="3363" max="3363" width="8.1640625" customWidth="1"/>
    <col min="3364" max="3365" width="5.33203125" customWidth="1"/>
    <col min="3366" max="3366" width="4.6640625" customWidth="1"/>
    <col min="3367" max="3367" width="4" customWidth="1"/>
    <col min="3368" max="3368" width="0" hidden="1" customWidth="1"/>
    <col min="3369" max="3372" width="5.1640625" customWidth="1"/>
    <col min="3373" max="3373" width="0" hidden="1" customWidth="1"/>
    <col min="3374" max="3374" width="5.1640625" customWidth="1"/>
    <col min="3375" max="3375" width="6" customWidth="1"/>
    <col min="3376" max="3376" width="6.83203125" customWidth="1"/>
    <col min="3377" max="3378" width="11.5" customWidth="1"/>
    <col min="3379" max="3379" width="8.5" customWidth="1"/>
    <col min="3380" max="3380" width="9" customWidth="1"/>
    <col min="3381" max="3381" width="8.33203125" customWidth="1"/>
    <col min="3382" max="3382" width="16.5" customWidth="1"/>
    <col min="3383" max="3383" width="6" customWidth="1"/>
    <col min="3384" max="3384" width="20.33203125" customWidth="1"/>
    <col min="3385" max="3385" width="5.1640625" bestFit="1" customWidth="1"/>
    <col min="3386" max="3386" width="20" customWidth="1"/>
    <col min="3387" max="3387" width="5.1640625" bestFit="1" customWidth="1"/>
    <col min="3388" max="3388" width="6.83203125" customWidth="1"/>
    <col min="3389" max="3389" width="14.6640625" customWidth="1"/>
    <col min="3390" max="3390" width="11" customWidth="1"/>
    <col min="3391" max="3400" width="8.1640625" customWidth="1"/>
    <col min="3401" max="3401" width="0" hidden="1" customWidth="1"/>
    <col min="3402" max="3405" width="8.1640625" customWidth="1"/>
    <col min="3406" max="3406" width="0" hidden="1" customWidth="1"/>
    <col min="3562" max="3562" width="10.5" bestFit="1" customWidth="1"/>
    <col min="3563" max="3563" width="4.33203125" bestFit="1" customWidth="1"/>
    <col min="3564" max="3564" width="41.5" bestFit="1" customWidth="1"/>
    <col min="3565" max="3579" width="5.5" customWidth="1"/>
    <col min="3580" max="3580" width="3.83203125" customWidth="1"/>
    <col min="3581" max="3581" width="5.5" customWidth="1"/>
    <col min="3582" max="3596" width="5.33203125" customWidth="1"/>
    <col min="3597" max="3612" width="5.5" customWidth="1"/>
    <col min="3613" max="3613" width="6" customWidth="1"/>
    <col min="3614" max="3614" width="8" customWidth="1"/>
    <col min="3615" max="3615" width="7.5" customWidth="1"/>
    <col min="3616" max="3616" width="10" customWidth="1"/>
    <col min="3617" max="3617" width="7.83203125" customWidth="1"/>
    <col min="3618" max="3618" width="6.83203125" customWidth="1"/>
    <col min="3619" max="3619" width="8.1640625" customWidth="1"/>
    <col min="3620" max="3621" width="5.33203125" customWidth="1"/>
    <col min="3622" max="3622" width="4.6640625" customWidth="1"/>
    <col min="3623" max="3623" width="4" customWidth="1"/>
    <col min="3624" max="3624" width="0" hidden="1" customWidth="1"/>
    <col min="3625" max="3628" width="5.1640625" customWidth="1"/>
    <col min="3629" max="3629" width="0" hidden="1" customWidth="1"/>
    <col min="3630" max="3630" width="5.1640625" customWidth="1"/>
    <col min="3631" max="3631" width="6" customWidth="1"/>
    <col min="3632" max="3632" width="6.83203125" customWidth="1"/>
    <col min="3633" max="3634" width="11.5" customWidth="1"/>
    <col min="3635" max="3635" width="8.5" customWidth="1"/>
    <col min="3636" max="3636" width="9" customWidth="1"/>
    <col min="3637" max="3637" width="8.33203125" customWidth="1"/>
    <col min="3638" max="3638" width="16.5" customWidth="1"/>
    <col min="3639" max="3639" width="6" customWidth="1"/>
    <col min="3640" max="3640" width="20.33203125" customWidth="1"/>
    <col min="3641" max="3641" width="5.1640625" bestFit="1" customWidth="1"/>
    <col min="3642" max="3642" width="20" customWidth="1"/>
    <col min="3643" max="3643" width="5.1640625" bestFit="1" customWidth="1"/>
    <col min="3644" max="3644" width="6.83203125" customWidth="1"/>
    <col min="3645" max="3645" width="14.6640625" customWidth="1"/>
    <col min="3646" max="3646" width="11" customWidth="1"/>
    <col min="3647" max="3656" width="8.1640625" customWidth="1"/>
    <col min="3657" max="3657" width="0" hidden="1" customWidth="1"/>
    <col min="3658" max="3661" width="8.1640625" customWidth="1"/>
    <col min="3662" max="3662" width="0" hidden="1" customWidth="1"/>
    <col min="3818" max="3818" width="10.5" bestFit="1" customWidth="1"/>
    <col min="3819" max="3819" width="4.33203125" bestFit="1" customWidth="1"/>
    <col min="3820" max="3820" width="41.5" bestFit="1" customWidth="1"/>
    <col min="3821" max="3835" width="5.5" customWidth="1"/>
    <col min="3836" max="3836" width="3.83203125" customWidth="1"/>
    <col min="3837" max="3837" width="5.5" customWidth="1"/>
    <col min="3838" max="3852" width="5.33203125" customWidth="1"/>
    <col min="3853" max="3868" width="5.5" customWidth="1"/>
    <col min="3869" max="3869" width="6" customWidth="1"/>
    <col min="3870" max="3870" width="8" customWidth="1"/>
    <col min="3871" max="3871" width="7.5" customWidth="1"/>
    <col min="3872" max="3872" width="10" customWidth="1"/>
    <col min="3873" max="3873" width="7.83203125" customWidth="1"/>
    <col min="3874" max="3874" width="6.83203125" customWidth="1"/>
    <col min="3875" max="3875" width="8.1640625" customWidth="1"/>
    <col min="3876" max="3877" width="5.33203125" customWidth="1"/>
    <col min="3878" max="3878" width="4.6640625" customWidth="1"/>
    <col min="3879" max="3879" width="4" customWidth="1"/>
    <col min="3880" max="3880" width="0" hidden="1" customWidth="1"/>
    <col min="3881" max="3884" width="5.1640625" customWidth="1"/>
    <col min="3885" max="3885" width="0" hidden="1" customWidth="1"/>
    <col min="3886" max="3886" width="5.1640625" customWidth="1"/>
    <col min="3887" max="3887" width="6" customWidth="1"/>
    <col min="3888" max="3888" width="6.83203125" customWidth="1"/>
    <col min="3889" max="3890" width="11.5" customWidth="1"/>
    <col min="3891" max="3891" width="8.5" customWidth="1"/>
    <col min="3892" max="3892" width="9" customWidth="1"/>
    <col min="3893" max="3893" width="8.33203125" customWidth="1"/>
    <col min="3894" max="3894" width="16.5" customWidth="1"/>
    <col min="3895" max="3895" width="6" customWidth="1"/>
    <col min="3896" max="3896" width="20.33203125" customWidth="1"/>
    <col min="3897" max="3897" width="5.1640625" bestFit="1" customWidth="1"/>
    <col min="3898" max="3898" width="20" customWidth="1"/>
    <col min="3899" max="3899" width="5.1640625" bestFit="1" customWidth="1"/>
    <col min="3900" max="3900" width="6.83203125" customWidth="1"/>
    <col min="3901" max="3901" width="14.6640625" customWidth="1"/>
    <col min="3902" max="3902" width="11" customWidth="1"/>
    <col min="3903" max="3912" width="8.1640625" customWidth="1"/>
    <col min="3913" max="3913" width="0" hidden="1" customWidth="1"/>
    <col min="3914" max="3917" width="8.1640625" customWidth="1"/>
    <col min="3918" max="3918" width="0" hidden="1" customWidth="1"/>
    <col min="4074" max="4074" width="10.5" bestFit="1" customWidth="1"/>
    <col min="4075" max="4075" width="4.33203125" bestFit="1" customWidth="1"/>
    <col min="4076" max="4076" width="41.5" bestFit="1" customWidth="1"/>
    <col min="4077" max="4091" width="5.5" customWidth="1"/>
    <col min="4092" max="4092" width="3.83203125" customWidth="1"/>
    <col min="4093" max="4093" width="5.5" customWidth="1"/>
    <col min="4094" max="4108" width="5.33203125" customWidth="1"/>
    <col min="4109" max="4124" width="5.5" customWidth="1"/>
    <col min="4125" max="4125" width="6" customWidth="1"/>
    <col min="4126" max="4126" width="8" customWidth="1"/>
    <col min="4127" max="4127" width="7.5" customWidth="1"/>
    <col min="4128" max="4128" width="10" customWidth="1"/>
    <col min="4129" max="4129" width="7.83203125" customWidth="1"/>
    <col min="4130" max="4130" width="6.83203125" customWidth="1"/>
    <col min="4131" max="4131" width="8.1640625" customWidth="1"/>
    <col min="4132" max="4133" width="5.33203125" customWidth="1"/>
    <col min="4134" max="4134" width="4.6640625" customWidth="1"/>
    <col min="4135" max="4135" width="4" customWidth="1"/>
    <col min="4136" max="4136" width="0" hidden="1" customWidth="1"/>
    <col min="4137" max="4140" width="5.1640625" customWidth="1"/>
    <col min="4141" max="4141" width="0" hidden="1" customWidth="1"/>
    <col min="4142" max="4142" width="5.1640625" customWidth="1"/>
    <col min="4143" max="4143" width="6" customWidth="1"/>
    <col min="4144" max="4144" width="6.83203125" customWidth="1"/>
    <col min="4145" max="4146" width="11.5" customWidth="1"/>
    <col min="4147" max="4147" width="8.5" customWidth="1"/>
    <col min="4148" max="4148" width="9" customWidth="1"/>
    <col min="4149" max="4149" width="8.33203125" customWidth="1"/>
    <col min="4150" max="4150" width="16.5" customWidth="1"/>
    <col min="4151" max="4151" width="6" customWidth="1"/>
    <col min="4152" max="4152" width="20.33203125" customWidth="1"/>
    <col min="4153" max="4153" width="5.1640625" bestFit="1" customWidth="1"/>
    <col min="4154" max="4154" width="20" customWidth="1"/>
    <col min="4155" max="4155" width="5.1640625" bestFit="1" customWidth="1"/>
    <col min="4156" max="4156" width="6.83203125" customWidth="1"/>
    <col min="4157" max="4157" width="14.6640625" customWidth="1"/>
    <col min="4158" max="4158" width="11" customWidth="1"/>
    <col min="4159" max="4168" width="8.1640625" customWidth="1"/>
    <col min="4169" max="4169" width="0" hidden="1" customWidth="1"/>
    <col min="4170" max="4173" width="8.1640625" customWidth="1"/>
    <col min="4174" max="4174" width="0" hidden="1" customWidth="1"/>
    <col min="4330" max="4330" width="10.5" bestFit="1" customWidth="1"/>
    <col min="4331" max="4331" width="4.33203125" bestFit="1" customWidth="1"/>
    <col min="4332" max="4332" width="41.5" bestFit="1" customWidth="1"/>
    <col min="4333" max="4347" width="5.5" customWidth="1"/>
    <col min="4348" max="4348" width="3.83203125" customWidth="1"/>
    <col min="4349" max="4349" width="5.5" customWidth="1"/>
    <col min="4350" max="4364" width="5.33203125" customWidth="1"/>
    <col min="4365" max="4380" width="5.5" customWidth="1"/>
    <col min="4381" max="4381" width="6" customWidth="1"/>
    <col min="4382" max="4382" width="8" customWidth="1"/>
    <col min="4383" max="4383" width="7.5" customWidth="1"/>
    <col min="4384" max="4384" width="10" customWidth="1"/>
    <col min="4385" max="4385" width="7.83203125" customWidth="1"/>
    <col min="4386" max="4386" width="6.83203125" customWidth="1"/>
    <col min="4387" max="4387" width="8.1640625" customWidth="1"/>
    <col min="4388" max="4389" width="5.33203125" customWidth="1"/>
    <col min="4390" max="4390" width="4.6640625" customWidth="1"/>
    <col min="4391" max="4391" width="4" customWidth="1"/>
    <col min="4392" max="4392" width="0" hidden="1" customWidth="1"/>
    <col min="4393" max="4396" width="5.1640625" customWidth="1"/>
    <col min="4397" max="4397" width="0" hidden="1" customWidth="1"/>
    <col min="4398" max="4398" width="5.1640625" customWidth="1"/>
    <col min="4399" max="4399" width="6" customWidth="1"/>
    <col min="4400" max="4400" width="6.83203125" customWidth="1"/>
    <col min="4401" max="4402" width="11.5" customWidth="1"/>
    <col min="4403" max="4403" width="8.5" customWidth="1"/>
    <col min="4404" max="4404" width="9" customWidth="1"/>
    <col min="4405" max="4405" width="8.33203125" customWidth="1"/>
    <col min="4406" max="4406" width="16.5" customWidth="1"/>
    <col min="4407" max="4407" width="6" customWidth="1"/>
    <col min="4408" max="4408" width="20.33203125" customWidth="1"/>
    <col min="4409" max="4409" width="5.1640625" bestFit="1" customWidth="1"/>
    <col min="4410" max="4410" width="20" customWidth="1"/>
    <col min="4411" max="4411" width="5.1640625" bestFit="1" customWidth="1"/>
    <col min="4412" max="4412" width="6.83203125" customWidth="1"/>
    <col min="4413" max="4413" width="14.6640625" customWidth="1"/>
    <col min="4414" max="4414" width="11" customWidth="1"/>
    <col min="4415" max="4424" width="8.1640625" customWidth="1"/>
    <col min="4425" max="4425" width="0" hidden="1" customWidth="1"/>
    <col min="4426" max="4429" width="8.1640625" customWidth="1"/>
    <col min="4430" max="4430" width="0" hidden="1" customWidth="1"/>
    <col min="4586" max="4586" width="10.5" bestFit="1" customWidth="1"/>
    <col min="4587" max="4587" width="4.33203125" bestFit="1" customWidth="1"/>
    <col min="4588" max="4588" width="41.5" bestFit="1" customWidth="1"/>
    <col min="4589" max="4603" width="5.5" customWidth="1"/>
    <col min="4604" max="4604" width="3.83203125" customWidth="1"/>
    <col min="4605" max="4605" width="5.5" customWidth="1"/>
    <col min="4606" max="4620" width="5.33203125" customWidth="1"/>
    <col min="4621" max="4636" width="5.5" customWidth="1"/>
    <col min="4637" max="4637" width="6" customWidth="1"/>
    <col min="4638" max="4638" width="8" customWidth="1"/>
    <col min="4639" max="4639" width="7.5" customWidth="1"/>
    <col min="4640" max="4640" width="10" customWidth="1"/>
    <col min="4641" max="4641" width="7.83203125" customWidth="1"/>
    <col min="4642" max="4642" width="6.83203125" customWidth="1"/>
    <col min="4643" max="4643" width="8.1640625" customWidth="1"/>
    <col min="4644" max="4645" width="5.33203125" customWidth="1"/>
    <col min="4646" max="4646" width="4.6640625" customWidth="1"/>
    <col min="4647" max="4647" width="4" customWidth="1"/>
    <col min="4648" max="4648" width="0" hidden="1" customWidth="1"/>
    <col min="4649" max="4652" width="5.1640625" customWidth="1"/>
    <col min="4653" max="4653" width="0" hidden="1" customWidth="1"/>
    <col min="4654" max="4654" width="5.1640625" customWidth="1"/>
    <col min="4655" max="4655" width="6" customWidth="1"/>
    <col min="4656" max="4656" width="6.83203125" customWidth="1"/>
    <col min="4657" max="4658" width="11.5" customWidth="1"/>
    <col min="4659" max="4659" width="8.5" customWidth="1"/>
    <col min="4660" max="4660" width="9" customWidth="1"/>
    <col min="4661" max="4661" width="8.33203125" customWidth="1"/>
    <col min="4662" max="4662" width="16.5" customWidth="1"/>
    <col min="4663" max="4663" width="6" customWidth="1"/>
    <col min="4664" max="4664" width="20.33203125" customWidth="1"/>
    <col min="4665" max="4665" width="5.1640625" bestFit="1" customWidth="1"/>
    <col min="4666" max="4666" width="20" customWidth="1"/>
    <col min="4667" max="4667" width="5.1640625" bestFit="1" customWidth="1"/>
    <col min="4668" max="4668" width="6.83203125" customWidth="1"/>
    <col min="4669" max="4669" width="14.6640625" customWidth="1"/>
    <col min="4670" max="4670" width="11" customWidth="1"/>
    <col min="4671" max="4680" width="8.1640625" customWidth="1"/>
    <col min="4681" max="4681" width="0" hidden="1" customWidth="1"/>
    <col min="4682" max="4685" width="8.1640625" customWidth="1"/>
    <col min="4686" max="4686" width="0" hidden="1" customWidth="1"/>
    <col min="4842" max="4842" width="10.5" bestFit="1" customWidth="1"/>
    <col min="4843" max="4843" width="4.33203125" bestFit="1" customWidth="1"/>
    <col min="4844" max="4844" width="41.5" bestFit="1" customWidth="1"/>
    <col min="4845" max="4859" width="5.5" customWidth="1"/>
    <col min="4860" max="4860" width="3.83203125" customWidth="1"/>
    <col min="4861" max="4861" width="5.5" customWidth="1"/>
    <col min="4862" max="4876" width="5.33203125" customWidth="1"/>
    <col min="4877" max="4892" width="5.5" customWidth="1"/>
    <col min="4893" max="4893" width="6" customWidth="1"/>
    <col min="4894" max="4894" width="8" customWidth="1"/>
    <col min="4895" max="4895" width="7.5" customWidth="1"/>
    <col min="4896" max="4896" width="10" customWidth="1"/>
    <col min="4897" max="4897" width="7.83203125" customWidth="1"/>
    <col min="4898" max="4898" width="6.83203125" customWidth="1"/>
    <col min="4899" max="4899" width="8.1640625" customWidth="1"/>
    <col min="4900" max="4901" width="5.33203125" customWidth="1"/>
    <col min="4902" max="4902" width="4.6640625" customWidth="1"/>
    <col min="4903" max="4903" width="4" customWidth="1"/>
    <col min="4904" max="4904" width="0" hidden="1" customWidth="1"/>
    <col min="4905" max="4908" width="5.1640625" customWidth="1"/>
    <col min="4909" max="4909" width="0" hidden="1" customWidth="1"/>
    <col min="4910" max="4910" width="5.1640625" customWidth="1"/>
    <col min="4911" max="4911" width="6" customWidth="1"/>
    <col min="4912" max="4912" width="6.83203125" customWidth="1"/>
    <col min="4913" max="4914" width="11.5" customWidth="1"/>
    <col min="4915" max="4915" width="8.5" customWidth="1"/>
    <col min="4916" max="4916" width="9" customWidth="1"/>
    <col min="4917" max="4917" width="8.33203125" customWidth="1"/>
    <col min="4918" max="4918" width="16.5" customWidth="1"/>
    <col min="4919" max="4919" width="6" customWidth="1"/>
    <col min="4920" max="4920" width="20.33203125" customWidth="1"/>
    <col min="4921" max="4921" width="5.1640625" bestFit="1" customWidth="1"/>
    <col min="4922" max="4922" width="20" customWidth="1"/>
    <col min="4923" max="4923" width="5.1640625" bestFit="1" customWidth="1"/>
    <col min="4924" max="4924" width="6.83203125" customWidth="1"/>
    <col min="4925" max="4925" width="14.6640625" customWidth="1"/>
    <col min="4926" max="4926" width="11" customWidth="1"/>
    <col min="4927" max="4936" width="8.1640625" customWidth="1"/>
    <col min="4937" max="4937" width="0" hidden="1" customWidth="1"/>
    <col min="4938" max="4941" width="8.1640625" customWidth="1"/>
    <col min="4942" max="4942" width="0" hidden="1" customWidth="1"/>
    <col min="5098" max="5098" width="10.5" bestFit="1" customWidth="1"/>
    <col min="5099" max="5099" width="4.33203125" bestFit="1" customWidth="1"/>
    <col min="5100" max="5100" width="41.5" bestFit="1" customWidth="1"/>
    <col min="5101" max="5115" width="5.5" customWidth="1"/>
    <col min="5116" max="5116" width="3.83203125" customWidth="1"/>
    <col min="5117" max="5117" width="5.5" customWidth="1"/>
    <col min="5118" max="5132" width="5.33203125" customWidth="1"/>
    <col min="5133" max="5148" width="5.5" customWidth="1"/>
    <col min="5149" max="5149" width="6" customWidth="1"/>
    <col min="5150" max="5150" width="8" customWidth="1"/>
    <col min="5151" max="5151" width="7.5" customWidth="1"/>
    <col min="5152" max="5152" width="10" customWidth="1"/>
    <col min="5153" max="5153" width="7.83203125" customWidth="1"/>
    <col min="5154" max="5154" width="6.83203125" customWidth="1"/>
    <col min="5155" max="5155" width="8.1640625" customWidth="1"/>
    <col min="5156" max="5157" width="5.33203125" customWidth="1"/>
    <col min="5158" max="5158" width="4.6640625" customWidth="1"/>
    <col min="5159" max="5159" width="4" customWidth="1"/>
    <col min="5160" max="5160" width="0" hidden="1" customWidth="1"/>
    <col min="5161" max="5164" width="5.1640625" customWidth="1"/>
    <col min="5165" max="5165" width="0" hidden="1" customWidth="1"/>
    <col min="5166" max="5166" width="5.1640625" customWidth="1"/>
    <col min="5167" max="5167" width="6" customWidth="1"/>
    <col min="5168" max="5168" width="6.83203125" customWidth="1"/>
    <col min="5169" max="5170" width="11.5" customWidth="1"/>
    <col min="5171" max="5171" width="8.5" customWidth="1"/>
    <col min="5172" max="5172" width="9" customWidth="1"/>
    <col min="5173" max="5173" width="8.33203125" customWidth="1"/>
    <col min="5174" max="5174" width="16.5" customWidth="1"/>
    <col min="5175" max="5175" width="6" customWidth="1"/>
    <col min="5176" max="5176" width="20.33203125" customWidth="1"/>
    <col min="5177" max="5177" width="5.1640625" bestFit="1" customWidth="1"/>
    <col min="5178" max="5178" width="20" customWidth="1"/>
    <col min="5179" max="5179" width="5.1640625" bestFit="1" customWidth="1"/>
    <col min="5180" max="5180" width="6.83203125" customWidth="1"/>
    <col min="5181" max="5181" width="14.6640625" customWidth="1"/>
    <col min="5182" max="5182" width="11" customWidth="1"/>
    <col min="5183" max="5192" width="8.1640625" customWidth="1"/>
    <col min="5193" max="5193" width="0" hidden="1" customWidth="1"/>
    <col min="5194" max="5197" width="8.1640625" customWidth="1"/>
    <col min="5198" max="5198" width="0" hidden="1" customWidth="1"/>
    <col min="5354" max="5354" width="10.5" bestFit="1" customWidth="1"/>
    <col min="5355" max="5355" width="4.33203125" bestFit="1" customWidth="1"/>
    <col min="5356" max="5356" width="41.5" bestFit="1" customWidth="1"/>
    <col min="5357" max="5371" width="5.5" customWidth="1"/>
    <col min="5372" max="5372" width="3.83203125" customWidth="1"/>
    <col min="5373" max="5373" width="5.5" customWidth="1"/>
    <col min="5374" max="5388" width="5.33203125" customWidth="1"/>
    <col min="5389" max="5404" width="5.5" customWidth="1"/>
    <col min="5405" max="5405" width="6" customWidth="1"/>
    <col min="5406" max="5406" width="8" customWidth="1"/>
    <col min="5407" max="5407" width="7.5" customWidth="1"/>
    <col min="5408" max="5408" width="10" customWidth="1"/>
    <col min="5409" max="5409" width="7.83203125" customWidth="1"/>
    <col min="5410" max="5410" width="6.83203125" customWidth="1"/>
    <col min="5411" max="5411" width="8.1640625" customWidth="1"/>
    <col min="5412" max="5413" width="5.33203125" customWidth="1"/>
    <col min="5414" max="5414" width="4.6640625" customWidth="1"/>
    <col min="5415" max="5415" width="4" customWidth="1"/>
    <col min="5416" max="5416" width="0" hidden="1" customWidth="1"/>
    <col min="5417" max="5420" width="5.1640625" customWidth="1"/>
    <col min="5421" max="5421" width="0" hidden="1" customWidth="1"/>
    <col min="5422" max="5422" width="5.1640625" customWidth="1"/>
    <col min="5423" max="5423" width="6" customWidth="1"/>
    <col min="5424" max="5424" width="6.83203125" customWidth="1"/>
    <col min="5425" max="5426" width="11.5" customWidth="1"/>
    <col min="5427" max="5427" width="8.5" customWidth="1"/>
    <col min="5428" max="5428" width="9" customWidth="1"/>
    <col min="5429" max="5429" width="8.33203125" customWidth="1"/>
    <col min="5430" max="5430" width="16.5" customWidth="1"/>
    <col min="5431" max="5431" width="6" customWidth="1"/>
    <col min="5432" max="5432" width="20.33203125" customWidth="1"/>
    <col min="5433" max="5433" width="5.1640625" bestFit="1" customWidth="1"/>
    <col min="5434" max="5434" width="20" customWidth="1"/>
    <col min="5435" max="5435" width="5.1640625" bestFit="1" customWidth="1"/>
    <col min="5436" max="5436" width="6.83203125" customWidth="1"/>
    <col min="5437" max="5437" width="14.6640625" customWidth="1"/>
    <col min="5438" max="5438" width="11" customWidth="1"/>
    <col min="5439" max="5448" width="8.1640625" customWidth="1"/>
    <col min="5449" max="5449" width="0" hidden="1" customWidth="1"/>
    <col min="5450" max="5453" width="8.1640625" customWidth="1"/>
    <col min="5454" max="5454" width="0" hidden="1" customWidth="1"/>
    <col min="5610" max="5610" width="10.5" bestFit="1" customWidth="1"/>
    <col min="5611" max="5611" width="4.33203125" bestFit="1" customWidth="1"/>
    <col min="5612" max="5612" width="41.5" bestFit="1" customWidth="1"/>
    <col min="5613" max="5627" width="5.5" customWidth="1"/>
    <col min="5628" max="5628" width="3.83203125" customWidth="1"/>
    <col min="5629" max="5629" width="5.5" customWidth="1"/>
    <col min="5630" max="5644" width="5.33203125" customWidth="1"/>
    <col min="5645" max="5660" width="5.5" customWidth="1"/>
    <col min="5661" max="5661" width="6" customWidth="1"/>
    <col min="5662" max="5662" width="8" customWidth="1"/>
    <col min="5663" max="5663" width="7.5" customWidth="1"/>
    <col min="5664" max="5664" width="10" customWidth="1"/>
    <col min="5665" max="5665" width="7.83203125" customWidth="1"/>
    <col min="5666" max="5666" width="6.83203125" customWidth="1"/>
    <col min="5667" max="5667" width="8.1640625" customWidth="1"/>
    <col min="5668" max="5669" width="5.33203125" customWidth="1"/>
    <col min="5670" max="5670" width="4.6640625" customWidth="1"/>
    <col min="5671" max="5671" width="4" customWidth="1"/>
    <col min="5672" max="5672" width="0" hidden="1" customWidth="1"/>
    <col min="5673" max="5676" width="5.1640625" customWidth="1"/>
    <col min="5677" max="5677" width="0" hidden="1" customWidth="1"/>
    <col min="5678" max="5678" width="5.1640625" customWidth="1"/>
    <col min="5679" max="5679" width="6" customWidth="1"/>
    <col min="5680" max="5680" width="6.83203125" customWidth="1"/>
    <col min="5681" max="5682" width="11.5" customWidth="1"/>
    <col min="5683" max="5683" width="8.5" customWidth="1"/>
    <col min="5684" max="5684" width="9" customWidth="1"/>
    <col min="5685" max="5685" width="8.33203125" customWidth="1"/>
    <col min="5686" max="5686" width="16.5" customWidth="1"/>
    <col min="5687" max="5687" width="6" customWidth="1"/>
    <col min="5688" max="5688" width="20.33203125" customWidth="1"/>
    <col min="5689" max="5689" width="5.1640625" bestFit="1" customWidth="1"/>
    <col min="5690" max="5690" width="20" customWidth="1"/>
    <col min="5691" max="5691" width="5.1640625" bestFit="1" customWidth="1"/>
    <col min="5692" max="5692" width="6.83203125" customWidth="1"/>
    <col min="5693" max="5693" width="14.6640625" customWidth="1"/>
    <col min="5694" max="5694" width="11" customWidth="1"/>
    <col min="5695" max="5704" width="8.1640625" customWidth="1"/>
    <col min="5705" max="5705" width="0" hidden="1" customWidth="1"/>
    <col min="5706" max="5709" width="8.1640625" customWidth="1"/>
    <col min="5710" max="5710" width="0" hidden="1" customWidth="1"/>
    <col min="5866" max="5866" width="10.5" bestFit="1" customWidth="1"/>
    <col min="5867" max="5867" width="4.33203125" bestFit="1" customWidth="1"/>
    <col min="5868" max="5868" width="41.5" bestFit="1" customWidth="1"/>
    <col min="5869" max="5883" width="5.5" customWidth="1"/>
    <col min="5884" max="5884" width="3.83203125" customWidth="1"/>
    <col min="5885" max="5885" width="5.5" customWidth="1"/>
    <col min="5886" max="5900" width="5.33203125" customWidth="1"/>
    <col min="5901" max="5916" width="5.5" customWidth="1"/>
    <col min="5917" max="5917" width="6" customWidth="1"/>
    <col min="5918" max="5918" width="8" customWidth="1"/>
    <col min="5919" max="5919" width="7.5" customWidth="1"/>
    <col min="5920" max="5920" width="10" customWidth="1"/>
    <col min="5921" max="5921" width="7.83203125" customWidth="1"/>
    <col min="5922" max="5922" width="6.83203125" customWidth="1"/>
    <col min="5923" max="5923" width="8.1640625" customWidth="1"/>
    <col min="5924" max="5925" width="5.33203125" customWidth="1"/>
    <col min="5926" max="5926" width="4.6640625" customWidth="1"/>
    <col min="5927" max="5927" width="4" customWidth="1"/>
    <col min="5928" max="5928" width="0" hidden="1" customWidth="1"/>
    <col min="5929" max="5932" width="5.1640625" customWidth="1"/>
    <col min="5933" max="5933" width="0" hidden="1" customWidth="1"/>
    <col min="5934" max="5934" width="5.1640625" customWidth="1"/>
    <col min="5935" max="5935" width="6" customWidth="1"/>
    <col min="5936" max="5936" width="6.83203125" customWidth="1"/>
    <col min="5937" max="5938" width="11.5" customWidth="1"/>
    <col min="5939" max="5939" width="8.5" customWidth="1"/>
    <col min="5940" max="5940" width="9" customWidth="1"/>
    <col min="5941" max="5941" width="8.33203125" customWidth="1"/>
    <col min="5942" max="5942" width="16.5" customWidth="1"/>
    <col min="5943" max="5943" width="6" customWidth="1"/>
    <col min="5944" max="5944" width="20.33203125" customWidth="1"/>
    <col min="5945" max="5945" width="5.1640625" bestFit="1" customWidth="1"/>
    <col min="5946" max="5946" width="20" customWidth="1"/>
    <col min="5947" max="5947" width="5.1640625" bestFit="1" customWidth="1"/>
    <col min="5948" max="5948" width="6.83203125" customWidth="1"/>
    <col min="5949" max="5949" width="14.6640625" customWidth="1"/>
    <col min="5950" max="5950" width="11" customWidth="1"/>
    <col min="5951" max="5960" width="8.1640625" customWidth="1"/>
    <col min="5961" max="5961" width="0" hidden="1" customWidth="1"/>
    <col min="5962" max="5965" width="8.1640625" customWidth="1"/>
    <col min="5966" max="5966" width="0" hidden="1" customWidth="1"/>
    <col min="6122" max="6122" width="10.5" bestFit="1" customWidth="1"/>
    <col min="6123" max="6123" width="4.33203125" bestFit="1" customWidth="1"/>
    <col min="6124" max="6124" width="41.5" bestFit="1" customWidth="1"/>
    <col min="6125" max="6139" width="5.5" customWidth="1"/>
    <col min="6140" max="6140" width="3.83203125" customWidth="1"/>
    <col min="6141" max="6141" width="5.5" customWidth="1"/>
    <col min="6142" max="6156" width="5.33203125" customWidth="1"/>
    <col min="6157" max="6172" width="5.5" customWidth="1"/>
    <col min="6173" max="6173" width="6" customWidth="1"/>
    <col min="6174" max="6174" width="8" customWidth="1"/>
    <col min="6175" max="6175" width="7.5" customWidth="1"/>
    <col min="6176" max="6176" width="10" customWidth="1"/>
    <col min="6177" max="6177" width="7.83203125" customWidth="1"/>
    <col min="6178" max="6178" width="6.83203125" customWidth="1"/>
    <col min="6179" max="6179" width="8.1640625" customWidth="1"/>
    <col min="6180" max="6181" width="5.33203125" customWidth="1"/>
    <col min="6182" max="6182" width="4.6640625" customWidth="1"/>
    <col min="6183" max="6183" width="4" customWidth="1"/>
    <col min="6184" max="6184" width="0" hidden="1" customWidth="1"/>
    <col min="6185" max="6188" width="5.1640625" customWidth="1"/>
    <col min="6189" max="6189" width="0" hidden="1" customWidth="1"/>
    <col min="6190" max="6190" width="5.1640625" customWidth="1"/>
    <col min="6191" max="6191" width="6" customWidth="1"/>
    <col min="6192" max="6192" width="6.83203125" customWidth="1"/>
    <col min="6193" max="6194" width="11.5" customWidth="1"/>
    <col min="6195" max="6195" width="8.5" customWidth="1"/>
    <col min="6196" max="6196" width="9" customWidth="1"/>
    <col min="6197" max="6197" width="8.33203125" customWidth="1"/>
    <col min="6198" max="6198" width="16.5" customWidth="1"/>
    <col min="6199" max="6199" width="6" customWidth="1"/>
    <col min="6200" max="6200" width="20.33203125" customWidth="1"/>
    <col min="6201" max="6201" width="5.1640625" bestFit="1" customWidth="1"/>
    <col min="6202" max="6202" width="20" customWidth="1"/>
    <col min="6203" max="6203" width="5.1640625" bestFit="1" customWidth="1"/>
    <col min="6204" max="6204" width="6.83203125" customWidth="1"/>
    <col min="6205" max="6205" width="14.6640625" customWidth="1"/>
    <col min="6206" max="6206" width="11" customWidth="1"/>
    <col min="6207" max="6216" width="8.1640625" customWidth="1"/>
    <col min="6217" max="6217" width="0" hidden="1" customWidth="1"/>
    <col min="6218" max="6221" width="8.1640625" customWidth="1"/>
    <col min="6222" max="6222" width="0" hidden="1" customWidth="1"/>
    <col min="6378" max="6378" width="10.5" bestFit="1" customWidth="1"/>
    <col min="6379" max="6379" width="4.33203125" bestFit="1" customWidth="1"/>
    <col min="6380" max="6380" width="41.5" bestFit="1" customWidth="1"/>
    <col min="6381" max="6395" width="5.5" customWidth="1"/>
    <col min="6396" max="6396" width="3.83203125" customWidth="1"/>
    <col min="6397" max="6397" width="5.5" customWidth="1"/>
    <col min="6398" max="6412" width="5.33203125" customWidth="1"/>
    <col min="6413" max="6428" width="5.5" customWidth="1"/>
    <col min="6429" max="6429" width="6" customWidth="1"/>
    <col min="6430" max="6430" width="8" customWidth="1"/>
    <col min="6431" max="6431" width="7.5" customWidth="1"/>
    <col min="6432" max="6432" width="10" customWidth="1"/>
    <col min="6433" max="6433" width="7.83203125" customWidth="1"/>
    <col min="6434" max="6434" width="6.83203125" customWidth="1"/>
    <col min="6435" max="6435" width="8.1640625" customWidth="1"/>
    <col min="6436" max="6437" width="5.33203125" customWidth="1"/>
    <col min="6438" max="6438" width="4.6640625" customWidth="1"/>
    <col min="6439" max="6439" width="4" customWidth="1"/>
    <col min="6440" max="6440" width="0" hidden="1" customWidth="1"/>
    <col min="6441" max="6444" width="5.1640625" customWidth="1"/>
    <col min="6445" max="6445" width="0" hidden="1" customWidth="1"/>
    <col min="6446" max="6446" width="5.1640625" customWidth="1"/>
    <col min="6447" max="6447" width="6" customWidth="1"/>
    <col min="6448" max="6448" width="6.83203125" customWidth="1"/>
    <col min="6449" max="6450" width="11.5" customWidth="1"/>
    <col min="6451" max="6451" width="8.5" customWidth="1"/>
    <col min="6452" max="6452" width="9" customWidth="1"/>
    <col min="6453" max="6453" width="8.33203125" customWidth="1"/>
    <col min="6454" max="6454" width="16.5" customWidth="1"/>
    <col min="6455" max="6455" width="6" customWidth="1"/>
    <col min="6456" max="6456" width="20.33203125" customWidth="1"/>
    <col min="6457" max="6457" width="5.1640625" bestFit="1" customWidth="1"/>
    <col min="6458" max="6458" width="20" customWidth="1"/>
    <col min="6459" max="6459" width="5.1640625" bestFit="1" customWidth="1"/>
    <col min="6460" max="6460" width="6.83203125" customWidth="1"/>
    <col min="6461" max="6461" width="14.6640625" customWidth="1"/>
    <col min="6462" max="6462" width="11" customWidth="1"/>
    <col min="6463" max="6472" width="8.1640625" customWidth="1"/>
    <col min="6473" max="6473" width="0" hidden="1" customWidth="1"/>
    <col min="6474" max="6477" width="8.1640625" customWidth="1"/>
    <col min="6478" max="6478" width="0" hidden="1" customWidth="1"/>
    <col min="6634" max="6634" width="10.5" bestFit="1" customWidth="1"/>
    <col min="6635" max="6635" width="4.33203125" bestFit="1" customWidth="1"/>
    <col min="6636" max="6636" width="41.5" bestFit="1" customWidth="1"/>
    <col min="6637" max="6651" width="5.5" customWidth="1"/>
    <col min="6652" max="6652" width="3.83203125" customWidth="1"/>
    <col min="6653" max="6653" width="5.5" customWidth="1"/>
    <col min="6654" max="6668" width="5.33203125" customWidth="1"/>
    <col min="6669" max="6684" width="5.5" customWidth="1"/>
    <col min="6685" max="6685" width="6" customWidth="1"/>
    <col min="6686" max="6686" width="8" customWidth="1"/>
    <col min="6687" max="6687" width="7.5" customWidth="1"/>
    <col min="6688" max="6688" width="10" customWidth="1"/>
    <col min="6689" max="6689" width="7.83203125" customWidth="1"/>
    <col min="6690" max="6690" width="6.83203125" customWidth="1"/>
    <col min="6691" max="6691" width="8.1640625" customWidth="1"/>
    <col min="6692" max="6693" width="5.33203125" customWidth="1"/>
    <col min="6694" max="6694" width="4.6640625" customWidth="1"/>
    <col min="6695" max="6695" width="4" customWidth="1"/>
    <col min="6696" max="6696" width="0" hidden="1" customWidth="1"/>
    <col min="6697" max="6700" width="5.1640625" customWidth="1"/>
    <col min="6701" max="6701" width="0" hidden="1" customWidth="1"/>
    <col min="6702" max="6702" width="5.1640625" customWidth="1"/>
    <col min="6703" max="6703" width="6" customWidth="1"/>
    <col min="6704" max="6704" width="6.83203125" customWidth="1"/>
    <col min="6705" max="6706" width="11.5" customWidth="1"/>
    <col min="6707" max="6707" width="8.5" customWidth="1"/>
    <col min="6708" max="6708" width="9" customWidth="1"/>
    <col min="6709" max="6709" width="8.33203125" customWidth="1"/>
    <col min="6710" max="6710" width="16.5" customWidth="1"/>
    <col min="6711" max="6711" width="6" customWidth="1"/>
    <col min="6712" max="6712" width="20.33203125" customWidth="1"/>
    <col min="6713" max="6713" width="5.1640625" bestFit="1" customWidth="1"/>
    <col min="6714" max="6714" width="20" customWidth="1"/>
    <col min="6715" max="6715" width="5.1640625" bestFit="1" customWidth="1"/>
    <col min="6716" max="6716" width="6.83203125" customWidth="1"/>
    <col min="6717" max="6717" width="14.6640625" customWidth="1"/>
    <col min="6718" max="6718" width="11" customWidth="1"/>
    <col min="6719" max="6728" width="8.1640625" customWidth="1"/>
    <col min="6729" max="6729" width="0" hidden="1" customWidth="1"/>
    <col min="6730" max="6733" width="8.1640625" customWidth="1"/>
    <col min="6734" max="6734" width="0" hidden="1" customWidth="1"/>
    <col min="6890" max="6890" width="10.5" bestFit="1" customWidth="1"/>
    <col min="6891" max="6891" width="4.33203125" bestFit="1" customWidth="1"/>
    <col min="6892" max="6892" width="41.5" bestFit="1" customWidth="1"/>
    <col min="6893" max="6907" width="5.5" customWidth="1"/>
    <col min="6908" max="6908" width="3.83203125" customWidth="1"/>
    <col min="6909" max="6909" width="5.5" customWidth="1"/>
    <col min="6910" max="6924" width="5.33203125" customWidth="1"/>
    <col min="6925" max="6940" width="5.5" customWidth="1"/>
    <col min="6941" max="6941" width="6" customWidth="1"/>
    <col min="6942" max="6942" width="8" customWidth="1"/>
    <col min="6943" max="6943" width="7.5" customWidth="1"/>
    <col min="6944" max="6944" width="10" customWidth="1"/>
    <col min="6945" max="6945" width="7.83203125" customWidth="1"/>
    <col min="6946" max="6946" width="6.83203125" customWidth="1"/>
    <col min="6947" max="6947" width="8.1640625" customWidth="1"/>
    <col min="6948" max="6949" width="5.33203125" customWidth="1"/>
    <col min="6950" max="6950" width="4.6640625" customWidth="1"/>
    <col min="6951" max="6951" width="4" customWidth="1"/>
    <col min="6952" max="6952" width="0" hidden="1" customWidth="1"/>
    <col min="6953" max="6956" width="5.1640625" customWidth="1"/>
    <col min="6957" max="6957" width="0" hidden="1" customWidth="1"/>
    <col min="6958" max="6958" width="5.1640625" customWidth="1"/>
    <col min="6959" max="6959" width="6" customWidth="1"/>
    <col min="6960" max="6960" width="6.83203125" customWidth="1"/>
    <col min="6961" max="6962" width="11.5" customWidth="1"/>
    <col min="6963" max="6963" width="8.5" customWidth="1"/>
    <col min="6964" max="6964" width="9" customWidth="1"/>
    <col min="6965" max="6965" width="8.33203125" customWidth="1"/>
    <col min="6966" max="6966" width="16.5" customWidth="1"/>
    <col min="6967" max="6967" width="6" customWidth="1"/>
    <col min="6968" max="6968" width="20.33203125" customWidth="1"/>
    <col min="6969" max="6969" width="5.1640625" bestFit="1" customWidth="1"/>
    <col min="6970" max="6970" width="20" customWidth="1"/>
    <col min="6971" max="6971" width="5.1640625" bestFit="1" customWidth="1"/>
    <col min="6972" max="6972" width="6.83203125" customWidth="1"/>
    <col min="6973" max="6973" width="14.6640625" customWidth="1"/>
    <col min="6974" max="6974" width="11" customWidth="1"/>
    <col min="6975" max="6984" width="8.1640625" customWidth="1"/>
    <col min="6985" max="6985" width="0" hidden="1" customWidth="1"/>
    <col min="6986" max="6989" width="8.1640625" customWidth="1"/>
    <col min="6990" max="6990" width="0" hidden="1" customWidth="1"/>
    <col min="7146" max="7146" width="10.5" bestFit="1" customWidth="1"/>
    <col min="7147" max="7147" width="4.33203125" bestFit="1" customWidth="1"/>
    <col min="7148" max="7148" width="41.5" bestFit="1" customWidth="1"/>
    <col min="7149" max="7163" width="5.5" customWidth="1"/>
    <col min="7164" max="7164" width="3.83203125" customWidth="1"/>
    <col min="7165" max="7165" width="5.5" customWidth="1"/>
    <col min="7166" max="7180" width="5.33203125" customWidth="1"/>
    <col min="7181" max="7196" width="5.5" customWidth="1"/>
    <col min="7197" max="7197" width="6" customWidth="1"/>
    <col min="7198" max="7198" width="8" customWidth="1"/>
    <col min="7199" max="7199" width="7.5" customWidth="1"/>
    <col min="7200" max="7200" width="10" customWidth="1"/>
    <col min="7201" max="7201" width="7.83203125" customWidth="1"/>
    <col min="7202" max="7202" width="6.83203125" customWidth="1"/>
    <col min="7203" max="7203" width="8.1640625" customWidth="1"/>
    <col min="7204" max="7205" width="5.33203125" customWidth="1"/>
    <col min="7206" max="7206" width="4.6640625" customWidth="1"/>
    <col min="7207" max="7207" width="4" customWidth="1"/>
    <col min="7208" max="7208" width="0" hidden="1" customWidth="1"/>
    <col min="7209" max="7212" width="5.1640625" customWidth="1"/>
    <col min="7213" max="7213" width="0" hidden="1" customWidth="1"/>
    <col min="7214" max="7214" width="5.1640625" customWidth="1"/>
    <col min="7215" max="7215" width="6" customWidth="1"/>
    <col min="7216" max="7216" width="6.83203125" customWidth="1"/>
    <col min="7217" max="7218" width="11.5" customWidth="1"/>
    <col min="7219" max="7219" width="8.5" customWidth="1"/>
    <col min="7220" max="7220" width="9" customWidth="1"/>
    <col min="7221" max="7221" width="8.33203125" customWidth="1"/>
    <col min="7222" max="7222" width="16.5" customWidth="1"/>
    <col min="7223" max="7223" width="6" customWidth="1"/>
    <col min="7224" max="7224" width="20.33203125" customWidth="1"/>
    <col min="7225" max="7225" width="5.1640625" bestFit="1" customWidth="1"/>
    <col min="7226" max="7226" width="20" customWidth="1"/>
    <col min="7227" max="7227" width="5.1640625" bestFit="1" customWidth="1"/>
    <col min="7228" max="7228" width="6.83203125" customWidth="1"/>
    <col min="7229" max="7229" width="14.6640625" customWidth="1"/>
    <col min="7230" max="7230" width="11" customWidth="1"/>
    <col min="7231" max="7240" width="8.1640625" customWidth="1"/>
    <col min="7241" max="7241" width="0" hidden="1" customWidth="1"/>
    <col min="7242" max="7245" width="8.1640625" customWidth="1"/>
    <col min="7246" max="7246" width="0" hidden="1" customWidth="1"/>
    <col min="7402" max="7402" width="10.5" bestFit="1" customWidth="1"/>
    <col min="7403" max="7403" width="4.33203125" bestFit="1" customWidth="1"/>
    <col min="7404" max="7404" width="41.5" bestFit="1" customWidth="1"/>
    <col min="7405" max="7419" width="5.5" customWidth="1"/>
    <col min="7420" max="7420" width="3.83203125" customWidth="1"/>
    <col min="7421" max="7421" width="5.5" customWidth="1"/>
    <col min="7422" max="7436" width="5.33203125" customWidth="1"/>
    <col min="7437" max="7452" width="5.5" customWidth="1"/>
    <col min="7453" max="7453" width="6" customWidth="1"/>
    <col min="7454" max="7454" width="8" customWidth="1"/>
    <col min="7455" max="7455" width="7.5" customWidth="1"/>
    <col min="7456" max="7456" width="10" customWidth="1"/>
    <col min="7457" max="7457" width="7.83203125" customWidth="1"/>
    <col min="7458" max="7458" width="6.83203125" customWidth="1"/>
    <col min="7459" max="7459" width="8.1640625" customWidth="1"/>
    <col min="7460" max="7461" width="5.33203125" customWidth="1"/>
    <col min="7462" max="7462" width="4.6640625" customWidth="1"/>
    <col min="7463" max="7463" width="4" customWidth="1"/>
    <col min="7464" max="7464" width="0" hidden="1" customWidth="1"/>
    <col min="7465" max="7468" width="5.1640625" customWidth="1"/>
    <col min="7469" max="7469" width="0" hidden="1" customWidth="1"/>
    <col min="7470" max="7470" width="5.1640625" customWidth="1"/>
    <col min="7471" max="7471" width="6" customWidth="1"/>
    <col min="7472" max="7472" width="6.83203125" customWidth="1"/>
    <col min="7473" max="7474" width="11.5" customWidth="1"/>
    <col min="7475" max="7475" width="8.5" customWidth="1"/>
    <col min="7476" max="7476" width="9" customWidth="1"/>
    <col min="7477" max="7477" width="8.33203125" customWidth="1"/>
    <col min="7478" max="7478" width="16.5" customWidth="1"/>
    <col min="7479" max="7479" width="6" customWidth="1"/>
    <col min="7480" max="7480" width="20.33203125" customWidth="1"/>
    <col min="7481" max="7481" width="5.1640625" bestFit="1" customWidth="1"/>
    <col min="7482" max="7482" width="20" customWidth="1"/>
    <col min="7483" max="7483" width="5.1640625" bestFit="1" customWidth="1"/>
    <col min="7484" max="7484" width="6.83203125" customWidth="1"/>
    <col min="7485" max="7485" width="14.6640625" customWidth="1"/>
    <col min="7486" max="7486" width="11" customWidth="1"/>
    <col min="7487" max="7496" width="8.1640625" customWidth="1"/>
    <col min="7497" max="7497" width="0" hidden="1" customWidth="1"/>
    <col min="7498" max="7501" width="8.1640625" customWidth="1"/>
    <col min="7502" max="7502" width="0" hidden="1" customWidth="1"/>
    <col min="7658" max="7658" width="10.5" bestFit="1" customWidth="1"/>
    <col min="7659" max="7659" width="4.33203125" bestFit="1" customWidth="1"/>
    <col min="7660" max="7660" width="41.5" bestFit="1" customWidth="1"/>
    <col min="7661" max="7675" width="5.5" customWidth="1"/>
    <col min="7676" max="7676" width="3.83203125" customWidth="1"/>
    <col min="7677" max="7677" width="5.5" customWidth="1"/>
    <col min="7678" max="7692" width="5.33203125" customWidth="1"/>
    <col min="7693" max="7708" width="5.5" customWidth="1"/>
    <col min="7709" max="7709" width="6" customWidth="1"/>
    <col min="7710" max="7710" width="8" customWidth="1"/>
    <col min="7711" max="7711" width="7.5" customWidth="1"/>
    <col min="7712" max="7712" width="10" customWidth="1"/>
    <col min="7713" max="7713" width="7.83203125" customWidth="1"/>
    <col min="7714" max="7714" width="6.83203125" customWidth="1"/>
    <col min="7715" max="7715" width="8.1640625" customWidth="1"/>
    <col min="7716" max="7717" width="5.33203125" customWidth="1"/>
    <col min="7718" max="7718" width="4.6640625" customWidth="1"/>
    <col min="7719" max="7719" width="4" customWidth="1"/>
    <col min="7720" max="7720" width="0" hidden="1" customWidth="1"/>
    <col min="7721" max="7724" width="5.1640625" customWidth="1"/>
    <col min="7725" max="7725" width="0" hidden="1" customWidth="1"/>
    <col min="7726" max="7726" width="5.1640625" customWidth="1"/>
    <col min="7727" max="7727" width="6" customWidth="1"/>
    <col min="7728" max="7728" width="6.83203125" customWidth="1"/>
    <col min="7729" max="7730" width="11.5" customWidth="1"/>
    <col min="7731" max="7731" width="8.5" customWidth="1"/>
    <col min="7732" max="7732" width="9" customWidth="1"/>
    <col min="7733" max="7733" width="8.33203125" customWidth="1"/>
    <col min="7734" max="7734" width="16.5" customWidth="1"/>
    <col min="7735" max="7735" width="6" customWidth="1"/>
    <col min="7736" max="7736" width="20.33203125" customWidth="1"/>
    <col min="7737" max="7737" width="5.1640625" bestFit="1" customWidth="1"/>
    <col min="7738" max="7738" width="20" customWidth="1"/>
    <col min="7739" max="7739" width="5.1640625" bestFit="1" customWidth="1"/>
    <col min="7740" max="7740" width="6.83203125" customWidth="1"/>
    <col min="7741" max="7741" width="14.6640625" customWidth="1"/>
    <col min="7742" max="7742" width="11" customWidth="1"/>
    <col min="7743" max="7752" width="8.1640625" customWidth="1"/>
    <col min="7753" max="7753" width="0" hidden="1" customWidth="1"/>
    <col min="7754" max="7757" width="8.1640625" customWidth="1"/>
    <col min="7758" max="7758" width="0" hidden="1" customWidth="1"/>
    <col min="7914" max="7914" width="10.5" bestFit="1" customWidth="1"/>
    <col min="7915" max="7915" width="4.33203125" bestFit="1" customWidth="1"/>
    <col min="7916" max="7916" width="41.5" bestFit="1" customWidth="1"/>
    <col min="7917" max="7931" width="5.5" customWidth="1"/>
    <col min="7932" max="7932" width="3.83203125" customWidth="1"/>
    <col min="7933" max="7933" width="5.5" customWidth="1"/>
    <col min="7934" max="7948" width="5.33203125" customWidth="1"/>
    <col min="7949" max="7964" width="5.5" customWidth="1"/>
    <col min="7965" max="7965" width="6" customWidth="1"/>
    <col min="7966" max="7966" width="8" customWidth="1"/>
    <col min="7967" max="7967" width="7.5" customWidth="1"/>
    <col min="7968" max="7968" width="10" customWidth="1"/>
    <col min="7969" max="7969" width="7.83203125" customWidth="1"/>
    <col min="7970" max="7970" width="6.83203125" customWidth="1"/>
    <col min="7971" max="7971" width="8.1640625" customWidth="1"/>
    <col min="7972" max="7973" width="5.33203125" customWidth="1"/>
    <col min="7974" max="7974" width="4.6640625" customWidth="1"/>
    <col min="7975" max="7975" width="4" customWidth="1"/>
    <col min="7976" max="7976" width="0" hidden="1" customWidth="1"/>
    <col min="7977" max="7980" width="5.1640625" customWidth="1"/>
    <col min="7981" max="7981" width="0" hidden="1" customWidth="1"/>
    <col min="7982" max="7982" width="5.1640625" customWidth="1"/>
    <col min="7983" max="7983" width="6" customWidth="1"/>
    <col min="7984" max="7984" width="6.83203125" customWidth="1"/>
    <col min="7985" max="7986" width="11.5" customWidth="1"/>
    <col min="7987" max="7987" width="8.5" customWidth="1"/>
    <col min="7988" max="7988" width="9" customWidth="1"/>
    <col min="7989" max="7989" width="8.33203125" customWidth="1"/>
    <col min="7990" max="7990" width="16.5" customWidth="1"/>
    <col min="7991" max="7991" width="6" customWidth="1"/>
    <col min="7992" max="7992" width="20.33203125" customWidth="1"/>
    <col min="7993" max="7993" width="5.1640625" bestFit="1" customWidth="1"/>
    <col min="7994" max="7994" width="20" customWidth="1"/>
    <col min="7995" max="7995" width="5.1640625" bestFit="1" customWidth="1"/>
    <col min="7996" max="7996" width="6.83203125" customWidth="1"/>
    <col min="7997" max="7997" width="14.6640625" customWidth="1"/>
    <col min="7998" max="7998" width="11" customWidth="1"/>
    <col min="7999" max="8008" width="8.1640625" customWidth="1"/>
    <col min="8009" max="8009" width="0" hidden="1" customWidth="1"/>
    <col min="8010" max="8013" width="8.1640625" customWidth="1"/>
    <col min="8014" max="8014" width="0" hidden="1" customWidth="1"/>
    <col min="8170" max="8170" width="10.5" bestFit="1" customWidth="1"/>
    <col min="8171" max="8171" width="4.33203125" bestFit="1" customWidth="1"/>
    <col min="8172" max="8172" width="41.5" bestFit="1" customWidth="1"/>
    <col min="8173" max="8187" width="5.5" customWidth="1"/>
    <col min="8188" max="8188" width="3.83203125" customWidth="1"/>
    <col min="8189" max="8189" width="5.5" customWidth="1"/>
    <col min="8190" max="8204" width="5.33203125" customWidth="1"/>
    <col min="8205" max="8220" width="5.5" customWidth="1"/>
    <col min="8221" max="8221" width="6" customWidth="1"/>
    <col min="8222" max="8222" width="8" customWidth="1"/>
    <col min="8223" max="8223" width="7.5" customWidth="1"/>
    <col min="8224" max="8224" width="10" customWidth="1"/>
    <col min="8225" max="8225" width="7.83203125" customWidth="1"/>
    <col min="8226" max="8226" width="6.83203125" customWidth="1"/>
    <col min="8227" max="8227" width="8.1640625" customWidth="1"/>
    <col min="8228" max="8229" width="5.33203125" customWidth="1"/>
    <col min="8230" max="8230" width="4.6640625" customWidth="1"/>
    <col min="8231" max="8231" width="4" customWidth="1"/>
    <col min="8232" max="8232" width="0" hidden="1" customWidth="1"/>
    <col min="8233" max="8236" width="5.1640625" customWidth="1"/>
    <col min="8237" max="8237" width="0" hidden="1" customWidth="1"/>
    <col min="8238" max="8238" width="5.1640625" customWidth="1"/>
    <col min="8239" max="8239" width="6" customWidth="1"/>
    <col min="8240" max="8240" width="6.83203125" customWidth="1"/>
    <col min="8241" max="8242" width="11.5" customWidth="1"/>
    <col min="8243" max="8243" width="8.5" customWidth="1"/>
    <col min="8244" max="8244" width="9" customWidth="1"/>
    <col min="8245" max="8245" width="8.33203125" customWidth="1"/>
    <col min="8246" max="8246" width="16.5" customWidth="1"/>
    <col min="8247" max="8247" width="6" customWidth="1"/>
    <col min="8248" max="8248" width="20.33203125" customWidth="1"/>
    <col min="8249" max="8249" width="5.1640625" bestFit="1" customWidth="1"/>
    <col min="8250" max="8250" width="20" customWidth="1"/>
    <col min="8251" max="8251" width="5.1640625" bestFit="1" customWidth="1"/>
    <col min="8252" max="8252" width="6.83203125" customWidth="1"/>
    <col min="8253" max="8253" width="14.6640625" customWidth="1"/>
    <col min="8254" max="8254" width="11" customWidth="1"/>
    <col min="8255" max="8264" width="8.1640625" customWidth="1"/>
    <col min="8265" max="8265" width="0" hidden="1" customWidth="1"/>
    <col min="8266" max="8269" width="8.1640625" customWidth="1"/>
    <col min="8270" max="8270" width="0" hidden="1" customWidth="1"/>
    <col min="8426" max="8426" width="10.5" bestFit="1" customWidth="1"/>
    <col min="8427" max="8427" width="4.33203125" bestFit="1" customWidth="1"/>
    <col min="8428" max="8428" width="41.5" bestFit="1" customWidth="1"/>
    <col min="8429" max="8443" width="5.5" customWidth="1"/>
    <col min="8444" max="8444" width="3.83203125" customWidth="1"/>
    <col min="8445" max="8445" width="5.5" customWidth="1"/>
    <col min="8446" max="8460" width="5.33203125" customWidth="1"/>
    <col min="8461" max="8476" width="5.5" customWidth="1"/>
    <col min="8477" max="8477" width="6" customWidth="1"/>
    <col min="8478" max="8478" width="8" customWidth="1"/>
    <col min="8479" max="8479" width="7.5" customWidth="1"/>
    <col min="8480" max="8480" width="10" customWidth="1"/>
    <col min="8481" max="8481" width="7.83203125" customWidth="1"/>
    <col min="8482" max="8482" width="6.83203125" customWidth="1"/>
    <col min="8483" max="8483" width="8.1640625" customWidth="1"/>
    <col min="8484" max="8485" width="5.33203125" customWidth="1"/>
    <col min="8486" max="8486" width="4.6640625" customWidth="1"/>
    <col min="8487" max="8487" width="4" customWidth="1"/>
    <col min="8488" max="8488" width="0" hidden="1" customWidth="1"/>
    <col min="8489" max="8492" width="5.1640625" customWidth="1"/>
    <col min="8493" max="8493" width="0" hidden="1" customWidth="1"/>
    <col min="8494" max="8494" width="5.1640625" customWidth="1"/>
    <col min="8495" max="8495" width="6" customWidth="1"/>
    <col min="8496" max="8496" width="6.83203125" customWidth="1"/>
    <col min="8497" max="8498" width="11.5" customWidth="1"/>
    <col min="8499" max="8499" width="8.5" customWidth="1"/>
    <col min="8500" max="8500" width="9" customWidth="1"/>
    <col min="8501" max="8501" width="8.33203125" customWidth="1"/>
    <col min="8502" max="8502" width="16.5" customWidth="1"/>
    <col min="8503" max="8503" width="6" customWidth="1"/>
    <col min="8504" max="8504" width="20.33203125" customWidth="1"/>
    <col min="8505" max="8505" width="5.1640625" bestFit="1" customWidth="1"/>
    <col min="8506" max="8506" width="20" customWidth="1"/>
    <col min="8507" max="8507" width="5.1640625" bestFit="1" customWidth="1"/>
    <col min="8508" max="8508" width="6.83203125" customWidth="1"/>
    <col min="8509" max="8509" width="14.6640625" customWidth="1"/>
    <col min="8510" max="8510" width="11" customWidth="1"/>
    <col min="8511" max="8520" width="8.1640625" customWidth="1"/>
    <col min="8521" max="8521" width="0" hidden="1" customWidth="1"/>
    <col min="8522" max="8525" width="8.1640625" customWidth="1"/>
    <col min="8526" max="8526" width="0" hidden="1" customWidth="1"/>
    <col min="8682" max="8682" width="10.5" bestFit="1" customWidth="1"/>
    <col min="8683" max="8683" width="4.33203125" bestFit="1" customWidth="1"/>
    <col min="8684" max="8684" width="41.5" bestFit="1" customWidth="1"/>
    <col min="8685" max="8699" width="5.5" customWidth="1"/>
    <col min="8700" max="8700" width="3.83203125" customWidth="1"/>
    <col min="8701" max="8701" width="5.5" customWidth="1"/>
    <col min="8702" max="8716" width="5.33203125" customWidth="1"/>
    <col min="8717" max="8732" width="5.5" customWidth="1"/>
    <col min="8733" max="8733" width="6" customWidth="1"/>
    <col min="8734" max="8734" width="8" customWidth="1"/>
    <col min="8735" max="8735" width="7.5" customWidth="1"/>
    <col min="8736" max="8736" width="10" customWidth="1"/>
    <col min="8737" max="8737" width="7.83203125" customWidth="1"/>
    <col min="8738" max="8738" width="6.83203125" customWidth="1"/>
    <col min="8739" max="8739" width="8.1640625" customWidth="1"/>
    <col min="8740" max="8741" width="5.33203125" customWidth="1"/>
    <col min="8742" max="8742" width="4.6640625" customWidth="1"/>
    <col min="8743" max="8743" width="4" customWidth="1"/>
    <col min="8744" max="8744" width="0" hidden="1" customWidth="1"/>
    <col min="8745" max="8748" width="5.1640625" customWidth="1"/>
    <col min="8749" max="8749" width="0" hidden="1" customWidth="1"/>
    <col min="8750" max="8750" width="5.1640625" customWidth="1"/>
    <col min="8751" max="8751" width="6" customWidth="1"/>
    <col min="8752" max="8752" width="6.83203125" customWidth="1"/>
    <col min="8753" max="8754" width="11.5" customWidth="1"/>
    <col min="8755" max="8755" width="8.5" customWidth="1"/>
    <col min="8756" max="8756" width="9" customWidth="1"/>
    <col min="8757" max="8757" width="8.33203125" customWidth="1"/>
    <col min="8758" max="8758" width="16.5" customWidth="1"/>
    <col min="8759" max="8759" width="6" customWidth="1"/>
    <col min="8760" max="8760" width="20.33203125" customWidth="1"/>
    <col min="8761" max="8761" width="5.1640625" bestFit="1" customWidth="1"/>
    <col min="8762" max="8762" width="20" customWidth="1"/>
    <col min="8763" max="8763" width="5.1640625" bestFit="1" customWidth="1"/>
    <col min="8764" max="8764" width="6.83203125" customWidth="1"/>
    <col min="8765" max="8765" width="14.6640625" customWidth="1"/>
    <col min="8766" max="8766" width="11" customWidth="1"/>
    <col min="8767" max="8776" width="8.1640625" customWidth="1"/>
    <col min="8777" max="8777" width="0" hidden="1" customWidth="1"/>
    <col min="8778" max="8781" width="8.1640625" customWidth="1"/>
    <col min="8782" max="8782" width="0" hidden="1" customWidth="1"/>
    <col min="8938" max="8938" width="10.5" bestFit="1" customWidth="1"/>
    <col min="8939" max="8939" width="4.33203125" bestFit="1" customWidth="1"/>
    <col min="8940" max="8940" width="41.5" bestFit="1" customWidth="1"/>
    <col min="8941" max="8955" width="5.5" customWidth="1"/>
    <col min="8956" max="8956" width="3.83203125" customWidth="1"/>
    <col min="8957" max="8957" width="5.5" customWidth="1"/>
    <col min="8958" max="8972" width="5.33203125" customWidth="1"/>
    <col min="8973" max="8988" width="5.5" customWidth="1"/>
    <col min="8989" max="8989" width="6" customWidth="1"/>
    <col min="8990" max="8990" width="8" customWidth="1"/>
    <col min="8991" max="8991" width="7.5" customWidth="1"/>
    <col min="8992" max="8992" width="10" customWidth="1"/>
    <col min="8993" max="8993" width="7.83203125" customWidth="1"/>
    <col min="8994" max="8994" width="6.83203125" customWidth="1"/>
    <col min="8995" max="8995" width="8.1640625" customWidth="1"/>
    <col min="8996" max="8997" width="5.33203125" customWidth="1"/>
    <col min="8998" max="8998" width="4.6640625" customWidth="1"/>
    <col min="8999" max="8999" width="4" customWidth="1"/>
    <col min="9000" max="9000" width="0" hidden="1" customWidth="1"/>
    <col min="9001" max="9004" width="5.1640625" customWidth="1"/>
    <col min="9005" max="9005" width="0" hidden="1" customWidth="1"/>
    <col min="9006" max="9006" width="5.1640625" customWidth="1"/>
    <col min="9007" max="9007" width="6" customWidth="1"/>
    <col min="9008" max="9008" width="6.83203125" customWidth="1"/>
    <col min="9009" max="9010" width="11.5" customWidth="1"/>
    <col min="9011" max="9011" width="8.5" customWidth="1"/>
    <col min="9012" max="9012" width="9" customWidth="1"/>
    <col min="9013" max="9013" width="8.33203125" customWidth="1"/>
    <col min="9014" max="9014" width="16.5" customWidth="1"/>
    <col min="9015" max="9015" width="6" customWidth="1"/>
    <col min="9016" max="9016" width="20.33203125" customWidth="1"/>
    <col min="9017" max="9017" width="5.1640625" bestFit="1" customWidth="1"/>
    <col min="9018" max="9018" width="20" customWidth="1"/>
    <col min="9019" max="9019" width="5.1640625" bestFit="1" customWidth="1"/>
    <col min="9020" max="9020" width="6.83203125" customWidth="1"/>
    <col min="9021" max="9021" width="14.6640625" customWidth="1"/>
    <col min="9022" max="9022" width="11" customWidth="1"/>
    <col min="9023" max="9032" width="8.1640625" customWidth="1"/>
    <col min="9033" max="9033" width="0" hidden="1" customWidth="1"/>
    <col min="9034" max="9037" width="8.1640625" customWidth="1"/>
    <col min="9038" max="9038" width="0" hidden="1" customWidth="1"/>
    <col min="9194" max="9194" width="10.5" bestFit="1" customWidth="1"/>
    <col min="9195" max="9195" width="4.33203125" bestFit="1" customWidth="1"/>
    <col min="9196" max="9196" width="41.5" bestFit="1" customWidth="1"/>
    <col min="9197" max="9211" width="5.5" customWidth="1"/>
    <col min="9212" max="9212" width="3.83203125" customWidth="1"/>
    <col min="9213" max="9213" width="5.5" customWidth="1"/>
    <col min="9214" max="9228" width="5.33203125" customWidth="1"/>
    <col min="9229" max="9244" width="5.5" customWidth="1"/>
    <col min="9245" max="9245" width="6" customWidth="1"/>
    <col min="9246" max="9246" width="8" customWidth="1"/>
    <col min="9247" max="9247" width="7.5" customWidth="1"/>
    <col min="9248" max="9248" width="10" customWidth="1"/>
    <col min="9249" max="9249" width="7.83203125" customWidth="1"/>
    <col min="9250" max="9250" width="6.83203125" customWidth="1"/>
    <col min="9251" max="9251" width="8.1640625" customWidth="1"/>
    <col min="9252" max="9253" width="5.33203125" customWidth="1"/>
    <col min="9254" max="9254" width="4.6640625" customWidth="1"/>
    <col min="9255" max="9255" width="4" customWidth="1"/>
    <col min="9256" max="9256" width="0" hidden="1" customWidth="1"/>
    <col min="9257" max="9260" width="5.1640625" customWidth="1"/>
    <col min="9261" max="9261" width="0" hidden="1" customWidth="1"/>
    <col min="9262" max="9262" width="5.1640625" customWidth="1"/>
    <col min="9263" max="9263" width="6" customWidth="1"/>
    <col min="9264" max="9264" width="6.83203125" customWidth="1"/>
    <col min="9265" max="9266" width="11.5" customWidth="1"/>
    <col min="9267" max="9267" width="8.5" customWidth="1"/>
    <col min="9268" max="9268" width="9" customWidth="1"/>
    <col min="9269" max="9269" width="8.33203125" customWidth="1"/>
    <col min="9270" max="9270" width="16.5" customWidth="1"/>
    <col min="9271" max="9271" width="6" customWidth="1"/>
    <col min="9272" max="9272" width="20.33203125" customWidth="1"/>
    <col min="9273" max="9273" width="5.1640625" bestFit="1" customWidth="1"/>
    <col min="9274" max="9274" width="20" customWidth="1"/>
    <col min="9275" max="9275" width="5.1640625" bestFit="1" customWidth="1"/>
    <col min="9276" max="9276" width="6.83203125" customWidth="1"/>
    <col min="9277" max="9277" width="14.6640625" customWidth="1"/>
    <col min="9278" max="9278" width="11" customWidth="1"/>
    <col min="9279" max="9288" width="8.1640625" customWidth="1"/>
    <col min="9289" max="9289" width="0" hidden="1" customWidth="1"/>
    <col min="9290" max="9293" width="8.1640625" customWidth="1"/>
    <col min="9294" max="9294" width="0" hidden="1" customWidth="1"/>
    <col min="9450" max="9450" width="10.5" bestFit="1" customWidth="1"/>
    <col min="9451" max="9451" width="4.33203125" bestFit="1" customWidth="1"/>
    <col min="9452" max="9452" width="41.5" bestFit="1" customWidth="1"/>
    <col min="9453" max="9467" width="5.5" customWidth="1"/>
    <col min="9468" max="9468" width="3.83203125" customWidth="1"/>
    <col min="9469" max="9469" width="5.5" customWidth="1"/>
    <col min="9470" max="9484" width="5.33203125" customWidth="1"/>
    <col min="9485" max="9500" width="5.5" customWidth="1"/>
    <col min="9501" max="9501" width="6" customWidth="1"/>
    <col min="9502" max="9502" width="8" customWidth="1"/>
    <col min="9503" max="9503" width="7.5" customWidth="1"/>
    <col min="9504" max="9504" width="10" customWidth="1"/>
    <col min="9505" max="9505" width="7.83203125" customWidth="1"/>
    <col min="9506" max="9506" width="6.83203125" customWidth="1"/>
    <col min="9507" max="9507" width="8.1640625" customWidth="1"/>
    <col min="9508" max="9509" width="5.33203125" customWidth="1"/>
    <col min="9510" max="9510" width="4.6640625" customWidth="1"/>
    <col min="9511" max="9511" width="4" customWidth="1"/>
    <col min="9512" max="9512" width="0" hidden="1" customWidth="1"/>
    <col min="9513" max="9516" width="5.1640625" customWidth="1"/>
    <col min="9517" max="9517" width="0" hidden="1" customWidth="1"/>
    <col min="9518" max="9518" width="5.1640625" customWidth="1"/>
    <col min="9519" max="9519" width="6" customWidth="1"/>
    <col min="9520" max="9520" width="6.83203125" customWidth="1"/>
    <col min="9521" max="9522" width="11.5" customWidth="1"/>
    <col min="9523" max="9523" width="8.5" customWidth="1"/>
    <col min="9524" max="9524" width="9" customWidth="1"/>
    <col min="9525" max="9525" width="8.33203125" customWidth="1"/>
    <col min="9526" max="9526" width="16.5" customWidth="1"/>
    <col min="9527" max="9527" width="6" customWidth="1"/>
    <col min="9528" max="9528" width="20.33203125" customWidth="1"/>
    <col min="9529" max="9529" width="5.1640625" bestFit="1" customWidth="1"/>
    <col min="9530" max="9530" width="20" customWidth="1"/>
    <col min="9531" max="9531" width="5.1640625" bestFit="1" customWidth="1"/>
    <col min="9532" max="9532" width="6.83203125" customWidth="1"/>
    <col min="9533" max="9533" width="14.6640625" customWidth="1"/>
    <col min="9534" max="9534" width="11" customWidth="1"/>
    <col min="9535" max="9544" width="8.1640625" customWidth="1"/>
    <col min="9545" max="9545" width="0" hidden="1" customWidth="1"/>
    <col min="9546" max="9549" width="8.1640625" customWidth="1"/>
    <col min="9550" max="9550" width="0" hidden="1" customWidth="1"/>
    <col min="9706" max="9706" width="10.5" bestFit="1" customWidth="1"/>
    <col min="9707" max="9707" width="4.33203125" bestFit="1" customWidth="1"/>
    <col min="9708" max="9708" width="41.5" bestFit="1" customWidth="1"/>
    <col min="9709" max="9723" width="5.5" customWidth="1"/>
    <col min="9724" max="9724" width="3.83203125" customWidth="1"/>
    <col min="9725" max="9725" width="5.5" customWidth="1"/>
    <col min="9726" max="9740" width="5.33203125" customWidth="1"/>
    <col min="9741" max="9756" width="5.5" customWidth="1"/>
    <col min="9757" max="9757" width="6" customWidth="1"/>
    <col min="9758" max="9758" width="8" customWidth="1"/>
    <col min="9759" max="9759" width="7.5" customWidth="1"/>
    <col min="9760" max="9760" width="10" customWidth="1"/>
    <col min="9761" max="9761" width="7.83203125" customWidth="1"/>
    <col min="9762" max="9762" width="6.83203125" customWidth="1"/>
    <col min="9763" max="9763" width="8.1640625" customWidth="1"/>
    <col min="9764" max="9765" width="5.33203125" customWidth="1"/>
    <col min="9766" max="9766" width="4.6640625" customWidth="1"/>
    <col min="9767" max="9767" width="4" customWidth="1"/>
    <col min="9768" max="9768" width="0" hidden="1" customWidth="1"/>
    <col min="9769" max="9772" width="5.1640625" customWidth="1"/>
    <col min="9773" max="9773" width="0" hidden="1" customWidth="1"/>
    <col min="9774" max="9774" width="5.1640625" customWidth="1"/>
    <col min="9775" max="9775" width="6" customWidth="1"/>
    <col min="9776" max="9776" width="6.83203125" customWidth="1"/>
    <col min="9777" max="9778" width="11.5" customWidth="1"/>
    <col min="9779" max="9779" width="8.5" customWidth="1"/>
    <col min="9780" max="9780" width="9" customWidth="1"/>
    <col min="9781" max="9781" width="8.33203125" customWidth="1"/>
    <col min="9782" max="9782" width="16.5" customWidth="1"/>
    <col min="9783" max="9783" width="6" customWidth="1"/>
    <col min="9784" max="9784" width="20.33203125" customWidth="1"/>
    <col min="9785" max="9785" width="5.1640625" bestFit="1" customWidth="1"/>
    <col min="9786" max="9786" width="20" customWidth="1"/>
    <col min="9787" max="9787" width="5.1640625" bestFit="1" customWidth="1"/>
    <col min="9788" max="9788" width="6.83203125" customWidth="1"/>
    <col min="9789" max="9789" width="14.6640625" customWidth="1"/>
    <col min="9790" max="9790" width="11" customWidth="1"/>
    <col min="9791" max="9800" width="8.1640625" customWidth="1"/>
    <col min="9801" max="9801" width="0" hidden="1" customWidth="1"/>
    <col min="9802" max="9805" width="8.1640625" customWidth="1"/>
    <col min="9806" max="9806" width="0" hidden="1" customWidth="1"/>
    <col min="9962" max="9962" width="10.5" bestFit="1" customWidth="1"/>
    <col min="9963" max="9963" width="4.33203125" bestFit="1" customWidth="1"/>
    <col min="9964" max="9964" width="41.5" bestFit="1" customWidth="1"/>
    <col min="9965" max="9979" width="5.5" customWidth="1"/>
    <col min="9980" max="9980" width="3.83203125" customWidth="1"/>
    <col min="9981" max="9981" width="5.5" customWidth="1"/>
    <col min="9982" max="9996" width="5.33203125" customWidth="1"/>
    <col min="9997" max="10012" width="5.5" customWidth="1"/>
    <col min="10013" max="10013" width="6" customWidth="1"/>
    <col min="10014" max="10014" width="8" customWidth="1"/>
    <col min="10015" max="10015" width="7.5" customWidth="1"/>
    <col min="10016" max="10016" width="10" customWidth="1"/>
    <col min="10017" max="10017" width="7.83203125" customWidth="1"/>
    <col min="10018" max="10018" width="6.83203125" customWidth="1"/>
    <col min="10019" max="10019" width="8.1640625" customWidth="1"/>
    <col min="10020" max="10021" width="5.33203125" customWidth="1"/>
    <col min="10022" max="10022" width="4.6640625" customWidth="1"/>
    <col min="10023" max="10023" width="4" customWidth="1"/>
    <col min="10024" max="10024" width="0" hidden="1" customWidth="1"/>
    <col min="10025" max="10028" width="5.1640625" customWidth="1"/>
    <col min="10029" max="10029" width="0" hidden="1" customWidth="1"/>
    <col min="10030" max="10030" width="5.1640625" customWidth="1"/>
    <col min="10031" max="10031" width="6" customWidth="1"/>
    <col min="10032" max="10032" width="6.83203125" customWidth="1"/>
    <col min="10033" max="10034" width="11.5" customWidth="1"/>
    <col min="10035" max="10035" width="8.5" customWidth="1"/>
    <col min="10036" max="10036" width="9" customWidth="1"/>
    <col min="10037" max="10037" width="8.33203125" customWidth="1"/>
    <col min="10038" max="10038" width="16.5" customWidth="1"/>
    <col min="10039" max="10039" width="6" customWidth="1"/>
    <col min="10040" max="10040" width="20.33203125" customWidth="1"/>
    <col min="10041" max="10041" width="5.1640625" bestFit="1" customWidth="1"/>
    <col min="10042" max="10042" width="20" customWidth="1"/>
    <col min="10043" max="10043" width="5.1640625" bestFit="1" customWidth="1"/>
    <col min="10044" max="10044" width="6.83203125" customWidth="1"/>
    <col min="10045" max="10045" width="14.6640625" customWidth="1"/>
    <col min="10046" max="10046" width="11" customWidth="1"/>
    <col min="10047" max="10056" width="8.1640625" customWidth="1"/>
    <col min="10057" max="10057" width="0" hidden="1" customWidth="1"/>
    <col min="10058" max="10061" width="8.1640625" customWidth="1"/>
    <col min="10062" max="10062" width="0" hidden="1" customWidth="1"/>
    <col min="10218" max="10218" width="10.5" bestFit="1" customWidth="1"/>
    <col min="10219" max="10219" width="4.33203125" bestFit="1" customWidth="1"/>
    <col min="10220" max="10220" width="41.5" bestFit="1" customWidth="1"/>
    <col min="10221" max="10235" width="5.5" customWidth="1"/>
    <col min="10236" max="10236" width="3.83203125" customWidth="1"/>
    <col min="10237" max="10237" width="5.5" customWidth="1"/>
    <col min="10238" max="10252" width="5.33203125" customWidth="1"/>
    <col min="10253" max="10268" width="5.5" customWidth="1"/>
    <col min="10269" max="10269" width="6" customWidth="1"/>
    <col min="10270" max="10270" width="8" customWidth="1"/>
    <col min="10271" max="10271" width="7.5" customWidth="1"/>
    <col min="10272" max="10272" width="10" customWidth="1"/>
    <col min="10273" max="10273" width="7.83203125" customWidth="1"/>
    <col min="10274" max="10274" width="6.83203125" customWidth="1"/>
    <col min="10275" max="10275" width="8.1640625" customWidth="1"/>
    <col min="10276" max="10277" width="5.33203125" customWidth="1"/>
    <col min="10278" max="10278" width="4.6640625" customWidth="1"/>
    <col min="10279" max="10279" width="4" customWidth="1"/>
    <col min="10280" max="10280" width="0" hidden="1" customWidth="1"/>
    <col min="10281" max="10284" width="5.1640625" customWidth="1"/>
    <col min="10285" max="10285" width="0" hidden="1" customWidth="1"/>
    <col min="10286" max="10286" width="5.1640625" customWidth="1"/>
    <col min="10287" max="10287" width="6" customWidth="1"/>
    <col min="10288" max="10288" width="6.83203125" customWidth="1"/>
    <col min="10289" max="10290" width="11.5" customWidth="1"/>
    <col min="10291" max="10291" width="8.5" customWidth="1"/>
    <col min="10292" max="10292" width="9" customWidth="1"/>
    <col min="10293" max="10293" width="8.33203125" customWidth="1"/>
    <col min="10294" max="10294" width="16.5" customWidth="1"/>
    <col min="10295" max="10295" width="6" customWidth="1"/>
    <col min="10296" max="10296" width="20.33203125" customWidth="1"/>
    <col min="10297" max="10297" width="5.1640625" bestFit="1" customWidth="1"/>
    <col min="10298" max="10298" width="20" customWidth="1"/>
    <col min="10299" max="10299" width="5.1640625" bestFit="1" customWidth="1"/>
    <col min="10300" max="10300" width="6.83203125" customWidth="1"/>
    <col min="10301" max="10301" width="14.6640625" customWidth="1"/>
    <col min="10302" max="10302" width="11" customWidth="1"/>
    <col min="10303" max="10312" width="8.1640625" customWidth="1"/>
    <col min="10313" max="10313" width="0" hidden="1" customWidth="1"/>
    <col min="10314" max="10317" width="8.1640625" customWidth="1"/>
    <col min="10318" max="10318" width="0" hidden="1" customWidth="1"/>
    <col min="10474" max="10474" width="10.5" bestFit="1" customWidth="1"/>
    <col min="10475" max="10475" width="4.33203125" bestFit="1" customWidth="1"/>
    <col min="10476" max="10476" width="41.5" bestFit="1" customWidth="1"/>
    <col min="10477" max="10491" width="5.5" customWidth="1"/>
    <col min="10492" max="10492" width="3.83203125" customWidth="1"/>
    <col min="10493" max="10493" width="5.5" customWidth="1"/>
    <col min="10494" max="10508" width="5.33203125" customWidth="1"/>
    <col min="10509" max="10524" width="5.5" customWidth="1"/>
    <col min="10525" max="10525" width="6" customWidth="1"/>
    <col min="10526" max="10526" width="8" customWidth="1"/>
    <col min="10527" max="10527" width="7.5" customWidth="1"/>
    <col min="10528" max="10528" width="10" customWidth="1"/>
    <col min="10529" max="10529" width="7.83203125" customWidth="1"/>
    <col min="10530" max="10530" width="6.83203125" customWidth="1"/>
    <col min="10531" max="10531" width="8.1640625" customWidth="1"/>
    <col min="10532" max="10533" width="5.33203125" customWidth="1"/>
    <col min="10534" max="10534" width="4.6640625" customWidth="1"/>
    <col min="10535" max="10535" width="4" customWidth="1"/>
    <col min="10536" max="10536" width="0" hidden="1" customWidth="1"/>
    <col min="10537" max="10540" width="5.1640625" customWidth="1"/>
    <col min="10541" max="10541" width="0" hidden="1" customWidth="1"/>
    <col min="10542" max="10542" width="5.1640625" customWidth="1"/>
    <col min="10543" max="10543" width="6" customWidth="1"/>
    <col min="10544" max="10544" width="6.83203125" customWidth="1"/>
    <col min="10545" max="10546" width="11.5" customWidth="1"/>
    <col min="10547" max="10547" width="8.5" customWidth="1"/>
    <col min="10548" max="10548" width="9" customWidth="1"/>
    <col min="10549" max="10549" width="8.33203125" customWidth="1"/>
    <col min="10550" max="10550" width="16.5" customWidth="1"/>
    <col min="10551" max="10551" width="6" customWidth="1"/>
    <col min="10552" max="10552" width="20.33203125" customWidth="1"/>
    <col min="10553" max="10553" width="5.1640625" bestFit="1" customWidth="1"/>
    <col min="10554" max="10554" width="20" customWidth="1"/>
    <col min="10555" max="10555" width="5.1640625" bestFit="1" customWidth="1"/>
    <col min="10556" max="10556" width="6.83203125" customWidth="1"/>
    <col min="10557" max="10557" width="14.6640625" customWidth="1"/>
    <col min="10558" max="10558" width="11" customWidth="1"/>
    <col min="10559" max="10568" width="8.1640625" customWidth="1"/>
    <col min="10569" max="10569" width="0" hidden="1" customWidth="1"/>
    <col min="10570" max="10573" width="8.1640625" customWidth="1"/>
    <col min="10574" max="10574" width="0" hidden="1" customWidth="1"/>
    <col min="10730" max="10730" width="10.5" bestFit="1" customWidth="1"/>
    <col min="10731" max="10731" width="4.33203125" bestFit="1" customWidth="1"/>
    <col min="10732" max="10732" width="41.5" bestFit="1" customWidth="1"/>
    <col min="10733" max="10747" width="5.5" customWidth="1"/>
    <col min="10748" max="10748" width="3.83203125" customWidth="1"/>
    <col min="10749" max="10749" width="5.5" customWidth="1"/>
    <col min="10750" max="10764" width="5.33203125" customWidth="1"/>
    <col min="10765" max="10780" width="5.5" customWidth="1"/>
    <col min="10781" max="10781" width="6" customWidth="1"/>
    <col min="10782" max="10782" width="8" customWidth="1"/>
    <col min="10783" max="10783" width="7.5" customWidth="1"/>
    <col min="10784" max="10784" width="10" customWidth="1"/>
    <col min="10785" max="10785" width="7.83203125" customWidth="1"/>
    <col min="10786" max="10786" width="6.83203125" customWidth="1"/>
    <col min="10787" max="10787" width="8.1640625" customWidth="1"/>
    <col min="10788" max="10789" width="5.33203125" customWidth="1"/>
    <col min="10790" max="10790" width="4.6640625" customWidth="1"/>
    <col min="10791" max="10791" width="4" customWidth="1"/>
    <col min="10792" max="10792" width="0" hidden="1" customWidth="1"/>
    <col min="10793" max="10796" width="5.1640625" customWidth="1"/>
    <col min="10797" max="10797" width="0" hidden="1" customWidth="1"/>
    <col min="10798" max="10798" width="5.1640625" customWidth="1"/>
    <col min="10799" max="10799" width="6" customWidth="1"/>
    <col min="10800" max="10800" width="6.83203125" customWidth="1"/>
    <col min="10801" max="10802" width="11.5" customWidth="1"/>
    <col min="10803" max="10803" width="8.5" customWidth="1"/>
    <col min="10804" max="10804" width="9" customWidth="1"/>
    <col min="10805" max="10805" width="8.33203125" customWidth="1"/>
    <col min="10806" max="10806" width="16.5" customWidth="1"/>
    <col min="10807" max="10807" width="6" customWidth="1"/>
    <col min="10808" max="10808" width="20.33203125" customWidth="1"/>
    <col min="10809" max="10809" width="5.1640625" bestFit="1" customWidth="1"/>
    <col min="10810" max="10810" width="20" customWidth="1"/>
    <col min="10811" max="10811" width="5.1640625" bestFit="1" customWidth="1"/>
    <col min="10812" max="10812" width="6.83203125" customWidth="1"/>
    <col min="10813" max="10813" width="14.6640625" customWidth="1"/>
    <col min="10814" max="10814" width="11" customWidth="1"/>
    <col min="10815" max="10824" width="8.1640625" customWidth="1"/>
    <col min="10825" max="10825" width="0" hidden="1" customWidth="1"/>
    <col min="10826" max="10829" width="8.1640625" customWidth="1"/>
    <col min="10830" max="10830" width="0" hidden="1" customWidth="1"/>
    <col min="10986" max="10986" width="10.5" bestFit="1" customWidth="1"/>
    <col min="10987" max="10987" width="4.33203125" bestFit="1" customWidth="1"/>
    <col min="10988" max="10988" width="41.5" bestFit="1" customWidth="1"/>
    <col min="10989" max="11003" width="5.5" customWidth="1"/>
    <col min="11004" max="11004" width="3.83203125" customWidth="1"/>
    <col min="11005" max="11005" width="5.5" customWidth="1"/>
    <col min="11006" max="11020" width="5.33203125" customWidth="1"/>
    <col min="11021" max="11036" width="5.5" customWidth="1"/>
    <col min="11037" max="11037" width="6" customWidth="1"/>
    <col min="11038" max="11038" width="8" customWidth="1"/>
    <col min="11039" max="11039" width="7.5" customWidth="1"/>
    <col min="11040" max="11040" width="10" customWidth="1"/>
    <col min="11041" max="11041" width="7.83203125" customWidth="1"/>
    <col min="11042" max="11042" width="6.83203125" customWidth="1"/>
    <col min="11043" max="11043" width="8.1640625" customWidth="1"/>
    <col min="11044" max="11045" width="5.33203125" customWidth="1"/>
    <col min="11046" max="11046" width="4.6640625" customWidth="1"/>
    <col min="11047" max="11047" width="4" customWidth="1"/>
    <col min="11048" max="11048" width="0" hidden="1" customWidth="1"/>
    <col min="11049" max="11052" width="5.1640625" customWidth="1"/>
    <col min="11053" max="11053" width="0" hidden="1" customWidth="1"/>
    <col min="11054" max="11054" width="5.1640625" customWidth="1"/>
    <col min="11055" max="11055" width="6" customWidth="1"/>
    <col min="11056" max="11056" width="6.83203125" customWidth="1"/>
    <col min="11057" max="11058" width="11.5" customWidth="1"/>
    <col min="11059" max="11059" width="8.5" customWidth="1"/>
    <col min="11060" max="11060" width="9" customWidth="1"/>
    <col min="11061" max="11061" width="8.33203125" customWidth="1"/>
    <col min="11062" max="11062" width="16.5" customWidth="1"/>
    <col min="11063" max="11063" width="6" customWidth="1"/>
    <col min="11064" max="11064" width="20.33203125" customWidth="1"/>
    <col min="11065" max="11065" width="5.1640625" bestFit="1" customWidth="1"/>
    <col min="11066" max="11066" width="20" customWidth="1"/>
    <col min="11067" max="11067" width="5.1640625" bestFit="1" customWidth="1"/>
    <col min="11068" max="11068" width="6.83203125" customWidth="1"/>
    <col min="11069" max="11069" width="14.6640625" customWidth="1"/>
    <col min="11070" max="11070" width="11" customWidth="1"/>
    <col min="11071" max="11080" width="8.1640625" customWidth="1"/>
    <col min="11081" max="11081" width="0" hidden="1" customWidth="1"/>
    <col min="11082" max="11085" width="8.1640625" customWidth="1"/>
    <col min="11086" max="11086" width="0" hidden="1" customWidth="1"/>
    <col min="11242" max="11242" width="10.5" bestFit="1" customWidth="1"/>
    <col min="11243" max="11243" width="4.33203125" bestFit="1" customWidth="1"/>
    <col min="11244" max="11244" width="41.5" bestFit="1" customWidth="1"/>
    <col min="11245" max="11259" width="5.5" customWidth="1"/>
    <col min="11260" max="11260" width="3.83203125" customWidth="1"/>
    <col min="11261" max="11261" width="5.5" customWidth="1"/>
    <col min="11262" max="11276" width="5.33203125" customWidth="1"/>
    <col min="11277" max="11292" width="5.5" customWidth="1"/>
    <col min="11293" max="11293" width="6" customWidth="1"/>
    <col min="11294" max="11294" width="8" customWidth="1"/>
    <col min="11295" max="11295" width="7.5" customWidth="1"/>
    <col min="11296" max="11296" width="10" customWidth="1"/>
    <col min="11297" max="11297" width="7.83203125" customWidth="1"/>
    <col min="11298" max="11298" width="6.83203125" customWidth="1"/>
    <col min="11299" max="11299" width="8.1640625" customWidth="1"/>
    <col min="11300" max="11301" width="5.33203125" customWidth="1"/>
    <col min="11302" max="11302" width="4.6640625" customWidth="1"/>
    <col min="11303" max="11303" width="4" customWidth="1"/>
    <col min="11304" max="11304" width="0" hidden="1" customWidth="1"/>
    <col min="11305" max="11308" width="5.1640625" customWidth="1"/>
    <col min="11309" max="11309" width="0" hidden="1" customWidth="1"/>
    <col min="11310" max="11310" width="5.1640625" customWidth="1"/>
    <col min="11311" max="11311" width="6" customWidth="1"/>
    <col min="11312" max="11312" width="6.83203125" customWidth="1"/>
    <col min="11313" max="11314" width="11.5" customWidth="1"/>
    <col min="11315" max="11315" width="8.5" customWidth="1"/>
    <col min="11316" max="11316" width="9" customWidth="1"/>
    <col min="11317" max="11317" width="8.33203125" customWidth="1"/>
    <col min="11318" max="11318" width="16.5" customWidth="1"/>
    <col min="11319" max="11319" width="6" customWidth="1"/>
    <col min="11320" max="11320" width="20.33203125" customWidth="1"/>
    <col min="11321" max="11321" width="5.1640625" bestFit="1" customWidth="1"/>
    <col min="11322" max="11322" width="20" customWidth="1"/>
    <col min="11323" max="11323" width="5.1640625" bestFit="1" customWidth="1"/>
    <col min="11324" max="11324" width="6.83203125" customWidth="1"/>
    <col min="11325" max="11325" width="14.6640625" customWidth="1"/>
    <col min="11326" max="11326" width="11" customWidth="1"/>
    <col min="11327" max="11336" width="8.1640625" customWidth="1"/>
    <col min="11337" max="11337" width="0" hidden="1" customWidth="1"/>
    <col min="11338" max="11341" width="8.1640625" customWidth="1"/>
    <col min="11342" max="11342" width="0" hidden="1" customWidth="1"/>
    <col min="11498" max="11498" width="10.5" bestFit="1" customWidth="1"/>
    <col min="11499" max="11499" width="4.33203125" bestFit="1" customWidth="1"/>
    <col min="11500" max="11500" width="41.5" bestFit="1" customWidth="1"/>
    <col min="11501" max="11515" width="5.5" customWidth="1"/>
    <col min="11516" max="11516" width="3.83203125" customWidth="1"/>
    <col min="11517" max="11517" width="5.5" customWidth="1"/>
    <col min="11518" max="11532" width="5.33203125" customWidth="1"/>
    <col min="11533" max="11548" width="5.5" customWidth="1"/>
    <col min="11549" max="11549" width="6" customWidth="1"/>
    <col min="11550" max="11550" width="8" customWidth="1"/>
    <col min="11551" max="11551" width="7.5" customWidth="1"/>
    <col min="11552" max="11552" width="10" customWidth="1"/>
    <col min="11553" max="11553" width="7.83203125" customWidth="1"/>
    <col min="11554" max="11554" width="6.83203125" customWidth="1"/>
    <col min="11555" max="11555" width="8.1640625" customWidth="1"/>
    <col min="11556" max="11557" width="5.33203125" customWidth="1"/>
    <col min="11558" max="11558" width="4.6640625" customWidth="1"/>
    <col min="11559" max="11559" width="4" customWidth="1"/>
    <col min="11560" max="11560" width="0" hidden="1" customWidth="1"/>
    <col min="11561" max="11564" width="5.1640625" customWidth="1"/>
    <col min="11565" max="11565" width="0" hidden="1" customWidth="1"/>
    <col min="11566" max="11566" width="5.1640625" customWidth="1"/>
    <col min="11567" max="11567" width="6" customWidth="1"/>
    <col min="11568" max="11568" width="6.83203125" customWidth="1"/>
    <col min="11569" max="11570" width="11.5" customWidth="1"/>
    <col min="11571" max="11571" width="8.5" customWidth="1"/>
    <col min="11572" max="11572" width="9" customWidth="1"/>
    <col min="11573" max="11573" width="8.33203125" customWidth="1"/>
    <col min="11574" max="11574" width="16.5" customWidth="1"/>
    <col min="11575" max="11575" width="6" customWidth="1"/>
    <col min="11576" max="11576" width="20.33203125" customWidth="1"/>
    <col min="11577" max="11577" width="5.1640625" bestFit="1" customWidth="1"/>
    <col min="11578" max="11578" width="20" customWidth="1"/>
    <col min="11579" max="11579" width="5.1640625" bestFit="1" customWidth="1"/>
    <col min="11580" max="11580" width="6.83203125" customWidth="1"/>
    <col min="11581" max="11581" width="14.6640625" customWidth="1"/>
    <col min="11582" max="11582" width="11" customWidth="1"/>
    <col min="11583" max="11592" width="8.1640625" customWidth="1"/>
    <col min="11593" max="11593" width="0" hidden="1" customWidth="1"/>
    <col min="11594" max="11597" width="8.1640625" customWidth="1"/>
    <col min="11598" max="11598" width="0" hidden="1" customWidth="1"/>
    <col min="11754" max="11754" width="10.5" bestFit="1" customWidth="1"/>
    <col min="11755" max="11755" width="4.33203125" bestFit="1" customWidth="1"/>
    <col min="11756" max="11756" width="41.5" bestFit="1" customWidth="1"/>
    <col min="11757" max="11771" width="5.5" customWidth="1"/>
    <col min="11772" max="11772" width="3.83203125" customWidth="1"/>
    <col min="11773" max="11773" width="5.5" customWidth="1"/>
    <col min="11774" max="11788" width="5.33203125" customWidth="1"/>
    <col min="11789" max="11804" width="5.5" customWidth="1"/>
    <col min="11805" max="11805" width="6" customWidth="1"/>
    <col min="11806" max="11806" width="8" customWidth="1"/>
    <col min="11807" max="11807" width="7.5" customWidth="1"/>
    <col min="11808" max="11808" width="10" customWidth="1"/>
    <col min="11809" max="11809" width="7.83203125" customWidth="1"/>
    <col min="11810" max="11810" width="6.83203125" customWidth="1"/>
    <col min="11811" max="11811" width="8.1640625" customWidth="1"/>
    <col min="11812" max="11813" width="5.33203125" customWidth="1"/>
    <col min="11814" max="11814" width="4.6640625" customWidth="1"/>
    <col min="11815" max="11815" width="4" customWidth="1"/>
    <col min="11816" max="11816" width="0" hidden="1" customWidth="1"/>
    <col min="11817" max="11820" width="5.1640625" customWidth="1"/>
    <col min="11821" max="11821" width="0" hidden="1" customWidth="1"/>
    <col min="11822" max="11822" width="5.1640625" customWidth="1"/>
    <col min="11823" max="11823" width="6" customWidth="1"/>
    <col min="11824" max="11824" width="6.83203125" customWidth="1"/>
    <col min="11825" max="11826" width="11.5" customWidth="1"/>
    <col min="11827" max="11827" width="8.5" customWidth="1"/>
    <col min="11828" max="11828" width="9" customWidth="1"/>
    <col min="11829" max="11829" width="8.33203125" customWidth="1"/>
    <col min="11830" max="11830" width="16.5" customWidth="1"/>
    <col min="11831" max="11831" width="6" customWidth="1"/>
    <col min="11832" max="11832" width="20.33203125" customWidth="1"/>
    <col min="11833" max="11833" width="5.1640625" bestFit="1" customWidth="1"/>
    <col min="11834" max="11834" width="20" customWidth="1"/>
    <col min="11835" max="11835" width="5.1640625" bestFit="1" customWidth="1"/>
    <col min="11836" max="11836" width="6.83203125" customWidth="1"/>
    <col min="11837" max="11837" width="14.6640625" customWidth="1"/>
    <col min="11838" max="11838" width="11" customWidth="1"/>
    <col min="11839" max="11848" width="8.1640625" customWidth="1"/>
    <col min="11849" max="11849" width="0" hidden="1" customWidth="1"/>
    <col min="11850" max="11853" width="8.1640625" customWidth="1"/>
    <col min="11854" max="11854" width="0" hidden="1" customWidth="1"/>
    <col min="12010" max="12010" width="10.5" bestFit="1" customWidth="1"/>
    <col min="12011" max="12011" width="4.33203125" bestFit="1" customWidth="1"/>
    <col min="12012" max="12012" width="41.5" bestFit="1" customWidth="1"/>
    <col min="12013" max="12027" width="5.5" customWidth="1"/>
    <col min="12028" max="12028" width="3.83203125" customWidth="1"/>
    <col min="12029" max="12029" width="5.5" customWidth="1"/>
    <col min="12030" max="12044" width="5.33203125" customWidth="1"/>
    <col min="12045" max="12060" width="5.5" customWidth="1"/>
    <col min="12061" max="12061" width="6" customWidth="1"/>
    <col min="12062" max="12062" width="8" customWidth="1"/>
    <col min="12063" max="12063" width="7.5" customWidth="1"/>
    <col min="12064" max="12064" width="10" customWidth="1"/>
    <col min="12065" max="12065" width="7.83203125" customWidth="1"/>
    <col min="12066" max="12066" width="6.83203125" customWidth="1"/>
    <col min="12067" max="12067" width="8.1640625" customWidth="1"/>
    <col min="12068" max="12069" width="5.33203125" customWidth="1"/>
    <col min="12070" max="12070" width="4.6640625" customWidth="1"/>
    <col min="12071" max="12071" width="4" customWidth="1"/>
    <col min="12072" max="12072" width="0" hidden="1" customWidth="1"/>
    <col min="12073" max="12076" width="5.1640625" customWidth="1"/>
    <col min="12077" max="12077" width="0" hidden="1" customWidth="1"/>
    <col min="12078" max="12078" width="5.1640625" customWidth="1"/>
    <col min="12079" max="12079" width="6" customWidth="1"/>
    <col min="12080" max="12080" width="6.83203125" customWidth="1"/>
    <col min="12081" max="12082" width="11.5" customWidth="1"/>
    <col min="12083" max="12083" width="8.5" customWidth="1"/>
    <col min="12084" max="12084" width="9" customWidth="1"/>
    <col min="12085" max="12085" width="8.33203125" customWidth="1"/>
    <col min="12086" max="12086" width="16.5" customWidth="1"/>
    <col min="12087" max="12087" width="6" customWidth="1"/>
    <col min="12088" max="12088" width="20.33203125" customWidth="1"/>
    <col min="12089" max="12089" width="5.1640625" bestFit="1" customWidth="1"/>
    <col min="12090" max="12090" width="20" customWidth="1"/>
    <col min="12091" max="12091" width="5.1640625" bestFit="1" customWidth="1"/>
    <col min="12092" max="12092" width="6.83203125" customWidth="1"/>
    <col min="12093" max="12093" width="14.6640625" customWidth="1"/>
    <col min="12094" max="12094" width="11" customWidth="1"/>
    <col min="12095" max="12104" width="8.1640625" customWidth="1"/>
    <col min="12105" max="12105" width="0" hidden="1" customWidth="1"/>
    <col min="12106" max="12109" width="8.1640625" customWidth="1"/>
    <col min="12110" max="12110" width="0" hidden="1" customWidth="1"/>
    <col min="12266" max="12266" width="10.5" bestFit="1" customWidth="1"/>
    <col min="12267" max="12267" width="4.33203125" bestFit="1" customWidth="1"/>
    <col min="12268" max="12268" width="41.5" bestFit="1" customWidth="1"/>
    <col min="12269" max="12283" width="5.5" customWidth="1"/>
    <col min="12284" max="12284" width="3.83203125" customWidth="1"/>
    <col min="12285" max="12285" width="5.5" customWidth="1"/>
    <col min="12286" max="12300" width="5.33203125" customWidth="1"/>
    <col min="12301" max="12316" width="5.5" customWidth="1"/>
    <col min="12317" max="12317" width="6" customWidth="1"/>
    <col min="12318" max="12318" width="8" customWidth="1"/>
    <col min="12319" max="12319" width="7.5" customWidth="1"/>
    <col min="12320" max="12320" width="10" customWidth="1"/>
    <col min="12321" max="12321" width="7.83203125" customWidth="1"/>
    <col min="12322" max="12322" width="6.83203125" customWidth="1"/>
    <col min="12323" max="12323" width="8.1640625" customWidth="1"/>
    <col min="12324" max="12325" width="5.33203125" customWidth="1"/>
    <col min="12326" max="12326" width="4.6640625" customWidth="1"/>
    <col min="12327" max="12327" width="4" customWidth="1"/>
    <col min="12328" max="12328" width="0" hidden="1" customWidth="1"/>
    <col min="12329" max="12332" width="5.1640625" customWidth="1"/>
    <col min="12333" max="12333" width="0" hidden="1" customWidth="1"/>
    <col min="12334" max="12334" width="5.1640625" customWidth="1"/>
    <col min="12335" max="12335" width="6" customWidth="1"/>
    <col min="12336" max="12336" width="6.83203125" customWidth="1"/>
    <col min="12337" max="12338" width="11.5" customWidth="1"/>
    <col min="12339" max="12339" width="8.5" customWidth="1"/>
    <col min="12340" max="12340" width="9" customWidth="1"/>
    <col min="12341" max="12341" width="8.33203125" customWidth="1"/>
    <col min="12342" max="12342" width="16.5" customWidth="1"/>
    <col min="12343" max="12343" width="6" customWidth="1"/>
    <col min="12344" max="12344" width="20.33203125" customWidth="1"/>
    <col min="12345" max="12345" width="5.1640625" bestFit="1" customWidth="1"/>
    <col min="12346" max="12346" width="20" customWidth="1"/>
    <col min="12347" max="12347" width="5.1640625" bestFit="1" customWidth="1"/>
    <col min="12348" max="12348" width="6.83203125" customWidth="1"/>
    <col min="12349" max="12349" width="14.6640625" customWidth="1"/>
    <col min="12350" max="12350" width="11" customWidth="1"/>
    <col min="12351" max="12360" width="8.1640625" customWidth="1"/>
    <col min="12361" max="12361" width="0" hidden="1" customWidth="1"/>
    <col min="12362" max="12365" width="8.1640625" customWidth="1"/>
    <col min="12366" max="12366" width="0" hidden="1" customWidth="1"/>
    <col min="12522" max="12522" width="10.5" bestFit="1" customWidth="1"/>
    <col min="12523" max="12523" width="4.33203125" bestFit="1" customWidth="1"/>
    <col min="12524" max="12524" width="41.5" bestFit="1" customWidth="1"/>
    <col min="12525" max="12539" width="5.5" customWidth="1"/>
    <col min="12540" max="12540" width="3.83203125" customWidth="1"/>
    <col min="12541" max="12541" width="5.5" customWidth="1"/>
    <col min="12542" max="12556" width="5.33203125" customWidth="1"/>
    <col min="12557" max="12572" width="5.5" customWidth="1"/>
    <col min="12573" max="12573" width="6" customWidth="1"/>
    <col min="12574" max="12574" width="8" customWidth="1"/>
    <col min="12575" max="12575" width="7.5" customWidth="1"/>
    <col min="12576" max="12576" width="10" customWidth="1"/>
    <col min="12577" max="12577" width="7.83203125" customWidth="1"/>
    <col min="12578" max="12578" width="6.83203125" customWidth="1"/>
    <col min="12579" max="12579" width="8.1640625" customWidth="1"/>
    <col min="12580" max="12581" width="5.33203125" customWidth="1"/>
    <col min="12582" max="12582" width="4.6640625" customWidth="1"/>
    <col min="12583" max="12583" width="4" customWidth="1"/>
    <col min="12584" max="12584" width="0" hidden="1" customWidth="1"/>
    <col min="12585" max="12588" width="5.1640625" customWidth="1"/>
    <col min="12589" max="12589" width="0" hidden="1" customWidth="1"/>
    <col min="12590" max="12590" width="5.1640625" customWidth="1"/>
    <col min="12591" max="12591" width="6" customWidth="1"/>
    <col min="12592" max="12592" width="6.83203125" customWidth="1"/>
    <col min="12593" max="12594" width="11.5" customWidth="1"/>
    <col min="12595" max="12595" width="8.5" customWidth="1"/>
    <col min="12596" max="12596" width="9" customWidth="1"/>
    <col min="12597" max="12597" width="8.33203125" customWidth="1"/>
    <col min="12598" max="12598" width="16.5" customWidth="1"/>
    <col min="12599" max="12599" width="6" customWidth="1"/>
    <col min="12600" max="12600" width="20.33203125" customWidth="1"/>
    <col min="12601" max="12601" width="5.1640625" bestFit="1" customWidth="1"/>
    <col min="12602" max="12602" width="20" customWidth="1"/>
    <col min="12603" max="12603" width="5.1640625" bestFit="1" customWidth="1"/>
    <col min="12604" max="12604" width="6.83203125" customWidth="1"/>
    <col min="12605" max="12605" width="14.6640625" customWidth="1"/>
    <col min="12606" max="12606" width="11" customWidth="1"/>
    <col min="12607" max="12616" width="8.1640625" customWidth="1"/>
    <col min="12617" max="12617" width="0" hidden="1" customWidth="1"/>
    <col min="12618" max="12621" width="8.1640625" customWidth="1"/>
    <col min="12622" max="12622" width="0" hidden="1" customWidth="1"/>
    <col min="12778" max="12778" width="10.5" bestFit="1" customWidth="1"/>
    <col min="12779" max="12779" width="4.33203125" bestFit="1" customWidth="1"/>
    <col min="12780" max="12780" width="41.5" bestFit="1" customWidth="1"/>
    <col min="12781" max="12795" width="5.5" customWidth="1"/>
    <col min="12796" max="12796" width="3.83203125" customWidth="1"/>
    <col min="12797" max="12797" width="5.5" customWidth="1"/>
    <col min="12798" max="12812" width="5.33203125" customWidth="1"/>
    <col min="12813" max="12828" width="5.5" customWidth="1"/>
    <col min="12829" max="12829" width="6" customWidth="1"/>
    <col min="12830" max="12830" width="8" customWidth="1"/>
    <col min="12831" max="12831" width="7.5" customWidth="1"/>
    <col min="12832" max="12832" width="10" customWidth="1"/>
    <col min="12833" max="12833" width="7.83203125" customWidth="1"/>
    <col min="12834" max="12834" width="6.83203125" customWidth="1"/>
    <col min="12835" max="12835" width="8.1640625" customWidth="1"/>
    <col min="12836" max="12837" width="5.33203125" customWidth="1"/>
    <col min="12838" max="12838" width="4.6640625" customWidth="1"/>
    <col min="12839" max="12839" width="4" customWidth="1"/>
    <col min="12840" max="12840" width="0" hidden="1" customWidth="1"/>
    <col min="12841" max="12844" width="5.1640625" customWidth="1"/>
    <col min="12845" max="12845" width="0" hidden="1" customWidth="1"/>
    <col min="12846" max="12846" width="5.1640625" customWidth="1"/>
    <col min="12847" max="12847" width="6" customWidth="1"/>
    <col min="12848" max="12848" width="6.83203125" customWidth="1"/>
    <col min="12849" max="12850" width="11.5" customWidth="1"/>
    <col min="12851" max="12851" width="8.5" customWidth="1"/>
    <col min="12852" max="12852" width="9" customWidth="1"/>
    <col min="12853" max="12853" width="8.33203125" customWidth="1"/>
    <col min="12854" max="12854" width="16.5" customWidth="1"/>
    <col min="12855" max="12855" width="6" customWidth="1"/>
    <col min="12856" max="12856" width="20.33203125" customWidth="1"/>
    <col min="12857" max="12857" width="5.1640625" bestFit="1" customWidth="1"/>
    <col min="12858" max="12858" width="20" customWidth="1"/>
    <col min="12859" max="12859" width="5.1640625" bestFit="1" customWidth="1"/>
    <col min="12860" max="12860" width="6.83203125" customWidth="1"/>
    <col min="12861" max="12861" width="14.6640625" customWidth="1"/>
    <col min="12862" max="12862" width="11" customWidth="1"/>
    <col min="12863" max="12872" width="8.1640625" customWidth="1"/>
    <col min="12873" max="12873" width="0" hidden="1" customWidth="1"/>
    <col min="12874" max="12877" width="8.1640625" customWidth="1"/>
    <col min="12878" max="12878" width="0" hidden="1" customWidth="1"/>
    <col min="13034" max="13034" width="10.5" bestFit="1" customWidth="1"/>
    <col min="13035" max="13035" width="4.33203125" bestFit="1" customWidth="1"/>
    <col min="13036" max="13036" width="41.5" bestFit="1" customWidth="1"/>
    <col min="13037" max="13051" width="5.5" customWidth="1"/>
    <col min="13052" max="13052" width="3.83203125" customWidth="1"/>
    <col min="13053" max="13053" width="5.5" customWidth="1"/>
    <col min="13054" max="13068" width="5.33203125" customWidth="1"/>
    <col min="13069" max="13084" width="5.5" customWidth="1"/>
    <col min="13085" max="13085" width="6" customWidth="1"/>
    <col min="13086" max="13086" width="8" customWidth="1"/>
    <col min="13087" max="13087" width="7.5" customWidth="1"/>
    <col min="13088" max="13088" width="10" customWidth="1"/>
    <col min="13089" max="13089" width="7.83203125" customWidth="1"/>
    <col min="13090" max="13090" width="6.83203125" customWidth="1"/>
    <col min="13091" max="13091" width="8.1640625" customWidth="1"/>
    <col min="13092" max="13093" width="5.33203125" customWidth="1"/>
    <col min="13094" max="13094" width="4.6640625" customWidth="1"/>
    <col min="13095" max="13095" width="4" customWidth="1"/>
    <col min="13096" max="13096" width="0" hidden="1" customWidth="1"/>
    <col min="13097" max="13100" width="5.1640625" customWidth="1"/>
    <col min="13101" max="13101" width="0" hidden="1" customWidth="1"/>
    <col min="13102" max="13102" width="5.1640625" customWidth="1"/>
    <col min="13103" max="13103" width="6" customWidth="1"/>
    <col min="13104" max="13104" width="6.83203125" customWidth="1"/>
    <col min="13105" max="13106" width="11.5" customWidth="1"/>
    <col min="13107" max="13107" width="8.5" customWidth="1"/>
    <col min="13108" max="13108" width="9" customWidth="1"/>
    <col min="13109" max="13109" width="8.33203125" customWidth="1"/>
    <col min="13110" max="13110" width="16.5" customWidth="1"/>
    <col min="13111" max="13111" width="6" customWidth="1"/>
    <col min="13112" max="13112" width="20.33203125" customWidth="1"/>
    <col min="13113" max="13113" width="5.1640625" bestFit="1" customWidth="1"/>
    <col min="13114" max="13114" width="20" customWidth="1"/>
    <col min="13115" max="13115" width="5.1640625" bestFit="1" customWidth="1"/>
    <col min="13116" max="13116" width="6.83203125" customWidth="1"/>
    <col min="13117" max="13117" width="14.6640625" customWidth="1"/>
    <col min="13118" max="13118" width="11" customWidth="1"/>
    <col min="13119" max="13128" width="8.1640625" customWidth="1"/>
    <col min="13129" max="13129" width="0" hidden="1" customWidth="1"/>
    <col min="13130" max="13133" width="8.1640625" customWidth="1"/>
    <col min="13134" max="13134" width="0" hidden="1" customWidth="1"/>
    <col min="13290" max="13290" width="10.5" bestFit="1" customWidth="1"/>
    <col min="13291" max="13291" width="4.33203125" bestFit="1" customWidth="1"/>
    <col min="13292" max="13292" width="41.5" bestFit="1" customWidth="1"/>
    <col min="13293" max="13307" width="5.5" customWidth="1"/>
    <col min="13308" max="13308" width="3.83203125" customWidth="1"/>
    <col min="13309" max="13309" width="5.5" customWidth="1"/>
    <col min="13310" max="13324" width="5.33203125" customWidth="1"/>
    <col min="13325" max="13340" width="5.5" customWidth="1"/>
    <col min="13341" max="13341" width="6" customWidth="1"/>
    <col min="13342" max="13342" width="8" customWidth="1"/>
    <col min="13343" max="13343" width="7.5" customWidth="1"/>
    <col min="13344" max="13344" width="10" customWidth="1"/>
    <col min="13345" max="13345" width="7.83203125" customWidth="1"/>
    <col min="13346" max="13346" width="6.83203125" customWidth="1"/>
    <col min="13347" max="13347" width="8.1640625" customWidth="1"/>
    <col min="13348" max="13349" width="5.33203125" customWidth="1"/>
    <col min="13350" max="13350" width="4.6640625" customWidth="1"/>
    <col min="13351" max="13351" width="4" customWidth="1"/>
    <col min="13352" max="13352" width="0" hidden="1" customWidth="1"/>
    <col min="13353" max="13356" width="5.1640625" customWidth="1"/>
    <col min="13357" max="13357" width="0" hidden="1" customWidth="1"/>
    <col min="13358" max="13358" width="5.1640625" customWidth="1"/>
    <col min="13359" max="13359" width="6" customWidth="1"/>
    <col min="13360" max="13360" width="6.83203125" customWidth="1"/>
    <col min="13361" max="13362" width="11.5" customWidth="1"/>
    <col min="13363" max="13363" width="8.5" customWidth="1"/>
    <col min="13364" max="13364" width="9" customWidth="1"/>
    <col min="13365" max="13365" width="8.33203125" customWidth="1"/>
    <col min="13366" max="13366" width="16.5" customWidth="1"/>
    <col min="13367" max="13367" width="6" customWidth="1"/>
    <col min="13368" max="13368" width="20.33203125" customWidth="1"/>
    <col min="13369" max="13369" width="5.1640625" bestFit="1" customWidth="1"/>
    <col min="13370" max="13370" width="20" customWidth="1"/>
    <col min="13371" max="13371" width="5.1640625" bestFit="1" customWidth="1"/>
    <col min="13372" max="13372" width="6.83203125" customWidth="1"/>
    <col min="13373" max="13373" width="14.6640625" customWidth="1"/>
    <col min="13374" max="13374" width="11" customWidth="1"/>
    <col min="13375" max="13384" width="8.1640625" customWidth="1"/>
    <col min="13385" max="13385" width="0" hidden="1" customWidth="1"/>
    <col min="13386" max="13389" width="8.1640625" customWidth="1"/>
    <col min="13390" max="13390" width="0" hidden="1" customWidth="1"/>
    <col min="13546" max="13546" width="10.5" bestFit="1" customWidth="1"/>
    <col min="13547" max="13547" width="4.33203125" bestFit="1" customWidth="1"/>
    <col min="13548" max="13548" width="41.5" bestFit="1" customWidth="1"/>
    <col min="13549" max="13563" width="5.5" customWidth="1"/>
    <col min="13564" max="13564" width="3.83203125" customWidth="1"/>
    <col min="13565" max="13565" width="5.5" customWidth="1"/>
    <col min="13566" max="13580" width="5.33203125" customWidth="1"/>
    <col min="13581" max="13596" width="5.5" customWidth="1"/>
    <col min="13597" max="13597" width="6" customWidth="1"/>
    <col min="13598" max="13598" width="8" customWidth="1"/>
    <col min="13599" max="13599" width="7.5" customWidth="1"/>
    <col min="13600" max="13600" width="10" customWidth="1"/>
    <col min="13601" max="13601" width="7.83203125" customWidth="1"/>
    <col min="13602" max="13602" width="6.83203125" customWidth="1"/>
    <col min="13603" max="13603" width="8.1640625" customWidth="1"/>
    <col min="13604" max="13605" width="5.33203125" customWidth="1"/>
    <col min="13606" max="13606" width="4.6640625" customWidth="1"/>
    <col min="13607" max="13607" width="4" customWidth="1"/>
    <col min="13608" max="13608" width="0" hidden="1" customWidth="1"/>
    <col min="13609" max="13612" width="5.1640625" customWidth="1"/>
    <col min="13613" max="13613" width="0" hidden="1" customWidth="1"/>
    <col min="13614" max="13614" width="5.1640625" customWidth="1"/>
    <col min="13615" max="13615" width="6" customWidth="1"/>
    <col min="13616" max="13616" width="6.83203125" customWidth="1"/>
    <col min="13617" max="13618" width="11.5" customWidth="1"/>
    <col min="13619" max="13619" width="8.5" customWidth="1"/>
    <col min="13620" max="13620" width="9" customWidth="1"/>
    <col min="13621" max="13621" width="8.33203125" customWidth="1"/>
    <col min="13622" max="13622" width="16.5" customWidth="1"/>
    <col min="13623" max="13623" width="6" customWidth="1"/>
    <col min="13624" max="13624" width="20.33203125" customWidth="1"/>
    <col min="13625" max="13625" width="5.1640625" bestFit="1" customWidth="1"/>
    <col min="13626" max="13626" width="20" customWidth="1"/>
    <col min="13627" max="13627" width="5.1640625" bestFit="1" customWidth="1"/>
    <col min="13628" max="13628" width="6.83203125" customWidth="1"/>
    <col min="13629" max="13629" width="14.6640625" customWidth="1"/>
    <col min="13630" max="13630" width="11" customWidth="1"/>
    <col min="13631" max="13640" width="8.1640625" customWidth="1"/>
    <col min="13641" max="13641" width="0" hidden="1" customWidth="1"/>
    <col min="13642" max="13645" width="8.1640625" customWidth="1"/>
    <col min="13646" max="13646" width="0" hidden="1" customWidth="1"/>
    <col min="13802" max="13802" width="10.5" bestFit="1" customWidth="1"/>
    <col min="13803" max="13803" width="4.33203125" bestFit="1" customWidth="1"/>
    <col min="13804" max="13804" width="41.5" bestFit="1" customWidth="1"/>
    <col min="13805" max="13819" width="5.5" customWidth="1"/>
    <col min="13820" max="13820" width="3.83203125" customWidth="1"/>
    <col min="13821" max="13821" width="5.5" customWidth="1"/>
    <col min="13822" max="13836" width="5.33203125" customWidth="1"/>
    <col min="13837" max="13852" width="5.5" customWidth="1"/>
    <col min="13853" max="13853" width="6" customWidth="1"/>
    <col min="13854" max="13854" width="8" customWidth="1"/>
    <col min="13855" max="13855" width="7.5" customWidth="1"/>
    <col min="13856" max="13856" width="10" customWidth="1"/>
    <col min="13857" max="13857" width="7.83203125" customWidth="1"/>
    <col min="13858" max="13858" width="6.83203125" customWidth="1"/>
    <col min="13859" max="13859" width="8.1640625" customWidth="1"/>
    <col min="13860" max="13861" width="5.33203125" customWidth="1"/>
    <col min="13862" max="13862" width="4.6640625" customWidth="1"/>
    <col min="13863" max="13863" width="4" customWidth="1"/>
    <col min="13864" max="13864" width="0" hidden="1" customWidth="1"/>
    <col min="13865" max="13868" width="5.1640625" customWidth="1"/>
    <col min="13869" max="13869" width="0" hidden="1" customWidth="1"/>
    <col min="13870" max="13870" width="5.1640625" customWidth="1"/>
    <col min="13871" max="13871" width="6" customWidth="1"/>
    <col min="13872" max="13872" width="6.83203125" customWidth="1"/>
    <col min="13873" max="13874" width="11.5" customWidth="1"/>
    <col min="13875" max="13875" width="8.5" customWidth="1"/>
    <col min="13876" max="13876" width="9" customWidth="1"/>
    <col min="13877" max="13877" width="8.33203125" customWidth="1"/>
    <col min="13878" max="13878" width="16.5" customWidth="1"/>
    <col min="13879" max="13879" width="6" customWidth="1"/>
    <col min="13880" max="13880" width="20.33203125" customWidth="1"/>
    <col min="13881" max="13881" width="5.1640625" bestFit="1" customWidth="1"/>
    <col min="13882" max="13882" width="20" customWidth="1"/>
    <col min="13883" max="13883" width="5.1640625" bestFit="1" customWidth="1"/>
    <col min="13884" max="13884" width="6.83203125" customWidth="1"/>
    <col min="13885" max="13885" width="14.6640625" customWidth="1"/>
    <col min="13886" max="13886" width="11" customWidth="1"/>
    <col min="13887" max="13896" width="8.1640625" customWidth="1"/>
    <col min="13897" max="13897" width="0" hidden="1" customWidth="1"/>
    <col min="13898" max="13901" width="8.1640625" customWidth="1"/>
    <col min="13902" max="13902" width="0" hidden="1" customWidth="1"/>
    <col min="14058" max="14058" width="10.5" bestFit="1" customWidth="1"/>
    <col min="14059" max="14059" width="4.33203125" bestFit="1" customWidth="1"/>
    <col min="14060" max="14060" width="41.5" bestFit="1" customWidth="1"/>
    <col min="14061" max="14075" width="5.5" customWidth="1"/>
    <col min="14076" max="14076" width="3.83203125" customWidth="1"/>
    <col min="14077" max="14077" width="5.5" customWidth="1"/>
    <col min="14078" max="14092" width="5.33203125" customWidth="1"/>
    <col min="14093" max="14108" width="5.5" customWidth="1"/>
    <col min="14109" max="14109" width="6" customWidth="1"/>
    <col min="14110" max="14110" width="8" customWidth="1"/>
    <col min="14111" max="14111" width="7.5" customWidth="1"/>
    <col min="14112" max="14112" width="10" customWidth="1"/>
    <col min="14113" max="14113" width="7.83203125" customWidth="1"/>
    <col min="14114" max="14114" width="6.83203125" customWidth="1"/>
    <col min="14115" max="14115" width="8.1640625" customWidth="1"/>
    <col min="14116" max="14117" width="5.33203125" customWidth="1"/>
    <col min="14118" max="14118" width="4.6640625" customWidth="1"/>
    <col min="14119" max="14119" width="4" customWidth="1"/>
    <col min="14120" max="14120" width="0" hidden="1" customWidth="1"/>
    <col min="14121" max="14124" width="5.1640625" customWidth="1"/>
    <col min="14125" max="14125" width="0" hidden="1" customWidth="1"/>
    <col min="14126" max="14126" width="5.1640625" customWidth="1"/>
    <col min="14127" max="14127" width="6" customWidth="1"/>
    <col min="14128" max="14128" width="6.83203125" customWidth="1"/>
    <col min="14129" max="14130" width="11.5" customWidth="1"/>
    <col min="14131" max="14131" width="8.5" customWidth="1"/>
    <col min="14132" max="14132" width="9" customWidth="1"/>
    <col min="14133" max="14133" width="8.33203125" customWidth="1"/>
    <col min="14134" max="14134" width="16.5" customWidth="1"/>
    <col min="14135" max="14135" width="6" customWidth="1"/>
    <col min="14136" max="14136" width="20.33203125" customWidth="1"/>
    <col min="14137" max="14137" width="5.1640625" bestFit="1" customWidth="1"/>
    <col min="14138" max="14138" width="20" customWidth="1"/>
    <col min="14139" max="14139" width="5.1640625" bestFit="1" customWidth="1"/>
    <col min="14140" max="14140" width="6.83203125" customWidth="1"/>
    <col min="14141" max="14141" width="14.6640625" customWidth="1"/>
    <col min="14142" max="14142" width="11" customWidth="1"/>
    <col min="14143" max="14152" width="8.1640625" customWidth="1"/>
    <col min="14153" max="14153" width="0" hidden="1" customWidth="1"/>
    <col min="14154" max="14157" width="8.1640625" customWidth="1"/>
    <col min="14158" max="14158" width="0" hidden="1" customWidth="1"/>
    <col min="14314" max="14314" width="10.5" bestFit="1" customWidth="1"/>
    <col min="14315" max="14315" width="4.33203125" bestFit="1" customWidth="1"/>
    <col min="14316" max="14316" width="41.5" bestFit="1" customWidth="1"/>
    <col min="14317" max="14331" width="5.5" customWidth="1"/>
    <col min="14332" max="14332" width="3.83203125" customWidth="1"/>
    <col min="14333" max="14333" width="5.5" customWidth="1"/>
    <col min="14334" max="14348" width="5.33203125" customWidth="1"/>
    <col min="14349" max="14364" width="5.5" customWidth="1"/>
    <col min="14365" max="14365" width="6" customWidth="1"/>
    <col min="14366" max="14366" width="8" customWidth="1"/>
    <col min="14367" max="14367" width="7.5" customWidth="1"/>
    <col min="14368" max="14368" width="10" customWidth="1"/>
    <col min="14369" max="14369" width="7.83203125" customWidth="1"/>
    <col min="14370" max="14370" width="6.83203125" customWidth="1"/>
    <col min="14371" max="14371" width="8.1640625" customWidth="1"/>
    <col min="14372" max="14373" width="5.33203125" customWidth="1"/>
    <col min="14374" max="14374" width="4.6640625" customWidth="1"/>
    <col min="14375" max="14375" width="4" customWidth="1"/>
    <col min="14376" max="14376" width="0" hidden="1" customWidth="1"/>
    <col min="14377" max="14380" width="5.1640625" customWidth="1"/>
    <col min="14381" max="14381" width="0" hidden="1" customWidth="1"/>
    <col min="14382" max="14382" width="5.1640625" customWidth="1"/>
    <col min="14383" max="14383" width="6" customWidth="1"/>
    <col min="14384" max="14384" width="6.83203125" customWidth="1"/>
    <col min="14385" max="14386" width="11.5" customWidth="1"/>
    <col min="14387" max="14387" width="8.5" customWidth="1"/>
    <col min="14388" max="14388" width="9" customWidth="1"/>
    <col min="14389" max="14389" width="8.33203125" customWidth="1"/>
    <col min="14390" max="14390" width="16.5" customWidth="1"/>
    <col min="14391" max="14391" width="6" customWidth="1"/>
    <col min="14392" max="14392" width="20.33203125" customWidth="1"/>
    <col min="14393" max="14393" width="5.1640625" bestFit="1" customWidth="1"/>
    <col min="14394" max="14394" width="20" customWidth="1"/>
    <col min="14395" max="14395" width="5.1640625" bestFit="1" customWidth="1"/>
    <col min="14396" max="14396" width="6.83203125" customWidth="1"/>
    <col min="14397" max="14397" width="14.6640625" customWidth="1"/>
    <col min="14398" max="14398" width="11" customWidth="1"/>
    <col min="14399" max="14408" width="8.1640625" customWidth="1"/>
    <col min="14409" max="14409" width="0" hidden="1" customWidth="1"/>
    <col min="14410" max="14413" width="8.1640625" customWidth="1"/>
    <col min="14414" max="14414" width="0" hidden="1" customWidth="1"/>
    <col min="14570" max="14570" width="10.5" bestFit="1" customWidth="1"/>
    <col min="14571" max="14571" width="4.33203125" bestFit="1" customWidth="1"/>
    <col min="14572" max="14572" width="41.5" bestFit="1" customWidth="1"/>
    <col min="14573" max="14587" width="5.5" customWidth="1"/>
    <col min="14588" max="14588" width="3.83203125" customWidth="1"/>
    <col min="14589" max="14589" width="5.5" customWidth="1"/>
    <col min="14590" max="14604" width="5.33203125" customWidth="1"/>
    <col min="14605" max="14620" width="5.5" customWidth="1"/>
    <col min="14621" max="14621" width="6" customWidth="1"/>
    <col min="14622" max="14622" width="8" customWidth="1"/>
    <col min="14623" max="14623" width="7.5" customWidth="1"/>
    <col min="14624" max="14624" width="10" customWidth="1"/>
    <col min="14625" max="14625" width="7.83203125" customWidth="1"/>
    <col min="14626" max="14626" width="6.83203125" customWidth="1"/>
    <col min="14627" max="14627" width="8.1640625" customWidth="1"/>
    <col min="14628" max="14629" width="5.33203125" customWidth="1"/>
    <col min="14630" max="14630" width="4.6640625" customWidth="1"/>
    <col min="14631" max="14631" width="4" customWidth="1"/>
    <col min="14632" max="14632" width="0" hidden="1" customWidth="1"/>
    <col min="14633" max="14636" width="5.1640625" customWidth="1"/>
    <col min="14637" max="14637" width="0" hidden="1" customWidth="1"/>
    <col min="14638" max="14638" width="5.1640625" customWidth="1"/>
    <col min="14639" max="14639" width="6" customWidth="1"/>
    <col min="14640" max="14640" width="6.83203125" customWidth="1"/>
    <col min="14641" max="14642" width="11.5" customWidth="1"/>
    <col min="14643" max="14643" width="8.5" customWidth="1"/>
    <col min="14644" max="14644" width="9" customWidth="1"/>
    <col min="14645" max="14645" width="8.33203125" customWidth="1"/>
    <col min="14646" max="14646" width="16.5" customWidth="1"/>
    <col min="14647" max="14647" width="6" customWidth="1"/>
    <col min="14648" max="14648" width="20.33203125" customWidth="1"/>
    <col min="14649" max="14649" width="5.1640625" bestFit="1" customWidth="1"/>
    <col min="14650" max="14650" width="20" customWidth="1"/>
    <col min="14651" max="14651" width="5.1640625" bestFit="1" customWidth="1"/>
    <col min="14652" max="14652" width="6.83203125" customWidth="1"/>
    <col min="14653" max="14653" width="14.6640625" customWidth="1"/>
    <col min="14654" max="14654" width="11" customWidth="1"/>
    <col min="14655" max="14664" width="8.1640625" customWidth="1"/>
    <col min="14665" max="14665" width="0" hidden="1" customWidth="1"/>
    <col min="14666" max="14669" width="8.1640625" customWidth="1"/>
    <col min="14670" max="14670" width="0" hidden="1" customWidth="1"/>
    <col min="14826" max="14826" width="10.5" bestFit="1" customWidth="1"/>
    <col min="14827" max="14827" width="4.33203125" bestFit="1" customWidth="1"/>
    <col min="14828" max="14828" width="41.5" bestFit="1" customWidth="1"/>
    <col min="14829" max="14843" width="5.5" customWidth="1"/>
    <col min="14844" max="14844" width="3.83203125" customWidth="1"/>
    <col min="14845" max="14845" width="5.5" customWidth="1"/>
    <col min="14846" max="14860" width="5.33203125" customWidth="1"/>
    <col min="14861" max="14876" width="5.5" customWidth="1"/>
    <col min="14877" max="14877" width="6" customWidth="1"/>
    <col min="14878" max="14878" width="8" customWidth="1"/>
    <col min="14879" max="14879" width="7.5" customWidth="1"/>
    <col min="14880" max="14880" width="10" customWidth="1"/>
    <col min="14881" max="14881" width="7.83203125" customWidth="1"/>
    <col min="14882" max="14882" width="6.83203125" customWidth="1"/>
    <col min="14883" max="14883" width="8.1640625" customWidth="1"/>
    <col min="14884" max="14885" width="5.33203125" customWidth="1"/>
    <col min="14886" max="14886" width="4.6640625" customWidth="1"/>
    <col min="14887" max="14887" width="4" customWidth="1"/>
    <col min="14888" max="14888" width="0" hidden="1" customWidth="1"/>
    <col min="14889" max="14892" width="5.1640625" customWidth="1"/>
    <col min="14893" max="14893" width="0" hidden="1" customWidth="1"/>
    <col min="14894" max="14894" width="5.1640625" customWidth="1"/>
    <col min="14895" max="14895" width="6" customWidth="1"/>
    <col min="14896" max="14896" width="6.83203125" customWidth="1"/>
    <col min="14897" max="14898" width="11.5" customWidth="1"/>
    <col min="14899" max="14899" width="8.5" customWidth="1"/>
    <col min="14900" max="14900" width="9" customWidth="1"/>
    <col min="14901" max="14901" width="8.33203125" customWidth="1"/>
    <col min="14902" max="14902" width="16.5" customWidth="1"/>
    <col min="14903" max="14903" width="6" customWidth="1"/>
    <col min="14904" max="14904" width="20.33203125" customWidth="1"/>
    <col min="14905" max="14905" width="5.1640625" bestFit="1" customWidth="1"/>
    <col min="14906" max="14906" width="20" customWidth="1"/>
    <col min="14907" max="14907" width="5.1640625" bestFit="1" customWidth="1"/>
    <col min="14908" max="14908" width="6.83203125" customWidth="1"/>
    <col min="14909" max="14909" width="14.6640625" customWidth="1"/>
    <col min="14910" max="14910" width="11" customWidth="1"/>
    <col min="14911" max="14920" width="8.1640625" customWidth="1"/>
    <col min="14921" max="14921" width="0" hidden="1" customWidth="1"/>
    <col min="14922" max="14925" width="8.1640625" customWidth="1"/>
    <col min="14926" max="14926" width="0" hidden="1" customWidth="1"/>
    <col min="15082" max="15082" width="10.5" bestFit="1" customWidth="1"/>
    <col min="15083" max="15083" width="4.33203125" bestFit="1" customWidth="1"/>
    <col min="15084" max="15084" width="41.5" bestFit="1" customWidth="1"/>
    <col min="15085" max="15099" width="5.5" customWidth="1"/>
    <col min="15100" max="15100" width="3.83203125" customWidth="1"/>
    <col min="15101" max="15101" width="5.5" customWidth="1"/>
    <col min="15102" max="15116" width="5.33203125" customWidth="1"/>
    <col min="15117" max="15132" width="5.5" customWidth="1"/>
    <col min="15133" max="15133" width="6" customWidth="1"/>
    <col min="15134" max="15134" width="8" customWidth="1"/>
    <col min="15135" max="15135" width="7.5" customWidth="1"/>
    <col min="15136" max="15136" width="10" customWidth="1"/>
    <col min="15137" max="15137" width="7.83203125" customWidth="1"/>
    <col min="15138" max="15138" width="6.83203125" customWidth="1"/>
    <col min="15139" max="15139" width="8.1640625" customWidth="1"/>
    <col min="15140" max="15141" width="5.33203125" customWidth="1"/>
    <col min="15142" max="15142" width="4.6640625" customWidth="1"/>
    <col min="15143" max="15143" width="4" customWidth="1"/>
    <col min="15144" max="15144" width="0" hidden="1" customWidth="1"/>
    <col min="15145" max="15148" width="5.1640625" customWidth="1"/>
    <col min="15149" max="15149" width="0" hidden="1" customWidth="1"/>
    <col min="15150" max="15150" width="5.1640625" customWidth="1"/>
    <col min="15151" max="15151" width="6" customWidth="1"/>
    <col min="15152" max="15152" width="6.83203125" customWidth="1"/>
    <col min="15153" max="15154" width="11.5" customWidth="1"/>
    <col min="15155" max="15155" width="8.5" customWidth="1"/>
    <col min="15156" max="15156" width="9" customWidth="1"/>
    <col min="15157" max="15157" width="8.33203125" customWidth="1"/>
    <col min="15158" max="15158" width="16.5" customWidth="1"/>
    <col min="15159" max="15159" width="6" customWidth="1"/>
    <col min="15160" max="15160" width="20.33203125" customWidth="1"/>
    <col min="15161" max="15161" width="5.1640625" bestFit="1" customWidth="1"/>
    <col min="15162" max="15162" width="20" customWidth="1"/>
    <col min="15163" max="15163" width="5.1640625" bestFit="1" customWidth="1"/>
    <col min="15164" max="15164" width="6.83203125" customWidth="1"/>
    <col min="15165" max="15165" width="14.6640625" customWidth="1"/>
    <col min="15166" max="15166" width="11" customWidth="1"/>
    <col min="15167" max="15176" width="8.1640625" customWidth="1"/>
    <col min="15177" max="15177" width="0" hidden="1" customWidth="1"/>
    <col min="15178" max="15181" width="8.1640625" customWidth="1"/>
    <col min="15182" max="15182" width="0" hidden="1" customWidth="1"/>
    <col min="15338" max="15338" width="10.5" bestFit="1" customWidth="1"/>
    <col min="15339" max="15339" width="4.33203125" bestFit="1" customWidth="1"/>
    <col min="15340" max="15340" width="41.5" bestFit="1" customWidth="1"/>
    <col min="15341" max="15355" width="5.5" customWidth="1"/>
    <col min="15356" max="15356" width="3.83203125" customWidth="1"/>
    <col min="15357" max="15357" width="5.5" customWidth="1"/>
    <col min="15358" max="15372" width="5.33203125" customWidth="1"/>
    <col min="15373" max="15388" width="5.5" customWidth="1"/>
    <col min="15389" max="15389" width="6" customWidth="1"/>
    <col min="15390" max="15390" width="8" customWidth="1"/>
    <col min="15391" max="15391" width="7.5" customWidth="1"/>
    <col min="15392" max="15392" width="10" customWidth="1"/>
    <col min="15393" max="15393" width="7.83203125" customWidth="1"/>
    <col min="15394" max="15394" width="6.83203125" customWidth="1"/>
    <col min="15395" max="15395" width="8.1640625" customWidth="1"/>
    <col min="15396" max="15397" width="5.33203125" customWidth="1"/>
    <col min="15398" max="15398" width="4.6640625" customWidth="1"/>
    <col min="15399" max="15399" width="4" customWidth="1"/>
    <col min="15400" max="15400" width="0" hidden="1" customWidth="1"/>
    <col min="15401" max="15404" width="5.1640625" customWidth="1"/>
    <col min="15405" max="15405" width="0" hidden="1" customWidth="1"/>
    <col min="15406" max="15406" width="5.1640625" customWidth="1"/>
    <col min="15407" max="15407" width="6" customWidth="1"/>
    <col min="15408" max="15408" width="6.83203125" customWidth="1"/>
    <col min="15409" max="15410" width="11.5" customWidth="1"/>
    <col min="15411" max="15411" width="8.5" customWidth="1"/>
    <col min="15412" max="15412" width="9" customWidth="1"/>
    <col min="15413" max="15413" width="8.33203125" customWidth="1"/>
    <col min="15414" max="15414" width="16.5" customWidth="1"/>
    <col min="15415" max="15415" width="6" customWidth="1"/>
    <col min="15416" max="15416" width="20.33203125" customWidth="1"/>
    <col min="15417" max="15417" width="5.1640625" bestFit="1" customWidth="1"/>
    <col min="15418" max="15418" width="20" customWidth="1"/>
    <col min="15419" max="15419" width="5.1640625" bestFit="1" customWidth="1"/>
    <col min="15420" max="15420" width="6.83203125" customWidth="1"/>
    <col min="15421" max="15421" width="14.6640625" customWidth="1"/>
    <col min="15422" max="15422" width="11" customWidth="1"/>
    <col min="15423" max="15432" width="8.1640625" customWidth="1"/>
    <col min="15433" max="15433" width="0" hidden="1" customWidth="1"/>
    <col min="15434" max="15437" width="8.1640625" customWidth="1"/>
    <col min="15438" max="15438" width="0" hidden="1" customWidth="1"/>
    <col min="15594" max="15594" width="10.5" bestFit="1" customWidth="1"/>
    <col min="15595" max="15595" width="4.33203125" bestFit="1" customWidth="1"/>
    <col min="15596" max="15596" width="41.5" bestFit="1" customWidth="1"/>
    <col min="15597" max="15611" width="5.5" customWidth="1"/>
    <col min="15612" max="15612" width="3.83203125" customWidth="1"/>
    <col min="15613" max="15613" width="5.5" customWidth="1"/>
    <col min="15614" max="15628" width="5.33203125" customWidth="1"/>
    <col min="15629" max="15644" width="5.5" customWidth="1"/>
    <col min="15645" max="15645" width="6" customWidth="1"/>
    <col min="15646" max="15646" width="8" customWidth="1"/>
    <col min="15647" max="15647" width="7.5" customWidth="1"/>
    <col min="15648" max="15648" width="10" customWidth="1"/>
    <col min="15649" max="15649" width="7.83203125" customWidth="1"/>
    <col min="15650" max="15650" width="6.83203125" customWidth="1"/>
    <col min="15651" max="15651" width="8.1640625" customWidth="1"/>
    <col min="15652" max="15653" width="5.33203125" customWidth="1"/>
    <col min="15654" max="15654" width="4.6640625" customWidth="1"/>
    <col min="15655" max="15655" width="4" customWidth="1"/>
    <col min="15656" max="15656" width="0" hidden="1" customWidth="1"/>
    <col min="15657" max="15660" width="5.1640625" customWidth="1"/>
    <col min="15661" max="15661" width="0" hidden="1" customWidth="1"/>
    <col min="15662" max="15662" width="5.1640625" customWidth="1"/>
    <col min="15663" max="15663" width="6" customWidth="1"/>
    <col min="15664" max="15664" width="6.83203125" customWidth="1"/>
    <col min="15665" max="15666" width="11.5" customWidth="1"/>
    <col min="15667" max="15667" width="8.5" customWidth="1"/>
    <col min="15668" max="15668" width="9" customWidth="1"/>
    <col min="15669" max="15669" width="8.33203125" customWidth="1"/>
    <col min="15670" max="15670" width="16.5" customWidth="1"/>
    <col min="15671" max="15671" width="6" customWidth="1"/>
    <col min="15672" max="15672" width="20.33203125" customWidth="1"/>
    <col min="15673" max="15673" width="5.1640625" bestFit="1" customWidth="1"/>
    <col min="15674" max="15674" width="20" customWidth="1"/>
    <col min="15675" max="15675" width="5.1640625" bestFit="1" customWidth="1"/>
    <col min="15676" max="15676" width="6.83203125" customWidth="1"/>
    <col min="15677" max="15677" width="14.6640625" customWidth="1"/>
    <col min="15678" max="15678" width="11" customWidth="1"/>
    <col min="15679" max="15688" width="8.1640625" customWidth="1"/>
    <col min="15689" max="15689" width="0" hidden="1" customWidth="1"/>
    <col min="15690" max="15693" width="8.1640625" customWidth="1"/>
    <col min="15694" max="15694" width="0" hidden="1" customWidth="1"/>
    <col min="15850" max="15850" width="10.5" bestFit="1" customWidth="1"/>
    <col min="15851" max="15851" width="4.33203125" bestFit="1" customWidth="1"/>
    <col min="15852" max="15852" width="41.5" bestFit="1" customWidth="1"/>
    <col min="15853" max="15867" width="5.5" customWidth="1"/>
    <col min="15868" max="15868" width="3.83203125" customWidth="1"/>
    <col min="15869" max="15869" width="5.5" customWidth="1"/>
    <col min="15870" max="15884" width="5.33203125" customWidth="1"/>
    <col min="15885" max="15900" width="5.5" customWidth="1"/>
    <col min="15901" max="15901" width="6" customWidth="1"/>
    <col min="15902" max="15902" width="8" customWidth="1"/>
    <col min="15903" max="15903" width="7.5" customWidth="1"/>
    <col min="15904" max="15904" width="10" customWidth="1"/>
    <col min="15905" max="15905" width="7.83203125" customWidth="1"/>
    <col min="15906" max="15906" width="6.83203125" customWidth="1"/>
    <col min="15907" max="15907" width="8.1640625" customWidth="1"/>
    <col min="15908" max="15909" width="5.33203125" customWidth="1"/>
    <col min="15910" max="15910" width="4.6640625" customWidth="1"/>
    <col min="15911" max="15911" width="4" customWidth="1"/>
    <col min="15912" max="15912" width="0" hidden="1" customWidth="1"/>
    <col min="15913" max="15916" width="5.1640625" customWidth="1"/>
    <col min="15917" max="15917" width="0" hidden="1" customWidth="1"/>
    <col min="15918" max="15918" width="5.1640625" customWidth="1"/>
    <col min="15919" max="15919" width="6" customWidth="1"/>
    <col min="15920" max="15920" width="6.83203125" customWidth="1"/>
    <col min="15921" max="15922" width="11.5" customWidth="1"/>
    <col min="15923" max="15923" width="8.5" customWidth="1"/>
    <col min="15924" max="15924" width="9" customWidth="1"/>
    <col min="15925" max="15925" width="8.33203125" customWidth="1"/>
    <col min="15926" max="15926" width="16.5" customWidth="1"/>
    <col min="15927" max="15927" width="6" customWidth="1"/>
    <col min="15928" max="15928" width="20.33203125" customWidth="1"/>
    <col min="15929" max="15929" width="5.1640625" bestFit="1" customWidth="1"/>
    <col min="15930" max="15930" width="20" customWidth="1"/>
    <col min="15931" max="15931" width="5.1640625" bestFit="1" customWidth="1"/>
    <col min="15932" max="15932" width="6.83203125" customWidth="1"/>
    <col min="15933" max="15933" width="14.6640625" customWidth="1"/>
    <col min="15934" max="15934" width="11" customWidth="1"/>
    <col min="15935" max="15944" width="8.1640625" customWidth="1"/>
    <col min="15945" max="15945" width="0" hidden="1" customWidth="1"/>
    <col min="15946" max="15949" width="8.1640625" customWidth="1"/>
    <col min="15950" max="15950" width="0" hidden="1" customWidth="1"/>
    <col min="16106" max="16106" width="10.5" bestFit="1" customWidth="1"/>
    <col min="16107" max="16107" width="4.33203125" bestFit="1" customWidth="1"/>
    <col min="16108" max="16108" width="41.5" bestFit="1" customWidth="1"/>
    <col min="16109" max="16123" width="5.5" customWidth="1"/>
    <col min="16124" max="16124" width="3.83203125" customWidth="1"/>
    <col min="16125" max="16125" width="5.5" customWidth="1"/>
    <col min="16126" max="16140" width="5.33203125" customWidth="1"/>
    <col min="16141" max="16156" width="5.5" customWidth="1"/>
    <col min="16157" max="16157" width="6" customWidth="1"/>
    <col min="16158" max="16158" width="8" customWidth="1"/>
    <col min="16159" max="16159" width="7.5" customWidth="1"/>
    <col min="16160" max="16160" width="10" customWidth="1"/>
    <col min="16161" max="16161" width="7.83203125" customWidth="1"/>
    <col min="16162" max="16162" width="6.83203125" customWidth="1"/>
    <col min="16163" max="16163" width="8.1640625" customWidth="1"/>
    <col min="16164" max="16165" width="5.33203125" customWidth="1"/>
    <col min="16166" max="16166" width="4.6640625" customWidth="1"/>
    <col min="16167" max="16167" width="4" customWidth="1"/>
    <col min="16168" max="16168" width="0" hidden="1" customWidth="1"/>
    <col min="16169" max="16172" width="5.1640625" customWidth="1"/>
    <col min="16173" max="16173" width="0" hidden="1" customWidth="1"/>
    <col min="16174" max="16174" width="5.1640625" customWidth="1"/>
    <col min="16175" max="16175" width="6" customWidth="1"/>
    <col min="16176" max="16176" width="6.83203125" customWidth="1"/>
    <col min="16177" max="16178" width="11.5" customWidth="1"/>
    <col min="16179" max="16179" width="8.5" customWidth="1"/>
    <col min="16180" max="16180" width="9" customWidth="1"/>
    <col min="16181" max="16181" width="8.33203125" customWidth="1"/>
    <col min="16182" max="16182" width="16.5" customWidth="1"/>
    <col min="16183" max="16183" width="6" customWidth="1"/>
    <col min="16184" max="16184" width="20.33203125" customWidth="1"/>
    <col min="16185" max="16185" width="5.1640625" bestFit="1" customWidth="1"/>
    <col min="16186" max="16186" width="20" customWidth="1"/>
    <col min="16187" max="16187" width="5.1640625" bestFit="1" customWidth="1"/>
    <col min="16188" max="16188" width="6.83203125" customWidth="1"/>
    <col min="16189" max="16189" width="14.6640625" customWidth="1"/>
    <col min="16190" max="16190" width="11" customWidth="1"/>
    <col min="16191" max="16200" width="8.1640625" customWidth="1"/>
    <col min="16201" max="16201" width="0" hidden="1" customWidth="1"/>
    <col min="16202" max="16205" width="8.1640625" customWidth="1"/>
    <col min="16206" max="16206" width="0" hidden="1" customWidth="1"/>
  </cols>
  <sheetData>
    <row r="1" spans="1:134" ht="16" customHeight="1" thickBot="1" x14ac:dyDescent="0.25">
      <c r="F1" s="296" t="s">
        <v>108</v>
      </c>
      <c r="G1" s="297"/>
      <c r="H1" s="297"/>
      <c r="I1" s="298"/>
      <c r="K1" s="94"/>
      <c r="L1" s="94"/>
      <c r="M1" s="54"/>
      <c r="N1" s="294" t="s">
        <v>109</v>
      </c>
      <c r="O1" s="294"/>
      <c r="P1" s="294"/>
      <c r="Q1" s="294"/>
      <c r="R1" s="294"/>
      <c r="S1" s="294"/>
      <c r="T1" s="294"/>
      <c r="U1" s="294"/>
      <c r="V1" s="294"/>
      <c r="W1" s="294"/>
      <c r="X1" s="294"/>
      <c r="Y1" s="294"/>
      <c r="Z1" s="294"/>
      <c r="AA1" s="294"/>
      <c r="AB1" s="295"/>
      <c r="AC1" s="91"/>
      <c r="AD1" s="91"/>
      <c r="AE1" s="91"/>
      <c r="AF1" s="91"/>
      <c r="AG1" s="91"/>
      <c r="AI1" s="293" t="s">
        <v>55</v>
      </c>
      <c r="AJ1" s="294" t="s">
        <v>79</v>
      </c>
      <c r="AK1" s="294"/>
      <c r="AL1" s="294"/>
      <c r="AM1" s="294"/>
      <c r="AN1" s="294"/>
      <c r="AO1" s="294"/>
      <c r="AP1" s="294"/>
      <c r="AQ1" s="294"/>
      <c r="AR1" s="295"/>
      <c r="AS1" s="285" t="s">
        <v>48</v>
      </c>
      <c r="AT1" s="286"/>
      <c r="AU1" s="287" t="s">
        <v>49</v>
      </c>
      <c r="AV1" s="288"/>
      <c r="AW1" s="289" t="s">
        <v>50</v>
      </c>
      <c r="AX1" s="290"/>
      <c r="AZ1" s="67" t="s">
        <v>0</v>
      </c>
      <c r="BA1" s="67" t="s">
        <v>216</v>
      </c>
      <c r="BB1" s="67" t="s">
        <v>227</v>
      </c>
      <c r="BC1" s="67" t="s">
        <v>229</v>
      </c>
      <c r="BD1" s="147"/>
      <c r="BZ1" s="254" t="s">
        <v>63</v>
      </c>
    </row>
    <row r="2" spans="1:134" ht="17" thickBot="1" x14ac:dyDescent="0.25">
      <c r="A2" t="s">
        <v>57</v>
      </c>
      <c r="B2" s="78" t="s">
        <v>200</v>
      </c>
      <c r="C2" s="193" t="s">
        <v>56</v>
      </c>
      <c r="D2" t="s">
        <v>201</v>
      </c>
      <c r="E2" s="194"/>
      <c r="F2" s="195">
        <f>CONFIGURACAO!$C$7</f>
        <v>2013</v>
      </c>
      <c r="G2" s="196">
        <f>CONFIGURACAO!$D$7</f>
        <v>2014</v>
      </c>
      <c r="H2" s="196">
        <f>CONFIGURACAO!$E$7</f>
        <v>2015</v>
      </c>
      <c r="I2" s="197">
        <f>CONFIGURACAO!$F$7</f>
        <v>2016</v>
      </c>
      <c r="J2" s="43"/>
      <c r="K2" s="94"/>
      <c r="L2" s="94"/>
      <c r="M2" s="95" t="s">
        <v>2</v>
      </c>
      <c r="N2" s="191" t="s">
        <v>3</v>
      </c>
      <c r="O2" s="198" t="s">
        <v>4</v>
      </c>
      <c r="P2" s="198" t="s">
        <v>5</v>
      </c>
      <c r="Q2" s="198" t="s">
        <v>6</v>
      </c>
      <c r="R2" s="198" t="s">
        <v>7</v>
      </c>
      <c r="S2" s="198" t="s">
        <v>8</v>
      </c>
      <c r="T2" s="198" t="s">
        <v>9</v>
      </c>
      <c r="U2" s="198" t="s">
        <v>10</v>
      </c>
      <c r="V2" s="198" t="s">
        <v>11</v>
      </c>
      <c r="W2" s="198" t="s">
        <v>12</v>
      </c>
      <c r="X2" s="198" t="s">
        <v>20</v>
      </c>
      <c r="Y2" s="198" t="s">
        <v>13</v>
      </c>
      <c r="Z2" s="199" t="s">
        <v>14</v>
      </c>
      <c r="AA2" s="198" t="s">
        <v>15</v>
      </c>
      <c r="AB2" s="192" t="s">
        <v>16</v>
      </c>
      <c r="AC2" s="120" t="s">
        <v>17</v>
      </c>
      <c r="AD2" s="121" t="s">
        <v>18</v>
      </c>
      <c r="AE2" s="122" t="s">
        <v>19</v>
      </c>
      <c r="AF2" s="123" t="s">
        <v>21</v>
      </c>
      <c r="AG2" s="264" t="s">
        <v>1550</v>
      </c>
      <c r="AI2" s="69" t="s">
        <v>22</v>
      </c>
      <c r="AJ2" s="70" t="s">
        <v>8</v>
      </c>
      <c r="AK2" s="70" t="s">
        <v>9</v>
      </c>
      <c r="AL2" s="70" t="s">
        <v>34</v>
      </c>
      <c r="AM2" s="70" t="s">
        <v>12</v>
      </c>
      <c r="AN2" s="70" t="s">
        <v>244</v>
      </c>
      <c r="AO2" s="70" t="s">
        <v>23</v>
      </c>
      <c r="AP2" s="70" t="s">
        <v>15</v>
      </c>
      <c r="AQ2" s="70" t="s">
        <v>16</v>
      </c>
      <c r="AR2" s="71" t="s">
        <v>24</v>
      </c>
      <c r="AS2" s="303">
        <f>CONFIGURACAO!C12</f>
        <v>300</v>
      </c>
      <c r="AT2" s="304"/>
      <c r="AU2" s="305">
        <f>CONFIGURACAO!C13</f>
        <v>500</v>
      </c>
      <c r="AV2" s="306"/>
      <c r="AW2" s="307">
        <f>CONFIGURACAO!C14</f>
        <v>700</v>
      </c>
      <c r="AX2" s="308"/>
      <c r="AZ2" s="67" t="s">
        <v>25</v>
      </c>
      <c r="BA2" s="67" t="s">
        <v>217</v>
      </c>
      <c r="BB2" s="67" t="s">
        <v>228</v>
      </c>
      <c r="BC2" s="67" t="s">
        <v>230</v>
      </c>
      <c r="BD2" s="147"/>
      <c r="BE2" s="3" t="s">
        <v>3</v>
      </c>
      <c r="BF2" s="3" t="s">
        <v>4</v>
      </c>
      <c r="BG2" s="4" t="s">
        <v>5</v>
      </c>
      <c r="BH2" s="4" t="s">
        <v>6</v>
      </c>
      <c r="BI2" s="4" t="s">
        <v>7</v>
      </c>
      <c r="BJ2" s="4" t="s">
        <v>8</v>
      </c>
      <c r="BK2" s="4" t="s">
        <v>9</v>
      </c>
      <c r="BL2" s="8" t="s">
        <v>10</v>
      </c>
      <c r="BM2" s="8" t="s">
        <v>11</v>
      </c>
      <c r="BN2" s="8" t="s">
        <v>12</v>
      </c>
      <c r="BO2" s="8" t="s">
        <v>20</v>
      </c>
      <c r="BP2" s="8" t="s">
        <v>13</v>
      </c>
      <c r="BQ2" s="8" t="s">
        <v>14</v>
      </c>
      <c r="BR2" s="8" t="s">
        <v>15</v>
      </c>
      <c r="BS2" s="33" t="s">
        <v>16</v>
      </c>
      <c r="BT2" s="43"/>
      <c r="BW2" t="s">
        <v>1547</v>
      </c>
      <c r="BX2" t="s">
        <v>1548</v>
      </c>
    </row>
    <row r="3" spans="1:134" s="32" customFormat="1" ht="16" customHeight="1" thickBot="1" x14ac:dyDescent="0.25">
      <c r="A3" s="124" t="str">
        <f>CONFIGURACAO!$C$4</f>
        <v>AREA 21</v>
      </c>
      <c r="B3" s="125">
        <v>1</v>
      </c>
      <c r="C3" s="249" t="s">
        <v>280</v>
      </c>
      <c r="D3" s="126">
        <v>1</v>
      </c>
      <c r="E3" s="250" t="s">
        <v>338</v>
      </c>
      <c r="F3" s="250">
        <v>1</v>
      </c>
      <c r="G3" s="250">
        <v>1</v>
      </c>
      <c r="H3" s="250">
        <v>1</v>
      </c>
      <c r="I3" s="250">
        <v>1</v>
      </c>
      <c r="J3" s="87"/>
      <c r="K3" s="94" t="s">
        <v>143</v>
      </c>
      <c r="L3" s="94"/>
      <c r="M3" s="154">
        <f>IF(SUM(F3:I3)&gt;0,SUM(F3:I3),"")</f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2</v>
      </c>
      <c r="AC3" s="139">
        <f t="shared" ref="AC3:AC66" si="0">IFERROR((N3+O3),"")</f>
        <v>0</v>
      </c>
      <c r="AD3" s="140">
        <f t="shared" ref="AD3:AD66" si="1">IFERROR(AC3+P3,"")</f>
        <v>0</v>
      </c>
      <c r="AE3" s="143">
        <f>IFERROR((U3+V3),"")</f>
        <v>0</v>
      </c>
      <c r="AF3" s="262">
        <f>IFERROR((Y3+Z3),"")</f>
        <v>0</v>
      </c>
      <c r="AG3" s="265">
        <f>SUM(N3+O3+U3+V3+Y3+Z3)</f>
        <v>0</v>
      </c>
      <c r="AI3" s="37">
        <f>IFERROR(IF(M3&gt;0,(N3*CONFIGURACAO!$C$20)+(O3*CONFIGURACAO!$C$21)+(P3*CONFIGURACAO!$C$22)+(Q3*CONFIGURACAO!$C$23)+(R3*CONFIGURACAO!$C$24),""),"")</f>
        <v>0</v>
      </c>
      <c r="AJ3" s="38">
        <f>IF(S3=0,0,IF(CONFIGURACAO!$C$15="SIM",(IF(S3&gt;CONFIGURACAO!$C$16,CONFIGURACAO!$C$16*CONFIGURACAO!$C$25,S3*CONFIGURACAO!$C$25)),'PI AREA  P75'!S3*CONFIGURACAO!$C$25))</f>
        <v>0</v>
      </c>
      <c r="AK3" s="38">
        <f>IF(T3=0,0,IF(CONFIGURACAO!$C$17="SIM",(IF(T3&gt;CONFIGURACAO!$C$18,CONFIGURACAO!$C$18*CONFIGURACAO!$C$26,T3*CONFIGURACAO!$C$26)),'PI AREA  P75'!T3*CONFIGURACAO!$C$26))</f>
        <v>0</v>
      </c>
      <c r="AL3" s="38">
        <f>IFERROR(IF(M3&gt;0,(U3*CONFIGURACAO!$C$29)+(V3*CONFIGURACAO!$C$30),""),"")</f>
        <v>0</v>
      </c>
      <c r="AM3" s="38">
        <f>IF(W3=0,0,IF(CONFIGURACAO!$C$41="SIM",(IF(W3&gt;CONFIGURACAO!$C$41,CONFIGURACAO!$C$41*CONFIGURACAO!$C$31,W3*CONFIGURACAO!$C$31)),'PI AREA  P75'!W3*CONFIGURACAO!$C$31))</f>
        <v>0</v>
      </c>
      <c r="AN3" s="38">
        <f>IF(X3=0,0,IF(CONFIGURACAO!$C$39="SIM",(IF(X3&gt;CONFIGURACAO!$C$40,CONFIGURACAO!$C$40*CONFIGURACAO!$C$32,X3*CONFIGURACAO!$C$32)),'PI AREA  P75'!X3*CONFIGURACAO!$C$32))</f>
        <v>0</v>
      </c>
      <c r="AO3" s="38">
        <f>IFERROR(IF(M3&gt;0,(Y3*CONFIGURACAO!$C$33)+(Z3*CONFIGURACAO!$C$34),""),"")</f>
        <v>0</v>
      </c>
      <c r="AP3" s="38">
        <f>IF(AA3=0,0,IF(CONFIGURACAO!$C$46="SIM",(IF(AA3&gt;CONFIGURACAO!$C$47,CONFIGURACAO!$C$47*CONFIGURACAO!$C$35,AA3*CONFIGURACAO!$C$35)),'PI AREA  P75'!AA3*CONFIGURACAO!$C$35))</f>
        <v>0</v>
      </c>
      <c r="AQ3" s="38">
        <f>IF(AB3=0,0,IF(CONFIGURACAO!$C$44="SIM",(IF(AB3&gt;CONFIGURACAO!$C$45,CONFIGURACAO!$C$45*CONFIGURACAO!$C$36,AB3*CONFIGURACAO!$C$36)),'PI AREA  P75'!AB3*CONFIGURACAO!$C$36))</f>
        <v>20</v>
      </c>
      <c r="AR3" s="38">
        <f>IF(OR(M3=1,M3=2,M3=3,M3=4),SUM(AI3:AQ3),"")</f>
        <v>20</v>
      </c>
      <c r="AS3" s="68">
        <f>IF(AR3="","",$AR3-(($AS$2/CONFIGURACAO!$C$6)*$M3))</f>
        <v>-280</v>
      </c>
      <c r="AT3" s="73" t="str">
        <f t="shared" ref="AT3:AT66" si="2">IF(M3="","",IF(AS3&gt;=0,3,"NAO"))</f>
        <v>NAO</v>
      </c>
      <c r="AU3" s="75">
        <f>IF(AR3="","",$AR3-(($AU$2/CONFIGURACAO!$C$6)*$M3))</f>
        <v>-480</v>
      </c>
      <c r="AV3" s="76" t="str">
        <f t="shared" ref="AV3:AV66" si="3">IF(M3=""," ",IF(AU3&gt;=0,4,"NAO"))</f>
        <v>NAO</v>
      </c>
      <c r="AW3" s="74">
        <f>IF(AR3="","",$AR3-(($AW$2/CONFIGURACAO!$C$6)*$M3))</f>
        <v>-680</v>
      </c>
      <c r="AX3" s="72" t="str">
        <f t="shared" ref="AX3:AX66" si="4">IF(M3="","",IF(AW3&gt;=0,5,"NAO"))</f>
        <v>NAO</v>
      </c>
      <c r="AZ3" s="39">
        <f t="shared" ref="AZ3:AZ66" si="5">IF(AR3="","",(AR3/(SUM($AR$3:$AR$1204))*100))</f>
        <v>1.8780136249888493E-3</v>
      </c>
      <c r="BA3" s="146">
        <f t="shared" ref="BA3:BA66" si="6">IF(M3="","",SUM(N3:T3,U3:X3,Y3:AB3))</f>
        <v>2</v>
      </c>
      <c r="BB3" s="146">
        <f t="shared" ref="BB3:BB66" si="7">IF(M3="","",RANK(BA3,$BA$3:$BA$1204))</f>
        <v>1033</v>
      </c>
      <c r="BC3" s="32">
        <f t="shared" ref="BC3:BC66" si="8">IF(M3="","",RANK(AR3,$AR$3:$AR$1204))</f>
        <v>1138</v>
      </c>
      <c r="BD3" s="148"/>
      <c r="BE3" s="40">
        <f t="shared" ref="BE3:BE66" si="9">IF($M3="","",IF(N3="","",(N3/N$1212*100)))</f>
        <v>0</v>
      </c>
      <c r="BF3" s="40">
        <f t="shared" ref="BF3:BF66" si="10">IF($M3="","",IF(O3="","",(O3/O$1212*100)))</f>
        <v>0</v>
      </c>
      <c r="BG3" s="40">
        <f t="shared" ref="BG3:BG66" si="11">IF($M3="","",IF(P3="","",(P3/P$1212*100)))</f>
        <v>0</v>
      </c>
      <c r="BH3" s="40">
        <f t="shared" ref="BH3:BH66" si="12">IF($M3="","",IF(Q3="","",(Q3/Q$1212*100)))</f>
        <v>0</v>
      </c>
      <c r="BI3" s="40">
        <f t="shared" ref="BI3:BI66" si="13">IF($M3="","",IF(R3="","",(R3/R$1212*100)))</f>
        <v>0</v>
      </c>
      <c r="BJ3" s="40">
        <f t="shared" ref="BJ3:BJ66" si="14">IF($M3="","",IF(S3="","",(S3/S$1212*100)))</f>
        <v>0</v>
      </c>
      <c r="BK3" s="40">
        <f t="shared" ref="BK3:BK66" si="15">IF($M3="","",IF(T3="","",(T3/T$1212*100)))</f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2</v>
      </c>
      <c r="BT3" s="42"/>
      <c r="BU3"/>
      <c r="BV3"/>
      <c r="BW3">
        <f>MATCH(BZ3,$C$1:$C$1204,0)-2</f>
        <v>1</v>
      </c>
      <c r="BX3">
        <f>BW4-1</f>
        <v>13</v>
      </c>
      <c r="BY3"/>
      <c r="BZ3" s="249" t="s">
        <v>280</v>
      </c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</row>
    <row r="4" spans="1:134" s="32" customFormat="1" ht="17" thickBot="1" x14ac:dyDescent="0.25">
      <c r="A4" s="124" t="str">
        <f>CONFIGURACAO!$C$4</f>
        <v>AREA 21</v>
      </c>
      <c r="B4" s="125">
        <v>2</v>
      </c>
      <c r="C4" s="249" t="s">
        <v>280</v>
      </c>
      <c r="D4" s="126">
        <f t="shared" ref="D4:D41" si="16">IF(C3=C4,D3+1,1)</f>
        <v>2</v>
      </c>
      <c r="E4" s="250" t="s">
        <v>339</v>
      </c>
      <c r="F4" s="250">
        <v>1</v>
      </c>
      <c r="G4" s="250">
        <v>1</v>
      </c>
      <c r="H4" s="250">
        <v>1</v>
      </c>
      <c r="I4" s="250">
        <v>1</v>
      </c>
      <c r="J4" s="87"/>
      <c r="K4" s="94" t="s">
        <v>144</v>
      </c>
      <c r="L4" s="94"/>
      <c r="M4" s="154">
        <f t="shared" ref="M4:M67" si="17">IF(SUM(F4:I4)&gt;0,SUM(F4:I4),"")</f>
        <v>4</v>
      </c>
      <c r="N4">
        <v>0</v>
      </c>
      <c r="O4">
        <v>2.75</v>
      </c>
      <c r="P4">
        <v>3.5</v>
      </c>
      <c r="Q4">
        <v>1.5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2</v>
      </c>
      <c r="AA4">
        <v>0</v>
      </c>
      <c r="AB4">
        <v>0</v>
      </c>
      <c r="AC4" s="139">
        <f t="shared" si="0"/>
        <v>2.75</v>
      </c>
      <c r="AD4" s="140">
        <f t="shared" si="1"/>
        <v>6.25</v>
      </c>
      <c r="AE4" s="141">
        <f t="shared" ref="AE4:AE41" si="18">IFERROR((U4+V4),"")</f>
        <v>0</v>
      </c>
      <c r="AF4" s="263">
        <f t="shared" ref="AF4:AF41" si="19">IFERROR((Y4+Z4),"")</f>
        <v>3</v>
      </c>
      <c r="AG4" s="265">
        <f t="shared" ref="AG4:AG67" si="20">SUM(N4+O4+U4+V4+Y4+Z4)</f>
        <v>5.75</v>
      </c>
      <c r="AI4" s="37">
        <f>IFERROR(IF(M4&gt;0,(N4*CONFIGURACAO!$C$20)+(O4*CONFIGURACAO!$C$21)+(P4*CONFIGURACAO!$C$22)+(Q4*CONFIGURACAO!$C$23)+(R4*CONFIGURACAO!$C$24),""),"")</f>
        <v>490</v>
      </c>
      <c r="AJ4" s="38">
        <f>IF(S4=0,0,IF(CONFIGURACAO!$C$15="SIM",(IF(S4&gt;CONFIGURACAO!$C$16,CONFIGURACAO!$C$16*CONFIGURACAO!$C$25,S4*CONFIGURACAO!$C$25)),'PI AREA  P75'!S4*CONFIGURACAO!$C$25))</f>
        <v>0</v>
      </c>
      <c r="AK4" s="38">
        <f>IF(T4=0,0,IF(CONFIGURACAO!$C$17="SIM",(IF(T4&gt;CONFIGURACAO!$C$18,CONFIGURACAO!$C$18*CONFIGURACAO!$C$26,T4*CONFIGURACAO!$C$26)),'PI AREA  P75'!T4*CONFIGURACAO!$C$26))</f>
        <v>0</v>
      </c>
      <c r="AL4" s="38">
        <f>IFERROR(IF(M4&gt;0,(U4*CONFIGURACAO!$C$29)+(V4*CONFIGURACAO!$C$30),""),"")</f>
        <v>0</v>
      </c>
      <c r="AM4" s="38">
        <f>IF(W4=0,0,IF(CONFIGURACAO!$C$41="SIM",(IF(W4&gt;CONFIGURACAO!$C$41,CONFIGURACAO!$C$41*CONFIGURACAO!$C$31,W4*CONFIGURACAO!$C$31)),'PI AREA  P75'!W4*CONFIGURACAO!$C$31))</f>
        <v>0</v>
      </c>
      <c r="AN4" s="38">
        <f>IF(X4=0,0,IF(CONFIGURACAO!$C$39="SIM",(IF(X4&gt;CONFIGURACAO!$C$40,CONFIGURACAO!$C$40*CONFIGURACAO!$C$32,X4*CONFIGURACAO!$C$32)),'PI AREA  P75'!X4*CONFIGURACAO!$C$32))</f>
        <v>0</v>
      </c>
      <c r="AO4" s="38">
        <f>IFERROR(IF(M4&gt;0,(Y4*CONFIGURACAO!$C$33)+(Z4*CONFIGURACAO!$C$34),""),"")</f>
        <v>200</v>
      </c>
      <c r="AP4" s="38">
        <f>IF(AA4=0,0,IF(CONFIGURACAO!$C$46="SIM",(IF(AA4&gt;CONFIGURACAO!$C$47,CONFIGURACAO!$C$47*CONFIGURACAO!$C$35,AA4*CONFIGURACAO!$C$35)),'PI AREA  P75'!AA4*CONFIGURACAO!$C$35))</f>
        <v>0</v>
      </c>
      <c r="AQ4" s="38">
        <f>IF(AB4=0,0,IF(CONFIGURACAO!$C$44="SIM",(IF(AB4&gt;CONFIGURACAO!$C$45,CONFIGURACAO!$C$45*CONFIGURACAO!$C$36,AB4*CONFIGURACAO!$C$36)),'PI AREA  P75'!AB4*CONFIGURACAO!$C$36))</f>
        <v>0</v>
      </c>
      <c r="AR4" s="38">
        <f t="shared" ref="AR4:AR67" si="21">IF(OR(M4=1,M4=2,M4=3,M4=4),SUM(AI4:AQ4),"")</f>
        <v>690</v>
      </c>
      <c r="AS4" s="68">
        <f>IF(AR4="","",$AR4-(($AS$2/CONFIGURACAO!$C$6)*$M4))</f>
        <v>390</v>
      </c>
      <c r="AT4" s="73">
        <f t="shared" si="2"/>
        <v>3</v>
      </c>
      <c r="AU4" s="75">
        <f>IF(AR4="","",$AR4-(($AU$2/CONFIGURACAO!$C$6)*$M4))</f>
        <v>190</v>
      </c>
      <c r="AV4" s="76">
        <f t="shared" si="3"/>
        <v>4</v>
      </c>
      <c r="AW4" s="74">
        <f>IF(AR4="","",$AR4-(($AW$2/CONFIGURACAO!$C$6)*$M4))</f>
        <v>-10</v>
      </c>
      <c r="AX4" s="72" t="str">
        <f t="shared" si="4"/>
        <v>NAO</v>
      </c>
      <c r="AZ4" s="39">
        <f t="shared" si="5"/>
        <v>6.4791470062115303E-2</v>
      </c>
      <c r="BA4" s="146">
        <f t="shared" si="6"/>
        <v>10.75</v>
      </c>
      <c r="BB4" s="146">
        <f t="shared" si="7"/>
        <v>639</v>
      </c>
      <c r="BC4" s="32">
        <f t="shared" si="8"/>
        <v>572</v>
      </c>
      <c r="BD4" s="148"/>
      <c r="BE4" s="40">
        <f t="shared" si="9"/>
        <v>0</v>
      </c>
      <c r="BF4" s="40">
        <f t="shared" si="10"/>
        <v>0.10609567901234568</v>
      </c>
      <c r="BG4" s="40">
        <f t="shared" si="11"/>
        <v>8.9928057553956844E-2</v>
      </c>
      <c r="BH4" s="40">
        <f t="shared" si="12"/>
        <v>6.0630557801131774E-2</v>
      </c>
      <c r="BI4" s="40">
        <f t="shared" si="13"/>
        <v>0</v>
      </c>
      <c r="BJ4" s="40">
        <f t="shared" si="14"/>
        <v>0</v>
      </c>
      <c r="BK4" s="40">
        <f t="shared" si="15"/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2</v>
      </c>
      <c r="BR4">
        <v>0</v>
      </c>
      <c r="BS4">
        <v>0</v>
      </c>
      <c r="BT4" s="42"/>
      <c r="BU4"/>
      <c r="BV4"/>
      <c r="BW4">
        <f t="shared" ref="BW4:BW20" si="22">MATCH(BZ4,$C$1:$C$1204,0)-2</f>
        <v>14</v>
      </c>
      <c r="BX4">
        <f>BW5-1</f>
        <v>38</v>
      </c>
      <c r="BY4"/>
      <c r="BZ4" s="249" t="s">
        <v>281</v>
      </c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</row>
    <row r="5" spans="1:134" s="32" customFormat="1" ht="17" thickBot="1" x14ac:dyDescent="0.25">
      <c r="A5" s="124" t="str">
        <f>CONFIGURACAO!$C$4</f>
        <v>AREA 21</v>
      </c>
      <c r="B5" s="125">
        <v>3</v>
      </c>
      <c r="C5" s="249" t="s">
        <v>280</v>
      </c>
      <c r="D5" s="126">
        <f t="shared" si="16"/>
        <v>3</v>
      </c>
      <c r="E5" s="250" t="s">
        <v>340</v>
      </c>
      <c r="F5" s="250">
        <v>1</v>
      </c>
      <c r="G5" s="250">
        <v>1</v>
      </c>
      <c r="H5" s="250">
        <v>1</v>
      </c>
      <c r="I5" s="250">
        <v>1</v>
      </c>
      <c r="J5" s="87"/>
      <c r="K5" s="94" t="s">
        <v>145</v>
      </c>
      <c r="L5" s="94"/>
      <c r="M5" s="154">
        <f t="shared" si="17"/>
        <v>4</v>
      </c>
      <c r="N5">
        <v>0</v>
      </c>
      <c r="O5">
        <v>0</v>
      </c>
      <c r="P5">
        <v>0.75</v>
      </c>
      <c r="Q5">
        <v>0.75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s="139">
        <f t="shared" si="0"/>
        <v>0</v>
      </c>
      <c r="AD5" s="140">
        <f t="shared" si="1"/>
        <v>0.75</v>
      </c>
      <c r="AE5" s="141">
        <f t="shared" si="18"/>
        <v>0</v>
      </c>
      <c r="AF5" s="263">
        <f t="shared" si="19"/>
        <v>0</v>
      </c>
      <c r="AG5" s="265">
        <f t="shared" si="20"/>
        <v>0</v>
      </c>
      <c r="AI5" s="37">
        <f>IFERROR(IF(M5&gt;0,(N5*CONFIGURACAO!$C$20)+(O5*CONFIGURACAO!$C$21)+(P5*CONFIGURACAO!$C$22)+(Q5*CONFIGURACAO!$C$23)+(R5*CONFIGURACAO!$C$24),""),"")</f>
        <v>75</v>
      </c>
      <c r="AJ5" s="38">
        <f>IF(S5=0,0,IF(CONFIGURACAO!$C$15="SIM",(IF(S5&gt;CONFIGURACAO!$C$16,CONFIGURACAO!$C$16*CONFIGURACAO!$C$25,S5*CONFIGURACAO!$C$25)),'PI AREA  P75'!S5*CONFIGURACAO!$C$25))</f>
        <v>0</v>
      </c>
      <c r="AK5" s="38">
        <f>IF(T5=0,0,IF(CONFIGURACAO!$C$17="SIM",(IF(T5&gt;CONFIGURACAO!$C$18,CONFIGURACAO!$C$18*CONFIGURACAO!$C$26,T5*CONFIGURACAO!$C$26)),'PI AREA  P75'!T5*CONFIGURACAO!$C$26))</f>
        <v>0</v>
      </c>
      <c r="AL5" s="38">
        <f>IFERROR(IF(M5&gt;0,(U5*CONFIGURACAO!$C$29)+(V5*CONFIGURACAO!$C$30),""),"")</f>
        <v>0</v>
      </c>
      <c r="AM5" s="38">
        <f>IF(W5=0,0,IF(CONFIGURACAO!$C$41="SIM",(IF(W5&gt;CONFIGURACAO!$C$41,CONFIGURACAO!$C$41*CONFIGURACAO!$C$31,W5*CONFIGURACAO!$C$31)),'PI AREA  P75'!W5*CONFIGURACAO!$C$31))</f>
        <v>0</v>
      </c>
      <c r="AN5" s="38">
        <f>IF(X5=0,0,IF(CONFIGURACAO!$C$39="SIM",(IF(X5&gt;CONFIGURACAO!$C$40,CONFIGURACAO!$C$40*CONFIGURACAO!$C$32,X5*CONFIGURACAO!$C$32)),'PI AREA  P75'!X5*CONFIGURACAO!$C$32))</f>
        <v>0</v>
      </c>
      <c r="AO5" s="38">
        <f>IFERROR(IF(M5&gt;0,(Y5*CONFIGURACAO!$C$33)+(Z5*CONFIGURACAO!$C$34),""),"")</f>
        <v>0</v>
      </c>
      <c r="AP5" s="38">
        <f>IF(AA5=0,0,IF(CONFIGURACAO!$C$46="SIM",(IF(AA5&gt;CONFIGURACAO!$C$47,CONFIGURACAO!$C$47*CONFIGURACAO!$C$35,AA5*CONFIGURACAO!$C$35)),'PI AREA  P75'!AA5*CONFIGURACAO!$C$35))</f>
        <v>0</v>
      </c>
      <c r="AQ5" s="38">
        <f>IF(AB5=0,0,IF(CONFIGURACAO!$C$44="SIM",(IF(AB5&gt;CONFIGURACAO!$C$45,CONFIGURACAO!$C$45*CONFIGURACAO!$C$36,AB5*CONFIGURACAO!$C$36)),'PI AREA  P75'!AB5*CONFIGURACAO!$C$36))</f>
        <v>0</v>
      </c>
      <c r="AR5" s="38">
        <f t="shared" si="21"/>
        <v>75</v>
      </c>
      <c r="AS5" s="68">
        <f>IF(AR5="","",$AR5-(($AS$2/CONFIGURACAO!$C$6)*$M5))</f>
        <v>-225</v>
      </c>
      <c r="AT5" s="73" t="str">
        <f t="shared" si="2"/>
        <v>NAO</v>
      </c>
      <c r="AU5" s="75">
        <f>IF(AR5="","",$AR5-(($AU$2/CONFIGURACAO!$C$6)*$M5))</f>
        <v>-425</v>
      </c>
      <c r="AV5" s="76" t="str">
        <f t="shared" si="3"/>
        <v>NAO</v>
      </c>
      <c r="AW5" s="74">
        <f>IF(AR5="","",$AR5-(($AW$2/CONFIGURACAO!$C$6)*$M5))</f>
        <v>-625</v>
      </c>
      <c r="AX5" s="72" t="str">
        <f t="shared" si="4"/>
        <v>NAO</v>
      </c>
      <c r="AZ5" s="39">
        <f t="shared" si="5"/>
        <v>7.0425510937081846E-3</v>
      </c>
      <c r="BA5" s="146">
        <f t="shared" si="6"/>
        <v>1.5</v>
      </c>
      <c r="BB5" s="146">
        <f t="shared" si="7"/>
        <v>1054</v>
      </c>
      <c r="BC5" s="32">
        <f t="shared" si="8"/>
        <v>1073</v>
      </c>
      <c r="BD5" s="148"/>
      <c r="BE5" s="40">
        <f t="shared" si="9"/>
        <v>0</v>
      </c>
      <c r="BF5" s="40">
        <f t="shared" si="10"/>
        <v>0</v>
      </c>
      <c r="BG5" s="40">
        <f t="shared" si="11"/>
        <v>1.9270298047276462E-2</v>
      </c>
      <c r="BH5" s="40">
        <f t="shared" si="12"/>
        <v>3.0315278900565887E-2</v>
      </c>
      <c r="BI5" s="40">
        <f t="shared" si="13"/>
        <v>0</v>
      </c>
      <c r="BJ5" s="40">
        <f t="shared" si="14"/>
        <v>0</v>
      </c>
      <c r="BK5" s="40">
        <f t="shared" si="15"/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 s="42"/>
      <c r="BU5"/>
      <c r="BV5"/>
      <c r="BW5">
        <f t="shared" si="22"/>
        <v>39</v>
      </c>
      <c r="BX5">
        <f>BW6-1</f>
        <v>54</v>
      </c>
      <c r="BY5"/>
      <c r="BZ5" s="249" t="s">
        <v>282</v>
      </c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134" s="32" customFormat="1" ht="17" thickBot="1" x14ac:dyDescent="0.25">
      <c r="A6" s="124" t="str">
        <f>CONFIGURACAO!$C$4</f>
        <v>AREA 21</v>
      </c>
      <c r="B6" s="125">
        <v>4</v>
      </c>
      <c r="C6" s="249" t="s">
        <v>280</v>
      </c>
      <c r="D6" s="126">
        <f t="shared" si="16"/>
        <v>4</v>
      </c>
      <c r="E6" s="250" t="s">
        <v>341</v>
      </c>
      <c r="F6" s="250">
        <v>1</v>
      </c>
      <c r="G6" s="250">
        <v>1</v>
      </c>
      <c r="H6" s="250">
        <v>1</v>
      </c>
      <c r="I6" s="250">
        <v>1</v>
      </c>
      <c r="J6" s="87"/>
      <c r="K6" s="94"/>
      <c r="L6" s="94"/>
      <c r="M6" s="154">
        <f t="shared" si="17"/>
        <v>4</v>
      </c>
      <c r="N6">
        <v>0</v>
      </c>
      <c r="O6">
        <v>0.75</v>
      </c>
      <c r="P6">
        <v>4.75</v>
      </c>
      <c r="Q6">
        <v>1.5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1</v>
      </c>
      <c r="Z6">
        <v>2</v>
      </c>
      <c r="AA6">
        <v>2</v>
      </c>
      <c r="AB6">
        <v>15</v>
      </c>
      <c r="AC6" s="139">
        <f t="shared" si="0"/>
        <v>0.75</v>
      </c>
      <c r="AD6" s="140">
        <f t="shared" si="1"/>
        <v>5.5</v>
      </c>
      <c r="AE6" s="141">
        <f t="shared" si="18"/>
        <v>0</v>
      </c>
      <c r="AF6" s="263">
        <f t="shared" si="19"/>
        <v>3</v>
      </c>
      <c r="AG6" s="265">
        <f t="shared" si="20"/>
        <v>3.75</v>
      </c>
      <c r="AI6" s="37">
        <f>IFERROR(IF(M6&gt;0,(N6*CONFIGURACAO!$C$20)+(O6*CONFIGURACAO!$C$21)+(P6*CONFIGURACAO!$C$22)+(Q6*CONFIGURACAO!$C$23)+(R6*CONFIGURACAO!$C$24),""),"")</f>
        <v>405</v>
      </c>
      <c r="AJ6" s="38">
        <f>IF(S6=0,0,IF(CONFIGURACAO!$C$15="SIM",(IF(S6&gt;CONFIGURACAO!$C$16,CONFIGURACAO!$C$16*CONFIGURACAO!$C$25,S6*CONFIGURACAO!$C$25)),'PI AREA  P75'!S6*CONFIGURACAO!$C$25))</f>
        <v>0</v>
      </c>
      <c r="AK6" s="38">
        <f>IF(T6=0,0,IF(CONFIGURACAO!$C$17="SIM",(IF(T6&gt;CONFIGURACAO!$C$18,CONFIGURACAO!$C$18*CONFIGURACAO!$C$26,T6*CONFIGURACAO!$C$26)),'PI AREA  P75'!T6*CONFIGURACAO!$C$26))</f>
        <v>0</v>
      </c>
      <c r="AL6" s="38">
        <f>IFERROR(IF(M6&gt;0,(U6*CONFIGURACAO!$C$29)+(V6*CONFIGURACAO!$C$30),""),"")</f>
        <v>0</v>
      </c>
      <c r="AM6" s="38">
        <f>IF(W6=0,0,IF(CONFIGURACAO!$C$41="SIM",(IF(W6&gt;CONFIGURACAO!$C$41,CONFIGURACAO!$C$41*CONFIGURACAO!$C$31,W6*CONFIGURACAO!$C$31)),'PI AREA  P75'!W6*CONFIGURACAO!$C$31))</f>
        <v>50</v>
      </c>
      <c r="AN6" s="38">
        <f>IF(X6=0,0,IF(CONFIGURACAO!$C$39="SIM",(IF(X6&gt;CONFIGURACAO!$C$40,CONFIGURACAO!$C$40*CONFIGURACAO!$C$32,X6*CONFIGURACAO!$C$32)),'PI AREA  P75'!X6*CONFIGURACAO!$C$32))</f>
        <v>25</v>
      </c>
      <c r="AO6" s="38">
        <f>IFERROR(IF(M6&gt;0,(Y6*CONFIGURACAO!$C$33)+(Z6*CONFIGURACAO!$C$34),""),"")</f>
        <v>200</v>
      </c>
      <c r="AP6" s="38">
        <f>IF(AA6=0,0,IF(CONFIGURACAO!$C$46="SIM",(IF(AA6&gt;CONFIGURACAO!$C$47,CONFIGURACAO!$C$47*CONFIGURACAO!$C$35,AA6*CONFIGURACAO!$C$35)),'PI AREA  P75'!AA6*CONFIGURACAO!$C$35))</f>
        <v>50</v>
      </c>
      <c r="AQ6" s="38">
        <f>IF(AB6=0,0,IF(CONFIGURACAO!$C$44="SIM",(IF(AB6&gt;CONFIGURACAO!$C$45,CONFIGURACAO!$C$45*CONFIGURACAO!$C$36,AB6*CONFIGURACAO!$C$36)),'PI AREA  P75'!AB6*CONFIGURACAO!$C$36))</f>
        <v>20</v>
      </c>
      <c r="AR6" s="38">
        <f t="shared" si="21"/>
        <v>750</v>
      </c>
      <c r="AS6" s="68">
        <f>IF(AR6="","",$AR6-(($AS$2/CONFIGURACAO!$C$6)*$M6))</f>
        <v>450</v>
      </c>
      <c r="AT6" s="73">
        <f t="shared" si="2"/>
        <v>3</v>
      </c>
      <c r="AU6" s="75">
        <f>IF(AR6="","",$AR6-(($AU$2/CONFIGURACAO!$C$6)*$M6))</f>
        <v>250</v>
      </c>
      <c r="AV6" s="76">
        <f t="shared" si="3"/>
        <v>4</v>
      </c>
      <c r="AW6" s="74">
        <f>IF(AR6="","",$AR6-(($AW$2/CONFIGURACAO!$C$6)*$M6))</f>
        <v>50</v>
      </c>
      <c r="AX6" s="72">
        <f t="shared" si="4"/>
        <v>5</v>
      </c>
      <c r="AZ6" s="39">
        <f t="shared" si="5"/>
        <v>7.0425510937081853E-2</v>
      </c>
      <c r="BA6" s="146">
        <f t="shared" si="6"/>
        <v>29</v>
      </c>
      <c r="BB6" s="146">
        <f t="shared" si="7"/>
        <v>166</v>
      </c>
      <c r="BC6" s="32">
        <f t="shared" si="8"/>
        <v>533</v>
      </c>
      <c r="BD6" s="148"/>
      <c r="BE6" s="40">
        <f t="shared" si="9"/>
        <v>0</v>
      </c>
      <c r="BF6" s="40">
        <f t="shared" si="10"/>
        <v>2.8935185185185182E-2</v>
      </c>
      <c r="BG6" s="40">
        <f t="shared" si="11"/>
        <v>0.12204522096608428</v>
      </c>
      <c r="BH6" s="40">
        <f t="shared" si="12"/>
        <v>6.0630557801131774E-2</v>
      </c>
      <c r="BI6" s="40">
        <f t="shared" si="13"/>
        <v>0</v>
      </c>
      <c r="BJ6" s="40">
        <f t="shared" si="14"/>
        <v>0</v>
      </c>
      <c r="BK6" s="40">
        <f t="shared" si="15"/>
        <v>0</v>
      </c>
      <c r="BL6">
        <v>0</v>
      </c>
      <c r="BM6">
        <v>0</v>
      </c>
      <c r="BN6">
        <v>1</v>
      </c>
      <c r="BO6">
        <v>1</v>
      </c>
      <c r="BP6">
        <v>1</v>
      </c>
      <c r="BQ6">
        <v>2</v>
      </c>
      <c r="BR6">
        <v>2</v>
      </c>
      <c r="BS6">
        <v>15</v>
      </c>
      <c r="BT6" s="42"/>
      <c r="BU6"/>
      <c r="BV6"/>
      <c r="BW6">
        <f t="shared" si="22"/>
        <v>55</v>
      </c>
      <c r="BX6">
        <f t="shared" ref="BX6:BX63" si="23">BW7-1</f>
        <v>66</v>
      </c>
      <c r="BY6"/>
      <c r="BZ6" s="249" t="s">
        <v>283</v>
      </c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</row>
    <row r="7" spans="1:134" s="32" customFormat="1" ht="17" thickBot="1" x14ac:dyDescent="0.25">
      <c r="A7" s="124" t="str">
        <f>CONFIGURACAO!$C$4</f>
        <v>AREA 21</v>
      </c>
      <c r="B7" s="125">
        <v>5</v>
      </c>
      <c r="C7" s="249" t="s">
        <v>280</v>
      </c>
      <c r="D7" s="126">
        <f t="shared" si="16"/>
        <v>5</v>
      </c>
      <c r="E7" s="250" t="s">
        <v>342</v>
      </c>
      <c r="F7" s="250">
        <v>1</v>
      </c>
      <c r="G7" s="250">
        <v>1</v>
      </c>
      <c r="H7" s="250">
        <v>1</v>
      </c>
      <c r="I7" s="250">
        <v>1</v>
      </c>
      <c r="J7" s="87"/>
      <c r="K7" s="94"/>
      <c r="L7" s="94"/>
      <c r="M7" s="154">
        <f t="shared" si="17"/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 s="139">
        <f t="shared" si="0"/>
        <v>0</v>
      </c>
      <c r="AD7" s="140">
        <f t="shared" si="1"/>
        <v>0</v>
      </c>
      <c r="AE7" s="141">
        <f t="shared" si="18"/>
        <v>0</v>
      </c>
      <c r="AF7" s="263">
        <f t="shared" si="19"/>
        <v>1</v>
      </c>
      <c r="AG7" s="265">
        <f t="shared" si="20"/>
        <v>1</v>
      </c>
      <c r="AI7" s="37">
        <f>IFERROR(IF(M7&gt;0,(N7*CONFIGURACAO!$C$20)+(O7*CONFIGURACAO!$C$21)+(P7*CONFIGURACAO!$C$22)+(Q7*CONFIGURACAO!$C$23)+(R7*CONFIGURACAO!$C$24),""),"")</f>
        <v>0</v>
      </c>
      <c r="AJ7" s="38">
        <f>IF(S7=0,0,IF(CONFIGURACAO!$C$15="SIM",(IF(S7&gt;CONFIGURACAO!$C$16,CONFIGURACAO!$C$16*CONFIGURACAO!$C$25,S7*CONFIGURACAO!$C$25)),'PI AREA  P75'!S7*CONFIGURACAO!$C$25))</f>
        <v>0</v>
      </c>
      <c r="AK7" s="38">
        <f>IF(T7=0,0,IF(CONFIGURACAO!$C$17="SIM",(IF(T7&gt;CONFIGURACAO!$C$18,CONFIGURACAO!$C$18*CONFIGURACAO!$C$26,T7*CONFIGURACAO!$C$26)),'PI AREA  P75'!T7*CONFIGURACAO!$C$26))</f>
        <v>0</v>
      </c>
      <c r="AL7" s="38">
        <f>IFERROR(IF(M7&gt;0,(U7*CONFIGURACAO!$C$29)+(V7*CONFIGURACAO!$C$30),""),"")</f>
        <v>0</v>
      </c>
      <c r="AM7" s="38">
        <f>IF(W7=0,0,IF(CONFIGURACAO!$C$41="SIM",(IF(W7&gt;CONFIGURACAO!$C$41,CONFIGURACAO!$C$41*CONFIGURACAO!$C$31,W7*CONFIGURACAO!$C$31)),'PI AREA  P75'!W7*CONFIGURACAO!$C$31))</f>
        <v>0</v>
      </c>
      <c r="AN7" s="38">
        <f>IF(X7=0,0,IF(CONFIGURACAO!$C$39="SIM",(IF(X7&gt;CONFIGURACAO!$C$40,CONFIGURACAO!$C$40*CONFIGURACAO!$C$32,X7*CONFIGURACAO!$C$32)),'PI AREA  P75'!X7*CONFIGURACAO!$C$32))</f>
        <v>0</v>
      </c>
      <c r="AO7" s="38">
        <f>IFERROR(IF(M7&gt;0,(Y7*CONFIGURACAO!$C$33)+(Z7*CONFIGURACAO!$C$34),""),"")</f>
        <v>100</v>
      </c>
      <c r="AP7" s="38">
        <f>IF(AA7=0,0,IF(CONFIGURACAO!$C$46="SIM",(IF(AA7&gt;CONFIGURACAO!$C$47,CONFIGURACAO!$C$47*CONFIGURACAO!$C$35,AA7*CONFIGURACAO!$C$35)),'PI AREA  P75'!AA7*CONFIGURACAO!$C$35))</f>
        <v>0</v>
      </c>
      <c r="AQ7" s="38">
        <f>IF(AB7=0,0,IF(CONFIGURACAO!$C$44="SIM",(IF(AB7&gt;CONFIGURACAO!$C$45,CONFIGURACAO!$C$45*CONFIGURACAO!$C$36,AB7*CONFIGURACAO!$C$36)),'PI AREA  P75'!AB7*CONFIGURACAO!$C$36))</f>
        <v>0</v>
      </c>
      <c r="AR7" s="38">
        <f t="shared" si="21"/>
        <v>100</v>
      </c>
      <c r="AS7" s="68">
        <f>IF(AR7="","",$AR7-(($AS$2/CONFIGURACAO!$C$6)*$M7))</f>
        <v>-200</v>
      </c>
      <c r="AT7" s="73" t="str">
        <f t="shared" si="2"/>
        <v>NAO</v>
      </c>
      <c r="AU7" s="75">
        <f>IF(AR7="","",$AR7-(($AU$2/CONFIGURACAO!$C$6)*$M7))</f>
        <v>-400</v>
      </c>
      <c r="AV7" s="76" t="str">
        <f t="shared" si="3"/>
        <v>NAO</v>
      </c>
      <c r="AW7" s="74">
        <f>IF(AR7="","",$AR7-(($AW$2/CONFIGURACAO!$C$6)*$M7))</f>
        <v>-600</v>
      </c>
      <c r="AX7" s="72" t="str">
        <f t="shared" si="4"/>
        <v>NAO</v>
      </c>
      <c r="AZ7" s="39">
        <f t="shared" si="5"/>
        <v>9.3900681249442473E-3</v>
      </c>
      <c r="BA7" s="146">
        <f t="shared" si="6"/>
        <v>1</v>
      </c>
      <c r="BB7" s="146">
        <f t="shared" si="7"/>
        <v>1099</v>
      </c>
      <c r="BC7" s="32">
        <f t="shared" si="8"/>
        <v>1044</v>
      </c>
      <c r="BD7" s="148"/>
      <c r="BE7" s="40">
        <f t="shared" si="9"/>
        <v>0</v>
      </c>
      <c r="BF7" s="40">
        <f t="shared" si="10"/>
        <v>0</v>
      </c>
      <c r="BG7" s="40">
        <f t="shared" si="11"/>
        <v>0</v>
      </c>
      <c r="BH7" s="40">
        <f t="shared" si="12"/>
        <v>0</v>
      </c>
      <c r="BI7" s="40">
        <f t="shared" si="13"/>
        <v>0</v>
      </c>
      <c r="BJ7" s="40">
        <f t="shared" si="14"/>
        <v>0</v>
      </c>
      <c r="BK7" s="40">
        <f t="shared" si="15"/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 s="42"/>
      <c r="BU7"/>
      <c r="BV7"/>
      <c r="BW7">
        <f t="shared" si="22"/>
        <v>67</v>
      </c>
      <c r="BX7">
        <f t="shared" si="23"/>
        <v>81</v>
      </c>
      <c r="BY7"/>
      <c r="BZ7" s="249" t="s">
        <v>284</v>
      </c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</row>
    <row r="8" spans="1:134" s="32" customFormat="1" ht="17" thickBot="1" x14ac:dyDescent="0.25">
      <c r="A8" s="124" t="str">
        <f>CONFIGURACAO!$C$4</f>
        <v>AREA 21</v>
      </c>
      <c r="B8" s="125">
        <v>6</v>
      </c>
      <c r="C8" s="249" t="s">
        <v>280</v>
      </c>
      <c r="D8" s="126">
        <f t="shared" si="16"/>
        <v>6</v>
      </c>
      <c r="E8" s="250" t="s">
        <v>343</v>
      </c>
      <c r="F8" s="250">
        <v>1</v>
      </c>
      <c r="G8" s="250">
        <v>1</v>
      </c>
      <c r="H8" s="250">
        <v>1</v>
      </c>
      <c r="I8" s="250">
        <v>1</v>
      </c>
      <c r="J8" s="87"/>
      <c r="K8" s="94"/>
      <c r="L8" s="94"/>
      <c r="M8" s="154">
        <f t="shared" si="17"/>
        <v>4</v>
      </c>
      <c r="N8">
        <v>0</v>
      </c>
      <c r="O8">
        <v>0</v>
      </c>
      <c r="P8">
        <v>1.5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s="139">
        <f t="shared" si="0"/>
        <v>0</v>
      </c>
      <c r="AD8" s="140">
        <f t="shared" si="1"/>
        <v>1.5</v>
      </c>
      <c r="AE8" s="141">
        <f t="shared" si="18"/>
        <v>0</v>
      </c>
      <c r="AF8" s="263">
        <f t="shared" si="19"/>
        <v>0</v>
      </c>
      <c r="AG8" s="265">
        <f t="shared" si="20"/>
        <v>0</v>
      </c>
      <c r="AI8" s="37">
        <f>IFERROR(IF(M8&gt;0,(N8*CONFIGURACAO!$C$20)+(O8*CONFIGURACAO!$C$21)+(P8*CONFIGURACAO!$C$22)+(Q8*CONFIGURACAO!$C$23)+(R8*CONFIGURACAO!$C$24),""),"")</f>
        <v>90</v>
      </c>
      <c r="AJ8" s="38">
        <f>IF(S8=0,0,IF(CONFIGURACAO!$C$15="SIM",(IF(S8&gt;CONFIGURACAO!$C$16,CONFIGURACAO!$C$16*CONFIGURACAO!$C$25,S8*CONFIGURACAO!$C$25)),'PI AREA  P75'!S8*CONFIGURACAO!$C$25))</f>
        <v>0</v>
      </c>
      <c r="AK8" s="38">
        <f>IF(T8=0,0,IF(CONFIGURACAO!$C$17="SIM",(IF(T8&gt;CONFIGURACAO!$C$18,CONFIGURACAO!$C$18*CONFIGURACAO!$C$26,T8*CONFIGURACAO!$C$26)),'PI AREA  P75'!T8*CONFIGURACAO!$C$26))</f>
        <v>0</v>
      </c>
      <c r="AL8" s="38">
        <f>IFERROR(IF(M8&gt;0,(U8*CONFIGURACAO!$C$29)+(V8*CONFIGURACAO!$C$30),""),"")</f>
        <v>0</v>
      </c>
      <c r="AM8" s="38">
        <f>IF(W8=0,0,IF(CONFIGURACAO!$C$41="SIM",(IF(W8&gt;CONFIGURACAO!$C$41,CONFIGURACAO!$C$41*CONFIGURACAO!$C$31,W8*CONFIGURACAO!$C$31)),'PI AREA  P75'!W8*CONFIGURACAO!$C$31))</f>
        <v>0</v>
      </c>
      <c r="AN8" s="38">
        <f>IF(X8=0,0,IF(CONFIGURACAO!$C$39="SIM",(IF(X8&gt;CONFIGURACAO!$C$40,CONFIGURACAO!$C$40*CONFIGURACAO!$C$32,X8*CONFIGURACAO!$C$32)),'PI AREA  P75'!X8*CONFIGURACAO!$C$32))</f>
        <v>0</v>
      </c>
      <c r="AO8" s="38">
        <f>IFERROR(IF(M8&gt;0,(Y8*CONFIGURACAO!$C$33)+(Z8*CONFIGURACAO!$C$34),""),"")</f>
        <v>0</v>
      </c>
      <c r="AP8" s="38">
        <f>IF(AA8=0,0,IF(CONFIGURACAO!$C$46="SIM",(IF(AA8&gt;CONFIGURACAO!$C$47,CONFIGURACAO!$C$47*CONFIGURACAO!$C$35,AA8*CONFIGURACAO!$C$35)),'PI AREA  P75'!AA8*CONFIGURACAO!$C$35))</f>
        <v>0</v>
      </c>
      <c r="AQ8" s="38">
        <f>IF(AB8=0,0,IF(CONFIGURACAO!$C$44="SIM",(IF(AB8&gt;CONFIGURACAO!$C$45,CONFIGURACAO!$C$45*CONFIGURACAO!$C$36,AB8*CONFIGURACAO!$C$36)),'PI AREA  P75'!AB8*CONFIGURACAO!$C$36))</f>
        <v>0</v>
      </c>
      <c r="AR8" s="38">
        <f t="shared" si="21"/>
        <v>90</v>
      </c>
      <c r="AS8" s="68">
        <f>IF(AR8="","",$AR8-(($AS$2/CONFIGURACAO!$C$6)*$M8))</f>
        <v>-210</v>
      </c>
      <c r="AT8" s="73" t="str">
        <f t="shared" si="2"/>
        <v>NAO</v>
      </c>
      <c r="AU8" s="75">
        <f>IF(AR8="","",$AR8-(($AU$2/CONFIGURACAO!$C$6)*$M8))</f>
        <v>-410</v>
      </c>
      <c r="AV8" s="76" t="str">
        <f t="shared" si="3"/>
        <v>NAO</v>
      </c>
      <c r="AW8" s="74">
        <f>IF(AR8="","",$AR8-(($AW$2/CONFIGURACAO!$C$6)*$M8))</f>
        <v>-610</v>
      </c>
      <c r="AX8" s="72" t="str">
        <f t="shared" si="4"/>
        <v>NAO</v>
      </c>
      <c r="AZ8" s="39">
        <f t="shared" si="5"/>
        <v>8.4510613124498223E-3</v>
      </c>
      <c r="BA8" s="146">
        <f t="shared" si="6"/>
        <v>1.5</v>
      </c>
      <c r="BB8" s="146">
        <f t="shared" si="7"/>
        <v>1054</v>
      </c>
      <c r="BC8" s="32">
        <f t="shared" si="8"/>
        <v>1054</v>
      </c>
      <c r="BD8" s="148"/>
      <c r="BE8" s="40">
        <f t="shared" si="9"/>
        <v>0</v>
      </c>
      <c r="BF8" s="40">
        <f t="shared" si="10"/>
        <v>0</v>
      </c>
      <c r="BG8" s="40">
        <f t="shared" si="11"/>
        <v>3.8540596094552924E-2</v>
      </c>
      <c r="BH8" s="40">
        <f t="shared" si="12"/>
        <v>0</v>
      </c>
      <c r="BI8" s="40">
        <f t="shared" si="13"/>
        <v>0</v>
      </c>
      <c r="BJ8" s="40">
        <f t="shared" si="14"/>
        <v>0</v>
      </c>
      <c r="BK8" s="40">
        <f t="shared" si="15"/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 s="42"/>
      <c r="BU8"/>
      <c r="BV8"/>
      <c r="BW8">
        <f t="shared" si="22"/>
        <v>82</v>
      </c>
      <c r="BX8">
        <f t="shared" si="23"/>
        <v>109</v>
      </c>
      <c r="BY8"/>
      <c r="BZ8" s="252" t="s">
        <v>1525</v>
      </c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</row>
    <row r="9" spans="1:134" s="32" customFormat="1" ht="17" thickBot="1" x14ac:dyDescent="0.25">
      <c r="A9" s="124" t="str">
        <f>CONFIGURACAO!$C$4</f>
        <v>AREA 21</v>
      </c>
      <c r="B9" s="125">
        <v>7</v>
      </c>
      <c r="C9" s="249" t="s">
        <v>280</v>
      </c>
      <c r="D9" s="126">
        <f t="shared" si="16"/>
        <v>7</v>
      </c>
      <c r="E9" s="250" t="s">
        <v>344</v>
      </c>
      <c r="F9" s="250">
        <v>1</v>
      </c>
      <c r="G9" s="250">
        <v>1</v>
      </c>
      <c r="H9" s="250">
        <v>1</v>
      </c>
      <c r="I9" s="250">
        <v>1</v>
      </c>
      <c r="J9" s="87"/>
      <c r="K9" s="94"/>
      <c r="L9" s="94"/>
      <c r="M9" s="154">
        <f t="shared" si="17"/>
        <v>4</v>
      </c>
      <c r="N9">
        <v>0</v>
      </c>
      <c r="O9">
        <v>2</v>
      </c>
      <c r="P9">
        <v>2.75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</v>
      </c>
      <c r="Z9">
        <v>2</v>
      </c>
      <c r="AA9">
        <v>0</v>
      </c>
      <c r="AB9">
        <v>0</v>
      </c>
      <c r="AC9" s="139">
        <f t="shared" si="0"/>
        <v>2</v>
      </c>
      <c r="AD9" s="140">
        <f t="shared" si="1"/>
        <v>4.75</v>
      </c>
      <c r="AE9" s="141">
        <f t="shared" si="18"/>
        <v>0</v>
      </c>
      <c r="AF9" s="263">
        <f t="shared" si="19"/>
        <v>4</v>
      </c>
      <c r="AG9" s="265">
        <f t="shared" si="20"/>
        <v>6</v>
      </c>
      <c r="AI9" s="37">
        <f>IFERROR(IF(M9&gt;0,(N9*CONFIGURACAO!$C$20)+(O9*CONFIGURACAO!$C$21)+(P9*CONFIGURACAO!$C$22)+(Q9*CONFIGURACAO!$C$23)+(R9*CONFIGURACAO!$C$24),""),"")</f>
        <v>365</v>
      </c>
      <c r="AJ9" s="38">
        <f>IF(S9=0,0,IF(CONFIGURACAO!$C$15="SIM",(IF(S9&gt;CONFIGURACAO!$C$16,CONFIGURACAO!$C$16*CONFIGURACAO!$C$25,S9*CONFIGURACAO!$C$25)),'PI AREA  P75'!S9*CONFIGURACAO!$C$25))</f>
        <v>0</v>
      </c>
      <c r="AK9" s="38">
        <f>IF(T9=0,0,IF(CONFIGURACAO!$C$17="SIM",(IF(T9&gt;CONFIGURACAO!$C$18,CONFIGURACAO!$C$18*CONFIGURACAO!$C$26,T9*CONFIGURACAO!$C$26)),'PI AREA  P75'!T9*CONFIGURACAO!$C$26))</f>
        <v>0</v>
      </c>
      <c r="AL9" s="38">
        <f>IFERROR(IF(M9&gt;0,(U9*CONFIGURACAO!$C$29)+(V9*CONFIGURACAO!$C$30),""),"")</f>
        <v>0</v>
      </c>
      <c r="AM9" s="38">
        <f>IF(W9=0,0,IF(CONFIGURACAO!$C$41="SIM",(IF(W9&gt;CONFIGURACAO!$C$41,CONFIGURACAO!$C$41*CONFIGURACAO!$C$31,W9*CONFIGURACAO!$C$31)),'PI AREA  P75'!W9*CONFIGURACAO!$C$31))</f>
        <v>0</v>
      </c>
      <c r="AN9" s="38">
        <f>IF(X9=0,0,IF(CONFIGURACAO!$C$39="SIM",(IF(X9&gt;CONFIGURACAO!$C$40,CONFIGURACAO!$C$40*CONFIGURACAO!$C$32,X9*CONFIGURACAO!$C$32)),'PI AREA  P75'!X9*CONFIGURACAO!$C$32))</f>
        <v>0</v>
      </c>
      <c r="AO9" s="38">
        <f>IFERROR(IF(M9&gt;0,(Y9*CONFIGURACAO!$C$33)+(Z9*CONFIGURACAO!$C$34)+(AA9*CONFIGURACAO!$C$35)+(AB9*CONFIGURACAO!$C$36),""),"")</f>
        <v>300</v>
      </c>
      <c r="AP9" s="38">
        <f>IF(AA9=0,0,IF(CONFIGURACAO!$C$46="SIM",(IF(AA9&gt;CONFIGURACAO!$C$47,CONFIGURACAO!$C$47*CONFIGURACAO!$C$35,AA9*CONFIGURACAO!$C$35)),'PI AREA  P75'!AA9*CONFIGURACAO!$C$35))</f>
        <v>0</v>
      </c>
      <c r="AQ9" s="38">
        <f>IF(AB9=0,0,IF(CONFIGURACAO!$C$44="SIM",(IF(AB9&gt;CONFIGURACAO!$C$45,CONFIGURACAO!$C$45*CONFIGURACAO!$C$36,AB9*CONFIGURACAO!$C$36)),'PI AREA  P75'!AB9*CONFIGURACAO!$C$36))</f>
        <v>0</v>
      </c>
      <c r="AR9" s="38">
        <f t="shared" si="21"/>
        <v>665</v>
      </c>
      <c r="AS9" s="68">
        <f>IF(AR9="","",$AR9-(($AS$2/CONFIGURACAO!$C$6)*$M9))</f>
        <v>365</v>
      </c>
      <c r="AT9" s="73">
        <f t="shared" si="2"/>
        <v>3</v>
      </c>
      <c r="AU9" s="75">
        <f>IF(AR9="","",$AR9-(($AU$2/CONFIGURACAO!$C$6)*$M9))</f>
        <v>165</v>
      </c>
      <c r="AV9" s="76">
        <f t="shared" si="3"/>
        <v>4</v>
      </c>
      <c r="AW9" s="74">
        <f>IF(AR9="","",$AR9-(($AW$2/CONFIGURACAO!$C$6)*$M9))</f>
        <v>-35</v>
      </c>
      <c r="AX9" s="72" t="str">
        <f t="shared" si="4"/>
        <v>NAO</v>
      </c>
      <c r="AZ9" s="39">
        <f t="shared" si="5"/>
        <v>6.244395303087924E-2</v>
      </c>
      <c r="BA9" s="146">
        <f t="shared" si="6"/>
        <v>9.75</v>
      </c>
      <c r="BB9" s="146">
        <f t="shared" si="7"/>
        <v>669</v>
      </c>
      <c r="BC9" s="32">
        <f t="shared" si="8"/>
        <v>584</v>
      </c>
      <c r="BD9" s="148"/>
      <c r="BE9" s="40">
        <f t="shared" si="9"/>
        <v>0</v>
      </c>
      <c r="BF9" s="40">
        <f t="shared" si="10"/>
        <v>7.716049382716049E-2</v>
      </c>
      <c r="BG9" s="40">
        <f t="shared" si="11"/>
        <v>7.0657759506680365E-2</v>
      </c>
      <c r="BH9" s="40">
        <f t="shared" si="12"/>
        <v>4.042037186742118E-2</v>
      </c>
      <c r="BI9" s="40">
        <f t="shared" si="13"/>
        <v>0</v>
      </c>
      <c r="BJ9" s="40">
        <f t="shared" si="14"/>
        <v>0</v>
      </c>
      <c r="BK9" s="40">
        <f t="shared" si="15"/>
        <v>0</v>
      </c>
      <c r="BL9">
        <v>0</v>
      </c>
      <c r="BM9">
        <v>0</v>
      </c>
      <c r="BN9">
        <v>0</v>
      </c>
      <c r="BO9">
        <v>0</v>
      </c>
      <c r="BP9">
        <v>2</v>
      </c>
      <c r="BQ9">
        <v>2</v>
      </c>
      <c r="BR9">
        <v>0</v>
      </c>
      <c r="BS9">
        <v>0</v>
      </c>
      <c r="BT9" s="42"/>
      <c r="BU9"/>
      <c r="BV9"/>
      <c r="BW9">
        <f t="shared" si="22"/>
        <v>110</v>
      </c>
      <c r="BX9">
        <f t="shared" si="23"/>
        <v>127</v>
      </c>
      <c r="BY9"/>
      <c r="BZ9" s="249" t="s">
        <v>285</v>
      </c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</row>
    <row r="10" spans="1:134" s="32" customFormat="1" ht="17" thickBot="1" x14ac:dyDescent="0.25">
      <c r="A10" s="124" t="str">
        <f>CONFIGURACAO!$C$4</f>
        <v>AREA 21</v>
      </c>
      <c r="B10" s="125">
        <v>8</v>
      </c>
      <c r="C10" s="249" t="s">
        <v>280</v>
      </c>
      <c r="D10" s="126">
        <f t="shared" si="16"/>
        <v>8</v>
      </c>
      <c r="E10" s="250" t="s">
        <v>345</v>
      </c>
      <c r="F10" s="250">
        <v>1</v>
      </c>
      <c r="G10" s="250">
        <v>1</v>
      </c>
      <c r="H10" s="250">
        <v>1</v>
      </c>
      <c r="I10" s="250">
        <v>1</v>
      </c>
      <c r="J10" s="87"/>
      <c r="K10" s="94"/>
      <c r="L10" s="94"/>
      <c r="M10" s="154">
        <f t="shared" si="17"/>
        <v>4</v>
      </c>
      <c r="N10">
        <v>0</v>
      </c>
      <c r="O10">
        <v>2</v>
      </c>
      <c r="P10">
        <v>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 s="139">
        <f t="shared" si="0"/>
        <v>2</v>
      </c>
      <c r="AD10" s="140">
        <f t="shared" si="1"/>
        <v>4</v>
      </c>
      <c r="AE10" s="141">
        <f t="shared" si="18"/>
        <v>0</v>
      </c>
      <c r="AF10" s="263">
        <f t="shared" si="19"/>
        <v>1</v>
      </c>
      <c r="AG10" s="265">
        <f t="shared" si="20"/>
        <v>3</v>
      </c>
      <c r="AI10" s="37">
        <f>IFERROR(IF(M10&gt;0,(N10*CONFIGURACAO!$C$20)+(O10*CONFIGURACAO!$C$21)+(P10*CONFIGURACAO!$C$22)+(Q10*CONFIGURACAO!$C$23)+(R10*CONFIGURACAO!$C$24),""),"")</f>
        <v>280</v>
      </c>
      <c r="AJ10" s="38">
        <f>IF(S10=0,0,IF(CONFIGURACAO!$C$15="SIM",(IF(S10&gt;CONFIGURACAO!$C$16,CONFIGURACAO!$C$16*CONFIGURACAO!$C$25,S10*CONFIGURACAO!$C$25)),'PI AREA  P75'!S10*CONFIGURACAO!$C$25))</f>
        <v>0</v>
      </c>
      <c r="AK10" s="38">
        <f>IF(T10=0,0,IF(CONFIGURACAO!$C$17="SIM",(IF(T10&gt;CONFIGURACAO!$C$18,CONFIGURACAO!$C$18*CONFIGURACAO!$C$26,T10*CONFIGURACAO!$C$26)),'PI AREA  P75'!T10*CONFIGURACAO!$C$26))</f>
        <v>0</v>
      </c>
      <c r="AL10" s="38">
        <f>IFERROR(IF(M10&gt;0,(U10*CONFIGURACAO!$C$29)+(V10*CONFIGURACAO!$C$30),""),"")</f>
        <v>0</v>
      </c>
      <c r="AM10" s="38">
        <f>IF(W10=0,0,IF(CONFIGURACAO!$C$41="SIM",(IF(W10&gt;CONFIGURACAO!$C$41,CONFIGURACAO!$C$41*CONFIGURACAO!$C$31,W10*CONFIGURACAO!$C$31)),'PI AREA  P75'!W10*CONFIGURACAO!$C$31))</f>
        <v>0</v>
      </c>
      <c r="AN10" s="38">
        <f>IF(X10=0,0,IF(CONFIGURACAO!$C$39="SIM",(IF(X10&gt;CONFIGURACAO!$C$40,CONFIGURACAO!$C$40*CONFIGURACAO!$C$32,X10*CONFIGURACAO!$C$32)),'PI AREA  P75'!X10*CONFIGURACAO!$C$32))</f>
        <v>0</v>
      </c>
      <c r="AO10" s="38">
        <f>IFERROR(IF(M10&gt;0,(Y10*CONFIGURACAO!$C$33)+(Z10*CONFIGURACAO!$C$34)+(AA10*CONFIGURACAO!$C$35)+(AB10*CONFIGURACAO!$C$36),""),"")</f>
        <v>50</v>
      </c>
      <c r="AP10" s="38">
        <f>IF(AA10=0,0,IF(CONFIGURACAO!$C$46="SIM",(IF(AA10&gt;CONFIGURACAO!$C$47,CONFIGURACAO!$C$47*CONFIGURACAO!$C$35,AA10*CONFIGURACAO!$C$35)),'PI AREA  P75'!AA10*CONFIGURACAO!$C$35))</f>
        <v>0</v>
      </c>
      <c r="AQ10" s="38">
        <f>IF(AB10=0,0,IF(CONFIGURACAO!$C$44="SIM",(IF(AB10&gt;CONFIGURACAO!$C$45,CONFIGURACAO!$C$45*CONFIGURACAO!$C$36,AB10*CONFIGURACAO!$C$36)),'PI AREA  P75'!AB10*CONFIGURACAO!$C$36))</f>
        <v>0</v>
      </c>
      <c r="AR10" s="38">
        <f t="shared" si="21"/>
        <v>330</v>
      </c>
      <c r="AS10" s="68">
        <f>IF(AR10="","",$AR10-(($AS$2/CONFIGURACAO!$C$6)*$M10))</f>
        <v>30</v>
      </c>
      <c r="AT10" s="73">
        <f t="shared" si="2"/>
        <v>3</v>
      </c>
      <c r="AU10" s="75">
        <f>IF(AR10="","",$AR10-(($AU$2/CONFIGURACAO!$C$6)*$M10))</f>
        <v>-170</v>
      </c>
      <c r="AV10" s="76" t="str">
        <f t="shared" si="3"/>
        <v>NAO</v>
      </c>
      <c r="AW10" s="74">
        <f>IF(AR10="","",$AR10-(($AW$2/CONFIGURACAO!$C$6)*$M10))</f>
        <v>-370</v>
      </c>
      <c r="AX10" s="72" t="str">
        <f t="shared" si="4"/>
        <v>NAO</v>
      </c>
      <c r="AZ10" s="39">
        <f t="shared" si="5"/>
        <v>3.0987224812316014E-2</v>
      </c>
      <c r="BA10" s="146">
        <f t="shared" si="6"/>
        <v>5</v>
      </c>
      <c r="BB10" s="146">
        <f t="shared" si="7"/>
        <v>855</v>
      </c>
      <c r="BC10" s="32">
        <f t="shared" si="8"/>
        <v>817</v>
      </c>
      <c r="BD10" s="148"/>
      <c r="BE10" s="40">
        <f t="shared" si="9"/>
        <v>0</v>
      </c>
      <c r="BF10" s="40">
        <f t="shared" si="10"/>
        <v>7.716049382716049E-2</v>
      </c>
      <c r="BG10" s="40">
        <f t="shared" si="11"/>
        <v>5.1387461459403906E-2</v>
      </c>
      <c r="BH10" s="40">
        <f t="shared" si="12"/>
        <v>0</v>
      </c>
      <c r="BI10" s="40">
        <f t="shared" si="13"/>
        <v>0</v>
      </c>
      <c r="BJ10" s="40">
        <f t="shared" si="14"/>
        <v>0</v>
      </c>
      <c r="BK10" s="40">
        <f t="shared" si="15"/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 s="42"/>
      <c r="BU10"/>
      <c r="BV10"/>
      <c r="BW10">
        <f t="shared" si="22"/>
        <v>128</v>
      </c>
      <c r="BX10">
        <f t="shared" si="23"/>
        <v>171</v>
      </c>
      <c r="BY10"/>
      <c r="BZ10" s="249" t="s">
        <v>286</v>
      </c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</row>
    <row r="11" spans="1:134" s="32" customFormat="1" ht="17" thickBot="1" x14ac:dyDescent="0.25">
      <c r="A11" s="124" t="str">
        <f>CONFIGURACAO!$C$4</f>
        <v>AREA 21</v>
      </c>
      <c r="B11" s="125">
        <v>9</v>
      </c>
      <c r="C11" s="249" t="s">
        <v>280</v>
      </c>
      <c r="D11" s="126">
        <f t="shared" si="16"/>
        <v>9</v>
      </c>
      <c r="E11" s="250" t="s">
        <v>346</v>
      </c>
      <c r="F11" s="250">
        <v>0</v>
      </c>
      <c r="G11" s="250">
        <v>0</v>
      </c>
      <c r="H11" s="250">
        <v>0</v>
      </c>
      <c r="I11" s="250">
        <v>1</v>
      </c>
      <c r="J11" s="87"/>
      <c r="K11" s="94"/>
      <c r="L11" s="94"/>
      <c r="M11" s="154">
        <f t="shared" si="17"/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 s="139">
        <f t="shared" si="0"/>
        <v>0</v>
      </c>
      <c r="AD11" s="140">
        <f t="shared" si="1"/>
        <v>0</v>
      </c>
      <c r="AE11" s="141">
        <f t="shared" si="18"/>
        <v>0</v>
      </c>
      <c r="AF11" s="263">
        <f t="shared" si="19"/>
        <v>0</v>
      </c>
      <c r="AG11" s="265">
        <f t="shared" si="20"/>
        <v>0</v>
      </c>
      <c r="AI11" s="37">
        <f>IFERROR(IF(M11&gt;0,(N11*CONFIGURACAO!$C$20)+(O11*CONFIGURACAO!$C$21)+(P11*CONFIGURACAO!$C$22)+(Q11*CONFIGURACAO!$C$23)+(R11*CONFIGURACAO!$C$24),""),"")</f>
        <v>0</v>
      </c>
      <c r="AJ11" s="38">
        <f>IF(S11=0,0,IF(CONFIGURACAO!$C$15="SIM",(IF(S11&gt;CONFIGURACAO!$C$16,CONFIGURACAO!$C$16*CONFIGURACAO!$C$25,S11*CONFIGURACAO!$C$25)),'PI AREA  P75'!S11*CONFIGURACAO!$C$25))</f>
        <v>0</v>
      </c>
      <c r="AK11" s="38">
        <f>IF(T11=0,0,IF(CONFIGURACAO!$C$17="SIM",(IF(T11&gt;CONFIGURACAO!$C$18,CONFIGURACAO!$C$18*CONFIGURACAO!$C$26,T11*CONFIGURACAO!$C$26)),'PI AREA  P75'!T11*CONFIGURACAO!$C$26))</f>
        <v>0</v>
      </c>
      <c r="AL11" s="38">
        <f>IFERROR(IF(M11&gt;0,(U11*CONFIGURACAO!$C$29)+(V11*CONFIGURACAO!$C$30),""),"")</f>
        <v>0</v>
      </c>
      <c r="AM11" s="38">
        <f>IF(W11=0,0,IF(CONFIGURACAO!$C$41="SIM",(IF(W11&gt;CONFIGURACAO!$C$41,CONFIGURACAO!$C$41*CONFIGURACAO!$C$31,W11*CONFIGURACAO!$C$31)),'PI AREA  P75'!W11*CONFIGURACAO!$C$31))</f>
        <v>0</v>
      </c>
      <c r="AN11" s="38">
        <f>IF(X11=0,0,IF(CONFIGURACAO!$C$39="SIM",(IF(X11&gt;CONFIGURACAO!$C$40,CONFIGURACAO!$C$40*CONFIGURACAO!$C$32,X11*CONFIGURACAO!$C$32)),'PI AREA  P75'!X11*CONFIGURACAO!$C$32))</f>
        <v>0</v>
      </c>
      <c r="AO11" s="38">
        <f>IFERROR(IF(M11&gt;0,(Y11*CONFIGURACAO!$C$33)+(Z11*CONFIGURACAO!$C$34)+(AA11*CONFIGURACAO!$C$35)+(AB11*CONFIGURACAO!$C$36),""),"")</f>
        <v>0</v>
      </c>
      <c r="AP11" s="38">
        <f>IF(AA11=0,0,IF(CONFIGURACAO!$C$46="SIM",(IF(AA11&gt;CONFIGURACAO!$C$47,CONFIGURACAO!$C$47*CONFIGURACAO!$C$35,AA11*CONFIGURACAO!$C$35)),'PI AREA  P75'!AA11*CONFIGURACAO!$C$35))</f>
        <v>0</v>
      </c>
      <c r="AQ11" s="38">
        <f>IF(AB11=0,0,IF(CONFIGURACAO!$C$44="SIM",(IF(AB11&gt;CONFIGURACAO!$C$45,CONFIGURACAO!$C$45*CONFIGURACAO!$C$36,AB11*CONFIGURACAO!$C$36)),'PI AREA  P75'!AB11*CONFIGURACAO!$C$36))</f>
        <v>0</v>
      </c>
      <c r="AR11" s="38">
        <f t="shared" si="21"/>
        <v>0</v>
      </c>
      <c r="AS11" s="68">
        <f>IF(AR11="","",$AR11-(($AS$2/CONFIGURACAO!$C$6)*$M11))</f>
        <v>-75</v>
      </c>
      <c r="AT11" s="73" t="str">
        <f t="shared" si="2"/>
        <v>NAO</v>
      </c>
      <c r="AU11" s="75">
        <f>IF(AR11="","",$AR11-(($AU$2/CONFIGURACAO!$C$6)*$M11))</f>
        <v>-125</v>
      </c>
      <c r="AV11" s="76" t="str">
        <f t="shared" si="3"/>
        <v>NAO</v>
      </c>
      <c r="AW11" s="74">
        <f>IF(AR11="","",$AR11-(($AW$2/CONFIGURACAO!$C$6)*$M11))</f>
        <v>-175</v>
      </c>
      <c r="AX11" s="72" t="str">
        <f t="shared" si="4"/>
        <v>NAO</v>
      </c>
      <c r="AZ11" s="39">
        <f t="shared" si="5"/>
        <v>0</v>
      </c>
      <c r="BA11" s="146">
        <f t="shared" si="6"/>
        <v>0</v>
      </c>
      <c r="BB11" s="146">
        <f t="shared" si="7"/>
        <v>1158</v>
      </c>
      <c r="BC11" s="32">
        <f t="shared" si="8"/>
        <v>1158</v>
      </c>
      <c r="BD11" s="148"/>
      <c r="BE11" s="40">
        <f t="shared" si="9"/>
        <v>0</v>
      </c>
      <c r="BF11" s="40">
        <f t="shared" si="10"/>
        <v>0</v>
      </c>
      <c r="BG11" s="40">
        <f t="shared" si="11"/>
        <v>0</v>
      </c>
      <c r="BH11" s="40">
        <f t="shared" si="12"/>
        <v>0</v>
      </c>
      <c r="BI11" s="40">
        <f t="shared" si="13"/>
        <v>0</v>
      </c>
      <c r="BJ11" s="40">
        <f t="shared" si="14"/>
        <v>0</v>
      </c>
      <c r="BK11" s="40">
        <f t="shared" si="15"/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 s="42"/>
      <c r="BU11"/>
      <c r="BV11"/>
      <c r="BW11">
        <f t="shared" si="22"/>
        <v>172</v>
      </c>
      <c r="BX11">
        <f t="shared" si="23"/>
        <v>193</v>
      </c>
      <c r="BY11"/>
      <c r="BZ11" s="249" t="s">
        <v>287</v>
      </c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</row>
    <row r="12" spans="1:134" s="32" customFormat="1" ht="17" thickBot="1" x14ac:dyDescent="0.25">
      <c r="A12" s="124" t="str">
        <f>CONFIGURACAO!$C$4</f>
        <v>AREA 21</v>
      </c>
      <c r="B12" s="125">
        <v>10</v>
      </c>
      <c r="C12" s="249" t="s">
        <v>280</v>
      </c>
      <c r="D12" s="126">
        <f t="shared" si="16"/>
        <v>10</v>
      </c>
      <c r="E12" s="250" t="s">
        <v>347</v>
      </c>
      <c r="F12" s="250">
        <v>1</v>
      </c>
      <c r="G12" s="250">
        <v>1</v>
      </c>
      <c r="H12" s="250">
        <v>1</v>
      </c>
      <c r="I12" s="250">
        <v>1</v>
      </c>
      <c r="J12" s="87"/>
      <c r="K12" s="94"/>
      <c r="L12" s="94"/>
      <c r="M12" s="154">
        <f t="shared" si="17"/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s="139">
        <f t="shared" si="0"/>
        <v>0</v>
      </c>
      <c r="AD12" s="140">
        <f t="shared" si="1"/>
        <v>0</v>
      </c>
      <c r="AE12" s="141">
        <f t="shared" si="18"/>
        <v>0</v>
      </c>
      <c r="AF12" s="263">
        <f t="shared" si="19"/>
        <v>0</v>
      </c>
      <c r="AG12" s="265">
        <f t="shared" si="20"/>
        <v>0</v>
      </c>
      <c r="AI12" s="37">
        <f>IFERROR(IF(M12&gt;0,(N12*CONFIGURACAO!$C$20)+(O12*CONFIGURACAO!$C$21)+(P12*CONFIGURACAO!$C$22)+(Q12*CONFIGURACAO!$C$23)+(R12*CONFIGURACAO!$C$24),""),"")</f>
        <v>0</v>
      </c>
      <c r="AJ12" s="38">
        <f>IF(S12=0,0,IF(CONFIGURACAO!$C$15="SIM",(IF(S12&gt;CONFIGURACAO!$C$16,CONFIGURACAO!$C$16*CONFIGURACAO!$C$25,S12*CONFIGURACAO!$C$25)),'PI AREA  P75'!S12*CONFIGURACAO!$C$25))</f>
        <v>10</v>
      </c>
      <c r="AK12" s="38">
        <f>IF(T12=0,0,IF(CONFIGURACAO!$C$17="SIM",(IF(T12&gt;CONFIGURACAO!$C$18,CONFIGURACAO!$C$18*CONFIGURACAO!$C$26,T12*CONFIGURACAO!$C$26)),'PI AREA  P75'!T12*CONFIGURACAO!$C$26))</f>
        <v>0</v>
      </c>
      <c r="AL12" s="38">
        <f>IFERROR(IF(M12&gt;0,(U12*CONFIGURACAO!$C$29)+(V12*CONFIGURACAO!$C$30),""),"")</f>
        <v>0</v>
      </c>
      <c r="AM12" s="38">
        <f>IF(W12=0,0,IF(CONFIGURACAO!$C$41="SIM",(IF(W12&gt;CONFIGURACAO!$C$41,CONFIGURACAO!$C$41*CONFIGURACAO!$C$31,W12*CONFIGURACAO!$C$31)),'PI AREA  P75'!W12*CONFIGURACAO!$C$31))</f>
        <v>0</v>
      </c>
      <c r="AN12" s="38">
        <f>IF(X12=0,0,IF(CONFIGURACAO!$C$39="SIM",(IF(X12&gt;CONFIGURACAO!$C$40,CONFIGURACAO!$C$40*CONFIGURACAO!$C$32,X12*CONFIGURACAO!$C$32)),'PI AREA  P75'!X12*CONFIGURACAO!$C$32))</f>
        <v>0</v>
      </c>
      <c r="AO12" s="38">
        <f>IFERROR(IF(M12&gt;0,(Y12*CONFIGURACAO!$C$33)+(Z12*CONFIGURACAO!$C$34)+(AA12*CONFIGURACAO!$C$35)+(AB12*CONFIGURACAO!$C$36),""),"")</f>
        <v>0</v>
      </c>
      <c r="AP12" s="38">
        <f>IF(AA12=0,0,IF(CONFIGURACAO!$C$46="SIM",(IF(AA12&gt;CONFIGURACAO!$C$47,CONFIGURACAO!$C$47*CONFIGURACAO!$C$35,AA12*CONFIGURACAO!$C$35)),'PI AREA  P75'!AA12*CONFIGURACAO!$C$35))</f>
        <v>0</v>
      </c>
      <c r="AQ12" s="38">
        <f>IF(AB12=0,0,IF(CONFIGURACAO!$C$44="SIM",(IF(AB12&gt;CONFIGURACAO!$C$45,CONFIGURACAO!$C$45*CONFIGURACAO!$C$36,AB12*CONFIGURACAO!$C$36)),'PI AREA  P75'!AB12*CONFIGURACAO!$C$36))</f>
        <v>0</v>
      </c>
      <c r="AR12" s="38">
        <f t="shared" si="21"/>
        <v>10</v>
      </c>
      <c r="AS12" s="68">
        <f>IF(AR12="","",$AR12-(($AS$2/CONFIGURACAO!$C$6)*$M12))</f>
        <v>-290</v>
      </c>
      <c r="AT12" s="73" t="str">
        <f t="shared" si="2"/>
        <v>NAO</v>
      </c>
      <c r="AU12" s="75">
        <f>IF(AR12="","",$AR12-(($AU$2/CONFIGURACAO!$C$6)*$M12))</f>
        <v>-490</v>
      </c>
      <c r="AV12" s="76" t="str">
        <f t="shared" si="3"/>
        <v>NAO</v>
      </c>
      <c r="AW12" s="74">
        <f>IF(AR12="","",$AR12-(($AW$2/CONFIGURACAO!$C$6)*$M12))</f>
        <v>-690</v>
      </c>
      <c r="AX12" s="72" t="str">
        <f t="shared" si="4"/>
        <v>NAO</v>
      </c>
      <c r="AZ12" s="39">
        <f t="shared" si="5"/>
        <v>9.3900681249442465E-4</v>
      </c>
      <c r="BA12" s="146">
        <f t="shared" si="6"/>
        <v>1</v>
      </c>
      <c r="BB12" s="146">
        <f t="shared" si="7"/>
        <v>1099</v>
      </c>
      <c r="BC12" s="32">
        <f t="shared" si="8"/>
        <v>1149</v>
      </c>
      <c r="BD12" s="148"/>
      <c r="BE12" s="40">
        <f t="shared" si="9"/>
        <v>0</v>
      </c>
      <c r="BF12" s="40">
        <f t="shared" si="10"/>
        <v>0</v>
      </c>
      <c r="BG12" s="40">
        <f t="shared" si="11"/>
        <v>0</v>
      </c>
      <c r="BH12" s="40">
        <f t="shared" si="12"/>
        <v>0</v>
      </c>
      <c r="BI12" s="40">
        <f t="shared" si="13"/>
        <v>0</v>
      </c>
      <c r="BJ12" s="40">
        <f t="shared" si="14"/>
        <v>9.2421441774491686E-2</v>
      </c>
      <c r="BK12" s="40">
        <f t="shared" si="15"/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 s="42"/>
      <c r="BU12"/>
      <c r="BV12"/>
      <c r="BW12">
        <f t="shared" si="22"/>
        <v>194</v>
      </c>
      <c r="BX12">
        <f t="shared" si="23"/>
        <v>211</v>
      </c>
      <c r="BY12"/>
      <c r="BZ12" s="249" t="s">
        <v>288</v>
      </c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</row>
    <row r="13" spans="1:134" s="32" customFormat="1" ht="17" thickBot="1" x14ac:dyDescent="0.25">
      <c r="A13" s="124" t="str">
        <f>CONFIGURACAO!$C$4</f>
        <v>AREA 21</v>
      </c>
      <c r="B13" s="125">
        <v>11</v>
      </c>
      <c r="C13" s="249" t="s">
        <v>280</v>
      </c>
      <c r="D13" s="126">
        <f t="shared" si="16"/>
        <v>11</v>
      </c>
      <c r="E13" s="250" t="s">
        <v>348</v>
      </c>
      <c r="F13" s="250">
        <v>1</v>
      </c>
      <c r="G13" s="250">
        <v>1</v>
      </c>
      <c r="H13" s="250">
        <v>1</v>
      </c>
      <c r="I13" s="250">
        <v>1</v>
      </c>
      <c r="J13" s="87"/>
      <c r="K13" s="94"/>
      <c r="L13" s="94"/>
      <c r="M13" s="154">
        <f t="shared" si="17"/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1</v>
      </c>
      <c r="AB13">
        <v>0</v>
      </c>
      <c r="AC13" s="139">
        <f t="shared" si="0"/>
        <v>0</v>
      </c>
      <c r="AD13" s="140">
        <f t="shared" si="1"/>
        <v>0</v>
      </c>
      <c r="AE13" s="141">
        <f t="shared" si="18"/>
        <v>0</v>
      </c>
      <c r="AF13" s="263">
        <f t="shared" si="19"/>
        <v>2</v>
      </c>
      <c r="AG13" s="265">
        <f t="shared" si="20"/>
        <v>2</v>
      </c>
      <c r="AI13" s="37">
        <f>IFERROR(IF(M13&gt;0,(N13*CONFIGURACAO!$C$20)+(O13*CONFIGURACAO!$C$21)+(P13*CONFIGURACAO!$C$22)+(Q13*CONFIGURACAO!$C$23)+(R13*CONFIGURACAO!$C$24),""),"")</f>
        <v>0</v>
      </c>
      <c r="AJ13" s="38">
        <f>IF(S13=0,0,IF(CONFIGURACAO!$C$15="SIM",(IF(S13&gt;CONFIGURACAO!$C$16,CONFIGURACAO!$C$16*CONFIGURACAO!$C$25,S13*CONFIGURACAO!$C$25)),'PI AREA  P75'!S13*CONFIGURACAO!$C$25))</f>
        <v>0</v>
      </c>
      <c r="AK13" s="38">
        <f>IF(T13=0,0,IF(CONFIGURACAO!$C$17="SIM",(IF(T13&gt;CONFIGURACAO!$C$18,CONFIGURACAO!$C$18*CONFIGURACAO!$C$26,T13*CONFIGURACAO!$C$26)),'PI AREA  P75'!T13*CONFIGURACAO!$C$26))</f>
        <v>0</v>
      </c>
      <c r="AL13" s="38">
        <f>IFERROR(IF(M13&gt;0,(U13*CONFIGURACAO!$C$29)+(V13*CONFIGURACAO!$C$30),""),"")</f>
        <v>0</v>
      </c>
      <c r="AM13" s="38">
        <f>IF(W13=0,0,IF(CONFIGURACAO!$C$41="SIM",(IF(W13&gt;CONFIGURACAO!$C$41,CONFIGURACAO!$C$41*CONFIGURACAO!$C$31,W13*CONFIGURACAO!$C$31)),'PI AREA  P75'!W13*CONFIGURACAO!$C$31))</f>
        <v>0</v>
      </c>
      <c r="AN13" s="38">
        <f>IF(X13=0,0,IF(CONFIGURACAO!$C$39="SIM",(IF(X13&gt;CONFIGURACAO!$C$40,CONFIGURACAO!$C$40*CONFIGURACAO!$C$32,X13*CONFIGURACAO!$C$32)),'PI AREA  P75'!X13*CONFIGURACAO!$C$32))</f>
        <v>0</v>
      </c>
      <c r="AO13" s="38">
        <f>IFERROR(IF(M13&gt;0,(Y13*CONFIGURACAO!$C$33)+(Z13*CONFIGURACAO!$C$34)+(AA13*CONFIGURACAO!$C$35)+(AB13*CONFIGURACAO!$C$36),""),"")</f>
        <v>125</v>
      </c>
      <c r="AP13" s="38">
        <f>IF(AA13=0,0,IF(CONFIGURACAO!$C$46="SIM",(IF(AA13&gt;CONFIGURACAO!$C$47,CONFIGURACAO!$C$47*CONFIGURACAO!$C$35,AA13*CONFIGURACAO!$C$35)),'PI AREA  P75'!AA13*CONFIGURACAO!$C$35))</f>
        <v>25</v>
      </c>
      <c r="AQ13" s="38">
        <f>IF(AB13=0,0,IF(CONFIGURACAO!$C$44="SIM",(IF(AB13&gt;CONFIGURACAO!$C$45,CONFIGURACAO!$C$45*CONFIGURACAO!$C$36,AB13*CONFIGURACAO!$C$36)),'PI AREA  P75'!AB13*CONFIGURACAO!$C$36))</f>
        <v>0</v>
      </c>
      <c r="AR13" s="38">
        <f t="shared" si="21"/>
        <v>150</v>
      </c>
      <c r="AS13" s="68">
        <f>IF(AR13="","",$AR13-(($AS$2/CONFIGURACAO!$C$6)*$M13))</f>
        <v>-150</v>
      </c>
      <c r="AT13" s="73" t="str">
        <f t="shared" si="2"/>
        <v>NAO</v>
      </c>
      <c r="AU13" s="75">
        <f>IF(AR13="","",$AR13-(($AU$2/CONFIGURACAO!$C$6)*$M13))</f>
        <v>-350</v>
      </c>
      <c r="AV13" s="76" t="str">
        <f t="shared" si="3"/>
        <v>NAO</v>
      </c>
      <c r="AW13" s="74">
        <f>IF(AR13="","",$AR13-(($AW$2/CONFIGURACAO!$C$6)*$M13))</f>
        <v>-550</v>
      </c>
      <c r="AX13" s="72" t="str">
        <f t="shared" si="4"/>
        <v>NAO</v>
      </c>
      <c r="AZ13" s="39">
        <f t="shared" si="5"/>
        <v>1.4085102187416369E-2</v>
      </c>
      <c r="BA13" s="146">
        <f t="shared" si="6"/>
        <v>3</v>
      </c>
      <c r="BB13" s="146">
        <f t="shared" si="7"/>
        <v>947</v>
      </c>
      <c r="BC13" s="32">
        <f t="shared" si="8"/>
        <v>977</v>
      </c>
      <c r="BD13" s="148"/>
      <c r="BE13" s="40">
        <f t="shared" si="9"/>
        <v>0</v>
      </c>
      <c r="BF13" s="40">
        <f t="shared" si="10"/>
        <v>0</v>
      </c>
      <c r="BG13" s="40">
        <f t="shared" si="11"/>
        <v>0</v>
      </c>
      <c r="BH13" s="40">
        <f t="shared" si="12"/>
        <v>0</v>
      </c>
      <c r="BI13" s="40">
        <f t="shared" si="13"/>
        <v>0</v>
      </c>
      <c r="BJ13" s="40">
        <f t="shared" si="14"/>
        <v>0</v>
      </c>
      <c r="BK13" s="40">
        <f t="shared" si="15"/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1</v>
      </c>
      <c r="BS13">
        <v>0</v>
      </c>
      <c r="BT13" s="42"/>
      <c r="BU13"/>
      <c r="BV13"/>
      <c r="BW13">
        <f t="shared" si="22"/>
        <v>212</v>
      </c>
      <c r="BX13">
        <f t="shared" si="23"/>
        <v>232</v>
      </c>
      <c r="BY13"/>
      <c r="BZ13" s="249" t="s">
        <v>289</v>
      </c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</row>
    <row r="14" spans="1:134" s="32" customFormat="1" ht="17" thickBot="1" x14ac:dyDescent="0.25">
      <c r="A14" s="124" t="str">
        <f>CONFIGURACAO!$C$4</f>
        <v>AREA 21</v>
      </c>
      <c r="B14" s="125">
        <v>12</v>
      </c>
      <c r="C14" s="249" t="s">
        <v>280</v>
      </c>
      <c r="D14" s="126">
        <f t="shared" si="16"/>
        <v>12</v>
      </c>
      <c r="E14" s="250" t="s">
        <v>349</v>
      </c>
      <c r="F14" s="250">
        <v>1</v>
      </c>
      <c r="G14" s="250">
        <v>1</v>
      </c>
      <c r="H14" s="250">
        <v>1</v>
      </c>
      <c r="I14" s="250">
        <v>1</v>
      </c>
      <c r="J14" s="87"/>
      <c r="K14" s="94"/>
      <c r="L14" s="94"/>
      <c r="M14" s="154">
        <f t="shared" si="17"/>
        <v>4</v>
      </c>
      <c r="N14">
        <v>0</v>
      </c>
      <c r="O14">
        <v>0</v>
      </c>
      <c r="P14">
        <v>0.75</v>
      </c>
      <c r="Q14">
        <v>0</v>
      </c>
      <c r="R14">
        <v>0</v>
      </c>
      <c r="S14">
        <v>0.75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 s="139">
        <f t="shared" si="0"/>
        <v>0</v>
      </c>
      <c r="AD14" s="140">
        <f t="shared" si="1"/>
        <v>0.75</v>
      </c>
      <c r="AE14" s="141">
        <f t="shared" si="18"/>
        <v>0</v>
      </c>
      <c r="AF14" s="263">
        <f t="shared" si="19"/>
        <v>1</v>
      </c>
      <c r="AG14" s="265">
        <f t="shared" si="20"/>
        <v>1</v>
      </c>
      <c r="AI14" s="37">
        <f>IFERROR(IF(M14&gt;0,(N14*CONFIGURACAO!$C$20)+(O14*CONFIGURACAO!$C$21)+(P14*CONFIGURACAO!$C$22)+(Q14*CONFIGURACAO!$C$23)+(R14*CONFIGURACAO!$C$24),""),"")</f>
        <v>45</v>
      </c>
      <c r="AJ14" s="38">
        <f>IF(S14=0,0,IF(CONFIGURACAO!$C$15="SIM",(IF(S14&gt;CONFIGURACAO!$C$16,CONFIGURACAO!$C$16*CONFIGURACAO!$C$25,S14*CONFIGURACAO!$C$25)),'PI AREA  P75'!S14*CONFIGURACAO!$C$25))</f>
        <v>7.5</v>
      </c>
      <c r="AK14" s="38">
        <f>IF(T14=0,0,IF(CONFIGURACAO!$C$17="SIM",(IF(T14&gt;CONFIGURACAO!$C$18,CONFIGURACAO!$C$18*CONFIGURACAO!$C$26,T14*CONFIGURACAO!$C$26)),'PI AREA  P75'!T14*CONFIGURACAO!$C$26))</f>
        <v>0</v>
      </c>
      <c r="AL14" s="38">
        <f>IFERROR(IF(M14&gt;0,(U14*CONFIGURACAO!$C$29)+(V14*CONFIGURACAO!$C$30),""),"")</f>
        <v>0</v>
      </c>
      <c r="AM14" s="38">
        <f>IF(W14=0,0,IF(CONFIGURACAO!$C$41="SIM",(IF(W14&gt;CONFIGURACAO!$C$41,CONFIGURACAO!$C$41*CONFIGURACAO!$C$31,W14*CONFIGURACAO!$C$31)),'PI AREA  P75'!W14*CONFIGURACAO!$C$31))</f>
        <v>0</v>
      </c>
      <c r="AN14" s="38">
        <f>IF(X14=0,0,IF(CONFIGURACAO!$C$39="SIM",(IF(X14&gt;CONFIGURACAO!$C$40,CONFIGURACAO!$C$40*CONFIGURACAO!$C$32,X14*CONFIGURACAO!$C$32)),'PI AREA  P75'!X14*CONFIGURACAO!$C$32))</f>
        <v>0</v>
      </c>
      <c r="AO14" s="38">
        <f>IFERROR(IF(M14&gt;0,(Y14*CONFIGURACAO!$C$33)+(Z14*CONFIGURACAO!$C$34)+(AA14*CONFIGURACAO!$C$35)+(AB14*CONFIGURACAO!$C$36),""),"")</f>
        <v>50</v>
      </c>
      <c r="AP14" s="38">
        <f>IF(AA14=0,0,IF(CONFIGURACAO!$C$46="SIM",(IF(AA14&gt;CONFIGURACAO!$C$47,CONFIGURACAO!$C$47*CONFIGURACAO!$C$35,AA14*CONFIGURACAO!$C$35)),'PI AREA  P75'!AA14*CONFIGURACAO!$C$35))</f>
        <v>0</v>
      </c>
      <c r="AQ14" s="38">
        <f>IF(AB14=0,0,IF(CONFIGURACAO!$C$44="SIM",(IF(AB14&gt;CONFIGURACAO!$C$45,CONFIGURACAO!$C$45*CONFIGURACAO!$C$36,AB14*CONFIGURACAO!$C$36)),'PI AREA  P75'!AB14*CONFIGURACAO!$C$36))</f>
        <v>0</v>
      </c>
      <c r="AR14" s="38">
        <f t="shared" si="21"/>
        <v>102.5</v>
      </c>
      <c r="AS14" s="68">
        <f>IF(AR14="","",$AR14-(($AS$2/CONFIGURACAO!$C$6)*$M14))</f>
        <v>-197.5</v>
      </c>
      <c r="AT14" s="73" t="str">
        <f t="shared" si="2"/>
        <v>NAO</v>
      </c>
      <c r="AU14" s="75">
        <f>IF(AR14="","",$AR14-(($AU$2/CONFIGURACAO!$C$6)*$M14))</f>
        <v>-397.5</v>
      </c>
      <c r="AV14" s="76" t="str">
        <f t="shared" si="3"/>
        <v>NAO</v>
      </c>
      <c r="AW14" s="74">
        <f>IF(AR14="","",$AR14-(($AW$2/CONFIGURACAO!$C$6)*$M14))</f>
        <v>-597.5</v>
      </c>
      <c r="AX14" s="72" t="str">
        <f t="shared" si="4"/>
        <v>NAO</v>
      </c>
      <c r="AZ14" s="39">
        <f t="shared" si="5"/>
        <v>9.6248198280678536E-3</v>
      </c>
      <c r="BA14" s="146">
        <f t="shared" si="6"/>
        <v>2.5</v>
      </c>
      <c r="BB14" s="146">
        <f t="shared" si="7"/>
        <v>986</v>
      </c>
      <c r="BC14" s="32">
        <f t="shared" si="8"/>
        <v>1043</v>
      </c>
      <c r="BD14" s="148"/>
      <c r="BE14" s="40">
        <f t="shared" si="9"/>
        <v>0</v>
      </c>
      <c r="BF14" s="40">
        <f t="shared" si="10"/>
        <v>0</v>
      </c>
      <c r="BG14" s="40">
        <f t="shared" si="11"/>
        <v>1.9270298047276462E-2</v>
      </c>
      <c r="BH14" s="40">
        <f t="shared" si="12"/>
        <v>0</v>
      </c>
      <c r="BI14" s="40">
        <f t="shared" si="13"/>
        <v>0</v>
      </c>
      <c r="BJ14" s="40">
        <f t="shared" si="14"/>
        <v>6.9316081330868765E-2</v>
      </c>
      <c r="BK14" s="40">
        <f t="shared" si="15"/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 s="42"/>
      <c r="BU14"/>
      <c r="BV14"/>
      <c r="BW14">
        <f t="shared" si="22"/>
        <v>233</v>
      </c>
      <c r="BX14">
        <f t="shared" si="23"/>
        <v>248</v>
      </c>
      <c r="BY14"/>
      <c r="BZ14" s="249" t="s">
        <v>290</v>
      </c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</row>
    <row r="15" spans="1:134" s="32" customFormat="1" ht="17" thickBot="1" x14ac:dyDescent="0.25">
      <c r="A15" s="124" t="str">
        <f>CONFIGURACAO!$C$4</f>
        <v>AREA 21</v>
      </c>
      <c r="B15" s="125">
        <v>13</v>
      </c>
      <c r="C15" s="249" t="s">
        <v>280</v>
      </c>
      <c r="D15" s="126">
        <f t="shared" si="16"/>
        <v>13</v>
      </c>
      <c r="E15" s="250" t="s">
        <v>350</v>
      </c>
      <c r="F15" s="250">
        <v>1</v>
      </c>
      <c r="G15" s="250">
        <v>1</v>
      </c>
      <c r="H15" s="250">
        <v>1</v>
      </c>
      <c r="I15" s="250">
        <v>1</v>
      </c>
      <c r="J15" s="87"/>
      <c r="K15" s="94"/>
      <c r="L15" s="94"/>
      <c r="M15" s="154">
        <f t="shared" si="17"/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 s="139">
        <f t="shared" si="0"/>
        <v>0</v>
      </c>
      <c r="AD15" s="140">
        <f t="shared" si="1"/>
        <v>0</v>
      </c>
      <c r="AE15" s="141">
        <f t="shared" si="18"/>
        <v>0</v>
      </c>
      <c r="AF15" s="263">
        <f t="shared" si="19"/>
        <v>0</v>
      </c>
      <c r="AG15" s="265">
        <f t="shared" si="20"/>
        <v>0</v>
      </c>
      <c r="AI15" s="37">
        <f>IFERROR(IF(M15&gt;0,(N15*CONFIGURACAO!$C$20)+(O15*CONFIGURACAO!$C$21)+(P15*CONFIGURACAO!$C$22)+(Q15*CONFIGURACAO!$C$23)+(R15*CONFIGURACAO!$C$24),""),"")</f>
        <v>0</v>
      </c>
      <c r="AJ15" s="38">
        <f>IF(S15=0,0,IF(CONFIGURACAO!$C$15="SIM",(IF(S15&gt;CONFIGURACAO!$C$16,CONFIGURACAO!$C$16*CONFIGURACAO!$C$25,S15*CONFIGURACAO!$C$25)),'PI AREA  P75'!S15*CONFIGURACAO!$C$25))</f>
        <v>0</v>
      </c>
      <c r="AK15" s="38">
        <f>IF(T15=0,0,IF(CONFIGURACAO!$C$17="SIM",(IF(T15&gt;CONFIGURACAO!$C$18,CONFIGURACAO!$C$18*CONFIGURACAO!$C$26,T15*CONFIGURACAO!$C$26)),'PI AREA  P75'!T15*CONFIGURACAO!$C$26))</f>
        <v>0</v>
      </c>
      <c r="AL15" s="38">
        <f>IFERROR(IF(M15&gt;0,(U15*CONFIGURACAO!$C$29)+(V15*CONFIGURACAO!$C$30),""),"")</f>
        <v>0</v>
      </c>
      <c r="AM15" s="38">
        <f>IF(W15=0,0,IF(CONFIGURACAO!$C$41="SIM",(IF(W15&gt;CONFIGURACAO!$C$41,CONFIGURACAO!$C$41*CONFIGURACAO!$C$31,W15*CONFIGURACAO!$C$31)),'PI AREA  P75'!W15*CONFIGURACAO!$C$31))</f>
        <v>0</v>
      </c>
      <c r="AN15" s="38">
        <f>IF(X15=0,0,IF(CONFIGURACAO!$C$39="SIM",(IF(X15&gt;CONFIGURACAO!$C$40,CONFIGURACAO!$C$40*CONFIGURACAO!$C$32,X15*CONFIGURACAO!$C$32)),'PI AREA  P75'!X15*CONFIGURACAO!$C$32))</f>
        <v>0</v>
      </c>
      <c r="AO15" s="38">
        <f>IFERROR(IF(M15&gt;0,(Y15*CONFIGURACAO!$C$33)+(Z15*CONFIGURACAO!$C$34)+(AA15*CONFIGURACAO!$C$35)+(AB15*CONFIGURACAO!$C$36),""),"")</f>
        <v>10</v>
      </c>
      <c r="AP15" s="38">
        <f>IF(AA15=0,0,IF(CONFIGURACAO!$C$46="SIM",(IF(AA15&gt;CONFIGURACAO!$C$47,CONFIGURACAO!$C$47*CONFIGURACAO!$C$35,AA15*CONFIGURACAO!$C$35)),'PI AREA  P75'!AA15*CONFIGURACAO!$C$35))</f>
        <v>0</v>
      </c>
      <c r="AQ15" s="38">
        <f>IF(AB15=0,0,IF(CONFIGURACAO!$C$44="SIM",(IF(AB15&gt;CONFIGURACAO!$C$45,CONFIGURACAO!$C$45*CONFIGURACAO!$C$36,AB15*CONFIGURACAO!$C$36)),'PI AREA  P75'!AB15*CONFIGURACAO!$C$36))</f>
        <v>10</v>
      </c>
      <c r="AR15" s="38">
        <f t="shared" si="21"/>
        <v>20</v>
      </c>
      <c r="AS15" s="68">
        <f>IF(AR15="","",$AR15-(($AS$2/CONFIGURACAO!$C$6)*$M15))</f>
        <v>-280</v>
      </c>
      <c r="AT15" s="73" t="str">
        <f t="shared" si="2"/>
        <v>NAO</v>
      </c>
      <c r="AU15" s="75">
        <f>IF(AR15="","",$AR15-(($AU$2/CONFIGURACAO!$C$6)*$M15))</f>
        <v>-480</v>
      </c>
      <c r="AV15" s="76" t="str">
        <f t="shared" si="3"/>
        <v>NAO</v>
      </c>
      <c r="AW15" s="74">
        <f>IF(AR15="","",$AR15-(($AW$2/CONFIGURACAO!$C$6)*$M15))</f>
        <v>-680</v>
      </c>
      <c r="AX15" s="72" t="str">
        <f t="shared" si="4"/>
        <v>NAO</v>
      </c>
      <c r="AZ15" s="39">
        <f t="shared" si="5"/>
        <v>1.8780136249888493E-3</v>
      </c>
      <c r="BA15" s="146">
        <f t="shared" si="6"/>
        <v>1</v>
      </c>
      <c r="BB15" s="146">
        <f t="shared" si="7"/>
        <v>1099</v>
      </c>
      <c r="BC15" s="32">
        <f t="shared" si="8"/>
        <v>1138</v>
      </c>
      <c r="BD15" s="148"/>
      <c r="BE15" s="40">
        <f t="shared" si="9"/>
        <v>0</v>
      </c>
      <c r="BF15" s="40">
        <f t="shared" si="10"/>
        <v>0</v>
      </c>
      <c r="BG15" s="40">
        <f t="shared" si="11"/>
        <v>0</v>
      </c>
      <c r="BH15" s="40">
        <f t="shared" si="12"/>
        <v>0</v>
      </c>
      <c r="BI15" s="40">
        <f t="shared" si="13"/>
        <v>0</v>
      </c>
      <c r="BJ15" s="40">
        <f t="shared" si="14"/>
        <v>0</v>
      </c>
      <c r="BK15" s="40">
        <f t="shared" si="15"/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 s="42"/>
      <c r="BU15"/>
      <c r="BV15"/>
      <c r="BW15">
        <f t="shared" si="22"/>
        <v>249</v>
      </c>
      <c r="BX15">
        <f t="shared" si="23"/>
        <v>260</v>
      </c>
      <c r="BY15"/>
      <c r="BZ15" s="249" t="s">
        <v>291</v>
      </c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</row>
    <row r="16" spans="1:134" s="32" customFormat="1" ht="17" thickBot="1" x14ac:dyDescent="0.25">
      <c r="A16" s="124" t="str">
        <f>CONFIGURACAO!$C$4</f>
        <v>AREA 21</v>
      </c>
      <c r="B16" s="125">
        <v>14</v>
      </c>
      <c r="C16" s="249" t="s">
        <v>281</v>
      </c>
      <c r="D16" s="126">
        <f t="shared" si="16"/>
        <v>1</v>
      </c>
      <c r="E16" s="250" t="s">
        <v>351</v>
      </c>
      <c r="F16" s="250">
        <v>1</v>
      </c>
      <c r="G16" s="250">
        <v>1</v>
      </c>
      <c r="H16" s="250">
        <v>1</v>
      </c>
      <c r="I16" s="250">
        <v>1</v>
      </c>
      <c r="J16" s="87"/>
      <c r="K16" s="94"/>
      <c r="L16" s="94"/>
      <c r="M16" s="154">
        <f t="shared" si="17"/>
        <v>4</v>
      </c>
      <c r="N16">
        <v>5.25</v>
      </c>
      <c r="O16">
        <v>9</v>
      </c>
      <c r="P16">
        <v>6.5</v>
      </c>
      <c r="Q16">
        <v>2.75</v>
      </c>
      <c r="R16">
        <v>6.75</v>
      </c>
      <c r="S16">
        <v>4.25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s="139">
        <f t="shared" si="0"/>
        <v>14.25</v>
      </c>
      <c r="AD16" s="140">
        <f t="shared" si="1"/>
        <v>20.75</v>
      </c>
      <c r="AE16" s="141">
        <f t="shared" si="18"/>
        <v>0</v>
      </c>
      <c r="AF16" s="263">
        <f t="shared" si="19"/>
        <v>0</v>
      </c>
      <c r="AG16" s="265">
        <f t="shared" si="20"/>
        <v>14.25</v>
      </c>
      <c r="AI16" s="37">
        <f>IFERROR(IF(M16&gt;0,(N16*CONFIGURACAO!$C$20)+(O16*CONFIGURACAO!$C$21)+(P16*CONFIGURACAO!$C$22)+(Q16*CONFIGURACAO!$C$23)+(R16*CONFIGURACAO!$C$24),""),"")</f>
        <v>1880</v>
      </c>
      <c r="AJ16" s="38">
        <f>IF(S16=0,0,IF(CONFIGURACAO!$C$15="SIM",(IF(S16&gt;CONFIGURACAO!$C$16,CONFIGURACAO!$C$16*CONFIGURACAO!$C$25,S16*CONFIGURACAO!$C$25)),'PI AREA  P75'!S16*CONFIGURACAO!$C$25))</f>
        <v>40</v>
      </c>
      <c r="AK16" s="38">
        <f>IF(T16=0,0,IF(CONFIGURACAO!$C$17="SIM",(IF(T16&gt;CONFIGURACAO!$C$18,CONFIGURACAO!$C$18*CONFIGURACAO!$C$26,T16*CONFIGURACAO!$C$26)),'PI AREA  P75'!T16*CONFIGURACAO!$C$26))</f>
        <v>0</v>
      </c>
      <c r="AL16" s="38">
        <f>IFERROR(IF(M16&gt;0,(U16*CONFIGURACAO!$C$29)+(V16*CONFIGURACAO!$C$30),""),"")</f>
        <v>0</v>
      </c>
      <c r="AM16" s="38">
        <f>IF(W16=0,0,IF(CONFIGURACAO!$C$41="SIM",(IF(W16&gt;CONFIGURACAO!$C$41,CONFIGURACAO!$C$41*CONFIGURACAO!$C$31,W16*CONFIGURACAO!$C$31)),'PI AREA  P75'!W16*CONFIGURACAO!$C$31))</f>
        <v>0</v>
      </c>
      <c r="AN16" s="38">
        <f>IF(X16=0,0,IF(CONFIGURACAO!$C$39="SIM",(IF(X16&gt;CONFIGURACAO!$C$40,CONFIGURACAO!$C$40*CONFIGURACAO!$C$32,X16*CONFIGURACAO!$C$32)),'PI AREA  P75'!X16*CONFIGURACAO!$C$32))</f>
        <v>0</v>
      </c>
      <c r="AO16" s="38">
        <f>IFERROR(IF(M16&gt;0,(Y16*CONFIGURACAO!$C$33)+(Z16*CONFIGURACAO!$C$34)+(AA16*CONFIGURACAO!$C$35)+(AB16*CONFIGURACAO!$C$36),""),"")</f>
        <v>0</v>
      </c>
      <c r="AP16" s="38">
        <f>IF(AA16=0,0,IF(CONFIGURACAO!$C$46="SIM",(IF(AA16&gt;CONFIGURACAO!$C$47,CONFIGURACAO!$C$47*CONFIGURACAO!$C$35,AA16*CONFIGURACAO!$C$35)),'PI AREA  P75'!AA16*CONFIGURACAO!$C$35))</f>
        <v>0</v>
      </c>
      <c r="AQ16" s="38">
        <f>IF(AB16=0,0,IF(CONFIGURACAO!$C$44="SIM",(IF(AB16&gt;CONFIGURACAO!$C$45,CONFIGURACAO!$C$45*CONFIGURACAO!$C$36,AB16*CONFIGURACAO!$C$36)),'PI AREA  P75'!AB16*CONFIGURACAO!$C$36))</f>
        <v>0</v>
      </c>
      <c r="AR16" s="38">
        <f t="shared" si="21"/>
        <v>1920</v>
      </c>
      <c r="AS16" s="68">
        <f>IF(AR16="","",$AR16-(($AS$2/CONFIGURACAO!$C$6)*$M16))</f>
        <v>1620</v>
      </c>
      <c r="AT16" s="73">
        <f t="shared" si="2"/>
        <v>3</v>
      </c>
      <c r="AU16" s="75">
        <f>IF(AR16="","",$AR16-(($AU$2/CONFIGURACAO!$C$6)*$M16))</f>
        <v>1420</v>
      </c>
      <c r="AV16" s="76">
        <f t="shared" si="3"/>
        <v>4</v>
      </c>
      <c r="AW16" s="74">
        <f>IF(AR16="","",$AR16-(($AW$2/CONFIGURACAO!$C$6)*$M16))</f>
        <v>1220</v>
      </c>
      <c r="AX16" s="72">
        <f t="shared" si="4"/>
        <v>5</v>
      </c>
      <c r="AZ16" s="39">
        <f t="shared" si="5"/>
        <v>0.18028930799892953</v>
      </c>
      <c r="BA16" s="146">
        <f t="shared" si="6"/>
        <v>34.5</v>
      </c>
      <c r="BB16" s="146">
        <f t="shared" si="7"/>
        <v>107</v>
      </c>
      <c r="BC16" s="32">
        <f t="shared" si="8"/>
        <v>129</v>
      </c>
      <c r="BD16" s="148"/>
      <c r="BE16" s="40">
        <f t="shared" si="9"/>
        <v>0.19560357675111775</v>
      </c>
      <c r="BF16" s="40">
        <f t="shared" si="10"/>
        <v>0.34722222222222221</v>
      </c>
      <c r="BG16" s="40">
        <f t="shared" si="11"/>
        <v>0.16700924974306269</v>
      </c>
      <c r="BH16" s="40">
        <f t="shared" si="12"/>
        <v>0.11115602263540826</v>
      </c>
      <c r="BI16" s="40">
        <f t="shared" si="13"/>
        <v>0.71961620469083154</v>
      </c>
      <c r="BJ16" s="40">
        <f t="shared" si="14"/>
        <v>0.39279112754158968</v>
      </c>
      <c r="BK16" s="40">
        <f t="shared" si="15"/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 s="42"/>
      <c r="BU16"/>
      <c r="BV16"/>
      <c r="BW16">
        <f t="shared" si="22"/>
        <v>261</v>
      </c>
      <c r="BX16">
        <f t="shared" si="23"/>
        <v>274</v>
      </c>
      <c r="BY16"/>
      <c r="BZ16" s="249" t="s">
        <v>292</v>
      </c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</row>
    <row r="17" spans="1:134" s="32" customFormat="1" ht="17" thickBot="1" x14ac:dyDescent="0.25">
      <c r="A17" s="124" t="str">
        <f>CONFIGURACAO!$C$4</f>
        <v>AREA 21</v>
      </c>
      <c r="B17" s="125">
        <v>15</v>
      </c>
      <c r="C17" s="249" t="s">
        <v>281</v>
      </c>
      <c r="D17" s="126">
        <f t="shared" si="16"/>
        <v>2</v>
      </c>
      <c r="E17" s="250" t="s">
        <v>352</v>
      </c>
      <c r="F17" s="250">
        <v>1</v>
      </c>
      <c r="G17" s="250">
        <v>1</v>
      </c>
      <c r="H17" s="250">
        <v>1</v>
      </c>
      <c r="I17" s="250">
        <v>1</v>
      </c>
      <c r="J17" s="87"/>
      <c r="K17" s="94"/>
      <c r="L17" s="94"/>
      <c r="M17" s="154">
        <f t="shared" si="17"/>
        <v>4</v>
      </c>
      <c r="N17">
        <v>8.5</v>
      </c>
      <c r="O17">
        <v>2.25</v>
      </c>
      <c r="P17">
        <v>2.75</v>
      </c>
      <c r="Q17">
        <v>4.75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s="139">
        <f t="shared" si="0"/>
        <v>10.75</v>
      </c>
      <c r="AD17" s="140">
        <f t="shared" si="1"/>
        <v>13.5</v>
      </c>
      <c r="AE17" s="141">
        <f t="shared" si="18"/>
        <v>0</v>
      </c>
      <c r="AF17" s="263">
        <f t="shared" si="19"/>
        <v>0</v>
      </c>
      <c r="AG17" s="265">
        <f t="shared" si="20"/>
        <v>10.75</v>
      </c>
      <c r="AI17" s="37">
        <f>IFERROR(IF(M17&gt;0,(N17*CONFIGURACAO!$C$20)+(O17*CONFIGURACAO!$C$21)+(P17*CONFIGURACAO!$C$22)+(Q17*CONFIGURACAO!$C$23)+(R17*CONFIGURACAO!$C$24),""),"")</f>
        <v>1385</v>
      </c>
      <c r="AJ17" s="38">
        <f>IF(S17=0,0,IF(CONFIGURACAO!$C$15="SIM",(IF(S17&gt;CONFIGURACAO!$C$16,CONFIGURACAO!$C$16*CONFIGURACAO!$C$25,S17*CONFIGURACAO!$C$25)),'PI AREA  P75'!S17*CONFIGURACAO!$C$25))</f>
        <v>0</v>
      </c>
      <c r="AK17" s="38">
        <f>IF(T17=0,0,IF(CONFIGURACAO!$C$17="SIM",(IF(T17&gt;CONFIGURACAO!$C$18,CONFIGURACAO!$C$18*CONFIGURACAO!$C$26,T17*CONFIGURACAO!$C$26)),'PI AREA  P75'!T17*CONFIGURACAO!$C$26))</f>
        <v>0</v>
      </c>
      <c r="AL17" s="38">
        <f>IFERROR(IF(M17&gt;0,(U17*CONFIGURACAO!$C$29)+(V17*CONFIGURACAO!$C$30),""),"")</f>
        <v>0</v>
      </c>
      <c r="AM17" s="38">
        <f>IF(W17=0,0,IF(CONFIGURACAO!$C$41="SIM",(IF(W17&gt;CONFIGURACAO!$C$41,CONFIGURACAO!$C$41*CONFIGURACAO!$C$31,W17*CONFIGURACAO!$C$31)),'PI AREA  P75'!W17*CONFIGURACAO!$C$31))</f>
        <v>0</v>
      </c>
      <c r="AN17" s="38">
        <f>IF(X17=0,0,IF(CONFIGURACAO!$C$39="SIM",(IF(X17&gt;CONFIGURACAO!$C$40,CONFIGURACAO!$C$40*CONFIGURACAO!$C$32,X17*CONFIGURACAO!$C$32)),'PI AREA  P75'!X17*CONFIGURACAO!$C$32))</f>
        <v>0</v>
      </c>
      <c r="AO17" s="38">
        <f>IFERROR(IF(M17&gt;0,(Y17*CONFIGURACAO!$C$33)+(Z17*CONFIGURACAO!$C$34)+(AA17*CONFIGURACAO!$C$35)+(AB17*CONFIGURACAO!$C$36),""),"")</f>
        <v>0</v>
      </c>
      <c r="AP17" s="38">
        <f>IF(AA17=0,0,IF(CONFIGURACAO!$C$46="SIM",(IF(AA17&gt;CONFIGURACAO!$C$47,CONFIGURACAO!$C$47*CONFIGURACAO!$C$35,AA17*CONFIGURACAO!$C$35)),'PI AREA  P75'!AA17*CONFIGURACAO!$C$35))</f>
        <v>0</v>
      </c>
      <c r="AQ17" s="38">
        <f>IF(AB17=0,0,IF(CONFIGURACAO!$C$44="SIM",(IF(AB17&gt;CONFIGURACAO!$C$45,CONFIGURACAO!$C$45*CONFIGURACAO!$C$36,AB17*CONFIGURACAO!$C$36)),'PI AREA  P75'!AB17*CONFIGURACAO!$C$36))</f>
        <v>0</v>
      </c>
      <c r="AR17" s="38">
        <f t="shared" si="21"/>
        <v>1385</v>
      </c>
      <c r="AS17" s="68">
        <f>IF(AR17="","",$AR17-(($AS$2/CONFIGURACAO!$C$6)*$M17))</f>
        <v>1085</v>
      </c>
      <c r="AT17" s="73">
        <f t="shared" si="2"/>
        <v>3</v>
      </c>
      <c r="AU17" s="75">
        <f>IF(AR17="","",$AR17-(($AU$2/CONFIGURACAO!$C$6)*$M17))</f>
        <v>885</v>
      </c>
      <c r="AV17" s="76">
        <f t="shared" si="3"/>
        <v>4</v>
      </c>
      <c r="AW17" s="74">
        <f>IF(AR17="","",$AR17-(($AW$2/CONFIGURACAO!$C$6)*$M17))</f>
        <v>685</v>
      </c>
      <c r="AX17" s="72">
        <f t="shared" si="4"/>
        <v>5</v>
      </c>
      <c r="AZ17" s="39">
        <f t="shared" si="5"/>
        <v>0.13005244353047782</v>
      </c>
      <c r="BA17" s="146">
        <f t="shared" si="6"/>
        <v>18.25</v>
      </c>
      <c r="BB17" s="146">
        <f t="shared" si="7"/>
        <v>377</v>
      </c>
      <c r="BC17" s="32">
        <f t="shared" si="8"/>
        <v>234</v>
      </c>
      <c r="BD17" s="148"/>
      <c r="BE17" s="40">
        <f t="shared" si="9"/>
        <v>0.31669150521609535</v>
      </c>
      <c r="BF17" s="40">
        <f t="shared" si="10"/>
        <v>8.6805555555555552E-2</v>
      </c>
      <c r="BG17" s="40">
        <f t="shared" si="11"/>
        <v>7.0657759506680365E-2</v>
      </c>
      <c r="BH17" s="40">
        <f t="shared" si="12"/>
        <v>0.19199676637025059</v>
      </c>
      <c r="BI17" s="40">
        <f t="shared" si="13"/>
        <v>0</v>
      </c>
      <c r="BJ17" s="40">
        <f t="shared" si="14"/>
        <v>0</v>
      </c>
      <c r="BK17" s="40">
        <f t="shared" si="15"/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 s="42"/>
      <c r="BU17"/>
      <c r="BV17"/>
      <c r="BW17">
        <f t="shared" si="22"/>
        <v>275</v>
      </c>
      <c r="BX17">
        <f t="shared" si="23"/>
        <v>295</v>
      </c>
      <c r="BY17"/>
      <c r="BZ17" s="249" t="s">
        <v>293</v>
      </c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</row>
    <row r="18" spans="1:134" s="32" customFormat="1" ht="17" thickBot="1" x14ac:dyDescent="0.25">
      <c r="A18" s="124" t="str">
        <f>CONFIGURACAO!$C$4</f>
        <v>AREA 21</v>
      </c>
      <c r="B18" s="125">
        <v>16</v>
      </c>
      <c r="C18" s="249" t="s">
        <v>281</v>
      </c>
      <c r="D18" s="126">
        <f t="shared" si="16"/>
        <v>3</v>
      </c>
      <c r="E18" s="250" t="s">
        <v>353</v>
      </c>
      <c r="F18" s="250">
        <v>1</v>
      </c>
      <c r="G18" s="250">
        <v>1</v>
      </c>
      <c r="H18" s="250">
        <v>1</v>
      </c>
      <c r="I18" s="250">
        <v>1</v>
      </c>
      <c r="J18" s="87"/>
      <c r="K18" s="94"/>
      <c r="L18" s="94"/>
      <c r="M18" s="154">
        <f t="shared" si="17"/>
        <v>4</v>
      </c>
      <c r="N18">
        <v>0</v>
      </c>
      <c r="O18">
        <v>1</v>
      </c>
      <c r="P18">
        <v>5</v>
      </c>
      <c r="Q18">
        <v>16.75</v>
      </c>
      <c r="R18">
        <v>2.75</v>
      </c>
      <c r="S18">
        <v>2.75</v>
      </c>
      <c r="T18">
        <v>1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 s="139">
        <f t="shared" si="0"/>
        <v>1</v>
      </c>
      <c r="AD18" s="140">
        <f t="shared" si="1"/>
        <v>6</v>
      </c>
      <c r="AE18" s="141">
        <f t="shared" si="18"/>
        <v>0</v>
      </c>
      <c r="AF18" s="263">
        <f t="shared" si="19"/>
        <v>0</v>
      </c>
      <c r="AG18" s="265">
        <f t="shared" si="20"/>
        <v>1</v>
      </c>
      <c r="AI18" s="37">
        <f>IFERROR(IF(M18&gt;0,(N18*CONFIGURACAO!$C$20)+(O18*CONFIGURACAO!$C$21)+(P18*CONFIGURACAO!$C$22)+(Q18*CONFIGURACAO!$C$23)+(R18*CONFIGURACAO!$C$24),""),"")</f>
        <v>1105</v>
      </c>
      <c r="AJ18" s="38">
        <f>IF(S18=0,0,IF(CONFIGURACAO!$C$15="SIM",(IF(S18&gt;CONFIGURACAO!$C$16,CONFIGURACAO!$C$16*CONFIGURACAO!$C$25,S18*CONFIGURACAO!$C$25)),'PI AREA  P75'!S18*CONFIGURACAO!$C$25))</f>
        <v>27.5</v>
      </c>
      <c r="AK18" s="38">
        <f>IF(T18=0,0,IF(CONFIGURACAO!$C$17="SIM",(IF(T18&gt;CONFIGURACAO!$C$18,CONFIGURACAO!$C$18*CONFIGURACAO!$C$26,T18*CONFIGURACAO!$C$26)),'PI AREA  P75'!T18*CONFIGURACAO!$C$26))</f>
        <v>5</v>
      </c>
      <c r="AL18" s="38">
        <f>IFERROR(IF(M18&gt;0,(U18*CONFIGURACAO!$C$29)+(V18*CONFIGURACAO!$C$30),""),"")</f>
        <v>0</v>
      </c>
      <c r="AM18" s="38">
        <f>IF(W18=0,0,IF(CONFIGURACAO!$C$41="SIM",(IF(W18&gt;CONFIGURACAO!$C$41,CONFIGURACAO!$C$41*CONFIGURACAO!$C$31,W18*CONFIGURACAO!$C$31)),'PI AREA  P75'!W18*CONFIGURACAO!$C$31))</f>
        <v>0</v>
      </c>
      <c r="AN18" s="38">
        <f>IF(X18=0,0,IF(CONFIGURACAO!$C$39="SIM",(IF(X18&gt;CONFIGURACAO!$C$40,CONFIGURACAO!$C$40*CONFIGURACAO!$C$32,X18*CONFIGURACAO!$C$32)),'PI AREA  P75'!X18*CONFIGURACAO!$C$32))</f>
        <v>25</v>
      </c>
      <c r="AO18" s="38">
        <f>IFERROR(IF(M18&gt;0,(Y18*CONFIGURACAO!$C$33)+(Z18*CONFIGURACAO!$C$34)+(AA18*CONFIGURACAO!$C$35)+(AB18*CONFIGURACAO!$C$36),""),"")</f>
        <v>0</v>
      </c>
      <c r="AP18" s="38">
        <f>IF(AA18=0,0,IF(CONFIGURACAO!$C$46="SIM",(IF(AA18&gt;CONFIGURACAO!$C$47,CONFIGURACAO!$C$47*CONFIGURACAO!$C$35,AA18*CONFIGURACAO!$C$35)),'PI AREA  P75'!AA18*CONFIGURACAO!$C$35))</f>
        <v>0</v>
      </c>
      <c r="AQ18" s="38">
        <f>IF(AB18=0,0,IF(CONFIGURACAO!$C$44="SIM",(IF(AB18&gt;CONFIGURACAO!$C$45,CONFIGURACAO!$C$45*CONFIGURACAO!$C$36,AB18*CONFIGURACAO!$C$36)),'PI AREA  P75'!AB18*CONFIGURACAO!$C$36))</f>
        <v>0</v>
      </c>
      <c r="AR18" s="38">
        <f t="shared" si="21"/>
        <v>1162.5</v>
      </c>
      <c r="AS18" s="68">
        <f>IF(AR18="","",$AR18-(($AS$2/CONFIGURACAO!$C$6)*$M18))</f>
        <v>862.5</v>
      </c>
      <c r="AT18" s="73">
        <f t="shared" si="2"/>
        <v>3</v>
      </c>
      <c r="AU18" s="75">
        <f>IF(AR18="","",$AR18-(($AU$2/CONFIGURACAO!$C$6)*$M18))</f>
        <v>662.5</v>
      </c>
      <c r="AV18" s="76">
        <f t="shared" si="3"/>
        <v>4</v>
      </c>
      <c r="AW18" s="74">
        <f>IF(AR18="","",$AR18-(($AW$2/CONFIGURACAO!$C$6)*$M18))</f>
        <v>462.5</v>
      </c>
      <c r="AX18" s="72">
        <f t="shared" si="4"/>
        <v>5</v>
      </c>
      <c r="AZ18" s="39">
        <f t="shared" si="5"/>
        <v>0.10915954195247686</v>
      </c>
      <c r="BA18" s="146">
        <f t="shared" si="6"/>
        <v>30.25</v>
      </c>
      <c r="BB18" s="146">
        <f t="shared" si="7"/>
        <v>151</v>
      </c>
      <c r="BC18" s="32">
        <f t="shared" si="8"/>
        <v>319</v>
      </c>
      <c r="BD18" s="148"/>
      <c r="BE18" s="40">
        <f t="shared" si="9"/>
        <v>0</v>
      </c>
      <c r="BF18" s="40">
        <f t="shared" si="10"/>
        <v>3.8580246913580245E-2</v>
      </c>
      <c r="BG18" s="40">
        <f t="shared" si="11"/>
        <v>0.12846865364850976</v>
      </c>
      <c r="BH18" s="40">
        <f t="shared" si="12"/>
        <v>0.67704122877930484</v>
      </c>
      <c r="BI18" s="40">
        <f t="shared" si="13"/>
        <v>0.2931769722814499</v>
      </c>
      <c r="BJ18" s="40">
        <f t="shared" si="14"/>
        <v>0.25415896487985212</v>
      </c>
      <c r="BK18" s="40">
        <f t="shared" si="15"/>
        <v>0.16051364365971107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 s="42"/>
      <c r="BU18"/>
      <c r="BV18"/>
      <c r="BW18">
        <f t="shared" si="22"/>
        <v>296</v>
      </c>
      <c r="BX18">
        <f t="shared" si="23"/>
        <v>309</v>
      </c>
      <c r="BY18"/>
      <c r="BZ18" s="249" t="s">
        <v>294</v>
      </c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</row>
    <row r="19" spans="1:134" s="32" customFormat="1" ht="17" thickBot="1" x14ac:dyDescent="0.25">
      <c r="A19" s="124" t="str">
        <f>CONFIGURACAO!$C$4</f>
        <v>AREA 21</v>
      </c>
      <c r="B19" s="125">
        <v>17</v>
      </c>
      <c r="C19" s="249" t="s">
        <v>281</v>
      </c>
      <c r="D19" s="126">
        <f t="shared" si="16"/>
        <v>4</v>
      </c>
      <c r="E19" s="250" t="s">
        <v>354</v>
      </c>
      <c r="F19" s="250">
        <v>1</v>
      </c>
      <c r="G19" s="250">
        <v>1</v>
      </c>
      <c r="H19" s="250">
        <v>1</v>
      </c>
      <c r="I19" s="250">
        <v>1</v>
      </c>
      <c r="J19" s="87"/>
      <c r="K19" s="94"/>
      <c r="L19" s="94"/>
      <c r="M19" s="154">
        <f t="shared" si="17"/>
        <v>4</v>
      </c>
      <c r="N19">
        <v>0.75</v>
      </c>
      <c r="O19">
        <v>3</v>
      </c>
      <c r="P19">
        <v>1.5</v>
      </c>
      <c r="Q19">
        <v>2.25</v>
      </c>
      <c r="R19">
        <v>0</v>
      </c>
      <c r="S19">
        <v>0.75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 s="139">
        <f t="shared" si="0"/>
        <v>3.75</v>
      </c>
      <c r="AD19" s="140">
        <f t="shared" si="1"/>
        <v>5.25</v>
      </c>
      <c r="AE19" s="141">
        <f t="shared" si="18"/>
        <v>0</v>
      </c>
      <c r="AF19" s="263">
        <f t="shared" si="19"/>
        <v>0</v>
      </c>
      <c r="AG19" s="265">
        <f t="shared" si="20"/>
        <v>3.75</v>
      </c>
      <c r="AI19" s="37">
        <f>IFERROR(IF(M19&gt;0,(N19*CONFIGURACAO!$C$20)+(O19*CONFIGURACAO!$C$21)+(P19*CONFIGURACAO!$C$22)+(Q19*CONFIGURACAO!$C$23)+(R19*CONFIGURACAO!$C$24),""),"")</f>
        <v>495</v>
      </c>
      <c r="AJ19" s="38">
        <f>IF(S19=0,0,IF(CONFIGURACAO!$C$15="SIM",(IF(S19&gt;CONFIGURACAO!$C$16,CONFIGURACAO!$C$16*CONFIGURACAO!$C$25,S19*CONFIGURACAO!$C$25)),'PI AREA  P75'!S19*CONFIGURACAO!$C$25))</f>
        <v>7.5</v>
      </c>
      <c r="AK19" s="38">
        <f>IF(T19=0,0,IF(CONFIGURACAO!$C$17="SIM",(IF(T19&gt;CONFIGURACAO!$C$18,CONFIGURACAO!$C$18*CONFIGURACAO!$C$26,T19*CONFIGURACAO!$C$26)),'PI AREA  P75'!T19*CONFIGURACAO!$C$26))</f>
        <v>0</v>
      </c>
      <c r="AL19" s="38">
        <f>IFERROR(IF(M19&gt;0,(U19*CONFIGURACAO!$C$29)+(V19*CONFIGURACAO!$C$30),""),"")</f>
        <v>0</v>
      </c>
      <c r="AM19" s="38">
        <f>IF(W19=0,0,IF(CONFIGURACAO!$C$41="SIM",(IF(W19&gt;CONFIGURACAO!$C$41,CONFIGURACAO!$C$41*CONFIGURACAO!$C$31,W19*CONFIGURACAO!$C$31)),'PI AREA  P75'!W19*CONFIGURACAO!$C$31))</f>
        <v>0</v>
      </c>
      <c r="AN19" s="38">
        <f>IF(X19=0,0,IF(CONFIGURACAO!$C$39="SIM",(IF(X19&gt;CONFIGURACAO!$C$40,CONFIGURACAO!$C$40*CONFIGURACAO!$C$32,X19*CONFIGURACAO!$C$32)),'PI AREA  P75'!X19*CONFIGURACAO!$C$32))</f>
        <v>0</v>
      </c>
      <c r="AO19" s="38">
        <f>IFERROR(IF(M19&gt;0,(Y19*CONFIGURACAO!$C$33)+(Z19*CONFIGURACAO!$C$34)+(AA19*CONFIGURACAO!$C$35)+(AB19*CONFIGURACAO!$C$36),""),"")</f>
        <v>0</v>
      </c>
      <c r="AP19" s="38">
        <f>IF(AA19=0,0,IF(CONFIGURACAO!$C$46="SIM",(IF(AA19&gt;CONFIGURACAO!$C$47,CONFIGURACAO!$C$47*CONFIGURACAO!$C$35,AA19*CONFIGURACAO!$C$35)),'PI AREA  P75'!AA19*CONFIGURACAO!$C$35))</f>
        <v>0</v>
      </c>
      <c r="AQ19" s="38">
        <f>IF(AB19=0,0,IF(CONFIGURACAO!$C$44="SIM",(IF(AB19&gt;CONFIGURACAO!$C$45,CONFIGURACAO!$C$45*CONFIGURACAO!$C$36,AB19*CONFIGURACAO!$C$36)),'PI AREA  P75'!AB19*CONFIGURACAO!$C$36))</f>
        <v>0</v>
      </c>
      <c r="AR19" s="38">
        <f t="shared" si="21"/>
        <v>502.5</v>
      </c>
      <c r="AS19" s="68">
        <f>IF(AR19="","",$AR19-(($AS$2/CONFIGURACAO!$C$6)*$M19))</f>
        <v>202.5</v>
      </c>
      <c r="AT19" s="73">
        <f t="shared" si="2"/>
        <v>3</v>
      </c>
      <c r="AU19" s="75">
        <f>IF(AR19="","",$AR19-(($AU$2/CONFIGURACAO!$C$6)*$M19))</f>
        <v>2.5</v>
      </c>
      <c r="AV19" s="76">
        <f t="shared" si="3"/>
        <v>4</v>
      </c>
      <c r="AW19" s="74">
        <f>IF(AR19="","",$AR19-(($AW$2/CONFIGURACAO!$C$6)*$M19))</f>
        <v>-197.5</v>
      </c>
      <c r="AX19" s="72" t="str">
        <f t="shared" si="4"/>
        <v>NAO</v>
      </c>
      <c r="AZ19" s="39">
        <f t="shared" si="5"/>
        <v>4.7185092327844839E-2</v>
      </c>
      <c r="BA19" s="146">
        <f t="shared" si="6"/>
        <v>8.25</v>
      </c>
      <c r="BB19" s="146">
        <f t="shared" si="7"/>
        <v>729</v>
      </c>
      <c r="BC19" s="32">
        <f t="shared" si="8"/>
        <v>688</v>
      </c>
      <c r="BD19" s="148"/>
      <c r="BE19" s="40">
        <f t="shared" si="9"/>
        <v>2.7943368107302535E-2</v>
      </c>
      <c r="BF19" s="40">
        <f t="shared" si="10"/>
        <v>0.11574074074074073</v>
      </c>
      <c r="BG19" s="40">
        <f t="shared" si="11"/>
        <v>3.8540596094552924E-2</v>
      </c>
      <c r="BH19" s="40">
        <f t="shared" si="12"/>
        <v>9.0945836701697647E-2</v>
      </c>
      <c r="BI19" s="40">
        <f t="shared" si="13"/>
        <v>0</v>
      </c>
      <c r="BJ19" s="40">
        <f t="shared" si="14"/>
        <v>6.9316081330868765E-2</v>
      </c>
      <c r="BK19" s="40">
        <f t="shared" si="15"/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 s="42"/>
      <c r="BU19"/>
      <c r="BV19"/>
      <c r="BW19">
        <f t="shared" si="22"/>
        <v>310</v>
      </c>
      <c r="BX19">
        <f t="shared" si="23"/>
        <v>337</v>
      </c>
      <c r="BY19"/>
      <c r="BZ19" s="249" t="s">
        <v>295</v>
      </c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</row>
    <row r="20" spans="1:134" s="32" customFormat="1" ht="17" thickBot="1" x14ac:dyDescent="0.25">
      <c r="A20" s="124" t="str">
        <f>CONFIGURACAO!$C$4</f>
        <v>AREA 21</v>
      </c>
      <c r="B20" s="125">
        <v>18</v>
      </c>
      <c r="C20" s="249" t="s">
        <v>281</v>
      </c>
      <c r="D20" s="126">
        <f t="shared" si="16"/>
        <v>5</v>
      </c>
      <c r="E20" s="250" t="s">
        <v>355</v>
      </c>
      <c r="F20" s="250">
        <v>1</v>
      </c>
      <c r="G20" s="250">
        <v>0</v>
      </c>
      <c r="H20" s="250">
        <v>0</v>
      </c>
      <c r="I20" s="250">
        <v>0</v>
      </c>
      <c r="J20" s="87"/>
      <c r="K20" s="94"/>
      <c r="L20" s="94"/>
      <c r="M20" s="154">
        <f t="shared" si="17"/>
        <v>1</v>
      </c>
      <c r="N20">
        <v>0</v>
      </c>
      <c r="O20">
        <v>0</v>
      </c>
      <c r="P20">
        <v>4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 s="139">
        <f t="shared" si="0"/>
        <v>0</v>
      </c>
      <c r="AD20" s="140">
        <f t="shared" si="1"/>
        <v>4</v>
      </c>
      <c r="AE20" s="141">
        <f t="shared" si="18"/>
        <v>0</v>
      </c>
      <c r="AF20" s="263">
        <f t="shared" si="19"/>
        <v>0</v>
      </c>
      <c r="AG20" s="265">
        <f t="shared" si="20"/>
        <v>0</v>
      </c>
      <c r="AI20" s="37">
        <f>IFERROR(IF(M20&gt;0,(N20*CONFIGURACAO!$C$20)+(O20*CONFIGURACAO!$C$21)+(P20*CONFIGURACAO!$C$22)+(Q20*CONFIGURACAO!$C$23)+(R20*CONFIGURACAO!$C$24),""),"")</f>
        <v>280</v>
      </c>
      <c r="AJ20" s="38">
        <f>IF(S20=0,0,IF(CONFIGURACAO!$C$15="SIM",(IF(S20&gt;CONFIGURACAO!$C$16,CONFIGURACAO!$C$16*CONFIGURACAO!$C$25,S20*CONFIGURACAO!$C$25)),'PI AREA  P75'!S20*CONFIGURACAO!$C$25))</f>
        <v>0</v>
      </c>
      <c r="AK20" s="38">
        <f>IF(T20=0,0,IF(CONFIGURACAO!$C$17="SIM",(IF(T20&gt;CONFIGURACAO!$C$18,CONFIGURACAO!$C$18*CONFIGURACAO!$C$26,T20*CONFIGURACAO!$C$26)),'PI AREA  P75'!T20*CONFIGURACAO!$C$26))</f>
        <v>0</v>
      </c>
      <c r="AL20" s="38">
        <f>IFERROR(IF(M20&gt;0,(U20*CONFIGURACAO!$C$29)+(V20*CONFIGURACAO!$C$30),""),"")</f>
        <v>0</v>
      </c>
      <c r="AM20" s="38">
        <f>IF(W20=0,0,IF(CONFIGURACAO!$C$41="SIM",(IF(W20&gt;CONFIGURACAO!$C$41,CONFIGURACAO!$C$41*CONFIGURACAO!$C$31,W20*CONFIGURACAO!$C$31)),'PI AREA  P75'!W20*CONFIGURACAO!$C$31))</f>
        <v>0</v>
      </c>
      <c r="AN20" s="38">
        <f>IF(X20=0,0,IF(CONFIGURACAO!$C$39="SIM",(IF(X20&gt;CONFIGURACAO!$C$40,CONFIGURACAO!$C$40*CONFIGURACAO!$C$32,X20*CONFIGURACAO!$C$32)),'PI AREA  P75'!X20*CONFIGURACAO!$C$32))</f>
        <v>0</v>
      </c>
      <c r="AO20" s="38">
        <f>IFERROR(IF(M20&gt;0,(Y20*CONFIGURACAO!$C$33)+(Z20*CONFIGURACAO!$C$34)+(AA20*CONFIGURACAO!$C$35)+(AB20*CONFIGURACAO!$C$36),""),"")</f>
        <v>0</v>
      </c>
      <c r="AP20" s="38">
        <f>IF(AA20=0,0,IF(CONFIGURACAO!$C$46="SIM",(IF(AA20&gt;CONFIGURACAO!$C$47,CONFIGURACAO!$C$47*CONFIGURACAO!$C$35,AA20*CONFIGURACAO!$C$35)),'PI AREA  P75'!AA20*CONFIGURACAO!$C$35))</f>
        <v>0</v>
      </c>
      <c r="AQ20" s="38">
        <f>IF(AB20=0,0,IF(CONFIGURACAO!$C$44="SIM",(IF(AB20&gt;CONFIGURACAO!$C$45,CONFIGURACAO!$C$45*CONFIGURACAO!$C$36,AB20*CONFIGURACAO!$C$36)),'PI AREA  P75'!AB20*CONFIGURACAO!$C$36))</f>
        <v>0</v>
      </c>
      <c r="AR20" s="38">
        <f t="shared" si="21"/>
        <v>280</v>
      </c>
      <c r="AS20" s="68">
        <f>IF(AR20="","",$AR20-(($AS$2/CONFIGURACAO!$C$6)*$M20))</f>
        <v>205</v>
      </c>
      <c r="AT20" s="73">
        <f t="shared" si="2"/>
        <v>3</v>
      </c>
      <c r="AU20" s="75">
        <f>IF(AR20="","",$AR20-(($AU$2/CONFIGURACAO!$C$6)*$M20))</f>
        <v>155</v>
      </c>
      <c r="AV20" s="76">
        <f t="shared" si="3"/>
        <v>4</v>
      </c>
      <c r="AW20" s="74">
        <f>IF(AR20="","",$AR20-(($AW$2/CONFIGURACAO!$C$6)*$M20))</f>
        <v>105</v>
      </c>
      <c r="AX20" s="72">
        <f t="shared" si="4"/>
        <v>5</v>
      </c>
      <c r="AZ20" s="39">
        <f t="shared" si="5"/>
        <v>2.6292190749843892E-2</v>
      </c>
      <c r="BA20" s="146">
        <f t="shared" si="6"/>
        <v>5</v>
      </c>
      <c r="BB20" s="146">
        <f t="shared" si="7"/>
        <v>855</v>
      </c>
      <c r="BC20" s="32">
        <f t="shared" si="8"/>
        <v>855</v>
      </c>
      <c r="BD20" s="148"/>
      <c r="BE20" s="40">
        <f t="shared" si="9"/>
        <v>0</v>
      </c>
      <c r="BF20" s="40">
        <f t="shared" si="10"/>
        <v>0</v>
      </c>
      <c r="BG20" s="40">
        <f t="shared" si="11"/>
        <v>0.10277492291880781</v>
      </c>
      <c r="BH20" s="40">
        <f t="shared" si="12"/>
        <v>4.042037186742118E-2</v>
      </c>
      <c r="BI20" s="40">
        <f t="shared" si="13"/>
        <v>0</v>
      </c>
      <c r="BJ20" s="40">
        <f t="shared" si="14"/>
        <v>0</v>
      </c>
      <c r="BK20" s="40">
        <f t="shared" si="15"/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 s="42"/>
      <c r="BU20"/>
      <c r="BV20"/>
      <c r="BW20">
        <f t="shared" si="22"/>
        <v>338</v>
      </c>
      <c r="BX20">
        <f t="shared" si="23"/>
        <v>352</v>
      </c>
      <c r="BY20"/>
      <c r="BZ20" s="249" t="s">
        <v>296</v>
      </c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</row>
    <row r="21" spans="1:134" s="32" customFormat="1" ht="17" thickBot="1" x14ac:dyDescent="0.25">
      <c r="A21" s="124" t="str">
        <f>CONFIGURACAO!$C$4</f>
        <v>AREA 21</v>
      </c>
      <c r="B21" s="125">
        <v>19</v>
      </c>
      <c r="C21" s="249" t="s">
        <v>281</v>
      </c>
      <c r="D21" s="126">
        <f t="shared" si="16"/>
        <v>6</v>
      </c>
      <c r="E21" s="250" t="s">
        <v>356</v>
      </c>
      <c r="F21" s="250">
        <v>0</v>
      </c>
      <c r="G21" s="250">
        <v>0</v>
      </c>
      <c r="H21" s="250">
        <v>0</v>
      </c>
      <c r="I21" s="250">
        <v>1</v>
      </c>
      <c r="J21" s="87"/>
      <c r="K21" s="94"/>
      <c r="L21" s="94"/>
      <c r="M21" s="154">
        <f t="shared" si="17"/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s="139">
        <f t="shared" si="0"/>
        <v>0</v>
      </c>
      <c r="AD21" s="140">
        <f t="shared" si="1"/>
        <v>0</v>
      </c>
      <c r="AE21" s="141">
        <f t="shared" si="18"/>
        <v>0</v>
      </c>
      <c r="AF21" s="263">
        <f t="shared" si="19"/>
        <v>0</v>
      </c>
      <c r="AG21" s="265">
        <f t="shared" si="20"/>
        <v>0</v>
      </c>
      <c r="AI21" s="37">
        <f>IFERROR(IF(M21&gt;0,(N21*CONFIGURACAO!$C$20)+(O21*CONFIGURACAO!$C$21)+(P21*CONFIGURACAO!$C$22)+(Q21*CONFIGURACAO!$C$23)+(R21*CONFIGURACAO!$C$24),""),"")</f>
        <v>0</v>
      </c>
      <c r="AJ21" s="38">
        <f>IF(S21=0,0,IF(CONFIGURACAO!$C$15="SIM",(IF(S21&gt;CONFIGURACAO!$C$16,CONFIGURACAO!$C$16*CONFIGURACAO!$C$25,S21*CONFIGURACAO!$C$25)),'PI AREA  P75'!S21*CONFIGURACAO!$C$25))</f>
        <v>0</v>
      </c>
      <c r="AK21" s="38">
        <f>IF(T21=0,0,IF(CONFIGURACAO!$C$17="SIM",(IF(T21&gt;CONFIGURACAO!$C$18,CONFIGURACAO!$C$18*CONFIGURACAO!$C$26,T21*CONFIGURACAO!$C$26)),'PI AREA  P75'!T21*CONFIGURACAO!$C$26))</f>
        <v>0</v>
      </c>
      <c r="AL21" s="38">
        <f>IFERROR(IF(M21&gt;0,(U21*CONFIGURACAO!$C$29)+(V21*CONFIGURACAO!$C$30),""),"")</f>
        <v>0</v>
      </c>
      <c r="AM21" s="38">
        <f>IF(W21=0,0,IF(CONFIGURACAO!$C$41="SIM",(IF(W21&gt;CONFIGURACAO!$C$41,CONFIGURACAO!$C$41*CONFIGURACAO!$C$31,W21*CONFIGURACAO!$C$31)),'PI AREA  P75'!W21*CONFIGURACAO!$C$31))</f>
        <v>0</v>
      </c>
      <c r="AN21" s="38">
        <f>IF(X21=0,0,IF(CONFIGURACAO!$C$39="SIM",(IF(X21&gt;CONFIGURACAO!$C$40,CONFIGURACAO!$C$40*CONFIGURACAO!$C$32,X21*CONFIGURACAO!$C$32)),'PI AREA  P75'!X21*CONFIGURACAO!$C$32))</f>
        <v>0</v>
      </c>
      <c r="AO21" s="38">
        <f>IFERROR(IF(M21&gt;0,(Y21*CONFIGURACAO!$C$33)+(Z21*CONFIGURACAO!$C$34)+(AA21*CONFIGURACAO!$C$35)+(AB21*CONFIGURACAO!$C$36),""),"")</f>
        <v>0</v>
      </c>
      <c r="AP21" s="38">
        <f>IF(AA21=0,0,IF(CONFIGURACAO!$C$46="SIM",(IF(AA21&gt;CONFIGURACAO!$C$47,CONFIGURACAO!$C$47*CONFIGURACAO!$C$35,AA21*CONFIGURACAO!$C$35)),'PI AREA  P75'!AA21*CONFIGURACAO!$C$35))</f>
        <v>0</v>
      </c>
      <c r="AQ21" s="38">
        <f>IF(AB21=0,0,IF(CONFIGURACAO!$C$44="SIM",(IF(AB21&gt;CONFIGURACAO!$C$45,CONFIGURACAO!$C$45*CONFIGURACAO!$C$36,AB21*CONFIGURACAO!$C$36)),'PI AREA  P75'!AB21*CONFIGURACAO!$C$36))</f>
        <v>0</v>
      </c>
      <c r="AR21" s="38">
        <f t="shared" si="21"/>
        <v>0</v>
      </c>
      <c r="AS21" s="68">
        <f>IF(AR21="","",$AR21-(($AS$2/CONFIGURACAO!$C$6)*$M21))</f>
        <v>-75</v>
      </c>
      <c r="AT21" s="73" t="str">
        <f t="shared" si="2"/>
        <v>NAO</v>
      </c>
      <c r="AU21" s="75">
        <f>IF(AR21="","",$AR21-(($AU$2/CONFIGURACAO!$C$6)*$M21))</f>
        <v>-125</v>
      </c>
      <c r="AV21" s="76" t="str">
        <f t="shared" si="3"/>
        <v>NAO</v>
      </c>
      <c r="AW21" s="74">
        <f>IF(AR21="","",$AR21-(($AW$2/CONFIGURACAO!$C$6)*$M21))</f>
        <v>-175</v>
      </c>
      <c r="AX21" s="72" t="str">
        <f t="shared" si="4"/>
        <v>NAO</v>
      </c>
      <c r="AZ21" s="39">
        <f t="shared" si="5"/>
        <v>0</v>
      </c>
      <c r="BA21" s="146">
        <f t="shared" si="6"/>
        <v>0</v>
      </c>
      <c r="BB21" s="146">
        <f t="shared" si="7"/>
        <v>1158</v>
      </c>
      <c r="BC21" s="32">
        <f t="shared" si="8"/>
        <v>1158</v>
      </c>
      <c r="BD21" s="148"/>
      <c r="BE21" s="40">
        <f t="shared" si="9"/>
        <v>0</v>
      </c>
      <c r="BF21" s="40">
        <f t="shared" si="10"/>
        <v>0</v>
      </c>
      <c r="BG21" s="40">
        <f t="shared" si="11"/>
        <v>0</v>
      </c>
      <c r="BH21" s="40">
        <f t="shared" si="12"/>
        <v>0</v>
      </c>
      <c r="BI21" s="40">
        <f t="shared" si="13"/>
        <v>0</v>
      </c>
      <c r="BJ21" s="40">
        <f t="shared" si="14"/>
        <v>0</v>
      </c>
      <c r="BK21" s="40">
        <f t="shared" si="15"/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 s="42"/>
      <c r="BU21"/>
      <c r="BV21"/>
      <c r="BW21">
        <f t="shared" ref="BW21:BW34" si="24">MATCH(BZ21,$C$1:$C$1204,0)-2</f>
        <v>353</v>
      </c>
      <c r="BX21">
        <f t="shared" si="23"/>
        <v>366</v>
      </c>
      <c r="BY21"/>
      <c r="BZ21" s="249" t="s">
        <v>297</v>
      </c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</row>
    <row r="22" spans="1:134" s="32" customFormat="1" ht="17" thickBot="1" x14ac:dyDescent="0.25">
      <c r="A22" s="124" t="str">
        <f>CONFIGURACAO!$C$4</f>
        <v>AREA 21</v>
      </c>
      <c r="B22" s="125">
        <v>20</v>
      </c>
      <c r="C22" s="249" t="s">
        <v>281</v>
      </c>
      <c r="D22" s="126">
        <f t="shared" si="16"/>
        <v>7</v>
      </c>
      <c r="E22" s="250" t="s">
        <v>357</v>
      </c>
      <c r="F22" s="250">
        <v>0</v>
      </c>
      <c r="G22" s="250">
        <v>0</v>
      </c>
      <c r="H22" s="250">
        <v>0</v>
      </c>
      <c r="I22" s="250">
        <v>1</v>
      </c>
      <c r="J22" s="87"/>
      <c r="K22" s="94"/>
      <c r="L22" s="94"/>
      <c r="M22" s="154">
        <f t="shared" si="17"/>
        <v>1</v>
      </c>
      <c r="N22">
        <v>0</v>
      </c>
      <c r="O22">
        <v>0</v>
      </c>
      <c r="P22">
        <v>2</v>
      </c>
      <c r="Q22">
        <v>0.75</v>
      </c>
      <c r="R22">
        <v>0.75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s="139">
        <f t="shared" si="0"/>
        <v>0</v>
      </c>
      <c r="AD22" s="140">
        <f t="shared" si="1"/>
        <v>2</v>
      </c>
      <c r="AE22" s="141">
        <f t="shared" si="18"/>
        <v>0</v>
      </c>
      <c r="AF22" s="263">
        <f t="shared" si="19"/>
        <v>0</v>
      </c>
      <c r="AG22" s="265">
        <f t="shared" si="20"/>
        <v>0</v>
      </c>
      <c r="AI22" s="37">
        <f>IFERROR(IF(M22&gt;0,(N22*CONFIGURACAO!$C$20)+(O22*CONFIGURACAO!$C$21)+(P22*CONFIGURACAO!$C$22)+(Q22*CONFIGURACAO!$C$23)+(R22*CONFIGURACAO!$C$24),""),"")</f>
        <v>165</v>
      </c>
      <c r="AJ22" s="38">
        <f>IF(S22=0,0,IF(CONFIGURACAO!$C$15="SIM",(IF(S22&gt;CONFIGURACAO!$C$16,CONFIGURACAO!$C$16*CONFIGURACAO!$C$25,S22*CONFIGURACAO!$C$25)),'PI AREA  P75'!S22*CONFIGURACAO!$C$25))</f>
        <v>0</v>
      </c>
      <c r="AK22" s="38">
        <f>IF(T22=0,0,IF(CONFIGURACAO!$C$17="SIM",(IF(T22&gt;CONFIGURACAO!$C$18,CONFIGURACAO!$C$18*CONFIGURACAO!$C$26,T22*CONFIGURACAO!$C$26)),'PI AREA  P75'!T22*CONFIGURACAO!$C$26))</f>
        <v>0</v>
      </c>
      <c r="AL22" s="38">
        <f>IFERROR(IF(M22&gt;0,(U22*CONFIGURACAO!$C$29)+(V22*CONFIGURACAO!$C$30),""),"")</f>
        <v>0</v>
      </c>
      <c r="AM22" s="38">
        <f>IF(W22=0,0,IF(CONFIGURACAO!$C$41="SIM",(IF(W22&gt;CONFIGURACAO!$C$41,CONFIGURACAO!$C$41*CONFIGURACAO!$C$31,W22*CONFIGURACAO!$C$31)),'PI AREA  P75'!W22*CONFIGURACAO!$C$31))</f>
        <v>0</v>
      </c>
      <c r="AN22" s="38">
        <f>IF(X22=0,0,IF(CONFIGURACAO!$C$39="SIM",(IF(X22&gt;CONFIGURACAO!$C$40,CONFIGURACAO!$C$40*CONFIGURACAO!$C$32,X22*CONFIGURACAO!$C$32)),'PI AREA  P75'!X22*CONFIGURACAO!$C$32))</f>
        <v>0</v>
      </c>
      <c r="AO22" s="38">
        <f>IFERROR(IF(M22&gt;0,(Y22*CONFIGURACAO!$C$33)+(Z22*CONFIGURACAO!$C$34)+(AA22*CONFIGURACAO!$C$35)+(AB22*CONFIGURACAO!$C$36),""),"")</f>
        <v>0</v>
      </c>
      <c r="AP22" s="38">
        <f>IF(AA22=0,0,IF(CONFIGURACAO!$C$46="SIM",(IF(AA22&gt;CONFIGURACAO!$C$47,CONFIGURACAO!$C$47*CONFIGURACAO!$C$35,AA22*CONFIGURACAO!$C$35)),'PI AREA  P75'!AA22*CONFIGURACAO!$C$35))</f>
        <v>0</v>
      </c>
      <c r="AQ22" s="38">
        <f>IF(AB22=0,0,IF(CONFIGURACAO!$C$44="SIM",(IF(AB22&gt;CONFIGURACAO!$C$45,CONFIGURACAO!$C$45*CONFIGURACAO!$C$36,AB22*CONFIGURACAO!$C$36)),'PI AREA  P75'!AB22*CONFIGURACAO!$C$36))</f>
        <v>0</v>
      </c>
      <c r="AR22" s="38">
        <f t="shared" si="21"/>
        <v>165</v>
      </c>
      <c r="AS22" s="68">
        <f>IF(AR22="","",$AR22-(($AS$2/CONFIGURACAO!$C$6)*$M22))</f>
        <v>90</v>
      </c>
      <c r="AT22" s="73">
        <f t="shared" si="2"/>
        <v>3</v>
      </c>
      <c r="AU22" s="75">
        <f>IF(AR22="","",$AR22-(($AU$2/CONFIGURACAO!$C$6)*$M22))</f>
        <v>40</v>
      </c>
      <c r="AV22" s="76">
        <f t="shared" si="3"/>
        <v>4</v>
      </c>
      <c r="AW22" s="74">
        <f>IF(AR22="","",$AR22-(($AW$2/CONFIGURACAO!$C$6)*$M22))</f>
        <v>-10</v>
      </c>
      <c r="AX22" s="72" t="str">
        <f t="shared" si="4"/>
        <v>NAO</v>
      </c>
      <c r="AZ22" s="39">
        <f t="shared" si="5"/>
        <v>1.5493612406158007E-2</v>
      </c>
      <c r="BA22" s="146">
        <f t="shared" si="6"/>
        <v>3.5</v>
      </c>
      <c r="BB22" s="146">
        <f t="shared" si="7"/>
        <v>932</v>
      </c>
      <c r="BC22" s="32">
        <f t="shared" si="8"/>
        <v>965</v>
      </c>
      <c r="BD22" s="148"/>
      <c r="BE22" s="40">
        <f t="shared" si="9"/>
        <v>0</v>
      </c>
      <c r="BF22" s="40">
        <f t="shared" si="10"/>
        <v>0</v>
      </c>
      <c r="BG22" s="40">
        <f t="shared" si="11"/>
        <v>5.1387461459403906E-2</v>
      </c>
      <c r="BH22" s="40">
        <f t="shared" si="12"/>
        <v>3.0315278900565887E-2</v>
      </c>
      <c r="BI22" s="40">
        <f t="shared" si="13"/>
        <v>7.9957356076759065E-2</v>
      </c>
      <c r="BJ22" s="40">
        <f t="shared" si="14"/>
        <v>0</v>
      </c>
      <c r="BK22" s="40">
        <f t="shared" si="15"/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 s="42"/>
      <c r="BU22"/>
      <c r="BV22"/>
      <c r="BW22">
        <f t="shared" si="24"/>
        <v>367</v>
      </c>
      <c r="BX22">
        <f t="shared" si="23"/>
        <v>385</v>
      </c>
      <c r="BY22"/>
      <c r="BZ22" s="249" t="s">
        <v>298</v>
      </c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</row>
    <row r="23" spans="1:134" s="32" customFormat="1" ht="17" thickBot="1" x14ac:dyDescent="0.25">
      <c r="A23" s="124" t="str">
        <f>CONFIGURACAO!$C$4</f>
        <v>AREA 21</v>
      </c>
      <c r="B23" s="125">
        <v>21</v>
      </c>
      <c r="C23" s="249" t="s">
        <v>281</v>
      </c>
      <c r="D23" s="126">
        <f t="shared" si="16"/>
        <v>8</v>
      </c>
      <c r="E23" s="250" t="s">
        <v>358</v>
      </c>
      <c r="F23" s="250">
        <v>0</v>
      </c>
      <c r="G23" s="250">
        <v>0</v>
      </c>
      <c r="H23" s="250">
        <v>0</v>
      </c>
      <c r="I23" s="250">
        <v>1</v>
      </c>
      <c r="J23" s="87"/>
      <c r="K23" s="94"/>
      <c r="L23" s="94"/>
      <c r="M23" s="154">
        <f t="shared" si="17"/>
        <v>1</v>
      </c>
      <c r="N23">
        <v>0</v>
      </c>
      <c r="O23">
        <v>0</v>
      </c>
      <c r="P23">
        <v>0</v>
      </c>
      <c r="Q23">
        <v>0.75</v>
      </c>
      <c r="R23">
        <v>0</v>
      </c>
      <c r="S23">
        <v>0</v>
      </c>
      <c r="T23">
        <v>0.75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s="139">
        <f t="shared" si="0"/>
        <v>0</v>
      </c>
      <c r="AD23" s="140">
        <f t="shared" si="1"/>
        <v>0</v>
      </c>
      <c r="AE23" s="141">
        <f t="shared" si="18"/>
        <v>0</v>
      </c>
      <c r="AF23" s="263">
        <f t="shared" si="19"/>
        <v>0</v>
      </c>
      <c r="AG23" s="265">
        <f t="shared" si="20"/>
        <v>0</v>
      </c>
      <c r="AI23" s="37">
        <f>IFERROR(IF(M23&gt;0,(N23*CONFIGURACAO!$C$20)+(O23*CONFIGURACAO!$C$21)+(P23*CONFIGURACAO!$C$22)+(Q23*CONFIGURACAO!$C$23)+(R23*CONFIGURACAO!$C$24),""),"")</f>
        <v>30</v>
      </c>
      <c r="AJ23" s="38">
        <f>IF(S23=0,0,IF(CONFIGURACAO!$C$15="SIM",(IF(S23&gt;CONFIGURACAO!$C$16,CONFIGURACAO!$C$16*CONFIGURACAO!$C$25,S23*CONFIGURACAO!$C$25)),'PI AREA  P75'!S23*CONFIGURACAO!$C$25))</f>
        <v>0</v>
      </c>
      <c r="AK23" s="38">
        <f>IF(T23=0,0,IF(CONFIGURACAO!$C$17="SIM",(IF(T23&gt;CONFIGURACAO!$C$18,CONFIGURACAO!$C$18*CONFIGURACAO!$C$26,T23*CONFIGURACAO!$C$26)),'PI AREA  P75'!T23*CONFIGURACAO!$C$26))</f>
        <v>3.75</v>
      </c>
      <c r="AL23" s="38">
        <f>IFERROR(IF(M23&gt;0,(U23*CONFIGURACAO!$C$29)+(V23*CONFIGURACAO!$C$30),""),"")</f>
        <v>0</v>
      </c>
      <c r="AM23" s="38">
        <f>IF(W23=0,0,IF(CONFIGURACAO!$C$41="SIM",(IF(W23&gt;CONFIGURACAO!$C$41,CONFIGURACAO!$C$41*CONFIGURACAO!$C$31,W23*CONFIGURACAO!$C$31)),'PI AREA  P75'!W23*CONFIGURACAO!$C$31))</f>
        <v>0</v>
      </c>
      <c r="AN23" s="38">
        <f>IF(X23=0,0,IF(CONFIGURACAO!$C$39="SIM",(IF(X23&gt;CONFIGURACAO!$C$40,CONFIGURACAO!$C$40*CONFIGURACAO!$C$32,X23*CONFIGURACAO!$C$32)),'PI AREA  P75'!X23*CONFIGURACAO!$C$32))</f>
        <v>0</v>
      </c>
      <c r="AO23" s="38">
        <f>IFERROR(IF(M23&gt;0,(Y23*CONFIGURACAO!$C$33)+(Z23*CONFIGURACAO!$C$34)+(AA23*CONFIGURACAO!$C$35)+(AB23*CONFIGURACAO!$C$36),""),"")</f>
        <v>0</v>
      </c>
      <c r="AP23" s="38">
        <f>IF(AA23=0,0,IF(CONFIGURACAO!$C$46="SIM",(IF(AA23&gt;CONFIGURACAO!$C$47,CONFIGURACAO!$C$47*CONFIGURACAO!$C$35,AA23*CONFIGURACAO!$C$35)),'PI AREA  P75'!AA23*CONFIGURACAO!$C$35))</f>
        <v>0</v>
      </c>
      <c r="AQ23" s="38">
        <f>IF(AB23=0,0,IF(CONFIGURACAO!$C$44="SIM",(IF(AB23&gt;CONFIGURACAO!$C$45,CONFIGURACAO!$C$45*CONFIGURACAO!$C$36,AB23*CONFIGURACAO!$C$36)),'PI AREA  P75'!AB23*CONFIGURACAO!$C$36))</f>
        <v>0</v>
      </c>
      <c r="AR23" s="38">
        <f t="shared" si="21"/>
        <v>33.75</v>
      </c>
      <c r="AS23" s="68">
        <f>IF(AR23="","",$AR23-(($AS$2/CONFIGURACAO!$C$6)*$M23))</f>
        <v>-41.25</v>
      </c>
      <c r="AT23" s="73" t="str">
        <f t="shared" si="2"/>
        <v>NAO</v>
      </c>
      <c r="AU23" s="75">
        <f>IF(AR23="","",$AR23-(($AU$2/CONFIGURACAO!$C$6)*$M23))</f>
        <v>-91.25</v>
      </c>
      <c r="AV23" s="76" t="str">
        <f t="shared" si="3"/>
        <v>NAO</v>
      </c>
      <c r="AW23" s="74">
        <f>IF(AR23="","",$AR23-(($AW$2/CONFIGURACAO!$C$6)*$M23))</f>
        <v>-141.25</v>
      </c>
      <c r="AX23" s="72" t="str">
        <f t="shared" si="4"/>
        <v>NAO</v>
      </c>
      <c r="AZ23" s="39">
        <f t="shared" si="5"/>
        <v>3.1691479921686829E-3</v>
      </c>
      <c r="BA23" s="146">
        <f t="shared" si="6"/>
        <v>1.5</v>
      </c>
      <c r="BB23" s="146">
        <f t="shared" si="7"/>
        <v>1054</v>
      </c>
      <c r="BC23" s="32">
        <f t="shared" si="8"/>
        <v>1125</v>
      </c>
      <c r="BD23" s="148"/>
      <c r="BE23" s="40">
        <f t="shared" si="9"/>
        <v>0</v>
      </c>
      <c r="BF23" s="40">
        <f t="shared" si="10"/>
        <v>0</v>
      </c>
      <c r="BG23" s="40">
        <f t="shared" si="11"/>
        <v>0</v>
      </c>
      <c r="BH23" s="40">
        <f t="shared" si="12"/>
        <v>3.0315278900565887E-2</v>
      </c>
      <c r="BI23" s="40">
        <f t="shared" si="13"/>
        <v>0</v>
      </c>
      <c r="BJ23" s="40">
        <f t="shared" si="14"/>
        <v>0</v>
      </c>
      <c r="BK23" s="40">
        <f t="shared" si="15"/>
        <v>0.1203852327447833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 s="42"/>
      <c r="BU23"/>
      <c r="BV23"/>
      <c r="BW23">
        <f t="shared" si="24"/>
        <v>386</v>
      </c>
      <c r="BX23">
        <f t="shared" si="23"/>
        <v>406</v>
      </c>
      <c r="BY23"/>
      <c r="BZ23" s="249" t="s">
        <v>299</v>
      </c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</row>
    <row r="24" spans="1:134" s="32" customFormat="1" ht="17" thickBot="1" x14ac:dyDescent="0.25">
      <c r="A24" s="124" t="str">
        <f>CONFIGURACAO!$C$4</f>
        <v>AREA 21</v>
      </c>
      <c r="B24" s="125">
        <v>22</v>
      </c>
      <c r="C24" s="249" t="s">
        <v>281</v>
      </c>
      <c r="D24" s="126">
        <f t="shared" si="16"/>
        <v>9</v>
      </c>
      <c r="E24" s="250" t="s">
        <v>359</v>
      </c>
      <c r="F24" s="250">
        <v>1</v>
      </c>
      <c r="G24" s="250">
        <v>1</v>
      </c>
      <c r="H24" s="250">
        <v>1</v>
      </c>
      <c r="I24" s="250">
        <v>1</v>
      </c>
      <c r="J24" s="87"/>
      <c r="K24" s="94"/>
      <c r="L24" s="94"/>
      <c r="M24" s="154">
        <f t="shared" si="17"/>
        <v>4</v>
      </c>
      <c r="N24">
        <v>0</v>
      </c>
      <c r="O24">
        <v>2.75</v>
      </c>
      <c r="P24">
        <v>3</v>
      </c>
      <c r="Q24">
        <v>9</v>
      </c>
      <c r="R24">
        <v>1.5</v>
      </c>
      <c r="S24">
        <v>2.25</v>
      </c>
      <c r="T24">
        <v>4.75</v>
      </c>
      <c r="U24">
        <v>0</v>
      </c>
      <c r="V24">
        <v>1</v>
      </c>
      <c r="W24">
        <v>5</v>
      </c>
      <c r="X24">
        <v>3</v>
      </c>
      <c r="Y24">
        <v>0</v>
      </c>
      <c r="Z24">
        <v>1</v>
      </c>
      <c r="AA24">
        <v>1</v>
      </c>
      <c r="AB24">
        <v>9</v>
      </c>
      <c r="AC24" s="139">
        <f t="shared" si="0"/>
        <v>2.75</v>
      </c>
      <c r="AD24" s="140">
        <f t="shared" si="1"/>
        <v>5.75</v>
      </c>
      <c r="AE24" s="141">
        <f t="shared" si="18"/>
        <v>1</v>
      </c>
      <c r="AF24" s="263">
        <f t="shared" si="19"/>
        <v>1</v>
      </c>
      <c r="AG24" s="265">
        <f t="shared" si="20"/>
        <v>4.75</v>
      </c>
      <c r="AI24" s="37">
        <f>IFERROR(IF(M24&gt;0,(N24*CONFIGURACAO!$C$20)+(O24*CONFIGURACAO!$C$21)+(P24*CONFIGURACAO!$C$22)+(Q24*CONFIGURACAO!$C$23)+(R24*CONFIGURACAO!$C$24),""),"")</f>
        <v>790</v>
      </c>
      <c r="AJ24" s="38">
        <f>IF(S24=0,0,IF(CONFIGURACAO!$C$15="SIM",(IF(S24&gt;CONFIGURACAO!$C$16,CONFIGURACAO!$C$16*CONFIGURACAO!$C$25,S24*CONFIGURACAO!$C$25)),'PI AREA  P75'!S24*CONFIGURACAO!$C$25))</f>
        <v>22.5</v>
      </c>
      <c r="AK24" s="38">
        <f>IF(T24=0,0,IF(CONFIGURACAO!$C$17="SIM",(IF(T24&gt;CONFIGURACAO!$C$18,CONFIGURACAO!$C$18*CONFIGURACAO!$C$26,T24*CONFIGURACAO!$C$26)),'PI AREA  P75'!T24*CONFIGURACAO!$C$26))</f>
        <v>20</v>
      </c>
      <c r="AL24" s="38">
        <f>IFERROR(IF(M24&gt;0,(U24*CONFIGURACAO!$C$29)+(V24*CONFIGURACAO!$C$30),""),"")</f>
        <v>100</v>
      </c>
      <c r="AM24" s="38">
        <f>IF(W24=0,0,IF(CONFIGURACAO!$C$41="SIM",(IF(W24&gt;CONFIGURACAO!$C$41,CONFIGURACAO!$C$41*CONFIGURACAO!$C$31,W24*CONFIGURACAO!$C$31)),'PI AREA  P75'!W24*CONFIGURACAO!$C$31))</f>
        <v>250</v>
      </c>
      <c r="AN24" s="38">
        <f>IF(X24=0,0,IF(CONFIGURACAO!$C$39="SIM",(IF(X24&gt;CONFIGURACAO!$C$40,CONFIGURACAO!$C$40*CONFIGURACAO!$C$32,X24*CONFIGURACAO!$C$32)),'PI AREA  P75'!X24*CONFIGURACAO!$C$32))</f>
        <v>75</v>
      </c>
      <c r="AO24" s="38">
        <f>IFERROR(IF(M24&gt;0,(Y24*CONFIGURACAO!$C$33)+(Z24*CONFIGURACAO!$C$34)+(AA24*CONFIGURACAO!$C$35)+(AB24*CONFIGURACAO!$C$36),""),"")</f>
        <v>165</v>
      </c>
      <c r="AP24" s="38">
        <f>IF(AA24=0,0,IF(CONFIGURACAO!$C$46="SIM",(IF(AA24&gt;CONFIGURACAO!$C$47,CONFIGURACAO!$C$47*CONFIGURACAO!$C$35,AA24*CONFIGURACAO!$C$35)),'PI AREA  P75'!AA24*CONFIGURACAO!$C$35))</f>
        <v>25</v>
      </c>
      <c r="AQ24" s="38">
        <f>IF(AB24=0,0,IF(CONFIGURACAO!$C$44="SIM",(IF(AB24&gt;CONFIGURACAO!$C$45,CONFIGURACAO!$C$45*CONFIGURACAO!$C$36,AB24*CONFIGURACAO!$C$36)),'PI AREA  P75'!AB24*CONFIGURACAO!$C$36))</f>
        <v>20</v>
      </c>
      <c r="AR24" s="38">
        <f t="shared" si="21"/>
        <v>1467.5</v>
      </c>
      <c r="AS24" s="68">
        <f>IF(AR24="","",$AR24-(($AS$2/CONFIGURACAO!$C$6)*$M24))</f>
        <v>1167.5</v>
      </c>
      <c r="AT24" s="73">
        <f t="shared" si="2"/>
        <v>3</v>
      </c>
      <c r="AU24" s="75">
        <f>IF(AR24="","",$AR24-(($AU$2/CONFIGURACAO!$C$6)*$M24))</f>
        <v>967.5</v>
      </c>
      <c r="AV24" s="76">
        <f t="shared" si="3"/>
        <v>4</v>
      </c>
      <c r="AW24" s="74">
        <f>IF(AR24="","",$AR24-(($AW$2/CONFIGURACAO!$C$6)*$M24))</f>
        <v>767.5</v>
      </c>
      <c r="AX24" s="72">
        <f t="shared" si="4"/>
        <v>5</v>
      </c>
      <c r="AZ24" s="39">
        <f t="shared" si="5"/>
        <v>0.13779924973355681</v>
      </c>
      <c r="BA24" s="146">
        <f t="shared" si="6"/>
        <v>43.25</v>
      </c>
      <c r="BB24" s="146">
        <f t="shared" si="7"/>
        <v>60</v>
      </c>
      <c r="BC24" s="32">
        <f t="shared" si="8"/>
        <v>219</v>
      </c>
      <c r="BD24" s="148"/>
      <c r="BE24" s="40">
        <f t="shared" si="9"/>
        <v>0</v>
      </c>
      <c r="BF24" s="40">
        <f t="shared" si="10"/>
        <v>0.10609567901234568</v>
      </c>
      <c r="BG24" s="40">
        <f t="shared" si="11"/>
        <v>7.7081192189105849E-2</v>
      </c>
      <c r="BH24" s="40">
        <f t="shared" si="12"/>
        <v>0.36378334680679059</v>
      </c>
      <c r="BI24" s="40">
        <f t="shared" si="13"/>
        <v>0.15991471215351813</v>
      </c>
      <c r="BJ24" s="40">
        <f t="shared" si="14"/>
        <v>0.20794824399260628</v>
      </c>
      <c r="BK24" s="40">
        <f t="shared" si="15"/>
        <v>0.7624398073836276</v>
      </c>
      <c r="BL24">
        <v>0</v>
      </c>
      <c r="BM24">
        <v>1</v>
      </c>
      <c r="BN24">
        <v>5</v>
      </c>
      <c r="BO24">
        <v>3</v>
      </c>
      <c r="BP24">
        <v>0</v>
      </c>
      <c r="BQ24">
        <v>1</v>
      </c>
      <c r="BR24">
        <v>1</v>
      </c>
      <c r="BS24">
        <v>9</v>
      </c>
      <c r="BT24" s="42"/>
      <c r="BU24"/>
      <c r="BV24"/>
      <c r="BW24">
        <f t="shared" si="24"/>
        <v>407</v>
      </c>
      <c r="BX24">
        <f t="shared" si="23"/>
        <v>426</v>
      </c>
      <c r="BY24"/>
      <c r="BZ24" s="249" t="s">
        <v>300</v>
      </c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</row>
    <row r="25" spans="1:134" s="32" customFormat="1" ht="17" thickBot="1" x14ac:dyDescent="0.25">
      <c r="A25" s="124" t="str">
        <f>CONFIGURACAO!$C$4</f>
        <v>AREA 21</v>
      </c>
      <c r="B25" s="125">
        <v>23</v>
      </c>
      <c r="C25" s="249" t="s">
        <v>281</v>
      </c>
      <c r="D25" s="126">
        <f t="shared" si="16"/>
        <v>10</v>
      </c>
      <c r="E25" s="250" t="s">
        <v>360</v>
      </c>
      <c r="F25" s="250">
        <v>0</v>
      </c>
      <c r="G25" s="250">
        <v>0</v>
      </c>
      <c r="H25" s="250">
        <v>0</v>
      </c>
      <c r="I25" s="250">
        <v>1</v>
      </c>
      <c r="J25" s="87"/>
      <c r="K25" s="94"/>
      <c r="L25" s="94"/>
      <c r="M25" s="154">
        <f t="shared" si="17"/>
        <v>1</v>
      </c>
      <c r="N25">
        <v>0</v>
      </c>
      <c r="O25">
        <v>0</v>
      </c>
      <c r="P25">
        <v>1.5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s="139">
        <f t="shared" si="0"/>
        <v>0</v>
      </c>
      <c r="AD25" s="140">
        <f t="shared" si="1"/>
        <v>1.5</v>
      </c>
      <c r="AE25" s="141">
        <f t="shared" si="18"/>
        <v>0</v>
      </c>
      <c r="AF25" s="263">
        <f t="shared" si="19"/>
        <v>0</v>
      </c>
      <c r="AG25" s="265">
        <f t="shared" si="20"/>
        <v>0</v>
      </c>
      <c r="AI25" s="37">
        <f>IFERROR(IF(M25&gt;0,(N25*CONFIGURACAO!$C$20)+(O25*CONFIGURACAO!$C$21)+(P25*CONFIGURACAO!$C$22)+(Q25*CONFIGURACAO!$C$23)+(R25*CONFIGURACAO!$C$24),""),"")</f>
        <v>90</v>
      </c>
      <c r="AJ25" s="38">
        <f>IF(S25=0,0,IF(CONFIGURACAO!$C$15="SIM",(IF(S25&gt;CONFIGURACAO!$C$16,CONFIGURACAO!$C$16*CONFIGURACAO!$C$25,S25*CONFIGURACAO!$C$25)),'PI AREA  P75'!S25*CONFIGURACAO!$C$25))</f>
        <v>0</v>
      </c>
      <c r="AK25" s="38">
        <f>IF(T25=0,0,IF(CONFIGURACAO!$C$17="SIM",(IF(T25&gt;CONFIGURACAO!$C$18,CONFIGURACAO!$C$18*CONFIGURACAO!$C$26,T25*CONFIGURACAO!$C$26)),'PI AREA  P75'!T25*CONFIGURACAO!$C$26))</f>
        <v>0</v>
      </c>
      <c r="AL25" s="38">
        <f>IFERROR(IF(M25&gt;0,(U25*CONFIGURACAO!$C$29)+(V25*CONFIGURACAO!$C$30),""),"")</f>
        <v>0</v>
      </c>
      <c r="AM25" s="38">
        <f>IF(W25=0,0,IF(CONFIGURACAO!$C$41="SIM",(IF(W25&gt;CONFIGURACAO!$C$41,CONFIGURACAO!$C$41*CONFIGURACAO!$C$31,W25*CONFIGURACAO!$C$31)),'PI AREA  P75'!W25*CONFIGURACAO!$C$31))</f>
        <v>0</v>
      </c>
      <c r="AN25" s="38">
        <f>IF(X25=0,0,IF(CONFIGURACAO!$C$39="SIM",(IF(X25&gt;CONFIGURACAO!$C$40,CONFIGURACAO!$C$40*CONFIGURACAO!$C$32,X25*CONFIGURACAO!$C$32)),'PI AREA  P75'!X25*CONFIGURACAO!$C$32))</f>
        <v>0</v>
      </c>
      <c r="AO25" s="38">
        <f>IFERROR(IF(M25&gt;0,(Y25*CONFIGURACAO!$C$33)+(Z25*CONFIGURACAO!$C$34)+(AA25*CONFIGURACAO!$C$35)+(AB25*CONFIGURACAO!$C$36),""),"")</f>
        <v>0</v>
      </c>
      <c r="AP25" s="38">
        <f>IF(AA25=0,0,IF(CONFIGURACAO!$C$46="SIM",(IF(AA25&gt;CONFIGURACAO!$C$47,CONFIGURACAO!$C$47*CONFIGURACAO!$C$35,AA25*CONFIGURACAO!$C$35)),'PI AREA  P75'!AA25*CONFIGURACAO!$C$35))</f>
        <v>0</v>
      </c>
      <c r="AQ25" s="38">
        <f>IF(AB25=0,0,IF(CONFIGURACAO!$C$44="SIM",(IF(AB25&gt;CONFIGURACAO!$C$45,CONFIGURACAO!$C$45*CONFIGURACAO!$C$36,AB25*CONFIGURACAO!$C$36)),'PI AREA  P75'!AB25*CONFIGURACAO!$C$36))</f>
        <v>0</v>
      </c>
      <c r="AR25" s="38">
        <f t="shared" si="21"/>
        <v>90</v>
      </c>
      <c r="AS25" s="68">
        <f>IF(AR25="","",$AR25-(($AS$2/CONFIGURACAO!$C$6)*$M25))</f>
        <v>15</v>
      </c>
      <c r="AT25" s="73">
        <f t="shared" si="2"/>
        <v>3</v>
      </c>
      <c r="AU25" s="75">
        <f>IF(AR25="","",$AR25-(($AU$2/CONFIGURACAO!$C$6)*$M25))</f>
        <v>-35</v>
      </c>
      <c r="AV25" s="76" t="str">
        <f t="shared" si="3"/>
        <v>NAO</v>
      </c>
      <c r="AW25" s="74">
        <f>IF(AR25="","",$AR25-(($AW$2/CONFIGURACAO!$C$6)*$M25))</f>
        <v>-85</v>
      </c>
      <c r="AX25" s="72" t="str">
        <f t="shared" si="4"/>
        <v>NAO</v>
      </c>
      <c r="AZ25" s="39">
        <f t="shared" si="5"/>
        <v>8.4510613124498223E-3</v>
      </c>
      <c r="BA25" s="146">
        <f t="shared" si="6"/>
        <v>1.5</v>
      </c>
      <c r="BB25" s="146">
        <f t="shared" si="7"/>
        <v>1054</v>
      </c>
      <c r="BC25" s="32">
        <f t="shared" si="8"/>
        <v>1054</v>
      </c>
      <c r="BD25" s="148"/>
      <c r="BE25" s="40">
        <f t="shared" si="9"/>
        <v>0</v>
      </c>
      <c r="BF25" s="40">
        <f t="shared" si="10"/>
        <v>0</v>
      </c>
      <c r="BG25" s="40">
        <f t="shared" si="11"/>
        <v>3.8540596094552924E-2</v>
      </c>
      <c r="BH25" s="40">
        <f t="shared" si="12"/>
        <v>0</v>
      </c>
      <c r="BI25" s="40">
        <f t="shared" si="13"/>
        <v>0</v>
      </c>
      <c r="BJ25" s="40">
        <f t="shared" si="14"/>
        <v>0</v>
      </c>
      <c r="BK25" s="40">
        <f t="shared" si="15"/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 s="42"/>
      <c r="BU25"/>
      <c r="BV25"/>
      <c r="BW25">
        <f t="shared" si="24"/>
        <v>427</v>
      </c>
      <c r="BX25">
        <f t="shared" si="23"/>
        <v>455</v>
      </c>
      <c r="BY25"/>
      <c r="BZ25" s="249" t="s">
        <v>301</v>
      </c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</row>
    <row r="26" spans="1:134" s="32" customFormat="1" ht="17" thickBot="1" x14ac:dyDescent="0.25">
      <c r="A26" s="124" t="str">
        <f>CONFIGURACAO!$C$4</f>
        <v>AREA 21</v>
      </c>
      <c r="B26" s="125">
        <v>24</v>
      </c>
      <c r="C26" s="249" t="s">
        <v>281</v>
      </c>
      <c r="D26" s="126">
        <f t="shared" si="16"/>
        <v>11</v>
      </c>
      <c r="E26" s="250" t="s">
        <v>361</v>
      </c>
      <c r="F26" s="250">
        <v>1</v>
      </c>
      <c r="G26" s="250">
        <v>1</v>
      </c>
      <c r="H26" s="250">
        <v>1</v>
      </c>
      <c r="I26" s="250">
        <v>1</v>
      </c>
      <c r="J26" s="87"/>
      <c r="K26" s="94"/>
      <c r="L26" s="94"/>
      <c r="M26" s="154">
        <f t="shared" si="17"/>
        <v>4</v>
      </c>
      <c r="N26">
        <v>4.25</v>
      </c>
      <c r="O26">
        <v>4.75</v>
      </c>
      <c r="P26">
        <v>9</v>
      </c>
      <c r="Q26">
        <v>8.75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s="139">
        <f t="shared" si="0"/>
        <v>9</v>
      </c>
      <c r="AD26" s="140">
        <f t="shared" si="1"/>
        <v>18</v>
      </c>
      <c r="AE26" s="141">
        <f t="shared" si="18"/>
        <v>0</v>
      </c>
      <c r="AF26" s="263">
        <f t="shared" si="19"/>
        <v>0</v>
      </c>
      <c r="AG26" s="265">
        <f t="shared" si="20"/>
        <v>9</v>
      </c>
      <c r="AI26" s="37">
        <f>IFERROR(IF(M26&gt;0,(N26*CONFIGURACAO!$C$20)+(O26*CONFIGURACAO!$C$21)+(P26*CONFIGURACAO!$C$22)+(Q26*CONFIGURACAO!$C$23)+(R26*CONFIGURACAO!$C$24),""),"")</f>
        <v>1715</v>
      </c>
      <c r="AJ26" s="38">
        <f>IF(S26=0,0,IF(CONFIGURACAO!$C$15="SIM",(IF(S26&gt;CONFIGURACAO!$C$16,CONFIGURACAO!$C$16*CONFIGURACAO!$C$25,S26*CONFIGURACAO!$C$25)),'PI AREA  P75'!S26*CONFIGURACAO!$C$25))</f>
        <v>0</v>
      </c>
      <c r="AK26" s="38">
        <f>IF(T26=0,0,IF(CONFIGURACAO!$C$17="SIM",(IF(T26&gt;CONFIGURACAO!$C$18,CONFIGURACAO!$C$18*CONFIGURACAO!$C$26,T26*CONFIGURACAO!$C$26)),'PI AREA  P75'!T26*CONFIGURACAO!$C$26))</f>
        <v>0</v>
      </c>
      <c r="AL26" s="38">
        <f>IFERROR(IF(M26&gt;0,(U26*CONFIGURACAO!$C$29)+(V26*CONFIGURACAO!$C$30),""),"")</f>
        <v>0</v>
      </c>
      <c r="AM26" s="38">
        <f>IF(W26=0,0,IF(CONFIGURACAO!$C$41="SIM",(IF(W26&gt;CONFIGURACAO!$C$41,CONFIGURACAO!$C$41*CONFIGURACAO!$C$31,W26*CONFIGURACAO!$C$31)),'PI AREA  P75'!W26*CONFIGURACAO!$C$31))</f>
        <v>0</v>
      </c>
      <c r="AN26" s="38">
        <f>IF(X26=0,0,IF(CONFIGURACAO!$C$39="SIM",(IF(X26&gt;CONFIGURACAO!$C$40,CONFIGURACAO!$C$40*CONFIGURACAO!$C$32,X26*CONFIGURACAO!$C$32)),'PI AREA  P75'!X26*CONFIGURACAO!$C$32))</f>
        <v>0</v>
      </c>
      <c r="AO26" s="38">
        <f>IFERROR(IF(M26&gt;0,(Y26*CONFIGURACAO!$C$33)+(Z26*CONFIGURACAO!$C$34)+(AA26*CONFIGURACAO!$C$35)+(AB26*CONFIGURACAO!$C$36),""),"")</f>
        <v>0</v>
      </c>
      <c r="AP26" s="38">
        <f>IF(AA26=0,0,IF(CONFIGURACAO!$C$46="SIM",(IF(AA26&gt;CONFIGURACAO!$C$47,CONFIGURACAO!$C$47*CONFIGURACAO!$C$35,AA26*CONFIGURACAO!$C$35)),'PI AREA  P75'!AA26*CONFIGURACAO!$C$35))</f>
        <v>0</v>
      </c>
      <c r="AQ26" s="38">
        <f>IF(AB26=0,0,IF(CONFIGURACAO!$C$44="SIM",(IF(AB26&gt;CONFIGURACAO!$C$45,CONFIGURACAO!$C$45*CONFIGURACAO!$C$36,AB26*CONFIGURACAO!$C$36)),'PI AREA  P75'!AB26*CONFIGURACAO!$C$36))</f>
        <v>0</v>
      </c>
      <c r="AR26" s="38">
        <f t="shared" si="21"/>
        <v>1715</v>
      </c>
      <c r="AS26" s="68">
        <f>IF(AR26="","",$AR26-(($AS$2/CONFIGURACAO!$C$6)*$M26))</f>
        <v>1415</v>
      </c>
      <c r="AT26" s="73">
        <f t="shared" si="2"/>
        <v>3</v>
      </c>
      <c r="AU26" s="75">
        <f>IF(AR26="","",$AR26-(($AU$2/CONFIGURACAO!$C$6)*$M26))</f>
        <v>1215</v>
      </c>
      <c r="AV26" s="76">
        <f t="shared" si="3"/>
        <v>4</v>
      </c>
      <c r="AW26" s="74">
        <f>IF(AR26="","",$AR26-(($AW$2/CONFIGURACAO!$C$6)*$M26))</f>
        <v>1015</v>
      </c>
      <c r="AX26" s="72">
        <f t="shared" si="4"/>
        <v>5</v>
      </c>
      <c r="AZ26" s="39">
        <f t="shared" si="5"/>
        <v>0.16103966834279382</v>
      </c>
      <c r="BA26" s="146">
        <f t="shared" si="6"/>
        <v>27.75</v>
      </c>
      <c r="BB26" s="146">
        <f t="shared" si="7"/>
        <v>186</v>
      </c>
      <c r="BC26" s="32">
        <f t="shared" si="8"/>
        <v>165</v>
      </c>
      <c r="BD26" s="148"/>
      <c r="BE26" s="40">
        <f t="shared" si="9"/>
        <v>0.15834575260804767</v>
      </c>
      <c r="BF26" s="40">
        <f t="shared" si="10"/>
        <v>0.18325617283950615</v>
      </c>
      <c r="BG26" s="40">
        <f t="shared" si="11"/>
        <v>0.23124357656731759</v>
      </c>
      <c r="BH26" s="40">
        <f t="shared" si="12"/>
        <v>0.35367825383993534</v>
      </c>
      <c r="BI26" s="40">
        <f t="shared" si="13"/>
        <v>0.10660980810234541</v>
      </c>
      <c r="BJ26" s="40">
        <f t="shared" si="14"/>
        <v>0</v>
      </c>
      <c r="BK26" s="40">
        <f t="shared" si="15"/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 s="42"/>
      <c r="BU26"/>
      <c r="BV26"/>
      <c r="BW26">
        <f t="shared" si="24"/>
        <v>456</v>
      </c>
      <c r="BX26">
        <f t="shared" si="23"/>
        <v>473</v>
      </c>
      <c r="BY26"/>
      <c r="BZ26" s="249" t="s">
        <v>302</v>
      </c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</row>
    <row r="27" spans="1:134" s="32" customFormat="1" ht="17" thickBot="1" x14ac:dyDescent="0.25">
      <c r="A27" s="124" t="str">
        <f>CONFIGURACAO!$C$4</f>
        <v>AREA 21</v>
      </c>
      <c r="B27" s="125">
        <v>25</v>
      </c>
      <c r="C27" s="249" t="s">
        <v>281</v>
      </c>
      <c r="D27" s="126">
        <f t="shared" si="16"/>
        <v>12</v>
      </c>
      <c r="E27" s="250" t="s">
        <v>362</v>
      </c>
      <c r="F27" s="250">
        <v>0</v>
      </c>
      <c r="G27" s="250">
        <v>0</v>
      </c>
      <c r="H27" s="250">
        <v>1</v>
      </c>
      <c r="I27" s="250">
        <v>1</v>
      </c>
      <c r="J27" s="87"/>
      <c r="K27" s="94"/>
      <c r="L27" s="94"/>
      <c r="M27" s="154">
        <f t="shared" si="17"/>
        <v>2</v>
      </c>
      <c r="N27">
        <v>0</v>
      </c>
      <c r="O27">
        <v>2</v>
      </c>
      <c r="P27">
        <v>0</v>
      </c>
      <c r="Q27">
        <v>3</v>
      </c>
      <c r="R27">
        <v>0</v>
      </c>
      <c r="S27">
        <v>0.75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s="139">
        <f t="shared" si="0"/>
        <v>2</v>
      </c>
      <c r="AD27" s="140">
        <f t="shared" si="1"/>
        <v>2</v>
      </c>
      <c r="AE27" s="141">
        <f t="shared" si="18"/>
        <v>0</v>
      </c>
      <c r="AF27" s="263">
        <f t="shared" si="19"/>
        <v>0</v>
      </c>
      <c r="AG27" s="265">
        <f t="shared" si="20"/>
        <v>2</v>
      </c>
      <c r="AI27" s="37">
        <f>IFERROR(IF(M27&gt;0,(N27*CONFIGURACAO!$C$20)+(O27*CONFIGURACAO!$C$21)+(P27*CONFIGURACAO!$C$22)+(Q27*CONFIGURACAO!$C$23)+(R27*CONFIGURACAO!$C$24),""),"")</f>
        <v>280</v>
      </c>
      <c r="AJ27" s="38">
        <f>IF(S27=0,0,IF(CONFIGURACAO!$C$15="SIM",(IF(S27&gt;CONFIGURACAO!$C$16,CONFIGURACAO!$C$16*CONFIGURACAO!$C$25,S27*CONFIGURACAO!$C$25)),'PI AREA  P75'!S27*CONFIGURACAO!$C$25))</f>
        <v>7.5</v>
      </c>
      <c r="AK27" s="38">
        <f>IF(T27=0,0,IF(CONFIGURACAO!$C$17="SIM",(IF(T27&gt;CONFIGURACAO!$C$18,CONFIGURACAO!$C$18*CONFIGURACAO!$C$26,T27*CONFIGURACAO!$C$26)),'PI AREA  P75'!T27*CONFIGURACAO!$C$26))</f>
        <v>0</v>
      </c>
      <c r="AL27" s="38">
        <f>IFERROR(IF(M27&gt;0,(U27*CONFIGURACAO!$C$29)+(V27*CONFIGURACAO!$C$30),""),"")</f>
        <v>0</v>
      </c>
      <c r="AM27" s="38">
        <f>IF(W27=0,0,IF(CONFIGURACAO!$C$41="SIM",(IF(W27&gt;CONFIGURACAO!$C$41,CONFIGURACAO!$C$41*CONFIGURACAO!$C$31,W27*CONFIGURACAO!$C$31)),'PI AREA  P75'!W27*CONFIGURACAO!$C$31))</f>
        <v>0</v>
      </c>
      <c r="AN27" s="38">
        <f>IF(X27=0,0,IF(CONFIGURACAO!$C$39="SIM",(IF(X27&gt;CONFIGURACAO!$C$40,CONFIGURACAO!$C$40*CONFIGURACAO!$C$32,X27*CONFIGURACAO!$C$32)),'PI AREA  P75'!X27*CONFIGURACAO!$C$32))</f>
        <v>0</v>
      </c>
      <c r="AO27" s="38">
        <f>IFERROR(IF(M27&gt;0,(Y27*CONFIGURACAO!$C$33)+(Z27*CONFIGURACAO!$C$34)+(AA27*CONFIGURACAO!$C$35)+(AB27*CONFIGURACAO!$C$36),""),"")</f>
        <v>0</v>
      </c>
      <c r="AP27" s="38">
        <f>IF(AA27=0,0,IF(CONFIGURACAO!$C$46="SIM",(IF(AA27&gt;CONFIGURACAO!$C$47,CONFIGURACAO!$C$47*CONFIGURACAO!$C$35,AA27*CONFIGURACAO!$C$35)),'PI AREA  P75'!AA27*CONFIGURACAO!$C$35))</f>
        <v>0</v>
      </c>
      <c r="AQ27" s="38">
        <f>IF(AB27=0,0,IF(CONFIGURACAO!$C$44="SIM",(IF(AB27&gt;CONFIGURACAO!$C$45,CONFIGURACAO!$C$45*CONFIGURACAO!$C$36,AB27*CONFIGURACAO!$C$36)),'PI AREA  P75'!AB27*CONFIGURACAO!$C$36))</f>
        <v>0</v>
      </c>
      <c r="AR27" s="38">
        <f t="shared" si="21"/>
        <v>287.5</v>
      </c>
      <c r="AS27" s="68">
        <f>IF(AR27="","",$AR27-(($AS$2/CONFIGURACAO!$C$6)*$M27))</f>
        <v>137.5</v>
      </c>
      <c r="AT27" s="73">
        <f t="shared" si="2"/>
        <v>3</v>
      </c>
      <c r="AU27" s="75">
        <f>IF(AR27="","",$AR27-(($AU$2/CONFIGURACAO!$C$6)*$M27))</f>
        <v>37.5</v>
      </c>
      <c r="AV27" s="76">
        <f t="shared" si="3"/>
        <v>4</v>
      </c>
      <c r="AW27" s="74">
        <f>IF(AR27="","",$AR27-(($AW$2/CONFIGURACAO!$C$6)*$M27))</f>
        <v>-62.5</v>
      </c>
      <c r="AX27" s="72" t="str">
        <f t="shared" si="4"/>
        <v>NAO</v>
      </c>
      <c r="AZ27" s="39">
        <f t="shared" si="5"/>
        <v>2.6996445859214711E-2</v>
      </c>
      <c r="BA27" s="146">
        <f t="shared" si="6"/>
        <v>5.75</v>
      </c>
      <c r="BB27" s="146">
        <f t="shared" si="7"/>
        <v>824</v>
      </c>
      <c r="BC27" s="32">
        <f t="shared" si="8"/>
        <v>848</v>
      </c>
      <c r="BD27" s="148"/>
      <c r="BE27" s="40">
        <f t="shared" si="9"/>
        <v>0</v>
      </c>
      <c r="BF27" s="40">
        <f t="shared" si="10"/>
        <v>7.716049382716049E-2</v>
      </c>
      <c r="BG27" s="40">
        <f t="shared" si="11"/>
        <v>0</v>
      </c>
      <c r="BH27" s="40">
        <f t="shared" si="12"/>
        <v>0.12126111560226355</v>
      </c>
      <c r="BI27" s="40">
        <f t="shared" si="13"/>
        <v>0</v>
      </c>
      <c r="BJ27" s="40">
        <f t="shared" si="14"/>
        <v>6.9316081330868765E-2</v>
      </c>
      <c r="BK27" s="40">
        <f t="shared" si="15"/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 s="42"/>
      <c r="BU27"/>
      <c r="BV27"/>
      <c r="BW27">
        <f t="shared" si="24"/>
        <v>474</v>
      </c>
      <c r="BX27">
        <f t="shared" si="23"/>
        <v>485</v>
      </c>
      <c r="BY27"/>
      <c r="BZ27" s="249" t="s">
        <v>303</v>
      </c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</row>
    <row r="28" spans="1:134" s="32" customFormat="1" ht="17" thickBot="1" x14ac:dyDescent="0.25">
      <c r="A28" s="124" t="str">
        <f>CONFIGURACAO!$C$4</f>
        <v>AREA 21</v>
      </c>
      <c r="B28" s="125">
        <v>26</v>
      </c>
      <c r="C28" s="249" t="s">
        <v>281</v>
      </c>
      <c r="D28" s="126">
        <f t="shared" si="16"/>
        <v>13</v>
      </c>
      <c r="E28" s="250" t="s">
        <v>363</v>
      </c>
      <c r="F28" s="250">
        <v>1</v>
      </c>
      <c r="G28" s="250">
        <v>1</v>
      </c>
      <c r="H28" s="250">
        <v>1</v>
      </c>
      <c r="I28" s="250">
        <v>1</v>
      </c>
      <c r="J28" s="87"/>
      <c r="K28" s="94"/>
      <c r="L28" s="94"/>
      <c r="M28" s="154">
        <f t="shared" si="17"/>
        <v>4</v>
      </c>
      <c r="N28">
        <v>0.75</v>
      </c>
      <c r="O28">
        <v>0.75</v>
      </c>
      <c r="P28">
        <v>13</v>
      </c>
      <c r="Q28">
        <v>8</v>
      </c>
      <c r="R28">
        <v>3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 s="139">
        <f t="shared" si="0"/>
        <v>1.5</v>
      </c>
      <c r="AD28" s="140">
        <f t="shared" si="1"/>
        <v>14.5</v>
      </c>
      <c r="AE28" s="141">
        <f t="shared" si="18"/>
        <v>0</v>
      </c>
      <c r="AF28" s="263">
        <f t="shared" si="19"/>
        <v>0</v>
      </c>
      <c r="AG28" s="265">
        <f t="shared" si="20"/>
        <v>1.5</v>
      </c>
      <c r="AI28" s="37">
        <f>IFERROR(IF(M28&gt;0,(N28*CONFIGURACAO!$C$20)+(O28*CONFIGURACAO!$C$21)+(P28*CONFIGURACAO!$C$22)+(Q28*CONFIGURACAO!$C$23)+(R28*CONFIGURACAO!$C$24),""),"")</f>
        <v>1295</v>
      </c>
      <c r="AJ28" s="38">
        <f>IF(S28=0,0,IF(CONFIGURACAO!$C$15="SIM",(IF(S28&gt;CONFIGURACAO!$C$16,CONFIGURACAO!$C$16*CONFIGURACAO!$C$25,S28*CONFIGURACAO!$C$25)),'PI AREA  P75'!S28*CONFIGURACAO!$C$25))</f>
        <v>0</v>
      </c>
      <c r="AK28" s="38">
        <f>IF(T28=0,0,IF(CONFIGURACAO!$C$17="SIM",(IF(T28&gt;CONFIGURACAO!$C$18,CONFIGURACAO!$C$18*CONFIGURACAO!$C$26,T28*CONFIGURACAO!$C$26)),'PI AREA  P75'!T28*CONFIGURACAO!$C$26))</f>
        <v>0</v>
      </c>
      <c r="AL28" s="38">
        <f>IFERROR(IF(M28&gt;0,(U28*CONFIGURACAO!$C$29)+(V28*CONFIGURACAO!$C$30),""),"")</f>
        <v>0</v>
      </c>
      <c r="AM28" s="38">
        <f>IF(W28=0,0,IF(CONFIGURACAO!$C$41="SIM",(IF(W28&gt;CONFIGURACAO!$C$41,CONFIGURACAO!$C$41*CONFIGURACAO!$C$31,W28*CONFIGURACAO!$C$31)),'PI AREA  P75'!W28*CONFIGURACAO!$C$31))</f>
        <v>0</v>
      </c>
      <c r="AN28" s="38">
        <f>IF(X28=0,0,IF(CONFIGURACAO!$C$39="SIM",(IF(X28&gt;CONFIGURACAO!$C$40,CONFIGURACAO!$C$40*CONFIGURACAO!$C$32,X28*CONFIGURACAO!$C$32)),'PI AREA  P75'!X28*CONFIGURACAO!$C$32))</f>
        <v>0</v>
      </c>
      <c r="AO28" s="38">
        <f>IFERROR(IF(M28&gt;0,(Y28*CONFIGURACAO!$C$33)+(Z28*CONFIGURACAO!$C$34)+(AA28*CONFIGURACAO!$C$35)+(AB28*CONFIGURACAO!$C$36),""),"")</f>
        <v>0</v>
      </c>
      <c r="AP28" s="38">
        <f>IF(AA28=0,0,IF(CONFIGURACAO!$C$46="SIM",(IF(AA28&gt;CONFIGURACAO!$C$47,CONFIGURACAO!$C$47*CONFIGURACAO!$C$35,AA28*CONFIGURACAO!$C$35)),'PI AREA  P75'!AA28*CONFIGURACAO!$C$35))</f>
        <v>0</v>
      </c>
      <c r="AQ28" s="38">
        <f>IF(AB28=0,0,IF(CONFIGURACAO!$C$44="SIM",(IF(AB28&gt;CONFIGURACAO!$C$45,CONFIGURACAO!$C$45*CONFIGURACAO!$C$36,AB28*CONFIGURACAO!$C$36)),'PI AREA  P75'!AB28*CONFIGURACAO!$C$36))</f>
        <v>0</v>
      </c>
      <c r="AR28" s="38">
        <f t="shared" si="21"/>
        <v>1295</v>
      </c>
      <c r="AS28" s="68">
        <f>IF(AR28="","",$AR28-(($AS$2/CONFIGURACAO!$C$6)*$M28))</f>
        <v>995</v>
      </c>
      <c r="AT28" s="73">
        <f t="shared" si="2"/>
        <v>3</v>
      </c>
      <c r="AU28" s="75">
        <f>IF(AR28="","",$AR28-(($AU$2/CONFIGURACAO!$C$6)*$M28))</f>
        <v>795</v>
      </c>
      <c r="AV28" s="76">
        <f t="shared" si="3"/>
        <v>4</v>
      </c>
      <c r="AW28" s="74">
        <f>IF(AR28="","",$AR28-(($AW$2/CONFIGURACAO!$C$6)*$M28))</f>
        <v>595</v>
      </c>
      <c r="AX28" s="72">
        <f t="shared" si="4"/>
        <v>5</v>
      </c>
      <c r="AZ28" s="39">
        <f t="shared" si="5"/>
        <v>0.12160138221802799</v>
      </c>
      <c r="BA28" s="146">
        <f t="shared" si="6"/>
        <v>25.5</v>
      </c>
      <c r="BB28" s="146">
        <f t="shared" si="7"/>
        <v>221</v>
      </c>
      <c r="BC28" s="32">
        <f t="shared" si="8"/>
        <v>266</v>
      </c>
      <c r="BD28" s="148"/>
      <c r="BE28" s="40">
        <f t="shared" si="9"/>
        <v>2.7943368107302535E-2</v>
      </c>
      <c r="BF28" s="40">
        <f t="shared" si="10"/>
        <v>2.8935185185185182E-2</v>
      </c>
      <c r="BG28" s="40">
        <f t="shared" si="11"/>
        <v>0.33401849948612539</v>
      </c>
      <c r="BH28" s="40">
        <f t="shared" si="12"/>
        <v>0.32336297493936944</v>
      </c>
      <c r="BI28" s="40">
        <f t="shared" si="13"/>
        <v>0.31982942430703626</v>
      </c>
      <c r="BJ28" s="40">
        <f t="shared" si="14"/>
        <v>0</v>
      </c>
      <c r="BK28" s="40">
        <f t="shared" si="15"/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 s="42"/>
      <c r="BU28"/>
      <c r="BV28"/>
      <c r="BW28">
        <f t="shared" si="24"/>
        <v>486</v>
      </c>
      <c r="BX28">
        <f t="shared" si="23"/>
        <v>503</v>
      </c>
      <c r="BY28"/>
      <c r="BZ28" s="249" t="s">
        <v>1526</v>
      </c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</row>
    <row r="29" spans="1:134" s="32" customFormat="1" ht="17" thickBot="1" x14ac:dyDescent="0.25">
      <c r="A29" s="124" t="str">
        <f>CONFIGURACAO!$C$4</f>
        <v>AREA 21</v>
      </c>
      <c r="B29" s="125">
        <v>27</v>
      </c>
      <c r="C29" s="249" t="s">
        <v>281</v>
      </c>
      <c r="D29" s="126">
        <f t="shared" si="16"/>
        <v>14</v>
      </c>
      <c r="E29" s="250" t="s">
        <v>364</v>
      </c>
      <c r="F29" s="250">
        <v>1</v>
      </c>
      <c r="G29" s="250">
        <v>1</v>
      </c>
      <c r="H29" s="250">
        <v>1</v>
      </c>
      <c r="I29" s="250">
        <v>1</v>
      </c>
      <c r="J29" s="87"/>
      <c r="K29" s="94"/>
      <c r="L29" s="94"/>
      <c r="M29" s="154">
        <f t="shared" si="17"/>
        <v>4</v>
      </c>
      <c r="N29">
        <v>0</v>
      </c>
      <c r="O29">
        <v>1</v>
      </c>
      <c r="P29">
        <v>1</v>
      </c>
      <c r="Q29">
        <v>4</v>
      </c>
      <c r="R29">
        <v>0</v>
      </c>
      <c r="S29">
        <v>0</v>
      </c>
      <c r="T29">
        <v>0</v>
      </c>
      <c r="U29">
        <v>0</v>
      </c>
      <c r="V29">
        <v>0</v>
      </c>
      <c r="W29">
        <v>2</v>
      </c>
      <c r="X29">
        <v>0</v>
      </c>
      <c r="Y29">
        <v>0</v>
      </c>
      <c r="Z29">
        <v>0</v>
      </c>
      <c r="AA29">
        <v>1</v>
      </c>
      <c r="AB29">
        <v>1</v>
      </c>
      <c r="AC29" s="139">
        <f t="shared" si="0"/>
        <v>1</v>
      </c>
      <c r="AD29" s="140">
        <f t="shared" si="1"/>
        <v>2</v>
      </c>
      <c r="AE29" s="141">
        <f t="shared" si="18"/>
        <v>0</v>
      </c>
      <c r="AF29" s="263">
        <f t="shared" si="19"/>
        <v>0</v>
      </c>
      <c r="AG29" s="265">
        <f t="shared" si="20"/>
        <v>1</v>
      </c>
      <c r="AI29" s="37">
        <f>IFERROR(IF(M29&gt;0,(N29*CONFIGURACAO!$C$20)+(O29*CONFIGURACAO!$C$21)+(P29*CONFIGURACAO!$C$22)+(Q29*CONFIGURACAO!$C$23)+(R29*CONFIGURACAO!$C$24),""),"")</f>
        <v>300</v>
      </c>
      <c r="AJ29" s="38">
        <f>IF(S29=0,0,IF(CONFIGURACAO!$C$15="SIM",(IF(S29&gt;CONFIGURACAO!$C$16,CONFIGURACAO!$C$16*CONFIGURACAO!$C$25,S29*CONFIGURACAO!$C$25)),'PI AREA  P75'!S29*CONFIGURACAO!$C$25))</f>
        <v>0</v>
      </c>
      <c r="AK29" s="38">
        <f>IF(T29=0,0,IF(CONFIGURACAO!$C$17="SIM",(IF(T29&gt;CONFIGURACAO!$C$18,CONFIGURACAO!$C$18*CONFIGURACAO!$C$26,T29*CONFIGURACAO!$C$26)),'PI AREA  P75'!T29*CONFIGURACAO!$C$26))</f>
        <v>0</v>
      </c>
      <c r="AL29" s="38">
        <f>IFERROR(IF(M29&gt;0,(U29*CONFIGURACAO!$C$29)+(V29*CONFIGURACAO!$C$30),""),"")</f>
        <v>0</v>
      </c>
      <c r="AM29" s="38">
        <f>IF(W29=0,0,IF(CONFIGURACAO!$C$41="SIM",(IF(W29&gt;CONFIGURACAO!$C$41,CONFIGURACAO!$C$41*CONFIGURACAO!$C$31,W29*CONFIGURACAO!$C$31)),'PI AREA  P75'!W29*CONFIGURACAO!$C$31))</f>
        <v>100</v>
      </c>
      <c r="AN29" s="38">
        <f>IF(X29=0,0,IF(CONFIGURACAO!$C$39="SIM",(IF(X29&gt;CONFIGURACAO!$C$40,CONFIGURACAO!$C$40*CONFIGURACAO!$C$32,X29*CONFIGURACAO!$C$32)),'PI AREA  P75'!X29*CONFIGURACAO!$C$32))</f>
        <v>0</v>
      </c>
      <c r="AO29" s="38">
        <f>IFERROR(IF(M29&gt;0,(Y29*CONFIGURACAO!$C$33)+(Z29*CONFIGURACAO!$C$34)+(AA29*CONFIGURACAO!$C$35)+(AB29*CONFIGURACAO!$C$36),""),"")</f>
        <v>35</v>
      </c>
      <c r="AP29" s="38">
        <f>IF(AA29=0,0,IF(CONFIGURACAO!$C$46="SIM",(IF(AA29&gt;CONFIGURACAO!$C$47,CONFIGURACAO!$C$47*CONFIGURACAO!$C$35,AA29*CONFIGURACAO!$C$35)),'PI AREA  P75'!AA29*CONFIGURACAO!$C$35))</f>
        <v>25</v>
      </c>
      <c r="AQ29" s="38">
        <f>IF(AB29=0,0,IF(CONFIGURACAO!$C$44="SIM",(IF(AB29&gt;CONFIGURACAO!$C$45,CONFIGURACAO!$C$45*CONFIGURACAO!$C$36,AB29*CONFIGURACAO!$C$36)),'PI AREA  P75'!AB29*CONFIGURACAO!$C$36))</f>
        <v>10</v>
      </c>
      <c r="AR29" s="38">
        <f t="shared" si="21"/>
        <v>470</v>
      </c>
      <c r="AS29" s="68">
        <f>IF(AR29="","",$AR29-(($AS$2/CONFIGURACAO!$C$6)*$M29))</f>
        <v>170</v>
      </c>
      <c r="AT29" s="73">
        <f t="shared" si="2"/>
        <v>3</v>
      </c>
      <c r="AU29" s="75">
        <f>IF(AR29="","",$AR29-(($AU$2/CONFIGURACAO!$C$6)*$M29))</f>
        <v>-30</v>
      </c>
      <c r="AV29" s="76" t="str">
        <f t="shared" si="3"/>
        <v>NAO</v>
      </c>
      <c r="AW29" s="74">
        <f>IF(AR29="","",$AR29-(($AW$2/CONFIGURACAO!$C$6)*$M29))</f>
        <v>-230</v>
      </c>
      <c r="AX29" s="72" t="str">
        <f t="shared" si="4"/>
        <v>NAO</v>
      </c>
      <c r="AZ29" s="39">
        <f t="shared" si="5"/>
        <v>4.4133320187237958E-2</v>
      </c>
      <c r="BA29" s="146">
        <f t="shared" si="6"/>
        <v>10</v>
      </c>
      <c r="BB29" s="146">
        <f t="shared" si="7"/>
        <v>656</v>
      </c>
      <c r="BC29" s="32">
        <f t="shared" si="8"/>
        <v>708</v>
      </c>
      <c r="BD29" s="148"/>
      <c r="BE29" s="40">
        <f t="shared" si="9"/>
        <v>0</v>
      </c>
      <c r="BF29" s="40">
        <f t="shared" si="10"/>
        <v>3.8580246913580245E-2</v>
      </c>
      <c r="BG29" s="40">
        <f t="shared" si="11"/>
        <v>2.5693730729701953E-2</v>
      </c>
      <c r="BH29" s="40">
        <f t="shared" si="12"/>
        <v>0.16168148746968472</v>
      </c>
      <c r="BI29" s="40">
        <f t="shared" si="13"/>
        <v>0</v>
      </c>
      <c r="BJ29" s="40">
        <f t="shared" si="14"/>
        <v>0</v>
      </c>
      <c r="BK29" s="40">
        <f t="shared" si="15"/>
        <v>0</v>
      </c>
      <c r="BL29">
        <v>0</v>
      </c>
      <c r="BM29">
        <v>0</v>
      </c>
      <c r="BN29">
        <v>2</v>
      </c>
      <c r="BO29">
        <v>0</v>
      </c>
      <c r="BP29">
        <v>0</v>
      </c>
      <c r="BQ29">
        <v>0</v>
      </c>
      <c r="BR29">
        <v>1</v>
      </c>
      <c r="BS29">
        <v>1</v>
      </c>
      <c r="BT29" s="42"/>
      <c r="BU29"/>
      <c r="BV29"/>
      <c r="BW29">
        <f t="shared" si="24"/>
        <v>504</v>
      </c>
      <c r="BX29">
        <f t="shared" si="23"/>
        <v>521</v>
      </c>
      <c r="BY29"/>
      <c r="BZ29" s="249" t="s">
        <v>304</v>
      </c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</row>
    <row r="30" spans="1:134" s="32" customFormat="1" ht="17" thickBot="1" x14ac:dyDescent="0.25">
      <c r="A30" s="124" t="str">
        <f>CONFIGURACAO!$C$4</f>
        <v>AREA 21</v>
      </c>
      <c r="B30" s="125">
        <v>28</v>
      </c>
      <c r="C30" s="249" t="s">
        <v>281</v>
      </c>
      <c r="D30" s="126">
        <f t="shared" si="16"/>
        <v>15</v>
      </c>
      <c r="E30" s="250" t="s">
        <v>365</v>
      </c>
      <c r="F30" s="250">
        <v>1</v>
      </c>
      <c r="G30" s="250">
        <v>1</v>
      </c>
      <c r="H30" s="250">
        <v>1</v>
      </c>
      <c r="I30" s="250">
        <v>1</v>
      </c>
      <c r="J30" s="87"/>
      <c r="K30" s="94"/>
      <c r="L30" s="94"/>
      <c r="M30" s="154">
        <f t="shared" si="17"/>
        <v>4</v>
      </c>
      <c r="N30">
        <v>0</v>
      </c>
      <c r="O30">
        <v>1</v>
      </c>
      <c r="P30">
        <v>1</v>
      </c>
      <c r="Q30">
        <v>4.75</v>
      </c>
      <c r="R30">
        <v>1</v>
      </c>
      <c r="S30">
        <v>0</v>
      </c>
      <c r="T30">
        <v>0</v>
      </c>
      <c r="U30">
        <v>0</v>
      </c>
      <c r="V30">
        <v>0</v>
      </c>
      <c r="W30">
        <v>2</v>
      </c>
      <c r="X30">
        <v>0</v>
      </c>
      <c r="Y30">
        <v>0</v>
      </c>
      <c r="Z30">
        <v>0</v>
      </c>
      <c r="AA30">
        <v>1</v>
      </c>
      <c r="AB30">
        <v>1</v>
      </c>
      <c r="AC30" s="139">
        <f t="shared" si="0"/>
        <v>1</v>
      </c>
      <c r="AD30" s="140">
        <f t="shared" si="1"/>
        <v>2</v>
      </c>
      <c r="AE30" s="141">
        <f t="shared" si="18"/>
        <v>0</v>
      </c>
      <c r="AF30" s="263">
        <f t="shared" si="19"/>
        <v>0</v>
      </c>
      <c r="AG30" s="265">
        <f t="shared" si="20"/>
        <v>1</v>
      </c>
      <c r="AI30" s="37">
        <f>IFERROR(IF(M30&gt;0,(N30*CONFIGURACAO!$C$20)+(O30*CONFIGURACAO!$C$21)+(P30*CONFIGURACAO!$C$22)+(Q30*CONFIGURACAO!$C$23)+(R30*CONFIGURACAO!$C$24),""),"")</f>
        <v>350</v>
      </c>
      <c r="AJ30" s="38">
        <f>IF(S30=0,0,IF(CONFIGURACAO!$C$15="SIM",(IF(S30&gt;CONFIGURACAO!$C$16,CONFIGURACAO!$C$16*CONFIGURACAO!$C$25,S30*CONFIGURACAO!$C$25)),'PI AREA  P75'!S30*CONFIGURACAO!$C$25))</f>
        <v>0</v>
      </c>
      <c r="AK30" s="38">
        <f>IF(T30=0,0,IF(CONFIGURACAO!$C$17="SIM",(IF(T30&gt;CONFIGURACAO!$C$18,CONFIGURACAO!$C$18*CONFIGURACAO!$C$26,T30*CONFIGURACAO!$C$26)),'PI AREA  P75'!T30*CONFIGURACAO!$C$26))</f>
        <v>0</v>
      </c>
      <c r="AL30" s="38">
        <f>IFERROR(IF(M30&gt;0,(U30*CONFIGURACAO!$C$29)+(V30*CONFIGURACAO!$C$30),""),"")</f>
        <v>0</v>
      </c>
      <c r="AM30" s="38">
        <f>IF(W30=0,0,IF(CONFIGURACAO!$C$41="SIM",(IF(W30&gt;CONFIGURACAO!$C$41,CONFIGURACAO!$C$41*CONFIGURACAO!$C$31,W30*CONFIGURACAO!$C$31)),'PI AREA  P75'!W30*CONFIGURACAO!$C$31))</f>
        <v>100</v>
      </c>
      <c r="AN30" s="38">
        <f>IF(X30=0,0,IF(CONFIGURACAO!$C$39="SIM",(IF(X30&gt;CONFIGURACAO!$C$40,CONFIGURACAO!$C$40*CONFIGURACAO!$C$32,X30*CONFIGURACAO!$C$32)),'PI AREA  P75'!X30*CONFIGURACAO!$C$32))</f>
        <v>0</v>
      </c>
      <c r="AO30" s="38">
        <f>IFERROR(IF(M30&gt;0,(Y30*CONFIGURACAO!$C$33)+(Z30*CONFIGURACAO!$C$34)+(AA30*CONFIGURACAO!$C$35)+(AB30*CONFIGURACAO!$C$36),""),"")</f>
        <v>35</v>
      </c>
      <c r="AP30" s="38">
        <f>IF(AA30=0,0,IF(CONFIGURACAO!$C$46="SIM",(IF(AA30&gt;CONFIGURACAO!$C$47,CONFIGURACAO!$C$47*CONFIGURACAO!$C$35,AA30*CONFIGURACAO!$C$35)),'PI AREA  P75'!AA30*CONFIGURACAO!$C$35))</f>
        <v>25</v>
      </c>
      <c r="AQ30" s="38">
        <f>IF(AB30=0,0,IF(CONFIGURACAO!$C$44="SIM",(IF(AB30&gt;CONFIGURACAO!$C$45,CONFIGURACAO!$C$45*CONFIGURACAO!$C$36,AB30*CONFIGURACAO!$C$36)),'PI AREA  P75'!AB30*CONFIGURACAO!$C$36))</f>
        <v>10</v>
      </c>
      <c r="AR30" s="38">
        <f t="shared" si="21"/>
        <v>520</v>
      </c>
      <c r="AS30" s="68">
        <f>IF(AR30="","",$AR30-(($AS$2/CONFIGURACAO!$C$6)*$M30))</f>
        <v>220</v>
      </c>
      <c r="AT30" s="73">
        <f t="shared" si="2"/>
        <v>3</v>
      </c>
      <c r="AU30" s="75">
        <f>IF(AR30="","",$AR30-(($AU$2/CONFIGURACAO!$C$6)*$M30))</f>
        <v>20</v>
      </c>
      <c r="AV30" s="76">
        <f t="shared" si="3"/>
        <v>4</v>
      </c>
      <c r="AW30" s="74">
        <f>IF(AR30="","",$AR30-(($AW$2/CONFIGURACAO!$C$6)*$M30))</f>
        <v>-180</v>
      </c>
      <c r="AX30" s="72" t="str">
        <f t="shared" si="4"/>
        <v>NAO</v>
      </c>
      <c r="AZ30" s="39">
        <f t="shared" si="5"/>
        <v>4.8828354249710076E-2</v>
      </c>
      <c r="BA30" s="146">
        <f t="shared" si="6"/>
        <v>11.75</v>
      </c>
      <c r="BB30" s="146">
        <f t="shared" si="7"/>
        <v>595</v>
      </c>
      <c r="BC30" s="32">
        <f t="shared" si="8"/>
        <v>677</v>
      </c>
      <c r="BD30" s="148"/>
      <c r="BE30" s="40">
        <f t="shared" si="9"/>
        <v>0</v>
      </c>
      <c r="BF30" s="40">
        <f t="shared" si="10"/>
        <v>3.8580246913580245E-2</v>
      </c>
      <c r="BG30" s="40">
        <f t="shared" si="11"/>
        <v>2.5693730729701953E-2</v>
      </c>
      <c r="BH30" s="40">
        <f t="shared" si="12"/>
        <v>0.19199676637025059</v>
      </c>
      <c r="BI30" s="40">
        <f t="shared" si="13"/>
        <v>0.10660980810234541</v>
      </c>
      <c r="BJ30" s="40">
        <f t="shared" si="14"/>
        <v>0</v>
      </c>
      <c r="BK30" s="40">
        <f t="shared" si="15"/>
        <v>0</v>
      </c>
      <c r="BL30">
        <v>0</v>
      </c>
      <c r="BM30">
        <v>0</v>
      </c>
      <c r="BN30">
        <v>2</v>
      </c>
      <c r="BO30">
        <v>0</v>
      </c>
      <c r="BP30">
        <v>0</v>
      </c>
      <c r="BQ30">
        <v>0</v>
      </c>
      <c r="BR30">
        <v>1</v>
      </c>
      <c r="BS30">
        <v>1</v>
      </c>
      <c r="BT30" s="42"/>
      <c r="BU30"/>
      <c r="BV30"/>
      <c r="BW30">
        <f t="shared" si="24"/>
        <v>522</v>
      </c>
      <c r="BX30">
        <f t="shared" si="23"/>
        <v>552</v>
      </c>
      <c r="BY30"/>
      <c r="BZ30" s="249" t="s">
        <v>305</v>
      </c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</row>
    <row r="31" spans="1:134" s="32" customFormat="1" ht="17" thickBot="1" x14ac:dyDescent="0.25">
      <c r="A31" s="124" t="str">
        <f>CONFIGURACAO!$C$4</f>
        <v>AREA 21</v>
      </c>
      <c r="B31" s="125">
        <v>29</v>
      </c>
      <c r="C31" s="249" t="s">
        <v>281</v>
      </c>
      <c r="D31" s="126">
        <f t="shared" si="16"/>
        <v>16</v>
      </c>
      <c r="E31" s="250" t="s">
        <v>366</v>
      </c>
      <c r="F31" s="250">
        <v>0</v>
      </c>
      <c r="G31" s="250">
        <v>0</v>
      </c>
      <c r="H31" s="250">
        <v>0</v>
      </c>
      <c r="I31" s="250">
        <v>1</v>
      </c>
      <c r="J31" s="87"/>
      <c r="K31" s="94"/>
      <c r="L31" s="94"/>
      <c r="M31" s="154">
        <f t="shared" si="17"/>
        <v>1</v>
      </c>
      <c r="N31">
        <v>0</v>
      </c>
      <c r="O31">
        <v>0.75</v>
      </c>
      <c r="P31">
        <v>0</v>
      </c>
      <c r="Q31">
        <v>0</v>
      </c>
      <c r="R31">
        <v>1.75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s="139">
        <f t="shared" si="0"/>
        <v>0.75</v>
      </c>
      <c r="AD31" s="140">
        <f t="shared" si="1"/>
        <v>0.75</v>
      </c>
      <c r="AE31" s="141">
        <f t="shared" si="18"/>
        <v>0</v>
      </c>
      <c r="AF31" s="263">
        <f t="shared" si="19"/>
        <v>0</v>
      </c>
      <c r="AG31" s="265">
        <f t="shared" si="20"/>
        <v>0.75</v>
      </c>
      <c r="AI31" s="37">
        <f>IFERROR(IF(M31&gt;0,(N31*CONFIGURACAO!$C$20)+(O31*CONFIGURACAO!$C$21)+(P31*CONFIGURACAO!$C$22)+(Q31*CONFIGURACAO!$C$23)+(R31*CONFIGURACAO!$C$24),""),"")</f>
        <v>95</v>
      </c>
      <c r="AJ31" s="38">
        <f>IF(S31=0,0,IF(CONFIGURACAO!$C$15="SIM",(IF(S31&gt;CONFIGURACAO!$C$16,CONFIGURACAO!$C$16*CONFIGURACAO!$C$25,S31*CONFIGURACAO!$C$25)),'PI AREA  P75'!S31*CONFIGURACAO!$C$25))</f>
        <v>0</v>
      </c>
      <c r="AK31" s="38">
        <f>IF(T31=0,0,IF(CONFIGURACAO!$C$17="SIM",(IF(T31&gt;CONFIGURACAO!$C$18,CONFIGURACAO!$C$18*CONFIGURACAO!$C$26,T31*CONFIGURACAO!$C$26)),'PI AREA  P75'!T31*CONFIGURACAO!$C$26))</f>
        <v>0</v>
      </c>
      <c r="AL31" s="38">
        <f>IFERROR(IF(M31&gt;0,(U31*CONFIGURACAO!$C$29)+(V31*CONFIGURACAO!$C$30),""),"")</f>
        <v>0</v>
      </c>
      <c r="AM31" s="38">
        <f>IF(W31=0,0,IF(CONFIGURACAO!$C$41="SIM",(IF(W31&gt;CONFIGURACAO!$C$41,CONFIGURACAO!$C$41*CONFIGURACAO!$C$31,W31*CONFIGURACAO!$C$31)),'PI AREA  P75'!W31*CONFIGURACAO!$C$31))</f>
        <v>0</v>
      </c>
      <c r="AN31" s="38">
        <f>IF(X31=0,0,IF(CONFIGURACAO!$C$39="SIM",(IF(X31&gt;CONFIGURACAO!$C$40,CONFIGURACAO!$C$40*CONFIGURACAO!$C$32,X31*CONFIGURACAO!$C$32)),'PI AREA  P75'!X31*CONFIGURACAO!$C$32))</f>
        <v>0</v>
      </c>
      <c r="AO31" s="38">
        <f>IFERROR(IF(M31&gt;0,(Y31*CONFIGURACAO!$C$33)+(Z31*CONFIGURACAO!$C$34)+(AA31*CONFIGURACAO!$C$35)+(AB31*CONFIGURACAO!$C$36),""),"")</f>
        <v>0</v>
      </c>
      <c r="AP31" s="38">
        <f>IF(AA31=0,0,IF(CONFIGURACAO!$C$46="SIM",(IF(AA31&gt;CONFIGURACAO!$C$47,CONFIGURACAO!$C$47*CONFIGURACAO!$C$35,AA31*CONFIGURACAO!$C$35)),'PI AREA  P75'!AA31*CONFIGURACAO!$C$35))</f>
        <v>0</v>
      </c>
      <c r="AQ31" s="38">
        <f>IF(AB31=0,0,IF(CONFIGURACAO!$C$44="SIM",(IF(AB31&gt;CONFIGURACAO!$C$45,CONFIGURACAO!$C$45*CONFIGURACAO!$C$36,AB31*CONFIGURACAO!$C$36)),'PI AREA  P75'!AB31*CONFIGURACAO!$C$36))</f>
        <v>0</v>
      </c>
      <c r="AR31" s="38">
        <f t="shared" si="21"/>
        <v>95</v>
      </c>
      <c r="AS31" s="68">
        <f>IF(AR31="","",$AR31-(($AS$2/CONFIGURACAO!$C$6)*$M31))</f>
        <v>20</v>
      </c>
      <c r="AT31" s="73">
        <f t="shared" si="2"/>
        <v>3</v>
      </c>
      <c r="AU31" s="75">
        <f>IF(AR31="","",$AR31-(($AU$2/CONFIGURACAO!$C$6)*$M31))</f>
        <v>-30</v>
      </c>
      <c r="AV31" s="76" t="str">
        <f t="shared" si="3"/>
        <v>NAO</v>
      </c>
      <c r="AW31" s="74">
        <f>IF(AR31="","",$AR31-(($AW$2/CONFIGURACAO!$C$6)*$M31))</f>
        <v>-80</v>
      </c>
      <c r="AX31" s="72" t="str">
        <f t="shared" si="4"/>
        <v>NAO</v>
      </c>
      <c r="AZ31" s="39">
        <f t="shared" si="5"/>
        <v>8.9205647186970348E-3</v>
      </c>
      <c r="BA31" s="146">
        <f t="shared" si="6"/>
        <v>2.5</v>
      </c>
      <c r="BB31" s="146">
        <f t="shared" si="7"/>
        <v>986</v>
      </c>
      <c r="BC31" s="32">
        <f t="shared" si="8"/>
        <v>1049</v>
      </c>
      <c r="BD31" s="148"/>
      <c r="BE31" s="40">
        <f t="shared" si="9"/>
        <v>0</v>
      </c>
      <c r="BF31" s="40">
        <f t="shared" si="10"/>
        <v>2.8935185185185182E-2</v>
      </c>
      <c r="BG31" s="40">
        <f t="shared" si="11"/>
        <v>0</v>
      </c>
      <c r="BH31" s="40">
        <f t="shared" si="12"/>
        <v>0</v>
      </c>
      <c r="BI31" s="40">
        <f t="shared" si="13"/>
        <v>0.18656716417910446</v>
      </c>
      <c r="BJ31" s="40">
        <f t="shared" si="14"/>
        <v>0</v>
      </c>
      <c r="BK31" s="40">
        <f t="shared" si="15"/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 s="42"/>
      <c r="BU31"/>
      <c r="BV31"/>
      <c r="BW31">
        <f t="shared" si="24"/>
        <v>553</v>
      </c>
      <c r="BX31">
        <f t="shared" si="23"/>
        <v>566</v>
      </c>
      <c r="BY31"/>
      <c r="BZ31" s="249" t="s">
        <v>306</v>
      </c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</row>
    <row r="32" spans="1:134" s="32" customFormat="1" ht="17" thickBot="1" x14ac:dyDescent="0.25">
      <c r="A32" s="124" t="str">
        <f>CONFIGURACAO!$C$4</f>
        <v>AREA 21</v>
      </c>
      <c r="B32" s="125">
        <v>30</v>
      </c>
      <c r="C32" s="249" t="s">
        <v>281</v>
      </c>
      <c r="D32" s="126">
        <f t="shared" si="16"/>
        <v>17</v>
      </c>
      <c r="E32" s="250" t="s">
        <v>367</v>
      </c>
      <c r="F32" s="250">
        <v>1</v>
      </c>
      <c r="G32" s="250">
        <v>1</v>
      </c>
      <c r="H32" s="250">
        <v>1</v>
      </c>
      <c r="I32" s="250">
        <v>1</v>
      </c>
      <c r="J32" s="87"/>
      <c r="K32" s="94"/>
      <c r="L32" s="94"/>
      <c r="M32" s="154">
        <f t="shared" si="17"/>
        <v>4</v>
      </c>
      <c r="N32">
        <v>8.5</v>
      </c>
      <c r="O32">
        <v>1.5</v>
      </c>
      <c r="P32">
        <v>2.75</v>
      </c>
      <c r="Q32">
        <v>4</v>
      </c>
      <c r="R32">
        <v>0.75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 s="139">
        <f t="shared" si="0"/>
        <v>10</v>
      </c>
      <c r="AD32" s="140">
        <f t="shared" si="1"/>
        <v>12.75</v>
      </c>
      <c r="AE32" s="141">
        <f t="shared" si="18"/>
        <v>0</v>
      </c>
      <c r="AF32" s="263">
        <f t="shared" si="19"/>
        <v>0</v>
      </c>
      <c r="AG32" s="265">
        <f t="shared" si="20"/>
        <v>10</v>
      </c>
      <c r="AI32" s="37">
        <f>IFERROR(IF(M32&gt;0,(N32*CONFIGURACAO!$C$20)+(O32*CONFIGURACAO!$C$21)+(P32*CONFIGURACAO!$C$22)+(Q32*CONFIGURACAO!$C$23)+(R32*CONFIGURACAO!$C$24),""),"")</f>
        <v>1310</v>
      </c>
      <c r="AJ32" s="38">
        <f>IF(S32=0,0,IF(CONFIGURACAO!$C$15="SIM",(IF(S32&gt;CONFIGURACAO!$C$16,CONFIGURACAO!$C$16*CONFIGURACAO!$C$25,S32*CONFIGURACAO!$C$25)),'PI AREA  P75'!S32*CONFIGURACAO!$C$25))</f>
        <v>0</v>
      </c>
      <c r="AK32" s="38">
        <f>IF(T32=0,0,IF(CONFIGURACAO!$C$17="SIM",(IF(T32&gt;CONFIGURACAO!$C$18,CONFIGURACAO!$C$18*CONFIGURACAO!$C$26,T32*CONFIGURACAO!$C$26)),'PI AREA  P75'!T32*CONFIGURACAO!$C$26))</f>
        <v>0</v>
      </c>
      <c r="AL32" s="38">
        <f>IFERROR(IF(M32&gt;0,(U32*CONFIGURACAO!$C$29)+(V32*CONFIGURACAO!$C$30),""),"")</f>
        <v>0</v>
      </c>
      <c r="AM32" s="38">
        <f>IF(W32=0,0,IF(CONFIGURACAO!$C$41="SIM",(IF(W32&gt;CONFIGURACAO!$C$41,CONFIGURACAO!$C$41*CONFIGURACAO!$C$31,W32*CONFIGURACAO!$C$31)),'PI AREA  P75'!W32*CONFIGURACAO!$C$31))</f>
        <v>0</v>
      </c>
      <c r="AN32" s="38">
        <f>IF(X32=0,0,IF(CONFIGURACAO!$C$39="SIM",(IF(X32&gt;CONFIGURACAO!$C$40,CONFIGURACAO!$C$40*CONFIGURACAO!$C$32,X32*CONFIGURACAO!$C$32)),'PI AREA  P75'!X32*CONFIGURACAO!$C$32))</f>
        <v>0</v>
      </c>
      <c r="AO32" s="38">
        <f>IFERROR(IF(M32&gt;0,(Y32*CONFIGURACAO!$C$33)+(Z32*CONFIGURACAO!$C$34)+(AA32*CONFIGURACAO!$C$35)+(AB32*CONFIGURACAO!$C$36),""),"")</f>
        <v>0</v>
      </c>
      <c r="AP32" s="38">
        <f>IF(AA32=0,0,IF(CONFIGURACAO!$C$46="SIM",(IF(AA32&gt;CONFIGURACAO!$C$47,CONFIGURACAO!$C$47*CONFIGURACAO!$C$35,AA32*CONFIGURACAO!$C$35)),'PI AREA  P75'!AA32*CONFIGURACAO!$C$35))</f>
        <v>0</v>
      </c>
      <c r="AQ32" s="38">
        <f>IF(AB32=0,0,IF(CONFIGURACAO!$C$44="SIM",(IF(AB32&gt;CONFIGURACAO!$C$45,CONFIGURACAO!$C$45*CONFIGURACAO!$C$36,AB32*CONFIGURACAO!$C$36)),'PI AREA  P75'!AB32*CONFIGURACAO!$C$36))</f>
        <v>0</v>
      </c>
      <c r="AR32" s="38">
        <f t="shared" si="21"/>
        <v>1310</v>
      </c>
      <c r="AS32" s="68">
        <f>IF(AR32="","",$AR32-(($AS$2/CONFIGURACAO!$C$6)*$M32))</f>
        <v>1010</v>
      </c>
      <c r="AT32" s="73">
        <f t="shared" si="2"/>
        <v>3</v>
      </c>
      <c r="AU32" s="75">
        <f>IF(AR32="","",$AR32-(($AU$2/CONFIGURACAO!$C$6)*$M32))</f>
        <v>810</v>
      </c>
      <c r="AV32" s="76">
        <f t="shared" si="3"/>
        <v>4</v>
      </c>
      <c r="AW32" s="74">
        <f>IF(AR32="","",$AR32-(($AW$2/CONFIGURACAO!$C$6)*$M32))</f>
        <v>610</v>
      </c>
      <c r="AX32" s="72">
        <f t="shared" si="4"/>
        <v>5</v>
      </c>
      <c r="AZ32" s="39">
        <f t="shared" si="5"/>
        <v>0.12300989243676963</v>
      </c>
      <c r="BA32" s="146">
        <f t="shared" si="6"/>
        <v>17.5</v>
      </c>
      <c r="BB32" s="146">
        <f t="shared" si="7"/>
        <v>405</v>
      </c>
      <c r="BC32" s="32">
        <f t="shared" si="8"/>
        <v>261</v>
      </c>
      <c r="BD32" s="148"/>
      <c r="BE32" s="40">
        <f t="shared" si="9"/>
        <v>0.31669150521609535</v>
      </c>
      <c r="BF32" s="40">
        <f t="shared" si="10"/>
        <v>5.7870370370370364E-2</v>
      </c>
      <c r="BG32" s="40">
        <f t="shared" si="11"/>
        <v>7.0657759506680365E-2</v>
      </c>
      <c r="BH32" s="40">
        <f t="shared" si="12"/>
        <v>0.16168148746968472</v>
      </c>
      <c r="BI32" s="40">
        <f t="shared" si="13"/>
        <v>7.9957356076759065E-2</v>
      </c>
      <c r="BJ32" s="40">
        <f t="shared" si="14"/>
        <v>0</v>
      </c>
      <c r="BK32" s="40">
        <f t="shared" si="15"/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 s="42"/>
      <c r="BU32"/>
      <c r="BV32"/>
      <c r="BW32">
        <f t="shared" si="24"/>
        <v>567</v>
      </c>
      <c r="BX32">
        <f t="shared" si="23"/>
        <v>591</v>
      </c>
      <c r="BY32"/>
      <c r="BZ32" s="249" t="s">
        <v>307</v>
      </c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</row>
    <row r="33" spans="1:134" s="32" customFormat="1" ht="17" thickBot="1" x14ac:dyDescent="0.25">
      <c r="A33" s="124" t="str">
        <f>CONFIGURACAO!$C$4</f>
        <v>AREA 21</v>
      </c>
      <c r="B33" s="125">
        <v>31</v>
      </c>
      <c r="C33" s="249" t="s">
        <v>281</v>
      </c>
      <c r="D33" s="126">
        <f t="shared" si="16"/>
        <v>18</v>
      </c>
      <c r="E33" s="250" t="s">
        <v>368</v>
      </c>
      <c r="F33" s="250">
        <v>1</v>
      </c>
      <c r="G33" s="250">
        <v>1</v>
      </c>
      <c r="H33" s="250">
        <v>1</v>
      </c>
      <c r="I33" s="250">
        <v>1</v>
      </c>
      <c r="J33" s="87"/>
      <c r="K33" s="94"/>
      <c r="L33" s="94"/>
      <c r="M33" s="154">
        <f t="shared" si="17"/>
        <v>4</v>
      </c>
      <c r="N33">
        <v>5</v>
      </c>
      <c r="O33">
        <v>12</v>
      </c>
      <c r="P33">
        <v>7.75</v>
      </c>
      <c r="Q33">
        <v>3.5</v>
      </c>
      <c r="R33">
        <v>5.5</v>
      </c>
      <c r="S33">
        <v>2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s="139">
        <f t="shared" si="0"/>
        <v>17</v>
      </c>
      <c r="AD33" s="140">
        <f t="shared" si="1"/>
        <v>24.75</v>
      </c>
      <c r="AE33" s="141">
        <f t="shared" si="18"/>
        <v>0</v>
      </c>
      <c r="AF33" s="263">
        <f t="shared" si="19"/>
        <v>0</v>
      </c>
      <c r="AG33" s="265">
        <f t="shared" si="20"/>
        <v>17</v>
      </c>
      <c r="AI33" s="37">
        <f>IFERROR(IF(M33&gt;0,(N33*CONFIGURACAO!$C$20)+(O33*CONFIGURACAO!$C$21)+(P33*CONFIGURACAO!$C$22)+(Q33*CONFIGURACAO!$C$23)+(R33*CONFIGURACAO!$C$24),""),"")</f>
        <v>2175</v>
      </c>
      <c r="AJ33" s="38">
        <f>IF(S33=0,0,IF(CONFIGURACAO!$C$15="SIM",(IF(S33&gt;CONFIGURACAO!$C$16,CONFIGURACAO!$C$16*CONFIGURACAO!$C$25,S33*CONFIGURACAO!$C$25)),'PI AREA  P75'!S33*CONFIGURACAO!$C$25))</f>
        <v>20</v>
      </c>
      <c r="AK33" s="38">
        <f>IF(T33=0,0,IF(CONFIGURACAO!$C$17="SIM",(IF(T33&gt;CONFIGURACAO!$C$18,CONFIGURACAO!$C$18*CONFIGURACAO!$C$26,T33*CONFIGURACAO!$C$26)),'PI AREA  P75'!T33*CONFIGURACAO!$C$26))</f>
        <v>5</v>
      </c>
      <c r="AL33" s="38">
        <f>IFERROR(IF(M33&gt;0,(U33*CONFIGURACAO!$C$29)+(V33*CONFIGURACAO!$C$30),""),"")</f>
        <v>0</v>
      </c>
      <c r="AM33" s="38">
        <f>IF(W33=0,0,IF(CONFIGURACAO!$C$41="SIM",(IF(W33&gt;CONFIGURACAO!$C$41,CONFIGURACAO!$C$41*CONFIGURACAO!$C$31,W33*CONFIGURACAO!$C$31)),'PI AREA  P75'!W33*CONFIGURACAO!$C$31))</f>
        <v>0</v>
      </c>
      <c r="AN33" s="38">
        <f>IF(X33=0,0,IF(CONFIGURACAO!$C$39="SIM",(IF(X33&gt;CONFIGURACAO!$C$40,CONFIGURACAO!$C$40*CONFIGURACAO!$C$32,X33*CONFIGURACAO!$C$32)),'PI AREA  P75'!X33*CONFIGURACAO!$C$32))</f>
        <v>0</v>
      </c>
      <c r="AO33" s="38">
        <f>IFERROR(IF(M33&gt;0,(Y33*CONFIGURACAO!$C$33)+(Z33*CONFIGURACAO!$C$34)+(AA33*CONFIGURACAO!$C$35)+(AB33*CONFIGURACAO!$C$36),""),"")</f>
        <v>0</v>
      </c>
      <c r="AP33" s="38">
        <f>IF(AA33=0,0,IF(CONFIGURACAO!$C$46="SIM",(IF(AA33&gt;CONFIGURACAO!$C$47,CONFIGURACAO!$C$47*CONFIGURACAO!$C$35,AA33*CONFIGURACAO!$C$35)),'PI AREA  P75'!AA33*CONFIGURACAO!$C$35))</f>
        <v>0</v>
      </c>
      <c r="AQ33" s="38">
        <f>IF(AB33=0,0,IF(CONFIGURACAO!$C$44="SIM",(IF(AB33&gt;CONFIGURACAO!$C$45,CONFIGURACAO!$C$45*CONFIGURACAO!$C$36,AB33*CONFIGURACAO!$C$36)),'PI AREA  P75'!AB33*CONFIGURACAO!$C$36))</f>
        <v>0</v>
      </c>
      <c r="AR33" s="38">
        <f t="shared" si="21"/>
        <v>2200</v>
      </c>
      <c r="AS33" s="68">
        <f>IF(AR33="","",$AR33-(($AS$2/CONFIGURACAO!$C$6)*$M33))</f>
        <v>1900</v>
      </c>
      <c r="AT33" s="73">
        <f t="shared" si="2"/>
        <v>3</v>
      </c>
      <c r="AU33" s="75">
        <f>IF(AR33="","",$AR33-(($AU$2/CONFIGURACAO!$C$6)*$M33))</f>
        <v>1700</v>
      </c>
      <c r="AV33" s="76">
        <f t="shared" si="3"/>
        <v>4</v>
      </c>
      <c r="AW33" s="74">
        <f>IF(AR33="","",$AR33-(($AW$2/CONFIGURACAO!$C$6)*$M33))</f>
        <v>1500</v>
      </c>
      <c r="AX33" s="72">
        <f t="shared" si="4"/>
        <v>5</v>
      </c>
      <c r="AZ33" s="39">
        <f t="shared" si="5"/>
        <v>0.20658149874877343</v>
      </c>
      <c r="BA33" s="146">
        <f t="shared" si="6"/>
        <v>36.75</v>
      </c>
      <c r="BB33" s="146">
        <f t="shared" si="7"/>
        <v>88</v>
      </c>
      <c r="BC33" s="32">
        <f t="shared" si="8"/>
        <v>88</v>
      </c>
      <c r="BD33" s="148"/>
      <c r="BE33" s="40">
        <f t="shared" si="9"/>
        <v>0.18628912071535023</v>
      </c>
      <c r="BF33" s="40">
        <f t="shared" si="10"/>
        <v>0.46296296296296291</v>
      </c>
      <c r="BG33" s="40">
        <f t="shared" si="11"/>
        <v>0.19912641315519014</v>
      </c>
      <c r="BH33" s="40">
        <f t="shared" si="12"/>
        <v>0.14147130153597412</v>
      </c>
      <c r="BI33" s="40">
        <f t="shared" si="13"/>
        <v>0.5863539445628998</v>
      </c>
      <c r="BJ33" s="40">
        <f t="shared" si="14"/>
        <v>0.18484288354898337</v>
      </c>
      <c r="BK33" s="40">
        <f t="shared" si="15"/>
        <v>0.16051364365971107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 s="42"/>
      <c r="BU33"/>
      <c r="BV33"/>
      <c r="BW33">
        <f t="shared" si="24"/>
        <v>592</v>
      </c>
      <c r="BX33">
        <f t="shared" si="23"/>
        <v>607</v>
      </c>
      <c r="BY33"/>
      <c r="BZ33" s="249" t="s">
        <v>308</v>
      </c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</row>
    <row r="34" spans="1:134" s="32" customFormat="1" ht="17" thickBot="1" x14ac:dyDescent="0.25">
      <c r="A34" s="124" t="str">
        <f>CONFIGURACAO!$C$4</f>
        <v>AREA 21</v>
      </c>
      <c r="B34" s="125">
        <v>32</v>
      </c>
      <c r="C34" s="249" t="s">
        <v>281</v>
      </c>
      <c r="D34" s="126">
        <f t="shared" si="16"/>
        <v>19</v>
      </c>
      <c r="E34" s="250" t="s">
        <v>369</v>
      </c>
      <c r="F34" s="250">
        <v>1</v>
      </c>
      <c r="G34" s="250">
        <v>1</v>
      </c>
      <c r="H34" s="250">
        <v>1</v>
      </c>
      <c r="I34" s="250">
        <v>1</v>
      </c>
      <c r="J34" s="87"/>
      <c r="K34" s="94"/>
      <c r="L34" s="94"/>
      <c r="M34" s="154">
        <f t="shared" si="17"/>
        <v>4</v>
      </c>
      <c r="N34">
        <v>4</v>
      </c>
      <c r="O34">
        <v>2.25</v>
      </c>
      <c r="P34">
        <v>5.75</v>
      </c>
      <c r="Q34">
        <v>0.75</v>
      </c>
      <c r="R34">
        <v>1.5</v>
      </c>
      <c r="S34">
        <v>0</v>
      </c>
      <c r="T34">
        <v>1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1</v>
      </c>
      <c r="AB34">
        <v>3</v>
      </c>
      <c r="AC34" s="139">
        <f t="shared" si="0"/>
        <v>6.25</v>
      </c>
      <c r="AD34" s="140">
        <f t="shared" si="1"/>
        <v>12</v>
      </c>
      <c r="AE34" s="141">
        <f t="shared" si="18"/>
        <v>0</v>
      </c>
      <c r="AF34" s="263">
        <f t="shared" si="19"/>
        <v>0</v>
      </c>
      <c r="AG34" s="265">
        <f t="shared" si="20"/>
        <v>6.25</v>
      </c>
      <c r="AI34" s="37">
        <f>IFERROR(IF(M34&gt;0,(N34*CONFIGURACAO!$C$20)+(O34*CONFIGURACAO!$C$21)+(P34*CONFIGURACAO!$C$22)+(Q34*CONFIGURACAO!$C$23)+(R34*CONFIGURACAO!$C$24),""),"")</f>
        <v>985</v>
      </c>
      <c r="AJ34" s="38">
        <f>IF(S34=0,0,IF(CONFIGURACAO!$C$15="SIM",(IF(S34&gt;CONFIGURACAO!$C$16,CONFIGURACAO!$C$16*CONFIGURACAO!$C$25,S34*CONFIGURACAO!$C$25)),'PI AREA  P75'!S34*CONFIGURACAO!$C$25))</f>
        <v>0</v>
      </c>
      <c r="AK34" s="38">
        <f>IF(T34=0,0,IF(CONFIGURACAO!$C$17="SIM",(IF(T34&gt;CONFIGURACAO!$C$18,CONFIGURACAO!$C$18*CONFIGURACAO!$C$26,T34*CONFIGURACAO!$C$26)),'PI AREA  P75'!T34*CONFIGURACAO!$C$26))</f>
        <v>5</v>
      </c>
      <c r="AL34" s="38">
        <f>IFERROR(IF(M34&gt;0,(U34*CONFIGURACAO!$C$29)+(V34*CONFIGURACAO!$C$30),""),"")</f>
        <v>0</v>
      </c>
      <c r="AM34" s="38">
        <f>IF(W34=0,0,IF(CONFIGURACAO!$C$41="SIM",(IF(W34&gt;CONFIGURACAO!$C$41,CONFIGURACAO!$C$41*CONFIGURACAO!$C$31,W34*CONFIGURACAO!$C$31)),'PI AREA  P75'!W34*CONFIGURACAO!$C$31))</f>
        <v>0</v>
      </c>
      <c r="AN34" s="38">
        <f>IF(X34=0,0,IF(CONFIGURACAO!$C$39="SIM",(IF(X34&gt;CONFIGURACAO!$C$40,CONFIGURACAO!$C$40*CONFIGURACAO!$C$32,X34*CONFIGURACAO!$C$32)),'PI AREA  P75'!X34*CONFIGURACAO!$C$32))</f>
        <v>25</v>
      </c>
      <c r="AO34" s="38">
        <f>IFERROR(IF(M34&gt;0,(Y34*CONFIGURACAO!$C$33)+(Z34*CONFIGURACAO!$C$34)+(AA34*CONFIGURACAO!$C$35)+(AB34*CONFIGURACAO!$C$36),""),"")</f>
        <v>55</v>
      </c>
      <c r="AP34" s="38">
        <f>IF(AA34=0,0,IF(CONFIGURACAO!$C$46="SIM",(IF(AA34&gt;CONFIGURACAO!$C$47,CONFIGURACAO!$C$47*CONFIGURACAO!$C$35,AA34*CONFIGURACAO!$C$35)),'PI AREA  P75'!AA34*CONFIGURACAO!$C$35))</f>
        <v>25</v>
      </c>
      <c r="AQ34" s="38">
        <f>IF(AB34=0,0,IF(CONFIGURACAO!$C$44="SIM",(IF(AB34&gt;CONFIGURACAO!$C$45,CONFIGURACAO!$C$45*CONFIGURACAO!$C$36,AB34*CONFIGURACAO!$C$36)),'PI AREA  P75'!AB34*CONFIGURACAO!$C$36))</f>
        <v>20</v>
      </c>
      <c r="AR34" s="38">
        <f t="shared" si="21"/>
        <v>1115</v>
      </c>
      <c r="AS34" s="68">
        <f>IF(AR34="","",$AR34-(($AS$2/CONFIGURACAO!$C$6)*$M34))</f>
        <v>815</v>
      </c>
      <c r="AT34" s="73">
        <f t="shared" si="2"/>
        <v>3</v>
      </c>
      <c r="AU34" s="75">
        <f>IF(AR34="","",$AR34-(($AU$2/CONFIGURACAO!$C$6)*$M34))</f>
        <v>615</v>
      </c>
      <c r="AV34" s="76">
        <f t="shared" si="3"/>
        <v>4</v>
      </c>
      <c r="AW34" s="74">
        <f>IF(AR34="","",$AR34-(($AW$2/CONFIGURACAO!$C$6)*$M34))</f>
        <v>415</v>
      </c>
      <c r="AX34" s="72">
        <f t="shared" si="4"/>
        <v>5</v>
      </c>
      <c r="AZ34" s="39">
        <f t="shared" si="5"/>
        <v>0.10469925959312835</v>
      </c>
      <c r="BA34" s="146">
        <f t="shared" si="6"/>
        <v>20.25</v>
      </c>
      <c r="BB34" s="146">
        <f t="shared" si="7"/>
        <v>315</v>
      </c>
      <c r="BC34" s="32">
        <f t="shared" si="8"/>
        <v>336</v>
      </c>
      <c r="BD34" s="148"/>
      <c r="BE34" s="40">
        <f t="shared" si="9"/>
        <v>0.14903129657228018</v>
      </c>
      <c r="BF34" s="40">
        <f t="shared" si="10"/>
        <v>8.6805555555555552E-2</v>
      </c>
      <c r="BG34" s="40">
        <f t="shared" si="11"/>
        <v>0.14773895169578624</v>
      </c>
      <c r="BH34" s="40">
        <f t="shared" si="12"/>
        <v>3.0315278900565887E-2</v>
      </c>
      <c r="BI34" s="40">
        <f t="shared" si="13"/>
        <v>0.15991471215351813</v>
      </c>
      <c r="BJ34" s="40">
        <f t="shared" si="14"/>
        <v>0</v>
      </c>
      <c r="BK34" s="40">
        <f t="shared" si="15"/>
        <v>0.16051364365971107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1</v>
      </c>
      <c r="BS34">
        <v>3</v>
      </c>
      <c r="BT34" s="42"/>
      <c r="BU34"/>
      <c r="BV34"/>
      <c r="BW34">
        <f t="shared" si="24"/>
        <v>608</v>
      </c>
      <c r="BX34">
        <f t="shared" si="23"/>
        <v>621</v>
      </c>
      <c r="BY34"/>
      <c r="BZ34" s="249" t="s">
        <v>309</v>
      </c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</row>
    <row r="35" spans="1:134" s="32" customFormat="1" ht="17" thickBot="1" x14ac:dyDescent="0.25">
      <c r="A35" s="124" t="str">
        <f>CONFIGURACAO!$C$4</f>
        <v>AREA 21</v>
      </c>
      <c r="B35" s="125">
        <v>33</v>
      </c>
      <c r="C35" s="249" t="s">
        <v>281</v>
      </c>
      <c r="D35" s="126">
        <f t="shared" si="16"/>
        <v>20</v>
      </c>
      <c r="E35" s="250" t="s">
        <v>370</v>
      </c>
      <c r="F35" s="250">
        <v>1</v>
      </c>
      <c r="G35" s="250">
        <v>1</v>
      </c>
      <c r="H35" s="250">
        <v>1</v>
      </c>
      <c r="I35" s="250">
        <v>1</v>
      </c>
      <c r="J35" s="87"/>
      <c r="K35" s="94"/>
      <c r="L35" s="94"/>
      <c r="M35" s="154">
        <f t="shared" si="17"/>
        <v>4</v>
      </c>
      <c r="N35">
        <v>10</v>
      </c>
      <c r="O35">
        <v>3.25</v>
      </c>
      <c r="P35">
        <v>16.5</v>
      </c>
      <c r="Q35">
        <v>16.75</v>
      </c>
      <c r="R35">
        <v>2.75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2</v>
      </c>
      <c r="AB35">
        <v>0</v>
      </c>
      <c r="AC35" s="139">
        <f t="shared" si="0"/>
        <v>13.25</v>
      </c>
      <c r="AD35" s="140">
        <f t="shared" si="1"/>
        <v>29.75</v>
      </c>
      <c r="AE35" s="141">
        <f t="shared" si="18"/>
        <v>0</v>
      </c>
      <c r="AF35" s="263">
        <f t="shared" si="19"/>
        <v>0</v>
      </c>
      <c r="AG35" s="265">
        <f t="shared" si="20"/>
        <v>13.25</v>
      </c>
      <c r="AI35" s="37">
        <f>IFERROR(IF(M35&gt;0,(N35*CONFIGURACAO!$C$20)+(O35*CONFIGURACAO!$C$21)+(P35*CONFIGURACAO!$C$22)+(Q35*CONFIGURACAO!$C$23)+(R35*CONFIGURACAO!$C$24),""),"")</f>
        <v>2975</v>
      </c>
      <c r="AJ35" s="38">
        <f>IF(S35=0,0,IF(CONFIGURACAO!$C$15="SIM",(IF(S35&gt;CONFIGURACAO!$C$16,CONFIGURACAO!$C$16*CONFIGURACAO!$C$25,S35*CONFIGURACAO!$C$25)),'PI AREA  P75'!S35*CONFIGURACAO!$C$25))</f>
        <v>0</v>
      </c>
      <c r="AK35" s="38">
        <f>IF(T35=0,0,IF(CONFIGURACAO!$C$17="SIM",(IF(T35&gt;CONFIGURACAO!$C$18,CONFIGURACAO!$C$18*CONFIGURACAO!$C$26,T35*CONFIGURACAO!$C$26)),'PI AREA  P75'!T35*CONFIGURACAO!$C$26))</f>
        <v>0</v>
      </c>
      <c r="AL35" s="38">
        <f>IFERROR(IF(M35&gt;0,(U35*CONFIGURACAO!$C$29)+(V35*CONFIGURACAO!$C$30),""),"")</f>
        <v>0</v>
      </c>
      <c r="AM35" s="38">
        <f>IF(W35=0,0,IF(CONFIGURACAO!$C$41="SIM",(IF(W35&gt;CONFIGURACAO!$C$41,CONFIGURACAO!$C$41*CONFIGURACAO!$C$31,W35*CONFIGURACAO!$C$31)),'PI AREA  P75'!W35*CONFIGURACAO!$C$31))</f>
        <v>50</v>
      </c>
      <c r="AN35" s="38">
        <f>IF(X35=0,0,IF(CONFIGURACAO!$C$39="SIM",(IF(X35&gt;CONFIGURACAO!$C$40,CONFIGURACAO!$C$40*CONFIGURACAO!$C$32,X35*CONFIGURACAO!$C$32)),'PI AREA  P75'!X35*CONFIGURACAO!$C$32))</f>
        <v>0</v>
      </c>
      <c r="AO35" s="38">
        <f>IFERROR(IF(M35&gt;0,(Y35*CONFIGURACAO!$C$33)+(Z35*CONFIGURACAO!$C$34)+(AA35*CONFIGURACAO!$C$35)+(AB35*CONFIGURACAO!$C$36),""),"")</f>
        <v>50</v>
      </c>
      <c r="AP35" s="38">
        <f>IF(AA35=0,0,IF(CONFIGURACAO!$C$46="SIM",(IF(AA35&gt;CONFIGURACAO!$C$47,CONFIGURACAO!$C$47*CONFIGURACAO!$C$35,AA35*CONFIGURACAO!$C$35)),'PI AREA  P75'!AA35*CONFIGURACAO!$C$35))</f>
        <v>50</v>
      </c>
      <c r="AQ35" s="38">
        <f>IF(AB35=0,0,IF(CONFIGURACAO!$C$44="SIM",(IF(AB35&gt;CONFIGURACAO!$C$45,CONFIGURACAO!$C$45*CONFIGURACAO!$C$36,AB35*CONFIGURACAO!$C$36)),'PI AREA  P75'!AB35*CONFIGURACAO!$C$36))</f>
        <v>0</v>
      </c>
      <c r="AR35" s="38">
        <f t="shared" si="21"/>
        <v>3125</v>
      </c>
      <c r="AS35" s="68">
        <f>IF(AR35="","",$AR35-(($AS$2/CONFIGURACAO!$C$6)*$M35))</f>
        <v>2825</v>
      </c>
      <c r="AT35" s="73">
        <f t="shared" si="2"/>
        <v>3</v>
      </c>
      <c r="AU35" s="75">
        <f>IF(AR35="","",$AR35-(($AU$2/CONFIGURACAO!$C$6)*$M35))</f>
        <v>2625</v>
      </c>
      <c r="AV35" s="76">
        <f t="shared" si="3"/>
        <v>4</v>
      </c>
      <c r="AW35" s="74">
        <f>IF(AR35="","",$AR35-(($AW$2/CONFIGURACAO!$C$6)*$M35))</f>
        <v>2425</v>
      </c>
      <c r="AX35" s="72">
        <f t="shared" si="4"/>
        <v>5</v>
      </c>
      <c r="AZ35" s="39">
        <f t="shared" si="5"/>
        <v>0.2934396289045077</v>
      </c>
      <c r="BA35" s="146">
        <f t="shared" si="6"/>
        <v>52.25</v>
      </c>
      <c r="BB35" s="146">
        <f t="shared" si="7"/>
        <v>36</v>
      </c>
      <c r="BC35" s="32">
        <f t="shared" si="8"/>
        <v>40</v>
      </c>
      <c r="BD35" s="148"/>
      <c r="BE35" s="40">
        <f t="shared" si="9"/>
        <v>0.37257824143070045</v>
      </c>
      <c r="BF35" s="40">
        <f t="shared" si="10"/>
        <v>0.1253858024691358</v>
      </c>
      <c r="BG35" s="40">
        <f t="shared" si="11"/>
        <v>0.42394655704008227</v>
      </c>
      <c r="BH35" s="40">
        <f t="shared" si="12"/>
        <v>0.67704122877930484</v>
      </c>
      <c r="BI35" s="40">
        <f t="shared" si="13"/>
        <v>0.2931769722814499</v>
      </c>
      <c r="BJ35" s="40">
        <f t="shared" si="14"/>
        <v>0</v>
      </c>
      <c r="BK35" s="40">
        <f t="shared" si="15"/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2</v>
      </c>
      <c r="BS35">
        <v>0</v>
      </c>
      <c r="BT35" s="42"/>
      <c r="BU35"/>
      <c r="BV35"/>
      <c r="BW35">
        <f t="shared" ref="BW35:BW64" si="25">MATCH(BZ35,$C$1:$C$1204,0)-2</f>
        <v>622</v>
      </c>
      <c r="BX35">
        <f t="shared" si="23"/>
        <v>640</v>
      </c>
      <c r="BY35"/>
      <c r="BZ35" s="249" t="s">
        <v>310</v>
      </c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</row>
    <row r="36" spans="1:134" s="32" customFormat="1" ht="17" thickBot="1" x14ac:dyDescent="0.25">
      <c r="A36" s="124" t="str">
        <f>CONFIGURACAO!$C$4</f>
        <v>AREA 21</v>
      </c>
      <c r="B36" s="125">
        <v>34</v>
      </c>
      <c r="C36" s="249" t="s">
        <v>281</v>
      </c>
      <c r="D36" s="126">
        <f t="shared" si="16"/>
        <v>21</v>
      </c>
      <c r="E36" s="250" t="s">
        <v>371</v>
      </c>
      <c r="F36" s="250">
        <v>1</v>
      </c>
      <c r="G36" s="250">
        <v>1</v>
      </c>
      <c r="H36" s="250">
        <v>1</v>
      </c>
      <c r="I36" s="250">
        <v>1</v>
      </c>
      <c r="J36" s="87"/>
      <c r="K36" s="94"/>
      <c r="L36" s="94"/>
      <c r="M36" s="154">
        <f t="shared" si="17"/>
        <v>4</v>
      </c>
      <c r="N36">
        <v>0</v>
      </c>
      <c r="O36">
        <v>0.75</v>
      </c>
      <c r="P36">
        <v>2</v>
      </c>
      <c r="Q36">
        <v>8.75</v>
      </c>
      <c r="R36">
        <v>0</v>
      </c>
      <c r="S36">
        <v>4.75</v>
      </c>
      <c r="T36">
        <v>3</v>
      </c>
      <c r="U36">
        <v>0</v>
      </c>
      <c r="V36">
        <v>1</v>
      </c>
      <c r="W36">
        <v>2</v>
      </c>
      <c r="X36">
        <v>0</v>
      </c>
      <c r="Y36">
        <v>1</v>
      </c>
      <c r="Z36">
        <v>0</v>
      </c>
      <c r="AA36">
        <v>6</v>
      </c>
      <c r="AB36">
        <v>1</v>
      </c>
      <c r="AC36" s="139">
        <f t="shared" si="0"/>
        <v>0.75</v>
      </c>
      <c r="AD36" s="140">
        <f t="shared" si="1"/>
        <v>2.75</v>
      </c>
      <c r="AE36" s="141">
        <f t="shared" si="18"/>
        <v>1</v>
      </c>
      <c r="AF36" s="263">
        <f t="shared" si="19"/>
        <v>1</v>
      </c>
      <c r="AG36" s="265">
        <f t="shared" si="20"/>
        <v>2.75</v>
      </c>
      <c r="AI36" s="37">
        <f>IFERROR(IF(M36&gt;0,(N36*CONFIGURACAO!$C$20)+(O36*CONFIGURACAO!$C$21)+(P36*CONFIGURACAO!$C$22)+(Q36*CONFIGURACAO!$C$23)+(R36*CONFIGURACAO!$C$24),""),"")</f>
        <v>530</v>
      </c>
      <c r="AJ36" s="38">
        <f>IF(S36=0,0,IF(CONFIGURACAO!$C$15="SIM",(IF(S36&gt;CONFIGURACAO!$C$16,CONFIGURACAO!$C$16*CONFIGURACAO!$C$25,S36*CONFIGURACAO!$C$25)),'PI AREA  P75'!S36*CONFIGURACAO!$C$25))</f>
        <v>40</v>
      </c>
      <c r="AK36" s="38">
        <f>IF(T36=0,0,IF(CONFIGURACAO!$C$17="SIM",(IF(T36&gt;CONFIGURACAO!$C$18,CONFIGURACAO!$C$18*CONFIGURACAO!$C$26,T36*CONFIGURACAO!$C$26)),'PI AREA  P75'!T36*CONFIGURACAO!$C$26))</f>
        <v>15</v>
      </c>
      <c r="AL36" s="38">
        <f>IFERROR(IF(M36&gt;0,(U36*CONFIGURACAO!$C$29)+(V36*CONFIGURACAO!$C$30),""),"")</f>
        <v>100</v>
      </c>
      <c r="AM36" s="38">
        <f>IF(W36=0,0,IF(CONFIGURACAO!$C$41="SIM",(IF(W36&gt;CONFIGURACAO!$C$41,CONFIGURACAO!$C$41*CONFIGURACAO!$C$31,W36*CONFIGURACAO!$C$31)),'PI AREA  P75'!W36*CONFIGURACAO!$C$31))</f>
        <v>100</v>
      </c>
      <c r="AN36" s="38">
        <f>IF(X36=0,0,IF(CONFIGURACAO!$C$39="SIM",(IF(X36&gt;CONFIGURACAO!$C$40,CONFIGURACAO!$C$40*CONFIGURACAO!$C$32,X36*CONFIGURACAO!$C$32)),'PI AREA  P75'!X36*CONFIGURACAO!$C$32))</f>
        <v>0</v>
      </c>
      <c r="AO36" s="38">
        <f>IFERROR(IF(M36&gt;0,(Y36*CONFIGURACAO!$C$33)+(Z36*CONFIGURACAO!$C$34)+(AA36*CONFIGURACAO!$C$35)+(AB36*CONFIGURACAO!$C$36),""),"")</f>
        <v>260</v>
      </c>
      <c r="AP36" s="38">
        <f>IF(AA36=0,0,IF(CONFIGURACAO!$C$46="SIM",(IF(AA36&gt;CONFIGURACAO!$C$47,CONFIGURACAO!$C$47*CONFIGURACAO!$C$35,AA36*CONFIGURACAO!$C$35)),'PI AREA  P75'!AA36*CONFIGURACAO!$C$35))</f>
        <v>150</v>
      </c>
      <c r="AQ36" s="38">
        <f>IF(AB36=0,0,IF(CONFIGURACAO!$C$44="SIM",(IF(AB36&gt;CONFIGURACAO!$C$45,CONFIGURACAO!$C$45*CONFIGURACAO!$C$36,AB36*CONFIGURACAO!$C$36)),'PI AREA  P75'!AB36*CONFIGURACAO!$C$36))</f>
        <v>10</v>
      </c>
      <c r="AR36" s="38">
        <f t="shared" si="21"/>
        <v>1205</v>
      </c>
      <c r="AS36" s="68">
        <f>IF(AR36="","",$AR36-(($AS$2/CONFIGURACAO!$C$6)*$M36))</f>
        <v>905</v>
      </c>
      <c r="AT36" s="73">
        <f t="shared" si="2"/>
        <v>3</v>
      </c>
      <c r="AU36" s="75">
        <f>IF(AR36="","",$AR36-(($AU$2/CONFIGURACAO!$C$6)*$M36))</f>
        <v>705</v>
      </c>
      <c r="AV36" s="76">
        <f t="shared" si="3"/>
        <v>4</v>
      </c>
      <c r="AW36" s="74">
        <f>IF(AR36="","",$AR36-(($AW$2/CONFIGURACAO!$C$6)*$M36))</f>
        <v>505</v>
      </c>
      <c r="AX36" s="72">
        <f t="shared" si="4"/>
        <v>5</v>
      </c>
      <c r="AZ36" s="39">
        <f t="shared" si="5"/>
        <v>0.11315032090557817</v>
      </c>
      <c r="BA36" s="146">
        <f t="shared" si="6"/>
        <v>30.25</v>
      </c>
      <c r="BB36" s="146">
        <f t="shared" si="7"/>
        <v>151</v>
      </c>
      <c r="BC36" s="32">
        <f t="shared" si="8"/>
        <v>301</v>
      </c>
      <c r="BD36" s="148"/>
      <c r="BE36" s="40">
        <f t="shared" si="9"/>
        <v>0</v>
      </c>
      <c r="BF36" s="40">
        <f t="shared" si="10"/>
        <v>2.8935185185185182E-2</v>
      </c>
      <c r="BG36" s="40">
        <f t="shared" si="11"/>
        <v>5.1387461459403906E-2</v>
      </c>
      <c r="BH36" s="40">
        <f t="shared" si="12"/>
        <v>0.35367825383993534</v>
      </c>
      <c r="BI36" s="40">
        <f t="shared" si="13"/>
        <v>0</v>
      </c>
      <c r="BJ36" s="40">
        <f t="shared" si="14"/>
        <v>0.43900184842883549</v>
      </c>
      <c r="BK36" s="40">
        <f t="shared" si="15"/>
        <v>0.4815409309791332</v>
      </c>
      <c r="BL36">
        <v>0</v>
      </c>
      <c r="BM36">
        <v>1</v>
      </c>
      <c r="BN36">
        <v>2</v>
      </c>
      <c r="BO36">
        <v>0</v>
      </c>
      <c r="BP36">
        <v>1</v>
      </c>
      <c r="BQ36">
        <v>0</v>
      </c>
      <c r="BR36">
        <v>6</v>
      </c>
      <c r="BS36">
        <v>1</v>
      </c>
      <c r="BT36" s="42"/>
      <c r="BU36"/>
      <c r="BV36"/>
      <c r="BW36">
        <f t="shared" si="25"/>
        <v>641</v>
      </c>
      <c r="BX36">
        <f t="shared" si="23"/>
        <v>653</v>
      </c>
      <c r="BY36"/>
      <c r="BZ36" s="249" t="s">
        <v>311</v>
      </c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</row>
    <row r="37" spans="1:134" s="32" customFormat="1" ht="17" thickBot="1" x14ac:dyDescent="0.25">
      <c r="A37" s="124" t="str">
        <f>CONFIGURACAO!$C$4</f>
        <v>AREA 21</v>
      </c>
      <c r="B37" s="125">
        <v>35</v>
      </c>
      <c r="C37" s="249" t="s">
        <v>281</v>
      </c>
      <c r="D37" s="126">
        <f t="shared" si="16"/>
        <v>22</v>
      </c>
      <c r="E37" s="250" t="s">
        <v>372</v>
      </c>
      <c r="F37" s="250">
        <v>1</v>
      </c>
      <c r="G37" s="250">
        <v>1</v>
      </c>
      <c r="H37" s="250">
        <v>1</v>
      </c>
      <c r="I37" s="250">
        <v>1</v>
      </c>
      <c r="J37" s="87"/>
      <c r="K37" s="94"/>
      <c r="L37" s="94"/>
      <c r="M37" s="154">
        <f t="shared" si="17"/>
        <v>4</v>
      </c>
      <c r="N37">
        <v>0.75</v>
      </c>
      <c r="O37">
        <v>4.5</v>
      </c>
      <c r="P37">
        <v>0.75</v>
      </c>
      <c r="Q37">
        <v>6.25</v>
      </c>
      <c r="R37">
        <v>1.5</v>
      </c>
      <c r="S37">
        <v>0</v>
      </c>
      <c r="T37">
        <v>0</v>
      </c>
      <c r="U37">
        <v>0</v>
      </c>
      <c r="V37">
        <v>0</v>
      </c>
      <c r="W37">
        <v>3</v>
      </c>
      <c r="X37">
        <v>0</v>
      </c>
      <c r="Y37">
        <v>0</v>
      </c>
      <c r="Z37">
        <v>0</v>
      </c>
      <c r="AA37">
        <v>1</v>
      </c>
      <c r="AB37">
        <v>0</v>
      </c>
      <c r="AC37" s="139">
        <f t="shared" si="0"/>
        <v>5.25</v>
      </c>
      <c r="AD37" s="140">
        <f t="shared" si="1"/>
        <v>6</v>
      </c>
      <c r="AE37" s="141">
        <f t="shared" si="18"/>
        <v>0</v>
      </c>
      <c r="AF37" s="263">
        <f t="shared" si="19"/>
        <v>0</v>
      </c>
      <c r="AG37" s="265">
        <f t="shared" si="20"/>
        <v>5.25</v>
      </c>
      <c r="AI37" s="37">
        <f>IFERROR(IF(M37&gt;0,(N37*CONFIGURACAO!$C$20)+(O37*CONFIGURACAO!$C$21)+(P37*CONFIGURACAO!$C$22)+(Q37*CONFIGURACAO!$C$23)+(R37*CONFIGURACAO!$C$24),""),"")</f>
        <v>760</v>
      </c>
      <c r="AJ37" s="38">
        <f>IF(S37=0,0,IF(CONFIGURACAO!$C$15="SIM",(IF(S37&gt;CONFIGURACAO!$C$16,CONFIGURACAO!$C$16*CONFIGURACAO!$C$25,S37*CONFIGURACAO!$C$25)),'PI AREA  P75'!S37*CONFIGURACAO!$C$25))</f>
        <v>0</v>
      </c>
      <c r="AK37" s="38">
        <f>IF(T37=0,0,IF(CONFIGURACAO!$C$17="SIM",(IF(T37&gt;CONFIGURACAO!$C$18,CONFIGURACAO!$C$18*CONFIGURACAO!$C$26,T37*CONFIGURACAO!$C$26)),'PI AREA  P75'!T37*CONFIGURACAO!$C$26))</f>
        <v>0</v>
      </c>
      <c r="AL37" s="38">
        <f>IFERROR(IF(M37&gt;0,(U37*CONFIGURACAO!$C$29)+(V37*CONFIGURACAO!$C$30),""),"")</f>
        <v>0</v>
      </c>
      <c r="AM37" s="38">
        <f>IF(W37=0,0,IF(CONFIGURACAO!$C$41="SIM",(IF(W37&gt;CONFIGURACAO!$C$41,CONFIGURACAO!$C$41*CONFIGURACAO!$C$31,W37*CONFIGURACAO!$C$31)),'PI AREA  P75'!W37*CONFIGURACAO!$C$31))</f>
        <v>150</v>
      </c>
      <c r="AN37" s="38">
        <f>IF(X37=0,0,IF(CONFIGURACAO!$C$39="SIM",(IF(X37&gt;CONFIGURACAO!$C$40,CONFIGURACAO!$C$40*CONFIGURACAO!$C$32,X37*CONFIGURACAO!$C$32)),'PI AREA  P75'!X37*CONFIGURACAO!$C$32))</f>
        <v>0</v>
      </c>
      <c r="AO37" s="38">
        <f>IFERROR(IF(M37&gt;0,(Y37*CONFIGURACAO!$C$33)+(Z37*CONFIGURACAO!$C$34)+(AA37*CONFIGURACAO!$C$35)+(AB37*CONFIGURACAO!$C$36),""),"")</f>
        <v>25</v>
      </c>
      <c r="AP37" s="38">
        <f>IF(AA37=0,0,IF(CONFIGURACAO!$C$46="SIM",(IF(AA37&gt;CONFIGURACAO!$C$47,CONFIGURACAO!$C$47*CONFIGURACAO!$C$35,AA37*CONFIGURACAO!$C$35)),'PI AREA  P75'!AA37*CONFIGURACAO!$C$35))</f>
        <v>25</v>
      </c>
      <c r="AQ37" s="38">
        <f>IF(AB37=0,0,IF(CONFIGURACAO!$C$44="SIM",(IF(AB37&gt;CONFIGURACAO!$C$45,CONFIGURACAO!$C$45*CONFIGURACAO!$C$36,AB37*CONFIGURACAO!$C$36)),'PI AREA  P75'!AB37*CONFIGURACAO!$C$36))</f>
        <v>0</v>
      </c>
      <c r="AR37" s="38">
        <f t="shared" si="21"/>
        <v>960</v>
      </c>
      <c r="AS37" s="68">
        <f>IF(AR37="","",$AR37-(($AS$2/CONFIGURACAO!$C$6)*$M37))</f>
        <v>660</v>
      </c>
      <c r="AT37" s="73">
        <f t="shared" si="2"/>
        <v>3</v>
      </c>
      <c r="AU37" s="75">
        <f>IF(AR37="","",$AR37-(($AU$2/CONFIGURACAO!$C$6)*$M37))</f>
        <v>460</v>
      </c>
      <c r="AV37" s="76">
        <f t="shared" si="3"/>
        <v>4</v>
      </c>
      <c r="AW37" s="74">
        <f>IF(AR37="","",$AR37-(($AW$2/CONFIGURACAO!$C$6)*$M37))</f>
        <v>260</v>
      </c>
      <c r="AX37" s="72">
        <f t="shared" si="4"/>
        <v>5</v>
      </c>
      <c r="AZ37" s="39">
        <f t="shared" si="5"/>
        <v>9.0144653999464766E-2</v>
      </c>
      <c r="BA37" s="146">
        <f t="shared" si="6"/>
        <v>17.75</v>
      </c>
      <c r="BB37" s="146">
        <f t="shared" si="7"/>
        <v>395</v>
      </c>
      <c r="BC37" s="32">
        <f t="shared" si="8"/>
        <v>411</v>
      </c>
      <c r="BD37" s="148"/>
      <c r="BE37" s="40">
        <f t="shared" si="9"/>
        <v>2.7943368107302535E-2</v>
      </c>
      <c r="BF37" s="40">
        <f t="shared" si="10"/>
        <v>0.1736111111111111</v>
      </c>
      <c r="BG37" s="40">
        <f t="shared" si="11"/>
        <v>1.9270298047276462E-2</v>
      </c>
      <c r="BH37" s="40">
        <f t="shared" si="12"/>
        <v>0.25262732417138239</v>
      </c>
      <c r="BI37" s="40">
        <f t="shared" si="13"/>
        <v>0.15991471215351813</v>
      </c>
      <c r="BJ37" s="40">
        <f t="shared" si="14"/>
        <v>0</v>
      </c>
      <c r="BK37" s="40">
        <f t="shared" si="15"/>
        <v>0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1</v>
      </c>
      <c r="BS37">
        <v>0</v>
      </c>
      <c r="BT37" s="42"/>
      <c r="BU37"/>
      <c r="BV37"/>
      <c r="BW37">
        <f t="shared" si="25"/>
        <v>654</v>
      </c>
      <c r="BX37">
        <f t="shared" si="23"/>
        <v>671</v>
      </c>
      <c r="BY37"/>
      <c r="BZ37" s="249" t="s">
        <v>312</v>
      </c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</row>
    <row r="38" spans="1:134" s="32" customFormat="1" ht="17" thickBot="1" x14ac:dyDescent="0.25">
      <c r="A38" s="124" t="str">
        <f>CONFIGURACAO!$C$4</f>
        <v>AREA 21</v>
      </c>
      <c r="B38" s="125">
        <v>36</v>
      </c>
      <c r="C38" s="249" t="s">
        <v>281</v>
      </c>
      <c r="D38" s="126">
        <f t="shared" si="16"/>
        <v>23</v>
      </c>
      <c r="E38" s="250" t="s">
        <v>373</v>
      </c>
      <c r="F38" s="250">
        <v>1</v>
      </c>
      <c r="G38" s="250">
        <v>1</v>
      </c>
      <c r="H38" s="250">
        <v>1</v>
      </c>
      <c r="I38" s="250">
        <v>0</v>
      </c>
      <c r="J38" s="87"/>
      <c r="K38" s="94"/>
      <c r="L38" s="94"/>
      <c r="M38" s="154">
        <f t="shared" si="17"/>
        <v>3</v>
      </c>
      <c r="N38">
        <v>17.25</v>
      </c>
      <c r="O38">
        <v>10.25</v>
      </c>
      <c r="P38">
        <v>8.75</v>
      </c>
      <c r="Q38">
        <v>14.75</v>
      </c>
      <c r="R38">
        <v>8.75</v>
      </c>
      <c r="S38">
        <v>0.75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 s="139">
        <f t="shared" si="0"/>
        <v>27.5</v>
      </c>
      <c r="AD38" s="140">
        <f t="shared" si="1"/>
        <v>36.25</v>
      </c>
      <c r="AE38" s="141">
        <f t="shared" si="18"/>
        <v>0</v>
      </c>
      <c r="AF38" s="263">
        <f t="shared" si="19"/>
        <v>0</v>
      </c>
      <c r="AG38" s="265">
        <f t="shared" si="20"/>
        <v>27.5</v>
      </c>
      <c r="AI38" s="37">
        <f>IFERROR(IF(M38&gt;0,(N38*CONFIGURACAO!$C$20)+(O38*CONFIGURACAO!$C$21)+(P38*CONFIGURACAO!$C$22)+(Q38*CONFIGURACAO!$C$23)+(R38*CONFIGURACAO!$C$24),""),"")</f>
        <v>3835</v>
      </c>
      <c r="AJ38" s="38">
        <f>IF(S38=0,0,IF(CONFIGURACAO!$C$15="SIM",(IF(S38&gt;CONFIGURACAO!$C$16,CONFIGURACAO!$C$16*CONFIGURACAO!$C$25,S38*CONFIGURACAO!$C$25)),'PI AREA  P75'!S38*CONFIGURACAO!$C$25))</f>
        <v>7.5</v>
      </c>
      <c r="AK38" s="38">
        <f>IF(T38=0,0,IF(CONFIGURACAO!$C$17="SIM",(IF(T38&gt;CONFIGURACAO!$C$18,CONFIGURACAO!$C$18*CONFIGURACAO!$C$26,T38*CONFIGURACAO!$C$26)),'PI AREA  P75'!T38*CONFIGURACAO!$C$26))</f>
        <v>0</v>
      </c>
      <c r="AL38" s="38">
        <f>IFERROR(IF(M38&gt;0,(U38*CONFIGURACAO!$C$29)+(V38*CONFIGURACAO!$C$30),""),"")</f>
        <v>0</v>
      </c>
      <c r="AM38" s="38">
        <f>IF(W38=0,0,IF(CONFIGURACAO!$C$41="SIM",(IF(W38&gt;CONFIGURACAO!$C$41,CONFIGURACAO!$C$41*CONFIGURACAO!$C$31,W38*CONFIGURACAO!$C$31)),'PI AREA  P75'!W38*CONFIGURACAO!$C$31))</f>
        <v>0</v>
      </c>
      <c r="AN38" s="38">
        <f>IF(X38=0,0,IF(CONFIGURACAO!$C$39="SIM",(IF(X38&gt;CONFIGURACAO!$C$40,CONFIGURACAO!$C$40*CONFIGURACAO!$C$32,X38*CONFIGURACAO!$C$32)),'PI AREA  P75'!X38*CONFIGURACAO!$C$32))</f>
        <v>0</v>
      </c>
      <c r="AO38" s="38">
        <f>IFERROR(IF(M38&gt;0,(Y38*CONFIGURACAO!$C$33)+(Z38*CONFIGURACAO!$C$34)+(AA38*CONFIGURACAO!$C$35)+(AB38*CONFIGURACAO!$C$36),""),"")</f>
        <v>0</v>
      </c>
      <c r="AP38" s="38">
        <f>IF(AA38=0,0,IF(CONFIGURACAO!$C$46="SIM",(IF(AA38&gt;CONFIGURACAO!$C$47,CONFIGURACAO!$C$47*CONFIGURACAO!$C$35,AA38*CONFIGURACAO!$C$35)),'PI AREA  P75'!AA38*CONFIGURACAO!$C$35))</f>
        <v>0</v>
      </c>
      <c r="AQ38" s="38">
        <f>IF(AB38=0,0,IF(CONFIGURACAO!$C$44="SIM",(IF(AB38&gt;CONFIGURACAO!$C$45,CONFIGURACAO!$C$45*CONFIGURACAO!$C$36,AB38*CONFIGURACAO!$C$36)),'PI AREA  P75'!AB38*CONFIGURACAO!$C$36))</f>
        <v>0</v>
      </c>
      <c r="AR38" s="38">
        <f t="shared" si="21"/>
        <v>3842.5</v>
      </c>
      <c r="AS38" s="68">
        <f>IF(AR38="","",$AR38-(($AS$2/CONFIGURACAO!$C$6)*$M38))</f>
        <v>3617.5</v>
      </c>
      <c r="AT38" s="73">
        <f t="shared" si="2"/>
        <v>3</v>
      </c>
      <c r="AU38" s="75">
        <f>IF(AR38="","",$AR38-(($AU$2/CONFIGURACAO!$C$6)*$M38))</f>
        <v>3467.5</v>
      </c>
      <c r="AV38" s="76">
        <f t="shared" si="3"/>
        <v>4</v>
      </c>
      <c r="AW38" s="74">
        <f>IF(AR38="","",$AR38-(($AW$2/CONFIGURACAO!$C$6)*$M38))</f>
        <v>3317.5</v>
      </c>
      <c r="AX38" s="72">
        <f t="shared" si="4"/>
        <v>5</v>
      </c>
      <c r="AZ38" s="39">
        <f t="shared" si="5"/>
        <v>0.36081336770098266</v>
      </c>
      <c r="BA38" s="146">
        <f t="shared" si="6"/>
        <v>60.5</v>
      </c>
      <c r="BB38" s="146">
        <f t="shared" si="7"/>
        <v>17</v>
      </c>
      <c r="BC38" s="32">
        <f t="shared" si="8"/>
        <v>22</v>
      </c>
      <c r="BD38" s="148"/>
      <c r="BE38" s="40">
        <f t="shared" si="9"/>
        <v>0.64269746646795822</v>
      </c>
      <c r="BF38" s="40">
        <f t="shared" si="10"/>
        <v>0.39544753086419754</v>
      </c>
      <c r="BG38" s="40">
        <f t="shared" si="11"/>
        <v>0.22482014388489208</v>
      </c>
      <c r="BH38" s="40">
        <f t="shared" si="12"/>
        <v>0.59620048504446244</v>
      </c>
      <c r="BI38" s="40">
        <f t="shared" si="13"/>
        <v>0.93283582089552231</v>
      </c>
      <c r="BJ38" s="40">
        <f t="shared" si="14"/>
        <v>6.9316081330868765E-2</v>
      </c>
      <c r="BK38" s="40">
        <f t="shared" si="15"/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 s="42"/>
      <c r="BU38"/>
      <c r="BV38"/>
      <c r="BW38">
        <f t="shared" si="25"/>
        <v>672</v>
      </c>
      <c r="BX38">
        <f t="shared" si="23"/>
        <v>689</v>
      </c>
      <c r="BY38"/>
      <c r="BZ38" s="249" t="s">
        <v>313</v>
      </c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</row>
    <row r="39" spans="1:134" s="32" customFormat="1" ht="17" thickBot="1" x14ac:dyDescent="0.25">
      <c r="A39" s="124" t="str">
        <f>CONFIGURACAO!$C$4</f>
        <v>AREA 21</v>
      </c>
      <c r="B39" s="125">
        <v>37</v>
      </c>
      <c r="C39" s="249" t="s">
        <v>281</v>
      </c>
      <c r="D39" s="126">
        <f t="shared" si="16"/>
        <v>24</v>
      </c>
      <c r="E39" s="250" t="s">
        <v>374</v>
      </c>
      <c r="F39" s="250">
        <v>1</v>
      </c>
      <c r="G39" s="250">
        <v>1</v>
      </c>
      <c r="H39" s="250">
        <v>1</v>
      </c>
      <c r="I39" s="250">
        <v>1</v>
      </c>
      <c r="J39" s="87"/>
      <c r="K39" s="94"/>
      <c r="L39" s="94"/>
      <c r="M39" s="154">
        <f t="shared" si="17"/>
        <v>4</v>
      </c>
      <c r="N39">
        <v>4.75</v>
      </c>
      <c r="O39">
        <v>5.5</v>
      </c>
      <c r="P39">
        <v>8.25</v>
      </c>
      <c r="Q39">
        <v>10</v>
      </c>
      <c r="R39">
        <v>5.75</v>
      </c>
      <c r="S39">
        <v>0.75</v>
      </c>
      <c r="T39">
        <v>1.75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 s="139">
        <f t="shared" si="0"/>
        <v>10.25</v>
      </c>
      <c r="AD39" s="140">
        <f t="shared" si="1"/>
        <v>18.5</v>
      </c>
      <c r="AE39" s="141">
        <f t="shared" si="18"/>
        <v>0</v>
      </c>
      <c r="AF39" s="263">
        <f t="shared" si="19"/>
        <v>0</v>
      </c>
      <c r="AG39" s="265">
        <f t="shared" si="20"/>
        <v>10.25</v>
      </c>
      <c r="AI39" s="37">
        <f>IFERROR(IF(M39&gt;0,(N39*CONFIGURACAO!$C$20)+(O39*CONFIGURACAO!$C$21)+(P39*CONFIGURACAO!$C$22)+(Q39*CONFIGURACAO!$C$23)+(R39*CONFIGURACAO!$C$24),""),"")</f>
        <v>1925</v>
      </c>
      <c r="AJ39" s="38">
        <f>IF(S39=0,0,IF(CONFIGURACAO!$C$15="SIM",(IF(S39&gt;CONFIGURACAO!$C$16,CONFIGURACAO!$C$16*CONFIGURACAO!$C$25,S39*CONFIGURACAO!$C$25)),'PI AREA  P75'!S39*CONFIGURACAO!$C$25))</f>
        <v>7.5</v>
      </c>
      <c r="AK39" s="38">
        <f>IF(T39=0,0,IF(CONFIGURACAO!$C$17="SIM",(IF(T39&gt;CONFIGURACAO!$C$18,CONFIGURACAO!$C$18*CONFIGURACAO!$C$26,T39*CONFIGURACAO!$C$26)),'PI AREA  P75'!T39*CONFIGURACAO!$C$26))</f>
        <v>8.75</v>
      </c>
      <c r="AL39" s="38">
        <f>IFERROR(IF(M39&gt;0,(U39*CONFIGURACAO!$C$29)+(V39*CONFIGURACAO!$C$30),""),"")</f>
        <v>0</v>
      </c>
      <c r="AM39" s="38">
        <f>IF(W39=0,0,IF(CONFIGURACAO!$C$41="SIM",(IF(W39&gt;CONFIGURACAO!$C$41,CONFIGURACAO!$C$41*CONFIGURACAO!$C$31,W39*CONFIGURACAO!$C$31)),'PI AREA  P75'!W39*CONFIGURACAO!$C$31))</f>
        <v>0</v>
      </c>
      <c r="AN39" s="38">
        <f>IF(X39=0,0,IF(CONFIGURACAO!$C$39="SIM",(IF(X39&gt;CONFIGURACAO!$C$40,CONFIGURACAO!$C$40*CONFIGURACAO!$C$32,X39*CONFIGURACAO!$C$32)),'PI AREA  P75'!X39*CONFIGURACAO!$C$32))</f>
        <v>0</v>
      </c>
      <c r="AO39" s="38">
        <f>IFERROR(IF(M39&gt;0,(Y39*CONFIGURACAO!$C$33)+(Z39*CONFIGURACAO!$C$34)+(AA39*CONFIGURACAO!$C$35)+(AB39*CONFIGURACAO!$C$36),""),"")</f>
        <v>0</v>
      </c>
      <c r="AP39" s="38">
        <f>IF(AA39=0,0,IF(CONFIGURACAO!$C$46="SIM",(IF(AA39&gt;CONFIGURACAO!$C$47,CONFIGURACAO!$C$47*CONFIGURACAO!$C$35,AA39*CONFIGURACAO!$C$35)),'PI AREA  P75'!AA39*CONFIGURACAO!$C$35))</f>
        <v>0</v>
      </c>
      <c r="AQ39" s="38">
        <f>IF(AB39=0,0,IF(CONFIGURACAO!$C$44="SIM",(IF(AB39&gt;CONFIGURACAO!$C$45,CONFIGURACAO!$C$45*CONFIGURACAO!$C$36,AB39*CONFIGURACAO!$C$36)),'PI AREA  P75'!AB39*CONFIGURACAO!$C$36))</f>
        <v>0</v>
      </c>
      <c r="AR39" s="38">
        <f t="shared" si="21"/>
        <v>1941.25</v>
      </c>
      <c r="AS39" s="68">
        <f>IF(AR39="","",$AR39-(($AS$2/CONFIGURACAO!$C$6)*$M39))</f>
        <v>1641.25</v>
      </c>
      <c r="AT39" s="73">
        <f t="shared" si="2"/>
        <v>3</v>
      </c>
      <c r="AU39" s="75">
        <f>IF(AR39="","",$AR39-(($AU$2/CONFIGURACAO!$C$6)*$M39))</f>
        <v>1441.25</v>
      </c>
      <c r="AV39" s="76">
        <f t="shared" si="3"/>
        <v>4</v>
      </c>
      <c r="AW39" s="74">
        <f>IF(AR39="","",$AR39-(($AW$2/CONFIGURACAO!$C$6)*$M39))</f>
        <v>1241.25</v>
      </c>
      <c r="AX39" s="72">
        <f t="shared" si="4"/>
        <v>5</v>
      </c>
      <c r="AZ39" s="39">
        <f t="shared" si="5"/>
        <v>0.18228469747548018</v>
      </c>
      <c r="BA39" s="146">
        <f t="shared" si="6"/>
        <v>36.75</v>
      </c>
      <c r="BB39" s="146">
        <f t="shared" si="7"/>
        <v>88</v>
      </c>
      <c r="BC39" s="32">
        <f t="shared" si="8"/>
        <v>127</v>
      </c>
      <c r="BD39" s="148"/>
      <c r="BE39" s="40">
        <f t="shared" si="9"/>
        <v>0.17697466467958273</v>
      </c>
      <c r="BF39" s="40">
        <f t="shared" si="10"/>
        <v>0.21219135802469136</v>
      </c>
      <c r="BG39" s="40">
        <f t="shared" si="11"/>
        <v>0.21197327852004114</v>
      </c>
      <c r="BH39" s="40">
        <f t="shared" si="12"/>
        <v>0.40420371867421184</v>
      </c>
      <c r="BI39" s="40">
        <f t="shared" si="13"/>
        <v>0.6130063965884861</v>
      </c>
      <c r="BJ39" s="40">
        <f t="shared" si="14"/>
        <v>6.9316081330868765E-2</v>
      </c>
      <c r="BK39" s="40">
        <f t="shared" si="15"/>
        <v>0.2808988764044944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 s="42"/>
      <c r="BU39"/>
      <c r="BV39"/>
      <c r="BW39">
        <f t="shared" si="25"/>
        <v>690</v>
      </c>
      <c r="BX39">
        <f t="shared" si="23"/>
        <v>703</v>
      </c>
      <c r="BY39"/>
      <c r="BZ39" s="253" t="s">
        <v>314</v>
      </c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</row>
    <row r="40" spans="1:134" s="32" customFormat="1" ht="17" thickBot="1" x14ac:dyDescent="0.25">
      <c r="A40" s="124" t="str">
        <f>CONFIGURACAO!$C$4</f>
        <v>AREA 21</v>
      </c>
      <c r="B40" s="125">
        <v>38</v>
      </c>
      <c r="C40" s="249" t="s">
        <v>281</v>
      </c>
      <c r="D40" s="126">
        <f t="shared" si="16"/>
        <v>25</v>
      </c>
      <c r="E40" s="250" t="s">
        <v>375</v>
      </c>
      <c r="F40" s="250">
        <v>1</v>
      </c>
      <c r="G40" s="250">
        <v>1</v>
      </c>
      <c r="H40" s="250">
        <v>1</v>
      </c>
      <c r="I40" s="250">
        <v>0</v>
      </c>
      <c r="J40" s="87"/>
      <c r="K40" s="94"/>
      <c r="L40" s="94"/>
      <c r="M40" s="154">
        <f t="shared" si="17"/>
        <v>3</v>
      </c>
      <c r="N40">
        <v>2.75</v>
      </c>
      <c r="O40">
        <v>5.75</v>
      </c>
      <c r="P40">
        <v>4.75</v>
      </c>
      <c r="Q40">
        <v>6.25</v>
      </c>
      <c r="R40">
        <v>7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s="139">
        <f t="shared" si="0"/>
        <v>8.5</v>
      </c>
      <c r="AD40" s="140">
        <f t="shared" si="1"/>
        <v>13.25</v>
      </c>
      <c r="AE40" s="141">
        <f t="shared" si="18"/>
        <v>0</v>
      </c>
      <c r="AF40" s="263">
        <f t="shared" si="19"/>
        <v>0</v>
      </c>
      <c r="AG40" s="265">
        <f t="shared" si="20"/>
        <v>8.5</v>
      </c>
      <c r="AI40" s="37">
        <f>IFERROR(IF(M40&gt;0,(N40*CONFIGURACAO!$C$20)+(O40*CONFIGURACAO!$C$21)+(P40*CONFIGURACAO!$C$22)+(Q40*CONFIGURACAO!$C$23)+(R40*CONFIGURACAO!$C$24),""),"")</f>
        <v>1410</v>
      </c>
      <c r="AJ40" s="38">
        <f>IF(S40=0,0,IF(CONFIGURACAO!$C$15="SIM",(IF(S40&gt;CONFIGURACAO!$C$16,CONFIGURACAO!$C$16*CONFIGURACAO!$C$25,S40*CONFIGURACAO!$C$25)),'PI AREA  P75'!S40*CONFIGURACAO!$C$25))</f>
        <v>0</v>
      </c>
      <c r="AK40" s="38">
        <f>IF(T40=0,0,IF(CONFIGURACAO!$C$17="SIM",(IF(T40&gt;CONFIGURACAO!$C$18,CONFIGURACAO!$C$18*CONFIGURACAO!$C$26,T40*CONFIGURACAO!$C$26)),'PI AREA  P75'!T40*CONFIGURACAO!$C$26))</f>
        <v>5</v>
      </c>
      <c r="AL40" s="38">
        <f>IFERROR(IF(M40&gt;0,(U40*CONFIGURACAO!$C$29)+(V40*CONFIGURACAO!$C$30),""),"")</f>
        <v>0</v>
      </c>
      <c r="AM40" s="38">
        <f>IF(W40=0,0,IF(CONFIGURACAO!$C$41="SIM",(IF(W40&gt;CONFIGURACAO!$C$41,CONFIGURACAO!$C$41*CONFIGURACAO!$C$31,W40*CONFIGURACAO!$C$31)),'PI AREA  P75'!W40*CONFIGURACAO!$C$31))</f>
        <v>0</v>
      </c>
      <c r="AN40" s="38">
        <f>IF(X40=0,0,IF(CONFIGURACAO!$C$39="SIM",(IF(X40&gt;CONFIGURACAO!$C$40,CONFIGURACAO!$C$40*CONFIGURACAO!$C$32,X40*CONFIGURACAO!$C$32)),'PI AREA  P75'!X40*CONFIGURACAO!$C$32))</f>
        <v>0</v>
      </c>
      <c r="AO40" s="38">
        <f>IFERROR(IF(M40&gt;0,(Y40*CONFIGURACAO!$C$33)+(Z40*CONFIGURACAO!$C$34)+(AA40*CONFIGURACAO!$C$35)+(AB40*CONFIGURACAO!$C$36),""),"")</f>
        <v>0</v>
      </c>
      <c r="AP40" s="38">
        <f>IF(AA40=0,0,IF(CONFIGURACAO!$C$46="SIM",(IF(AA40&gt;CONFIGURACAO!$C$47,CONFIGURACAO!$C$47*CONFIGURACAO!$C$35,AA40*CONFIGURACAO!$C$35)),'PI AREA  P75'!AA40*CONFIGURACAO!$C$35))</f>
        <v>0</v>
      </c>
      <c r="AQ40" s="38">
        <f>IF(AB40=0,0,IF(CONFIGURACAO!$C$44="SIM",(IF(AB40&gt;CONFIGURACAO!$C$45,CONFIGURACAO!$C$45*CONFIGURACAO!$C$36,AB40*CONFIGURACAO!$C$36)),'PI AREA  P75'!AB40*CONFIGURACAO!$C$36))</f>
        <v>0</v>
      </c>
      <c r="AR40" s="38">
        <f t="shared" si="21"/>
        <v>1415</v>
      </c>
      <c r="AS40" s="68">
        <f>IF(AR40="","",$AR40-(($AS$2/CONFIGURACAO!$C$6)*$M40))</f>
        <v>1190</v>
      </c>
      <c r="AT40" s="73">
        <f t="shared" si="2"/>
        <v>3</v>
      </c>
      <c r="AU40" s="75">
        <f>IF(AR40="","",$AR40-(($AU$2/CONFIGURACAO!$C$6)*$M40))</f>
        <v>1040</v>
      </c>
      <c r="AV40" s="76">
        <f t="shared" si="3"/>
        <v>4</v>
      </c>
      <c r="AW40" s="74">
        <f>IF(AR40="","",$AR40-(($AW$2/CONFIGURACAO!$C$6)*$M40))</f>
        <v>890</v>
      </c>
      <c r="AX40" s="72">
        <f t="shared" si="4"/>
        <v>5</v>
      </c>
      <c r="AZ40" s="39">
        <f t="shared" si="5"/>
        <v>0.13286946396796107</v>
      </c>
      <c r="BA40" s="146">
        <f t="shared" si="6"/>
        <v>27.5</v>
      </c>
      <c r="BB40" s="146">
        <f t="shared" si="7"/>
        <v>192</v>
      </c>
      <c r="BC40" s="32">
        <f t="shared" si="8"/>
        <v>230</v>
      </c>
      <c r="BD40" s="148"/>
      <c r="BE40" s="40">
        <f t="shared" si="9"/>
        <v>0.10245901639344263</v>
      </c>
      <c r="BF40" s="40">
        <f t="shared" si="10"/>
        <v>0.22183641975308641</v>
      </c>
      <c r="BG40" s="40">
        <f t="shared" si="11"/>
        <v>0.12204522096608428</v>
      </c>
      <c r="BH40" s="40">
        <f t="shared" si="12"/>
        <v>0.25262732417138239</v>
      </c>
      <c r="BI40" s="40">
        <f t="shared" si="13"/>
        <v>0.74626865671641784</v>
      </c>
      <c r="BJ40" s="40">
        <f t="shared" si="14"/>
        <v>0</v>
      </c>
      <c r="BK40" s="40">
        <f t="shared" si="15"/>
        <v>0.16051364365971107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 s="42"/>
      <c r="BU40"/>
      <c r="BV40"/>
      <c r="BW40">
        <f t="shared" si="25"/>
        <v>704</v>
      </c>
      <c r="BX40">
        <f t="shared" si="23"/>
        <v>726</v>
      </c>
      <c r="BY40"/>
      <c r="BZ40" s="256" t="s">
        <v>315</v>
      </c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</row>
    <row r="41" spans="1:134" s="32" customFormat="1" ht="17" thickBot="1" x14ac:dyDescent="0.25">
      <c r="A41" s="124" t="str">
        <f>CONFIGURACAO!$C$4</f>
        <v>AREA 21</v>
      </c>
      <c r="B41" s="125">
        <v>39</v>
      </c>
      <c r="C41" s="249" t="s">
        <v>282</v>
      </c>
      <c r="D41" s="126">
        <f t="shared" si="16"/>
        <v>1</v>
      </c>
      <c r="E41" s="250" t="s">
        <v>376</v>
      </c>
      <c r="F41" s="250">
        <v>1</v>
      </c>
      <c r="G41" s="250">
        <v>1</v>
      </c>
      <c r="H41" s="250">
        <v>1</v>
      </c>
      <c r="I41" s="250">
        <v>1</v>
      </c>
      <c r="J41" s="87"/>
      <c r="K41" s="94"/>
      <c r="L41" s="94"/>
      <c r="M41" s="154">
        <f t="shared" si="17"/>
        <v>4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s="139">
        <f t="shared" si="0"/>
        <v>0</v>
      </c>
      <c r="AD41" s="140">
        <f t="shared" si="1"/>
        <v>1</v>
      </c>
      <c r="AE41" s="141">
        <f t="shared" si="18"/>
        <v>0</v>
      </c>
      <c r="AF41" s="263">
        <f t="shared" si="19"/>
        <v>0</v>
      </c>
      <c r="AG41" s="265">
        <f t="shared" si="20"/>
        <v>0</v>
      </c>
      <c r="AI41" s="37">
        <f>IFERROR(IF(M41&gt;0,(N41*CONFIGURACAO!$C$20)+(O41*CONFIGURACAO!$C$21)+(P41*CONFIGURACAO!$C$22)+(Q41*CONFIGURACAO!$C$23)+(R41*CONFIGURACAO!$C$24),""),"")</f>
        <v>60</v>
      </c>
      <c r="AJ41" s="38">
        <f>IF(S41=0,0,IF(CONFIGURACAO!$C$15="SIM",(IF(S41&gt;CONFIGURACAO!$C$16,CONFIGURACAO!$C$16*CONFIGURACAO!$C$25,S41*CONFIGURACAO!$C$25)),'PI AREA  P75'!S41*CONFIGURACAO!$C$25))</f>
        <v>0</v>
      </c>
      <c r="AK41" s="38">
        <f>IF(T41=0,0,IF(CONFIGURACAO!$C$17="SIM",(IF(T41&gt;CONFIGURACAO!$C$18,CONFIGURACAO!$C$18*CONFIGURACAO!$C$26,T41*CONFIGURACAO!$C$26)),'PI AREA  P75'!T41*CONFIGURACAO!$C$26))</f>
        <v>0</v>
      </c>
      <c r="AL41" s="38">
        <f>IFERROR(IF(M41&gt;0,(U41*CONFIGURACAO!$C$29)+(V41*CONFIGURACAO!$C$30),""),"")</f>
        <v>0</v>
      </c>
      <c r="AM41" s="38">
        <f>IF(W41=0,0,IF(CONFIGURACAO!$C$41="SIM",(IF(W41&gt;CONFIGURACAO!$C$41,CONFIGURACAO!$C$41*CONFIGURACAO!$C$31,W41*CONFIGURACAO!$C$31)),'PI AREA  P75'!W41*CONFIGURACAO!$C$31))</f>
        <v>0</v>
      </c>
      <c r="AN41" s="38">
        <f>IF(X41=0,0,IF(CONFIGURACAO!$C$39="SIM",(IF(X41&gt;CONFIGURACAO!$C$40,CONFIGURACAO!$C$40*CONFIGURACAO!$C$32,X41*CONFIGURACAO!$C$32)),'PI AREA  P75'!X41*CONFIGURACAO!$C$32))</f>
        <v>0</v>
      </c>
      <c r="AO41" s="38">
        <f>IFERROR(IF(M41&gt;0,(Y41*CONFIGURACAO!$C$33)+(Z41*CONFIGURACAO!$C$34)+(AA41*CONFIGURACAO!$C$35)+(AB41*CONFIGURACAO!$C$36),""),"")</f>
        <v>0</v>
      </c>
      <c r="AP41" s="38">
        <f>IF(AA41=0,0,IF(CONFIGURACAO!$C$46="SIM",(IF(AA41&gt;CONFIGURACAO!$C$47,CONFIGURACAO!$C$47*CONFIGURACAO!$C$35,AA41*CONFIGURACAO!$C$35)),'PI AREA  P75'!AA41*CONFIGURACAO!$C$35))</f>
        <v>0</v>
      </c>
      <c r="AQ41" s="38">
        <f>IF(AB41=0,0,IF(CONFIGURACAO!$C$44="SIM",(IF(AB41&gt;CONFIGURACAO!$C$45,CONFIGURACAO!$C$45*CONFIGURACAO!$C$36,AB41*CONFIGURACAO!$C$36)),'PI AREA  P75'!AB41*CONFIGURACAO!$C$36))</f>
        <v>0</v>
      </c>
      <c r="AR41" s="38">
        <f t="shared" si="21"/>
        <v>60</v>
      </c>
      <c r="AS41" s="68">
        <f>IF(AR41="","",$AR41-(($AS$2/CONFIGURACAO!$C$6)*$M41))</f>
        <v>-240</v>
      </c>
      <c r="AT41" s="73" t="str">
        <f t="shared" si="2"/>
        <v>NAO</v>
      </c>
      <c r="AU41" s="75">
        <f>IF(AR41="","",$AR41-(($AU$2/CONFIGURACAO!$C$6)*$M41))</f>
        <v>-440</v>
      </c>
      <c r="AV41" s="76" t="str">
        <f t="shared" si="3"/>
        <v>NAO</v>
      </c>
      <c r="AW41" s="74">
        <f>IF(AR41="","",$AR41-(($AW$2/CONFIGURACAO!$C$6)*$M41))</f>
        <v>-640</v>
      </c>
      <c r="AX41" s="72" t="str">
        <f t="shared" si="4"/>
        <v>NAO</v>
      </c>
      <c r="AZ41" s="39">
        <f t="shared" si="5"/>
        <v>5.6340408749665479E-3</v>
      </c>
      <c r="BA41" s="146">
        <f t="shared" si="6"/>
        <v>1</v>
      </c>
      <c r="BB41" s="146">
        <f t="shared" si="7"/>
        <v>1099</v>
      </c>
      <c r="BC41" s="32">
        <f t="shared" si="8"/>
        <v>1096</v>
      </c>
      <c r="BD41" s="148"/>
      <c r="BE41" s="40">
        <f t="shared" si="9"/>
        <v>0</v>
      </c>
      <c r="BF41" s="40">
        <f t="shared" si="10"/>
        <v>0</v>
      </c>
      <c r="BG41" s="40">
        <f t="shared" si="11"/>
        <v>2.5693730729701953E-2</v>
      </c>
      <c r="BH41" s="40">
        <f t="shared" si="12"/>
        <v>0</v>
      </c>
      <c r="BI41" s="40">
        <f t="shared" si="13"/>
        <v>0</v>
      </c>
      <c r="BJ41" s="40">
        <f t="shared" si="14"/>
        <v>0</v>
      </c>
      <c r="BK41" s="40">
        <f t="shared" si="15"/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 s="42"/>
      <c r="BU41"/>
      <c r="BV41"/>
      <c r="BW41">
        <f t="shared" si="25"/>
        <v>727</v>
      </c>
      <c r="BX41">
        <f t="shared" si="23"/>
        <v>739</v>
      </c>
      <c r="BY41"/>
      <c r="BZ41" s="253" t="s">
        <v>316</v>
      </c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</row>
    <row r="42" spans="1:134" s="32" customFormat="1" ht="17" thickBot="1" x14ac:dyDescent="0.25">
      <c r="A42" s="124" t="str">
        <f>CONFIGURACAO!$C$4</f>
        <v>AREA 21</v>
      </c>
      <c r="B42" s="125">
        <v>40</v>
      </c>
      <c r="C42" s="249" t="s">
        <v>282</v>
      </c>
      <c r="D42" s="126">
        <f t="shared" ref="D42:D46" si="26">IF(C41=C42,D41+1,1)</f>
        <v>2</v>
      </c>
      <c r="E42" s="250" t="s">
        <v>377</v>
      </c>
      <c r="F42" s="250">
        <v>1</v>
      </c>
      <c r="G42" s="250">
        <v>1</v>
      </c>
      <c r="H42" s="250">
        <v>1</v>
      </c>
      <c r="I42" s="250">
        <v>1</v>
      </c>
      <c r="J42" s="87"/>
      <c r="K42" s="94"/>
      <c r="L42" s="94"/>
      <c r="M42" s="154">
        <f t="shared" si="17"/>
        <v>4</v>
      </c>
      <c r="N42">
        <v>0</v>
      </c>
      <c r="O42">
        <v>2.25</v>
      </c>
      <c r="P42">
        <v>0.75</v>
      </c>
      <c r="Q42">
        <v>1</v>
      </c>
      <c r="R42">
        <v>0</v>
      </c>
      <c r="S42">
        <v>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 s="139">
        <f t="shared" si="0"/>
        <v>2.25</v>
      </c>
      <c r="AD42" s="140">
        <f t="shared" si="1"/>
        <v>3</v>
      </c>
      <c r="AE42" s="141">
        <f t="shared" ref="AE42:AE46" si="27">IFERROR((U42+V42),"")</f>
        <v>0</v>
      </c>
      <c r="AF42" s="263">
        <f t="shared" ref="AF42:AF46" si="28">IFERROR((Y42+Z42),"")</f>
        <v>0</v>
      </c>
      <c r="AG42" s="265">
        <f t="shared" si="20"/>
        <v>2.25</v>
      </c>
      <c r="AI42" s="37">
        <f>IFERROR(IF(M42&gt;0,(N42*CONFIGURACAO!$C$20)+(O42*CONFIGURACAO!$C$21)+(P42*CONFIGURACAO!$C$22)+(Q42*CONFIGURACAO!$C$23)+(R42*CONFIGURACAO!$C$24),""),"")</f>
        <v>265</v>
      </c>
      <c r="AJ42" s="38">
        <f>IF(S42=0,0,IF(CONFIGURACAO!$C$15="SIM",(IF(S42&gt;CONFIGURACAO!$C$16,CONFIGURACAO!$C$16*CONFIGURACAO!$C$25,S42*CONFIGURACAO!$C$25)),'PI AREA  P75'!S42*CONFIGURACAO!$C$25))</f>
        <v>10</v>
      </c>
      <c r="AK42" s="38">
        <f>IF(T42=0,0,IF(CONFIGURACAO!$C$17="SIM",(IF(T42&gt;CONFIGURACAO!$C$18,CONFIGURACAO!$C$18*CONFIGURACAO!$C$26,T42*CONFIGURACAO!$C$26)),'PI AREA  P75'!T42*CONFIGURACAO!$C$26))</f>
        <v>0</v>
      </c>
      <c r="AL42" s="38">
        <f>IFERROR(IF(M42&gt;0,(U42*CONFIGURACAO!$C$29)+(V42*CONFIGURACAO!$C$30),""),"")</f>
        <v>0</v>
      </c>
      <c r="AM42" s="38">
        <f>IF(W42=0,0,IF(CONFIGURACAO!$C$41="SIM",(IF(W42&gt;CONFIGURACAO!$C$41,CONFIGURACAO!$C$41*CONFIGURACAO!$C$31,W42*CONFIGURACAO!$C$31)),'PI AREA  P75'!W42*CONFIGURACAO!$C$31))</f>
        <v>50</v>
      </c>
      <c r="AN42" s="38">
        <f>IF(X42=0,0,IF(CONFIGURACAO!$C$39="SIM",(IF(X42&gt;CONFIGURACAO!$C$40,CONFIGURACAO!$C$40*CONFIGURACAO!$C$32,X42*CONFIGURACAO!$C$32)),'PI AREA  P75'!X42*CONFIGURACAO!$C$32))</f>
        <v>0</v>
      </c>
      <c r="AO42" s="38">
        <f>IFERROR(IF(M42&gt;0,(Y42*CONFIGURACAO!$C$33)+(Z42*CONFIGURACAO!$C$34)+(AA42*CONFIGURACAO!$C$35)+(AB42*CONFIGURACAO!$C$36),""),"")</f>
        <v>0</v>
      </c>
      <c r="AP42" s="38">
        <f>IF(AA42=0,0,IF(CONFIGURACAO!$C$46="SIM",(IF(AA42&gt;CONFIGURACAO!$C$47,CONFIGURACAO!$C$47*CONFIGURACAO!$C$35,AA42*CONFIGURACAO!$C$35)),'PI AREA  P75'!AA42*CONFIGURACAO!$C$35))</f>
        <v>0</v>
      </c>
      <c r="AQ42" s="38">
        <f>IF(AB42=0,0,IF(CONFIGURACAO!$C$44="SIM",(IF(AB42&gt;CONFIGURACAO!$C$45,CONFIGURACAO!$C$45*CONFIGURACAO!$C$36,AB42*CONFIGURACAO!$C$36)),'PI AREA  P75'!AB42*CONFIGURACAO!$C$36))</f>
        <v>0</v>
      </c>
      <c r="AR42" s="38">
        <f t="shared" si="21"/>
        <v>325</v>
      </c>
      <c r="AS42" s="68">
        <f>IF(AR42="","",$AR42-(($AS$2/CONFIGURACAO!$C$6)*$M42))</f>
        <v>25</v>
      </c>
      <c r="AT42" s="73">
        <f t="shared" si="2"/>
        <v>3</v>
      </c>
      <c r="AU42" s="75">
        <f>IF(AR42="","",$AR42-(($AU$2/CONFIGURACAO!$C$6)*$M42))</f>
        <v>-175</v>
      </c>
      <c r="AV42" s="76" t="str">
        <f t="shared" si="3"/>
        <v>NAO</v>
      </c>
      <c r="AW42" s="74">
        <f>IF(AR42="","",$AR42-(($AW$2/CONFIGURACAO!$C$6)*$M42))</f>
        <v>-375</v>
      </c>
      <c r="AX42" s="72" t="str">
        <f t="shared" si="4"/>
        <v>NAO</v>
      </c>
      <c r="AZ42" s="39">
        <f t="shared" si="5"/>
        <v>3.0517721406068801E-2</v>
      </c>
      <c r="BA42" s="146">
        <f t="shared" si="6"/>
        <v>6</v>
      </c>
      <c r="BB42" s="146">
        <f t="shared" si="7"/>
        <v>809</v>
      </c>
      <c r="BC42" s="32">
        <f t="shared" si="8"/>
        <v>820</v>
      </c>
      <c r="BD42" s="148"/>
      <c r="BE42" s="40">
        <f t="shared" si="9"/>
        <v>0</v>
      </c>
      <c r="BF42" s="40">
        <f t="shared" si="10"/>
        <v>8.6805555555555552E-2</v>
      </c>
      <c r="BG42" s="40">
        <f t="shared" si="11"/>
        <v>1.9270298047276462E-2</v>
      </c>
      <c r="BH42" s="40">
        <f t="shared" si="12"/>
        <v>4.042037186742118E-2</v>
      </c>
      <c r="BI42" s="40">
        <f t="shared" si="13"/>
        <v>0</v>
      </c>
      <c r="BJ42" s="40">
        <f t="shared" si="14"/>
        <v>9.2421441774491686E-2</v>
      </c>
      <c r="BK42" s="40">
        <f t="shared" si="15"/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 s="42"/>
      <c r="BU42"/>
      <c r="BV42"/>
      <c r="BW42">
        <f t="shared" si="25"/>
        <v>740</v>
      </c>
      <c r="BX42">
        <f t="shared" si="23"/>
        <v>754</v>
      </c>
      <c r="BY42"/>
      <c r="BZ42" s="253" t="s">
        <v>317</v>
      </c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</row>
    <row r="43" spans="1:134" s="32" customFormat="1" ht="17" thickBot="1" x14ac:dyDescent="0.25">
      <c r="A43" s="124" t="str">
        <f>CONFIGURACAO!$C$4</f>
        <v>AREA 21</v>
      </c>
      <c r="B43" s="125">
        <v>41</v>
      </c>
      <c r="C43" s="249" t="s">
        <v>282</v>
      </c>
      <c r="D43" s="126">
        <f t="shared" si="26"/>
        <v>3</v>
      </c>
      <c r="E43" s="250" t="s">
        <v>378</v>
      </c>
      <c r="F43" s="250">
        <v>1</v>
      </c>
      <c r="G43" s="250">
        <v>1</v>
      </c>
      <c r="H43" s="250">
        <v>1</v>
      </c>
      <c r="I43" s="250">
        <v>1</v>
      </c>
      <c r="J43" s="87"/>
      <c r="K43" s="94"/>
      <c r="L43" s="94"/>
      <c r="M43" s="154">
        <f t="shared" si="17"/>
        <v>4</v>
      </c>
      <c r="N43">
        <v>3.5</v>
      </c>
      <c r="O43">
        <v>3.75</v>
      </c>
      <c r="P43">
        <v>2</v>
      </c>
      <c r="Q43">
        <v>0.75</v>
      </c>
      <c r="R43">
        <v>0.75</v>
      </c>
      <c r="S43">
        <v>2.75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 s="139">
        <f t="shared" si="0"/>
        <v>7.25</v>
      </c>
      <c r="AD43" s="140">
        <f t="shared" si="1"/>
        <v>9.25</v>
      </c>
      <c r="AE43" s="141">
        <f t="shared" si="27"/>
        <v>0</v>
      </c>
      <c r="AF43" s="263">
        <f t="shared" si="28"/>
        <v>0</v>
      </c>
      <c r="AG43" s="265">
        <f t="shared" si="20"/>
        <v>7.25</v>
      </c>
      <c r="AI43" s="37">
        <f>IFERROR(IF(M43&gt;0,(N43*CONFIGURACAO!$C$20)+(O43*CONFIGURACAO!$C$21)+(P43*CONFIGURACAO!$C$22)+(Q43*CONFIGURACAO!$C$23)+(R43*CONFIGURACAO!$C$24),""),"")</f>
        <v>815</v>
      </c>
      <c r="AJ43" s="38">
        <f>IF(S43=0,0,IF(CONFIGURACAO!$C$15="SIM",(IF(S43&gt;CONFIGURACAO!$C$16,CONFIGURACAO!$C$16*CONFIGURACAO!$C$25,S43*CONFIGURACAO!$C$25)),'PI AREA  P75'!S43*CONFIGURACAO!$C$25))</f>
        <v>27.5</v>
      </c>
      <c r="AK43" s="38">
        <f>IF(T43=0,0,IF(CONFIGURACAO!$C$17="SIM",(IF(T43&gt;CONFIGURACAO!$C$18,CONFIGURACAO!$C$18*CONFIGURACAO!$C$26,T43*CONFIGURACAO!$C$26)),'PI AREA  P75'!T43*CONFIGURACAO!$C$26))</f>
        <v>0</v>
      </c>
      <c r="AL43" s="38">
        <f>IFERROR(IF(M43&gt;0,(U43*CONFIGURACAO!$C$29)+(V43*CONFIGURACAO!$C$30),""),"")</f>
        <v>0</v>
      </c>
      <c r="AM43" s="38">
        <f>IF(W43=0,0,IF(CONFIGURACAO!$C$41="SIM",(IF(W43&gt;CONFIGURACAO!$C$41,CONFIGURACAO!$C$41*CONFIGURACAO!$C$31,W43*CONFIGURACAO!$C$31)),'PI AREA  P75'!W43*CONFIGURACAO!$C$31))</f>
        <v>0</v>
      </c>
      <c r="AN43" s="38">
        <f>IF(X43=0,0,IF(CONFIGURACAO!$C$39="SIM",(IF(X43&gt;CONFIGURACAO!$C$40,CONFIGURACAO!$C$40*CONFIGURACAO!$C$32,X43*CONFIGURACAO!$C$32)),'PI AREA  P75'!X43*CONFIGURACAO!$C$32))</f>
        <v>0</v>
      </c>
      <c r="AO43" s="38">
        <f>IFERROR(IF(M43&gt;0,(Y43*CONFIGURACAO!$C$33)+(Z43*CONFIGURACAO!$C$34)+(AA43*CONFIGURACAO!$C$35)+(AB43*CONFIGURACAO!$C$36),""),"")</f>
        <v>0</v>
      </c>
      <c r="AP43" s="38">
        <f>IF(AA43=0,0,IF(CONFIGURACAO!$C$46="SIM",(IF(AA43&gt;CONFIGURACAO!$C$47,CONFIGURACAO!$C$47*CONFIGURACAO!$C$35,AA43*CONFIGURACAO!$C$35)),'PI AREA  P75'!AA43*CONFIGURACAO!$C$35))</f>
        <v>0</v>
      </c>
      <c r="AQ43" s="38">
        <f>IF(AB43=0,0,IF(CONFIGURACAO!$C$44="SIM",(IF(AB43&gt;CONFIGURACAO!$C$45,CONFIGURACAO!$C$45*CONFIGURACAO!$C$36,AB43*CONFIGURACAO!$C$36)),'PI AREA  P75'!AB43*CONFIGURACAO!$C$36))</f>
        <v>0</v>
      </c>
      <c r="AR43" s="38">
        <f t="shared" si="21"/>
        <v>842.5</v>
      </c>
      <c r="AS43" s="68">
        <f>IF(AR43="","",$AR43-(($AS$2/CONFIGURACAO!$C$6)*$M43))</f>
        <v>542.5</v>
      </c>
      <c r="AT43" s="73">
        <f t="shared" si="2"/>
        <v>3</v>
      </c>
      <c r="AU43" s="75">
        <f>IF(AR43="","",$AR43-(($AU$2/CONFIGURACAO!$C$6)*$M43))</f>
        <v>342.5</v>
      </c>
      <c r="AV43" s="76">
        <f t="shared" si="3"/>
        <v>4</v>
      </c>
      <c r="AW43" s="74">
        <f>IF(AR43="","",$AR43-(($AW$2/CONFIGURACAO!$C$6)*$M43))</f>
        <v>142.5</v>
      </c>
      <c r="AX43" s="72">
        <f t="shared" si="4"/>
        <v>5</v>
      </c>
      <c r="AZ43" s="39">
        <f t="shared" si="5"/>
        <v>7.9111323952655271E-2</v>
      </c>
      <c r="BA43" s="146">
        <f t="shared" si="6"/>
        <v>13.5</v>
      </c>
      <c r="BB43" s="146">
        <f t="shared" si="7"/>
        <v>531</v>
      </c>
      <c r="BC43" s="32">
        <f t="shared" si="8"/>
        <v>474</v>
      </c>
      <c r="BD43" s="148"/>
      <c r="BE43" s="40">
        <f t="shared" si="9"/>
        <v>0.13040238450074518</v>
      </c>
      <c r="BF43" s="40">
        <f t="shared" si="10"/>
        <v>0.14467592592592593</v>
      </c>
      <c r="BG43" s="40">
        <f t="shared" si="11"/>
        <v>5.1387461459403906E-2</v>
      </c>
      <c r="BH43" s="40">
        <f t="shared" si="12"/>
        <v>3.0315278900565887E-2</v>
      </c>
      <c r="BI43" s="40">
        <f t="shared" si="13"/>
        <v>7.9957356076759065E-2</v>
      </c>
      <c r="BJ43" s="40">
        <f t="shared" si="14"/>
        <v>0.25415896487985212</v>
      </c>
      <c r="BK43" s="40">
        <f t="shared" si="15"/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 s="42"/>
      <c r="BU43"/>
      <c r="BV43"/>
      <c r="BW43">
        <f t="shared" si="25"/>
        <v>755</v>
      </c>
      <c r="BX43">
        <f t="shared" si="23"/>
        <v>773</v>
      </c>
      <c r="BY43"/>
      <c r="BZ43" s="253" t="s">
        <v>318</v>
      </c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</row>
    <row r="44" spans="1:134" s="32" customFormat="1" ht="17" thickBot="1" x14ac:dyDescent="0.25">
      <c r="A44" s="124" t="str">
        <f>CONFIGURACAO!$C$4</f>
        <v>AREA 21</v>
      </c>
      <c r="B44" s="125">
        <v>42</v>
      </c>
      <c r="C44" s="249" t="s">
        <v>282</v>
      </c>
      <c r="D44" s="126">
        <f t="shared" si="26"/>
        <v>4</v>
      </c>
      <c r="E44" s="250" t="s">
        <v>379</v>
      </c>
      <c r="F44" s="250">
        <v>1</v>
      </c>
      <c r="G44" s="250">
        <v>1</v>
      </c>
      <c r="H44" s="250">
        <v>0</v>
      </c>
      <c r="I44" s="250">
        <v>0</v>
      </c>
      <c r="J44" s="87"/>
      <c r="K44" s="94"/>
      <c r="L44" s="94"/>
      <c r="M44" s="154">
        <f t="shared" si="17"/>
        <v>2</v>
      </c>
      <c r="N44">
        <v>0.75</v>
      </c>
      <c r="O44">
        <v>1.75</v>
      </c>
      <c r="P44">
        <v>1.5</v>
      </c>
      <c r="Q44">
        <v>0.75</v>
      </c>
      <c r="R44">
        <v>0.75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s="139">
        <f t="shared" si="0"/>
        <v>2.5</v>
      </c>
      <c r="AD44" s="140">
        <f t="shared" si="1"/>
        <v>4</v>
      </c>
      <c r="AE44" s="141">
        <f t="shared" si="27"/>
        <v>0</v>
      </c>
      <c r="AF44" s="263">
        <f t="shared" si="28"/>
        <v>0</v>
      </c>
      <c r="AG44" s="265">
        <f t="shared" si="20"/>
        <v>2.5</v>
      </c>
      <c r="AI44" s="37">
        <f>IFERROR(IF(M44&gt;0,(N44*CONFIGURACAO!$C$20)+(O44*CONFIGURACAO!$C$21)+(P44*CONFIGURACAO!$C$22)+(Q44*CONFIGURACAO!$C$23)+(R44*CONFIGURACAO!$C$24),""),"")</f>
        <v>350</v>
      </c>
      <c r="AJ44" s="38">
        <f>IF(S44=0,0,IF(CONFIGURACAO!$C$15="SIM",(IF(S44&gt;CONFIGURACAO!$C$16,CONFIGURACAO!$C$16*CONFIGURACAO!$C$25,S44*CONFIGURACAO!$C$25)),'PI AREA  P75'!S44*CONFIGURACAO!$C$25))</f>
        <v>0</v>
      </c>
      <c r="AK44" s="38">
        <f>IF(T44=0,0,IF(CONFIGURACAO!$C$17="SIM",(IF(T44&gt;CONFIGURACAO!$C$18,CONFIGURACAO!$C$18*CONFIGURACAO!$C$26,T44*CONFIGURACAO!$C$26)),'PI AREA  P75'!T44*CONFIGURACAO!$C$26))</f>
        <v>0</v>
      </c>
      <c r="AL44" s="38">
        <f>IFERROR(IF(M44&gt;0,(U44*CONFIGURACAO!$C$29)+(V44*CONFIGURACAO!$C$30),""),"")</f>
        <v>0</v>
      </c>
      <c r="AM44" s="38">
        <f>IF(W44=0,0,IF(CONFIGURACAO!$C$41="SIM",(IF(W44&gt;CONFIGURACAO!$C$41,CONFIGURACAO!$C$41*CONFIGURACAO!$C$31,W44*CONFIGURACAO!$C$31)),'PI AREA  P75'!W44*CONFIGURACAO!$C$31))</f>
        <v>0</v>
      </c>
      <c r="AN44" s="38">
        <f>IF(X44=0,0,IF(CONFIGURACAO!$C$39="SIM",(IF(X44&gt;CONFIGURACAO!$C$40,CONFIGURACAO!$C$40*CONFIGURACAO!$C$32,X44*CONFIGURACAO!$C$32)),'PI AREA  P75'!X44*CONFIGURACAO!$C$32))</f>
        <v>0</v>
      </c>
      <c r="AO44" s="38">
        <f>IFERROR(IF(M44&gt;0,(Y44*CONFIGURACAO!$C$33)+(Z44*CONFIGURACAO!$C$34)+(AA44*CONFIGURACAO!$C$35)+(AB44*CONFIGURACAO!$C$36),""),"")</f>
        <v>0</v>
      </c>
      <c r="AP44" s="38">
        <f>IF(AA44=0,0,IF(CONFIGURACAO!$C$46="SIM",(IF(AA44&gt;CONFIGURACAO!$C$47,CONFIGURACAO!$C$47*CONFIGURACAO!$C$35,AA44*CONFIGURACAO!$C$35)),'PI AREA  P75'!AA44*CONFIGURACAO!$C$35))</f>
        <v>0</v>
      </c>
      <c r="AQ44" s="38">
        <f>IF(AB44=0,0,IF(CONFIGURACAO!$C$44="SIM",(IF(AB44&gt;CONFIGURACAO!$C$45,CONFIGURACAO!$C$45*CONFIGURACAO!$C$36,AB44*CONFIGURACAO!$C$36)),'PI AREA  P75'!AB44*CONFIGURACAO!$C$36))</f>
        <v>0</v>
      </c>
      <c r="AR44" s="38">
        <f t="shared" si="21"/>
        <v>350</v>
      </c>
      <c r="AS44" s="68">
        <f>IF(AR44="","",$AR44-(($AS$2/CONFIGURACAO!$C$6)*$M44))</f>
        <v>200</v>
      </c>
      <c r="AT44" s="73">
        <f t="shared" si="2"/>
        <v>3</v>
      </c>
      <c r="AU44" s="75">
        <f>IF(AR44="","",$AR44-(($AU$2/CONFIGURACAO!$C$6)*$M44))</f>
        <v>100</v>
      </c>
      <c r="AV44" s="76">
        <f t="shared" si="3"/>
        <v>4</v>
      </c>
      <c r="AW44" s="74">
        <f>IF(AR44="","",$AR44-(($AW$2/CONFIGURACAO!$C$6)*$M44))</f>
        <v>0</v>
      </c>
      <c r="AX44" s="72">
        <f t="shared" si="4"/>
        <v>5</v>
      </c>
      <c r="AZ44" s="39">
        <f t="shared" si="5"/>
        <v>3.2865238437304864E-2</v>
      </c>
      <c r="BA44" s="146">
        <f t="shared" si="6"/>
        <v>5.5</v>
      </c>
      <c r="BB44" s="146">
        <f t="shared" si="7"/>
        <v>835</v>
      </c>
      <c r="BC44" s="32">
        <f t="shared" si="8"/>
        <v>802</v>
      </c>
      <c r="BD44" s="148"/>
      <c r="BE44" s="40">
        <f t="shared" si="9"/>
        <v>2.7943368107302535E-2</v>
      </c>
      <c r="BF44" s="40">
        <f t="shared" si="10"/>
        <v>6.7515432098765427E-2</v>
      </c>
      <c r="BG44" s="40">
        <f t="shared" si="11"/>
        <v>3.8540596094552924E-2</v>
      </c>
      <c r="BH44" s="40">
        <f t="shared" si="12"/>
        <v>3.0315278900565887E-2</v>
      </c>
      <c r="BI44" s="40">
        <f t="shared" si="13"/>
        <v>7.9957356076759065E-2</v>
      </c>
      <c r="BJ44" s="40">
        <f t="shared" si="14"/>
        <v>0</v>
      </c>
      <c r="BK44" s="40">
        <f t="shared" si="15"/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 s="42"/>
      <c r="BU44"/>
      <c r="BV44"/>
      <c r="BW44">
        <f t="shared" si="25"/>
        <v>774</v>
      </c>
      <c r="BX44">
        <f t="shared" si="23"/>
        <v>807</v>
      </c>
      <c r="BY44"/>
      <c r="BZ44" s="253" t="s">
        <v>319</v>
      </c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</row>
    <row r="45" spans="1:134" s="32" customFormat="1" ht="17" thickBot="1" x14ac:dyDescent="0.25">
      <c r="A45" s="124" t="str">
        <f>CONFIGURACAO!$C$4</f>
        <v>AREA 21</v>
      </c>
      <c r="B45" s="125">
        <v>43</v>
      </c>
      <c r="C45" s="249" t="s">
        <v>282</v>
      </c>
      <c r="D45" s="126">
        <f t="shared" si="26"/>
        <v>5</v>
      </c>
      <c r="E45" s="250" t="s">
        <v>380</v>
      </c>
      <c r="F45" s="250">
        <v>1</v>
      </c>
      <c r="G45" s="250">
        <v>1</v>
      </c>
      <c r="H45" s="250">
        <v>1</v>
      </c>
      <c r="I45" s="250">
        <v>1</v>
      </c>
      <c r="J45" s="87"/>
      <c r="K45" s="94"/>
      <c r="L45" s="94"/>
      <c r="M45" s="154">
        <f t="shared" si="17"/>
        <v>4</v>
      </c>
      <c r="N45">
        <v>2.25</v>
      </c>
      <c r="O45">
        <v>2.25</v>
      </c>
      <c r="P45">
        <v>11.75</v>
      </c>
      <c r="Q45">
        <v>0.75</v>
      </c>
      <c r="R45">
        <v>0</v>
      </c>
      <c r="S45">
        <v>3.25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 s="139">
        <f t="shared" si="0"/>
        <v>4.5</v>
      </c>
      <c r="AD45" s="140">
        <f t="shared" si="1"/>
        <v>16.25</v>
      </c>
      <c r="AE45" s="141">
        <f t="shared" si="27"/>
        <v>0</v>
      </c>
      <c r="AF45" s="263">
        <f t="shared" si="28"/>
        <v>0</v>
      </c>
      <c r="AG45" s="265">
        <f t="shared" si="20"/>
        <v>4.5</v>
      </c>
      <c r="AI45" s="37">
        <f>IFERROR(IF(M45&gt;0,(N45*CONFIGURACAO!$C$20)+(O45*CONFIGURACAO!$C$21)+(P45*CONFIGURACAO!$C$22)+(Q45*CONFIGURACAO!$C$23)+(R45*CONFIGURACAO!$C$24),""),"")</f>
        <v>1140</v>
      </c>
      <c r="AJ45" s="38">
        <f>IF(S45=0,0,IF(CONFIGURACAO!$C$15="SIM",(IF(S45&gt;CONFIGURACAO!$C$16,CONFIGURACAO!$C$16*CONFIGURACAO!$C$25,S45*CONFIGURACAO!$C$25)),'PI AREA  P75'!S45*CONFIGURACAO!$C$25))</f>
        <v>32.5</v>
      </c>
      <c r="AK45" s="38">
        <f>IF(T45=0,0,IF(CONFIGURACAO!$C$17="SIM",(IF(T45&gt;CONFIGURACAO!$C$18,CONFIGURACAO!$C$18*CONFIGURACAO!$C$26,T45*CONFIGURACAO!$C$26)),'PI AREA  P75'!T45*CONFIGURACAO!$C$26))</f>
        <v>0</v>
      </c>
      <c r="AL45" s="38">
        <f>IFERROR(IF(M45&gt;0,(U45*CONFIGURACAO!$C$29)+(V45*CONFIGURACAO!$C$30),""),"")</f>
        <v>0</v>
      </c>
      <c r="AM45" s="38">
        <f>IF(W45=0,0,IF(CONFIGURACAO!$C$41="SIM",(IF(W45&gt;CONFIGURACAO!$C$41,CONFIGURACAO!$C$41*CONFIGURACAO!$C$31,W45*CONFIGURACAO!$C$31)),'PI AREA  P75'!W45*CONFIGURACAO!$C$31))</f>
        <v>0</v>
      </c>
      <c r="AN45" s="38">
        <f>IF(X45=0,0,IF(CONFIGURACAO!$C$39="SIM",(IF(X45&gt;CONFIGURACAO!$C$40,CONFIGURACAO!$C$40*CONFIGURACAO!$C$32,X45*CONFIGURACAO!$C$32)),'PI AREA  P75'!X45*CONFIGURACAO!$C$32))</f>
        <v>0</v>
      </c>
      <c r="AO45" s="38">
        <f>IFERROR(IF(M45&gt;0,(Y45*CONFIGURACAO!$C$33)+(Z45*CONFIGURACAO!$C$34)+(AA45*CONFIGURACAO!$C$35)+(AB45*CONFIGURACAO!$C$36),""),"")</f>
        <v>0</v>
      </c>
      <c r="AP45" s="38">
        <f>IF(AA45=0,0,IF(CONFIGURACAO!$C$46="SIM",(IF(AA45&gt;CONFIGURACAO!$C$47,CONFIGURACAO!$C$47*CONFIGURACAO!$C$35,AA45*CONFIGURACAO!$C$35)),'PI AREA  P75'!AA45*CONFIGURACAO!$C$35))</f>
        <v>0</v>
      </c>
      <c r="AQ45" s="38">
        <f>IF(AB45=0,0,IF(CONFIGURACAO!$C$44="SIM",(IF(AB45&gt;CONFIGURACAO!$C$45,CONFIGURACAO!$C$45*CONFIGURACAO!$C$36,AB45*CONFIGURACAO!$C$36)),'PI AREA  P75'!AB45*CONFIGURACAO!$C$36))</f>
        <v>0</v>
      </c>
      <c r="AR45" s="38">
        <f t="shared" si="21"/>
        <v>1172.5</v>
      </c>
      <c r="AS45" s="68">
        <f>IF(AR45="","",$AR45-(($AS$2/CONFIGURACAO!$C$6)*$M45))</f>
        <v>872.5</v>
      </c>
      <c r="AT45" s="73">
        <f t="shared" si="2"/>
        <v>3</v>
      </c>
      <c r="AU45" s="75">
        <f>IF(AR45="","",$AR45-(($AU$2/CONFIGURACAO!$C$6)*$M45))</f>
        <v>672.5</v>
      </c>
      <c r="AV45" s="76">
        <f t="shared" si="3"/>
        <v>4</v>
      </c>
      <c r="AW45" s="74">
        <f>IF(AR45="","",$AR45-(($AW$2/CONFIGURACAO!$C$6)*$M45))</f>
        <v>472.5</v>
      </c>
      <c r="AX45" s="72">
        <f t="shared" si="4"/>
        <v>5</v>
      </c>
      <c r="AZ45" s="39">
        <f t="shared" si="5"/>
        <v>0.1100985487649713</v>
      </c>
      <c r="BA45" s="146">
        <f t="shared" si="6"/>
        <v>20.25</v>
      </c>
      <c r="BB45" s="146">
        <f t="shared" si="7"/>
        <v>315</v>
      </c>
      <c r="BC45" s="32">
        <f t="shared" si="8"/>
        <v>317</v>
      </c>
      <c r="BD45" s="148"/>
      <c r="BE45" s="40">
        <f t="shared" si="9"/>
        <v>8.38301043219076E-2</v>
      </c>
      <c r="BF45" s="40">
        <f t="shared" si="10"/>
        <v>8.6805555555555552E-2</v>
      </c>
      <c r="BG45" s="40">
        <f t="shared" si="11"/>
        <v>0.30190133607399794</v>
      </c>
      <c r="BH45" s="40">
        <f t="shared" si="12"/>
        <v>3.0315278900565887E-2</v>
      </c>
      <c r="BI45" s="40">
        <f t="shared" si="13"/>
        <v>0</v>
      </c>
      <c r="BJ45" s="40">
        <f t="shared" si="14"/>
        <v>0.30036968576709794</v>
      </c>
      <c r="BK45" s="40">
        <f t="shared" si="15"/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 s="42"/>
      <c r="BU45"/>
      <c r="BV45"/>
      <c r="BW45">
        <f t="shared" si="25"/>
        <v>808</v>
      </c>
      <c r="BX45">
        <f t="shared" si="23"/>
        <v>848</v>
      </c>
      <c r="BY45"/>
      <c r="BZ45" s="253" t="s">
        <v>320</v>
      </c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</row>
    <row r="46" spans="1:134" s="32" customFormat="1" ht="17" thickBot="1" x14ac:dyDescent="0.25">
      <c r="A46" s="124" t="str">
        <f>CONFIGURACAO!$C$4</f>
        <v>AREA 21</v>
      </c>
      <c r="B46" s="125">
        <v>44</v>
      </c>
      <c r="C46" s="249" t="s">
        <v>282</v>
      </c>
      <c r="D46" s="126">
        <f t="shared" si="26"/>
        <v>6</v>
      </c>
      <c r="E46" s="250" t="s">
        <v>381</v>
      </c>
      <c r="F46" s="250">
        <v>1</v>
      </c>
      <c r="G46" s="250">
        <v>1</v>
      </c>
      <c r="H46" s="250">
        <v>1</v>
      </c>
      <c r="I46" s="250">
        <v>0</v>
      </c>
      <c r="J46" s="87"/>
      <c r="K46" s="94"/>
      <c r="L46" s="94"/>
      <c r="M46" s="154">
        <f t="shared" si="17"/>
        <v>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 s="139">
        <f t="shared" si="0"/>
        <v>0</v>
      </c>
      <c r="AD46" s="140">
        <f t="shared" si="1"/>
        <v>0</v>
      </c>
      <c r="AE46" s="141">
        <f t="shared" si="27"/>
        <v>0</v>
      </c>
      <c r="AF46" s="263">
        <f t="shared" si="28"/>
        <v>0</v>
      </c>
      <c r="AG46" s="265">
        <f t="shared" si="20"/>
        <v>0</v>
      </c>
      <c r="AI46" s="37">
        <f>IFERROR(IF(M46&gt;0,(N46*CONFIGURACAO!$C$20)+(O46*CONFIGURACAO!$C$21)+(P46*CONFIGURACAO!$C$22)+(Q46*CONFIGURACAO!$C$23)+(R46*CONFIGURACAO!$C$24),""),"")</f>
        <v>0</v>
      </c>
      <c r="AJ46" s="38">
        <f>IF(S46=0,0,IF(CONFIGURACAO!$C$15="SIM",(IF(S46&gt;CONFIGURACAO!$C$16,CONFIGURACAO!$C$16*CONFIGURACAO!$C$25,S46*CONFIGURACAO!$C$25)),'PI AREA  P75'!S46*CONFIGURACAO!$C$25))</f>
        <v>0</v>
      </c>
      <c r="AK46" s="38">
        <f>IF(T46=0,0,IF(CONFIGURACAO!$C$17="SIM",(IF(T46&gt;CONFIGURACAO!$C$18,CONFIGURACAO!$C$18*CONFIGURACAO!$C$26,T46*CONFIGURACAO!$C$26)),'PI AREA  P75'!T46*CONFIGURACAO!$C$26))</f>
        <v>0</v>
      </c>
      <c r="AL46" s="38">
        <f>IFERROR(IF(M46&gt;0,(U46*CONFIGURACAO!$C$29)+(V46*CONFIGURACAO!$C$30),""),"")</f>
        <v>0</v>
      </c>
      <c r="AM46" s="38">
        <f>IF(W46=0,0,IF(CONFIGURACAO!$C$41="SIM",(IF(W46&gt;CONFIGURACAO!$C$41,CONFIGURACAO!$C$41*CONFIGURACAO!$C$31,W46*CONFIGURACAO!$C$31)),'PI AREA  P75'!W46*CONFIGURACAO!$C$31))</f>
        <v>0</v>
      </c>
      <c r="AN46" s="38">
        <f>IF(X46=0,0,IF(CONFIGURACAO!$C$39="SIM",(IF(X46&gt;CONFIGURACAO!$C$40,CONFIGURACAO!$C$40*CONFIGURACAO!$C$32,X46*CONFIGURACAO!$C$32)),'PI AREA  P75'!X46*CONFIGURACAO!$C$32))</f>
        <v>0</v>
      </c>
      <c r="AO46" s="38">
        <f>IFERROR(IF(M46&gt;0,(Y46*CONFIGURACAO!$C$33)+(Z46*CONFIGURACAO!$C$34)+(AA46*CONFIGURACAO!$C$35)+(AB46*CONFIGURACAO!$C$36),""),"")</f>
        <v>0</v>
      </c>
      <c r="AP46" s="38">
        <f>IF(AA46=0,0,IF(CONFIGURACAO!$C$46="SIM",(IF(AA46&gt;CONFIGURACAO!$C$47,CONFIGURACAO!$C$47*CONFIGURACAO!$C$35,AA46*CONFIGURACAO!$C$35)),'PI AREA  P75'!AA46*CONFIGURACAO!$C$35))</f>
        <v>0</v>
      </c>
      <c r="AQ46" s="38">
        <f>IF(AB46=0,0,IF(CONFIGURACAO!$C$44="SIM",(IF(AB46&gt;CONFIGURACAO!$C$45,CONFIGURACAO!$C$45*CONFIGURACAO!$C$36,AB46*CONFIGURACAO!$C$36)),'PI AREA  P75'!AB46*CONFIGURACAO!$C$36))</f>
        <v>0</v>
      </c>
      <c r="AR46" s="38">
        <f t="shared" si="21"/>
        <v>0</v>
      </c>
      <c r="AS46" s="68">
        <f>IF(AR46="","",$AR46-(($AS$2/CONFIGURACAO!$C$6)*$M46))</f>
        <v>-225</v>
      </c>
      <c r="AT46" s="73" t="str">
        <f t="shared" si="2"/>
        <v>NAO</v>
      </c>
      <c r="AU46" s="75">
        <f>IF(AR46="","",$AR46-(($AU$2/CONFIGURACAO!$C$6)*$M46))</f>
        <v>-375</v>
      </c>
      <c r="AV46" s="76" t="str">
        <f t="shared" si="3"/>
        <v>NAO</v>
      </c>
      <c r="AW46" s="74">
        <f>IF(AR46="","",$AR46-(($AW$2/CONFIGURACAO!$C$6)*$M46))</f>
        <v>-525</v>
      </c>
      <c r="AX46" s="72" t="str">
        <f t="shared" si="4"/>
        <v>NAO</v>
      </c>
      <c r="AZ46" s="39">
        <f t="shared" si="5"/>
        <v>0</v>
      </c>
      <c r="BA46" s="146">
        <f t="shared" si="6"/>
        <v>0</v>
      </c>
      <c r="BB46" s="146">
        <f t="shared" si="7"/>
        <v>1158</v>
      </c>
      <c r="BC46" s="32">
        <f t="shared" si="8"/>
        <v>1158</v>
      </c>
      <c r="BD46" s="148"/>
      <c r="BE46" s="40">
        <f t="shared" si="9"/>
        <v>0</v>
      </c>
      <c r="BF46" s="40">
        <f t="shared" si="10"/>
        <v>0</v>
      </c>
      <c r="BG46" s="40">
        <f t="shared" si="11"/>
        <v>0</v>
      </c>
      <c r="BH46" s="40">
        <f t="shared" si="12"/>
        <v>0</v>
      </c>
      <c r="BI46" s="40">
        <f t="shared" si="13"/>
        <v>0</v>
      </c>
      <c r="BJ46" s="40">
        <f t="shared" si="14"/>
        <v>0</v>
      </c>
      <c r="BK46" s="40">
        <f t="shared" si="15"/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 s="42"/>
      <c r="BU46"/>
      <c r="BV46"/>
      <c r="BW46">
        <f t="shared" si="25"/>
        <v>849</v>
      </c>
      <c r="BX46">
        <f t="shared" si="23"/>
        <v>862</v>
      </c>
      <c r="BY46"/>
      <c r="BZ46" s="253" t="s">
        <v>321</v>
      </c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</row>
    <row r="47" spans="1:134" s="32" customFormat="1" ht="17" thickBot="1" x14ac:dyDescent="0.25">
      <c r="A47" s="124" t="str">
        <f>CONFIGURACAO!$C$4</f>
        <v>AREA 21</v>
      </c>
      <c r="B47" s="125">
        <v>45</v>
      </c>
      <c r="C47" s="249" t="s">
        <v>282</v>
      </c>
      <c r="D47" s="126">
        <f t="shared" ref="D47:D110" si="29">IF(C46=C47,D46+1,1)</f>
        <v>7</v>
      </c>
      <c r="E47" s="250" t="s">
        <v>382</v>
      </c>
      <c r="F47" s="250">
        <v>1</v>
      </c>
      <c r="G47" s="250">
        <v>1</v>
      </c>
      <c r="H47" s="250">
        <v>1</v>
      </c>
      <c r="I47" s="250">
        <v>1</v>
      </c>
      <c r="J47" s="87"/>
      <c r="K47" s="94"/>
      <c r="L47" s="94"/>
      <c r="M47" s="154">
        <f t="shared" si="17"/>
        <v>4</v>
      </c>
      <c r="N47">
        <v>0.75</v>
      </c>
      <c r="O47">
        <v>3.75</v>
      </c>
      <c r="P47">
        <v>0.75</v>
      </c>
      <c r="Q47">
        <v>0</v>
      </c>
      <c r="R47">
        <v>2.75</v>
      </c>
      <c r="S47">
        <v>2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 s="139">
        <f t="shared" si="0"/>
        <v>4.5</v>
      </c>
      <c r="AD47" s="140">
        <f t="shared" si="1"/>
        <v>5.25</v>
      </c>
      <c r="AE47" s="141">
        <f t="shared" ref="AE47:AE110" si="30">IFERROR((U47+V47),"")</f>
        <v>0</v>
      </c>
      <c r="AF47" s="263">
        <f t="shared" ref="AF47:AF110" si="31">IFERROR((Y47+Z47),"")</f>
        <v>0</v>
      </c>
      <c r="AG47" s="265">
        <f t="shared" si="20"/>
        <v>4.5</v>
      </c>
      <c r="AI47" s="37">
        <f>IFERROR(IF(M47&gt;0,(N47*CONFIGURACAO!$C$20)+(O47*CONFIGURACAO!$C$21)+(P47*CONFIGURACAO!$C$22)+(Q47*CONFIGURACAO!$C$23)+(R47*CONFIGURACAO!$C$24),""),"")</f>
        <v>475</v>
      </c>
      <c r="AJ47" s="38">
        <f>IF(S47=0,0,IF(CONFIGURACAO!$C$15="SIM",(IF(S47&gt;CONFIGURACAO!$C$16,CONFIGURACAO!$C$16*CONFIGURACAO!$C$25,S47*CONFIGURACAO!$C$25)),'PI AREA  P75'!S47*CONFIGURACAO!$C$25))</f>
        <v>20</v>
      </c>
      <c r="AK47" s="38">
        <f>IF(T47=0,0,IF(CONFIGURACAO!$C$17="SIM",(IF(T47&gt;CONFIGURACAO!$C$18,CONFIGURACAO!$C$18*CONFIGURACAO!$C$26,T47*CONFIGURACAO!$C$26)),'PI AREA  P75'!T47*CONFIGURACAO!$C$26))</f>
        <v>0</v>
      </c>
      <c r="AL47" s="38">
        <f>IFERROR(IF(M47&gt;0,(U47*CONFIGURACAO!$C$29)+(V47*CONFIGURACAO!$C$30),""),"")</f>
        <v>0</v>
      </c>
      <c r="AM47" s="38">
        <f>IF(W47=0,0,IF(CONFIGURACAO!$C$41="SIM",(IF(W47&gt;CONFIGURACAO!$C$41,CONFIGURACAO!$C$41*CONFIGURACAO!$C$31,W47*CONFIGURACAO!$C$31)),'PI AREA  P75'!W47*CONFIGURACAO!$C$31))</f>
        <v>0</v>
      </c>
      <c r="AN47" s="38">
        <f>IF(X47=0,0,IF(CONFIGURACAO!$C$39="SIM",(IF(X47&gt;CONFIGURACAO!$C$40,CONFIGURACAO!$C$40*CONFIGURACAO!$C$32,X47*CONFIGURACAO!$C$32)),'PI AREA  P75'!X47*CONFIGURACAO!$C$32))</f>
        <v>0</v>
      </c>
      <c r="AO47" s="38">
        <f>IFERROR(IF(M47&gt;0,(Y47*CONFIGURACAO!$C$33)+(Z47*CONFIGURACAO!$C$34)+(AA47*CONFIGURACAO!$C$35)+(AB47*CONFIGURACAO!$C$36),""),"")</f>
        <v>0</v>
      </c>
      <c r="AP47" s="38">
        <f>IF(AA47=0,0,IF(CONFIGURACAO!$C$46="SIM",(IF(AA47&gt;CONFIGURACAO!$C$47,CONFIGURACAO!$C$47*CONFIGURACAO!$C$35,AA47*CONFIGURACAO!$C$35)),'PI AREA  P75'!AA47*CONFIGURACAO!$C$35))</f>
        <v>0</v>
      </c>
      <c r="AQ47" s="38">
        <f>IF(AB47=0,0,IF(CONFIGURACAO!$C$44="SIM",(IF(AB47&gt;CONFIGURACAO!$C$45,CONFIGURACAO!$C$45*CONFIGURACAO!$C$36,AB47*CONFIGURACAO!$C$36)),'PI AREA  P75'!AB47*CONFIGURACAO!$C$36))</f>
        <v>0</v>
      </c>
      <c r="AR47" s="38">
        <f t="shared" si="21"/>
        <v>495</v>
      </c>
      <c r="AS47" s="68">
        <f>IF(AR47="","",$AR47-(($AS$2/CONFIGURACAO!$C$6)*$M47))</f>
        <v>195</v>
      </c>
      <c r="AT47" s="73">
        <f t="shared" si="2"/>
        <v>3</v>
      </c>
      <c r="AU47" s="75">
        <f>IF(AR47="","",$AR47-(($AU$2/CONFIGURACAO!$C$6)*$M47))</f>
        <v>-5</v>
      </c>
      <c r="AV47" s="76" t="str">
        <f t="shared" si="3"/>
        <v>NAO</v>
      </c>
      <c r="AW47" s="74">
        <f>IF(AR47="","",$AR47-(($AW$2/CONFIGURACAO!$C$6)*$M47))</f>
        <v>-205</v>
      </c>
      <c r="AX47" s="72" t="str">
        <f t="shared" si="4"/>
        <v>NAO</v>
      </c>
      <c r="AZ47" s="39">
        <f t="shared" si="5"/>
        <v>4.6480837218474021E-2</v>
      </c>
      <c r="BA47" s="146">
        <f t="shared" si="6"/>
        <v>10</v>
      </c>
      <c r="BB47" s="146">
        <f t="shared" si="7"/>
        <v>656</v>
      </c>
      <c r="BC47" s="32">
        <f t="shared" si="8"/>
        <v>693</v>
      </c>
      <c r="BD47" s="148"/>
      <c r="BE47" s="40">
        <f t="shared" si="9"/>
        <v>2.7943368107302535E-2</v>
      </c>
      <c r="BF47" s="40">
        <f t="shared" si="10"/>
        <v>0.14467592592592593</v>
      </c>
      <c r="BG47" s="40">
        <f t="shared" si="11"/>
        <v>1.9270298047276462E-2</v>
      </c>
      <c r="BH47" s="40">
        <f t="shared" si="12"/>
        <v>0</v>
      </c>
      <c r="BI47" s="40">
        <f t="shared" si="13"/>
        <v>0.2931769722814499</v>
      </c>
      <c r="BJ47" s="40">
        <f t="shared" si="14"/>
        <v>0.18484288354898337</v>
      </c>
      <c r="BK47" s="40">
        <f t="shared" si="15"/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 s="42"/>
      <c r="BU47"/>
      <c r="BV47"/>
      <c r="BW47">
        <f t="shared" si="25"/>
        <v>863</v>
      </c>
      <c r="BX47">
        <f t="shared" si="23"/>
        <v>876</v>
      </c>
      <c r="BY47"/>
      <c r="BZ47" s="253" t="s">
        <v>322</v>
      </c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</row>
    <row r="48" spans="1:134" s="32" customFormat="1" ht="17" thickBot="1" x14ac:dyDescent="0.25">
      <c r="A48" s="124" t="str">
        <f>CONFIGURACAO!$C$4</f>
        <v>AREA 21</v>
      </c>
      <c r="B48" s="125">
        <v>46</v>
      </c>
      <c r="C48" s="249" t="s">
        <v>282</v>
      </c>
      <c r="D48" s="126">
        <f t="shared" si="29"/>
        <v>8</v>
      </c>
      <c r="E48" s="250" t="s">
        <v>383</v>
      </c>
      <c r="F48" s="250">
        <v>0</v>
      </c>
      <c r="G48" s="250">
        <v>0</v>
      </c>
      <c r="H48" s="250">
        <v>1</v>
      </c>
      <c r="I48" s="250">
        <v>1</v>
      </c>
      <c r="J48" s="87"/>
      <c r="K48" s="94"/>
      <c r="L48" s="94"/>
      <c r="M48" s="154">
        <f t="shared" si="17"/>
        <v>2</v>
      </c>
      <c r="N48">
        <v>0.75</v>
      </c>
      <c r="O48">
        <v>0.75</v>
      </c>
      <c r="P48">
        <v>12.25</v>
      </c>
      <c r="Q48">
        <v>0</v>
      </c>
      <c r="R48">
        <v>2.25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s="139">
        <f t="shared" si="0"/>
        <v>1.5</v>
      </c>
      <c r="AD48" s="140">
        <f t="shared" si="1"/>
        <v>13.75</v>
      </c>
      <c r="AE48" s="141">
        <f t="shared" si="30"/>
        <v>0</v>
      </c>
      <c r="AF48" s="263">
        <f t="shared" si="31"/>
        <v>0</v>
      </c>
      <c r="AG48" s="265">
        <f t="shared" si="20"/>
        <v>1.5</v>
      </c>
      <c r="AI48" s="37">
        <f>IFERROR(IF(M48&gt;0,(N48*CONFIGURACAO!$C$20)+(O48*CONFIGURACAO!$C$21)+(P48*CONFIGURACAO!$C$22)+(Q48*CONFIGURACAO!$C$23)+(R48*CONFIGURACAO!$C$24),""),"")</f>
        <v>915</v>
      </c>
      <c r="AJ48" s="38">
        <f>IF(S48=0,0,IF(CONFIGURACAO!$C$15="SIM",(IF(S48&gt;CONFIGURACAO!$C$16,CONFIGURACAO!$C$16*CONFIGURACAO!$C$25,S48*CONFIGURACAO!$C$25)),'PI AREA  P75'!S48*CONFIGURACAO!$C$25))</f>
        <v>0</v>
      </c>
      <c r="AK48" s="38">
        <f>IF(T48=0,0,IF(CONFIGURACAO!$C$17="SIM",(IF(T48&gt;CONFIGURACAO!$C$18,CONFIGURACAO!$C$18*CONFIGURACAO!$C$26,T48*CONFIGURACAO!$C$26)),'PI AREA  P75'!T48*CONFIGURACAO!$C$26))</f>
        <v>0</v>
      </c>
      <c r="AL48" s="38">
        <f>IFERROR(IF(M48&gt;0,(U48*CONFIGURACAO!$C$29)+(V48*CONFIGURACAO!$C$30),""),"")</f>
        <v>0</v>
      </c>
      <c r="AM48" s="38">
        <f>IF(W48=0,0,IF(CONFIGURACAO!$C$41="SIM",(IF(W48&gt;CONFIGURACAO!$C$41,CONFIGURACAO!$C$41*CONFIGURACAO!$C$31,W48*CONFIGURACAO!$C$31)),'PI AREA  P75'!W48*CONFIGURACAO!$C$31))</f>
        <v>0</v>
      </c>
      <c r="AN48" s="38">
        <f>IF(X48=0,0,IF(CONFIGURACAO!$C$39="SIM",(IF(X48&gt;CONFIGURACAO!$C$40,CONFIGURACAO!$C$40*CONFIGURACAO!$C$32,X48*CONFIGURACAO!$C$32)),'PI AREA  P75'!X48*CONFIGURACAO!$C$32))</f>
        <v>0</v>
      </c>
      <c r="AO48" s="38">
        <f>IFERROR(IF(M48&gt;0,(Y48*CONFIGURACAO!$C$33)+(Z48*CONFIGURACAO!$C$34)+(AA48*CONFIGURACAO!$C$35)+(AB48*CONFIGURACAO!$C$36),""),"")</f>
        <v>0</v>
      </c>
      <c r="AP48" s="38">
        <f>IF(AA48=0,0,IF(CONFIGURACAO!$C$46="SIM",(IF(AA48&gt;CONFIGURACAO!$C$47,CONFIGURACAO!$C$47*CONFIGURACAO!$C$35,AA48*CONFIGURACAO!$C$35)),'PI AREA  P75'!AA48*CONFIGURACAO!$C$35))</f>
        <v>0</v>
      </c>
      <c r="AQ48" s="38">
        <f>IF(AB48=0,0,IF(CONFIGURACAO!$C$44="SIM",(IF(AB48&gt;CONFIGURACAO!$C$45,CONFIGURACAO!$C$45*CONFIGURACAO!$C$36,AB48*CONFIGURACAO!$C$36)),'PI AREA  P75'!AB48*CONFIGURACAO!$C$36))</f>
        <v>0</v>
      </c>
      <c r="AR48" s="38">
        <f t="shared" si="21"/>
        <v>915</v>
      </c>
      <c r="AS48" s="68">
        <f>IF(AR48="","",$AR48-(($AS$2/CONFIGURACAO!$C$6)*$M48))</f>
        <v>765</v>
      </c>
      <c r="AT48" s="73">
        <f t="shared" si="2"/>
        <v>3</v>
      </c>
      <c r="AU48" s="75">
        <f>IF(AR48="","",$AR48-(($AU$2/CONFIGURACAO!$C$6)*$M48))</f>
        <v>665</v>
      </c>
      <c r="AV48" s="76">
        <f t="shared" si="3"/>
        <v>4</v>
      </c>
      <c r="AW48" s="74">
        <f>IF(AR48="","",$AR48-(($AW$2/CONFIGURACAO!$C$6)*$M48))</f>
        <v>565</v>
      </c>
      <c r="AX48" s="72">
        <f t="shared" si="4"/>
        <v>5</v>
      </c>
      <c r="AZ48" s="39">
        <f t="shared" si="5"/>
        <v>8.5919123343239853E-2</v>
      </c>
      <c r="BA48" s="146">
        <f t="shared" si="6"/>
        <v>16</v>
      </c>
      <c r="BB48" s="146">
        <f t="shared" si="7"/>
        <v>445</v>
      </c>
      <c r="BC48" s="32">
        <f t="shared" si="8"/>
        <v>436</v>
      </c>
      <c r="BD48" s="148"/>
      <c r="BE48" s="40">
        <f t="shared" si="9"/>
        <v>2.7943368107302535E-2</v>
      </c>
      <c r="BF48" s="40">
        <f t="shared" si="10"/>
        <v>2.8935185185185182E-2</v>
      </c>
      <c r="BG48" s="40">
        <f t="shared" si="11"/>
        <v>0.31474820143884891</v>
      </c>
      <c r="BH48" s="40">
        <f t="shared" si="12"/>
        <v>0</v>
      </c>
      <c r="BI48" s="40">
        <f t="shared" si="13"/>
        <v>0.23987206823027721</v>
      </c>
      <c r="BJ48" s="40">
        <f t="shared" si="14"/>
        <v>0</v>
      </c>
      <c r="BK48" s="40">
        <f t="shared" si="15"/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 s="42"/>
      <c r="BU48"/>
      <c r="BV48"/>
      <c r="BW48">
        <f t="shared" si="25"/>
        <v>877</v>
      </c>
      <c r="BX48">
        <f t="shared" si="23"/>
        <v>891</v>
      </c>
      <c r="BY48"/>
      <c r="BZ48" s="253" t="s">
        <v>323</v>
      </c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</row>
    <row r="49" spans="1:134" s="32" customFormat="1" ht="17" thickBot="1" x14ac:dyDescent="0.25">
      <c r="A49" s="124" t="str">
        <f>CONFIGURACAO!$C$4</f>
        <v>AREA 21</v>
      </c>
      <c r="B49" s="125">
        <v>47</v>
      </c>
      <c r="C49" s="249" t="s">
        <v>282</v>
      </c>
      <c r="D49" s="126">
        <f t="shared" si="29"/>
        <v>9</v>
      </c>
      <c r="E49" s="250" t="s">
        <v>384</v>
      </c>
      <c r="F49" s="250">
        <v>1</v>
      </c>
      <c r="G49" s="250">
        <v>1</v>
      </c>
      <c r="H49" s="250">
        <v>1</v>
      </c>
      <c r="I49" s="250">
        <v>0</v>
      </c>
      <c r="J49" s="87"/>
      <c r="K49" s="94"/>
      <c r="L49" s="94"/>
      <c r="M49" s="154">
        <f t="shared" si="17"/>
        <v>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0.75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s="139">
        <f t="shared" si="0"/>
        <v>0</v>
      </c>
      <c r="AD49" s="140">
        <f t="shared" si="1"/>
        <v>0</v>
      </c>
      <c r="AE49" s="141">
        <f t="shared" si="30"/>
        <v>0</v>
      </c>
      <c r="AF49" s="263">
        <f t="shared" si="31"/>
        <v>0</v>
      </c>
      <c r="AG49" s="265">
        <f t="shared" si="20"/>
        <v>0</v>
      </c>
      <c r="AI49" s="37">
        <f>IFERROR(IF(M49&gt;0,(N49*CONFIGURACAO!$C$20)+(O49*CONFIGURACAO!$C$21)+(P49*CONFIGURACAO!$C$22)+(Q49*CONFIGURACAO!$C$23)+(R49*CONFIGURACAO!$C$24),""),"")</f>
        <v>0</v>
      </c>
      <c r="AJ49" s="38">
        <f>IF(S49=0,0,IF(CONFIGURACAO!$C$15="SIM",(IF(S49&gt;CONFIGURACAO!$C$16,CONFIGURACAO!$C$16*CONFIGURACAO!$C$25,S49*CONFIGURACAO!$C$25)),'PI AREA  P75'!S49*CONFIGURACAO!$C$25))</f>
        <v>0</v>
      </c>
      <c r="AK49" s="38">
        <f>IF(T49=0,0,IF(CONFIGURACAO!$C$17="SIM",(IF(T49&gt;CONFIGURACAO!$C$18,CONFIGURACAO!$C$18*CONFIGURACAO!$C$26,T49*CONFIGURACAO!$C$26)),'PI AREA  P75'!T49*CONFIGURACAO!$C$26))</f>
        <v>3.75</v>
      </c>
      <c r="AL49" s="38">
        <f>IFERROR(IF(M49&gt;0,(U49*CONFIGURACAO!$C$29)+(V49*CONFIGURACAO!$C$30),""),"")</f>
        <v>0</v>
      </c>
      <c r="AM49" s="38">
        <f>IF(W49=0,0,IF(CONFIGURACAO!$C$41="SIM",(IF(W49&gt;CONFIGURACAO!$C$41,CONFIGURACAO!$C$41*CONFIGURACAO!$C$31,W49*CONFIGURACAO!$C$31)),'PI AREA  P75'!W49*CONFIGURACAO!$C$31))</f>
        <v>0</v>
      </c>
      <c r="AN49" s="38">
        <f>IF(X49=0,0,IF(CONFIGURACAO!$C$39="SIM",(IF(X49&gt;CONFIGURACAO!$C$40,CONFIGURACAO!$C$40*CONFIGURACAO!$C$32,X49*CONFIGURACAO!$C$32)),'PI AREA  P75'!X49*CONFIGURACAO!$C$32))</f>
        <v>0</v>
      </c>
      <c r="AO49" s="38">
        <f>IFERROR(IF(M49&gt;0,(Y49*CONFIGURACAO!$C$33)+(Z49*CONFIGURACAO!$C$34)+(AA49*CONFIGURACAO!$C$35)+(AB49*CONFIGURACAO!$C$36),""),"")</f>
        <v>0</v>
      </c>
      <c r="AP49" s="38">
        <f>IF(AA49=0,0,IF(CONFIGURACAO!$C$46="SIM",(IF(AA49&gt;CONFIGURACAO!$C$47,CONFIGURACAO!$C$47*CONFIGURACAO!$C$35,AA49*CONFIGURACAO!$C$35)),'PI AREA  P75'!AA49*CONFIGURACAO!$C$35))</f>
        <v>0</v>
      </c>
      <c r="AQ49" s="38">
        <f>IF(AB49=0,0,IF(CONFIGURACAO!$C$44="SIM",(IF(AB49&gt;CONFIGURACAO!$C$45,CONFIGURACAO!$C$45*CONFIGURACAO!$C$36,AB49*CONFIGURACAO!$C$36)),'PI AREA  P75'!AB49*CONFIGURACAO!$C$36))</f>
        <v>0</v>
      </c>
      <c r="AR49" s="38">
        <f t="shared" si="21"/>
        <v>3.75</v>
      </c>
      <c r="AS49" s="68">
        <f>IF(AR49="","",$AR49-(($AS$2/CONFIGURACAO!$C$6)*$M49))</f>
        <v>-221.25</v>
      </c>
      <c r="AT49" s="73" t="str">
        <f t="shared" si="2"/>
        <v>NAO</v>
      </c>
      <c r="AU49" s="75">
        <f>IF(AR49="","",$AR49-(($AU$2/CONFIGURACAO!$C$6)*$M49))</f>
        <v>-371.25</v>
      </c>
      <c r="AV49" s="76" t="str">
        <f t="shared" si="3"/>
        <v>NAO</v>
      </c>
      <c r="AW49" s="74">
        <f>IF(AR49="","",$AR49-(($AW$2/CONFIGURACAO!$C$6)*$M49))</f>
        <v>-521.25</v>
      </c>
      <c r="AX49" s="72" t="str">
        <f t="shared" si="4"/>
        <v>NAO</v>
      </c>
      <c r="AZ49" s="39">
        <f t="shared" si="5"/>
        <v>3.5212755468540924E-4</v>
      </c>
      <c r="BA49" s="146">
        <f t="shared" si="6"/>
        <v>0.75</v>
      </c>
      <c r="BB49" s="146">
        <f t="shared" si="7"/>
        <v>1112</v>
      </c>
      <c r="BC49" s="32">
        <f t="shared" si="8"/>
        <v>1155</v>
      </c>
      <c r="BD49" s="148"/>
      <c r="BE49" s="40">
        <f t="shared" si="9"/>
        <v>0</v>
      </c>
      <c r="BF49" s="40">
        <f t="shared" si="10"/>
        <v>0</v>
      </c>
      <c r="BG49" s="40">
        <f t="shared" si="11"/>
        <v>0</v>
      </c>
      <c r="BH49" s="40">
        <f t="shared" si="12"/>
        <v>0</v>
      </c>
      <c r="BI49" s="40">
        <f t="shared" si="13"/>
        <v>0</v>
      </c>
      <c r="BJ49" s="40">
        <f t="shared" si="14"/>
        <v>0</v>
      </c>
      <c r="BK49" s="40">
        <f t="shared" si="15"/>
        <v>0.1203852327447833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 s="42"/>
      <c r="BU49"/>
      <c r="BV49"/>
      <c r="BW49">
        <f t="shared" si="25"/>
        <v>892</v>
      </c>
      <c r="BX49">
        <f t="shared" si="23"/>
        <v>910</v>
      </c>
      <c r="BY49"/>
      <c r="BZ49" s="253" t="s">
        <v>324</v>
      </c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</row>
    <row r="50" spans="1:134" s="32" customFormat="1" ht="17" thickBot="1" x14ac:dyDescent="0.25">
      <c r="A50" s="124" t="str">
        <f>CONFIGURACAO!$C$4</f>
        <v>AREA 21</v>
      </c>
      <c r="B50" s="125">
        <v>48</v>
      </c>
      <c r="C50" s="249" t="s">
        <v>282</v>
      </c>
      <c r="D50" s="126">
        <f t="shared" si="29"/>
        <v>10</v>
      </c>
      <c r="E50" s="250" t="s">
        <v>385</v>
      </c>
      <c r="F50" s="250">
        <v>1</v>
      </c>
      <c r="G50" s="250">
        <v>1</v>
      </c>
      <c r="H50" s="250">
        <v>1</v>
      </c>
      <c r="I50" s="250">
        <v>0</v>
      </c>
      <c r="J50" s="87"/>
      <c r="K50" s="94"/>
      <c r="L50" s="94"/>
      <c r="M50" s="154">
        <f t="shared" si="17"/>
        <v>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s="139">
        <f t="shared" si="0"/>
        <v>0</v>
      </c>
      <c r="AD50" s="140">
        <f t="shared" si="1"/>
        <v>0</v>
      </c>
      <c r="AE50" s="141">
        <f t="shared" si="30"/>
        <v>0</v>
      </c>
      <c r="AF50" s="263">
        <f t="shared" si="31"/>
        <v>0</v>
      </c>
      <c r="AG50" s="265">
        <f t="shared" si="20"/>
        <v>0</v>
      </c>
      <c r="AI50" s="37">
        <f>IFERROR(IF(M50&gt;0,(N50*CONFIGURACAO!$C$20)+(O50*CONFIGURACAO!$C$21)+(P50*CONFIGURACAO!$C$22)+(Q50*CONFIGURACAO!$C$23)+(R50*CONFIGURACAO!$C$24),""),"")</f>
        <v>0</v>
      </c>
      <c r="AJ50" s="38">
        <f>IF(S50=0,0,IF(CONFIGURACAO!$C$15="SIM",(IF(S50&gt;CONFIGURACAO!$C$16,CONFIGURACAO!$C$16*CONFIGURACAO!$C$25,S50*CONFIGURACAO!$C$25)),'PI AREA  P75'!S50*CONFIGURACAO!$C$25))</f>
        <v>0</v>
      </c>
      <c r="AK50" s="38">
        <f>IF(T50=0,0,IF(CONFIGURACAO!$C$17="SIM",(IF(T50&gt;CONFIGURACAO!$C$18,CONFIGURACAO!$C$18*CONFIGURACAO!$C$26,T50*CONFIGURACAO!$C$26)),'PI AREA  P75'!T50*CONFIGURACAO!$C$26))</f>
        <v>0</v>
      </c>
      <c r="AL50" s="38">
        <f>IFERROR(IF(M50&gt;0,(U50*CONFIGURACAO!$C$29)+(V50*CONFIGURACAO!$C$30),""),"")</f>
        <v>0</v>
      </c>
      <c r="AM50" s="38">
        <f>IF(W50=0,0,IF(CONFIGURACAO!$C$41="SIM",(IF(W50&gt;CONFIGURACAO!$C$41,CONFIGURACAO!$C$41*CONFIGURACAO!$C$31,W50*CONFIGURACAO!$C$31)),'PI AREA  P75'!W50*CONFIGURACAO!$C$31))</f>
        <v>0</v>
      </c>
      <c r="AN50" s="38">
        <f>IF(X50=0,0,IF(CONFIGURACAO!$C$39="SIM",(IF(X50&gt;CONFIGURACAO!$C$40,CONFIGURACAO!$C$40*CONFIGURACAO!$C$32,X50*CONFIGURACAO!$C$32)),'PI AREA  P75'!X50*CONFIGURACAO!$C$32))</f>
        <v>0</v>
      </c>
      <c r="AO50" s="38">
        <f>IFERROR(IF(M50&gt;0,(Y50*CONFIGURACAO!$C$33)+(Z50*CONFIGURACAO!$C$34)+(AA50*CONFIGURACAO!$C$35)+(AB50*CONFIGURACAO!$C$36),""),"")</f>
        <v>0</v>
      </c>
      <c r="AP50" s="38">
        <f>IF(AA50=0,0,IF(CONFIGURACAO!$C$46="SIM",(IF(AA50&gt;CONFIGURACAO!$C$47,CONFIGURACAO!$C$47*CONFIGURACAO!$C$35,AA50*CONFIGURACAO!$C$35)),'PI AREA  P75'!AA50*CONFIGURACAO!$C$35))</f>
        <v>0</v>
      </c>
      <c r="AQ50" s="38">
        <f>IF(AB50=0,0,IF(CONFIGURACAO!$C$44="SIM",(IF(AB50&gt;CONFIGURACAO!$C$45,CONFIGURACAO!$C$45*CONFIGURACAO!$C$36,AB50*CONFIGURACAO!$C$36)),'PI AREA  P75'!AB50*CONFIGURACAO!$C$36))</f>
        <v>0</v>
      </c>
      <c r="AR50" s="38">
        <f t="shared" si="21"/>
        <v>0</v>
      </c>
      <c r="AS50" s="68">
        <f>IF(AR50="","",$AR50-(($AS$2/CONFIGURACAO!$C$6)*$M50))</f>
        <v>-225</v>
      </c>
      <c r="AT50" s="73" t="str">
        <f t="shared" si="2"/>
        <v>NAO</v>
      </c>
      <c r="AU50" s="75">
        <f>IF(AR50="","",$AR50-(($AU$2/CONFIGURACAO!$C$6)*$M50))</f>
        <v>-375</v>
      </c>
      <c r="AV50" s="76" t="str">
        <f t="shared" si="3"/>
        <v>NAO</v>
      </c>
      <c r="AW50" s="74">
        <f>IF(AR50="","",$AR50-(($AW$2/CONFIGURACAO!$C$6)*$M50))</f>
        <v>-525</v>
      </c>
      <c r="AX50" s="72" t="str">
        <f t="shared" si="4"/>
        <v>NAO</v>
      </c>
      <c r="AZ50" s="39">
        <f t="shared" si="5"/>
        <v>0</v>
      </c>
      <c r="BA50" s="146">
        <f t="shared" si="6"/>
        <v>0</v>
      </c>
      <c r="BB50" s="146">
        <f t="shared" si="7"/>
        <v>1158</v>
      </c>
      <c r="BC50" s="32">
        <f t="shared" si="8"/>
        <v>1158</v>
      </c>
      <c r="BD50" s="148"/>
      <c r="BE50" s="40">
        <f t="shared" si="9"/>
        <v>0</v>
      </c>
      <c r="BF50" s="40">
        <f t="shared" si="10"/>
        <v>0</v>
      </c>
      <c r="BG50" s="40">
        <f t="shared" si="11"/>
        <v>0</v>
      </c>
      <c r="BH50" s="40">
        <f t="shared" si="12"/>
        <v>0</v>
      </c>
      <c r="BI50" s="40">
        <f t="shared" si="13"/>
        <v>0</v>
      </c>
      <c r="BJ50" s="40">
        <f t="shared" si="14"/>
        <v>0</v>
      </c>
      <c r="BK50" s="40">
        <f t="shared" si="15"/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 s="42"/>
      <c r="BU50"/>
      <c r="BV50"/>
      <c r="BW50">
        <f t="shared" si="25"/>
        <v>911</v>
      </c>
      <c r="BX50">
        <f t="shared" si="23"/>
        <v>929</v>
      </c>
      <c r="BY50"/>
      <c r="BZ50" s="253" t="s">
        <v>325</v>
      </c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</row>
    <row r="51" spans="1:134" s="32" customFormat="1" ht="17" thickBot="1" x14ac:dyDescent="0.25">
      <c r="A51" s="124" t="str">
        <f>CONFIGURACAO!$C$4</f>
        <v>AREA 21</v>
      </c>
      <c r="B51" s="125">
        <v>49</v>
      </c>
      <c r="C51" s="249" t="s">
        <v>282</v>
      </c>
      <c r="D51" s="126">
        <f t="shared" si="29"/>
        <v>11</v>
      </c>
      <c r="E51" s="250" t="s">
        <v>386</v>
      </c>
      <c r="F51" s="250">
        <v>1</v>
      </c>
      <c r="G51" s="250">
        <v>1</v>
      </c>
      <c r="H51" s="250">
        <v>1</v>
      </c>
      <c r="I51" s="250">
        <v>1</v>
      </c>
      <c r="J51" s="87"/>
      <c r="K51" s="94"/>
      <c r="L51" s="94"/>
      <c r="M51" s="154">
        <f t="shared" si="17"/>
        <v>4</v>
      </c>
      <c r="N51">
        <v>0</v>
      </c>
      <c r="O51">
        <v>0.75</v>
      </c>
      <c r="P51">
        <v>3.5</v>
      </c>
      <c r="Q51">
        <v>2.75</v>
      </c>
      <c r="R51">
        <v>0</v>
      </c>
      <c r="S51">
        <v>0</v>
      </c>
      <c r="T51">
        <v>1.75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3</v>
      </c>
      <c r="AC51" s="139">
        <f t="shared" si="0"/>
        <v>0.75</v>
      </c>
      <c r="AD51" s="140">
        <f t="shared" si="1"/>
        <v>4.25</v>
      </c>
      <c r="AE51" s="141">
        <f t="shared" si="30"/>
        <v>0</v>
      </c>
      <c r="AF51" s="263">
        <f t="shared" si="31"/>
        <v>0</v>
      </c>
      <c r="AG51" s="265">
        <f t="shared" si="20"/>
        <v>0.75</v>
      </c>
      <c r="AI51" s="37">
        <f>IFERROR(IF(M51&gt;0,(N51*CONFIGURACAO!$C$20)+(O51*CONFIGURACAO!$C$21)+(P51*CONFIGURACAO!$C$22)+(Q51*CONFIGURACAO!$C$23)+(R51*CONFIGURACAO!$C$24),""),"")</f>
        <v>380</v>
      </c>
      <c r="AJ51" s="38">
        <f>IF(S51=0,0,IF(CONFIGURACAO!$C$15="SIM",(IF(S51&gt;CONFIGURACAO!$C$16,CONFIGURACAO!$C$16*CONFIGURACAO!$C$25,S51*CONFIGURACAO!$C$25)),'PI AREA  P75'!S51*CONFIGURACAO!$C$25))</f>
        <v>0</v>
      </c>
      <c r="AK51" s="38">
        <f>IF(T51=0,0,IF(CONFIGURACAO!$C$17="SIM",(IF(T51&gt;CONFIGURACAO!$C$18,CONFIGURACAO!$C$18*CONFIGURACAO!$C$26,T51*CONFIGURACAO!$C$26)),'PI AREA  P75'!T51*CONFIGURACAO!$C$26))</f>
        <v>8.75</v>
      </c>
      <c r="AL51" s="38">
        <f>IFERROR(IF(M51&gt;0,(U51*CONFIGURACAO!$C$29)+(V51*CONFIGURACAO!$C$30),""),"")</f>
        <v>0</v>
      </c>
      <c r="AM51" s="38">
        <f>IF(W51=0,0,IF(CONFIGURACAO!$C$41="SIM",(IF(W51&gt;CONFIGURACAO!$C$41,CONFIGURACAO!$C$41*CONFIGURACAO!$C$31,W51*CONFIGURACAO!$C$31)),'PI AREA  P75'!W51*CONFIGURACAO!$C$31))</f>
        <v>0</v>
      </c>
      <c r="AN51" s="38">
        <f>IF(X51=0,0,IF(CONFIGURACAO!$C$39="SIM",(IF(X51&gt;CONFIGURACAO!$C$40,CONFIGURACAO!$C$40*CONFIGURACAO!$C$32,X51*CONFIGURACAO!$C$32)),'PI AREA  P75'!X51*CONFIGURACAO!$C$32))</f>
        <v>0</v>
      </c>
      <c r="AO51" s="38">
        <f>IFERROR(IF(M51&gt;0,(Y51*CONFIGURACAO!$C$33)+(Z51*CONFIGURACAO!$C$34)+(AA51*CONFIGURACAO!$C$35)+(AB51*CONFIGURACAO!$C$36),""),"")</f>
        <v>30</v>
      </c>
      <c r="AP51" s="38">
        <f>IF(AA51=0,0,IF(CONFIGURACAO!$C$46="SIM",(IF(AA51&gt;CONFIGURACAO!$C$47,CONFIGURACAO!$C$47*CONFIGURACAO!$C$35,AA51*CONFIGURACAO!$C$35)),'PI AREA  P75'!AA51*CONFIGURACAO!$C$35))</f>
        <v>0</v>
      </c>
      <c r="AQ51" s="38">
        <f>IF(AB51=0,0,IF(CONFIGURACAO!$C$44="SIM",(IF(AB51&gt;CONFIGURACAO!$C$45,CONFIGURACAO!$C$45*CONFIGURACAO!$C$36,AB51*CONFIGURACAO!$C$36)),'PI AREA  P75'!AB51*CONFIGURACAO!$C$36))</f>
        <v>20</v>
      </c>
      <c r="AR51" s="38">
        <f t="shared" si="21"/>
        <v>438.75</v>
      </c>
      <c r="AS51" s="68">
        <f>IF(AR51="","",$AR51-(($AS$2/CONFIGURACAO!$C$6)*$M51))</f>
        <v>138.75</v>
      </c>
      <c r="AT51" s="73">
        <f t="shared" si="2"/>
        <v>3</v>
      </c>
      <c r="AU51" s="75">
        <f>IF(AR51="","",$AR51-(($AU$2/CONFIGURACAO!$C$6)*$M51))</f>
        <v>-61.25</v>
      </c>
      <c r="AV51" s="76" t="str">
        <f t="shared" si="3"/>
        <v>NAO</v>
      </c>
      <c r="AW51" s="74">
        <f>IF(AR51="","",$AR51-(($AW$2/CONFIGURACAO!$C$6)*$M51))</f>
        <v>-261.25</v>
      </c>
      <c r="AX51" s="72" t="str">
        <f t="shared" si="4"/>
        <v>NAO</v>
      </c>
      <c r="AZ51" s="39">
        <f t="shared" si="5"/>
        <v>4.1198923898192887E-2</v>
      </c>
      <c r="BA51" s="146">
        <f t="shared" si="6"/>
        <v>11.75</v>
      </c>
      <c r="BB51" s="146">
        <f t="shared" si="7"/>
        <v>595</v>
      </c>
      <c r="BC51" s="32">
        <f t="shared" si="8"/>
        <v>737</v>
      </c>
      <c r="BD51" s="148"/>
      <c r="BE51" s="40">
        <f t="shared" si="9"/>
        <v>0</v>
      </c>
      <c r="BF51" s="40">
        <f t="shared" si="10"/>
        <v>2.8935185185185182E-2</v>
      </c>
      <c r="BG51" s="40">
        <f t="shared" si="11"/>
        <v>8.9928057553956844E-2</v>
      </c>
      <c r="BH51" s="40">
        <f t="shared" si="12"/>
        <v>0.11115602263540826</v>
      </c>
      <c r="BI51" s="40">
        <f t="shared" si="13"/>
        <v>0</v>
      </c>
      <c r="BJ51" s="40">
        <f t="shared" si="14"/>
        <v>0</v>
      </c>
      <c r="BK51" s="40">
        <f t="shared" si="15"/>
        <v>0.2808988764044944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3</v>
      </c>
      <c r="BT51" s="42"/>
      <c r="BU51"/>
      <c r="BV51"/>
      <c r="BW51">
        <f t="shared" si="25"/>
        <v>930</v>
      </c>
      <c r="BX51">
        <f t="shared" si="23"/>
        <v>947</v>
      </c>
      <c r="BY51"/>
      <c r="BZ51" s="253" t="s">
        <v>326</v>
      </c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</row>
    <row r="52" spans="1:134" s="32" customFormat="1" ht="17" thickBot="1" x14ac:dyDescent="0.25">
      <c r="A52" s="124" t="str">
        <f>CONFIGURACAO!$C$4</f>
        <v>AREA 21</v>
      </c>
      <c r="B52" s="125">
        <v>50</v>
      </c>
      <c r="C52" s="249" t="s">
        <v>282</v>
      </c>
      <c r="D52" s="126">
        <f t="shared" si="29"/>
        <v>12</v>
      </c>
      <c r="E52" s="250" t="s">
        <v>387</v>
      </c>
      <c r="F52" s="250">
        <v>1</v>
      </c>
      <c r="G52" s="250">
        <v>1</v>
      </c>
      <c r="H52" s="250">
        <v>1</v>
      </c>
      <c r="I52" s="250">
        <v>1</v>
      </c>
      <c r="J52" s="87"/>
      <c r="K52" s="94"/>
      <c r="L52" s="94"/>
      <c r="M52" s="154">
        <f t="shared" si="17"/>
        <v>4</v>
      </c>
      <c r="N52">
        <v>2.5</v>
      </c>
      <c r="O52">
        <v>4</v>
      </c>
      <c r="P52">
        <v>12.5</v>
      </c>
      <c r="Q52">
        <v>2.25</v>
      </c>
      <c r="R52">
        <v>0</v>
      </c>
      <c r="S52">
        <v>0.75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s="139">
        <f t="shared" si="0"/>
        <v>6.5</v>
      </c>
      <c r="AD52" s="140">
        <f t="shared" si="1"/>
        <v>19</v>
      </c>
      <c r="AE52" s="141">
        <f t="shared" si="30"/>
        <v>0</v>
      </c>
      <c r="AF52" s="263">
        <f t="shared" si="31"/>
        <v>0</v>
      </c>
      <c r="AG52" s="265">
        <f t="shared" si="20"/>
        <v>6.5</v>
      </c>
      <c r="AI52" s="37">
        <f>IFERROR(IF(M52&gt;0,(N52*CONFIGURACAO!$C$20)+(O52*CONFIGURACAO!$C$21)+(P52*CONFIGURACAO!$C$22)+(Q52*CONFIGURACAO!$C$23)+(R52*CONFIGURACAO!$C$24),""),"")</f>
        <v>1410</v>
      </c>
      <c r="AJ52" s="38">
        <f>IF(S52=0,0,IF(CONFIGURACAO!$C$15="SIM",(IF(S52&gt;CONFIGURACAO!$C$16,CONFIGURACAO!$C$16*CONFIGURACAO!$C$25,S52*CONFIGURACAO!$C$25)),'PI AREA  P75'!S52*CONFIGURACAO!$C$25))</f>
        <v>7.5</v>
      </c>
      <c r="AK52" s="38">
        <f>IF(T52=0,0,IF(CONFIGURACAO!$C$17="SIM",(IF(T52&gt;CONFIGURACAO!$C$18,CONFIGURACAO!$C$18*CONFIGURACAO!$C$26,T52*CONFIGURACAO!$C$26)),'PI AREA  P75'!T52*CONFIGURACAO!$C$26))</f>
        <v>0</v>
      </c>
      <c r="AL52" s="38">
        <f>IFERROR(IF(M52&gt;0,(U52*CONFIGURACAO!$C$29)+(V52*CONFIGURACAO!$C$30),""),"")</f>
        <v>0</v>
      </c>
      <c r="AM52" s="38">
        <f>IF(W52=0,0,IF(CONFIGURACAO!$C$41="SIM",(IF(W52&gt;CONFIGURACAO!$C$41,CONFIGURACAO!$C$41*CONFIGURACAO!$C$31,W52*CONFIGURACAO!$C$31)),'PI AREA  P75'!W52*CONFIGURACAO!$C$31))</f>
        <v>0</v>
      </c>
      <c r="AN52" s="38">
        <f>IF(X52=0,0,IF(CONFIGURACAO!$C$39="SIM",(IF(X52&gt;CONFIGURACAO!$C$40,CONFIGURACAO!$C$40*CONFIGURACAO!$C$32,X52*CONFIGURACAO!$C$32)),'PI AREA  P75'!X52*CONFIGURACAO!$C$32))</f>
        <v>0</v>
      </c>
      <c r="AO52" s="38">
        <f>IFERROR(IF(M52&gt;0,(Y52*CONFIGURACAO!$C$33)+(Z52*CONFIGURACAO!$C$34)+(AA52*CONFIGURACAO!$C$35)+(AB52*CONFIGURACAO!$C$36),""),"")</f>
        <v>0</v>
      </c>
      <c r="AP52" s="38">
        <f>IF(AA52=0,0,IF(CONFIGURACAO!$C$46="SIM",(IF(AA52&gt;CONFIGURACAO!$C$47,CONFIGURACAO!$C$47*CONFIGURACAO!$C$35,AA52*CONFIGURACAO!$C$35)),'PI AREA  P75'!AA52*CONFIGURACAO!$C$35))</f>
        <v>0</v>
      </c>
      <c r="AQ52" s="38">
        <f>IF(AB52=0,0,IF(CONFIGURACAO!$C$44="SIM",(IF(AB52&gt;CONFIGURACAO!$C$45,CONFIGURACAO!$C$45*CONFIGURACAO!$C$36,AB52*CONFIGURACAO!$C$36)),'PI AREA  P75'!AB52*CONFIGURACAO!$C$36))</f>
        <v>0</v>
      </c>
      <c r="AR52" s="38">
        <f t="shared" si="21"/>
        <v>1417.5</v>
      </c>
      <c r="AS52" s="68">
        <f>IF(AR52="","",$AR52-(($AS$2/CONFIGURACAO!$C$6)*$M52))</f>
        <v>1117.5</v>
      </c>
      <c r="AT52" s="73">
        <f t="shared" si="2"/>
        <v>3</v>
      </c>
      <c r="AU52" s="75">
        <f>IF(AR52="","",$AR52-(($AU$2/CONFIGURACAO!$C$6)*$M52))</f>
        <v>917.5</v>
      </c>
      <c r="AV52" s="76">
        <f t="shared" si="3"/>
        <v>4</v>
      </c>
      <c r="AW52" s="74">
        <f>IF(AR52="","",$AR52-(($AW$2/CONFIGURACAO!$C$6)*$M52))</f>
        <v>717.5</v>
      </c>
      <c r="AX52" s="72">
        <f t="shared" si="4"/>
        <v>5</v>
      </c>
      <c r="AZ52" s="39">
        <f t="shared" si="5"/>
        <v>0.13310421567108469</v>
      </c>
      <c r="BA52" s="146">
        <f t="shared" si="6"/>
        <v>22</v>
      </c>
      <c r="BB52" s="146">
        <f t="shared" si="7"/>
        <v>276</v>
      </c>
      <c r="BC52" s="32">
        <f t="shared" si="8"/>
        <v>229</v>
      </c>
      <c r="BD52" s="148"/>
      <c r="BE52" s="40">
        <f t="shared" si="9"/>
        <v>9.3144560357675113E-2</v>
      </c>
      <c r="BF52" s="40">
        <f t="shared" si="10"/>
        <v>0.15432098765432098</v>
      </c>
      <c r="BG52" s="40">
        <f t="shared" si="11"/>
        <v>0.32117163412127442</v>
      </c>
      <c r="BH52" s="40">
        <f t="shared" si="12"/>
        <v>9.0945836701697647E-2</v>
      </c>
      <c r="BI52" s="40">
        <f t="shared" si="13"/>
        <v>0</v>
      </c>
      <c r="BJ52" s="40">
        <f t="shared" si="14"/>
        <v>6.9316081330868765E-2</v>
      </c>
      <c r="BK52" s="40">
        <f t="shared" si="15"/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 s="42"/>
      <c r="BU52"/>
      <c r="BV52"/>
      <c r="BW52">
        <f t="shared" si="25"/>
        <v>948</v>
      </c>
      <c r="BX52">
        <f t="shared" si="23"/>
        <v>964</v>
      </c>
      <c r="BY52"/>
      <c r="BZ52" s="253" t="s">
        <v>327</v>
      </c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</row>
    <row r="53" spans="1:134" s="32" customFormat="1" ht="17" thickBot="1" x14ac:dyDescent="0.25">
      <c r="A53" s="124" t="str">
        <f>CONFIGURACAO!$C$4</f>
        <v>AREA 21</v>
      </c>
      <c r="B53" s="125">
        <v>51</v>
      </c>
      <c r="C53" s="249" t="s">
        <v>282</v>
      </c>
      <c r="D53" s="126">
        <f t="shared" si="29"/>
        <v>13</v>
      </c>
      <c r="E53" s="250" t="s">
        <v>388</v>
      </c>
      <c r="F53" s="250">
        <v>1</v>
      </c>
      <c r="G53" s="250">
        <v>1</v>
      </c>
      <c r="H53" s="250">
        <v>1</v>
      </c>
      <c r="I53" s="250">
        <v>1</v>
      </c>
      <c r="J53" s="87"/>
      <c r="K53" s="94"/>
      <c r="L53" s="94"/>
      <c r="M53" s="154">
        <f t="shared" si="17"/>
        <v>4</v>
      </c>
      <c r="N53">
        <v>0</v>
      </c>
      <c r="O53">
        <v>1.5</v>
      </c>
      <c r="P53">
        <v>4</v>
      </c>
      <c r="Q53">
        <v>1</v>
      </c>
      <c r="R53">
        <v>3.75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s="139">
        <f t="shared" si="0"/>
        <v>1.5</v>
      </c>
      <c r="AD53" s="140">
        <f t="shared" si="1"/>
        <v>5.5</v>
      </c>
      <c r="AE53" s="141">
        <f t="shared" si="30"/>
        <v>0</v>
      </c>
      <c r="AF53" s="263">
        <f t="shared" si="31"/>
        <v>0</v>
      </c>
      <c r="AG53" s="265">
        <f t="shared" si="20"/>
        <v>1.5</v>
      </c>
      <c r="AI53" s="37">
        <f>IFERROR(IF(M53&gt;0,(N53*CONFIGURACAO!$C$20)+(O53*CONFIGURACAO!$C$21)+(P53*CONFIGURACAO!$C$22)+(Q53*CONFIGURACAO!$C$23)+(R53*CONFIGURACAO!$C$24),""),"")</f>
        <v>475</v>
      </c>
      <c r="AJ53" s="38">
        <f>IF(S53=0,0,IF(CONFIGURACAO!$C$15="SIM",(IF(S53&gt;CONFIGURACAO!$C$16,CONFIGURACAO!$C$16*CONFIGURACAO!$C$25,S53*CONFIGURACAO!$C$25)),'PI AREA  P75'!S53*CONFIGURACAO!$C$25))</f>
        <v>10</v>
      </c>
      <c r="AK53" s="38">
        <f>IF(T53=0,0,IF(CONFIGURACAO!$C$17="SIM",(IF(T53&gt;CONFIGURACAO!$C$18,CONFIGURACAO!$C$18*CONFIGURACAO!$C$26,T53*CONFIGURACAO!$C$26)),'PI AREA  P75'!T53*CONFIGURACAO!$C$26))</f>
        <v>0</v>
      </c>
      <c r="AL53" s="38">
        <f>IFERROR(IF(M53&gt;0,(U53*CONFIGURACAO!$C$29)+(V53*CONFIGURACAO!$C$30),""),"")</f>
        <v>0</v>
      </c>
      <c r="AM53" s="38">
        <f>IF(W53=0,0,IF(CONFIGURACAO!$C$41="SIM",(IF(W53&gt;CONFIGURACAO!$C$41,CONFIGURACAO!$C$41*CONFIGURACAO!$C$31,W53*CONFIGURACAO!$C$31)),'PI AREA  P75'!W53*CONFIGURACAO!$C$31))</f>
        <v>0</v>
      </c>
      <c r="AN53" s="38">
        <f>IF(X53=0,0,IF(CONFIGURACAO!$C$39="SIM",(IF(X53&gt;CONFIGURACAO!$C$40,CONFIGURACAO!$C$40*CONFIGURACAO!$C$32,X53*CONFIGURACAO!$C$32)),'PI AREA  P75'!X53*CONFIGURACAO!$C$32))</f>
        <v>0</v>
      </c>
      <c r="AO53" s="38">
        <f>IFERROR(IF(M53&gt;0,(Y53*CONFIGURACAO!$C$33)+(Z53*CONFIGURACAO!$C$34)+(AA53*CONFIGURACAO!$C$35)+(AB53*CONFIGURACAO!$C$36),""),"")</f>
        <v>0</v>
      </c>
      <c r="AP53" s="38">
        <f>IF(AA53=0,0,IF(CONFIGURACAO!$C$46="SIM",(IF(AA53&gt;CONFIGURACAO!$C$47,CONFIGURACAO!$C$47*CONFIGURACAO!$C$35,AA53*CONFIGURACAO!$C$35)),'PI AREA  P75'!AA53*CONFIGURACAO!$C$35))</f>
        <v>0</v>
      </c>
      <c r="AQ53" s="38">
        <f>IF(AB53=0,0,IF(CONFIGURACAO!$C$44="SIM",(IF(AB53&gt;CONFIGURACAO!$C$45,CONFIGURACAO!$C$45*CONFIGURACAO!$C$36,AB53*CONFIGURACAO!$C$36)),'PI AREA  P75'!AB53*CONFIGURACAO!$C$36))</f>
        <v>0</v>
      </c>
      <c r="AR53" s="38">
        <f t="shared" si="21"/>
        <v>485</v>
      </c>
      <c r="AS53" s="68">
        <f>IF(AR53="","",$AR53-(($AS$2/CONFIGURACAO!$C$6)*$M53))</f>
        <v>185</v>
      </c>
      <c r="AT53" s="73">
        <f t="shared" si="2"/>
        <v>3</v>
      </c>
      <c r="AU53" s="75">
        <f>IF(AR53="","",$AR53-(($AU$2/CONFIGURACAO!$C$6)*$M53))</f>
        <v>-15</v>
      </c>
      <c r="AV53" s="76" t="str">
        <f t="shared" si="3"/>
        <v>NAO</v>
      </c>
      <c r="AW53" s="74">
        <f>IF(AR53="","",$AR53-(($AW$2/CONFIGURACAO!$C$6)*$M53))</f>
        <v>-215</v>
      </c>
      <c r="AX53" s="72" t="str">
        <f t="shared" si="4"/>
        <v>NAO</v>
      </c>
      <c r="AZ53" s="39">
        <f t="shared" si="5"/>
        <v>4.5541830405979596E-2</v>
      </c>
      <c r="BA53" s="146">
        <f t="shared" si="6"/>
        <v>11.25</v>
      </c>
      <c r="BB53" s="146">
        <f t="shared" si="7"/>
        <v>623</v>
      </c>
      <c r="BC53" s="32">
        <f t="shared" si="8"/>
        <v>698</v>
      </c>
      <c r="BD53" s="148"/>
      <c r="BE53" s="40">
        <f t="shared" si="9"/>
        <v>0</v>
      </c>
      <c r="BF53" s="40">
        <f t="shared" si="10"/>
        <v>5.7870370370370364E-2</v>
      </c>
      <c r="BG53" s="40">
        <f t="shared" si="11"/>
        <v>0.10277492291880781</v>
      </c>
      <c r="BH53" s="40">
        <f t="shared" si="12"/>
        <v>4.042037186742118E-2</v>
      </c>
      <c r="BI53" s="40">
        <f t="shared" si="13"/>
        <v>0.39978678038379534</v>
      </c>
      <c r="BJ53" s="40">
        <f t="shared" si="14"/>
        <v>9.2421441774491686E-2</v>
      </c>
      <c r="BK53" s="40">
        <f t="shared" si="15"/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 s="42"/>
      <c r="BU53"/>
      <c r="BV53"/>
      <c r="BW53">
        <f t="shared" si="25"/>
        <v>965</v>
      </c>
      <c r="BX53">
        <f t="shared" si="23"/>
        <v>976</v>
      </c>
      <c r="BY53"/>
      <c r="BZ53" s="253" t="s">
        <v>1529</v>
      </c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</row>
    <row r="54" spans="1:134" s="32" customFormat="1" ht="17" thickBot="1" x14ac:dyDescent="0.25">
      <c r="A54" s="124" t="str">
        <f>CONFIGURACAO!$C$4</f>
        <v>AREA 21</v>
      </c>
      <c r="B54" s="125">
        <v>52</v>
      </c>
      <c r="C54" s="249" t="s">
        <v>282</v>
      </c>
      <c r="D54" s="126">
        <f t="shared" si="29"/>
        <v>14</v>
      </c>
      <c r="E54" s="250" t="s">
        <v>389</v>
      </c>
      <c r="F54" s="250">
        <v>1</v>
      </c>
      <c r="G54" s="250">
        <v>1</v>
      </c>
      <c r="H54" s="250">
        <v>1</v>
      </c>
      <c r="I54" s="250">
        <v>1</v>
      </c>
      <c r="J54" s="87"/>
      <c r="K54" s="94"/>
      <c r="L54" s="94"/>
      <c r="M54" s="154">
        <f t="shared" si="17"/>
        <v>4</v>
      </c>
      <c r="N54">
        <v>1.5</v>
      </c>
      <c r="O54">
        <v>2.25</v>
      </c>
      <c r="P54">
        <v>7</v>
      </c>
      <c r="Q54">
        <v>0.75</v>
      </c>
      <c r="R54">
        <v>2.5</v>
      </c>
      <c r="S54">
        <v>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s="139">
        <f t="shared" si="0"/>
        <v>3.75</v>
      </c>
      <c r="AD54" s="140">
        <f t="shared" si="1"/>
        <v>10.75</v>
      </c>
      <c r="AE54" s="141">
        <f t="shared" si="30"/>
        <v>0</v>
      </c>
      <c r="AF54" s="263">
        <f t="shared" si="31"/>
        <v>0</v>
      </c>
      <c r="AG54" s="265">
        <f t="shared" si="20"/>
        <v>3.75</v>
      </c>
      <c r="AI54" s="37">
        <f>IFERROR(IF(M54&gt;0,(N54*CONFIGURACAO!$C$20)+(O54*CONFIGURACAO!$C$21)+(P54*CONFIGURACAO!$C$22)+(Q54*CONFIGURACAO!$C$23)+(R54*CONFIGURACAO!$C$24),""),"")</f>
        <v>830</v>
      </c>
      <c r="AJ54" s="38">
        <f>IF(S54=0,0,IF(CONFIGURACAO!$C$15="SIM",(IF(S54&gt;CONFIGURACAO!$C$16,CONFIGURACAO!$C$16*CONFIGURACAO!$C$25,S54*CONFIGURACAO!$C$25)),'PI AREA  P75'!S54*CONFIGURACAO!$C$25))</f>
        <v>20</v>
      </c>
      <c r="AK54" s="38">
        <f>IF(T54=0,0,IF(CONFIGURACAO!$C$17="SIM",(IF(T54&gt;CONFIGURACAO!$C$18,CONFIGURACAO!$C$18*CONFIGURACAO!$C$26,T54*CONFIGURACAO!$C$26)),'PI AREA  P75'!T54*CONFIGURACAO!$C$26))</f>
        <v>0</v>
      </c>
      <c r="AL54" s="38">
        <f>IFERROR(IF(M54&gt;0,(U54*CONFIGURACAO!$C$29)+(V54*CONFIGURACAO!$C$30),""),"")</f>
        <v>0</v>
      </c>
      <c r="AM54" s="38">
        <f>IF(W54=0,0,IF(CONFIGURACAO!$C$41="SIM",(IF(W54&gt;CONFIGURACAO!$C$41,CONFIGURACAO!$C$41*CONFIGURACAO!$C$31,W54*CONFIGURACAO!$C$31)),'PI AREA  P75'!W54*CONFIGURACAO!$C$31))</f>
        <v>0</v>
      </c>
      <c r="AN54" s="38">
        <f>IF(X54=0,0,IF(CONFIGURACAO!$C$39="SIM",(IF(X54&gt;CONFIGURACAO!$C$40,CONFIGURACAO!$C$40*CONFIGURACAO!$C$32,X54*CONFIGURACAO!$C$32)),'PI AREA  P75'!X54*CONFIGURACAO!$C$32))</f>
        <v>0</v>
      </c>
      <c r="AO54" s="38">
        <f>IFERROR(IF(M54&gt;0,(Y54*CONFIGURACAO!$C$33)+(Z54*CONFIGURACAO!$C$34)+(AA54*CONFIGURACAO!$C$35)+(AB54*CONFIGURACAO!$C$36),""),"")</f>
        <v>0</v>
      </c>
      <c r="AP54" s="38">
        <f>IF(AA54=0,0,IF(CONFIGURACAO!$C$46="SIM",(IF(AA54&gt;CONFIGURACAO!$C$47,CONFIGURACAO!$C$47*CONFIGURACAO!$C$35,AA54*CONFIGURACAO!$C$35)),'PI AREA  P75'!AA54*CONFIGURACAO!$C$35))</f>
        <v>0</v>
      </c>
      <c r="AQ54" s="38">
        <f>IF(AB54=0,0,IF(CONFIGURACAO!$C$44="SIM",(IF(AB54&gt;CONFIGURACAO!$C$45,CONFIGURACAO!$C$45*CONFIGURACAO!$C$36,AB54*CONFIGURACAO!$C$36)),'PI AREA  P75'!AB54*CONFIGURACAO!$C$36))</f>
        <v>0</v>
      </c>
      <c r="AR54" s="38">
        <f t="shared" si="21"/>
        <v>850</v>
      </c>
      <c r="AS54" s="68">
        <f>IF(AR54="","",$AR54-(($AS$2/CONFIGURACAO!$C$6)*$M54))</f>
        <v>550</v>
      </c>
      <c r="AT54" s="73">
        <f t="shared" si="2"/>
        <v>3</v>
      </c>
      <c r="AU54" s="75">
        <f>IF(AR54="","",$AR54-(($AU$2/CONFIGURACAO!$C$6)*$M54))</f>
        <v>350</v>
      </c>
      <c r="AV54" s="76">
        <f t="shared" si="3"/>
        <v>4</v>
      </c>
      <c r="AW54" s="74">
        <f>IF(AR54="","",$AR54-(($AW$2/CONFIGURACAO!$C$6)*$M54))</f>
        <v>150</v>
      </c>
      <c r="AX54" s="72">
        <f t="shared" si="4"/>
        <v>5</v>
      </c>
      <c r="AZ54" s="39">
        <f t="shared" si="5"/>
        <v>7.981557906202609E-2</v>
      </c>
      <c r="BA54" s="146">
        <f t="shared" si="6"/>
        <v>16</v>
      </c>
      <c r="BB54" s="146">
        <f t="shared" si="7"/>
        <v>445</v>
      </c>
      <c r="BC54" s="32">
        <f t="shared" si="8"/>
        <v>470</v>
      </c>
      <c r="BD54" s="148"/>
      <c r="BE54" s="40">
        <f t="shared" si="9"/>
        <v>5.5886736214605069E-2</v>
      </c>
      <c r="BF54" s="40">
        <f t="shared" si="10"/>
        <v>8.6805555555555552E-2</v>
      </c>
      <c r="BG54" s="40">
        <f t="shared" si="11"/>
        <v>0.17985611510791369</v>
      </c>
      <c r="BH54" s="40">
        <f t="shared" si="12"/>
        <v>3.0315278900565887E-2</v>
      </c>
      <c r="BI54" s="40">
        <f t="shared" si="13"/>
        <v>0.26652452025586354</v>
      </c>
      <c r="BJ54" s="40">
        <f t="shared" si="14"/>
        <v>0.18484288354898337</v>
      </c>
      <c r="BK54" s="40">
        <f t="shared" si="15"/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 s="42"/>
      <c r="BU54"/>
      <c r="BV54"/>
      <c r="BW54">
        <f t="shared" si="25"/>
        <v>977</v>
      </c>
      <c r="BX54">
        <f t="shared" si="23"/>
        <v>990</v>
      </c>
      <c r="BY54"/>
      <c r="BZ54" s="253" t="s">
        <v>328</v>
      </c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</row>
    <row r="55" spans="1:134" s="32" customFormat="1" ht="17" thickBot="1" x14ac:dyDescent="0.25">
      <c r="A55" s="124" t="str">
        <f>CONFIGURACAO!$C$4</f>
        <v>AREA 21</v>
      </c>
      <c r="B55" s="125">
        <v>53</v>
      </c>
      <c r="C55" s="249" t="s">
        <v>282</v>
      </c>
      <c r="D55" s="126">
        <f t="shared" si="29"/>
        <v>15</v>
      </c>
      <c r="E55" s="250" t="s">
        <v>390</v>
      </c>
      <c r="F55" s="250">
        <v>1</v>
      </c>
      <c r="G55" s="250">
        <v>1</v>
      </c>
      <c r="H55" s="250">
        <v>1</v>
      </c>
      <c r="I55" s="250">
        <v>1</v>
      </c>
      <c r="J55" s="87"/>
      <c r="K55" s="94"/>
      <c r="L55" s="94"/>
      <c r="M55" s="154">
        <f t="shared" si="17"/>
        <v>4</v>
      </c>
      <c r="N55">
        <v>2.25</v>
      </c>
      <c r="O55">
        <v>2.5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s="139">
        <f t="shared" si="0"/>
        <v>4.75</v>
      </c>
      <c r="AD55" s="140">
        <f t="shared" si="1"/>
        <v>5.75</v>
      </c>
      <c r="AE55" s="141">
        <f t="shared" si="30"/>
        <v>0</v>
      </c>
      <c r="AF55" s="263">
        <f t="shared" si="31"/>
        <v>0</v>
      </c>
      <c r="AG55" s="265">
        <f t="shared" si="20"/>
        <v>4.75</v>
      </c>
      <c r="AI55" s="37">
        <f>IFERROR(IF(M55&gt;0,(N55*CONFIGURACAO!$C$20)+(O55*CONFIGURACAO!$C$21)+(P55*CONFIGURACAO!$C$22)+(Q55*CONFIGURACAO!$C$23)+(R55*CONFIGURACAO!$C$24),""),"")</f>
        <v>485</v>
      </c>
      <c r="AJ55" s="38">
        <f>IF(S55=0,0,IF(CONFIGURACAO!$C$15="SIM",(IF(S55&gt;CONFIGURACAO!$C$16,CONFIGURACAO!$C$16*CONFIGURACAO!$C$25,S55*CONFIGURACAO!$C$25)),'PI AREA  P75'!S55*CONFIGURACAO!$C$25))</f>
        <v>0</v>
      </c>
      <c r="AK55" s="38">
        <f>IF(T55=0,0,IF(CONFIGURACAO!$C$17="SIM",(IF(T55&gt;CONFIGURACAO!$C$18,CONFIGURACAO!$C$18*CONFIGURACAO!$C$26,T55*CONFIGURACAO!$C$26)),'PI AREA  P75'!T55*CONFIGURACAO!$C$26))</f>
        <v>0</v>
      </c>
      <c r="AL55" s="38">
        <f>IFERROR(IF(M55&gt;0,(U55*CONFIGURACAO!$C$29)+(V55*CONFIGURACAO!$C$30),""),"")</f>
        <v>0</v>
      </c>
      <c r="AM55" s="38">
        <f>IF(W55=0,0,IF(CONFIGURACAO!$C$41="SIM",(IF(W55&gt;CONFIGURACAO!$C$41,CONFIGURACAO!$C$41*CONFIGURACAO!$C$31,W55*CONFIGURACAO!$C$31)),'PI AREA  P75'!W55*CONFIGURACAO!$C$31))</f>
        <v>0</v>
      </c>
      <c r="AN55" s="38">
        <f>IF(X55=0,0,IF(CONFIGURACAO!$C$39="SIM",(IF(X55&gt;CONFIGURACAO!$C$40,CONFIGURACAO!$C$40*CONFIGURACAO!$C$32,X55*CONFIGURACAO!$C$32)),'PI AREA  P75'!X55*CONFIGURACAO!$C$32))</f>
        <v>0</v>
      </c>
      <c r="AO55" s="38">
        <f>IFERROR(IF(M55&gt;0,(Y55*CONFIGURACAO!$C$33)+(Z55*CONFIGURACAO!$C$34)+(AA55*CONFIGURACAO!$C$35)+(AB55*CONFIGURACAO!$C$36),""),"")</f>
        <v>0</v>
      </c>
      <c r="AP55" s="38">
        <f>IF(AA55=0,0,IF(CONFIGURACAO!$C$46="SIM",(IF(AA55&gt;CONFIGURACAO!$C$47,CONFIGURACAO!$C$47*CONFIGURACAO!$C$35,AA55*CONFIGURACAO!$C$35)),'PI AREA  P75'!AA55*CONFIGURACAO!$C$35))</f>
        <v>0</v>
      </c>
      <c r="AQ55" s="38">
        <f>IF(AB55=0,0,IF(CONFIGURACAO!$C$44="SIM",(IF(AB55&gt;CONFIGURACAO!$C$45,CONFIGURACAO!$C$45*CONFIGURACAO!$C$36,AB55*CONFIGURACAO!$C$36)),'PI AREA  P75'!AB55*CONFIGURACAO!$C$36))</f>
        <v>0</v>
      </c>
      <c r="AR55" s="38">
        <f t="shared" si="21"/>
        <v>485</v>
      </c>
      <c r="AS55" s="68">
        <f>IF(AR55="","",$AR55-(($AS$2/CONFIGURACAO!$C$6)*$M55))</f>
        <v>185</v>
      </c>
      <c r="AT55" s="73">
        <f t="shared" si="2"/>
        <v>3</v>
      </c>
      <c r="AU55" s="75">
        <f>IF(AR55="","",$AR55-(($AU$2/CONFIGURACAO!$C$6)*$M55))</f>
        <v>-15</v>
      </c>
      <c r="AV55" s="76" t="str">
        <f t="shared" si="3"/>
        <v>NAO</v>
      </c>
      <c r="AW55" s="74">
        <f>IF(AR55="","",$AR55-(($AW$2/CONFIGURACAO!$C$6)*$M55))</f>
        <v>-215</v>
      </c>
      <c r="AX55" s="72" t="str">
        <f t="shared" si="4"/>
        <v>NAO</v>
      </c>
      <c r="AZ55" s="39">
        <f t="shared" si="5"/>
        <v>4.5541830405979596E-2</v>
      </c>
      <c r="BA55" s="146">
        <f t="shared" si="6"/>
        <v>5.75</v>
      </c>
      <c r="BB55" s="146">
        <f t="shared" si="7"/>
        <v>824</v>
      </c>
      <c r="BC55" s="32">
        <f t="shared" si="8"/>
        <v>698</v>
      </c>
      <c r="BD55" s="148"/>
      <c r="BE55" s="40">
        <f t="shared" si="9"/>
        <v>8.38301043219076E-2</v>
      </c>
      <c r="BF55" s="40">
        <f t="shared" si="10"/>
        <v>9.6450617283950615E-2</v>
      </c>
      <c r="BG55" s="40">
        <f t="shared" si="11"/>
        <v>2.5693730729701953E-2</v>
      </c>
      <c r="BH55" s="40">
        <f t="shared" si="12"/>
        <v>0</v>
      </c>
      <c r="BI55" s="40">
        <f t="shared" si="13"/>
        <v>0</v>
      </c>
      <c r="BJ55" s="40">
        <f t="shared" si="14"/>
        <v>0</v>
      </c>
      <c r="BK55" s="40">
        <f t="shared" si="15"/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 s="42"/>
      <c r="BU55"/>
      <c r="BV55"/>
      <c r="BW55">
        <f t="shared" si="25"/>
        <v>991</v>
      </c>
      <c r="BX55">
        <f t="shared" si="23"/>
        <v>1007</v>
      </c>
      <c r="BY55"/>
      <c r="BZ55" s="253" t="s">
        <v>329</v>
      </c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</row>
    <row r="56" spans="1:134" s="32" customFormat="1" ht="17" thickBot="1" x14ac:dyDescent="0.25">
      <c r="A56" s="124" t="str">
        <f>CONFIGURACAO!$C$4</f>
        <v>AREA 21</v>
      </c>
      <c r="B56" s="125">
        <v>54</v>
      </c>
      <c r="C56" s="249" t="s">
        <v>282</v>
      </c>
      <c r="D56" s="126">
        <f t="shared" si="29"/>
        <v>16</v>
      </c>
      <c r="E56" s="250" t="s">
        <v>391</v>
      </c>
      <c r="F56" s="250">
        <v>0</v>
      </c>
      <c r="G56" s="250">
        <v>1</v>
      </c>
      <c r="H56" s="250">
        <v>0</v>
      </c>
      <c r="I56" s="250">
        <v>0</v>
      </c>
      <c r="J56" s="87"/>
      <c r="K56" s="94"/>
      <c r="L56" s="94"/>
      <c r="M56" s="154">
        <f t="shared" si="17"/>
        <v>1</v>
      </c>
      <c r="N56">
        <v>0</v>
      </c>
      <c r="O56">
        <v>0.75</v>
      </c>
      <c r="P56">
        <v>0.75</v>
      </c>
      <c r="Q56">
        <v>0.75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s="139">
        <f t="shared" si="0"/>
        <v>0.75</v>
      </c>
      <c r="AD56" s="140">
        <f t="shared" si="1"/>
        <v>1.5</v>
      </c>
      <c r="AE56" s="141">
        <f t="shared" si="30"/>
        <v>0</v>
      </c>
      <c r="AF56" s="263">
        <f t="shared" si="31"/>
        <v>0</v>
      </c>
      <c r="AG56" s="265">
        <f t="shared" si="20"/>
        <v>0.75</v>
      </c>
      <c r="AI56" s="37">
        <f>IFERROR(IF(M56&gt;0,(N56*CONFIGURACAO!$C$20)+(O56*CONFIGURACAO!$C$21)+(P56*CONFIGURACAO!$C$22)+(Q56*CONFIGURACAO!$C$23)+(R56*CONFIGURACAO!$C$24),""),"")</f>
        <v>135</v>
      </c>
      <c r="AJ56" s="38">
        <f>IF(S56=0,0,IF(CONFIGURACAO!$C$15="SIM",(IF(S56&gt;CONFIGURACAO!$C$16,CONFIGURACAO!$C$16*CONFIGURACAO!$C$25,S56*CONFIGURACAO!$C$25)),'PI AREA  P75'!S56*CONFIGURACAO!$C$25))</f>
        <v>0</v>
      </c>
      <c r="AK56" s="38">
        <f>IF(T56=0,0,IF(CONFIGURACAO!$C$17="SIM",(IF(T56&gt;CONFIGURACAO!$C$18,CONFIGURACAO!$C$18*CONFIGURACAO!$C$26,T56*CONFIGURACAO!$C$26)),'PI AREA  P75'!T56*CONFIGURACAO!$C$26))</f>
        <v>0</v>
      </c>
      <c r="AL56" s="38">
        <f>IFERROR(IF(M56&gt;0,(U56*CONFIGURACAO!$C$29)+(V56*CONFIGURACAO!$C$30),""),"")</f>
        <v>0</v>
      </c>
      <c r="AM56" s="38">
        <f>IF(W56=0,0,IF(CONFIGURACAO!$C$41="SIM",(IF(W56&gt;CONFIGURACAO!$C$41,CONFIGURACAO!$C$41*CONFIGURACAO!$C$31,W56*CONFIGURACAO!$C$31)),'PI AREA  P75'!W56*CONFIGURACAO!$C$31))</f>
        <v>0</v>
      </c>
      <c r="AN56" s="38">
        <f>IF(X56=0,0,IF(CONFIGURACAO!$C$39="SIM",(IF(X56&gt;CONFIGURACAO!$C$40,CONFIGURACAO!$C$40*CONFIGURACAO!$C$32,X56*CONFIGURACAO!$C$32)),'PI AREA  P75'!X56*CONFIGURACAO!$C$32))</f>
        <v>0</v>
      </c>
      <c r="AO56" s="38">
        <f>IFERROR(IF(M56&gt;0,(Y56*CONFIGURACAO!$C$33)+(Z56*CONFIGURACAO!$C$34)+(AA56*CONFIGURACAO!$C$35)+(AB56*CONFIGURACAO!$C$36),""),"")</f>
        <v>0</v>
      </c>
      <c r="AP56" s="38">
        <f>IF(AA56=0,0,IF(CONFIGURACAO!$C$46="SIM",(IF(AA56&gt;CONFIGURACAO!$C$47,CONFIGURACAO!$C$47*CONFIGURACAO!$C$35,AA56*CONFIGURACAO!$C$35)),'PI AREA  P75'!AA56*CONFIGURACAO!$C$35))</f>
        <v>0</v>
      </c>
      <c r="AQ56" s="38">
        <f>IF(AB56=0,0,IF(CONFIGURACAO!$C$44="SIM",(IF(AB56&gt;CONFIGURACAO!$C$45,CONFIGURACAO!$C$45*CONFIGURACAO!$C$36,AB56*CONFIGURACAO!$C$36)),'PI AREA  P75'!AB56*CONFIGURACAO!$C$36))</f>
        <v>0</v>
      </c>
      <c r="AR56" s="38">
        <f t="shared" si="21"/>
        <v>135</v>
      </c>
      <c r="AS56" s="68">
        <f>IF(AR56="","",$AR56-(($AS$2/CONFIGURACAO!$C$6)*$M56))</f>
        <v>60</v>
      </c>
      <c r="AT56" s="73">
        <f t="shared" si="2"/>
        <v>3</v>
      </c>
      <c r="AU56" s="75">
        <f>IF(AR56="","",$AR56-(($AU$2/CONFIGURACAO!$C$6)*$M56))</f>
        <v>10</v>
      </c>
      <c r="AV56" s="76">
        <f t="shared" si="3"/>
        <v>4</v>
      </c>
      <c r="AW56" s="74">
        <f>IF(AR56="","",$AR56-(($AW$2/CONFIGURACAO!$C$6)*$M56))</f>
        <v>-40</v>
      </c>
      <c r="AX56" s="72" t="str">
        <f t="shared" si="4"/>
        <v>NAO</v>
      </c>
      <c r="AZ56" s="39">
        <f t="shared" si="5"/>
        <v>1.2676591968674732E-2</v>
      </c>
      <c r="BA56" s="146">
        <f t="shared" si="6"/>
        <v>2.25</v>
      </c>
      <c r="BB56" s="146">
        <f t="shared" si="7"/>
        <v>1002</v>
      </c>
      <c r="BC56" s="32">
        <f t="shared" si="8"/>
        <v>993</v>
      </c>
      <c r="BD56" s="148"/>
      <c r="BE56" s="40">
        <f t="shared" si="9"/>
        <v>0</v>
      </c>
      <c r="BF56" s="40">
        <f t="shared" si="10"/>
        <v>2.8935185185185182E-2</v>
      </c>
      <c r="BG56" s="40">
        <f t="shared" si="11"/>
        <v>1.9270298047276462E-2</v>
      </c>
      <c r="BH56" s="40">
        <f t="shared" si="12"/>
        <v>3.0315278900565887E-2</v>
      </c>
      <c r="BI56" s="40">
        <f t="shared" si="13"/>
        <v>0</v>
      </c>
      <c r="BJ56" s="40">
        <f t="shared" si="14"/>
        <v>0</v>
      </c>
      <c r="BK56" s="40">
        <f t="shared" si="15"/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 s="42"/>
      <c r="BU56"/>
      <c r="BV56"/>
      <c r="BW56">
        <f t="shared" si="25"/>
        <v>1008</v>
      </c>
      <c r="BX56">
        <f t="shared" si="23"/>
        <v>1021</v>
      </c>
      <c r="BY56"/>
      <c r="BZ56" s="253" t="s">
        <v>330</v>
      </c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</row>
    <row r="57" spans="1:134" s="32" customFormat="1" ht="17" thickBot="1" x14ac:dyDescent="0.25">
      <c r="A57" s="124" t="str">
        <f>CONFIGURACAO!$C$4</f>
        <v>AREA 21</v>
      </c>
      <c r="B57" s="125">
        <v>55</v>
      </c>
      <c r="C57" s="249" t="s">
        <v>283</v>
      </c>
      <c r="D57" s="126">
        <f t="shared" si="29"/>
        <v>1</v>
      </c>
      <c r="E57" s="250" t="s">
        <v>392</v>
      </c>
      <c r="F57" s="250">
        <v>1</v>
      </c>
      <c r="G57" s="250">
        <v>1</v>
      </c>
      <c r="H57" s="250">
        <v>1</v>
      </c>
      <c r="I57" s="250">
        <v>1</v>
      </c>
      <c r="J57" s="235"/>
      <c r="K57" s="94"/>
      <c r="L57" s="94"/>
      <c r="M57" s="154">
        <f t="shared" si="17"/>
        <v>4</v>
      </c>
      <c r="N57">
        <v>0</v>
      </c>
      <c r="O57">
        <v>0.75</v>
      </c>
      <c r="P57">
        <v>0</v>
      </c>
      <c r="Q57">
        <v>2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2</v>
      </c>
      <c r="Z57">
        <v>2</v>
      </c>
      <c r="AA57">
        <v>0</v>
      </c>
      <c r="AB57">
        <v>0</v>
      </c>
      <c r="AC57" s="139">
        <f t="shared" si="0"/>
        <v>0.75</v>
      </c>
      <c r="AD57" s="140">
        <f t="shared" si="1"/>
        <v>0.75</v>
      </c>
      <c r="AE57" s="141">
        <f t="shared" si="30"/>
        <v>1</v>
      </c>
      <c r="AF57" s="263">
        <f t="shared" si="31"/>
        <v>4</v>
      </c>
      <c r="AG57" s="265">
        <f t="shared" si="20"/>
        <v>5.75</v>
      </c>
      <c r="AI57" s="37">
        <f>IFERROR(IF(M57&gt;0,(N57*CONFIGURACAO!$C$20)+(O57*CONFIGURACAO!$C$21)+(P57*CONFIGURACAO!$C$22)+(Q57*CONFIGURACAO!$C$23)+(R57*CONFIGURACAO!$C$24),""),"")</f>
        <v>140</v>
      </c>
      <c r="AJ57" s="38">
        <f>IF(S57=0,0,IF(CONFIGURACAO!$C$15="SIM",(IF(S57&gt;CONFIGURACAO!$C$16,CONFIGURACAO!$C$16*CONFIGURACAO!$C$25,S57*CONFIGURACAO!$C$25)),'PI AREA  P75'!S57*CONFIGURACAO!$C$25))</f>
        <v>0</v>
      </c>
      <c r="AK57" s="38">
        <f>IF(T57=0,0,IF(CONFIGURACAO!$C$17="SIM",(IF(T57&gt;CONFIGURACAO!$C$18,CONFIGURACAO!$C$18*CONFIGURACAO!$C$26,T57*CONFIGURACAO!$C$26)),'PI AREA  P75'!T57*CONFIGURACAO!$C$26))</f>
        <v>0</v>
      </c>
      <c r="AL57" s="38">
        <f>IFERROR(IF(M57&gt;0,(U57*CONFIGURACAO!$C$29)+(V57*CONFIGURACAO!$C$30),""),"")</f>
        <v>200</v>
      </c>
      <c r="AM57" s="38">
        <f>IF(W57=0,0,IF(CONFIGURACAO!$C$41="SIM",(IF(W57&gt;CONFIGURACAO!$C$41,CONFIGURACAO!$C$41*CONFIGURACAO!$C$31,W57*CONFIGURACAO!$C$31)),'PI AREA  P75'!W57*CONFIGURACAO!$C$31))</f>
        <v>0</v>
      </c>
      <c r="AN57" s="38">
        <f>IF(X57=0,0,IF(CONFIGURACAO!$C$39="SIM",(IF(X57&gt;CONFIGURACAO!$C$40,CONFIGURACAO!$C$40*CONFIGURACAO!$C$32,X57*CONFIGURACAO!$C$32)),'PI AREA  P75'!X57*CONFIGURACAO!$C$32))</f>
        <v>0</v>
      </c>
      <c r="AO57" s="38">
        <f>IFERROR(IF(M57&gt;0,(Y57*CONFIGURACAO!$C$33)+(Z57*CONFIGURACAO!$C$34)+(AA57*CONFIGURACAO!$C$35)+(AB57*CONFIGURACAO!$C$36),""),"")</f>
        <v>300</v>
      </c>
      <c r="AP57" s="38">
        <f>IF(AA57=0,0,IF(CONFIGURACAO!$C$46="SIM",(IF(AA57&gt;CONFIGURACAO!$C$47,CONFIGURACAO!$C$47*CONFIGURACAO!$C$35,AA57*CONFIGURACAO!$C$35)),'PI AREA  P75'!AA57*CONFIGURACAO!$C$35))</f>
        <v>0</v>
      </c>
      <c r="AQ57" s="38">
        <f>IF(AB57=0,0,IF(CONFIGURACAO!$C$44="SIM",(IF(AB57&gt;CONFIGURACAO!$C$45,CONFIGURACAO!$C$45*CONFIGURACAO!$C$36,AB57*CONFIGURACAO!$C$36)),'PI AREA  P75'!AB57*CONFIGURACAO!$C$36))</f>
        <v>0</v>
      </c>
      <c r="AR57" s="38">
        <f t="shared" si="21"/>
        <v>640</v>
      </c>
      <c r="AS57" s="68">
        <f>IF(AR57="","",$AR57-(($AS$2/CONFIGURACAO!$C$6)*$M57))</f>
        <v>340</v>
      </c>
      <c r="AT57" s="73">
        <f t="shared" si="2"/>
        <v>3</v>
      </c>
      <c r="AU57" s="75">
        <f>IF(AR57="","",$AR57-(($AU$2/CONFIGURACAO!$C$6)*$M57))</f>
        <v>140</v>
      </c>
      <c r="AV57" s="76">
        <f t="shared" si="3"/>
        <v>4</v>
      </c>
      <c r="AW57" s="74">
        <f>IF(AR57="","",$AR57-(($AW$2/CONFIGURACAO!$C$6)*$M57))</f>
        <v>-60</v>
      </c>
      <c r="AX57" s="72" t="str">
        <f t="shared" si="4"/>
        <v>NAO</v>
      </c>
      <c r="AZ57" s="39">
        <f t="shared" si="5"/>
        <v>6.0096435999643177E-2</v>
      </c>
      <c r="BA57" s="146">
        <f t="shared" si="6"/>
        <v>7.75</v>
      </c>
      <c r="BB57" s="146">
        <f t="shared" si="7"/>
        <v>747</v>
      </c>
      <c r="BC57" s="32">
        <f t="shared" si="8"/>
        <v>599</v>
      </c>
      <c r="BD57" s="148"/>
      <c r="BE57" s="40">
        <f t="shared" si="9"/>
        <v>0</v>
      </c>
      <c r="BF57" s="40">
        <f t="shared" si="10"/>
        <v>2.8935185185185182E-2</v>
      </c>
      <c r="BG57" s="40">
        <f t="shared" si="11"/>
        <v>0</v>
      </c>
      <c r="BH57" s="40">
        <f t="shared" si="12"/>
        <v>8.084074373484236E-2</v>
      </c>
      <c r="BI57" s="40">
        <f t="shared" si="13"/>
        <v>0</v>
      </c>
      <c r="BJ57" s="40">
        <f t="shared" si="14"/>
        <v>0</v>
      </c>
      <c r="BK57" s="40">
        <f t="shared" si="15"/>
        <v>0</v>
      </c>
      <c r="BL57">
        <v>1</v>
      </c>
      <c r="BM57">
        <v>0</v>
      </c>
      <c r="BN57">
        <v>0</v>
      </c>
      <c r="BO57">
        <v>0</v>
      </c>
      <c r="BP57">
        <v>2</v>
      </c>
      <c r="BQ57">
        <v>2</v>
      </c>
      <c r="BR57">
        <v>0</v>
      </c>
      <c r="BS57">
        <v>0</v>
      </c>
      <c r="BT57" s="42"/>
      <c r="BU57"/>
      <c r="BV57"/>
      <c r="BW57">
        <f t="shared" si="25"/>
        <v>1022</v>
      </c>
      <c r="BX57">
        <f t="shared" si="23"/>
        <v>1063</v>
      </c>
      <c r="BY57"/>
      <c r="BZ57" s="253" t="s">
        <v>331</v>
      </c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</row>
    <row r="58" spans="1:134" s="32" customFormat="1" ht="17" thickBot="1" x14ac:dyDescent="0.25">
      <c r="A58" s="124" t="str">
        <f>CONFIGURACAO!$C$4</f>
        <v>AREA 21</v>
      </c>
      <c r="B58" s="125">
        <v>56</v>
      </c>
      <c r="C58" s="249" t="s">
        <v>283</v>
      </c>
      <c r="D58" s="126">
        <f t="shared" si="29"/>
        <v>2</v>
      </c>
      <c r="E58" s="250" t="s">
        <v>393</v>
      </c>
      <c r="F58" s="250">
        <v>1</v>
      </c>
      <c r="G58" s="250">
        <v>1</v>
      </c>
      <c r="H58" s="250">
        <v>1</v>
      </c>
      <c r="I58" s="250">
        <v>1</v>
      </c>
      <c r="J58" s="235"/>
      <c r="K58" s="94"/>
      <c r="L58" s="94"/>
      <c r="M58" s="154">
        <f t="shared" si="17"/>
        <v>4</v>
      </c>
      <c r="N58">
        <v>0</v>
      </c>
      <c r="O58">
        <v>1</v>
      </c>
      <c r="P58">
        <v>4</v>
      </c>
      <c r="Q58">
        <v>8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1</v>
      </c>
      <c r="AB58">
        <v>0</v>
      </c>
      <c r="AC58" s="139">
        <f t="shared" si="0"/>
        <v>1</v>
      </c>
      <c r="AD58" s="140">
        <f t="shared" si="1"/>
        <v>5</v>
      </c>
      <c r="AE58" s="141">
        <f t="shared" si="30"/>
        <v>0</v>
      </c>
      <c r="AF58" s="263">
        <f t="shared" si="31"/>
        <v>2</v>
      </c>
      <c r="AG58" s="265">
        <f t="shared" si="20"/>
        <v>3</v>
      </c>
      <c r="AI58" s="37">
        <f>IFERROR(IF(M58&gt;0,(N58*CONFIGURACAO!$C$20)+(O58*CONFIGURACAO!$C$21)+(P58*CONFIGURACAO!$C$22)+(Q58*CONFIGURACAO!$C$23)+(R58*CONFIGURACAO!$C$24),""),"")</f>
        <v>640</v>
      </c>
      <c r="AJ58" s="38">
        <f>IF(S58=0,0,IF(CONFIGURACAO!$C$15="SIM",(IF(S58&gt;CONFIGURACAO!$C$16,CONFIGURACAO!$C$16*CONFIGURACAO!$C$25,S58*CONFIGURACAO!$C$25)),'PI AREA  P75'!S58*CONFIGURACAO!$C$25))</f>
        <v>0</v>
      </c>
      <c r="AK58" s="38">
        <f>IF(T58=0,0,IF(CONFIGURACAO!$C$17="SIM",(IF(T58&gt;CONFIGURACAO!$C$18,CONFIGURACAO!$C$18*CONFIGURACAO!$C$26,T58*CONFIGURACAO!$C$26)),'PI AREA  P75'!T58*CONFIGURACAO!$C$26))</f>
        <v>0</v>
      </c>
      <c r="AL58" s="38">
        <f>IFERROR(IF(M58&gt;0,(U58*CONFIGURACAO!$C$29)+(V58*CONFIGURACAO!$C$30),""),"")</f>
        <v>0</v>
      </c>
      <c r="AM58" s="38">
        <f>IF(W58=0,0,IF(CONFIGURACAO!$C$41="SIM",(IF(W58&gt;CONFIGURACAO!$C$41,CONFIGURACAO!$C$41*CONFIGURACAO!$C$31,W58*CONFIGURACAO!$C$31)),'PI AREA  P75'!W58*CONFIGURACAO!$C$31))</f>
        <v>0</v>
      </c>
      <c r="AN58" s="38">
        <f>IF(X58=0,0,IF(CONFIGURACAO!$C$39="SIM",(IF(X58&gt;CONFIGURACAO!$C$40,CONFIGURACAO!$C$40*CONFIGURACAO!$C$32,X58*CONFIGURACAO!$C$32)),'PI AREA  P75'!X58*CONFIGURACAO!$C$32))</f>
        <v>0</v>
      </c>
      <c r="AO58" s="38">
        <f>IFERROR(IF(M58&gt;0,(Y58*CONFIGURACAO!$C$33)+(Z58*CONFIGURACAO!$C$34)+(AA58*CONFIGURACAO!$C$35)+(AB58*CONFIGURACAO!$C$36),""),"")</f>
        <v>175</v>
      </c>
      <c r="AP58" s="38">
        <f>IF(AA58=0,0,IF(CONFIGURACAO!$C$46="SIM",(IF(AA58&gt;CONFIGURACAO!$C$47,CONFIGURACAO!$C$47*CONFIGURACAO!$C$35,AA58*CONFIGURACAO!$C$35)),'PI AREA  P75'!AA58*CONFIGURACAO!$C$35))</f>
        <v>25</v>
      </c>
      <c r="AQ58" s="38">
        <f>IF(AB58=0,0,IF(CONFIGURACAO!$C$44="SIM",(IF(AB58&gt;CONFIGURACAO!$C$45,CONFIGURACAO!$C$45*CONFIGURACAO!$C$36,AB58*CONFIGURACAO!$C$36)),'PI AREA  P75'!AB58*CONFIGURACAO!$C$36))</f>
        <v>0</v>
      </c>
      <c r="AR58" s="38">
        <f t="shared" si="21"/>
        <v>840</v>
      </c>
      <c r="AS58" s="68">
        <f>IF(AR58="","",$AR58-(($AS$2/CONFIGURACAO!$C$6)*$M58))</f>
        <v>540</v>
      </c>
      <c r="AT58" s="73">
        <f t="shared" si="2"/>
        <v>3</v>
      </c>
      <c r="AU58" s="75">
        <f>IF(AR58="","",$AR58-(($AU$2/CONFIGURACAO!$C$6)*$M58))</f>
        <v>340</v>
      </c>
      <c r="AV58" s="76">
        <f t="shared" si="3"/>
        <v>4</v>
      </c>
      <c r="AW58" s="74">
        <f>IF(AR58="","",$AR58-(($AW$2/CONFIGURACAO!$C$6)*$M58))</f>
        <v>140</v>
      </c>
      <c r="AX58" s="72">
        <f t="shared" si="4"/>
        <v>5</v>
      </c>
      <c r="AZ58" s="39">
        <f t="shared" si="5"/>
        <v>7.8876572249531665E-2</v>
      </c>
      <c r="BA58" s="146">
        <f t="shared" si="6"/>
        <v>16</v>
      </c>
      <c r="BB58" s="146">
        <f t="shared" si="7"/>
        <v>445</v>
      </c>
      <c r="BC58" s="32">
        <f t="shared" si="8"/>
        <v>475</v>
      </c>
      <c r="BD58" s="148"/>
      <c r="BE58" s="40">
        <f t="shared" si="9"/>
        <v>0</v>
      </c>
      <c r="BF58" s="40">
        <f t="shared" si="10"/>
        <v>3.8580246913580245E-2</v>
      </c>
      <c r="BG58" s="40">
        <f t="shared" si="11"/>
        <v>0.10277492291880781</v>
      </c>
      <c r="BH58" s="40">
        <f t="shared" si="12"/>
        <v>0.32336297493936944</v>
      </c>
      <c r="BI58" s="40">
        <f t="shared" si="13"/>
        <v>0</v>
      </c>
      <c r="BJ58" s="40">
        <f t="shared" si="14"/>
        <v>0</v>
      </c>
      <c r="BK58" s="40">
        <f t="shared" si="15"/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1</v>
      </c>
      <c r="BR58">
        <v>1</v>
      </c>
      <c r="BS58">
        <v>0</v>
      </c>
      <c r="BT58" s="42"/>
      <c r="BU58"/>
      <c r="BV58"/>
      <c r="BW58">
        <f t="shared" si="25"/>
        <v>1064</v>
      </c>
      <c r="BX58">
        <f t="shared" si="23"/>
        <v>1085</v>
      </c>
      <c r="BY58"/>
      <c r="BZ58" s="253" t="s">
        <v>332</v>
      </c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</row>
    <row r="59" spans="1:134" s="32" customFormat="1" ht="17" thickBot="1" x14ac:dyDescent="0.25">
      <c r="A59" s="124" t="str">
        <f>CONFIGURACAO!$C$4</f>
        <v>AREA 21</v>
      </c>
      <c r="B59" s="125">
        <v>57</v>
      </c>
      <c r="C59" s="249" t="s">
        <v>283</v>
      </c>
      <c r="D59" s="126">
        <f t="shared" si="29"/>
        <v>3</v>
      </c>
      <c r="E59" s="250" t="s">
        <v>394</v>
      </c>
      <c r="F59" s="250">
        <v>0</v>
      </c>
      <c r="G59" s="250">
        <v>0</v>
      </c>
      <c r="H59" s="250">
        <v>0</v>
      </c>
      <c r="I59" s="250">
        <v>1</v>
      </c>
      <c r="J59" s="235"/>
      <c r="K59" s="94"/>
      <c r="L59" s="94"/>
      <c r="M59" s="154">
        <f t="shared" si="17"/>
        <v>1</v>
      </c>
      <c r="N59">
        <v>0</v>
      </c>
      <c r="O59">
        <v>0</v>
      </c>
      <c r="P59">
        <v>2</v>
      </c>
      <c r="Q59">
        <v>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s="139">
        <f t="shared" si="0"/>
        <v>0</v>
      </c>
      <c r="AD59" s="140">
        <f t="shared" si="1"/>
        <v>2</v>
      </c>
      <c r="AE59" s="141">
        <f t="shared" si="30"/>
        <v>0</v>
      </c>
      <c r="AF59" s="263">
        <f t="shared" si="31"/>
        <v>0</v>
      </c>
      <c r="AG59" s="265">
        <f t="shared" si="20"/>
        <v>0</v>
      </c>
      <c r="AI59" s="37">
        <f>IFERROR(IF(M59&gt;0,(N59*CONFIGURACAO!$C$20)+(O59*CONFIGURACAO!$C$21)+(P59*CONFIGURACAO!$C$22)+(Q59*CONFIGURACAO!$C$23)+(R59*CONFIGURACAO!$C$24),""),"")</f>
        <v>320</v>
      </c>
      <c r="AJ59" s="38">
        <f>IF(S59=0,0,IF(CONFIGURACAO!$C$15="SIM",(IF(S59&gt;CONFIGURACAO!$C$16,CONFIGURACAO!$C$16*CONFIGURACAO!$C$25,S59*CONFIGURACAO!$C$25)),'PI AREA  P75'!S59*CONFIGURACAO!$C$25))</f>
        <v>0</v>
      </c>
      <c r="AK59" s="38">
        <f>IF(T59=0,0,IF(CONFIGURACAO!$C$17="SIM",(IF(T59&gt;CONFIGURACAO!$C$18,CONFIGURACAO!$C$18*CONFIGURACAO!$C$26,T59*CONFIGURACAO!$C$26)),'PI AREA  P75'!T59*CONFIGURACAO!$C$26))</f>
        <v>0</v>
      </c>
      <c r="AL59" s="38">
        <f>IFERROR(IF(M59&gt;0,(U59*CONFIGURACAO!$C$29)+(V59*CONFIGURACAO!$C$30),""),"")</f>
        <v>0</v>
      </c>
      <c r="AM59" s="38">
        <f>IF(W59=0,0,IF(CONFIGURACAO!$C$41="SIM",(IF(W59&gt;CONFIGURACAO!$C$41,CONFIGURACAO!$C$41*CONFIGURACAO!$C$31,W59*CONFIGURACAO!$C$31)),'PI AREA  P75'!W59*CONFIGURACAO!$C$31))</f>
        <v>0</v>
      </c>
      <c r="AN59" s="38">
        <f>IF(X59=0,0,IF(CONFIGURACAO!$C$39="SIM",(IF(X59&gt;CONFIGURACAO!$C$40,CONFIGURACAO!$C$40*CONFIGURACAO!$C$32,X59*CONFIGURACAO!$C$32)),'PI AREA  P75'!X59*CONFIGURACAO!$C$32))</f>
        <v>0</v>
      </c>
      <c r="AO59" s="38">
        <f>IFERROR(IF(M59&gt;0,(Y59*CONFIGURACAO!$C$33)+(Z59*CONFIGURACAO!$C$34)+(AA59*CONFIGURACAO!$C$35)+(AB59*CONFIGURACAO!$C$36),""),"")</f>
        <v>0</v>
      </c>
      <c r="AP59" s="38">
        <f>IF(AA59=0,0,IF(CONFIGURACAO!$C$46="SIM",(IF(AA59&gt;CONFIGURACAO!$C$47,CONFIGURACAO!$C$47*CONFIGURACAO!$C$35,AA59*CONFIGURACAO!$C$35)),'PI AREA  P75'!AA59*CONFIGURACAO!$C$35))</f>
        <v>0</v>
      </c>
      <c r="AQ59" s="38">
        <f>IF(AB59=0,0,IF(CONFIGURACAO!$C$44="SIM",(IF(AB59&gt;CONFIGURACAO!$C$45,CONFIGURACAO!$C$45*CONFIGURACAO!$C$36,AB59*CONFIGURACAO!$C$36)),'PI AREA  P75'!AB59*CONFIGURACAO!$C$36))</f>
        <v>0</v>
      </c>
      <c r="AR59" s="38">
        <f t="shared" si="21"/>
        <v>320</v>
      </c>
      <c r="AS59" s="68">
        <f>IF(AR59="","",$AR59-(($AS$2/CONFIGURACAO!$C$6)*$M59))</f>
        <v>245</v>
      </c>
      <c r="AT59" s="73">
        <f t="shared" si="2"/>
        <v>3</v>
      </c>
      <c r="AU59" s="75">
        <f>IF(AR59="","",$AR59-(($AU$2/CONFIGURACAO!$C$6)*$M59))</f>
        <v>195</v>
      </c>
      <c r="AV59" s="76">
        <f t="shared" si="3"/>
        <v>4</v>
      </c>
      <c r="AW59" s="74">
        <f>IF(AR59="","",$AR59-(($AW$2/CONFIGURACAO!$C$6)*$M59))</f>
        <v>145</v>
      </c>
      <c r="AX59" s="72">
        <f t="shared" si="4"/>
        <v>5</v>
      </c>
      <c r="AZ59" s="39">
        <f t="shared" si="5"/>
        <v>3.0048217999821589E-2</v>
      </c>
      <c r="BA59" s="146">
        <f t="shared" si="6"/>
        <v>7</v>
      </c>
      <c r="BB59" s="146">
        <f t="shared" si="7"/>
        <v>770</v>
      </c>
      <c r="BC59" s="32">
        <f t="shared" si="8"/>
        <v>824</v>
      </c>
      <c r="BD59" s="148"/>
      <c r="BE59" s="40">
        <f t="shared" si="9"/>
        <v>0</v>
      </c>
      <c r="BF59" s="40">
        <f t="shared" si="10"/>
        <v>0</v>
      </c>
      <c r="BG59" s="40">
        <f t="shared" si="11"/>
        <v>5.1387461459403906E-2</v>
      </c>
      <c r="BH59" s="40">
        <f t="shared" si="12"/>
        <v>0.20210185933710592</v>
      </c>
      <c r="BI59" s="40">
        <f t="shared" si="13"/>
        <v>0</v>
      </c>
      <c r="BJ59" s="40">
        <f t="shared" si="14"/>
        <v>0</v>
      </c>
      <c r="BK59" s="40">
        <f t="shared" si="15"/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 s="42"/>
      <c r="BU59"/>
      <c r="BV59"/>
      <c r="BW59">
        <f t="shared" si="25"/>
        <v>1086</v>
      </c>
      <c r="BX59">
        <f t="shared" si="23"/>
        <v>1118</v>
      </c>
      <c r="BY59"/>
      <c r="BZ59" s="253" t="s">
        <v>333</v>
      </c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</row>
    <row r="60" spans="1:134" s="32" customFormat="1" ht="17" thickBot="1" x14ac:dyDescent="0.25">
      <c r="A60" s="124" t="str">
        <f>CONFIGURACAO!$C$4</f>
        <v>AREA 21</v>
      </c>
      <c r="B60" s="125">
        <v>58</v>
      </c>
      <c r="C60" s="249" t="s">
        <v>283</v>
      </c>
      <c r="D60" s="126">
        <f t="shared" si="29"/>
        <v>4</v>
      </c>
      <c r="E60" s="250" t="s">
        <v>395</v>
      </c>
      <c r="F60" s="250">
        <v>1</v>
      </c>
      <c r="G60" s="250">
        <v>1</v>
      </c>
      <c r="H60" s="250">
        <v>1</v>
      </c>
      <c r="I60" s="250">
        <v>1</v>
      </c>
      <c r="J60" s="235"/>
      <c r="K60" s="94"/>
      <c r="L60" s="94"/>
      <c r="M60" s="154">
        <f t="shared" si="17"/>
        <v>4</v>
      </c>
      <c r="N60">
        <v>0</v>
      </c>
      <c r="O60">
        <v>2</v>
      </c>
      <c r="P60">
        <v>7</v>
      </c>
      <c r="Q60">
        <v>4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2</v>
      </c>
      <c r="Z60">
        <v>1</v>
      </c>
      <c r="AA60">
        <v>0</v>
      </c>
      <c r="AB60">
        <v>0</v>
      </c>
      <c r="AC60" s="139">
        <f t="shared" si="0"/>
        <v>2</v>
      </c>
      <c r="AD60" s="140">
        <f t="shared" si="1"/>
        <v>9</v>
      </c>
      <c r="AE60" s="141">
        <f t="shared" si="30"/>
        <v>1</v>
      </c>
      <c r="AF60" s="263">
        <f t="shared" si="31"/>
        <v>3</v>
      </c>
      <c r="AG60" s="265">
        <f t="shared" si="20"/>
        <v>6</v>
      </c>
      <c r="AI60" s="37">
        <f>IFERROR(IF(M60&gt;0,(N60*CONFIGURACAO!$C$20)+(O60*CONFIGURACAO!$C$21)+(P60*CONFIGURACAO!$C$22)+(Q60*CONFIGURACAO!$C$23)+(R60*CONFIGURACAO!$C$24),""),"")</f>
        <v>740</v>
      </c>
      <c r="AJ60" s="38">
        <f>IF(S60=0,0,IF(CONFIGURACAO!$C$15="SIM",(IF(S60&gt;CONFIGURACAO!$C$16,CONFIGURACAO!$C$16*CONFIGURACAO!$C$25,S60*CONFIGURACAO!$C$25)),'PI AREA  P75'!S60*CONFIGURACAO!$C$25))</f>
        <v>0</v>
      </c>
      <c r="AK60" s="38">
        <f>IF(T60=0,0,IF(CONFIGURACAO!$C$17="SIM",(IF(T60&gt;CONFIGURACAO!$C$18,CONFIGURACAO!$C$18*CONFIGURACAO!$C$26,T60*CONFIGURACAO!$C$26)),'PI AREA  P75'!T60*CONFIGURACAO!$C$26))</f>
        <v>0</v>
      </c>
      <c r="AL60" s="38">
        <f>IFERROR(IF(M60&gt;0,(U60*CONFIGURACAO!$C$29)+(V60*CONFIGURACAO!$C$30),""),"")</f>
        <v>200</v>
      </c>
      <c r="AM60" s="38">
        <f>IF(W60=0,0,IF(CONFIGURACAO!$C$41="SIM",(IF(W60&gt;CONFIGURACAO!$C$41,CONFIGURACAO!$C$41*CONFIGURACAO!$C$31,W60*CONFIGURACAO!$C$31)),'PI AREA  P75'!W60*CONFIGURACAO!$C$31))</f>
        <v>0</v>
      </c>
      <c r="AN60" s="38">
        <f>IF(X60=0,0,IF(CONFIGURACAO!$C$39="SIM",(IF(X60&gt;CONFIGURACAO!$C$40,CONFIGURACAO!$C$40*CONFIGURACAO!$C$32,X60*CONFIGURACAO!$C$32)),'PI AREA  P75'!X60*CONFIGURACAO!$C$32))</f>
        <v>0</v>
      </c>
      <c r="AO60" s="38">
        <f>IFERROR(IF(M60&gt;0,(Y60*CONFIGURACAO!$C$33)+(Z60*CONFIGURACAO!$C$34)+(AA60*CONFIGURACAO!$C$35)+(AB60*CONFIGURACAO!$C$36),""),"")</f>
        <v>250</v>
      </c>
      <c r="AP60" s="38">
        <f>IF(AA60=0,0,IF(CONFIGURACAO!$C$46="SIM",(IF(AA60&gt;CONFIGURACAO!$C$47,CONFIGURACAO!$C$47*CONFIGURACAO!$C$35,AA60*CONFIGURACAO!$C$35)),'PI AREA  P75'!AA60*CONFIGURACAO!$C$35))</f>
        <v>0</v>
      </c>
      <c r="AQ60" s="38">
        <f>IF(AB60=0,0,IF(CONFIGURACAO!$C$44="SIM",(IF(AB60&gt;CONFIGURACAO!$C$45,CONFIGURACAO!$C$45*CONFIGURACAO!$C$36,AB60*CONFIGURACAO!$C$36)),'PI AREA  P75'!AB60*CONFIGURACAO!$C$36))</f>
        <v>0</v>
      </c>
      <c r="AR60" s="38">
        <f t="shared" si="21"/>
        <v>1190</v>
      </c>
      <c r="AS60" s="68">
        <f>IF(AR60="","",$AR60-(($AS$2/CONFIGURACAO!$C$6)*$M60))</f>
        <v>890</v>
      </c>
      <c r="AT60" s="73">
        <f t="shared" si="2"/>
        <v>3</v>
      </c>
      <c r="AU60" s="75">
        <f>IF(AR60="","",$AR60-(($AU$2/CONFIGURACAO!$C$6)*$M60))</f>
        <v>690</v>
      </c>
      <c r="AV60" s="76">
        <f t="shared" si="3"/>
        <v>4</v>
      </c>
      <c r="AW60" s="74">
        <f>IF(AR60="","",$AR60-(($AW$2/CONFIGURACAO!$C$6)*$M60))</f>
        <v>490</v>
      </c>
      <c r="AX60" s="72">
        <f t="shared" si="4"/>
        <v>5</v>
      </c>
      <c r="AZ60" s="39">
        <f t="shared" si="5"/>
        <v>0.11174181068683653</v>
      </c>
      <c r="BA60" s="146">
        <f t="shared" si="6"/>
        <v>17</v>
      </c>
      <c r="BB60" s="146">
        <f t="shared" si="7"/>
        <v>420</v>
      </c>
      <c r="BC60" s="32">
        <f t="shared" si="8"/>
        <v>308</v>
      </c>
      <c r="BD60" s="148"/>
      <c r="BE60" s="40">
        <f t="shared" si="9"/>
        <v>0</v>
      </c>
      <c r="BF60" s="40">
        <f t="shared" si="10"/>
        <v>7.716049382716049E-2</v>
      </c>
      <c r="BG60" s="40">
        <f t="shared" si="11"/>
        <v>0.17985611510791369</v>
      </c>
      <c r="BH60" s="40">
        <f t="shared" si="12"/>
        <v>0.16168148746968472</v>
      </c>
      <c r="BI60" s="40">
        <f t="shared" si="13"/>
        <v>0</v>
      </c>
      <c r="BJ60" s="40">
        <f t="shared" si="14"/>
        <v>0</v>
      </c>
      <c r="BK60" s="40">
        <f t="shared" si="15"/>
        <v>0</v>
      </c>
      <c r="BL60">
        <v>1</v>
      </c>
      <c r="BM60">
        <v>0</v>
      </c>
      <c r="BN60">
        <v>0</v>
      </c>
      <c r="BO60">
        <v>0</v>
      </c>
      <c r="BP60">
        <v>2</v>
      </c>
      <c r="BQ60">
        <v>1</v>
      </c>
      <c r="BR60">
        <v>0</v>
      </c>
      <c r="BS60">
        <v>0</v>
      </c>
      <c r="BT60" s="42"/>
      <c r="BU60"/>
      <c r="BV60"/>
      <c r="BW60">
        <f t="shared" si="25"/>
        <v>1119</v>
      </c>
      <c r="BX60">
        <f t="shared" si="23"/>
        <v>1137</v>
      </c>
      <c r="BY60"/>
      <c r="BZ60" s="253" t="s">
        <v>334</v>
      </c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</row>
    <row r="61" spans="1:134" s="32" customFormat="1" ht="17" thickBot="1" x14ac:dyDescent="0.25">
      <c r="A61" s="124" t="str">
        <f>CONFIGURACAO!$C$4</f>
        <v>AREA 21</v>
      </c>
      <c r="B61" s="125">
        <v>59</v>
      </c>
      <c r="C61" s="249" t="s">
        <v>283</v>
      </c>
      <c r="D61" s="126">
        <f t="shared" si="29"/>
        <v>5</v>
      </c>
      <c r="E61" s="250" t="s">
        <v>396</v>
      </c>
      <c r="F61" s="250">
        <v>0</v>
      </c>
      <c r="G61" s="250">
        <v>0</v>
      </c>
      <c r="H61" s="250">
        <v>0</v>
      </c>
      <c r="I61" s="250">
        <v>1</v>
      </c>
      <c r="J61" s="235"/>
      <c r="K61" s="94"/>
      <c r="L61" s="94"/>
      <c r="M61" s="154">
        <f t="shared" si="17"/>
        <v>1</v>
      </c>
      <c r="N61">
        <v>0</v>
      </c>
      <c r="O61">
        <v>0</v>
      </c>
      <c r="P61">
        <v>0.75</v>
      </c>
      <c r="Q61">
        <v>0.75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 s="139">
        <f t="shared" si="0"/>
        <v>0</v>
      </c>
      <c r="AD61" s="140">
        <f t="shared" si="1"/>
        <v>0.75</v>
      </c>
      <c r="AE61" s="141">
        <f t="shared" si="30"/>
        <v>0</v>
      </c>
      <c r="AF61" s="263">
        <f t="shared" si="31"/>
        <v>1</v>
      </c>
      <c r="AG61" s="265">
        <f t="shared" si="20"/>
        <v>1</v>
      </c>
      <c r="AI61" s="37">
        <f>IFERROR(IF(M61&gt;0,(N61*CONFIGURACAO!$C$20)+(O61*CONFIGURACAO!$C$21)+(P61*CONFIGURACAO!$C$22)+(Q61*CONFIGURACAO!$C$23)+(R61*CONFIGURACAO!$C$24),""),"")</f>
        <v>75</v>
      </c>
      <c r="AJ61" s="38">
        <f>IF(S61=0,0,IF(CONFIGURACAO!$C$15="SIM",(IF(S61&gt;CONFIGURACAO!$C$16,CONFIGURACAO!$C$16*CONFIGURACAO!$C$25,S61*CONFIGURACAO!$C$25)),'PI AREA  P75'!S61*CONFIGURACAO!$C$25))</f>
        <v>0</v>
      </c>
      <c r="AK61" s="38">
        <f>IF(T61=0,0,IF(CONFIGURACAO!$C$17="SIM",(IF(T61&gt;CONFIGURACAO!$C$18,CONFIGURACAO!$C$18*CONFIGURACAO!$C$26,T61*CONFIGURACAO!$C$26)),'PI AREA  P75'!T61*CONFIGURACAO!$C$26))</f>
        <v>0</v>
      </c>
      <c r="AL61" s="38">
        <f>IFERROR(IF(M61&gt;0,(U61*CONFIGURACAO!$C$29)+(V61*CONFIGURACAO!$C$30),""),"")</f>
        <v>0</v>
      </c>
      <c r="AM61" s="38">
        <f>IF(W61=0,0,IF(CONFIGURACAO!$C$41="SIM",(IF(W61&gt;CONFIGURACAO!$C$41,CONFIGURACAO!$C$41*CONFIGURACAO!$C$31,W61*CONFIGURACAO!$C$31)),'PI AREA  P75'!W61*CONFIGURACAO!$C$31))</f>
        <v>0</v>
      </c>
      <c r="AN61" s="38">
        <f>IF(X61=0,0,IF(CONFIGURACAO!$C$39="SIM",(IF(X61&gt;CONFIGURACAO!$C$40,CONFIGURACAO!$C$40*CONFIGURACAO!$C$32,X61*CONFIGURACAO!$C$32)),'PI AREA  P75'!X61*CONFIGURACAO!$C$32))</f>
        <v>0</v>
      </c>
      <c r="AO61" s="38">
        <f>IFERROR(IF(M61&gt;0,(Y61*CONFIGURACAO!$C$33)+(Z61*CONFIGURACAO!$C$34)+(AA61*CONFIGURACAO!$C$35)+(AB61*CONFIGURACAO!$C$36),""),"")</f>
        <v>50</v>
      </c>
      <c r="AP61" s="38">
        <f>IF(AA61=0,0,IF(CONFIGURACAO!$C$46="SIM",(IF(AA61&gt;CONFIGURACAO!$C$47,CONFIGURACAO!$C$47*CONFIGURACAO!$C$35,AA61*CONFIGURACAO!$C$35)),'PI AREA  P75'!AA61*CONFIGURACAO!$C$35))</f>
        <v>0</v>
      </c>
      <c r="AQ61" s="38">
        <f>IF(AB61=0,0,IF(CONFIGURACAO!$C$44="SIM",(IF(AB61&gt;CONFIGURACAO!$C$45,CONFIGURACAO!$C$45*CONFIGURACAO!$C$36,AB61*CONFIGURACAO!$C$36)),'PI AREA  P75'!AB61*CONFIGURACAO!$C$36))</f>
        <v>0</v>
      </c>
      <c r="AR61" s="38">
        <f t="shared" si="21"/>
        <v>125</v>
      </c>
      <c r="AS61" s="68">
        <f>IF(AR61="","",$AR61-(($AS$2/CONFIGURACAO!$C$6)*$M61))</f>
        <v>50</v>
      </c>
      <c r="AT61" s="73">
        <f t="shared" si="2"/>
        <v>3</v>
      </c>
      <c r="AU61" s="75">
        <f>IF(AR61="","",$AR61-(($AU$2/CONFIGURACAO!$C$6)*$M61))</f>
        <v>0</v>
      </c>
      <c r="AV61" s="76">
        <f t="shared" si="3"/>
        <v>4</v>
      </c>
      <c r="AW61" s="74">
        <f>IF(AR61="","",$AR61-(($AW$2/CONFIGURACAO!$C$6)*$M61))</f>
        <v>-50</v>
      </c>
      <c r="AX61" s="72" t="str">
        <f t="shared" si="4"/>
        <v>NAO</v>
      </c>
      <c r="AZ61" s="39">
        <f t="shared" si="5"/>
        <v>1.1737585156180308E-2</v>
      </c>
      <c r="BA61" s="146">
        <f t="shared" si="6"/>
        <v>2.5</v>
      </c>
      <c r="BB61" s="146">
        <f t="shared" si="7"/>
        <v>986</v>
      </c>
      <c r="BC61" s="32">
        <f t="shared" si="8"/>
        <v>1007</v>
      </c>
      <c r="BD61" s="148"/>
      <c r="BE61" s="40">
        <f t="shared" si="9"/>
        <v>0</v>
      </c>
      <c r="BF61" s="40">
        <f t="shared" si="10"/>
        <v>0</v>
      </c>
      <c r="BG61" s="40">
        <f t="shared" si="11"/>
        <v>1.9270298047276462E-2</v>
      </c>
      <c r="BH61" s="40">
        <f t="shared" si="12"/>
        <v>3.0315278900565887E-2</v>
      </c>
      <c r="BI61" s="40">
        <f t="shared" si="13"/>
        <v>0</v>
      </c>
      <c r="BJ61" s="40">
        <f t="shared" si="14"/>
        <v>0</v>
      </c>
      <c r="BK61" s="40">
        <f t="shared" si="15"/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 s="42"/>
      <c r="BU61"/>
      <c r="BV61"/>
      <c r="BW61">
        <f t="shared" si="25"/>
        <v>1138</v>
      </c>
      <c r="BX61">
        <f t="shared" si="23"/>
        <v>1154</v>
      </c>
      <c r="BY61"/>
      <c r="BZ61" s="253" t="s">
        <v>335</v>
      </c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</row>
    <row r="62" spans="1:134" s="32" customFormat="1" ht="17" thickBot="1" x14ac:dyDescent="0.25">
      <c r="A62" s="124" t="str">
        <f>CONFIGURACAO!$C$4</f>
        <v>AREA 21</v>
      </c>
      <c r="B62" s="125">
        <v>60</v>
      </c>
      <c r="C62" s="249" t="s">
        <v>283</v>
      </c>
      <c r="D62" s="126">
        <f t="shared" si="29"/>
        <v>6</v>
      </c>
      <c r="E62" s="250" t="s">
        <v>397</v>
      </c>
      <c r="F62" s="250">
        <v>1</v>
      </c>
      <c r="G62" s="250">
        <v>1</v>
      </c>
      <c r="H62" s="250">
        <v>1</v>
      </c>
      <c r="I62" s="250">
        <v>1</v>
      </c>
      <c r="J62" s="235"/>
      <c r="K62" s="94"/>
      <c r="L62" s="94"/>
      <c r="M62" s="154">
        <f t="shared" si="17"/>
        <v>4</v>
      </c>
      <c r="N62">
        <v>1</v>
      </c>
      <c r="O62">
        <v>3</v>
      </c>
      <c r="P62">
        <v>13.75</v>
      </c>
      <c r="Q62">
        <v>9.5</v>
      </c>
      <c r="R62">
        <v>4</v>
      </c>
      <c r="S62">
        <v>1</v>
      </c>
      <c r="T62">
        <v>0</v>
      </c>
      <c r="U62">
        <v>0</v>
      </c>
      <c r="V62">
        <v>0</v>
      </c>
      <c r="W62">
        <v>1</v>
      </c>
      <c r="X62">
        <v>0</v>
      </c>
      <c r="Y62">
        <v>1</v>
      </c>
      <c r="Z62">
        <v>0</v>
      </c>
      <c r="AA62">
        <v>2</v>
      </c>
      <c r="AB62">
        <v>0</v>
      </c>
      <c r="AC62" s="139">
        <f t="shared" si="0"/>
        <v>4</v>
      </c>
      <c r="AD62" s="140">
        <f t="shared" si="1"/>
        <v>17.75</v>
      </c>
      <c r="AE62" s="141">
        <f t="shared" si="30"/>
        <v>0</v>
      </c>
      <c r="AF62" s="263">
        <f t="shared" si="31"/>
        <v>1</v>
      </c>
      <c r="AG62" s="265">
        <f t="shared" si="20"/>
        <v>5</v>
      </c>
      <c r="AI62" s="37">
        <f>IFERROR(IF(M62&gt;0,(N62*CONFIGURACAO!$C$20)+(O62*CONFIGURACAO!$C$21)+(P62*CONFIGURACAO!$C$22)+(Q62*CONFIGURACAO!$C$23)+(R62*CONFIGURACAO!$C$24),""),"")</f>
        <v>1625</v>
      </c>
      <c r="AJ62" s="38">
        <f>IF(S62=0,0,IF(CONFIGURACAO!$C$15="SIM",(IF(S62&gt;CONFIGURACAO!$C$16,CONFIGURACAO!$C$16*CONFIGURACAO!$C$25,S62*CONFIGURACAO!$C$25)),'PI AREA  P75'!S62*CONFIGURACAO!$C$25))</f>
        <v>10</v>
      </c>
      <c r="AK62" s="38">
        <f>IF(T62=0,0,IF(CONFIGURACAO!$C$17="SIM",(IF(T62&gt;CONFIGURACAO!$C$18,CONFIGURACAO!$C$18*CONFIGURACAO!$C$26,T62*CONFIGURACAO!$C$26)),'PI AREA  P75'!T62*CONFIGURACAO!$C$26))</f>
        <v>0</v>
      </c>
      <c r="AL62" s="38">
        <f>IFERROR(IF(M62&gt;0,(U62*CONFIGURACAO!$C$29)+(V62*CONFIGURACAO!$C$30),""),"")</f>
        <v>0</v>
      </c>
      <c r="AM62" s="38">
        <f>IF(W62=0,0,IF(CONFIGURACAO!$C$41="SIM",(IF(W62&gt;CONFIGURACAO!$C$41,CONFIGURACAO!$C$41*CONFIGURACAO!$C$31,W62*CONFIGURACAO!$C$31)),'PI AREA  P75'!W62*CONFIGURACAO!$C$31))</f>
        <v>50</v>
      </c>
      <c r="AN62" s="38">
        <f>IF(X62=0,0,IF(CONFIGURACAO!$C$39="SIM",(IF(X62&gt;CONFIGURACAO!$C$40,CONFIGURACAO!$C$40*CONFIGURACAO!$C$32,X62*CONFIGURACAO!$C$32)),'PI AREA  P75'!X62*CONFIGURACAO!$C$32))</f>
        <v>0</v>
      </c>
      <c r="AO62" s="38">
        <f>IFERROR(IF(M62&gt;0,(Y62*CONFIGURACAO!$C$33)+(Z62*CONFIGURACAO!$C$34)+(AA62*CONFIGURACAO!$C$35)+(AB62*CONFIGURACAO!$C$36),""),"")</f>
        <v>150</v>
      </c>
      <c r="AP62" s="38">
        <f>IF(AA62=0,0,IF(CONFIGURACAO!$C$46="SIM",(IF(AA62&gt;CONFIGURACAO!$C$47,CONFIGURACAO!$C$47*CONFIGURACAO!$C$35,AA62*CONFIGURACAO!$C$35)),'PI AREA  P75'!AA62*CONFIGURACAO!$C$35))</f>
        <v>50</v>
      </c>
      <c r="AQ62" s="38">
        <f>IF(AB62=0,0,IF(CONFIGURACAO!$C$44="SIM",(IF(AB62&gt;CONFIGURACAO!$C$45,CONFIGURACAO!$C$45*CONFIGURACAO!$C$36,AB62*CONFIGURACAO!$C$36)),'PI AREA  P75'!AB62*CONFIGURACAO!$C$36))</f>
        <v>0</v>
      </c>
      <c r="AR62" s="38">
        <f t="shared" si="21"/>
        <v>1885</v>
      </c>
      <c r="AS62" s="68">
        <f>IF(AR62="","",$AR62-(($AS$2/CONFIGURACAO!$C$6)*$M62))</f>
        <v>1585</v>
      </c>
      <c r="AT62" s="73">
        <f t="shared" si="2"/>
        <v>3</v>
      </c>
      <c r="AU62" s="75">
        <f>IF(AR62="","",$AR62-(($AU$2/CONFIGURACAO!$C$6)*$M62))</f>
        <v>1385</v>
      </c>
      <c r="AV62" s="76">
        <f t="shared" si="3"/>
        <v>4</v>
      </c>
      <c r="AW62" s="74">
        <f>IF(AR62="","",$AR62-(($AW$2/CONFIGURACAO!$C$6)*$M62))</f>
        <v>1185</v>
      </c>
      <c r="AX62" s="72">
        <f t="shared" si="4"/>
        <v>5</v>
      </c>
      <c r="AZ62" s="39">
        <f t="shared" si="5"/>
        <v>0.17700278415519904</v>
      </c>
      <c r="BA62" s="146">
        <f t="shared" si="6"/>
        <v>36.25</v>
      </c>
      <c r="BB62" s="146">
        <f t="shared" si="7"/>
        <v>94</v>
      </c>
      <c r="BC62" s="32">
        <f t="shared" si="8"/>
        <v>138</v>
      </c>
      <c r="BD62" s="148"/>
      <c r="BE62" s="40">
        <f t="shared" si="9"/>
        <v>3.7257824143070044E-2</v>
      </c>
      <c r="BF62" s="40">
        <f t="shared" si="10"/>
        <v>0.11574074074074073</v>
      </c>
      <c r="BG62" s="40">
        <f t="shared" si="11"/>
        <v>0.35328879753340187</v>
      </c>
      <c r="BH62" s="40">
        <f t="shared" si="12"/>
        <v>0.38399353274050119</v>
      </c>
      <c r="BI62" s="40">
        <f t="shared" si="13"/>
        <v>0.42643923240938164</v>
      </c>
      <c r="BJ62" s="40">
        <f t="shared" si="14"/>
        <v>9.2421441774491686E-2</v>
      </c>
      <c r="BK62" s="40">
        <f t="shared" si="15"/>
        <v>0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2</v>
      </c>
      <c r="BS62">
        <v>0</v>
      </c>
      <c r="BT62" s="42"/>
      <c r="BU62"/>
      <c r="BV62"/>
      <c r="BW62">
        <f t="shared" si="25"/>
        <v>1155</v>
      </c>
      <c r="BX62">
        <f t="shared" si="23"/>
        <v>1172</v>
      </c>
      <c r="BY62"/>
      <c r="BZ62" s="253" t="s">
        <v>336</v>
      </c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</row>
    <row r="63" spans="1:134" s="32" customFormat="1" ht="17" thickBot="1" x14ac:dyDescent="0.25">
      <c r="A63" s="124" t="str">
        <f>CONFIGURACAO!$C$4</f>
        <v>AREA 21</v>
      </c>
      <c r="B63" s="125">
        <v>61</v>
      </c>
      <c r="C63" s="249" t="s">
        <v>283</v>
      </c>
      <c r="D63" s="126">
        <f t="shared" si="29"/>
        <v>7</v>
      </c>
      <c r="E63" s="250" t="s">
        <v>398</v>
      </c>
      <c r="F63" s="250">
        <v>1</v>
      </c>
      <c r="G63" s="250">
        <v>1</v>
      </c>
      <c r="H63" s="250">
        <v>1</v>
      </c>
      <c r="I63" s="250">
        <v>1</v>
      </c>
      <c r="J63" s="235"/>
      <c r="K63" s="94"/>
      <c r="L63" s="94"/>
      <c r="M63" s="154">
        <f t="shared" si="17"/>
        <v>4</v>
      </c>
      <c r="N63">
        <v>0</v>
      </c>
      <c r="O63">
        <v>0</v>
      </c>
      <c r="P63">
        <v>2</v>
      </c>
      <c r="Q63">
        <v>3</v>
      </c>
      <c r="R63">
        <v>0</v>
      </c>
      <c r="S63">
        <v>1</v>
      </c>
      <c r="T63">
        <v>0</v>
      </c>
      <c r="U63">
        <v>0</v>
      </c>
      <c r="V63">
        <v>0</v>
      </c>
      <c r="W63">
        <v>1</v>
      </c>
      <c r="X63">
        <v>2</v>
      </c>
      <c r="Y63">
        <v>1</v>
      </c>
      <c r="Z63">
        <v>0</v>
      </c>
      <c r="AA63">
        <v>2</v>
      </c>
      <c r="AB63">
        <v>3</v>
      </c>
      <c r="AC63" s="139">
        <f t="shared" si="0"/>
        <v>0</v>
      </c>
      <c r="AD63" s="140">
        <f t="shared" si="1"/>
        <v>2</v>
      </c>
      <c r="AE63" s="141">
        <f t="shared" si="30"/>
        <v>0</v>
      </c>
      <c r="AF63" s="263">
        <f t="shared" si="31"/>
        <v>1</v>
      </c>
      <c r="AG63" s="265">
        <f t="shared" si="20"/>
        <v>1</v>
      </c>
      <c r="AI63" s="37">
        <f>IFERROR(IF(M63&gt;0,(N63*CONFIGURACAO!$C$20)+(O63*CONFIGURACAO!$C$21)+(P63*CONFIGURACAO!$C$22)+(Q63*CONFIGURACAO!$C$23)+(R63*CONFIGURACAO!$C$24),""),"")</f>
        <v>240</v>
      </c>
      <c r="AJ63" s="38">
        <f>IF(S63=0,0,IF(CONFIGURACAO!$C$15="SIM",(IF(S63&gt;CONFIGURACAO!$C$16,CONFIGURACAO!$C$16*CONFIGURACAO!$C$25,S63*CONFIGURACAO!$C$25)),'PI AREA  P75'!S63*CONFIGURACAO!$C$25))</f>
        <v>10</v>
      </c>
      <c r="AK63" s="38">
        <f>IF(T63=0,0,IF(CONFIGURACAO!$C$17="SIM",(IF(T63&gt;CONFIGURACAO!$C$18,CONFIGURACAO!$C$18*CONFIGURACAO!$C$26,T63*CONFIGURACAO!$C$26)),'PI AREA  P75'!T63*CONFIGURACAO!$C$26))</f>
        <v>0</v>
      </c>
      <c r="AL63" s="38">
        <f>IFERROR(IF(M63&gt;0,(U63*CONFIGURACAO!$C$29)+(V63*CONFIGURACAO!$C$30),""),"")</f>
        <v>0</v>
      </c>
      <c r="AM63" s="38">
        <f>IF(W63=0,0,IF(CONFIGURACAO!$C$41="SIM",(IF(W63&gt;CONFIGURACAO!$C$41,CONFIGURACAO!$C$41*CONFIGURACAO!$C$31,W63*CONFIGURACAO!$C$31)),'PI AREA  P75'!W63*CONFIGURACAO!$C$31))</f>
        <v>50</v>
      </c>
      <c r="AN63" s="38">
        <f>IF(X63=0,0,IF(CONFIGURACAO!$C$39="SIM",(IF(X63&gt;CONFIGURACAO!$C$40,CONFIGURACAO!$C$40*CONFIGURACAO!$C$32,X63*CONFIGURACAO!$C$32)),'PI AREA  P75'!X63*CONFIGURACAO!$C$32))</f>
        <v>50</v>
      </c>
      <c r="AO63" s="38">
        <f>IFERROR(IF(M63&gt;0,(Y63*CONFIGURACAO!$C$33)+(Z63*CONFIGURACAO!$C$34)+(AA63*CONFIGURACAO!$C$35)+(AB63*CONFIGURACAO!$C$36),""),"")</f>
        <v>180</v>
      </c>
      <c r="AP63" s="38">
        <f>IF(AA63=0,0,IF(CONFIGURACAO!$C$46="SIM",(IF(AA63&gt;CONFIGURACAO!$C$47,CONFIGURACAO!$C$47*CONFIGURACAO!$C$35,AA63*CONFIGURACAO!$C$35)),'PI AREA  P75'!AA63*CONFIGURACAO!$C$35))</f>
        <v>50</v>
      </c>
      <c r="AQ63" s="38">
        <f>IF(AB63=0,0,IF(CONFIGURACAO!$C$44="SIM",(IF(AB63&gt;CONFIGURACAO!$C$45,CONFIGURACAO!$C$45*CONFIGURACAO!$C$36,AB63*CONFIGURACAO!$C$36)),'PI AREA  P75'!AB63*CONFIGURACAO!$C$36))</f>
        <v>20</v>
      </c>
      <c r="AR63" s="38">
        <f t="shared" si="21"/>
        <v>600</v>
      </c>
      <c r="AS63" s="68">
        <f>IF(AR63="","",$AR63-(($AS$2/CONFIGURACAO!$C$6)*$M63))</f>
        <v>300</v>
      </c>
      <c r="AT63" s="73">
        <f t="shared" si="2"/>
        <v>3</v>
      </c>
      <c r="AU63" s="75">
        <f>IF(AR63="","",$AR63-(($AU$2/CONFIGURACAO!$C$6)*$M63))</f>
        <v>100</v>
      </c>
      <c r="AV63" s="76">
        <f t="shared" si="3"/>
        <v>4</v>
      </c>
      <c r="AW63" s="74">
        <f>IF(AR63="","",$AR63-(($AW$2/CONFIGURACAO!$C$6)*$M63))</f>
        <v>-100</v>
      </c>
      <c r="AX63" s="72" t="str">
        <f t="shared" si="4"/>
        <v>NAO</v>
      </c>
      <c r="AZ63" s="39">
        <f t="shared" si="5"/>
        <v>5.6340408749665477E-2</v>
      </c>
      <c r="BA63" s="146">
        <f t="shared" si="6"/>
        <v>15</v>
      </c>
      <c r="BB63" s="146">
        <f t="shared" si="7"/>
        <v>483</v>
      </c>
      <c r="BC63" s="32">
        <f t="shared" si="8"/>
        <v>624</v>
      </c>
      <c r="BD63" s="148"/>
      <c r="BE63" s="40">
        <f t="shared" si="9"/>
        <v>0</v>
      </c>
      <c r="BF63" s="40">
        <f t="shared" si="10"/>
        <v>0</v>
      </c>
      <c r="BG63" s="40">
        <f t="shared" si="11"/>
        <v>5.1387461459403906E-2</v>
      </c>
      <c r="BH63" s="40">
        <f t="shared" si="12"/>
        <v>0.12126111560226355</v>
      </c>
      <c r="BI63" s="40">
        <f t="shared" si="13"/>
        <v>0</v>
      </c>
      <c r="BJ63" s="40">
        <f t="shared" si="14"/>
        <v>9.2421441774491686E-2</v>
      </c>
      <c r="BK63" s="40">
        <f t="shared" si="15"/>
        <v>0</v>
      </c>
      <c r="BL63">
        <v>0</v>
      </c>
      <c r="BM63">
        <v>0</v>
      </c>
      <c r="BN63">
        <v>1</v>
      </c>
      <c r="BO63">
        <v>2</v>
      </c>
      <c r="BP63">
        <v>1</v>
      </c>
      <c r="BQ63">
        <v>0</v>
      </c>
      <c r="BR63">
        <v>2</v>
      </c>
      <c r="BS63">
        <v>3</v>
      </c>
      <c r="BT63" s="42"/>
      <c r="BU63"/>
      <c r="BV63"/>
      <c r="BW63">
        <f t="shared" si="25"/>
        <v>1173</v>
      </c>
      <c r="BX63">
        <f t="shared" si="23"/>
        <v>1187</v>
      </c>
      <c r="BY63"/>
      <c r="BZ63" s="253" t="s">
        <v>337</v>
      </c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</row>
    <row r="64" spans="1:134" s="32" customFormat="1" ht="17" thickBot="1" x14ac:dyDescent="0.25">
      <c r="A64" s="124" t="str">
        <f>CONFIGURACAO!$C$4</f>
        <v>AREA 21</v>
      </c>
      <c r="B64" s="125">
        <v>62</v>
      </c>
      <c r="C64" s="249" t="s">
        <v>283</v>
      </c>
      <c r="D64" s="126">
        <f t="shared" si="29"/>
        <v>8</v>
      </c>
      <c r="E64" s="250" t="s">
        <v>399</v>
      </c>
      <c r="F64" s="250">
        <v>1</v>
      </c>
      <c r="G64" s="250">
        <v>1</v>
      </c>
      <c r="H64" s="250">
        <v>1</v>
      </c>
      <c r="I64" s="250">
        <v>1</v>
      </c>
      <c r="J64" s="235"/>
      <c r="K64" s="94"/>
      <c r="L64" s="94"/>
      <c r="M64" s="154">
        <f t="shared" si="17"/>
        <v>4</v>
      </c>
      <c r="N64">
        <v>0</v>
      </c>
      <c r="O64">
        <v>1</v>
      </c>
      <c r="P64">
        <v>9</v>
      </c>
      <c r="Q64">
        <v>13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1</v>
      </c>
      <c r="AC64" s="139">
        <f t="shared" si="0"/>
        <v>1</v>
      </c>
      <c r="AD64" s="140">
        <f t="shared" si="1"/>
        <v>10</v>
      </c>
      <c r="AE64" s="141">
        <f t="shared" si="30"/>
        <v>0</v>
      </c>
      <c r="AF64" s="263">
        <f t="shared" si="31"/>
        <v>1</v>
      </c>
      <c r="AG64" s="265">
        <f t="shared" si="20"/>
        <v>2</v>
      </c>
      <c r="AI64" s="37">
        <f>IFERROR(IF(M64&gt;0,(N64*CONFIGURACAO!$C$20)+(O64*CONFIGURACAO!$C$21)+(P64*CONFIGURACAO!$C$22)+(Q64*CONFIGURACAO!$C$23)+(R64*CONFIGURACAO!$C$24),""),"")</f>
        <v>1140</v>
      </c>
      <c r="AJ64" s="38">
        <f>IF(S64=0,0,IF(CONFIGURACAO!$C$15="SIM",(IF(S64&gt;CONFIGURACAO!$C$16,CONFIGURACAO!$C$16*CONFIGURACAO!$C$25,S64*CONFIGURACAO!$C$25)),'PI AREA  P75'!S64*CONFIGURACAO!$C$25))</f>
        <v>10</v>
      </c>
      <c r="AK64" s="38">
        <f>IF(T64=0,0,IF(CONFIGURACAO!$C$17="SIM",(IF(T64&gt;CONFIGURACAO!$C$18,CONFIGURACAO!$C$18*CONFIGURACAO!$C$26,T64*CONFIGURACAO!$C$26)),'PI AREA  P75'!T64*CONFIGURACAO!$C$26))</f>
        <v>0</v>
      </c>
      <c r="AL64" s="38">
        <f>IFERROR(IF(M64&gt;0,(U64*CONFIGURACAO!$C$29)+(V64*CONFIGURACAO!$C$30),""),"")</f>
        <v>0</v>
      </c>
      <c r="AM64" s="38">
        <f>IF(W64=0,0,IF(CONFIGURACAO!$C$41="SIM",(IF(W64&gt;CONFIGURACAO!$C$41,CONFIGURACAO!$C$41*CONFIGURACAO!$C$31,W64*CONFIGURACAO!$C$31)),'PI AREA  P75'!W64*CONFIGURACAO!$C$31))</f>
        <v>0</v>
      </c>
      <c r="AN64" s="38">
        <f>IF(X64=0,0,IF(CONFIGURACAO!$C$39="SIM",(IF(X64&gt;CONFIGURACAO!$C$40,CONFIGURACAO!$C$40*CONFIGURACAO!$C$32,X64*CONFIGURACAO!$C$32)),'PI AREA  P75'!X64*CONFIGURACAO!$C$32))</f>
        <v>0</v>
      </c>
      <c r="AO64" s="38">
        <f>IFERROR(IF(M64&gt;0,(Y64*CONFIGURACAO!$C$33)+(Z64*CONFIGURACAO!$C$34)+(AA64*CONFIGURACAO!$C$35)+(AB64*CONFIGURACAO!$C$36),""),"")</f>
        <v>110</v>
      </c>
      <c r="AP64" s="38">
        <f>IF(AA64=0,0,IF(CONFIGURACAO!$C$46="SIM",(IF(AA64&gt;CONFIGURACAO!$C$47,CONFIGURACAO!$C$47*CONFIGURACAO!$C$35,AA64*CONFIGURACAO!$C$35)),'PI AREA  P75'!AA64*CONFIGURACAO!$C$35))</f>
        <v>0</v>
      </c>
      <c r="AQ64" s="38">
        <f>IF(AB64=0,0,IF(CONFIGURACAO!$C$44="SIM",(IF(AB64&gt;CONFIGURACAO!$C$45,CONFIGURACAO!$C$45*CONFIGURACAO!$C$36,AB64*CONFIGURACAO!$C$36)),'PI AREA  P75'!AB64*CONFIGURACAO!$C$36))</f>
        <v>10</v>
      </c>
      <c r="AR64" s="38">
        <f t="shared" si="21"/>
        <v>1270</v>
      </c>
      <c r="AS64" s="68">
        <f>IF(AR64="","",$AR64-(($AS$2/CONFIGURACAO!$C$6)*$M64))</f>
        <v>970</v>
      </c>
      <c r="AT64" s="73">
        <f t="shared" si="2"/>
        <v>3</v>
      </c>
      <c r="AU64" s="75">
        <f>IF(AR64="","",$AR64-(($AU$2/CONFIGURACAO!$C$6)*$M64))</f>
        <v>770</v>
      </c>
      <c r="AV64" s="76">
        <f t="shared" si="3"/>
        <v>4</v>
      </c>
      <c r="AW64" s="74">
        <f>IF(AR64="","",$AR64-(($AW$2/CONFIGURACAO!$C$6)*$M64))</f>
        <v>570</v>
      </c>
      <c r="AX64" s="72">
        <f t="shared" si="4"/>
        <v>5</v>
      </c>
      <c r="AZ64" s="39">
        <f t="shared" si="5"/>
        <v>0.11925386518679194</v>
      </c>
      <c r="BA64" s="146">
        <f t="shared" si="6"/>
        <v>26</v>
      </c>
      <c r="BB64" s="146">
        <f t="shared" si="7"/>
        <v>209</v>
      </c>
      <c r="BC64" s="32">
        <f t="shared" si="8"/>
        <v>277</v>
      </c>
      <c r="BD64" s="148"/>
      <c r="BE64" s="40">
        <f t="shared" si="9"/>
        <v>0</v>
      </c>
      <c r="BF64" s="40">
        <f t="shared" si="10"/>
        <v>3.8580246913580245E-2</v>
      </c>
      <c r="BG64" s="40">
        <f t="shared" si="11"/>
        <v>0.23124357656731759</v>
      </c>
      <c r="BH64" s="40">
        <f t="shared" si="12"/>
        <v>0.52546483427647539</v>
      </c>
      <c r="BI64" s="40">
        <f t="shared" si="13"/>
        <v>0</v>
      </c>
      <c r="BJ64" s="40">
        <f t="shared" si="14"/>
        <v>9.2421441774491686E-2</v>
      </c>
      <c r="BK64" s="40">
        <f t="shared" si="15"/>
        <v>0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1</v>
      </c>
      <c r="BT64" s="42"/>
      <c r="BU64"/>
      <c r="BV64"/>
      <c r="BW64">
        <f t="shared" si="25"/>
        <v>1188</v>
      </c>
      <c r="BX64">
        <v>1201</v>
      </c>
      <c r="BY64"/>
      <c r="BZ64" s="253" t="s">
        <v>1528</v>
      </c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</row>
    <row r="65" spans="1:134" s="32" customFormat="1" ht="17" thickBot="1" x14ac:dyDescent="0.25">
      <c r="A65" s="124" t="str">
        <f>CONFIGURACAO!$C$4</f>
        <v>AREA 21</v>
      </c>
      <c r="B65" s="125">
        <v>63</v>
      </c>
      <c r="C65" s="249" t="s">
        <v>283</v>
      </c>
      <c r="D65" s="126">
        <f t="shared" si="29"/>
        <v>9</v>
      </c>
      <c r="E65" s="250" t="s">
        <v>400</v>
      </c>
      <c r="F65" s="250">
        <v>1</v>
      </c>
      <c r="G65" s="250">
        <v>1</v>
      </c>
      <c r="H65" s="250">
        <v>1</v>
      </c>
      <c r="I65" s="250">
        <v>1</v>
      </c>
      <c r="J65" s="235"/>
      <c r="K65" s="94"/>
      <c r="L65" s="94"/>
      <c r="M65" s="154">
        <f t="shared" si="17"/>
        <v>4</v>
      </c>
      <c r="N65">
        <v>0</v>
      </c>
      <c r="O65">
        <v>0.75</v>
      </c>
      <c r="P65">
        <v>2</v>
      </c>
      <c r="Q65">
        <v>3</v>
      </c>
      <c r="R65">
        <v>3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1</v>
      </c>
      <c r="Z65">
        <v>0</v>
      </c>
      <c r="AA65">
        <v>1</v>
      </c>
      <c r="AB65">
        <v>0</v>
      </c>
      <c r="AC65" s="139">
        <f t="shared" si="0"/>
        <v>0.75</v>
      </c>
      <c r="AD65" s="140">
        <f t="shared" si="1"/>
        <v>2.75</v>
      </c>
      <c r="AE65" s="141">
        <f t="shared" si="30"/>
        <v>0</v>
      </c>
      <c r="AF65" s="263">
        <f t="shared" si="31"/>
        <v>1</v>
      </c>
      <c r="AG65" s="265">
        <f t="shared" si="20"/>
        <v>1.75</v>
      </c>
      <c r="AI65" s="37">
        <f>IFERROR(IF(M65&gt;0,(N65*CONFIGURACAO!$C$20)+(O65*CONFIGURACAO!$C$21)+(P65*CONFIGURACAO!$C$22)+(Q65*CONFIGURACAO!$C$23)+(R65*CONFIGURACAO!$C$24),""),"")</f>
        <v>360</v>
      </c>
      <c r="AJ65" s="38">
        <f>IF(S65=0,0,IF(CONFIGURACAO!$C$15="SIM",(IF(S65&gt;CONFIGURACAO!$C$16,CONFIGURACAO!$C$16*CONFIGURACAO!$C$25,S65*CONFIGURACAO!$C$25)),'PI AREA  P75'!S65*CONFIGURACAO!$C$25))</f>
        <v>0</v>
      </c>
      <c r="AK65" s="38">
        <f>IF(T65=0,0,IF(CONFIGURACAO!$C$17="SIM",(IF(T65&gt;CONFIGURACAO!$C$18,CONFIGURACAO!$C$18*CONFIGURACAO!$C$26,T65*CONFIGURACAO!$C$26)),'PI AREA  P75'!T65*CONFIGURACAO!$C$26))</f>
        <v>0</v>
      </c>
      <c r="AL65" s="38">
        <f>IFERROR(IF(M65&gt;0,(U65*CONFIGURACAO!$C$29)+(V65*CONFIGURACAO!$C$30),""),"")</f>
        <v>0</v>
      </c>
      <c r="AM65" s="38">
        <f>IF(W65=0,0,IF(CONFIGURACAO!$C$41="SIM",(IF(W65&gt;CONFIGURACAO!$C$41,CONFIGURACAO!$C$41*CONFIGURACAO!$C$31,W65*CONFIGURACAO!$C$31)),'PI AREA  P75'!W65*CONFIGURACAO!$C$31))</f>
        <v>50</v>
      </c>
      <c r="AN65" s="38">
        <f>IF(X65=0,0,IF(CONFIGURACAO!$C$39="SIM",(IF(X65&gt;CONFIGURACAO!$C$40,CONFIGURACAO!$C$40*CONFIGURACAO!$C$32,X65*CONFIGURACAO!$C$32)),'PI AREA  P75'!X65*CONFIGURACAO!$C$32))</f>
        <v>0</v>
      </c>
      <c r="AO65" s="38">
        <f>IFERROR(IF(M65&gt;0,(Y65*CONFIGURACAO!$C$33)+(Z65*CONFIGURACAO!$C$34)+(AA65*CONFIGURACAO!$C$35)+(AB65*CONFIGURACAO!$C$36),""),"")</f>
        <v>125</v>
      </c>
      <c r="AP65" s="38">
        <f>IF(AA65=0,0,IF(CONFIGURACAO!$C$46="SIM",(IF(AA65&gt;CONFIGURACAO!$C$47,CONFIGURACAO!$C$47*CONFIGURACAO!$C$35,AA65*CONFIGURACAO!$C$35)),'PI AREA  P75'!AA65*CONFIGURACAO!$C$35))</f>
        <v>25</v>
      </c>
      <c r="AQ65" s="38">
        <f>IF(AB65=0,0,IF(CONFIGURACAO!$C$44="SIM",(IF(AB65&gt;CONFIGURACAO!$C$45,CONFIGURACAO!$C$45*CONFIGURACAO!$C$36,AB65*CONFIGURACAO!$C$36)),'PI AREA  P75'!AB65*CONFIGURACAO!$C$36))</f>
        <v>0</v>
      </c>
      <c r="AR65" s="38">
        <f t="shared" si="21"/>
        <v>560</v>
      </c>
      <c r="AS65" s="68">
        <f>IF(AR65="","",$AR65-(($AS$2/CONFIGURACAO!$C$6)*$M65))</f>
        <v>260</v>
      </c>
      <c r="AT65" s="73">
        <f t="shared" si="2"/>
        <v>3</v>
      </c>
      <c r="AU65" s="75">
        <f>IF(AR65="","",$AR65-(($AU$2/CONFIGURACAO!$C$6)*$M65))</f>
        <v>60</v>
      </c>
      <c r="AV65" s="76">
        <f t="shared" si="3"/>
        <v>4</v>
      </c>
      <c r="AW65" s="74">
        <f>IF(AR65="","",$AR65-(($AW$2/CONFIGURACAO!$C$6)*$M65))</f>
        <v>-140</v>
      </c>
      <c r="AX65" s="72" t="str">
        <f t="shared" si="4"/>
        <v>NAO</v>
      </c>
      <c r="AZ65" s="39">
        <f t="shared" si="5"/>
        <v>5.2584381499687784E-2</v>
      </c>
      <c r="BA65" s="146">
        <f t="shared" si="6"/>
        <v>11.75</v>
      </c>
      <c r="BB65" s="146">
        <f t="shared" si="7"/>
        <v>595</v>
      </c>
      <c r="BC65" s="32">
        <f t="shared" si="8"/>
        <v>647</v>
      </c>
      <c r="BD65" s="148"/>
      <c r="BE65" s="40">
        <f t="shared" si="9"/>
        <v>0</v>
      </c>
      <c r="BF65" s="40">
        <f t="shared" si="10"/>
        <v>2.8935185185185182E-2</v>
      </c>
      <c r="BG65" s="40">
        <f t="shared" si="11"/>
        <v>5.1387461459403906E-2</v>
      </c>
      <c r="BH65" s="40">
        <f t="shared" si="12"/>
        <v>0.12126111560226355</v>
      </c>
      <c r="BI65" s="40">
        <f t="shared" si="13"/>
        <v>0.31982942430703626</v>
      </c>
      <c r="BJ65" s="40">
        <f t="shared" si="14"/>
        <v>0</v>
      </c>
      <c r="BK65" s="40">
        <f t="shared" si="15"/>
        <v>0</v>
      </c>
      <c r="BL65">
        <v>0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 s="42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</row>
    <row r="66" spans="1:134" s="32" customFormat="1" ht="17" thickBot="1" x14ac:dyDescent="0.25">
      <c r="A66" s="124" t="str">
        <f>CONFIGURACAO!$C$4</f>
        <v>AREA 21</v>
      </c>
      <c r="B66" s="125">
        <v>64</v>
      </c>
      <c r="C66" s="249" t="s">
        <v>283</v>
      </c>
      <c r="D66" s="126">
        <f t="shared" si="29"/>
        <v>10</v>
      </c>
      <c r="E66" s="250" t="s">
        <v>401</v>
      </c>
      <c r="F66" s="250">
        <v>1</v>
      </c>
      <c r="G66" s="250">
        <v>1</v>
      </c>
      <c r="H66" s="250">
        <v>1</v>
      </c>
      <c r="I66" s="250">
        <v>1</v>
      </c>
      <c r="J66" s="235"/>
      <c r="K66" s="94"/>
      <c r="L66" s="94"/>
      <c r="M66" s="154">
        <f t="shared" si="17"/>
        <v>4</v>
      </c>
      <c r="N66">
        <v>0</v>
      </c>
      <c r="O66">
        <v>2</v>
      </c>
      <c r="P66">
        <v>6.75</v>
      </c>
      <c r="Q66">
        <v>1</v>
      </c>
      <c r="R66">
        <v>0.75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 s="139">
        <f t="shared" si="0"/>
        <v>2</v>
      </c>
      <c r="AD66" s="140">
        <f t="shared" si="1"/>
        <v>8.75</v>
      </c>
      <c r="AE66" s="141">
        <f t="shared" si="30"/>
        <v>0</v>
      </c>
      <c r="AF66" s="263">
        <f t="shared" si="31"/>
        <v>0</v>
      </c>
      <c r="AG66" s="265">
        <f t="shared" si="20"/>
        <v>2</v>
      </c>
      <c r="AI66" s="37">
        <f>IFERROR(IF(M66&gt;0,(N66*CONFIGURACAO!$C$20)+(O66*CONFIGURACAO!$C$21)+(P66*CONFIGURACAO!$C$22)+(Q66*CONFIGURACAO!$C$23)+(R66*CONFIGURACAO!$C$24),""),"")</f>
        <v>620</v>
      </c>
      <c r="AJ66" s="38">
        <f>IF(S66=0,0,IF(CONFIGURACAO!$C$15="SIM",(IF(S66&gt;CONFIGURACAO!$C$16,CONFIGURACAO!$C$16*CONFIGURACAO!$C$25,S66*CONFIGURACAO!$C$25)),'PI AREA  P75'!S66*CONFIGURACAO!$C$25))</f>
        <v>0</v>
      </c>
      <c r="AK66" s="38">
        <f>IF(T66=0,0,IF(CONFIGURACAO!$C$17="SIM",(IF(T66&gt;CONFIGURACAO!$C$18,CONFIGURACAO!$C$18*CONFIGURACAO!$C$26,T66*CONFIGURACAO!$C$26)),'PI AREA  P75'!T66*CONFIGURACAO!$C$26))</f>
        <v>0</v>
      </c>
      <c r="AL66" s="38">
        <f>IFERROR(IF(M66&gt;0,(U66*CONFIGURACAO!$C$29)+(V66*CONFIGURACAO!$C$30),""),"")</f>
        <v>0</v>
      </c>
      <c r="AM66" s="38">
        <f>IF(W66=0,0,IF(CONFIGURACAO!$C$41="SIM",(IF(W66&gt;CONFIGURACAO!$C$41,CONFIGURACAO!$C$41*CONFIGURACAO!$C$31,W66*CONFIGURACAO!$C$31)),'PI AREA  P75'!W66*CONFIGURACAO!$C$31))</f>
        <v>0</v>
      </c>
      <c r="AN66" s="38">
        <f>IF(X66=0,0,IF(CONFIGURACAO!$C$39="SIM",(IF(X66&gt;CONFIGURACAO!$C$40,CONFIGURACAO!$C$40*CONFIGURACAO!$C$32,X66*CONFIGURACAO!$C$32)),'PI AREA  P75'!X66*CONFIGURACAO!$C$32))</f>
        <v>0</v>
      </c>
      <c r="AO66" s="38">
        <f>IFERROR(IF(M66&gt;0,(Y66*CONFIGURACAO!$C$33)+(Z66*CONFIGURACAO!$C$34)+(AA66*CONFIGURACAO!$C$35)+(AB66*CONFIGURACAO!$C$36),""),"")</f>
        <v>0</v>
      </c>
      <c r="AP66" s="38">
        <f>IF(AA66=0,0,IF(CONFIGURACAO!$C$46="SIM",(IF(AA66&gt;CONFIGURACAO!$C$47,CONFIGURACAO!$C$47*CONFIGURACAO!$C$35,AA66*CONFIGURACAO!$C$35)),'PI AREA  P75'!AA66*CONFIGURACAO!$C$35))</f>
        <v>0</v>
      </c>
      <c r="AQ66" s="38">
        <f>IF(AB66=0,0,IF(CONFIGURACAO!$C$44="SIM",(IF(AB66&gt;CONFIGURACAO!$C$45,CONFIGURACAO!$C$45*CONFIGURACAO!$C$36,AB66*CONFIGURACAO!$C$36)),'PI AREA  P75'!AB66*CONFIGURACAO!$C$36))</f>
        <v>0</v>
      </c>
      <c r="AR66" s="38">
        <f t="shared" si="21"/>
        <v>620</v>
      </c>
      <c r="AS66" s="68">
        <f>IF(AR66="","",$AR66-(($AS$2/CONFIGURACAO!$C$6)*$M66))</f>
        <v>320</v>
      </c>
      <c r="AT66" s="73">
        <f t="shared" si="2"/>
        <v>3</v>
      </c>
      <c r="AU66" s="75">
        <f>IF(AR66="","",$AR66-(($AU$2/CONFIGURACAO!$C$6)*$M66))</f>
        <v>120</v>
      </c>
      <c r="AV66" s="76">
        <f t="shared" si="3"/>
        <v>4</v>
      </c>
      <c r="AW66" s="74">
        <f>IF(AR66="","",$AR66-(($AW$2/CONFIGURACAO!$C$6)*$M66))</f>
        <v>-80</v>
      </c>
      <c r="AX66" s="72" t="str">
        <f t="shared" si="4"/>
        <v>NAO</v>
      </c>
      <c r="AZ66" s="39">
        <f t="shared" si="5"/>
        <v>5.821842237465432E-2</v>
      </c>
      <c r="BA66" s="146">
        <f t="shared" si="6"/>
        <v>10.5</v>
      </c>
      <c r="BB66" s="146">
        <f t="shared" si="7"/>
        <v>647</v>
      </c>
      <c r="BC66" s="32">
        <f t="shared" si="8"/>
        <v>617</v>
      </c>
      <c r="BD66" s="148"/>
      <c r="BE66" s="40">
        <f t="shared" si="9"/>
        <v>0</v>
      </c>
      <c r="BF66" s="40">
        <f t="shared" si="10"/>
        <v>7.716049382716049E-2</v>
      </c>
      <c r="BG66" s="40">
        <f t="shared" si="11"/>
        <v>0.17343268242548818</v>
      </c>
      <c r="BH66" s="40">
        <f t="shared" si="12"/>
        <v>4.042037186742118E-2</v>
      </c>
      <c r="BI66" s="40">
        <f t="shared" si="13"/>
        <v>7.9957356076759065E-2</v>
      </c>
      <c r="BJ66" s="40">
        <f t="shared" si="14"/>
        <v>0</v>
      </c>
      <c r="BK66" s="40">
        <f t="shared" si="15"/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 s="42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</row>
    <row r="67" spans="1:134" s="32" customFormat="1" ht="17" thickBot="1" x14ac:dyDescent="0.25">
      <c r="A67" s="124" t="str">
        <f>CONFIGURACAO!$C$4</f>
        <v>AREA 21</v>
      </c>
      <c r="B67" s="125">
        <v>65</v>
      </c>
      <c r="C67" s="249" t="s">
        <v>283</v>
      </c>
      <c r="D67" s="126">
        <f t="shared" si="29"/>
        <v>11</v>
      </c>
      <c r="E67" s="250" t="s">
        <v>402</v>
      </c>
      <c r="F67" s="250">
        <v>0</v>
      </c>
      <c r="G67" s="250">
        <v>0</v>
      </c>
      <c r="H67" s="250">
        <v>0</v>
      </c>
      <c r="I67" s="250">
        <v>1</v>
      </c>
      <c r="J67" s="235"/>
      <c r="K67" s="94"/>
      <c r="L67" s="94"/>
      <c r="M67" s="154">
        <f t="shared" si="17"/>
        <v>1</v>
      </c>
      <c r="N67">
        <v>0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s="139">
        <f t="shared" ref="AC67:AC130" si="32">IFERROR((N67+O67),"")</f>
        <v>1</v>
      </c>
      <c r="AD67" s="140">
        <f t="shared" ref="AD67:AD130" si="33">IFERROR(AC67+P67,"")</f>
        <v>2</v>
      </c>
      <c r="AE67" s="141">
        <f t="shared" si="30"/>
        <v>0</v>
      </c>
      <c r="AF67" s="263">
        <f t="shared" si="31"/>
        <v>0</v>
      </c>
      <c r="AG67" s="265">
        <f t="shared" si="20"/>
        <v>1</v>
      </c>
      <c r="AI67" s="37">
        <f>IFERROR(IF(M67&gt;0,(N67*CONFIGURACAO!$C$20)+(O67*CONFIGURACAO!$C$21)+(P67*CONFIGURACAO!$C$22)+(Q67*CONFIGURACAO!$C$23)+(R67*CONFIGURACAO!$C$24),""),"")</f>
        <v>180</v>
      </c>
      <c r="AJ67" s="38">
        <f>IF(S67=0,0,IF(CONFIGURACAO!$C$15="SIM",(IF(S67&gt;CONFIGURACAO!$C$16,CONFIGURACAO!$C$16*CONFIGURACAO!$C$25,S67*CONFIGURACAO!$C$25)),'PI AREA  P75'!S67*CONFIGURACAO!$C$25))</f>
        <v>0</v>
      </c>
      <c r="AK67" s="38">
        <f>IF(T67=0,0,IF(CONFIGURACAO!$C$17="SIM",(IF(T67&gt;CONFIGURACAO!$C$18,CONFIGURACAO!$C$18*CONFIGURACAO!$C$26,T67*CONFIGURACAO!$C$26)),'PI AREA  P75'!T67*CONFIGURACAO!$C$26))</f>
        <v>0</v>
      </c>
      <c r="AL67" s="38">
        <f>IFERROR(IF(M67&gt;0,(U67*CONFIGURACAO!$C$29)+(V67*CONFIGURACAO!$C$30),""),"")</f>
        <v>0</v>
      </c>
      <c r="AM67" s="38">
        <f>IF(W67=0,0,IF(CONFIGURACAO!$C$41="SIM",(IF(W67&gt;CONFIGURACAO!$C$41,CONFIGURACAO!$C$41*CONFIGURACAO!$C$31,W67*CONFIGURACAO!$C$31)),'PI AREA  P75'!W67*CONFIGURACAO!$C$31))</f>
        <v>0</v>
      </c>
      <c r="AN67" s="38">
        <f>IF(X67=0,0,IF(CONFIGURACAO!$C$39="SIM",(IF(X67&gt;CONFIGURACAO!$C$40,CONFIGURACAO!$C$40*CONFIGURACAO!$C$32,X67*CONFIGURACAO!$C$32)),'PI AREA  P75'!X67*CONFIGURACAO!$C$32))</f>
        <v>0</v>
      </c>
      <c r="AO67" s="38">
        <f>IFERROR(IF(M67&gt;0,(Y67*CONFIGURACAO!$C$33)+(Z67*CONFIGURACAO!$C$34)+(AA67*CONFIGURACAO!$C$35)+(AB67*CONFIGURACAO!$C$36),""),"")</f>
        <v>0</v>
      </c>
      <c r="AP67" s="38">
        <f>IF(AA67=0,0,IF(CONFIGURACAO!$C$46="SIM",(IF(AA67&gt;CONFIGURACAO!$C$47,CONFIGURACAO!$C$47*CONFIGURACAO!$C$35,AA67*CONFIGURACAO!$C$35)),'PI AREA  P75'!AA67*CONFIGURACAO!$C$35))</f>
        <v>0</v>
      </c>
      <c r="AQ67" s="38">
        <f>IF(AB67=0,0,IF(CONFIGURACAO!$C$44="SIM",(IF(AB67&gt;CONFIGURACAO!$C$45,CONFIGURACAO!$C$45*CONFIGURACAO!$C$36,AB67*CONFIGURACAO!$C$36)),'PI AREA  P75'!AB67*CONFIGURACAO!$C$36))</f>
        <v>0</v>
      </c>
      <c r="AR67" s="38">
        <f t="shared" si="21"/>
        <v>180</v>
      </c>
      <c r="AS67" s="68">
        <f>IF(AR67="","",$AR67-(($AS$2/CONFIGURACAO!$C$6)*$M67))</f>
        <v>105</v>
      </c>
      <c r="AT67" s="73">
        <f t="shared" ref="AT67:AT130" si="34">IF(M67="","",IF(AS67&gt;=0,3,"NAO"))</f>
        <v>3</v>
      </c>
      <c r="AU67" s="75">
        <f>IF(AR67="","",$AR67-(($AU$2/CONFIGURACAO!$C$6)*$M67))</f>
        <v>55</v>
      </c>
      <c r="AV67" s="76">
        <f t="shared" ref="AV67:AV130" si="35">IF(M67=""," ",IF(AU67&gt;=0,4,"NAO"))</f>
        <v>4</v>
      </c>
      <c r="AW67" s="74">
        <f>IF(AR67="","",$AR67-(($AW$2/CONFIGURACAO!$C$6)*$M67))</f>
        <v>5</v>
      </c>
      <c r="AX67" s="72">
        <f t="shared" ref="AX67:AX130" si="36">IF(M67="","",IF(AW67&gt;=0,5,"NAO"))</f>
        <v>5</v>
      </c>
      <c r="AZ67" s="39">
        <f t="shared" ref="AZ67:AZ130" si="37">IF(AR67="","",(AR67/(SUM($AR$3:$AR$1204))*100))</f>
        <v>1.6902122624899645E-2</v>
      </c>
      <c r="BA67" s="146">
        <f t="shared" ref="BA67:BA130" si="38">IF(M67="","",SUM(N67:T67,U67:X67,Y67:AB67))</f>
        <v>3</v>
      </c>
      <c r="BB67" s="146">
        <f t="shared" ref="BB67:BB130" si="39">IF(M67="","",RANK(BA67,$BA$3:$BA$1204))</f>
        <v>947</v>
      </c>
      <c r="BC67" s="32">
        <f t="shared" ref="BC67:BC130" si="40">IF(M67="","",RANK(AR67,$AR$3:$AR$1204))</f>
        <v>948</v>
      </c>
      <c r="BD67" s="148"/>
      <c r="BE67" s="40">
        <f t="shared" ref="BE67:BE130" si="41">IF($M67="","",IF(N67="","",(N67/N$1212*100)))</f>
        <v>0</v>
      </c>
      <c r="BF67" s="40">
        <f t="shared" ref="BF67:BF130" si="42">IF($M67="","",IF(O67="","",(O67/O$1212*100)))</f>
        <v>3.8580246913580245E-2</v>
      </c>
      <c r="BG67" s="40">
        <f t="shared" ref="BG67:BG130" si="43">IF($M67="","",IF(P67="","",(P67/P$1212*100)))</f>
        <v>2.5693730729701953E-2</v>
      </c>
      <c r="BH67" s="40">
        <f t="shared" ref="BH67:BH130" si="44">IF($M67="","",IF(Q67="","",(Q67/Q$1212*100)))</f>
        <v>4.042037186742118E-2</v>
      </c>
      <c r="BI67" s="40">
        <f t="shared" ref="BI67:BI130" si="45">IF($M67="","",IF(R67="","",(R67/R$1212*100)))</f>
        <v>0</v>
      </c>
      <c r="BJ67" s="40">
        <f t="shared" ref="BJ67:BJ130" si="46">IF($M67="","",IF(S67="","",(S67/S$1212*100)))</f>
        <v>0</v>
      </c>
      <c r="BK67" s="40">
        <f t="shared" ref="BK67:BK130" si="47">IF($M67="","",IF(T67="","",(T67/T$1212*100)))</f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 s="42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</row>
    <row r="68" spans="1:134" s="32" customFormat="1" ht="17" thickBot="1" x14ac:dyDescent="0.25">
      <c r="A68" s="124" t="str">
        <f>CONFIGURACAO!$C$4</f>
        <v>AREA 21</v>
      </c>
      <c r="B68" s="125">
        <v>66</v>
      </c>
      <c r="C68" s="249" t="s">
        <v>283</v>
      </c>
      <c r="D68" s="126">
        <f t="shared" si="29"/>
        <v>12</v>
      </c>
      <c r="E68" s="250" t="s">
        <v>403</v>
      </c>
      <c r="F68" s="250">
        <v>1</v>
      </c>
      <c r="G68" s="250">
        <v>1</v>
      </c>
      <c r="H68" s="250">
        <v>1</v>
      </c>
      <c r="I68" s="250">
        <v>1</v>
      </c>
      <c r="J68" s="235"/>
      <c r="K68" s="94"/>
      <c r="L68" s="94"/>
      <c r="M68" s="154">
        <f t="shared" ref="M68:M131" si="48">IF(SUM(F68:I68)&gt;0,SUM(F68:I68),"")</f>
        <v>4</v>
      </c>
      <c r="N68">
        <v>0</v>
      </c>
      <c r="O68">
        <v>0.75</v>
      </c>
      <c r="P68">
        <v>4</v>
      </c>
      <c r="Q68">
        <v>3.75</v>
      </c>
      <c r="R68">
        <v>1.75</v>
      </c>
      <c r="S68">
        <v>1</v>
      </c>
      <c r="T68">
        <v>2.5</v>
      </c>
      <c r="U68">
        <v>0</v>
      </c>
      <c r="V68">
        <v>0</v>
      </c>
      <c r="W68">
        <v>0</v>
      </c>
      <c r="X68">
        <v>0</v>
      </c>
      <c r="Y68">
        <v>1</v>
      </c>
      <c r="Z68">
        <v>3</v>
      </c>
      <c r="AA68">
        <v>0</v>
      </c>
      <c r="AB68">
        <v>0</v>
      </c>
      <c r="AC68" s="139">
        <f t="shared" si="32"/>
        <v>0.75</v>
      </c>
      <c r="AD68" s="140">
        <f t="shared" si="33"/>
        <v>4.75</v>
      </c>
      <c r="AE68" s="141">
        <f t="shared" si="30"/>
        <v>0</v>
      </c>
      <c r="AF68" s="263">
        <f t="shared" si="31"/>
        <v>4</v>
      </c>
      <c r="AG68" s="265">
        <f t="shared" ref="AG68:AG131" si="49">SUM(N68+O68+U68+V68+Y68+Z68)</f>
        <v>4.75</v>
      </c>
      <c r="AI68" s="37">
        <f>IFERROR(IF(M68&gt;0,(N68*CONFIGURACAO!$C$20)+(O68*CONFIGURACAO!$C$21)+(P68*CONFIGURACAO!$C$22)+(Q68*CONFIGURACAO!$C$23)+(R68*CONFIGURACAO!$C$24),""),"")</f>
        <v>485</v>
      </c>
      <c r="AJ68" s="38">
        <f>IF(S68=0,0,IF(CONFIGURACAO!$C$15="SIM",(IF(S68&gt;CONFIGURACAO!$C$16,CONFIGURACAO!$C$16*CONFIGURACAO!$C$25,S68*CONFIGURACAO!$C$25)),'PI AREA  P75'!S68*CONFIGURACAO!$C$25))</f>
        <v>10</v>
      </c>
      <c r="AK68" s="38">
        <f>IF(T68=0,0,IF(CONFIGURACAO!$C$17="SIM",(IF(T68&gt;CONFIGURACAO!$C$18,CONFIGURACAO!$C$18*CONFIGURACAO!$C$26,T68*CONFIGURACAO!$C$26)),'PI AREA  P75'!T68*CONFIGURACAO!$C$26))</f>
        <v>12.5</v>
      </c>
      <c r="AL68" s="38">
        <f>IFERROR(IF(M68&gt;0,(U68*CONFIGURACAO!$C$29)+(V68*CONFIGURACAO!$C$30),""),"")</f>
        <v>0</v>
      </c>
      <c r="AM68" s="38">
        <f>IF(W68=0,0,IF(CONFIGURACAO!$C$41="SIM",(IF(W68&gt;CONFIGURACAO!$C$41,CONFIGURACAO!$C$41*CONFIGURACAO!$C$31,W68*CONFIGURACAO!$C$31)),'PI AREA  P75'!W68*CONFIGURACAO!$C$31))</f>
        <v>0</v>
      </c>
      <c r="AN68" s="38">
        <f>IF(X68=0,0,IF(CONFIGURACAO!$C$39="SIM",(IF(X68&gt;CONFIGURACAO!$C$40,CONFIGURACAO!$C$40*CONFIGURACAO!$C$32,X68*CONFIGURACAO!$C$32)),'PI AREA  P75'!X68*CONFIGURACAO!$C$32))</f>
        <v>0</v>
      </c>
      <c r="AO68" s="38">
        <f>IFERROR(IF(M68&gt;0,(Y68*CONFIGURACAO!$C$33)+(Z68*CONFIGURACAO!$C$34)+(AA68*CONFIGURACAO!$C$35)+(AB68*CONFIGURACAO!$C$36),""),"")</f>
        <v>250</v>
      </c>
      <c r="AP68" s="38">
        <f>IF(AA68=0,0,IF(CONFIGURACAO!$C$46="SIM",(IF(AA68&gt;CONFIGURACAO!$C$47,CONFIGURACAO!$C$47*CONFIGURACAO!$C$35,AA68*CONFIGURACAO!$C$35)),'PI AREA  P75'!AA68*CONFIGURACAO!$C$35))</f>
        <v>0</v>
      </c>
      <c r="AQ68" s="38">
        <f>IF(AB68=0,0,IF(CONFIGURACAO!$C$44="SIM",(IF(AB68&gt;CONFIGURACAO!$C$45,CONFIGURACAO!$C$45*CONFIGURACAO!$C$36,AB68*CONFIGURACAO!$C$36)),'PI AREA  P75'!AB68*CONFIGURACAO!$C$36))</f>
        <v>0</v>
      </c>
      <c r="AR68" s="38">
        <f t="shared" ref="AR68:AR131" si="50">IF(OR(M68=1,M68=2,M68=3,M68=4),SUM(AI68:AQ68),"")</f>
        <v>757.5</v>
      </c>
      <c r="AS68" s="68">
        <f>IF(AR68="","",$AR68-(($AS$2/CONFIGURACAO!$C$6)*$M68))</f>
        <v>457.5</v>
      </c>
      <c r="AT68" s="73">
        <f t="shared" si="34"/>
        <v>3</v>
      </c>
      <c r="AU68" s="75">
        <f>IF(AR68="","",$AR68-(($AU$2/CONFIGURACAO!$C$6)*$M68))</f>
        <v>257.5</v>
      </c>
      <c r="AV68" s="76">
        <f t="shared" si="35"/>
        <v>4</v>
      </c>
      <c r="AW68" s="74">
        <f>IF(AR68="","",$AR68-(($AW$2/CONFIGURACAO!$C$6)*$M68))</f>
        <v>57.5</v>
      </c>
      <c r="AX68" s="72">
        <f t="shared" si="36"/>
        <v>5</v>
      </c>
      <c r="AZ68" s="39">
        <f t="shared" si="37"/>
        <v>7.1129766046452672E-2</v>
      </c>
      <c r="BA68" s="146">
        <f t="shared" si="38"/>
        <v>17.75</v>
      </c>
      <c r="BB68" s="146">
        <f t="shared" si="39"/>
        <v>395</v>
      </c>
      <c r="BC68" s="32">
        <f t="shared" si="40"/>
        <v>528</v>
      </c>
      <c r="BD68" s="148"/>
      <c r="BE68" s="40">
        <f t="shared" si="41"/>
        <v>0</v>
      </c>
      <c r="BF68" s="40">
        <f t="shared" si="42"/>
        <v>2.8935185185185182E-2</v>
      </c>
      <c r="BG68" s="40">
        <f t="shared" si="43"/>
        <v>0.10277492291880781</v>
      </c>
      <c r="BH68" s="40">
        <f t="shared" si="44"/>
        <v>0.15157639450282942</v>
      </c>
      <c r="BI68" s="40">
        <f t="shared" si="45"/>
        <v>0.18656716417910446</v>
      </c>
      <c r="BJ68" s="40">
        <f t="shared" si="46"/>
        <v>9.2421441774491686E-2</v>
      </c>
      <c r="BK68" s="40">
        <f t="shared" si="47"/>
        <v>0.40128410914927765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3</v>
      </c>
      <c r="BR68">
        <v>0</v>
      </c>
      <c r="BS68">
        <v>0</v>
      </c>
      <c r="BT68" s="42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</row>
    <row r="69" spans="1:134" s="32" customFormat="1" ht="17" thickBot="1" x14ac:dyDescent="0.25">
      <c r="A69" s="124" t="str">
        <f>CONFIGURACAO!$C$4</f>
        <v>AREA 21</v>
      </c>
      <c r="B69" s="125">
        <v>67</v>
      </c>
      <c r="C69" s="249" t="s">
        <v>284</v>
      </c>
      <c r="D69" s="126">
        <f t="shared" si="29"/>
        <v>1</v>
      </c>
      <c r="E69" s="250" t="s">
        <v>404</v>
      </c>
      <c r="F69" s="250">
        <v>0</v>
      </c>
      <c r="G69" s="250">
        <v>0</v>
      </c>
      <c r="H69" s="250">
        <v>0</v>
      </c>
      <c r="I69" s="250">
        <v>1</v>
      </c>
      <c r="J69" s="87"/>
      <c r="K69" s="94"/>
      <c r="L69" s="94"/>
      <c r="M69" s="154">
        <f t="shared" si="48"/>
        <v>1</v>
      </c>
      <c r="N69">
        <v>0</v>
      </c>
      <c r="O69">
        <v>0</v>
      </c>
      <c r="P69">
        <v>1</v>
      </c>
      <c r="Q69">
        <v>0.75</v>
      </c>
      <c r="R69">
        <v>0.75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s="139">
        <f t="shared" si="32"/>
        <v>0</v>
      </c>
      <c r="AD69" s="140">
        <f t="shared" si="33"/>
        <v>1</v>
      </c>
      <c r="AE69" s="141">
        <f t="shared" si="30"/>
        <v>0</v>
      </c>
      <c r="AF69" s="263">
        <f t="shared" si="31"/>
        <v>0</v>
      </c>
      <c r="AG69" s="265">
        <f t="shared" si="49"/>
        <v>0</v>
      </c>
      <c r="AI69" s="37">
        <f>IFERROR(IF(M69&gt;0,(N69*CONFIGURACAO!$C$20)+(O69*CONFIGURACAO!$C$21)+(P69*CONFIGURACAO!$C$22)+(Q69*CONFIGURACAO!$C$23)+(R69*CONFIGURACAO!$C$24),""),"")</f>
        <v>105</v>
      </c>
      <c r="AJ69" s="38">
        <f>IF(S69=0,0,IF(CONFIGURACAO!$C$15="SIM",(IF(S69&gt;CONFIGURACAO!$C$16,CONFIGURACAO!$C$16*CONFIGURACAO!$C$25,S69*CONFIGURACAO!$C$25)),'PI AREA  P75'!S69*CONFIGURACAO!$C$25))</f>
        <v>0</v>
      </c>
      <c r="AK69" s="38">
        <f>IF(T69=0,0,IF(CONFIGURACAO!$C$17="SIM",(IF(T69&gt;CONFIGURACAO!$C$18,CONFIGURACAO!$C$18*CONFIGURACAO!$C$26,T69*CONFIGURACAO!$C$26)),'PI AREA  P75'!T69*CONFIGURACAO!$C$26))</f>
        <v>0</v>
      </c>
      <c r="AL69" s="38">
        <f>IFERROR(IF(M69&gt;0,(U69*CONFIGURACAO!$C$29)+(V69*CONFIGURACAO!$C$30),""),"")</f>
        <v>0</v>
      </c>
      <c r="AM69" s="38">
        <f>IF(W69=0,0,IF(CONFIGURACAO!$C$41="SIM",(IF(W69&gt;CONFIGURACAO!$C$41,CONFIGURACAO!$C$41*CONFIGURACAO!$C$31,W69*CONFIGURACAO!$C$31)),'PI AREA  P75'!W69*CONFIGURACAO!$C$31))</f>
        <v>0</v>
      </c>
      <c r="AN69" s="38">
        <f>IF(X69=0,0,IF(CONFIGURACAO!$C$39="SIM",(IF(X69&gt;CONFIGURACAO!$C$40,CONFIGURACAO!$C$40*CONFIGURACAO!$C$32,X69*CONFIGURACAO!$C$32)),'PI AREA  P75'!X69*CONFIGURACAO!$C$32))</f>
        <v>0</v>
      </c>
      <c r="AO69" s="38">
        <f>IFERROR(IF(M69&gt;0,(Y69*CONFIGURACAO!$C$33)+(Z69*CONFIGURACAO!$C$34)+(AA69*CONFIGURACAO!$C$35)+(AB69*CONFIGURACAO!$C$36),""),"")</f>
        <v>0</v>
      </c>
      <c r="AP69" s="38">
        <f>IF(AA69=0,0,IF(CONFIGURACAO!$C$46="SIM",(IF(AA69&gt;CONFIGURACAO!$C$47,CONFIGURACAO!$C$47*CONFIGURACAO!$C$35,AA69*CONFIGURACAO!$C$35)),'PI AREA  P75'!AA69*CONFIGURACAO!$C$35))</f>
        <v>0</v>
      </c>
      <c r="AQ69" s="38">
        <f>IF(AB69=0,0,IF(CONFIGURACAO!$C$44="SIM",(IF(AB69&gt;CONFIGURACAO!$C$45,CONFIGURACAO!$C$45*CONFIGURACAO!$C$36,AB69*CONFIGURACAO!$C$36)),'PI AREA  P75'!AB69*CONFIGURACAO!$C$36))</f>
        <v>0</v>
      </c>
      <c r="AR69" s="38">
        <f t="shared" si="50"/>
        <v>105</v>
      </c>
      <c r="AS69" s="68">
        <f>IF(AR69="","",$AR69-(($AS$2/CONFIGURACAO!$C$6)*$M69))</f>
        <v>30</v>
      </c>
      <c r="AT69" s="73">
        <f t="shared" si="34"/>
        <v>3</v>
      </c>
      <c r="AU69" s="75">
        <f>IF(AR69="","",$AR69-(($AU$2/CONFIGURACAO!$C$6)*$M69))</f>
        <v>-20</v>
      </c>
      <c r="AV69" s="76" t="str">
        <f t="shared" si="35"/>
        <v>NAO</v>
      </c>
      <c r="AW69" s="74">
        <f>IF(AR69="","",$AR69-(($AW$2/CONFIGURACAO!$C$6)*$M69))</f>
        <v>-70</v>
      </c>
      <c r="AX69" s="72" t="str">
        <f t="shared" si="36"/>
        <v>NAO</v>
      </c>
      <c r="AZ69" s="39">
        <f t="shared" si="37"/>
        <v>9.8595715311914581E-3</v>
      </c>
      <c r="BA69" s="146">
        <f t="shared" si="38"/>
        <v>2.5</v>
      </c>
      <c r="BB69" s="146">
        <f t="shared" si="39"/>
        <v>986</v>
      </c>
      <c r="BC69" s="32">
        <f t="shared" si="40"/>
        <v>1031</v>
      </c>
      <c r="BD69" s="148"/>
      <c r="BE69" s="40">
        <f t="shared" si="41"/>
        <v>0</v>
      </c>
      <c r="BF69" s="40">
        <f t="shared" si="42"/>
        <v>0</v>
      </c>
      <c r="BG69" s="40">
        <f t="shared" si="43"/>
        <v>2.5693730729701953E-2</v>
      </c>
      <c r="BH69" s="40">
        <f t="shared" si="44"/>
        <v>3.0315278900565887E-2</v>
      </c>
      <c r="BI69" s="40">
        <f t="shared" si="45"/>
        <v>7.9957356076759065E-2</v>
      </c>
      <c r="BJ69" s="40">
        <f t="shared" si="46"/>
        <v>0</v>
      </c>
      <c r="BK69" s="40">
        <f t="shared" si="47"/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 s="42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</row>
    <row r="70" spans="1:134" s="32" customFormat="1" ht="17" thickBot="1" x14ac:dyDescent="0.25">
      <c r="A70" s="124" t="str">
        <f>CONFIGURACAO!$C$4</f>
        <v>AREA 21</v>
      </c>
      <c r="B70" s="125">
        <v>68</v>
      </c>
      <c r="C70" s="249" t="s">
        <v>284</v>
      </c>
      <c r="D70" s="126">
        <f t="shared" si="29"/>
        <v>2</v>
      </c>
      <c r="E70" s="250" t="s">
        <v>405</v>
      </c>
      <c r="F70" s="250">
        <v>1</v>
      </c>
      <c r="G70" s="250">
        <v>1</v>
      </c>
      <c r="H70" s="250">
        <v>1</v>
      </c>
      <c r="I70" s="250">
        <v>1</v>
      </c>
      <c r="J70" s="87"/>
      <c r="K70" s="94"/>
      <c r="L70" s="94"/>
      <c r="M70" s="154">
        <f t="shared" si="48"/>
        <v>4</v>
      </c>
      <c r="N70">
        <v>5</v>
      </c>
      <c r="O70">
        <v>4.25</v>
      </c>
      <c r="P70">
        <v>14.75</v>
      </c>
      <c r="Q70">
        <v>11.75</v>
      </c>
      <c r="R70">
        <v>4</v>
      </c>
      <c r="S70">
        <v>2</v>
      </c>
      <c r="T70">
        <v>2.75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 s="139">
        <f t="shared" si="32"/>
        <v>9.25</v>
      </c>
      <c r="AD70" s="140">
        <f t="shared" si="33"/>
        <v>24</v>
      </c>
      <c r="AE70" s="141">
        <f t="shared" si="30"/>
        <v>0</v>
      </c>
      <c r="AF70" s="263">
        <f t="shared" si="31"/>
        <v>0</v>
      </c>
      <c r="AG70" s="265">
        <f t="shared" si="49"/>
        <v>9.25</v>
      </c>
      <c r="AI70" s="37">
        <f>IFERROR(IF(M70&gt;0,(N70*CONFIGURACAO!$C$20)+(O70*CONFIGURACAO!$C$21)+(P70*CONFIGURACAO!$C$22)+(Q70*CONFIGURACAO!$C$23)+(R70*CONFIGURACAO!$C$24),""),"")</f>
        <v>2275</v>
      </c>
      <c r="AJ70" s="38">
        <f>IF(S70=0,0,IF(CONFIGURACAO!$C$15="SIM",(IF(S70&gt;CONFIGURACAO!$C$16,CONFIGURACAO!$C$16*CONFIGURACAO!$C$25,S70*CONFIGURACAO!$C$25)),'PI AREA  P75'!S70*CONFIGURACAO!$C$25))</f>
        <v>20</v>
      </c>
      <c r="AK70" s="38">
        <f>IF(T70=0,0,IF(CONFIGURACAO!$C$17="SIM",(IF(T70&gt;CONFIGURACAO!$C$18,CONFIGURACAO!$C$18*CONFIGURACAO!$C$26,T70*CONFIGURACAO!$C$26)),'PI AREA  P75'!T70*CONFIGURACAO!$C$26))</f>
        <v>13.75</v>
      </c>
      <c r="AL70" s="38">
        <f>IFERROR(IF(M70&gt;0,(U70*CONFIGURACAO!$C$29)+(V70*CONFIGURACAO!$C$30),""),"")</f>
        <v>0</v>
      </c>
      <c r="AM70" s="38">
        <f>IF(W70=0,0,IF(CONFIGURACAO!$C$41="SIM",(IF(W70&gt;CONFIGURACAO!$C$41,CONFIGURACAO!$C$41*CONFIGURACAO!$C$31,W70*CONFIGURACAO!$C$31)),'PI AREA  P75'!W70*CONFIGURACAO!$C$31))</f>
        <v>0</v>
      </c>
      <c r="AN70" s="38">
        <f>IF(X70=0,0,IF(CONFIGURACAO!$C$39="SIM",(IF(X70&gt;CONFIGURACAO!$C$40,CONFIGURACAO!$C$40*CONFIGURACAO!$C$32,X70*CONFIGURACAO!$C$32)),'PI AREA  P75'!X70*CONFIGURACAO!$C$32))</f>
        <v>0</v>
      </c>
      <c r="AO70" s="38">
        <f>IFERROR(IF(M70&gt;0,(Y70*CONFIGURACAO!$C$33)+(Z70*CONFIGURACAO!$C$34)+(AA70*CONFIGURACAO!$C$35)+(AB70*CONFIGURACAO!$C$36),""),"")</f>
        <v>0</v>
      </c>
      <c r="AP70" s="38">
        <f>IF(AA70=0,0,IF(CONFIGURACAO!$C$46="SIM",(IF(AA70&gt;CONFIGURACAO!$C$47,CONFIGURACAO!$C$47*CONFIGURACAO!$C$35,AA70*CONFIGURACAO!$C$35)),'PI AREA  P75'!AA70*CONFIGURACAO!$C$35))</f>
        <v>0</v>
      </c>
      <c r="AQ70" s="38">
        <f>IF(AB70=0,0,IF(CONFIGURACAO!$C$44="SIM",(IF(AB70&gt;CONFIGURACAO!$C$45,CONFIGURACAO!$C$45*CONFIGURACAO!$C$36,AB70*CONFIGURACAO!$C$36)),'PI AREA  P75'!AB70*CONFIGURACAO!$C$36))</f>
        <v>0</v>
      </c>
      <c r="AR70" s="38">
        <f t="shared" si="50"/>
        <v>2308.75</v>
      </c>
      <c r="AS70" s="68">
        <f>IF(AR70="","",$AR70-(($AS$2/CONFIGURACAO!$C$6)*$M70))</f>
        <v>2008.75</v>
      </c>
      <c r="AT70" s="73">
        <f t="shared" si="34"/>
        <v>3</v>
      </c>
      <c r="AU70" s="75">
        <f>IF(AR70="","",$AR70-(($AU$2/CONFIGURACAO!$C$6)*$M70))</f>
        <v>1808.75</v>
      </c>
      <c r="AV70" s="76">
        <f t="shared" si="35"/>
        <v>4</v>
      </c>
      <c r="AW70" s="74">
        <f>IF(AR70="","",$AR70-(($AW$2/CONFIGURACAO!$C$6)*$M70))</f>
        <v>1608.75</v>
      </c>
      <c r="AX70" s="72">
        <f t="shared" si="36"/>
        <v>5</v>
      </c>
      <c r="AZ70" s="39">
        <f t="shared" si="37"/>
        <v>0.21679319783465029</v>
      </c>
      <c r="BA70" s="146">
        <f t="shared" si="38"/>
        <v>44.5</v>
      </c>
      <c r="BB70" s="146">
        <f t="shared" si="39"/>
        <v>56</v>
      </c>
      <c r="BC70" s="32">
        <f t="shared" si="40"/>
        <v>82</v>
      </c>
      <c r="BD70" s="148"/>
      <c r="BE70" s="40">
        <f t="shared" si="41"/>
        <v>0.18628912071535023</v>
      </c>
      <c r="BF70" s="40">
        <f t="shared" si="42"/>
        <v>0.16396604938271603</v>
      </c>
      <c r="BG70" s="40">
        <f t="shared" si="43"/>
        <v>0.3789825282631038</v>
      </c>
      <c r="BH70" s="40">
        <f t="shared" si="44"/>
        <v>0.47493936944219889</v>
      </c>
      <c r="BI70" s="40">
        <f t="shared" si="45"/>
        <v>0.42643923240938164</v>
      </c>
      <c r="BJ70" s="40">
        <f t="shared" si="46"/>
        <v>0.18484288354898337</v>
      </c>
      <c r="BK70" s="40">
        <f t="shared" si="47"/>
        <v>0.44141252006420545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 s="42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</row>
    <row r="71" spans="1:134" s="32" customFormat="1" ht="17" thickBot="1" x14ac:dyDescent="0.25">
      <c r="A71" s="124" t="str">
        <f>CONFIGURACAO!$C$4</f>
        <v>AREA 21</v>
      </c>
      <c r="B71" s="125">
        <v>69</v>
      </c>
      <c r="C71" s="249" t="s">
        <v>284</v>
      </c>
      <c r="D71" s="126">
        <f t="shared" si="29"/>
        <v>3</v>
      </c>
      <c r="E71" s="250" t="s">
        <v>406</v>
      </c>
      <c r="F71" s="250">
        <v>1</v>
      </c>
      <c r="G71" s="250">
        <v>1</v>
      </c>
      <c r="H71" s="250">
        <v>1</v>
      </c>
      <c r="I71" s="250">
        <v>1</v>
      </c>
      <c r="J71" s="87"/>
      <c r="K71" s="94"/>
      <c r="L71" s="94"/>
      <c r="M71" s="154">
        <f t="shared" si="48"/>
        <v>4</v>
      </c>
      <c r="N71">
        <v>5.5</v>
      </c>
      <c r="O71">
        <v>0</v>
      </c>
      <c r="P71">
        <v>4.25</v>
      </c>
      <c r="Q71">
        <v>1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s="139">
        <f t="shared" si="32"/>
        <v>5.5</v>
      </c>
      <c r="AD71" s="140">
        <f t="shared" si="33"/>
        <v>9.75</v>
      </c>
      <c r="AE71" s="141">
        <f t="shared" si="30"/>
        <v>0</v>
      </c>
      <c r="AF71" s="263">
        <f t="shared" si="31"/>
        <v>0</v>
      </c>
      <c r="AG71" s="265">
        <f t="shared" si="49"/>
        <v>5.5</v>
      </c>
      <c r="AI71" s="37">
        <f>IFERROR(IF(M71&gt;0,(N71*CONFIGURACAO!$C$20)+(O71*CONFIGURACAO!$C$21)+(P71*CONFIGURACAO!$C$22)+(Q71*CONFIGURACAO!$C$23)+(R71*CONFIGURACAO!$C$24),""),"")</f>
        <v>845</v>
      </c>
      <c r="AJ71" s="38">
        <f>IF(S71=0,0,IF(CONFIGURACAO!$C$15="SIM",(IF(S71&gt;CONFIGURACAO!$C$16,CONFIGURACAO!$C$16*CONFIGURACAO!$C$25,S71*CONFIGURACAO!$C$25)),'PI AREA  P75'!S71*CONFIGURACAO!$C$25))</f>
        <v>10</v>
      </c>
      <c r="AK71" s="38">
        <f>IF(T71=0,0,IF(CONFIGURACAO!$C$17="SIM",(IF(T71&gt;CONFIGURACAO!$C$18,CONFIGURACAO!$C$18*CONFIGURACAO!$C$26,T71*CONFIGURACAO!$C$26)),'PI AREA  P75'!T71*CONFIGURACAO!$C$26))</f>
        <v>0</v>
      </c>
      <c r="AL71" s="38">
        <f>IFERROR(IF(M71&gt;0,(U71*CONFIGURACAO!$C$29)+(V71*CONFIGURACAO!$C$30),""),"")</f>
        <v>0</v>
      </c>
      <c r="AM71" s="38">
        <f>IF(W71=0,0,IF(CONFIGURACAO!$C$41="SIM",(IF(W71&gt;CONFIGURACAO!$C$41,CONFIGURACAO!$C$41*CONFIGURACAO!$C$31,W71*CONFIGURACAO!$C$31)),'PI AREA  P75'!W71*CONFIGURACAO!$C$31))</f>
        <v>0</v>
      </c>
      <c r="AN71" s="38">
        <f>IF(X71=0,0,IF(CONFIGURACAO!$C$39="SIM",(IF(X71&gt;CONFIGURACAO!$C$40,CONFIGURACAO!$C$40*CONFIGURACAO!$C$32,X71*CONFIGURACAO!$C$32)),'PI AREA  P75'!X71*CONFIGURACAO!$C$32))</f>
        <v>0</v>
      </c>
      <c r="AO71" s="38">
        <f>IFERROR(IF(M71&gt;0,(Y71*CONFIGURACAO!$C$33)+(Z71*CONFIGURACAO!$C$34)+(AA71*CONFIGURACAO!$C$35)+(AB71*CONFIGURACAO!$C$36),""),"")</f>
        <v>0</v>
      </c>
      <c r="AP71" s="38">
        <f>IF(AA71=0,0,IF(CONFIGURACAO!$C$46="SIM",(IF(AA71&gt;CONFIGURACAO!$C$47,CONFIGURACAO!$C$47*CONFIGURACAO!$C$35,AA71*CONFIGURACAO!$C$35)),'PI AREA  P75'!AA71*CONFIGURACAO!$C$35))</f>
        <v>0</v>
      </c>
      <c r="AQ71" s="38">
        <f>IF(AB71=0,0,IF(CONFIGURACAO!$C$44="SIM",(IF(AB71&gt;CONFIGURACAO!$C$45,CONFIGURACAO!$C$45*CONFIGURACAO!$C$36,AB71*CONFIGURACAO!$C$36)),'PI AREA  P75'!AB71*CONFIGURACAO!$C$36))</f>
        <v>0</v>
      </c>
      <c r="AR71" s="38">
        <f t="shared" si="50"/>
        <v>855</v>
      </c>
      <c r="AS71" s="68">
        <f>IF(AR71="","",$AR71-(($AS$2/CONFIGURACAO!$C$6)*$M71))</f>
        <v>555</v>
      </c>
      <c r="AT71" s="73">
        <f t="shared" si="34"/>
        <v>3</v>
      </c>
      <c r="AU71" s="75">
        <f>IF(AR71="","",$AR71-(($AU$2/CONFIGURACAO!$C$6)*$M71))</f>
        <v>355</v>
      </c>
      <c r="AV71" s="76">
        <f t="shared" si="35"/>
        <v>4</v>
      </c>
      <c r="AW71" s="74">
        <f>IF(AR71="","",$AR71-(($AW$2/CONFIGURACAO!$C$6)*$M71))</f>
        <v>155</v>
      </c>
      <c r="AX71" s="72">
        <f t="shared" si="36"/>
        <v>5</v>
      </c>
      <c r="AZ71" s="39">
        <f t="shared" si="37"/>
        <v>8.0285082468273303E-2</v>
      </c>
      <c r="BA71" s="146">
        <f t="shared" si="38"/>
        <v>11.75</v>
      </c>
      <c r="BB71" s="146">
        <f t="shared" si="39"/>
        <v>595</v>
      </c>
      <c r="BC71" s="32">
        <f t="shared" si="40"/>
        <v>467</v>
      </c>
      <c r="BD71" s="148"/>
      <c r="BE71" s="40">
        <f t="shared" si="41"/>
        <v>0.20491803278688525</v>
      </c>
      <c r="BF71" s="40">
        <f t="shared" si="42"/>
        <v>0</v>
      </c>
      <c r="BG71" s="40">
        <f t="shared" si="43"/>
        <v>0.10919835560123328</v>
      </c>
      <c r="BH71" s="40">
        <f t="shared" si="44"/>
        <v>4.042037186742118E-2</v>
      </c>
      <c r="BI71" s="40">
        <f t="shared" si="45"/>
        <v>0</v>
      </c>
      <c r="BJ71" s="40">
        <f t="shared" si="46"/>
        <v>9.2421441774491686E-2</v>
      </c>
      <c r="BK71" s="40">
        <f t="shared" si="47"/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 s="42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</row>
    <row r="72" spans="1:134" s="32" customFormat="1" ht="17" thickBot="1" x14ac:dyDescent="0.25">
      <c r="A72" s="124" t="str">
        <f>CONFIGURACAO!$C$4</f>
        <v>AREA 21</v>
      </c>
      <c r="B72" s="125">
        <v>70</v>
      </c>
      <c r="C72" s="249" t="s">
        <v>284</v>
      </c>
      <c r="D72" s="126">
        <f t="shared" si="29"/>
        <v>4</v>
      </c>
      <c r="E72" s="250" t="s">
        <v>407</v>
      </c>
      <c r="F72" s="250">
        <v>1</v>
      </c>
      <c r="G72" s="250">
        <v>1</v>
      </c>
      <c r="H72" s="250">
        <v>1</v>
      </c>
      <c r="I72" s="250">
        <v>1</v>
      </c>
      <c r="J72" s="87"/>
      <c r="K72" s="94"/>
      <c r="L72" s="94"/>
      <c r="M72" s="154">
        <f t="shared" si="48"/>
        <v>4</v>
      </c>
      <c r="N72">
        <v>18.25</v>
      </c>
      <c r="O72">
        <v>2.25</v>
      </c>
      <c r="P72">
        <v>5.5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s="139">
        <f t="shared" si="32"/>
        <v>20.5</v>
      </c>
      <c r="AD72" s="140">
        <f t="shared" si="33"/>
        <v>26</v>
      </c>
      <c r="AE72" s="141">
        <f t="shared" si="30"/>
        <v>0</v>
      </c>
      <c r="AF72" s="263">
        <f t="shared" si="31"/>
        <v>0</v>
      </c>
      <c r="AG72" s="265">
        <f t="shared" si="49"/>
        <v>20.5</v>
      </c>
      <c r="AI72" s="37">
        <f>IFERROR(IF(M72&gt;0,(N72*CONFIGURACAO!$C$20)+(O72*CONFIGURACAO!$C$21)+(P72*CONFIGURACAO!$C$22)+(Q72*CONFIGURACAO!$C$23)+(R72*CONFIGURACAO!$C$24),""),"")</f>
        <v>2335</v>
      </c>
      <c r="AJ72" s="38">
        <f>IF(S72=0,0,IF(CONFIGURACAO!$C$15="SIM",(IF(S72&gt;CONFIGURACAO!$C$16,CONFIGURACAO!$C$16*CONFIGURACAO!$C$25,S72*CONFIGURACAO!$C$25)),'PI AREA  P75'!S72*CONFIGURACAO!$C$25))</f>
        <v>10</v>
      </c>
      <c r="AK72" s="38">
        <f>IF(T72=0,0,IF(CONFIGURACAO!$C$17="SIM",(IF(T72&gt;CONFIGURACAO!$C$18,CONFIGURACAO!$C$18*CONFIGURACAO!$C$26,T72*CONFIGURACAO!$C$26)),'PI AREA  P75'!T72*CONFIGURACAO!$C$26))</f>
        <v>0</v>
      </c>
      <c r="AL72" s="38">
        <f>IFERROR(IF(M72&gt;0,(U72*CONFIGURACAO!$C$29)+(V72*CONFIGURACAO!$C$30),""),"")</f>
        <v>0</v>
      </c>
      <c r="AM72" s="38">
        <f>IF(W72=0,0,IF(CONFIGURACAO!$C$41="SIM",(IF(W72&gt;CONFIGURACAO!$C$41,CONFIGURACAO!$C$41*CONFIGURACAO!$C$31,W72*CONFIGURACAO!$C$31)),'PI AREA  P75'!W72*CONFIGURACAO!$C$31))</f>
        <v>0</v>
      </c>
      <c r="AN72" s="38">
        <f>IF(X72=0,0,IF(CONFIGURACAO!$C$39="SIM",(IF(X72&gt;CONFIGURACAO!$C$40,CONFIGURACAO!$C$40*CONFIGURACAO!$C$32,X72*CONFIGURACAO!$C$32)),'PI AREA  P75'!X72*CONFIGURACAO!$C$32))</f>
        <v>0</v>
      </c>
      <c r="AO72" s="38">
        <f>IFERROR(IF(M72&gt;0,(Y72*CONFIGURACAO!$C$33)+(Z72*CONFIGURACAO!$C$34)+(AA72*CONFIGURACAO!$C$35)+(AB72*CONFIGURACAO!$C$36),""),"")</f>
        <v>0</v>
      </c>
      <c r="AP72" s="38">
        <f>IF(AA72=0,0,IF(CONFIGURACAO!$C$46="SIM",(IF(AA72&gt;CONFIGURACAO!$C$47,CONFIGURACAO!$C$47*CONFIGURACAO!$C$35,AA72*CONFIGURACAO!$C$35)),'PI AREA  P75'!AA72*CONFIGURACAO!$C$35))</f>
        <v>0</v>
      </c>
      <c r="AQ72" s="38">
        <f>IF(AB72=0,0,IF(CONFIGURACAO!$C$44="SIM",(IF(AB72&gt;CONFIGURACAO!$C$45,CONFIGURACAO!$C$45*CONFIGURACAO!$C$36,AB72*CONFIGURACAO!$C$36)),'PI AREA  P75'!AB72*CONFIGURACAO!$C$36))</f>
        <v>0</v>
      </c>
      <c r="AR72" s="38">
        <f t="shared" si="50"/>
        <v>2345</v>
      </c>
      <c r="AS72" s="68">
        <f>IF(AR72="","",$AR72-(($AS$2/CONFIGURACAO!$C$6)*$M72))</f>
        <v>2045</v>
      </c>
      <c r="AT72" s="73">
        <f t="shared" si="34"/>
        <v>3</v>
      </c>
      <c r="AU72" s="75">
        <f>IF(AR72="","",$AR72-(($AU$2/CONFIGURACAO!$C$6)*$M72))</f>
        <v>1845</v>
      </c>
      <c r="AV72" s="76">
        <f t="shared" si="35"/>
        <v>4</v>
      </c>
      <c r="AW72" s="74">
        <f>IF(AR72="","",$AR72-(($AW$2/CONFIGURACAO!$C$6)*$M72))</f>
        <v>1645</v>
      </c>
      <c r="AX72" s="72">
        <f t="shared" si="36"/>
        <v>5</v>
      </c>
      <c r="AZ72" s="39">
        <f t="shared" si="37"/>
        <v>0.2201970975299426</v>
      </c>
      <c r="BA72" s="146">
        <f t="shared" si="38"/>
        <v>27</v>
      </c>
      <c r="BB72" s="146">
        <f t="shared" si="39"/>
        <v>201</v>
      </c>
      <c r="BC72" s="32">
        <f t="shared" si="40"/>
        <v>80</v>
      </c>
      <c r="BD72" s="148"/>
      <c r="BE72" s="40">
        <f t="shared" si="41"/>
        <v>0.67995529061102833</v>
      </c>
      <c r="BF72" s="40">
        <f t="shared" si="42"/>
        <v>8.6805555555555552E-2</v>
      </c>
      <c r="BG72" s="40">
        <f t="shared" si="43"/>
        <v>0.14131551901336073</v>
      </c>
      <c r="BH72" s="40">
        <f t="shared" si="44"/>
        <v>0</v>
      </c>
      <c r="BI72" s="40">
        <f t="shared" si="45"/>
        <v>0</v>
      </c>
      <c r="BJ72" s="40">
        <f t="shared" si="46"/>
        <v>9.2421441774491686E-2</v>
      </c>
      <c r="BK72" s="40">
        <f t="shared" si="47"/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 s="4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</row>
    <row r="73" spans="1:134" s="32" customFormat="1" ht="17" thickBot="1" x14ac:dyDescent="0.25">
      <c r="A73" s="124" t="str">
        <f>CONFIGURACAO!$C$4</f>
        <v>AREA 21</v>
      </c>
      <c r="B73" s="125">
        <v>71</v>
      </c>
      <c r="C73" s="249" t="s">
        <v>284</v>
      </c>
      <c r="D73" s="126">
        <f t="shared" si="29"/>
        <v>5</v>
      </c>
      <c r="E73" s="250" t="s">
        <v>408</v>
      </c>
      <c r="F73" s="250">
        <v>1</v>
      </c>
      <c r="G73" s="250">
        <v>1</v>
      </c>
      <c r="H73" s="250">
        <v>1</v>
      </c>
      <c r="I73" s="250">
        <v>0</v>
      </c>
      <c r="J73" s="87"/>
      <c r="K73" s="94"/>
      <c r="L73" s="94"/>
      <c r="M73" s="154">
        <f t="shared" si="48"/>
        <v>3</v>
      </c>
      <c r="N73">
        <v>2.25</v>
      </c>
      <c r="O73">
        <v>1.5</v>
      </c>
      <c r="P73">
        <v>1.75</v>
      </c>
      <c r="Q73">
        <v>0</v>
      </c>
      <c r="R73">
        <v>0</v>
      </c>
      <c r="S73">
        <v>2.5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s="139">
        <f t="shared" si="32"/>
        <v>3.75</v>
      </c>
      <c r="AD73" s="140">
        <f t="shared" si="33"/>
        <v>5.5</v>
      </c>
      <c r="AE73" s="141">
        <f t="shared" si="30"/>
        <v>0</v>
      </c>
      <c r="AF73" s="263">
        <f t="shared" si="31"/>
        <v>0</v>
      </c>
      <c r="AG73" s="265">
        <f t="shared" si="49"/>
        <v>3.75</v>
      </c>
      <c r="AI73" s="37">
        <f>IFERROR(IF(M73&gt;0,(N73*CONFIGURACAO!$C$20)+(O73*CONFIGURACAO!$C$21)+(P73*CONFIGURACAO!$C$22)+(Q73*CONFIGURACAO!$C$23)+(R73*CONFIGURACAO!$C$24),""),"")</f>
        <v>450</v>
      </c>
      <c r="AJ73" s="38">
        <f>IF(S73=0,0,IF(CONFIGURACAO!$C$15="SIM",(IF(S73&gt;CONFIGURACAO!$C$16,CONFIGURACAO!$C$16*CONFIGURACAO!$C$25,S73*CONFIGURACAO!$C$25)),'PI AREA  P75'!S73*CONFIGURACAO!$C$25))</f>
        <v>25</v>
      </c>
      <c r="AK73" s="38">
        <f>IF(T73=0,0,IF(CONFIGURACAO!$C$17="SIM",(IF(T73&gt;CONFIGURACAO!$C$18,CONFIGURACAO!$C$18*CONFIGURACAO!$C$26,T73*CONFIGURACAO!$C$26)),'PI AREA  P75'!T73*CONFIGURACAO!$C$26))</f>
        <v>0</v>
      </c>
      <c r="AL73" s="38">
        <f>IFERROR(IF(M73&gt;0,(U73*CONFIGURACAO!$C$29)+(V73*CONFIGURACAO!$C$30),""),"")</f>
        <v>0</v>
      </c>
      <c r="AM73" s="38">
        <f>IF(W73=0,0,IF(CONFIGURACAO!$C$41="SIM",(IF(W73&gt;CONFIGURACAO!$C$41,CONFIGURACAO!$C$41*CONFIGURACAO!$C$31,W73*CONFIGURACAO!$C$31)),'PI AREA  P75'!W73*CONFIGURACAO!$C$31))</f>
        <v>0</v>
      </c>
      <c r="AN73" s="38">
        <f>IF(X73=0,0,IF(CONFIGURACAO!$C$39="SIM",(IF(X73&gt;CONFIGURACAO!$C$40,CONFIGURACAO!$C$40*CONFIGURACAO!$C$32,X73*CONFIGURACAO!$C$32)),'PI AREA  P75'!X73*CONFIGURACAO!$C$32))</f>
        <v>0</v>
      </c>
      <c r="AO73" s="38">
        <f>IFERROR(IF(M73&gt;0,(Y73*CONFIGURACAO!$C$33)+(Z73*CONFIGURACAO!$C$34)+(AA73*CONFIGURACAO!$C$35)+(AB73*CONFIGURACAO!$C$36),""),"")</f>
        <v>0</v>
      </c>
      <c r="AP73" s="38">
        <f>IF(AA73=0,0,IF(CONFIGURACAO!$C$46="SIM",(IF(AA73&gt;CONFIGURACAO!$C$47,CONFIGURACAO!$C$47*CONFIGURACAO!$C$35,AA73*CONFIGURACAO!$C$35)),'PI AREA  P75'!AA73*CONFIGURACAO!$C$35))</f>
        <v>0</v>
      </c>
      <c r="AQ73" s="38">
        <f>IF(AB73=0,0,IF(CONFIGURACAO!$C$44="SIM",(IF(AB73&gt;CONFIGURACAO!$C$45,CONFIGURACAO!$C$45*CONFIGURACAO!$C$36,AB73*CONFIGURACAO!$C$36)),'PI AREA  P75'!AB73*CONFIGURACAO!$C$36))</f>
        <v>0</v>
      </c>
      <c r="AR73" s="38">
        <f t="shared" si="50"/>
        <v>475</v>
      </c>
      <c r="AS73" s="68">
        <f>IF(AR73="","",$AR73-(($AS$2/CONFIGURACAO!$C$6)*$M73))</f>
        <v>250</v>
      </c>
      <c r="AT73" s="73">
        <f t="shared" si="34"/>
        <v>3</v>
      </c>
      <c r="AU73" s="75">
        <f>IF(AR73="","",$AR73-(($AU$2/CONFIGURACAO!$C$6)*$M73))</f>
        <v>100</v>
      </c>
      <c r="AV73" s="76">
        <f t="shared" si="35"/>
        <v>4</v>
      </c>
      <c r="AW73" s="74">
        <f>IF(AR73="","",$AR73-(($AW$2/CONFIGURACAO!$C$6)*$M73))</f>
        <v>-50</v>
      </c>
      <c r="AX73" s="72" t="str">
        <f t="shared" si="36"/>
        <v>NAO</v>
      </c>
      <c r="AZ73" s="39">
        <f t="shared" si="37"/>
        <v>4.4602823593485171E-2</v>
      </c>
      <c r="BA73" s="146">
        <f t="shared" si="38"/>
        <v>8</v>
      </c>
      <c r="BB73" s="146">
        <f t="shared" si="39"/>
        <v>735</v>
      </c>
      <c r="BC73" s="32">
        <f t="shared" si="40"/>
        <v>704</v>
      </c>
      <c r="BD73" s="148"/>
      <c r="BE73" s="40">
        <f t="shared" si="41"/>
        <v>8.38301043219076E-2</v>
      </c>
      <c r="BF73" s="40">
        <f t="shared" si="42"/>
        <v>5.7870370370370364E-2</v>
      </c>
      <c r="BG73" s="40">
        <f t="shared" si="43"/>
        <v>4.4964028776978422E-2</v>
      </c>
      <c r="BH73" s="40">
        <f t="shared" si="44"/>
        <v>0</v>
      </c>
      <c r="BI73" s="40">
        <f t="shared" si="45"/>
        <v>0</v>
      </c>
      <c r="BJ73" s="40">
        <f t="shared" si="46"/>
        <v>0.23105360443622922</v>
      </c>
      <c r="BK73" s="40">
        <f t="shared" si="47"/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 s="42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</row>
    <row r="74" spans="1:134" s="32" customFormat="1" ht="17" thickBot="1" x14ac:dyDescent="0.25">
      <c r="A74" s="124" t="str">
        <f>CONFIGURACAO!$C$4</f>
        <v>AREA 21</v>
      </c>
      <c r="B74" s="125">
        <v>72</v>
      </c>
      <c r="C74" s="249" t="s">
        <v>284</v>
      </c>
      <c r="D74" s="126">
        <f t="shared" si="29"/>
        <v>6</v>
      </c>
      <c r="E74" s="250" t="s">
        <v>409</v>
      </c>
      <c r="F74" s="250">
        <v>0</v>
      </c>
      <c r="G74" s="250">
        <v>0</v>
      </c>
      <c r="H74" s="250">
        <v>0</v>
      </c>
      <c r="I74" s="250">
        <v>1</v>
      </c>
      <c r="J74" s="87"/>
      <c r="K74" s="94"/>
      <c r="L74" s="94"/>
      <c r="M74" s="154">
        <f t="shared" si="48"/>
        <v>1</v>
      </c>
      <c r="N74">
        <v>0</v>
      </c>
      <c r="O74">
        <v>0.75</v>
      </c>
      <c r="P74">
        <v>0.75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s="139">
        <f t="shared" si="32"/>
        <v>0.75</v>
      </c>
      <c r="AD74" s="140">
        <f t="shared" si="33"/>
        <v>1.5</v>
      </c>
      <c r="AE74" s="141">
        <f t="shared" si="30"/>
        <v>0</v>
      </c>
      <c r="AF74" s="263">
        <f t="shared" si="31"/>
        <v>0</v>
      </c>
      <c r="AG74" s="265">
        <f t="shared" si="49"/>
        <v>0.75</v>
      </c>
      <c r="AI74" s="37">
        <f>IFERROR(IF(M74&gt;0,(N74*CONFIGURACAO!$C$20)+(O74*CONFIGURACAO!$C$21)+(P74*CONFIGURACAO!$C$22)+(Q74*CONFIGURACAO!$C$23)+(R74*CONFIGURACAO!$C$24),""),"")</f>
        <v>105</v>
      </c>
      <c r="AJ74" s="38">
        <f>IF(S74=0,0,IF(CONFIGURACAO!$C$15="SIM",(IF(S74&gt;CONFIGURACAO!$C$16,CONFIGURACAO!$C$16*CONFIGURACAO!$C$25,S74*CONFIGURACAO!$C$25)),'PI AREA  P75'!S74*CONFIGURACAO!$C$25))</f>
        <v>0</v>
      </c>
      <c r="AK74" s="38">
        <f>IF(T74=0,0,IF(CONFIGURACAO!$C$17="SIM",(IF(T74&gt;CONFIGURACAO!$C$18,CONFIGURACAO!$C$18*CONFIGURACAO!$C$26,T74*CONFIGURACAO!$C$26)),'PI AREA  P75'!T74*CONFIGURACAO!$C$26))</f>
        <v>0</v>
      </c>
      <c r="AL74" s="38">
        <f>IFERROR(IF(M74&gt;0,(U74*CONFIGURACAO!$C$29)+(V74*CONFIGURACAO!$C$30),""),"")</f>
        <v>0</v>
      </c>
      <c r="AM74" s="38">
        <f>IF(W74=0,0,IF(CONFIGURACAO!$C$41="SIM",(IF(W74&gt;CONFIGURACAO!$C$41,CONFIGURACAO!$C$41*CONFIGURACAO!$C$31,W74*CONFIGURACAO!$C$31)),'PI AREA  P75'!W74*CONFIGURACAO!$C$31))</f>
        <v>0</v>
      </c>
      <c r="AN74" s="38">
        <f>IF(X74=0,0,IF(CONFIGURACAO!$C$39="SIM",(IF(X74&gt;CONFIGURACAO!$C$40,CONFIGURACAO!$C$40*CONFIGURACAO!$C$32,X74*CONFIGURACAO!$C$32)),'PI AREA  P75'!X74*CONFIGURACAO!$C$32))</f>
        <v>0</v>
      </c>
      <c r="AO74" s="38">
        <f>IFERROR(IF(M74&gt;0,(Y74*CONFIGURACAO!$C$33)+(Z74*CONFIGURACAO!$C$34)+(AA74*CONFIGURACAO!$C$35)+(AB74*CONFIGURACAO!$C$36),""),"")</f>
        <v>0</v>
      </c>
      <c r="AP74" s="38">
        <f>IF(AA74=0,0,IF(CONFIGURACAO!$C$46="SIM",(IF(AA74&gt;CONFIGURACAO!$C$47,CONFIGURACAO!$C$47*CONFIGURACAO!$C$35,AA74*CONFIGURACAO!$C$35)),'PI AREA  P75'!AA74*CONFIGURACAO!$C$35))</f>
        <v>0</v>
      </c>
      <c r="AQ74" s="38">
        <f>IF(AB74=0,0,IF(CONFIGURACAO!$C$44="SIM",(IF(AB74&gt;CONFIGURACAO!$C$45,CONFIGURACAO!$C$45*CONFIGURACAO!$C$36,AB74*CONFIGURACAO!$C$36)),'PI AREA  P75'!AB74*CONFIGURACAO!$C$36))</f>
        <v>0</v>
      </c>
      <c r="AR74" s="38">
        <f t="shared" si="50"/>
        <v>105</v>
      </c>
      <c r="AS74" s="68">
        <f>IF(AR74="","",$AR74-(($AS$2/CONFIGURACAO!$C$6)*$M74))</f>
        <v>30</v>
      </c>
      <c r="AT74" s="73">
        <f t="shared" si="34"/>
        <v>3</v>
      </c>
      <c r="AU74" s="75">
        <f>IF(AR74="","",$AR74-(($AU$2/CONFIGURACAO!$C$6)*$M74))</f>
        <v>-20</v>
      </c>
      <c r="AV74" s="76" t="str">
        <f t="shared" si="35"/>
        <v>NAO</v>
      </c>
      <c r="AW74" s="74">
        <f>IF(AR74="","",$AR74-(($AW$2/CONFIGURACAO!$C$6)*$M74))</f>
        <v>-70</v>
      </c>
      <c r="AX74" s="72" t="str">
        <f t="shared" si="36"/>
        <v>NAO</v>
      </c>
      <c r="AZ74" s="39">
        <f t="shared" si="37"/>
        <v>9.8595715311914581E-3</v>
      </c>
      <c r="BA74" s="146">
        <f t="shared" si="38"/>
        <v>1.5</v>
      </c>
      <c r="BB74" s="146">
        <f t="shared" si="39"/>
        <v>1054</v>
      </c>
      <c r="BC74" s="32">
        <f t="shared" si="40"/>
        <v>1031</v>
      </c>
      <c r="BD74" s="148"/>
      <c r="BE74" s="40">
        <f t="shared" si="41"/>
        <v>0</v>
      </c>
      <c r="BF74" s="40">
        <f t="shared" si="42"/>
        <v>2.8935185185185182E-2</v>
      </c>
      <c r="BG74" s="40">
        <f t="shared" si="43"/>
        <v>1.9270298047276462E-2</v>
      </c>
      <c r="BH74" s="40">
        <f t="shared" si="44"/>
        <v>0</v>
      </c>
      <c r="BI74" s="40">
        <f t="shared" si="45"/>
        <v>0</v>
      </c>
      <c r="BJ74" s="40">
        <f t="shared" si="46"/>
        <v>0</v>
      </c>
      <c r="BK74" s="40">
        <f t="shared" si="47"/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 s="42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</row>
    <row r="75" spans="1:134" s="32" customFormat="1" ht="17" thickBot="1" x14ac:dyDescent="0.25">
      <c r="A75" s="124" t="str">
        <f>CONFIGURACAO!$C$4</f>
        <v>AREA 21</v>
      </c>
      <c r="B75" s="125">
        <v>73</v>
      </c>
      <c r="C75" s="249" t="s">
        <v>284</v>
      </c>
      <c r="D75" s="126">
        <f t="shared" si="29"/>
        <v>7</v>
      </c>
      <c r="E75" s="250" t="s">
        <v>410</v>
      </c>
      <c r="F75" s="250">
        <v>1</v>
      </c>
      <c r="G75" s="250">
        <v>0</v>
      </c>
      <c r="H75" s="250">
        <v>0</v>
      </c>
      <c r="I75" s="250">
        <v>0</v>
      </c>
      <c r="J75" s="87"/>
      <c r="K75" s="94"/>
      <c r="L75" s="94"/>
      <c r="M75" s="154">
        <f t="shared" si="48"/>
        <v>1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s="139">
        <f t="shared" si="32"/>
        <v>1</v>
      </c>
      <c r="AD75" s="140">
        <f t="shared" si="33"/>
        <v>2</v>
      </c>
      <c r="AE75" s="141">
        <f t="shared" si="30"/>
        <v>0</v>
      </c>
      <c r="AF75" s="263">
        <f t="shared" si="31"/>
        <v>0</v>
      </c>
      <c r="AG75" s="265">
        <f t="shared" si="49"/>
        <v>1</v>
      </c>
      <c r="AI75" s="37">
        <f>IFERROR(IF(M75&gt;0,(N75*CONFIGURACAO!$C$20)+(O75*CONFIGURACAO!$C$21)+(P75*CONFIGURACAO!$C$22)+(Q75*CONFIGURACAO!$C$23)+(R75*CONFIGURACAO!$C$24),""),"")</f>
        <v>160</v>
      </c>
      <c r="AJ75" s="38">
        <f>IF(S75=0,0,IF(CONFIGURACAO!$C$15="SIM",(IF(S75&gt;CONFIGURACAO!$C$16,CONFIGURACAO!$C$16*CONFIGURACAO!$C$25,S75*CONFIGURACAO!$C$25)),'PI AREA  P75'!S75*CONFIGURACAO!$C$25))</f>
        <v>0</v>
      </c>
      <c r="AK75" s="38">
        <f>IF(T75=0,0,IF(CONFIGURACAO!$C$17="SIM",(IF(T75&gt;CONFIGURACAO!$C$18,CONFIGURACAO!$C$18*CONFIGURACAO!$C$26,T75*CONFIGURACAO!$C$26)),'PI AREA  P75'!T75*CONFIGURACAO!$C$26))</f>
        <v>0</v>
      </c>
      <c r="AL75" s="38">
        <f>IFERROR(IF(M75&gt;0,(U75*CONFIGURACAO!$C$29)+(V75*CONFIGURACAO!$C$30),""),"")</f>
        <v>0</v>
      </c>
      <c r="AM75" s="38">
        <f>IF(W75=0,0,IF(CONFIGURACAO!$C$41="SIM",(IF(W75&gt;CONFIGURACAO!$C$41,CONFIGURACAO!$C$41*CONFIGURACAO!$C$31,W75*CONFIGURACAO!$C$31)),'PI AREA  P75'!W75*CONFIGURACAO!$C$31))</f>
        <v>0</v>
      </c>
      <c r="AN75" s="38">
        <f>IF(X75=0,0,IF(CONFIGURACAO!$C$39="SIM",(IF(X75&gt;CONFIGURACAO!$C$40,CONFIGURACAO!$C$40*CONFIGURACAO!$C$32,X75*CONFIGURACAO!$C$32)),'PI AREA  P75'!X75*CONFIGURACAO!$C$32))</f>
        <v>0</v>
      </c>
      <c r="AO75" s="38">
        <f>IFERROR(IF(M75&gt;0,(Y75*CONFIGURACAO!$C$33)+(Z75*CONFIGURACAO!$C$34)+(AA75*CONFIGURACAO!$C$35)+(AB75*CONFIGURACAO!$C$36),""),"")</f>
        <v>0</v>
      </c>
      <c r="AP75" s="38">
        <f>IF(AA75=0,0,IF(CONFIGURACAO!$C$46="SIM",(IF(AA75&gt;CONFIGURACAO!$C$47,CONFIGURACAO!$C$47*CONFIGURACAO!$C$35,AA75*CONFIGURACAO!$C$35)),'PI AREA  P75'!AA75*CONFIGURACAO!$C$35))</f>
        <v>0</v>
      </c>
      <c r="AQ75" s="38">
        <f>IF(AB75=0,0,IF(CONFIGURACAO!$C$44="SIM",(IF(AB75&gt;CONFIGURACAO!$C$45,CONFIGURACAO!$C$45*CONFIGURACAO!$C$36,AB75*CONFIGURACAO!$C$36)),'PI AREA  P75'!AB75*CONFIGURACAO!$C$36))</f>
        <v>0</v>
      </c>
      <c r="AR75" s="38">
        <f t="shared" si="50"/>
        <v>160</v>
      </c>
      <c r="AS75" s="68">
        <f>IF(AR75="","",$AR75-(($AS$2/CONFIGURACAO!$C$6)*$M75))</f>
        <v>85</v>
      </c>
      <c r="AT75" s="73">
        <f t="shared" si="34"/>
        <v>3</v>
      </c>
      <c r="AU75" s="75">
        <f>IF(AR75="","",$AR75-(($AU$2/CONFIGURACAO!$C$6)*$M75))</f>
        <v>35</v>
      </c>
      <c r="AV75" s="76">
        <f t="shared" si="35"/>
        <v>4</v>
      </c>
      <c r="AW75" s="74">
        <f>IF(AR75="","",$AR75-(($AW$2/CONFIGURACAO!$C$6)*$M75))</f>
        <v>-15</v>
      </c>
      <c r="AX75" s="72" t="str">
        <f t="shared" si="36"/>
        <v>NAO</v>
      </c>
      <c r="AZ75" s="39">
        <f t="shared" si="37"/>
        <v>1.5024108999910794E-2</v>
      </c>
      <c r="BA75" s="146">
        <f t="shared" si="38"/>
        <v>2</v>
      </c>
      <c r="BB75" s="146">
        <f t="shared" si="39"/>
        <v>1033</v>
      </c>
      <c r="BC75" s="32">
        <f t="shared" si="40"/>
        <v>972</v>
      </c>
      <c r="BD75" s="148"/>
      <c r="BE75" s="40">
        <f t="shared" si="41"/>
        <v>3.7257824143070044E-2</v>
      </c>
      <c r="BF75" s="40">
        <f t="shared" si="42"/>
        <v>0</v>
      </c>
      <c r="BG75" s="40">
        <f t="shared" si="43"/>
        <v>2.5693730729701953E-2</v>
      </c>
      <c r="BH75" s="40">
        <f t="shared" si="44"/>
        <v>0</v>
      </c>
      <c r="BI75" s="40">
        <f t="shared" si="45"/>
        <v>0</v>
      </c>
      <c r="BJ75" s="40">
        <f t="shared" si="46"/>
        <v>0</v>
      </c>
      <c r="BK75" s="40">
        <f t="shared" si="47"/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 s="42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</row>
    <row r="76" spans="1:134" s="32" customFormat="1" ht="17" thickBot="1" x14ac:dyDescent="0.25">
      <c r="A76" s="124" t="str">
        <f>CONFIGURACAO!$C$4</f>
        <v>AREA 21</v>
      </c>
      <c r="B76" s="125">
        <v>74</v>
      </c>
      <c r="C76" s="249" t="s">
        <v>284</v>
      </c>
      <c r="D76" s="126">
        <f t="shared" si="29"/>
        <v>8</v>
      </c>
      <c r="E76" s="250" t="s">
        <v>411</v>
      </c>
      <c r="F76" s="250">
        <v>1</v>
      </c>
      <c r="G76" s="250">
        <v>1</v>
      </c>
      <c r="H76" s="250">
        <v>1</v>
      </c>
      <c r="I76" s="250">
        <v>1</v>
      </c>
      <c r="J76" s="87"/>
      <c r="K76" s="94"/>
      <c r="L76" s="94"/>
      <c r="M76" s="154">
        <f t="shared" si="48"/>
        <v>4</v>
      </c>
      <c r="N76">
        <v>2</v>
      </c>
      <c r="O76">
        <v>2.5</v>
      </c>
      <c r="P76">
        <v>2.75</v>
      </c>
      <c r="Q76">
        <v>10.25</v>
      </c>
      <c r="R76">
        <v>7.75</v>
      </c>
      <c r="S76">
        <v>5.5</v>
      </c>
      <c r="T76">
        <v>2.25</v>
      </c>
      <c r="U76">
        <v>0</v>
      </c>
      <c r="V76">
        <v>0</v>
      </c>
      <c r="W76">
        <v>1</v>
      </c>
      <c r="X76">
        <v>3</v>
      </c>
      <c r="Y76">
        <v>0</v>
      </c>
      <c r="Z76">
        <v>0</v>
      </c>
      <c r="AA76">
        <v>0</v>
      </c>
      <c r="AB76">
        <v>0</v>
      </c>
      <c r="AC76" s="139">
        <f t="shared" si="32"/>
        <v>4.5</v>
      </c>
      <c r="AD76" s="140">
        <f t="shared" si="33"/>
        <v>7.25</v>
      </c>
      <c r="AE76" s="141">
        <f t="shared" si="30"/>
        <v>0</v>
      </c>
      <c r="AF76" s="263">
        <f t="shared" si="31"/>
        <v>0</v>
      </c>
      <c r="AG76" s="265">
        <f t="shared" si="49"/>
        <v>4.5</v>
      </c>
      <c r="AI76" s="37">
        <f>IFERROR(IF(M76&gt;0,(N76*CONFIGURACAO!$C$20)+(O76*CONFIGURACAO!$C$21)+(P76*CONFIGURACAO!$C$22)+(Q76*CONFIGURACAO!$C$23)+(R76*CONFIGURACAO!$C$24),""),"")</f>
        <v>1130</v>
      </c>
      <c r="AJ76" s="38">
        <f>IF(S76=0,0,IF(CONFIGURACAO!$C$15="SIM",(IF(S76&gt;CONFIGURACAO!$C$16,CONFIGURACAO!$C$16*CONFIGURACAO!$C$25,S76*CONFIGURACAO!$C$25)),'PI AREA  P75'!S76*CONFIGURACAO!$C$25))</f>
        <v>40</v>
      </c>
      <c r="AK76" s="38">
        <f>IF(T76=0,0,IF(CONFIGURACAO!$C$17="SIM",(IF(T76&gt;CONFIGURACAO!$C$18,CONFIGURACAO!$C$18*CONFIGURACAO!$C$26,T76*CONFIGURACAO!$C$26)),'PI AREA  P75'!T76*CONFIGURACAO!$C$26))</f>
        <v>11.25</v>
      </c>
      <c r="AL76" s="38">
        <f>IFERROR(IF(M76&gt;0,(U76*CONFIGURACAO!$C$29)+(V76*CONFIGURACAO!$C$30),""),"")</f>
        <v>0</v>
      </c>
      <c r="AM76" s="38">
        <f>IF(W76=0,0,IF(CONFIGURACAO!$C$41="SIM",(IF(W76&gt;CONFIGURACAO!$C$41,CONFIGURACAO!$C$41*CONFIGURACAO!$C$31,W76*CONFIGURACAO!$C$31)),'PI AREA  P75'!W76*CONFIGURACAO!$C$31))</f>
        <v>50</v>
      </c>
      <c r="AN76" s="38">
        <f>IF(X76=0,0,IF(CONFIGURACAO!$C$39="SIM",(IF(X76&gt;CONFIGURACAO!$C$40,CONFIGURACAO!$C$40*CONFIGURACAO!$C$32,X76*CONFIGURACAO!$C$32)),'PI AREA  P75'!X76*CONFIGURACAO!$C$32))</f>
        <v>75</v>
      </c>
      <c r="AO76" s="38">
        <f>IFERROR(IF(M76&gt;0,(Y76*CONFIGURACAO!$C$33)+(Z76*CONFIGURACAO!$C$34)+(AA76*CONFIGURACAO!$C$35)+(AB76*CONFIGURACAO!$C$36),""),"")</f>
        <v>0</v>
      </c>
      <c r="AP76" s="38">
        <f>IF(AA76=0,0,IF(CONFIGURACAO!$C$46="SIM",(IF(AA76&gt;CONFIGURACAO!$C$47,CONFIGURACAO!$C$47*CONFIGURACAO!$C$35,AA76*CONFIGURACAO!$C$35)),'PI AREA  P75'!AA76*CONFIGURACAO!$C$35))</f>
        <v>0</v>
      </c>
      <c r="AQ76" s="38">
        <f>IF(AB76=0,0,IF(CONFIGURACAO!$C$44="SIM",(IF(AB76&gt;CONFIGURACAO!$C$45,CONFIGURACAO!$C$45*CONFIGURACAO!$C$36,AB76*CONFIGURACAO!$C$36)),'PI AREA  P75'!AB76*CONFIGURACAO!$C$36))</f>
        <v>0</v>
      </c>
      <c r="AR76" s="38">
        <f t="shared" si="50"/>
        <v>1306.25</v>
      </c>
      <c r="AS76" s="68">
        <f>IF(AR76="","",$AR76-(($AS$2/CONFIGURACAO!$C$6)*$M76))</f>
        <v>1006.25</v>
      </c>
      <c r="AT76" s="73">
        <f t="shared" si="34"/>
        <v>3</v>
      </c>
      <c r="AU76" s="75">
        <f>IF(AR76="","",$AR76-(($AU$2/CONFIGURACAO!$C$6)*$M76))</f>
        <v>806.25</v>
      </c>
      <c r="AV76" s="76">
        <f t="shared" si="35"/>
        <v>4</v>
      </c>
      <c r="AW76" s="74">
        <f>IF(AR76="","",$AR76-(($AW$2/CONFIGURACAO!$C$6)*$M76))</f>
        <v>606.25</v>
      </c>
      <c r="AX76" s="72">
        <f t="shared" si="36"/>
        <v>5</v>
      </c>
      <c r="AZ76" s="39">
        <f t="shared" si="37"/>
        <v>0.12265776488208423</v>
      </c>
      <c r="BA76" s="146">
        <f t="shared" si="38"/>
        <v>37</v>
      </c>
      <c r="BB76" s="146">
        <f t="shared" si="39"/>
        <v>86</v>
      </c>
      <c r="BC76" s="32">
        <f t="shared" si="40"/>
        <v>262</v>
      </c>
      <c r="BD76" s="148"/>
      <c r="BE76" s="40">
        <f t="shared" si="41"/>
        <v>7.4515648286140088E-2</v>
      </c>
      <c r="BF76" s="40">
        <f t="shared" si="42"/>
        <v>9.6450617283950615E-2</v>
      </c>
      <c r="BG76" s="40">
        <f t="shared" si="43"/>
        <v>7.0657759506680365E-2</v>
      </c>
      <c r="BH76" s="40">
        <f t="shared" si="44"/>
        <v>0.41430881164106709</v>
      </c>
      <c r="BI76" s="40">
        <f t="shared" si="45"/>
        <v>0.82622601279317698</v>
      </c>
      <c r="BJ76" s="40">
        <f t="shared" si="46"/>
        <v>0.50831792975970425</v>
      </c>
      <c r="BK76" s="40">
        <f t="shared" si="47"/>
        <v>0.3611556982343499</v>
      </c>
      <c r="BL76">
        <v>0</v>
      </c>
      <c r="BM76">
        <v>0</v>
      </c>
      <c r="BN76">
        <v>1</v>
      </c>
      <c r="BO76">
        <v>3</v>
      </c>
      <c r="BP76">
        <v>0</v>
      </c>
      <c r="BQ76">
        <v>0</v>
      </c>
      <c r="BR76">
        <v>0</v>
      </c>
      <c r="BS76">
        <v>0</v>
      </c>
      <c r="BT76" s="42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</row>
    <row r="77" spans="1:134" s="32" customFormat="1" ht="17" thickBot="1" x14ac:dyDescent="0.25">
      <c r="A77" s="124" t="str">
        <f>CONFIGURACAO!$C$4</f>
        <v>AREA 21</v>
      </c>
      <c r="B77" s="125">
        <v>75</v>
      </c>
      <c r="C77" s="249" t="s">
        <v>284</v>
      </c>
      <c r="D77" s="126">
        <f t="shared" si="29"/>
        <v>9</v>
      </c>
      <c r="E77" s="250" t="s">
        <v>412</v>
      </c>
      <c r="F77" s="250">
        <v>0</v>
      </c>
      <c r="G77" s="250">
        <v>0</v>
      </c>
      <c r="H77" s="250">
        <v>1</v>
      </c>
      <c r="I77" s="250">
        <v>1</v>
      </c>
      <c r="J77" s="87"/>
      <c r="K77" s="94"/>
      <c r="L77" s="94"/>
      <c r="M77" s="154">
        <f t="shared" si="48"/>
        <v>2</v>
      </c>
      <c r="N77">
        <v>0</v>
      </c>
      <c r="O77">
        <v>0</v>
      </c>
      <c r="P77">
        <v>0.75</v>
      </c>
      <c r="Q77">
        <v>2</v>
      </c>
      <c r="R77">
        <v>0.75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s="139">
        <f t="shared" si="32"/>
        <v>0</v>
      </c>
      <c r="AD77" s="140">
        <f t="shared" si="33"/>
        <v>0.75</v>
      </c>
      <c r="AE77" s="141">
        <f t="shared" si="30"/>
        <v>0</v>
      </c>
      <c r="AF77" s="263">
        <f t="shared" si="31"/>
        <v>0</v>
      </c>
      <c r="AG77" s="265">
        <f t="shared" si="49"/>
        <v>0</v>
      </c>
      <c r="AI77" s="37">
        <f>IFERROR(IF(M77&gt;0,(N77*CONFIGURACAO!$C$20)+(O77*CONFIGURACAO!$C$21)+(P77*CONFIGURACAO!$C$22)+(Q77*CONFIGURACAO!$C$23)+(R77*CONFIGURACAO!$C$24),""),"")</f>
        <v>140</v>
      </c>
      <c r="AJ77" s="38">
        <f>IF(S77=0,0,IF(CONFIGURACAO!$C$15="SIM",(IF(S77&gt;CONFIGURACAO!$C$16,CONFIGURACAO!$C$16*CONFIGURACAO!$C$25,S77*CONFIGURACAO!$C$25)),'PI AREA  P75'!S77*CONFIGURACAO!$C$25))</f>
        <v>0</v>
      </c>
      <c r="AK77" s="38">
        <f>IF(T77=0,0,IF(CONFIGURACAO!$C$17="SIM",(IF(T77&gt;CONFIGURACAO!$C$18,CONFIGURACAO!$C$18*CONFIGURACAO!$C$26,T77*CONFIGURACAO!$C$26)),'PI AREA  P75'!T77*CONFIGURACAO!$C$26))</f>
        <v>10</v>
      </c>
      <c r="AL77" s="38">
        <f>IFERROR(IF(M77&gt;0,(U77*CONFIGURACAO!$C$29)+(V77*CONFIGURACAO!$C$30),""),"")</f>
        <v>0</v>
      </c>
      <c r="AM77" s="38">
        <f>IF(W77=0,0,IF(CONFIGURACAO!$C$41="SIM",(IF(W77&gt;CONFIGURACAO!$C$41,CONFIGURACAO!$C$41*CONFIGURACAO!$C$31,W77*CONFIGURACAO!$C$31)),'PI AREA  P75'!W77*CONFIGURACAO!$C$31))</f>
        <v>0</v>
      </c>
      <c r="AN77" s="38">
        <f>IF(X77=0,0,IF(CONFIGURACAO!$C$39="SIM",(IF(X77&gt;CONFIGURACAO!$C$40,CONFIGURACAO!$C$40*CONFIGURACAO!$C$32,X77*CONFIGURACAO!$C$32)),'PI AREA  P75'!X77*CONFIGURACAO!$C$32))</f>
        <v>0</v>
      </c>
      <c r="AO77" s="38">
        <f>IFERROR(IF(M77&gt;0,(Y77*CONFIGURACAO!$C$33)+(Z77*CONFIGURACAO!$C$34)+(AA77*CONFIGURACAO!$C$35)+(AB77*CONFIGURACAO!$C$36),""),"")</f>
        <v>0</v>
      </c>
      <c r="AP77" s="38">
        <f>IF(AA77=0,0,IF(CONFIGURACAO!$C$46="SIM",(IF(AA77&gt;CONFIGURACAO!$C$47,CONFIGURACAO!$C$47*CONFIGURACAO!$C$35,AA77*CONFIGURACAO!$C$35)),'PI AREA  P75'!AA77*CONFIGURACAO!$C$35))</f>
        <v>0</v>
      </c>
      <c r="AQ77" s="38">
        <f>IF(AB77=0,0,IF(CONFIGURACAO!$C$44="SIM",(IF(AB77&gt;CONFIGURACAO!$C$45,CONFIGURACAO!$C$45*CONFIGURACAO!$C$36,AB77*CONFIGURACAO!$C$36)),'PI AREA  P75'!AB77*CONFIGURACAO!$C$36))</f>
        <v>0</v>
      </c>
      <c r="AR77" s="38">
        <f t="shared" si="50"/>
        <v>150</v>
      </c>
      <c r="AS77" s="68">
        <f>IF(AR77="","",$AR77-(($AS$2/CONFIGURACAO!$C$6)*$M77))</f>
        <v>0</v>
      </c>
      <c r="AT77" s="73">
        <f t="shared" si="34"/>
        <v>3</v>
      </c>
      <c r="AU77" s="75">
        <f>IF(AR77="","",$AR77-(($AU$2/CONFIGURACAO!$C$6)*$M77))</f>
        <v>-100</v>
      </c>
      <c r="AV77" s="76" t="str">
        <f t="shared" si="35"/>
        <v>NAO</v>
      </c>
      <c r="AW77" s="74">
        <f>IF(AR77="","",$AR77-(($AW$2/CONFIGURACAO!$C$6)*$M77))</f>
        <v>-200</v>
      </c>
      <c r="AX77" s="72" t="str">
        <f t="shared" si="36"/>
        <v>NAO</v>
      </c>
      <c r="AZ77" s="39">
        <f t="shared" si="37"/>
        <v>1.4085102187416369E-2</v>
      </c>
      <c r="BA77" s="146">
        <f t="shared" si="38"/>
        <v>5.5</v>
      </c>
      <c r="BB77" s="146">
        <f t="shared" si="39"/>
        <v>835</v>
      </c>
      <c r="BC77" s="32">
        <f t="shared" si="40"/>
        <v>977</v>
      </c>
      <c r="BD77" s="148"/>
      <c r="BE77" s="40">
        <f t="shared" si="41"/>
        <v>0</v>
      </c>
      <c r="BF77" s="40">
        <f t="shared" si="42"/>
        <v>0</v>
      </c>
      <c r="BG77" s="40">
        <f t="shared" si="43"/>
        <v>1.9270298047276462E-2</v>
      </c>
      <c r="BH77" s="40">
        <f t="shared" si="44"/>
        <v>8.084074373484236E-2</v>
      </c>
      <c r="BI77" s="40">
        <f t="shared" si="45"/>
        <v>7.9957356076759065E-2</v>
      </c>
      <c r="BJ77" s="40">
        <f t="shared" si="46"/>
        <v>0</v>
      </c>
      <c r="BK77" s="40">
        <f t="shared" si="47"/>
        <v>0.32102728731942215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 s="42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</row>
    <row r="78" spans="1:134" s="32" customFormat="1" ht="17" thickBot="1" x14ac:dyDescent="0.25">
      <c r="A78" s="124" t="str">
        <f>CONFIGURACAO!$C$4</f>
        <v>AREA 21</v>
      </c>
      <c r="B78" s="125">
        <v>76</v>
      </c>
      <c r="C78" s="249" t="s">
        <v>284</v>
      </c>
      <c r="D78" s="126">
        <f t="shared" si="29"/>
        <v>10</v>
      </c>
      <c r="E78" s="250" t="s">
        <v>413</v>
      </c>
      <c r="F78" s="250">
        <v>1</v>
      </c>
      <c r="G78" s="250">
        <v>1</v>
      </c>
      <c r="H78" s="250">
        <v>1</v>
      </c>
      <c r="I78" s="250">
        <v>1</v>
      </c>
      <c r="J78" s="87"/>
      <c r="K78" s="94"/>
      <c r="L78" s="94"/>
      <c r="M78" s="154">
        <f t="shared" si="48"/>
        <v>4</v>
      </c>
      <c r="N78">
        <v>10</v>
      </c>
      <c r="O78">
        <v>10.75</v>
      </c>
      <c r="P78">
        <v>18.5</v>
      </c>
      <c r="Q78">
        <v>4</v>
      </c>
      <c r="R78">
        <v>2</v>
      </c>
      <c r="S78">
        <v>1</v>
      </c>
      <c r="T78">
        <v>4.75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 s="139">
        <f t="shared" si="32"/>
        <v>20.75</v>
      </c>
      <c r="AD78" s="140">
        <f t="shared" si="33"/>
        <v>39.25</v>
      </c>
      <c r="AE78" s="141">
        <f t="shared" si="30"/>
        <v>0</v>
      </c>
      <c r="AF78" s="263">
        <f t="shared" si="31"/>
        <v>0</v>
      </c>
      <c r="AG78" s="265">
        <f t="shared" si="49"/>
        <v>20.75</v>
      </c>
      <c r="AI78" s="37">
        <f>IFERROR(IF(M78&gt;0,(N78*CONFIGURACAO!$C$20)+(O78*CONFIGURACAO!$C$21)+(P78*CONFIGURACAO!$C$22)+(Q78*CONFIGURACAO!$C$23)+(R78*CONFIGURACAO!$C$24),""),"")</f>
        <v>3170</v>
      </c>
      <c r="AJ78" s="38">
        <f>IF(S78=0,0,IF(CONFIGURACAO!$C$15="SIM",(IF(S78&gt;CONFIGURACAO!$C$16,CONFIGURACAO!$C$16*CONFIGURACAO!$C$25,S78*CONFIGURACAO!$C$25)),'PI AREA  P75'!S78*CONFIGURACAO!$C$25))</f>
        <v>10</v>
      </c>
      <c r="AK78" s="38">
        <f>IF(T78=0,0,IF(CONFIGURACAO!$C$17="SIM",(IF(T78&gt;CONFIGURACAO!$C$18,CONFIGURACAO!$C$18*CONFIGURACAO!$C$26,T78*CONFIGURACAO!$C$26)),'PI AREA  P75'!T78*CONFIGURACAO!$C$26))</f>
        <v>20</v>
      </c>
      <c r="AL78" s="38">
        <f>IFERROR(IF(M78&gt;0,(U78*CONFIGURACAO!$C$29)+(V78*CONFIGURACAO!$C$30),""),"")</f>
        <v>0</v>
      </c>
      <c r="AM78" s="38">
        <f>IF(W78=0,0,IF(CONFIGURACAO!$C$41="SIM",(IF(W78&gt;CONFIGURACAO!$C$41,CONFIGURACAO!$C$41*CONFIGURACAO!$C$31,W78*CONFIGURACAO!$C$31)),'PI AREA  P75'!W78*CONFIGURACAO!$C$31))</f>
        <v>0</v>
      </c>
      <c r="AN78" s="38">
        <f>IF(X78=0,0,IF(CONFIGURACAO!$C$39="SIM",(IF(X78&gt;CONFIGURACAO!$C$40,CONFIGURACAO!$C$40*CONFIGURACAO!$C$32,X78*CONFIGURACAO!$C$32)),'PI AREA  P75'!X78*CONFIGURACAO!$C$32))</f>
        <v>0</v>
      </c>
      <c r="AO78" s="38">
        <f>IFERROR(IF(M78&gt;0,(Y78*CONFIGURACAO!$C$33)+(Z78*CONFIGURACAO!$C$34)+(AA78*CONFIGURACAO!$C$35)+(AB78*CONFIGURACAO!$C$36),""),"")</f>
        <v>0</v>
      </c>
      <c r="AP78" s="38">
        <f>IF(AA78=0,0,IF(CONFIGURACAO!$C$46="SIM",(IF(AA78&gt;CONFIGURACAO!$C$47,CONFIGURACAO!$C$47*CONFIGURACAO!$C$35,AA78*CONFIGURACAO!$C$35)),'PI AREA  P75'!AA78*CONFIGURACAO!$C$35))</f>
        <v>0</v>
      </c>
      <c r="AQ78" s="38">
        <f>IF(AB78=0,0,IF(CONFIGURACAO!$C$44="SIM",(IF(AB78&gt;CONFIGURACAO!$C$45,CONFIGURACAO!$C$45*CONFIGURACAO!$C$36,AB78*CONFIGURACAO!$C$36)),'PI AREA  P75'!AB78*CONFIGURACAO!$C$36))</f>
        <v>0</v>
      </c>
      <c r="AR78" s="38">
        <f t="shared" si="50"/>
        <v>3200</v>
      </c>
      <c r="AS78" s="68">
        <f>IF(AR78="","",$AR78-(($AS$2/CONFIGURACAO!$C$6)*$M78))</f>
        <v>2900</v>
      </c>
      <c r="AT78" s="73">
        <f t="shared" si="34"/>
        <v>3</v>
      </c>
      <c r="AU78" s="75">
        <f>IF(AR78="","",$AR78-(($AU$2/CONFIGURACAO!$C$6)*$M78))</f>
        <v>2700</v>
      </c>
      <c r="AV78" s="76">
        <f t="shared" si="35"/>
        <v>4</v>
      </c>
      <c r="AW78" s="74">
        <f>IF(AR78="","",$AR78-(($AW$2/CONFIGURACAO!$C$6)*$M78))</f>
        <v>2500</v>
      </c>
      <c r="AX78" s="72">
        <f t="shared" si="36"/>
        <v>5</v>
      </c>
      <c r="AZ78" s="39">
        <f t="shared" si="37"/>
        <v>0.30048217999821591</v>
      </c>
      <c r="BA78" s="146">
        <f t="shared" si="38"/>
        <v>51</v>
      </c>
      <c r="BB78" s="146">
        <f t="shared" si="39"/>
        <v>39</v>
      </c>
      <c r="BC78" s="32">
        <f t="shared" si="40"/>
        <v>38</v>
      </c>
      <c r="BD78" s="148"/>
      <c r="BE78" s="40">
        <f t="shared" si="41"/>
        <v>0.37257824143070045</v>
      </c>
      <c r="BF78" s="40">
        <f t="shared" si="42"/>
        <v>0.41473765432098769</v>
      </c>
      <c r="BG78" s="40">
        <f t="shared" si="43"/>
        <v>0.47533401849948614</v>
      </c>
      <c r="BH78" s="40">
        <f t="shared" si="44"/>
        <v>0.16168148746968472</v>
      </c>
      <c r="BI78" s="40">
        <f t="shared" si="45"/>
        <v>0.21321961620469082</v>
      </c>
      <c r="BJ78" s="40">
        <f t="shared" si="46"/>
        <v>9.2421441774491686E-2</v>
      </c>
      <c r="BK78" s="40">
        <f t="shared" si="47"/>
        <v>0.7624398073836276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 s="42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</row>
    <row r="79" spans="1:134" s="32" customFormat="1" ht="17" thickBot="1" x14ac:dyDescent="0.25">
      <c r="A79" s="124" t="str">
        <f>CONFIGURACAO!$C$4</f>
        <v>AREA 21</v>
      </c>
      <c r="B79" s="125">
        <v>77</v>
      </c>
      <c r="C79" s="249" t="s">
        <v>284</v>
      </c>
      <c r="D79" s="126">
        <f t="shared" si="29"/>
        <v>11</v>
      </c>
      <c r="E79" s="250" t="s">
        <v>414</v>
      </c>
      <c r="F79" s="250">
        <v>1</v>
      </c>
      <c r="G79" s="250">
        <v>1</v>
      </c>
      <c r="H79" s="250">
        <v>1</v>
      </c>
      <c r="I79" s="250">
        <v>1</v>
      </c>
      <c r="J79" s="87"/>
      <c r="K79" s="94"/>
      <c r="L79" s="94"/>
      <c r="M79" s="154">
        <f t="shared" si="48"/>
        <v>4</v>
      </c>
      <c r="N79">
        <v>34</v>
      </c>
      <c r="O79">
        <v>7.75</v>
      </c>
      <c r="P79">
        <v>10.5</v>
      </c>
      <c r="Q79">
        <v>16.75</v>
      </c>
      <c r="R79">
        <v>7.75</v>
      </c>
      <c r="S79">
        <v>3</v>
      </c>
      <c r="T79">
        <v>5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 s="139">
        <f t="shared" si="32"/>
        <v>41.75</v>
      </c>
      <c r="AD79" s="140">
        <f t="shared" si="33"/>
        <v>52.25</v>
      </c>
      <c r="AE79" s="141">
        <f t="shared" si="30"/>
        <v>0</v>
      </c>
      <c r="AF79" s="263">
        <f t="shared" si="31"/>
        <v>0</v>
      </c>
      <c r="AG79" s="265">
        <f t="shared" si="49"/>
        <v>41.75</v>
      </c>
      <c r="AI79" s="37">
        <f>IFERROR(IF(M79&gt;0,(N79*CONFIGURACAO!$C$20)+(O79*CONFIGURACAO!$C$21)+(P79*CONFIGURACAO!$C$22)+(Q79*CONFIGURACAO!$C$23)+(R79*CONFIGURACAO!$C$24),""),"")</f>
        <v>5475</v>
      </c>
      <c r="AJ79" s="38">
        <f>IF(S79=0,0,IF(CONFIGURACAO!$C$15="SIM",(IF(S79&gt;CONFIGURACAO!$C$16,CONFIGURACAO!$C$16*CONFIGURACAO!$C$25,S79*CONFIGURACAO!$C$25)),'PI AREA  P75'!S79*CONFIGURACAO!$C$25))</f>
        <v>30</v>
      </c>
      <c r="AK79" s="38">
        <f>IF(T79=0,0,IF(CONFIGURACAO!$C$17="SIM",(IF(T79&gt;CONFIGURACAO!$C$18,CONFIGURACAO!$C$18*CONFIGURACAO!$C$26,T79*CONFIGURACAO!$C$26)),'PI AREA  P75'!T79*CONFIGURACAO!$C$26))</f>
        <v>20</v>
      </c>
      <c r="AL79" s="38">
        <f>IFERROR(IF(M79&gt;0,(U79*CONFIGURACAO!$C$29)+(V79*CONFIGURACAO!$C$30),""),"")</f>
        <v>0</v>
      </c>
      <c r="AM79" s="38">
        <f>IF(W79=0,0,IF(CONFIGURACAO!$C$41="SIM",(IF(W79&gt;CONFIGURACAO!$C$41,CONFIGURACAO!$C$41*CONFIGURACAO!$C$31,W79*CONFIGURACAO!$C$31)),'PI AREA  P75'!W79*CONFIGURACAO!$C$31))</f>
        <v>0</v>
      </c>
      <c r="AN79" s="38">
        <f>IF(X79=0,0,IF(CONFIGURACAO!$C$39="SIM",(IF(X79&gt;CONFIGURACAO!$C$40,CONFIGURACAO!$C$40*CONFIGURACAO!$C$32,X79*CONFIGURACAO!$C$32)),'PI AREA  P75'!X79*CONFIGURACAO!$C$32))</f>
        <v>0</v>
      </c>
      <c r="AO79" s="38">
        <f>IFERROR(IF(M79&gt;0,(Y79*CONFIGURACAO!$C$33)+(Z79*CONFIGURACAO!$C$34)+(AA79*CONFIGURACAO!$C$35)+(AB79*CONFIGURACAO!$C$36),""),"")</f>
        <v>10</v>
      </c>
      <c r="AP79" s="38">
        <f>IF(AA79=0,0,IF(CONFIGURACAO!$C$46="SIM",(IF(AA79&gt;CONFIGURACAO!$C$47,CONFIGURACAO!$C$47*CONFIGURACAO!$C$35,AA79*CONFIGURACAO!$C$35)),'PI AREA  P75'!AA79*CONFIGURACAO!$C$35))</f>
        <v>0</v>
      </c>
      <c r="AQ79" s="38">
        <f>IF(AB79=0,0,IF(CONFIGURACAO!$C$44="SIM",(IF(AB79&gt;CONFIGURACAO!$C$45,CONFIGURACAO!$C$45*CONFIGURACAO!$C$36,AB79*CONFIGURACAO!$C$36)),'PI AREA  P75'!AB79*CONFIGURACAO!$C$36))</f>
        <v>10</v>
      </c>
      <c r="AR79" s="38">
        <f t="shared" si="50"/>
        <v>5545</v>
      </c>
      <c r="AS79" s="68">
        <f>IF(AR79="","",$AR79-(($AS$2/CONFIGURACAO!$C$6)*$M79))</f>
        <v>5245</v>
      </c>
      <c r="AT79" s="73">
        <f t="shared" si="34"/>
        <v>3</v>
      </c>
      <c r="AU79" s="75">
        <f>IF(AR79="","",$AR79-(($AU$2/CONFIGURACAO!$C$6)*$M79))</f>
        <v>5045</v>
      </c>
      <c r="AV79" s="76">
        <f t="shared" si="35"/>
        <v>4</v>
      </c>
      <c r="AW79" s="74">
        <f>IF(AR79="","",$AR79-(($AW$2/CONFIGURACAO!$C$6)*$M79))</f>
        <v>4845</v>
      </c>
      <c r="AX79" s="72">
        <f t="shared" si="36"/>
        <v>5</v>
      </c>
      <c r="AZ79" s="39">
        <f t="shared" si="37"/>
        <v>0.52067927752815846</v>
      </c>
      <c r="BA79" s="146">
        <f t="shared" si="38"/>
        <v>85.75</v>
      </c>
      <c r="BB79" s="146">
        <f t="shared" si="39"/>
        <v>4</v>
      </c>
      <c r="BC79" s="32">
        <f t="shared" si="40"/>
        <v>5</v>
      </c>
      <c r="BD79" s="148"/>
      <c r="BE79" s="40">
        <f t="shared" si="41"/>
        <v>1.2667660208643814</v>
      </c>
      <c r="BF79" s="40">
        <f t="shared" si="42"/>
        <v>0.29899691358024688</v>
      </c>
      <c r="BG79" s="40">
        <f t="shared" si="43"/>
        <v>0.26978417266187049</v>
      </c>
      <c r="BH79" s="40">
        <f t="shared" si="44"/>
        <v>0.67704122877930484</v>
      </c>
      <c r="BI79" s="40">
        <f t="shared" si="45"/>
        <v>0.82622601279317698</v>
      </c>
      <c r="BJ79" s="40">
        <f t="shared" si="46"/>
        <v>0.27726432532347506</v>
      </c>
      <c r="BK79" s="40">
        <f t="shared" si="47"/>
        <v>0.80256821829855529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</v>
      </c>
      <c r="BT79" s="42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</row>
    <row r="80" spans="1:134" s="32" customFormat="1" ht="17" thickBot="1" x14ac:dyDescent="0.25">
      <c r="A80" s="124" t="str">
        <f>CONFIGURACAO!$C$4</f>
        <v>AREA 21</v>
      </c>
      <c r="B80" s="125">
        <v>78</v>
      </c>
      <c r="C80" s="249" t="s">
        <v>284</v>
      </c>
      <c r="D80" s="126">
        <f t="shared" si="29"/>
        <v>12</v>
      </c>
      <c r="E80" s="250" t="s">
        <v>415</v>
      </c>
      <c r="F80" s="250">
        <v>0</v>
      </c>
      <c r="G80" s="250">
        <v>1</v>
      </c>
      <c r="H80" s="250">
        <v>1</v>
      </c>
      <c r="I80" s="250">
        <v>1</v>
      </c>
      <c r="J80" s="87"/>
      <c r="K80" s="94"/>
      <c r="L80" s="94"/>
      <c r="M80" s="154">
        <f t="shared" si="48"/>
        <v>3</v>
      </c>
      <c r="N80">
        <v>2.75</v>
      </c>
      <c r="O80">
        <v>0.75</v>
      </c>
      <c r="P80">
        <v>5</v>
      </c>
      <c r="Q80">
        <v>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 s="139">
        <f t="shared" si="32"/>
        <v>3.5</v>
      </c>
      <c r="AD80" s="140">
        <f t="shared" si="33"/>
        <v>8.5</v>
      </c>
      <c r="AE80" s="141">
        <f t="shared" si="30"/>
        <v>0</v>
      </c>
      <c r="AF80" s="263">
        <f t="shared" si="31"/>
        <v>0</v>
      </c>
      <c r="AG80" s="265">
        <f t="shared" si="49"/>
        <v>3.5</v>
      </c>
      <c r="AI80" s="37">
        <f>IFERROR(IF(M80&gt;0,(N80*CONFIGURACAO!$C$20)+(O80*CONFIGURACAO!$C$21)+(P80*CONFIGURACAO!$C$22)+(Q80*CONFIGURACAO!$C$23)+(R80*CONFIGURACAO!$C$24),""),"")</f>
        <v>715</v>
      </c>
      <c r="AJ80" s="38">
        <f>IF(S80=0,0,IF(CONFIGURACAO!$C$15="SIM",(IF(S80&gt;CONFIGURACAO!$C$16,CONFIGURACAO!$C$16*CONFIGURACAO!$C$25,S80*CONFIGURACAO!$C$25)),'PI AREA  P75'!S80*CONFIGURACAO!$C$25))</f>
        <v>0</v>
      </c>
      <c r="AK80" s="38">
        <f>IF(T80=0,0,IF(CONFIGURACAO!$C$17="SIM",(IF(T80&gt;CONFIGURACAO!$C$18,CONFIGURACAO!$C$18*CONFIGURACAO!$C$26,T80*CONFIGURACAO!$C$26)),'PI AREA  P75'!T80*CONFIGURACAO!$C$26))</f>
        <v>0</v>
      </c>
      <c r="AL80" s="38">
        <f>IFERROR(IF(M80&gt;0,(U80*CONFIGURACAO!$C$29)+(V80*CONFIGURACAO!$C$30),""),"")</f>
        <v>0</v>
      </c>
      <c r="AM80" s="38">
        <f>IF(W80=0,0,IF(CONFIGURACAO!$C$41="SIM",(IF(W80&gt;CONFIGURACAO!$C$41,CONFIGURACAO!$C$41*CONFIGURACAO!$C$31,W80*CONFIGURACAO!$C$31)),'PI AREA  P75'!W80*CONFIGURACAO!$C$31))</f>
        <v>0</v>
      </c>
      <c r="AN80" s="38">
        <f>IF(X80=0,0,IF(CONFIGURACAO!$C$39="SIM",(IF(X80&gt;CONFIGURACAO!$C$40,CONFIGURACAO!$C$40*CONFIGURACAO!$C$32,X80*CONFIGURACAO!$C$32)),'PI AREA  P75'!X80*CONFIGURACAO!$C$32))</f>
        <v>0</v>
      </c>
      <c r="AO80" s="38">
        <f>IFERROR(IF(M80&gt;0,(Y80*CONFIGURACAO!$C$33)+(Z80*CONFIGURACAO!$C$34)+(AA80*CONFIGURACAO!$C$35)+(AB80*CONFIGURACAO!$C$36),""),"")</f>
        <v>10</v>
      </c>
      <c r="AP80" s="38">
        <f>IF(AA80=0,0,IF(CONFIGURACAO!$C$46="SIM",(IF(AA80&gt;CONFIGURACAO!$C$47,CONFIGURACAO!$C$47*CONFIGURACAO!$C$35,AA80*CONFIGURACAO!$C$35)),'PI AREA  P75'!AA80*CONFIGURACAO!$C$35))</f>
        <v>0</v>
      </c>
      <c r="AQ80" s="38">
        <f>IF(AB80=0,0,IF(CONFIGURACAO!$C$44="SIM",(IF(AB80&gt;CONFIGURACAO!$C$45,CONFIGURACAO!$C$45*CONFIGURACAO!$C$36,AB80*CONFIGURACAO!$C$36)),'PI AREA  P75'!AB80*CONFIGURACAO!$C$36))</f>
        <v>10</v>
      </c>
      <c r="AR80" s="38">
        <f t="shared" si="50"/>
        <v>735</v>
      </c>
      <c r="AS80" s="68">
        <f>IF(AR80="","",$AR80-(($AS$2/CONFIGURACAO!$C$6)*$M80))</f>
        <v>510</v>
      </c>
      <c r="AT80" s="73">
        <f t="shared" si="34"/>
        <v>3</v>
      </c>
      <c r="AU80" s="75">
        <f>IF(AR80="","",$AR80-(($AU$2/CONFIGURACAO!$C$6)*$M80))</f>
        <v>360</v>
      </c>
      <c r="AV80" s="76">
        <f t="shared" si="35"/>
        <v>4</v>
      </c>
      <c r="AW80" s="74">
        <f>IF(AR80="","",$AR80-(($AW$2/CONFIGURACAO!$C$6)*$M80))</f>
        <v>210</v>
      </c>
      <c r="AX80" s="72">
        <f t="shared" si="36"/>
        <v>5</v>
      </c>
      <c r="AZ80" s="39">
        <f t="shared" si="37"/>
        <v>6.9017000718340216E-2</v>
      </c>
      <c r="BA80" s="146">
        <f t="shared" si="38"/>
        <v>11.5</v>
      </c>
      <c r="BB80" s="146">
        <f t="shared" si="39"/>
        <v>608</v>
      </c>
      <c r="BC80" s="32">
        <f t="shared" si="40"/>
        <v>544</v>
      </c>
      <c r="BD80" s="148"/>
      <c r="BE80" s="40">
        <f t="shared" si="41"/>
        <v>0.10245901639344263</v>
      </c>
      <c r="BF80" s="40">
        <f t="shared" si="42"/>
        <v>2.8935185185185182E-2</v>
      </c>
      <c r="BG80" s="40">
        <f t="shared" si="43"/>
        <v>0.12846865364850976</v>
      </c>
      <c r="BH80" s="40">
        <f t="shared" si="44"/>
        <v>8.084074373484236E-2</v>
      </c>
      <c r="BI80" s="40">
        <f t="shared" si="45"/>
        <v>0</v>
      </c>
      <c r="BJ80" s="40">
        <f t="shared" si="46"/>
        <v>0</v>
      </c>
      <c r="BK80" s="40">
        <f t="shared" si="47"/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</v>
      </c>
      <c r="BT80" s="42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</row>
    <row r="81" spans="1:134" s="32" customFormat="1" ht="17" thickBot="1" x14ac:dyDescent="0.25">
      <c r="A81" s="124" t="str">
        <f>CONFIGURACAO!$C$4</f>
        <v>AREA 21</v>
      </c>
      <c r="B81" s="125">
        <v>79</v>
      </c>
      <c r="C81" s="249" t="s">
        <v>284</v>
      </c>
      <c r="D81" s="126">
        <f t="shared" si="29"/>
        <v>13</v>
      </c>
      <c r="E81" s="250" t="s">
        <v>416</v>
      </c>
      <c r="F81" s="250">
        <v>1</v>
      </c>
      <c r="G81" s="250">
        <v>1</v>
      </c>
      <c r="H81" s="250">
        <v>1</v>
      </c>
      <c r="I81" s="250">
        <v>1</v>
      </c>
      <c r="J81" s="87"/>
      <c r="K81" s="94"/>
      <c r="L81" s="94"/>
      <c r="M81" s="154">
        <f t="shared" si="48"/>
        <v>4</v>
      </c>
      <c r="N81">
        <v>1</v>
      </c>
      <c r="O81">
        <v>0.75</v>
      </c>
      <c r="P81">
        <v>3</v>
      </c>
      <c r="Q81">
        <v>4</v>
      </c>
      <c r="R81">
        <v>0</v>
      </c>
      <c r="S81">
        <v>2.75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2</v>
      </c>
      <c r="AC81" s="139">
        <f t="shared" si="32"/>
        <v>1.75</v>
      </c>
      <c r="AD81" s="140">
        <f t="shared" si="33"/>
        <v>4.75</v>
      </c>
      <c r="AE81" s="141">
        <f t="shared" si="30"/>
        <v>0</v>
      </c>
      <c r="AF81" s="263">
        <f t="shared" si="31"/>
        <v>0</v>
      </c>
      <c r="AG81" s="265">
        <f t="shared" si="49"/>
        <v>1.75</v>
      </c>
      <c r="AI81" s="37">
        <f>IFERROR(IF(M81&gt;0,(N81*CONFIGURACAO!$C$20)+(O81*CONFIGURACAO!$C$21)+(P81*CONFIGURACAO!$C$22)+(Q81*CONFIGURACAO!$C$23)+(R81*CONFIGURACAO!$C$24),""),"")</f>
        <v>500</v>
      </c>
      <c r="AJ81" s="38">
        <f>IF(S81=0,0,IF(CONFIGURACAO!$C$15="SIM",(IF(S81&gt;CONFIGURACAO!$C$16,CONFIGURACAO!$C$16*CONFIGURACAO!$C$25,S81*CONFIGURACAO!$C$25)),'PI AREA  P75'!S81*CONFIGURACAO!$C$25))</f>
        <v>27.5</v>
      </c>
      <c r="AK81" s="38">
        <f>IF(T81=0,0,IF(CONFIGURACAO!$C$17="SIM",(IF(T81&gt;CONFIGURACAO!$C$18,CONFIGURACAO!$C$18*CONFIGURACAO!$C$26,T81*CONFIGURACAO!$C$26)),'PI AREA  P75'!T81*CONFIGURACAO!$C$26))</f>
        <v>5</v>
      </c>
      <c r="AL81" s="38">
        <f>IFERROR(IF(M81&gt;0,(U81*CONFIGURACAO!$C$29)+(V81*CONFIGURACAO!$C$30),""),"")</f>
        <v>0</v>
      </c>
      <c r="AM81" s="38">
        <f>IF(W81=0,0,IF(CONFIGURACAO!$C$41="SIM",(IF(W81&gt;CONFIGURACAO!$C$41,CONFIGURACAO!$C$41*CONFIGURACAO!$C$31,W81*CONFIGURACAO!$C$31)),'PI AREA  P75'!W81*CONFIGURACAO!$C$31))</f>
        <v>0</v>
      </c>
      <c r="AN81" s="38">
        <f>IF(X81=0,0,IF(CONFIGURACAO!$C$39="SIM",(IF(X81&gt;CONFIGURACAO!$C$40,CONFIGURACAO!$C$40*CONFIGURACAO!$C$32,X81*CONFIGURACAO!$C$32)),'PI AREA  P75'!X81*CONFIGURACAO!$C$32))</f>
        <v>25</v>
      </c>
      <c r="AO81" s="38">
        <f>IFERROR(IF(M81&gt;0,(Y81*CONFIGURACAO!$C$33)+(Z81*CONFIGURACAO!$C$34)+(AA81*CONFIGURACAO!$C$35)+(AB81*CONFIGURACAO!$C$36),""),"")</f>
        <v>45</v>
      </c>
      <c r="AP81" s="38">
        <f>IF(AA81=0,0,IF(CONFIGURACAO!$C$46="SIM",(IF(AA81&gt;CONFIGURACAO!$C$47,CONFIGURACAO!$C$47*CONFIGURACAO!$C$35,AA81*CONFIGURACAO!$C$35)),'PI AREA  P75'!AA81*CONFIGURACAO!$C$35))</f>
        <v>25</v>
      </c>
      <c r="AQ81" s="38">
        <f>IF(AB81=0,0,IF(CONFIGURACAO!$C$44="SIM",(IF(AB81&gt;CONFIGURACAO!$C$45,CONFIGURACAO!$C$45*CONFIGURACAO!$C$36,AB81*CONFIGURACAO!$C$36)),'PI AREA  P75'!AB81*CONFIGURACAO!$C$36))</f>
        <v>20</v>
      </c>
      <c r="AR81" s="38">
        <f t="shared" si="50"/>
        <v>647.5</v>
      </c>
      <c r="AS81" s="68">
        <f>IF(AR81="","",$AR81-(($AS$2/CONFIGURACAO!$C$6)*$M81))</f>
        <v>347.5</v>
      </c>
      <c r="AT81" s="73">
        <f t="shared" si="34"/>
        <v>3</v>
      </c>
      <c r="AU81" s="75">
        <f>IF(AR81="","",$AR81-(($AU$2/CONFIGURACAO!$C$6)*$M81))</f>
        <v>147.5</v>
      </c>
      <c r="AV81" s="76">
        <f t="shared" si="35"/>
        <v>4</v>
      </c>
      <c r="AW81" s="74">
        <f>IF(AR81="","",$AR81-(($AW$2/CONFIGURACAO!$C$6)*$M81))</f>
        <v>-52.5</v>
      </c>
      <c r="AX81" s="72" t="str">
        <f t="shared" si="36"/>
        <v>NAO</v>
      </c>
      <c r="AZ81" s="39">
        <f t="shared" si="37"/>
        <v>6.0800691109013996E-2</v>
      </c>
      <c r="BA81" s="146">
        <f t="shared" si="38"/>
        <v>16.5</v>
      </c>
      <c r="BB81" s="146">
        <f t="shared" si="39"/>
        <v>434</v>
      </c>
      <c r="BC81" s="32">
        <f t="shared" si="40"/>
        <v>596</v>
      </c>
      <c r="BD81" s="148"/>
      <c r="BE81" s="40">
        <f t="shared" si="41"/>
        <v>3.7257824143070044E-2</v>
      </c>
      <c r="BF81" s="40">
        <f t="shared" si="42"/>
        <v>2.8935185185185182E-2</v>
      </c>
      <c r="BG81" s="40">
        <f t="shared" si="43"/>
        <v>7.7081192189105849E-2</v>
      </c>
      <c r="BH81" s="40">
        <f t="shared" si="44"/>
        <v>0.16168148746968472</v>
      </c>
      <c r="BI81" s="40">
        <f t="shared" si="45"/>
        <v>0</v>
      </c>
      <c r="BJ81" s="40">
        <f t="shared" si="46"/>
        <v>0.25415896487985212</v>
      </c>
      <c r="BK81" s="40">
        <f t="shared" si="47"/>
        <v>0.16051364365971107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1</v>
      </c>
      <c r="BS81">
        <v>2</v>
      </c>
      <c r="BT81" s="42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</row>
    <row r="82" spans="1:134" s="32" customFormat="1" ht="17" thickBot="1" x14ac:dyDescent="0.25">
      <c r="A82" s="124" t="str">
        <f>CONFIGURACAO!$C$4</f>
        <v>AREA 21</v>
      </c>
      <c r="B82" s="125">
        <v>80</v>
      </c>
      <c r="C82" s="249" t="s">
        <v>284</v>
      </c>
      <c r="D82" s="126">
        <f t="shared" si="29"/>
        <v>14</v>
      </c>
      <c r="E82" s="250" t="s">
        <v>417</v>
      </c>
      <c r="F82" s="250">
        <v>1</v>
      </c>
      <c r="G82" s="250">
        <v>1</v>
      </c>
      <c r="H82" s="250">
        <v>1</v>
      </c>
      <c r="I82" s="250">
        <v>1</v>
      </c>
      <c r="J82" s="87"/>
      <c r="K82" s="94"/>
      <c r="L82" s="94"/>
      <c r="M82" s="154">
        <f t="shared" si="48"/>
        <v>4</v>
      </c>
      <c r="N82">
        <v>3.5</v>
      </c>
      <c r="O82">
        <v>3</v>
      </c>
      <c r="P82">
        <v>0.75</v>
      </c>
      <c r="Q82">
        <v>2</v>
      </c>
      <c r="R82">
        <v>0.75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 s="139">
        <f t="shared" si="32"/>
        <v>6.5</v>
      </c>
      <c r="AD82" s="140">
        <f t="shared" si="33"/>
        <v>7.25</v>
      </c>
      <c r="AE82" s="141">
        <f t="shared" si="30"/>
        <v>0</v>
      </c>
      <c r="AF82" s="263">
        <f t="shared" si="31"/>
        <v>0</v>
      </c>
      <c r="AG82" s="265">
        <f t="shared" si="49"/>
        <v>6.5</v>
      </c>
      <c r="AI82" s="37">
        <f>IFERROR(IF(M82&gt;0,(N82*CONFIGURACAO!$C$20)+(O82*CONFIGURACAO!$C$21)+(P82*CONFIGURACAO!$C$22)+(Q82*CONFIGURACAO!$C$23)+(R82*CONFIGURACAO!$C$24),""),"")</f>
        <v>730</v>
      </c>
      <c r="AJ82" s="38">
        <f>IF(S82=0,0,IF(CONFIGURACAO!$C$15="SIM",(IF(S82&gt;CONFIGURACAO!$C$16,CONFIGURACAO!$C$16*CONFIGURACAO!$C$25,S82*CONFIGURACAO!$C$25)),'PI AREA  P75'!S82*CONFIGURACAO!$C$25))</f>
        <v>0</v>
      </c>
      <c r="AK82" s="38">
        <f>IF(T82=0,0,IF(CONFIGURACAO!$C$17="SIM",(IF(T82&gt;CONFIGURACAO!$C$18,CONFIGURACAO!$C$18*CONFIGURACAO!$C$26,T82*CONFIGURACAO!$C$26)),'PI AREA  P75'!T82*CONFIGURACAO!$C$26))</f>
        <v>0</v>
      </c>
      <c r="AL82" s="38">
        <f>IFERROR(IF(M82&gt;0,(U82*CONFIGURACAO!$C$29)+(V82*CONFIGURACAO!$C$30),""),"")</f>
        <v>0</v>
      </c>
      <c r="AM82" s="38">
        <f>IF(W82=0,0,IF(CONFIGURACAO!$C$41="SIM",(IF(W82&gt;CONFIGURACAO!$C$41,CONFIGURACAO!$C$41*CONFIGURACAO!$C$31,W82*CONFIGURACAO!$C$31)),'PI AREA  P75'!W82*CONFIGURACAO!$C$31))</f>
        <v>0</v>
      </c>
      <c r="AN82" s="38">
        <f>IF(X82=0,0,IF(CONFIGURACAO!$C$39="SIM",(IF(X82&gt;CONFIGURACAO!$C$40,CONFIGURACAO!$C$40*CONFIGURACAO!$C$32,X82*CONFIGURACAO!$C$32)),'PI AREA  P75'!X82*CONFIGURACAO!$C$32))</f>
        <v>0</v>
      </c>
      <c r="AO82" s="38">
        <f>IFERROR(IF(M82&gt;0,(Y82*CONFIGURACAO!$C$33)+(Z82*CONFIGURACAO!$C$34)+(AA82*CONFIGURACAO!$C$35)+(AB82*CONFIGURACAO!$C$36),""),"")</f>
        <v>0</v>
      </c>
      <c r="AP82" s="38">
        <f>IF(AA82=0,0,IF(CONFIGURACAO!$C$46="SIM",(IF(AA82&gt;CONFIGURACAO!$C$47,CONFIGURACAO!$C$47*CONFIGURACAO!$C$35,AA82*CONFIGURACAO!$C$35)),'PI AREA  P75'!AA82*CONFIGURACAO!$C$35))</f>
        <v>0</v>
      </c>
      <c r="AQ82" s="38">
        <f>IF(AB82=0,0,IF(CONFIGURACAO!$C$44="SIM",(IF(AB82&gt;CONFIGURACAO!$C$45,CONFIGURACAO!$C$45*CONFIGURACAO!$C$36,AB82*CONFIGURACAO!$C$36)),'PI AREA  P75'!AB82*CONFIGURACAO!$C$36))</f>
        <v>0</v>
      </c>
      <c r="AR82" s="38">
        <f t="shared" si="50"/>
        <v>730</v>
      </c>
      <c r="AS82" s="68">
        <f>IF(AR82="","",$AR82-(($AS$2/CONFIGURACAO!$C$6)*$M82))</f>
        <v>430</v>
      </c>
      <c r="AT82" s="73">
        <f t="shared" si="34"/>
        <v>3</v>
      </c>
      <c r="AU82" s="75">
        <f>IF(AR82="","",$AR82-(($AU$2/CONFIGURACAO!$C$6)*$M82))</f>
        <v>230</v>
      </c>
      <c r="AV82" s="76">
        <f t="shared" si="35"/>
        <v>4</v>
      </c>
      <c r="AW82" s="74">
        <f>IF(AR82="","",$AR82-(($AW$2/CONFIGURACAO!$C$6)*$M82))</f>
        <v>30</v>
      </c>
      <c r="AX82" s="72">
        <f t="shared" si="36"/>
        <v>5</v>
      </c>
      <c r="AZ82" s="39">
        <f t="shared" si="37"/>
        <v>6.8547497312093003E-2</v>
      </c>
      <c r="BA82" s="146">
        <f t="shared" si="38"/>
        <v>10</v>
      </c>
      <c r="BB82" s="146">
        <f t="shared" si="39"/>
        <v>656</v>
      </c>
      <c r="BC82" s="32">
        <f t="shared" si="40"/>
        <v>547</v>
      </c>
      <c r="BD82" s="148"/>
      <c r="BE82" s="40">
        <f t="shared" si="41"/>
        <v>0.13040238450074518</v>
      </c>
      <c r="BF82" s="40">
        <f t="shared" si="42"/>
        <v>0.11574074074074073</v>
      </c>
      <c r="BG82" s="40">
        <f t="shared" si="43"/>
        <v>1.9270298047276462E-2</v>
      </c>
      <c r="BH82" s="40">
        <f t="shared" si="44"/>
        <v>8.084074373484236E-2</v>
      </c>
      <c r="BI82" s="40">
        <f t="shared" si="45"/>
        <v>7.9957356076759065E-2</v>
      </c>
      <c r="BJ82" s="40">
        <f t="shared" si="46"/>
        <v>0</v>
      </c>
      <c r="BK82" s="40">
        <f t="shared" si="47"/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 s="4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</row>
    <row r="83" spans="1:134" s="32" customFormat="1" ht="17" thickBot="1" x14ac:dyDescent="0.25">
      <c r="A83" s="124" t="str">
        <f>CONFIGURACAO!$C$4</f>
        <v>AREA 21</v>
      </c>
      <c r="B83" s="125">
        <v>81</v>
      </c>
      <c r="C83" s="249" t="s">
        <v>284</v>
      </c>
      <c r="D83" s="126">
        <f t="shared" si="29"/>
        <v>15</v>
      </c>
      <c r="E83" s="250" t="s">
        <v>418</v>
      </c>
      <c r="F83" s="250">
        <v>1</v>
      </c>
      <c r="G83" s="250">
        <v>1</v>
      </c>
      <c r="H83" s="250">
        <v>1</v>
      </c>
      <c r="I83" s="250">
        <v>1</v>
      </c>
      <c r="J83" s="87"/>
      <c r="K83" s="94"/>
      <c r="L83" s="94"/>
      <c r="M83" s="154">
        <f t="shared" si="48"/>
        <v>4</v>
      </c>
      <c r="N83">
        <v>0</v>
      </c>
      <c r="O83">
        <v>1.75</v>
      </c>
      <c r="P83">
        <v>3.75</v>
      </c>
      <c r="Q83">
        <v>13</v>
      </c>
      <c r="R83">
        <v>1</v>
      </c>
      <c r="S83">
        <v>0</v>
      </c>
      <c r="T83">
        <v>1</v>
      </c>
      <c r="U83">
        <v>0</v>
      </c>
      <c r="V83">
        <v>0</v>
      </c>
      <c r="W83">
        <v>0</v>
      </c>
      <c r="X83">
        <v>4</v>
      </c>
      <c r="Y83">
        <v>0</v>
      </c>
      <c r="Z83">
        <v>0</v>
      </c>
      <c r="AA83">
        <v>0</v>
      </c>
      <c r="AB83">
        <v>1</v>
      </c>
      <c r="AC83" s="139">
        <f t="shared" si="32"/>
        <v>1.75</v>
      </c>
      <c r="AD83" s="140">
        <f t="shared" si="33"/>
        <v>5.5</v>
      </c>
      <c r="AE83" s="141">
        <f t="shared" si="30"/>
        <v>0</v>
      </c>
      <c r="AF83" s="263">
        <f t="shared" si="31"/>
        <v>0</v>
      </c>
      <c r="AG83" s="265">
        <f t="shared" si="49"/>
        <v>1.75</v>
      </c>
      <c r="AI83" s="37">
        <f>IFERROR(IF(M83&gt;0,(N83*CONFIGURACAO!$C$20)+(O83*CONFIGURACAO!$C$21)+(P83*CONFIGURACAO!$C$22)+(Q83*CONFIGURACAO!$C$23)+(R83*CONFIGURACAO!$C$24),""),"")</f>
        <v>905</v>
      </c>
      <c r="AJ83" s="38">
        <f>IF(S83=0,0,IF(CONFIGURACAO!$C$15="SIM",(IF(S83&gt;CONFIGURACAO!$C$16,CONFIGURACAO!$C$16*CONFIGURACAO!$C$25,S83*CONFIGURACAO!$C$25)),'PI AREA  P75'!S83*CONFIGURACAO!$C$25))</f>
        <v>0</v>
      </c>
      <c r="AK83" s="38">
        <f>IF(T83=0,0,IF(CONFIGURACAO!$C$17="SIM",(IF(T83&gt;CONFIGURACAO!$C$18,CONFIGURACAO!$C$18*CONFIGURACAO!$C$26,T83*CONFIGURACAO!$C$26)),'PI AREA  P75'!T83*CONFIGURACAO!$C$26))</f>
        <v>5</v>
      </c>
      <c r="AL83" s="38">
        <f>IFERROR(IF(M83&gt;0,(U83*CONFIGURACAO!$C$29)+(V83*CONFIGURACAO!$C$30),""),"")</f>
        <v>0</v>
      </c>
      <c r="AM83" s="38">
        <f>IF(W83=0,0,IF(CONFIGURACAO!$C$41="SIM",(IF(W83&gt;CONFIGURACAO!$C$41,CONFIGURACAO!$C$41*CONFIGURACAO!$C$31,W83*CONFIGURACAO!$C$31)),'PI AREA  P75'!W83*CONFIGURACAO!$C$31))</f>
        <v>0</v>
      </c>
      <c r="AN83" s="38">
        <f>IF(X83=0,0,IF(CONFIGURACAO!$C$39="SIM",(IF(X83&gt;CONFIGURACAO!$C$40,CONFIGURACAO!$C$40*CONFIGURACAO!$C$32,X83*CONFIGURACAO!$C$32)),'PI AREA  P75'!X83*CONFIGURACAO!$C$32))</f>
        <v>100</v>
      </c>
      <c r="AO83" s="38">
        <f>IFERROR(IF(M83&gt;0,(Y83*CONFIGURACAO!$C$33)+(Z83*CONFIGURACAO!$C$34)+(AA83*CONFIGURACAO!$C$35)+(AB83*CONFIGURACAO!$C$36),""),"")</f>
        <v>10</v>
      </c>
      <c r="AP83" s="38">
        <f>IF(AA83=0,0,IF(CONFIGURACAO!$C$46="SIM",(IF(AA83&gt;CONFIGURACAO!$C$47,CONFIGURACAO!$C$47*CONFIGURACAO!$C$35,AA83*CONFIGURACAO!$C$35)),'PI AREA  P75'!AA83*CONFIGURACAO!$C$35))</f>
        <v>0</v>
      </c>
      <c r="AQ83" s="38">
        <f>IF(AB83=0,0,IF(CONFIGURACAO!$C$44="SIM",(IF(AB83&gt;CONFIGURACAO!$C$45,CONFIGURACAO!$C$45*CONFIGURACAO!$C$36,AB83*CONFIGURACAO!$C$36)),'PI AREA  P75'!AB83*CONFIGURACAO!$C$36))</f>
        <v>10</v>
      </c>
      <c r="AR83" s="38">
        <f t="shared" si="50"/>
        <v>1030</v>
      </c>
      <c r="AS83" s="68">
        <f>IF(AR83="","",$AR83-(($AS$2/CONFIGURACAO!$C$6)*$M83))</f>
        <v>730</v>
      </c>
      <c r="AT83" s="73">
        <f t="shared" si="34"/>
        <v>3</v>
      </c>
      <c r="AU83" s="75">
        <f>IF(AR83="","",$AR83-(($AU$2/CONFIGURACAO!$C$6)*$M83))</f>
        <v>530</v>
      </c>
      <c r="AV83" s="76">
        <f t="shared" si="35"/>
        <v>4</v>
      </c>
      <c r="AW83" s="74">
        <f>IF(AR83="","",$AR83-(($AW$2/CONFIGURACAO!$C$6)*$M83))</f>
        <v>330</v>
      </c>
      <c r="AX83" s="72">
        <f t="shared" si="36"/>
        <v>5</v>
      </c>
      <c r="AZ83" s="39">
        <f t="shared" si="37"/>
        <v>9.6717701686925728E-2</v>
      </c>
      <c r="BA83" s="146">
        <f t="shared" si="38"/>
        <v>25.5</v>
      </c>
      <c r="BB83" s="146">
        <f t="shared" si="39"/>
        <v>221</v>
      </c>
      <c r="BC83" s="32">
        <f t="shared" si="40"/>
        <v>381</v>
      </c>
      <c r="BD83" s="148"/>
      <c r="BE83" s="40">
        <f t="shared" si="41"/>
        <v>0</v>
      </c>
      <c r="BF83" s="40">
        <f t="shared" si="42"/>
        <v>6.7515432098765427E-2</v>
      </c>
      <c r="BG83" s="40">
        <f t="shared" si="43"/>
        <v>9.6351490236382328E-2</v>
      </c>
      <c r="BH83" s="40">
        <f t="shared" si="44"/>
        <v>0.52546483427647539</v>
      </c>
      <c r="BI83" s="40">
        <f t="shared" si="45"/>
        <v>0.10660980810234541</v>
      </c>
      <c r="BJ83" s="40">
        <f t="shared" si="46"/>
        <v>0</v>
      </c>
      <c r="BK83" s="40">
        <f t="shared" si="47"/>
        <v>0.16051364365971107</v>
      </c>
      <c r="BL83">
        <v>0</v>
      </c>
      <c r="BM83">
        <v>0</v>
      </c>
      <c r="BN83">
        <v>0</v>
      </c>
      <c r="BO83">
        <v>4</v>
      </c>
      <c r="BP83">
        <v>0</v>
      </c>
      <c r="BQ83">
        <v>0</v>
      </c>
      <c r="BR83">
        <v>0</v>
      </c>
      <c r="BS83">
        <v>1</v>
      </c>
      <c r="BT83" s="42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</row>
    <row r="84" spans="1:134" s="32" customFormat="1" ht="17" thickBot="1" x14ac:dyDescent="0.25">
      <c r="A84" s="124" t="str">
        <f>CONFIGURACAO!$C$4</f>
        <v>AREA 21</v>
      </c>
      <c r="B84" s="125">
        <v>82</v>
      </c>
      <c r="C84" s="252" t="s">
        <v>1525</v>
      </c>
      <c r="D84" s="126">
        <f t="shared" si="29"/>
        <v>1</v>
      </c>
      <c r="E84" s="250" t="s">
        <v>419</v>
      </c>
      <c r="F84" s="250">
        <v>1</v>
      </c>
      <c r="G84" s="250">
        <v>1</v>
      </c>
      <c r="H84" s="250">
        <v>1</v>
      </c>
      <c r="I84" s="250">
        <v>1</v>
      </c>
      <c r="J84" s="87"/>
      <c r="K84" s="94"/>
      <c r="L84" s="94"/>
      <c r="M84" s="154">
        <f t="shared" si="48"/>
        <v>4</v>
      </c>
      <c r="N84">
        <v>0</v>
      </c>
      <c r="O84">
        <v>4</v>
      </c>
      <c r="P84">
        <v>8.75</v>
      </c>
      <c r="Q84">
        <v>9.5</v>
      </c>
      <c r="R84">
        <v>7</v>
      </c>
      <c r="S84">
        <v>6</v>
      </c>
      <c r="T84">
        <v>3.75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 s="139">
        <f t="shared" si="32"/>
        <v>4</v>
      </c>
      <c r="AD84" s="140">
        <f t="shared" si="33"/>
        <v>12.75</v>
      </c>
      <c r="AE84" s="141">
        <f t="shared" si="30"/>
        <v>0</v>
      </c>
      <c r="AF84" s="263">
        <f t="shared" si="31"/>
        <v>0</v>
      </c>
      <c r="AG84" s="265">
        <f t="shared" si="49"/>
        <v>4</v>
      </c>
      <c r="AI84" s="37">
        <f>IFERROR(IF(M84&gt;0,(N84*CONFIGURACAO!$C$20)+(O84*CONFIGURACAO!$C$21)+(P84*CONFIGURACAO!$C$22)+(Q84*CONFIGURACAO!$C$23)+(R84*CONFIGURACAO!$C$24),""),"")</f>
        <v>1365</v>
      </c>
      <c r="AJ84" s="38">
        <f>IF(S84=0,0,IF(CONFIGURACAO!$C$15="SIM",(IF(S84&gt;CONFIGURACAO!$C$16,CONFIGURACAO!$C$16*CONFIGURACAO!$C$25,S84*CONFIGURACAO!$C$25)),'PI AREA  P75'!S84*CONFIGURACAO!$C$25))</f>
        <v>40</v>
      </c>
      <c r="AK84" s="38">
        <f>IF(T84=0,0,IF(CONFIGURACAO!$C$17="SIM",(IF(T84&gt;CONFIGURACAO!$C$18,CONFIGURACAO!$C$18*CONFIGURACAO!$C$26,T84*CONFIGURACAO!$C$26)),'PI AREA  P75'!T84*CONFIGURACAO!$C$26))</f>
        <v>18.75</v>
      </c>
      <c r="AL84" s="38">
        <f>IFERROR(IF(M84&gt;0,(U84*CONFIGURACAO!$C$29)+(V84*CONFIGURACAO!$C$30),""),"")</f>
        <v>0</v>
      </c>
      <c r="AM84" s="38">
        <f>IF(W84=0,0,IF(CONFIGURACAO!$C$41="SIM",(IF(W84&gt;CONFIGURACAO!$C$41,CONFIGURACAO!$C$41*CONFIGURACAO!$C$31,W84*CONFIGURACAO!$C$31)),'PI AREA  P75'!W84*CONFIGURACAO!$C$31))</f>
        <v>0</v>
      </c>
      <c r="AN84" s="38">
        <f>IF(X84=0,0,IF(CONFIGURACAO!$C$39="SIM",(IF(X84&gt;CONFIGURACAO!$C$40,CONFIGURACAO!$C$40*CONFIGURACAO!$C$32,X84*CONFIGURACAO!$C$32)),'PI AREA  P75'!X84*CONFIGURACAO!$C$32))</f>
        <v>0</v>
      </c>
      <c r="AO84" s="38">
        <f>IFERROR(IF(M84&gt;0,(Y84*CONFIGURACAO!$C$33)+(Z84*CONFIGURACAO!$C$34)+(AA84*CONFIGURACAO!$C$35)+(AB84*CONFIGURACAO!$C$36),""),"")</f>
        <v>0</v>
      </c>
      <c r="AP84" s="38">
        <f>IF(AA84=0,0,IF(CONFIGURACAO!$C$46="SIM",(IF(AA84&gt;CONFIGURACAO!$C$47,CONFIGURACAO!$C$47*CONFIGURACAO!$C$35,AA84*CONFIGURACAO!$C$35)),'PI AREA  P75'!AA84*CONFIGURACAO!$C$35))</f>
        <v>0</v>
      </c>
      <c r="AQ84" s="38">
        <f>IF(AB84=0,0,IF(CONFIGURACAO!$C$44="SIM",(IF(AB84&gt;CONFIGURACAO!$C$45,CONFIGURACAO!$C$45*CONFIGURACAO!$C$36,AB84*CONFIGURACAO!$C$36)),'PI AREA  P75'!AB84*CONFIGURACAO!$C$36))</f>
        <v>0</v>
      </c>
      <c r="AR84" s="38">
        <f t="shared" si="50"/>
        <v>1423.75</v>
      </c>
      <c r="AS84" s="68">
        <f>IF(AR84="","",$AR84-(($AS$2/CONFIGURACAO!$C$6)*$M84))</f>
        <v>1123.75</v>
      </c>
      <c r="AT84" s="73">
        <f t="shared" si="34"/>
        <v>3</v>
      </c>
      <c r="AU84" s="75">
        <f>IF(AR84="","",$AR84-(($AU$2/CONFIGURACAO!$C$6)*$M84))</f>
        <v>923.75</v>
      </c>
      <c r="AV84" s="76">
        <f t="shared" si="35"/>
        <v>4</v>
      </c>
      <c r="AW84" s="74">
        <f>IF(AR84="","",$AR84-(($AW$2/CONFIGURACAO!$C$6)*$M84))</f>
        <v>723.75</v>
      </c>
      <c r="AX84" s="72">
        <f t="shared" si="36"/>
        <v>5</v>
      </c>
      <c r="AZ84" s="39">
        <f t="shared" si="37"/>
        <v>0.13369109492889372</v>
      </c>
      <c r="BA84" s="146">
        <f t="shared" si="38"/>
        <v>39</v>
      </c>
      <c r="BB84" s="146">
        <f t="shared" si="39"/>
        <v>79</v>
      </c>
      <c r="BC84" s="32">
        <f t="shared" si="40"/>
        <v>227</v>
      </c>
      <c r="BD84" s="148"/>
      <c r="BE84" s="40">
        <f t="shared" si="41"/>
        <v>0</v>
      </c>
      <c r="BF84" s="40">
        <f t="shared" si="42"/>
        <v>0.15432098765432098</v>
      </c>
      <c r="BG84" s="40">
        <f t="shared" si="43"/>
        <v>0.22482014388489208</v>
      </c>
      <c r="BH84" s="40">
        <f t="shared" si="44"/>
        <v>0.38399353274050119</v>
      </c>
      <c r="BI84" s="40">
        <f t="shared" si="45"/>
        <v>0.74626865671641784</v>
      </c>
      <c r="BJ84" s="40">
        <f t="shared" si="46"/>
        <v>0.55452865064695012</v>
      </c>
      <c r="BK84" s="40">
        <f t="shared" si="47"/>
        <v>0.60192616372391661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 s="42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</row>
    <row r="85" spans="1:134" s="32" customFormat="1" ht="17" thickBot="1" x14ac:dyDescent="0.25">
      <c r="A85" s="124" t="str">
        <f>CONFIGURACAO!$C$4</f>
        <v>AREA 21</v>
      </c>
      <c r="B85" s="125">
        <v>83</v>
      </c>
      <c r="C85" s="252" t="s">
        <v>1525</v>
      </c>
      <c r="D85" s="126">
        <f t="shared" si="29"/>
        <v>2</v>
      </c>
      <c r="E85" s="250" t="s">
        <v>420</v>
      </c>
      <c r="F85" s="250">
        <v>0</v>
      </c>
      <c r="G85" s="250">
        <v>0</v>
      </c>
      <c r="H85" s="250">
        <v>0</v>
      </c>
      <c r="I85" s="250">
        <v>1</v>
      </c>
      <c r="J85" s="87"/>
      <c r="K85" s="94"/>
      <c r="L85" s="94"/>
      <c r="M85" s="154">
        <f t="shared" si="48"/>
        <v>1</v>
      </c>
      <c r="N85">
        <v>0</v>
      </c>
      <c r="O85">
        <v>0.75</v>
      </c>
      <c r="P85">
        <v>0</v>
      </c>
      <c r="Q85">
        <v>3</v>
      </c>
      <c r="R85">
        <v>0</v>
      </c>
      <c r="S85">
        <v>0.75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s="139">
        <f t="shared" si="32"/>
        <v>0.75</v>
      </c>
      <c r="AD85" s="140">
        <f t="shared" si="33"/>
        <v>0.75</v>
      </c>
      <c r="AE85" s="141">
        <f t="shared" si="30"/>
        <v>0</v>
      </c>
      <c r="AF85" s="263">
        <f t="shared" si="31"/>
        <v>0</v>
      </c>
      <c r="AG85" s="265">
        <f t="shared" si="49"/>
        <v>0.75</v>
      </c>
      <c r="AI85" s="37">
        <f>IFERROR(IF(M85&gt;0,(N85*CONFIGURACAO!$C$20)+(O85*CONFIGURACAO!$C$21)+(P85*CONFIGURACAO!$C$22)+(Q85*CONFIGURACAO!$C$23)+(R85*CONFIGURACAO!$C$24),""),"")</f>
        <v>180</v>
      </c>
      <c r="AJ85" s="38">
        <f>IF(S85=0,0,IF(CONFIGURACAO!$C$15="SIM",(IF(S85&gt;CONFIGURACAO!$C$16,CONFIGURACAO!$C$16*CONFIGURACAO!$C$25,S85*CONFIGURACAO!$C$25)),'PI AREA  P75'!S85*CONFIGURACAO!$C$25))</f>
        <v>7.5</v>
      </c>
      <c r="AK85" s="38">
        <f>IF(T85=0,0,IF(CONFIGURACAO!$C$17="SIM",(IF(T85&gt;CONFIGURACAO!$C$18,CONFIGURACAO!$C$18*CONFIGURACAO!$C$26,T85*CONFIGURACAO!$C$26)),'PI AREA  P75'!T85*CONFIGURACAO!$C$26))</f>
        <v>0</v>
      </c>
      <c r="AL85" s="38">
        <f>IFERROR(IF(M85&gt;0,(U85*CONFIGURACAO!$C$29)+(V85*CONFIGURACAO!$C$30),""),"")</f>
        <v>0</v>
      </c>
      <c r="AM85" s="38">
        <f>IF(W85=0,0,IF(CONFIGURACAO!$C$41="SIM",(IF(W85&gt;CONFIGURACAO!$C$41,CONFIGURACAO!$C$41*CONFIGURACAO!$C$31,W85*CONFIGURACAO!$C$31)),'PI AREA  P75'!W85*CONFIGURACAO!$C$31))</f>
        <v>0</v>
      </c>
      <c r="AN85" s="38">
        <f>IF(X85=0,0,IF(CONFIGURACAO!$C$39="SIM",(IF(X85&gt;CONFIGURACAO!$C$40,CONFIGURACAO!$C$40*CONFIGURACAO!$C$32,X85*CONFIGURACAO!$C$32)),'PI AREA  P75'!X85*CONFIGURACAO!$C$32))</f>
        <v>0</v>
      </c>
      <c r="AO85" s="38">
        <f>IFERROR(IF(M85&gt;0,(Y85*CONFIGURACAO!$C$33)+(Z85*CONFIGURACAO!$C$34)+(AA85*CONFIGURACAO!$C$35)+(AB85*CONFIGURACAO!$C$36),""),"")</f>
        <v>0</v>
      </c>
      <c r="AP85" s="38">
        <f>IF(AA85=0,0,IF(CONFIGURACAO!$C$46="SIM",(IF(AA85&gt;CONFIGURACAO!$C$47,CONFIGURACAO!$C$47*CONFIGURACAO!$C$35,AA85*CONFIGURACAO!$C$35)),'PI AREA  P75'!AA85*CONFIGURACAO!$C$35))</f>
        <v>0</v>
      </c>
      <c r="AQ85" s="38">
        <f>IF(AB85=0,0,IF(CONFIGURACAO!$C$44="SIM",(IF(AB85&gt;CONFIGURACAO!$C$45,CONFIGURACAO!$C$45*CONFIGURACAO!$C$36,AB85*CONFIGURACAO!$C$36)),'PI AREA  P75'!AB85*CONFIGURACAO!$C$36))</f>
        <v>0</v>
      </c>
      <c r="AR85" s="38">
        <f t="shared" si="50"/>
        <v>187.5</v>
      </c>
      <c r="AS85" s="68">
        <f>IF(AR85="","",$AR85-(($AS$2/CONFIGURACAO!$C$6)*$M85))</f>
        <v>112.5</v>
      </c>
      <c r="AT85" s="73">
        <f t="shared" si="34"/>
        <v>3</v>
      </c>
      <c r="AU85" s="75">
        <f>IF(AR85="","",$AR85-(($AU$2/CONFIGURACAO!$C$6)*$M85))</f>
        <v>62.5</v>
      </c>
      <c r="AV85" s="76">
        <f t="shared" si="35"/>
        <v>4</v>
      </c>
      <c r="AW85" s="74">
        <f>IF(AR85="","",$AR85-(($AW$2/CONFIGURACAO!$C$6)*$M85))</f>
        <v>12.5</v>
      </c>
      <c r="AX85" s="72">
        <f t="shared" si="36"/>
        <v>5</v>
      </c>
      <c r="AZ85" s="39">
        <f t="shared" si="37"/>
        <v>1.7606377734270463E-2</v>
      </c>
      <c r="BA85" s="146">
        <f t="shared" si="38"/>
        <v>4.5</v>
      </c>
      <c r="BB85" s="146">
        <f t="shared" si="39"/>
        <v>877</v>
      </c>
      <c r="BC85" s="32">
        <f t="shared" si="40"/>
        <v>938</v>
      </c>
      <c r="BD85" s="148"/>
      <c r="BE85" s="40">
        <f t="shared" si="41"/>
        <v>0</v>
      </c>
      <c r="BF85" s="40">
        <f t="shared" si="42"/>
        <v>2.8935185185185182E-2</v>
      </c>
      <c r="BG85" s="40">
        <f t="shared" si="43"/>
        <v>0</v>
      </c>
      <c r="BH85" s="40">
        <f t="shared" si="44"/>
        <v>0.12126111560226355</v>
      </c>
      <c r="BI85" s="40">
        <f t="shared" si="45"/>
        <v>0</v>
      </c>
      <c r="BJ85" s="40">
        <f t="shared" si="46"/>
        <v>6.9316081330868765E-2</v>
      </c>
      <c r="BK85" s="40">
        <f t="shared" si="47"/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s="42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</row>
    <row r="86" spans="1:134" s="32" customFormat="1" ht="17" thickBot="1" x14ac:dyDescent="0.25">
      <c r="A86" s="124" t="str">
        <f>CONFIGURACAO!$C$4</f>
        <v>AREA 21</v>
      </c>
      <c r="B86" s="125">
        <v>84</v>
      </c>
      <c r="C86" s="252" t="s">
        <v>1525</v>
      </c>
      <c r="D86" s="126">
        <f t="shared" si="29"/>
        <v>3</v>
      </c>
      <c r="E86" s="250" t="s">
        <v>421</v>
      </c>
      <c r="F86" s="250">
        <v>0</v>
      </c>
      <c r="G86" s="250">
        <v>0</v>
      </c>
      <c r="H86" s="250">
        <v>1</v>
      </c>
      <c r="I86" s="250">
        <v>1</v>
      </c>
      <c r="J86" s="87"/>
      <c r="K86" s="94"/>
      <c r="L86" s="94"/>
      <c r="M86" s="154">
        <f t="shared" si="48"/>
        <v>2</v>
      </c>
      <c r="N86">
        <v>0</v>
      </c>
      <c r="O86">
        <v>0</v>
      </c>
      <c r="P86">
        <v>3</v>
      </c>
      <c r="Q86">
        <v>1.5</v>
      </c>
      <c r="R86">
        <v>0</v>
      </c>
      <c r="S86">
        <v>0</v>
      </c>
      <c r="T86">
        <v>0.75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s="139">
        <f t="shared" si="32"/>
        <v>0</v>
      </c>
      <c r="AD86" s="140">
        <f t="shared" si="33"/>
        <v>3</v>
      </c>
      <c r="AE86" s="141">
        <f t="shared" si="30"/>
        <v>0</v>
      </c>
      <c r="AF86" s="263">
        <f t="shared" si="31"/>
        <v>0</v>
      </c>
      <c r="AG86" s="265">
        <f t="shared" si="49"/>
        <v>0</v>
      </c>
      <c r="AI86" s="37">
        <f>IFERROR(IF(M86&gt;0,(N86*CONFIGURACAO!$C$20)+(O86*CONFIGURACAO!$C$21)+(P86*CONFIGURACAO!$C$22)+(Q86*CONFIGURACAO!$C$23)+(R86*CONFIGURACAO!$C$24),""),"")</f>
        <v>240</v>
      </c>
      <c r="AJ86" s="38">
        <f>IF(S86=0,0,IF(CONFIGURACAO!$C$15="SIM",(IF(S86&gt;CONFIGURACAO!$C$16,CONFIGURACAO!$C$16*CONFIGURACAO!$C$25,S86*CONFIGURACAO!$C$25)),'PI AREA  P75'!S86*CONFIGURACAO!$C$25))</f>
        <v>0</v>
      </c>
      <c r="AK86" s="38">
        <f>IF(T86=0,0,IF(CONFIGURACAO!$C$17="SIM",(IF(T86&gt;CONFIGURACAO!$C$18,CONFIGURACAO!$C$18*CONFIGURACAO!$C$26,T86*CONFIGURACAO!$C$26)),'PI AREA  P75'!T86*CONFIGURACAO!$C$26))</f>
        <v>3.75</v>
      </c>
      <c r="AL86" s="38">
        <f>IFERROR(IF(M86&gt;0,(U86*CONFIGURACAO!$C$29)+(V86*CONFIGURACAO!$C$30),""),"")</f>
        <v>0</v>
      </c>
      <c r="AM86" s="38">
        <f>IF(W86=0,0,IF(CONFIGURACAO!$C$41="SIM",(IF(W86&gt;CONFIGURACAO!$C$41,CONFIGURACAO!$C$41*CONFIGURACAO!$C$31,W86*CONFIGURACAO!$C$31)),'PI AREA  P75'!W86*CONFIGURACAO!$C$31))</f>
        <v>0</v>
      </c>
      <c r="AN86" s="38">
        <f>IF(X86=0,0,IF(CONFIGURACAO!$C$39="SIM",(IF(X86&gt;CONFIGURACAO!$C$40,CONFIGURACAO!$C$40*CONFIGURACAO!$C$32,X86*CONFIGURACAO!$C$32)),'PI AREA  P75'!X86*CONFIGURACAO!$C$32))</f>
        <v>0</v>
      </c>
      <c r="AO86" s="38">
        <f>IFERROR(IF(M86&gt;0,(Y86*CONFIGURACAO!$C$33)+(Z86*CONFIGURACAO!$C$34)+(AA86*CONFIGURACAO!$C$35)+(AB86*CONFIGURACAO!$C$36),""),"")</f>
        <v>0</v>
      </c>
      <c r="AP86" s="38">
        <f>IF(AA86=0,0,IF(CONFIGURACAO!$C$46="SIM",(IF(AA86&gt;CONFIGURACAO!$C$47,CONFIGURACAO!$C$47*CONFIGURACAO!$C$35,AA86*CONFIGURACAO!$C$35)),'PI AREA  P75'!AA86*CONFIGURACAO!$C$35))</f>
        <v>0</v>
      </c>
      <c r="AQ86" s="38">
        <f>IF(AB86=0,0,IF(CONFIGURACAO!$C$44="SIM",(IF(AB86&gt;CONFIGURACAO!$C$45,CONFIGURACAO!$C$45*CONFIGURACAO!$C$36,AB86*CONFIGURACAO!$C$36)),'PI AREA  P75'!AB86*CONFIGURACAO!$C$36))</f>
        <v>0</v>
      </c>
      <c r="AR86" s="38">
        <f t="shared" si="50"/>
        <v>243.75</v>
      </c>
      <c r="AS86" s="68">
        <f>IF(AR86="","",$AR86-(($AS$2/CONFIGURACAO!$C$6)*$M86))</f>
        <v>93.75</v>
      </c>
      <c r="AT86" s="73">
        <f t="shared" si="34"/>
        <v>3</v>
      </c>
      <c r="AU86" s="75">
        <f>IF(AR86="","",$AR86-(($AU$2/CONFIGURACAO!$C$6)*$M86))</f>
        <v>-6.25</v>
      </c>
      <c r="AV86" s="76" t="str">
        <f t="shared" si="35"/>
        <v>NAO</v>
      </c>
      <c r="AW86" s="74">
        <f>IF(AR86="","",$AR86-(($AW$2/CONFIGURACAO!$C$6)*$M86))</f>
        <v>-106.25</v>
      </c>
      <c r="AX86" s="72" t="str">
        <f t="shared" si="36"/>
        <v>NAO</v>
      </c>
      <c r="AZ86" s="39">
        <f t="shared" si="37"/>
        <v>2.2888291054551601E-2</v>
      </c>
      <c r="BA86" s="146">
        <f t="shared" si="38"/>
        <v>5.25</v>
      </c>
      <c r="BB86" s="146">
        <f t="shared" si="39"/>
        <v>846</v>
      </c>
      <c r="BC86" s="32">
        <f t="shared" si="40"/>
        <v>885</v>
      </c>
      <c r="BD86" s="148"/>
      <c r="BE86" s="40">
        <f t="shared" si="41"/>
        <v>0</v>
      </c>
      <c r="BF86" s="40">
        <f t="shared" si="42"/>
        <v>0</v>
      </c>
      <c r="BG86" s="40">
        <f t="shared" si="43"/>
        <v>7.7081192189105849E-2</v>
      </c>
      <c r="BH86" s="40">
        <f t="shared" si="44"/>
        <v>6.0630557801131774E-2</v>
      </c>
      <c r="BI86" s="40">
        <f t="shared" si="45"/>
        <v>0</v>
      </c>
      <c r="BJ86" s="40">
        <f t="shared" si="46"/>
        <v>0</v>
      </c>
      <c r="BK86" s="40">
        <f t="shared" si="47"/>
        <v>0.1203852327447833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 s="42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</row>
    <row r="87" spans="1:134" s="32" customFormat="1" ht="17" thickBot="1" x14ac:dyDescent="0.25">
      <c r="A87" s="124" t="str">
        <f>CONFIGURACAO!$C$4</f>
        <v>AREA 21</v>
      </c>
      <c r="B87" s="125">
        <v>85</v>
      </c>
      <c r="C87" s="252" t="s">
        <v>1525</v>
      </c>
      <c r="D87" s="126">
        <f t="shared" si="29"/>
        <v>4</v>
      </c>
      <c r="E87" s="250" t="s">
        <v>422</v>
      </c>
      <c r="F87" s="250">
        <v>1</v>
      </c>
      <c r="G87" s="250">
        <v>1</v>
      </c>
      <c r="H87" s="250">
        <v>1</v>
      </c>
      <c r="I87" s="250">
        <v>1</v>
      </c>
      <c r="J87" s="87"/>
      <c r="K87" s="94"/>
      <c r="L87" s="94"/>
      <c r="M87" s="154">
        <f t="shared" si="48"/>
        <v>4</v>
      </c>
      <c r="N87">
        <v>1.75</v>
      </c>
      <c r="O87">
        <v>5.5</v>
      </c>
      <c r="P87">
        <v>7.75</v>
      </c>
      <c r="Q87">
        <v>10</v>
      </c>
      <c r="R87">
        <v>5</v>
      </c>
      <c r="S87">
        <v>14.5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s="139">
        <f t="shared" si="32"/>
        <v>7.25</v>
      </c>
      <c r="AD87" s="140">
        <f t="shared" si="33"/>
        <v>15</v>
      </c>
      <c r="AE87" s="141">
        <f t="shared" si="30"/>
        <v>0</v>
      </c>
      <c r="AF87" s="263">
        <f t="shared" si="31"/>
        <v>0</v>
      </c>
      <c r="AG87" s="265">
        <f t="shared" si="49"/>
        <v>7.25</v>
      </c>
      <c r="AI87" s="37">
        <f>IFERROR(IF(M87&gt;0,(N87*CONFIGURACAO!$C$20)+(O87*CONFIGURACAO!$C$21)+(P87*CONFIGURACAO!$C$22)+(Q87*CONFIGURACAO!$C$23)+(R87*CONFIGURACAO!$C$24),""),"")</f>
        <v>1580</v>
      </c>
      <c r="AJ87" s="38">
        <f>IF(S87=0,0,IF(CONFIGURACAO!$C$15="SIM",(IF(S87&gt;CONFIGURACAO!$C$16,CONFIGURACAO!$C$16*CONFIGURACAO!$C$25,S87*CONFIGURACAO!$C$25)),'PI AREA  P75'!S87*CONFIGURACAO!$C$25))</f>
        <v>40</v>
      </c>
      <c r="AK87" s="38">
        <f>IF(T87=0,0,IF(CONFIGURACAO!$C$17="SIM",(IF(T87&gt;CONFIGURACAO!$C$18,CONFIGURACAO!$C$18*CONFIGURACAO!$C$26,T87*CONFIGURACAO!$C$26)),'PI AREA  P75'!T87*CONFIGURACAO!$C$26))</f>
        <v>5</v>
      </c>
      <c r="AL87" s="38">
        <f>IFERROR(IF(M87&gt;0,(U87*CONFIGURACAO!$C$29)+(V87*CONFIGURACAO!$C$30),""),"")</f>
        <v>0</v>
      </c>
      <c r="AM87" s="38">
        <f>IF(W87=0,0,IF(CONFIGURACAO!$C$41="SIM",(IF(W87&gt;CONFIGURACAO!$C$41,CONFIGURACAO!$C$41*CONFIGURACAO!$C$31,W87*CONFIGURACAO!$C$31)),'PI AREA  P75'!W87*CONFIGURACAO!$C$31))</f>
        <v>0</v>
      </c>
      <c r="AN87" s="38">
        <f>IF(X87=0,0,IF(CONFIGURACAO!$C$39="SIM",(IF(X87&gt;CONFIGURACAO!$C$40,CONFIGURACAO!$C$40*CONFIGURACAO!$C$32,X87*CONFIGURACAO!$C$32)),'PI AREA  P75'!X87*CONFIGURACAO!$C$32))</f>
        <v>0</v>
      </c>
      <c r="AO87" s="38">
        <f>IFERROR(IF(M87&gt;0,(Y87*CONFIGURACAO!$C$33)+(Z87*CONFIGURACAO!$C$34)+(AA87*CONFIGURACAO!$C$35)+(AB87*CONFIGURACAO!$C$36),""),"")</f>
        <v>0</v>
      </c>
      <c r="AP87" s="38">
        <f>IF(AA87=0,0,IF(CONFIGURACAO!$C$46="SIM",(IF(AA87&gt;CONFIGURACAO!$C$47,CONFIGURACAO!$C$47*CONFIGURACAO!$C$35,AA87*CONFIGURACAO!$C$35)),'PI AREA  P75'!AA87*CONFIGURACAO!$C$35))</f>
        <v>0</v>
      </c>
      <c r="AQ87" s="38">
        <f>IF(AB87=0,0,IF(CONFIGURACAO!$C$44="SIM",(IF(AB87&gt;CONFIGURACAO!$C$45,CONFIGURACAO!$C$45*CONFIGURACAO!$C$36,AB87*CONFIGURACAO!$C$36)),'PI AREA  P75'!AB87*CONFIGURACAO!$C$36))</f>
        <v>0</v>
      </c>
      <c r="AR87" s="38">
        <f t="shared" si="50"/>
        <v>1625</v>
      </c>
      <c r="AS87" s="68">
        <f>IF(AR87="","",$AR87-(($AS$2/CONFIGURACAO!$C$6)*$M87))</f>
        <v>1325</v>
      </c>
      <c r="AT87" s="73">
        <f t="shared" si="34"/>
        <v>3</v>
      </c>
      <c r="AU87" s="75">
        <f>IF(AR87="","",$AR87-(($AU$2/CONFIGURACAO!$C$6)*$M87))</f>
        <v>1125</v>
      </c>
      <c r="AV87" s="76">
        <f t="shared" si="35"/>
        <v>4</v>
      </c>
      <c r="AW87" s="74">
        <f>IF(AR87="","",$AR87-(($AW$2/CONFIGURACAO!$C$6)*$M87))</f>
        <v>925</v>
      </c>
      <c r="AX87" s="72">
        <f t="shared" si="36"/>
        <v>5</v>
      </c>
      <c r="AZ87" s="39">
        <f t="shared" si="37"/>
        <v>0.15258860703034402</v>
      </c>
      <c r="BA87" s="146">
        <f t="shared" si="38"/>
        <v>45.5</v>
      </c>
      <c r="BB87" s="146">
        <f t="shared" si="39"/>
        <v>51</v>
      </c>
      <c r="BC87" s="32">
        <f t="shared" si="40"/>
        <v>180</v>
      </c>
      <c r="BD87" s="148"/>
      <c r="BE87" s="40">
        <f t="shared" si="41"/>
        <v>6.5201192250372589E-2</v>
      </c>
      <c r="BF87" s="40">
        <f t="shared" si="42"/>
        <v>0.21219135802469136</v>
      </c>
      <c r="BG87" s="40">
        <f t="shared" si="43"/>
        <v>0.19912641315519014</v>
      </c>
      <c r="BH87" s="40">
        <f t="shared" si="44"/>
        <v>0.40420371867421184</v>
      </c>
      <c r="BI87" s="40">
        <f t="shared" si="45"/>
        <v>0.53304904051172708</v>
      </c>
      <c r="BJ87" s="40">
        <f t="shared" si="46"/>
        <v>1.3401109057301293</v>
      </c>
      <c r="BK87" s="40">
        <f t="shared" si="47"/>
        <v>0.16051364365971107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 s="42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</row>
    <row r="88" spans="1:134" s="32" customFormat="1" ht="17" thickBot="1" x14ac:dyDescent="0.25">
      <c r="A88" s="124" t="str">
        <f>CONFIGURACAO!$C$4</f>
        <v>AREA 21</v>
      </c>
      <c r="B88" s="125">
        <v>86</v>
      </c>
      <c r="C88" s="252" t="s">
        <v>1525</v>
      </c>
      <c r="D88" s="126">
        <f t="shared" si="29"/>
        <v>5</v>
      </c>
      <c r="E88" s="250" t="s">
        <v>423</v>
      </c>
      <c r="F88" s="250">
        <v>0</v>
      </c>
      <c r="G88" s="250">
        <v>0</v>
      </c>
      <c r="H88" s="250">
        <v>0</v>
      </c>
      <c r="I88" s="250">
        <v>1</v>
      </c>
      <c r="J88" s="87"/>
      <c r="K88" s="94"/>
      <c r="L88" s="94"/>
      <c r="M88" s="154">
        <f t="shared" si="48"/>
        <v>1</v>
      </c>
      <c r="N88">
        <v>0.75</v>
      </c>
      <c r="O88">
        <v>3</v>
      </c>
      <c r="P88">
        <v>1.5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 s="139">
        <f t="shared" si="32"/>
        <v>3.75</v>
      </c>
      <c r="AD88" s="140">
        <f t="shared" si="33"/>
        <v>5.25</v>
      </c>
      <c r="AE88" s="141">
        <f t="shared" si="30"/>
        <v>0</v>
      </c>
      <c r="AF88" s="263">
        <f t="shared" si="31"/>
        <v>0</v>
      </c>
      <c r="AG88" s="265">
        <f t="shared" si="49"/>
        <v>3.75</v>
      </c>
      <c r="AI88" s="37">
        <f>IFERROR(IF(M88&gt;0,(N88*CONFIGURACAO!$C$20)+(O88*CONFIGURACAO!$C$21)+(P88*CONFIGURACAO!$C$22)+(Q88*CONFIGURACAO!$C$23)+(R88*CONFIGURACAO!$C$24),""),"")</f>
        <v>405</v>
      </c>
      <c r="AJ88" s="38">
        <f>IF(S88=0,0,IF(CONFIGURACAO!$C$15="SIM",(IF(S88&gt;CONFIGURACAO!$C$16,CONFIGURACAO!$C$16*CONFIGURACAO!$C$25,S88*CONFIGURACAO!$C$25)),'PI AREA  P75'!S88*CONFIGURACAO!$C$25))</f>
        <v>0</v>
      </c>
      <c r="AK88" s="38">
        <f>IF(T88=0,0,IF(CONFIGURACAO!$C$17="SIM",(IF(T88&gt;CONFIGURACAO!$C$18,CONFIGURACAO!$C$18*CONFIGURACAO!$C$26,T88*CONFIGURACAO!$C$26)),'PI AREA  P75'!T88*CONFIGURACAO!$C$26))</f>
        <v>0</v>
      </c>
      <c r="AL88" s="38">
        <f>IFERROR(IF(M88&gt;0,(U88*CONFIGURACAO!$C$29)+(V88*CONFIGURACAO!$C$30),""),"")</f>
        <v>0</v>
      </c>
      <c r="AM88" s="38">
        <f>IF(W88=0,0,IF(CONFIGURACAO!$C$41="SIM",(IF(W88&gt;CONFIGURACAO!$C$41,CONFIGURACAO!$C$41*CONFIGURACAO!$C$31,W88*CONFIGURACAO!$C$31)),'PI AREA  P75'!W88*CONFIGURACAO!$C$31))</f>
        <v>0</v>
      </c>
      <c r="AN88" s="38">
        <f>IF(X88=0,0,IF(CONFIGURACAO!$C$39="SIM",(IF(X88&gt;CONFIGURACAO!$C$40,CONFIGURACAO!$C$40*CONFIGURACAO!$C$32,X88*CONFIGURACAO!$C$32)),'PI AREA  P75'!X88*CONFIGURACAO!$C$32))</f>
        <v>0</v>
      </c>
      <c r="AO88" s="38">
        <f>IFERROR(IF(M88&gt;0,(Y88*CONFIGURACAO!$C$33)+(Z88*CONFIGURACAO!$C$34)+(AA88*CONFIGURACAO!$C$35)+(AB88*CONFIGURACAO!$C$36),""),"")</f>
        <v>0</v>
      </c>
      <c r="AP88" s="38">
        <f>IF(AA88=0,0,IF(CONFIGURACAO!$C$46="SIM",(IF(AA88&gt;CONFIGURACAO!$C$47,CONFIGURACAO!$C$47*CONFIGURACAO!$C$35,AA88*CONFIGURACAO!$C$35)),'PI AREA  P75'!AA88*CONFIGURACAO!$C$35))</f>
        <v>0</v>
      </c>
      <c r="AQ88" s="38">
        <f>IF(AB88=0,0,IF(CONFIGURACAO!$C$44="SIM",(IF(AB88&gt;CONFIGURACAO!$C$45,CONFIGURACAO!$C$45*CONFIGURACAO!$C$36,AB88*CONFIGURACAO!$C$36)),'PI AREA  P75'!AB88*CONFIGURACAO!$C$36))</f>
        <v>0</v>
      </c>
      <c r="AR88" s="38">
        <f t="shared" si="50"/>
        <v>405</v>
      </c>
      <c r="AS88" s="68">
        <f>IF(AR88="","",$AR88-(($AS$2/CONFIGURACAO!$C$6)*$M88))</f>
        <v>330</v>
      </c>
      <c r="AT88" s="73">
        <f t="shared" si="34"/>
        <v>3</v>
      </c>
      <c r="AU88" s="75">
        <f>IF(AR88="","",$AR88-(($AU$2/CONFIGURACAO!$C$6)*$M88))</f>
        <v>280</v>
      </c>
      <c r="AV88" s="76">
        <f t="shared" si="35"/>
        <v>4</v>
      </c>
      <c r="AW88" s="74">
        <f>IF(AR88="","",$AR88-(($AW$2/CONFIGURACAO!$C$6)*$M88))</f>
        <v>230</v>
      </c>
      <c r="AX88" s="72">
        <f t="shared" si="36"/>
        <v>5</v>
      </c>
      <c r="AZ88" s="39">
        <f t="shared" si="37"/>
        <v>3.8029775906024202E-2</v>
      </c>
      <c r="BA88" s="146">
        <f t="shared" si="38"/>
        <v>5.25</v>
      </c>
      <c r="BB88" s="146">
        <f t="shared" si="39"/>
        <v>846</v>
      </c>
      <c r="BC88" s="32">
        <f t="shared" si="40"/>
        <v>760</v>
      </c>
      <c r="BD88" s="148"/>
      <c r="BE88" s="40">
        <f t="shared" si="41"/>
        <v>2.7943368107302535E-2</v>
      </c>
      <c r="BF88" s="40">
        <f t="shared" si="42"/>
        <v>0.11574074074074073</v>
      </c>
      <c r="BG88" s="40">
        <f t="shared" si="43"/>
        <v>3.8540596094552924E-2</v>
      </c>
      <c r="BH88" s="40">
        <f t="shared" si="44"/>
        <v>0</v>
      </c>
      <c r="BI88" s="40">
        <f t="shared" si="45"/>
        <v>0</v>
      </c>
      <c r="BJ88" s="40">
        <f t="shared" si="46"/>
        <v>0</v>
      </c>
      <c r="BK88" s="40">
        <f t="shared" si="47"/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 s="42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</row>
    <row r="89" spans="1:134" s="32" customFormat="1" ht="17" thickBot="1" x14ac:dyDescent="0.25">
      <c r="A89" s="124" t="str">
        <f>CONFIGURACAO!$C$4</f>
        <v>AREA 21</v>
      </c>
      <c r="B89" s="125">
        <v>87</v>
      </c>
      <c r="C89" s="252" t="s">
        <v>1525</v>
      </c>
      <c r="D89" s="126">
        <f t="shared" si="29"/>
        <v>6</v>
      </c>
      <c r="E89" s="250" t="s">
        <v>424</v>
      </c>
      <c r="F89" s="250">
        <v>1</v>
      </c>
      <c r="G89" s="250">
        <v>1</v>
      </c>
      <c r="H89" s="250">
        <v>1</v>
      </c>
      <c r="I89" s="250">
        <v>1</v>
      </c>
      <c r="J89" s="87"/>
      <c r="K89" s="94"/>
      <c r="L89" s="94"/>
      <c r="M89" s="154">
        <f t="shared" si="48"/>
        <v>4</v>
      </c>
      <c r="N89">
        <v>1</v>
      </c>
      <c r="O89">
        <v>5.25</v>
      </c>
      <c r="P89">
        <v>8.5</v>
      </c>
      <c r="Q89">
        <v>12.25</v>
      </c>
      <c r="R89">
        <v>4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 s="139">
        <f t="shared" si="32"/>
        <v>6.25</v>
      </c>
      <c r="AD89" s="140">
        <f t="shared" si="33"/>
        <v>14.75</v>
      </c>
      <c r="AE89" s="141">
        <f t="shared" si="30"/>
        <v>0</v>
      </c>
      <c r="AF89" s="263">
        <f t="shared" si="31"/>
        <v>0</v>
      </c>
      <c r="AG89" s="265">
        <f t="shared" si="49"/>
        <v>6.25</v>
      </c>
      <c r="AI89" s="37">
        <f>IFERROR(IF(M89&gt;0,(N89*CONFIGURACAO!$C$20)+(O89*CONFIGURACAO!$C$21)+(P89*CONFIGURACAO!$C$22)+(Q89*CONFIGURACAO!$C$23)+(R89*CONFIGURACAO!$C$24),""),"")</f>
        <v>1600</v>
      </c>
      <c r="AJ89" s="38">
        <f>IF(S89=0,0,IF(CONFIGURACAO!$C$15="SIM",(IF(S89&gt;CONFIGURACAO!$C$16,CONFIGURACAO!$C$16*CONFIGURACAO!$C$25,S89*CONFIGURACAO!$C$25)),'PI AREA  P75'!S89*CONFIGURACAO!$C$25))</f>
        <v>10</v>
      </c>
      <c r="AK89" s="38">
        <f>IF(T89=0,0,IF(CONFIGURACAO!$C$17="SIM",(IF(T89&gt;CONFIGURACAO!$C$18,CONFIGURACAO!$C$18*CONFIGURACAO!$C$26,T89*CONFIGURACAO!$C$26)),'PI AREA  P75'!T89*CONFIGURACAO!$C$26))</f>
        <v>0</v>
      </c>
      <c r="AL89" s="38">
        <f>IFERROR(IF(M89&gt;0,(U89*CONFIGURACAO!$C$29)+(V89*CONFIGURACAO!$C$30),""),"")</f>
        <v>0</v>
      </c>
      <c r="AM89" s="38">
        <f>IF(W89=0,0,IF(CONFIGURACAO!$C$41="SIM",(IF(W89&gt;CONFIGURACAO!$C$41,CONFIGURACAO!$C$41*CONFIGURACAO!$C$31,W89*CONFIGURACAO!$C$31)),'PI AREA  P75'!W89*CONFIGURACAO!$C$31))</f>
        <v>0</v>
      </c>
      <c r="AN89" s="38">
        <f>IF(X89=0,0,IF(CONFIGURACAO!$C$39="SIM",(IF(X89&gt;CONFIGURACAO!$C$40,CONFIGURACAO!$C$40*CONFIGURACAO!$C$32,X89*CONFIGURACAO!$C$32)),'PI AREA  P75'!X89*CONFIGURACAO!$C$32))</f>
        <v>0</v>
      </c>
      <c r="AO89" s="38">
        <f>IFERROR(IF(M89&gt;0,(Y89*CONFIGURACAO!$C$33)+(Z89*CONFIGURACAO!$C$34)+(AA89*CONFIGURACAO!$C$35)+(AB89*CONFIGURACAO!$C$36),""),"")</f>
        <v>0</v>
      </c>
      <c r="AP89" s="38">
        <f>IF(AA89=0,0,IF(CONFIGURACAO!$C$46="SIM",(IF(AA89&gt;CONFIGURACAO!$C$47,CONFIGURACAO!$C$47*CONFIGURACAO!$C$35,AA89*CONFIGURACAO!$C$35)),'PI AREA  P75'!AA89*CONFIGURACAO!$C$35))</f>
        <v>0</v>
      </c>
      <c r="AQ89" s="38">
        <f>IF(AB89=0,0,IF(CONFIGURACAO!$C$44="SIM",(IF(AB89&gt;CONFIGURACAO!$C$45,CONFIGURACAO!$C$45*CONFIGURACAO!$C$36,AB89*CONFIGURACAO!$C$36)),'PI AREA  P75'!AB89*CONFIGURACAO!$C$36))</f>
        <v>0</v>
      </c>
      <c r="AR89" s="38">
        <f t="shared" si="50"/>
        <v>1610</v>
      </c>
      <c r="AS89" s="68">
        <f>IF(AR89="","",$AR89-(($AS$2/CONFIGURACAO!$C$6)*$M89))</f>
        <v>1310</v>
      </c>
      <c r="AT89" s="73">
        <f t="shared" si="34"/>
        <v>3</v>
      </c>
      <c r="AU89" s="75">
        <f>IF(AR89="","",$AR89-(($AU$2/CONFIGURACAO!$C$6)*$M89))</f>
        <v>1110</v>
      </c>
      <c r="AV89" s="76">
        <f t="shared" si="35"/>
        <v>4</v>
      </c>
      <c r="AW89" s="74">
        <f>IF(AR89="","",$AR89-(($AW$2/CONFIGURACAO!$C$6)*$M89))</f>
        <v>910</v>
      </c>
      <c r="AX89" s="72">
        <f t="shared" si="36"/>
        <v>5</v>
      </c>
      <c r="AZ89" s="39">
        <f t="shared" si="37"/>
        <v>0.15118009681160238</v>
      </c>
      <c r="BA89" s="146">
        <f t="shared" si="38"/>
        <v>32</v>
      </c>
      <c r="BB89" s="146">
        <f t="shared" si="39"/>
        <v>132</v>
      </c>
      <c r="BC89" s="32">
        <f t="shared" si="40"/>
        <v>187</v>
      </c>
      <c r="BD89" s="148"/>
      <c r="BE89" s="40">
        <f t="shared" si="41"/>
        <v>3.7257824143070044E-2</v>
      </c>
      <c r="BF89" s="40">
        <f t="shared" si="42"/>
        <v>0.20254629629629628</v>
      </c>
      <c r="BG89" s="40">
        <f t="shared" si="43"/>
        <v>0.21839671120246656</v>
      </c>
      <c r="BH89" s="40">
        <f t="shared" si="44"/>
        <v>0.49514955537590943</v>
      </c>
      <c r="BI89" s="40">
        <f t="shared" si="45"/>
        <v>0.42643923240938164</v>
      </c>
      <c r="BJ89" s="40">
        <f t="shared" si="46"/>
        <v>9.2421441774491686E-2</v>
      </c>
      <c r="BK89" s="40">
        <f t="shared" si="47"/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 s="42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</row>
    <row r="90" spans="1:134" s="32" customFormat="1" ht="17" thickBot="1" x14ac:dyDescent="0.25">
      <c r="A90" s="124" t="str">
        <f>CONFIGURACAO!$C$4</f>
        <v>AREA 21</v>
      </c>
      <c r="B90" s="125">
        <v>88</v>
      </c>
      <c r="C90" s="252" t="s">
        <v>1525</v>
      </c>
      <c r="D90" s="126">
        <f t="shared" si="29"/>
        <v>7</v>
      </c>
      <c r="E90" s="250" t="s">
        <v>425</v>
      </c>
      <c r="F90" s="250">
        <v>0</v>
      </c>
      <c r="G90" s="250">
        <v>0</v>
      </c>
      <c r="H90" s="250">
        <v>1</v>
      </c>
      <c r="I90" s="250">
        <v>1</v>
      </c>
      <c r="J90" s="87"/>
      <c r="K90" s="94"/>
      <c r="L90" s="94"/>
      <c r="M90" s="154">
        <f t="shared" si="48"/>
        <v>2</v>
      </c>
      <c r="N90">
        <v>5</v>
      </c>
      <c r="O90">
        <v>0</v>
      </c>
      <c r="P90">
        <v>2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 s="139">
        <f t="shared" si="32"/>
        <v>5</v>
      </c>
      <c r="AD90" s="140">
        <f t="shared" si="33"/>
        <v>7</v>
      </c>
      <c r="AE90" s="141">
        <f t="shared" si="30"/>
        <v>0</v>
      </c>
      <c r="AF90" s="263">
        <f t="shared" si="31"/>
        <v>0</v>
      </c>
      <c r="AG90" s="265">
        <f t="shared" si="49"/>
        <v>5</v>
      </c>
      <c r="AI90" s="37">
        <f>IFERROR(IF(M90&gt;0,(N90*CONFIGURACAO!$C$20)+(O90*CONFIGURACAO!$C$21)+(P90*CONFIGURACAO!$C$22)+(Q90*CONFIGURACAO!$C$23)+(R90*CONFIGURACAO!$C$24),""),"")</f>
        <v>660</v>
      </c>
      <c r="AJ90" s="38">
        <f>IF(S90=0,0,IF(CONFIGURACAO!$C$15="SIM",(IF(S90&gt;CONFIGURACAO!$C$16,CONFIGURACAO!$C$16*CONFIGURACAO!$C$25,S90*CONFIGURACAO!$C$25)),'PI AREA  P75'!S90*CONFIGURACAO!$C$25))</f>
        <v>0</v>
      </c>
      <c r="AK90" s="38">
        <f>IF(T90=0,0,IF(CONFIGURACAO!$C$17="SIM",(IF(T90&gt;CONFIGURACAO!$C$18,CONFIGURACAO!$C$18*CONFIGURACAO!$C$26,T90*CONFIGURACAO!$C$26)),'PI AREA  P75'!T90*CONFIGURACAO!$C$26))</f>
        <v>0</v>
      </c>
      <c r="AL90" s="38">
        <f>IFERROR(IF(M90&gt;0,(U90*CONFIGURACAO!$C$29)+(V90*CONFIGURACAO!$C$30),""),"")</f>
        <v>0</v>
      </c>
      <c r="AM90" s="38">
        <f>IF(W90=0,0,IF(CONFIGURACAO!$C$41="SIM",(IF(W90&gt;CONFIGURACAO!$C$41,CONFIGURACAO!$C$41*CONFIGURACAO!$C$31,W90*CONFIGURACAO!$C$31)),'PI AREA  P75'!W90*CONFIGURACAO!$C$31))</f>
        <v>0</v>
      </c>
      <c r="AN90" s="38">
        <f>IF(X90=0,0,IF(CONFIGURACAO!$C$39="SIM",(IF(X90&gt;CONFIGURACAO!$C$40,CONFIGURACAO!$C$40*CONFIGURACAO!$C$32,X90*CONFIGURACAO!$C$32)),'PI AREA  P75'!X90*CONFIGURACAO!$C$32))</f>
        <v>0</v>
      </c>
      <c r="AO90" s="38">
        <f>IFERROR(IF(M90&gt;0,(Y90*CONFIGURACAO!$C$33)+(Z90*CONFIGURACAO!$C$34)+(AA90*CONFIGURACAO!$C$35)+(AB90*CONFIGURACAO!$C$36),""),"")</f>
        <v>0</v>
      </c>
      <c r="AP90" s="38">
        <f>IF(AA90=0,0,IF(CONFIGURACAO!$C$46="SIM",(IF(AA90&gt;CONFIGURACAO!$C$47,CONFIGURACAO!$C$47*CONFIGURACAO!$C$35,AA90*CONFIGURACAO!$C$35)),'PI AREA  P75'!AA90*CONFIGURACAO!$C$35))</f>
        <v>0</v>
      </c>
      <c r="AQ90" s="38">
        <f>IF(AB90=0,0,IF(CONFIGURACAO!$C$44="SIM",(IF(AB90&gt;CONFIGURACAO!$C$45,CONFIGURACAO!$C$45*CONFIGURACAO!$C$36,AB90*CONFIGURACAO!$C$36)),'PI AREA  P75'!AB90*CONFIGURACAO!$C$36))</f>
        <v>0</v>
      </c>
      <c r="AR90" s="38">
        <f t="shared" si="50"/>
        <v>660</v>
      </c>
      <c r="AS90" s="68">
        <f>IF(AR90="","",$AR90-(($AS$2/CONFIGURACAO!$C$6)*$M90))</f>
        <v>510</v>
      </c>
      <c r="AT90" s="73">
        <f t="shared" si="34"/>
        <v>3</v>
      </c>
      <c r="AU90" s="75">
        <f>IF(AR90="","",$AR90-(($AU$2/CONFIGURACAO!$C$6)*$M90))</f>
        <v>410</v>
      </c>
      <c r="AV90" s="76">
        <f t="shared" si="35"/>
        <v>4</v>
      </c>
      <c r="AW90" s="74">
        <f>IF(AR90="","",$AR90-(($AW$2/CONFIGURACAO!$C$6)*$M90))</f>
        <v>310</v>
      </c>
      <c r="AX90" s="72">
        <f t="shared" si="36"/>
        <v>5</v>
      </c>
      <c r="AZ90" s="39">
        <f t="shared" si="37"/>
        <v>6.1974449624632028E-2</v>
      </c>
      <c r="BA90" s="146">
        <f t="shared" si="38"/>
        <v>8</v>
      </c>
      <c r="BB90" s="146">
        <f t="shared" si="39"/>
        <v>735</v>
      </c>
      <c r="BC90" s="32">
        <f t="shared" si="40"/>
        <v>587</v>
      </c>
      <c r="BD90" s="148"/>
      <c r="BE90" s="40">
        <f t="shared" si="41"/>
        <v>0.18628912071535023</v>
      </c>
      <c r="BF90" s="40">
        <f t="shared" si="42"/>
        <v>0</v>
      </c>
      <c r="BG90" s="40">
        <f t="shared" si="43"/>
        <v>5.1387461459403906E-2</v>
      </c>
      <c r="BH90" s="40">
        <f t="shared" si="44"/>
        <v>4.042037186742118E-2</v>
      </c>
      <c r="BI90" s="40">
        <f t="shared" si="45"/>
        <v>0</v>
      </c>
      <c r="BJ90" s="40">
        <f t="shared" si="46"/>
        <v>0</v>
      </c>
      <c r="BK90" s="40">
        <f t="shared" si="47"/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 s="42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</row>
    <row r="91" spans="1:134" s="32" customFormat="1" ht="17" thickBot="1" x14ac:dyDescent="0.25">
      <c r="A91" s="124" t="str">
        <f>CONFIGURACAO!$C$4</f>
        <v>AREA 21</v>
      </c>
      <c r="B91" s="125">
        <v>89</v>
      </c>
      <c r="C91" s="252" t="s">
        <v>1525</v>
      </c>
      <c r="D91" s="126">
        <f t="shared" si="29"/>
        <v>8</v>
      </c>
      <c r="E91" s="250" t="s">
        <v>426</v>
      </c>
      <c r="F91" s="250">
        <v>1</v>
      </c>
      <c r="G91" s="250">
        <v>1</v>
      </c>
      <c r="H91" s="250">
        <v>1</v>
      </c>
      <c r="I91" s="250">
        <v>1</v>
      </c>
      <c r="J91" s="87"/>
      <c r="K91" s="94"/>
      <c r="L91" s="94"/>
      <c r="M91" s="154">
        <f t="shared" si="48"/>
        <v>4</v>
      </c>
      <c r="N91">
        <v>1.75</v>
      </c>
      <c r="O91">
        <v>3.75</v>
      </c>
      <c r="P91">
        <v>3.75</v>
      </c>
      <c r="Q91">
        <v>21.25</v>
      </c>
      <c r="R91">
        <v>4.75</v>
      </c>
      <c r="S91">
        <v>2</v>
      </c>
      <c r="T91">
        <v>1.75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s="139">
        <f t="shared" si="32"/>
        <v>5.5</v>
      </c>
      <c r="AD91" s="140">
        <f t="shared" si="33"/>
        <v>9.25</v>
      </c>
      <c r="AE91" s="141">
        <f t="shared" si="30"/>
        <v>0</v>
      </c>
      <c r="AF91" s="263">
        <f t="shared" si="31"/>
        <v>0</v>
      </c>
      <c r="AG91" s="265">
        <f t="shared" si="49"/>
        <v>5.5</v>
      </c>
      <c r="AI91" s="37">
        <f>IFERROR(IF(M91&gt;0,(N91*CONFIGURACAO!$C$20)+(O91*CONFIGURACAO!$C$21)+(P91*CONFIGURACAO!$C$22)+(Q91*CONFIGURACAO!$C$23)+(R91*CONFIGURACAO!$C$24),""),"")</f>
        <v>1645</v>
      </c>
      <c r="AJ91" s="38">
        <f>IF(S91=0,0,IF(CONFIGURACAO!$C$15="SIM",(IF(S91&gt;CONFIGURACAO!$C$16,CONFIGURACAO!$C$16*CONFIGURACAO!$C$25,S91*CONFIGURACAO!$C$25)),'PI AREA  P75'!S91*CONFIGURACAO!$C$25))</f>
        <v>20</v>
      </c>
      <c r="AK91" s="38">
        <f>IF(T91=0,0,IF(CONFIGURACAO!$C$17="SIM",(IF(T91&gt;CONFIGURACAO!$C$18,CONFIGURACAO!$C$18*CONFIGURACAO!$C$26,T91*CONFIGURACAO!$C$26)),'PI AREA  P75'!T91*CONFIGURACAO!$C$26))</f>
        <v>8.75</v>
      </c>
      <c r="AL91" s="38">
        <f>IFERROR(IF(M91&gt;0,(U91*CONFIGURACAO!$C$29)+(V91*CONFIGURACAO!$C$30),""),"")</f>
        <v>0</v>
      </c>
      <c r="AM91" s="38">
        <f>IF(W91=0,0,IF(CONFIGURACAO!$C$41="SIM",(IF(W91&gt;CONFIGURACAO!$C$41,CONFIGURACAO!$C$41*CONFIGURACAO!$C$31,W91*CONFIGURACAO!$C$31)),'PI AREA  P75'!W91*CONFIGURACAO!$C$31))</f>
        <v>0</v>
      </c>
      <c r="AN91" s="38">
        <f>IF(X91=0,0,IF(CONFIGURACAO!$C$39="SIM",(IF(X91&gt;CONFIGURACAO!$C$40,CONFIGURACAO!$C$40*CONFIGURACAO!$C$32,X91*CONFIGURACAO!$C$32)),'PI AREA  P75'!X91*CONFIGURACAO!$C$32))</f>
        <v>0</v>
      </c>
      <c r="AO91" s="38">
        <f>IFERROR(IF(M91&gt;0,(Y91*CONFIGURACAO!$C$33)+(Z91*CONFIGURACAO!$C$34)+(AA91*CONFIGURACAO!$C$35)+(AB91*CONFIGURACAO!$C$36),""),"")</f>
        <v>0</v>
      </c>
      <c r="AP91" s="38">
        <f>IF(AA91=0,0,IF(CONFIGURACAO!$C$46="SIM",(IF(AA91&gt;CONFIGURACAO!$C$47,CONFIGURACAO!$C$47*CONFIGURACAO!$C$35,AA91*CONFIGURACAO!$C$35)),'PI AREA  P75'!AA91*CONFIGURACAO!$C$35))</f>
        <v>0</v>
      </c>
      <c r="AQ91" s="38">
        <f>IF(AB91=0,0,IF(CONFIGURACAO!$C$44="SIM",(IF(AB91&gt;CONFIGURACAO!$C$45,CONFIGURACAO!$C$45*CONFIGURACAO!$C$36,AB91*CONFIGURACAO!$C$36)),'PI AREA  P75'!AB91*CONFIGURACAO!$C$36))</f>
        <v>0</v>
      </c>
      <c r="AR91" s="38">
        <f t="shared" si="50"/>
        <v>1673.75</v>
      </c>
      <c r="AS91" s="68">
        <f>IF(AR91="","",$AR91-(($AS$2/CONFIGURACAO!$C$6)*$M91))</f>
        <v>1373.75</v>
      </c>
      <c r="AT91" s="73">
        <f t="shared" si="34"/>
        <v>3</v>
      </c>
      <c r="AU91" s="75">
        <f>IF(AR91="","",$AR91-(($AU$2/CONFIGURACAO!$C$6)*$M91))</f>
        <v>1173.75</v>
      </c>
      <c r="AV91" s="76">
        <f t="shared" si="35"/>
        <v>4</v>
      </c>
      <c r="AW91" s="74">
        <f>IF(AR91="","",$AR91-(($AW$2/CONFIGURACAO!$C$6)*$M91))</f>
        <v>973.75</v>
      </c>
      <c r="AX91" s="72">
        <f t="shared" si="36"/>
        <v>5</v>
      </c>
      <c r="AZ91" s="39">
        <f t="shared" si="37"/>
        <v>0.15716626524125432</v>
      </c>
      <c r="BA91" s="146">
        <f t="shared" si="38"/>
        <v>39</v>
      </c>
      <c r="BB91" s="146">
        <f t="shared" si="39"/>
        <v>79</v>
      </c>
      <c r="BC91" s="32">
        <f t="shared" si="40"/>
        <v>172</v>
      </c>
      <c r="BD91" s="148"/>
      <c r="BE91" s="40">
        <f t="shared" si="41"/>
        <v>6.5201192250372589E-2</v>
      </c>
      <c r="BF91" s="40">
        <f t="shared" si="42"/>
        <v>0.14467592592592593</v>
      </c>
      <c r="BG91" s="40">
        <f t="shared" si="43"/>
        <v>9.6351490236382328E-2</v>
      </c>
      <c r="BH91" s="40">
        <f t="shared" si="44"/>
        <v>0.85893290218270002</v>
      </c>
      <c r="BI91" s="40">
        <f t="shared" si="45"/>
        <v>0.50639658848614078</v>
      </c>
      <c r="BJ91" s="40">
        <f t="shared" si="46"/>
        <v>0.18484288354898337</v>
      </c>
      <c r="BK91" s="40">
        <f t="shared" si="47"/>
        <v>0.2808988764044944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 s="42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</row>
    <row r="92" spans="1:134" s="32" customFormat="1" ht="17" thickBot="1" x14ac:dyDescent="0.25">
      <c r="A92" s="124" t="str">
        <f>CONFIGURACAO!$C$4</f>
        <v>AREA 21</v>
      </c>
      <c r="B92" s="125">
        <v>90</v>
      </c>
      <c r="C92" s="252" t="s">
        <v>1525</v>
      </c>
      <c r="D92" s="126">
        <f t="shared" si="29"/>
        <v>9</v>
      </c>
      <c r="E92" s="250" t="s">
        <v>427</v>
      </c>
      <c r="F92" s="250">
        <v>1</v>
      </c>
      <c r="G92" s="250">
        <v>1</v>
      </c>
      <c r="H92" s="250">
        <v>1</v>
      </c>
      <c r="I92" s="250">
        <v>1</v>
      </c>
      <c r="J92" s="87"/>
      <c r="K92" s="94"/>
      <c r="L92" s="94"/>
      <c r="M92" s="154">
        <f t="shared" si="48"/>
        <v>4</v>
      </c>
      <c r="N92">
        <v>17.5</v>
      </c>
      <c r="O92">
        <v>3.5</v>
      </c>
      <c r="P92">
        <v>7.5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 s="139">
        <f t="shared" si="32"/>
        <v>21</v>
      </c>
      <c r="AD92" s="140">
        <f t="shared" si="33"/>
        <v>28.5</v>
      </c>
      <c r="AE92" s="141">
        <f t="shared" si="30"/>
        <v>0</v>
      </c>
      <c r="AF92" s="263">
        <f t="shared" si="31"/>
        <v>0</v>
      </c>
      <c r="AG92" s="265">
        <f t="shared" si="49"/>
        <v>21</v>
      </c>
      <c r="AI92" s="37">
        <f>IFERROR(IF(M92&gt;0,(N92*CONFIGURACAO!$C$20)+(O92*CONFIGURACAO!$C$21)+(P92*CONFIGURACAO!$C$22)+(Q92*CONFIGURACAO!$C$23)+(R92*CONFIGURACAO!$C$24),""),"")</f>
        <v>2480</v>
      </c>
      <c r="AJ92" s="38">
        <f>IF(S92=0,0,IF(CONFIGURACAO!$C$15="SIM",(IF(S92&gt;CONFIGURACAO!$C$16,CONFIGURACAO!$C$16*CONFIGURACAO!$C$25,S92*CONFIGURACAO!$C$25)),'PI AREA  P75'!S92*CONFIGURACAO!$C$25))</f>
        <v>0</v>
      </c>
      <c r="AK92" s="38">
        <f>IF(T92=0,0,IF(CONFIGURACAO!$C$17="SIM",(IF(T92&gt;CONFIGURACAO!$C$18,CONFIGURACAO!$C$18*CONFIGURACAO!$C$26,T92*CONFIGURACAO!$C$26)),'PI AREA  P75'!T92*CONFIGURACAO!$C$26))</f>
        <v>0</v>
      </c>
      <c r="AL92" s="38">
        <f>IFERROR(IF(M92&gt;0,(U92*CONFIGURACAO!$C$29)+(V92*CONFIGURACAO!$C$30),""),"")</f>
        <v>0</v>
      </c>
      <c r="AM92" s="38">
        <f>IF(W92=0,0,IF(CONFIGURACAO!$C$41="SIM",(IF(W92&gt;CONFIGURACAO!$C$41,CONFIGURACAO!$C$41*CONFIGURACAO!$C$31,W92*CONFIGURACAO!$C$31)),'PI AREA  P75'!W92*CONFIGURACAO!$C$31))</f>
        <v>0</v>
      </c>
      <c r="AN92" s="38">
        <f>IF(X92=0,0,IF(CONFIGURACAO!$C$39="SIM",(IF(X92&gt;CONFIGURACAO!$C$40,CONFIGURACAO!$C$40*CONFIGURACAO!$C$32,X92*CONFIGURACAO!$C$32)),'PI AREA  P75'!X92*CONFIGURACAO!$C$32))</f>
        <v>0</v>
      </c>
      <c r="AO92" s="38">
        <f>IFERROR(IF(M92&gt;0,(Y92*CONFIGURACAO!$C$33)+(Z92*CONFIGURACAO!$C$34)+(AA92*CONFIGURACAO!$C$35)+(AB92*CONFIGURACAO!$C$36),""),"")</f>
        <v>0</v>
      </c>
      <c r="AP92" s="38">
        <f>IF(AA92=0,0,IF(CONFIGURACAO!$C$46="SIM",(IF(AA92&gt;CONFIGURACAO!$C$47,CONFIGURACAO!$C$47*CONFIGURACAO!$C$35,AA92*CONFIGURACAO!$C$35)),'PI AREA  P75'!AA92*CONFIGURACAO!$C$35))</f>
        <v>0</v>
      </c>
      <c r="AQ92" s="38">
        <f>IF(AB92=0,0,IF(CONFIGURACAO!$C$44="SIM",(IF(AB92&gt;CONFIGURACAO!$C$45,CONFIGURACAO!$C$45*CONFIGURACAO!$C$36,AB92*CONFIGURACAO!$C$36)),'PI AREA  P75'!AB92*CONFIGURACAO!$C$36))</f>
        <v>0</v>
      </c>
      <c r="AR92" s="38">
        <f t="shared" si="50"/>
        <v>2480</v>
      </c>
      <c r="AS92" s="68">
        <f>IF(AR92="","",$AR92-(($AS$2/CONFIGURACAO!$C$6)*$M92))</f>
        <v>2180</v>
      </c>
      <c r="AT92" s="73">
        <f t="shared" si="34"/>
        <v>3</v>
      </c>
      <c r="AU92" s="75">
        <f>IF(AR92="","",$AR92-(($AU$2/CONFIGURACAO!$C$6)*$M92))</f>
        <v>1980</v>
      </c>
      <c r="AV92" s="76">
        <f t="shared" si="35"/>
        <v>4</v>
      </c>
      <c r="AW92" s="74">
        <f>IF(AR92="","",$AR92-(($AW$2/CONFIGURACAO!$C$6)*$M92))</f>
        <v>1780</v>
      </c>
      <c r="AX92" s="72">
        <f t="shared" si="36"/>
        <v>5</v>
      </c>
      <c r="AZ92" s="39">
        <f t="shared" si="37"/>
        <v>0.23287368949861728</v>
      </c>
      <c r="BA92" s="146">
        <f t="shared" si="38"/>
        <v>28.5</v>
      </c>
      <c r="BB92" s="146">
        <f t="shared" si="39"/>
        <v>170</v>
      </c>
      <c r="BC92" s="32">
        <f t="shared" si="40"/>
        <v>69</v>
      </c>
      <c r="BD92" s="148"/>
      <c r="BE92" s="40">
        <f t="shared" si="41"/>
        <v>0.65201192250372575</v>
      </c>
      <c r="BF92" s="40">
        <f t="shared" si="42"/>
        <v>0.13503086419753085</v>
      </c>
      <c r="BG92" s="40">
        <f t="shared" si="43"/>
        <v>0.19270298047276466</v>
      </c>
      <c r="BH92" s="40">
        <f t="shared" si="44"/>
        <v>0</v>
      </c>
      <c r="BI92" s="40">
        <f t="shared" si="45"/>
        <v>0</v>
      </c>
      <c r="BJ92" s="40">
        <f t="shared" si="46"/>
        <v>0</v>
      </c>
      <c r="BK92" s="40">
        <f t="shared" si="47"/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 s="4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</row>
    <row r="93" spans="1:134" s="32" customFormat="1" ht="17" thickBot="1" x14ac:dyDescent="0.25">
      <c r="A93" s="124" t="str">
        <f>CONFIGURACAO!$C$4</f>
        <v>AREA 21</v>
      </c>
      <c r="B93" s="125">
        <v>91</v>
      </c>
      <c r="C93" s="252" t="s">
        <v>1525</v>
      </c>
      <c r="D93" s="126">
        <f t="shared" si="29"/>
        <v>10</v>
      </c>
      <c r="E93" s="250" t="s">
        <v>428</v>
      </c>
      <c r="F93" s="250">
        <v>1</v>
      </c>
      <c r="G93" s="250">
        <v>1</v>
      </c>
      <c r="H93" s="250">
        <v>1</v>
      </c>
      <c r="I93" s="250">
        <v>1</v>
      </c>
      <c r="J93" s="87"/>
      <c r="K93" s="94"/>
      <c r="L93" s="94"/>
      <c r="M93" s="154">
        <f t="shared" si="48"/>
        <v>4</v>
      </c>
      <c r="N93">
        <v>2</v>
      </c>
      <c r="O93">
        <v>8.75</v>
      </c>
      <c r="P93">
        <v>13.75</v>
      </c>
      <c r="Q93">
        <v>16.75</v>
      </c>
      <c r="R93">
        <v>8.75</v>
      </c>
      <c r="S93">
        <v>4.5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 s="139">
        <f t="shared" si="32"/>
        <v>10.75</v>
      </c>
      <c r="AD93" s="140">
        <f t="shared" si="33"/>
        <v>24.5</v>
      </c>
      <c r="AE93" s="141">
        <f t="shared" si="30"/>
        <v>0</v>
      </c>
      <c r="AF93" s="263">
        <f t="shared" si="31"/>
        <v>0</v>
      </c>
      <c r="AG93" s="265">
        <f t="shared" si="49"/>
        <v>10.75</v>
      </c>
      <c r="AI93" s="37">
        <f>IFERROR(IF(M93&gt;0,(N93*CONFIGURACAO!$C$20)+(O93*CONFIGURACAO!$C$21)+(P93*CONFIGURACAO!$C$22)+(Q93*CONFIGURACAO!$C$23)+(R93*CONFIGURACAO!$C$24),""),"")</f>
        <v>2570</v>
      </c>
      <c r="AJ93" s="38">
        <f>IF(S93=0,0,IF(CONFIGURACAO!$C$15="SIM",(IF(S93&gt;CONFIGURACAO!$C$16,CONFIGURACAO!$C$16*CONFIGURACAO!$C$25,S93*CONFIGURACAO!$C$25)),'PI AREA  P75'!S93*CONFIGURACAO!$C$25))</f>
        <v>40</v>
      </c>
      <c r="AK93" s="38">
        <f>IF(T93=0,0,IF(CONFIGURACAO!$C$17="SIM",(IF(T93&gt;CONFIGURACAO!$C$18,CONFIGURACAO!$C$18*CONFIGURACAO!$C$26,T93*CONFIGURACAO!$C$26)),'PI AREA  P75'!T93*CONFIGURACAO!$C$26))</f>
        <v>15</v>
      </c>
      <c r="AL93" s="38">
        <f>IFERROR(IF(M93&gt;0,(U93*CONFIGURACAO!$C$29)+(V93*CONFIGURACAO!$C$30),""),"")</f>
        <v>0</v>
      </c>
      <c r="AM93" s="38">
        <f>IF(W93=0,0,IF(CONFIGURACAO!$C$41="SIM",(IF(W93&gt;CONFIGURACAO!$C$41,CONFIGURACAO!$C$41*CONFIGURACAO!$C$31,W93*CONFIGURACAO!$C$31)),'PI AREA  P75'!W93*CONFIGURACAO!$C$31))</f>
        <v>0</v>
      </c>
      <c r="AN93" s="38">
        <f>IF(X93=0,0,IF(CONFIGURACAO!$C$39="SIM",(IF(X93&gt;CONFIGURACAO!$C$40,CONFIGURACAO!$C$40*CONFIGURACAO!$C$32,X93*CONFIGURACAO!$C$32)),'PI AREA  P75'!X93*CONFIGURACAO!$C$32))</f>
        <v>0</v>
      </c>
      <c r="AO93" s="38">
        <f>IFERROR(IF(M93&gt;0,(Y93*CONFIGURACAO!$C$33)+(Z93*CONFIGURACAO!$C$34)+(AA93*CONFIGURACAO!$C$35)+(AB93*CONFIGURACAO!$C$36),""),"")</f>
        <v>0</v>
      </c>
      <c r="AP93" s="38">
        <f>IF(AA93=0,0,IF(CONFIGURACAO!$C$46="SIM",(IF(AA93&gt;CONFIGURACAO!$C$47,CONFIGURACAO!$C$47*CONFIGURACAO!$C$35,AA93*CONFIGURACAO!$C$35)),'PI AREA  P75'!AA93*CONFIGURACAO!$C$35))</f>
        <v>0</v>
      </c>
      <c r="AQ93" s="38">
        <f>IF(AB93=0,0,IF(CONFIGURACAO!$C$44="SIM",(IF(AB93&gt;CONFIGURACAO!$C$45,CONFIGURACAO!$C$45*CONFIGURACAO!$C$36,AB93*CONFIGURACAO!$C$36)),'PI AREA  P75'!AB93*CONFIGURACAO!$C$36))</f>
        <v>0</v>
      </c>
      <c r="AR93" s="38">
        <f t="shared" si="50"/>
        <v>2625</v>
      </c>
      <c r="AS93" s="68">
        <f>IF(AR93="","",$AR93-(($AS$2/CONFIGURACAO!$C$6)*$M93))</f>
        <v>2325</v>
      </c>
      <c r="AT93" s="73">
        <f t="shared" si="34"/>
        <v>3</v>
      </c>
      <c r="AU93" s="75">
        <f>IF(AR93="","",$AR93-(($AU$2/CONFIGURACAO!$C$6)*$M93))</f>
        <v>2125</v>
      </c>
      <c r="AV93" s="76">
        <f t="shared" si="35"/>
        <v>4</v>
      </c>
      <c r="AW93" s="74">
        <f>IF(AR93="","",$AR93-(($AW$2/CONFIGURACAO!$C$6)*$M93))</f>
        <v>1925</v>
      </c>
      <c r="AX93" s="72">
        <f t="shared" si="36"/>
        <v>5</v>
      </c>
      <c r="AZ93" s="39">
        <f t="shared" si="37"/>
        <v>0.24648928827978644</v>
      </c>
      <c r="BA93" s="146">
        <f t="shared" si="38"/>
        <v>57.5</v>
      </c>
      <c r="BB93" s="146">
        <f t="shared" si="39"/>
        <v>24</v>
      </c>
      <c r="BC93" s="32">
        <f t="shared" si="40"/>
        <v>60</v>
      </c>
      <c r="BD93" s="148"/>
      <c r="BE93" s="40">
        <f t="shared" si="41"/>
        <v>7.4515648286140088E-2</v>
      </c>
      <c r="BF93" s="40">
        <f t="shared" si="42"/>
        <v>0.33757716049382713</v>
      </c>
      <c r="BG93" s="40">
        <f t="shared" si="43"/>
        <v>0.35328879753340187</v>
      </c>
      <c r="BH93" s="40">
        <f t="shared" si="44"/>
        <v>0.67704122877930484</v>
      </c>
      <c r="BI93" s="40">
        <f t="shared" si="45"/>
        <v>0.93283582089552231</v>
      </c>
      <c r="BJ93" s="40">
        <f t="shared" si="46"/>
        <v>0.41589648798521256</v>
      </c>
      <c r="BK93" s="40">
        <f t="shared" si="47"/>
        <v>0.4815409309791332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 s="42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</row>
    <row r="94" spans="1:134" s="32" customFormat="1" ht="17" thickBot="1" x14ac:dyDescent="0.25">
      <c r="A94" s="124" t="str">
        <f>CONFIGURACAO!$C$4</f>
        <v>AREA 21</v>
      </c>
      <c r="B94" s="125">
        <v>92</v>
      </c>
      <c r="C94" s="252" t="s">
        <v>1525</v>
      </c>
      <c r="D94" s="126">
        <f t="shared" si="29"/>
        <v>11</v>
      </c>
      <c r="E94" s="250" t="s">
        <v>429</v>
      </c>
      <c r="F94" s="250">
        <v>1</v>
      </c>
      <c r="G94" s="250">
        <v>1</v>
      </c>
      <c r="H94" s="250">
        <v>1</v>
      </c>
      <c r="I94" s="250">
        <v>1</v>
      </c>
      <c r="J94" s="87"/>
      <c r="K94" s="94"/>
      <c r="L94" s="94"/>
      <c r="M94" s="154">
        <f t="shared" si="48"/>
        <v>4</v>
      </c>
      <c r="N94">
        <v>0</v>
      </c>
      <c r="O94">
        <v>1</v>
      </c>
      <c r="P94">
        <v>2.75</v>
      </c>
      <c r="Q94">
        <v>4</v>
      </c>
      <c r="R94">
        <v>2</v>
      </c>
      <c r="S94">
        <v>1.75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 s="139">
        <f t="shared" si="32"/>
        <v>1</v>
      </c>
      <c r="AD94" s="140">
        <f t="shared" si="33"/>
        <v>3.75</v>
      </c>
      <c r="AE94" s="141">
        <f t="shared" si="30"/>
        <v>0</v>
      </c>
      <c r="AF94" s="263">
        <f t="shared" si="31"/>
        <v>0</v>
      </c>
      <c r="AG94" s="265">
        <f t="shared" si="49"/>
        <v>1</v>
      </c>
      <c r="AI94" s="37">
        <f>IFERROR(IF(M94&gt;0,(N94*CONFIGURACAO!$C$20)+(O94*CONFIGURACAO!$C$21)+(P94*CONFIGURACAO!$C$22)+(Q94*CONFIGURACAO!$C$23)+(R94*CONFIGURACAO!$C$24),""),"")</f>
        <v>445</v>
      </c>
      <c r="AJ94" s="38">
        <f>IF(S94=0,0,IF(CONFIGURACAO!$C$15="SIM",(IF(S94&gt;CONFIGURACAO!$C$16,CONFIGURACAO!$C$16*CONFIGURACAO!$C$25,S94*CONFIGURACAO!$C$25)),'PI AREA  P75'!S94*CONFIGURACAO!$C$25))</f>
        <v>17.5</v>
      </c>
      <c r="AK94" s="38">
        <f>IF(T94=0,0,IF(CONFIGURACAO!$C$17="SIM",(IF(T94&gt;CONFIGURACAO!$C$18,CONFIGURACAO!$C$18*CONFIGURACAO!$C$26,T94*CONFIGURACAO!$C$26)),'PI AREA  P75'!T94*CONFIGURACAO!$C$26))</f>
        <v>0</v>
      </c>
      <c r="AL94" s="38">
        <f>IFERROR(IF(M94&gt;0,(U94*CONFIGURACAO!$C$29)+(V94*CONFIGURACAO!$C$30),""),"")</f>
        <v>0</v>
      </c>
      <c r="AM94" s="38">
        <f>IF(W94=0,0,IF(CONFIGURACAO!$C$41="SIM",(IF(W94&gt;CONFIGURACAO!$C$41,CONFIGURACAO!$C$41*CONFIGURACAO!$C$31,W94*CONFIGURACAO!$C$31)),'PI AREA  P75'!W94*CONFIGURACAO!$C$31))</f>
        <v>0</v>
      </c>
      <c r="AN94" s="38">
        <f>IF(X94=0,0,IF(CONFIGURACAO!$C$39="SIM",(IF(X94&gt;CONFIGURACAO!$C$40,CONFIGURACAO!$C$40*CONFIGURACAO!$C$32,X94*CONFIGURACAO!$C$32)),'PI AREA  P75'!X94*CONFIGURACAO!$C$32))</f>
        <v>0</v>
      </c>
      <c r="AO94" s="38">
        <f>IFERROR(IF(M94&gt;0,(Y94*CONFIGURACAO!$C$33)+(Z94*CONFIGURACAO!$C$34)+(AA94*CONFIGURACAO!$C$35)+(AB94*CONFIGURACAO!$C$36),""),"")</f>
        <v>10</v>
      </c>
      <c r="AP94" s="38">
        <f>IF(AA94=0,0,IF(CONFIGURACAO!$C$46="SIM",(IF(AA94&gt;CONFIGURACAO!$C$47,CONFIGURACAO!$C$47*CONFIGURACAO!$C$35,AA94*CONFIGURACAO!$C$35)),'PI AREA  P75'!AA94*CONFIGURACAO!$C$35))</f>
        <v>0</v>
      </c>
      <c r="AQ94" s="38">
        <f>IF(AB94=0,0,IF(CONFIGURACAO!$C$44="SIM",(IF(AB94&gt;CONFIGURACAO!$C$45,CONFIGURACAO!$C$45*CONFIGURACAO!$C$36,AB94*CONFIGURACAO!$C$36)),'PI AREA  P75'!AB94*CONFIGURACAO!$C$36))</f>
        <v>10</v>
      </c>
      <c r="AR94" s="38">
        <f t="shared" si="50"/>
        <v>482.5</v>
      </c>
      <c r="AS94" s="68">
        <f>IF(AR94="","",$AR94-(($AS$2/CONFIGURACAO!$C$6)*$M94))</f>
        <v>182.5</v>
      </c>
      <c r="AT94" s="73">
        <f t="shared" si="34"/>
        <v>3</v>
      </c>
      <c r="AU94" s="75">
        <f>IF(AR94="","",$AR94-(($AU$2/CONFIGURACAO!$C$6)*$M94))</f>
        <v>-17.5</v>
      </c>
      <c r="AV94" s="76" t="str">
        <f t="shared" si="35"/>
        <v>NAO</v>
      </c>
      <c r="AW94" s="74">
        <f>IF(AR94="","",$AR94-(($AW$2/CONFIGURACAO!$C$6)*$M94))</f>
        <v>-217.5</v>
      </c>
      <c r="AX94" s="72" t="str">
        <f t="shared" si="36"/>
        <v>NAO</v>
      </c>
      <c r="AZ94" s="39">
        <f t="shared" si="37"/>
        <v>4.5307078702855989E-2</v>
      </c>
      <c r="BA94" s="146">
        <f t="shared" si="38"/>
        <v>12.5</v>
      </c>
      <c r="BB94" s="146">
        <f t="shared" si="39"/>
        <v>570</v>
      </c>
      <c r="BC94" s="32">
        <f t="shared" si="40"/>
        <v>702</v>
      </c>
      <c r="BD94" s="148"/>
      <c r="BE94" s="40">
        <f t="shared" si="41"/>
        <v>0</v>
      </c>
      <c r="BF94" s="40">
        <f t="shared" si="42"/>
        <v>3.8580246913580245E-2</v>
      </c>
      <c r="BG94" s="40">
        <f t="shared" si="43"/>
        <v>7.0657759506680365E-2</v>
      </c>
      <c r="BH94" s="40">
        <f t="shared" si="44"/>
        <v>0.16168148746968472</v>
      </c>
      <c r="BI94" s="40">
        <f t="shared" si="45"/>
        <v>0.21321961620469082</v>
      </c>
      <c r="BJ94" s="40">
        <f t="shared" si="46"/>
        <v>0.16173752310536046</v>
      </c>
      <c r="BK94" s="40">
        <f t="shared" si="47"/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1</v>
      </c>
      <c r="BT94" s="42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</row>
    <row r="95" spans="1:134" s="32" customFormat="1" ht="17" thickBot="1" x14ac:dyDescent="0.25">
      <c r="A95" s="124" t="str">
        <f>CONFIGURACAO!$C$4</f>
        <v>AREA 21</v>
      </c>
      <c r="B95" s="125">
        <v>93</v>
      </c>
      <c r="C95" s="252" t="s">
        <v>1525</v>
      </c>
      <c r="D95" s="126">
        <f t="shared" si="29"/>
        <v>12</v>
      </c>
      <c r="E95" s="250" t="s">
        <v>430</v>
      </c>
      <c r="F95" s="250">
        <v>0</v>
      </c>
      <c r="G95" s="250">
        <v>0</v>
      </c>
      <c r="H95" s="250">
        <v>1</v>
      </c>
      <c r="I95" s="250">
        <v>1</v>
      </c>
      <c r="J95" s="87"/>
      <c r="K95" s="94"/>
      <c r="L95" s="94"/>
      <c r="M95" s="154">
        <f t="shared" si="48"/>
        <v>2</v>
      </c>
      <c r="N95">
        <v>0</v>
      </c>
      <c r="O95">
        <v>0.75</v>
      </c>
      <c r="P95">
        <v>1.5</v>
      </c>
      <c r="Q95">
        <v>2.25</v>
      </c>
      <c r="R95">
        <v>0</v>
      </c>
      <c r="S95">
        <v>2.25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1</v>
      </c>
      <c r="AA95">
        <v>1</v>
      </c>
      <c r="AB95">
        <v>3</v>
      </c>
      <c r="AC95" s="139">
        <f t="shared" si="32"/>
        <v>0.75</v>
      </c>
      <c r="AD95" s="140">
        <f t="shared" si="33"/>
        <v>2.25</v>
      </c>
      <c r="AE95" s="141">
        <f t="shared" si="30"/>
        <v>0</v>
      </c>
      <c r="AF95" s="263">
        <f t="shared" si="31"/>
        <v>1</v>
      </c>
      <c r="AG95" s="265">
        <f t="shared" si="49"/>
        <v>1.75</v>
      </c>
      <c r="AI95" s="37">
        <f>IFERROR(IF(M95&gt;0,(N95*CONFIGURACAO!$C$20)+(O95*CONFIGURACAO!$C$21)+(P95*CONFIGURACAO!$C$22)+(Q95*CONFIGURACAO!$C$23)+(R95*CONFIGURACAO!$C$24),""),"")</f>
        <v>240</v>
      </c>
      <c r="AJ95" s="38">
        <f>IF(S95=0,0,IF(CONFIGURACAO!$C$15="SIM",(IF(S95&gt;CONFIGURACAO!$C$16,CONFIGURACAO!$C$16*CONFIGURACAO!$C$25,S95*CONFIGURACAO!$C$25)),'PI AREA  P75'!S95*CONFIGURACAO!$C$25))</f>
        <v>22.5</v>
      </c>
      <c r="AK95" s="38">
        <f>IF(T95=0,0,IF(CONFIGURACAO!$C$17="SIM",(IF(T95&gt;CONFIGURACAO!$C$18,CONFIGURACAO!$C$18*CONFIGURACAO!$C$26,T95*CONFIGURACAO!$C$26)),'PI AREA  P75'!T95*CONFIGURACAO!$C$26))</f>
        <v>0</v>
      </c>
      <c r="AL95" s="38">
        <f>IFERROR(IF(M95&gt;0,(U95*CONFIGURACAO!$C$29)+(V95*CONFIGURACAO!$C$30),""),"")</f>
        <v>0</v>
      </c>
      <c r="AM95" s="38">
        <f>IF(W95=0,0,IF(CONFIGURACAO!$C$41="SIM",(IF(W95&gt;CONFIGURACAO!$C$41,CONFIGURACAO!$C$41*CONFIGURACAO!$C$31,W95*CONFIGURACAO!$C$31)),'PI AREA  P75'!W95*CONFIGURACAO!$C$31))</f>
        <v>0</v>
      </c>
      <c r="AN95" s="38">
        <f>IF(X95=0,0,IF(CONFIGURACAO!$C$39="SIM",(IF(X95&gt;CONFIGURACAO!$C$40,CONFIGURACAO!$C$40*CONFIGURACAO!$C$32,X95*CONFIGURACAO!$C$32)),'PI AREA  P75'!X95*CONFIGURACAO!$C$32))</f>
        <v>25</v>
      </c>
      <c r="AO95" s="38">
        <f>IFERROR(IF(M95&gt;0,(Y95*CONFIGURACAO!$C$33)+(Z95*CONFIGURACAO!$C$34)+(AA95*CONFIGURACAO!$C$35)+(AB95*CONFIGURACAO!$C$36),""),"")</f>
        <v>105</v>
      </c>
      <c r="AP95" s="38">
        <f>IF(AA95=0,0,IF(CONFIGURACAO!$C$46="SIM",(IF(AA95&gt;CONFIGURACAO!$C$47,CONFIGURACAO!$C$47*CONFIGURACAO!$C$35,AA95*CONFIGURACAO!$C$35)),'PI AREA  P75'!AA95*CONFIGURACAO!$C$35))</f>
        <v>25</v>
      </c>
      <c r="AQ95" s="38">
        <f>IF(AB95=0,0,IF(CONFIGURACAO!$C$44="SIM",(IF(AB95&gt;CONFIGURACAO!$C$45,CONFIGURACAO!$C$45*CONFIGURACAO!$C$36,AB95*CONFIGURACAO!$C$36)),'PI AREA  P75'!AB95*CONFIGURACAO!$C$36))</f>
        <v>20</v>
      </c>
      <c r="AR95" s="38">
        <f t="shared" si="50"/>
        <v>437.5</v>
      </c>
      <c r="AS95" s="68">
        <f>IF(AR95="","",$AR95-(($AS$2/CONFIGURACAO!$C$6)*$M95))</f>
        <v>287.5</v>
      </c>
      <c r="AT95" s="73">
        <f t="shared" si="34"/>
        <v>3</v>
      </c>
      <c r="AU95" s="75">
        <f>IF(AR95="","",$AR95-(($AU$2/CONFIGURACAO!$C$6)*$M95))</f>
        <v>187.5</v>
      </c>
      <c r="AV95" s="76">
        <f t="shared" si="35"/>
        <v>4</v>
      </c>
      <c r="AW95" s="74">
        <f>IF(AR95="","",$AR95-(($AW$2/CONFIGURACAO!$C$6)*$M95))</f>
        <v>87.5</v>
      </c>
      <c r="AX95" s="72">
        <f t="shared" si="36"/>
        <v>5</v>
      </c>
      <c r="AZ95" s="39">
        <f t="shared" si="37"/>
        <v>4.1081548046631083E-2</v>
      </c>
      <c r="BA95" s="146">
        <f t="shared" si="38"/>
        <v>12.75</v>
      </c>
      <c r="BB95" s="146">
        <f t="shared" si="39"/>
        <v>561</v>
      </c>
      <c r="BC95" s="32">
        <f t="shared" si="40"/>
        <v>738</v>
      </c>
      <c r="BD95" s="148"/>
      <c r="BE95" s="40">
        <f t="shared" si="41"/>
        <v>0</v>
      </c>
      <c r="BF95" s="40">
        <f t="shared" si="42"/>
        <v>2.8935185185185182E-2</v>
      </c>
      <c r="BG95" s="40">
        <f t="shared" si="43"/>
        <v>3.8540596094552924E-2</v>
      </c>
      <c r="BH95" s="40">
        <f t="shared" si="44"/>
        <v>9.0945836701697647E-2</v>
      </c>
      <c r="BI95" s="40">
        <f t="shared" si="45"/>
        <v>0</v>
      </c>
      <c r="BJ95" s="40">
        <f t="shared" si="46"/>
        <v>0.20794824399260628</v>
      </c>
      <c r="BK95" s="40">
        <f t="shared" si="47"/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1</v>
      </c>
      <c r="BR95">
        <v>1</v>
      </c>
      <c r="BS95">
        <v>3</v>
      </c>
      <c r="BT95" s="42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</row>
    <row r="96" spans="1:134" s="32" customFormat="1" ht="17" thickBot="1" x14ac:dyDescent="0.25">
      <c r="A96" s="124" t="str">
        <f>CONFIGURACAO!$C$4</f>
        <v>AREA 21</v>
      </c>
      <c r="B96" s="125">
        <v>94</v>
      </c>
      <c r="C96" s="252" t="s">
        <v>1525</v>
      </c>
      <c r="D96" s="126">
        <f t="shared" si="29"/>
        <v>13</v>
      </c>
      <c r="E96" s="250" t="s">
        <v>431</v>
      </c>
      <c r="F96" s="250">
        <v>1</v>
      </c>
      <c r="G96" s="250">
        <v>1</v>
      </c>
      <c r="H96" s="250">
        <v>1</v>
      </c>
      <c r="I96" s="250">
        <v>1</v>
      </c>
      <c r="J96" s="87"/>
      <c r="K96" s="94"/>
      <c r="L96" s="94"/>
      <c r="M96" s="154">
        <f t="shared" si="48"/>
        <v>4</v>
      </c>
      <c r="N96">
        <v>0.75</v>
      </c>
      <c r="O96">
        <v>7.75</v>
      </c>
      <c r="P96">
        <v>10.25</v>
      </c>
      <c r="Q96">
        <v>11.75</v>
      </c>
      <c r="R96">
        <v>11.5</v>
      </c>
      <c r="S96">
        <v>5</v>
      </c>
      <c r="T96">
        <v>7.75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 s="139">
        <f t="shared" si="32"/>
        <v>8.5</v>
      </c>
      <c r="AD96" s="140">
        <f t="shared" si="33"/>
        <v>18.75</v>
      </c>
      <c r="AE96" s="141">
        <f t="shared" si="30"/>
        <v>0</v>
      </c>
      <c r="AF96" s="263">
        <f t="shared" si="31"/>
        <v>0</v>
      </c>
      <c r="AG96" s="265">
        <f t="shared" si="49"/>
        <v>8.5</v>
      </c>
      <c r="AI96" s="37">
        <f>IFERROR(IF(M96&gt;0,(N96*CONFIGURACAO!$C$20)+(O96*CONFIGURACAO!$C$21)+(P96*CONFIGURACAO!$C$22)+(Q96*CONFIGURACAO!$C$23)+(R96*CONFIGURACAO!$C$24),""),"")</f>
        <v>2010</v>
      </c>
      <c r="AJ96" s="38">
        <f>IF(S96=0,0,IF(CONFIGURACAO!$C$15="SIM",(IF(S96&gt;CONFIGURACAO!$C$16,CONFIGURACAO!$C$16*CONFIGURACAO!$C$25,S96*CONFIGURACAO!$C$25)),'PI AREA  P75'!S96*CONFIGURACAO!$C$25))</f>
        <v>40</v>
      </c>
      <c r="AK96" s="38">
        <f>IF(T96=0,0,IF(CONFIGURACAO!$C$17="SIM",(IF(T96&gt;CONFIGURACAO!$C$18,CONFIGURACAO!$C$18*CONFIGURACAO!$C$26,T96*CONFIGURACAO!$C$26)),'PI AREA  P75'!T96*CONFIGURACAO!$C$26))</f>
        <v>20</v>
      </c>
      <c r="AL96" s="38">
        <f>IFERROR(IF(M96&gt;0,(U96*CONFIGURACAO!$C$29)+(V96*CONFIGURACAO!$C$30),""),"")</f>
        <v>0</v>
      </c>
      <c r="AM96" s="38">
        <f>IF(W96=0,0,IF(CONFIGURACAO!$C$41="SIM",(IF(W96&gt;CONFIGURACAO!$C$41,CONFIGURACAO!$C$41*CONFIGURACAO!$C$31,W96*CONFIGURACAO!$C$31)),'PI AREA  P75'!W96*CONFIGURACAO!$C$31))</f>
        <v>0</v>
      </c>
      <c r="AN96" s="38">
        <f>IF(X96=0,0,IF(CONFIGURACAO!$C$39="SIM",(IF(X96&gt;CONFIGURACAO!$C$40,CONFIGURACAO!$C$40*CONFIGURACAO!$C$32,X96*CONFIGURACAO!$C$32)),'PI AREA  P75'!X96*CONFIGURACAO!$C$32))</f>
        <v>0</v>
      </c>
      <c r="AO96" s="38">
        <f>IFERROR(IF(M96&gt;0,(Y96*CONFIGURACAO!$C$33)+(Z96*CONFIGURACAO!$C$34)+(AA96*CONFIGURACAO!$C$35)+(AB96*CONFIGURACAO!$C$36),""),"")</f>
        <v>0</v>
      </c>
      <c r="AP96" s="38">
        <f>IF(AA96=0,0,IF(CONFIGURACAO!$C$46="SIM",(IF(AA96&gt;CONFIGURACAO!$C$47,CONFIGURACAO!$C$47*CONFIGURACAO!$C$35,AA96*CONFIGURACAO!$C$35)),'PI AREA  P75'!AA96*CONFIGURACAO!$C$35))</f>
        <v>0</v>
      </c>
      <c r="AQ96" s="38">
        <f>IF(AB96=0,0,IF(CONFIGURACAO!$C$44="SIM",(IF(AB96&gt;CONFIGURACAO!$C$45,CONFIGURACAO!$C$45*CONFIGURACAO!$C$36,AB96*CONFIGURACAO!$C$36)),'PI AREA  P75'!AB96*CONFIGURACAO!$C$36))</f>
        <v>0</v>
      </c>
      <c r="AR96" s="38">
        <f t="shared" si="50"/>
        <v>2070</v>
      </c>
      <c r="AS96" s="68">
        <f>IF(AR96="","",$AR96-(($AS$2/CONFIGURACAO!$C$6)*$M96))</f>
        <v>1770</v>
      </c>
      <c r="AT96" s="73">
        <f t="shared" si="34"/>
        <v>3</v>
      </c>
      <c r="AU96" s="75">
        <f>IF(AR96="","",$AR96-(($AU$2/CONFIGURACAO!$C$6)*$M96))</f>
        <v>1570</v>
      </c>
      <c r="AV96" s="76">
        <f t="shared" si="35"/>
        <v>4</v>
      </c>
      <c r="AW96" s="74">
        <f>IF(AR96="","",$AR96-(($AW$2/CONFIGURACAO!$C$6)*$M96))</f>
        <v>1370</v>
      </c>
      <c r="AX96" s="72">
        <f t="shared" si="36"/>
        <v>5</v>
      </c>
      <c r="AZ96" s="39">
        <f t="shared" si="37"/>
        <v>0.19437441018634588</v>
      </c>
      <c r="BA96" s="146">
        <f t="shared" si="38"/>
        <v>54.75</v>
      </c>
      <c r="BB96" s="146">
        <f t="shared" si="39"/>
        <v>29</v>
      </c>
      <c r="BC96" s="32">
        <f t="shared" si="40"/>
        <v>106</v>
      </c>
      <c r="BD96" s="148"/>
      <c r="BE96" s="40">
        <f t="shared" si="41"/>
        <v>2.7943368107302535E-2</v>
      </c>
      <c r="BF96" s="40">
        <f t="shared" si="42"/>
        <v>0.29899691358024688</v>
      </c>
      <c r="BG96" s="40">
        <f t="shared" si="43"/>
        <v>0.26336073997944504</v>
      </c>
      <c r="BH96" s="40">
        <f t="shared" si="44"/>
        <v>0.47493936944219889</v>
      </c>
      <c r="BI96" s="40">
        <f t="shared" si="45"/>
        <v>1.2260127931769722</v>
      </c>
      <c r="BJ96" s="40">
        <f t="shared" si="46"/>
        <v>0.46210720887245843</v>
      </c>
      <c r="BK96" s="40">
        <f t="shared" si="47"/>
        <v>1.2439807383627608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 s="42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</row>
    <row r="97" spans="1:134" s="32" customFormat="1" ht="17" thickBot="1" x14ac:dyDescent="0.25">
      <c r="A97" s="124" t="str">
        <f>CONFIGURACAO!$C$4</f>
        <v>AREA 21</v>
      </c>
      <c r="B97" s="125">
        <v>95</v>
      </c>
      <c r="C97" s="252" t="s">
        <v>1525</v>
      </c>
      <c r="D97" s="126">
        <f t="shared" si="29"/>
        <v>14</v>
      </c>
      <c r="E97" s="250" t="s">
        <v>432</v>
      </c>
      <c r="F97" s="250">
        <v>1</v>
      </c>
      <c r="G97" s="250">
        <v>1</v>
      </c>
      <c r="H97" s="250">
        <v>1</v>
      </c>
      <c r="I97" s="250">
        <v>1</v>
      </c>
      <c r="J97" s="87"/>
      <c r="K97" s="94"/>
      <c r="L97" s="94"/>
      <c r="M97" s="154">
        <f t="shared" si="48"/>
        <v>4</v>
      </c>
      <c r="N97">
        <v>5.75</v>
      </c>
      <c r="O97">
        <v>1</v>
      </c>
      <c r="P97">
        <v>3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 s="139">
        <f t="shared" si="32"/>
        <v>6.75</v>
      </c>
      <c r="AD97" s="140">
        <f t="shared" si="33"/>
        <v>9.75</v>
      </c>
      <c r="AE97" s="141">
        <f t="shared" si="30"/>
        <v>0</v>
      </c>
      <c r="AF97" s="263">
        <f t="shared" si="31"/>
        <v>0</v>
      </c>
      <c r="AG97" s="265">
        <f t="shared" si="49"/>
        <v>6.75</v>
      </c>
      <c r="AI97" s="37">
        <f>IFERROR(IF(M97&gt;0,(N97*CONFIGURACAO!$C$20)+(O97*CONFIGURACAO!$C$21)+(P97*CONFIGURACAO!$C$22)+(Q97*CONFIGURACAO!$C$23)+(R97*CONFIGURACAO!$C$24),""),"")</f>
        <v>875</v>
      </c>
      <c r="AJ97" s="38">
        <f>IF(S97=0,0,IF(CONFIGURACAO!$C$15="SIM",(IF(S97&gt;CONFIGURACAO!$C$16,CONFIGURACAO!$C$16*CONFIGURACAO!$C$25,S97*CONFIGURACAO!$C$25)),'PI AREA  P75'!S97*CONFIGURACAO!$C$25))</f>
        <v>10</v>
      </c>
      <c r="AK97" s="38">
        <f>IF(T97=0,0,IF(CONFIGURACAO!$C$17="SIM",(IF(T97&gt;CONFIGURACAO!$C$18,CONFIGURACAO!$C$18*CONFIGURACAO!$C$26,T97*CONFIGURACAO!$C$26)),'PI AREA  P75'!T97*CONFIGURACAO!$C$26))</f>
        <v>0</v>
      </c>
      <c r="AL97" s="38">
        <f>IFERROR(IF(M97&gt;0,(U97*CONFIGURACAO!$C$29)+(V97*CONFIGURACAO!$C$30),""),"")</f>
        <v>0</v>
      </c>
      <c r="AM97" s="38">
        <f>IF(W97=0,0,IF(CONFIGURACAO!$C$41="SIM",(IF(W97&gt;CONFIGURACAO!$C$41,CONFIGURACAO!$C$41*CONFIGURACAO!$C$31,W97*CONFIGURACAO!$C$31)),'PI AREA  P75'!W97*CONFIGURACAO!$C$31))</f>
        <v>0</v>
      </c>
      <c r="AN97" s="38">
        <f>IF(X97=0,0,IF(CONFIGURACAO!$C$39="SIM",(IF(X97&gt;CONFIGURACAO!$C$40,CONFIGURACAO!$C$40*CONFIGURACAO!$C$32,X97*CONFIGURACAO!$C$32)),'PI AREA  P75'!X97*CONFIGURACAO!$C$32))</f>
        <v>0</v>
      </c>
      <c r="AO97" s="38">
        <f>IFERROR(IF(M97&gt;0,(Y97*CONFIGURACAO!$C$33)+(Z97*CONFIGURACAO!$C$34)+(AA97*CONFIGURACAO!$C$35)+(AB97*CONFIGURACAO!$C$36),""),"")</f>
        <v>0</v>
      </c>
      <c r="AP97" s="38">
        <f>IF(AA97=0,0,IF(CONFIGURACAO!$C$46="SIM",(IF(AA97&gt;CONFIGURACAO!$C$47,CONFIGURACAO!$C$47*CONFIGURACAO!$C$35,AA97*CONFIGURACAO!$C$35)),'PI AREA  P75'!AA97*CONFIGURACAO!$C$35))</f>
        <v>0</v>
      </c>
      <c r="AQ97" s="38">
        <f>IF(AB97=0,0,IF(CONFIGURACAO!$C$44="SIM",(IF(AB97&gt;CONFIGURACAO!$C$45,CONFIGURACAO!$C$45*CONFIGURACAO!$C$36,AB97*CONFIGURACAO!$C$36)),'PI AREA  P75'!AB97*CONFIGURACAO!$C$36))</f>
        <v>0</v>
      </c>
      <c r="AR97" s="38">
        <f t="shared" si="50"/>
        <v>885</v>
      </c>
      <c r="AS97" s="68">
        <f>IF(AR97="","",$AR97-(($AS$2/CONFIGURACAO!$C$6)*$M97))</f>
        <v>585</v>
      </c>
      <c r="AT97" s="73">
        <f t="shared" si="34"/>
        <v>3</v>
      </c>
      <c r="AU97" s="75">
        <f>IF(AR97="","",$AR97-(($AU$2/CONFIGURACAO!$C$6)*$M97))</f>
        <v>385</v>
      </c>
      <c r="AV97" s="76">
        <f t="shared" si="35"/>
        <v>4</v>
      </c>
      <c r="AW97" s="74">
        <f>IF(AR97="","",$AR97-(($AW$2/CONFIGURACAO!$C$6)*$M97))</f>
        <v>185</v>
      </c>
      <c r="AX97" s="72">
        <f t="shared" si="36"/>
        <v>5</v>
      </c>
      <c r="AZ97" s="39">
        <f t="shared" si="37"/>
        <v>8.3102102905756592E-2</v>
      </c>
      <c r="BA97" s="146">
        <f t="shared" si="38"/>
        <v>11.75</v>
      </c>
      <c r="BB97" s="146">
        <f t="shared" si="39"/>
        <v>595</v>
      </c>
      <c r="BC97" s="32">
        <f t="shared" si="40"/>
        <v>451</v>
      </c>
      <c r="BD97" s="148"/>
      <c r="BE97" s="40">
        <f t="shared" si="41"/>
        <v>0.21423248882265275</v>
      </c>
      <c r="BF97" s="40">
        <f t="shared" si="42"/>
        <v>3.8580246913580245E-2</v>
      </c>
      <c r="BG97" s="40">
        <f t="shared" si="43"/>
        <v>7.7081192189105849E-2</v>
      </c>
      <c r="BH97" s="40">
        <f t="shared" si="44"/>
        <v>4.042037186742118E-2</v>
      </c>
      <c r="BI97" s="40">
        <f t="shared" si="45"/>
        <v>0</v>
      </c>
      <c r="BJ97" s="40">
        <f t="shared" si="46"/>
        <v>9.2421441774491686E-2</v>
      </c>
      <c r="BK97" s="40">
        <f t="shared" si="47"/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 s="42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</row>
    <row r="98" spans="1:134" s="32" customFormat="1" ht="17" thickBot="1" x14ac:dyDescent="0.25">
      <c r="A98" s="124" t="str">
        <f>CONFIGURACAO!$C$4</f>
        <v>AREA 21</v>
      </c>
      <c r="B98" s="125">
        <v>96</v>
      </c>
      <c r="C98" s="252" t="s">
        <v>1525</v>
      </c>
      <c r="D98" s="126">
        <f t="shared" si="29"/>
        <v>15</v>
      </c>
      <c r="E98" s="250" t="s">
        <v>433</v>
      </c>
      <c r="F98" s="250">
        <v>0</v>
      </c>
      <c r="G98" s="250">
        <v>0</v>
      </c>
      <c r="H98" s="250">
        <v>0</v>
      </c>
      <c r="I98" s="250">
        <v>1</v>
      </c>
      <c r="J98" s="87"/>
      <c r="K98" s="94"/>
      <c r="L98" s="94"/>
      <c r="M98" s="154">
        <f t="shared" si="48"/>
        <v>1</v>
      </c>
      <c r="N98">
        <v>0.75</v>
      </c>
      <c r="O98">
        <v>0.75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 s="139">
        <f t="shared" si="32"/>
        <v>1.5</v>
      </c>
      <c r="AD98" s="140">
        <f t="shared" si="33"/>
        <v>1.5</v>
      </c>
      <c r="AE98" s="141">
        <f t="shared" si="30"/>
        <v>0</v>
      </c>
      <c r="AF98" s="263">
        <f t="shared" si="31"/>
        <v>0</v>
      </c>
      <c r="AG98" s="265">
        <f t="shared" si="49"/>
        <v>1.5</v>
      </c>
      <c r="AI98" s="37">
        <f>IFERROR(IF(M98&gt;0,(N98*CONFIGURACAO!$C$20)+(O98*CONFIGURACAO!$C$21)+(P98*CONFIGURACAO!$C$22)+(Q98*CONFIGURACAO!$C$23)+(R98*CONFIGURACAO!$C$24),""),"")</f>
        <v>135</v>
      </c>
      <c r="AJ98" s="38">
        <f>IF(S98=0,0,IF(CONFIGURACAO!$C$15="SIM",(IF(S98&gt;CONFIGURACAO!$C$16,CONFIGURACAO!$C$16*CONFIGURACAO!$C$25,S98*CONFIGURACAO!$C$25)),'PI AREA  P75'!S98*CONFIGURACAO!$C$25))</f>
        <v>0</v>
      </c>
      <c r="AK98" s="38">
        <f>IF(T98=0,0,IF(CONFIGURACAO!$C$17="SIM",(IF(T98&gt;CONFIGURACAO!$C$18,CONFIGURACAO!$C$18*CONFIGURACAO!$C$26,T98*CONFIGURACAO!$C$26)),'PI AREA  P75'!T98*CONFIGURACAO!$C$26))</f>
        <v>0</v>
      </c>
      <c r="AL98" s="38">
        <f>IFERROR(IF(M98&gt;0,(U98*CONFIGURACAO!$C$29)+(V98*CONFIGURACAO!$C$30),""),"")</f>
        <v>0</v>
      </c>
      <c r="AM98" s="38">
        <f>IF(W98=0,0,IF(CONFIGURACAO!$C$41="SIM",(IF(W98&gt;CONFIGURACAO!$C$41,CONFIGURACAO!$C$41*CONFIGURACAO!$C$31,W98*CONFIGURACAO!$C$31)),'PI AREA  P75'!W98*CONFIGURACAO!$C$31))</f>
        <v>0</v>
      </c>
      <c r="AN98" s="38">
        <f>IF(X98=0,0,IF(CONFIGURACAO!$C$39="SIM",(IF(X98&gt;CONFIGURACAO!$C$40,CONFIGURACAO!$C$40*CONFIGURACAO!$C$32,X98*CONFIGURACAO!$C$32)),'PI AREA  P75'!X98*CONFIGURACAO!$C$32))</f>
        <v>0</v>
      </c>
      <c r="AO98" s="38">
        <f>IFERROR(IF(M98&gt;0,(Y98*CONFIGURACAO!$C$33)+(Z98*CONFIGURACAO!$C$34)+(AA98*CONFIGURACAO!$C$35)+(AB98*CONFIGURACAO!$C$36),""),"")</f>
        <v>0</v>
      </c>
      <c r="AP98" s="38">
        <f>IF(AA98=0,0,IF(CONFIGURACAO!$C$46="SIM",(IF(AA98&gt;CONFIGURACAO!$C$47,CONFIGURACAO!$C$47*CONFIGURACAO!$C$35,AA98*CONFIGURACAO!$C$35)),'PI AREA  P75'!AA98*CONFIGURACAO!$C$35))</f>
        <v>0</v>
      </c>
      <c r="AQ98" s="38">
        <f>IF(AB98=0,0,IF(CONFIGURACAO!$C$44="SIM",(IF(AB98&gt;CONFIGURACAO!$C$45,CONFIGURACAO!$C$45*CONFIGURACAO!$C$36,AB98*CONFIGURACAO!$C$36)),'PI AREA  P75'!AB98*CONFIGURACAO!$C$36))</f>
        <v>0</v>
      </c>
      <c r="AR98" s="38">
        <f t="shared" si="50"/>
        <v>135</v>
      </c>
      <c r="AS98" s="68">
        <f>IF(AR98="","",$AR98-(($AS$2/CONFIGURACAO!$C$6)*$M98))</f>
        <v>60</v>
      </c>
      <c r="AT98" s="73">
        <f t="shared" si="34"/>
        <v>3</v>
      </c>
      <c r="AU98" s="75">
        <f>IF(AR98="","",$AR98-(($AU$2/CONFIGURACAO!$C$6)*$M98))</f>
        <v>10</v>
      </c>
      <c r="AV98" s="76">
        <f t="shared" si="35"/>
        <v>4</v>
      </c>
      <c r="AW98" s="74">
        <f>IF(AR98="","",$AR98-(($AW$2/CONFIGURACAO!$C$6)*$M98))</f>
        <v>-40</v>
      </c>
      <c r="AX98" s="72" t="str">
        <f t="shared" si="36"/>
        <v>NAO</v>
      </c>
      <c r="AZ98" s="39">
        <f t="shared" si="37"/>
        <v>1.2676591968674732E-2</v>
      </c>
      <c r="BA98" s="146">
        <f t="shared" si="38"/>
        <v>1.5</v>
      </c>
      <c r="BB98" s="146">
        <f t="shared" si="39"/>
        <v>1054</v>
      </c>
      <c r="BC98" s="32">
        <f t="shared" si="40"/>
        <v>993</v>
      </c>
      <c r="BD98" s="148"/>
      <c r="BE98" s="40">
        <f t="shared" si="41"/>
        <v>2.7943368107302535E-2</v>
      </c>
      <c r="BF98" s="40">
        <f t="shared" si="42"/>
        <v>2.8935185185185182E-2</v>
      </c>
      <c r="BG98" s="40">
        <f t="shared" si="43"/>
        <v>0</v>
      </c>
      <c r="BH98" s="40">
        <f t="shared" si="44"/>
        <v>0</v>
      </c>
      <c r="BI98" s="40">
        <f t="shared" si="45"/>
        <v>0</v>
      </c>
      <c r="BJ98" s="40">
        <f t="shared" si="46"/>
        <v>0</v>
      </c>
      <c r="BK98" s="40">
        <f t="shared" si="47"/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 s="42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</row>
    <row r="99" spans="1:134" s="32" customFormat="1" ht="17" thickBot="1" x14ac:dyDescent="0.25">
      <c r="A99" s="124" t="str">
        <f>CONFIGURACAO!$C$4</f>
        <v>AREA 21</v>
      </c>
      <c r="B99" s="125">
        <v>97</v>
      </c>
      <c r="C99" s="252" t="s">
        <v>1525</v>
      </c>
      <c r="D99" s="126">
        <f t="shared" si="29"/>
        <v>16</v>
      </c>
      <c r="E99" s="250" t="s">
        <v>434</v>
      </c>
      <c r="F99" s="250">
        <v>1</v>
      </c>
      <c r="G99" s="250">
        <v>1</v>
      </c>
      <c r="H99" s="250">
        <v>1</v>
      </c>
      <c r="I99" s="250">
        <v>1</v>
      </c>
      <c r="J99" s="87"/>
      <c r="K99" s="94"/>
      <c r="L99" s="94"/>
      <c r="M99" s="154">
        <f t="shared" si="48"/>
        <v>4</v>
      </c>
      <c r="N99">
        <v>1.75</v>
      </c>
      <c r="O99">
        <v>3.75</v>
      </c>
      <c r="P99">
        <v>1</v>
      </c>
      <c r="Q99">
        <v>5</v>
      </c>
      <c r="R99">
        <v>5</v>
      </c>
      <c r="S99">
        <v>0.75</v>
      </c>
      <c r="T99">
        <v>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 s="139">
        <f t="shared" si="32"/>
        <v>5.5</v>
      </c>
      <c r="AD99" s="140">
        <f t="shared" si="33"/>
        <v>6.5</v>
      </c>
      <c r="AE99" s="141">
        <f t="shared" si="30"/>
        <v>0</v>
      </c>
      <c r="AF99" s="263">
        <f t="shared" si="31"/>
        <v>0</v>
      </c>
      <c r="AG99" s="265">
        <f t="shared" si="49"/>
        <v>5.5</v>
      </c>
      <c r="AI99" s="37">
        <f>IFERROR(IF(M99&gt;0,(N99*CONFIGURACAO!$C$20)+(O99*CONFIGURACAO!$C$21)+(P99*CONFIGURACAO!$C$22)+(Q99*CONFIGURACAO!$C$23)+(R99*CONFIGURACAO!$C$24),""),"")</f>
        <v>835</v>
      </c>
      <c r="AJ99" s="38">
        <f>IF(S99=0,0,IF(CONFIGURACAO!$C$15="SIM",(IF(S99&gt;CONFIGURACAO!$C$16,CONFIGURACAO!$C$16*CONFIGURACAO!$C$25,S99*CONFIGURACAO!$C$25)),'PI AREA  P75'!S99*CONFIGURACAO!$C$25))</f>
        <v>7.5</v>
      </c>
      <c r="AK99" s="38">
        <f>IF(T99=0,0,IF(CONFIGURACAO!$C$17="SIM",(IF(T99&gt;CONFIGURACAO!$C$18,CONFIGURACAO!$C$18*CONFIGURACAO!$C$26,T99*CONFIGURACAO!$C$26)),'PI AREA  P75'!T99*CONFIGURACAO!$C$26))</f>
        <v>10</v>
      </c>
      <c r="AL99" s="38">
        <f>IFERROR(IF(M99&gt;0,(U99*CONFIGURACAO!$C$29)+(V99*CONFIGURACAO!$C$30),""),"")</f>
        <v>0</v>
      </c>
      <c r="AM99" s="38">
        <f>IF(W99=0,0,IF(CONFIGURACAO!$C$41="SIM",(IF(W99&gt;CONFIGURACAO!$C$41,CONFIGURACAO!$C$41*CONFIGURACAO!$C$31,W99*CONFIGURACAO!$C$31)),'PI AREA  P75'!W99*CONFIGURACAO!$C$31))</f>
        <v>0</v>
      </c>
      <c r="AN99" s="38">
        <f>IF(X99=0,0,IF(CONFIGURACAO!$C$39="SIM",(IF(X99&gt;CONFIGURACAO!$C$40,CONFIGURACAO!$C$40*CONFIGURACAO!$C$32,X99*CONFIGURACAO!$C$32)),'PI AREA  P75'!X99*CONFIGURACAO!$C$32))</f>
        <v>0</v>
      </c>
      <c r="AO99" s="38">
        <f>IFERROR(IF(M99&gt;0,(Y99*CONFIGURACAO!$C$33)+(Z99*CONFIGURACAO!$C$34)+(AA99*CONFIGURACAO!$C$35)+(AB99*CONFIGURACAO!$C$36),""),"")</f>
        <v>0</v>
      </c>
      <c r="AP99" s="38">
        <f>IF(AA99=0,0,IF(CONFIGURACAO!$C$46="SIM",(IF(AA99&gt;CONFIGURACAO!$C$47,CONFIGURACAO!$C$47*CONFIGURACAO!$C$35,AA99*CONFIGURACAO!$C$35)),'PI AREA  P75'!AA99*CONFIGURACAO!$C$35))</f>
        <v>0</v>
      </c>
      <c r="AQ99" s="38">
        <f>IF(AB99=0,0,IF(CONFIGURACAO!$C$44="SIM",(IF(AB99&gt;CONFIGURACAO!$C$45,CONFIGURACAO!$C$45*CONFIGURACAO!$C$36,AB99*CONFIGURACAO!$C$36)),'PI AREA  P75'!AB99*CONFIGURACAO!$C$36))</f>
        <v>0</v>
      </c>
      <c r="AR99" s="38">
        <f t="shared" si="50"/>
        <v>852.5</v>
      </c>
      <c r="AS99" s="68">
        <f>IF(AR99="","",$AR99-(($AS$2/CONFIGURACAO!$C$6)*$M99))</f>
        <v>552.5</v>
      </c>
      <c r="AT99" s="73">
        <f t="shared" si="34"/>
        <v>3</v>
      </c>
      <c r="AU99" s="75">
        <f>IF(AR99="","",$AR99-(($AU$2/CONFIGURACAO!$C$6)*$M99))</f>
        <v>352.5</v>
      </c>
      <c r="AV99" s="76">
        <f t="shared" si="35"/>
        <v>4</v>
      </c>
      <c r="AW99" s="74">
        <f>IF(AR99="","",$AR99-(($AW$2/CONFIGURACAO!$C$6)*$M99))</f>
        <v>152.5</v>
      </c>
      <c r="AX99" s="72">
        <f t="shared" si="36"/>
        <v>5</v>
      </c>
      <c r="AZ99" s="39">
        <f t="shared" si="37"/>
        <v>8.0050330765149696E-2</v>
      </c>
      <c r="BA99" s="146">
        <f t="shared" si="38"/>
        <v>19.25</v>
      </c>
      <c r="BB99" s="146">
        <f t="shared" si="39"/>
        <v>349</v>
      </c>
      <c r="BC99" s="32">
        <f t="shared" si="40"/>
        <v>469</v>
      </c>
      <c r="BD99" s="148"/>
      <c r="BE99" s="40">
        <f t="shared" si="41"/>
        <v>6.5201192250372589E-2</v>
      </c>
      <c r="BF99" s="40">
        <f t="shared" si="42"/>
        <v>0.14467592592592593</v>
      </c>
      <c r="BG99" s="40">
        <f t="shared" si="43"/>
        <v>2.5693730729701953E-2</v>
      </c>
      <c r="BH99" s="40">
        <f t="shared" si="44"/>
        <v>0.20210185933710592</v>
      </c>
      <c r="BI99" s="40">
        <f t="shared" si="45"/>
        <v>0.53304904051172708</v>
      </c>
      <c r="BJ99" s="40">
        <f t="shared" si="46"/>
        <v>6.9316081330868765E-2</v>
      </c>
      <c r="BK99" s="40">
        <f t="shared" si="47"/>
        <v>0.32102728731942215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 s="42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</row>
    <row r="100" spans="1:134" s="32" customFormat="1" ht="17" thickBot="1" x14ac:dyDescent="0.25">
      <c r="A100" s="124" t="str">
        <f>CONFIGURACAO!$C$4</f>
        <v>AREA 21</v>
      </c>
      <c r="B100" s="125">
        <v>98</v>
      </c>
      <c r="C100" s="252" t="s">
        <v>1525</v>
      </c>
      <c r="D100" s="126">
        <f t="shared" si="29"/>
        <v>17</v>
      </c>
      <c r="E100" s="250" t="s">
        <v>435</v>
      </c>
      <c r="F100" s="250">
        <v>1</v>
      </c>
      <c r="G100" s="250">
        <v>0</v>
      </c>
      <c r="H100" s="250">
        <v>0</v>
      </c>
      <c r="I100" s="250">
        <v>0</v>
      </c>
      <c r="J100" s="87"/>
      <c r="K100" s="94"/>
      <c r="L100" s="94"/>
      <c r="M100" s="154">
        <f t="shared" si="48"/>
        <v>1</v>
      </c>
      <c r="N100">
        <v>0.75</v>
      </c>
      <c r="O100">
        <v>1</v>
      </c>
      <c r="P100">
        <v>2.5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s="139">
        <f t="shared" si="32"/>
        <v>1.75</v>
      </c>
      <c r="AD100" s="140">
        <f t="shared" si="33"/>
        <v>4.25</v>
      </c>
      <c r="AE100" s="141">
        <f t="shared" si="30"/>
        <v>0</v>
      </c>
      <c r="AF100" s="263">
        <f t="shared" si="31"/>
        <v>0</v>
      </c>
      <c r="AG100" s="265">
        <f t="shared" si="49"/>
        <v>1.75</v>
      </c>
      <c r="AI100" s="37">
        <f>IFERROR(IF(M100&gt;0,(N100*CONFIGURACAO!$C$20)+(O100*CONFIGURACAO!$C$21)+(P100*CONFIGURACAO!$C$22)+(Q100*CONFIGURACAO!$C$23)+(R100*CONFIGURACAO!$C$24),""),"")</f>
        <v>345</v>
      </c>
      <c r="AJ100" s="38">
        <f>IF(S100=0,0,IF(CONFIGURACAO!$C$15="SIM",(IF(S100&gt;CONFIGURACAO!$C$16,CONFIGURACAO!$C$16*CONFIGURACAO!$C$25,S100*CONFIGURACAO!$C$25)),'PI AREA  P75'!S100*CONFIGURACAO!$C$25))</f>
        <v>0</v>
      </c>
      <c r="AK100" s="38">
        <f>IF(T100=0,0,IF(CONFIGURACAO!$C$17="SIM",(IF(T100&gt;CONFIGURACAO!$C$18,CONFIGURACAO!$C$18*CONFIGURACAO!$C$26,T100*CONFIGURACAO!$C$26)),'PI AREA  P75'!T100*CONFIGURACAO!$C$26))</f>
        <v>0</v>
      </c>
      <c r="AL100" s="38">
        <f>IFERROR(IF(M100&gt;0,(U100*CONFIGURACAO!$C$29)+(V100*CONFIGURACAO!$C$30),""),"")</f>
        <v>0</v>
      </c>
      <c r="AM100" s="38">
        <f>IF(W100=0,0,IF(CONFIGURACAO!$C$41="SIM",(IF(W100&gt;CONFIGURACAO!$C$41,CONFIGURACAO!$C$41*CONFIGURACAO!$C$31,W100*CONFIGURACAO!$C$31)),'PI AREA  P75'!W100*CONFIGURACAO!$C$31))</f>
        <v>0</v>
      </c>
      <c r="AN100" s="38">
        <f>IF(X100=0,0,IF(CONFIGURACAO!$C$39="SIM",(IF(X100&gt;CONFIGURACAO!$C$40,CONFIGURACAO!$C$40*CONFIGURACAO!$C$32,X100*CONFIGURACAO!$C$32)),'PI AREA  P75'!X100*CONFIGURACAO!$C$32))</f>
        <v>0</v>
      </c>
      <c r="AO100" s="38">
        <f>IFERROR(IF(M100&gt;0,(Y100*CONFIGURACAO!$C$33)+(Z100*CONFIGURACAO!$C$34)+(AA100*CONFIGURACAO!$C$35)+(AB100*CONFIGURACAO!$C$36),""),"")</f>
        <v>0</v>
      </c>
      <c r="AP100" s="38">
        <f>IF(AA100=0,0,IF(CONFIGURACAO!$C$46="SIM",(IF(AA100&gt;CONFIGURACAO!$C$47,CONFIGURACAO!$C$47*CONFIGURACAO!$C$35,AA100*CONFIGURACAO!$C$35)),'PI AREA  P75'!AA100*CONFIGURACAO!$C$35))</f>
        <v>0</v>
      </c>
      <c r="AQ100" s="38">
        <f>IF(AB100=0,0,IF(CONFIGURACAO!$C$44="SIM",(IF(AB100&gt;CONFIGURACAO!$C$45,CONFIGURACAO!$C$45*CONFIGURACAO!$C$36,AB100*CONFIGURACAO!$C$36)),'PI AREA  P75'!AB100*CONFIGURACAO!$C$36))</f>
        <v>0</v>
      </c>
      <c r="AR100" s="38">
        <f t="shared" si="50"/>
        <v>345</v>
      </c>
      <c r="AS100" s="68">
        <f>IF(AR100="","",$AR100-(($AS$2/CONFIGURACAO!$C$6)*$M100))</f>
        <v>270</v>
      </c>
      <c r="AT100" s="73">
        <f t="shared" si="34"/>
        <v>3</v>
      </c>
      <c r="AU100" s="75">
        <f>IF(AR100="","",$AR100-(($AU$2/CONFIGURACAO!$C$6)*$M100))</f>
        <v>220</v>
      </c>
      <c r="AV100" s="76">
        <f t="shared" si="35"/>
        <v>4</v>
      </c>
      <c r="AW100" s="74">
        <f>IF(AR100="","",$AR100-(($AW$2/CONFIGURACAO!$C$6)*$M100))</f>
        <v>170</v>
      </c>
      <c r="AX100" s="72">
        <f t="shared" si="36"/>
        <v>5</v>
      </c>
      <c r="AZ100" s="39">
        <f t="shared" si="37"/>
        <v>3.2395735031057651E-2</v>
      </c>
      <c r="BA100" s="146">
        <f t="shared" si="38"/>
        <v>5.25</v>
      </c>
      <c r="BB100" s="146">
        <f t="shared" si="39"/>
        <v>846</v>
      </c>
      <c r="BC100" s="32">
        <f t="shared" si="40"/>
        <v>806</v>
      </c>
      <c r="BD100" s="148"/>
      <c r="BE100" s="40">
        <f t="shared" si="41"/>
        <v>2.7943368107302535E-2</v>
      </c>
      <c r="BF100" s="40">
        <f t="shared" si="42"/>
        <v>3.8580246913580245E-2</v>
      </c>
      <c r="BG100" s="40">
        <f t="shared" si="43"/>
        <v>6.4234326824254881E-2</v>
      </c>
      <c r="BH100" s="40">
        <f t="shared" si="44"/>
        <v>4.042037186742118E-2</v>
      </c>
      <c r="BI100" s="40">
        <f t="shared" si="45"/>
        <v>0</v>
      </c>
      <c r="BJ100" s="40">
        <f t="shared" si="46"/>
        <v>0</v>
      </c>
      <c r="BK100" s="40">
        <f t="shared" si="47"/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 s="42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</row>
    <row r="101" spans="1:134" s="32" customFormat="1" ht="17" thickBot="1" x14ac:dyDescent="0.25">
      <c r="A101" s="124" t="str">
        <f>CONFIGURACAO!$C$4</f>
        <v>AREA 21</v>
      </c>
      <c r="B101" s="125">
        <v>99</v>
      </c>
      <c r="C101" s="252" t="s">
        <v>1525</v>
      </c>
      <c r="D101" s="126">
        <f t="shared" si="29"/>
        <v>18</v>
      </c>
      <c r="E101" s="250" t="s">
        <v>436</v>
      </c>
      <c r="F101" s="250">
        <v>1</v>
      </c>
      <c r="G101" s="250">
        <v>1</v>
      </c>
      <c r="H101" s="250">
        <v>1</v>
      </c>
      <c r="I101" s="250">
        <v>1</v>
      </c>
      <c r="J101" s="87"/>
      <c r="K101" s="94"/>
      <c r="L101" s="94"/>
      <c r="M101" s="154">
        <f t="shared" si="48"/>
        <v>4</v>
      </c>
      <c r="N101">
        <v>0</v>
      </c>
      <c r="O101">
        <v>3</v>
      </c>
      <c r="P101">
        <v>5.5</v>
      </c>
      <c r="Q101">
        <v>5</v>
      </c>
      <c r="R101">
        <v>5.25</v>
      </c>
      <c r="S101">
        <v>0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 s="139">
        <f t="shared" si="32"/>
        <v>3</v>
      </c>
      <c r="AD101" s="140">
        <f t="shared" si="33"/>
        <v>8.5</v>
      </c>
      <c r="AE101" s="141">
        <f t="shared" si="30"/>
        <v>0</v>
      </c>
      <c r="AF101" s="263">
        <f t="shared" si="31"/>
        <v>0</v>
      </c>
      <c r="AG101" s="265">
        <f t="shared" si="49"/>
        <v>3</v>
      </c>
      <c r="AI101" s="37">
        <f>IFERROR(IF(M101&gt;0,(N101*CONFIGURACAO!$C$20)+(O101*CONFIGURACAO!$C$21)+(P101*CONFIGURACAO!$C$22)+(Q101*CONFIGURACAO!$C$23)+(R101*CONFIGURACAO!$C$24),""),"")</f>
        <v>875</v>
      </c>
      <c r="AJ101" s="38">
        <f>IF(S101=0,0,IF(CONFIGURACAO!$C$15="SIM",(IF(S101&gt;CONFIGURACAO!$C$16,CONFIGURACAO!$C$16*CONFIGURACAO!$C$25,S101*CONFIGURACAO!$C$25)),'PI AREA  P75'!S101*CONFIGURACAO!$C$25))</f>
        <v>0</v>
      </c>
      <c r="AK101" s="38">
        <f>IF(T101=0,0,IF(CONFIGURACAO!$C$17="SIM",(IF(T101&gt;CONFIGURACAO!$C$18,CONFIGURACAO!$C$18*CONFIGURACAO!$C$26,T101*CONFIGURACAO!$C$26)),'PI AREA  P75'!T101*CONFIGURACAO!$C$26))</f>
        <v>10</v>
      </c>
      <c r="AL101" s="38">
        <f>IFERROR(IF(M101&gt;0,(U101*CONFIGURACAO!$C$29)+(V101*CONFIGURACAO!$C$30),""),"")</f>
        <v>0</v>
      </c>
      <c r="AM101" s="38">
        <f>IF(W101=0,0,IF(CONFIGURACAO!$C$41="SIM",(IF(W101&gt;CONFIGURACAO!$C$41,CONFIGURACAO!$C$41*CONFIGURACAO!$C$31,W101*CONFIGURACAO!$C$31)),'PI AREA  P75'!W101*CONFIGURACAO!$C$31))</f>
        <v>0</v>
      </c>
      <c r="AN101" s="38">
        <f>IF(X101=0,0,IF(CONFIGURACAO!$C$39="SIM",(IF(X101&gt;CONFIGURACAO!$C$40,CONFIGURACAO!$C$40*CONFIGURACAO!$C$32,X101*CONFIGURACAO!$C$32)),'PI AREA  P75'!X101*CONFIGURACAO!$C$32))</f>
        <v>0</v>
      </c>
      <c r="AO101" s="38">
        <f>IFERROR(IF(M101&gt;0,(Y101*CONFIGURACAO!$C$33)+(Z101*CONFIGURACAO!$C$34)+(AA101*CONFIGURACAO!$C$35)+(AB101*CONFIGURACAO!$C$36),""),"")</f>
        <v>0</v>
      </c>
      <c r="AP101" s="38">
        <f>IF(AA101=0,0,IF(CONFIGURACAO!$C$46="SIM",(IF(AA101&gt;CONFIGURACAO!$C$47,CONFIGURACAO!$C$47*CONFIGURACAO!$C$35,AA101*CONFIGURACAO!$C$35)),'PI AREA  P75'!AA101*CONFIGURACAO!$C$35))</f>
        <v>0</v>
      </c>
      <c r="AQ101" s="38">
        <f>IF(AB101=0,0,IF(CONFIGURACAO!$C$44="SIM",(IF(AB101&gt;CONFIGURACAO!$C$45,CONFIGURACAO!$C$45*CONFIGURACAO!$C$36,AB101*CONFIGURACAO!$C$36)),'PI AREA  P75'!AB101*CONFIGURACAO!$C$36))</f>
        <v>0</v>
      </c>
      <c r="AR101" s="38">
        <f t="shared" si="50"/>
        <v>885</v>
      </c>
      <c r="AS101" s="68">
        <f>IF(AR101="","",$AR101-(($AS$2/CONFIGURACAO!$C$6)*$M101))</f>
        <v>585</v>
      </c>
      <c r="AT101" s="73">
        <f t="shared" si="34"/>
        <v>3</v>
      </c>
      <c r="AU101" s="75">
        <f>IF(AR101="","",$AR101-(($AU$2/CONFIGURACAO!$C$6)*$M101))</f>
        <v>385</v>
      </c>
      <c r="AV101" s="76">
        <f t="shared" si="35"/>
        <v>4</v>
      </c>
      <c r="AW101" s="74">
        <f>IF(AR101="","",$AR101-(($AW$2/CONFIGURACAO!$C$6)*$M101))</f>
        <v>185</v>
      </c>
      <c r="AX101" s="72">
        <f t="shared" si="36"/>
        <v>5</v>
      </c>
      <c r="AZ101" s="39">
        <f t="shared" si="37"/>
        <v>8.3102102905756592E-2</v>
      </c>
      <c r="BA101" s="146">
        <f t="shared" si="38"/>
        <v>20.75</v>
      </c>
      <c r="BB101" s="146">
        <f t="shared" si="39"/>
        <v>301</v>
      </c>
      <c r="BC101" s="32">
        <f t="shared" si="40"/>
        <v>451</v>
      </c>
      <c r="BD101" s="148"/>
      <c r="BE101" s="40">
        <f t="shared" si="41"/>
        <v>0</v>
      </c>
      <c r="BF101" s="40">
        <f t="shared" si="42"/>
        <v>0.11574074074074073</v>
      </c>
      <c r="BG101" s="40">
        <f t="shared" si="43"/>
        <v>0.14131551901336073</v>
      </c>
      <c r="BH101" s="40">
        <f t="shared" si="44"/>
        <v>0.20210185933710592</v>
      </c>
      <c r="BI101" s="40">
        <f t="shared" si="45"/>
        <v>0.55970149253731338</v>
      </c>
      <c r="BJ101" s="40">
        <f t="shared" si="46"/>
        <v>0</v>
      </c>
      <c r="BK101" s="40">
        <f t="shared" si="47"/>
        <v>0.32102728731942215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 s="42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</row>
    <row r="102" spans="1:134" s="32" customFormat="1" ht="17" thickBot="1" x14ac:dyDescent="0.25">
      <c r="A102" s="124" t="str">
        <f>CONFIGURACAO!$C$4</f>
        <v>AREA 21</v>
      </c>
      <c r="B102" s="125">
        <v>100</v>
      </c>
      <c r="C102" s="252" t="s">
        <v>1525</v>
      </c>
      <c r="D102" s="126">
        <f t="shared" si="29"/>
        <v>19</v>
      </c>
      <c r="E102" s="250" t="s">
        <v>437</v>
      </c>
      <c r="F102" s="250">
        <v>1</v>
      </c>
      <c r="G102" s="250">
        <v>1</v>
      </c>
      <c r="H102" s="250">
        <v>1</v>
      </c>
      <c r="I102" s="250">
        <v>1</v>
      </c>
      <c r="J102" s="87"/>
      <c r="K102" s="94"/>
      <c r="L102" s="94"/>
      <c r="M102" s="154">
        <f t="shared" si="48"/>
        <v>4</v>
      </c>
      <c r="N102">
        <v>0</v>
      </c>
      <c r="O102">
        <v>2</v>
      </c>
      <c r="P102">
        <v>9.5</v>
      </c>
      <c r="Q102">
        <v>7</v>
      </c>
      <c r="R102">
        <v>2.75</v>
      </c>
      <c r="S102">
        <v>2</v>
      </c>
      <c r="T102">
        <v>2.75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 s="139">
        <f t="shared" si="32"/>
        <v>2</v>
      </c>
      <c r="AD102" s="140">
        <f t="shared" si="33"/>
        <v>11.5</v>
      </c>
      <c r="AE102" s="141">
        <f t="shared" si="30"/>
        <v>0</v>
      </c>
      <c r="AF102" s="263">
        <f t="shared" si="31"/>
        <v>0</v>
      </c>
      <c r="AG102" s="265">
        <f t="shared" si="49"/>
        <v>2</v>
      </c>
      <c r="AI102" s="37">
        <f>IFERROR(IF(M102&gt;0,(N102*CONFIGURACAO!$C$20)+(O102*CONFIGURACAO!$C$21)+(P102*CONFIGURACAO!$C$22)+(Q102*CONFIGURACAO!$C$23)+(R102*CONFIGURACAO!$C$24),""),"")</f>
        <v>1065</v>
      </c>
      <c r="AJ102" s="38">
        <f>IF(S102=0,0,IF(CONFIGURACAO!$C$15="SIM",(IF(S102&gt;CONFIGURACAO!$C$16,CONFIGURACAO!$C$16*CONFIGURACAO!$C$25,S102*CONFIGURACAO!$C$25)),'PI AREA  P75'!S102*CONFIGURACAO!$C$25))</f>
        <v>20</v>
      </c>
      <c r="AK102" s="38">
        <f>IF(T102=0,0,IF(CONFIGURACAO!$C$17="SIM",(IF(T102&gt;CONFIGURACAO!$C$18,CONFIGURACAO!$C$18*CONFIGURACAO!$C$26,T102*CONFIGURACAO!$C$26)),'PI AREA  P75'!T102*CONFIGURACAO!$C$26))</f>
        <v>13.75</v>
      </c>
      <c r="AL102" s="38">
        <f>IFERROR(IF(M102&gt;0,(U102*CONFIGURACAO!$C$29)+(V102*CONFIGURACAO!$C$30),""),"")</f>
        <v>0</v>
      </c>
      <c r="AM102" s="38">
        <f>IF(W102=0,0,IF(CONFIGURACAO!$C$41="SIM",(IF(W102&gt;CONFIGURACAO!$C$41,CONFIGURACAO!$C$41*CONFIGURACAO!$C$31,W102*CONFIGURACAO!$C$31)),'PI AREA  P75'!W102*CONFIGURACAO!$C$31))</f>
        <v>0</v>
      </c>
      <c r="AN102" s="38">
        <f>IF(X102=0,0,IF(CONFIGURACAO!$C$39="SIM",(IF(X102&gt;CONFIGURACAO!$C$40,CONFIGURACAO!$C$40*CONFIGURACAO!$C$32,X102*CONFIGURACAO!$C$32)),'PI AREA  P75'!X102*CONFIGURACAO!$C$32))</f>
        <v>0</v>
      </c>
      <c r="AO102" s="38">
        <f>IFERROR(IF(M102&gt;0,(Y102*CONFIGURACAO!$C$33)+(Z102*CONFIGURACAO!$C$34)+(AA102*CONFIGURACAO!$C$35)+(AB102*CONFIGURACAO!$C$36),""),"")</f>
        <v>0</v>
      </c>
      <c r="AP102" s="38">
        <f>IF(AA102=0,0,IF(CONFIGURACAO!$C$46="SIM",(IF(AA102&gt;CONFIGURACAO!$C$47,CONFIGURACAO!$C$47*CONFIGURACAO!$C$35,AA102*CONFIGURACAO!$C$35)),'PI AREA  P75'!AA102*CONFIGURACAO!$C$35))</f>
        <v>0</v>
      </c>
      <c r="AQ102" s="38">
        <f>IF(AB102=0,0,IF(CONFIGURACAO!$C$44="SIM",(IF(AB102&gt;CONFIGURACAO!$C$45,CONFIGURACAO!$C$45*CONFIGURACAO!$C$36,AB102*CONFIGURACAO!$C$36)),'PI AREA  P75'!AB102*CONFIGURACAO!$C$36))</f>
        <v>0</v>
      </c>
      <c r="AR102" s="38">
        <f t="shared" si="50"/>
        <v>1098.75</v>
      </c>
      <c r="AS102" s="68">
        <f>IF(AR102="","",$AR102-(($AS$2/CONFIGURACAO!$C$6)*$M102))</f>
        <v>798.75</v>
      </c>
      <c r="AT102" s="73">
        <f t="shared" si="34"/>
        <v>3</v>
      </c>
      <c r="AU102" s="75">
        <f>IF(AR102="","",$AR102-(($AU$2/CONFIGURACAO!$C$6)*$M102))</f>
        <v>598.75</v>
      </c>
      <c r="AV102" s="76">
        <f t="shared" si="35"/>
        <v>4</v>
      </c>
      <c r="AW102" s="74">
        <f>IF(AR102="","",$AR102-(($AW$2/CONFIGURACAO!$C$6)*$M102))</f>
        <v>398.75</v>
      </c>
      <c r="AX102" s="72">
        <f t="shared" si="36"/>
        <v>5</v>
      </c>
      <c r="AZ102" s="39">
        <f t="shared" si="37"/>
        <v>0.10317337352282491</v>
      </c>
      <c r="BA102" s="146">
        <f t="shared" si="38"/>
        <v>26</v>
      </c>
      <c r="BB102" s="146">
        <f t="shared" si="39"/>
        <v>209</v>
      </c>
      <c r="BC102" s="32">
        <f t="shared" si="40"/>
        <v>347</v>
      </c>
      <c r="BD102" s="148"/>
      <c r="BE102" s="40">
        <f t="shared" si="41"/>
        <v>0</v>
      </c>
      <c r="BF102" s="40">
        <f t="shared" si="42"/>
        <v>7.716049382716049E-2</v>
      </c>
      <c r="BG102" s="40">
        <f t="shared" si="43"/>
        <v>0.24409044193216856</v>
      </c>
      <c r="BH102" s="40">
        <f t="shared" si="44"/>
        <v>0.28294260307194824</v>
      </c>
      <c r="BI102" s="40">
        <f t="shared" si="45"/>
        <v>0.2931769722814499</v>
      </c>
      <c r="BJ102" s="40">
        <f t="shared" si="46"/>
        <v>0.18484288354898337</v>
      </c>
      <c r="BK102" s="40">
        <f t="shared" si="47"/>
        <v>0.44141252006420545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 s="4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</row>
    <row r="103" spans="1:134" s="32" customFormat="1" ht="17" thickBot="1" x14ac:dyDescent="0.25">
      <c r="A103" s="124" t="str">
        <f>CONFIGURACAO!$C$4</f>
        <v>AREA 21</v>
      </c>
      <c r="B103" s="125">
        <v>101</v>
      </c>
      <c r="C103" s="252" t="s">
        <v>1525</v>
      </c>
      <c r="D103" s="126">
        <f t="shared" si="29"/>
        <v>20</v>
      </c>
      <c r="E103" s="250" t="s">
        <v>438</v>
      </c>
      <c r="F103" s="250">
        <v>1</v>
      </c>
      <c r="G103" s="250">
        <v>1</v>
      </c>
      <c r="H103" s="250">
        <v>1</v>
      </c>
      <c r="I103" s="250">
        <v>1</v>
      </c>
      <c r="J103" s="87"/>
      <c r="K103" s="94"/>
      <c r="L103" s="94"/>
      <c r="M103" s="154">
        <f t="shared" si="48"/>
        <v>4</v>
      </c>
      <c r="N103">
        <v>2.75</v>
      </c>
      <c r="O103">
        <v>1</v>
      </c>
      <c r="P103">
        <v>2</v>
      </c>
      <c r="Q103">
        <v>8</v>
      </c>
      <c r="R103">
        <v>5</v>
      </c>
      <c r="S103">
        <v>2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 s="139">
        <f t="shared" si="32"/>
        <v>3.75</v>
      </c>
      <c r="AD103" s="140">
        <f t="shared" si="33"/>
        <v>5.75</v>
      </c>
      <c r="AE103" s="141">
        <f t="shared" si="30"/>
        <v>0</v>
      </c>
      <c r="AF103" s="263">
        <f t="shared" si="31"/>
        <v>0</v>
      </c>
      <c r="AG103" s="265">
        <f t="shared" si="49"/>
        <v>3.75</v>
      </c>
      <c r="AI103" s="37">
        <f>IFERROR(IF(M103&gt;0,(N103*CONFIGURACAO!$C$20)+(O103*CONFIGURACAO!$C$21)+(P103*CONFIGURACAO!$C$22)+(Q103*CONFIGURACAO!$C$23)+(R103*CONFIGURACAO!$C$24),""),"")</f>
        <v>895</v>
      </c>
      <c r="AJ103" s="38">
        <f>IF(S103=0,0,IF(CONFIGURACAO!$C$15="SIM",(IF(S103&gt;CONFIGURACAO!$C$16,CONFIGURACAO!$C$16*CONFIGURACAO!$C$25,S103*CONFIGURACAO!$C$25)),'PI AREA  P75'!S103*CONFIGURACAO!$C$25))</f>
        <v>20</v>
      </c>
      <c r="AK103" s="38">
        <f>IF(T103=0,0,IF(CONFIGURACAO!$C$17="SIM",(IF(T103&gt;CONFIGURACAO!$C$18,CONFIGURACAO!$C$18*CONFIGURACAO!$C$26,T103*CONFIGURACAO!$C$26)),'PI AREA  P75'!T103*CONFIGURACAO!$C$26))</f>
        <v>5</v>
      </c>
      <c r="AL103" s="38">
        <f>IFERROR(IF(M103&gt;0,(U103*CONFIGURACAO!$C$29)+(V103*CONFIGURACAO!$C$30),""),"")</f>
        <v>0</v>
      </c>
      <c r="AM103" s="38">
        <f>IF(W103=0,0,IF(CONFIGURACAO!$C$41="SIM",(IF(W103&gt;CONFIGURACAO!$C$41,CONFIGURACAO!$C$41*CONFIGURACAO!$C$31,W103*CONFIGURACAO!$C$31)),'PI AREA  P75'!W103*CONFIGURACAO!$C$31))</f>
        <v>0</v>
      </c>
      <c r="AN103" s="38">
        <f>IF(X103=0,0,IF(CONFIGURACAO!$C$39="SIM",(IF(X103&gt;CONFIGURACAO!$C$40,CONFIGURACAO!$C$40*CONFIGURACAO!$C$32,X103*CONFIGURACAO!$C$32)),'PI AREA  P75'!X103*CONFIGURACAO!$C$32))</f>
        <v>0</v>
      </c>
      <c r="AO103" s="38">
        <f>IFERROR(IF(M103&gt;0,(Y103*CONFIGURACAO!$C$33)+(Z103*CONFIGURACAO!$C$34)+(AA103*CONFIGURACAO!$C$35)+(AB103*CONFIGURACAO!$C$36),""),"")</f>
        <v>0</v>
      </c>
      <c r="AP103" s="38">
        <f>IF(AA103=0,0,IF(CONFIGURACAO!$C$46="SIM",(IF(AA103&gt;CONFIGURACAO!$C$47,CONFIGURACAO!$C$47*CONFIGURACAO!$C$35,AA103*CONFIGURACAO!$C$35)),'PI AREA  P75'!AA103*CONFIGURACAO!$C$35))</f>
        <v>0</v>
      </c>
      <c r="AQ103" s="38">
        <f>IF(AB103=0,0,IF(CONFIGURACAO!$C$44="SIM",(IF(AB103&gt;CONFIGURACAO!$C$45,CONFIGURACAO!$C$45*CONFIGURACAO!$C$36,AB103*CONFIGURACAO!$C$36)),'PI AREA  P75'!AB103*CONFIGURACAO!$C$36))</f>
        <v>0</v>
      </c>
      <c r="AR103" s="38">
        <f t="shared" si="50"/>
        <v>920</v>
      </c>
      <c r="AS103" s="68">
        <f>IF(AR103="","",$AR103-(($AS$2/CONFIGURACAO!$C$6)*$M103))</f>
        <v>620</v>
      </c>
      <c r="AT103" s="73">
        <f t="shared" si="34"/>
        <v>3</v>
      </c>
      <c r="AU103" s="75">
        <f>IF(AR103="","",$AR103-(($AU$2/CONFIGURACAO!$C$6)*$M103))</f>
        <v>420</v>
      </c>
      <c r="AV103" s="76">
        <f t="shared" si="35"/>
        <v>4</v>
      </c>
      <c r="AW103" s="74">
        <f>IF(AR103="","",$AR103-(($AW$2/CONFIGURACAO!$C$6)*$M103))</f>
        <v>220</v>
      </c>
      <c r="AX103" s="72">
        <f t="shared" si="36"/>
        <v>5</v>
      </c>
      <c r="AZ103" s="39">
        <f t="shared" si="37"/>
        <v>8.6388626749487066E-2</v>
      </c>
      <c r="BA103" s="146">
        <f t="shared" si="38"/>
        <v>21.75</v>
      </c>
      <c r="BB103" s="146">
        <f t="shared" si="39"/>
        <v>284</v>
      </c>
      <c r="BC103" s="32">
        <f t="shared" si="40"/>
        <v>432</v>
      </c>
      <c r="BD103" s="148"/>
      <c r="BE103" s="40">
        <f t="shared" si="41"/>
        <v>0.10245901639344263</v>
      </c>
      <c r="BF103" s="40">
        <f t="shared" si="42"/>
        <v>3.8580246913580245E-2</v>
      </c>
      <c r="BG103" s="40">
        <f t="shared" si="43"/>
        <v>5.1387461459403906E-2</v>
      </c>
      <c r="BH103" s="40">
        <f t="shared" si="44"/>
        <v>0.32336297493936944</v>
      </c>
      <c r="BI103" s="40">
        <f t="shared" si="45"/>
        <v>0.53304904051172708</v>
      </c>
      <c r="BJ103" s="40">
        <f t="shared" si="46"/>
        <v>0.18484288354898337</v>
      </c>
      <c r="BK103" s="40">
        <f t="shared" si="47"/>
        <v>0.16051364365971107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 s="42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</row>
    <row r="104" spans="1:134" s="32" customFormat="1" ht="17" thickBot="1" x14ac:dyDescent="0.25">
      <c r="A104" s="124" t="str">
        <f>CONFIGURACAO!$C$4</f>
        <v>AREA 21</v>
      </c>
      <c r="B104" s="125">
        <v>102</v>
      </c>
      <c r="C104" s="252" t="s">
        <v>1525</v>
      </c>
      <c r="D104" s="126">
        <f t="shared" si="29"/>
        <v>21</v>
      </c>
      <c r="E104" s="250" t="s">
        <v>439</v>
      </c>
      <c r="F104" s="250">
        <v>1</v>
      </c>
      <c r="G104" s="250">
        <v>0</v>
      </c>
      <c r="H104" s="250">
        <v>0</v>
      </c>
      <c r="I104" s="250">
        <v>0</v>
      </c>
      <c r="J104" s="87"/>
      <c r="K104" s="94"/>
      <c r="L104" s="94"/>
      <c r="M104" s="154">
        <f t="shared" si="48"/>
        <v>1</v>
      </c>
      <c r="N104">
        <v>0</v>
      </c>
      <c r="O104">
        <v>0</v>
      </c>
      <c r="P104">
        <v>1.75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 s="139">
        <f t="shared" si="32"/>
        <v>0</v>
      </c>
      <c r="AD104" s="140">
        <f t="shared" si="33"/>
        <v>1.75</v>
      </c>
      <c r="AE104" s="141">
        <f t="shared" si="30"/>
        <v>0</v>
      </c>
      <c r="AF104" s="263">
        <f t="shared" si="31"/>
        <v>0</v>
      </c>
      <c r="AG104" s="265">
        <f t="shared" si="49"/>
        <v>0</v>
      </c>
      <c r="AI104" s="37">
        <f>IFERROR(IF(M104&gt;0,(N104*CONFIGURACAO!$C$20)+(O104*CONFIGURACAO!$C$21)+(P104*CONFIGURACAO!$C$22)+(Q104*CONFIGURACAO!$C$23)+(R104*CONFIGURACAO!$C$24),""),"")</f>
        <v>145</v>
      </c>
      <c r="AJ104" s="38">
        <f>IF(S104=0,0,IF(CONFIGURACAO!$C$15="SIM",(IF(S104&gt;CONFIGURACAO!$C$16,CONFIGURACAO!$C$16*CONFIGURACAO!$C$25,S104*CONFIGURACAO!$C$25)),'PI AREA  P75'!S104*CONFIGURACAO!$C$25))</f>
        <v>0</v>
      </c>
      <c r="AK104" s="38">
        <f>IF(T104=0,0,IF(CONFIGURACAO!$C$17="SIM",(IF(T104&gt;CONFIGURACAO!$C$18,CONFIGURACAO!$C$18*CONFIGURACAO!$C$26,T104*CONFIGURACAO!$C$26)),'PI AREA  P75'!T104*CONFIGURACAO!$C$26))</f>
        <v>0</v>
      </c>
      <c r="AL104" s="38">
        <f>IFERROR(IF(M104&gt;0,(U104*CONFIGURACAO!$C$29)+(V104*CONFIGURACAO!$C$30),""),"")</f>
        <v>0</v>
      </c>
      <c r="AM104" s="38">
        <f>IF(W104=0,0,IF(CONFIGURACAO!$C$41="SIM",(IF(W104&gt;CONFIGURACAO!$C$41,CONFIGURACAO!$C$41*CONFIGURACAO!$C$31,W104*CONFIGURACAO!$C$31)),'PI AREA  P75'!W104*CONFIGURACAO!$C$31))</f>
        <v>0</v>
      </c>
      <c r="AN104" s="38">
        <f>IF(X104=0,0,IF(CONFIGURACAO!$C$39="SIM",(IF(X104&gt;CONFIGURACAO!$C$40,CONFIGURACAO!$C$40*CONFIGURACAO!$C$32,X104*CONFIGURACAO!$C$32)),'PI AREA  P75'!X104*CONFIGURACAO!$C$32))</f>
        <v>0</v>
      </c>
      <c r="AO104" s="38">
        <f>IFERROR(IF(M104&gt;0,(Y104*CONFIGURACAO!$C$33)+(Z104*CONFIGURACAO!$C$34)+(AA104*CONFIGURACAO!$C$35)+(AB104*CONFIGURACAO!$C$36),""),"")</f>
        <v>0</v>
      </c>
      <c r="AP104" s="38">
        <f>IF(AA104=0,0,IF(CONFIGURACAO!$C$46="SIM",(IF(AA104&gt;CONFIGURACAO!$C$47,CONFIGURACAO!$C$47*CONFIGURACAO!$C$35,AA104*CONFIGURACAO!$C$35)),'PI AREA  P75'!AA104*CONFIGURACAO!$C$35))</f>
        <v>0</v>
      </c>
      <c r="AQ104" s="38">
        <f>IF(AB104=0,0,IF(CONFIGURACAO!$C$44="SIM",(IF(AB104&gt;CONFIGURACAO!$C$45,CONFIGURACAO!$C$45*CONFIGURACAO!$C$36,AB104*CONFIGURACAO!$C$36)),'PI AREA  P75'!AB104*CONFIGURACAO!$C$36))</f>
        <v>0</v>
      </c>
      <c r="AR104" s="38">
        <f t="shared" si="50"/>
        <v>145</v>
      </c>
      <c r="AS104" s="68">
        <f>IF(AR104="","",$AR104-(($AS$2/CONFIGURACAO!$C$6)*$M104))</f>
        <v>70</v>
      </c>
      <c r="AT104" s="73">
        <f t="shared" si="34"/>
        <v>3</v>
      </c>
      <c r="AU104" s="75">
        <f>IF(AR104="","",$AR104-(($AU$2/CONFIGURACAO!$C$6)*$M104))</f>
        <v>20</v>
      </c>
      <c r="AV104" s="76">
        <f t="shared" si="35"/>
        <v>4</v>
      </c>
      <c r="AW104" s="74">
        <f>IF(AR104="","",$AR104-(($AW$2/CONFIGURACAO!$C$6)*$M104))</f>
        <v>-30</v>
      </c>
      <c r="AX104" s="72" t="str">
        <f t="shared" si="36"/>
        <v>NAO</v>
      </c>
      <c r="AZ104" s="39">
        <f t="shared" si="37"/>
        <v>1.3615598781169157E-2</v>
      </c>
      <c r="BA104" s="146">
        <f t="shared" si="38"/>
        <v>2.75</v>
      </c>
      <c r="BB104" s="146">
        <f t="shared" si="39"/>
        <v>982</v>
      </c>
      <c r="BC104" s="32">
        <f t="shared" si="40"/>
        <v>983</v>
      </c>
      <c r="BD104" s="148"/>
      <c r="BE104" s="40">
        <f t="shared" si="41"/>
        <v>0</v>
      </c>
      <c r="BF104" s="40">
        <f t="shared" si="42"/>
        <v>0</v>
      </c>
      <c r="BG104" s="40">
        <f t="shared" si="43"/>
        <v>4.4964028776978422E-2</v>
      </c>
      <c r="BH104" s="40">
        <f t="shared" si="44"/>
        <v>4.042037186742118E-2</v>
      </c>
      <c r="BI104" s="40">
        <f t="shared" si="45"/>
        <v>0</v>
      </c>
      <c r="BJ104" s="40">
        <f t="shared" si="46"/>
        <v>0</v>
      </c>
      <c r="BK104" s="40">
        <f t="shared" si="47"/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 s="42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</row>
    <row r="105" spans="1:134" s="32" customFormat="1" ht="17" thickBot="1" x14ac:dyDescent="0.25">
      <c r="A105" s="124" t="str">
        <f>CONFIGURACAO!$C$4</f>
        <v>AREA 21</v>
      </c>
      <c r="B105" s="125">
        <v>103</v>
      </c>
      <c r="C105" s="252" t="s">
        <v>1525</v>
      </c>
      <c r="D105" s="126">
        <f t="shared" si="29"/>
        <v>22</v>
      </c>
      <c r="E105" s="250" t="s">
        <v>440</v>
      </c>
      <c r="F105" s="250">
        <v>1</v>
      </c>
      <c r="G105" s="250">
        <v>1</v>
      </c>
      <c r="H105" s="250">
        <v>1</v>
      </c>
      <c r="I105" s="250">
        <v>1</v>
      </c>
      <c r="J105" s="87"/>
      <c r="K105" s="94"/>
      <c r="L105" s="94"/>
      <c r="M105" s="154">
        <f t="shared" si="48"/>
        <v>4</v>
      </c>
      <c r="N105">
        <v>3.25</v>
      </c>
      <c r="O105">
        <v>6.25</v>
      </c>
      <c r="P105">
        <v>3.5</v>
      </c>
      <c r="Q105">
        <v>3.75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 s="139">
        <f t="shared" si="32"/>
        <v>9.5</v>
      </c>
      <c r="AD105" s="140">
        <f t="shared" si="33"/>
        <v>13</v>
      </c>
      <c r="AE105" s="141">
        <f t="shared" si="30"/>
        <v>0</v>
      </c>
      <c r="AF105" s="263">
        <f t="shared" si="31"/>
        <v>0</v>
      </c>
      <c r="AG105" s="265">
        <f t="shared" si="49"/>
        <v>9.5</v>
      </c>
      <c r="AI105" s="37">
        <f>IFERROR(IF(M105&gt;0,(N105*CONFIGURACAO!$C$20)+(O105*CONFIGURACAO!$C$21)+(P105*CONFIGURACAO!$C$22)+(Q105*CONFIGURACAO!$C$23)+(R105*CONFIGURACAO!$C$24),""),"")</f>
        <v>1185</v>
      </c>
      <c r="AJ105" s="38">
        <f>IF(S105=0,0,IF(CONFIGURACAO!$C$15="SIM",(IF(S105&gt;CONFIGURACAO!$C$16,CONFIGURACAO!$C$16*CONFIGURACAO!$C$25,S105*CONFIGURACAO!$C$25)),'PI AREA  P75'!S105*CONFIGURACAO!$C$25))</f>
        <v>0</v>
      </c>
      <c r="AK105" s="38">
        <f>IF(T105=0,0,IF(CONFIGURACAO!$C$17="SIM",(IF(T105&gt;CONFIGURACAO!$C$18,CONFIGURACAO!$C$18*CONFIGURACAO!$C$26,T105*CONFIGURACAO!$C$26)),'PI AREA  P75'!T105*CONFIGURACAO!$C$26))</f>
        <v>0</v>
      </c>
      <c r="AL105" s="38">
        <f>IFERROR(IF(M105&gt;0,(U105*CONFIGURACAO!$C$29)+(V105*CONFIGURACAO!$C$30),""),"")</f>
        <v>0</v>
      </c>
      <c r="AM105" s="38">
        <f>IF(W105=0,0,IF(CONFIGURACAO!$C$41="SIM",(IF(W105&gt;CONFIGURACAO!$C$41,CONFIGURACAO!$C$41*CONFIGURACAO!$C$31,W105*CONFIGURACAO!$C$31)),'PI AREA  P75'!W105*CONFIGURACAO!$C$31))</f>
        <v>0</v>
      </c>
      <c r="AN105" s="38">
        <f>IF(X105=0,0,IF(CONFIGURACAO!$C$39="SIM",(IF(X105&gt;CONFIGURACAO!$C$40,CONFIGURACAO!$C$40*CONFIGURACAO!$C$32,X105*CONFIGURACAO!$C$32)),'PI AREA  P75'!X105*CONFIGURACAO!$C$32))</f>
        <v>0</v>
      </c>
      <c r="AO105" s="38">
        <f>IFERROR(IF(M105&gt;0,(Y105*CONFIGURACAO!$C$33)+(Z105*CONFIGURACAO!$C$34)+(AA105*CONFIGURACAO!$C$35)+(AB105*CONFIGURACAO!$C$36),""),"")</f>
        <v>0</v>
      </c>
      <c r="AP105" s="38">
        <f>IF(AA105=0,0,IF(CONFIGURACAO!$C$46="SIM",(IF(AA105&gt;CONFIGURACAO!$C$47,CONFIGURACAO!$C$47*CONFIGURACAO!$C$35,AA105*CONFIGURACAO!$C$35)),'PI AREA  P75'!AA105*CONFIGURACAO!$C$35))</f>
        <v>0</v>
      </c>
      <c r="AQ105" s="38">
        <f>IF(AB105=0,0,IF(CONFIGURACAO!$C$44="SIM",(IF(AB105&gt;CONFIGURACAO!$C$45,CONFIGURACAO!$C$45*CONFIGURACAO!$C$36,AB105*CONFIGURACAO!$C$36)),'PI AREA  P75'!AB105*CONFIGURACAO!$C$36))</f>
        <v>0</v>
      </c>
      <c r="AR105" s="38">
        <f t="shared" si="50"/>
        <v>1185</v>
      </c>
      <c r="AS105" s="68">
        <f>IF(AR105="","",$AR105-(($AS$2/CONFIGURACAO!$C$6)*$M105))</f>
        <v>885</v>
      </c>
      <c r="AT105" s="73">
        <f t="shared" si="34"/>
        <v>3</v>
      </c>
      <c r="AU105" s="75">
        <f>IF(AR105="","",$AR105-(($AU$2/CONFIGURACAO!$C$6)*$M105))</f>
        <v>685</v>
      </c>
      <c r="AV105" s="76">
        <f t="shared" si="35"/>
        <v>4</v>
      </c>
      <c r="AW105" s="74">
        <f>IF(AR105="","",$AR105-(($AW$2/CONFIGURACAO!$C$6)*$M105))</f>
        <v>485</v>
      </c>
      <c r="AX105" s="72">
        <f t="shared" si="36"/>
        <v>5</v>
      </c>
      <c r="AZ105" s="39">
        <f t="shared" si="37"/>
        <v>0.11127230728058932</v>
      </c>
      <c r="BA105" s="146">
        <f t="shared" si="38"/>
        <v>16.75</v>
      </c>
      <c r="BB105" s="146">
        <f t="shared" si="39"/>
        <v>429</v>
      </c>
      <c r="BC105" s="32">
        <f t="shared" si="40"/>
        <v>311</v>
      </c>
      <c r="BD105" s="148"/>
      <c r="BE105" s="40">
        <f t="shared" si="41"/>
        <v>0.12108792846497764</v>
      </c>
      <c r="BF105" s="40">
        <f t="shared" si="42"/>
        <v>0.24112654320987653</v>
      </c>
      <c r="BG105" s="40">
        <f t="shared" si="43"/>
        <v>8.9928057553956844E-2</v>
      </c>
      <c r="BH105" s="40">
        <f t="shared" si="44"/>
        <v>0.15157639450282942</v>
      </c>
      <c r="BI105" s="40">
        <f t="shared" si="45"/>
        <v>0</v>
      </c>
      <c r="BJ105" s="40">
        <f t="shared" si="46"/>
        <v>0</v>
      </c>
      <c r="BK105" s="40">
        <f t="shared" si="47"/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 s="42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</row>
    <row r="106" spans="1:134" s="32" customFormat="1" ht="17" thickBot="1" x14ac:dyDescent="0.25">
      <c r="A106" s="124" t="str">
        <f>CONFIGURACAO!$C$4</f>
        <v>AREA 21</v>
      </c>
      <c r="B106" s="125">
        <v>104</v>
      </c>
      <c r="C106" s="252" t="s">
        <v>1525</v>
      </c>
      <c r="D106" s="126">
        <f t="shared" si="29"/>
        <v>23</v>
      </c>
      <c r="E106" s="250" t="s">
        <v>441</v>
      </c>
      <c r="F106" s="250">
        <v>1</v>
      </c>
      <c r="G106" s="250">
        <v>1</v>
      </c>
      <c r="H106" s="250">
        <v>1</v>
      </c>
      <c r="I106" s="250">
        <v>1</v>
      </c>
      <c r="J106" s="87"/>
      <c r="K106" s="94"/>
      <c r="L106" s="94"/>
      <c r="M106" s="154">
        <f t="shared" si="48"/>
        <v>4</v>
      </c>
      <c r="N106">
        <v>0</v>
      </c>
      <c r="O106">
        <v>4</v>
      </c>
      <c r="P106">
        <v>6.5</v>
      </c>
      <c r="Q106">
        <v>6</v>
      </c>
      <c r="R106">
        <v>5.25</v>
      </c>
      <c r="S106">
        <v>1</v>
      </c>
      <c r="T106">
        <v>2.5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s="139">
        <f t="shared" si="32"/>
        <v>4</v>
      </c>
      <c r="AD106" s="140">
        <f t="shared" si="33"/>
        <v>10.5</v>
      </c>
      <c r="AE106" s="141">
        <f t="shared" si="30"/>
        <v>0</v>
      </c>
      <c r="AF106" s="263">
        <f t="shared" si="31"/>
        <v>0</v>
      </c>
      <c r="AG106" s="265">
        <f t="shared" si="49"/>
        <v>4</v>
      </c>
      <c r="AI106" s="37">
        <f>IFERROR(IF(M106&gt;0,(N106*CONFIGURACAO!$C$20)+(O106*CONFIGURACAO!$C$21)+(P106*CONFIGURACAO!$C$22)+(Q106*CONFIGURACAO!$C$23)+(R106*CONFIGURACAO!$C$24),""),"")</f>
        <v>1055</v>
      </c>
      <c r="AJ106" s="38">
        <f>IF(S106=0,0,IF(CONFIGURACAO!$C$15="SIM",(IF(S106&gt;CONFIGURACAO!$C$16,CONFIGURACAO!$C$16*CONFIGURACAO!$C$25,S106*CONFIGURACAO!$C$25)),'PI AREA  P75'!S106*CONFIGURACAO!$C$25))</f>
        <v>10</v>
      </c>
      <c r="AK106" s="38">
        <f>IF(T106=0,0,IF(CONFIGURACAO!$C$17="SIM",(IF(T106&gt;CONFIGURACAO!$C$18,CONFIGURACAO!$C$18*CONFIGURACAO!$C$26,T106*CONFIGURACAO!$C$26)),'PI AREA  P75'!T106*CONFIGURACAO!$C$26))</f>
        <v>12.5</v>
      </c>
      <c r="AL106" s="38">
        <f>IFERROR(IF(M106&gt;0,(U106*CONFIGURACAO!$C$29)+(V106*CONFIGURACAO!$C$30),""),"")</f>
        <v>0</v>
      </c>
      <c r="AM106" s="38">
        <f>IF(W106=0,0,IF(CONFIGURACAO!$C$41="SIM",(IF(W106&gt;CONFIGURACAO!$C$41,CONFIGURACAO!$C$41*CONFIGURACAO!$C$31,W106*CONFIGURACAO!$C$31)),'PI AREA  P75'!W106*CONFIGURACAO!$C$31))</f>
        <v>0</v>
      </c>
      <c r="AN106" s="38">
        <f>IF(X106=0,0,IF(CONFIGURACAO!$C$39="SIM",(IF(X106&gt;CONFIGURACAO!$C$40,CONFIGURACAO!$C$40*CONFIGURACAO!$C$32,X106*CONFIGURACAO!$C$32)),'PI AREA  P75'!X106*CONFIGURACAO!$C$32))</f>
        <v>0</v>
      </c>
      <c r="AO106" s="38">
        <f>IFERROR(IF(M106&gt;0,(Y106*CONFIGURACAO!$C$33)+(Z106*CONFIGURACAO!$C$34)+(AA106*CONFIGURACAO!$C$35)+(AB106*CONFIGURACAO!$C$36),""),"")</f>
        <v>0</v>
      </c>
      <c r="AP106" s="38">
        <f>IF(AA106=0,0,IF(CONFIGURACAO!$C$46="SIM",(IF(AA106&gt;CONFIGURACAO!$C$47,CONFIGURACAO!$C$47*CONFIGURACAO!$C$35,AA106*CONFIGURACAO!$C$35)),'PI AREA  P75'!AA106*CONFIGURACAO!$C$35))</f>
        <v>0</v>
      </c>
      <c r="AQ106" s="38">
        <f>IF(AB106=0,0,IF(CONFIGURACAO!$C$44="SIM",(IF(AB106&gt;CONFIGURACAO!$C$45,CONFIGURACAO!$C$45*CONFIGURACAO!$C$36,AB106*CONFIGURACAO!$C$36)),'PI AREA  P75'!AB106*CONFIGURACAO!$C$36))</f>
        <v>0</v>
      </c>
      <c r="AR106" s="38">
        <f t="shared" si="50"/>
        <v>1077.5</v>
      </c>
      <c r="AS106" s="68">
        <f>IF(AR106="","",$AR106-(($AS$2/CONFIGURACAO!$C$6)*$M106))</f>
        <v>777.5</v>
      </c>
      <c r="AT106" s="73">
        <f t="shared" si="34"/>
        <v>3</v>
      </c>
      <c r="AU106" s="75">
        <f>IF(AR106="","",$AR106-(($AU$2/CONFIGURACAO!$C$6)*$M106))</f>
        <v>577.5</v>
      </c>
      <c r="AV106" s="76">
        <f t="shared" si="35"/>
        <v>4</v>
      </c>
      <c r="AW106" s="74">
        <f>IF(AR106="","",$AR106-(($AW$2/CONFIGURACAO!$C$6)*$M106))</f>
        <v>377.5</v>
      </c>
      <c r="AX106" s="72">
        <f t="shared" si="36"/>
        <v>5</v>
      </c>
      <c r="AZ106" s="39">
        <f t="shared" si="37"/>
        <v>0.10117798404627426</v>
      </c>
      <c r="BA106" s="146">
        <f t="shared" si="38"/>
        <v>25.25</v>
      </c>
      <c r="BB106" s="146">
        <f t="shared" si="39"/>
        <v>226</v>
      </c>
      <c r="BC106" s="32">
        <f t="shared" si="40"/>
        <v>363</v>
      </c>
      <c r="BD106" s="148"/>
      <c r="BE106" s="40">
        <f t="shared" si="41"/>
        <v>0</v>
      </c>
      <c r="BF106" s="40">
        <f t="shared" si="42"/>
        <v>0.15432098765432098</v>
      </c>
      <c r="BG106" s="40">
        <f t="shared" si="43"/>
        <v>0.16700924974306269</v>
      </c>
      <c r="BH106" s="40">
        <f t="shared" si="44"/>
        <v>0.24252223120452709</v>
      </c>
      <c r="BI106" s="40">
        <f t="shared" si="45"/>
        <v>0.55970149253731338</v>
      </c>
      <c r="BJ106" s="40">
        <f t="shared" si="46"/>
        <v>9.2421441774491686E-2</v>
      </c>
      <c r="BK106" s="40">
        <f t="shared" si="47"/>
        <v>0.40128410914927765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 s="42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</row>
    <row r="107" spans="1:134" s="32" customFormat="1" ht="17" thickBot="1" x14ac:dyDescent="0.25">
      <c r="A107" s="124" t="str">
        <f>CONFIGURACAO!$C$4</f>
        <v>AREA 21</v>
      </c>
      <c r="B107" s="125">
        <v>105</v>
      </c>
      <c r="C107" s="252" t="s">
        <v>1525</v>
      </c>
      <c r="D107" s="126">
        <f t="shared" si="29"/>
        <v>24</v>
      </c>
      <c r="E107" s="250" t="s">
        <v>442</v>
      </c>
      <c r="F107" s="250">
        <v>1</v>
      </c>
      <c r="G107" s="250">
        <v>0</v>
      </c>
      <c r="H107" s="250">
        <v>0</v>
      </c>
      <c r="I107" s="250">
        <v>1</v>
      </c>
      <c r="J107" s="87"/>
      <c r="K107" s="94"/>
      <c r="L107" s="94"/>
      <c r="M107" s="154">
        <f t="shared" si="48"/>
        <v>2</v>
      </c>
      <c r="N107">
        <v>1.75</v>
      </c>
      <c r="O107">
        <v>0</v>
      </c>
      <c r="P107">
        <v>2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s="139">
        <f t="shared" si="32"/>
        <v>1.75</v>
      </c>
      <c r="AD107" s="140">
        <f t="shared" si="33"/>
        <v>3.75</v>
      </c>
      <c r="AE107" s="141">
        <f t="shared" si="30"/>
        <v>0</v>
      </c>
      <c r="AF107" s="263">
        <f t="shared" si="31"/>
        <v>0</v>
      </c>
      <c r="AG107" s="265">
        <f t="shared" si="49"/>
        <v>1.75</v>
      </c>
      <c r="AI107" s="37">
        <f>IFERROR(IF(M107&gt;0,(N107*CONFIGURACAO!$C$20)+(O107*CONFIGURACAO!$C$21)+(P107*CONFIGURACAO!$C$22)+(Q107*CONFIGURACAO!$C$23)+(R107*CONFIGURACAO!$C$24),""),"")</f>
        <v>295</v>
      </c>
      <c r="AJ107" s="38">
        <f>IF(S107=0,0,IF(CONFIGURACAO!$C$15="SIM",(IF(S107&gt;CONFIGURACAO!$C$16,CONFIGURACAO!$C$16*CONFIGURACAO!$C$25,S107*CONFIGURACAO!$C$25)),'PI AREA  P75'!S107*CONFIGURACAO!$C$25))</f>
        <v>10</v>
      </c>
      <c r="AK107" s="38">
        <f>IF(T107=0,0,IF(CONFIGURACAO!$C$17="SIM",(IF(T107&gt;CONFIGURACAO!$C$18,CONFIGURACAO!$C$18*CONFIGURACAO!$C$26,T107*CONFIGURACAO!$C$26)),'PI AREA  P75'!T107*CONFIGURACAO!$C$26))</f>
        <v>0</v>
      </c>
      <c r="AL107" s="38">
        <f>IFERROR(IF(M107&gt;0,(U107*CONFIGURACAO!$C$29)+(V107*CONFIGURACAO!$C$30),""),"")</f>
        <v>0</v>
      </c>
      <c r="AM107" s="38">
        <f>IF(W107=0,0,IF(CONFIGURACAO!$C$41="SIM",(IF(W107&gt;CONFIGURACAO!$C$41,CONFIGURACAO!$C$41*CONFIGURACAO!$C$31,W107*CONFIGURACAO!$C$31)),'PI AREA  P75'!W107*CONFIGURACAO!$C$31))</f>
        <v>0</v>
      </c>
      <c r="AN107" s="38">
        <f>IF(X107=0,0,IF(CONFIGURACAO!$C$39="SIM",(IF(X107&gt;CONFIGURACAO!$C$40,CONFIGURACAO!$C$40*CONFIGURACAO!$C$32,X107*CONFIGURACAO!$C$32)),'PI AREA  P75'!X107*CONFIGURACAO!$C$32))</f>
        <v>0</v>
      </c>
      <c r="AO107" s="38">
        <f>IFERROR(IF(M107&gt;0,(Y107*CONFIGURACAO!$C$33)+(Z107*CONFIGURACAO!$C$34)+(AA107*CONFIGURACAO!$C$35)+(AB107*CONFIGURACAO!$C$36),""),"")</f>
        <v>0</v>
      </c>
      <c r="AP107" s="38">
        <f>IF(AA107=0,0,IF(CONFIGURACAO!$C$46="SIM",(IF(AA107&gt;CONFIGURACAO!$C$47,CONFIGURACAO!$C$47*CONFIGURACAO!$C$35,AA107*CONFIGURACAO!$C$35)),'PI AREA  P75'!AA107*CONFIGURACAO!$C$35))</f>
        <v>0</v>
      </c>
      <c r="AQ107" s="38">
        <f>IF(AB107=0,0,IF(CONFIGURACAO!$C$44="SIM",(IF(AB107&gt;CONFIGURACAO!$C$45,CONFIGURACAO!$C$45*CONFIGURACAO!$C$36,AB107*CONFIGURACAO!$C$36)),'PI AREA  P75'!AB107*CONFIGURACAO!$C$36))</f>
        <v>0</v>
      </c>
      <c r="AR107" s="38">
        <f t="shared" si="50"/>
        <v>305</v>
      </c>
      <c r="AS107" s="68">
        <f>IF(AR107="","",$AR107-(($AS$2/CONFIGURACAO!$C$6)*$M107))</f>
        <v>155</v>
      </c>
      <c r="AT107" s="73">
        <f t="shared" si="34"/>
        <v>3</v>
      </c>
      <c r="AU107" s="75">
        <f>IF(AR107="","",$AR107-(($AU$2/CONFIGURACAO!$C$6)*$M107))</f>
        <v>55</v>
      </c>
      <c r="AV107" s="76">
        <f t="shared" si="35"/>
        <v>4</v>
      </c>
      <c r="AW107" s="74">
        <f>IF(AR107="","",$AR107-(($AW$2/CONFIGURACAO!$C$6)*$M107))</f>
        <v>-45</v>
      </c>
      <c r="AX107" s="72" t="str">
        <f t="shared" si="36"/>
        <v>NAO</v>
      </c>
      <c r="AZ107" s="39">
        <f t="shared" si="37"/>
        <v>2.8639707781079951E-2</v>
      </c>
      <c r="BA107" s="146">
        <f t="shared" si="38"/>
        <v>4.75</v>
      </c>
      <c r="BB107" s="146">
        <f t="shared" si="39"/>
        <v>868</v>
      </c>
      <c r="BC107" s="32">
        <f t="shared" si="40"/>
        <v>834</v>
      </c>
      <c r="BD107" s="148"/>
      <c r="BE107" s="40">
        <f t="shared" si="41"/>
        <v>6.5201192250372589E-2</v>
      </c>
      <c r="BF107" s="40">
        <f t="shared" si="42"/>
        <v>0</v>
      </c>
      <c r="BG107" s="40">
        <f t="shared" si="43"/>
        <v>5.1387461459403906E-2</v>
      </c>
      <c r="BH107" s="40">
        <f t="shared" si="44"/>
        <v>0</v>
      </c>
      <c r="BI107" s="40">
        <f t="shared" si="45"/>
        <v>0</v>
      </c>
      <c r="BJ107" s="40">
        <f t="shared" si="46"/>
        <v>9.2421441774491686E-2</v>
      </c>
      <c r="BK107" s="40">
        <f t="shared" si="47"/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 s="42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</row>
    <row r="108" spans="1:134" s="32" customFormat="1" ht="17" thickBot="1" x14ac:dyDescent="0.25">
      <c r="A108" s="124" t="str">
        <f>CONFIGURACAO!$C$4</f>
        <v>AREA 21</v>
      </c>
      <c r="B108" s="125">
        <v>106</v>
      </c>
      <c r="C108" s="252" t="s">
        <v>1525</v>
      </c>
      <c r="D108" s="126">
        <f t="shared" si="29"/>
        <v>25</v>
      </c>
      <c r="E108" s="250" t="s">
        <v>443</v>
      </c>
      <c r="F108" s="250">
        <v>1</v>
      </c>
      <c r="G108" s="250">
        <v>1</v>
      </c>
      <c r="H108" s="250">
        <v>1</v>
      </c>
      <c r="I108" s="250">
        <v>1</v>
      </c>
      <c r="J108" s="87"/>
      <c r="K108" s="94"/>
      <c r="L108" s="94"/>
      <c r="M108" s="154">
        <f t="shared" si="48"/>
        <v>4</v>
      </c>
      <c r="N108">
        <v>0</v>
      </c>
      <c r="O108">
        <v>13.25</v>
      </c>
      <c r="P108">
        <v>0.75</v>
      </c>
      <c r="Q108">
        <v>2</v>
      </c>
      <c r="R108">
        <v>6</v>
      </c>
      <c r="S108">
        <v>2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s="139">
        <f t="shared" si="32"/>
        <v>13.25</v>
      </c>
      <c r="AD108" s="140">
        <f t="shared" si="33"/>
        <v>14</v>
      </c>
      <c r="AE108" s="141">
        <f t="shared" si="30"/>
        <v>0</v>
      </c>
      <c r="AF108" s="263">
        <f t="shared" si="31"/>
        <v>0</v>
      </c>
      <c r="AG108" s="265">
        <f t="shared" si="49"/>
        <v>13.25</v>
      </c>
      <c r="AI108" s="37">
        <f>IFERROR(IF(M108&gt;0,(N108*CONFIGURACAO!$C$20)+(O108*CONFIGURACAO!$C$21)+(P108*CONFIGURACAO!$C$22)+(Q108*CONFIGURACAO!$C$23)+(R108*CONFIGURACAO!$C$24),""),"")</f>
        <v>1305</v>
      </c>
      <c r="AJ108" s="38">
        <f>IF(S108=0,0,IF(CONFIGURACAO!$C$15="SIM",(IF(S108&gt;CONFIGURACAO!$C$16,CONFIGURACAO!$C$16*CONFIGURACAO!$C$25,S108*CONFIGURACAO!$C$25)),'PI AREA  P75'!S108*CONFIGURACAO!$C$25))</f>
        <v>20</v>
      </c>
      <c r="AK108" s="38">
        <f>IF(T108=0,0,IF(CONFIGURACAO!$C$17="SIM",(IF(T108&gt;CONFIGURACAO!$C$18,CONFIGURACAO!$C$18*CONFIGURACAO!$C$26,T108*CONFIGURACAO!$C$26)),'PI AREA  P75'!T108*CONFIGURACAO!$C$26))</f>
        <v>20</v>
      </c>
      <c r="AL108" s="38">
        <f>IFERROR(IF(M108&gt;0,(U108*CONFIGURACAO!$C$29)+(V108*CONFIGURACAO!$C$30),""),"")</f>
        <v>0</v>
      </c>
      <c r="AM108" s="38">
        <f>IF(W108=0,0,IF(CONFIGURACAO!$C$41="SIM",(IF(W108&gt;CONFIGURACAO!$C$41,CONFIGURACAO!$C$41*CONFIGURACAO!$C$31,W108*CONFIGURACAO!$C$31)),'PI AREA  P75'!W108*CONFIGURACAO!$C$31))</f>
        <v>0</v>
      </c>
      <c r="AN108" s="38">
        <f>IF(X108=0,0,IF(CONFIGURACAO!$C$39="SIM",(IF(X108&gt;CONFIGURACAO!$C$40,CONFIGURACAO!$C$40*CONFIGURACAO!$C$32,X108*CONFIGURACAO!$C$32)),'PI AREA  P75'!X108*CONFIGURACAO!$C$32))</f>
        <v>0</v>
      </c>
      <c r="AO108" s="38">
        <f>IFERROR(IF(M108&gt;0,(Y108*CONFIGURACAO!$C$33)+(Z108*CONFIGURACAO!$C$34)+(AA108*CONFIGURACAO!$C$35)+(AB108*CONFIGURACAO!$C$36),""),"")</f>
        <v>0</v>
      </c>
      <c r="AP108" s="38">
        <f>IF(AA108=0,0,IF(CONFIGURACAO!$C$46="SIM",(IF(AA108&gt;CONFIGURACAO!$C$47,CONFIGURACAO!$C$47*CONFIGURACAO!$C$35,AA108*CONFIGURACAO!$C$35)),'PI AREA  P75'!AA108*CONFIGURACAO!$C$35))</f>
        <v>0</v>
      </c>
      <c r="AQ108" s="38">
        <f>IF(AB108=0,0,IF(CONFIGURACAO!$C$44="SIM",(IF(AB108&gt;CONFIGURACAO!$C$45,CONFIGURACAO!$C$45*CONFIGURACAO!$C$36,AB108*CONFIGURACAO!$C$36)),'PI AREA  P75'!AB108*CONFIGURACAO!$C$36))</f>
        <v>0</v>
      </c>
      <c r="AR108" s="38">
        <f t="shared" si="50"/>
        <v>1345</v>
      </c>
      <c r="AS108" s="68">
        <f>IF(AR108="","",$AR108-(($AS$2/CONFIGURACAO!$C$6)*$M108))</f>
        <v>1045</v>
      </c>
      <c r="AT108" s="73">
        <f t="shared" si="34"/>
        <v>3</v>
      </c>
      <c r="AU108" s="75">
        <f>IF(AR108="","",$AR108-(($AU$2/CONFIGURACAO!$C$6)*$M108))</f>
        <v>845</v>
      </c>
      <c r="AV108" s="76">
        <f t="shared" si="35"/>
        <v>4</v>
      </c>
      <c r="AW108" s="74">
        <f>IF(AR108="","",$AR108-(($AW$2/CONFIGURACAO!$C$6)*$M108))</f>
        <v>645</v>
      </c>
      <c r="AX108" s="72">
        <f t="shared" si="36"/>
        <v>5</v>
      </c>
      <c r="AZ108" s="39">
        <f t="shared" si="37"/>
        <v>0.12629641628050012</v>
      </c>
      <c r="BA108" s="146">
        <f t="shared" si="38"/>
        <v>31</v>
      </c>
      <c r="BB108" s="146">
        <f t="shared" si="39"/>
        <v>141</v>
      </c>
      <c r="BC108" s="32">
        <f t="shared" si="40"/>
        <v>249</v>
      </c>
      <c r="BD108" s="148"/>
      <c r="BE108" s="40">
        <f t="shared" si="41"/>
        <v>0</v>
      </c>
      <c r="BF108" s="40">
        <f t="shared" si="42"/>
        <v>0.51118827160493829</v>
      </c>
      <c r="BG108" s="40">
        <f t="shared" si="43"/>
        <v>1.9270298047276462E-2</v>
      </c>
      <c r="BH108" s="40">
        <f t="shared" si="44"/>
        <v>8.084074373484236E-2</v>
      </c>
      <c r="BI108" s="40">
        <f t="shared" si="45"/>
        <v>0.63965884861407252</v>
      </c>
      <c r="BJ108" s="40">
        <f t="shared" si="46"/>
        <v>0.18484288354898337</v>
      </c>
      <c r="BK108" s="40">
        <f t="shared" si="47"/>
        <v>1.1235955056179776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 s="42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</row>
    <row r="109" spans="1:134" s="32" customFormat="1" ht="17" thickBot="1" x14ac:dyDescent="0.25">
      <c r="A109" s="124" t="str">
        <f>CONFIGURACAO!$C$4</f>
        <v>AREA 21</v>
      </c>
      <c r="B109" s="125">
        <v>107</v>
      </c>
      <c r="C109" s="252" t="s">
        <v>1525</v>
      </c>
      <c r="D109" s="126">
        <f t="shared" si="29"/>
        <v>26</v>
      </c>
      <c r="E109" s="250" t="s">
        <v>444</v>
      </c>
      <c r="F109" s="250">
        <v>1</v>
      </c>
      <c r="G109" s="250">
        <v>1</v>
      </c>
      <c r="H109" s="250">
        <v>1</v>
      </c>
      <c r="I109" s="250">
        <v>1</v>
      </c>
      <c r="J109" s="87"/>
      <c r="K109" s="94"/>
      <c r="L109" s="94"/>
      <c r="M109" s="154">
        <f t="shared" si="48"/>
        <v>4</v>
      </c>
      <c r="N109">
        <v>0</v>
      </c>
      <c r="O109">
        <v>1</v>
      </c>
      <c r="P109">
        <v>5</v>
      </c>
      <c r="Q109">
        <v>11</v>
      </c>
      <c r="R109">
        <v>4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s="139">
        <f t="shared" si="32"/>
        <v>1</v>
      </c>
      <c r="AD109" s="140">
        <f t="shared" si="33"/>
        <v>6</v>
      </c>
      <c r="AE109" s="141">
        <f t="shared" si="30"/>
        <v>0</v>
      </c>
      <c r="AF109" s="263">
        <f t="shared" si="31"/>
        <v>0</v>
      </c>
      <c r="AG109" s="265">
        <f t="shared" si="49"/>
        <v>1</v>
      </c>
      <c r="AI109" s="37">
        <f>IFERROR(IF(M109&gt;0,(N109*CONFIGURACAO!$C$20)+(O109*CONFIGURACAO!$C$21)+(P109*CONFIGURACAO!$C$22)+(Q109*CONFIGURACAO!$C$23)+(R109*CONFIGURACAO!$C$24),""),"")</f>
        <v>900</v>
      </c>
      <c r="AJ109" s="38">
        <f>IF(S109=0,0,IF(CONFIGURACAO!$C$15="SIM",(IF(S109&gt;CONFIGURACAO!$C$16,CONFIGURACAO!$C$16*CONFIGURACAO!$C$25,S109*CONFIGURACAO!$C$25)),'PI AREA  P75'!S109*CONFIGURACAO!$C$25))</f>
        <v>0</v>
      </c>
      <c r="AK109" s="38">
        <f>IF(T109=0,0,IF(CONFIGURACAO!$C$17="SIM",(IF(T109&gt;CONFIGURACAO!$C$18,CONFIGURACAO!$C$18*CONFIGURACAO!$C$26,T109*CONFIGURACAO!$C$26)),'PI AREA  P75'!T109*CONFIGURACAO!$C$26))</f>
        <v>5</v>
      </c>
      <c r="AL109" s="38">
        <f>IFERROR(IF(M109&gt;0,(U109*CONFIGURACAO!$C$29)+(V109*CONFIGURACAO!$C$30),""),"")</f>
        <v>0</v>
      </c>
      <c r="AM109" s="38">
        <f>IF(W109=0,0,IF(CONFIGURACAO!$C$41="SIM",(IF(W109&gt;CONFIGURACAO!$C$41,CONFIGURACAO!$C$41*CONFIGURACAO!$C$31,W109*CONFIGURACAO!$C$31)),'PI AREA  P75'!W109*CONFIGURACAO!$C$31))</f>
        <v>0</v>
      </c>
      <c r="AN109" s="38">
        <f>IF(X109=0,0,IF(CONFIGURACAO!$C$39="SIM",(IF(X109&gt;CONFIGURACAO!$C$40,CONFIGURACAO!$C$40*CONFIGURACAO!$C$32,X109*CONFIGURACAO!$C$32)),'PI AREA  P75'!X109*CONFIGURACAO!$C$32))</f>
        <v>0</v>
      </c>
      <c r="AO109" s="38">
        <f>IFERROR(IF(M109&gt;0,(Y109*CONFIGURACAO!$C$33)+(Z109*CONFIGURACAO!$C$34)+(AA109*CONFIGURACAO!$C$35)+(AB109*CONFIGURACAO!$C$36),""),"")</f>
        <v>0</v>
      </c>
      <c r="AP109" s="38">
        <f>IF(AA109=0,0,IF(CONFIGURACAO!$C$46="SIM",(IF(AA109&gt;CONFIGURACAO!$C$47,CONFIGURACAO!$C$47*CONFIGURACAO!$C$35,AA109*CONFIGURACAO!$C$35)),'PI AREA  P75'!AA109*CONFIGURACAO!$C$35))</f>
        <v>0</v>
      </c>
      <c r="AQ109" s="38">
        <f>IF(AB109=0,0,IF(CONFIGURACAO!$C$44="SIM",(IF(AB109&gt;CONFIGURACAO!$C$45,CONFIGURACAO!$C$45*CONFIGURACAO!$C$36,AB109*CONFIGURACAO!$C$36)),'PI AREA  P75'!AB109*CONFIGURACAO!$C$36))</f>
        <v>0</v>
      </c>
      <c r="AR109" s="38">
        <f t="shared" si="50"/>
        <v>905</v>
      </c>
      <c r="AS109" s="68">
        <f>IF(AR109="","",$AR109-(($AS$2/CONFIGURACAO!$C$6)*$M109))</f>
        <v>605</v>
      </c>
      <c r="AT109" s="73">
        <f t="shared" si="34"/>
        <v>3</v>
      </c>
      <c r="AU109" s="75">
        <f>IF(AR109="","",$AR109-(($AU$2/CONFIGURACAO!$C$6)*$M109))</f>
        <v>405</v>
      </c>
      <c r="AV109" s="76">
        <f t="shared" si="35"/>
        <v>4</v>
      </c>
      <c r="AW109" s="74">
        <f>IF(AR109="","",$AR109-(($AW$2/CONFIGURACAO!$C$6)*$M109))</f>
        <v>205</v>
      </c>
      <c r="AX109" s="72">
        <f t="shared" si="36"/>
        <v>5</v>
      </c>
      <c r="AZ109" s="39">
        <f t="shared" si="37"/>
        <v>8.4980116530745428E-2</v>
      </c>
      <c r="BA109" s="146">
        <f t="shared" si="38"/>
        <v>22</v>
      </c>
      <c r="BB109" s="146">
        <f t="shared" si="39"/>
        <v>276</v>
      </c>
      <c r="BC109" s="32">
        <f t="shared" si="40"/>
        <v>438</v>
      </c>
      <c r="BD109" s="148"/>
      <c r="BE109" s="40">
        <f t="shared" si="41"/>
        <v>0</v>
      </c>
      <c r="BF109" s="40">
        <f t="shared" si="42"/>
        <v>3.8580246913580245E-2</v>
      </c>
      <c r="BG109" s="40">
        <f t="shared" si="43"/>
        <v>0.12846865364850976</v>
      </c>
      <c r="BH109" s="40">
        <f t="shared" si="44"/>
        <v>0.44462409054163304</v>
      </c>
      <c r="BI109" s="40">
        <f t="shared" si="45"/>
        <v>0.42643923240938164</v>
      </c>
      <c r="BJ109" s="40">
        <f t="shared" si="46"/>
        <v>0</v>
      </c>
      <c r="BK109" s="40">
        <f t="shared" si="47"/>
        <v>0.16051364365971107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 s="42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</row>
    <row r="110" spans="1:134" s="32" customFormat="1" ht="17" thickBot="1" x14ac:dyDescent="0.25">
      <c r="A110" s="124" t="str">
        <f>CONFIGURACAO!$C$4</f>
        <v>AREA 21</v>
      </c>
      <c r="B110" s="125">
        <v>108</v>
      </c>
      <c r="C110" s="252" t="s">
        <v>1525</v>
      </c>
      <c r="D110" s="126">
        <f t="shared" si="29"/>
        <v>27</v>
      </c>
      <c r="E110" s="250" t="s">
        <v>445</v>
      </c>
      <c r="F110" s="250">
        <v>0</v>
      </c>
      <c r="G110" s="250">
        <v>0</v>
      </c>
      <c r="H110" s="250">
        <v>0</v>
      </c>
      <c r="I110" s="250">
        <v>1</v>
      </c>
      <c r="J110" s="87"/>
      <c r="K110" s="94"/>
      <c r="L110" s="94"/>
      <c r="M110" s="154">
        <f t="shared" si="48"/>
        <v>1</v>
      </c>
      <c r="N110">
        <v>0</v>
      </c>
      <c r="O110">
        <v>0</v>
      </c>
      <c r="P110">
        <v>0</v>
      </c>
      <c r="Q110">
        <v>1.75</v>
      </c>
      <c r="R110">
        <v>0</v>
      </c>
      <c r="S110">
        <v>1.5</v>
      </c>
      <c r="T110">
        <v>0.75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s="139">
        <f t="shared" si="32"/>
        <v>0</v>
      </c>
      <c r="AD110" s="140">
        <f t="shared" si="33"/>
        <v>0</v>
      </c>
      <c r="AE110" s="141">
        <f t="shared" si="30"/>
        <v>0</v>
      </c>
      <c r="AF110" s="263">
        <f t="shared" si="31"/>
        <v>0</v>
      </c>
      <c r="AG110" s="265">
        <f t="shared" si="49"/>
        <v>0</v>
      </c>
      <c r="AI110" s="37">
        <f>IFERROR(IF(M110&gt;0,(N110*CONFIGURACAO!$C$20)+(O110*CONFIGURACAO!$C$21)+(P110*CONFIGURACAO!$C$22)+(Q110*CONFIGURACAO!$C$23)+(R110*CONFIGURACAO!$C$24),""),"")</f>
        <v>70</v>
      </c>
      <c r="AJ110" s="38">
        <f>IF(S110=0,0,IF(CONFIGURACAO!$C$15="SIM",(IF(S110&gt;CONFIGURACAO!$C$16,CONFIGURACAO!$C$16*CONFIGURACAO!$C$25,S110*CONFIGURACAO!$C$25)),'PI AREA  P75'!S110*CONFIGURACAO!$C$25))</f>
        <v>15</v>
      </c>
      <c r="AK110" s="38">
        <f>IF(T110=0,0,IF(CONFIGURACAO!$C$17="SIM",(IF(T110&gt;CONFIGURACAO!$C$18,CONFIGURACAO!$C$18*CONFIGURACAO!$C$26,T110*CONFIGURACAO!$C$26)),'PI AREA  P75'!T110*CONFIGURACAO!$C$26))</f>
        <v>3.75</v>
      </c>
      <c r="AL110" s="38">
        <f>IFERROR(IF(M110&gt;0,(U110*CONFIGURACAO!$C$29)+(V110*CONFIGURACAO!$C$30),""),"")</f>
        <v>0</v>
      </c>
      <c r="AM110" s="38">
        <f>IF(W110=0,0,IF(CONFIGURACAO!$C$41="SIM",(IF(W110&gt;CONFIGURACAO!$C$41,CONFIGURACAO!$C$41*CONFIGURACAO!$C$31,W110*CONFIGURACAO!$C$31)),'PI AREA  P75'!W110*CONFIGURACAO!$C$31))</f>
        <v>0</v>
      </c>
      <c r="AN110" s="38">
        <f>IF(X110=0,0,IF(CONFIGURACAO!$C$39="SIM",(IF(X110&gt;CONFIGURACAO!$C$40,CONFIGURACAO!$C$40*CONFIGURACAO!$C$32,X110*CONFIGURACAO!$C$32)),'PI AREA  P75'!X110*CONFIGURACAO!$C$32))</f>
        <v>0</v>
      </c>
      <c r="AO110" s="38">
        <f>IFERROR(IF(M110&gt;0,(Y110*CONFIGURACAO!$C$33)+(Z110*CONFIGURACAO!$C$34)+(AA110*CONFIGURACAO!$C$35)+(AB110*CONFIGURACAO!$C$36),""),"")</f>
        <v>0</v>
      </c>
      <c r="AP110" s="38">
        <f>IF(AA110=0,0,IF(CONFIGURACAO!$C$46="SIM",(IF(AA110&gt;CONFIGURACAO!$C$47,CONFIGURACAO!$C$47*CONFIGURACAO!$C$35,AA110*CONFIGURACAO!$C$35)),'PI AREA  P75'!AA110*CONFIGURACAO!$C$35))</f>
        <v>0</v>
      </c>
      <c r="AQ110" s="38">
        <f>IF(AB110=0,0,IF(CONFIGURACAO!$C$44="SIM",(IF(AB110&gt;CONFIGURACAO!$C$45,CONFIGURACAO!$C$45*CONFIGURACAO!$C$36,AB110*CONFIGURACAO!$C$36)),'PI AREA  P75'!AB110*CONFIGURACAO!$C$36))</f>
        <v>0</v>
      </c>
      <c r="AR110" s="38">
        <f t="shared" si="50"/>
        <v>88.75</v>
      </c>
      <c r="AS110" s="68">
        <f>IF(AR110="","",$AR110-(($AS$2/CONFIGURACAO!$C$6)*$M110))</f>
        <v>13.75</v>
      </c>
      <c r="AT110" s="73">
        <f t="shared" si="34"/>
        <v>3</v>
      </c>
      <c r="AU110" s="75">
        <f>IF(AR110="","",$AR110-(($AU$2/CONFIGURACAO!$C$6)*$M110))</f>
        <v>-36.25</v>
      </c>
      <c r="AV110" s="76" t="str">
        <f t="shared" si="35"/>
        <v>NAO</v>
      </c>
      <c r="AW110" s="74">
        <f>IF(AR110="","",$AR110-(($AW$2/CONFIGURACAO!$C$6)*$M110))</f>
        <v>-86.25</v>
      </c>
      <c r="AX110" s="72" t="str">
        <f t="shared" si="36"/>
        <v>NAO</v>
      </c>
      <c r="AZ110" s="39">
        <f t="shared" si="37"/>
        <v>8.3336854608880191E-3</v>
      </c>
      <c r="BA110" s="146">
        <f t="shared" si="38"/>
        <v>4</v>
      </c>
      <c r="BB110" s="146">
        <f t="shared" si="39"/>
        <v>900</v>
      </c>
      <c r="BC110" s="32">
        <f t="shared" si="40"/>
        <v>1066</v>
      </c>
      <c r="BD110" s="148"/>
      <c r="BE110" s="40">
        <f t="shared" si="41"/>
        <v>0</v>
      </c>
      <c r="BF110" s="40">
        <f t="shared" si="42"/>
        <v>0</v>
      </c>
      <c r="BG110" s="40">
        <f t="shared" si="43"/>
        <v>0</v>
      </c>
      <c r="BH110" s="40">
        <f t="shared" si="44"/>
        <v>7.073565076798706E-2</v>
      </c>
      <c r="BI110" s="40">
        <f t="shared" si="45"/>
        <v>0</v>
      </c>
      <c r="BJ110" s="40">
        <f t="shared" si="46"/>
        <v>0.13863216266173753</v>
      </c>
      <c r="BK110" s="40">
        <f t="shared" si="47"/>
        <v>0.1203852327447833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 s="42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</row>
    <row r="111" spans="1:134" s="32" customFormat="1" ht="17" thickBot="1" x14ac:dyDescent="0.25">
      <c r="A111" s="124" t="str">
        <f>CONFIGURACAO!$C$4</f>
        <v>AREA 21</v>
      </c>
      <c r="B111" s="125">
        <v>109</v>
      </c>
      <c r="C111" s="252" t="s">
        <v>1525</v>
      </c>
      <c r="D111" s="126">
        <f t="shared" ref="D111:D174" si="51">IF(C110=C111,D110+1,1)</f>
        <v>28</v>
      </c>
      <c r="E111" s="250" t="s">
        <v>446</v>
      </c>
      <c r="F111" s="250">
        <v>0</v>
      </c>
      <c r="G111" s="250">
        <v>0</v>
      </c>
      <c r="H111" s="250">
        <v>0</v>
      </c>
      <c r="I111" s="250">
        <v>1</v>
      </c>
      <c r="J111" s="87"/>
      <c r="K111" s="94"/>
      <c r="L111" s="94"/>
      <c r="M111" s="154">
        <f t="shared" si="48"/>
        <v>1</v>
      </c>
      <c r="N111">
        <v>0.75</v>
      </c>
      <c r="O111">
        <v>0</v>
      </c>
      <c r="P111">
        <v>0.75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s="139">
        <f t="shared" si="32"/>
        <v>0.75</v>
      </c>
      <c r="AD111" s="140">
        <f t="shared" si="33"/>
        <v>1.5</v>
      </c>
      <c r="AE111" s="141">
        <f t="shared" ref="AE111:AE174" si="52">IFERROR((U111+V111),"")</f>
        <v>0</v>
      </c>
      <c r="AF111" s="263">
        <f t="shared" ref="AF111:AF174" si="53">IFERROR((Y111+Z111),"")</f>
        <v>0</v>
      </c>
      <c r="AG111" s="265">
        <f t="shared" si="49"/>
        <v>0.75</v>
      </c>
      <c r="AI111" s="37">
        <f>IFERROR(IF(M111&gt;0,(N111*CONFIGURACAO!$C$20)+(O111*CONFIGURACAO!$C$21)+(P111*CONFIGURACAO!$C$22)+(Q111*CONFIGURACAO!$C$23)+(R111*CONFIGURACAO!$C$24),""),"")</f>
        <v>120</v>
      </c>
      <c r="AJ111" s="38">
        <f>IF(S111=0,0,IF(CONFIGURACAO!$C$15="SIM",(IF(S111&gt;CONFIGURACAO!$C$16,CONFIGURACAO!$C$16*CONFIGURACAO!$C$25,S111*CONFIGURACAO!$C$25)),'PI AREA  P75'!S111*CONFIGURACAO!$C$25))</f>
        <v>0</v>
      </c>
      <c r="AK111" s="38">
        <f>IF(T111=0,0,IF(CONFIGURACAO!$C$17="SIM",(IF(T111&gt;CONFIGURACAO!$C$18,CONFIGURACAO!$C$18*CONFIGURACAO!$C$26,T111*CONFIGURACAO!$C$26)),'PI AREA  P75'!T111*CONFIGURACAO!$C$26))</f>
        <v>0</v>
      </c>
      <c r="AL111" s="38">
        <f>IFERROR(IF(M111&gt;0,(U111*CONFIGURACAO!$C$29)+(V111*CONFIGURACAO!$C$30),""),"")</f>
        <v>0</v>
      </c>
      <c r="AM111" s="38">
        <f>IF(W111=0,0,IF(CONFIGURACAO!$C$41="SIM",(IF(W111&gt;CONFIGURACAO!$C$41,CONFIGURACAO!$C$41*CONFIGURACAO!$C$31,W111*CONFIGURACAO!$C$31)),'PI AREA  P75'!W111*CONFIGURACAO!$C$31))</f>
        <v>0</v>
      </c>
      <c r="AN111" s="38">
        <f>IF(X111=0,0,IF(CONFIGURACAO!$C$39="SIM",(IF(X111&gt;CONFIGURACAO!$C$40,CONFIGURACAO!$C$40*CONFIGURACAO!$C$32,X111*CONFIGURACAO!$C$32)),'PI AREA  P75'!X111*CONFIGURACAO!$C$32))</f>
        <v>0</v>
      </c>
      <c r="AO111" s="38">
        <f>IFERROR(IF(M111&gt;0,(Y111*CONFIGURACAO!$C$33)+(Z111*CONFIGURACAO!$C$34)+(AA111*CONFIGURACAO!$C$35)+(AB111*CONFIGURACAO!$C$36),""),"")</f>
        <v>0</v>
      </c>
      <c r="AP111" s="38">
        <f>IF(AA111=0,0,IF(CONFIGURACAO!$C$46="SIM",(IF(AA111&gt;CONFIGURACAO!$C$47,CONFIGURACAO!$C$47*CONFIGURACAO!$C$35,AA111*CONFIGURACAO!$C$35)),'PI AREA  P75'!AA111*CONFIGURACAO!$C$35))</f>
        <v>0</v>
      </c>
      <c r="AQ111" s="38">
        <f>IF(AB111=0,0,IF(CONFIGURACAO!$C$44="SIM",(IF(AB111&gt;CONFIGURACAO!$C$45,CONFIGURACAO!$C$45*CONFIGURACAO!$C$36,AB111*CONFIGURACAO!$C$36)),'PI AREA  P75'!AB111*CONFIGURACAO!$C$36))</f>
        <v>0</v>
      </c>
      <c r="AR111" s="38">
        <f t="shared" si="50"/>
        <v>120</v>
      </c>
      <c r="AS111" s="68">
        <f>IF(AR111="","",$AR111-(($AS$2/CONFIGURACAO!$C$6)*$M111))</f>
        <v>45</v>
      </c>
      <c r="AT111" s="73">
        <f t="shared" si="34"/>
        <v>3</v>
      </c>
      <c r="AU111" s="75">
        <f>IF(AR111="","",$AR111-(($AU$2/CONFIGURACAO!$C$6)*$M111))</f>
        <v>-5</v>
      </c>
      <c r="AV111" s="76" t="str">
        <f t="shared" si="35"/>
        <v>NAO</v>
      </c>
      <c r="AW111" s="74">
        <f>IF(AR111="","",$AR111-(($AW$2/CONFIGURACAO!$C$6)*$M111))</f>
        <v>-55</v>
      </c>
      <c r="AX111" s="72" t="str">
        <f t="shared" si="36"/>
        <v>NAO</v>
      </c>
      <c r="AZ111" s="39">
        <f t="shared" si="37"/>
        <v>1.1268081749933096E-2</v>
      </c>
      <c r="BA111" s="146">
        <f t="shared" si="38"/>
        <v>1.5</v>
      </c>
      <c r="BB111" s="146">
        <f t="shared" si="39"/>
        <v>1054</v>
      </c>
      <c r="BC111" s="32">
        <f t="shared" si="40"/>
        <v>1014</v>
      </c>
      <c r="BD111" s="148"/>
      <c r="BE111" s="40">
        <f t="shared" si="41"/>
        <v>2.7943368107302535E-2</v>
      </c>
      <c r="BF111" s="40">
        <f t="shared" si="42"/>
        <v>0</v>
      </c>
      <c r="BG111" s="40">
        <f t="shared" si="43"/>
        <v>1.9270298047276462E-2</v>
      </c>
      <c r="BH111" s="40">
        <f t="shared" si="44"/>
        <v>0</v>
      </c>
      <c r="BI111" s="40">
        <f t="shared" si="45"/>
        <v>0</v>
      </c>
      <c r="BJ111" s="40">
        <f t="shared" si="46"/>
        <v>0</v>
      </c>
      <c r="BK111" s="40">
        <f t="shared" si="47"/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 s="42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</row>
    <row r="112" spans="1:134" s="32" customFormat="1" ht="17" thickBot="1" x14ac:dyDescent="0.25">
      <c r="A112" s="124" t="str">
        <f>CONFIGURACAO!$C$4</f>
        <v>AREA 21</v>
      </c>
      <c r="B112" s="125">
        <v>110</v>
      </c>
      <c r="C112" s="249" t="s">
        <v>285</v>
      </c>
      <c r="D112" s="126">
        <f t="shared" si="51"/>
        <v>1</v>
      </c>
      <c r="E112" s="250" t="s">
        <v>447</v>
      </c>
      <c r="F112" s="250">
        <v>1</v>
      </c>
      <c r="G112" s="250">
        <v>1</v>
      </c>
      <c r="H112" s="250">
        <v>1</v>
      </c>
      <c r="I112" s="250">
        <v>1</v>
      </c>
      <c r="J112" s="87"/>
      <c r="K112" s="94"/>
      <c r="L112" s="94"/>
      <c r="M112" s="154">
        <f t="shared" si="48"/>
        <v>4</v>
      </c>
      <c r="N112">
        <v>3.75</v>
      </c>
      <c r="O112">
        <v>0</v>
      </c>
      <c r="P112">
        <v>2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s="139">
        <f t="shared" si="32"/>
        <v>3.75</v>
      </c>
      <c r="AD112" s="140">
        <f t="shared" si="33"/>
        <v>5.75</v>
      </c>
      <c r="AE112" s="141">
        <f t="shared" si="52"/>
        <v>0</v>
      </c>
      <c r="AF112" s="263">
        <f t="shared" si="53"/>
        <v>0</v>
      </c>
      <c r="AG112" s="265">
        <f t="shared" si="49"/>
        <v>3.75</v>
      </c>
      <c r="AI112" s="37">
        <f>IFERROR(IF(M112&gt;0,(N112*CONFIGURACAO!$C$20)+(O112*CONFIGURACAO!$C$21)+(P112*CONFIGURACAO!$C$22)+(Q112*CONFIGURACAO!$C$23)+(R112*CONFIGURACAO!$C$24),""),"")</f>
        <v>515</v>
      </c>
      <c r="AJ112" s="38">
        <f>IF(S112=0,0,IF(CONFIGURACAO!$C$15="SIM",(IF(S112&gt;CONFIGURACAO!$C$16,CONFIGURACAO!$C$16*CONFIGURACAO!$C$25,S112*CONFIGURACAO!$C$25)),'PI AREA  P75'!S112*CONFIGURACAO!$C$25))</f>
        <v>0</v>
      </c>
      <c r="AK112" s="38">
        <f>IF(T112=0,0,IF(CONFIGURACAO!$C$17="SIM",(IF(T112&gt;CONFIGURACAO!$C$18,CONFIGURACAO!$C$18*CONFIGURACAO!$C$26,T112*CONFIGURACAO!$C$26)),'PI AREA  P75'!T112*CONFIGURACAO!$C$26))</f>
        <v>0</v>
      </c>
      <c r="AL112" s="38">
        <f>IFERROR(IF(M112&gt;0,(U112*CONFIGURACAO!$C$29)+(V112*CONFIGURACAO!$C$30),""),"")</f>
        <v>0</v>
      </c>
      <c r="AM112" s="38">
        <f>IF(W112=0,0,IF(CONFIGURACAO!$C$41="SIM",(IF(W112&gt;CONFIGURACAO!$C$41,CONFIGURACAO!$C$41*CONFIGURACAO!$C$31,W112*CONFIGURACAO!$C$31)),'PI AREA  P75'!W112*CONFIGURACAO!$C$31))</f>
        <v>0</v>
      </c>
      <c r="AN112" s="38">
        <f>IF(X112=0,0,IF(CONFIGURACAO!$C$39="SIM",(IF(X112&gt;CONFIGURACAO!$C$40,CONFIGURACAO!$C$40*CONFIGURACAO!$C$32,X112*CONFIGURACAO!$C$32)),'PI AREA  P75'!X112*CONFIGURACAO!$C$32))</f>
        <v>0</v>
      </c>
      <c r="AO112" s="38">
        <f>IFERROR(IF(M112&gt;0,(Y112*CONFIGURACAO!$C$33)+(Z112*CONFIGURACAO!$C$34)+(AA112*CONFIGURACAO!$C$35)+(AB112*CONFIGURACAO!$C$36),""),"")</f>
        <v>0</v>
      </c>
      <c r="AP112" s="38">
        <f>IF(AA112=0,0,IF(CONFIGURACAO!$C$46="SIM",(IF(AA112&gt;CONFIGURACAO!$C$47,CONFIGURACAO!$C$47*CONFIGURACAO!$C$35,AA112*CONFIGURACAO!$C$35)),'PI AREA  P75'!AA112*CONFIGURACAO!$C$35))</f>
        <v>0</v>
      </c>
      <c r="AQ112" s="38">
        <f>IF(AB112=0,0,IF(CONFIGURACAO!$C$44="SIM",(IF(AB112&gt;CONFIGURACAO!$C$45,CONFIGURACAO!$C$45*CONFIGURACAO!$C$36,AB112*CONFIGURACAO!$C$36)),'PI AREA  P75'!AB112*CONFIGURACAO!$C$36))</f>
        <v>0</v>
      </c>
      <c r="AR112" s="38">
        <f t="shared" si="50"/>
        <v>515</v>
      </c>
      <c r="AS112" s="68">
        <f>IF(AR112="","",$AR112-(($AS$2/CONFIGURACAO!$C$6)*$M112))</f>
        <v>215</v>
      </c>
      <c r="AT112" s="73">
        <f t="shared" si="34"/>
        <v>3</v>
      </c>
      <c r="AU112" s="75">
        <f>IF(AR112="","",$AR112-(($AU$2/CONFIGURACAO!$C$6)*$M112))</f>
        <v>15</v>
      </c>
      <c r="AV112" s="76">
        <f t="shared" si="35"/>
        <v>4</v>
      </c>
      <c r="AW112" s="74">
        <f>IF(AR112="","",$AR112-(($AW$2/CONFIGURACAO!$C$6)*$M112))</f>
        <v>-185</v>
      </c>
      <c r="AX112" s="72" t="str">
        <f t="shared" si="36"/>
        <v>NAO</v>
      </c>
      <c r="AZ112" s="39">
        <f t="shared" si="37"/>
        <v>4.8358850843462864E-2</v>
      </c>
      <c r="BA112" s="146">
        <f t="shared" si="38"/>
        <v>6.75</v>
      </c>
      <c r="BB112" s="146">
        <f t="shared" si="39"/>
        <v>778</v>
      </c>
      <c r="BC112" s="32">
        <f t="shared" si="40"/>
        <v>679</v>
      </c>
      <c r="BD112" s="148"/>
      <c r="BE112" s="40">
        <f t="shared" si="41"/>
        <v>0.13971684053651268</v>
      </c>
      <c r="BF112" s="40">
        <f t="shared" si="42"/>
        <v>0</v>
      </c>
      <c r="BG112" s="40">
        <f t="shared" si="43"/>
        <v>5.1387461459403906E-2</v>
      </c>
      <c r="BH112" s="40">
        <f t="shared" si="44"/>
        <v>0</v>
      </c>
      <c r="BI112" s="40">
        <f t="shared" si="45"/>
        <v>0.10660980810234541</v>
      </c>
      <c r="BJ112" s="40">
        <f t="shared" si="46"/>
        <v>0</v>
      </c>
      <c r="BK112" s="40">
        <f t="shared" si="47"/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 s="4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</row>
    <row r="113" spans="1:134" s="32" customFormat="1" ht="17" thickBot="1" x14ac:dyDescent="0.25">
      <c r="A113" s="124" t="str">
        <f>CONFIGURACAO!$C$4</f>
        <v>AREA 21</v>
      </c>
      <c r="B113" s="125">
        <v>111</v>
      </c>
      <c r="C113" s="249" t="s">
        <v>285</v>
      </c>
      <c r="D113" s="126">
        <f t="shared" si="51"/>
        <v>2</v>
      </c>
      <c r="E113" s="250" t="s">
        <v>448</v>
      </c>
      <c r="F113" s="250">
        <v>1</v>
      </c>
      <c r="G113" s="250">
        <v>1</v>
      </c>
      <c r="H113" s="250">
        <v>1</v>
      </c>
      <c r="I113" s="250">
        <v>1</v>
      </c>
      <c r="J113" s="87"/>
      <c r="K113" s="94"/>
      <c r="L113" s="94"/>
      <c r="M113" s="154">
        <f t="shared" si="48"/>
        <v>4</v>
      </c>
      <c r="N113">
        <v>3.5</v>
      </c>
      <c r="O113">
        <v>4</v>
      </c>
      <c r="P113">
        <v>6</v>
      </c>
      <c r="Q113">
        <v>3</v>
      </c>
      <c r="R113">
        <v>2</v>
      </c>
      <c r="S113">
        <v>1</v>
      </c>
      <c r="T113">
        <v>1.5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s="139">
        <f t="shared" si="32"/>
        <v>7.5</v>
      </c>
      <c r="AD113" s="140">
        <f t="shared" si="33"/>
        <v>13.5</v>
      </c>
      <c r="AE113" s="141">
        <f t="shared" si="52"/>
        <v>0</v>
      </c>
      <c r="AF113" s="263">
        <f t="shared" si="53"/>
        <v>0</v>
      </c>
      <c r="AG113" s="265">
        <f t="shared" si="49"/>
        <v>7.5</v>
      </c>
      <c r="AI113" s="37">
        <f>IFERROR(IF(M113&gt;0,(N113*CONFIGURACAO!$C$20)+(O113*CONFIGURACAO!$C$21)+(P113*CONFIGURACAO!$C$22)+(Q113*CONFIGURACAO!$C$23)+(R113*CONFIGURACAO!$C$24),""),"")</f>
        <v>1190</v>
      </c>
      <c r="AJ113" s="38">
        <f>IF(S113=0,0,IF(CONFIGURACAO!$C$15="SIM",(IF(S113&gt;CONFIGURACAO!$C$16,CONFIGURACAO!$C$16*CONFIGURACAO!$C$25,S113*CONFIGURACAO!$C$25)),'PI AREA  P75'!S113*CONFIGURACAO!$C$25))</f>
        <v>10</v>
      </c>
      <c r="AK113" s="38">
        <f>IF(T113=0,0,IF(CONFIGURACAO!$C$17="SIM",(IF(T113&gt;CONFIGURACAO!$C$18,CONFIGURACAO!$C$18*CONFIGURACAO!$C$26,T113*CONFIGURACAO!$C$26)),'PI AREA  P75'!T113*CONFIGURACAO!$C$26))</f>
        <v>7.5</v>
      </c>
      <c r="AL113" s="38">
        <f>IFERROR(IF(M113&gt;0,(U113*CONFIGURACAO!$C$29)+(V113*CONFIGURACAO!$C$30),""),"")</f>
        <v>0</v>
      </c>
      <c r="AM113" s="38">
        <f>IF(W113=0,0,IF(CONFIGURACAO!$C$41="SIM",(IF(W113&gt;CONFIGURACAO!$C$41,CONFIGURACAO!$C$41*CONFIGURACAO!$C$31,W113*CONFIGURACAO!$C$31)),'PI AREA  P75'!W113*CONFIGURACAO!$C$31))</f>
        <v>0</v>
      </c>
      <c r="AN113" s="38">
        <f>IF(X113=0,0,IF(CONFIGURACAO!$C$39="SIM",(IF(X113&gt;CONFIGURACAO!$C$40,CONFIGURACAO!$C$40*CONFIGURACAO!$C$32,X113*CONFIGURACAO!$C$32)),'PI AREA  P75'!X113*CONFIGURACAO!$C$32))</f>
        <v>0</v>
      </c>
      <c r="AO113" s="38">
        <f>IFERROR(IF(M113&gt;0,(Y113*CONFIGURACAO!$C$33)+(Z113*CONFIGURACAO!$C$34)+(AA113*CONFIGURACAO!$C$35)+(AB113*CONFIGURACAO!$C$36),""),"")</f>
        <v>0</v>
      </c>
      <c r="AP113" s="38">
        <f>IF(AA113=0,0,IF(CONFIGURACAO!$C$46="SIM",(IF(AA113&gt;CONFIGURACAO!$C$47,CONFIGURACAO!$C$47*CONFIGURACAO!$C$35,AA113*CONFIGURACAO!$C$35)),'PI AREA  P75'!AA113*CONFIGURACAO!$C$35))</f>
        <v>0</v>
      </c>
      <c r="AQ113" s="38">
        <f>IF(AB113=0,0,IF(CONFIGURACAO!$C$44="SIM",(IF(AB113&gt;CONFIGURACAO!$C$45,CONFIGURACAO!$C$45*CONFIGURACAO!$C$36,AB113*CONFIGURACAO!$C$36)),'PI AREA  P75'!AB113*CONFIGURACAO!$C$36))</f>
        <v>0</v>
      </c>
      <c r="AR113" s="38">
        <f t="shared" si="50"/>
        <v>1207.5</v>
      </c>
      <c r="AS113" s="68">
        <f>IF(AR113="","",$AR113-(($AS$2/CONFIGURACAO!$C$6)*$M113))</f>
        <v>907.5</v>
      </c>
      <c r="AT113" s="73">
        <f t="shared" si="34"/>
        <v>3</v>
      </c>
      <c r="AU113" s="75">
        <f>IF(AR113="","",$AR113-(($AU$2/CONFIGURACAO!$C$6)*$M113))</f>
        <v>707.5</v>
      </c>
      <c r="AV113" s="76">
        <f t="shared" si="35"/>
        <v>4</v>
      </c>
      <c r="AW113" s="74">
        <f>IF(AR113="","",$AR113-(($AW$2/CONFIGURACAO!$C$6)*$M113))</f>
        <v>507.5</v>
      </c>
      <c r="AX113" s="72">
        <f t="shared" si="36"/>
        <v>5</v>
      </c>
      <c r="AZ113" s="39">
        <f t="shared" si="37"/>
        <v>0.11338507260870179</v>
      </c>
      <c r="BA113" s="146">
        <f t="shared" si="38"/>
        <v>21</v>
      </c>
      <c r="BB113" s="146">
        <f t="shared" si="39"/>
        <v>295</v>
      </c>
      <c r="BC113" s="32">
        <f t="shared" si="40"/>
        <v>300</v>
      </c>
      <c r="BD113" s="148"/>
      <c r="BE113" s="40">
        <f t="shared" si="41"/>
        <v>0.13040238450074518</v>
      </c>
      <c r="BF113" s="40">
        <f t="shared" si="42"/>
        <v>0.15432098765432098</v>
      </c>
      <c r="BG113" s="40">
        <f t="shared" si="43"/>
        <v>0.1541623843782117</v>
      </c>
      <c r="BH113" s="40">
        <f t="shared" si="44"/>
        <v>0.12126111560226355</v>
      </c>
      <c r="BI113" s="40">
        <f t="shared" si="45"/>
        <v>0.21321961620469082</v>
      </c>
      <c r="BJ113" s="40">
        <f t="shared" si="46"/>
        <v>9.2421441774491686E-2</v>
      </c>
      <c r="BK113" s="40">
        <f t="shared" si="47"/>
        <v>0.2407704654895666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 s="42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</row>
    <row r="114" spans="1:134" s="32" customFormat="1" ht="17" thickBot="1" x14ac:dyDescent="0.25">
      <c r="A114" s="124" t="str">
        <f>CONFIGURACAO!$C$4</f>
        <v>AREA 21</v>
      </c>
      <c r="B114" s="125">
        <v>112</v>
      </c>
      <c r="C114" s="249" t="s">
        <v>285</v>
      </c>
      <c r="D114" s="126">
        <f t="shared" si="51"/>
        <v>3</v>
      </c>
      <c r="E114" s="250" t="s">
        <v>449</v>
      </c>
      <c r="F114" s="250">
        <v>1</v>
      </c>
      <c r="G114" s="250">
        <v>1</v>
      </c>
      <c r="H114" s="250">
        <v>1</v>
      </c>
      <c r="I114" s="250">
        <v>1</v>
      </c>
      <c r="J114" s="87"/>
      <c r="K114" s="94"/>
      <c r="L114" s="94"/>
      <c r="M114" s="154">
        <f t="shared" si="48"/>
        <v>4</v>
      </c>
      <c r="N114">
        <v>2.5</v>
      </c>
      <c r="O114">
        <v>2.25</v>
      </c>
      <c r="P114">
        <v>3.5</v>
      </c>
      <c r="Q114">
        <v>10.75</v>
      </c>
      <c r="R114">
        <v>6</v>
      </c>
      <c r="S114">
        <v>12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s="139">
        <f t="shared" si="32"/>
        <v>4.75</v>
      </c>
      <c r="AD114" s="140">
        <f t="shared" si="33"/>
        <v>8.25</v>
      </c>
      <c r="AE114" s="141">
        <f t="shared" si="52"/>
        <v>0</v>
      </c>
      <c r="AF114" s="263">
        <f t="shared" si="53"/>
        <v>0</v>
      </c>
      <c r="AG114" s="265">
        <f t="shared" si="49"/>
        <v>4.75</v>
      </c>
      <c r="AI114" s="37">
        <f>IFERROR(IF(M114&gt;0,(N114*CONFIGURACAO!$C$20)+(O114*CONFIGURACAO!$C$21)+(P114*CONFIGURACAO!$C$22)+(Q114*CONFIGURACAO!$C$23)+(R114*CONFIGURACAO!$C$24),""),"")</f>
        <v>1190</v>
      </c>
      <c r="AJ114" s="38">
        <f>IF(S114=0,0,IF(CONFIGURACAO!$C$15="SIM",(IF(S114&gt;CONFIGURACAO!$C$16,CONFIGURACAO!$C$16*CONFIGURACAO!$C$25,S114*CONFIGURACAO!$C$25)),'PI AREA  P75'!S114*CONFIGURACAO!$C$25))</f>
        <v>40</v>
      </c>
      <c r="AK114" s="38">
        <f>IF(T114=0,0,IF(CONFIGURACAO!$C$17="SIM",(IF(T114&gt;CONFIGURACAO!$C$18,CONFIGURACAO!$C$18*CONFIGURACAO!$C$26,T114*CONFIGURACAO!$C$26)),'PI AREA  P75'!T114*CONFIGURACAO!$C$26))</f>
        <v>0</v>
      </c>
      <c r="AL114" s="38">
        <f>IFERROR(IF(M114&gt;0,(U114*CONFIGURACAO!$C$29)+(V114*CONFIGURACAO!$C$30),""),"")</f>
        <v>0</v>
      </c>
      <c r="AM114" s="38">
        <f>IF(W114=0,0,IF(CONFIGURACAO!$C$41="SIM",(IF(W114&gt;CONFIGURACAO!$C$41,CONFIGURACAO!$C$41*CONFIGURACAO!$C$31,W114*CONFIGURACAO!$C$31)),'PI AREA  P75'!W114*CONFIGURACAO!$C$31))</f>
        <v>0</v>
      </c>
      <c r="AN114" s="38">
        <f>IF(X114=0,0,IF(CONFIGURACAO!$C$39="SIM",(IF(X114&gt;CONFIGURACAO!$C$40,CONFIGURACAO!$C$40*CONFIGURACAO!$C$32,X114*CONFIGURACAO!$C$32)),'PI AREA  P75'!X114*CONFIGURACAO!$C$32))</f>
        <v>0</v>
      </c>
      <c r="AO114" s="38">
        <f>IFERROR(IF(M114&gt;0,(Y114*CONFIGURACAO!$C$33)+(Z114*CONFIGURACAO!$C$34)+(AA114*CONFIGURACAO!$C$35)+(AB114*CONFIGURACAO!$C$36),""),"")</f>
        <v>0</v>
      </c>
      <c r="AP114" s="38">
        <f>IF(AA114=0,0,IF(CONFIGURACAO!$C$46="SIM",(IF(AA114&gt;CONFIGURACAO!$C$47,CONFIGURACAO!$C$47*CONFIGURACAO!$C$35,AA114*CONFIGURACAO!$C$35)),'PI AREA  P75'!AA114*CONFIGURACAO!$C$35))</f>
        <v>0</v>
      </c>
      <c r="AQ114" s="38">
        <f>IF(AB114=0,0,IF(CONFIGURACAO!$C$44="SIM",(IF(AB114&gt;CONFIGURACAO!$C$45,CONFIGURACAO!$C$45*CONFIGURACAO!$C$36,AB114*CONFIGURACAO!$C$36)),'PI AREA  P75'!AB114*CONFIGURACAO!$C$36))</f>
        <v>0</v>
      </c>
      <c r="AR114" s="38">
        <f t="shared" si="50"/>
        <v>1230</v>
      </c>
      <c r="AS114" s="68">
        <f>IF(AR114="","",$AR114-(($AS$2/CONFIGURACAO!$C$6)*$M114))</f>
        <v>930</v>
      </c>
      <c r="AT114" s="73">
        <f t="shared" si="34"/>
        <v>3</v>
      </c>
      <c r="AU114" s="75">
        <f>IF(AR114="","",$AR114-(($AU$2/CONFIGURACAO!$C$6)*$M114))</f>
        <v>730</v>
      </c>
      <c r="AV114" s="76">
        <f t="shared" si="35"/>
        <v>4</v>
      </c>
      <c r="AW114" s="74">
        <f>IF(AR114="","",$AR114-(($AW$2/CONFIGURACAO!$C$6)*$M114))</f>
        <v>530</v>
      </c>
      <c r="AX114" s="72">
        <f t="shared" si="36"/>
        <v>5</v>
      </c>
      <c r="AZ114" s="39">
        <f t="shared" si="37"/>
        <v>0.11549783793681423</v>
      </c>
      <c r="BA114" s="146">
        <f t="shared" si="38"/>
        <v>37</v>
      </c>
      <c r="BB114" s="146">
        <f t="shared" si="39"/>
        <v>86</v>
      </c>
      <c r="BC114" s="32">
        <f t="shared" si="40"/>
        <v>289</v>
      </c>
      <c r="BD114" s="148"/>
      <c r="BE114" s="40">
        <f t="shared" si="41"/>
        <v>9.3144560357675113E-2</v>
      </c>
      <c r="BF114" s="40">
        <f t="shared" si="42"/>
        <v>8.6805555555555552E-2</v>
      </c>
      <c r="BG114" s="40">
        <f t="shared" si="43"/>
        <v>8.9928057553956844E-2</v>
      </c>
      <c r="BH114" s="40">
        <f t="shared" si="44"/>
        <v>0.43451899757477769</v>
      </c>
      <c r="BI114" s="40">
        <f t="shared" si="45"/>
        <v>0.63965884861407252</v>
      </c>
      <c r="BJ114" s="40">
        <f t="shared" si="46"/>
        <v>1.1090573012939002</v>
      </c>
      <c r="BK114" s="40">
        <f t="shared" si="47"/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 s="42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</row>
    <row r="115" spans="1:134" s="32" customFormat="1" ht="17" thickBot="1" x14ac:dyDescent="0.25">
      <c r="A115" s="124" t="str">
        <f>CONFIGURACAO!$C$4</f>
        <v>AREA 21</v>
      </c>
      <c r="B115" s="125">
        <v>113</v>
      </c>
      <c r="C115" s="249" t="s">
        <v>285</v>
      </c>
      <c r="D115" s="126">
        <f t="shared" si="51"/>
        <v>4</v>
      </c>
      <c r="E115" s="250" t="s">
        <v>450</v>
      </c>
      <c r="F115" s="250">
        <v>1</v>
      </c>
      <c r="G115" s="250">
        <v>1</v>
      </c>
      <c r="H115" s="250">
        <v>1</v>
      </c>
      <c r="I115" s="250">
        <v>1</v>
      </c>
      <c r="J115" s="87"/>
      <c r="K115" s="94"/>
      <c r="L115" s="94"/>
      <c r="M115" s="154">
        <f t="shared" si="48"/>
        <v>4</v>
      </c>
      <c r="N115">
        <v>3</v>
      </c>
      <c r="O115">
        <v>1</v>
      </c>
      <c r="P115">
        <v>1</v>
      </c>
      <c r="Q115">
        <v>1.75</v>
      </c>
      <c r="R115">
        <v>0</v>
      </c>
      <c r="S115">
        <v>0.75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139">
        <f t="shared" si="32"/>
        <v>4</v>
      </c>
      <c r="AD115" s="140">
        <f t="shared" si="33"/>
        <v>5</v>
      </c>
      <c r="AE115" s="141">
        <f t="shared" si="52"/>
        <v>0</v>
      </c>
      <c r="AF115" s="263">
        <f t="shared" si="53"/>
        <v>0</v>
      </c>
      <c r="AG115" s="265">
        <f t="shared" si="49"/>
        <v>4</v>
      </c>
      <c r="AI115" s="37">
        <f>IFERROR(IF(M115&gt;0,(N115*CONFIGURACAO!$C$20)+(O115*CONFIGURACAO!$C$21)+(P115*CONFIGURACAO!$C$22)+(Q115*CONFIGURACAO!$C$23)+(R115*CONFIGURACAO!$C$24),""),"")</f>
        <v>510</v>
      </c>
      <c r="AJ115" s="38">
        <f>IF(S115=0,0,IF(CONFIGURACAO!$C$15="SIM",(IF(S115&gt;CONFIGURACAO!$C$16,CONFIGURACAO!$C$16*CONFIGURACAO!$C$25,S115*CONFIGURACAO!$C$25)),'PI AREA  P75'!S115*CONFIGURACAO!$C$25))</f>
        <v>7.5</v>
      </c>
      <c r="AK115" s="38">
        <f>IF(T115=0,0,IF(CONFIGURACAO!$C$17="SIM",(IF(T115&gt;CONFIGURACAO!$C$18,CONFIGURACAO!$C$18*CONFIGURACAO!$C$26,T115*CONFIGURACAO!$C$26)),'PI AREA  P75'!T115*CONFIGURACAO!$C$26))</f>
        <v>0</v>
      </c>
      <c r="AL115" s="38">
        <f>IFERROR(IF(M115&gt;0,(U115*CONFIGURACAO!$C$29)+(V115*CONFIGURACAO!$C$30),""),"")</f>
        <v>0</v>
      </c>
      <c r="AM115" s="38">
        <f>IF(W115=0,0,IF(CONFIGURACAO!$C$41="SIM",(IF(W115&gt;CONFIGURACAO!$C$41,CONFIGURACAO!$C$41*CONFIGURACAO!$C$31,W115*CONFIGURACAO!$C$31)),'PI AREA  P75'!W115*CONFIGURACAO!$C$31))</f>
        <v>0</v>
      </c>
      <c r="AN115" s="38">
        <f>IF(X115=0,0,IF(CONFIGURACAO!$C$39="SIM",(IF(X115&gt;CONFIGURACAO!$C$40,CONFIGURACAO!$C$40*CONFIGURACAO!$C$32,X115*CONFIGURACAO!$C$32)),'PI AREA  P75'!X115*CONFIGURACAO!$C$32))</f>
        <v>0</v>
      </c>
      <c r="AO115" s="38">
        <f>IFERROR(IF(M115&gt;0,(Y115*CONFIGURACAO!$C$33)+(Z115*CONFIGURACAO!$C$34)+(AA115*CONFIGURACAO!$C$35)+(AB115*CONFIGURACAO!$C$36),""),"")</f>
        <v>0</v>
      </c>
      <c r="AP115" s="38">
        <f>IF(AA115=0,0,IF(CONFIGURACAO!$C$46="SIM",(IF(AA115&gt;CONFIGURACAO!$C$47,CONFIGURACAO!$C$47*CONFIGURACAO!$C$35,AA115*CONFIGURACAO!$C$35)),'PI AREA  P75'!AA115*CONFIGURACAO!$C$35))</f>
        <v>0</v>
      </c>
      <c r="AQ115" s="38">
        <f>IF(AB115=0,0,IF(CONFIGURACAO!$C$44="SIM",(IF(AB115&gt;CONFIGURACAO!$C$45,CONFIGURACAO!$C$45*CONFIGURACAO!$C$36,AB115*CONFIGURACAO!$C$36)),'PI AREA  P75'!AB115*CONFIGURACAO!$C$36))</f>
        <v>0</v>
      </c>
      <c r="AR115" s="38">
        <f t="shared" si="50"/>
        <v>517.5</v>
      </c>
      <c r="AS115" s="68">
        <f>IF(AR115="","",$AR115-(($AS$2/CONFIGURACAO!$C$6)*$M115))</f>
        <v>217.5</v>
      </c>
      <c r="AT115" s="73">
        <f t="shared" si="34"/>
        <v>3</v>
      </c>
      <c r="AU115" s="75">
        <f>IF(AR115="","",$AR115-(($AU$2/CONFIGURACAO!$C$6)*$M115))</f>
        <v>17.5</v>
      </c>
      <c r="AV115" s="76">
        <f t="shared" si="35"/>
        <v>4</v>
      </c>
      <c r="AW115" s="74">
        <f>IF(AR115="","",$AR115-(($AW$2/CONFIGURACAO!$C$6)*$M115))</f>
        <v>-182.5</v>
      </c>
      <c r="AX115" s="72" t="str">
        <f t="shared" si="36"/>
        <v>NAO</v>
      </c>
      <c r="AZ115" s="39">
        <f t="shared" si="37"/>
        <v>4.859360254658647E-2</v>
      </c>
      <c r="BA115" s="146">
        <f t="shared" si="38"/>
        <v>7.5</v>
      </c>
      <c r="BB115" s="146">
        <f t="shared" si="39"/>
        <v>756</v>
      </c>
      <c r="BC115" s="32">
        <f t="shared" si="40"/>
        <v>678</v>
      </c>
      <c r="BD115" s="148"/>
      <c r="BE115" s="40">
        <f t="shared" si="41"/>
        <v>0.11177347242921014</v>
      </c>
      <c r="BF115" s="40">
        <f t="shared" si="42"/>
        <v>3.8580246913580245E-2</v>
      </c>
      <c r="BG115" s="40">
        <f t="shared" si="43"/>
        <v>2.5693730729701953E-2</v>
      </c>
      <c r="BH115" s="40">
        <f t="shared" si="44"/>
        <v>7.073565076798706E-2</v>
      </c>
      <c r="BI115" s="40">
        <f t="shared" si="45"/>
        <v>0</v>
      </c>
      <c r="BJ115" s="40">
        <f t="shared" si="46"/>
        <v>6.9316081330868765E-2</v>
      </c>
      <c r="BK115" s="40">
        <f t="shared" si="47"/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 s="42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</row>
    <row r="116" spans="1:134" s="32" customFormat="1" ht="17" thickBot="1" x14ac:dyDescent="0.25">
      <c r="A116" s="124" t="str">
        <f>CONFIGURACAO!$C$4</f>
        <v>AREA 21</v>
      </c>
      <c r="B116" s="125">
        <v>114</v>
      </c>
      <c r="C116" s="249" t="s">
        <v>285</v>
      </c>
      <c r="D116" s="126">
        <f t="shared" si="51"/>
        <v>5</v>
      </c>
      <c r="E116" s="250" t="s">
        <v>451</v>
      </c>
      <c r="F116" s="250">
        <v>1</v>
      </c>
      <c r="G116" s="250">
        <v>0</v>
      </c>
      <c r="H116" s="250">
        <v>0</v>
      </c>
      <c r="I116" s="250">
        <v>0</v>
      </c>
      <c r="J116" s="87"/>
      <c r="K116" s="94"/>
      <c r="L116" s="94"/>
      <c r="M116" s="154">
        <f t="shared" si="48"/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0.75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139">
        <f t="shared" si="32"/>
        <v>0</v>
      </c>
      <c r="AD116" s="140">
        <f t="shared" si="33"/>
        <v>0</v>
      </c>
      <c r="AE116" s="141">
        <f t="shared" si="52"/>
        <v>0</v>
      </c>
      <c r="AF116" s="263">
        <f t="shared" si="53"/>
        <v>0</v>
      </c>
      <c r="AG116" s="265">
        <f t="shared" si="49"/>
        <v>0</v>
      </c>
      <c r="AI116" s="37">
        <f>IFERROR(IF(M116&gt;0,(N116*CONFIGURACAO!$C$20)+(O116*CONFIGURACAO!$C$21)+(P116*CONFIGURACAO!$C$22)+(Q116*CONFIGURACAO!$C$23)+(R116*CONFIGURACAO!$C$24),""),"")</f>
        <v>0</v>
      </c>
      <c r="AJ116" s="38">
        <f>IF(S116=0,0,IF(CONFIGURACAO!$C$15="SIM",(IF(S116&gt;CONFIGURACAO!$C$16,CONFIGURACAO!$C$16*CONFIGURACAO!$C$25,S116*CONFIGURACAO!$C$25)),'PI AREA  P75'!S116*CONFIGURACAO!$C$25))</f>
        <v>0</v>
      </c>
      <c r="AK116" s="38">
        <f>IF(T116=0,0,IF(CONFIGURACAO!$C$17="SIM",(IF(T116&gt;CONFIGURACAO!$C$18,CONFIGURACAO!$C$18*CONFIGURACAO!$C$26,T116*CONFIGURACAO!$C$26)),'PI AREA  P75'!T116*CONFIGURACAO!$C$26))</f>
        <v>3.75</v>
      </c>
      <c r="AL116" s="38">
        <f>IFERROR(IF(M116&gt;0,(U116*CONFIGURACAO!$C$29)+(V116*CONFIGURACAO!$C$30),""),"")</f>
        <v>0</v>
      </c>
      <c r="AM116" s="38">
        <f>IF(W116=0,0,IF(CONFIGURACAO!$C$41="SIM",(IF(W116&gt;CONFIGURACAO!$C$41,CONFIGURACAO!$C$41*CONFIGURACAO!$C$31,W116*CONFIGURACAO!$C$31)),'PI AREA  P75'!W116*CONFIGURACAO!$C$31))</f>
        <v>0</v>
      </c>
      <c r="AN116" s="38">
        <f>IF(X116=0,0,IF(CONFIGURACAO!$C$39="SIM",(IF(X116&gt;CONFIGURACAO!$C$40,CONFIGURACAO!$C$40*CONFIGURACAO!$C$32,X116*CONFIGURACAO!$C$32)),'PI AREA  P75'!X116*CONFIGURACAO!$C$32))</f>
        <v>0</v>
      </c>
      <c r="AO116" s="38">
        <f>IFERROR(IF(M116&gt;0,(Y116*CONFIGURACAO!$C$33)+(Z116*CONFIGURACAO!$C$34)+(AA116*CONFIGURACAO!$C$35)+(AB116*CONFIGURACAO!$C$36),""),"")</f>
        <v>0</v>
      </c>
      <c r="AP116" s="38">
        <f>IF(AA116=0,0,IF(CONFIGURACAO!$C$46="SIM",(IF(AA116&gt;CONFIGURACAO!$C$47,CONFIGURACAO!$C$47*CONFIGURACAO!$C$35,AA116*CONFIGURACAO!$C$35)),'PI AREA  P75'!AA116*CONFIGURACAO!$C$35))</f>
        <v>0</v>
      </c>
      <c r="AQ116" s="38">
        <f>IF(AB116=0,0,IF(CONFIGURACAO!$C$44="SIM",(IF(AB116&gt;CONFIGURACAO!$C$45,CONFIGURACAO!$C$45*CONFIGURACAO!$C$36,AB116*CONFIGURACAO!$C$36)),'PI AREA  P75'!AB116*CONFIGURACAO!$C$36))</f>
        <v>0</v>
      </c>
      <c r="AR116" s="38">
        <f t="shared" si="50"/>
        <v>3.75</v>
      </c>
      <c r="AS116" s="68">
        <f>IF(AR116="","",$AR116-(($AS$2/CONFIGURACAO!$C$6)*$M116))</f>
        <v>-71.25</v>
      </c>
      <c r="AT116" s="73" t="str">
        <f t="shared" si="34"/>
        <v>NAO</v>
      </c>
      <c r="AU116" s="75">
        <f>IF(AR116="","",$AR116-(($AU$2/CONFIGURACAO!$C$6)*$M116))</f>
        <v>-121.25</v>
      </c>
      <c r="AV116" s="76" t="str">
        <f t="shared" si="35"/>
        <v>NAO</v>
      </c>
      <c r="AW116" s="74">
        <f>IF(AR116="","",$AR116-(($AW$2/CONFIGURACAO!$C$6)*$M116))</f>
        <v>-171.25</v>
      </c>
      <c r="AX116" s="72" t="str">
        <f t="shared" si="36"/>
        <v>NAO</v>
      </c>
      <c r="AZ116" s="39">
        <f t="shared" si="37"/>
        <v>3.5212755468540924E-4</v>
      </c>
      <c r="BA116" s="146">
        <f t="shared" si="38"/>
        <v>0.75</v>
      </c>
      <c r="BB116" s="146">
        <f t="shared" si="39"/>
        <v>1112</v>
      </c>
      <c r="BC116" s="32">
        <f t="shared" si="40"/>
        <v>1155</v>
      </c>
      <c r="BD116" s="148"/>
      <c r="BE116" s="40">
        <f t="shared" si="41"/>
        <v>0</v>
      </c>
      <c r="BF116" s="40">
        <f t="shared" si="42"/>
        <v>0</v>
      </c>
      <c r="BG116" s="40">
        <f t="shared" si="43"/>
        <v>0</v>
      </c>
      <c r="BH116" s="40">
        <f t="shared" si="44"/>
        <v>0</v>
      </c>
      <c r="BI116" s="40">
        <f t="shared" si="45"/>
        <v>0</v>
      </c>
      <c r="BJ116" s="40">
        <f t="shared" si="46"/>
        <v>0</v>
      </c>
      <c r="BK116" s="40">
        <f t="shared" si="47"/>
        <v>0.1203852327447833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 s="42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</row>
    <row r="117" spans="1:134" s="32" customFormat="1" ht="17" thickBot="1" x14ac:dyDescent="0.25">
      <c r="A117" s="124" t="str">
        <f>CONFIGURACAO!$C$4</f>
        <v>AREA 21</v>
      </c>
      <c r="B117" s="125">
        <v>115</v>
      </c>
      <c r="C117" s="249" t="s">
        <v>285</v>
      </c>
      <c r="D117" s="126">
        <f t="shared" si="51"/>
        <v>6</v>
      </c>
      <c r="E117" s="250" t="s">
        <v>452</v>
      </c>
      <c r="F117" s="250">
        <v>0</v>
      </c>
      <c r="G117" s="250">
        <v>0</v>
      </c>
      <c r="H117" s="250">
        <v>0</v>
      </c>
      <c r="I117" s="250">
        <v>1</v>
      </c>
      <c r="J117" s="87"/>
      <c r="K117" s="94"/>
      <c r="L117" s="94"/>
      <c r="M117" s="154">
        <f t="shared" si="48"/>
        <v>1</v>
      </c>
      <c r="N117">
        <v>0.75</v>
      </c>
      <c r="O117">
        <v>0</v>
      </c>
      <c r="P117">
        <v>0</v>
      </c>
      <c r="Q117">
        <v>0</v>
      </c>
      <c r="R117">
        <v>0.75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s="139">
        <f t="shared" si="32"/>
        <v>0.75</v>
      </c>
      <c r="AD117" s="140">
        <f t="shared" si="33"/>
        <v>0.75</v>
      </c>
      <c r="AE117" s="141">
        <f t="shared" si="52"/>
        <v>0</v>
      </c>
      <c r="AF117" s="263">
        <f t="shared" si="53"/>
        <v>0</v>
      </c>
      <c r="AG117" s="265">
        <f t="shared" si="49"/>
        <v>0.75</v>
      </c>
      <c r="AI117" s="37">
        <f>IFERROR(IF(M117&gt;0,(N117*CONFIGURACAO!$C$20)+(O117*CONFIGURACAO!$C$21)+(P117*CONFIGURACAO!$C$22)+(Q117*CONFIGURACAO!$C$23)+(R117*CONFIGURACAO!$C$24),""),"")</f>
        <v>90</v>
      </c>
      <c r="AJ117" s="38">
        <f>IF(S117=0,0,IF(CONFIGURACAO!$C$15="SIM",(IF(S117&gt;CONFIGURACAO!$C$16,CONFIGURACAO!$C$16*CONFIGURACAO!$C$25,S117*CONFIGURACAO!$C$25)),'PI AREA  P75'!S117*CONFIGURACAO!$C$25))</f>
        <v>0</v>
      </c>
      <c r="AK117" s="38">
        <f>IF(T117=0,0,IF(CONFIGURACAO!$C$17="SIM",(IF(T117&gt;CONFIGURACAO!$C$18,CONFIGURACAO!$C$18*CONFIGURACAO!$C$26,T117*CONFIGURACAO!$C$26)),'PI AREA  P75'!T117*CONFIGURACAO!$C$26))</f>
        <v>0</v>
      </c>
      <c r="AL117" s="38">
        <f>IFERROR(IF(M117&gt;0,(U117*CONFIGURACAO!$C$29)+(V117*CONFIGURACAO!$C$30),""),"")</f>
        <v>0</v>
      </c>
      <c r="AM117" s="38">
        <f>IF(W117=0,0,IF(CONFIGURACAO!$C$41="SIM",(IF(W117&gt;CONFIGURACAO!$C$41,CONFIGURACAO!$C$41*CONFIGURACAO!$C$31,W117*CONFIGURACAO!$C$31)),'PI AREA  P75'!W117*CONFIGURACAO!$C$31))</f>
        <v>0</v>
      </c>
      <c r="AN117" s="38">
        <f>IF(X117=0,0,IF(CONFIGURACAO!$C$39="SIM",(IF(X117&gt;CONFIGURACAO!$C$40,CONFIGURACAO!$C$40*CONFIGURACAO!$C$32,X117*CONFIGURACAO!$C$32)),'PI AREA  P75'!X117*CONFIGURACAO!$C$32))</f>
        <v>0</v>
      </c>
      <c r="AO117" s="38">
        <f>IFERROR(IF(M117&gt;0,(Y117*CONFIGURACAO!$C$33)+(Z117*CONFIGURACAO!$C$34)+(AA117*CONFIGURACAO!$C$35)+(AB117*CONFIGURACAO!$C$36),""),"")</f>
        <v>0</v>
      </c>
      <c r="AP117" s="38">
        <f>IF(AA117=0,0,IF(CONFIGURACAO!$C$46="SIM",(IF(AA117&gt;CONFIGURACAO!$C$47,CONFIGURACAO!$C$47*CONFIGURACAO!$C$35,AA117*CONFIGURACAO!$C$35)),'PI AREA  P75'!AA117*CONFIGURACAO!$C$35))</f>
        <v>0</v>
      </c>
      <c r="AQ117" s="38">
        <f>IF(AB117=0,0,IF(CONFIGURACAO!$C$44="SIM",(IF(AB117&gt;CONFIGURACAO!$C$45,CONFIGURACAO!$C$45*CONFIGURACAO!$C$36,AB117*CONFIGURACAO!$C$36)),'PI AREA  P75'!AB117*CONFIGURACAO!$C$36))</f>
        <v>0</v>
      </c>
      <c r="AR117" s="38">
        <f t="shared" si="50"/>
        <v>90</v>
      </c>
      <c r="AS117" s="68">
        <f>IF(AR117="","",$AR117-(($AS$2/CONFIGURACAO!$C$6)*$M117))</f>
        <v>15</v>
      </c>
      <c r="AT117" s="73">
        <f t="shared" si="34"/>
        <v>3</v>
      </c>
      <c r="AU117" s="75">
        <f>IF(AR117="","",$AR117-(($AU$2/CONFIGURACAO!$C$6)*$M117))</f>
        <v>-35</v>
      </c>
      <c r="AV117" s="76" t="str">
        <f t="shared" si="35"/>
        <v>NAO</v>
      </c>
      <c r="AW117" s="74">
        <f>IF(AR117="","",$AR117-(($AW$2/CONFIGURACAO!$C$6)*$M117))</f>
        <v>-85</v>
      </c>
      <c r="AX117" s="72" t="str">
        <f t="shared" si="36"/>
        <v>NAO</v>
      </c>
      <c r="AZ117" s="39">
        <f t="shared" si="37"/>
        <v>8.4510613124498223E-3</v>
      </c>
      <c r="BA117" s="146">
        <f t="shared" si="38"/>
        <v>1.5</v>
      </c>
      <c r="BB117" s="146">
        <f t="shared" si="39"/>
        <v>1054</v>
      </c>
      <c r="BC117" s="32">
        <f t="shared" si="40"/>
        <v>1054</v>
      </c>
      <c r="BD117" s="148"/>
      <c r="BE117" s="40">
        <f t="shared" si="41"/>
        <v>2.7943368107302535E-2</v>
      </c>
      <c r="BF117" s="40">
        <f t="shared" si="42"/>
        <v>0</v>
      </c>
      <c r="BG117" s="40">
        <f t="shared" si="43"/>
        <v>0</v>
      </c>
      <c r="BH117" s="40">
        <f t="shared" si="44"/>
        <v>0</v>
      </c>
      <c r="BI117" s="40">
        <f t="shared" si="45"/>
        <v>7.9957356076759065E-2</v>
      </c>
      <c r="BJ117" s="40">
        <f t="shared" si="46"/>
        <v>0</v>
      </c>
      <c r="BK117" s="40">
        <f t="shared" si="47"/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 s="42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</row>
    <row r="118" spans="1:134" s="32" customFormat="1" ht="17" thickBot="1" x14ac:dyDescent="0.25">
      <c r="A118" s="124" t="str">
        <f>CONFIGURACAO!$C$4</f>
        <v>AREA 21</v>
      </c>
      <c r="B118" s="125">
        <v>116</v>
      </c>
      <c r="C118" s="249" t="s">
        <v>285</v>
      </c>
      <c r="D118" s="126">
        <f t="shared" si="51"/>
        <v>7</v>
      </c>
      <c r="E118" s="250" t="s">
        <v>453</v>
      </c>
      <c r="F118" s="250">
        <v>0</v>
      </c>
      <c r="G118" s="250">
        <v>0</v>
      </c>
      <c r="H118" s="250">
        <v>1</v>
      </c>
      <c r="I118" s="250">
        <v>1</v>
      </c>
      <c r="J118" s="87"/>
      <c r="K118" s="94"/>
      <c r="L118" s="94"/>
      <c r="M118" s="154">
        <f t="shared" si="48"/>
        <v>2</v>
      </c>
      <c r="N118">
        <v>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s="139">
        <f t="shared" si="32"/>
        <v>2</v>
      </c>
      <c r="AD118" s="140">
        <f t="shared" si="33"/>
        <v>2</v>
      </c>
      <c r="AE118" s="141">
        <f t="shared" si="52"/>
        <v>0</v>
      </c>
      <c r="AF118" s="263">
        <f t="shared" si="53"/>
        <v>0</v>
      </c>
      <c r="AG118" s="265">
        <f t="shared" si="49"/>
        <v>2</v>
      </c>
      <c r="AI118" s="37">
        <f>IFERROR(IF(M118&gt;0,(N118*CONFIGURACAO!$C$20)+(O118*CONFIGURACAO!$C$21)+(P118*CONFIGURACAO!$C$22)+(Q118*CONFIGURACAO!$C$23)+(R118*CONFIGURACAO!$C$24),""),"")</f>
        <v>200</v>
      </c>
      <c r="AJ118" s="38">
        <f>IF(S118=0,0,IF(CONFIGURACAO!$C$15="SIM",(IF(S118&gt;CONFIGURACAO!$C$16,CONFIGURACAO!$C$16*CONFIGURACAO!$C$25,S118*CONFIGURACAO!$C$25)),'PI AREA  P75'!S118*CONFIGURACAO!$C$25))</f>
        <v>0</v>
      </c>
      <c r="AK118" s="38">
        <f>IF(T118=0,0,IF(CONFIGURACAO!$C$17="SIM",(IF(T118&gt;CONFIGURACAO!$C$18,CONFIGURACAO!$C$18*CONFIGURACAO!$C$26,T118*CONFIGURACAO!$C$26)),'PI AREA  P75'!T118*CONFIGURACAO!$C$26))</f>
        <v>0</v>
      </c>
      <c r="AL118" s="38">
        <f>IFERROR(IF(M118&gt;0,(U118*CONFIGURACAO!$C$29)+(V118*CONFIGURACAO!$C$30),""),"")</f>
        <v>0</v>
      </c>
      <c r="AM118" s="38">
        <f>IF(W118=0,0,IF(CONFIGURACAO!$C$41="SIM",(IF(W118&gt;CONFIGURACAO!$C$41,CONFIGURACAO!$C$41*CONFIGURACAO!$C$31,W118*CONFIGURACAO!$C$31)),'PI AREA  P75'!W118*CONFIGURACAO!$C$31))</f>
        <v>0</v>
      </c>
      <c r="AN118" s="38">
        <f>IF(X118=0,0,IF(CONFIGURACAO!$C$39="SIM",(IF(X118&gt;CONFIGURACAO!$C$40,CONFIGURACAO!$C$40*CONFIGURACAO!$C$32,X118*CONFIGURACAO!$C$32)),'PI AREA  P75'!X118*CONFIGURACAO!$C$32))</f>
        <v>0</v>
      </c>
      <c r="AO118" s="38">
        <f>IFERROR(IF(M118&gt;0,(Y118*CONFIGURACAO!$C$33)+(Z118*CONFIGURACAO!$C$34)+(AA118*CONFIGURACAO!$C$35)+(AB118*CONFIGURACAO!$C$36),""),"")</f>
        <v>0</v>
      </c>
      <c r="AP118" s="38">
        <f>IF(AA118=0,0,IF(CONFIGURACAO!$C$46="SIM",(IF(AA118&gt;CONFIGURACAO!$C$47,CONFIGURACAO!$C$47*CONFIGURACAO!$C$35,AA118*CONFIGURACAO!$C$35)),'PI AREA  P75'!AA118*CONFIGURACAO!$C$35))</f>
        <v>0</v>
      </c>
      <c r="AQ118" s="38">
        <f>IF(AB118=0,0,IF(CONFIGURACAO!$C$44="SIM",(IF(AB118&gt;CONFIGURACAO!$C$45,CONFIGURACAO!$C$45*CONFIGURACAO!$C$36,AB118*CONFIGURACAO!$C$36)),'PI AREA  P75'!AB118*CONFIGURACAO!$C$36))</f>
        <v>0</v>
      </c>
      <c r="AR118" s="38">
        <f t="shared" si="50"/>
        <v>200</v>
      </c>
      <c r="AS118" s="68">
        <f>IF(AR118="","",$AR118-(($AS$2/CONFIGURACAO!$C$6)*$M118))</f>
        <v>50</v>
      </c>
      <c r="AT118" s="73">
        <f t="shared" si="34"/>
        <v>3</v>
      </c>
      <c r="AU118" s="75">
        <f>IF(AR118="","",$AR118-(($AU$2/CONFIGURACAO!$C$6)*$M118))</f>
        <v>-50</v>
      </c>
      <c r="AV118" s="76" t="str">
        <f t="shared" si="35"/>
        <v>NAO</v>
      </c>
      <c r="AW118" s="74">
        <f>IF(AR118="","",$AR118-(($AW$2/CONFIGURACAO!$C$6)*$M118))</f>
        <v>-150</v>
      </c>
      <c r="AX118" s="72" t="str">
        <f t="shared" si="36"/>
        <v>NAO</v>
      </c>
      <c r="AZ118" s="39">
        <f t="shared" si="37"/>
        <v>1.8780136249888495E-2</v>
      </c>
      <c r="BA118" s="146">
        <f t="shared" si="38"/>
        <v>2</v>
      </c>
      <c r="BB118" s="146">
        <f t="shared" si="39"/>
        <v>1033</v>
      </c>
      <c r="BC118" s="32">
        <f t="shared" si="40"/>
        <v>921</v>
      </c>
      <c r="BD118" s="148"/>
      <c r="BE118" s="40">
        <f t="shared" si="41"/>
        <v>7.4515648286140088E-2</v>
      </c>
      <c r="BF118" s="40">
        <f t="shared" si="42"/>
        <v>0</v>
      </c>
      <c r="BG118" s="40">
        <f t="shared" si="43"/>
        <v>0</v>
      </c>
      <c r="BH118" s="40">
        <f t="shared" si="44"/>
        <v>0</v>
      </c>
      <c r="BI118" s="40">
        <f t="shared" si="45"/>
        <v>0</v>
      </c>
      <c r="BJ118" s="40">
        <f t="shared" si="46"/>
        <v>0</v>
      </c>
      <c r="BK118" s="40">
        <f t="shared" si="47"/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 s="42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</row>
    <row r="119" spans="1:134" s="32" customFormat="1" ht="17" thickBot="1" x14ac:dyDescent="0.25">
      <c r="A119" s="124" t="str">
        <f>CONFIGURACAO!$C$4</f>
        <v>AREA 21</v>
      </c>
      <c r="B119" s="125">
        <v>117</v>
      </c>
      <c r="C119" s="249" t="s">
        <v>285</v>
      </c>
      <c r="D119" s="126">
        <f t="shared" si="51"/>
        <v>8</v>
      </c>
      <c r="E119" s="250" t="s">
        <v>454</v>
      </c>
      <c r="F119" s="250">
        <v>1</v>
      </c>
      <c r="G119" s="250">
        <v>0</v>
      </c>
      <c r="H119" s="250">
        <v>0</v>
      </c>
      <c r="I119" s="250">
        <v>0</v>
      </c>
      <c r="J119" s="87"/>
      <c r="K119" s="94"/>
      <c r="L119" s="94"/>
      <c r="M119" s="154">
        <f t="shared" si="48"/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139">
        <f t="shared" si="32"/>
        <v>0</v>
      </c>
      <c r="AD119" s="140">
        <f t="shared" si="33"/>
        <v>0</v>
      </c>
      <c r="AE119" s="141">
        <f t="shared" si="52"/>
        <v>0</v>
      </c>
      <c r="AF119" s="263">
        <f t="shared" si="53"/>
        <v>0</v>
      </c>
      <c r="AG119" s="265">
        <f t="shared" si="49"/>
        <v>0</v>
      </c>
      <c r="AI119" s="37">
        <f>IFERROR(IF(M119&gt;0,(N119*CONFIGURACAO!$C$20)+(O119*CONFIGURACAO!$C$21)+(P119*CONFIGURACAO!$C$22)+(Q119*CONFIGURACAO!$C$23)+(R119*CONFIGURACAO!$C$24),""),"")</f>
        <v>0</v>
      </c>
      <c r="AJ119" s="38">
        <f>IF(S119=0,0,IF(CONFIGURACAO!$C$15="SIM",(IF(S119&gt;CONFIGURACAO!$C$16,CONFIGURACAO!$C$16*CONFIGURACAO!$C$25,S119*CONFIGURACAO!$C$25)),'PI AREA  P75'!S119*CONFIGURACAO!$C$25))</f>
        <v>0</v>
      </c>
      <c r="AK119" s="38">
        <f>IF(T119=0,0,IF(CONFIGURACAO!$C$17="SIM",(IF(T119&gt;CONFIGURACAO!$C$18,CONFIGURACAO!$C$18*CONFIGURACAO!$C$26,T119*CONFIGURACAO!$C$26)),'PI AREA  P75'!T119*CONFIGURACAO!$C$26))</f>
        <v>0</v>
      </c>
      <c r="AL119" s="38">
        <f>IFERROR(IF(M119&gt;0,(U119*CONFIGURACAO!$C$29)+(V119*CONFIGURACAO!$C$30),""),"")</f>
        <v>0</v>
      </c>
      <c r="AM119" s="38">
        <f>IF(W119=0,0,IF(CONFIGURACAO!$C$41="SIM",(IF(W119&gt;CONFIGURACAO!$C$41,CONFIGURACAO!$C$41*CONFIGURACAO!$C$31,W119*CONFIGURACAO!$C$31)),'PI AREA  P75'!W119*CONFIGURACAO!$C$31))</f>
        <v>0</v>
      </c>
      <c r="AN119" s="38">
        <f>IF(X119=0,0,IF(CONFIGURACAO!$C$39="SIM",(IF(X119&gt;CONFIGURACAO!$C$40,CONFIGURACAO!$C$40*CONFIGURACAO!$C$32,X119*CONFIGURACAO!$C$32)),'PI AREA  P75'!X119*CONFIGURACAO!$C$32))</f>
        <v>0</v>
      </c>
      <c r="AO119" s="38">
        <f>IFERROR(IF(M119&gt;0,(Y119*CONFIGURACAO!$C$33)+(Z119*CONFIGURACAO!$C$34)+(AA119*CONFIGURACAO!$C$35)+(AB119*CONFIGURACAO!$C$36),""),"")</f>
        <v>0</v>
      </c>
      <c r="AP119" s="38">
        <f>IF(AA119=0,0,IF(CONFIGURACAO!$C$46="SIM",(IF(AA119&gt;CONFIGURACAO!$C$47,CONFIGURACAO!$C$47*CONFIGURACAO!$C$35,AA119*CONFIGURACAO!$C$35)),'PI AREA  P75'!AA119*CONFIGURACAO!$C$35))</f>
        <v>0</v>
      </c>
      <c r="AQ119" s="38">
        <f>IF(AB119=0,0,IF(CONFIGURACAO!$C$44="SIM",(IF(AB119&gt;CONFIGURACAO!$C$45,CONFIGURACAO!$C$45*CONFIGURACAO!$C$36,AB119*CONFIGURACAO!$C$36)),'PI AREA  P75'!AB119*CONFIGURACAO!$C$36))</f>
        <v>0</v>
      </c>
      <c r="AR119" s="38">
        <f t="shared" si="50"/>
        <v>0</v>
      </c>
      <c r="AS119" s="68">
        <f>IF(AR119="","",$AR119-(($AS$2/CONFIGURACAO!$C$6)*$M119))</f>
        <v>-75</v>
      </c>
      <c r="AT119" s="73" t="str">
        <f t="shared" si="34"/>
        <v>NAO</v>
      </c>
      <c r="AU119" s="75">
        <f>IF(AR119="","",$AR119-(($AU$2/CONFIGURACAO!$C$6)*$M119))</f>
        <v>-125</v>
      </c>
      <c r="AV119" s="76" t="str">
        <f t="shared" si="35"/>
        <v>NAO</v>
      </c>
      <c r="AW119" s="74">
        <f>IF(AR119="","",$AR119-(($AW$2/CONFIGURACAO!$C$6)*$M119))</f>
        <v>-175</v>
      </c>
      <c r="AX119" s="72" t="str">
        <f t="shared" si="36"/>
        <v>NAO</v>
      </c>
      <c r="AZ119" s="39">
        <f t="shared" si="37"/>
        <v>0</v>
      </c>
      <c r="BA119" s="146">
        <f t="shared" si="38"/>
        <v>0</v>
      </c>
      <c r="BB119" s="146">
        <f t="shared" si="39"/>
        <v>1158</v>
      </c>
      <c r="BC119" s="32">
        <f t="shared" si="40"/>
        <v>1158</v>
      </c>
      <c r="BD119" s="148"/>
      <c r="BE119" s="40">
        <f t="shared" si="41"/>
        <v>0</v>
      </c>
      <c r="BF119" s="40">
        <f t="shared" si="42"/>
        <v>0</v>
      </c>
      <c r="BG119" s="40">
        <f t="shared" si="43"/>
        <v>0</v>
      </c>
      <c r="BH119" s="40">
        <f t="shared" si="44"/>
        <v>0</v>
      </c>
      <c r="BI119" s="40">
        <f t="shared" si="45"/>
        <v>0</v>
      </c>
      <c r="BJ119" s="40">
        <f t="shared" si="46"/>
        <v>0</v>
      </c>
      <c r="BK119" s="40">
        <f t="shared" si="47"/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 s="42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</row>
    <row r="120" spans="1:134" s="32" customFormat="1" ht="17" thickBot="1" x14ac:dyDescent="0.25">
      <c r="A120" s="124" t="str">
        <f>CONFIGURACAO!$C$4</f>
        <v>AREA 21</v>
      </c>
      <c r="B120" s="125">
        <v>118</v>
      </c>
      <c r="C120" s="249" t="s">
        <v>285</v>
      </c>
      <c r="D120" s="126">
        <f t="shared" si="51"/>
        <v>9</v>
      </c>
      <c r="E120" s="250" t="s">
        <v>455</v>
      </c>
      <c r="F120" s="250">
        <v>1</v>
      </c>
      <c r="G120" s="250">
        <v>1</v>
      </c>
      <c r="H120" s="250">
        <v>1</v>
      </c>
      <c r="I120" s="250">
        <v>1</v>
      </c>
      <c r="J120" s="87"/>
      <c r="K120" s="94"/>
      <c r="L120" s="94"/>
      <c r="M120" s="154">
        <f t="shared" si="48"/>
        <v>4</v>
      </c>
      <c r="N120">
        <v>0.75</v>
      </c>
      <c r="O120">
        <v>1</v>
      </c>
      <c r="P120">
        <v>2</v>
      </c>
      <c r="Q120">
        <v>2</v>
      </c>
      <c r="R120">
        <v>1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139">
        <f t="shared" si="32"/>
        <v>1.75</v>
      </c>
      <c r="AD120" s="140">
        <f t="shared" si="33"/>
        <v>3.75</v>
      </c>
      <c r="AE120" s="141">
        <f t="shared" si="52"/>
        <v>0</v>
      </c>
      <c r="AF120" s="263">
        <f t="shared" si="53"/>
        <v>0</v>
      </c>
      <c r="AG120" s="265">
        <f t="shared" si="49"/>
        <v>1.75</v>
      </c>
      <c r="AI120" s="37">
        <f>IFERROR(IF(M120&gt;0,(N120*CONFIGURACAO!$C$20)+(O120*CONFIGURACAO!$C$21)+(P120*CONFIGURACAO!$C$22)+(Q120*CONFIGURACAO!$C$23)+(R120*CONFIGURACAO!$C$24),""),"")</f>
        <v>375</v>
      </c>
      <c r="AJ120" s="38">
        <f>IF(S120=0,0,IF(CONFIGURACAO!$C$15="SIM",(IF(S120&gt;CONFIGURACAO!$C$16,CONFIGURACAO!$C$16*CONFIGURACAO!$C$25,S120*CONFIGURACAO!$C$25)),'PI AREA  P75'!S120*CONFIGURACAO!$C$25))</f>
        <v>20</v>
      </c>
      <c r="AK120" s="38">
        <f>IF(T120=0,0,IF(CONFIGURACAO!$C$17="SIM",(IF(T120&gt;CONFIGURACAO!$C$18,CONFIGURACAO!$C$18*CONFIGURACAO!$C$26,T120*CONFIGURACAO!$C$26)),'PI AREA  P75'!T120*CONFIGURACAO!$C$26))</f>
        <v>0</v>
      </c>
      <c r="AL120" s="38">
        <f>IFERROR(IF(M120&gt;0,(U120*CONFIGURACAO!$C$29)+(V120*CONFIGURACAO!$C$30),""),"")</f>
        <v>0</v>
      </c>
      <c r="AM120" s="38">
        <f>IF(W120=0,0,IF(CONFIGURACAO!$C$41="SIM",(IF(W120&gt;CONFIGURACAO!$C$41,CONFIGURACAO!$C$41*CONFIGURACAO!$C$31,W120*CONFIGURACAO!$C$31)),'PI AREA  P75'!W120*CONFIGURACAO!$C$31))</f>
        <v>0</v>
      </c>
      <c r="AN120" s="38">
        <f>IF(X120=0,0,IF(CONFIGURACAO!$C$39="SIM",(IF(X120&gt;CONFIGURACAO!$C$40,CONFIGURACAO!$C$40*CONFIGURACAO!$C$32,X120*CONFIGURACAO!$C$32)),'PI AREA  P75'!X120*CONFIGURACAO!$C$32))</f>
        <v>0</v>
      </c>
      <c r="AO120" s="38">
        <f>IFERROR(IF(M120&gt;0,(Y120*CONFIGURACAO!$C$33)+(Z120*CONFIGURACAO!$C$34)+(AA120*CONFIGURACAO!$C$35)+(AB120*CONFIGURACAO!$C$36),""),"")</f>
        <v>0</v>
      </c>
      <c r="AP120" s="38">
        <f>IF(AA120=0,0,IF(CONFIGURACAO!$C$46="SIM",(IF(AA120&gt;CONFIGURACAO!$C$47,CONFIGURACAO!$C$47*CONFIGURACAO!$C$35,AA120*CONFIGURACAO!$C$35)),'PI AREA  P75'!AA120*CONFIGURACAO!$C$35))</f>
        <v>0</v>
      </c>
      <c r="AQ120" s="38">
        <f>IF(AB120=0,0,IF(CONFIGURACAO!$C$44="SIM",(IF(AB120&gt;CONFIGURACAO!$C$45,CONFIGURACAO!$C$45*CONFIGURACAO!$C$36,AB120*CONFIGURACAO!$C$36)),'PI AREA  P75'!AB120*CONFIGURACAO!$C$36))</f>
        <v>0</v>
      </c>
      <c r="AR120" s="38">
        <f t="shared" si="50"/>
        <v>395</v>
      </c>
      <c r="AS120" s="68">
        <f>IF(AR120="","",$AR120-(($AS$2/CONFIGURACAO!$C$6)*$M120))</f>
        <v>95</v>
      </c>
      <c r="AT120" s="73">
        <f t="shared" si="34"/>
        <v>3</v>
      </c>
      <c r="AU120" s="75">
        <f>IF(AR120="","",$AR120-(($AU$2/CONFIGURACAO!$C$6)*$M120))</f>
        <v>-105</v>
      </c>
      <c r="AV120" s="76" t="str">
        <f t="shared" si="35"/>
        <v>NAO</v>
      </c>
      <c r="AW120" s="74">
        <f>IF(AR120="","",$AR120-(($AW$2/CONFIGURACAO!$C$6)*$M120))</f>
        <v>-305</v>
      </c>
      <c r="AX120" s="72" t="str">
        <f t="shared" si="36"/>
        <v>NAO</v>
      </c>
      <c r="AZ120" s="39">
        <f t="shared" si="37"/>
        <v>3.709076909352977E-2</v>
      </c>
      <c r="BA120" s="146">
        <f t="shared" si="38"/>
        <v>8.75</v>
      </c>
      <c r="BB120" s="146">
        <f t="shared" si="39"/>
        <v>709</v>
      </c>
      <c r="BC120" s="32">
        <f t="shared" si="40"/>
        <v>774</v>
      </c>
      <c r="BD120" s="148"/>
      <c r="BE120" s="40">
        <f t="shared" si="41"/>
        <v>2.7943368107302535E-2</v>
      </c>
      <c r="BF120" s="40">
        <f t="shared" si="42"/>
        <v>3.8580246913580245E-2</v>
      </c>
      <c r="BG120" s="40">
        <f t="shared" si="43"/>
        <v>5.1387461459403906E-2</v>
      </c>
      <c r="BH120" s="40">
        <f t="shared" si="44"/>
        <v>8.084074373484236E-2</v>
      </c>
      <c r="BI120" s="40">
        <f t="shared" si="45"/>
        <v>0.10660980810234541</v>
      </c>
      <c r="BJ120" s="40">
        <f t="shared" si="46"/>
        <v>0.18484288354898337</v>
      </c>
      <c r="BK120" s="40">
        <f t="shared" si="47"/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 s="42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</row>
    <row r="121" spans="1:134" s="32" customFormat="1" ht="17" thickBot="1" x14ac:dyDescent="0.25">
      <c r="A121" s="124" t="str">
        <f>CONFIGURACAO!$C$4</f>
        <v>AREA 21</v>
      </c>
      <c r="B121" s="125">
        <v>119</v>
      </c>
      <c r="C121" s="249" t="s">
        <v>285</v>
      </c>
      <c r="D121" s="126">
        <f t="shared" si="51"/>
        <v>10</v>
      </c>
      <c r="E121" s="250" t="s">
        <v>456</v>
      </c>
      <c r="F121" s="250">
        <v>1</v>
      </c>
      <c r="G121" s="250">
        <v>1</v>
      </c>
      <c r="H121" s="250">
        <v>1</v>
      </c>
      <c r="I121" s="250">
        <v>1</v>
      </c>
      <c r="J121" s="87"/>
      <c r="K121" s="94"/>
      <c r="L121" s="94"/>
      <c r="M121" s="154">
        <f t="shared" si="48"/>
        <v>4</v>
      </c>
      <c r="N121">
        <v>0</v>
      </c>
      <c r="O121">
        <v>2.75</v>
      </c>
      <c r="P121">
        <v>6.25</v>
      </c>
      <c r="Q121">
        <v>9.75</v>
      </c>
      <c r="R121">
        <v>4.25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139">
        <f t="shared" si="32"/>
        <v>2.75</v>
      </c>
      <c r="AD121" s="140">
        <f t="shared" si="33"/>
        <v>9</v>
      </c>
      <c r="AE121" s="141">
        <f t="shared" si="52"/>
        <v>0</v>
      </c>
      <c r="AF121" s="263">
        <f t="shared" si="53"/>
        <v>0</v>
      </c>
      <c r="AG121" s="265">
        <f t="shared" si="49"/>
        <v>2.75</v>
      </c>
      <c r="AI121" s="37">
        <f>IFERROR(IF(M121&gt;0,(N121*CONFIGURACAO!$C$20)+(O121*CONFIGURACAO!$C$21)+(P121*CONFIGURACAO!$C$22)+(Q121*CONFIGURACAO!$C$23)+(R121*CONFIGURACAO!$C$24),""),"")</f>
        <v>1070</v>
      </c>
      <c r="AJ121" s="38">
        <f>IF(S121=0,0,IF(CONFIGURACAO!$C$15="SIM",(IF(S121&gt;CONFIGURACAO!$C$16,CONFIGURACAO!$C$16*CONFIGURACAO!$C$25,S121*CONFIGURACAO!$C$25)),'PI AREA  P75'!S121*CONFIGURACAO!$C$25))</f>
        <v>10</v>
      </c>
      <c r="AK121" s="38">
        <f>IF(T121=0,0,IF(CONFIGURACAO!$C$17="SIM",(IF(T121&gt;CONFIGURACAO!$C$18,CONFIGURACAO!$C$18*CONFIGURACAO!$C$26,T121*CONFIGURACAO!$C$26)),'PI AREA  P75'!T121*CONFIGURACAO!$C$26))</f>
        <v>0</v>
      </c>
      <c r="AL121" s="38">
        <f>IFERROR(IF(M121&gt;0,(U121*CONFIGURACAO!$C$29)+(V121*CONFIGURACAO!$C$30),""),"")</f>
        <v>0</v>
      </c>
      <c r="AM121" s="38">
        <f>IF(W121=0,0,IF(CONFIGURACAO!$C$41="SIM",(IF(W121&gt;CONFIGURACAO!$C$41,CONFIGURACAO!$C$41*CONFIGURACAO!$C$31,W121*CONFIGURACAO!$C$31)),'PI AREA  P75'!W121*CONFIGURACAO!$C$31))</f>
        <v>0</v>
      </c>
      <c r="AN121" s="38">
        <f>IF(X121=0,0,IF(CONFIGURACAO!$C$39="SIM",(IF(X121&gt;CONFIGURACAO!$C$40,CONFIGURACAO!$C$40*CONFIGURACAO!$C$32,X121*CONFIGURACAO!$C$32)),'PI AREA  P75'!X121*CONFIGURACAO!$C$32))</f>
        <v>0</v>
      </c>
      <c r="AO121" s="38">
        <f>IFERROR(IF(M121&gt;0,(Y121*CONFIGURACAO!$C$33)+(Z121*CONFIGURACAO!$C$34)+(AA121*CONFIGURACAO!$C$35)+(AB121*CONFIGURACAO!$C$36),""),"")</f>
        <v>0</v>
      </c>
      <c r="AP121" s="38">
        <f>IF(AA121=0,0,IF(CONFIGURACAO!$C$46="SIM",(IF(AA121&gt;CONFIGURACAO!$C$47,CONFIGURACAO!$C$47*CONFIGURACAO!$C$35,AA121*CONFIGURACAO!$C$35)),'PI AREA  P75'!AA121*CONFIGURACAO!$C$35))</f>
        <v>0</v>
      </c>
      <c r="AQ121" s="38">
        <f>IF(AB121=0,0,IF(CONFIGURACAO!$C$44="SIM",(IF(AB121&gt;CONFIGURACAO!$C$45,CONFIGURACAO!$C$45*CONFIGURACAO!$C$36,AB121*CONFIGURACAO!$C$36)),'PI AREA  P75'!AB121*CONFIGURACAO!$C$36))</f>
        <v>0</v>
      </c>
      <c r="AR121" s="38">
        <f t="shared" si="50"/>
        <v>1080</v>
      </c>
      <c r="AS121" s="68">
        <f>IF(AR121="","",$AR121-(($AS$2/CONFIGURACAO!$C$6)*$M121))</f>
        <v>780</v>
      </c>
      <c r="AT121" s="73">
        <f t="shared" si="34"/>
        <v>3</v>
      </c>
      <c r="AU121" s="75">
        <f>IF(AR121="","",$AR121-(($AU$2/CONFIGURACAO!$C$6)*$M121))</f>
        <v>580</v>
      </c>
      <c r="AV121" s="76">
        <f t="shared" si="35"/>
        <v>4</v>
      </c>
      <c r="AW121" s="74">
        <f>IF(AR121="","",$AR121-(($AW$2/CONFIGURACAO!$C$6)*$M121))</f>
        <v>380</v>
      </c>
      <c r="AX121" s="72">
        <f t="shared" si="36"/>
        <v>5</v>
      </c>
      <c r="AZ121" s="39">
        <f t="shared" si="37"/>
        <v>0.10141273574939785</v>
      </c>
      <c r="BA121" s="146">
        <f t="shared" si="38"/>
        <v>24</v>
      </c>
      <c r="BB121" s="146">
        <f t="shared" si="39"/>
        <v>243</v>
      </c>
      <c r="BC121" s="32">
        <f t="shared" si="40"/>
        <v>359</v>
      </c>
      <c r="BD121" s="148"/>
      <c r="BE121" s="40">
        <f t="shared" si="41"/>
        <v>0</v>
      </c>
      <c r="BF121" s="40">
        <f t="shared" si="42"/>
        <v>0.10609567901234568</v>
      </c>
      <c r="BG121" s="40">
        <f t="shared" si="43"/>
        <v>0.16058581706063721</v>
      </c>
      <c r="BH121" s="40">
        <f t="shared" si="44"/>
        <v>0.39409862570735654</v>
      </c>
      <c r="BI121" s="40">
        <f t="shared" si="45"/>
        <v>0.453091684434968</v>
      </c>
      <c r="BJ121" s="40">
        <f t="shared" si="46"/>
        <v>9.2421441774491686E-2</v>
      </c>
      <c r="BK121" s="40">
        <f t="shared" si="47"/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 s="42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</row>
    <row r="122" spans="1:134" s="32" customFormat="1" ht="17" thickBot="1" x14ac:dyDescent="0.25">
      <c r="A122" s="124" t="str">
        <f>CONFIGURACAO!$C$4</f>
        <v>AREA 21</v>
      </c>
      <c r="B122" s="125">
        <v>120</v>
      </c>
      <c r="C122" s="249" t="s">
        <v>285</v>
      </c>
      <c r="D122" s="126">
        <f t="shared" si="51"/>
        <v>11</v>
      </c>
      <c r="E122" s="250" t="s">
        <v>457</v>
      </c>
      <c r="F122" s="250">
        <v>1</v>
      </c>
      <c r="G122" s="250">
        <v>1</v>
      </c>
      <c r="H122" s="250">
        <v>1</v>
      </c>
      <c r="I122" s="250">
        <v>1</v>
      </c>
      <c r="J122" s="87"/>
      <c r="K122" s="94"/>
      <c r="L122" s="94"/>
      <c r="M122" s="154">
        <f t="shared" si="48"/>
        <v>4</v>
      </c>
      <c r="N122">
        <v>0.75</v>
      </c>
      <c r="O122">
        <v>0.75</v>
      </c>
      <c r="P122">
        <v>0</v>
      </c>
      <c r="Q122">
        <v>0.75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139">
        <f t="shared" si="32"/>
        <v>1.5</v>
      </c>
      <c r="AD122" s="140">
        <f t="shared" si="33"/>
        <v>1.5</v>
      </c>
      <c r="AE122" s="141">
        <f t="shared" si="52"/>
        <v>0</v>
      </c>
      <c r="AF122" s="263">
        <f t="shared" si="53"/>
        <v>0</v>
      </c>
      <c r="AG122" s="265">
        <f t="shared" si="49"/>
        <v>1.5</v>
      </c>
      <c r="AI122" s="37">
        <f>IFERROR(IF(M122&gt;0,(N122*CONFIGURACAO!$C$20)+(O122*CONFIGURACAO!$C$21)+(P122*CONFIGURACAO!$C$22)+(Q122*CONFIGURACAO!$C$23)+(R122*CONFIGURACAO!$C$24),""),"")</f>
        <v>165</v>
      </c>
      <c r="AJ122" s="38">
        <f>IF(S122=0,0,IF(CONFIGURACAO!$C$15="SIM",(IF(S122&gt;CONFIGURACAO!$C$16,CONFIGURACAO!$C$16*CONFIGURACAO!$C$25,S122*CONFIGURACAO!$C$25)),'PI AREA  P75'!S122*CONFIGURACAO!$C$25))</f>
        <v>0</v>
      </c>
      <c r="AK122" s="38">
        <f>IF(T122=0,0,IF(CONFIGURACAO!$C$17="SIM",(IF(T122&gt;CONFIGURACAO!$C$18,CONFIGURACAO!$C$18*CONFIGURACAO!$C$26,T122*CONFIGURACAO!$C$26)),'PI AREA  P75'!T122*CONFIGURACAO!$C$26))</f>
        <v>0</v>
      </c>
      <c r="AL122" s="38">
        <f>IFERROR(IF(M122&gt;0,(U122*CONFIGURACAO!$C$29)+(V122*CONFIGURACAO!$C$30),""),"")</f>
        <v>0</v>
      </c>
      <c r="AM122" s="38">
        <f>IF(W122=0,0,IF(CONFIGURACAO!$C$41="SIM",(IF(W122&gt;CONFIGURACAO!$C$41,CONFIGURACAO!$C$41*CONFIGURACAO!$C$31,W122*CONFIGURACAO!$C$31)),'PI AREA  P75'!W122*CONFIGURACAO!$C$31))</f>
        <v>0</v>
      </c>
      <c r="AN122" s="38">
        <f>IF(X122=0,0,IF(CONFIGURACAO!$C$39="SIM",(IF(X122&gt;CONFIGURACAO!$C$40,CONFIGURACAO!$C$40*CONFIGURACAO!$C$32,X122*CONFIGURACAO!$C$32)),'PI AREA  P75'!X122*CONFIGURACAO!$C$32))</f>
        <v>0</v>
      </c>
      <c r="AO122" s="38">
        <f>IFERROR(IF(M122&gt;0,(Y122*CONFIGURACAO!$C$33)+(Z122*CONFIGURACAO!$C$34)+(AA122*CONFIGURACAO!$C$35)+(AB122*CONFIGURACAO!$C$36),""),"")</f>
        <v>0</v>
      </c>
      <c r="AP122" s="38">
        <f>IF(AA122=0,0,IF(CONFIGURACAO!$C$46="SIM",(IF(AA122&gt;CONFIGURACAO!$C$47,CONFIGURACAO!$C$47*CONFIGURACAO!$C$35,AA122*CONFIGURACAO!$C$35)),'PI AREA  P75'!AA122*CONFIGURACAO!$C$35))</f>
        <v>0</v>
      </c>
      <c r="AQ122" s="38">
        <f>IF(AB122=0,0,IF(CONFIGURACAO!$C$44="SIM",(IF(AB122&gt;CONFIGURACAO!$C$45,CONFIGURACAO!$C$45*CONFIGURACAO!$C$36,AB122*CONFIGURACAO!$C$36)),'PI AREA  P75'!AB122*CONFIGURACAO!$C$36))</f>
        <v>0</v>
      </c>
      <c r="AR122" s="38">
        <f t="shared" si="50"/>
        <v>165</v>
      </c>
      <c r="AS122" s="68">
        <f>IF(AR122="","",$AR122-(($AS$2/CONFIGURACAO!$C$6)*$M122))</f>
        <v>-135</v>
      </c>
      <c r="AT122" s="73" t="str">
        <f t="shared" si="34"/>
        <v>NAO</v>
      </c>
      <c r="AU122" s="75">
        <f>IF(AR122="","",$AR122-(($AU$2/CONFIGURACAO!$C$6)*$M122))</f>
        <v>-335</v>
      </c>
      <c r="AV122" s="76" t="str">
        <f t="shared" si="35"/>
        <v>NAO</v>
      </c>
      <c r="AW122" s="74">
        <f>IF(AR122="","",$AR122-(($AW$2/CONFIGURACAO!$C$6)*$M122))</f>
        <v>-535</v>
      </c>
      <c r="AX122" s="72" t="str">
        <f t="shared" si="36"/>
        <v>NAO</v>
      </c>
      <c r="AZ122" s="39">
        <f t="shared" si="37"/>
        <v>1.5493612406158007E-2</v>
      </c>
      <c r="BA122" s="146">
        <f t="shared" si="38"/>
        <v>2.25</v>
      </c>
      <c r="BB122" s="146">
        <f t="shared" si="39"/>
        <v>1002</v>
      </c>
      <c r="BC122" s="32">
        <f t="shared" si="40"/>
        <v>965</v>
      </c>
      <c r="BD122" s="148"/>
      <c r="BE122" s="40">
        <f t="shared" si="41"/>
        <v>2.7943368107302535E-2</v>
      </c>
      <c r="BF122" s="40">
        <f t="shared" si="42"/>
        <v>2.8935185185185182E-2</v>
      </c>
      <c r="BG122" s="40">
        <f t="shared" si="43"/>
        <v>0</v>
      </c>
      <c r="BH122" s="40">
        <f t="shared" si="44"/>
        <v>3.0315278900565887E-2</v>
      </c>
      <c r="BI122" s="40">
        <f t="shared" si="45"/>
        <v>0</v>
      </c>
      <c r="BJ122" s="40">
        <f t="shared" si="46"/>
        <v>0</v>
      </c>
      <c r="BK122" s="40">
        <f t="shared" si="47"/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 s="4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</row>
    <row r="123" spans="1:134" s="32" customFormat="1" ht="17" thickBot="1" x14ac:dyDescent="0.25">
      <c r="A123" s="124" t="str">
        <f>CONFIGURACAO!$C$4</f>
        <v>AREA 21</v>
      </c>
      <c r="B123" s="125">
        <v>121</v>
      </c>
      <c r="C123" s="249" t="s">
        <v>285</v>
      </c>
      <c r="D123" s="126">
        <f t="shared" si="51"/>
        <v>12</v>
      </c>
      <c r="E123" s="250" t="s">
        <v>458</v>
      </c>
      <c r="F123" s="250">
        <v>1</v>
      </c>
      <c r="G123" s="250">
        <v>1</v>
      </c>
      <c r="H123" s="250">
        <v>1</v>
      </c>
      <c r="I123" s="250">
        <v>1</v>
      </c>
      <c r="J123" s="87"/>
      <c r="K123" s="94"/>
      <c r="L123" s="94"/>
      <c r="M123" s="154">
        <f t="shared" si="48"/>
        <v>4</v>
      </c>
      <c r="N123">
        <v>3</v>
      </c>
      <c r="O123">
        <v>1</v>
      </c>
      <c r="P123">
        <v>5.75</v>
      </c>
      <c r="Q123">
        <v>4.75</v>
      </c>
      <c r="R123">
        <v>1.75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139">
        <f t="shared" si="32"/>
        <v>4</v>
      </c>
      <c r="AD123" s="140">
        <f t="shared" si="33"/>
        <v>9.75</v>
      </c>
      <c r="AE123" s="141">
        <f t="shared" si="52"/>
        <v>0</v>
      </c>
      <c r="AF123" s="263">
        <f t="shared" si="53"/>
        <v>0</v>
      </c>
      <c r="AG123" s="265">
        <f t="shared" si="49"/>
        <v>4</v>
      </c>
      <c r="AI123" s="37">
        <f>IFERROR(IF(M123&gt;0,(N123*CONFIGURACAO!$C$20)+(O123*CONFIGURACAO!$C$21)+(P123*CONFIGURACAO!$C$22)+(Q123*CONFIGURACAO!$C$23)+(R123*CONFIGURACAO!$C$24),""),"")</f>
        <v>950</v>
      </c>
      <c r="AJ123" s="38">
        <f>IF(S123=0,0,IF(CONFIGURACAO!$C$15="SIM",(IF(S123&gt;CONFIGURACAO!$C$16,CONFIGURACAO!$C$16*CONFIGURACAO!$C$25,S123*CONFIGURACAO!$C$25)),'PI AREA  P75'!S123*CONFIGURACAO!$C$25))</f>
        <v>0</v>
      </c>
      <c r="AK123" s="38">
        <f>IF(T123=0,0,IF(CONFIGURACAO!$C$17="SIM",(IF(T123&gt;CONFIGURACAO!$C$18,CONFIGURACAO!$C$18*CONFIGURACAO!$C$26,T123*CONFIGURACAO!$C$26)),'PI AREA  P75'!T123*CONFIGURACAO!$C$26))</f>
        <v>0</v>
      </c>
      <c r="AL123" s="38">
        <f>IFERROR(IF(M123&gt;0,(U123*CONFIGURACAO!$C$29)+(V123*CONFIGURACAO!$C$30),""),"")</f>
        <v>0</v>
      </c>
      <c r="AM123" s="38">
        <f>IF(W123=0,0,IF(CONFIGURACAO!$C$41="SIM",(IF(W123&gt;CONFIGURACAO!$C$41,CONFIGURACAO!$C$41*CONFIGURACAO!$C$31,W123*CONFIGURACAO!$C$31)),'PI AREA  P75'!W123*CONFIGURACAO!$C$31))</f>
        <v>0</v>
      </c>
      <c r="AN123" s="38">
        <f>IF(X123=0,0,IF(CONFIGURACAO!$C$39="SIM",(IF(X123&gt;CONFIGURACAO!$C$40,CONFIGURACAO!$C$40*CONFIGURACAO!$C$32,X123*CONFIGURACAO!$C$32)),'PI AREA  P75'!X123*CONFIGURACAO!$C$32))</f>
        <v>0</v>
      </c>
      <c r="AO123" s="38">
        <f>IFERROR(IF(M123&gt;0,(Y123*CONFIGURACAO!$C$33)+(Z123*CONFIGURACAO!$C$34)+(AA123*CONFIGURACAO!$C$35)+(AB123*CONFIGURACAO!$C$36),""),"")</f>
        <v>0</v>
      </c>
      <c r="AP123" s="38">
        <f>IF(AA123=0,0,IF(CONFIGURACAO!$C$46="SIM",(IF(AA123&gt;CONFIGURACAO!$C$47,CONFIGURACAO!$C$47*CONFIGURACAO!$C$35,AA123*CONFIGURACAO!$C$35)),'PI AREA  P75'!AA123*CONFIGURACAO!$C$35))</f>
        <v>0</v>
      </c>
      <c r="AQ123" s="38">
        <f>IF(AB123=0,0,IF(CONFIGURACAO!$C$44="SIM",(IF(AB123&gt;CONFIGURACAO!$C$45,CONFIGURACAO!$C$45*CONFIGURACAO!$C$36,AB123*CONFIGURACAO!$C$36)),'PI AREA  P75'!AB123*CONFIGURACAO!$C$36))</f>
        <v>0</v>
      </c>
      <c r="AR123" s="38">
        <f t="shared" si="50"/>
        <v>950</v>
      </c>
      <c r="AS123" s="68">
        <f>IF(AR123="","",$AR123-(($AS$2/CONFIGURACAO!$C$6)*$M123))</f>
        <v>650</v>
      </c>
      <c r="AT123" s="73">
        <f t="shared" si="34"/>
        <v>3</v>
      </c>
      <c r="AU123" s="75">
        <f>IF(AR123="","",$AR123-(($AU$2/CONFIGURACAO!$C$6)*$M123))</f>
        <v>450</v>
      </c>
      <c r="AV123" s="76">
        <f t="shared" si="35"/>
        <v>4</v>
      </c>
      <c r="AW123" s="74">
        <f>IF(AR123="","",$AR123-(($AW$2/CONFIGURACAO!$C$6)*$M123))</f>
        <v>250</v>
      </c>
      <c r="AX123" s="72">
        <f t="shared" si="36"/>
        <v>5</v>
      </c>
      <c r="AZ123" s="39">
        <f t="shared" si="37"/>
        <v>8.9205647186970341E-2</v>
      </c>
      <c r="BA123" s="146">
        <f t="shared" si="38"/>
        <v>16.25</v>
      </c>
      <c r="BB123" s="146">
        <f t="shared" si="39"/>
        <v>441</v>
      </c>
      <c r="BC123" s="32">
        <f t="shared" si="40"/>
        <v>417</v>
      </c>
      <c r="BD123" s="148"/>
      <c r="BE123" s="40">
        <f t="shared" si="41"/>
        <v>0.11177347242921014</v>
      </c>
      <c r="BF123" s="40">
        <f t="shared" si="42"/>
        <v>3.8580246913580245E-2</v>
      </c>
      <c r="BG123" s="40">
        <f t="shared" si="43"/>
        <v>0.14773895169578624</v>
      </c>
      <c r="BH123" s="40">
        <f t="shared" si="44"/>
        <v>0.19199676637025059</v>
      </c>
      <c r="BI123" s="40">
        <f t="shared" si="45"/>
        <v>0.18656716417910446</v>
      </c>
      <c r="BJ123" s="40">
        <f t="shared" si="46"/>
        <v>0</v>
      </c>
      <c r="BK123" s="40">
        <f t="shared" si="47"/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 s="42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</row>
    <row r="124" spans="1:134" s="32" customFormat="1" ht="17" thickBot="1" x14ac:dyDescent="0.25">
      <c r="A124" s="124" t="str">
        <f>CONFIGURACAO!$C$4</f>
        <v>AREA 21</v>
      </c>
      <c r="B124" s="125">
        <v>122</v>
      </c>
      <c r="C124" s="249" t="s">
        <v>285</v>
      </c>
      <c r="D124" s="126">
        <f t="shared" si="51"/>
        <v>13</v>
      </c>
      <c r="E124" s="250" t="s">
        <v>459</v>
      </c>
      <c r="F124" s="250">
        <v>1</v>
      </c>
      <c r="G124" s="250">
        <v>1</v>
      </c>
      <c r="H124" s="250">
        <v>1</v>
      </c>
      <c r="I124" s="250">
        <v>1</v>
      </c>
      <c r="J124" s="87"/>
      <c r="K124" s="94"/>
      <c r="L124" s="94"/>
      <c r="M124" s="154">
        <f t="shared" si="48"/>
        <v>4</v>
      </c>
      <c r="N124">
        <v>2.75</v>
      </c>
      <c r="O124">
        <v>2.25</v>
      </c>
      <c r="P124">
        <v>3.5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139">
        <f t="shared" si="32"/>
        <v>5</v>
      </c>
      <c r="AD124" s="140">
        <f t="shared" si="33"/>
        <v>8.5</v>
      </c>
      <c r="AE124" s="141">
        <f t="shared" si="52"/>
        <v>0</v>
      </c>
      <c r="AF124" s="263">
        <f t="shared" si="53"/>
        <v>0</v>
      </c>
      <c r="AG124" s="265">
        <f t="shared" si="49"/>
        <v>5</v>
      </c>
      <c r="AI124" s="37">
        <f>IFERROR(IF(M124&gt;0,(N124*CONFIGURACAO!$C$20)+(O124*CONFIGURACAO!$C$21)+(P124*CONFIGURACAO!$C$22)+(Q124*CONFIGURACAO!$C$23)+(R124*CONFIGURACAO!$C$24),""),"")</f>
        <v>685</v>
      </c>
      <c r="AJ124" s="38">
        <f>IF(S124=0,0,IF(CONFIGURACAO!$C$15="SIM",(IF(S124&gt;CONFIGURACAO!$C$16,CONFIGURACAO!$C$16*CONFIGURACAO!$C$25,S124*CONFIGURACAO!$C$25)),'PI AREA  P75'!S124*CONFIGURACAO!$C$25))</f>
        <v>0</v>
      </c>
      <c r="AK124" s="38">
        <f>IF(T124=0,0,IF(CONFIGURACAO!$C$17="SIM",(IF(T124&gt;CONFIGURACAO!$C$18,CONFIGURACAO!$C$18*CONFIGURACAO!$C$26,T124*CONFIGURACAO!$C$26)),'PI AREA  P75'!T124*CONFIGURACAO!$C$26))</f>
        <v>0</v>
      </c>
      <c r="AL124" s="38">
        <f>IFERROR(IF(M124&gt;0,(U124*CONFIGURACAO!$C$29)+(V124*CONFIGURACAO!$C$30),""),"")</f>
        <v>0</v>
      </c>
      <c r="AM124" s="38">
        <f>IF(W124=0,0,IF(CONFIGURACAO!$C$41="SIM",(IF(W124&gt;CONFIGURACAO!$C$41,CONFIGURACAO!$C$41*CONFIGURACAO!$C$31,W124*CONFIGURACAO!$C$31)),'PI AREA  P75'!W124*CONFIGURACAO!$C$31))</f>
        <v>0</v>
      </c>
      <c r="AN124" s="38">
        <f>IF(X124=0,0,IF(CONFIGURACAO!$C$39="SIM",(IF(X124&gt;CONFIGURACAO!$C$40,CONFIGURACAO!$C$40*CONFIGURACAO!$C$32,X124*CONFIGURACAO!$C$32)),'PI AREA  P75'!X124*CONFIGURACAO!$C$32))</f>
        <v>0</v>
      </c>
      <c r="AO124" s="38">
        <f>IFERROR(IF(M124&gt;0,(Y124*CONFIGURACAO!$C$33)+(Z124*CONFIGURACAO!$C$34)+(AA124*CONFIGURACAO!$C$35)+(AB124*CONFIGURACAO!$C$36),""),"")</f>
        <v>0</v>
      </c>
      <c r="AP124" s="38">
        <f>IF(AA124=0,0,IF(CONFIGURACAO!$C$46="SIM",(IF(AA124&gt;CONFIGURACAO!$C$47,CONFIGURACAO!$C$47*CONFIGURACAO!$C$35,AA124*CONFIGURACAO!$C$35)),'PI AREA  P75'!AA124*CONFIGURACAO!$C$35))</f>
        <v>0</v>
      </c>
      <c r="AQ124" s="38">
        <f>IF(AB124=0,0,IF(CONFIGURACAO!$C$44="SIM",(IF(AB124&gt;CONFIGURACAO!$C$45,CONFIGURACAO!$C$45*CONFIGURACAO!$C$36,AB124*CONFIGURACAO!$C$36)),'PI AREA  P75'!AB124*CONFIGURACAO!$C$36))</f>
        <v>0</v>
      </c>
      <c r="AR124" s="38">
        <f t="shared" si="50"/>
        <v>685</v>
      </c>
      <c r="AS124" s="68">
        <f>IF(AR124="","",$AR124-(($AS$2/CONFIGURACAO!$C$6)*$M124))</f>
        <v>385</v>
      </c>
      <c r="AT124" s="73">
        <f t="shared" si="34"/>
        <v>3</v>
      </c>
      <c r="AU124" s="75">
        <f>IF(AR124="","",$AR124-(($AU$2/CONFIGURACAO!$C$6)*$M124))</f>
        <v>185</v>
      </c>
      <c r="AV124" s="76">
        <f t="shared" si="35"/>
        <v>4</v>
      </c>
      <c r="AW124" s="74">
        <f>IF(AR124="","",$AR124-(($AW$2/CONFIGURACAO!$C$6)*$M124))</f>
        <v>-15</v>
      </c>
      <c r="AX124" s="72" t="str">
        <f t="shared" si="36"/>
        <v>NAO</v>
      </c>
      <c r="AZ124" s="39">
        <f t="shared" si="37"/>
        <v>6.432196665586809E-2</v>
      </c>
      <c r="BA124" s="146">
        <f t="shared" si="38"/>
        <v>9.5</v>
      </c>
      <c r="BB124" s="146">
        <f t="shared" si="39"/>
        <v>681</v>
      </c>
      <c r="BC124" s="32">
        <f t="shared" si="40"/>
        <v>575</v>
      </c>
      <c r="BD124" s="148"/>
      <c r="BE124" s="40">
        <f t="shared" si="41"/>
        <v>0.10245901639344263</v>
      </c>
      <c r="BF124" s="40">
        <f t="shared" si="42"/>
        <v>8.6805555555555552E-2</v>
      </c>
      <c r="BG124" s="40">
        <f t="shared" si="43"/>
        <v>8.9928057553956844E-2</v>
      </c>
      <c r="BH124" s="40">
        <f t="shared" si="44"/>
        <v>0</v>
      </c>
      <c r="BI124" s="40">
        <f t="shared" si="45"/>
        <v>0.10660980810234541</v>
      </c>
      <c r="BJ124" s="40">
        <f t="shared" si="46"/>
        <v>0</v>
      </c>
      <c r="BK124" s="40">
        <f t="shared" si="47"/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 s="42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</row>
    <row r="125" spans="1:134" s="32" customFormat="1" ht="17" thickBot="1" x14ac:dyDescent="0.25">
      <c r="A125" s="124" t="str">
        <f>CONFIGURACAO!$C$4</f>
        <v>AREA 21</v>
      </c>
      <c r="B125" s="125">
        <v>123</v>
      </c>
      <c r="C125" s="249" t="s">
        <v>285</v>
      </c>
      <c r="D125" s="126">
        <f t="shared" si="51"/>
        <v>14</v>
      </c>
      <c r="E125" s="250" t="s">
        <v>460</v>
      </c>
      <c r="F125" s="250">
        <v>1</v>
      </c>
      <c r="G125" s="250">
        <v>1</v>
      </c>
      <c r="H125" s="250">
        <v>1</v>
      </c>
      <c r="I125" s="250">
        <v>1</v>
      </c>
      <c r="J125" s="87"/>
      <c r="K125" s="94"/>
      <c r="L125" s="94"/>
      <c r="M125" s="154">
        <f t="shared" si="48"/>
        <v>4</v>
      </c>
      <c r="N125">
        <v>1</v>
      </c>
      <c r="O125">
        <v>1.5</v>
      </c>
      <c r="P125">
        <v>8.75</v>
      </c>
      <c r="Q125">
        <v>4.5</v>
      </c>
      <c r="R125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139">
        <f t="shared" si="32"/>
        <v>2.5</v>
      </c>
      <c r="AD125" s="140">
        <f t="shared" si="33"/>
        <v>11.25</v>
      </c>
      <c r="AE125" s="141">
        <f t="shared" si="52"/>
        <v>0</v>
      </c>
      <c r="AF125" s="263">
        <f t="shared" si="53"/>
        <v>0</v>
      </c>
      <c r="AG125" s="265">
        <f t="shared" si="49"/>
        <v>2.5</v>
      </c>
      <c r="AI125" s="37">
        <f>IFERROR(IF(M125&gt;0,(N125*CONFIGURACAO!$C$20)+(O125*CONFIGURACAO!$C$21)+(P125*CONFIGURACAO!$C$22)+(Q125*CONFIGURACAO!$C$23)+(R125*CONFIGURACAO!$C$24),""),"")</f>
        <v>925</v>
      </c>
      <c r="AJ125" s="38">
        <f>IF(S125=0,0,IF(CONFIGURACAO!$C$15="SIM",(IF(S125&gt;CONFIGURACAO!$C$16,CONFIGURACAO!$C$16*CONFIGURACAO!$C$25,S125*CONFIGURACAO!$C$25)),'PI AREA  P75'!S125*CONFIGURACAO!$C$25))</f>
        <v>10</v>
      </c>
      <c r="AK125" s="38">
        <f>IF(T125=0,0,IF(CONFIGURACAO!$C$17="SIM",(IF(T125&gt;CONFIGURACAO!$C$18,CONFIGURACAO!$C$18*CONFIGURACAO!$C$26,T125*CONFIGURACAO!$C$26)),'PI AREA  P75'!T125*CONFIGURACAO!$C$26))</f>
        <v>5</v>
      </c>
      <c r="AL125" s="38">
        <f>IFERROR(IF(M125&gt;0,(U125*CONFIGURACAO!$C$29)+(V125*CONFIGURACAO!$C$30),""),"")</f>
        <v>0</v>
      </c>
      <c r="AM125" s="38">
        <f>IF(W125=0,0,IF(CONFIGURACAO!$C$41="SIM",(IF(W125&gt;CONFIGURACAO!$C$41,CONFIGURACAO!$C$41*CONFIGURACAO!$C$31,W125*CONFIGURACAO!$C$31)),'PI AREA  P75'!W125*CONFIGURACAO!$C$31))</f>
        <v>0</v>
      </c>
      <c r="AN125" s="38">
        <f>IF(X125=0,0,IF(CONFIGURACAO!$C$39="SIM",(IF(X125&gt;CONFIGURACAO!$C$40,CONFIGURACAO!$C$40*CONFIGURACAO!$C$32,X125*CONFIGURACAO!$C$32)),'PI AREA  P75'!X125*CONFIGURACAO!$C$32))</f>
        <v>0</v>
      </c>
      <c r="AO125" s="38">
        <f>IFERROR(IF(M125&gt;0,(Y125*CONFIGURACAO!$C$33)+(Z125*CONFIGURACAO!$C$34)+(AA125*CONFIGURACAO!$C$35)+(AB125*CONFIGURACAO!$C$36),""),"")</f>
        <v>0</v>
      </c>
      <c r="AP125" s="38">
        <f>IF(AA125=0,0,IF(CONFIGURACAO!$C$46="SIM",(IF(AA125&gt;CONFIGURACAO!$C$47,CONFIGURACAO!$C$47*CONFIGURACAO!$C$35,AA125*CONFIGURACAO!$C$35)),'PI AREA  P75'!AA125*CONFIGURACAO!$C$35))</f>
        <v>0</v>
      </c>
      <c r="AQ125" s="38">
        <f>IF(AB125=0,0,IF(CONFIGURACAO!$C$44="SIM",(IF(AB125&gt;CONFIGURACAO!$C$45,CONFIGURACAO!$C$45*CONFIGURACAO!$C$36,AB125*CONFIGURACAO!$C$36)),'PI AREA  P75'!AB125*CONFIGURACAO!$C$36))</f>
        <v>0</v>
      </c>
      <c r="AR125" s="38">
        <f t="shared" si="50"/>
        <v>940</v>
      </c>
      <c r="AS125" s="68">
        <f>IF(AR125="","",$AR125-(($AS$2/CONFIGURACAO!$C$6)*$M125))</f>
        <v>640</v>
      </c>
      <c r="AT125" s="73">
        <f t="shared" si="34"/>
        <v>3</v>
      </c>
      <c r="AU125" s="75">
        <f>IF(AR125="","",$AR125-(($AU$2/CONFIGURACAO!$C$6)*$M125))</f>
        <v>440</v>
      </c>
      <c r="AV125" s="76">
        <f t="shared" si="35"/>
        <v>4</v>
      </c>
      <c r="AW125" s="74">
        <f>IF(AR125="","",$AR125-(($AW$2/CONFIGURACAO!$C$6)*$M125))</f>
        <v>240</v>
      </c>
      <c r="AX125" s="72">
        <f t="shared" si="36"/>
        <v>5</v>
      </c>
      <c r="AZ125" s="39">
        <f t="shared" si="37"/>
        <v>8.8266640374475916E-2</v>
      </c>
      <c r="BA125" s="146">
        <f t="shared" si="38"/>
        <v>17.75</v>
      </c>
      <c r="BB125" s="146">
        <f t="shared" si="39"/>
        <v>395</v>
      </c>
      <c r="BC125" s="32">
        <f t="shared" si="40"/>
        <v>418</v>
      </c>
      <c r="BD125" s="148"/>
      <c r="BE125" s="40">
        <f t="shared" si="41"/>
        <v>3.7257824143070044E-2</v>
      </c>
      <c r="BF125" s="40">
        <f t="shared" si="42"/>
        <v>5.7870370370370364E-2</v>
      </c>
      <c r="BG125" s="40">
        <f t="shared" si="43"/>
        <v>0.22482014388489208</v>
      </c>
      <c r="BH125" s="40">
        <f t="shared" si="44"/>
        <v>0.18189167340339529</v>
      </c>
      <c r="BI125" s="40">
        <f t="shared" si="45"/>
        <v>0</v>
      </c>
      <c r="BJ125" s="40">
        <f t="shared" si="46"/>
        <v>9.2421441774491686E-2</v>
      </c>
      <c r="BK125" s="40">
        <f t="shared" si="47"/>
        <v>0.16051364365971107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 s="42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</row>
    <row r="126" spans="1:134" s="32" customFormat="1" ht="17" thickBot="1" x14ac:dyDescent="0.25">
      <c r="A126" s="124" t="str">
        <f>CONFIGURACAO!$C$4</f>
        <v>AREA 21</v>
      </c>
      <c r="B126" s="125">
        <v>124</v>
      </c>
      <c r="C126" s="249" t="s">
        <v>285</v>
      </c>
      <c r="D126" s="126">
        <f t="shared" si="51"/>
        <v>15</v>
      </c>
      <c r="E126" s="250" t="s">
        <v>461</v>
      </c>
      <c r="F126" s="250">
        <v>1</v>
      </c>
      <c r="G126" s="250">
        <v>1</v>
      </c>
      <c r="H126" s="250">
        <v>0</v>
      </c>
      <c r="I126" s="250">
        <v>0</v>
      </c>
      <c r="J126" s="87"/>
      <c r="K126" s="94"/>
      <c r="L126" s="94"/>
      <c r="M126" s="154">
        <f t="shared" si="48"/>
        <v>2</v>
      </c>
      <c r="N126">
        <v>5</v>
      </c>
      <c r="O126">
        <v>3.25</v>
      </c>
      <c r="P126">
        <v>0</v>
      </c>
      <c r="Q126">
        <v>2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s="139">
        <f t="shared" si="32"/>
        <v>8.25</v>
      </c>
      <c r="AD126" s="140">
        <f t="shared" si="33"/>
        <v>8.25</v>
      </c>
      <c r="AE126" s="141">
        <f t="shared" si="52"/>
        <v>0</v>
      </c>
      <c r="AF126" s="263">
        <f t="shared" si="53"/>
        <v>0</v>
      </c>
      <c r="AG126" s="265">
        <f t="shared" si="49"/>
        <v>8.25</v>
      </c>
      <c r="AI126" s="37">
        <f>IFERROR(IF(M126&gt;0,(N126*CONFIGURACAO!$C$20)+(O126*CONFIGURACAO!$C$21)+(P126*CONFIGURACAO!$C$22)+(Q126*CONFIGURACAO!$C$23)+(R126*CONFIGURACAO!$C$24),""),"")</f>
        <v>840</v>
      </c>
      <c r="AJ126" s="38">
        <f>IF(S126=0,0,IF(CONFIGURACAO!$C$15="SIM",(IF(S126&gt;CONFIGURACAO!$C$16,CONFIGURACAO!$C$16*CONFIGURACAO!$C$25,S126*CONFIGURACAO!$C$25)),'PI AREA  P75'!S126*CONFIGURACAO!$C$25))</f>
        <v>0</v>
      </c>
      <c r="AK126" s="38">
        <f>IF(T126=0,0,IF(CONFIGURACAO!$C$17="SIM",(IF(T126&gt;CONFIGURACAO!$C$18,CONFIGURACAO!$C$18*CONFIGURACAO!$C$26,T126*CONFIGURACAO!$C$26)),'PI AREA  P75'!T126*CONFIGURACAO!$C$26))</f>
        <v>5</v>
      </c>
      <c r="AL126" s="38">
        <f>IFERROR(IF(M126&gt;0,(U126*CONFIGURACAO!$C$29)+(V126*CONFIGURACAO!$C$30),""),"")</f>
        <v>0</v>
      </c>
      <c r="AM126" s="38">
        <f>IF(W126=0,0,IF(CONFIGURACAO!$C$41="SIM",(IF(W126&gt;CONFIGURACAO!$C$41,CONFIGURACAO!$C$41*CONFIGURACAO!$C$31,W126*CONFIGURACAO!$C$31)),'PI AREA  P75'!W126*CONFIGURACAO!$C$31))</f>
        <v>0</v>
      </c>
      <c r="AN126" s="38">
        <f>IF(X126=0,0,IF(CONFIGURACAO!$C$39="SIM",(IF(X126&gt;CONFIGURACAO!$C$40,CONFIGURACAO!$C$40*CONFIGURACAO!$C$32,X126*CONFIGURACAO!$C$32)),'PI AREA  P75'!X126*CONFIGURACAO!$C$32))</f>
        <v>0</v>
      </c>
      <c r="AO126" s="38">
        <f>IFERROR(IF(M126&gt;0,(Y126*CONFIGURACAO!$C$33)+(Z126*CONFIGURACAO!$C$34)+(AA126*CONFIGURACAO!$C$35)+(AB126*CONFIGURACAO!$C$36),""),"")</f>
        <v>0</v>
      </c>
      <c r="AP126" s="38">
        <f>IF(AA126=0,0,IF(CONFIGURACAO!$C$46="SIM",(IF(AA126&gt;CONFIGURACAO!$C$47,CONFIGURACAO!$C$47*CONFIGURACAO!$C$35,AA126*CONFIGURACAO!$C$35)),'PI AREA  P75'!AA126*CONFIGURACAO!$C$35))</f>
        <v>0</v>
      </c>
      <c r="AQ126" s="38">
        <f>IF(AB126=0,0,IF(CONFIGURACAO!$C$44="SIM",(IF(AB126&gt;CONFIGURACAO!$C$45,CONFIGURACAO!$C$45*CONFIGURACAO!$C$36,AB126*CONFIGURACAO!$C$36)),'PI AREA  P75'!AB126*CONFIGURACAO!$C$36))</f>
        <v>0</v>
      </c>
      <c r="AR126" s="38">
        <f t="shared" si="50"/>
        <v>845</v>
      </c>
      <c r="AS126" s="68">
        <f>IF(AR126="","",$AR126-(($AS$2/CONFIGURACAO!$C$6)*$M126))</f>
        <v>695</v>
      </c>
      <c r="AT126" s="73">
        <f t="shared" si="34"/>
        <v>3</v>
      </c>
      <c r="AU126" s="75">
        <f>IF(AR126="","",$AR126-(($AU$2/CONFIGURACAO!$C$6)*$M126))</f>
        <v>595</v>
      </c>
      <c r="AV126" s="76">
        <f t="shared" si="35"/>
        <v>4</v>
      </c>
      <c r="AW126" s="74">
        <f>IF(AR126="","",$AR126-(($AW$2/CONFIGURACAO!$C$6)*$M126))</f>
        <v>495</v>
      </c>
      <c r="AX126" s="72">
        <f t="shared" si="36"/>
        <v>5</v>
      </c>
      <c r="AZ126" s="39">
        <f t="shared" si="37"/>
        <v>7.9346075655778878E-2</v>
      </c>
      <c r="BA126" s="146">
        <f t="shared" si="38"/>
        <v>11.25</v>
      </c>
      <c r="BB126" s="146">
        <f t="shared" si="39"/>
        <v>623</v>
      </c>
      <c r="BC126" s="32">
        <f t="shared" si="40"/>
        <v>471</v>
      </c>
      <c r="BD126" s="148"/>
      <c r="BE126" s="40">
        <f t="shared" si="41"/>
        <v>0.18628912071535023</v>
      </c>
      <c r="BF126" s="40">
        <f t="shared" si="42"/>
        <v>0.1253858024691358</v>
      </c>
      <c r="BG126" s="40">
        <f t="shared" si="43"/>
        <v>0</v>
      </c>
      <c r="BH126" s="40">
        <f t="shared" si="44"/>
        <v>8.084074373484236E-2</v>
      </c>
      <c r="BI126" s="40">
        <f t="shared" si="45"/>
        <v>0</v>
      </c>
      <c r="BJ126" s="40">
        <f t="shared" si="46"/>
        <v>0</v>
      </c>
      <c r="BK126" s="40">
        <f t="shared" si="47"/>
        <v>0.16051364365971107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 s="42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</row>
    <row r="127" spans="1:134" s="32" customFormat="1" ht="17" thickBot="1" x14ac:dyDescent="0.25">
      <c r="A127" s="124" t="str">
        <f>CONFIGURACAO!$C$4</f>
        <v>AREA 21</v>
      </c>
      <c r="B127" s="125">
        <v>125</v>
      </c>
      <c r="C127" s="249" t="s">
        <v>285</v>
      </c>
      <c r="D127" s="126">
        <f t="shared" si="51"/>
        <v>16</v>
      </c>
      <c r="E127" s="250" t="s">
        <v>462</v>
      </c>
      <c r="F127" s="250">
        <v>1</v>
      </c>
      <c r="G127" s="250">
        <v>1</v>
      </c>
      <c r="H127" s="250">
        <v>1</v>
      </c>
      <c r="I127" s="250">
        <v>0</v>
      </c>
      <c r="J127" s="87"/>
      <c r="K127" s="94"/>
      <c r="L127" s="94"/>
      <c r="M127" s="154">
        <f t="shared" si="48"/>
        <v>3</v>
      </c>
      <c r="N127">
        <v>0.75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s="139">
        <f t="shared" si="32"/>
        <v>0.75</v>
      </c>
      <c r="AD127" s="140">
        <f t="shared" si="33"/>
        <v>1.75</v>
      </c>
      <c r="AE127" s="141">
        <f t="shared" si="52"/>
        <v>0</v>
      </c>
      <c r="AF127" s="263">
        <f t="shared" si="53"/>
        <v>0</v>
      </c>
      <c r="AG127" s="265">
        <f t="shared" si="49"/>
        <v>0.75</v>
      </c>
      <c r="AI127" s="37">
        <f>IFERROR(IF(M127&gt;0,(N127*CONFIGURACAO!$C$20)+(O127*CONFIGURACAO!$C$21)+(P127*CONFIGURACAO!$C$22)+(Q127*CONFIGURACAO!$C$23)+(R127*CONFIGURACAO!$C$24),""),"")</f>
        <v>135</v>
      </c>
      <c r="AJ127" s="38">
        <f>IF(S127=0,0,IF(CONFIGURACAO!$C$15="SIM",(IF(S127&gt;CONFIGURACAO!$C$16,CONFIGURACAO!$C$16*CONFIGURACAO!$C$25,S127*CONFIGURACAO!$C$25)),'PI AREA  P75'!S127*CONFIGURACAO!$C$25))</f>
        <v>0</v>
      </c>
      <c r="AK127" s="38">
        <f>IF(T127=0,0,IF(CONFIGURACAO!$C$17="SIM",(IF(T127&gt;CONFIGURACAO!$C$18,CONFIGURACAO!$C$18*CONFIGURACAO!$C$26,T127*CONFIGURACAO!$C$26)),'PI AREA  P75'!T127*CONFIGURACAO!$C$26))</f>
        <v>5</v>
      </c>
      <c r="AL127" s="38">
        <f>IFERROR(IF(M127&gt;0,(U127*CONFIGURACAO!$C$29)+(V127*CONFIGURACAO!$C$30),""),"")</f>
        <v>0</v>
      </c>
      <c r="AM127" s="38">
        <f>IF(W127=0,0,IF(CONFIGURACAO!$C$41="SIM",(IF(W127&gt;CONFIGURACAO!$C$41,CONFIGURACAO!$C$41*CONFIGURACAO!$C$31,W127*CONFIGURACAO!$C$31)),'PI AREA  P75'!W127*CONFIGURACAO!$C$31))</f>
        <v>0</v>
      </c>
      <c r="AN127" s="38">
        <f>IF(X127=0,0,IF(CONFIGURACAO!$C$39="SIM",(IF(X127&gt;CONFIGURACAO!$C$40,CONFIGURACAO!$C$40*CONFIGURACAO!$C$32,X127*CONFIGURACAO!$C$32)),'PI AREA  P75'!X127*CONFIGURACAO!$C$32))</f>
        <v>0</v>
      </c>
      <c r="AO127" s="38">
        <f>IFERROR(IF(M127&gt;0,(Y127*CONFIGURACAO!$C$33)+(Z127*CONFIGURACAO!$C$34)+(AA127*CONFIGURACAO!$C$35)+(AB127*CONFIGURACAO!$C$36),""),"")</f>
        <v>0</v>
      </c>
      <c r="AP127" s="38">
        <f>IF(AA127=0,0,IF(CONFIGURACAO!$C$46="SIM",(IF(AA127&gt;CONFIGURACAO!$C$47,CONFIGURACAO!$C$47*CONFIGURACAO!$C$35,AA127*CONFIGURACAO!$C$35)),'PI AREA  P75'!AA127*CONFIGURACAO!$C$35))</f>
        <v>0</v>
      </c>
      <c r="AQ127" s="38">
        <f>IF(AB127=0,0,IF(CONFIGURACAO!$C$44="SIM",(IF(AB127&gt;CONFIGURACAO!$C$45,CONFIGURACAO!$C$45*CONFIGURACAO!$C$36,AB127*CONFIGURACAO!$C$36)),'PI AREA  P75'!AB127*CONFIGURACAO!$C$36))</f>
        <v>0</v>
      </c>
      <c r="AR127" s="38">
        <f t="shared" si="50"/>
        <v>140</v>
      </c>
      <c r="AS127" s="68">
        <f>IF(AR127="","",$AR127-(($AS$2/CONFIGURACAO!$C$6)*$M127))</f>
        <v>-85</v>
      </c>
      <c r="AT127" s="73" t="str">
        <f t="shared" si="34"/>
        <v>NAO</v>
      </c>
      <c r="AU127" s="75">
        <f>IF(AR127="","",$AR127-(($AU$2/CONFIGURACAO!$C$6)*$M127))</f>
        <v>-235</v>
      </c>
      <c r="AV127" s="76" t="str">
        <f t="shared" si="35"/>
        <v>NAO</v>
      </c>
      <c r="AW127" s="74">
        <f>IF(AR127="","",$AR127-(($AW$2/CONFIGURACAO!$C$6)*$M127))</f>
        <v>-385</v>
      </c>
      <c r="AX127" s="72" t="str">
        <f t="shared" si="36"/>
        <v>NAO</v>
      </c>
      <c r="AZ127" s="39">
        <f t="shared" si="37"/>
        <v>1.3146095374921946E-2</v>
      </c>
      <c r="BA127" s="146">
        <f t="shared" si="38"/>
        <v>2.75</v>
      </c>
      <c r="BB127" s="146">
        <f t="shared" si="39"/>
        <v>982</v>
      </c>
      <c r="BC127" s="32">
        <f t="shared" si="40"/>
        <v>989</v>
      </c>
      <c r="BD127" s="148"/>
      <c r="BE127" s="40">
        <f t="shared" si="41"/>
        <v>2.7943368107302535E-2</v>
      </c>
      <c r="BF127" s="40">
        <f t="shared" si="42"/>
        <v>0</v>
      </c>
      <c r="BG127" s="40">
        <f t="shared" si="43"/>
        <v>2.5693730729701953E-2</v>
      </c>
      <c r="BH127" s="40">
        <f t="shared" si="44"/>
        <v>0</v>
      </c>
      <c r="BI127" s="40">
        <f t="shared" si="45"/>
        <v>0</v>
      </c>
      <c r="BJ127" s="40">
        <f t="shared" si="46"/>
        <v>0</v>
      </c>
      <c r="BK127" s="40">
        <f t="shared" si="47"/>
        <v>0.16051364365971107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 s="42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</row>
    <row r="128" spans="1:134" s="32" customFormat="1" ht="17" thickBot="1" x14ac:dyDescent="0.25">
      <c r="A128" s="124" t="str">
        <f>CONFIGURACAO!$C$4</f>
        <v>AREA 21</v>
      </c>
      <c r="B128" s="125">
        <v>126</v>
      </c>
      <c r="C128" s="249" t="s">
        <v>285</v>
      </c>
      <c r="D128" s="126">
        <f t="shared" si="51"/>
        <v>17</v>
      </c>
      <c r="E128" s="250" t="s">
        <v>463</v>
      </c>
      <c r="F128" s="250">
        <v>1</v>
      </c>
      <c r="G128" s="250">
        <v>1</v>
      </c>
      <c r="H128" s="250">
        <v>1</v>
      </c>
      <c r="I128" s="250">
        <v>1</v>
      </c>
      <c r="J128" s="87"/>
      <c r="K128" s="94"/>
      <c r="L128" s="94"/>
      <c r="M128" s="154">
        <f t="shared" si="48"/>
        <v>4</v>
      </c>
      <c r="N128">
        <v>3.25</v>
      </c>
      <c r="O128">
        <v>5.25</v>
      </c>
      <c r="P128">
        <v>3.25</v>
      </c>
      <c r="Q128">
        <v>3.25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 s="139">
        <f t="shared" si="32"/>
        <v>8.5</v>
      </c>
      <c r="AD128" s="140">
        <f t="shared" si="33"/>
        <v>11.75</v>
      </c>
      <c r="AE128" s="141">
        <f t="shared" si="52"/>
        <v>0</v>
      </c>
      <c r="AF128" s="263">
        <f t="shared" si="53"/>
        <v>0</v>
      </c>
      <c r="AG128" s="265">
        <f t="shared" si="49"/>
        <v>8.5</v>
      </c>
      <c r="AI128" s="37">
        <f>IFERROR(IF(M128&gt;0,(N128*CONFIGURACAO!$C$20)+(O128*CONFIGURACAO!$C$21)+(P128*CONFIGURACAO!$C$22)+(Q128*CONFIGURACAO!$C$23)+(R128*CONFIGURACAO!$C$24),""),"")</f>
        <v>1070</v>
      </c>
      <c r="AJ128" s="38">
        <f>IF(S128=0,0,IF(CONFIGURACAO!$C$15="SIM",(IF(S128&gt;CONFIGURACAO!$C$16,CONFIGURACAO!$C$16*CONFIGURACAO!$C$25,S128*CONFIGURACAO!$C$25)),'PI AREA  P75'!S128*CONFIGURACAO!$C$25))</f>
        <v>0</v>
      </c>
      <c r="AK128" s="38">
        <f>IF(T128=0,0,IF(CONFIGURACAO!$C$17="SIM",(IF(T128&gt;CONFIGURACAO!$C$18,CONFIGURACAO!$C$18*CONFIGURACAO!$C$26,T128*CONFIGURACAO!$C$26)),'PI AREA  P75'!T128*CONFIGURACAO!$C$26))</f>
        <v>0</v>
      </c>
      <c r="AL128" s="38">
        <f>IFERROR(IF(M128&gt;0,(U128*CONFIGURACAO!$C$29)+(V128*CONFIGURACAO!$C$30),""),"")</f>
        <v>0</v>
      </c>
      <c r="AM128" s="38">
        <f>IF(W128=0,0,IF(CONFIGURACAO!$C$41="SIM",(IF(W128&gt;CONFIGURACAO!$C$41,CONFIGURACAO!$C$41*CONFIGURACAO!$C$31,W128*CONFIGURACAO!$C$31)),'PI AREA  P75'!W128*CONFIGURACAO!$C$31))</f>
        <v>0</v>
      </c>
      <c r="AN128" s="38">
        <f>IF(X128=0,0,IF(CONFIGURACAO!$C$39="SIM",(IF(X128&gt;CONFIGURACAO!$C$40,CONFIGURACAO!$C$40*CONFIGURACAO!$C$32,X128*CONFIGURACAO!$C$32)),'PI AREA  P75'!X128*CONFIGURACAO!$C$32))</f>
        <v>0</v>
      </c>
      <c r="AO128" s="38">
        <f>IFERROR(IF(M128&gt;0,(Y128*CONFIGURACAO!$C$33)+(Z128*CONFIGURACAO!$C$34)+(AA128*CONFIGURACAO!$C$35)+(AB128*CONFIGURACAO!$C$36),""),"")</f>
        <v>0</v>
      </c>
      <c r="AP128" s="38">
        <f>IF(AA128=0,0,IF(CONFIGURACAO!$C$46="SIM",(IF(AA128&gt;CONFIGURACAO!$C$47,CONFIGURACAO!$C$47*CONFIGURACAO!$C$35,AA128*CONFIGURACAO!$C$35)),'PI AREA  P75'!AA128*CONFIGURACAO!$C$35))</f>
        <v>0</v>
      </c>
      <c r="AQ128" s="38">
        <f>IF(AB128=0,0,IF(CONFIGURACAO!$C$44="SIM",(IF(AB128&gt;CONFIGURACAO!$C$45,CONFIGURACAO!$C$45*CONFIGURACAO!$C$36,AB128*CONFIGURACAO!$C$36)),'PI AREA  P75'!AB128*CONFIGURACAO!$C$36))</f>
        <v>0</v>
      </c>
      <c r="AR128" s="38">
        <f t="shared" si="50"/>
        <v>1070</v>
      </c>
      <c r="AS128" s="68">
        <f>IF(AR128="","",$AR128-(($AS$2/CONFIGURACAO!$C$6)*$M128))</f>
        <v>770</v>
      </c>
      <c r="AT128" s="73">
        <f t="shared" si="34"/>
        <v>3</v>
      </c>
      <c r="AU128" s="75">
        <f>IF(AR128="","",$AR128-(($AU$2/CONFIGURACAO!$C$6)*$M128))</f>
        <v>570</v>
      </c>
      <c r="AV128" s="76">
        <f t="shared" si="35"/>
        <v>4</v>
      </c>
      <c r="AW128" s="74">
        <f>IF(AR128="","",$AR128-(($AW$2/CONFIGURACAO!$C$6)*$M128))</f>
        <v>370</v>
      </c>
      <c r="AX128" s="72">
        <f t="shared" si="36"/>
        <v>5</v>
      </c>
      <c r="AZ128" s="39">
        <f t="shared" si="37"/>
        <v>0.10047372893690343</v>
      </c>
      <c r="BA128" s="146">
        <f t="shared" si="38"/>
        <v>15</v>
      </c>
      <c r="BB128" s="146">
        <f t="shared" si="39"/>
        <v>483</v>
      </c>
      <c r="BC128" s="32">
        <f t="shared" si="40"/>
        <v>366</v>
      </c>
      <c r="BD128" s="148"/>
      <c r="BE128" s="40">
        <f t="shared" si="41"/>
        <v>0.12108792846497764</v>
      </c>
      <c r="BF128" s="40">
        <f t="shared" si="42"/>
        <v>0.20254629629629628</v>
      </c>
      <c r="BG128" s="40">
        <f t="shared" si="43"/>
        <v>8.3504624871531347E-2</v>
      </c>
      <c r="BH128" s="40">
        <f t="shared" si="44"/>
        <v>0.13136620856911885</v>
      </c>
      <c r="BI128" s="40">
        <f t="shared" si="45"/>
        <v>0</v>
      </c>
      <c r="BJ128" s="40">
        <f t="shared" si="46"/>
        <v>0</v>
      </c>
      <c r="BK128" s="40">
        <f t="shared" si="47"/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 s="42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</row>
    <row r="129" spans="1:134" s="32" customFormat="1" ht="17" thickBot="1" x14ac:dyDescent="0.25">
      <c r="A129" s="124" t="str">
        <f>CONFIGURACAO!$C$4</f>
        <v>AREA 21</v>
      </c>
      <c r="B129" s="125">
        <v>127</v>
      </c>
      <c r="C129" s="249" t="s">
        <v>285</v>
      </c>
      <c r="D129" s="126">
        <f t="shared" si="51"/>
        <v>18</v>
      </c>
      <c r="E129" s="250" t="s">
        <v>464</v>
      </c>
      <c r="F129" s="250">
        <v>1</v>
      </c>
      <c r="G129" s="250">
        <v>0</v>
      </c>
      <c r="H129" s="250">
        <v>0</v>
      </c>
      <c r="I129" s="250">
        <v>0</v>
      </c>
      <c r="J129" s="87"/>
      <c r="K129" s="94"/>
      <c r="L129" s="94"/>
      <c r="M129" s="154">
        <f t="shared" si="48"/>
        <v>1</v>
      </c>
      <c r="N129">
        <v>0.75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s="139">
        <f t="shared" si="32"/>
        <v>0.75</v>
      </c>
      <c r="AD129" s="140">
        <f t="shared" si="33"/>
        <v>0.75</v>
      </c>
      <c r="AE129" s="141">
        <f t="shared" si="52"/>
        <v>0</v>
      </c>
      <c r="AF129" s="263">
        <f t="shared" si="53"/>
        <v>0</v>
      </c>
      <c r="AG129" s="265">
        <f t="shared" si="49"/>
        <v>0.75</v>
      </c>
      <c r="AI129" s="37">
        <f>IFERROR(IF(M129&gt;0,(N129*CONFIGURACAO!$C$20)+(O129*CONFIGURACAO!$C$21)+(P129*CONFIGURACAO!$C$22)+(Q129*CONFIGURACAO!$C$23)+(R129*CONFIGURACAO!$C$24),""),"")</f>
        <v>75</v>
      </c>
      <c r="AJ129" s="38">
        <f>IF(S129=0,0,IF(CONFIGURACAO!$C$15="SIM",(IF(S129&gt;CONFIGURACAO!$C$16,CONFIGURACAO!$C$16*CONFIGURACAO!$C$25,S129*CONFIGURACAO!$C$25)),'PI AREA  P75'!S129*CONFIGURACAO!$C$25))</f>
        <v>0</v>
      </c>
      <c r="AK129" s="38">
        <f>IF(T129=0,0,IF(CONFIGURACAO!$C$17="SIM",(IF(T129&gt;CONFIGURACAO!$C$18,CONFIGURACAO!$C$18*CONFIGURACAO!$C$26,T129*CONFIGURACAO!$C$26)),'PI AREA  P75'!T129*CONFIGURACAO!$C$26))</f>
        <v>0</v>
      </c>
      <c r="AL129" s="38">
        <f>IFERROR(IF(M129&gt;0,(U129*CONFIGURACAO!$C$29)+(V129*CONFIGURACAO!$C$30),""),"")</f>
        <v>0</v>
      </c>
      <c r="AM129" s="38">
        <f>IF(W129=0,0,IF(CONFIGURACAO!$C$41="SIM",(IF(W129&gt;CONFIGURACAO!$C$41,CONFIGURACAO!$C$41*CONFIGURACAO!$C$31,W129*CONFIGURACAO!$C$31)),'PI AREA  P75'!W129*CONFIGURACAO!$C$31))</f>
        <v>0</v>
      </c>
      <c r="AN129" s="38">
        <f>IF(X129=0,0,IF(CONFIGURACAO!$C$39="SIM",(IF(X129&gt;CONFIGURACAO!$C$40,CONFIGURACAO!$C$40*CONFIGURACAO!$C$32,X129*CONFIGURACAO!$C$32)),'PI AREA  P75'!X129*CONFIGURACAO!$C$32))</f>
        <v>0</v>
      </c>
      <c r="AO129" s="38">
        <f>IFERROR(IF(M129&gt;0,(Y129*CONFIGURACAO!$C$33)+(Z129*CONFIGURACAO!$C$34)+(AA129*CONFIGURACAO!$C$35)+(AB129*CONFIGURACAO!$C$36),""),"")</f>
        <v>0</v>
      </c>
      <c r="AP129" s="38">
        <f>IF(AA129=0,0,IF(CONFIGURACAO!$C$46="SIM",(IF(AA129&gt;CONFIGURACAO!$C$47,CONFIGURACAO!$C$47*CONFIGURACAO!$C$35,AA129*CONFIGURACAO!$C$35)),'PI AREA  P75'!AA129*CONFIGURACAO!$C$35))</f>
        <v>0</v>
      </c>
      <c r="AQ129" s="38">
        <f>IF(AB129=0,0,IF(CONFIGURACAO!$C$44="SIM",(IF(AB129&gt;CONFIGURACAO!$C$45,CONFIGURACAO!$C$45*CONFIGURACAO!$C$36,AB129*CONFIGURACAO!$C$36)),'PI AREA  P75'!AB129*CONFIGURACAO!$C$36))</f>
        <v>0</v>
      </c>
      <c r="AR129" s="38">
        <f t="shared" si="50"/>
        <v>75</v>
      </c>
      <c r="AS129" s="68">
        <f>IF(AR129="","",$AR129-(($AS$2/CONFIGURACAO!$C$6)*$M129))</f>
        <v>0</v>
      </c>
      <c r="AT129" s="73">
        <f t="shared" si="34"/>
        <v>3</v>
      </c>
      <c r="AU129" s="75">
        <f>IF(AR129="","",$AR129-(($AU$2/CONFIGURACAO!$C$6)*$M129))</f>
        <v>-50</v>
      </c>
      <c r="AV129" s="76" t="str">
        <f t="shared" si="35"/>
        <v>NAO</v>
      </c>
      <c r="AW129" s="74">
        <f>IF(AR129="","",$AR129-(($AW$2/CONFIGURACAO!$C$6)*$M129))</f>
        <v>-100</v>
      </c>
      <c r="AX129" s="72" t="str">
        <f t="shared" si="36"/>
        <v>NAO</v>
      </c>
      <c r="AZ129" s="39">
        <f t="shared" si="37"/>
        <v>7.0425510937081846E-3</v>
      </c>
      <c r="BA129" s="146">
        <f t="shared" si="38"/>
        <v>0.75</v>
      </c>
      <c r="BB129" s="146">
        <f t="shared" si="39"/>
        <v>1112</v>
      </c>
      <c r="BC129" s="32">
        <f t="shared" si="40"/>
        <v>1073</v>
      </c>
      <c r="BD129" s="148"/>
      <c r="BE129" s="40">
        <f t="shared" si="41"/>
        <v>2.7943368107302535E-2</v>
      </c>
      <c r="BF129" s="40">
        <f t="shared" si="42"/>
        <v>0</v>
      </c>
      <c r="BG129" s="40">
        <f t="shared" si="43"/>
        <v>0</v>
      </c>
      <c r="BH129" s="40">
        <f t="shared" si="44"/>
        <v>0</v>
      </c>
      <c r="BI129" s="40">
        <f t="shared" si="45"/>
        <v>0</v>
      </c>
      <c r="BJ129" s="40">
        <f t="shared" si="46"/>
        <v>0</v>
      </c>
      <c r="BK129" s="40">
        <f t="shared" si="47"/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 s="42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</row>
    <row r="130" spans="1:134" s="32" customFormat="1" ht="17" thickBot="1" x14ac:dyDescent="0.25">
      <c r="A130" s="124" t="str">
        <f>CONFIGURACAO!$C$4</f>
        <v>AREA 21</v>
      </c>
      <c r="B130" s="125">
        <v>128</v>
      </c>
      <c r="C130" s="249" t="s">
        <v>286</v>
      </c>
      <c r="D130" s="126">
        <f t="shared" si="51"/>
        <v>1</v>
      </c>
      <c r="E130" s="250" t="s">
        <v>465</v>
      </c>
      <c r="F130" s="250">
        <v>1</v>
      </c>
      <c r="G130" s="250">
        <v>1</v>
      </c>
      <c r="H130" s="250">
        <v>1</v>
      </c>
      <c r="I130" s="250">
        <v>1</v>
      </c>
      <c r="J130" s="87"/>
      <c r="K130" s="94"/>
      <c r="L130" s="94"/>
      <c r="M130" s="154">
        <f t="shared" si="48"/>
        <v>4</v>
      </c>
      <c r="N130">
        <v>3.75</v>
      </c>
      <c r="O130">
        <v>6</v>
      </c>
      <c r="P130">
        <v>4</v>
      </c>
      <c r="Q130">
        <v>3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s="139">
        <f t="shared" si="32"/>
        <v>9.75</v>
      </c>
      <c r="AD130" s="140">
        <f t="shared" si="33"/>
        <v>13.75</v>
      </c>
      <c r="AE130" s="141">
        <f t="shared" si="52"/>
        <v>0</v>
      </c>
      <c r="AF130" s="263">
        <f t="shared" si="53"/>
        <v>0</v>
      </c>
      <c r="AG130" s="265">
        <f t="shared" si="49"/>
        <v>9.75</v>
      </c>
      <c r="AI130" s="37">
        <f>IFERROR(IF(M130&gt;0,(N130*CONFIGURACAO!$C$20)+(O130*CONFIGURACAO!$C$21)+(P130*CONFIGURACAO!$C$22)+(Q130*CONFIGURACAO!$C$23)+(R130*CONFIGURACAO!$C$24),""),"")</f>
        <v>1215</v>
      </c>
      <c r="AJ130" s="38">
        <f>IF(S130=0,0,IF(CONFIGURACAO!$C$15="SIM",(IF(S130&gt;CONFIGURACAO!$C$16,CONFIGURACAO!$C$16*CONFIGURACAO!$C$25,S130*CONFIGURACAO!$C$25)),'PI AREA  P75'!S130*CONFIGURACAO!$C$25))</f>
        <v>10</v>
      </c>
      <c r="AK130" s="38">
        <f>IF(T130=0,0,IF(CONFIGURACAO!$C$17="SIM",(IF(T130&gt;CONFIGURACAO!$C$18,CONFIGURACAO!$C$18*CONFIGURACAO!$C$26,T130*CONFIGURACAO!$C$26)),'PI AREA  P75'!T130*CONFIGURACAO!$C$26))</f>
        <v>0</v>
      </c>
      <c r="AL130" s="38">
        <f>IFERROR(IF(M130&gt;0,(U130*CONFIGURACAO!$C$29)+(V130*CONFIGURACAO!$C$30),""),"")</f>
        <v>0</v>
      </c>
      <c r="AM130" s="38">
        <f>IF(W130=0,0,IF(CONFIGURACAO!$C$41="SIM",(IF(W130&gt;CONFIGURACAO!$C$41,CONFIGURACAO!$C$41*CONFIGURACAO!$C$31,W130*CONFIGURACAO!$C$31)),'PI AREA  P75'!W130*CONFIGURACAO!$C$31))</f>
        <v>0</v>
      </c>
      <c r="AN130" s="38">
        <f>IF(X130=0,0,IF(CONFIGURACAO!$C$39="SIM",(IF(X130&gt;CONFIGURACAO!$C$40,CONFIGURACAO!$C$40*CONFIGURACAO!$C$32,X130*CONFIGURACAO!$C$32)),'PI AREA  P75'!X130*CONFIGURACAO!$C$32))</f>
        <v>0</v>
      </c>
      <c r="AO130" s="38">
        <f>IFERROR(IF(M130&gt;0,(Y130*CONFIGURACAO!$C$33)+(Z130*CONFIGURACAO!$C$34)+(AA130*CONFIGURACAO!$C$35)+(AB130*CONFIGURACAO!$C$36),""),"")</f>
        <v>0</v>
      </c>
      <c r="AP130" s="38">
        <f>IF(AA130=0,0,IF(CONFIGURACAO!$C$46="SIM",(IF(AA130&gt;CONFIGURACAO!$C$47,CONFIGURACAO!$C$47*CONFIGURACAO!$C$35,AA130*CONFIGURACAO!$C$35)),'PI AREA  P75'!AA130*CONFIGURACAO!$C$35))</f>
        <v>0</v>
      </c>
      <c r="AQ130" s="38">
        <f>IF(AB130=0,0,IF(CONFIGURACAO!$C$44="SIM",(IF(AB130&gt;CONFIGURACAO!$C$45,CONFIGURACAO!$C$45*CONFIGURACAO!$C$36,AB130*CONFIGURACAO!$C$36)),'PI AREA  P75'!AB130*CONFIGURACAO!$C$36))</f>
        <v>0</v>
      </c>
      <c r="AR130" s="38">
        <f t="shared" si="50"/>
        <v>1225</v>
      </c>
      <c r="AS130" s="68">
        <f>IF(AR130="","",$AR130-(($AS$2/CONFIGURACAO!$C$6)*$M130))</f>
        <v>925</v>
      </c>
      <c r="AT130" s="73">
        <f t="shared" si="34"/>
        <v>3</v>
      </c>
      <c r="AU130" s="75">
        <f>IF(AR130="","",$AR130-(($AU$2/CONFIGURACAO!$C$6)*$M130))</f>
        <v>725</v>
      </c>
      <c r="AV130" s="76">
        <f t="shared" si="35"/>
        <v>4</v>
      </c>
      <c r="AW130" s="74">
        <f>IF(AR130="","",$AR130-(($AW$2/CONFIGURACAO!$C$6)*$M130))</f>
        <v>525</v>
      </c>
      <c r="AX130" s="72">
        <f t="shared" si="36"/>
        <v>5</v>
      </c>
      <c r="AZ130" s="39">
        <f t="shared" si="37"/>
        <v>0.11502833453056702</v>
      </c>
      <c r="BA130" s="146">
        <f t="shared" si="38"/>
        <v>17.75</v>
      </c>
      <c r="BB130" s="146">
        <f t="shared" si="39"/>
        <v>395</v>
      </c>
      <c r="BC130" s="32">
        <f t="shared" si="40"/>
        <v>292</v>
      </c>
      <c r="BD130" s="148"/>
      <c r="BE130" s="40">
        <f t="shared" si="41"/>
        <v>0.13971684053651268</v>
      </c>
      <c r="BF130" s="40">
        <f t="shared" si="42"/>
        <v>0.23148148148148145</v>
      </c>
      <c r="BG130" s="40">
        <f t="shared" si="43"/>
        <v>0.10277492291880781</v>
      </c>
      <c r="BH130" s="40">
        <f t="shared" si="44"/>
        <v>0.12126111560226355</v>
      </c>
      <c r="BI130" s="40">
        <f t="shared" si="45"/>
        <v>0</v>
      </c>
      <c r="BJ130" s="40">
        <f t="shared" si="46"/>
        <v>9.2421441774491686E-2</v>
      </c>
      <c r="BK130" s="40">
        <f t="shared" si="47"/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 s="42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</row>
    <row r="131" spans="1:134" s="32" customFormat="1" ht="17" thickBot="1" x14ac:dyDescent="0.25">
      <c r="A131" s="124" t="str">
        <f>CONFIGURACAO!$C$4</f>
        <v>AREA 21</v>
      </c>
      <c r="B131" s="125">
        <v>129</v>
      </c>
      <c r="C131" s="249" t="s">
        <v>286</v>
      </c>
      <c r="D131" s="126">
        <f t="shared" si="51"/>
        <v>2</v>
      </c>
      <c r="E131" s="250" t="s">
        <v>466</v>
      </c>
      <c r="F131" s="250">
        <v>1</v>
      </c>
      <c r="G131" s="250">
        <v>1</v>
      </c>
      <c r="H131" s="250">
        <v>1</v>
      </c>
      <c r="I131" s="250">
        <v>1</v>
      </c>
      <c r="J131" s="87"/>
      <c r="K131" s="94"/>
      <c r="L131" s="94"/>
      <c r="M131" s="154">
        <f t="shared" si="48"/>
        <v>4</v>
      </c>
      <c r="N131">
        <v>0</v>
      </c>
      <c r="O131">
        <v>2.75</v>
      </c>
      <c r="P131">
        <v>6.75</v>
      </c>
      <c r="Q131">
        <v>7.5</v>
      </c>
      <c r="R131">
        <v>0.75</v>
      </c>
      <c r="S131">
        <v>4.5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3</v>
      </c>
      <c r="AC131" s="139">
        <f t="shared" ref="AC131:AC194" si="54">IFERROR((N131+O131),"")</f>
        <v>2.75</v>
      </c>
      <c r="AD131" s="140">
        <f t="shared" ref="AD131:AD194" si="55">IFERROR(AC131+P131,"")</f>
        <v>9.5</v>
      </c>
      <c r="AE131" s="141">
        <f t="shared" si="52"/>
        <v>1</v>
      </c>
      <c r="AF131" s="263">
        <f t="shared" si="53"/>
        <v>0</v>
      </c>
      <c r="AG131" s="265">
        <f t="shared" si="49"/>
        <v>3.75</v>
      </c>
      <c r="AI131" s="37">
        <f>IFERROR(IF(M131&gt;0,(N131*CONFIGURACAO!$C$20)+(O131*CONFIGURACAO!$C$21)+(P131*CONFIGURACAO!$C$22)+(Q131*CONFIGURACAO!$C$23)+(R131*CONFIGURACAO!$C$24),""),"")</f>
        <v>940</v>
      </c>
      <c r="AJ131" s="38">
        <f>IF(S131=0,0,IF(CONFIGURACAO!$C$15="SIM",(IF(S131&gt;CONFIGURACAO!$C$16,CONFIGURACAO!$C$16*CONFIGURACAO!$C$25,S131*CONFIGURACAO!$C$25)),'PI AREA  P75'!S131*CONFIGURACAO!$C$25))</f>
        <v>40</v>
      </c>
      <c r="AK131" s="38">
        <f>IF(T131=0,0,IF(CONFIGURACAO!$C$17="SIM",(IF(T131&gt;CONFIGURACAO!$C$18,CONFIGURACAO!$C$18*CONFIGURACAO!$C$26,T131*CONFIGURACAO!$C$26)),'PI AREA  P75'!T131*CONFIGURACAO!$C$26))</f>
        <v>0</v>
      </c>
      <c r="AL131" s="38">
        <f>IFERROR(IF(M131&gt;0,(U131*CONFIGURACAO!$C$29)+(V131*CONFIGURACAO!$C$30),""),"")</f>
        <v>100</v>
      </c>
      <c r="AM131" s="38">
        <f>IF(W131=0,0,IF(CONFIGURACAO!$C$41="SIM",(IF(W131&gt;CONFIGURACAO!$C$41,CONFIGURACAO!$C$41*CONFIGURACAO!$C$31,W131*CONFIGURACAO!$C$31)),'PI AREA  P75'!W131*CONFIGURACAO!$C$31))</f>
        <v>0</v>
      </c>
      <c r="AN131" s="38">
        <f>IF(X131=0,0,IF(CONFIGURACAO!$C$39="SIM",(IF(X131&gt;CONFIGURACAO!$C$40,CONFIGURACAO!$C$40*CONFIGURACAO!$C$32,X131*CONFIGURACAO!$C$32)),'PI AREA  P75'!X131*CONFIGURACAO!$C$32))</f>
        <v>0</v>
      </c>
      <c r="AO131" s="38">
        <f>IFERROR(IF(M131&gt;0,(Y131*CONFIGURACAO!$C$33)+(Z131*CONFIGURACAO!$C$34)+(AA131*CONFIGURACAO!$C$35)+(AB131*CONFIGURACAO!$C$36),""),"")</f>
        <v>30</v>
      </c>
      <c r="AP131" s="38">
        <f>IF(AA131=0,0,IF(CONFIGURACAO!$C$46="SIM",(IF(AA131&gt;CONFIGURACAO!$C$47,CONFIGURACAO!$C$47*CONFIGURACAO!$C$35,AA131*CONFIGURACAO!$C$35)),'PI AREA  P75'!AA131*CONFIGURACAO!$C$35))</f>
        <v>0</v>
      </c>
      <c r="AQ131" s="38">
        <f>IF(AB131=0,0,IF(CONFIGURACAO!$C$44="SIM",(IF(AB131&gt;CONFIGURACAO!$C$45,CONFIGURACAO!$C$45*CONFIGURACAO!$C$36,AB131*CONFIGURACAO!$C$36)),'PI AREA  P75'!AB131*CONFIGURACAO!$C$36))</f>
        <v>20</v>
      </c>
      <c r="AR131" s="38">
        <f t="shared" si="50"/>
        <v>1130</v>
      </c>
      <c r="AS131" s="68">
        <f>IF(AR131="","",$AR131-(($AS$2/CONFIGURACAO!$C$6)*$M131))</f>
        <v>830</v>
      </c>
      <c r="AT131" s="73">
        <f t="shared" ref="AT131:AT194" si="56">IF(M131="","",IF(AS131&gt;=0,3,"NAO"))</f>
        <v>3</v>
      </c>
      <c r="AU131" s="75">
        <f>IF(AR131="","",$AR131-(($AU$2/CONFIGURACAO!$C$6)*$M131))</f>
        <v>630</v>
      </c>
      <c r="AV131" s="76">
        <f t="shared" ref="AV131:AV194" si="57">IF(M131=""," ",IF(AU131&gt;=0,4,"NAO"))</f>
        <v>4</v>
      </c>
      <c r="AW131" s="74">
        <f>IF(AR131="","",$AR131-(($AW$2/CONFIGURACAO!$C$6)*$M131))</f>
        <v>430</v>
      </c>
      <c r="AX131" s="72">
        <f t="shared" ref="AX131:AX194" si="58">IF(M131="","",IF(AW131&gt;=0,5,"NAO"))</f>
        <v>5</v>
      </c>
      <c r="AZ131" s="39">
        <f t="shared" ref="AZ131:AZ194" si="59">IF(AR131="","",(AR131/(SUM($AR$3:$AR$1204))*100))</f>
        <v>0.10610776981186999</v>
      </c>
      <c r="BA131" s="146">
        <f t="shared" ref="BA131:BA194" si="60">IF(M131="","",SUM(N131:T131,U131:X131,Y131:AB131))</f>
        <v>26.25</v>
      </c>
      <c r="BB131" s="146">
        <f t="shared" ref="BB131:BB194" si="61">IF(M131="","",RANK(BA131,$BA$3:$BA$1204))</f>
        <v>207</v>
      </c>
      <c r="BC131" s="32">
        <f t="shared" ref="BC131:BC194" si="62">IF(M131="","",RANK(AR131,$AR$3:$AR$1204))</f>
        <v>331</v>
      </c>
      <c r="BD131" s="148"/>
      <c r="BE131" s="40">
        <f t="shared" ref="BE131:BE194" si="63">IF($M131="","",IF(N131="","",(N131/N$1212*100)))</f>
        <v>0</v>
      </c>
      <c r="BF131" s="40">
        <f t="shared" ref="BF131:BF194" si="64">IF($M131="","",IF(O131="","",(O131/O$1212*100)))</f>
        <v>0.10609567901234568</v>
      </c>
      <c r="BG131" s="40">
        <f t="shared" ref="BG131:BG194" si="65">IF($M131="","",IF(P131="","",(P131/P$1212*100)))</f>
        <v>0.17343268242548818</v>
      </c>
      <c r="BH131" s="40">
        <f t="shared" ref="BH131:BH194" si="66">IF($M131="","",IF(Q131="","",(Q131/Q$1212*100)))</f>
        <v>0.30315278900565884</v>
      </c>
      <c r="BI131" s="40">
        <f t="shared" ref="BI131:BI194" si="67">IF($M131="","",IF(R131="","",(R131/R$1212*100)))</f>
        <v>7.9957356076759065E-2</v>
      </c>
      <c r="BJ131" s="40">
        <f t="shared" ref="BJ131:BJ194" si="68">IF($M131="","",IF(S131="","",(S131/S$1212*100)))</f>
        <v>0.41589648798521256</v>
      </c>
      <c r="BK131" s="40">
        <f t="shared" ref="BK131:BK194" si="69">IF($M131="","",IF(T131="","",(T131/T$1212*100)))</f>
        <v>0</v>
      </c>
      <c r="BL131">
        <v>0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3</v>
      </c>
      <c r="BT131" s="42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</row>
    <row r="132" spans="1:134" s="32" customFormat="1" ht="17" thickBot="1" x14ac:dyDescent="0.25">
      <c r="A132" s="124" t="str">
        <f>CONFIGURACAO!$C$4</f>
        <v>AREA 21</v>
      </c>
      <c r="B132" s="125">
        <v>130</v>
      </c>
      <c r="C132" s="249" t="s">
        <v>286</v>
      </c>
      <c r="D132" s="126">
        <f t="shared" si="51"/>
        <v>3</v>
      </c>
      <c r="E132" s="250" t="s">
        <v>467</v>
      </c>
      <c r="F132" s="250">
        <v>1</v>
      </c>
      <c r="G132" s="250">
        <v>1</v>
      </c>
      <c r="H132" s="250">
        <v>1</v>
      </c>
      <c r="I132" s="250">
        <v>1</v>
      </c>
      <c r="J132" s="87"/>
      <c r="K132" s="94"/>
      <c r="L132" s="94"/>
      <c r="M132" s="154">
        <f t="shared" ref="M132:M195" si="70">IF(SUM(F132:I132)&gt;0,SUM(F132:I132),"")</f>
        <v>4</v>
      </c>
      <c r="N132">
        <v>2</v>
      </c>
      <c r="O132">
        <v>0</v>
      </c>
      <c r="P132">
        <v>7.25</v>
      </c>
      <c r="Q132">
        <v>1</v>
      </c>
      <c r="R132">
        <v>1</v>
      </c>
      <c r="S132">
        <v>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s="139">
        <f t="shared" si="54"/>
        <v>2</v>
      </c>
      <c r="AD132" s="140">
        <f t="shared" si="55"/>
        <v>9.25</v>
      </c>
      <c r="AE132" s="141">
        <f t="shared" si="52"/>
        <v>0</v>
      </c>
      <c r="AF132" s="263">
        <f t="shared" si="53"/>
        <v>0</v>
      </c>
      <c r="AG132" s="265">
        <f t="shared" ref="AG132:AG195" si="71">SUM(N132+O132+U132+V132+Y132+Z132)</f>
        <v>2</v>
      </c>
      <c r="AI132" s="37">
        <f>IFERROR(IF(M132&gt;0,(N132*CONFIGURACAO!$C$20)+(O132*CONFIGURACAO!$C$21)+(P132*CONFIGURACAO!$C$22)+(Q132*CONFIGURACAO!$C$23)+(R132*CONFIGURACAO!$C$24),""),"")</f>
        <v>695</v>
      </c>
      <c r="AJ132" s="38">
        <f>IF(S132=0,0,IF(CONFIGURACAO!$C$15="SIM",(IF(S132&gt;CONFIGURACAO!$C$16,CONFIGURACAO!$C$16*CONFIGURACAO!$C$25,S132*CONFIGURACAO!$C$25)),'PI AREA  P75'!S132*CONFIGURACAO!$C$25))</f>
        <v>30</v>
      </c>
      <c r="AK132" s="38">
        <f>IF(T132=0,0,IF(CONFIGURACAO!$C$17="SIM",(IF(T132&gt;CONFIGURACAO!$C$18,CONFIGURACAO!$C$18*CONFIGURACAO!$C$26,T132*CONFIGURACAO!$C$26)),'PI AREA  P75'!T132*CONFIGURACAO!$C$26))</f>
        <v>0</v>
      </c>
      <c r="AL132" s="38">
        <f>IFERROR(IF(M132&gt;0,(U132*CONFIGURACAO!$C$29)+(V132*CONFIGURACAO!$C$30),""),"")</f>
        <v>0</v>
      </c>
      <c r="AM132" s="38">
        <f>IF(W132=0,0,IF(CONFIGURACAO!$C$41="SIM",(IF(W132&gt;CONFIGURACAO!$C$41,CONFIGURACAO!$C$41*CONFIGURACAO!$C$31,W132*CONFIGURACAO!$C$31)),'PI AREA  P75'!W132*CONFIGURACAO!$C$31))</f>
        <v>0</v>
      </c>
      <c r="AN132" s="38">
        <f>IF(X132=0,0,IF(CONFIGURACAO!$C$39="SIM",(IF(X132&gt;CONFIGURACAO!$C$40,CONFIGURACAO!$C$40*CONFIGURACAO!$C$32,X132*CONFIGURACAO!$C$32)),'PI AREA  P75'!X132*CONFIGURACAO!$C$32))</f>
        <v>0</v>
      </c>
      <c r="AO132" s="38">
        <f>IFERROR(IF(M132&gt;0,(Y132*CONFIGURACAO!$C$33)+(Z132*CONFIGURACAO!$C$34)+(AA132*CONFIGURACAO!$C$35)+(AB132*CONFIGURACAO!$C$36),""),"")</f>
        <v>0</v>
      </c>
      <c r="AP132" s="38">
        <f>IF(AA132=0,0,IF(CONFIGURACAO!$C$46="SIM",(IF(AA132&gt;CONFIGURACAO!$C$47,CONFIGURACAO!$C$47*CONFIGURACAO!$C$35,AA132*CONFIGURACAO!$C$35)),'PI AREA  P75'!AA132*CONFIGURACAO!$C$35))</f>
        <v>0</v>
      </c>
      <c r="AQ132" s="38">
        <f>IF(AB132=0,0,IF(CONFIGURACAO!$C$44="SIM",(IF(AB132&gt;CONFIGURACAO!$C$45,CONFIGURACAO!$C$45*CONFIGURACAO!$C$36,AB132*CONFIGURACAO!$C$36)),'PI AREA  P75'!AB132*CONFIGURACAO!$C$36))</f>
        <v>0</v>
      </c>
      <c r="AR132" s="38">
        <f t="shared" ref="AR132:AR195" si="72">IF(OR(M132=1,M132=2,M132=3,M132=4),SUM(AI132:AQ132),"")</f>
        <v>725</v>
      </c>
      <c r="AS132" s="68">
        <f>IF(AR132="","",$AR132-(($AS$2/CONFIGURACAO!$C$6)*$M132))</f>
        <v>425</v>
      </c>
      <c r="AT132" s="73">
        <f t="shared" si="56"/>
        <v>3</v>
      </c>
      <c r="AU132" s="75">
        <f>IF(AR132="","",$AR132-(($AU$2/CONFIGURACAO!$C$6)*$M132))</f>
        <v>225</v>
      </c>
      <c r="AV132" s="76">
        <f t="shared" si="57"/>
        <v>4</v>
      </c>
      <c r="AW132" s="74">
        <f>IF(AR132="","",$AR132-(($AW$2/CONFIGURACAO!$C$6)*$M132))</f>
        <v>25</v>
      </c>
      <c r="AX132" s="72">
        <f t="shared" si="58"/>
        <v>5</v>
      </c>
      <c r="AZ132" s="39">
        <f t="shared" si="59"/>
        <v>6.8077993905845791E-2</v>
      </c>
      <c r="BA132" s="146">
        <f t="shared" si="60"/>
        <v>14.25</v>
      </c>
      <c r="BB132" s="146">
        <f t="shared" si="61"/>
        <v>506</v>
      </c>
      <c r="BC132" s="32">
        <f t="shared" si="62"/>
        <v>550</v>
      </c>
      <c r="BD132" s="148"/>
      <c r="BE132" s="40">
        <f t="shared" si="63"/>
        <v>7.4515648286140088E-2</v>
      </c>
      <c r="BF132" s="40">
        <f t="shared" si="64"/>
        <v>0</v>
      </c>
      <c r="BG132" s="40">
        <f t="shared" si="65"/>
        <v>0.18627954779033915</v>
      </c>
      <c r="BH132" s="40">
        <f t="shared" si="66"/>
        <v>4.042037186742118E-2</v>
      </c>
      <c r="BI132" s="40">
        <f t="shared" si="67"/>
        <v>0.10660980810234541</v>
      </c>
      <c r="BJ132" s="40">
        <f t="shared" si="68"/>
        <v>0.27726432532347506</v>
      </c>
      <c r="BK132" s="40">
        <f t="shared" si="69"/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 s="4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</row>
    <row r="133" spans="1:134" s="32" customFormat="1" ht="17" thickBot="1" x14ac:dyDescent="0.25">
      <c r="A133" s="124" t="str">
        <f>CONFIGURACAO!$C$4</f>
        <v>AREA 21</v>
      </c>
      <c r="B133" s="125">
        <v>131</v>
      </c>
      <c r="C133" s="249" t="s">
        <v>286</v>
      </c>
      <c r="D133" s="126">
        <f t="shared" si="51"/>
        <v>4</v>
      </c>
      <c r="E133" s="250" t="s">
        <v>468</v>
      </c>
      <c r="F133" s="250">
        <v>1</v>
      </c>
      <c r="G133" s="250">
        <v>1</v>
      </c>
      <c r="H133" s="250">
        <v>1</v>
      </c>
      <c r="I133" s="250">
        <v>1</v>
      </c>
      <c r="J133" s="87"/>
      <c r="K133" s="94"/>
      <c r="L133" s="94"/>
      <c r="M133" s="154">
        <f t="shared" si="70"/>
        <v>4</v>
      </c>
      <c r="N133">
        <v>0</v>
      </c>
      <c r="O133">
        <v>1.75</v>
      </c>
      <c r="P133">
        <v>6.5</v>
      </c>
      <c r="Q133">
        <v>5</v>
      </c>
      <c r="R133">
        <v>1.75</v>
      </c>
      <c r="S133">
        <v>1.5</v>
      </c>
      <c r="T133">
        <v>2.75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s="139">
        <f t="shared" si="54"/>
        <v>1.75</v>
      </c>
      <c r="AD133" s="140">
        <f t="shared" si="55"/>
        <v>8.25</v>
      </c>
      <c r="AE133" s="141">
        <f t="shared" si="52"/>
        <v>0</v>
      </c>
      <c r="AF133" s="263">
        <f t="shared" si="53"/>
        <v>0</v>
      </c>
      <c r="AG133" s="265">
        <f t="shared" si="71"/>
        <v>1.75</v>
      </c>
      <c r="AI133" s="37">
        <f>IFERROR(IF(M133&gt;0,(N133*CONFIGURACAO!$C$20)+(O133*CONFIGURACAO!$C$21)+(P133*CONFIGURACAO!$C$22)+(Q133*CONFIGURACAO!$C$23)+(R133*CONFIGURACAO!$C$24),""),"")</f>
        <v>765</v>
      </c>
      <c r="AJ133" s="38">
        <f>IF(S133=0,0,IF(CONFIGURACAO!$C$15="SIM",(IF(S133&gt;CONFIGURACAO!$C$16,CONFIGURACAO!$C$16*CONFIGURACAO!$C$25,S133*CONFIGURACAO!$C$25)),'PI AREA  P75'!S133*CONFIGURACAO!$C$25))</f>
        <v>15</v>
      </c>
      <c r="AK133" s="38">
        <f>IF(T133=0,0,IF(CONFIGURACAO!$C$17="SIM",(IF(T133&gt;CONFIGURACAO!$C$18,CONFIGURACAO!$C$18*CONFIGURACAO!$C$26,T133*CONFIGURACAO!$C$26)),'PI AREA  P75'!T133*CONFIGURACAO!$C$26))</f>
        <v>13.75</v>
      </c>
      <c r="AL133" s="38">
        <f>IFERROR(IF(M133&gt;0,(U133*CONFIGURACAO!$C$29)+(V133*CONFIGURACAO!$C$30),""),"")</f>
        <v>0</v>
      </c>
      <c r="AM133" s="38">
        <f>IF(W133=0,0,IF(CONFIGURACAO!$C$41="SIM",(IF(W133&gt;CONFIGURACAO!$C$41,CONFIGURACAO!$C$41*CONFIGURACAO!$C$31,W133*CONFIGURACAO!$C$31)),'PI AREA  P75'!W133*CONFIGURACAO!$C$31))</f>
        <v>0</v>
      </c>
      <c r="AN133" s="38">
        <f>IF(X133=0,0,IF(CONFIGURACAO!$C$39="SIM",(IF(X133&gt;CONFIGURACAO!$C$40,CONFIGURACAO!$C$40*CONFIGURACAO!$C$32,X133*CONFIGURACAO!$C$32)),'PI AREA  P75'!X133*CONFIGURACAO!$C$32))</f>
        <v>0</v>
      </c>
      <c r="AO133" s="38">
        <f>IFERROR(IF(M133&gt;0,(Y133*CONFIGURACAO!$C$33)+(Z133*CONFIGURACAO!$C$34)+(AA133*CONFIGURACAO!$C$35)+(AB133*CONFIGURACAO!$C$36),""),"")</f>
        <v>0</v>
      </c>
      <c r="AP133" s="38">
        <f>IF(AA133=0,0,IF(CONFIGURACAO!$C$46="SIM",(IF(AA133&gt;CONFIGURACAO!$C$47,CONFIGURACAO!$C$47*CONFIGURACAO!$C$35,AA133*CONFIGURACAO!$C$35)),'PI AREA  P75'!AA133*CONFIGURACAO!$C$35))</f>
        <v>0</v>
      </c>
      <c r="AQ133" s="38">
        <f>IF(AB133=0,0,IF(CONFIGURACAO!$C$44="SIM",(IF(AB133&gt;CONFIGURACAO!$C$45,CONFIGURACAO!$C$45*CONFIGURACAO!$C$36,AB133*CONFIGURACAO!$C$36)),'PI AREA  P75'!AB133*CONFIGURACAO!$C$36))</f>
        <v>0</v>
      </c>
      <c r="AR133" s="38">
        <f t="shared" si="72"/>
        <v>793.75</v>
      </c>
      <c r="AS133" s="68">
        <f>IF(AR133="","",$AR133-(($AS$2/CONFIGURACAO!$C$6)*$M133))</f>
        <v>493.75</v>
      </c>
      <c r="AT133" s="73">
        <f t="shared" si="56"/>
        <v>3</v>
      </c>
      <c r="AU133" s="75">
        <f>IF(AR133="","",$AR133-(($AU$2/CONFIGURACAO!$C$6)*$M133))</f>
        <v>293.75</v>
      </c>
      <c r="AV133" s="76">
        <f t="shared" si="57"/>
        <v>4</v>
      </c>
      <c r="AW133" s="74">
        <f>IF(AR133="","",$AR133-(($AW$2/CONFIGURACAO!$C$6)*$M133))</f>
        <v>93.75</v>
      </c>
      <c r="AX133" s="72">
        <f t="shared" si="58"/>
        <v>5</v>
      </c>
      <c r="AZ133" s="39">
        <f t="shared" si="59"/>
        <v>7.4533665741744956E-2</v>
      </c>
      <c r="BA133" s="146">
        <f t="shared" si="60"/>
        <v>19.25</v>
      </c>
      <c r="BB133" s="146">
        <f t="shared" si="61"/>
        <v>349</v>
      </c>
      <c r="BC133" s="32">
        <f t="shared" si="62"/>
        <v>508</v>
      </c>
      <c r="BD133" s="148"/>
      <c r="BE133" s="40">
        <f t="shared" si="63"/>
        <v>0</v>
      </c>
      <c r="BF133" s="40">
        <f t="shared" si="64"/>
        <v>6.7515432098765427E-2</v>
      </c>
      <c r="BG133" s="40">
        <f t="shared" si="65"/>
        <v>0.16700924974306269</v>
      </c>
      <c r="BH133" s="40">
        <f t="shared" si="66"/>
        <v>0.20210185933710592</v>
      </c>
      <c r="BI133" s="40">
        <f t="shared" si="67"/>
        <v>0.18656716417910446</v>
      </c>
      <c r="BJ133" s="40">
        <f t="shared" si="68"/>
        <v>0.13863216266173753</v>
      </c>
      <c r="BK133" s="40">
        <f t="shared" si="69"/>
        <v>0.44141252006420545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 s="42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</row>
    <row r="134" spans="1:134" s="32" customFormat="1" ht="17" thickBot="1" x14ac:dyDescent="0.25">
      <c r="A134" s="124" t="str">
        <f>CONFIGURACAO!$C$4</f>
        <v>AREA 21</v>
      </c>
      <c r="B134" s="125">
        <v>132</v>
      </c>
      <c r="C134" s="249" t="s">
        <v>286</v>
      </c>
      <c r="D134" s="126">
        <f t="shared" si="51"/>
        <v>5</v>
      </c>
      <c r="E134" s="250" t="s">
        <v>469</v>
      </c>
      <c r="F134" s="250">
        <v>1</v>
      </c>
      <c r="G134" s="250">
        <v>1</v>
      </c>
      <c r="H134" s="250">
        <v>1</v>
      </c>
      <c r="I134" s="250">
        <v>1</v>
      </c>
      <c r="J134" s="87"/>
      <c r="K134" s="94"/>
      <c r="L134" s="94"/>
      <c r="M134" s="154">
        <f t="shared" si="70"/>
        <v>4</v>
      </c>
      <c r="N134">
        <v>2</v>
      </c>
      <c r="O134">
        <v>2.75</v>
      </c>
      <c r="P134">
        <v>5</v>
      </c>
      <c r="Q134">
        <v>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s="139">
        <f t="shared" si="54"/>
        <v>4.75</v>
      </c>
      <c r="AD134" s="140">
        <f t="shared" si="55"/>
        <v>9.75</v>
      </c>
      <c r="AE134" s="141">
        <f t="shared" si="52"/>
        <v>0</v>
      </c>
      <c r="AF134" s="263">
        <f t="shared" si="53"/>
        <v>0</v>
      </c>
      <c r="AG134" s="265">
        <f t="shared" si="71"/>
        <v>4.75</v>
      </c>
      <c r="AI134" s="37">
        <f>IFERROR(IF(M134&gt;0,(N134*CONFIGURACAO!$C$20)+(O134*CONFIGURACAO!$C$21)+(P134*CONFIGURACAO!$C$22)+(Q134*CONFIGURACAO!$C$23)+(R134*CONFIGURACAO!$C$24),""),"")</f>
        <v>840</v>
      </c>
      <c r="AJ134" s="38">
        <f>IF(S134=0,0,IF(CONFIGURACAO!$C$15="SIM",(IF(S134&gt;CONFIGURACAO!$C$16,CONFIGURACAO!$C$16*CONFIGURACAO!$C$25,S134*CONFIGURACAO!$C$25)),'PI AREA  P75'!S134*CONFIGURACAO!$C$25))</f>
        <v>0</v>
      </c>
      <c r="AK134" s="38">
        <f>IF(T134=0,0,IF(CONFIGURACAO!$C$17="SIM",(IF(T134&gt;CONFIGURACAO!$C$18,CONFIGURACAO!$C$18*CONFIGURACAO!$C$26,T134*CONFIGURACAO!$C$26)),'PI AREA  P75'!T134*CONFIGURACAO!$C$26))</f>
        <v>0</v>
      </c>
      <c r="AL134" s="38">
        <f>IFERROR(IF(M134&gt;0,(U134*CONFIGURACAO!$C$29)+(V134*CONFIGURACAO!$C$30),""),"")</f>
        <v>0</v>
      </c>
      <c r="AM134" s="38">
        <f>IF(W134=0,0,IF(CONFIGURACAO!$C$41="SIM",(IF(W134&gt;CONFIGURACAO!$C$41,CONFIGURACAO!$C$41*CONFIGURACAO!$C$31,W134*CONFIGURACAO!$C$31)),'PI AREA  P75'!W134*CONFIGURACAO!$C$31))</f>
        <v>0</v>
      </c>
      <c r="AN134" s="38">
        <f>IF(X134=0,0,IF(CONFIGURACAO!$C$39="SIM",(IF(X134&gt;CONFIGURACAO!$C$40,CONFIGURACAO!$C$40*CONFIGURACAO!$C$32,X134*CONFIGURACAO!$C$32)),'PI AREA  P75'!X134*CONFIGURACAO!$C$32))</f>
        <v>0</v>
      </c>
      <c r="AO134" s="38">
        <f>IFERROR(IF(M134&gt;0,(Y134*CONFIGURACAO!$C$33)+(Z134*CONFIGURACAO!$C$34)+(AA134*CONFIGURACAO!$C$35)+(AB134*CONFIGURACAO!$C$36),""),"")</f>
        <v>0</v>
      </c>
      <c r="AP134" s="38">
        <f>IF(AA134=0,0,IF(CONFIGURACAO!$C$46="SIM",(IF(AA134&gt;CONFIGURACAO!$C$47,CONFIGURACAO!$C$47*CONFIGURACAO!$C$35,AA134*CONFIGURACAO!$C$35)),'PI AREA  P75'!AA134*CONFIGURACAO!$C$35))</f>
        <v>0</v>
      </c>
      <c r="AQ134" s="38">
        <f>IF(AB134=0,0,IF(CONFIGURACAO!$C$44="SIM",(IF(AB134&gt;CONFIGURACAO!$C$45,CONFIGURACAO!$C$45*CONFIGURACAO!$C$36,AB134*CONFIGURACAO!$C$36)),'PI AREA  P75'!AB134*CONFIGURACAO!$C$36))</f>
        <v>0</v>
      </c>
      <c r="AR134" s="38">
        <f t="shared" si="72"/>
        <v>840</v>
      </c>
      <c r="AS134" s="68">
        <f>IF(AR134="","",$AR134-(($AS$2/CONFIGURACAO!$C$6)*$M134))</f>
        <v>540</v>
      </c>
      <c r="AT134" s="73">
        <f t="shared" si="56"/>
        <v>3</v>
      </c>
      <c r="AU134" s="75">
        <f>IF(AR134="","",$AR134-(($AU$2/CONFIGURACAO!$C$6)*$M134))</f>
        <v>340</v>
      </c>
      <c r="AV134" s="76">
        <f t="shared" si="57"/>
        <v>4</v>
      </c>
      <c r="AW134" s="74">
        <f>IF(AR134="","",$AR134-(($AW$2/CONFIGURACAO!$C$6)*$M134))</f>
        <v>140</v>
      </c>
      <c r="AX134" s="72">
        <f t="shared" si="58"/>
        <v>5</v>
      </c>
      <c r="AZ134" s="39">
        <f t="shared" si="59"/>
        <v>7.8876572249531665E-2</v>
      </c>
      <c r="BA134" s="146">
        <f t="shared" si="60"/>
        <v>12.75</v>
      </c>
      <c r="BB134" s="146">
        <f t="shared" si="61"/>
        <v>561</v>
      </c>
      <c r="BC134" s="32">
        <f t="shared" si="62"/>
        <v>475</v>
      </c>
      <c r="BD134" s="148"/>
      <c r="BE134" s="40">
        <f t="shared" si="63"/>
        <v>7.4515648286140088E-2</v>
      </c>
      <c r="BF134" s="40">
        <f t="shared" si="64"/>
        <v>0.10609567901234568</v>
      </c>
      <c r="BG134" s="40">
        <f t="shared" si="65"/>
        <v>0.12846865364850976</v>
      </c>
      <c r="BH134" s="40">
        <f t="shared" si="66"/>
        <v>0.12126111560226355</v>
      </c>
      <c r="BI134" s="40">
        <f t="shared" si="67"/>
        <v>0</v>
      </c>
      <c r="BJ134" s="40">
        <f t="shared" si="68"/>
        <v>0</v>
      </c>
      <c r="BK134" s="40">
        <f t="shared" si="69"/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 s="42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</row>
    <row r="135" spans="1:134" s="32" customFormat="1" ht="17" thickBot="1" x14ac:dyDescent="0.25">
      <c r="A135" s="124" t="str">
        <f>CONFIGURACAO!$C$4</f>
        <v>AREA 21</v>
      </c>
      <c r="B135" s="125">
        <v>133</v>
      </c>
      <c r="C135" s="249" t="s">
        <v>286</v>
      </c>
      <c r="D135" s="126">
        <f t="shared" si="51"/>
        <v>6</v>
      </c>
      <c r="E135" s="250" t="s">
        <v>470</v>
      </c>
      <c r="F135" s="250">
        <v>0</v>
      </c>
      <c r="G135" s="250">
        <v>0</v>
      </c>
      <c r="H135" s="250">
        <v>1</v>
      </c>
      <c r="I135" s="250">
        <v>1</v>
      </c>
      <c r="J135" s="87"/>
      <c r="K135" s="94"/>
      <c r="L135" s="94"/>
      <c r="M135" s="154">
        <f t="shared" si="70"/>
        <v>2</v>
      </c>
      <c r="N135">
        <v>0</v>
      </c>
      <c r="O135">
        <v>2.25</v>
      </c>
      <c r="P135">
        <v>0.75</v>
      </c>
      <c r="Q135">
        <v>1.5</v>
      </c>
      <c r="R135">
        <v>0</v>
      </c>
      <c r="S135">
        <v>0.75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s="139">
        <f t="shared" si="54"/>
        <v>2.25</v>
      </c>
      <c r="AD135" s="140">
        <f t="shared" si="55"/>
        <v>3</v>
      </c>
      <c r="AE135" s="141">
        <f t="shared" si="52"/>
        <v>0</v>
      </c>
      <c r="AF135" s="263">
        <f t="shared" si="53"/>
        <v>0</v>
      </c>
      <c r="AG135" s="265">
        <f t="shared" si="71"/>
        <v>2.25</v>
      </c>
      <c r="AI135" s="37">
        <f>IFERROR(IF(M135&gt;0,(N135*CONFIGURACAO!$C$20)+(O135*CONFIGURACAO!$C$21)+(P135*CONFIGURACAO!$C$22)+(Q135*CONFIGURACAO!$C$23)+(R135*CONFIGURACAO!$C$24),""),"")</f>
        <v>285</v>
      </c>
      <c r="AJ135" s="38">
        <f>IF(S135=0,0,IF(CONFIGURACAO!$C$15="SIM",(IF(S135&gt;CONFIGURACAO!$C$16,CONFIGURACAO!$C$16*CONFIGURACAO!$C$25,S135*CONFIGURACAO!$C$25)),'PI AREA  P75'!S135*CONFIGURACAO!$C$25))</f>
        <v>7.5</v>
      </c>
      <c r="AK135" s="38">
        <f>IF(T135=0,0,IF(CONFIGURACAO!$C$17="SIM",(IF(T135&gt;CONFIGURACAO!$C$18,CONFIGURACAO!$C$18*CONFIGURACAO!$C$26,T135*CONFIGURACAO!$C$26)),'PI AREA  P75'!T135*CONFIGURACAO!$C$26))</f>
        <v>0</v>
      </c>
      <c r="AL135" s="38">
        <f>IFERROR(IF(M135&gt;0,(U135*CONFIGURACAO!$C$29)+(V135*CONFIGURACAO!$C$30),""),"")</f>
        <v>0</v>
      </c>
      <c r="AM135" s="38">
        <f>IF(W135=0,0,IF(CONFIGURACAO!$C$41="SIM",(IF(W135&gt;CONFIGURACAO!$C$41,CONFIGURACAO!$C$41*CONFIGURACAO!$C$31,W135*CONFIGURACAO!$C$31)),'PI AREA  P75'!W135*CONFIGURACAO!$C$31))</f>
        <v>0</v>
      </c>
      <c r="AN135" s="38">
        <f>IF(X135=0,0,IF(CONFIGURACAO!$C$39="SIM",(IF(X135&gt;CONFIGURACAO!$C$40,CONFIGURACAO!$C$40*CONFIGURACAO!$C$32,X135*CONFIGURACAO!$C$32)),'PI AREA  P75'!X135*CONFIGURACAO!$C$32))</f>
        <v>0</v>
      </c>
      <c r="AO135" s="38">
        <f>IFERROR(IF(M135&gt;0,(Y135*CONFIGURACAO!$C$33)+(Z135*CONFIGURACAO!$C$34)+(AA135*CONFIGURACAO!$C$35)+(AB135*CONFIGURACAO!$C$36),""),"")</f>
        <v>0</v>
      </c>
      <c r="AP135" s="38">
        <f>IF(AA135=0,0,IF(CONFIGURACAO!$C$46="SIM",(IF(AA135&gt;CONFIGURACAO!$C$47,CONFIGURACAO!$C$47*CONFIGURACAO!$C$35,AA135*CONFIGURACAO!$C$35)),'PI AREA  P75'!AA135*CONFIGURACAO!$C$35))</f>
        <v>0</v>
      </c>
      <c r="AQ135" s="38">
        <f>IF(AB135=0,0,IF(CONFIGURACAO!$C$44="SIM",(IF(AB135&gt;CONFIGURACAO!$C$45,CONFIGURACAO!$C$45*CONFIGURACAO!$C$36,AB135*CONFIGURACAO!$C$36)),'PI AREA  P75'!AB135*CONFIGURACAO!$C$36))</f>
        <v>0</v>
      </c>
      <c r="AR135" s="38">
        <f t="shared" si="72"/>
        <v>292.5</v>
      </c>
      <c r="AS135" s="68">
        <f>IF(AR135="","",$AR135-(($AS$2/CONFIGURACAO!$C$6)*$M135))</f>
        <v>142.5</v>
      </c>
      <c r="AT135" s="73">
        <f t="shared" si="56"/>
        <v>3</v>
      </c>
      <c r="AU135" s="75">
        <f>IF(AR135="","",$AR135-(($AU$2/CONFIGURACAO!$C$6)*$M135))</f>
        <v>42.5</v>
      </c>
      <c r="AV135" s="76">
        <f t="shared" si="57"/>
        <v>4</v>
      </c>
      <c r="AW135" s="74">
        <f>IF(AR135="","",$AR135-(($AW$2/CONFIGURACAO!$C$6)*$M135))</f>
        <v>-57.5</v>
      </c>
      <c r="AX135" s="72" t="str">
        <f t="shared" si="58"/>
        <v>NAO</v>
      </c>
      <c r="AZ135" s="39">
        <f t="shared" si="59"/>
        <v>2.746594926546192E-2</v>
      </c>
      <c r="BA135" s="146">
        <f t="shared" si="60"/>
        <v>5.25</v>
      </c>
      <c r="BB135" s="146">
        <f t="shared" si="61"/>
        <v>846</v>
      </c>
      <c r="BC135" s="32">
        <f t="shared" si="62"/>
        <v>842</v>
      </c>
      <c r="BD135" s="148"/>
      <c r="BE135" s="40">
        <f t="shared" si="63"/>
        <v>0</v>
      </c>
      <c r="BF135" s="40">
        <f t="shared" si="64"/>
        <v>8.6805555555555552E-2</v>
      </c>
      <c r="BG135" s="40">
        <f t="shared" si="65"/>
        <v>1.9270298047276462E-2</v>
      </c>
      <c r="BH135" s="40">
        <f t="shared" si="66"/>
        <v>6.0630557801131774E-2</v>
      </c>
      <c r="BI135" s="40">
        <f t="shared" si="67"/>
        <v>0</v>
      </c>
      <c r="BJ135" s="40">
        <f t="shared" si="68"/>
        <v>6.9316081330868765E-2</v>
      </c>
      <c r="BK135" s="40">
        <f t="shared" si="69"/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 s="42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</row>
    <row r="136" spans="1:134" s="32" customFormat="1" ht="17" thickBot="1" x14ac:dyDescent="0.25">
      <c r="A136" s="124" t="str">
        <f>CONFIGURACAO!$C$4</f>
        <v>AREA 21</v>
      </c>
      <c r="B136" s="125">
        <v>134</v>
      </c>
      <c r="C136" s="249" t="s">
        <v>286</v>
      </c>
      <c r="D136" s="126">
        <f t="shared" si="51"/>
        <v>7</v>
      </c>
      <c r="E136" s="250" t="s">
        <v>471</v>
      </c>
      <c r="F136" s="250">
        <v>0</v>
      </c>
      <c r="G136" s="250">
        <v>0</v>
      </c>
      <c r="H136" s="250">
        <v>0</v>
      </c>
      <c r="I136" s="250">
        <v>1</v>
      </c>
      <c r="J136" s="87"/>
      <c r="K136" s="94"/>
      <c r="L136" s="94"/>
      <c r="M136" s="154">
        <f t="shared" si="70"/>
        <v>1</v>
      </c>
      <c r="N136">
        <v>0</v>
      </c>
      <c r="O136">
        <v>1</v>
      </c>
      <c r="P136">
        <v>1.75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s="139">
        <f t="shared" si="54"/>
        <v>1</v>
      </c>
      <c r="AD136" s="140">
        <f t="shared" si="55"/>
        <v>2.75</v>
      </c>
      <c r="AE136" s="141">
        <f t="shared" si="52"/>
        <v>0</v>
      </c>
      <c r="AF136" s="263">
        <f t="shared" si="53"/>
        <v>0</v>
      </c>
      <c r="AG136" s="265">
        <f t="shared" si="71"/>
        <v>1</v>
      </c>
      <c r="AI136" s="37">
        <f>IFERROR(IF(M136&gt;0,(N136*CONFIGURACAO!$C$20)+(O136*CONFIGURACAO!$C$21)+(P136*CONFIGURACAO!$C$22)+(Q136*CONFIGURACAO!$C$23)+(R136*CONFIGURACAO!$C$24),""),"")</f>
        <v>185</v>
      </c>
      <c r="AJ136" s="38">
        <f>IF(S136=0,0,IF(CONFIGURACAO!$C$15="SIM",(IF(S136&gt;CONFIGURACAO!$C$16,CONFIGURACAO!$C$16*CONFIGURACAO!$C$25,S136*CONFIGURACAO!$C$25)),'PI AREA  P75'!S136*CONFIGURACAO!$C$25))</f>
        <v>10</v>
      </c>
      <c r="AK136" s="38">
        <f>IF(T136=0,0,IF(CONFIGURACAO!$C$17="SIM",(IF(T136&gt;CONFIGURACAO!$C$18,CONFIGURACAO!$C$18*CONFIGURACAO!$C$26,T136*CONFIGURACAO!$C$26)),'PI AREA  P75'!T136*CONFIGURACAO!$C$26))</f>
        <v>0</v>
      </c>
      <c r="AL136" s="38">
        <f>IFERROR(IF(M136&gt;0,(U136*CONFIGURACAO!$C$29)+(V136*CONFIGURACAO!$C$30),""),"")</f>
        <v>0</v>
      </c>
      <c r="AM136" s="38">
        <f>IF(W136=0,0,IF(CONFIGURACAO!$C$41="SIM",(IF(W136&gt;CONFIGURACAO!$C$41,CONFIGURACAO!$C$41*CONFIGURACAO!$C$31,W136*CONFIGURACAO!$C$31)),'PI AREA  P75'!W136*CONFIGURACAO!$C$31))</f>
        <v>0</v>
      </c>
      <c r="AN136" s="38">
        <f>IF(X136=0,0,IF(CONFIGURACAO!$C$39="SIM",(IF(X136&gt;CONFIGURACAO!$C$40,CONFIGURACAO!$C$40*CONFIGURACAO!$C$32,X136*CONFIGURACAO!$C$32)),'PI AREA  P75'!X136*CONFIGURACAO!$C$32))</f>
        <v>0</v>
      </c>
      <c r="AO136" s="38">
        <f>IFERROR(IF(M136&gt;0,(Y136*CONFIGURACAO!$C$33)+(Z136*CONFIGURACAO!$C$34)+(AA136*CONFIGURACAO!$C$35)+(AB136*CONFIGURACAO!$C$36),""),"")</f>
        <v>0</v>
      </c>
      <c r="AP136" s="38">
        <f>IF(AA136=0,0,IF(CONFIGURACAO!$C$46="SIM",(IF(AA136&gt;CONFIGURACAO!$C$47,CONFIGURACAO!$C$47*CONFIGURACAO!$C$35,AA136*CONFIGURACAO!$C$35)),'PI AREA  P75'!AA136*CONFIGURACAO!$C$35))</f>
        <v>0</v>
      </c>
      <c r="AQ136" s="38">
        <f>IF(AB136=0,0,IF(CONFIGURACAO!$C$44="SIM",(IF(AB136&gt;CONFIGURACAO!$C$45,CONFIGURACAO!$C$45*CONFIGURACAO!$C$36,AB136*CONFIGURACAO!$C$36)),'PI AREA  P75'!AB136*CONFIGURACAO!$C$36))</f>
        <v>0</v>
      </c>
      <c r="AR136" s="38">
        <f t="shared" si="72"/>
        <v>195</v>
      </c>
      <c r="AS136" s="68">
        <f>IF(AR136="","",$AR136-(($AS$2/CONFIGURACAO!$C$6)*$M136))</f>
        <v>120</v>
      </c>
      <c r="AT136" s="73">
        <f t="shared" si="56"/>
        <v>3</v>
      </c>
      <c r="AU136" s="75">
        <f>IF(AR136="","",$AR136-(($AU$2/CONFIGURACAO!$C$6)*$M136))</f>
        <v>70</v>
      </c>
      <c r="AV136" s="76">
        <f t="shared" si="57"/>
        <v>4</v>
      </c>
      <c r="AW136" s="74">
        <f>IF(AR136="","",$AR136-(($AW$2/CONFIGURACAO!$C$6)*$M136))</f>
        <v>20</v>
      </c>
      <c r="AX136" s="72">
        <f t="shared" si="58"/>
        <v>5</v>
      </c>
      <c r="AZ136" s="39">
        <f t="shared" si="59"/>
        <v>1.8310632843641279E-2</v>
      </c>
      <c r="BA136" s="146">
        <f t="shared" si="60"/>
        <v>3.75</v>
      </c>
      <c r="BB136" s="146">
        <f t="shared" si="61"/>
        <v>910</v>
      </c>
      <c r="BC136" s="32">
        <f t="shared" si="62"/>
        <v>929</v>
      </c>
      <c r="BD136" s="148"/>
      <c r="BE136" s="40">
        <f t="shared" si="63"/>
        <v>0</v>
      </c>
      <c r="BF136" s="40">
        <f t="shared" si="64"/>
        <v>3.8580246913580245E-2</v>
      </c>
      <c r="BG136" s="40">
        <f t="shared" si="65"/>
        <v>4.4964028776978422E-2</v>
      </c>
      <c r="BH136" s="40">
        <f t="shared" si="66"/>
        <v>0</v>
      </c>
      <c r="BI136" s="40">
        <f t="shared" si="67"/>
        <v>0</v>
      </c>
      <c r="BJ136" s="40">
        <f t="shared" si="68"/>
        <v>9.2421441774491686E-2</v>
      </c>
      <c r="BK136" s="40">
        <f t="shared" si="69"/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 s="42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</row>
    <row r="137" spans="1:134" s="32" customFormat="1" ht="17" thickBot="1" x14ac:dyDescent="0.25">
      <c r="A137" s="124" t="str">
        <f>CONFIGURACAO!$C$4</f>
        <v>AREA 21</v>
      </c>
      <c r="B137" s="125">
        <v>135</v>
      </c>
      <c r="C137" s="249" t="s">
        <v>286</v>
      </c>
      <c r="D137" s="126">
        <f t="shared" si="51"/>
        <v>8</v>
      </c>
      <c r="E137" s="250" t="s">
        <v>472</v>
      </c>
      <c r="F137" s="250">
        <v>1</v>
      </c>
      <c r="G137" s="250">
        <v>1</v>
      </c>
      <c r="H137" s="250">
        <v>1</v>
      </c>
      <c r="I137" s="250">
        <v>1</v>
      </c>
      <c r="J137" s="87"/>
      <c r="K137" s="94"/>
      <c r="L137" s="94"/>
      <c r="M137" s="154">
        <f t="shared" si="70"/>
        <v>4</v>
      </c>
      <c r="N137">
        <v>0.75</v>
      </c>
      <c r="O137">
        <v>2.5</v>
      </c>
      <c r="P137">
        <v>5</v>
      </c>
      <c r="Q137">
        <v>2.5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s="139">
        <f t="shared" si="54"/>
        <v>3.25</v>
      </c>
      <c r="AD137" s="140">
        <f t="shared" si="55"/>
        <v>8.25</v>
      </c>
      <c r="AE137" s="141">
        <f t="shared" si="52"/>
        <v>0</v>
      </c>
      <c r="AF137" s="263">
        <f t="shared" si="53"/>
        <v>0</v>
      </c>
      <c r="AG137" s="265">
        <f t="shared" si="71"/>
        <v>3.25</v>
      </c>
      <c r="AI137" s="37">
        <f>IFERROR(IF(M137&gt;0,(N137*CONFIGURACAO!$C$20)+(O137*CONFIGURACAO!$C$21)+(P137*CONFIGURACAO!$C$22)+(Q137*CONFIGURACAO!$C$23)+(R137*CONFIGURACAO!$C$24),""),"")</f>
        <v>675</v>
      </c>
      <c r="AJ137" s="38">
        <f>IF(S137=0,0,IF(CONFIGURACAO!$C$15="SIM",(IF(S137&gt;CONFIGURACAO!$C$16,CONFIGURACAO!$C$16*CONFIGURACAO!$C$25,S137*CONFIGURACAO!$C$25)),'PI AREA  P75'!S137*CONFIGURACAO!$C$25))</f>
        <v>0</v>
      </c>
      <c r="AK137" s="38">
        <f>IF(T137=0,0,IF(CONFIGURACAO!$C$17="SIM",(IF(T137&gt;CONFIGURACAO!$C$18,CONFIGURACAO!$C$18*CONFIGURACAO!$C$26,T137*CONFIGURACAO!$C$26)),'PI AREA  P75'!T137*CONFIGURACAO!$C$26))</f>
        <v>0</v>
      </c>
      <c r="AL137" s="38">
        <f>IFERROR(IF(M137&gt;0,(U137*CONFIGURACAO!$C$29)+(V137*CONFIGURACAO!$C$30),""),"")</f>
        <v>0</v>
      </c>
      <c r="AM137" s="38">
        <f>IF(W137=0,0,IF(CONFIGURACAO!$C$41="SIM",(IF(W137&gt;CONFIGURACAO!$C$41,CONFIGURACAO!$C$41*CONFIGURACAO!$C$31,W137*CONFIGURACAO!$C$31)),'PI AREA  P75'!W137*CONFIGURACAO!$C$31))</f>
        <v>0</v>
      </c>
      <c r="AN137" s="38">
        <f>IF(X137=0,0,IF(CONFIGURACAO!$C$39="SIM",(IF(X137&gt;CONFIGURACAO!$C$40,CONFIGURACAO!$C$40*CONFIGURACAO!$C$32,X137*CONFIGURACAO!$C$32)),'PI AREA  P75'!X137*CONFIGURACAO!$C$32))</f>
        <v>0</v>
      </c>
      <c r="AO137" s="38">
        <f>IFERROR(IF(M137&gt;0,(Y137*CONFIGURACAO!$C$33)+(Z137*CONFIGURACAO!$C$34)+(AA137*CONFIGURACAO!$C$35)+(AB137*CONFIGURACAO!$C$36),""),"")</f>
        <v>0</v>
      </c>
      <c r="AP137" s="38">
        <f>IF(AA137=0,0,IF(CONFIGURACAO!$C$46="SIM",(IF(AA137&gt;CONFIGURACAO!$C$47,CONFIGURACAO!$C$47*CONFIGURACAO!$C$35,AA137*CONFIGURACAO!$C$35)),'PI AREA  P75'!AA137*CONFIGURACAO!$C$35))</f>
        <v>0</v>
      </c>
      <c r="AQ137" s="38">
        <f>IF(AB137=0,0,IF(CONFIGURACAO!$C$44="SIM",(IF(AB137&gt;CONFIGURACAO!$C$45,CONFIGURACAO!$C$45*CONFIGURACAO!$C$36,AB137*CONFIGURACAO!$C$36)),'PI AREA  P75'!AB137*CONFIGURACAO!$C$36))</f>
        <v>0</v>
      </c>
      <c r="AR137" s="38">
        <f t="shared" si="72"/>
        <v>675</v>
      </c>
      <c r="AS137" s="68">
        <f>IF(AR137="","",$AR137-(($AS$2/CONFIGURACAO!$C$6)*$M137))</f>
        <v>375</v>
      </c>
      <c r="AT137" s="73">
        <f t="shared" si="56"/>
        <v>3</v>
      </c>
      <c r="AU137" s="75">
        <f>IF(AR137="","",$AR137-(($AU$2/CONFIGURACAO!$C$6)*$M137))</f>
        <v>175</v>
      </c>
      <c r="AV137" s="76">
        <f t="shared" si="57"/>
        <v>4</v>
      </c>
      <c r="AW137" s="74">
        <f>IF(AR137="","",$AR137-(($AW$2/CONFIGURACAO!$C$6)*$M137))</f>
        <v>-25</v>
      </c>
      <c r="AX137" s="72" t="str">
        <f t="shared" si="58"/>
        <v>NAO</v>
      </c>
      <c r="AZ137" s="39">
        <f t="shared" si="59"/>
        <v>6.3382959843373665E-2</v>
      </c>
      <c r="BA137" s="146">
        <f t="shared" si="60"/>
        <v>10.75</v>
      </c>
      <c r="BB137" s="146">
        <f t="shared" si="61"/>
        <v>639</v>
      </c>
      <c r="BC137" s="32">
        <f t="shared" si="62"/>
        <v>577</v>
      </c>
      <c r="BD137" s="148"/>
      <c r="BE137" s="40">
        <f t="shared" si="63"/>
        <v>2.7943368107302535E-2</v>
      </c>
      <c r="BF137" s="40">
        <f t="shared" si="64"/>
        <v>9.6450617283950615E-2</v>
      </c>
      <c r="BG137" s="40">
        <f t="shared" si="65"/>
        <v>0.12846865364850976</v>
      </c>
      <c r="BH137" s="40">
        <f t="shared" si="66"/>
        <v>0.10105092966855296</v>
      </c>
      <c r="BI137" s="40">
        <f t="shared" si="67"/>
        <v>0</v>
      </c>
      <c r="BJ137" s="40">
        <f t="shared" si="68"/>
        <v>0</v>
      </c>
      <c r="BK137" s="40">
        <f t="shared" si="69"/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 s="42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</row>
    <row r="138" spans="1:134" s="32" customFormat="1" ht="17" thickBot="1" x14ac:dyDescent="0.25">
      <c r="A138" s="124" t="str">
        <f>CONFIGURACAO!$C$4</f>
        <v>AREA 21</v>
      </c>
      <c r="B138" s="125">
        <v>136</v>
      </c>
      <c r="C138" s="249" t="s">
        <v>286</v>
      </c>
      <c r="D138" s="126">
        <f t="shared" si="51"/>
        <v>9</v>
      </c>
      <c r="E138" s="250" t="s">
        <v>473</v>
      </c>
      <c r="F138" s="250">
        <v>1</v>
      </c>
      <c r="G138" s="250">
        <v>1</v>
      </c>
      <c r="H138" s="250">
        <v>1</v>
      </c>
      <c r="I138" s="250">
        <v>1</v>
      </c>
      <c r="J138" s="87"/>
      <c r="K138" s="94"/>
      <c r="L138" s="94"/>
      <c r="M138" s="154">
        <f t="shared" si="70"/>
        <v>4</v>
      </c>
      <c r="N138">
        <v>3.25</v>
      </c>
      <c r="O138">
        <v>2.5</v>
      </c>
      <c r="P138">
        <v>5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1</v>
      </c>
      <c r="AC138" s="139">
        <f t="shared" si="54"/>
        <v>5.75</v>
      </c>
      <c r="AD138" s="140">
        <f t="shared" si="55"/>
        <v>10.75</v>
      </c>
      <c r="AE138" s="141">
        <f t="shared" si="52"/>
        <v>0</v>
      </c>
      <c r="AF138" s="263">
        <f t="shared" si="53"/>
        <v>0</v>
      </c>
      <c r="AG138" s="265">
        <f t="shared" si="71"/>
        <v>5.75</v>
      </c>
      <c r="AI138" s="37">
        <f>IFERROR(IF(M138&gt;0,(N138*CONFIGURACAO!$C$20)+(O138*CONFIGURACAO!$C$21)+(P138*CONFIGURACAO!$C$22)+(Q138*CONFIGURACAO!$C$23)+(R138*CONFIGURACAO!$C$24),""),"")</f>
        <v>845</v>
      </c>
      <c r="AJ138" s="38">
        <f>IF(S138=0,0,IF(CONFIGURACAO!$C$15="SIM",(IF(S138&gt;CONFIGURACAO!$C$16,CONFIGURACAO!$C$16*CONFIGURACAO!$C$25,S138*CONFIGURACAO!$C$25)),'PI AREA  P75'!S138*CONFIGURACAO!$C$25))</f>
        <v>0</v>
      </c>
      <c r="AK138" s="38">
        <f>IF(T138=0,0,IF(CONFIGURACAO!$C$17="SIM",(IF(T138&gt;CONFIGURACAO!$C$18,CONFIGURACAO!$C$18*CONFIGURACAO!$C$26,T138*CONFIGURACAO!$C$26)),'PI AREA  P75'!T138*CONFIGURACAO!$C$26))</f>
        <v>5</v>
      </c>
      <c r="AL138" s="38">
        <f>IFERROR(IF(M138&gt;0,(U138*CONFIGURACAO!$C$29)+(V138*CONFIGURACAO!$C$30),""),"")</f>
        <v>0</v>
      </c>
      <c r="AM138" s="38">
        <f>IF(W138=0,0,IF(CONFIGURACAO!$C$41="SIM",(IF(W138&gt;CONFIGURACAO!$C$41,CONFIGURACAO!$C$41*CONFIGURACAO!$C$31,W138*CONFIGURACAO!$C$31)),'PI AREA  P75'!W138*CONFIGURACAO!$C$31))</f>
        <v>0</v>
      </c>
      <c r="AN138" s="38">
        <f>IF(X138=0,0,IF(CONFIGURACAO!$C$39="SIM",(IF(X138&gt;CONFIGURACAO!$C$40,CONFIGURACAO!$C$40*CONFIGURACAO!$C$32,X138*CONFIGURACAO!$C$32)),'PI AREA  P75'!X138*CONFIGURACAO!$C$32))</f>
        <v>25</v>
      </c>
      <c r="AO138" s="38">
        <f>IFERROR(IF(M138&gt;0,(Y138*CONFIGURACAO!$C$33)+(Z138*CONFIGURACAO!$C$34)+(AA138*CONFIGURACAO!$C$35)+(AB138*CONFIGURACAO!$C$36),""),"")</f>
        <v>10</v>
      </c>
      <c r="AP138" s="38">
        <f>IF(AA138=0,0,IF(CONFIGURACAO!$C$46="SIM",(IF(AA138&gt;CONFIGURACAO!$C$47,CONFIGURACAO!$C$47*CONFIGURACAO!$C$35,AA138*CONFIGURACAO!$C$35)),'PI AREA  P75'!AA138*CONFIGURACAO!$C$35))</f>
        <v>0</v>
      </c>
      <c r="AQ138" s="38">
        <f>IF(AB138=0,0,IF(CONFIGURACAO!$C$44="SIM",(IF(AB138&gt;CONFIGURACAO!$C$45,CONFIGURACAO!$C$45*CONFIGURACAO!$C$36,AB138*CONFIGURACAO!$C$36)),'PI AREA  P75'!AB138*CONFIGURACAO!$C$36))</f>
        <v>10</v>
      </c>
      <c r="AR138" s="38">
        <f t="shared" si="72"/>
        <v>895</v>
      </c>
      <c r="AS138" s="68">
        <f>IF(AR138="","",$AR138-(($AS$2/CONFIGURACAO!$C$6)*$M138))</f>
        <v>595</v>
      </c>
      <c r="AT138" s="73">
        <f t="shared" si="56"/>
        <v>3</v>
      </c>
      <c r="AU138" s="75">
        <f>IF(AR138="","",$AR138-(($AU$2/CONFIGURACAO!$C$6)*$M138))</f>
        <v>395</v>
      </c>
      <c r="AV138" s="76">
        <f t="shared" si="57"/>
        <v>4</v>
      </c>
      <c r="AW138" s="74">
        <f>IF(AR138="","",$AR138-(($AW$2/CONFIGURACAO!$C$6)*$M138))</f>
        <v>195</v>
      </c>
      <c r="AX138" s="72">
        <f t="shared" si="58"/>
        <v>5</v>
      </c>
      <c r="AZ138" s="39">
        <f t="shared" si="59"/>
        <v>8.4041109718251003E-2</v>
      </c>
      <c r="BA138" s="146">
        <f t="shared" si="60"/>
        <v>14.75</v>
      </c>
      <c r="BB138" s="146">
        <f t="shared" si="61"/>
        <v>491</v>
      </c>
      <c r="BC138" s="32">
        <f t="shared" si="62"/>
        <v>445</v>
      </c>
      <c r="BD138" s="148"/>
      <c r="BE138" s="40">
        <f t="shared" si="63"/>
        <v>0.12108792846497764</v>
      </c>
      <c r="BF138" s="40">
        <f t="shared" si="64"/>
        <v>9.6450617283950615E-2</v>
      </c>
      <c r="BG138" s="40">
        <f t="shared" si="65"/>
        <v>0.12846865364850976</v>
      </c>
      <c r="BH138" s="40">
        <f t="shared" si="66"/>
        <v>0</v>
      </c>
      <c r="BI138" s="40">
        <f t="shared" si="67"/>
        <v>0.10660980810234541</v>
      </c>
      <c r="BJ138" s="40">
        <f t="shared" si="68"/>
        <v>0</v>
      </c>
      <c r="BK138" s="40">
        <f t="shared" si="69"/>
        <v>0.16051364365971107</v>
      </c>
      <c r="BL138">
        <v>0</v>
      </c>
      <c r="BM138">
        <v>0</v>
      </c>
      <c r="BN138">
        <v>0</v>
      </c>
      <c r="BO138">
        <v>1</v>
      </c>
      <c r="BP138">
        <v>0</v>
      </c>
      <c r="BQ138">
        <v>0</v>
      </c>
      <c r="BR138">
        <v>0</v>
      </c>
      <c r="BS138">
        <v>1</v>
      </c>
      <c r="BT138" s="42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</row>
    <row r="139" spans="1:134" s="32" customFormat="1" ht="17" thickBot="1" x14ac:dyDescent="0.25">
      <c r="A139" s="124" t="str">
        <f>CONFIGURACAO!$C$4</f>
        <v>AREA 21</v>
      </c>
      <c r="B139" s="125">
        <v>137</v>
      </c>
      <c r="C139" s="249" t="s">
        <v>286</v>
      </c>
      <c r="D139" s="126">
        <f t="shared" si="51"/>
        <v>10</v>
      </c>
      <c r="E139" s="250" t="s">
        <v>474</v>
      </c>
      <c r="F139" s="250">
        <v>1</v>
      </c>
      <c r="G139" s="250">
        <v>1</v>
      </c>
      <c r="H139" s="250">
        <v>1</v>
      </c>
      <c r="I139" s="250">
        <v>1</v>
      </c>
      <c r="J139" s="87"/>
      <c r="K139" s="94"/>
      <c r="L139" s="94"/>
      <c r="M139" s="154">
        <f t="shared" si="70"/>
        <v>4</v>
      </c>
      <c r="N139">
        <v>22</v>
      </c>
      <c r="O139">
        <v>13</v>
      </c>
      <c r="P139">
        <v>21</v>
      </c>
      <c r="Q139">
        <v>10.75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s="139">
        <f t="shared" si="54"/>
        <v>35</v>
      </c>
      <c r="AD139" s="140">
        <f t="shared" si="55"/>
        <v>56</v>
      </c>
      <c r="AE139" s="141">
        <f t="shared" si="52"/>
        <v>0</v>
      </c>
      <c r="AF139" s="263">
        <f t="shared" si="53"/>
        <v>0</v>
      </c>
      <c r="AG139" s="265">
        <f t="shared" si="71"/>
        <v>35</v>
      </c>
      <c r="AI139" s="37">
        <f>IFERROR(IF(M139&gt;0,(N139*CONFIGURACAO!$C$20)+(O139*CONFIGURACAO!$C$21)+(P139*CONFIGURACAO!$C$22)+(Q139*CONFIGURACAO!$C$23)+(R139*CONFIGURACAO!$C$24),""),"")</f>
        <v>4930</v>
      </c>
      <c r="AJ139" s="38">
        <f>IF(S139=0,0,IF(CONFIGURACAO!$C$15="SIM",(IF(S139&gt;CONFIGURACAO!$C$16,CONFIGURACAO!$C$16*CONFIGURACAO!$C$25,S139*CONFIGURACAO!$C$25)),'PI AREA  P75'!S139*CONFIGURACAO!$C$25))</f>
        <v>0</v>
      </c>
      <c r="AK139" s="38">
        <f>IF(T139=0,0,IF(CONFIGURACAO!$C$17="SIM",(IF(T139&gt;CONFIGURACAO!$C$18,CONFIGURACAO!$C$18*CONFIGURACAO!$C$26,T139*CONFIGURACAO!$C$26)),'PI AREA  P75'!T139*CONFIGURACAO!$C$26))</f>
        <v>0</v>
      </c>
      <c r="AL139" s="38">
        <f>IFERROR(IF(M139&gt;0,(U139*CONFIGURACAO!$C$29)+(V139*CONFIGURACAO!$C$30),""),"")</f>
        <v>0</v>
      </c>
      <c r="AM139" s="38">
        <f>IF(W139=0,0,IF(CONFIGURACAO!$C$41="SIM",(IF(W139&gt;CONFIGURACAO!$C$41,CONFIGURACAO!$C$41*CONFIGURACAO!$C$31,W139*CONFIGURACAO!$C$31)),'PI AREA  P75'!W139*CONFIGURACAO!$C$31))</f>
        <v>0</v>
      </c>
      <c r="AN139" s="38">
        <f>IF(X139=0,0,IF(CONFIGURACAO!$C$39="SIM",(IF(X139&gt;CONFIGURACAO!$C$40,CONFIGURACAO!$C$40*CONFIGURACAO!$C$32,X139*CONFIGURACAO!$C$32)),'PI AREA  P75'!X139*CONFIGURACAO!$C$32))</f>
        <v>0</v>
      </c>
      <c r="AO139" s="38">
        <f>IFERROR(IF(M139&gt;0,(Y139*CONFIGURACAO!$C$33)+(Z139*CONFIGURACAO!$C$34)+(AA139*CONFIGURACAO!$C$35)+(AB139*CONFIGURACAO!$C$36),""),"")</f>
        <v>0</v>
      </c>
      <c r="AP139" s="38">
        <f>IF(AA139=0,0,IF(CONFIGURACAO!$C$46="SIM",(IF(AA139&gt;CONFIGURACAO!$C$47,CONFIGURACAO!$C$47*CONFIGURACAO!$C$35,AA139*CONFIGURACAO!$C$35)),'PI AREA  P75'!AA139*CONFIGURACAO!$C$35))</f>
        <v>0</v>
      </c>
      <c r="AQ139" s="38">
        <f>IF(AB139=0,0,IF(CONFIGURACAO!$C$44="SIM",(IF(AB139&gt;CONFIGURACAO!$C$45,CONFIGURACAO!$C$45*CONFIGURACAO!$C$36,AB139*CONFIGURACAO!$C$36)),'PI AREA  P75'!AB139*CONFIGURACAO!$C$36))</f>
        <v>0</v>
      </c>
      <c r="AR139" s="38">
        <f t="shared" si="72"/>
        <v>4930</v>
      </c>
      <c r="AS139" s="68">
        <f>IF(AR139="","",$AR139-(($AS$2/CONFIGURACAO!$C$6)*$M139))</f>
        <v>4630</v>
      </c>
      <c r="AT139" s="73">
        <f t="shared" si="56"/>
        <v>3</v>
      </c>
      <c r="AU139" s="75">
        <f>IF(AR139="","",$AR139-(($AU$2/CONFIGURACAO!$C$6)*$M139))</f>
        <v>4430</v>
      </c>
      <c r="AV139" s="76">
        <f t="shared" si="57"/>
        <v>4</v>
      </c>
      <c r="AW139" s="74">
        <f>IF(AR139="","",$AR139-(($AW$2/CONFIGURACAO!$C$6)*$M139))</f>
        <v>4230</v>
      </c>
      <c r="AX139" s="72">
        <f t="shared" si="58"/>
        <v>5</v>
      </c>
      <c r="AZ139" s="39">
        <f t="shared" si="59"/>
        <v>0.46293035855975134</v>
      </c>
      <c r="BA139" s="146">
        <f t="shared" si="60"/>
        <v>66.75</v>
      </c>
      <c r="BB139" s="146">
        <f t="shared" si="61"/>
        <v>13</v>
      </c>
      <c r="BC139" s="32">
        <f t="shared" si="62"/>
        <v>9</v>
      </c>
      <c r="BD139" s="148"/>
      <c r="BE139" s="40">
        <f t="shared" si="63"/>
        <v>0.81967213114754101</v>
      </c>
      <c r="BF139" s="40">
        <f t="shared" si="64"/>
        <v>0.50154320987654322</v>
      </c>
      <c r="BG139" s="40">
        <f t="shared" si="65"/>
        <v>0.53956834532374098</v>
      </c>
      <c r="BH139" s="40">
        <f t="shared" si="66"/>
        <v>0.43451899757477769</v>
      </c>
      <c r="BI139" s="40">
        <f t="shared" si="67"/>
        <v>0</v>
      </c>
      <c r="BJ139" s="40">
        <f t="shared" si="68"/>
        <v>0</v>
      </c>
      <c r="BK139" s="40">
        <f t="shared" si="69"/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 s="42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</row>
    <row r="140" spans="1:134" s="32" customFormat="1" ht="17" thickBot="1" x14ac:dyDescent="0.25">
      <c r="A140" s="124" t="str">
        <f>CONFIGURACAO!$C$4</f>
        <v>AREA 21</v>
      </c>
      <c r="B140" s="125">
        <v>138</v>
      </c>
      <c r="C140" s="249" t="s">
        <v>286</v>
      </c>
      <c r="D140" s="126">
        <f t="shared" si="51"/>
        <v>11</v>
      </c>
      <c r="E140" s="250" t="s">
        <v>475</v>
      </c>
      <c r="F140" s="250">
        <v>1</v>
      </c>
      <c r="G140" s="250">
        <v>1</v>
      </c>
      <c r="H140" s="250">
        <v>1</v>
      </c>
      <c r="I140" s="250">
        <v>1</v>
      </c>
      <c r="J140" s="87"/>
      <c r="K140" s="94"/>
      <c r="L140" s="94"/>
      <c r="M140" s="154">
        <f t="shared" si="70"/>
        <v>4</v>
      </c>
      <c r="N140">
        <v>3.5</v>
      </c>
      <c r="O140">
        <v>6.25</v>
      </c>
      <c r="P140">
        <v>7</v>
      </c>
      <c r="Q140">
        <v>6.5</v>
      </c>
      <c r="R140">
        <v>0</v>
      </c>
      <c r="S140">
        <v>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s="139">
        <f t="shared" si="54"/>
        <v>9.75</v>
      </c>
      <c r="AD140" s="140">
        <f t="shared" si="55"/>
        <v>16.75</v>
      </c>
      <c r="AE140" s="141">
        <f t="shared" si="52"/>
        <v>0</v>
      </c>
      <c r="AF140" s="263">
        <f t="shared" si="53"/>
        <v>0</v>
      </c>
      <c r="AG140" s="265">
        <f t="shared" si="71"/>
        <v>9.75</v>
      </c>
      <c r="AI140" s="37">
        <f>IFERROR(IF(M140&gt;0,(N140*CONFIGURACAO!$C$20)+(O140*CONFIGURACAO!$C$21)+(P140*CONFIGURACAO!$C$22)+(Q140*CONFIGURACAO!$C$23)+(R140*CONFIGURACAO!$C$24),""),"")</f>
        <v>1530</v>
      </c>
      <c r="AJ140" s="38">
        <f>IF(S140=0,0,IF(CONFIGURACAO!$C$15="SIM",(IF(S140&gt;CONFIGURACAO!$C$16,CONFIGURACAO!$C$16*CONFIGURACAO!$C$25,S140*CONFIGURACAO!$C$25)),'PI AREA  P75'!S140*CONFIGURACAO!$C$25))</f>
        <v>30</v>
      </c>
      <c r="AK140" s="38">
        <f>IF(T140=0,0,IF(CONFIGURACAO!$C$17="SIM",(IF(T140&gt;CONFIGURACAO!$C$18,CONFIGURACAO!$C$18*CONFIGURACAO!$C$26,T140*CONFIGURACAO!$C$26)),'PI AREA  P75'!T140*CONFIGURACAO!$C$26))</f>
        <v>0</v>
      </c>
      <c r="AL140" s="38">
        <f>IFERROR(IF(M140&gt;0,(U140*CONFIGURACAO!$C$29)+(V140*CONFIGURACAO!$C$30),""),"")</f>
        <v>0</v>
      </c>
      <c r="AM140" s="38">
        <f>IF(W140=0,0,IF(CONFIGURACAO!$C$41="SIM",(IF(W140&gt;CONFIGURACAO!$C$41,CONFIGURACAO!$C$41*CONFIGURACAO!$C$31,W140*CONFIGURACAO!$C$31)),'PI AREA  P75'!W140*CONFIGURACAO!$C$31))</f>
        <v>0</v>
      </c>
      <c r="AN140" s="38">
        <f>IF(X140=0,0,IF(CONFIGURACAO!$C$39="SIM",(IF(X140&gt;CONFIGURACAO!$C$40,CONFIGURACAO!$C$40*CONFIGURACAO!$C$32,X140*CONFIGURACAO!$C$32)),'PI AREA  P75'!X140*CONFIGURACAO!$C$32))</f>
        <v>0</v>
      </c>
      <c r="AO140" s="38">
        <f>IFERROR(IF(M140&gt;0,(Y140*CONFIGURACAO!$C$33)+(Z140*CONFIGURACAO!$C$34)+(AA140*CONFIGURACAO!$C$35)+(AB140*CONFIGURACAO!$C$36),""),"")</f>
        <v>0</v>
      </c>
      <c r="AP140" s="38">
        <f>IF(AA140=0,0,IF(CONFIGURACAO!$C$46="SIM",(IF(AA140&gt;CONFIGURACAO!$C$47,CONFIGURACAO!$C$47*CONFIGURACAO!$C$35,AA140*CONFIGURACAO!$C$35)),'PI AREA  P75'!AA140*CONFIGURACAO!$C$35))</f>
        <v>0</v>
      </c>
      <c r="AQ140" s="38">
        <f>IF(AB140=0,0,IF(CONFIGURACAO!$C$44="SIM",(IF(AB140&gt;CONFIGURACAO!$C$45,CONFIGURACAO!$C$45*CONFIGURACAO!$C$36,AB140*CONFIGURACAO!$C$36)),'PI AREA  P75'!AB140*CONFIGURACAO!$C$36))</f>
        <v>0</v>
      </c>
      <c r="AR140" s="38">
        <f t="shared" si="72"/>
        <v>1560</v>
      </c>
      <c r="AS140" s="68">
        <f>IF(AR140="","",$AR140-(($AS$2/CONFIGURACAO!$C$6)*$M140))</f>
        <v>1260</v>
      </c>
      <c r="AT140" s="73">
        <f t="shared" si="56"/>
        <v>3</v>
      </c>
      <c r="AU140" s="75">
        <f>IF(AR140="","",$AR140-(($AU$2/CONFIGURACAO!$C$6)*$M140))</f>
        <v>1060</v>
      </c>
      <c r="AV140" s="76">
        <f t="shared" si="57"/>
        <v>4</v>
      </c>
      <c r="AW140" s="74">
        <f>IF(AR140="","",$AR140-(($AW$2/CONFIGURACAO!$C$6)*$M140))</f>
        <v>860</v>
      </c>
      <c r="AX140" s="72">
        <f t="shared" si="58"/>
        <v>5</v>
      </c>
      <c r="AZ140" s="39">
        <f t="shared" si="59"/>
        <v>0.14648506274913023</v>
      </c>
      <c r="BA140" s="146">
        <f t="shared" si="60"/>
        <v>26.25</v>
      </c>
      <c r="BB140" s="146">
        <f t="shared" si="61"/>
        <v>207</v>
      </c>
      <c r="BC140" s="32">
        <f t="shared" si="62"/>
        <v>201</v>
      </c>
      <c r="BD140" s="148"/>
      <c r="BE140" s="40">
        <f t="shared" si="63"/>
        <v>0.13040238450074518</v>
      </c>
      <c r="BF140" s="40">
        <f t="shared" si="64"/>
        <v>0.24112654320987653</v>
      </c>
      <c r="BG140" s="40">
        <f t="shared" si="65"/>
        <v>0.17985611510791369</v>
      </c>
      <c r="BH140" s="40">
        <f t="shared" si="66"/>
        <v>0.26273241713823769</v>
      </c>
      <c r="BI140" s="40">
        <f t="shared" si="67"/>
        <v>0</v>
      </c>
      <c r="BJ140" s="40">
        <f t="shared" si="68"/>
        <v>0.27726432532347506</v>
      </c>
      <c r="BK140" s="40">
        <f t="shared" si="69"/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 s="42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</row>
    <row r="141" spans="1:134" s="32" customFormat="1" ht="17" thickBot="1" x14ac:dyDescent="0.25">
      <c r="A141" s="124" t="str">
        <f>CONFIGURACAO!$C$4</f>
        <v>AREA 21</v>
      </c>
      <c r="B141" s="125">
        <v>139</v>
      </c>
      <c r="C141" s="249" t="s">
        <v>286</v>
      </c>
      <c r="D141" s="126">
        <f t="shared" si="51"/>
        <v>12</v>
      </c>
      <c r="E141" s="250" t="s">
        <v>476</v>
      </c>
      <c r="F141" s="250">
        <v>1</v>
      </c>
      <c r="G141" s="250">
        <v>1</v>
      </c>
      <c r="H141" s="250">
        <v>1</v>
      </c>
      <c r="I141" s="250">
        <v>1</v>
      </c>
      <c r="J141" s="87"/>
      <c r="K141" s="94"/>
      <c r="L141" s="94"/>
      <c r="M141" s="154">
        <f t="shared" si="70"/>
        <v>4</v>
      </c>
      <c r="N141">
        <v>8.75</v>
      </c>
      <c r="O141">
        <v>6</v>
      </c>
      <c r="P141">
        <v>13.5</v>
      </c>
      <c r="Q141">
        <v>2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s="139">
        <f t="shared" si="54"/>
        <v>14.75</v>
      </c>
      <c r="AD141" s="140">
        <f t="shared" si="55"/>
        <v>28.25</v>
      </c>
      <c r="AE141" s="141">
        <f t="shared" si="52"/>
        <v>0</v>
      </c>
      <c r="AF141" s="263">
        <f t="shared" si="53"/>
        <v>0</v>
      </c>
      <c r="AG141" s="265">
        <f t="shared" si="71"/>
        <v>14.75</v>
      </c>
      <c r="AI141" s="37">
        <f>IFERROR(IF(M141&gt;0,(N141*CONFIGURACAO!$C$20)+(O141*CONFIGURACAO!$C$21)+(P141*CONFIGURACAO!$C$22)+(Q141*CONFIGURACAO!$C$23)+(R141*CONFIGURACAO!$C$24),""),"")</f>
        <v>2245</v>
      </c>
      <c r="AJ141" s="38">
        <f>IF(S141=0,0,IF(CONFIGURACAO!$C$15="SIM",(IF(S141&gt;CONFIGURACAO!$C$16,CONFIGURACAO!$C$16*CONFIGURACAO!$C$25,S141*CONFIGURACAO!$C$25)),'PI AREA  P75'!S141*CONFIGURACAO!$C$25))</f>
        <v>10</v>
      </c>
      <c r="AK141" s="38">
        <f>IF(T141=0,0,IF(CONFIGURACAO!$C$17="SIM",(IF(T141&gt;CONFIGURACAO!$C$18,CONFIGURACAO!$C$18*CONFIGURACAO!$C$26,T141*CONFIGURACAO!$C$26)),'PI AREA  P75'!T141*CONFIGURACAO!$C$26))</f>
        <v>0</v>
      </c>
      <c r="AL141" s="38">
        <f>IFERROR(IF(M141&gt;0,(U141*CONFIGURACAO!$C$29)+(V141*CONFIGURACAO!$C$30),""),"")</f>
        <v>0</v>
      </c>
      <c r="AM141" s="38">
        <f>IF(W141=0,0,IF(CONFIGURACAO!$C$41="SIM",(IF(W141&gt;CONFIGURACAO!$C$41,CONFIGURACAO!$C$41*CONFIGURACAO!$C$31,W141*CONFIGURACAO!$C$31)),'PI AREA  P75'!W141*CONFIGURACAO!$C$31))</f>
        <v>0</v>
      </c>
      <c r="AN141" s="38">
        <f>IF(X141=0,0,IF(CONFIGURACAO!$C$39="SIM",(IF(X141&gt;CONFIGURACAO!$C$40,CONFIGURACAO!$C$40*CONFIGURACAO!$C$32,X141*CONFIGURACAO!$C$32)),'PI AREA  P75'!X141*CONFIGURACAO!$C$32))</f>
        <v>0</v>
      </c>
      <c r="AO141" s="38">
        <f>IFERROR(IF(M141&gt;0,(Y141*CONFIGURACAO!$C$33)+(Z141*CONFIGURACAO!$C$34)+(AA141*CONFIGURACAO!$C$35)+(AB141*CONFIGURACAO!$C$36),""),"")</f>
        <v>0</v>
      </c>
      <c r="AP141" s="38">
        <f>IF(AA141=0,0,IF(CONFIGURACAO!$C$46="SIM",(IF(AA141&gt;CONFIGURACAO!$C$47,CONFIGURACAO!$C$47*CONFIGURACAO!$C$35,AA141*CONFIGURACAO!$C$35)),'PI AREA  P75'!AA141*CONFIGURACAO!$C$35))</f>
        <v>0</v>
      </c>
      <c r="AQ141" s="38">
        <f>IF(AB141=0,0,IF(CONFIGURACAO!$C$44="SIM",(IF(AB141&gt;CONFIGURACAO!$C$45,CONFIGURACAO!$C$45*CONFIGURACAO!$C$36,AB141*CONFIGURACAO!$C$36)),'PI AREA  P75'!AB141*CONFIGURACAO!$C$36))</f>
        <v>0</v>
      </c>
      <c r="AR141" s="38">
        <f t="shared" si="72"/>
        <v>2255</v>
      </c>
      <c r="AS141" s="68">
        <f>IF(AR141="","",$AR141-(($AS$2/CONFIGURACAO!$C$6)*$M141))</f>
        <v>1955</v>
      </c>
      <c r="AT141" s="73">
        <f t="shared" si="56"/>
        <v>3</v>
      </c>
      <c r="AU141" s="75">
        <f>IF(AR141="","",$AR141-(($AU$2/CONFIGURACAO!$C$6)*$M141))</f>
        <v>1755</v>
      </c>
      <c r="AV141" s="76">
        <f t="shared" si="57"/>
        <v>4</v>
      </c>
      <c r="AW141" s="74">
        <f>IF(AR141="","",$AR141-(($AW$2/CONFIGURACAO!$C$6)*$M141))</f>
        <v>1555</v>
      </c>
      <c r="AX141" s="72">
        <f t="shared" si="58"/>
        <v>5</v>
      </c>
      <c r="AZ141" s="39">
        <f t="shared" si="59"/>
        <v>0.21174603621749274</v>
      </c>
      <c r="BA141" s="146">
        <f t="shared" si="60"/>
        <v>31.25</v>
      </c>
      <c r="BB141" s="146">
        <f t="shared" si="61"/>
        <v>138</v>
      </c>
      <c r="BC141" s="32">
        <f t="shared" si="62"/>
        <v>86</v>
      </c>
      <c r="BD141" s="148"/>
      <c r="BE141" s="40">
        <f t="shared" si="63"/>
        <v>0.32600596125186287</v>
      </c>
      <c r="BF141" s="40">
        <f t="shared" si="64"/>
        <v>0.23148148148148145</v>
      </c>
      <c r="BG141" s="40">
        <f t="shared" si="65"/>
        <v>0.34686536485097635</v>
      </c>
      <c r="BH141" s="40">
        <f t="shared" si="66"/>
        <v>8.084074373484236E-2</v>
      </c>
      <c r="BI141" s="40">
        <f t="shared" si="67"/>
        <v>0</v>
      </c>
      <c r="BJ141" s="40">
        <f t="shared" si="68"/>
        <v>9.2421441774491686E-2</v>
      </c>
      <c r="BK141" s="40">
        <f t="shared" si="69"/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 s="42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</row>
    <row r="142" spans="1:134" s="32" customFormat="1" ht="17" thickBot="1" x14ac:dyDescent="0.25">
      <c r="A142" s="124" t="str">
        <f>CONFIGURACAO!$C$4</f>
        <v>AREA 21</v>
      </c>
      <c r="B142" s="125">
        <v>140</v>
      </c>
      <c r="C142" s="249" t="s">
        <v>286</v>
      </c>
      <c r="D142" s="126">
        <f t="shared" si="51"/>
        <v>13</v>
      </c>
      <c r="E142" s="250" t="s">
        <v>477</v>
      </c>
      <c r="F142" s="250">
        <v>1</v>
      </c>
      <c r="G142" s="250">
        <v>1</v>
      </c>
      <c r="H142" s="250">
        <v>0</v>
      </c>
      <c r="I142" s="250">
        <v>0</v>
      </c>
      <c r="J142" s="87"/>
      <c r="K142" s="94"/>
      <c r="L142" s="94"/>
      <c r="M142" s="154">
        <f t="shared" si="70"/>
        <v>2</v>
      </c>
      <c r="N142">
        <v>12</v>
      </c>
      <c r="O142">
        <v>9</v>
      </c>
      <c r="P142">
        <v>8.75</v>
      </c>
      <c r="Q142">
        <v>1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s="139">
        <f t="shared" si="54"/>
        <v>21</v>
      </c>
      <c r="AD142" s="140">
        <f t="shared" si="55"/>
        <v>29.75</v>
      </c>
      <c r="AE142" s="141">
        <f t="shared" si="52"/>
        <v>0</v>
      </c>
      <c r="AF142" s="263">
        <f t="shared" si="53"/>
        <v>0</v>
      </c>
      <c r="AG142" s="265">
        <f t="shared" si="71"/>
        <v>21</v>
      </c>
      <c r="AI142" s="37">
        <f>IFERROR(IF(M142&gt;0,(N142*CONFIGURACAO!$C$20)+(O142*CONFIGURACAO!$C$21)+(P142*CONFIGURACAO!$C$22)+(Q142*CONFIGURACAO!$C$23)+(R142*CONFIGURACAO!$C$24),""),"")</f>
        <v>2485</v>
      </c>
      <c r="AJ142" s="38">
        <f>IF(S142=0,0,IF(CONFIGURACAO!$C$15="SIM",(IF(S142&gt;CONFIGURACAO!$C$16,CONFIGURACAO!$C$16*CONFIGURACAO!$C$25,S142*CONFIGURACAO!$C$25)),'PI AREA  P75'!S142*CONFIGURACAO!$C$25))</f>
        <v>10</v>
      </c>
      <c r="AK142" s="38">
        <f>IF(T142=0,0,IF(CONFIGURACAO!$C$17="SIM",(IF(T142&gt;CONFIGURACAO!$C$18,CONFIGURACAO!$C$18*CONFIGURACAO!$C$26,T142*CONFIGURACAO!$C$26)),'PI AREA  P75'!T142*CONFIGURACAO!$C$26))</f>
        <v>0</v>
      </c>
      <c r="AL142" s="38">
        <f>IFERROR(IF(M142&gt;0,(U142*CONFIGURACAO!$C$29)+(V142*CONFIGURACAO!$C$30),""),"")</f>
        <v>0</v>
      </c>
      <c r="AM142" s="38">
        <f>IF(W142=0,0,IF(CONFIGURACAO!$C$41="SIM",(IF(W142&gt;CONFIGURACAO!$C$41,CONFIGURACAO!$C$41*CONFIGURACAO!$C$31,W142*CONFIGURACAO!$C$31)),'PI AREA  P75'!W142*CONFIGURACAO!$C$31))</f>
        <v>0</v>
      </c>
      <c r="AN142" s="38">
        <f>IF(X142=0,0,IF(CONFIGURACAO!$C$39="SIM",(IF(X142&gt;CONFIGURACAO!$C$40,CONFIGURACAO!$C$40*CONFIGURACAO!$C$32,X142*CONFIGURACAO!$C$32)),'PI AREA  P75'!X142*CONFIGURACAO!$C$32))</f>
        <v>0</v>
      </c>
      <c r="AO142" s="38">
        <f>IFERROR(IF(M142&gt;0,(Y142*CONFIGURACAO!$C$33)+(Z142*CONFIGURACAO!$C$34)+(AA142*CONFIGURACAO!$C$35)+(AB142*CONFIGURACAO!$C$36),""),"")</f>
        <v>0</v>
      </c>
      <c r="AP142" s="38">
        <f>IF(AA142=0,0,IF(CONFIGURACAO!$C$46="SIM",(IF(AA142&gt;CONFIGURACAO!$C$47,CONFIGURACAO!$C$47*CONFIGURACAO!$C$35,AA142*CONFIGURACAO!$C$35)),'PI AREA  P75'!AA142*CONFIGURACAO!$C$35))</f>
        <v>0</v>
      </c>
      <c r="AQ142" s="38">
        <f>IF(AB142=0,0,IF(CONFIGURACAO!$C$44="SIM",(IF(AB142&gt;CONFIGURACAO!$C$45,CONFIGURACAO!$C$45*CONFIGURACAO!$C$36,AB142*CONFIGURACAO!$C$36)),'PI AREA  P75'!AB142*CONFIGURACAO!$C$36))</f>
        <v>0</v>
      </c>
      <c r="AR142" s="38">
        <f t="shared" si="72"/>
        <v>2495</v>
      </c>
      <c r="AS142" s="68">
        <f>IF(AR142="","",$AR142-(($AS$2/CONFIGURACAO!$C$6)*$M142))</f>
        <v>2345</v>
      </c>
      <c r="AT142" s="73">
        <f t="shared" si="56"/>
        <v>3</v>
      </c>
      <c r="AU142" s="75">
        <f>IF(AR142="","",$AR142-(($AU$2/CONFIGURACAO!$C$6)*$M142))</f>
        <v>2245</v>
      </c>
      <c r="AV142" s="76">
        <f t="shared" si="57"/>
        <v>4</v>
      </c>
      <c r="AW142" s="74">
        <f>IF(AR142="","",$AR142-(($AW$2/CONFIGURACAO!$C$6)*$M142))</f>
        <v>2145</v>
      </c>
      <c r="AX142" s="72">
        <f t="shared" si="58"/>
        <v>5</v>
      </c>
      <c r="AZ142" s="39">
        <f t="shared" si="59"/>
        <v>0.23428219971735895</v>
      </c>
      <c r="BA142" s="146">
        <f t="shared" si="60"/>
        <v>31.75</v>
      </c>
      <c r="BB142" s="146">
        <f t="shared" si="61"/>
        <v>134</v>
      </c>
      <c r="BC142" s="32">
        <f t="shared" si="62"/>
        <v>68</v>
      </c>
      <c r="BD142" s="148"/>
      <c r="BE142" s="40">
        <f t="shared" si="63"/>
        <v>0.44709388971684055</v>
      </c>
      <c r="BF142" s="40">
        <f t="shared" si="64"/>
        <v>0.34722222222222221</v>
      </c>
      <c r="BG142" s="40">
        <f t="shared" si="65"/>
        <v>0.22482014388489208</v>
      </c>
      <c r="BH142" s="40">
        <f t="shared" si="66"/>
        <v>4.042037186742118E-2</v>
      </c>
      <c r="BI142" s="40">
        <f t="shared" si="67"/>
        <v>0</v>
      </c>
      <c r="BJ142" s="40">
        <f t="shared" si="68"/>
        <v>9.2421441774491686E-2</v>
      </c>
      <c r="BK142" s="40">
        <f t="shared" si="69"/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 s="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</row>
    <row r="143" spans="1:134" s="32" customFormat="1" ht="17" thickBot="1" x14ac:dyDescent="0.25">
      <c r="A143" s="124" t="str">
        <f>CONFIGURACAO!$C$4</f>
        <v>AREA 21</v>
      </c>
      <c r="B143" s="125">
        <v>141</v>
      </c>
      <c r="C143" s="249" t="s">
        <v>286</v>
      </c>
      <c r="D143" s="126">
        <f t="shared" si="51"/>
        <v>14</v>
      </c>
      <c r="E143" s="250" t="s">
        <v>478</v>
      </c>
      <c r="F143" s="250">
        <v>1</v>
      </c>
      <c r="G143" s="250">
        <v>1</v>
      </c>
      <c r="H143" s="250">
        <v>1</v>
      </c>
      <c r="I143" s="250">
        <v>1</v>
      </c>
      <c r="J143" s="87"/>
      <c r="K143" s="94"/>
      <c r="L143" s="94"/>
      <c r="M143" s="154">
        <f t="shared" si="70"/>
        <v>4</v>
      </c>
      <c r="N143">
        <v>5.25</v>
      </c>
      <c r="O143">
        <v>7.5</v>
      </c>
      <c r="P143">
        <v>2.25</v>
      </c>
      <c r="Q143">
        <v>1.5</v>
      </c>
      <c r="R143">
        <v>0</v>
      </c>
      <c r="S143">
        <v>1</v>
      </c>
      <c r="T143">
        <v>1.75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s="139">
        <f t="shared" si="54"/>
        <v>12.75</v>
      </c>
      <c r="AD143" s="140">
        <f t="shared" si="55"/>
        <v>15</v>
      </c>
      <c r="AE143" s="141">
        <f t="shared" si="52"/>
        <v>0</v>
      </c>
      <c r="AF143" s="263">
        <f t="shared" si="53"/>
        <v>0</v>
      </c>
      <c r="AG143" s="265">
        <f t="shared" si="71"/>
        <v>12.75</v>
      </c>
      <c r="AI143" s="37">
        <f>IFERROR(IF(M143&gt;0,(N143*CONFIGURACAO!$C$20)+(O143*CONFIGURACAO!$C$21)+(P143*CONFIGURACAO!$C$22)+(Q143*CONFIGURACAO!$C$23)+(R143*CONFIGURACAO!$C$24),""),"")</f>
        <v>1320</v>
      </c>
      <c r="AJ143" s="38">
        <f>IF(S143=0,0,IF(CONFIGURACAO!$C$15="SIM",(IF(S143&gt;CONFIGURACAO!$C$16,CONFIGURACAO!$C$16*CONFIGURACAO!$C$25,S143*CONFIGURACAO!$C$25)),'PI AREA  P75'!S143*CONFIGURACAO!$C$25))</f>
        <v>10</v>
      </c>
      <c r="AK143" s="38">
        <f>IF(T143=0,0,IF(CONFIGURACAO!$C$17="SIM",(IF(T143&gt;CONFIGURACAO!$C$18,CONFIGURACAO!$C$18*CONFIGURACAO!$C$26,T143*CONFIGURACAO!$C$26)),'PI AREA  P75'!T143*CONFIGURACAO!$C$26))</f>
        <v>8.75</v>
      </c>
      <c r="AL143" s="38">
        <f>IFERROR(IF(M143&gt;0,(U143*CONFIGURACAO!$C$29)+(V143*CONFIGURACAO!$C$30),""),"")</f>
        <v>0</v>
      </c>
      <c r="AM143" s="38">
        <f>IF(W143=0,0,IF(CONFIGURACAO!$C$41="SIM",(IF(W143&gt;CONFIGURACAO!$C$41,CONFIGURACAO!$C$41*CONFIGURACAO!$C$31,W143*CONFIGURACAO!$C$31)),'PI AREA  P75'!W143*CONFIGURACAO!$C$31))</f>
        <v>0</v>
      </c>
      <c r="AN143" s="38">
        <f>IF(X143=0,0,IF(CONFIGURACAO!$C$39="SIM",(IF(X143&gt;CONFIGURACAO!$C$40,CONFIGURACAO!$C$40*CONFIGURACAO!$C$32,X143*CONFIGURACAO!$C$32)),'PI AREA  P75'!X143*CONFIGURACAO!$C$32))</f>
        <v>0</v>
      </c>
      <c r="AO143" s="38">
        <f>IFERROR(IF(M143&gt;0,(Y143*CONFIGURACAO!$C$33)+(Z143*CONFIGURACAO!$C$34)+(AA143*CONFIGURACAO!$C$35)+(AB143*CONFIGURACAO!$C$36),""),"")</f>
        <v>0</v>
      </c>
      <c r="AP143" s="38">
        <f>IF(AA143=0,0,IF(CONFIGURACAO!$C$46="SIM",(IF(AA143&gt;CONFIGURACAO!$C$47,CONFIGURACAO!$C$47*CONFIGURACAO!$C$35,AA143*CONFIGURACAO!$C$35)),'PI AREA  P75'!AA143*CONFIGURACAO!$C$35))</f>
        <v>0</v>
      </c>
      <c r="AQ143" s="38">
        <f>IF(AB143=0,0,IF(CONFIGURACAO!$C$44="SIM",(IF(AB143&gt;CONFIGURACAO!$C$45,CONFIGURACAO!$C$45*CONFIGURACAO!$C$36,AB143*CONFIGURACAO!$C$36)),'PI AREA  P75'!AB143*CONFIGURACAO!$C$36))</f>
        <v>0</v>
      </c>
      <c r="AR143" s="38">
        <f t="shared" si="72"/>
        <v>1338.75</v>
      </c>
      <c r="AS143" s="68">
        <f>IF(AR143="","",$AR143-(($AS$2/CONFIGURACAO!$C$6)*$M143))</f>
        <v>1038.75</v>
      </c>
      <c r="AT143" s="73">
        <f t="shared" si="56"/>
        <v>3</v>
      </c>
      <c r="AU143" s="75">
        <f>IF(AR143="","",$AR143-(($AU$2/CONFIGURACAO!$C$6)*$M143))</f>
        <v>838.75</v>
      </c>
      <c r="AV143" s="76">
        <f t="shared" si="57"/>
        <v>4</v>
      </c>
      <c r="AW143" s="74">
        <f>IF(AR143="","",$AR143-(($AW$2/CONFIGURACAO!$C$6)*$M143))</f>
        <v>638.75</v>
      </c>
      <c r="AX143" s="72">
        <f t="shared" si="58"/>
        <v>5</v>
      </c>
      <c r="AZ143" s="39">
        <f t="shared" si="59"/>
        <v>0.12570953702269108</v>
      </c>
      <c r="BA143" s="146">
        <f t="shared" si="60"/>
        <v>19.25</v>
      </c>
      <c r="BB143" s="146">
        <f t="shared" si="61"/>
        <v>349</v>
      </c>
      <c r="BC143" s="32">
        <f t="shared" si="62"/>
        <v>254</v>
      </c>
      <c r="BD143" s="148"/>
      <c r="BE143" s="40">
        <f t="shared" si="63"/>
        <v>0.19560357675111775</v>
      </c>
      <c r="BF143" s="40">
        <f t="shared" si="64"/>
        <v>0.28935185185185186</v>
      </c>
      <c r="BG143" s="40">
        <f t="shared" si="65"/>
        <v>5.7810894141829397E-2</v>
      </c>
      <c r="BH143" s="40">
        <f t="shared" si="66"/>
        <v>6.0630557801131774E-2</v>
      </c>
      <c r="BI143" s="40">
        <f t="shared" si="67"/>
        <v>0</v>
      </c>
      <c r="BJ143" s="40">
        <f t="shared" si="68"/>
        <v>9.2421441774491686E-2</v>
      </c>
      <c r="BK143" s="40">
        <f t="shared" si="69"/>
        <v>0.2808988764044944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 s="42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</row>
    <row r="144" spans="1:134" s="32" customFormat="1" ht="17" thickBot="1" x14ac:dyDescent="0.25">
      <c r="A144" s="124" t="str">
        <f>CONFIGURACAO!$C$4</f>
        <v>AREA 21</v>
      </c>
      <c r="B144" s="125">
        <v>142</v>
      </c>
      <c r="C144" s="249" t="s">
        <v>286</v>
      </c>
      <c r="D144" s="126">
        <f t="shared" si="51"/>
        <v>15</v>
      </c>
      <c r="E144" s="250" t="s">
        <v>479</v>
      </c>
      <c r="F144" s="250">
        <v>1</v>
      </c>
      <c r="G144" s="250">
        <v>1</v>
      </c>
      <c r="H144" s="250">
        <v>1</v>
      </c>
      <c r="I144" s="250">
        <v>1</v>
      </c>
      <c r="J144" s="87"/>
      <c r="K144" s="94"/>
      <c r="L144" s="94"/>
      <c r="M144" s="154">
        <f t="shared" si="70"/>
        <v>4</v>
      </c>
      <c r="N144">
        <v>0.75</v>
      </c>
      <c r="O144">
        <v>2.5</v>
      </c>
      <c r="P144">
        <v>3</v>
      </c>
      <c r="Q144">
        <v>5.5</v>
      </c>
      <c r="R144">
        <v>0</v>
      </c>
      <c r="S144">
        <v>1.5</v>
      </c>
      <c r="T144">
        <v>1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1</v>
      </c>
      <c r="AA144">
        <v>1</v>
      </c>
      <c r="AB144">
        <v>1</v>
      </c>
      <c r="AC144" s="139">
        <f t="shared" si="54"/>
        <v>3.25</v>
      </c>
      <c r="AD144" s="140">
        <f t="shared" si="55"/>
        <v>6.25</v>
      </c>
      <c r="AE144" s="141">
        <f t="shared" si="52"/>
        <v>0</v>
      </c>
      <c r="AF144" s="263">
        <f t="shared" si="53"/>
        <v>1</v>
      </c>
      <c r="AG144" s="265">
        <f t="shared" si="71"/>
        <v>4.25</v>
      </c>
      <c r="AI144" s="37">
        <f>IFERROR(IF(M144&gt;0,(N144*CONFIGURACAO!$C$20)+(O144*CONFIGURACAO!$C$21)+(P144*CONFIGURACAO!$C$22)+(Q144*CONFIGURACAO!$C$23)+(R144*CONFIGURACAO!$C$24),""),"")</f>
        <v>675</v>
      </c>
      <c r="AJ144" s="38">
        <f>IF(S144=0,0,IF(CONFIGURACAO!$C$15="SIM",(IF(S144&gt;CONFIGURACAO!$C$16,CONFIGURACAO!$C$16*CONFIGURACAO!$C$25,S144*CONFIGURACAO!$C$25)),'PI AREA  P75'!S144*CONFIGURACAO!$C$25))</f>
        <v>15</v>
      </c>
      <c r="AK144" s="38">
        <f>IF(T144=0,0,IF(CONFIGURACAO!$C$17="SIM",(IF(T144&gt;CONFIGURACAO!$C$18,CONFIGURACAO!$C$18*CONFIGURACAO!$C$26,T144*CONFIGURACAO!$C$26)),'PI AREA  P75'!T144*CONFIGURACAO!$C$26))</f>
        <v>5</v>
      </c>
      <c r="AL144" s="38">
        <f>IFERROR(IF(M144&gt;0,(U144*CONFIGURACAO!$C$29)+(V144*CONFIGURACAO!$C$30),""),"")</f>
        <v>0</v>
      </c>
      <c r="AM144" s="38">
        <f>IF(W144=0,0,IF(CONFIGURACAO!$C$41="SIM",(IF(W144&gt;CONFIGURACAO!$C$41,CONFIGURACAO!$C$41*CONFIGURACAO!$C$31,W144*CONFIGURACAO!$C$31)),'PI AREA  P75'!W144*CONFIGURACAO!$C$31))</f>
        <v>50</v>
      </c>
      <c r="AN144" s="38">
        <f>IF(X144=0,0,IF(CONFIGURACAO!$C$39="SIM",(IF(X144&gt;CONFIGURACAO!$C$40,CONFIGURACAO!$C$40*CONFIGURACAO!$C$32,X144*CONFIGURACAO!$C$32)),'PI AREA  P75'!X144*CONFIGURACAO!$C$32))</f>
        <v>0</v>
      </c>
      <c r="AO144" s="38">
        <f>IFERROR(IF(M144&gt;0,(Y144*CONFIGURACAO!$C$33)+(Z144*CONFIGURACAO!$C$34)+(AA144*CONFIGURACAO!$C$35)+(AB144*CONFIGURACAO!$C$36),""),"")</f>
        <v>85</v>
      </c>
      <c r="AP144" s="38">
        <f>IF(AA144=0,0,IF(CONFIGURACAO!$C$46="SIM",(IF(AA144&gt;CONFIGURACAO!$C$47,CONFIGURACAO!$C$47*CONFIGURACAO!$C$35,AA144*CONFIGURACAO!$C$35)),'PI AREA  P75'!AA144*CONFIGURACAO!$C$35))</f>
        <v>25</v>
      </c>
      <c r="AQ144" s="38">
        <f>IF(AB144=0,0,IF(CONFIGURACAO!$C$44="SIM",(IF(AB144&gt;CONFIGURACAO!$C$45,CONFIGURACAO!$C$45*CONFIGURACAO!$C$36,AB144*CONFIGURACAO!$C$36)),'PI AREA  P75'!AB144*CONFIGURACAO!$C$36))</f>
        <v>10</v>
      </c>
      <c r="AR144" s="38">
        <f t="shared" si="72"/>
        <v>865</v>
      </c>
      <c r="AS144" s="68">
        <f>IF(AR144="","",$AR144-(($AS$2/CONFIGURACAO!$C$6)*$M144))</f>
        <v>565</v>
      </c>
      <c r="AT144" s="73">
        <f t="shared" si="56"/>
        <v>3</v>
      </c>
      <c r="AU144" s="75">
        <f>IF(AR144="","",$AR144-(($AU$2/CONFIGURACAO!$C$6)*$M144))</f>
        <v>365</v>
      </c>
      <c r="AV144" s="76">
        <f t="shared" si="57"/>
        <v>4</v>
      </c>
      <c r="AW144" s="74">
        <f>IF(AR144="","",$AR144-(($AW$2/CONFIGURACAO!$C$6)*$M144))</f>
        <v>165</v>
      </c>
      <c r="AX144" s="72">
        <f t="shared" si="58"/>
        <v>5</v>
      </c>
      <c r="AZ144" s="39">
        <f t="shared" si="59"/>
        <v>8.1224089280767728E-2</v>
      </c>
      <c r="BA144" s="146">
        <f t="shared" si="60"/>
        <v>18.25</v>
      </c>
      <c r="BB144" s="146">
        <f t="shared" si="61"/>
        <v>377</v>
      </c>
      <c r="BC144" s="32">
        <f t="shared" si="62"/>
        <v>462</v>
      </c>
      <c r="BD144" s="148"/>
      <c r="BE144" s="40">
        <f t="shared" si="63"/>
        <v>2.7943368107302535E-2</v>
      </c>
      <c r="BF144" s="40">
        <f t="shared" si="64"/>
        <v>9.6450617283950615E-2</v>
      </c>
      <c r="BG144" s="40">
        <f t="shared" si="65"/>
        <v>7.7081192189105849E-2</v>
      </c>
      <c r="BH144" s="40">
        <f t="shared" si="66"/>
        <v>0.22231204527081652</v>
      </c>
      <c r="BI144" s="40">
        <f t="shared" si="67"/>
        <v>0</v>
      </c>
      <c r="BJ144" s="40">
        <f t="shared" si="68"/>
        <v>0.13863216266173753</v>
      </c>
      <c r="BK144" s="40">
        <f t="shared" si="69"/>
        <v>0.16051364365971107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1</v>
      </c>
      <c r="BR144">
        <v>1</v>
      </c>
      <c r="BS144">
        <v>1</v>
      </c>
      <c r="BT144" s="42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</row>
    <row r="145" spans="1:134" s="32" customFormat="1" ht="17" thickBot="1" x14ac:dyDescent="0.25">
      <c r="A145" s="124" t="str">
        <f>CONFIGURACAO!$C$4</f>
        <v>AREA 21</v>
      </c>
      <c r="B145" s="125">
        <v>143</v>
      </c>
      <c r="C145" s="249" t="s">
        <v>286</v>
      </c>
      <c r="D145" s="126">
        <f t="shared" si="51"/>
        <v>16</v>
      </c>
      <c r="E145" s="250" t="s">
        <v>480</v>
      </c>
      <c r="F145" s="250">
        <v>1</v>
      </c>
      <c r="G145" s="250">
        <v>1</v>
      </c>
      <c r="H145" s="250">
        <v>1</v>
      </c>
      <c r="I145" s="250">
        <v>1</v>
      </c>
      <c r="J145" s="87"/>
      <c r="K145" s="94"/>
      <c r="L145" s="94"/>
      <c r="M145" s="154">
        <f t="shared" si="70"/>
        <v>4</v>
      </c>
      <c r="N145">
        <v>0</v>
      </c>
      <c r="O145">
        <v>2.5</v>
      </c>
      <c r="P145">
        <v>2.25</v>
      </c>
      <c r="Q145">
        <v>5</v>
      </c>
      <c r="R145">
        <v>0.75</v>
      </c>
      <c r="S145">
        <v>2</v>
      </c>
      <c r="T145">
        <v>1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2</v>
      </c>
      <c r="AA145">
        <v>1</v>
      </c>
      <c r="AB145">
        <v>2</v>
      </c>
      <c r="AC145" s="139">
        <f t="shared" si="54"/>
        <v>2.5</v>
      </c>
      <c r="AD145" s="140">
        <f t="shared" si="55"/>
        <v>4.75</v>
      </c>
      <c r="AE145" s="141">
        <f t="shared" si="52"/>
        <v>0</v>
      </c>
      <c r="AF145" s="263">
        <f t="shared" si="53"/>
        <v>2</v>
      </c>
      <c r="AG145" s="265">
        <f t="shared" si="71"/>
        <v>4.5</v>
      </c>
      <c r="AI145" s="37">
        <f>IFERROR(IF(M145&gt;0,(N145*CONFIGURACAO!$C$20)+(O145*CONFIGURACAO!$C$21)+(P145*CONFIGURACAO!$C$22)+(Q145*CONFIGURACAO!$C$23)+(R145*CONFIGURACAO!$C$24),""),"")</f>
        <v>550</v>
      </c>
      <c r="AJ145" s="38">
        <f>IF(S145=0,0,IF(CONFIGURACAO!$C$15="SIM",(IF(S145&gt;CONFIGURACAO!$C$16,CONFIGURACAO!$C$16*CONFIGURACAO!$C$25,S145*CONFIGURACAO!$C$25)),'PI AREA  P75'!S145*CONFIGURACAO!$C$25))</f>
        <v>20</v>
      </c>
      <c r="AK145" s="38">
        <f>IF(T145=0,0,IF(CONFIGURACAO!$C$17="SIM",(IF(T145&gt;CONFIGURACAO!$C$18,CONFIGURACAO!$C$18*CONFIGURACAO!$C$26,T145*CONFIGURACAO!$C$26)),'PI AREA  P75'!T145*CONFIGURACAO!$C$26))</f>
        <v>5</v>
      </c>
      <c r="AL145" s="38">
        <f>IFERROR(IF(M145&gt;0,(U145*CONFIGURACAO!$C$29)+(V145*CONFIGURACAO!$C$30),""),"")</f>
        <v>0</v>
      </c>
      <c r="AM145" s="38">
        <f>IF(W145=0,0,IF(CONFIGURACAO!$C$41="SIM",(IF(W145&gt;CONFIGURACAO!$C$41,CONFIGURACAO!$C$41*CONFIGURACAO!$C$31,W145*CONFIGURACAO!$C$31)),'PI AREA  P75'!W145*CONFIGURACAO!$C$31))</f>
        <v>50</v>
      </c>
      <c r="AN145" s="38">
        <f>IF(X145=0,0,IF(CONFIGURACAO!$C$39="SIM",(IF(X145&gt;CONFIGURACAO!$C$40,CONFIGURACAO!$C$40*CONFIGURACAO!$C$32,X145*CONFIGURACAO!$C$32)),'PI AREA  P75'!X145*CONFIGURACAO!$C$32))</f>
        <v>0</v>
      </c>
      <c r="AO145" s="38">
        <f>IFERROR(IF(M145&gt;0,(Y145*CONFIGURACAO!$C$33)+(Z145*CONFIGURACAO!$C$34)+(AA145*CONFIGURACAO!$C$35)+(AB145*CONFIGURACAO!$C$36),""),"")</f>
        <v>145</v>
      </c>
      <c r="AP145" s="38">
        <f>IF(AA145=0,0,IF(CONFIGURACAO!$C$46="SIM",(IF(AA145&gt;CONFIGURACAO!$C$47,CONFIGURACAO!$C$47*CONFIGURACAO!$C$35,AA145*CONFIGURACAO!$C$35)),'PI AREA  P75'!AA145*CONFIGURACAO!$C$35))</f>
        <v>25</v>
      </c>
      <c r="AQ145" s="38">
        <f>IF(AB145=0,0,IF(CONFIGURACAO!$C$44="SIM",(IF(AB145&gt;CONFIGURACAO!$C$45,CONFIGURACAO!$C$45*CONFIGURACAO!$C$36,AB145*CONFIGURACAO!$C$36)),'PI AREA  P75'!AB145*CONFIGURACAO!$C$36))</f>
        <v>20</v>
      </c>
      <c r="AR145" s="38">
        <f t="shared" si="72"/>
        <v>815</v>
      </c>
      <c r="AS145" s="68">
        <f>IF(AR145="","",$AR145-(($AS$2/CONFIGURACAO!$C$6)*$M145))</f>
        <v>515</v>
      </c>
      <c r="AT145" s="73">
        <f t="shared" si="56"/>
        <v>3</v>
      </c>
      <c r="AU145" s="75">
        <f>IF(AR145="","",$AR145-(($AU$2/CONFIGURACAO!$C$6)*$M145))</f>
        <v>315</v>
      </c>
      <c r="AV145" s="76">
        <f t="shared" si="57"/>
        <v>4</v>
      </c>
      <c r="AW145" s="74">
        <f>IF(AR145="","",$AR145-(($AW$2/CONFIGURACAO!$C$6)*$M145))</f>
        <v>115</v>
      </c>
      <c r="AX145" s="72">
        <f t="shared" si="58"/>
        <v>5</v>
      </c>
      <c r="AZ145" s="39">
        <f t="shared" si="59"/>
        <v>7.6529055218295616E-2</v>
      </c>
      <c r="BA145" s="146">
        <f t="shared" si="60"/>
        <v>19.5</v>
      </c>
      <c r="BB145" s="146">
        <f t="shared" si="61"/>
        <v>341</v>
      </c>
      <c r="BC145" s="32">
        <f t="shared" si="62"/>
        <v>488</v>
      </c>
      <c r="BD145" s="148"/>
      <c r="BE145" s="40">
        <f t="shared" si="63"/>
        <v>0</v>
      </c>
      <c r="BF145" s="40">
        <f t="shared" si="64"/>
        <v>9.6450617283950615E-2</v>
      </c>
      <c r="BG145" s="40">
        <f t="shared" si="65"/>
        <v>5.7810894141829397E-2</v>
      </c>
      <c r="BH145" s="40">
        <f t="shared" si="66"/>
        <v>0.20210185933710592</v>
      </c>
      <c r="BI145" s="40">
        <f t="shared" si="67"/>
        <v>7.9957356076759065E-2</v>
      </c>
      <c r="BJ145" s="40">
        <f t="shared" si="68"/>
        <v>0.18484288354898337</v>
      </c>
      <c r="BK145" s="40">
        <f t="shared" si="69"/>
        <v>0.16051364365971107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2</v>
      </c>
      <c r="BR145">
        <v>1</v>
      </c>
      <c r="BS145">
        <v>2</v>
      </c>
      <c r="BT145" s="42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</row>
    <row r="146" spans="1:134" s="32" customFormat="1" ht="17" thickBot="1" x14ac:dyDescent="0.25">
      <c r="A146" s="124" t="str">
        <f>CONFIGURACAO!$C$4</f>
        <v>AREA 21</v>
      </c>
      <c r="B146" s="125">
        <v>144</v>
      </c>
      <c r="C146" s="249" t="s">
        <v>286</v>
      </c>
      <c r="D146" s="126">
        <f t="shared" si="51"/>
        <v>17</v>
      </c>
      <c r="E146" s="250" t="s">
        <v>481</v>
      </c>
      <c r="F146" s="250">
        <v>1</v>
      </c>
      <c r="G146" s="250">
        <v>1</v>
      </c>
      <c r="H146" s="250">
        <v>1</v>
      </c>
      <c r="I146" s="250">
        <v>1</v>
      </c>
      <c r="J146" s="87"/>
      <c r="K146" s="94"/>
      <c r="L146" s="94"/>
      <c r="M146" s="154">
        <f t="shared" si="70"/>
        <v>4</v>
      </c>
      <c r="N146">
        <v>0</v>
      </c>
      <c r="O146">
        <v>1</v>
      </c>
      <c r="P146">
        <v>4</v>
      </c>
      <c r="Q146">
        <v>3.75</v>
      </c>
      <c r="R146">
        <v>0</v>
      </c>
      <c r="S146">
        <v>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s="139">
        <f t="shared" si="54"/>
        <v>1</v>
      </c>
      <c r="AD146" s="140">
        <f t="shared" si="55"/>
        <v>5</v>
      </c>
      <c r="AE146" s="141">
        <f t="shared" si="52"/>
        <v>0</v>
      </c>
      <c r="AF146" s="263">
        <f t="shared" si="53"/>
        <v>0</v>
      </c>
      <c r="AG146" s="265">
        <f t="shared" si="71"/>
        <v>1</v>
      </c>
      <c r="AI146" s="37">
        <f>IFERROR(IF(M146&gt;0,(N146*CONFIGURACAO!$C$20)+(O146*CONFIGURACAO!$C$21)+(P146*CONFIGURACAO!$C$22)+(Q146*CONFIGURACAO!$C$23)+(R146*CONFIGURACAO!$C$24),""),"")</f>
        <v>470</v>
      </c>
      <c r="AJ146" s="38">
        <f>IF(S146=0,0,IF(CONFIGURACAO!$C$15="SIM",(IF(S146&gt;CONFIGURACAO!$C$16,CONFIGURACAO!$C$16*CONFIGURACAO!$C$25,S146*CONFIGURACAO!$C$25)),'PI AREA  P75'!S146*CONFIGURACAO!$C$25))</f>
        <v>30</v>
      </c>
      <c r="AK146" s="38">
        <f>IF(T146=0,0,IF(CONFIGURACAO!$C$17="SIM",(IF(T146&gt;CONFIGURACAO!$C$18,CONFIGURACAO!$C$18*CONFIGURACAO!$C$26,T146*CONFIGURACAO!$C$26)),'PI AREA  P75'!T146*CONFIGURACAO!$C$26))</f>
        <v>0</v>
      </c>
      <c r="AL146" s="38">
        <f>IFERROR(IF(M146&gt;0,(U146*CONFIGURACAO!$C$29)+(V146*CONFIGURACAO!$C$30),""),"")</f>
        <v>0</v>
      </c>
      <c r="AM146" s="38">
        <f>IF(W146=0,0,IF(CONFIGURACAO!$C$41="SIM",(IF(W146&gt;CONFIGURACAO!$C$41,CONFIGURACAO!$C$41*CONFIGURACAO!$C$31,W146*CONFIGURACAO!$C$31)),'PI AREA  P75'!W146*CONFIGURACAO!$C$31))</f>
        <v>0</v>
      </c>
      <c r="AN146" s="38">
        <f>IF(X146=0,0,IF(CONFIGURACAO!$C$39="SIM",(IF(X146&gt;CONFIGURACAO!$C$40,CONFIGURACAO!$C$40*CONFIGURACAO!$C$32,X146*CONFIGURACAO!$C$32)),'PI AREA  P75'!X146*CONFIGURACAO!$C$32))</f>
        <v>0</v>
      </c>
      <c r="AO146" s="38">
        <f>IFERROR(IF(M146&gt;0,(Y146*CONFIGURACAO!$C$33)+(Z146*CONFIGURACAO!$C$34)+(AA146*CONFIGURACAO!$C$35)+(AB146*CONFIGURACAO!$C$36),""),"")</f>
        <v>0</v>
      </c>
      <c r="AP146" s="38">
        <f>IF(AA146=0,0,IF(CONFIGURACAO!$C$46="SIM",(IF(AA146&gt;CONFIGURACAO!$C$47,CONFIGURACAO!$C$47*CONFIGURACAO!$C$35,AA146*CONFIGURACAO!$C$35)),'PI AREA  P75'!AA146*CONFIGURACAO!$C$35))</f>
        <v>0</v>
      </c>
      <c r="AQ146" s="38">
        <f>IF(AB146=0,0,IF(CONFIGURACAO!$C$44="SIM",(IF(AB146&gt;CONFIGURACAO!$C$45,CONFIGURACAO!$C$45*CONFIGURACAO!$C$36,AB146*CONFIGURACAO!$C$36)),'PI AREA  P75'!AB146*CONFIGURACAO!$C$36))</f>
        <v>0</v>
      </c>
      <c r="AR146" s="38">
        <f t="shared" si="72"/>
        <v>500</v>
      </c>
      <c r="AS146" s="68">
        <f>IF(AR146="","",$AR146-(($AS$2/CONFIGURACAO!$C$6)*$M146))</f>
        <v>200</v>
      </c>
      <c r="AT146" s="73">
        <f t="shared" si="56"/>
        <v>3</v>
      </c>
      <c r="AU146" s="75">
        <f>IF(AR146="","",$AR146-(($AU$2/CONFIGURACAO!$C$6)*$M146))</f>
        <v>0</v>
      </c>
      <c r="AV146" s="76">
        <f t="shared" si="57"/>
        <v>4</v>
      </c>
      <c r="AW146" s="74">
        <f>IF(AR146="","",$AR146-(($AW$2/CONFIGURACAO!$C$6)*$M146))</f>
        <v>-200</v>
      </c>
      <c r="AX146" s="72" t="str">
        <f t="shared" si="58"/>
        <v>NAO</v>
      </c>
      <c r="AZ146" s="39">
        <f t="shared" si="59"/>
        <v>4.6950340624721233E-2</v>
      </c>
      <c r="BA146" s="146">
        <f t="shared" si="60"/>
        <v>11.75</v>
      </c>
      <c r="BB146" s="146">
        <f t="shared" si="61"/>
        <v>595</v>
      </c>
      <c r="BC146" s="32">
        <f t="shared" si="62"/>
        <v>690</v>
      </c>
      <c r="BD146" s="148"/>
      <c r="BE146" s="40">
        <f t="shared" si="63"/>
        <v>0</v>
      </c>
      <c r="BF146" s="40">
        <f t="shared" si="64"/>
        <v>3.8580246913580245E-2</v>
      </c>
      <c r="BG146" s="40">
        <f t="shared" si="65"/>
        <v>0.10277492291880781</v>
      </c>
      <c r="BH146" s="40">
        <f t="shared" si="66"/>
        <v>0.15157639450282942</v>
      </c>
      <c r="BI146" s="40">
        <f t="shared" si="67"/>
        <v>0</v>
      </c>
      <c r="BJ146" s="40">
        <f t="shared" si="68"/>
        <v>0.27726432532347506</v>
      </c>
      <c r="BK146" s="40">
        <f t="shared" si="69"/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 s="42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</row>
    <row r="147" spans="1:134" s="32" customFormat="1" ht="17" thickBot="1" x14ac:dyDescent="0.25">
      <c r="A147" s="124" t="str">
        <f>CONFIGURACAO!$C$4</f>
        <v>AREA 21</v>
      </c>
      <c r="B147" s="125">
        <v>145</v>
      </c>
      <c r="C147" s="249" t="s">
        <v>286</v>
      </c>
      <c r="D147" s="126">
        <f t="shared" si="51"/>
        <v>18</v>
      </c>
      <c r="E147" s="250" t="s">
        <v>482</v>
      </c>
      <c r="F147" s="250">
        <v>1</v>
      </c>
      <c r="G147" s="250">
        <v>1</v>
      </c>
      <c r="H147" s="250">
        <v>1</v>
      </c>
      <c r="I147" s="250">
        <v>1</v>
      </c>
      <c r="J147" s="87"/>
      <c r="K147" s="94"/>
      <c r="L147" s="94"/>
      <c r="M147" s="154">
        <f t="shared" si="70"/>
        <v>4</v>
      </c>
      <c r="N147">
        <v>0</v>
      </c>
      <c r="O147">
        <v>1</v>
      </c>
      <c r="P147">
        <v>4</v>
      </c>
      <c r="Q147">
        <v>6</v>
      </c>
      <c r="R147">
        <v>0</v>
      </c>
      <c r="S147">
        <v>6</v>
      </c>
      <c r="T147">
        <v>1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1</v>
      </c>
      <c r="AC147" s="139">
        <f t="shared" si="54"/>
        <v>1</v>
      </c>
      <c r="AD147" s="140">
        <f t="shared" si="55"/>
        <v>5</v>
      </c>
      <c r="AE147" s="141">
        <f t="shared" si="52"/>
        <v>0</v>
      </c>
      <c r="AF147" s="263">
        <f t="shared" si="53"/>
        <v>0</v>
      </c>
      <c r="AG147" s="265">
        <f t="shared" si="71"/>
        <v>1</v>
      </c>
      <c r="AI147" s="37">
        <f>IFERROR(IF(M147&gt;0,(N147*CONFIGURACAO!$C$20)+(O147*CONFIGURACAO!$C$21)+(P147*CONFIGURACAO!$C$22)+(Q147*CONFIGURACAO!$C$23)+(R147*CONFIGURACAO!$C$24),""),"")</f>
        <v>560</v>
      </c>
      <c r="AJ147" s="38">
        <f>IF(S147=0,0,IF(CONFIGURACAO!$C$15="SIM",(IF(S147&gt;CONFIGURACAO!$C$16,CONFIGURACAO!$C$16*CONFIGURACAO!$C$25,S147*CONFIGURACAO!$C$25)),'PI AREA  P75'!S147*CONFIGURACAO!$C$25))</f>
        <v>40</v>
      </c>
      <c r="AK147" s="38">
        <f>IF(T147=0,0,IF(CONFIGURACAO!$C$17="SIM",(IF(T147&gt;CONFIGURACAO!$C$18,CONFIGURACAO!$C$18*CONFIGURACAO!$C$26,T147*CONFIGURACAO!$C$26)),'PI AREA  P75'!T147*CONFIGURACAO!$C$26))</f>
        <v>5</v>
      </c>
      <c r="AL147" s="38">
        <f>IFERROR(IF(M147&gt;0,(U147*CONFIGURACAO!$C$29)+(V147*CONFIGURACAO!$C$30),""),"")</f>
        <v>0</v>
      </c>
      <c r="AM147" s="38">
        <f>IF(W147=0,0,IF(CONFIGURACAO!$C$41="SIM",(IF(W147&gt;CONFIGURACAO!$C$41,CONFIGURACAO!$C$41*CONFIGURACAO!$C$31,W147*CONFIGURACAO!$C$31)),'PI AREA  P75'!W147*CONFIGURACAO!$C$31))</f>
        <v>50</v>
      </c>
      <c r="AN147" s="38">
        <f>IF(X147=0,0,IF(CONFIGURACAO!$C$39="SIM",(IF(X147&gt;CONFIGURACAO!$C$40,CONFIGURACAO!$C$40*CONFIGURACAO!$C$32,X147*CONFIGURACAO!$C$32)),'PI AREA  P75'!X147*CONFIGURACAO!$C$32))</f>
        <v>0</v>
      </c>
      <c r="AO147" s="38">
        <f>IFERROR(IF(M147&gt;0,(Y147*CONFIGURACAO!$C$33)+(Z147*CONFIGURACAO!$C$34)+(AA147*CONFIGURACAO!$C$35)+(AB147*CONFIGURACAO!$C$36),""),"")</f>
        <v>35</v>
      </c>
      <c r="AP147" s="38">
        <f>IF(AA147=0,0,IF(CONFIGURACAO!$C$46="SIM",(IF(AA147&gt;CONFIGURACAO!$C$47,CONFIGURACAO!$C$47*CONFIGURACAO!$C$35,AA147*CONFIGURACAO!$C$35)),'PI AREA  P75'!AA147*CONFIGURACAO!$C$35))</f>
        <v>25</v>
      </c>
      <c r="AQ147" s="38">
        <f>IF(AB147=0,0,IF(CONFIGURACAO!$C$44="SIM",(IF(AB147&gt;CONFIGURACAO!$C$45,CONFIGURACAO!$C$45*CONFIGURACAO!$C$36,AB147*CONFIGURACAO!$C$36)),'PI AREA  P75'!AB147*CONFIGURACAO!$C$36))</f>
        <v>10</v>
      </c>
      <c r="AR147" s="38">
        <f t="shared" si="72"/>
        <v>725</v>
      </c>
      <c r="AS147" s="68">
        <f>IF(AR147="","",$AR147-(($AS$2/CONFIGURACAO!$C$6)*$M147))</f>
        <v>425</v>
      </c>
      <c r="AT147" s="73">
        <f t="shared" si="56"/>
        <v>3</v>
      </c>
      <c r="AU147" s="75">
        <f>IF(AR147="","",$AR147-(($AU$2/CONFIGURACAO!$C$6)*$M147))</f>
        <v>225</v>
      </c>
      <c r="AV147" s="76">
        <f t="shared" si="57"/>
        <v>4</v>
      </c>
      <c r="AW147" s="74">
        <f>IF(AR147="","",$AR147-(($AW$2/CONFIGURACAO!$C$6)*$M147))</f>
        <v>25</v>
      </c>
      <c r="AX147" s="72">
        <f t="shared" si="58"/>
        <v>5</v>
      </c>
      <c r="AZ147" s="39">
        <f t="shared" si="59"/>
        <v>6.8077993905845791E-2</v>
      </c>
      <c r="BA147" s="146">
        <f t="shared" si="60"/>
        <v>21</v>
      </c>
      <c r="BB147" s="146">
        <f t="shared" si="61"/>
        <v>295</v>
      </c>
      <c r="BC147" s="32">
        <f t="shared" si="62"/>
        <v>550</v>
      </c>
      <c r="BD147" s="148"/>
      <c r="BE147" s="40">
        <f t="shared" si="63"/>
        <v>0</v>
      </c>
      <c r="BF147" s="40">
        <f t="shared" si="64"/>
        <v>3.8580246913580245E-2</v>
      </c>
      <c r="BG147" s="40">
        <f t="shared" si="65"/>
        <v>0.10277492291880781</v>
      </c>
      <c r="BH147" s="40">
        <f t="shared" si="66"/>
        <v>0.24252223120452709</v>
      </c>
      <c r="BI147" s="40">
        <f t="shared" si="67"/>
        <v>0</v>
      </c>
      <c r="BJ147" s="40">
        <f t="shared" si="68"/>
        <v>0.55452865064695012</v>
      </c>
      <c r="BK147" s="40">
        <f t="shared" si="69"/>
        <v>0.16051364365971107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1</v>
      </c>
      <c r="BS147">
        <v>1</v>
      </c>
      <c r="BT147" s="42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</row>
    <row r="148" spans="1:134" s="32" customFormat="1" ht="17" thickBot="1" x14ac:dyDescent="0.25">
      <c r="A148" s="124" t="str">
        <f>CONFIGURACAO!$C$4</f>
        <v>AREA 21</v>
      </c>
      <c r="B148" s="125">
        <v>146</v>
      </c>
      <c r="C148" s="249" t="s">
        <v>286</v>
      </c>
      <c r="D148" s="126">
        <f t="shared" si="51"/>
        <v>19</v>
      </c>
      <c r="E148" s="250" t="s">
        <v>483</v>
      </c>
      <c r="F148" s="250">
        <v>1</v>
      </c>
      <c r="G148" s="250">
        <v>1</v>
      </c>
      <c r="H148" s="250">
        <v>1</v>
      </c>
      <c r="I148" s="250">
        <v>1</v>
      </c>
      <c r="J148" s="87"/>
      <c r="K148" s="94"/>
      <c r="L148" s="94"/>
      <c r="M148" s="154">
        <f t="shared" si="70"/>
        <v>4</v>
      </c>
      <c r="N148">
        <v>0</v>
      </c>
      <c r="O148">
        <v>0</v>
      </c>
      <c r="P148">
        <v>7.5</v>
      </c>
      <c r="Q148">
        <v>1</v>
      </c>
      <c r="R148">
        <v>4.75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s="139">
        <f t="shared" si="54"/>
        <v>0</v>
      </c>
      <c r="AD148" s="140">
        <f t="shared" si="55"/>
        <v>7.5</v>
      </c>
      <c r="AE148" s="141">
        <f t="shared" si="52"/>
        <v>0</v>
      </c>
      <c r="AF148" s="263">
        <f t="shared" si="53"/>
        <v>0</v>
      </c>
      <c r="AG148" s="265">
        <f t="shared" si="71"/>
        <v>0</v>
      </c>
      <c r="AI148" s="37">
        <f>IFERROR(IF(M148&gt;0,(N148*CONFIGURACAO!$C$20)+(O148*CONFIGURACAO!$C$21)+(P148*CONFIGURACAO!$C$22)+(Q148*CONFIGURACAO!$C$23)+(R148*CONFIGURACAO!$C$24),""),"")</f>
        <v>585</v>
      </c>
      <c r="AJ148" s="38">
        <f>IF(S148=0,0,IF(CONFIGURACAO!$C$15="SIM",(IF(S148&gt;CONFIGURACAO!$C$16,CONFIGURACAO!$C$16*CONFIGURACAO!$C$25,S148*CONFIGURACAO!$C$25)),'PI AREA  P75'!S148*CONFIGURACAO!$C$25))</f>
        <v>10</v>
      </c>
      <c r="AK148" s="38">
        <f>IF(T148=0,0,IF(CONFIGURACAO!$C$17="SIM",(IF(T148&gt;CONFIGURACAO!$C$18,CONFIGURACAO!$C$18*CONFIGURACAO!$C$26,T148*CONFIGURACAO!$C$26)),'PI AREA  P75'!T148*CONFIGURACAO!$C$26))</f>
        <v>5</v>
      </c>
      <c r="AL148" s="38">
        <f>IFERROR(IF(M148&gt;0,(U148*CONFIGURACAO!$C$29)+(V148*CONFIGURACAO!$C$30),""),"")</f>
        <v>0</v>
      </c>
      <c r="AM148" s="38">
        <f>IF(W148=0,0,IF(CONFIGURACAO!$C$41="SIM",(IF(W148&gt;CONFIGURACAO!$C$41,CONFIGURACAO!$C$41*CONFIGURACAO!$C$31,W148*CONFIGURACAO!$C$31)),'PI AREA  P75'!W148*CONFIGURACAO!$C$31))</f>
        <v>0</v>
      </c>
      <c r="AN148" s="38">
        <f>IF(X148=0,0,IF(CONFIGURACAO!$C$39="SIM",(IF(X148&gt;CONFIGURACAO!$C$40,CONFIGURACAO!$C$40*CONFIGURACAO!$C$32,X148*CONFIGURACAO!$C$32)),'PI AREA  P75'!X148*CONFIGURACAO!$C$32))</f>
        <v>0</v>
      </c>
      <c r="AO148" s="38">
        <f>IFERROR(IF(M148&gt;0,(Y148*CONFIGURACAO!$C$33)+(Z148*CONFIGURACAO!$C$34)+(AA148*CONFIGURACAO!$C$35)+(AB148*CONFIGURACAO!$C$36),""),"")</f>
        <v>0</v>
      </c>
      <c r="AP148" s="38">
        <f>IF(AA148=0,0,IF(CONFIGURACAO!$C$46="SIM",(IF(AA148&gt;CONFIGURACAO!$C$47,CONFIGURACAO!$C$47*CONFIGURACAO!$C$35,AA148*CONFIGURACAO!$C$35)),'PI AREA  P75'!AA148*CONFIGURACAO!$C$35))</f>
        <v>0</v>
      </c>
      <c r="AQ148" s="38">
        <f>IF(AB148=0,0,IF(CONFIGURACAO!$C$44="SIM",(IF(AB148&gt;CONFIGURACAO!$C$45,CONFIGURACAO!$C$45*CONFIGURACAO!$C$36,AB148*CONFIGURACAO!$C$36)),'PI AREA  P75'!AB148*CONFIGURACAO!$C$36))</f>
        <v>0</v>
      </c>
      <c r="AR148" s="38">
        <f t="shared" si="72"/>
        <v>600</v>
      </c>
      <c r="AS148" s="68">
        <f>IF(AR148="","",$AR148-(($AS$2/CONFIGURACAO!$C$6)*$M148))</f>
        <v>300</v>
      </c>
      <c r="AT148" s="73">
        <f t="shared" si="56"/>
        <v>3</v>
      </c>
      <c r="AU148" s="75">
        <f>IF(AR148="","",$AR148-(($AU$2/CONFIGURACAO!$C$6)*$M148))</f>
        <v>100</v>
      </c>
      <c r="AV148" s="76">
        <f t="shared" si="57"/>
        <v>4</v>
      </c>
      <c r="AW148" s="74">
        <f>IF(AR148="","",$AR148-(($AW$2/CONFIGURACAO!$C$6)*$M148))</f>
        <v>-100</v>
      </c>
      <c r="AX148" s="72" t="str">
        <f t="shared" si="58"/>
        <v>NAO</v>
      </c>
      <c r="AZ148" s="39">
        <f t="shared" si="59"/>
        <v>5.6340408749665477E-2</v>
      </c>
      <c r="BA148" s="146">
        <f t="shared" si="60"/>
        <v>15.25</v>
      </c>
      <c r="BB148" s="146">
        <f t="shared" si="61"/>
        <v>470</v>
      </c>
      <c r="BC148" s="32">
        <f t="shared" si="62"/>
        <v>624</v>
      </c>
      <c r="BD148" s="148"/>
      <c r="BE148" s="40">
        <f t="shared" si="63"/>
        <v>0</v>
      </c>
      <c r="BF148" s="40">
        <f t="shared" si="64"/>
        <v>0</v>
      </c>
      <c r="BG148" s="40">
        <f t="shared" si="65"/>
        <v>0.19270298047276466</v>
      </c>
      <c r="BH148" s="40">
        <f t="shared" si="66"/>
        <v>4.042037186742118E-2</v>
      </c>
      <c r="BI148" s="40">
        <f t="shared" si="67"/>
        <v>0.50639658848614078</v>
      </c>
      <c r="BJ148" s="40">
        <f t="shared" si="68"/>
        <v>9.2421441774491686E-2</v>
      </c>
      <c r="BK148" s="40">
        <f t="shared" si="69"/>
        <v>0.16051364365971107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 s="42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</row>
    <row r="149" spans="1:134" s="32" customFormat="1" ht="17" thickBot="1" x14ac:dyDescent="0.25">
      <c r="A149" s="124" t="str">
        <f>CONFIGURACAO!$C$4</f>
        <v>AREA 21</v>
      </c>
      <c r="B149" s="125">
        <v>147</v>
      </c>
      <c r="C149" s="249" t="s">
        <v>286</v>
      </c>
      <c r="D149" s="126">
        <f t="shared" si="51"/>
        <v>20</v>
      </c>
      <c r="E149" s="250" t="s">
        <v>484</v>
      </c>
      <c r="F149" s="250">
        <v>1</v>
      </c>
      <c r="G149" s="250">
        <v>1</v>
      </c>
      <c r="H149" s="250">
        <v>0</v>
      </c>
      <c r="I149" s="250">
        <v>0</v>
      </c>
      <c r="J149" s="87"/>
      <c r="K149" s="94"/>
      <c r="L149" s="94"/>
      <c r="M149" s="154">
        <f t="shared" si="70"/>
        <v>2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0.75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s="139">
        <f t="shared" si="54"/>
        <v>0</v>
      </c>
      <c r="AD149" s="140">
        <f t="shared" si="55"/>
        <v>0</v>
      </c>
      <c r="AE149" s="141">
        <f t="shared" si="52"/>
        <v>0</v>
      </c>
      <c r="AF149" s="263">
        <f t="shared" si="53"/>
        <v>0</v>
      </c>
      <c r="AG149" s="265">
        <f t="shared" si="71"/>
        <v>0</v>
      </c>
      <c r="AI149" s="37">
        <f>IFERROR(IF(M149&gt;0,(N149*CONFIGURACAO!$C$20)+(O149*CONFIGURACAO!$C$21)+(P149*CONFIGURACAO!$C$22)+(Q149*CONFIGURACAO!$C$23)+(R149*CONFIGURACAO!$C$24),""),"")</f>
        <v>40</v>
      </c>
      <c r="AJ149" s="38">
        <f>IF(S149=0,0,IF(CONFIGURACAO!$C$15="SIM",(IF(S149&gt;CONFIGURACAO!$C$16,CONFIGURACAO!$C$16*CONFIGURACAO!$C$25,S149*CONFIGURACAO!$C$25)),'PI AREA  P75'!S149*CONFIGURACAO!$C$25))</f>
        <v>7.5</v>
      </c>
      <c r="AK149" s="38">
        <f>IF(T149=0,0,IF(CONFIGURACAO!$C$17="SIM",(IF(T149&gt;CONFIGURACAO!$C$18,CONFIGURACAO!$C$18*CONFIGURACAO!$C$26,T149*CONFIGURACAO!$C$26)),'PI AREA  P75'!T149*CONFIGURACAO!$C$26))</f>
        <v>0</v>
      </c>
      <c r="AL149" s="38">
        <f>IFERROR(IF(M149&gt;0,(U149*CONFIGURACAO!$C$29)+(V149*CONFIGURACAO!$C$30),""),"")</f>
        <v>0</v>
      </c>
      <c r="AM149" s="38">
        <f>IF(W149=0,0,IF(CONFIGURACAO!$C$41="SIM",(IF(W149&gt;CONFIGURACAO!$C$41,CONFIGURACAO!$C$41*CONFIGURACAO!$C$31,W149*CONFIGURACAO!$C$31)),'PI AREA  P75'!W149*CONFIGURACAO!$C$31))</f>
        <v>0</v>
      </c>
      <c r="AN149" s="38">
        <f>IF(X149=0,0,IF(CONFIGURACAO!$C$39="SIM",(IF(X149&gt;CONFIGURACAO!$C$40,CONFIGURACAO!$C$40*CONFIGURACAO!$C$32,X149*CONFIGURACAO!$C$32)),'PI AREA  P75'!X149*CONFIGURACAO!$C$32))</f>
        <v>0</v>
      </c>
      <c r="AO149" s="38">
        <f>IFERROR(IF(M149&gt;0,(Y149*CONFIGURACAO!$C$33)+(Z149*CONFIGURACAO!$C$34)+(AA149*CONFIGURACAO!$C$35)+(AB149*CONFIGURACAO!$C$36),""),"")</f>
        <v>0</v>
      </c>
      <c r="AP149" s="38">
        <f>IF(AA149=0,0,IF(CONFIGURACAO!$C$46="SIM",(IF(AA149&gt;CONFIGURACAO!$C$47,CONFIGURACAO!$C$47*CONFIGURACAO!$C$35,AA149*CONFIGURACAO!$C$35)),'PI AREA  P75'!AA149*CONFIGURACAO!$C$35))</f>
        <v>0</v>
      </c>
      <c r="AQ149" s="38">
        <f>IF(AB149=0,0,IF(CONFIGURACAO!$C$44="SIM",(IF(AB149&gt;CONFIGURACAO!$C$45,CONFIGURACAO!$C$45*CONFIGURACAO!$C$36,AB149*CONFIGURACAO!$C$36)),'PI AREA  P75'!AB149*CONFIGURACAO!$C$36))</f>
        <v>0</v>
      </c>
      <c r="AR149" s="38">
        <f t="shared" si="72"/>
        <v>47.5</v>
      </c>
      <c r="AS149" s="68">
        <f>IF(AR149="","",$AR149-(($AS$2/CONFIGURACAO!$C$6)*$M149))</f>
        <v>-102.5</v>
      </c>
      <c r="AT149" s="73" t="str">
        <f t="shared" si="56"/>
        <v>NAO</v>
      </c>
      <c r="AU149" s="75">
        <f>IF(AR149="","",$AR149-(($AU$2/CONFIGURACAO!$C$6)*$M149))</f>
        <v>-202.5</v>
      </c>
      <c r="AV149" s="76" t="str">
        <f t="shared" si="57"/>
        <v>NAO</v>
      </c>
      <c r="AW149" s="74">
        <f>IF(AR149="","",$AR149-(($AW$2/CONFIGURACAO!$C$6)*$M149))</f>
        <v>-302.5</v>
      </c>
      <c r="AX149" s="72" t="str">
        <f t="shared" si="58"/>
        <v>NAO</v>
      </c>
      <c r="AZ149" s="39">
        <f t="shared" si="59"/>
        <v>4.4602823593485174E-3</v>
      </c>
      <c r="BA149" s="146">
        <f t="shared" si="60"/>
        <v>1.75</v>
      </c>
      <c r="BB149" s="146">
        <f t="shared" si="61"/>
        <v>1042</v>
      </c>
      <c r="BC149" s="32">
        <f t="shared" si="62"/>
        <v>1110</v>
      </c>
      <c r="BD149" s="148"/>
      <c r="BE149" s="40">
        <f t="shared" si="63"/>
        <v>0</v>
      </c>
      <c r="BF149" s="40">
        <f t="shared" si="64"/>
        <v>0</v>
      </c>
      <c r="BG149" s="40">
        <f t="shared" si="65"/>
        <v>0</v>
      </c>
      <c r="BH149" s="40">
        <f t="shared" si="66"/>
        <v>4.042037186742118E-2</v>
      </c>
      <c r="BI149" s="40">
        <f t="shared" si="67"/>
        <v>0</v>
      </c>
      <c r="BJ149" s="40">
        <f t="shared" si="68"/>
        <v>6.9316081330868765E-2</v>
      </c>
      <c r="BK149" s="40">
        <f t="shared" si="69"/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 s="42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</row>
    <row r="150" spans="1:134" s="32" customFormat="1" ht="17" thickBot="1" x14ac:dyDescent="0.25">
      <c r="A150" s="124" t="str">
        <f>CONFIGURACAO!$C$4</f>
        <v>AREA 21</v>
      </c>
      <c r="B150" s="125">
        <v>148</v>
      </c>
      <c r="C150" s="249" t="s">
        <v>286</v>
      </c>
      <c r="D150" s="126">
        <f t="shared" si="51"/>
        <v>21</v>
      </c>
      <c r="E150" s="250" t="s">
        <v>485</v>
      </c>
      <c r="F150" s="250">
        <v>1</v>
      </c>
      <c r="G150" s="250">
        <v>1</v>
      </c>
      <c r="H150" s="250">
        <v>1</v>
      </c>
      <c r="I150" s="250">
        <v>1</v>
      </c>
      <c r="J150" s="87"/>
      <c r="K150" s="94"/>
      <c r="L150" s="94"/>
      <c r="M150" s="154">
        <f t="shared" si="70"/>
        <v>4</v>
      </c>
      <c r="N150">
        <v>4.75</v>
      </c>
      <c r="O150">
        <v>12</v>
      </c>
      <c r="P150">
        <v>6.75</v>
      </c>
      <c r="Q150">
        <v>1.75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139">
        <f t="shared" si="54"/>
        <v>16.75</v>
      </c>
      <c r="AD150" s="140">
        <f t="shared" si="55"/>
        <v>23.5</v>
      </c>
      <c r="AE150" s="141">
        <f t="shared" si="52"/>
        <v>0</v>
      </c>
      <c r="AF150" s="263">
        <f t="shared" si="53"/>
        <v>0</v>
      </c>
      <c r="AG150" s="265">
        <f t="shared" si="71"/>
        <v>16.75</v>
      </c>
      <c r="AI150" s="37">
        <f>IFERROR(IF(M150&gt;0,(N150*CONFIGURACAO!$C$20)+(O150*CONFIGURACAO!$C$21)+(P150*CONFIGURACAO!$C$22)+(Q150*CONFIGURACAO!$C$23)+(R150*CONFIGURACAO!$C$24),""),"")</f>
        <v>1910</v>
      </c>
      <c r="AJ150" s="38">
        <f>IF(S150=0,0,IF(CONFIGURACAO!$C$15="SIM",(IF(S150&gt;CONFIGURACAO!$C$16,CONFIGURACAO!$C$16*CONFIGURACAO!$C$25,S150*CONFIGURACAO!$C$25)),'PI AREA  P75'!S150*CONFIGURACAO!$C$25))</f>
        <v>0</v>
      </c>
      <c r="AK150" s="38">
        <f>IF(T150=0,0,IF(CONFIGURACAO!$C$17="SIM",(IF(T150&gt;CONFIGURACAO!$C$18,CONFIGURACAO!$C$18*CONFIGURACAO!$C$26,T150*CONFIGURACAO!$C$26)),'PI AREA  P75'!T150*CONFIGURACAO!$C$26))</f>
        <v>0</v>
      </c>
      <c r="AL150" s="38">
        <f>IFERROR(IF(M150&gt;0,(U150*CONFIGURACAO!$C$29)+(V150*CONFIGURACAO!$C$30),""),"")</f>
        <v>0</v>
      </c>
      <c r="AM150" s="38">
        <f>IF(W150=0,0,IF(CONFIGURACAO!$C$41="SIM",(IF(W150&gt;CONFIGURACAO!$C$41,CONFIGURACAO!$C$41*CONFIGURACAO!$C$31,W150*CONFIGURACAO!$C$31)),'PI AREA  P75'!W150*CONFIGURACAO!$C$31))</f>
        <v>0</v>
      </c>
      <c r="AN150" s="38">
        <f>IF(X150=0,0,IF(CONFIGURACAO!$C$39="SIM",(IF(X150&gt;CONFIGURACAO!$C$40,CONFIGURACAO!$C$40*CONFIGURACAO!$C$32,X150*CONFIGURACAO!$C$32)),'PI AREA  P75'!X150*CONFIGURACAO!$C$32))</f>
        <v>0</v>
      </c>
      <c r="AO150" s="38">
        <f>IFERROR(IF(M150&gt;0,(Y150*CONFIGURACAO!$C$33)+(Z150*CONFIGURACAO!$C$34)+(AA150*CONFIGURACAO!$C$35)+(AB150*CONFIGURACAO!$C$36),""),"")</f>
        <v>0</v>
      </c>
      <c r="AP150" s="38">
        <f>IF(AA150=0,0,IF(CONFIGURACAO!$C$46="SIM",(IF(AA150&gt;CONFIGURACAO!$C$47,CONFIGURACAO!$C$47*CONFIGURACAO!$C$35,AA150*CONFIGURACAO!$C$35)),'PI AREA  P75'!AA150*CONFIGURACAO!$C$35))</f>
        <v>0</v>
      </c>
      <c r="AQ150" s="38">
        <f>IF(AB150=0,0,IF(CONFIGURACAO!$C$44="SIM",(IF(AB150&gt;CONFIGURACAO!$C$45,CONFIGURACAO!$C$45*CONFIGURACAO!$C$36,AB150*CONFIGURACAO!$C$36)),'PI AREA  P75'!AB150*CONFIGURACAO!$C$36))</f>
        <v>0</v>
      </c>
      <c r="AR150" s="38">
        <f t="shared" si="72"/>
        <v>1910</v>
      </c>
      <c r="AS150" s="68">
        <f>IF(AR150="","",$AR150-(($AS$2/CONFIGURACAO!$C$6)*$M150))</f>
        <v>1610</v>
      </c>
      <c r="AT150" s="73">
        <f t="shared" si="56"/>
        <v>3</v>
      </c>
      <c r="AU150" s="75">
        <f>IF(AR150="","",$AR150-(($AU$2/CONFIGURACAO!$C$6)*$M150))</f>
        <v>1410</v>
      </c>
      <c r="AV150" s="76">
        <f t="shared" si="57"/>
        <v>4</v>
      </c>
      <c r="AW150" s="74">
        <f>IF(AR150="","",$AR150-(($AW$2/CONFIGURACAO!$C$6)*$M150))</f>
        <v>1210</v>
      </c>
      <c r="AX150" s="72">
        <f t="shared" si="58"/>
        <v>5</v>
      </c>
      <c r="AZ150" s="39">
        <f t="shared" si="59"/>
        <v>0.17935030118643511</v>
      </c>
      <c r="BA150" s="146">
        <f t="shared" si="60"/>
        <v>25.25</v>
      </c>
      <c r="BB150" s="146">
        <f t="shared" si="61"/>
        <v>226</v>
      </c>
      <c r="BC150" s="32">
        <f t="shared" si="62"/>
        <v>133</v>
      </c>
      <c r="BD150" s="148"/>
      <c r="BE150" s="40">
        <f t="shared" si="63"/>
        <v>0.17697466467958273</v>
      </c>
      <c r="BF150" s="40">
        <f t="shared" si="64"/>
        <v>0.46296296296296291</v>
      </c>
      <c r="BG150" s="40">
        <f t="shared" si="65"/>
        <v>0.17343268242548818</v>
      </c>
      <c r="BH150" s="40">
        <f t="shared" si="66"/>
        <v>7.073565076798706E-2</v>
      </c>
      <c r="BI150" s="40">
        <f t="shared" si="67"/>
        <v>0</v>
      </c>
      <c r="BJ150" s="40">
        <f t="shared" si="68"/>
        <v>0</v>
      </c>
      <c r="BK150" s="40">
        <f t="shared" si="69"/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 s="42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</row>
    <row r="151" spans="1:134" s="32" customFormat="1" ht="17" thickBot="1" x14ac:dyDescent="0.25">
      <c r="A151" s="124" t="str">
        <f>CONFIGURACAO!$C$4</f>
        <v>AREA 21</v>
      </c>
      <c r="B151" s="125">
        <v>149</v>
      </c>
      <c r="C151" s="249" t="s">
        <v>286</v>
      </c>
      <c r="D151" s="126">
        <f t="shared" si="51"/>
        <v>22</v>
      </c>
      <c r="E151" s="250" t="s">
        <v>486</v>
      </c>
      <c r="F151" s="250">
        <v>1</v>
      </c>
      <c r="G151" s="250">
        <v>1</v>
      </c>
      <c r="H151" s="250">
        <v>1</v>
      </c>
      <c r="I151" s="250">
        <v>1</v>
      </c>
      <c r="J151" s="87"/>
      <c r="K151" s="94"/>
      <c r="L151" s="94"/>
      <c r="M151" s="154">
        <f t="shared" si="70"/>
        <v>4</v>
      </c>
      <c r="N151">
        <v>0</v>
      </c>
      <c r="O151">
        <v>1</v>
      </c>
      <c r="P151">
        <v>4</v>
      </c>
      <c r="Q151">
        <v>3.25</v>
      </c>
      <c r="R151">
        <v>0</v>
      </c>
      <c r="S151">
        <v>4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0</v>
      </c>
      <c r="AC151" s="139">
        <f t="shared" si="54"/>
        <v>1</v>
      </c>
      <c r="AD151" s="140">
        <f t="shared" si="55"/>
        <v>5</v>
      </c>
      <c r="AE151" s="141">
        <f t="shared" si="52"/>
        <v>0</v>
      </c>
      <c r="AF151" s="263">
        <f t="shared" si="53"/>
        <v>1</v>
      </c>
      <c r="AG151" s="265">
        <f t="shared" si="71"/>
        <v>2</v>
      </c>
      <c r="AI151" s="37">
        <f>IFERROR(IF(M151&gt;0,(N151*CONFIGURACAO!$C$20)+(O151*CONFIGURACAO!$C$21)+(P151*CONFIGURACAO!$C$22)+(Q151*CONFIGURACAO!$C$23)+(R151*CONFIGURACAO!$C$24),""),"")</f>
        <v>450</v>
      </c>
      <c r="AJ151" s="38">
        <f>IF(S151=0,0,IF(CONFIGURACAO!$C$15="SIM",(IF(S151&gt;CONFIGURACAO!$C$16,CONFIGURACAO!$C$16*CONFIGURACAO!$C$25,S151*CONFIGURACAO!$C$25)),'PI AREA  P75'!S151*CONFIGURACAO!$C$25))</f>
        <v>40</v>
      </c>
      <c r="AK151" s="38">
        <f>IF(T151=0,0,IF(CONFIGURACAO!$C$17="SIM",(IF(T151&gt;CONFIGURACAO!$C$18,CONFIGURACAO!$C$18*CONFIGURACAO!$C$26,T151*CONFIGURACAO!$C$26)),'PI AREA  P75'!T151*CONFIGURACAO!$C$26))</f>
        <v>5</v>
      </c>
      <c r="AL151" s="38">
        <f>IFERROR(IF(M151&gt;0,(U151*CONFIGURACAO!$C$29)+(V151*CONFIGURACAO!$C$30),""),"")</f>
        <v>0</v>
      </c>
      <c r="AM151" s="38">
        <f>IF(W151=0,0,IF(CONFIGURACAO!$C$41="SIM",(IF(W151&gt;CONFIGURACAO!$C$41,CONFIGURACAO!$C$41*CONFIGURACAO!$C$31,W151*CONFIGURACAO!$C$31)),'PI AREA  P75'!W151*CONFIGURACAO!$C$31))</f>
        <v>0</v>
      </c>
      <c r="AN151" s="38">
        <f>IF(X151=0,0,IF(CONFIGURACAO!$C$39="SIM",(IF(X151&gt;CONFIGURACAO!$C$40,CONFIGURACAO!$C$40*CONFIGURACAO!$C$32,X151*CONFIGURACAO!$C$32)),'PI AREA  P75'!X151*CONFIGURACAO!$C$32))</f>
        <v>0</v>
      </c>
      <c r="AO151" s="38">
        <f>IFERROR(IF(M151&gt;0,(Y151*CONFIGURACAO!$C$33)+(Z151*CONFIGURACAO!$C$34)+(AA151*CONFIGURACAO!$C$35)+(AB151*CONFIGURACAO!$C$36),""),"")</f>
        <v>75</v>
      </c>
      <c r="AP151" s="38">
        <f>IF(AA151=0,0,IF(CONFIGURACAO!$C$46="SIM",(IF(AA151&gt;CONFIGURACAO!$C$47,CONFIGURACAO!$C$47*CONFIGURACAO!$C$35,AA151*CONFIGURACAO!$C$35)),'PI AREA  P75'!AA151*CONFIGURACAO!$C$35))</f>
        <v>25</v>
      </c>
      <c r="AQ151" s="38">
        <f>IF(AB151=0,0,IF(CONFIGURACAO!$C$44="SIM",(IF(AB151&gt;CONFIGURACAO!$C$45,CONFIGURACAO!$C$45*CONFIGURACAO!$C$36,AB151*CONFIGURACAO!$C$36)),'PI AREA  P75'!AB151*CONFIGURACAO!$C$36))</f>
        <v>0</v>
      </c>
      <c r="AR151" s="38">
        <f t="shared" si="72"/>
        <v>595</v>
      </c>
      <c r="AS151" s="68">
        <f>IF(AR151="","",$AR151-(($AS$2/CONFIGURACAO!$C$6)*$M151))</f>
        <v>295</v>
      </c>
      <c r="AT151" s="73">
        <f t="shared" si="56"/>
        <v>3</v>
      </c>
      <c r="AU151" s="75">
        <f>IF(AR151="","",$AR151-(($AU$2/CONFIGURACAO!$C$6)*$M151))</f>
        <v>95</v>
      </c>
      <c r="AV151" s="76">
        <f t="shared" si="57"/>
        <v>4</v>
      </c>
      <c r="AW151" s="74">
        <f>IF(AR151="","",$AR151-(($AW$2/CONFIGURACAO!$C$6)*$M151))</f>
        <v>-105</v>
      </c>
      <c r="AX151" s="72" t="str">
        <f t="shared" si="58"/>
        <v>NAO</v>
      </c>
      <c r="AZ151" s="39">
        <f t="shared" si="59"/>
        <v>5.5870905343418265E-2</v>
      </c>
      <c r="BA151" s="146">
        <f t="shared" si="60"/>
        <v>15.25</v>
      </c>
      <c r="BB151" s="146">
        <f t="shared" si="61"/>
        <v>470</v>
      </c>
      <c r="BC151" s="32">
        <f t="shared" si="62"/>
        <v>630</v>
      </c>
      <c r="BD151" s="148"/>
      <c r="BE151" s="40">
        <f t="shared" si="63"/>
        <v>0</v>
      </c>
      <c r="BF151" s="40">
        <f t="shared" si="64"/>
        <v>3.8580246913580245E-2</v>
      </c>
      <c r="BG151" s="40">
        <f t="shared" si="65"/>
        <v>0.10277492291880781</v>
      </c>
      <c r="BH151" s="40">
        <f t="shared" si="66"/>
        <v>0.13136620856911885</v>
      </c>
      <c r="BI151" s="40">
        <f t="shared" si="67"/>
        <v>0</v>
      </c>
      <c r="BJ151" s="40">
        <f t="shared" si="68"/>
        <v>0.36968576709796674</v>
      </c>
      <c r="BK151" s="40">
        <f t="shared" si="69"/>
        <v>0.16051364365971107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1</v>
      </c>
      <c r="BS151">
        <v>0</v>
      </c>
      <c r="BT151" s="42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</row>
    <row r="152" spans="1:134" s="32" customFormat="1" ht="17" thickBot="1" x14ac:dyDescent="0.25">
      <c r="A152" s="124" t="str">
        <f>CONFIGURACAO!$C$4</f>
        <v>AREA 21</v>
      </c>
      <c r="B152" s="125">
        <v>150</v>
      </c>
      <c r="C152" s="249" t="s">
        <v>286</v>
      </c>
      <c r="D152" s="126">
        <f t="shared" si="51"/>
        <v>23</v>
      </c>
      <c r="E152" s="250" t="s">
        <v>487</v>
      </c>
      <c r="F152" s="250">
        <v>1</v>
      </c>
      <c r="G152" s="250">
        <v>1</v>
      </c>
      <c r="H152" s="250">
        <v>1</v>
      </c>
      <c r="I152" s="250">
        <v>1</v>
      </c>
      <c r="J152" s="87"/>
      <c r="K152" s="94"/>
      <c r="L152" s="94"/>
      <c r="M152" s="154">
        <f t="shared" si="70"/>
        <v>4</v>
      </c>
      <c r="N152">
        <v>0</v>
      </c>
      <c r="O152">
        <v>4</v>
      </c>
      <c r="P152">
        <v>12.75</v>
      </c>
      <c r="Q152">
        <v>2</v>
      </c>
      <c r="R152">
        <v>1</v>
      </c>
      <c r="S152">
        <v>5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s="139">
        <f t="shared" si="54"/>
        <v>4</v>
      </c>
      <c r="AD152" s="140">
        <f t="shared" si="55"/>
        <v>16.75</v>
      </c>
      <c r="AE152" s="141">
        <f t="shared" si="52"/>
        <v>0</v>
      </c>
      <c r="AF152" s="263">
        <f t="shared" si="53"/>
        <v>0</v>
      </c>
      <c r="AG152" s="265">
        <f t="shared" si="71"/>
        <v>4</v>
      </c>
      <c r="AI152" s="37">
        <f>IFERROR(IF(M152&gt;0,(N152*CONFIGURACAO!$C$20)+(O152*CONFIGURACAO!$C$21)+(P152*CONFIGURACAO!$C$22)+(Q152*CONFIGURACAO!$C$23)+(R152*CONFIGURACAO!$C$24),""),"")</f>
        <v>1185</v>
      </c>
      <c r="AJ152" s="38">
        <f>IF(S152=0,0,IF(CONFIGURACAO!$C$15="SIM",(IF(S152&gt;CONFIGURACAO!$C$16,CONFIGURACAO!$C$16*CONFIGURACAO!$C$25,S152*CONFIGURACAO!$C$25)),'PI AREA  P75'!S152*CONFIGURACAO!$C$25))</f>
        <v>40</v>
      </c>
      <c r="AK152" s="38">
        <f>IF(T152=0,0,IF(CONFIGURACAO!$C$17="SIM",(IF(T152&gt;CONFIGURACAO!$C$18,CONFIGURACAO!$C$18*CONFIGURACAO!$C$26,T152*CONFIGURACAO!$C$26)),'PI AREA  P75'!T152*CONFIGURACAO!$C$26))</f>
        <v>15</v>
      </c>
      <c r="AL152" s="38">
        <f>IFERROR(IF(M152&gt;0,(U152*CONFIGURACAO!$C$29)+(V152*CONFIGURACAO!$C$30),""),"")</f>
        <v>0</v>
      </c>
      <c r="AM152" s="38">
        <f>IF(W152=0,0,IF(CONFIGURACAO!$C$41="SIM",(IF(W152&gt;CONFIGURACAO!$C$41,CONFIGURACAO!$C$41*CONFIGURACAO!$C$31,W152*CONFIGURACAO!$C$31)),'PI AREA  P75'!W152*CONFIGURACAO!$C$31))</f>
        <v>0</v>
      </c>
      <c r="AN152" s="38">
        <f>IF(X152=0,0,IF(CONFIGURACAO!$C$39="SIM",(IF(X152&gt;CONFIGURACAO!$C$40,CONFIGURACAO!$C$40*CONFIGURACAO!$C$32,X152*CONFIGURACAO!$C$32)),'PI AREA  P75'!X152*CONFIGURACAO!$C$32))</f>
        <v>0</v>
      </c>
      <c r="AO152" s="38">
        <f>IFERROR(IF(M152&gt;0,(Y152*CONFIGURACAO!$C$33)+(Z152*CONFIGURACAO!$C$34)+(AA152*CONFIGURACAO!$C$35)+(AB152*CONFIGURACAO!$C$36),""),"")</f>
        <v>0</v>
      </c>
      <c r="AP152" s="38">
        <f>IF(AA152=0,0,IF(CONFIGURACAO!$C$46="SIM",(IF(AA152&gt;CONFIGURACAO!$C$47,CONFIGURACAO!$C$47*CONFIGURACAO!$C$35,AA152*CONFIGURACAO!$C$35)),'PI AREA  P75'!AA152*CONFIGURACAO!$C$35))</f>
        <v>0</v>
      </c>
      <c r="AQ152" s="38">
        <f>IF(AB152=0,0,IF(CONFIGURACAO!$C$44="SIM",(IF(AB152&gt;CONFIGURACAO!$C$45,CONFIGURACAO!$C$45*CONFIGURACAO!$C$36,AB152*CONFIGURACAO!$C$36)),'PI AREA  P75'!AB152*CONFIGURACAO!$C$36))</f>
        <v>0</v>
      </c>
      <c r="AR152" s="38">
        <f t="shared" si="72"/>
        <v>1240</v>
      </c>
      <c r="AS152" s="68">
        <f>IF(AR152="","",$AR152-(($AS$2/CONFIGURACAO!$C$6)*$M152))</f>
        <v>940</v>
      </c>
      <c r="AT152" s="73">
        <f t="shared" si="56"/>
        <v>3</v>
      </c>
      <c r="AU152" s="75">
        <f>IF(AR152="","",$AR152-(($AU$2/CONFIGURACAO!$C$6)*$M152))</f>
        <v>740</v>
      </c>
      <c r="AV152" s="76">
        <f t="shared" si="57"/>
        <v>4</v>
      </c>
      <c r="AW152" s="74">
        <f>IF(AR152="","",$AR152-(($AW$2/CONFIGURACAO!$C$6)*$M152))</f>
        <v>540</v>
      </c>
      <c r="AX152" s="72">
        <f t="shared" si="58"/>
        <v>5</v>
      </c>
      <c r="AZ152" s="39">
        <f t="shared" si="59"/>
        <v>0.11643684474930864</v>
      </c>
      <c r="BA152" s="146">
        <f t="shared" si="60"/>
        <v>27.75</v>
      </c>
      <c r="BB152" s="146">
        <f t="shared" si="61"/>
        <v>186</v>
      </c>
      <c r="BC152" s="32">
        <f t="shared" si="62"/>
        <v>286</v>
      </c>
      <c r="BD152" s="148"/>
      <c r="BE152" s="40">
        <f t="shared" si="63"/>
        <v>0</v>
      </c>
      <c r="BF152" s="40">
        <f t="shared" si="64"/>
        <v>0.15432098765432098</v>
      </c>
      <c r="BG152" s="40">
        <f t="shared" si="65"/>
        <v>0.32759506680369993</v>
      </c>
      <c r="BH152" s="40">
        <f t="shared" si="66"/>
        <v>8.084074373484236E-2</v>
      </c>
      <c r="BI152" s="40">
        <f t="shared" si="67"/>
        <v>0.10660980810234541</v>
      </c>
      <c r="BJ152" s="40">
        <f t="shared" si="68"/>
        <v>0.46210720887245843</v>
      </c>
      <c r="BK152" s="40">
        <f t="shared" si="69"/>
        <v>0.4815409309791332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 s="4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</row>
    <row r="153" spans="1:134" s="32" customFormat="1" ht="17" thickBot="1" x14ac:dyDescent="0.25">
      <c r="A153" s="124" t="str">
        <f>CONFIGURACAO!$C$4</f>
        <v>AREA 21</v>
      </c>
      <c r="B153" s="125">
        <v>151</v>
      </c>
      <c r="C153" s="249" t="s">
        <v>286</v>
      </c>
      <c r="D153" s="126">
        <f t="shared" si="51"/>
        <v>24</v>
      </c>
      <c r="E153" s="250" t="s">
        <v>488</v>
      </c>
      <c r="F153" s="250">
        <v>0</v>
      </c>
      <c r="G153" s="250">
        <v>0</v>
      </c>
      <c r="H153" s="250">
        <v>0</v>
      </c>
      <c r="I153" s="250">
        <v>1</v>
      </c>
      <c r="J153" s="87"/>
      <c r="K153" s="94"/>
      <c r="L153" s="94"/>
      <c r="M153" s="154">
        <f t="shared" si="70"/>
        <v>1</v>
      </c>
      <c r="N153">
        <v>0</v>
      </c>
      <c r="O153">
        <v>0.75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 s="139">
        <f t="shared" si="54"/>
        <v>0.75</v>
      </c>
      <c r="AD153" s="140">
        <f t="shared" si="55"/>
        <v>0.75</v>
      </c>
      <c r="AE153" s="141">
        <f t="shared" si="52"/>
        <v>0</v>
      </c>
      <c r="AF153" s="263">
        <f t="shared" si="53"/>
        <v>0</v>
      </c>
      <c r="AG153" s="265">
        <f t="shared" si="71"/>
        <v>0.75</v>
      </c>
      <c r="AI153" s="37">
        <f>IFERROR(IF(M153&gt;0,(N153*CONFIGURACAO!$C$20)+(O153*CONFIGURACAO!$C$21)+(P153*CONFIGURACAO!$C$22)+(Q153*CONFIGURACAO!$C$23)+(R153*CONFIGURACAO!$C$24),""),"")</f>
        <v>60</v>
      </c>
      <c r="AJ153" s="38">
        <f>IF(S153=0,0,IF(CONFIGURACAO!$C$15="SIM",(IF(S153&gt;CONFIGURACAO!$C$16,CONFIGURACAO!$C$16*CONFIGURACAO!$C$25,S153*CONFIGURACAO!$C$25)),'PI AREA  P75'!S153*CONFIGURACAO!$C$25))</f>
        <v>0</v>
      </c>
      <c r="AK153" s="38">
        <f>IF(T153=0,0,IF(CONFIGURACAO!$C$17="SIM",(IF(T153&gt;CONFIGURACAO!$C$18,CONFIGURACAO!$C$18*CONFIGURACAO!$C$26,T153*CONFIGURACAO!$C$26)),'PI AREA  P75'!T153*CONFIGURACAO!$C$26))</f>
        <v>0</v>
      </c>
      <c r="AL153" s="38">
        <f>IFERROR(IF(M153&gt;0,(U153*CONFIGURACAO!$C$29)+(V153*CONFIGURACAO!$C$30),""),"")</f>
        <v>0</v>
      </c>
      <c r="AM153" s="38">
        <f>IF(W153=0,0,IF(CONFIGURACAO!$C$41="SIM",(IF(W153&gt;CONFIGURACAO!$C$41,CONFIGURACAO!$C$41*CONFIGURACAO!$C$31,W153*CONFIGURACAO!$C$31)),'PI AREA  P75'!W153*CONFIGURACAO!$C$31))</f>
        <v>0</v>
      </c>
      <c r="AN153" s="38">
        <f>IF(X153=0,0,IF(CONFIGURACAO!$C$39="SIM",(IF(X153&gt;CONFIGURACAO!$C$40,CONFIGURACAO!$C$40*CONFIGURACAO!$C$32,X153*CONFIGURACAO!$C$32)),'PI AREA  P75'!X153*CONFIGURACAO!$C$32))</f>
        <v>0</v>
      </c>
      <c r="AO153" s="38">
        <f>IFERROR(IF(M153&gt;0,(Y153*CONFIGURACAO!$C$33)+(Z153*CONFIGURACAO!$C$34)+(AA153*CONFIGURACAO!$C$35)+(AB153*CONFIGURACAO!$C$36),""),"")</f>
        <v>0</v>
      </c>
      <c r="AP153" s="38">
        <f>IF(AA153=0,0,IF(CONFIGURACAO!$C$46="SIM",(IF(AA153&gt;CONFIGURACAO!$C$47,CONFIGURACAO!$C$47*CONFIGURACAO!$C$35,AA153*CONFIGURACAO!$C$35)),'PI AREA  P75'!AA153*CONFIGURACAO!$C$35))</f>
        <v>0</v>
      </c>
      <c r="AQ153" s="38">
        <f>IF(AB153=0,0,IF(CONFIGURACAO!$C$44="SIM",(IF(AB153&gt;CONFIGURACAO!$C$45,CONFIGURACAO!$C$45*CONFIGURACAO!$C$36,AB153*CONFIGURACAO!$C$36)),'PI AREA  P75'!AB153*CONFIGURACAO!$C$36))</f>
        <v>0</v>
      </c>
      <c r="AR153" s="38">
        <f t="shared" si="72"/>
        <v>60</v>
      </c>
      <c r="AS153" s="68">
        <f>IF(AR153="","",$AR153-(($AS$2/CONFIGURACAO!$C$6)*$M153))</f>
        <v>-15</v>
      </c>
      <c r="AT153" s="73" t="str">
        <f t="shared" si="56"/>
        <v>NAO</v>
      </c>
      <c r="AU153" s="75">
        <f>IF(AR153="","",$AR153-(($AU$2/CONFIGURACAO!$C$6)*$M153))</f>
        <v>-65</v>
      </c>
      <c r="AV153" s="76" t="str">
        <f t="shared" si="57"/>
        <v>NAO</v>
      </c>
      <c r="AW153" s="74">
        <f>IF(AR153="","",$AR153-(($AW$2/CONFIGURACAO!$C$6)*$M153))</f>
        <v>-115</v>
      </c>
      <c r="AX153" s="72" t="str">
        <f t="shared" si="58"/>
        <v>NAO</v>
      </c>
      <c r="AZ153" s="39">
        <f t="shared" si="59"/>
        <v>5.6340408749665479E-3</v>
      </c>
      <c r="BA153" s="146">
        <f t="shared" si="60"/>
        <v>0.75</v>
      </c>
      <c r="BB153" s="146">
        <f t="shared" si="61"/>
        <v>1112</v>
      </c>
      <c r="BC153" s="32">
        <f t="shared" si="62"/>
        <v>1096</v>
      </c>
      <c r="BD153" s="148"/>
      <c r="BE153" s="40">
        <f t="shared" si="63"/>
        <v>0</v>
      </c>
      <c r="BF153" s="40">
        <f t="shared" si="64"/>
        <v>2.8935185185185182E-2</v>
      </c>
      <c r="BG153" s="40">
        <f t="shared" si="65"/>
        <v>0</v>
      </c>
      <c r="BH153" s="40">
        <f t="shared" si="66"/>
        <v>0</v>
      </c>
      <c r="BI153" s="40">
        <f t="shared" si="67"/>
        <v>0</v>
      </c>
      <c r="BJ153" s="40">
        <f t="shared" si="68"/>
        <v>0</v>
      </c>
      <c r="BK153" s="40">
        <f t="shared" si="69"/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 s="42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</row>
    <row r="154" spans="1:134" s="32" customFormat="1" ht="17" thickBot="1" x14ac:dyDescent="0.25">
      <c r="A154" s="124" t="str">
        <f>CONFIGURACAO!$C$4</f>
        <v>AREA 21</v>
      </c>
      <c r="B154" s="125">
        <v>152</v>
      </c>
      <c r="C154" s="249" t="s">
        <v>286</v>
      </c>
      <c r="D154" s="126">
        <f t="shared" si="51"/>
        <v>25</v>
      </c>
      <c r="E154" s="250" t="s">
        <v>489</v>
      </c>
      <c r="F154" s="250">
        <v>1</v>
      </c>
      <c r="G154" s="250">
        <v>1</v>
      </c>
      <c r="H154" s="250">
        <v>1</v>
      </c>
      <c r="I154" s="250">
        <v>1</v>
      </c>
      <c r="J154" s="87"/>
      <c r="K154" s="94"/>
      <c r="L154" s="94"/>
      <c r="M154" s="154">
        <f t="shared" si="70"/>
        <v>4</v>
      </c>
      <c r="N154">
        <v>0</v>
      </c>
      <c r="O154">
        <v>1</v>
      </c>
      <c r="P154">
        <v>1</v>
      </c>
      <c r="Q154">
        <v>4.75</v>
      </c>
      <c r="R154">
        <v>0</v>
      </c>
      <c r="S154">
        <v>1.5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2</v>
      </c>
      <c r="AA154">
        <v>1</v>
      </c>
      <c r="AB154">
        <v>0</v>
      </c>
      <c r="AC154" s="139">
        <f t="shared" si="54"/>
        <v>1</v>
      </c>
      <c r="AD154" s="140">
        <f t="shared" si="55"/>
        <v>2</v>
      </c>
      <c r="AE154" s="141">
        <f t="shared" si="52"/>
        <v>0</v>
      </c>
      <c r="AF154" s="263">
        <f t="shared" si="53"/>
        <v>2</v>
      </c>
      <c r="AG154" s="265">
        <f t="shared" si="71"/>
        <v>3</v>
      </c>
      <c r="AI154" s="37">
        <f>IFERROR(IF(M154&gt;0,(N154*CONFIGURACAO!$C$20)+(O154*CONFIGURACAO!$C$21)+(P154*CONFIGURACAO!$C$22)+(Q154*CONFIGURACAO!$C$23)+(R154*CONFIGURACAO!$C$24),""),"")</f>
        <v>330</v>
      </c>
      <c r="AJ154" s="38">
        <f>IF(S154=0,0,IF(CONFIGURACAO!$C$15="SIM",(IF(S154&gt;CONFIGURACAO!$C$16,CONFIGURACAO!$C$16*CONFIGURACAO!$C$25,S154*CONFIGURACAO!$C$25)),'PI AREA  P75'!S154*CONFIGURACAO!$C$25))</f>
        <v>15</v>
      </c>
      <c r="AK154" s="38">
        <f>IF(T154=0,0,IF(CONFIGURACAO!$C$17="SIM",(IF(T154&gt;CONFIGURACAO!$C$18,CONFIGURACAO!$C$18*CONFIGURACAO!$C$26,T154*CONFIGURACAO!$C$26)),'PI AREA  P75'!T154*CONFIGURACAO!$C$26))</f>
        <v>0</v>
      </c>
      <c r="AL154" s="38">
        <f>IFERROR(IF(M154&gt;0,(U154*CONFIGURACAO!$C$29)+(V154*CONFIGURACAO!$C$30),""),"")</f>
        <v>0</v>
      </c>
      <c r="AM154" s="38">
        <f>IF(W154=0,0,IF(CONFIGURACAO!$C$41="SIM",(IF(W154&gt;CONFIGURACAO!$C$41,CONFIGURACAO!$C$41*CONFIGURACAO!$C$31,W154*CONFIGURACAO!$C$31)),'PI AREA  P75'!W154*CONFIGURACAO!$C$31))</f>
        <v>50</v>
      </c>
      <c r="AN154" s="38">
        <f>IF(X154=0,0,IF(CONFIGURACAO!$C$39="SIM",(IF(X154&gt;CONFIGURACAO!$C$40,CONFIGURACAO!$C$40*CONFIGURACAO!$C$32,X154*CONFIGURACAO!$C$32)),'PI AREA  P75'!X154*CONFIGURACAO!$C$32))</f>
        <v>0</v>
      </c>
      <c r="AO154" s="38">
        <f>IFERROR(IF(M154&gt;0,(Y154*CONFIGURACAO!$C$33)+(Z154*CONFIGURACAO!$C$34)+(AA154*CONFIGURACAO!$C$35)+(AB154*CONFIGURACAO!$C$36),""),"")</f>
        <v>125</v>
      </c>
      <c r="AP154" s="38">
        <f>IF(AA154=0,0,IF(CONFIGURACAO!$C$46="SIM",(IF(AA154&gt;CONFIGURACAO!$C$47,CONFIGURACAO!$C$47*CONFIGURACAO!$C$35,AA154*CONFIGURACAO!$C$35)),'PI AREA  P75'!AA154*CONFIGURACAO!$C$35))</f>
        <v>25</v>
      </c>
      <c r="AQ154" s="38">
        <f>IF(AB154=0,0,IF(CONFIGURACAO!$C$44="SIM",(IF(AB154&gt;CONFIGURACAO!$C$45,CONFIGURACAO!$C$45*CONFIGURACAO!$C$36,AB154*CONFIGURACAO!$C$36)),'PI AREA  P75'!AB154*CONFIGURACAO!$C$36))</f>
        <v>0</v>
      </c>
      <c r="AR154" s="38">
        <f t="shared" si="72"/>
        <v>545</v>
      </c>
      <c r="AS154" s="68">
        <f>IF(AR154="","",$AR154-(($AS$2/CONFIGURACAO!$C$6)*$M154))</f>
        <v>245</v>
      </c>
      <c r="AT154" s="73">
        <f t="shared" si="56"/>
        <v>3</v>
      </c>
      <c r="AU154" s="75">
        <f>IF(AR154="","",$AR154-(($AU$2/CONFIGURACAO!$C$6)*$M154))</f>
        <v>45</v>
      </c>
      <c r="AV154" s="76">
        <f t="shared" si="57"/>
        <v>4</v>
      </c>
      <c r="AW154" s="74">
        <f>IF(AR154="","",$AR154-(($AW$2/CONFIGURACAO!$C$6)*$M154))</f>
        <v>-155</v>
      </c>
      <c r="AX154" s="72" t="str">
        <f t="shared" si="58"/>
        <v>NAO</v>
      </c>
      <c r="AZ154" s="39">
        <f t="shared" si="59"/>
        <v>5.1175871280946146E-2</v>
      </c>
      <c r="BA154" s="146">
        <f t="shared" si="60"/>
        <v>12.25</v>
      </c>
      <c r="BB154" s="146">
        <f t="shared" si="61"/>
        <v>582</v>
      </c>
      <c r="BC154" s="32">
        <f t="shared" si="62"/>
        <v>657</v>
      </c>
      <c r="BD154" s="148"/>
      <c r="BE154" s="40">
        <f t="shared" si="63"/>
        <v>0</v>
      </c>
      <c r="BF154" s="40">
        <f t="shared" si="64"/>
        <v>3.8580246913580245E-2</v>
      </c>
      <c r="BG154" s="40">
        <f t="shared" si="65"/>
        <v>2.5693730729701953E-2</v>
      </c>
      <c r="BH154" s="40">
        <f t="shared" si="66"/>
        <v>0.19199676637025059</v>
      </c>
      <c r="BI154" s="40">
        <f t="shared" si="67"/>
        <v>0</v>
      </c>
      <c r="BJ154" s="40">
        <f t="shared" si="68"/>
        <v>0.13863216266173753</v>
      </c>
      <c r="BK154" s="40">
        <f t="shared" si="69"/>
        <v>0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2</v>
      </c>
      <c r="BR154">
        <v>1</v>
      </c>
      <c r="BS154">
        <v>0</v>
      </c>
      <c r="BT154" s="42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</row>
    <row r="155" spans="1:134" s="32" customFormat="1" ht="17" thickBot="1" x14ac:dyDescent="0.25">
      <c r="A155" s="124" t="str">
        <f>CONFIGURACAO!$C$4</f>
        <v>AREA 21</v>
      </c>
      <c r="B155" s="125">
        <v>153</v>
      </c>
      <c r="C155" s="249" t="s">
        <v>286</v>
      </c>
      <c r="D155" s="126">
        <f t="shared" si="51"/>
        <v>26</v>
      </c>
      <c r="E155" s="250" t="s">
        <v>490</v>
      </c>
      <c r="F155" s="250">
        <v>1</v>
      </c>
      <c r="G155" s="250">
        <v>1</v>
      </c>
      <c r="H155" s="250">
        <v>1</v>
      </c>
      <c r="I155" s="250">
        <v>1</v>
      </c>
      <c r="J155" s="87"/>
      <c r="K155" s="94"/>
      <c r="L155" s="94"/>
      <c r="M155" s="154">
        <f t="shared" si="70"/>
        <v>4</v>
      </c>
      <c r="N155">
        <v>6</v>
      </c>
      <c r="O155">
        <v>6.5</v>
      </c>
      <c r="P155">
        <v>9</v>
      </c>
      <c r="Q155">
        <v>3</v>
      </c>
      <c r="R155">
        <v>1</v>
      </c>
      <c r="S155">
        <v>0.75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 s="139">
        <f t="shared" si="54"/>
        <v>12.5</v>
      </c>
      <c r="AD155" s="140">
        <f t="shared" si="55"/>
        <v>21.5</v>
      </c>
      <c r="AE155" s="141">
        <f t="shared" si="52"/>
        <v>0</v>
      </c>
      <c r="AF155" s="263">
        <f t="shared" si="53"/>
        <v>0</v>
      </c>
      <c r="AG155" s="265">
        <f t="shared" si="71"/>
        <v>12.5</v>
      </c>
      <c r="AI155" s="37">
        <f>IFERROR(IF(M155&gt;0,(N155*CONFIGURACAO!$C$20)+(O155*CONFIGURACAO!$C$21)+(P155*CONFIGURACAO!$C$22)+(Q155*CONFIGURACAO!$C$23)+(R155*CONFIGURACAO!$C$24),""),"")</f>
        <v>1800</v>
      </c>
      <c r="AJ155" s="38">
        <f>IF(S155=0,0,IF(CONFIGURACAO!$C$15="SIM",(IF(S155&gt;CONFIGURACAO!$C$16,CONFIGURACAO!$C$16*CONFIGURACAO!$C$25,S155*CONFIGURACAO!$C$25)),'PI AREA  P75'!S155*CONFIGURACAO!$C$25))</f>
        <v>7.5</v>
      </c>
      <c r="AK155" s="38">
        <f>IF(T155=0,0,IF(CONFIGURACAO!$C$17="SIM",(IF(T155&gt;CONFIGURACAO!$C$18,CONFIGURACAO!$C$18*CONFIGURACAO!$C$26,T155*CONFIGURACAO!$C$26)),'PI AREA  P75'!T155*CONFIGURACAO!$C$26))</f>
        <v>5</v>
      </c>
      <c r="AL155" s="38">
        <f>IFERROR(IF(M155&gt;0,(U155*CONFIGURACAO!$C$29)+(V155*CONFIGURACAO!$C$30),""),"")</f>
        <v>0</v>
      </c>
      <c r="AM155" s="38">
        <f>IF(W155=0,0,IF(CONFIGURACAO!$C$41="SIM",(IF(W155&gt;CONFIGURACAO!$C$41,CONFIGURACAO!$C$41*CONFIGURACAO!$C$31,W155*CONFIGURACAO!$C$31)),'PI AREA  P75'!W155*CONFIGURACAO!$C$31))</f>
        <v>0</v>
      </c>
      <c r="AN155" s="38">
        <f>IF(X155=0,0,IF(CONFIGURACAO!$C$39="SIM",(IF(X155&gt;CONFIGURACAO!$C$40,CONFIGURACAO!$C$40*CONFIGURACAO!$C$32,X155*CONFIGURACAO!$C$32)),'PI AREA  P75'!X155*CONFIGURACAO!$C$32))</f>
        <v>0</v>
      </c>
      <c r="AO155" s="38">
        <f>IFERROR(IF(M155&gt;0,(Y155*CONFIGURACAO!$C$33)+(Z155*CONFIGURACAO!$C$34)+(AA155*CONFIGURACAO!$C$35)+(AB155*CONFIGURACAO!$C$36),""),"")</f>
        <v>0</v>
      </c>
      <c r="AP155" s="38">
        <f>IF(AA155=0,0,IF(CONFIGURACAO!$C$46="SIM",(IF(AA155&gt;CONFIGURACAO!$C$47,CONFIGURACAO!$C$47*CONFIGURACAO!$C$35,AA155*CONFIGURACAO!$C$35)),'PI AREA  P75'!AA155*CONFIGURACAO!$C$35))</f>
        <v>0</v>
      </c>
      <c r="AQ155" s="38">
        <f>IF(AB155=0,0,IF(CONFIGURACAO!$C$44="SIM",(IF(AB155&gt;CONFIGURACAO!$C$45,CONFIGURACAO!$C$45*CONFIGURACAO!$C$36,AB155*CONFIGURACAO!$C$36)),'PI AREA  P75'!AB155*CONFIGURACAO!$C$36))</f>
        <v>0</v>
      </c>
      <c r="AR155" s="38">
        <f t="shared" si="72"/>
        <v>1812.5</v>
      </c>
      <c r="AS155" s="68">
        <f>IF(AR155="","",$AR155-(($AS$2/CONFIGURACAO!$C$6)*$M155))</f>
        <v>1512.5</v>
      </c>
      <c r="AT155" s="73">
        <f t="shared" si="56"/>
        <v>3</v>
      </c>
      <c r="AU155" s="75">
        <f>IF(AR155="","",$AR155-(($AU$2/CONFIGURACAO!$C$6)*$M155))</f>
        <v>1312.5</v>
      </c>
      <c r="AV155" s="76">
        <f t="shared" si="57"/>
        <v>4</v>
      </c>
      <c r="AW155" s="74">
        <f>IF(AR155="","",$AR155-(($AW$2/CONFIGURACAO!$C$6)*$M155))</f>
        <v>1112.5</v>
      </c>
      <c r="AX155" s="72">
        <f t="shared" si="58"/>
        <v>5</v>
      </c>
      <c r="AZ155" s="39">
        <f t="shared" si="59"/>
        <v>0.17019498476461445</v>
      </c>
      <c r="BA155" s="146">
        <f t="shared" si="60"/>
        <v>27.25</v>
      </c>
      <c r="BB155" s="146">
        <f t="shared" si="61"/>
        <v>195</v>
      </c>
      <c r="BC155" s="32">
        <f t="shared" si="62"/>
        <v>150</v>
      </c>
      <c r="BD155" s="148"/>
      <c r="BE155" s="40">
        <f t="shared" si="63"/>
        <v>0.22354694485842028</v>
      </c>
      <c r="BF155" s="40">
        <f t="shared" si="64"/>
        <v>0.25077160493827161</v>
      </c>
      <c r="BG155" s="40">
        <f t="shared" si="65"/>
        <v>0.23124357656731759</v>
      </c>
      <c r="BH155" s="40">
        <f t="shared" si="66"/>
        <v>0.12126111560226355</v>
      </c>
      <c r="BI155" s="40">
        <f t="shared" si="67"/>
        <v>0.10660980810234541</v>
      </c>
      <c r="BJ155" s="40">
        <f t="shared" si="68"/>
        <v>6.9316081330868765E-2</v>
      </c>
      <c r="BK155" s="40">
        <f t="shared" si="69"/>
        <v>0.16051364365971107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 s="42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</row>
    <row r="156" spans="1:134" s="32" customFormat="1" ht="17" thickBot="1" x14ac:dyDescent="0.25">
      <c r="A156" s="124" t="str">
        <f>CONFIGURACAO!$C$4</f>
        <v>AREA 21</v>
      </c>
      <c r="B156" s="125">
        <v>154</v>
      </c>
      <c r="C156" s="249" t="s">
        <v>286</v>
      </c>
      <c r="D156" s="126">
        <f t="shared" si="51"/>
        <v>27</v>
      </c>
      <c r="E156" s="250" t="s">
        <v>491</v>
      </c>
      <c r="F156" s="250">
        <v>1</v>
      </c>
      <c r="G156" s="250">
        <v>1</v>
      </c>
      <c r="H156" s="250">
        <v>1</v>
      </c>
      <c r="I156" s="250">
        <v>1</v>
      </c>
      <c r="J156" s="87"/>
      <c r="K156" s="94"/>
      <c r="L156" s="94"/>
      <c r="M156" s="154">
        <f t="shared" si="70"/>
        <v>4</v>
      </c>
      <c r="N156">
        <v>0</v>
      </c>
      <c r="O156">
        <v>2</v>
      </c>
      <c r="P156">
        <v>21.5</v>
      </c>
      <c r="Q156">
        <v>5</v>
      </c>
      <c r="R156">
        <v>5</v>
      </c>
      <c r="S156">
        <v>7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1</v>
      </c>
      <c r="AB156">
        <v>1</v>
      </c>
      <c r="AC156" s="139">
        <f t="shared" si="54"/>
        <v>2</v>
      </c>
      <c r="AD156" s="140">
        <f t="shared" si="55"/>
        <v>23.5</v>
      </c>
      <c r="AE156" s="141">
        <f t="shared" si="52"/>
        <v>0</v>
      </c>
      <c r="AF156" s="263">
        <f t="shared" si="53"/>
        <v>1</v>
      </c>
      <c r="AG156" s="265">
        <f t="shared" si="71"/>
        <v>3</v>
      </c>
      <c r="AI156" s="37">
        <f>IFERROR(IF(M156&gt;0,(N156*CONFIGURACAO!$C$20)+(O156*CONFIGURACAO!$C$21)+(P156*CONFIGURACAO!$C$22)+(Q156*CONFIGURACAO!$C$23)+(R156*CONFIGURACAO!$C$24),""),"")</f>
        <v>1750</v>
      </c>
      <c r="AJ156" s="38">
        <f>IF(S156=0,0,IF(CONFIGURACAO!$C$15="SIM",(IF(S156&gt;CONFIGURACAO!$C$16,CONFIGURACAO!$C$16*CONFIGURACAO!$C$25,S156*CONFIGURACAO!$C$25)),'PI AREA  P75'!S156*CONFIGURACAO!$C$25))</f>
        <v>40</v>
      </c>
      <c r="AK156" s="38">
        <f>IF(T156=0,0,IF(CONFIGURACAO!$C$17="SIM",(IF(T156&gt;CONFIGURACAO!$C$18,CONFIGURACAO!$C$18*CONFIGURACAO!$C$26,T156*CONFIGURACAO!$C$26)),'PI AREA  P75'!T156*CONFIGURACAO!$C$26))</f>
        <v>20</v>
      </c>
      <c r="AL156" s="38">
        <f>IFERROR(IF(M156&gt;0,(U156*CONFIGURACAO!$C$29)+(V156*CONFIGURACAO!$C$30),""),"")</f>
        <v>0</v>
      </c>
      <c r="AM156" s="38">
        <f>IF(W156=0,0,IF(CONFIGURACAO!$C$41="SIM",(IF(W156&gt;CONFIGURACAO!$C$41,CONFIGURACAO!$C$41*CONFIGURACAO!$C$31,W156*CONFIGURACAO!$C$31)),'PI AREA  P75'!W156*CONFIGURACAO!$C$31))</f>
        <v>0</v>
      </c>
      <c r="AN156" s="38">
        <f>IF(X156=0,0,IF(CONFIGURACAO!$C$39="SIM",(IF(X156&gt;CONFIGURACAO!$C$40,CONFIGURACAO!$C$40*CONFIGURACAO!$C$32,X156*CONFIGURACAO!$C$32)),'PI AREA  P75'!X156*CONFIGURACAO!$C$32))</f>
        <v>0</v>
      </c>
      <c r="AO156" s="38">
        <f>IFERROR(IF(M156&gt;0,(Y156*CONFIGURACAO!$C$33)+(Z156*CONFIGURACAO!$C$34)+(AA156*CONFIGURACAO!$C$35)+(AB156*CONFIGURACAO!$C$36),""),"")</f>
        <v>85</v>
      </c>
      <c r="AP156" s="38">
        <f>IF(AA156=0,0,IF(CONFIGURACAO!$C$46="SIM",(IF(AA156&gt;CONFIGURACAO!$C$47,CONFIGURACAO!$C$47*CONFIGURACAO!$C$35,AA156*CONFIGURACAO!$C$35)),'PI AREA  P75'!AA156*CONFIGURACAO!$C$35))</f>
        <v>25</v>
      </c>
      <c r="AQ156" s="38">
        <f>IF(AB156=0,0,IF(CONFIGURACAO!$C$44="SIM",(IF(AB156&gt;CONFIGURACAO!$C$45,CONFIGURACAO!$C$45*CONFIGURACAO!$C$36,AB156*CONFIGURACAO!$C$36)),'PI AREA  P75'!AB156*CONFIGURACAO!$C$36))</f>
        <v>10</v>
      </c>
      <c r="AR156" s="38">
        <f t="shared" si="72"/>
        <v>1930</v>
      </c>
      <c r="AS156" s="68">
        <f>IF(AR156="","",$AR156-(($AS$2/CONFIGURACAO!$C$6)*$M156))</f>
        <v>1630</v>
      </c>
      <c r="AT156" s="73">
        <f t="shared" si="56"/>
        <v>3</v>
      </c>
      <c r="AU156" s="75">
        <f>IF(AR156="","",$AR156-(($AU$2/CONFIGURACAO!$C$6)*$M156))</f>
        <v>1430</v>
      </c>
      <c r="AV156" s="76">
        <f t="shared" si="57"/>
        <v>4</v>
      </c>
      <c r="AW156" s="74">
        <f>IF(AR156="","",$AR156-(($AW$2/CONFIGURACAO!$C$6)*$M156))</f>
        <v>1230</v>
      </c>
      <c r="AX156" s="72">
        <f t="shared" si="58"/>
        <v>5</v>
      </c>
      <c r="AZ156" s="39">
        <f t="shared" si="59"/>
        <v>0.18122831481142396</v>
      </c>
      <c r="BA156" s="146">
        <f t="shared" si="60"/>
        <v>47.5</v>
      </c>
      <c r="BB156" s="146">
        <f t="shared" si="61"/>
        <v>44</v>
      </c>
      <c r="BC156" s="32">
        <f t="shared" si="62"/>
        <v>128</v>
      </c>
      <c r="BD156" s="148"/>
      <c r="BE156" s="40">
        <f t="shared" si="63"/>
        <v>0</v>
      </c>
      <c r="BF156" s="40">
        <f t="shared" si="64"/>
        <v>7.716049382716049E-2</v>
      </c>
      <c r="BG156" s="40">
        <f t="shared" si="65"/>
        <v>0.5524152106885919</v>
      </c>
      <c r="BH156" s="40">
        <f t="shared" si="66"/>
        <v>0.20210185933710592</v>
      </c>
      <c r="BI156" s="40">
        <f t="shared" si="67"/>
        <v>0.53304904051172708</v>
      </c>
      <c r="BJ156" s="40">
        <f t="shared" si="68"/>
        <v>0.64695009242144186</v>
      </c>
      <c r="BK156" s="40">
        <f t="shared" si="69"/>
        <v>0.6420545746388443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 s="42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</row>
    <row r="157" spans="1:134" s="32" customFormat="1" ht="17" thickBot="1" x14ac:dyDescent="0.25">
      <c r="A157" s="124" t="str">
        <f>CONFIGURACAO!$C$4</f>
        <v>AREA 21</v>
      </c>
      <c r="B157" s="125">
        <v>155</v>
      </c>
      <c r="C157" s="249" t="s">
        <v>286</v>
      </c>
      <c r="D157" s="126">
        <f t="shared" si="51"/>
        <v>28</v>
      </c>
      <c r="E157" s="250" t="s">
        <v>492</v>
      </c>
      <c r="F157" s="250">
        <v>1</v>
      </c>
      <c r="G157" s="250">
        <v>1</v>
      </c>
      <c r="H157" s="250">
        <v>1</v>
      </c>
      <c r="I157" s="250">
        <v>1</v>
      </c>
      <c r="J157" s="87"/>
      <c r="K157" s="94"/>
      <c r="L157" s="94"/>
      <c r="M157" s="154">
        <f t="shared" si="70"/>
        <v>4</v>
      </c>
      <c r="N157">
        <v>0</v>
      </c>
      <c r="O157">
        <v>1</v>
      </c>
      <c r="P157">
        <v>7.25</v>
      </c>
      <c r="Q157">
        <v>0.75</v>
      </c>
      <c r="R157">
        <v>2.75</v>
      </c>
      <c r="S157">
        <v>4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 s="139">
        <f t="shared" si="54"/>
        <v>1</v>
      </c>
      <c r="AD157" s="140">
        <f t="shared" si="55"/>
        <v>8.25</v>
      </c>
      <c r="AE157" s="141">
        <f t="shared" si="52"/>
        <v>0</v>
      </c>
      <c r="AF157" s="263">
        <f t="shared" si="53"/>
        <v>0</v>
      </c>
      <c r="AG157" s="265">
        <f t="shared" si="71"/>
        <v>1</v>
      </c>
      <c r="AI157" s="37">
        <f>IFERROR(IF(M157&gt;0,(N157*CONFIGURACAO!$C$20)+(O157*CONFIGURACAO!$C$21)+(P157*CONFIGURACAO!$C$22)+(Q157*CONFIGURACAO!$C$23)+(R157*CONFIGURACAO!$C$24),""),"")</f>
        <v>600</v>
      </c>
      <c r="AJ157" s="38">
        <f>IF(S157=0,0,IF(CONFIGURACAO!$C$15="SIM",(IF(S157&gt;CONFIGURACAO!$C$16,CONFIGURACAO!$C$16*CONFIGURACAO!$C$25,S157*CONFIGURACAO!$C$25)),'PI AREA  P75'!S157*CONFIGURACAO!$C$25))</f>
        <v>40</v>
      </c>
      <c r="AK157" s="38">
        <f>IF(T157=0,0,IF(CONFIGURACAO!$C$17="SIM",(IF(T157&gt;CONFIGURACAO!$C$18,CONFIGURACAO!$C$18*CONFIGURACAO!$C$26,T157*CONFIGURACAO!$C$26)),'PI AREA  P75'!T157*CONFIGURACAO!$C$26))</f>
        <v>0</v>
      </c>
      <c r="AL157" s="38">
        <f>IFERROR(IF(M157&gt;0,(U157*CONFIGURACAO!$C$29)+(V157*CONFIGURACAO!$C$30),""),"")</f>
        <v>0</v>
      </c>
      <c r="AM157" s="38">
        <f>IF(W157=0,0,IF(CONFIGURACAO!$C$41="SIM",(IF(W157&gt;CONFIGURACAO!$C$41,CONFIGURACAO!$C$41*CONFIGURACAO!$C$31,W157*CONFIGURACAO!$C$31)),'PI AREA  P75'!W157*CONFIGURACAO!$C$31))</f>
        <v>0</v>
      </c>
      <c r="AN157" s="38">
        <f>IF(X157=0,0,IF(CONFIGURACAO!$C$39="SIM",(IF(X157&gt;CONFIGURACAO!$C$40,CONFIGURACAO!$C$40*CONFIGURACAO!$C$32,X157*CONFIGURACAO!$C$32)),'PI AREA  P75'!X157*CONFIGURACAO!$C$32))</f>
        <v>0</v>
      </c>
      <c r="AO157" s="38">
        <f>IFERROR(IF(M157&gt;0,(Y157*CONFIGURACAO!$C$33)+(Z157*CONFIGURACAO!$C$34)+(AA157*CONFIGURACAO!$C$35)+(AB157*CONFIGURACAO!$C$36),""),"")</f>
        <v>0</v>
      </c>
      <c r="AP157" s="38">
        <f>IF(AA157=0,0,IF(CONFIGURACAO!$C$46="SIM",(IF(AA157&gt;CONFIGURACAO!$C$47,CONFIGURACAO!$C$47*CONFIGURACAO!$C$35,AA157*CONFIGURACAO!$C$35)),'PI AREA  P75'!AA157*CONFIGURACAO!$C$35))</f>
        <v>0</v>
      </c>
      <c r="AQ157" s="38">
        <f>IF(AB157=0,0,IF(CONFIGURACAO!$C$44="SIM",(IF(AB157&gt;CONFIGURACAO!$C$45,CONFIGURACAO!$C$45*CONFIGURACAO!$C$36,AB157*CONFIGURACAO!$C$36)),'PI AREA  P75'!AB157*CONFIGURACAO!$C$36))</f>
        <v>0</v>
      </c>
      <c r="AR157" s="38">
        <f t="shared" si="72"/>
        <v>640</v>
      </c>
      <c r="AS157" s="68">
        <f>IF(AR157="","",$AR157-(($AS$2/CONFIGURACAO!$C$6)*$M157))</f>
        <v>340</v>
      </c>
      <c r="AT157" s="73">
        <f t="shared" si="56"/>
        <v>3</v>
      </c>
      <c r="AU157" s="75">
        <f>IF(AR157="","",$AR157-(($AU$2/CONFIGURACAO!$C$6)*$M157))</f>
        <v>140</v>
      </c>
      <c r="AV157" s="76">
        <f t="shared" si="57"/>
        <v>4</v>
      </c>
      <c r="AW157" s="74">
        <f>IF(AR157="","",$AR157-(($AW$2/CONFIGURACAO!$C$6)*$M157))</f>
        <v>-60</v>
      </c>
      <c r="AX157" s="72" t="str">
        <f t="shared" si="58"/>
        <v>NAO</v>
      </c>
      <c r="AZ157" s="39">
        <f t="shared" si="59"/>
        <v>6.0096435999643177E-2</v>
      </c>
      <c r="BA157" s="146">
        <f t="shared" si="60"/>
        <v>15.75</v>
      </c>
      <c r="BB157" s="146">
        <f t="shared" si="61"/>
        <v>457</v>
      </c>
      <c r="BC157" s="32">
        <f t="shared" si="62"/>
        <v>599</v>
      </c>
      <c r="BD157" s="148"/>
      <c r="BE157" s="40">
        <f t="shared" si="63"/>
        <v>0</v>
      </c>
      <c r="BF157" s="40">
        <f t="shared" si="64"/>
        <v>3.8580246913580245E-2</v>
      </c>
      <c r="BG157" s="40">
        <f t="shared" si="65"/>
        <v>0.18627954779033915</v>
      </c>
      <c r="BH157" s="40">
        <f t="shared" si="66"/>
        <v>3.0315278900565887E-2</v>
      </c>
      <c r="BI157" s="40">
        <f t="shared" si="67"/>
        <v>0.2931769722814499</v>
      </c>
      <c r="BJ157" s="40">
        <f t="shared" si="68"/>
        <v>0.36968576709796674</v>
      </c>
      <c r="BK157" s="40">
        <f t="shared" si="69"/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 s="42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</row>
    <row r="158" spans="1:134" s="32" customFormat="1" ht="17" thickBot="1" x14ac:dyDescent="0.25">
      <c r="A158" s="124" t="str">
        <f>CONFIGURACAO!$C$4</f>
        <v>AREA 21</v>
      </c>
      <c r="B158" s="125">
        <v>156</v>
      </c>
      <c r="C158" s="249" t="s">
        <v>286</v>
      </c>
      <c r="D158" s="126">
        <f t="shared" si="51"/>
        <v>29</v>
      </c>
      <c r="E158" s="250" t="s">
        <v>493</v>
      </c>
      <c r="F158" s="250">
        <v>1</v>
      </c>
      <c r="G158" s="250">
        <v>1</v>
      </c>
      <c r="H158" s="250">
        <v>1</v>
      </c>
      <c r="I158" s="250">
        <v>1</v>
      </c>
      <c r="J158" s="87"/>
      <c r="K158" s="94"/>
      <c r="L158" s="94"/>
      <c r="M158" s="154">
        <f t="shared" si="70"/>
        <v>4</v>
      </c>
      <c r="N158">
        <v>3</v>
      </c>
      <c r="O158">
        <v>1</v>
      </c>
      <c r="P158">
        <v>1</v>
      </c>
      <c r="Q158">
        <v>3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 s="139">
        <f t="shared" si="54"/>
        <v>4</v>
      </c>
      <c r="AD158" s="140">
        <f t="shared" si="55"/>
        <v>5</v>
      </c>
      <c r="AE158" s="141">
        <f t="shared" si="52"/>
        <v>0</v>
      </c>
      <c r="AF158" s="263">
        <f t="shared" si="53"/>
        <v>0</v>
      </c>
      <c r="AG158" s="265">
        <f t="shared" si="71"/>
        <v>4</v>
      </c>
      <c r="AI158" s="37">
        <f>IFERROR(IF(M158&gt;0,(N158*CONFIGURACAO!$C$20)+(O158*CONFIGURACAO!$C$21)+(P158*CONFIGURACAO!$C$22)+(Q158*CONFIGURACAO!$C$23)+(R158*CONFIGURACAO!$C$24),""),"")</f>
        <v>560</v>
      </c>
      <c r="AJ158" s="38">
        <f>IF(S158=0,0,IF(CONFIGURACAO!$C$15="SIM",(IF(S158&gt;CONFIGURACAO!$C$16,CONFIGURACAO!$C$16*CONFIGURACAO!$C$25,S158*CONFIGURACAO!$C$25)),'PI AREA  P75'!S158*CONFIGURACAO!$C$25))</f>
        <v>10</v>
      </c>
      <c r="AK158" s="38">
        <f>IF(T158=0,0,IF(CONFIGURACAO!$C$17="SIM",(IF(T158&gt;CONFIGURACAO!$C$18,CONFIGURACAO!$C$18*CONFIGURACAO!$C$26,T158*CONFIGURACAO!$C$26)),'PI AREA  P75'!T158*CONFIGURACAO!$C$26))</f>
        <v>0</v>
      </c>
      <c r="AL158" s="38">
        <f>IFERROR(IF(M158&gt;0,(U158*CONFIGURACAO!$C$29)+(V158*CONFIGURACAO!$C$30),""),"")</f>
        <v>0</v>
      </c>
      <c r="AM158" s="38">
        <f>IF(W158=0,0,IF(CONFIGURACAO!$C$41="SIM",(IF(W158&gt;CONFIGURACAO!$C$41,CONFIGURACAO!$C$41*CONFIGURACAO!$C$31,W158*CONFIGURACAO!$C$31)),'PI AREA  P75'!W158*CONFIGURACAO!$C$31))</f>
        <v>0</v>
      </c>
      <c r="AN158" s="38">
        <f>IF(X158=0,0,IF(CONFIGURACAO!$C$39="SIM",(IF(X158&gt;CONFIGURACAO!$C$40,CONFIGURACAO!$C$40*CONFIGURACAO!$C$32,X158*CONFIGURACAO!$C$32)),'PI AREA  P75'!X158*CONFIGURACAO!$C$32))</f>
        <v>0</v>
      </c>
      <c r="AO158" s="38">
        <f>IFERROR(IF(M158&gt;0,(Y158*CONFIGURACAO!$C$33)+(Z158*CONFIGURACAO!$C$34)+(AA158*CONFIGURACAO!$C$35)+(AB158*CONFIGURACAO!$C$36),""),"")</f>
        <v>0</v>
      </c>
      <c r="AP158" s="38">
        <f>IF(AA158=0,0,IF(CONFIGURACAO!$C$46="SIM",(IF(AA158&gt;CONFIGURACAO!$C$47,CONFIGURACAO!$C$47*CONFIGURACAO!$C$35,AA158*CONFIGURACAO!$C$35)),'PI AREA  P75'!AA158*CONFIGURACAO!$C$35))</f>
        <v>0</v>
      </c>
      <c r="AQ158" s="38">
        <f>IF(AB158=0,0,IF(CONFIGURACAO!$C$44="SIM",(IF(AB158&gt;CONFIGURACAO!$C$45,CONFIGURACAO!$C$45*CONFIGURACAO!$C$36,AB158*CONFIGURACAO!$C$36)),'PI AREA  P75'!AB158*CONFIGURACAO!$C$36))</f>
        <v>0</v>
      </c>
      <c r="AR158" s="38">
        <f t="shared" si="72"/>
        <v>570</v>
      </c>
      <c r="AS158" s="68">
        <f>IF(AR158="","",$AR158-(($AS$2/CONFIGURACAO!$C$6)*$M158))</f>
        <v>270</v>
      </c>
      <c r="AT158" s="73">
        <f t="shared" si="56"/>
        <v>3</v>
      </c>
      <c r="AU158" s="75">
        <f>IF(AR158="","",$AR158-(($AU$2/CONFIGURACAO!$C$6)*$M158))</f>
        <v>70</v>
      </c>
      <c r="AV158" s="76">
        <f t="shared" si="57"/>
        <v>4</v>
      </c>
      <c r="AW158" s="74">
        <f>IF(AR158="","",$AR158-(($AW$2/CONFIGURACAO!$C$6)*$M158))</f>
        <v>-130</v>
      </c>
      <c r="AX158" s="72" t="str">
        <f t="shared" si="58"/>
        <v>NAO</v>
      </c>
      <c r="AZ158" s="39">
        <f t="shared" si="59"/>
        <v>5.3523388312182209E-2</v>
      </c>
      <c r="BA158" s="146">
        <f t="shared" si="60"/>
        <v>9</v>
      </c>
      <c r="BB158" s="146">
        <f t="shared" si="61"/>
        <v>694</v>
      </c>
      <c r="BC158" s="32">
        <f t="shared" si="62"/>
        <v>644</v>
      </c>
      <c r="BD158" s="148"/>
      <c r="BE158" s="40">
        <f t="shared" si="63"/>
        <v>0.11177347242921014</v>
      </c>
      <c r="BF158" s="40">
        <f t="shared" si="64"/>
        <v>3.8580246913580245E-2</v>
      </c>
      <c r="BG158" s="40">
        <f t="shared" si="65"/>
        <v>2.5693730729701953E-2</v>
      </c>
      <c r="BH158" s="40">
        <f t="shared" si="66"/>
        <v>0.12126111560226355</v>
      </c>
      <c r="BI158" s="40">
        <f t="shared" si="67"/>
        <v>0</v>
      </c>
      <c r="BJ158" s="40">
        <f t="shared" si="68"/>
        <v>9.2421441774491686E-2</v>
      </c>
      <c r="BK158" s="40">
        <f t="shared" si="69"/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 s="42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</row>
    <row r="159" spans="1:134" s="32" customFormat="1" ht="17" thickBot="1" x14ac:dyDescent="0.25">
      <c r="A159" s="124" t="str">
        <f>CONFIGURACAO!$C$4</f>
        <v>AREA 21</v>
      </c>
      <c r="B159" s="125">
        <v>157</v>
      </c>
      <c r="C159" s="249" t="s">
        <v>286</v>
      </c>
      <c r="D159" s="126">
        <f t="shared" si="51"/>
        <v>30</v>
      </c>
      <c r="E159" s="250" t="s">
        <v>494</v>
      </c>
      <c r="F159" s="250">
        <v>1</v>
      </c>
      <c r="G159" s="250">
        <v>1</v>
      </c>
      <c r="H159" s="250">
        <v>1</v>
      </c>
      <c r="I159" s="250">
        <v>1</v>
      </c>
      <c r="J159" s="87"/>
      <c r="K159" s="94"/>
      <c r="L159" s="94"/>
      <c r="M159" s="154">
        <f t="shared" si="70"/>
        <v>4</v>
      </c>
      <c r="N159">
        <v>2.5</v>
      </c>
      <c r="O159">
        <v>2.75</v>
      </c>
      <c r="P159">
        <v>6</v>
      </c>
      <c r="Q159">
        <v>3.75</v>
      </c>
      <c r="R159">
        <v>0</v>
      </c>
      <c r="S159">
        <v>1</v>
      </c>
      <c r="T159">
        <v>0.75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 s="139">
        <f t="shared" si="54"/>
        <v>5.25</v>
      </c>
      <c r="AD159" s="140">
        <f t="shared" si="55"/>
        <v>11.25</v>
      </c>
      <c r="AE159" s="141">
        <f t="shared" si="52"/>
        <v>1</v>
      </c>
      <c r="AF159" s="263">
        <f t="shared" si="53"/>
        <v>0</v>
      </c>
      <c r="AG159" s="265">
        <f t="shared" si="71"/>
        <v>6.25</v>
      </c>
      <c r="AI159" s="37">
        <f>IFERROR(IF(M159&gt;0,(N159*CONFIGURACAO!$C$20)+(O159*CONFIGURACAO!$C$21)+(P159*CONFIGURACAO!$C$22)+(Q159*CONFIGURACAO!$C$23)+(R159*CONFIGURACAO!$C$24),""),"")</f>
        <v>980</v>
      </c>
      <c r="AJ159" s="38">
        <f>IF(S159=0,0,IF(CONFIGURACAO!$C$15="SIM",(IF(S159&gt;CONFIGURACAO!$C$16,CONFIGURACAO!$C$16*CONFIGURACAO!$C$25,S159*CONFIGURACAO!$C$25)),'PI AREA  P75'!S159*CONFIGURACAO!$C$25))</f>
        <v>10</v>
      </c>
      <c r="AK159" s="38">
        <f>IF(T159=0,0,IF(CONFIGURACAO!$C$17="SIM",(IF(T159&gt;CONFIGURACAO!$C$18,CONFIGURACAO!$C$18*CONFIGURACAO!$C$26,T159*CONFIGURACAO!$C$26)),'PI AREA  P75'!T159*CONFIGURACAO!$C$26))</f>
        <v>3.75</v>
      </c>
      <c r="AL159" s="38">
        <f>IFERROR(IF(M159&gt;0,(U159*CONFIGURACAO!$C$29)+(V159*CONFIGURACAO!$C$30),""),"")</f>
        <v>100</v>
      </c>
      <c r="AM159" s="38">
        <f>IF(W159=0,0,IF(CONFIGURACAO!$C$41="SIM",(IF(W159&gt;CONFIGURACAO!$C$41,CONFIGURACAO!$C$41*CONFIGURACAO!$C$31,W159*CONFIGURACAO!$C$31)),'PI AREA  P75'!W159*CONFIGURACAO!$C$31))</f>
        <v>0</v>
      </c>
      <c r="AN159" s="38">
        <f>IF(X159=0,0,IF(CONFIGURACAO!$C$39="SIM",(IF(X159&gt;CONFIGURACAO!$C$40,CONFIGURACAO!$C$40*CONFIGURACAO!$C$32,X159*CONFIGURACAO!$C$32)),'PI AREA  P75'!X159*CONFIGURACAO!$C$32))</f>
        <v>0</v>
      </c>
      <c r="AO159" s="38">
        <f>IFERROR(IF(M159&gt;0,(Y159*CONFIGURACAO!$C$33)+(Z159*CONFIGURACAO!$C$34)+(AA159*CONFIGURACAO!$C$35)+(AB159*CONFIGURACAO!$C$36),""),"")</f>
        <v>0</v>
      </c>
      <c r="AP159" s="38">
        <f>IF(AA159=0,0,IF(CONFIGURACAO!$C$46="SIM",(IF(AA159&gt;CONFIGURACAO!$C$47,CONFIGURACAO!$C$47*CONFIGURACAO!$C$35,AA159*CONFIGURACAO!$C$35)),'PI AREA  P75'!AA159*CONFIGURACAO!$C$35))</f>
        <v>0</v>
      </c>
      <c r="AQ159" s="38">
        <f>IF(AB159=0,0,IF(CONFIGURACAO!$C$44="SIM",(IF(AB159&gt;CONFIGURACAO!$C$45,CONFIGURACAO!$C$45*CONFIGURACAO!$C$36,AB159*CONFIGURACAO!$C$36)),'PI AREA  P75'!AB159*CONFIGURACAO!$C$36))</f>
        <v>0</v>
      </c>
      <c r="AR159" s="38">
        <f t="shared" si="72"/>
        <v>1093.75</v>
      </c>
      <c r="AS159" s="68">
        <f>IF(AR159="","",$AR159-(($AS$2/CONFIGURACAO!$C$6)*$M159))</f>
        <v>793.75</v>
      </c>
      <c r="AT159" s="73">
        <f t="shared" si="56"/>
        <v>3</v>
      </c>
      <c r="AU159" s="75">
        <f>IF(AR159="","",$AR159-(($AU$2/CONFIGURACAO!$C$6)*$M159))</f>
        <v>593.75</v>
      </c>
      <c r="AV159" s="76">
        <f t="shared" si="57"/>
        <v>4</v>
      </c>
      <c r="AW159" s="74">
        <f>IF(AR159="","",$AR159-(($AW$2/CONFIGURACAO!$C$6)*$M159))</f>
        <v>393.75</v>
      </c>
      <c r="AX159" s="72">
        <f t="shared" si="58"/>
        <v>5</v>
      </c>
      <c r="AZ159" s="39">
        <f t="shared" si="59"/>
        <v>0.10270387011657769</v>
      </c>
      <c r="BA159" s="146">
        <f t="shared" si="60"/>
        <v>17.75</v>
      </c>
      <c r="BB159" s="146">
        <f t="shared" si="61"/>
        <v>395</v>
      </c>
      <c r="BC159" s="32">
        <f t="shared" si="62"/>
        <v>353</v>
      </c>
      <c r="BD159" s="148"/>
      <c r="BE159" s="40">
        <f t="shared" si="63"/>
        <v>9.3144560357675113E-2</v>
      </c>
      <c r="BF159" s="40">
        <f t="shared" si="64"/>
        <v>0.10609567901234568</v>
      </c>
      <c r="BG159" s="40">
        <f t="shared" si="65"/>
        <v>0.1541623843782117</v>
      </c>
      <c r="BH159" s="40">
        <f t="shared" si="66"/>
        <v>0.15157639450282942</v>
      </c>
      <c r="BI159" s="40">
        <f t="shared" si="67"/>
        <v>0</v>
      </c>
      <c r="BJ159" s="40">
        <f t="shared" si="68"/>
        <v>9.2421441774491686E-2</v>
      </c>
      <c r="BK159" s="40">
        <f t="shared" si="69"/>
        <v>0.1203852327447833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 s="42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</row>
    <row r="160" spans="1:134" s="32" customFormat="1" ht="17" thickBot="1" x14ac:dyDescent="0.25">
      <c r="A160" s="124" t="str">
        <f>CONFIGURACAO!$C$4</f>
        <v>AREA 21</v>
      </c>
      <c r="B160" s="125">
        <v>158</v>
      </c>
      <c r="C160" s="249" t="s">
        <v>286</v>
      </c>
      <c r="D160" s="126">
        <f t="shared" si="51"/>
        <v>31</v>
      </c>
      <c r="E160" s="250" t="s">
        <v>495</v>
      </c>
      <c r="F160" s="250">
        <v>1</v>
      </c>
      <c r="G160" s="250">
        <v>1</v>
      </c>
      <c r="H160" s="250">
        <v>1</v>
      </c>
      <c r="I160" s="250">
        <v>1</v>
      </c>
      <c r="J160" s="87"/>
      <c r="K160" s="94"/>
      <c r="L160" s="94"/>
      <c r="M160" s="154">
        <f t="shared" si="70"/>
        <v>4</v>
      </c>
      <c r="N160">
        <v>4</v>
      </c>
      <c r="O160">
        <v>5.75</v>
      </c>
      <c r="P160">
        <v>6.75</v>
      </c>
      <c r="Q160">
        <v>4.25</v>
      </c>
      <c r="R160">
        <v>4</v>
      </c>
      <c r="S160">
        <v>0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</v>
      </c>
      <c r="AC160" s="139">
        <f t="shared" si="54"/>
        <v>9.75</v>
      </c>
      <c r="AD160" s="140">
        <f t="shared" si="55"/>
        <v>16.5</v>
      </c>
      <c r="AE160" s="141">
        <f t="shared" si="52"/>
        <v>0</v>
      </c>
      <c r="AF160" s="263">
        <f t="shared" si="53"/>
        <v>0</v>
      </c>
      <c r="AG160" s="265">
        <f t="shared" si="71"/>
        <v>9.75</v>
      </c>
      <c r="AI160" s="37">
        <f>IFERROR(IF(M160&gt;0,(N160*CONFIGURACAO!$C$20)+(O160*CONFIGURACAO!$C$21)+(P160*CONFIGURACAO!$C$22)+(Q160*CONFIGURACAO!$C$23)+(R160*CONFIGURACAO!$C$24),""),"")</f>
        <v>1515</v>
      </c>
      <c r="AJ160" s="38">
        <f>IF(S160=0,0,IF(CONFIGURACAO!$C$15="SIM",(IF(S160&gt;CONFIGURACAO!$C$16,CONFIGURACAO!$C$16*CONFIGURACAO!$C$25,S160*CONFIGURACAO!$C$25)),'PI AREA  P75'!S160*CONFIGURACAO!$C$25))</f>
        <v>0</v>
      </c>
      <c r="AK160" s="38">
        <f>IF(T160=0,0,IF(CONFIGURACAO!$C$17="SIM",(IF(T160&gt;CONFIGURACAO!$C$18,CONFIGURACAO!$C$18*CONFIGURACAO!$C$26,T160*CONFIGURACAO!$C$26)),'PI AREA  P75'!T160*CONFIGURACAO!$C$26))</f>
        <v>10</v>
      </c>
      <c r="AL160" s="38">
        <f>IFERROR(IF(M160&gt;0,(U160*CONFIGURACAO!$C$29)+(V160*CONFIGURACAO!$C$30),""),"")</f>
        <v>0</v>
      </c>
      <c r="AM160" s="38">
        <f>IF(W160=0,0,IF(CONFIGURACAO!$C$41="SIM",(IF(W160&gt;CONFIGURACAO!$C$41,CONFIGURACAO!$C$41*CONFIGURACAO!$C$31,W160*CONFIGURACAO!$C$31)),'PI AREA  P75'!W160*CONFIGURACAO!$C$31))</f>
        <v>0</v>
      </c>
      <c r="AN160" s="38">
        <f>IF(X160=0,0,IF(CONFIGURACAO!$C$39="SIM",(IF(X160&gt;CONFIGURACAO!$C$40,CONFIGURACAO!$C$40*CONFIGURACAO!$C$32,X160*CONFIGURACAO!$C$32)),'PI AREA  P75'!X160*CONFIGURACAO!$C$32))</f>
        <v>0</v>
      </c>
      <c r="AO160" s="38">
        <f>IFERROR(IF(M160&gt;0,(Y160*CONFIGURACAO!$C$33)+(Z160*CONFIGURACAO!$C$34)+(AA160*CONFIGURACAO!$C$35)+(AB160*CONFIGURACAO!$C$36),""),"")</f>
        <v>20</v>
      </c>
      <c r="AP160" s="38">
        <f>IF(AA160=0,0,IF(CONFIGURACAO!$C$46="SIM",(IF(AA160&gt;CONFIGURACAO!$C$47,CONFIGURACAO!$C$47*CONFIGURACAO!$C$35,AA160*CONFIGURACAO!$C$35)),'PI AREA  P75'!AA160*CONFIGURACAO!$C$35))</f>
        <v>0</v>
      </c>
      <c r="AQ160" s="38">
        <f>IF(AB160=0,0,IF(CONFIGURACAO!$C$44="SIM",(IF(AB160&gt;CONFIGURACAO!$C$45,CONFIGURACAO!$C$45*CONFIGURACAO!$C$36,AB160*CONFIGURACAO!$C$36)),'PI AREA  P75'!AB160*CONFIGURACAO!$C$36))</f>
        <v>20</v>
      </c>
      <c r="AR160" s="38">
        <f t="shared" si="72"/>
        <v>1565</v>
      </c>
      <c r="AS160" s="68">
        <f>IF(AR160="","",$AR160-(($AS$2/CONFIGURACAO!$C$6)*$M160))</f>
        <v>1265</v>
      </c>
      <c r="AT160" s="73">
        <f t="shared" si="56"/>
        <v>3</v>
      </c>
      <c r="AU160" s="75">
        <f>IF(AR160="","",$AR160-(($AU$2/CONFIGURACAO!$C$6)*$M160))</f>
        <v>1065</v>
      </c>
      <c r="AV160" s="76">
        <f t="shared" si="57"/>
        <v>4</v>
      </c>
      <c r="AW160" s="74">
        <f>IF(AR160="","",$AR160-(($AW$2/CONFIGURACAO!$C$6)*$M160))</f>
        <v>865</v>
      </c>
      <c r="AX160" s="72">
        <f t="shared" si="58"/>
        <v>5</v>
      </c>
      <c r="AZ160" s="39">
        <f t="shared" si="59"/>
        <v>0.14695456615537744</v>
      </c>
      <c r="BA160" s="146">
        <f t="shared" si="60"/>
        <v>28.75</v>
      </c>
      <c r="BB160" s="146">
        <f t="shared" si="61"/>
        <v>168</v>
      </c>
      <c r="BC160" s="32">
        <f t="shared" si="62"/>
        <v>199</v>
      </c>
      <c r="BD160" s="148"/>
      <c r="BE160" s="40">
        <f t="shared" si="63"/>
        <v>0.14903129657228018</v>
      </c>
      <c r="BF160" s="40">
        <f t="shared" si="64"/>
        <v>0.22183641975308641</v>
      </c>
      <c r="BG160" s="40">
        <f t="shared" si="65"/>
        <v>0.17343268242548818</v>
      </c>
      <c r="BH160" s="40">
        <f t="shared" si="66"/>
        <v>0.17178658043654002</v>
      </c>
      <c r="BI160" s="40">
        <f t="shared" si="67"/>
        <v>0.42643923240938164</v>
      </c>
      <c r="BJ160" s="40">
        <f t="shared" si="68"/>
        <v>0</v>
      </c>
      <c r="BK160" s="40">
        <f t="shared" si="69"/>
        <v>0.32102728731942215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2</v>
      </c>
      <c r="BT160" s="42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</row>
    <row r="161" spans="1:134" s="32" customFormat="1" ht="17" thickBot="1" x14ac:dyDescent="0.25">
      <c r="A161" s="124" t="str">
        <f>CONFIGURACAO!$C$4</f>
        <v>AREA 21</v>
      </c>
      <c r="B161" s="125">
        <v>159</v>
      </c>
      <c r="C161" s="249" t="s">
        <v>286</v>
      </c>
      <c r="D161" s="126">
        <f t="shared" si="51"/>
        <v>32</v>
      </c>
      <c r="E161" s="250" t="s">
        <v>496</v>
      </c>
      <c r="F161" s="250">
        <v>0</v>
      </c>
      <c r="G161" s="250">
        <v>0</v>
      </c>
      <c r="H161" s="250">
        <v>1</v>
      </c>
      <c r="I161" s="250">
        <v>1</v>
      </c>
      <c r="J161" s="87"/>
      <c r="K161" s="94"/>
      <c r="L161" s="94"/>
      <c r="M161" s="154">
        <f t="shared" si="70"/>
        <v>2</v>
      </c>
      <c r="N161">
        <v>0</v>
      </c>
      <c r="O161">
        <v>1</v>
      </c>
      <c r="P161">
        <v>0.75</v>
      </c>
      <c r="Q161">
        <v>3</v>
      </c>
      <c r="R161">
        <v>3.25</v>
      </c>
      <c r="S161">
        <v>0.75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 s="139">
        <f t="shared" si="54"/>
        <v>1</v>
      </c>
      <c r="AD161" s="140">
        <f t="shared" si="55"/>
        <v>1.75</v>
      </c>
      <c r="AE161" s="141">
        <f t="shared" si="52"/>
        <v>0</v>
      </c>
      <c r="AF161" s="263">
        <f t="shared" si="53"/>
        <v>0</v>
      </c>
      <c r="AG161" s="265">
        <f t="shared" si="71"/>
        <v>1</v>
      </c>
      <c r="AI161" s="37">
        <f>IFERROR(IF(M161&gt;0,(N161*CONFIGURACAO!$C$20)+(O161*CONFIGURACAO!$C$21)+(P161*CONFIGURACAO!$C$22)+(Q161*CONFIGURACAO!$C$23)+(R161*CONFIGURACAO!$C$24),""),"")</f>
        <v>310</v>
      </c>
      <c r="AJ161" s="38">
        <f>IF(S161=0,0,IF(CONFIGURACAO!$C$15="SIM",(IF(S161&gt;CONFIGURACAO!$C$16,CONFIGURACAO!$C$16*CONFIGURACAO!$C$25,S161*CONFIGURACAO!$C$25)),'PI AREA  P75'!S161*CONFIGURACAO!$C$25))</f>
        <v>7.5</v>
      </c>
      <c r="AK161" s="38">
        <f>IF(T161=0,0,IF(CONFIGURACAO!$C$17="SIM",(IF(T161&gt;CONFIGURACAO!$C$18,CONFIGURACAO!$C$18*CONFIGURACAO!$C$26,T161*CONFIGURACAO!$C$26)),'PI AREA  P75'!T161*CONFIGURACAO!$C$26))</f>
        <v>0</v>
      </c>
      <c r="AL161" s="38">
        <f>IFERROR(IF(M161&gt;0,(U161*CONFIGURACAO!$C$29)+(V161*CONFIGURACAO!$C$30),""),"")</f>
        <v>0</v>
      </c>
      <c r="AM161" s="38">
        <f>IF(W161=0,0,IF(CONFIGURACAO!$C$41="SIM",(IF(W161&gt;CONFIGURACAO!$C$41,CONFIGURACAO!$C$41*CONFIGURACAO!$C$31,W161*CONFIGURACAO!$C$31)),'PI AREA  P75'!W161*CONFIGURACAO!$C$31))</f>
        <v>0</v>
      </c>
      <c r="AN161" s="38">
        <f>IF(X161=0,0,IF(CONFIGURACAO!$C$39="SIM",(IF(X161&gt;CONFIGURACAO!$C$40,CONFIGURACAO!$C$40*CONFIGURACAO!$C$32,X161*CONFIGURACAO!$C$32)),'PI AREA  P75'!X161*CONFIGURACAO!$C$32))</f>
        <v>0</v>
      </c>
      <c r="AO161" s="38">
        <f>IFERROR(IF(M161&gt;0,(Y161*CONFIGURACAO!$C$33)+(Z161*CONFIGURACAO!$C$34)+(AA161*CONFIGURACAO!$C$35)+(AB161*CONFIGURACAO!$C$36),""),"")</f>
        <v>0</v>
      </c>
      <c r="AP161" s="38">
        <f>IF(AA161=0,0,IF(CONFIGURACAO!$C$46="SIM",(IF(AA161&gt;CONFIGURACAO!$C$47,CONFIGURACAO!$C$47*CONFIGURACAO!$C$35,AA161*CONFIGURACAO!$C$35)),'PI AREA  P75'!AA161*CONFIGURACAO!$C$35))</f>
        <v>0</v>
      </c>
      <c r="AQ161" s="38">
        <f>IF(AB161=0,0,IF(CONFIGURACAO!$C$44="SIM",(IF(AB161&gt;CONFIGURACAO!$C$45,CONFIGURACAO!$C$45*CONFIGURACAO!$C$36,AB161*CONFIGURACAO!$C$36)),'PI AREA  P75'!AB161*CONFIGURACAO!$C$36))</f>
        <v>0</v>
      </c>
      <c r="AR161" s="38">
        <f t="shared" si="72"/>
        <v>317.5</v>
      </c>
      <c r="AS161" s="68">
        <f>IF(AR161="","",$AR161-(($AS$2/CONFIGURACAO!$C$6)*$M161))</f>
        <v>167.5</v>
      </c>
      <c r="AT161" s="73">
        <f t="shared" si="56"/>
        <v>3</v>
      </c>
      <c r="AU161" s="75">
        <f>IF(AR161="","",$AR161-(($AU$2/CONFIGURACAO!$C$6)*$M161))</f>
        <v>67.5</v>
      </c>
      <c r="AV161" s="76">
        <f t="shared" si="57"/>
        <v>4</v>
      </c>
      <c r="AW161" s="74">
        <f>IF(AR161="","",$AR161-(($AW$2/CONFIGURACAO!$C$6)*$M161))</f>
        <v>-32.5</v>
      </c>
      <c r="AX161" s="72" t="str">
        <f t="shared" si="58"/>
        <v>NAO</v>
      </c>
      <c r="AZ161" s="39">
        <f t="shared" si="59"/>
        <v>2.9813466296697986E-2</v>
      </c>
      <c r="BA161" s="146">
        <f t="shared" si="60"/>
        <v>8.75</v>
      </c>
      <c r="BB161" s="146">
        <f t="shared" si="61"/>
        <v>709</v>
      </c>
      <c r="BC161" s="32">
        <f t="shared" si="62"/>
        <v>828</v>
      </c>
      <c r="BD161" s="148"/>
      <c r="BE161" s="40">
        <f t="shared" si="63"/>
        <v>0</v>
      </c>
      <c r="BF161" s="40">
        <f t="shared" si="64"/>
        <v>3.8580246913580245E-2</v>
      </c>
      <c r="BG161" s="40">
        <f t="shared" si="65"/>
        <v>1.9270298047276462E-2</v>
      </c>
      <c r="BH161" s="40">
        <f t="shared" si="66"/>
        <v>0.12126111560226355</v>
      </c>
      <c r="BI161" s="40">
        <f t="shared" si="67"/>
        <v>0.34648187633262262</v>
      </c>
      <c r="BJ161" s="40">
        <f t="shared" si="68"/>
        <v>6.9316081330868765E-2</v>
      </c>
      <c r="BK161" s="40">
        <f t="shared" si="69"/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 s="42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</row>
    <row r="162" spans="1:134" s="32" customFormat="1" ht="17" thickBot="1" x14ac:dyDescent="0.25">
      <c r="A162" s="124" t="str">
        <f>CONFIGURACAO!$C$4</f>
        <v>AREA 21</v>
      </c>
      <c r="B162" s="125">
        <v>160</v>
      </c>
      <c r="C162" s="249" t="s">
        <v>286</v>
      </c>
      <c r="D162" s="126">
        <f t="shared" si="51"/>
        <v>33</v>
      </c>
      <c r="E162" s="250" t="s">
        <v>497</v>
      </c>
      <c r="F162" s="250">
        <v>1</v>
      </c>
      <c r="G162" s="250">
        <v>1</v>
      </c>
      <c r="H162" s="250">
        <v>1</v>
      </c>
      <c r="I162" s="250">
        <v>1</v>
      </c>
      <c r="J162" s="87"/>
      <c r="K162" s="94"/>
      <c r="L162" s="94"/>
      <c r="M162" s="154">
        <f t="shared" si="70"/>
        <v>4</v>
      </c>
      <c r="N162">
        <v>0</v>
      </c>
      <c r="O162">
        <v>0</v>
      </c>
      <c r="P162">
        <v>6</v>
      </c>
      <c r="Q162">
        <v>1</v>
      </c>
      <c r="R162">
        <v>1.5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 s="139">
        <f t="shared" si="54"/>
        <v>0</v>
      </c>
      <c r="AD162" s="140">
        <f t="shared" si="55"/>
        <v>6</v>
      </c>
      <c r="AE162" s="141">
        <f t="shared" si="52"/>
        <v>0</v>
      </c>
      <c r="AF162" s="263">
        <f t="shared" si="53"/>
        <v>0</v>
      </c>
      <c r="AG162" s="265">
        <f t="shared" si="71"/>
        <v>0</v>
      </c>
      <c r="AI162" s="37">
        <f>IFERROR(IF(M162&gt;0,(N162*CONFIGURACAO!$C$20)+(O162*CONFIGURACAO!$C$21)+(P162*CONFIGURACAO!$C$22)+(Q162*CONFIGURACAO!$C$23)+(R162*CONFIGURACAO!$C$24),""),"")</f>
        <v>430</v>
      </c>
      <c r="AJ162" s="38">
        <f>IF(S162=0,0,IF(CONFIGURACAO!$C$15="SIM",(IF(S162&gt;CONFIGURACAO!$C$16,CONFIGURACAO!$C$16*CONFIGURACAO!$C$25,S162*CONFIGURACAO!$C$25)),'PI AREA  P75'!S162*CONFIGURACAO!$C$25))</f>
        <v>0</v>
      </c>
      <c r="AK162" s="38">
        <f>IF(T162=0,0,IF(CONFIGURACAO!$C$17="SIM",(IF(T162&gt;CONFIGURACAO!$C$18,CONFIGURACAO!$C$18*CONFIGURACAO!$C$26,T162*CONFIGURACAO!$C$26)),'PI AREA  P75'!T162*CONFIGURACAO!$C$26))</f>
        <v>0</v>
      </c>
      <c r="AL162" s="38">
        <f>IFERROR(IF(M162&gt;0,(U162*CONFIGURACAO!$C$29)+(V162*CONFIGURACAO!$C$30),""),"")</f>
        <v>0</v>
      </c>
      <c r="AM162" s="38">
        <f>IF(W162=0,0,IF(CONFIGURACAO!$C$41="SIM",(IF(W162&gt;CONFIGURACAO!$C$41,CONFIGURACAO!$C$41*CONFIGURACAO!$C$31,W162*CONFIGURACAO!$C$31)),'PI AREA  P75'!W162*CONFIGURACAO!$C$31))</f>
        <v>0</v>
      </c>
      <c r="AN162" s="38">
        <f>IF(X162=0,0,IF(CONFIGURACAO!$C$39="SIM",(IF(X162&gt;CONFIGURACAO!$C$40,CONFIGURACAO!$C$40*CONFIGURACAO!$C$32,X162*CONFIGURACAO!$C$32)),'PI AREA  P75'!X162*CONFIGURACAO!$C$32))</f>
        <v>0</v>
      </c>
      <c r="AO162" s="38">
        <f>IFERROR(IF(M162&gt;0,(Y162*CONFIGURACAO!$C$33)+(Z162*CONFIGURACAO!$C$34)+(AA162*CONFIGURACAO!$C$35)+(AB162*CONFIGURACAO!$C$36),""),"")</f>
        <v>0</v>
      </c>
      <c r="AP162" s="38">
        <f>IF(AA162=0,0,IF(CONFIGURACAO!$C$46="SIM",(IF(AA162&gt;CONFIGURACAO!$C$47,CONFIGURACAO!$C$47*CONFIGURACAO!$C$35,AA162*CONFIGURACAO!$C$35)),'PI AREA  P75'!AA162*CONFIGURACAO!$C$35))</f>
        <v>0</v>
      </c>
      <c r="AQ162" s="38">
        <f>IF(AB162=0,0,IF(CONFIGURACAO!$C$44="SIM",(IF(AB162&gt;CONFIGURACAO!$C$45,CONFIGURACAO!$C$45*CONFIGURACAO!$C$36,AB162*CONFIGURACAO!$C$36)),'PI AREA  P75'!AB162*CONFIGURACAO!$C$36))</f>
        <v>0</v>
      </c>
      <c r="AR162" s="38">
        <f t="shared" si="72"/>
        <v>430</v>
      </c>
      <c r="AS162" s="68">
        <f>IF(AR162="","",$AR162-(($AS$2/CONFIGURACAO!$C$6)*$M162))</f>
        <v>130</v>
      </c>
      <c r="AT162" s="73">
        <f t="shared" si="56"/>
        <v>3</v>
      </c>
      <c r="AU162" s="75">
        <f>IF(AR162="","",$AR162-(($AU$2/CONFIGURACAO!$C$6)*$M162))</f>
        <v>-70</v>
      </c>
      <c r="AV162" s="76" t="str">
        <f t="shared" si="57"/>
        <v>NAO</v>
      </c>
      <c r="AW162" s="74">
        <f>IF(AR162="","",$AR162-(($AW$2/CONFIGURACAO!$C$6)*$M162))</f>
        <v>-270</v>
      </c>
      <c r="AX162" s="72" t="str">
        <f t="shared" si="58"/>
        <v>NAO</v>
      </c>
      <c r="AZ162" s="39">
        <f t="shared" si="59"/>
        <v>4.0377292937260258E-2</v>
      </c>
      <c r="BA162" s="146">
        <f t="shared" si="60"/>
        <v>8.5</v>
      </c>
      <c r="BB162" s="146">
        <f t="shared" si="61"/>
        <v>720</v>
      </c>
      <c r="BC162" s="32">
        <f t="shared" si="62"/>
        <v>745</v>
      </c>
      <c r="BD162" s="148"/>
      <c r="BE162" s="40">
        <f t="shared" si="63"/>
        <v>0</v>
      </c>
      <c r="BF162" s="40">
        <f t="shared" si="64"/>
        <v>0</v>
      </c>
      <c r="BG162" s="40">
        <f t="shared" si="65"/>
        <v>0.1541623843782117</v>
      </c>
      <c r="BH162" s="40">
        <f t="shared" si="66"/>
        <v>4.042037186742118E-2</v>
      </c>
      <c r="BI162" s="40">
        <f t="shared" si="67"/>
        <v>0.15991471215351813</v>
      </c>
      <c r="BJ162" s="40">
        <f t="shared" si="68"/>
        <v>0</v>
      </c>
      <c r="BK162" s="40">
        <f t="shared" si="69"/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 s="4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</row>
    <row r="163" spans="1:134" s="32" customFormat="1" ht="17" thickBot="1" x14ac:dyDescent="0.25">
      <c r="A163" s="124" t="str">
        <f>CONFIGURACAO!$C$4</f>
        <v>AREA 21</v>
      </c>
      <c r="B163" s="125">
        <v>161</v>
      </c>
      <c r="C163" s="249" t="s">
        <v>286</v>
      </c>
      <c r="D163" s="126">
        <f t="shared" si="51"/>
        <v>34</v>
      </c>
      <c r="E163" s="250" t="s">
        <v>498</v>
      </c>
      <c r="F163" s="250">
        <v>1</v>
      </c>
      <c r="G163" s="250">
        <v>1</v>
      </c>
      <c r="H163" s="250">
        <v>1</v>
      </c>
      <c r="I163" s="250">
        <v>1</v>
      </c>
      <c r="J163" s="87"/>
      <c r="K163" s="94"/>
      <c r="L163" s="94"/>
      <c r="M163" s="154">
        <f t="shared" si="70"/>
        <v>4</v>
      </c>
      <c r="N163">
        <v>0.75</v>
      </c>
      <c r="O163">
        <v>3</v>
      </c>
      <c r="P163">
        <v>8</v>
      </c>
      <c r="Q163">
        <v>4.75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 s="139">
        <f t="shared" si="54"/>
        <v>3.75</v>
      </c>
      <c r="AD163" s="140">
        <f t="shared" si="55"/>
        <v>11.75</v>
      </c>
      <c r="AE163" s="141">
        <f t="shared" si="52"/>
        <v>0</v>
      </c>
      <c r="AF163" s="263">
        <f t="shared" si="53"/>
        <v>0</v>
      </c>
      <c r="AG163" s="265">
        <f t="shared" si="71"/>
        <v>3.75</v>
      </c>
      <c r="AI163" s="37">
        <f>IFERROR(IF(M163&gt;0,(N163*CONFIGURACAO!$C$20)+(O163*CONFIGURACAO!$C$21)+(P163*CONFIGURACAO!$C$22)+(Q163*CONFIGURACAO!$C$23)+(R163*CONFIGURACAO!$C$24),""),"")</f>
        <v>1005</v>
      </c>
      <c r="AJ163" s="38">
        <f>IF(S163=0,0,IF(CONFIGURACAO!$C$15="SIM",(IF(S163&gt;CONFIGURACAO!$C$16,CONFIGURACAO!$C$16*CONFIGURACAO!$C$25,S163*CONFIGURACAO!$C$25)),'PI AREA  P75'!S163*CONFIGURACAO!$C$25))</f>
        <v>0</v>
      </c>
      <c r="AK163" s="38">
        <f>IF(T163=0,0,IF(CONFIGURACAO!$C$17="SIM",(IF(T163&gt;CONFIGURACAO!$C$18,CONFIGURACAO!$C$18*CONFIGURACAO!$C$26,T163*CONFIGURACAO!$C$26)),'PI AREA  P75'!T163*CONFIGURACAO!$C$26))</f>
        <v>0</v>
      </c>
      <c r="AL163" s="38">
        <f>IFERROR(IF(M163&gt;0,(U163*CONFIGURACAO!$C$29)+(V163*CONFIGURACAO!$C$30),""),"")</f>
        <v>0</v>
      </c>
      <c r="AM163" s="38">
        <f>IF(W163=0,0,IF(CONFIGURACAO!$C$41="SIM",(IF(W163&gt;CONFIGURACAO!$C$41,CONFIGURACAO!$C$41*CONFIGURACAO!$C$31,W163*CONFIGURACAO!$C$31)),'PI AREA  P75'!W163*CONFIGURACAO!$C$31))</f>
        <v>0</v>
      </c>
      <c r="AN163" s="38">
        <f>IF(X163=0,0,IF(CONFIGURACAO!$C$39="SIM",(IF(X163&gt;CONFIGURACAO!$C$40,CONFIGURACAO!$C$40*CONFIGURACAO!$C$32,X163*CONFIGURACAO!$C$32)),'PI AREA  P75'!X163*CONFIGURACAO!$C$32))</f>
        <v>0</v>
      </c>
      <c r="AO163" s="38">
        <f>IFERROR(IF(M163&gt;0,(Y163*CONFIGURACAO!$C$33)+(Z163*CONFIGURACAO!$C$34)+(AA163*CONFIGURACAO!$C$35)+(AB163*CONFIGURACAO!$C$36),""),"")</f>
        <v>0</v>
      </c>
      <c r="AP163" s="38">
        <f>IF(AA163=0,0,IF(CONFIGURACAO!$C$46="SIM",(IF(AA163&gt;CONFIGURACAO!$C$47,CONFIGURACAO!$C$47*CONFIGURACAO!$C$35,AA163*CONFIGURACAO!$C$35)),'PI AREA  P75'!AA163*CONFIGURACAO!$C$35))</f>
        <v>0</v>
      </c>
      <c r="AQ163" s="38">
        <f>IF(AB163=0,0,IF(CONFIGURACAO!$C$44="SIM",(IF(AB163&gt;CONFIGURACAO!$C$45,CONFIGURACAO!$C$45*CONFIGURACAO!$C$36,AB163*CONFIGURACAO!$C$36)),'PI AREA  P75'!AB163*CONFIGURACAO!$C$36))</f>
        <v>0</v>
      </c>
      <c r="AR163" s="38">
        <f t="shared" si="72"/>
        <v>1005</v>
      </c>
      <c r="AS163" s="68">
        <f>IF(AR163="","",$AR163-(($AS$2/CONFIGURACAO!$C$6)*$M163))</f>
        <v>705</v>
      </c>
      <c r="AT163" s="73">
        <f t="shared" si="56"/>
        <v>3</v>
      </c>
      <c r="AU163" s="75">
        <f>IF(AR163="","",$AR163-(($AU$2/CONFIGURACAO!$C$6)*$M163))</f>
        <v>505</v>
      </c>
      <c r="AV163" s="76">
        <f t="shared" si="57"/>
        <v>4</v>
      </c>
      <c r="AW163" s="74">
        <f>IF(AR163="","",$AR163-(($AW$2/CONFIGURACAO!$C$6)*$M163))</f>
        <v>305</v>
      </c>
      <c r="AX163" s="72">
        <f t="shared" si="58"/>
        <v>5</v>
      </c>
      <c r="AZ163" s="39">
        <f t="shared" si="59"/>
        <v>9.4370184655689679E-2</v>
      </c>
      <c r="BA163" s="146">
        <f t="shared" si="60"/>
        <v>17.5</v>
      </c>
      <c r="BB163" s="146">
        <f t="shared" si="61"/>
        <v>405</v>
      </c>
      <c r="BC163" s="32">
        <f t="shared" si="62"/>
        <v>390</v>
      </c>
      <c r="BD163" s="148"/>
      <c r="BE163" s="40">
        <f t="shared" si="63"/>
        <v>2.7943368107302535E-2</v>
      </c>
      <c r="BF163" s="40">
        <f t="shared" si="64"/>
        <v>0.11574074074074073</v>
      </c>
      <c r="BG163" s="40">
        <f t="shared" si="65"/>
        <v>0.20554984583761562</v>
      </c>
      <c r="BH163" s="40">
        <f t="shared" si="66"/>
        <v>0.19199676637025059</v>
      </c>
      <c r="BI163" s="40">
        <f t="shared" si="67"/>
        <v>0.10660980810234541</v>
      </c>
      <c r="BJ163" s="40">
        <f t="shared" si="68"/>
        <v>0</v>
      </c>
      <c r="BK163" s="40">
        <f t="shared" si="69"/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 s="42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</row>
    <row r="164" spans="1:134" s="32" customFormat="1" ht="17" thickBot="1" x14ac:dyDescent="0.25">
      <c r="A164" s="124" t="str">
        <f>CONFIGURACAO!$C$4</f>
        <v>AREA 21</v>
      </c>
      <c r="B164" s="125">
        <v>162</v>
      </c>
      <c r="C164" s="249" t="s">
        <v>286</v>
      </c>
      <c r="D164" s="126">
        <f t="shared" si="51"/>
        <v>35</v>
      </c>
      <c r="E164" s="250" t="s">
        <v>499</v>
      </c>
      <c r="F164" s="250">
        <v>1</v>
      </c>
      <c r="G164" s="250">
        <v>1</v>
      </c>
      <c r="H164" s="250">
        <v>0</v>
      </c>
      <c r="I164" s="250">
        <v>0</v>
      </c>
      <c r="J164" s="87"/>
      <c r="K164" s="94"/>
      <c r="L164" s="94"/>
      <c r="M164" s="154">
        <f t="shared" si="70"/>
        <v>2</v>
      </c>
      <c r="N164">
        <v>1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s="139">
        <f t="shared" si="54"/>
        <v>2</v>
      </c>
      <c r="AD164" s="140">
        <f t="shared" si="55"/>
        <v>3</v>
      </c>
      <c r="AE164" s="141">
        <f t="shared" si="52"/>
        <v>0</v>
      </c>
      <c r="AF164" s="263">
        <f t="shared" si="53"/>
        <v>0</v>
      </c>
      <c r="AG164" s="265">
        <f t="shared" si="71"/>
        <v>2</v>
      </c>
      <c r="AI164" s="37">
        <f>IFERROR(IF(M164&gt;0,(N164*CONFIGURACAO!$C$20)+(O164*CONFIGURACAO!$C$21)+(P164*CONFIGURACAO!$C$22)+(Q164*CONFIGURACAO!$C$23)+(R164*CONFIGURACAO!$C$24),""),"")</f>
        <v>240</v>
      </c>
      <c r="AJ164" s="38">
        <f>IF(S164=0,0,IF(CONFIGURACAO!$C$15="SIM",(IF(S164&gt;CONFIGURACAO!$C$16,CONFIGURACAO!$C$16*CONFIGURACAO!$C$25,S164*CONFIGURACAO!$C$25)),'PI AREA  P75'!S164*CONFIGURACAO!$C$25))</f>
        <v>0</v>
      </c>
      <c r="AK164" s="38">
        <f>IF(T164=0,0,IF(CONFIGURACAO!$C$17="SIM",(IF(T164&gt;CONFIGURACAO!$C$18,CONFIGURACAO!$C$18*CONFIGURACAO!$C$26,T164*CONFIGURACAO!$C$26)),'PI AREA  P75'!T164*CONFIGURACAO!$C$26))</f>
        <v>0</v>
      </c>
      <c r="AL164" s="38">
        <f>IFERROR(IF(M164&gt;0,(U164*CONFIGURACAO!$C$29)+(V164*CONFIGURACAO!$C$30),""),"")</f>
        <v>0</v>
      </c>
      <c r="AM164" s="38">
        <f>IF(W164=0,0,IF(CONFIGURACAO!$C$41="SIM",(IF(W164&gt;CONFIGURACAO!$C$41,CONFIGURACAO!$C$41*CONFIGURACAO!$C$31,W164*CONFIGURACAO!$C$31)),'PI AREA  P75'!W164*CONFIGURACAO!$C$31))</f>
        <v>0</v>
      </c>
      <c r="AN164" s="38">
        <f>IF(X164=0,0,IF(CONFIGURACAO!$C$39="SIM",(IF(X164&gt;CONFIGURACAO!$C$40,CONFIGURACAO!$C$40*CONFIGURACAO!$C$32,X164*CONFIGURACAO!$C$32)),'PI AREA  P75'!X164*CONFIGURACAO!$C$32))</f>
        <v>0</v>
      </c>
      <c r="AO164" s="38">
        <f>IFERROR(IF(M164&gt;0,(Y164*CONFIGURACAO!$C$33)+(Z164*CONFIGURACAO!$C$34)+(AA164*CONFIGURACAO!$C$35)+(AB164*CONFIGURACAO!$C$36),""),"")</f>
        <v>0</v>
      </c>
      <c r="AP164" s="38">
        <f>IF(AA164=0,0,IF(CONFIGURACAO!$C$46="SIM",(IF(AA164&gt;CONFIGURACAO!$C$47,CONFIGURACAO!$C$47*CONFIGURACAO!$C$35,AA164*CONFIGURACAO!$C$35)),'PI AREA  P75'!AA164*CONFIGURACAO!$C$35))</f>
        <v>0</v>
      </c>
      <c r="AQ164" s="38">
        <f>IF(AB164=0,0,IF(CONFIGURACAO!$C$44="SIM",(IF(AB164&gt;CONFIGURACAO!$C$45,CONFIGURACAO!$C$45*CONFIGURACAO!$C$36,AB164*CONFIGURACAO!$C$36)),'PI AREA  P75'!AB164*CONFIGURACAO!$C$36))</f>
        <v>0</v>
      </c>
      <c r="AR164" s="38">
        <f t="shared" si="72"/>
        <v>240</v>
      </c>
      <c r="AS164" s="68">
        <f>IF(AR164="","",$AR164-(($AS$2/CONFIGURACAO!$C$6)*$M164))</f>
        <v>90</v>
      </c>
      <c r="AT164" s="73">
        <f t="shared" si="56"/>
        <v>3</v>
      </c>
      <c r="AU164" s="75">
        <f>IF(AR164="","",$AR164-(($AU$2/CONFIGURACAO!$C$6)*$M164))</f>
        <v>-10</v>
      </c>
      <c r="AV164" s="76" t="str">
        <f t="shared" si="57"/>
        <v>NAO</v>
      </c>
      <c r="AW164" s="74">
        <f>IF(AR164="","",$AR164-(($AW$2/CONFIGURACAO!$C$6)*$M164))</f>
        <v>-110</v>
      </c>
      <c r="AX164" s="72" t="str">
        <f t="shared" si="58"/>
        <v>NAO</v>
      </c>
      <c r="AZ164" s="39">
        <f t="shared" si="59"/>
        <v>2.2536163499866192E-2</v>
      </c>
      <c r="BA164" s="146">
        <f t="shared" si="60"/>
        <v>3</v>
      </c>
      <c r="BB164" s="146">
        <f t="shared" si="61"/>
        <v>947</v>
      </c>
      <c r="BC164" s="32">
        <f t="shared" si="62"/>
        <v>892</v>
      </c>
      <c r="BD164" s="148"/>
      <c r="BE164" s="40">
        <f t="shared" si="63"/>
        <v>3.7257824143070044E-2</v>
      </c>
      <c r="BF164" s="40">
        <f t="shared" si="64"/>
        <v>3.8580246913580245E-2</v>
      </c>
      <c r="BG164" s="40">
        <f t="shared" si="65"/>
        <v>2.5693730729701953E-2</v>
      </c>
      <c r="BH164" s="40">
        <f t="shared" si="66"/>
        <v>0</v>
      </c>
      <c r="BI164" s="40">
        <f t="shared" si="67"/>
        <v>0</v>
      </c>
      <c r="BJ164" s="40">
        <f t="shared" si="68"/>
        <v>0</v>
      </c>
      <c r="BK164" s="40">
        <f t="shared" si="69"/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 s="42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</row>
    <row r="165" spans="1:134" s="32" customFormat="1" ht="17" thickBot="1" x14ac:dyDescent="0.25">
      <c r="A165" s="124" t="str">
        <f>CONFIGURACAO!$C$4</f>
        <v>AREA 21</v>
      </c>
      <c r="B165" s="125">
        <v>163</v>
      </c>
      <c r="C165" s="249" t="s">
        <v>286</v>
      </c>
      <c r="D165" s="126">
        <f t="shared" si="51"/>
        <v>36</v>
      </c>
      <c r="E165" s="250" t="s">
        <v>500</v>
      </c>
      <c r="F165" s="250">
        <v>1</v>
      </c>
      <c r="G165" s="250">
        <v>1</v>
      </c>
      <c r="H165" s="250">
        <v>1</v>
      </c>
      <c r="I165" s="250">
        <v>0</v>
      </c>
      <c r="J165" s="87"/>
      <c r="K165" s="94"/>
      <c r="L165" s="94"/>
      <c r="M165" s="154">
        <f t="shared" si="70"/>
        <v>3</v>
      </c>
      <c r="N165">
        <v>0.75</v>
      </c>
      <c r="O165">
        <v>0</v>
      </c>
      <c r="P165">
        <v>0</v>
      </c>
      <c r="Q165">
        <v>2</v>
      </c>
      <c r="R165">
        <v>0</v>
      </c>
      <c r="S165">
        <v>0.75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 s="139">
        <f t="shared" si="54"/>
        <v>0.75</v>
      </c>
      <c r="AD165" s="140">
        <f t="shared" si="55"/>
        <v>0.75</v>
      </c>
      <c r="AE165" s="141">
        <f t="shared" si="52"/>
        <v>0</v>
      </c>
      <c r="AF165" s="263">
        <f t="shared" si="53"/>
        <v>0</v>
      </c>
      <c r="AG165" s="265">
        <f t="shared" si="71"/>
        <v>0.75</v>
      </c>
      <c r="AI165" s="37">
        <f>IFERROR(IF(M165&gt;0,(N165*CONFIGURACAO!$C$20)+(O165*CONFIGURACAO!$C$21)+(P165*CONFIGURACAO!$C$22)+(Q165*CONFIGURACAO!$C$23)+(R165*CONFIGURACAO!$C$24),""),"")</f>
        <v>155</v>
      </c>
      <c r="AJ165" s="38">
        <f>IF(S165=0,0,IF(CONFIGURACAO!$C$15="SIM",(IF(S165&gt;CONFIGURACAO!$C$16,CONFIGURACAO!$C$16*CONFIGURACAO!$C$25,S165*CONFIGURACAO!$C$25)),'PI AREA  P75'!S165*CONFIGURACAO!$C$25))</f>
        <v>7.5</v>
      </c>
      <c r="AK165" s="38">
        <f>IF(T165=0,0,IF(CONFIGURACAO!$C$17="SIM",(IF(T165&gt;CONFIGURACAO!$C$18,CONFIGURACAO!$C$18*CONFIGURACAO!$C$26,T165*CONFIGURACAO!$C$26)),'PI AREA  P75'!T165*CONFIGURACAO!$C$26))</f>
        <v>0</v>
      </c>
      <c r="AL165" s="38">
        <f>IFERROR(IF(M165&gt;0,(U165*CONFIGURACAO!$C$29)+(V165*CONFIGURACAO!$C$30),""),"")</f>
        <v>0</v>
      </c>
      <c r="AM165" s="38">
        <f>IF(W165=0,0,IF(CONFIGURACAO!$C$41="SIM",(IF(W165&gt;CONFIGURACAO!$C$41,CONFIGURACAO!$C$41*CONFIGURACAO!$C$31,W165*CONFIGURACAO!$C$31)),'PI AREA  P75'!W165*CONFIGURACAO!$C$31))</f>
        <v>0</v>
      </c>
      <c r="AN165" s="38">
        <f>IF(X165=0,0,IF(CONFIGURACAO!$C$39="SIM",(IF(X165&gt;CONFIGURACAO!$C$40,CONFIGURACAO!$C$40*CONFIGURACAO!$C$32,X165*CONFIGURACAO!$C$32)),'PI AREA  P75'!X165*CONFIGURACAO!$C$32))</f>
        <v>0</v>
      </c>
      <c r="AO165" s="38">
        <f>IFERROR(IF(M165&gt;0,(Y165*CONFIGURACAO!$C$33)+(Z165*CONFIGURACAO!$C$34)+(AA165*CONFIGURACAO!$C$35)+(AB165*CONFIGURACAO!$C$36),""),"")</f>
        <v>0</v>
      </c>
      <c r="AP165" s="38">
        <f>IF(AA165=0,0,IF(CONFIGURACAO!$C$46="SIM",(IF(AA165&gt;CONFIGURACAO!$C$47,CONFIGURACAO!$C$47*CONFIGURACAO!$C$35,AA165*CONFIGURACAO!$C$35)),'PI AREA  P75'!AA165*CONFIGURACAO!$C$35))</f>
        <v>0</v>
      </c>
      <c r="AQ165" s="38">
        <f>IF(AB165=0,0,IF(CONFIGURACAO!$C$44="SIM",(IF(AB165&gt;CONFIGURACAO!$C$45,CONFIGURACAO!$C$45*CONFIGURACAO!$C$36,AB165*CONFIGURACAO!$C$36)),'PI AREA  P75'!AB165*CONFIGURACAO!$C$36))</f>
        <v>0</v>
      </c>
      <c r="AR165" s="38">
        <f t="shared" si="72"/>
        <v>162.5</v>
      </c>
      <c r="AS165" s="68">
        <f>IF(AR165="","",$AR165-(($AS$2/CONFIGURACAO!$C$6)*$M165))</f>
        <v>-62.5</v>
      </c>
      <c r="AT165" s="73" t="str">
        <f t="shared" si="56"/>
        <v>NAO</v>
      </c>
      <c r="AU165" s="75">
        <f>IF(AR165="","",$AR165-(($AU$2/CONFIGURACAO!$C$6)*$M165))</f>
        <v>-212.5</v>
      </c>
      <c r="AV165" s="76" t="str">
        <f t="shared" si="57"/>
        <v>NAO</v>
      </c>
      <c r="AW165" s="74">
        <f>IF(AR165="","",$AR165-(($AW$2/CONFIGURACAO!$C$6)*$M165))</f>
        <v>-362.5</v>
      </c>
      <c r="AX165" s="72" t="str">
        <f t="shared" si="58"/>
        <v>NAO</v>
      </c>
      <c r="AZ165" s="39">
        <f t="shared" si="59"/>
        <v>1.5258860703034401E-2</v>
      </c>
      <c r="BA165" s="146">
        <f t="shared" si="60"/>
        <v>3.5</v>
      </c>
      <c r="BB165" s="146">
        <f t="shared" si="61"/>
        <v>932</v>
      </c>
      <c r="BC165" s="32">
        <f t="shared" si="62"/>
        <v>971</v>
      </c>
      <c r="BD165" s="148"/>
      <c r="BE165" s="40">
        <f t="shared" si="63"/>
        <v>2.7943368107302535E-2</v>
      </c>
      <c r="BF165" s="40">
        <f t="shared" si="64"/>
        <v>0</v>
      </c>
      <c r="BG165" s="40">
        <f t="shared" si="65"/>
        <v>0</v>
      </c>
      <c r="BH165" s="40">
        <f t="shared" si="66"/>
        <v>8.084074373484236E-2</v>
      </c>
      <c r="BI165" s="40">
        <f t="shared" si="67"/>
        <v>0</v>
      </c>
      <c r="BJ165" s="40">
        <f t="shared" si="68"/>
        <v>6.9316081330868765E-2</v>
      </c>
      <c r="BK165" s="40">
        <f t="shared" si="69"/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 s="42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</row>
    <row r="166" spans="1:134" s="32" customFormat="1" ht="17" thickBot="1" x14ac:dyDescent="0.25">
      <c r="A166" s="124" t="str">
        <f>CONFIGURACAO!$C$4</f>
        <v>AREA 21</v>
      </c>
      <c r="B166" s="125">
        <v>164</v>
      </c>
      <c r="C166" s="249" t="s">
        <v>286</v>
      </c>
      <c r="D166" s="126">
        <f t="shared" si="51"/>
        <v>37</v>
      </c>
      <c r="E166" s="250" t="s">
        <v>501</v>
      </c>
      <c r="F166" s="250">
        <v>1</v>
      </c>
      <c r="G166" s="250">
        <v>1</v>
      </c>
      <c r="H166" s="250">
        <v>1</v>
      </c>
      <c r="I166" s="250">
        <v>1</v>
      </c>
      <c r="J166" s="87"/>
      <c r="K166" s="94"/>
      <c r="L166" s="94"/>
      <c r="M166" s="154">
        <f t="shared" si="70"/>
        <v>4</v>
      </c>
      <c r="N166">
        <v>4</v>
      </c>
      <c r="O166">
        <v>3</v>
      </c>
      <c r="P166">
        <v>5.75</v>
      </c>
      <c r="Q166">
        <v>0</v>
      </c>
      <c r="R166">
        <v>0</v>
      </c>
      <c r="S166">
        <v>0</v>
      </c>
      <c r="T166">
        <v>0.75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 s="139">
        <f t="shared" si="54"/>
        <v>7</v>
      </c>
      <c r="AD166" s="140">
        <f t="shared" si="55"/>
        <v>12.75</v>
      </c>
      <c r="AE166" s="141">
        <f t="shared" si="52"/>
        <v>0</v>
      </c>
      <c r="AF166" s="263">
        <f t="shared" si="53"/>
        <v>0</v>
      </c>
      <c r="AG166" s="265">
        <f t="shared" si="71"/>
        <v>7</v>
      </c>
      <c r="AI166" s="37">
        <f>IFERROR(IF(M166&gt;0,(N166*CONFIGURACAO!$C$20)+(O166*CONFIGURACAO!$C$21)+(P166*CONFIGURACAO!$C$22)+(Q166*CONFIGURACAO!$C$23)+(R166*CONFIGURACAO!$C$24),""),"")</f>
        <v>985</v>
      </c>
      <c r="AJ166" s="38">
        <f>IF(S166=0,0,IF(CONFIGURACAO!$C$15="SIM",(IF(S166&gt;CONFIGURACAO!$C$16,CONFIGURACAO!$C$16*CONFIGURACAO!$C$25,S166*CONFIGURACAO!$C$25)),'PI AREA  P75'!S166*CONFIGURACAO!$C$25))</f>
        <v>0</v>
      </c>
      <c r="AK166" s="38">
        <f>IF(T166=0,0,IF(CONFIGURACAO!$C$17="SIM",(IF(T166&gt;CONFIGURACAO!$C$18,CONFIGURACAO!$C$18*CONFIGURACAO!$C$26,T166*CONFIGURACAO!$C$26)),'PI AREA  P75'!T166*CONFIGURACAO!$C$26))</f>
        <v>3.75</v>
      </c>
      <c r="AL166" s="38">
        <f>IFERROR(IF(M166&gt;0,(U166*CONFIGURACAO!$C$29)+(V166*CONFIGURACAO!$C$30),""),"")</f>
        <v>0</v>
      </c>
      <c r="AM166" s="38">
        <f>IF(W166=0,0,IF(CONFIGURACAO!$C$41="SIM",(IF(W166&gt;CONFIGURACAO!$C$41,CONFIGURACAO!$C$41*CONFIGURACAO!$C$31,W166*CONFIGURACAO!$C$31)),'PI AREA  P75'!W166*CONFIGURACAO!$C$31))</f>
        <v>0</v>
      </c>
      <c r="AN166" s="38">
        <f>IF(X166=0,0,IF(CONFIGURACAO!$C$39="SIM",(IF(X166&gt;CONFIGURACAO!$C$40,CONFIGURACAO!$C$40*CONFIGURACAO!$C$32,X166*CONFIGURACAO!$C$32)),'PI AREA  P75'!X166*CONFIGURACAO!$C$32))</f>
        <v>0</v>
      </c>
      <c r="AO166" s="38">
        <f>IFERROR(IF(M166&gt;0,(Y166*CONFIGURACAO!$C$33)+(Z166*CONFIGURACAO!$C$34)+(AA166*CONFIGURACAO!$C$35)+(AB166*CONFIGURACAO!$C$36),""),"")</f>
        <v>0</v>
      </c>
      <c r="AP166" s="38">
        <f>IF(AA166=0,0,IF(CONFIGURACAO!$C$46="SIM",(IF(AA166&gt;CONFIGURACAO!$C$47,CONFIGURACAO!$C$47*CONFIGURACAO!$C$35,AA166*CONFIGURACAO!$C$35)),'PI AREA  P75'!AA166*CONFIGURACAO!$C$35))</f>
        <v>0</v>
      </c>
      <c r="AQ166" s="38">
        <f>IF(AB166=0,0,IF(CONFIGURACAO!$C$44="SIM",(IF(AB166&gt;CONFIGURACAO!$C$45,CONFIGURACAO!$C$45*CONFIGURACAO!$C$36,AB166*CONFIGURACAO!$C$36)),'PI AREA  P75'!AB166*CONFIGURACAO!$C$36))</f>
        <v>0</v>
      </c>
      <c r="AR166" s="38">
        <f t="shared" si="72"/>
        <v>988.75</v>
      </c>
      <c r="AS166" s="68">
        <f>IF(AR166="","",$AR166-(($AS$2/CONFIGURACAO!$C$6)*$M166))</f>
        <v>688.75</v>
      </c>
      <c r="AT166" s="73">
        <f t="shared" si="56"/>
        <v>3</v>
      </c>
      <c r="AU166" s="75">
        <f>IF(AR166="","",$AR166-(($AU$2/CONFIGURACAO!$C$6)*$M166))</f>
        <v>488.75</v>
      </c>
      <c r="AV166" s="76">
        <f t="shared" si="57"/>
        <v>4</v>
      </c>
      <c r="AW166" s="74">
        <f>IF(AR166="","",$AR166-(($AW$2/CONFIGURACAO!$C$6)*$M166))</f>
        <v>288.75</v>
      </c>
      <c r="AX166" s="72">
        <f t="shared" si="58"/>
        <v>5</v>
      </c>
      <c r="AZ166" s="39">
        <f t="shared" si="59"/>
        <v>9.2844298585386231E-2</v>
      </c>
      <c r="BA166" s="146">
        <f t="shared" si="60"/>
        <v>13.5</v>
      </c>
      <c r="BB166" s="146">
        <f t="shared" si="61"/>
        <v>531</v>
      </c>
      <c r="BC166" s="32">
        <f t="shared" si="62"/>
        <v>398</v>
      </c>
      <c r="BD166" s="148"/>
      <c r="BE166" s="40">
        <f t="shared" si="63"/>
        <v>0.14903129657228018</v>
      </c>
      <c r="BF166" s="40">
        <f t="shared" si="64"/>
        <v>0.11574074074074073</v>
      </c>
      <c r="BG166" s="40">
        <f t="shared" si="65"/>
        <v>0.14773895169578624</v>
      </c>
      <c r="BH166" s="40">
        <f t="shared" si="66"/>
        <v>0</v>
      </c>
      <c r="BI166" s="40">
        <f t="shared" si="67"/>
        <v>0</v>
      </c>
      <c r="BJ166" s="40">
        <f t="shared" si="68"/>
        <v>0</v>
      </c>
      <c r="BK166" s="40">
        <f t="shared" si="69"/>
        <v>0.1203852327447833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 s="42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</row>
    <row r="167" spans="1:134" s="32" customFormat="1" ht="17" thickBot="1" x14ac:dyDescent="0.25">
      <c r="A167" s="124" t="str">
        <f>CONFIGURACAO!$C$4</f>
        <v>AREA 21</v>
      </c>
      <c r="B167" s="125">
        <v>165</v>
      </c>
      <c r="C167" s="249" t="s">
        <v>286</v>
      </c>
      <c r="D167" s="126">
        <f t="shared" si="51"/>
        <v>38</v>
      </c>
      <c r="E167" s="250" t="s">
        <v>502</v>
      </c>
      <c r="F167" s="250">
        <v>0</v>
      </c>
      <c r="G167" s="250">
        <v>1</v>
      </c>
      <c r="H167" s="250">
        <v>1</v>
      </c>
      <c r="I167" s="250">
        <v>1</v>
      </c>
      <c r="J167" s="87"/>
      <c r="K167" s="94"/>
      <c r="L167" s="94"/>
      <c r="M167" s="154">
        <f t="shared" si="70"/>
        <v>3</v>
      </c>
      <c r="N167">
        <v>1</v>
      </c>
      <c r="O167">
        <v>0</v>
      </c>
      <c r="P167">
        <v>0</v>
      </c>
      <c r="Q167">
        <v>0.75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 s="139">
        <f t="shared" si="54"/>
        <v>1</v>
      </c>
      <c r="AD167" s="140">
        <f t="shared" si="55"/>
        <v>1</v>
      </c>
      <c r="AE167" s="141">
        <f t="shared" si="52"/>
        <v>0</v>
      </c>
      <c r="AF167" s="263">
        <f t="shared" si="53"/>
        <v>0</v>
      </c>
      <c r="AG167" s="265">
        <f t="shared" si="71"/>
        <v>1</v>
      </c>
      <c r="AI167" s="37">
        <f>IFERROR(IF(M167&gt;0,(N167*CONFIGURACAO!$C$20)+(O167*CONFIGURACAO!$C$21)+(P167*CONFIGURACAO!$C$22)+(Q167*CONFIGURACAO!$C$23)+(R167*CONFIGURACAO!$C$24),""),"")</f>
        <v>130</v>
      </c>
      <c r="AJ167" s="38">
        <f>IF(S167=0,0,IF(CONFIGURACAO!$C$15="SIM",(IF(S167&gt;CONFIGURACAO!$C$16,CONFIGURACAO!$C$16*CONFIGURACAO!$C$25,S167*CONFIGURACAO!$C$25)),'PI AREA  P75'!S167*CONFIGURACAO!$C$25))</f>
        <v>0</v>
      </c>
      <c r="AK167" s="38">
        <f>IF(T167=0,0,IF(CONFIGURACAO!$C$17="SIM",(IF(T167&gt;CONFIGURACAO!$C$18,CONFIGURACAO!$C$18*CONFIGURACAO!$C$26,T167*CONFIGURACAO!$C$26)),'PI AREA  P75'!T167*CONFIGURACAO!$C$26))</f>
        <v>0</v>
      </c>
      <c r="AL167" s="38">
        <f>IFERROR(IF(M167&gt;0,(U167*CONFIGURACAO!$C$29)+(V167*CONFIGURACAO!$C$30),""),"")</f>
        <v>0</v>
      </c>
      <c r="AM167" s="38">
        <f>IF(W167=0,0,IF(CONFIGURACAO!$C$41="SIM",(IF(W167&gt;CONFIGURACAO!$C$41,CONFIGURACAO!$C$41*CONFIGURACAO!$C$31,W167*CONFIGURACAO!$C$31)),'PI AREA  P75'!W167*CONFIGURACAO!$C$31))</f>
        <v>0</v>
      </c>
      <c r="AN167" s="38">
        <f>IF(X167=0,0,IF(CONFIGURACAO!$C$39="SIM",(IF(X167&gt;CONFIGURACAO!$C$40,CONFIGURACAO!$C$40*CONFIGURACAO!$C$32,X167*CONFIGURACAO!$C$32)),'PI AREA  P75'!X167*CONFIGURACAO!$C$32))</f>
        <v>0</v>
      </c>
      <c r="AO167" s="38">
        <f>IFERROR(IF(M167&gt;0,(Y167*CONFIGURACAO!$C$33)+(Z167*CONFIGURACAO!$C$34)+(AA167*CONFIGURACAO!$C$35)+(AB167*CONFIGURACAO!$C$36),""),"")</f>
        <v>0</v>
      </c>
      <c r="AP167" s="38">
        <f>IF(AA167=0,0,IF(CONFIGURACAO!$C$46="SIM",(IF(AA167&gt;CONFIGURACAO!$C$47,CONFIGURACAO!$C$47*CONFIGURACAO!$C$35,AA167*CONFIGURACAO!$C$35)),'PI AREA  P75'!AA167*CONFIGURACAO!$C$35))</f>
        <v>0</v>
      </c>
      <c r="AQ167" s="38">
        <f>IF(AB167=0,0,IF(CONFIGURACAO!$C$44="SIM",(IF(AB167&gt;CONFIGURACAO!$C$45,CONFIGURACAO!$C$45*CONFIGURACAO!$C$36,AB167*CONFIGURACAO!$C$36)),'PI AREA  P75'!AB167*CONFIGURACAO!$C$36))</f>
        <v>0</v>
      </c>
      <c r="AR167" s="38">
        <f t="shared" si="72"/>
        <v>130</v>
      </c>
      <c r="AS167" s="68">
        <f>IF(AR167="","",$AR167-(($AS$2/CONFIGURACAO!$C$6)*$M167))</f>
        <v>-95</v>
      </c>
      <c r="AT167" s="73" t="str">
        <f t="shared" si="56"/>
        <v>NAO</v>
      </c>
      <c r="AU167" s="75">
        <f>IF(AR167="","",$AR167-(($AU$2/CONFIGURACAO!$C$6)*$M167))</f>
        <v>-245</v>
      </c>
      <c r="AV167" s="76" t="str">
        <f t="shared" si="57"/>
        <v>NAO</v>
      </c>
      <c r="AW167" s="74">
        <f>IF(AR167="","",$AR167-(($AW$2/CONFIGURACAO!$C$6)*$M167))</f>
        <v>-395</v>
      </c>
      <c r="AX167" s="72" t="str">
        <f t="shared" si="58"/>
        <v>NAO</v>
      </c>
      <c r="AZ167" s="39">
        <f t="shared" si="59"/>
        <v>1.2207088562427519E-2</v>
      </c>
      <c r="BA167" s="146">
        <f t="shared" si="60"/>
        <v>1.75</v>
      </c>
      <c r="BB167" s="146">
        <f t="shared" si="61"/>
        <v>1042</v>
      </c>
      <c r="BC167" s="32">
        <f t="shared" si="62"/>
        <v>1004</v>
      </c>
      <c r="BD167" s="148"/>
      <c r="BE167" s="40">
        <f t="shared" si="63"/>
        <v>3.7257824143070044E-2</v>
      </c>
      <c r="BF167" s="40">
        <f t="shared" si="64"/>
        <v>0</v>
      </c>
      <c r="BG167" s="40">
        <f t="shared" si="65"/>
        <v>0</v>
      </c>
      <c r="BH167" s="40">
        <f t="shared" si="66"/>
        <v>3.0315278900565887E-2</v>
      </c>
      <c r="BI167" s="40">
        <f t="shared" si="67"/>
        <v>0</v>
      </c>
      <c r="BJ167" s="40">
        <f t="shared" si="68"/>
        <v>0</v>
      </c>
      <c r="BK167" s="40">
        <f t="shared" si="69"/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 s="42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</row>
    <row r="168" spans="1:134" s="32" customFormat="1" ht="17" thickBot="1" x14ac:dyDescent="0.25">
      <c r="A168" s="124" t="str">
        <f>CONFIGURACAO!$C$4</f>
        <v>AREA 21</v>
      </c>
      <c r="B168" s="125">
        <v>166</v>
      </c>
      <c r="C168" s="249" t="s">
        <v>286</v>
      </c>
      <c r="D168" s="126">
        <f t="shared" si="51"/>
        <v>39</v>
      </c>
      <c r="E168" s="250" t="s">
        <v>503</v>
      </c>
      <c r="F168" s="250">
        <v>0</v>
      </c>
      <c r="G168" s="250">
        <v>0</v>
      </c>
      <c r="H168" s="250">
        <v>1</v>
      </c>
      <c r="I168" s="250">
        <v>1</v>
      </c>
      <c r="J168" s="87"/>
      <c r="K168" s="94"/>
      <c r="L168" s="94"/>
      <c r="M168" s="154">
        <f t="shared" si="70"/>
        <v>2</v>
      </c>
      <c r="N168">
        <v>2.25</v>
      </c>
      <c r="O168">
        <v>3</v>
      </c>
      <c r="P168">
        <v>0.75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 s="139">
        <f t="shared" si="54"/>
        <v>5.25</v>
      </c>
      <c r="AD168" s="140">
        <f t="shared" si="55"/>
        <v>6</v>
      </c>
      <c r="AE168" s="141">
        <f t="shared" si="52"/>
        <v>0</v>
      </c>
      <c r="AF168" s="263">
        <f t="shared" si="53"/>
        <v>0</v>
      </c>
      <c r="AG168" s="265">
        <f t="shared" si="71"/>
        <v>5.25</v>
      </c>
      <c r="AI168" s="37">
        <f>IFERROR(IF(M168&gt;0,(N168*CONFIGURACAO!$C$20)+(O168*CONFIGURACAO!$C$21)+(P168*CONFIGURACAO!$C$22)+(Q168*CONFIGURACAO!$C$23)+(R168*CONFIGURACAO!$C$24),""),"")</f>
        <v>510</v>
      </c>
      <c r="AJ168" s="38">
        <f>IF(S168=0,0,IF(CONFIGURACAO!$C$15="SIM",(IF(S168&gt;CONFIGURACAO!$C$16,CONFIGURACAO!$C$16*CONFIGURACAO!$C$25,S168*CONFIGURACAO!$C$25)),'PI AREA  P75'!S168*CONFIGURACAO!$C$25))</f>
        <v>0</v>
      </c>
      <c r="AK168" s="38">
        <f>IF(T168=0,0,IF(CONFIGURACAO!$C$17="SIM",(IF(T168&gt;CONFIGURACAO!$C$18,CONFIGURACAO!$C$18*CONFIGURACAO!$C$26,T168*CONFIGURACAO!$C$26)),'PI AREA  P75'!T168*CONFIGURACAO!$C$26))</f>
        <v>0</v>
      </c>
      <c r="AL168" s="38">
        <f>IFERROR(IF(M168&gt;0,(U168*CONFIGURACAO!$C$29)+(V168*CONFIGURACAO!$C$30),""),"")</f>
        <v>0</v>
      </c>
      <c r="AM168" s="38">
        <f>IF(W168=0,0,IF(CONFIGURACAO!$C$41="SIM",(IF(W168&gt;CONFIGURACAO!$C$41,CONFIGURACAO!$C$41*CONFIGURACAO!$C$31,W168*CONFIGURACAO!$C$31)),'PI AREA  P75'!W168*CONFIGURACAO!$C$31))</f>
        <v>0</v>
      </c>
      <c r="AN168" s="38">
        <f>IF(X168=0,0,IF(CONFIGURACAO!$C$39="SIM",(IF(X168&gt;CONFIGURACAO!$C$40,CONFIGURACAO!$C$40*CONFIGURACAO!$C$32,X168*CONFIGURACAO!$C$32)),'PI AREA  P75'!X168*CONFIGURACAO!$C$32))</f>
        <v>0</v>
      </c>
      <c r="AO168" s="38">
        <f>IFERROR(IF(M168&gt;0,(Y168*CONFIGURACAO!$C$33)+(Z168*CONFIGURACAO!$C$34)+(AA168*CONFIGURACAO!$C$35)+(AB168*CONFIGURACAO!$C$36),""),"")</f>
        <v>0</v>
      </c>
      <c r="AP168" s="38">
        <f>IF(AA168=0,0,IF(CONFIGURACAO!$C$46="SIM",(IF(AA168&gt;CONFIGURACAO!$C$47,CONFIGURACAO!$C$47*CONFIGURACAO!$C$35,AA168*CONFIGURACAO!$C$35)),'PI AREA  P75'!AA168*CONFIGURACAO!$C$35))</f>
        <v>0</v>
      </c>
      <c r="AQ168" s="38">
        <f>IF(AB168=0,0,IF(CONFIGURACAO!$C$44="SIM",(IF(AB168&gt;CONFIGURACAO!$C$45,CONFIGURACAO!$C$45*CONFIGURACAO!$C$36,AB168*CONFIGURACAO!$C$36)),'PI AREA  P75'!AB168*CONFIGURACAO!$C$36))</f>
        <v>0</v>
      </c>
      <c r="AR168" s="38">
        <f t="shared" si="72"/>
        <v>510</v>
      </c>
      <c r="AS168" s="68">
        <f>IF(AR168="","",$AR168-(($AS$2/CONFIGURACAO!$C$6)*$M168))</f>
        <v>360</v>
      </c>
      <c r="AT168" s="73">
        <f t="shared" si="56"/>
        <v>3</v>
      </c>
      <c r="AU168" s="75">
        <f>IF(AR168="","",$AR168-(($AU$2/CONFIGURACAO!$C$6)*$M168))</f>
        <v>260</v>
      </c>
      <c r="AV168" s="76">
        <f t="shared" si="57"/>
        <v>4</v>
      </c>
      <c r="AW168" s="74">
        <f>IF(AR168="","",$AR168-(($AW$2/CONFIGURACAO!$C$6)*$M168))</f>
        <v>160</v>
      </c>
      <c r="AX168" s="72">
        <f t="shared" si="58"/>
        <v>5</v>
      </c>
      <c r="AZ168" s="39">
        <f t="shared" si="59"/>
        <v>4.7889347437215658E-2</v>
      </c>
      <c r="BA168" s="146">
        <f t="shared" si="60"/>
        <v>6</v>
      </c>
      <c r="BB168" s="146">
        <f t="shared" si="61"/>
        <v>809</v>
      </c>
      <c r="BC168" s="32">
        <f t="shared" si="62"/>
        <v>683</v>
      </c>
      <c r="BD168" s="148"/>
      <c r="BE168" s="40">
        <f t="shared" si="63"/>
        <v>8.38301043219076E-2</v>
      </c>
      <c r="BF168" s="40">
        <f t="shared" si="64"/>
        <v>0.11574074074074073</v>
      </c>
      <c r="BG168" s="40">
        <f t="shared" si="65"/>
        <v>1.9270298047276462E-2</v>
      </c>
      <c r="BH168" s="40">
        <f t="shared" si="66"/>
        <v>0</v>
      </c>
      <c r="BI168" s="40">
        <f t="shared" si="67"/>
        <v>0</v>
      </c>
      <c r="BJ168" s="40">
        <f t="shared" si="68"/>
        <v>0</v>
      </c>
      <c r="BK168" s="40">
        <f t="shared" si="69"/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 s="42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</row>
    <row r="169" spans="1:134" s="32" customFormat="1" ht="17" thickBot="1" x14ac:dyDescent="0.25">
      <c r="A169" s="124" t="str">
        <f>CONFIGURACAO!$C$4</f>
        <v>AREA 21</v>
      </c>
      <c r="B169" s="125">
        <v>167</v>
      </c>
      <c r="C169" s="249" t="s">
        <v>286</v>
      </c>
      <c r="D169" s="126">
        <f t="shared" si="51"/>
        <v>40</v>
      </c>
      <c r="E169" s="250" t="s">
        <v>504</v>
      </c>
      <c r="F169" s="250">
        <v>1</v>
      </c>
      <c r="G169" s="250">
        <v>1</v>
      </c>
      <c r="H169" s="250">
        <v>1</v>
      </c>
      <c r="I169" s="250">
        <v>1</v>
      </c>
      <c r="J169" s="87"/>
      <c r="K169" s="94"/>
      <c r="L169" s="94"/>
      <c r="M169" s="154">
        <f t="shared" si="70"/>
        <v>4</v>
      </c>
      <c r="N169">
        <v>4</v>
      </c>
      <c r="O169">
        <v>4.5</v>
      </c>
      <c r="P169">
        <v>2.75</v>
      </c>
      <c r="Q169">
        <v>3.75</v>
      </c>
      <c r="R169">
        <v>1</v>
      </c>
      <c r="S169">
        <v>1.75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s="139">
        <f t="shared" si="54"/>
        <v>8.5</v>
      </c>
      <c r="AD169" s="140">
        <f t="shared" si="55"/>
        <v>11.25</v>
      </c>
      <c r="AE169" s="141">
        <f t="shared" si="52"/>
        <v>0</v>
      </c>
      <c r="AF169" s="263">
        <f t="shared" si="53"/>
        <v>0</v>
      </c>
      <c r="AG169" s="265">
        <f t="shared" si="71"/>
        <v>8.5</v>
      </c>
      <c r="AI169" s="37">
        <f>IFERROR(IF(M169&gt;0,(N169*CONFIGURACAO!$C$20)+(O169*CONFIGURACAO!$C$21)+(P169*CONFIGURACAO!$C$22)+(Q169*CONFIGURACAO!$C$23)+(R169*CONFIGURACAO!$C$24),""),"")</f>
        <v>1095</v>
      </c>
      <c r="AJ169" s="38">
        <f>IF(S169=0,0,IF(CONFIGURACAO!$C$15="SIM",(IF(S169&gt;CONFIGURACAO!$C$16,CONFIGURACAO!$C$16*CONFIGURACAO!$C$25,S169*CONFIGURACAO!$C$25)),'PI AREA  P75'!S169*CONFIGURACAO!$C$25))</f>
        <v>17.5</v>
      </c>
      <c r="AK169" s="38">
        <f>IF(T169=0,0,IF(CONFIGURACAO!$C$17="SIM",(IF(T169&gt;CONFIGURACAO!$C$18,CONFIGURACAO!$C$18*CONFIGURACAO!$C$26,T169*CONFIGURACAO!$C$26)),'PI AREA  P75'!T169*CONFIGURACAO!$C$26))</f>
        <v>0</v>
      </c>
      <c r="AL169" s="38">
        <f>IFERROR(IF(M169&gt;0,(U169*CONFIGURACAO!$C$29)+(V169*CONFIGURACAO!$C$30),""),"")</f>
        <v>0</v>
      </c>
      <c r="AM169" s="38">
        <f>IF(W169=0,0,IF(CONFIGURACAO!$C$41="SIM",(IF(W169&gt;CONFIGURACAO!$C$41,CONFIGURACAO!$C$41*CONFIGURACAO!$C$31,W169*CONFIGURACAO!$C$31)),'PI AREA  P75'!W169*CONFIGURACAO!$C$31))</f>
        <v>0</v>
      </c>
      <c r="AN169" s="38">
        <f>IF(X169=0,0,IF(CONFIGURACAO!$C$39="SIM",(IF(X169&gt;CONFIGURACAO!$C$40,CONFIGURACAO!$C$40*CONFIGURACAO!$C$32,X169*CONFIGURACAO!$C$32)),'PI AREA  P75'!X169*CONFIGURACAO!$C$32))</f>
        <v>0</v>
      </c>
      <c r="AO169" s="38">
        <f>IFERROR(IF(M169&gt;0,(Y169*CONFIGURACAO!$C$33)+(Z169*CONFIGURACAO!$C$34)+(AA169*CONFIGURACAO!$C$35)+(AB169*CONFIGURACAO!$C$36),""),"")</f>
        <v>0</v>
      </c>
      <c r="AP169" s="38">
        <f>IF(AA169=0,0,IF(CONFIGURACAO!$C$46="SIM",(IF(AA169&gt;CONFIGURACAO!$C$47,CONFIGURACAO!$C$47*CONFIGURACAO!$C$35,AA169*CONFIGURACAO!$C$35)),'PI AREA  P75'!AA169*CONFIGURACAO!$C$35))</f>
        <v>0</v>
      </c>
      <c r="AQ169" s="38">
        <f>IF(AB169=0,0,IF(CONFIGURACAO!$C$44="SIM",(IF(AB169&gt;CONFIGURACAO!$C$45,CONFIGURACAO!$C$45*CONFIGURACAO!$C$36,AB169*CONFIGURACAO!$C$36)),'PI AREA  P75'!AB169*CONFIGURACAO!$C$36))</f>
        <v>0</v>
      </c>
      <c r="AR169" s="38">
        <f t="shared" si="72"/>
        <v>1112.5</v>
      </c>
      <c r="AS169" s="68">
        <f>IF(AR169="","",$AR169-(($AS$2/CONFIGURACAO!$C$6)*$M169))</f>
        <v>812.5</v>
      </c>
      <c r="AT169" s="73">
        <f t="shared" si="56"/>
        <v>3</v>
      </c>
      <c r="AU169" s="75">
        <f>IF(AR169="","",$AR169-(($AU$2/CONFIGURACAO!$C$6)*$M169))</f>
        <v>612.5</v>
      </c>
      <c r="AV169" s="76">
        <f t="shared" si="57"/>
        <v>4</v>
      </c>
      <c r="AW169" s="74">
        <f>IF(AR169="","",$AR169-(($AW$2/CONFIGURACAO!$C$6)*$M169))</f>
        <v>412.5</v>
      </c>
      <c r="AX169" s="72">
        <f t="shared" si="58"/>
        <v>5</v>
      </c>
      <c r="AZ169" s="39">
        <f t="shared" si="59"/>
        <v>0.10446450789000473</v>
      </c>
      <c r="BA169" s="146">
        <f t="shared" si="60"/>
        <v>17.75</v>
      </c>
      <c r="BB169" s="146">
        <f t="shared" si="61"/>
        <v>395</v>
      </c>
      <c r="BC169" s="32">
        <f t="shared" si="62"/>
        <v>338</v>
      </c>
      <c r="BD169" s="148"/>
      <c r="BE169" s="40">
        <f t="shared" si="63"/>
        <v>0.14903129657228018</v>
      </c>
      <c r="BF169" s="40">
        <f t="shared" si="64"/>
        <v>0.1736111111111111</v>
      </c>
      <c r="BG169" s="40">
        <f t="shared" si="65"/>
        <v>7.0657759506680365E-2</v>
      </c>
      <c r="BH169" s="40">
        <f t="shared" si="66"/>
        <v>0.15157639450282942</v>
      </c>
      <c r="BI169" s="40">
        <f t="shared" si="67"/>
        <v>0.10660980810234541</v>
      </c>
      <c r="BJ169" s="40">
        <f t="shared" si="68"/>
        <v>0.16173752310536046</v>
      </c>
      <c r="BK169" s="40">
        <f t="shared" si="69"/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 s="42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</row>
    <row r="170" spans="1:134" s="32" customFormat="1" ht="17" thickBot="1" x14ac:dyDescent="0.25">
      <c r="A170" s="124" t="str">
        <f>CONFIGURACAO!$C$4</f>
        <v>AREA 21</v>
      </c>
      <c r="B170" s="125">
        <v>168</v>
      </c>
      <c r="C170" s="249" t="s">
        <v>286</v>
      </c>
      <c r="D170" s="126">
        <f t="shared" si="51"/>
        <v>41</v>
      </c>
      <c r="E170" s="250" t="s">
        <v>505</v>
      </c>
      <c r="F170" s="250">
        <v>1</v>
      </c>
      <c r="G170" s="250">
        <v>0</v>
      </c>
      <c r="H170" s="250">
        <v>0</v>
      </c>
      <c r="I170" s="250">
        <v>0</v>
      </c>
      <c r="J170" s="87"/>
      <c r="K170" s="94"/>
      <c r="L170" s="94"/>
      <c r="M170" s="154">
        <f t="shared" si="70"/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 s="139">
        <f t="shared" si="54"/>
        <v>0</v>
      </c>
      <c r="AD170" s="140">
        <f t="shared" si="55"/>
        <v>0</v>
      </c>
      <c r="AE170" s="141">
        <f t="shared" si="52"/>
        <v>0</v>
      </c>
      <c r="AF170" s="263">
        <f t="shared" si="53"/>
        <v>0</v>
      </c>
      <c r="AG170" s="265">
        <f t="shared" si="71"/>
        <v>0</v>
      </c>
      <c r="AI170" s="37">
        <f>IFERROR(IF(M170&gt;0,(N170*CONFIGURACAO!$C$20)+(O170*CONFIGURACAO!$C$21)+(P170*CONFIGURACAO!$C$22)+(Q170*CONFIGURACAO!$C$23)+(R170*CONFIGURACAO!$C$24),""),"")</f>
        <v>0</v>
      </c>
      <c r="AJ170" s="38">
        <f>IF(S170=0,0,IF(CONFIGURACAO!$C$15="SIM",(IF(S170&gt;CONFIGURACAO!$C$16,CONFIGURACAO!$C$16*CONFIGURACAO!$C$25,S170*CONFIGURACAO!$C$25)),'PI AREA  P75'!S170*CONFIGURACAO!$C$25))</f>
        <v>0</v>
      </c>
      <c r="AK170" s="38">
        <f>IF(T170=0,0,IF(CONFIGURACAO!$C$17="SIM",(IF(T170&gt;CONFIGURACAO!$C$18,CONFIGURACAO!$C$18*CONFIGURACAO!$C$26,T170*CONFIGURACAO!$C$26)),'PI AREA  P75'!T170*CONFIGURACAO!$C$26))</f>
        <v>0</v>
      </c>
      <c r="AL170" s="38">
        <f>IFERROR(IF(M170&gt;0,(U170*CONFIGURACAO!$C$29)+(V170*CONFIGURACAO!$C$30),""),"")</f>
        <v>0</v>
      </c>
      <c r="AM170" s="38">
        <f>IF(W170=0,0,IF(CONFIGURACAO!$C$41="SIM",(IF(W170&gt;CONFIGURACAO!$C$41,CONFIGURACAO!$C$41*CONFIGURACAO!$C$31,W170*CONFIGURACAO!$C$31)),'PI AREA  P75'!W170*CONFIGURACAO!$C$31))</f>
        <v>0</v>
      </c>
      <c r="AN170" s="38">
        <f>IF(X170=0,0,IF(CONFIGURACAO!$C$39="SIM",(IF(X170&gt;CONFIGURACAO!$C$40,CONFIGURACAO!$C$40*CONFIGURACAO!$C$32,X170*CONFIGURACAO!$C$32)),'PI AREA  P75'!X170*CONFIGURACAO!$C$32))</f>
        <v>0</v>
      </c>
      <c r="AO170" s="38">
        <f>IFERROR(IF(M170&gt;0,(Y170*CONFIGURACAO!$C$33)+(Z170*CONFIGURACAO!$C$34)+(AA170*CONFIGURACAO!$C$35)+(AB170*CONFIGURACAO!$C$36),""),"")</f>
        <v>0</v>
      </c>
      <c r="AP170" s="38">
        <f>IF(AA170=0,0,IF(CONFIGURACAO!$C$46="SIM",(IF(AA170&gt;CONFIGURACAO!$C$47,CONFIGURACAO!$C$47*CONFIGURACAO!$C$35,AA170*CONFIGURACAO!$C$35)),'PI AREA  P75'!AA170*CONFIGURACAO!$C$35))</f>
        <v>0</v>
      </c>
      <c r="AQ170" s="38">
        <f>IF(AB170=0,0,IF(CONFIGURACAO!$C$44="SIM",(IF(AB170&gt;CONFIGURACAO!$C$45,CONFIGURACAO!$C$45*CONFIGURACAO!$C$36,AB170*CONFIGURACAO!$C$36)),'PI AREA  P75'!AB170*CONFIGURACAO!$C$36))</f>
        <v>0</v>
      </c>
      <c r="AR170" s="38">
        <f t="shared" si="72"/>
        <v>0</v>
      </c>
      <c r="AS170" s="68">
        <f>IF(AR170="","",$AR170-(($AS$2/CONFIGURACAO!$C$6)*$M170))</f>
        <v>-75</v>
      </c>
      <c r="AT170" s="73" t="str">
        <f t="shared" si="56"/>
        <v>NAO</v>
      </c>
      <c r="AU170" s="75">
        <f>IF(AR170="","",$AR170-(($AU$2/CONFIGURACAO!$C$6)*$M170))</f>
        <v>-125</v>
      </c>
      <c r="AV170" s="76" t="str">
        <f t="shared" si="57"/>
        <v>NAO</v>
      </c>
      <c r="AW170" s="74">
        <f>IF(AR170="","",$AR170-(($AW$2/CONFIGURACAO!$C$6)*$M170))</f>
        <v>-175</v>
      </c>
      <c r="AX170" s="72" t="str">
        <f t="shared" si="58"/>
        <v>NAO</v>
      </c>
      <c r="AZ170" s="39">
        <f t="shared" si="59"/>
        <v>0</v>
      </c>
      <c r="BA170" s="146">
        <f t="shared" si="60"/>
        <v>0</v>
      </c>
      <c r="BB170" s="146">
        <f t="shared" si="61"/>
        <v>1158</v>
      </c>
      <c r="BC170" s="32">
        <f t="shared" si="62"/>
        <v>1158</v>
      </c>
      <c r="BD170" s="148"/>
      <c r="BE170" s="40">
        <f t="shared" si="63"/>
        <v>0</v>
      </c>
      <c r="BF170" s="40">
        <f t="shared" si="64"/>
        <v>0</v>
      </c>
      <c r="BG170" s="40">
        <f t="shared" si="65"/>
        <v>0</v>
      </c>
      <c r="BH170" s="40">
        <f t="shared" si="66"/>
        <v>0</v>
      </c>
      <c r="BI170" s="40">
        <f t="shared" si="67"/>
        <v>0</v>
      </c>
      <c r="BJ170" s="40">
        <f t="shared" si="68"/>
        <v>0</v>
      </c>
      <c r="BK170" s="40">
        <f t="shared" si="69"/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 s="42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</row>
    <row r="171" spans="1:134" s="32" customFormat="1" ht="17" thickBot="1" x14ac:dyDescent="0.25">
      <c r="A171" s="124" t="str">
        <f>CONFIGURACAO!$C$4</f>
        <v>AREA 21</v>
      </c>
      <c r="B171" s="125">
        <v>169</v>
      </c>
      <c r="C171" s="249" t="s">
        <v>286</v>
      </c>
      <c r="D171" s="126">
        <f t="shared" si="51"/>
        <v>42</v>
      </c>
      <c r="E171" s="250" t="s">
        <v>506</v>
      </c>
      <c r="F171" s="250">
        <v>1</v>
      </c>
      <c r="G171" s="250">
        <v>1</v>
      </c>
      <c r="H171" s="250">
        <v>1</v>
      </c>
      <c r="I171" s="250">
        <v>1</v>
      </c>
      <c r="J171" s="87"/>
      <c r="K171" s="94"/>
      <c r="L171" s="94"/>
      <c r="M171" s="154">
        <f t="shared" si="70"/>
        <v>4</v>
      </c>
      <c r="N171">
        <v>1</v>
      </c>
      <c r="O171">
        <v>1.5</v>
      </c>
      <c r="P171">
        <v>8</v>
      </c>
      <c r="Q171">
        <v>0.75</v>
      </c>
      <c r="R171">
        <v>1.75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 s="139">
        <f t="shared" si="54"/>
        <v>2.5</v>
      </c>
      <c r="AD171" s="140">
        <f t="shared" si="55"/>
        <v>10.5</v>
      </c>
      <c r="AE171" s="141">
        <f t="shared" si="52"/>
        <v>0</v>
      </c>
      <c r="AF171" s="263">
        <f t="shared" si="53"/>
        <v>0</v>
      </c>
      <c r="AG171" s="265">
        <f t="shared" si="71"/>
        <v>2.5</v>
      </c>
      <c r="AI171" s="37">
        <f>IFERROR(IF(M171&gt;0,(N171*CONFIGURACAO!$C$20)+(O171*CONFIGURACAO!$C$21)+(P171*CONFIGURACAO!$C$22)+(Q171*CONFIGURACAO!$C$23)+(R171*CONFIGURACAO!$C$24),""),"")</f>
        <v>765</v>
      </c>
      <c r="AJ171" s="38">
        <f>IF(S171=0,0,IF(CONFIGURACAO!$C$15="SIM",(IF(S171&gt;CONFIGURACAO!$C$16,CONFIGURACAO!$C$16*CONFIGURACAO!$C$25,S171*CONFIGURACAO!$C$25)),'PI AREA  P75'!S171*CONFIGURACAO!$C$25))</f>
        <v>0</v>
      </c>
      <c r="AK171" s="38">
        <f>IF(T171=0,0,IF(CONFIGURACAO!$C$17="SIM",(IF(T171&gt;CONFIGURACAO!$C$18,CONFIGURACAO!$C$18*CONFIGURACAO!$C$26,T171*CONFIGURACAO!$C$26)),'PI AREA  P75'!T171*CONFIGURACAO!$C$26))</f>
        <v>0</v>
      </c>
      <c r="AL171" s="38">
        <f>IFERROR(IF(M171&gt;0,(U171*CONFIGURACAO!$C$29)+(V171*CONFIGURACAO!$C$30),""),"")</f>
        <v>0</v>
      </c>
      <c r="AM171" s="38">
        <f>IF(W171=0,0,IF(CONFIGURACAO!$C$41="SIM",(IF(W171&gt;CONFIGURACAO!$C$41,CONFIGURACAO!$C$41*CONFIGURACAO!$C$31,W171*CONFIGURACAO!$C$31)),'PI AREA  P75'!W171*CONFIGURACAO!$C$31))</f>
        <v>0</v>
      </c>
      <c r="AN171" s="38">
        <f>IF(X171=0,0,IF(CONFIGURACAO!$C$39="SIM",(IF(X171&gt;CONFIGURACAO!$C$40,CONFIGURACAO!$C$40*CONFIGURACAO!$C$32,X171*CONFIGURACAO!$C$32)),'PI AREA  P75'!X171*CONFIGURACAO!$C$32))</f>
        <v>0</v>
      </c>
      <c r="AO171" s="38">
        <f>IFERROR(IF(M171&gt;0,(Y171*CONFIGURACAO!$C$33)+(Z171*CONFIGURACAO!$C$34)+(AA171*CONFIGURACAO!$C$35)+(AB171*CONFIGURACAO!$C$36),""),"")</f>
        <v>0</v>
      </c>
      <c r="AP171" s="38">
        <f>IF(AA171=0,0,IF(CONFIGURACAO!$C$46="SIM",(IF(AA171&gt;CONFIGURACAO!$C$47,CONFIGURACAO!$C$47*CONFIGURACAO!$C$35,AA171*CONFIGURACAO!$C$35)),'PI AREA  P75'!AA171*CONFIGURACAO!$C$35))</f>
        <v>0</v>
      </c>
      <c r="AQ171" s="38">
        <f>IF(AB171=0,0,IF(CONFIGURACAO!$C$44="SIM",(IF(AB171&gt;CONFIGURACAO!$C$45,CONFIGURACAO!$C$45*CONFIGURACAO!$C$36,AB171*CONFIGURACAO!$C$36)),'PI AREA  P75'!AB171*CONFIGURACAO!$C$36))</f>
        <v>0</v>
      </c>
      <c r="AR171" s="38">
        <f t="shared" si="72"/>
        <v>765</v>
      </c>
      <c r="AS171" s="68">
        <f>IF(AR171="","",$AR171-(($AS$2/CONFIGURACAO!$C$6)*$M171))</f>
        <v>465</v>
      </c>
      <c r="AT171" s="73">
        <f t="shared" si="56"/>
        <v>3</v>
      </c>
      <c r="AU171" s="75">
        <f>IF(AR171="","",$AR171-(($AU$2/CONFIGURACAO!$C$6)*$M171))</f>
        <v>265</v>
      </c>
      <c r="AV171" s="76">
        <f t="shared" si="57"/>
        <v>4</v>
      </c>
      <c r="AW171" s="74">
        <f>IF(AR171="","",$AR171-(($AW$2/CONFIGURACAO!$C$6)*$M171))</f>
        <v>65</v>
      </c>
      <c r="AX171" s="72">
        <f t="shared" si="58"/>
        <v>5</v>
      </c>
      <c r="AZ171" s="39">
        <f t="shared" si="59"/>
        <v>7.1834021155823477E-2</v>
      </c>
      <c r="BA171" s="146">
        <f t="shared" si="60"/>
        <v>13</v>
      </c>
      <c r="BB171" s="146">
        <f t="shared" si="61"/>
        <v>545</v>
      </c>
      <c r="BC171" s="32">
        <f t="shared" si="62"/>
        <v>526</v>
      </c>
      <c r="BD171" s="148"/>
      <c r="BE171" s="40">
        <f t="shared" si="63"/>
        <v>3.7257824143070044E-2</v>
      </c>
      <c r="BF171" s="40">
        <f t="shared" si="64"/>
        <v>5.7870370370370364E-2</v>
      </c>
      <c r="BG171" s="40">
        <f t="shared" si="65"/>
        <v>0.20554984583761562</v>
      </c>
      <c r="BH171" s="40">
        <f t="shared" si="66"/>
        <v>3.0315278900565887E-2</v>
      </c>
      <c r="BI171" s="40">
        <f t="shared" si="67"/>
        <v>0.18656716417910446</v>
      </c>
      <c r="BJ171" s="40">
        <f t="shared" si="68"/>
        <v>0</v>
      </c>
      <c r="BK171" s="40">
        <f t="shared" si="69"/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 s="42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</row>
    <row r="172" spans="1:134" s="32" customFormat="1" ht="17" thickBot="1" x14ac:dyDescent="0.25">
      <c r="A172" s="124" t="str">
        <f>CONFIGURACAO!$C$4</f>
        <v>AREA 21</v>
      </c>
      <c r="B172" s="125">
        <v>170</v>
      </c>
      <c r="C172" s="249" t="s">
        <v>286</v>
      </c>
      <c r="D172" s="126">
        <f t="shared" si="51"/>
        <v>43</v>
      </c>
      <c r="E172" s="250" t="s">
        <v>507</v>
      </c>
      <c r="F172" s="250">
        <v>0</v>
      </c>
      <c r="G172" s="250">
        <v>0</v>
      </c>
      <c r="H172" s="250">
        <v>0</v>
      </c>
      <c r="I172" s="250">
        <v>1</v>
      </c>
      <c r="J172" s="87"/>
      <c r="K172" s="94"/>
      <c r="L172" s="94"/>
      <c r="M172" s="154">
        <f t="shared" si="70"/>
        <v>1</v>
      </c>
      <c r="N172">
        <v>0.75</v>
      </c>
      <c r="O172">
        <v>0</v>
      </c>
      <c r="P172">
        <v>0</v>
      </c>
      <c r="Q172">
        <v>1.5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 s="139">
        <f t="shared" si="54"/>
        <v>0.75</v>
      </c>
      <c r="AD172" s="140">
        <f t="shared" si="55"/>
        <v>0.75</v>
      </c>
      <c r="AE172" s="141">
        <f t="shared" si="52"/>
        <v>0</v>
      </c>
      <c r="AF172" s="263">
        <f t="shared" si="53"/>
        <v>0</v>
      </c>
      <c r="AG172" s="265">
        <f t="shared" si="71"/>
        <v>0.75</v>
      </c>
      <c r="AI172" s="37">
        <f>IFERROR(IF(M172&gt;0,(N172*CONFIGURACAO!$C$20)+(O172*CONFIGURACAO!$C$21)+(P172*CONFIGURACAO!$C$22)+(Q172*CONFIGURACAO!$C$23)+(R172*CONFIGURACAO!$C$24),""),"")</f>
        <v>135</v>
      </c>
      <c r="AJ172" s="38">
        <f>IF(S172=0,0,IF(CONFIGURACAO!$C$15="SIM",(IF(S172&gt;CONFIGURACAO!$C$16,CONFIGURACAO!$C$16*CONFIGURACAO!$C$25,S172*CONFIGURACAO!$C$25)),'PI AREA  P75'!S172*CONFIGURACAO!$C$25))</f>
        <v>0</v>
      </c>
      <c r="AK172" s="38">
        <f>IF(T172=0,0,IF(CONFIGURACAO!$C$17="SIM",(IF(T172&gt;CONFIGURACAO!$C$18,CONFIGURACAO!$C$18*CONFIGURACAO!$C$26,T172*CONFIGURACAO!$C$26)),'PI AREA  P75'!T172*CONFIGURACAO!$C$26))</f>
        <v>0</v>
      </c>
      <c r="AL172" s="38">
        <f>IFERROR(IF(M172&gt;0,(U172*CONFIGURACAO!$C$29)+(V172*CONFIGURACAO!$C$30),""),"")</f>
        <v>0</v>
      </c>
      <c r="AM172" s="38">
        <f>IF(W172=0,0,IF(CONFIGURACAO!$C$41="SIM",(IF(W172&gt;CONFIGURACAO!$C$41,CONFIGURACAO!$C$41*CONFIGURACAO!$C$31,W172*CONFIGURACAO!$C$31)),'PI AREA  P75'!W172*CONFIGURACAO!$C$31))</f>
        <v>0</v>
      </c>
      <c r="AN172" s="38">
        <f>IF(X172=0,0,IF(CONFIGURACAO!$C$39="SIM",(IF(X172&gt;CONFIGURACAO!$C$40,CONFIGURACAO!$C$40*CONFIGURACAO!$C$32,X172*CONFIGURACAO!$C$32)),'PI AREA  P75'!X172*CONFIGURACAO!$C$32))</f>
        <v>25</v>
      </c>
      <c r="AO172" s="38">
        <f>IFERROR(IF(M172&gt;0,(Y172*CONFIGURACAO!$C$33)+(Z172*CONFIGURACAO!$C$34)+(AA172*CONFIGURACAO!$C$35)+(AB172*CONFIGURACAO!$C$36),""),"")</f>
        <v>0</v>
      </c>
      <c r="AP172" s="38">
        <f>IF(AA172=0,0,IF(CONFIGURACAO!$C$46="SIM",(IF(AA172&gt;CONFIGURACAO!$C$47,CONFIGURACAO!$C$47*CONFIGURACAO!$C$35,AA172*CONFIGURACAO!$C$35)),'PI AREA  P75'!AA172*CONFIGURACAO!$C$35))</f>
        <v>0</v>
      </c>
      <c r="AQ172" s="38">
        <f>IF(AB172=0,0,IF(CONFIGURACAO!$C$44="SIM",(IF(AB172&gt;CONFIGURACAO!$C$45,CONFIGURACAO!$C$45*CONFIGURACAO!$C$36,AB172*CONFIGURACAO!$C$36)),'PI AREA  P75'!AB172*CONFIGURACAO!$C$36))</f>
        <v>0</v>
      </c>
      <c r="AR172" s="38">
        <f t="shared" si="72"/>
        <v>160</v>
      </c>
      <c r="AS172" s="68">
        <f>IF(AR172="","",$AR172-(($AS$2/CONFIGURACAO!$C$6)*$M172))</f>
        <v>85</v>
      </c>
      <c r="AT172" s="73">
        <f t="shared" si="56"/>
        <v>3</v>
      </c>
      <c r="AU172" s="75">
        <f>IF(AR172="","",$AR172-(($AU$2/CONFIGURACAO!$C$6)*$M172))</f>
        <v>35</v>
      </c>
      <c r="AV172" s="76">
        <f t="shared" si="57"/>
        <v>4</v>
      </c>
      <c r="AW172" s="74">
        <f>IF(AR172="","",$AR172-(($AW$2/CONFIGURACAO!$C$6)*$M172))</f>
        <v>-15</v>
      </c>
      <c r="AX172" s="72" t="str">
        <f t="shared" si="58"/>
        <v>NAO</v>
      </c>
      <c r="AZ172" s="39">
        <f t="shared" si="59"/>
        <v>1.5024108999910794E-2</v>
      </c>
      <c r="BA172" s="146">
        <f t="shared" si="60"/>
        <v>3.25</v>
      </c>
      <c r="BB172" s="146">
        <f t="shared" si="61"/>
        <v>940</v>
      </c>
      <c r="BC172" s="32">
        <f t="shared" si="62"/>
        <v>972</v>
      </c>
      <c r="BD172" s="148"/>
      <c r="BE172" s="40">
        <f t="shared" si="63"/>
        <v>2.7943368107302535E-2</v>
      </c>
      <c r="BF172" s="40">
        <f t="shared" si="64"/>
        <v>0</v>
      </c>
      <c r="BG172" s="40">
        <f t="shared" si="65"/>
        <v>0</v>
      </c>
      <c r="BH172" s="40">
        <f t="shared" si="66"/>
        <v>6.0630557801131774E-2</v>
      </c>
      <c r="BI172" s="40">
        <f t="shared" si="67"/>
        <v>0</v>
      </c>
      <c r="BJ172" s="40">
        <f t="shared" si="68"/>
        <v>0</v>
      </c>
      <c r="BK172" s="40">
        <f t="shared" si="69"/>
        <v>0</v>
      </c>
      <c r="BL172">
        <v>0</v>
      </c>
      <c r="BM172">
        <v>0</v>
      </c>
      <c r="BN172">
        <v>0</v>
      </c>
      <c r="BO172">
        <v>1</v>
      </c>
      <c r="BP172">
        <v>0</v>
      </c>
      <c r="BQ172">
        <v>0</v>
      </c>
      <c r="BR172">
        <v>0</v>
      </c>
      <c r="BS172">
        <v>0</v>
      </c>
      <c r="BT172" s="4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</row>
    <row r="173" spans="1:134" s="32" customFormat="1" ht="17" thickBot="1" x14ac:dyDescent="0.25">
      <c r="A173" s="124" t="str">
        <f>CONFIGURACAO!$C$4</f>
        <v>AREA 21</v>
      </c>
      <c r="B173" s="125">
        <v>171</v>
      </c>
      <c r="C173" s="249" t="s">
        <v>286</v>
      </c>
      <c r="D173" s="126">
        <f t="shared" si="51"/>
        <v>44</v>
      </c>
      <c r="E173" s="250" t="s">
        <v>508</v>
      </c>
      <c r="F173" s="250">
        <v>1</v>
      </c>
      <c r="G173" s="250">
        <v>1</v>
      </c>
      <c r="H173" s="250">
        <v>1</v>
      </c>
      <c r="I173" s="250">
        <v>1</v>
      </c>
      <c r="J173" s="87"/>
      <c r="K173" s="94"/>
      <c r="L173" s="94"/>
      <c r="M173" s="154">
        <f t="shared" si="70"/>
        <v>4</v>
      </c>
      <c r="N173">
        <v>2</v>
      </c>
      <c r="O173">
        <v>1</v>
      </c>
      <c r="P173">
        <v>5</v>
      </c>
      <c r="Q173">
        <v>4.75</v>
      </c>
      <c r="R173">
        <v>1</v>
      </c>
      <c r="S173">
        <v>2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 s="139">
        <f t="shared" si="54"/>
        <v>3</v>
      </c>
      <c r="AD173" s="140">
        <f t="shared" si="55"/>
        <v>8</v>
      </c>
      <c r="AE173" s="141">
        <f t="shared" si="52"/>
        <v>0</v>
      </c>
      <c r="AF173" s="263">
        <f t="shared" si="53"/>
        <v>0</v>
      </c>
      <c r="AG173" s="265">
        <f t="shared" si="71"/>
        <v>3</v>
      </c>
      <c r="AI173" s="37">
        <f>IFERROR(IF(M173&gt;0,(N173*CONFIGURACAO!$C$20)+(O173*CONFIGURACAO!$C$21)+(P173*CONFIGURACAO!$C$22)+(Q173*CONFIGURACAO!$C$23)+(R173*CONFIGURACAO!$C$24),""),"")</f>
        <v>790</v>
      </c>
      <c r="AJ173" s="38">
        <f>IF(S173=0,0,IF(CONFIGURACAO!$C$15="SIM",(IF(S173&gt;CONFIGURACAO!$C$16,CONFIGURACAO!$C$16*CONFIGURACAO!$C$25,S173*CONFIGURACAO!$C$25)),'PI AREA  P75'!S173*CONFIGURACAO!$C$25))</f>
        <v>20</v>
      </c>
      <c r="AK173" s="38">
        <f>IF(T173=0,0,IF(CONFIGURACAO!$C$17="SIM",(IF(T173&gt;CONFIGURACAO!$C$18,CONFIGURACAO!$C$18*CONFIGURACAO!$C$26,T173*CONFIGURACAO!$C$26)),'PI AREA  P75'!T173*CONFIGURACAO!$C$26))</f>
        <v>10</v>
      </c>
      <c r="AL173" s="38">
        <f>IFERROR(IF(M173&gt;0,(U173*CONFIGURACAO!$C$29)+(V173*CONFIGURACAO!$C$30),""),"")</f>
        <v>0</v>
      </c>
      <c r="AM173" s="38">
        <f>IF(W173=0,0,IF(CONFIGURACAO!$C$41="SIM",(IF(W173&gt;CONFIGURACAO!$C$41,CONFIGURACAO!$C$41*CONFIGURACAO!$C$31,W173*CONFIGURACAO!$C$31)),'PI AREA  P75'!W173*CONFIGURACAO!$C$31))</f>
        <v>0</v>
      </c>
      <c r="AN173" s="38">
        <f>IF(X173=0,0,IF(CONFIGURACAO!$C$39="SIM",(IF(X173&gt;CONFIGURACAO!$C$40,CONFIGURACAO!$C$40*CONFIGURACAO!$C$32,X173*CONFIGURACAO!$C$32)),'PI AREA  P75'!X173*CONFIGURACAO!$C$32))</f>
        <v>0</v>
      </c>
      <c r="AO173" s="38">
        <f>IFERROR(IF(M173&gt;0,(Y173*CONFIGURACAO!$C$33)+(Z173*CONFIGURACAO!$C$34)+(AA173*CONFIGURACAO!$C$35)+(AB173*CONFIGURACAO!$C$36),""),"")</f>
        <v>0</v>
      </c>
      <c r="AP173" s="38">
        <f>IF(AA173=0,0,IF(CONFIGURACAO!$C$46="SIM",(IF(AA173&gt;CONFIGURACAO!$C$47,CONFIGURACAO!$C$47*CONFIGURACAO!$C$35,AA173*CONFIGURACAO!$C$35)),'PI AREA  P75'!AA173*CONFIGURACAO!$C$35))</f>
        <v>0</v>
      </c>
      <c r="AQ173" s="38">
        <f>IF(AB173=0,0,IF(CONFIGURACAO!$C$44="SIM",(IF(AB173&gt;CONFIGURACAO!$C$45,CONFIGURACAO!$C$45*CONFIGURACAO!$C$36,AB173*CONFIGURACAO!$C$36)),'PI AREA  P75'!AB173*CONFIGURACAO!$C$36))</f>
        <v>0</v>
      </c>
      <c r="AR173" s="38">
        <f t="shared" si="72"/>
        <v>820</v>
      </c>
      <c r="AS173" s="68">
        <f>IF(AR173="","",$AR173-(($AS$2/CONFIGURACAO!$C$6)*$M173))</f>
        <v>520</v>
      </c>
      <c r="AT173" s="73">
        <f t="shared" si="56"/>
        <v>3</v>
      </c>
      <c r="AU173" s="75">
        <f>IF(AR173="","",$AR173-(($AU$2/CONFIGURACAO!$C$6)*$M173))</f>
        <v>320</v>
      </c>
      <c r="AV173" s="76">
        <f t="shared" si="57"/>
        <v>4</v>
      </c>
      <c r="AW173" s="74">
        <f>IF(AR173="","",$AR173-(($AW$2/CONFIGURACAO!$C$6)*$M173))</f>
        <v>120</v>
      </c>
      <c r="AX173" s="72">
        <f t="shared" si="58"/>
        <v>5</v>
      </c>
      <c r="AZ173" s="39">
        <f t="shared" si="59"/>
        <v>7.6998558624542829E-2</v>
      </c>
      <c r="BA173" s="146">
        <f t="shared" si="60"/>
        <v>17.75</v>
      </c>
      <c r="BB173" s="146">
        <f t="shared" si="61"/>
        <v>395</v>
      </c>
      <c r="BC173" s="32">
        <f t="shared" si="62"/>
        <v>487</v>
      </c>
      <c r="BD173" s="148"/>
      <c r="BE173" s="40">
        <f t="shared" si="63"/>
        <v>7.4515648286140088E-2</v>
      </c>
      <c r="BF173" s="40">
        <f t="shared" si="64"/>
        <v>3.8580246913580245E-2</v>
      </c>
      <c r="BG173" s="40">
        <f t="shared" si="65"/>
        <v>0.12846865364850976</v>
      </c>
      <c r="BH173" s="40">
        <f t="shared" si="66"/>
        <v>0.19199676637025059</v>
      </c>
      <c r="BI173" s="40">
        <f t="shared" si="67"/>
        <v>0.10660980810234541</v>
      </c>
      <c r="BJ173" s="40">
        <f t="shared" si="68"/>
        <v>0.18484288354898337</v>
      </c>
      <c r="BK173" s="40">
        <f t="shared" si="69"/>
        <v>0.32102728731942215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 s="42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</row>
    <row r="174" spans="1:134" s="32" customFormat="1" ht="17" thickBot="1" x14ac:dyDescent="0.25">
      <c r="A174" s="124" t="str">
        <f>CONFIGURACAO!$C$4</f>
        <v>AREA 21</v>
      </c>
      <c r="B174" s="125">
        <v>172</v>
      </c>
      <c r="C174" s="249" t="s">
        <v>287</v>
      </c>
      <c r="D174" s="126">
        <f t="shared" si="51"/>
        <v>1</v>
      </c>
      <c r="E174" s="250" t="s">
        <v>509</v>
      </c>
      <c r="F174" s="250">
        <v>0</v>
      </c>
      <c r="G174" s="250">
        <v>1</v>
      </c>
      <c r="H174" s="250">
        <v>1</v>
      </c>
      <c r="I174" s="250">
        <v>1</v>
      </c>
      <c r="J174" s="87"/>
      <c r="K174" s="94"/>
      <c r="L174" s="94"/>
      <c r="M174" s="154">
        <f t="shared" si="70"/>
        <v>3</v>
      </c>
      <c r="N174">
        <v>3.25</v>
      </c>
      <c r="O174">
        <v>4.25</v>
      </c>
      <c r="P174">
        <v>0.75</v>
      </c>
      <c r="Q174">
        <v>0.75</v>
      </c>
      <c r="R174">
        <v>0.75</v>
      </c>
      <c r="S174">
        <v>0.75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 s="139">
        <f t="shared" si="54"/>
        <v>7.5</v>
      </c>
      <c r="AD174" s="140">
        <f t="shared" si="55"/>
        <v>8.25</v>
      </c>
      <c r="AE174" s="141">
        <f t="shared" si="52"/>
        <v>0</v>
      </c>
      <c r="AF174" s="263">
        <f t="shared" si="53"/>
        <v>0</v>
      </c>
      <c r="AG174" s="265">
        <f t="shared" si="71"/>
        <v>7.5</v>
      </c>
      <c r="AI174" s="37">
        <f>IFERROR(IF(M174&gt;0,(N174*CONFIGURACAO!$C$20)+(O174*CONFIGURACAO!$C$21)+(P174*CONFIGURACAO!$C$22)+(Q174*CONFIGURACAO!$C$23)+(R174*CONFIGURACAO!$C$24),""),"")</f>
        <v>755</v>
      </c>
      <c r="AJ174" s="38">
        <f>IF(S174=0,0,IF(CONFIGURACAO!$C$15="SIM",(IF(S174&gt;CONFIGURACAO!$C$16,CONFIGURACAO!$C$16*CONFIGURACAO!$C$25,S174*CONFIGURACAO!$C$25)),'PI AREA  P75'!S174*CONFIGURACAO!$C$25))</f>
        <v>7.5</v>
      </c>
      <c r="AK174" s="38">
        <f>IF(T174=0,0,IF(CONFIGURACAO!$C$17="SIM",(IF(T174&gt;CONFIGURACAO!$C$18,CONFIGURACAO!$C$18*CONFIGURACAO!$C$26,T174*CONFIGURACAO!$C$26)),'PI AREA  P75'!T174*CONFIGURACAO!$C$26))</f>
        <v>0</v>
      </c>
      <c r="AL174" s="38">
        <f>IFERROR(IF(M174&gt;0,(U174*CONFIGURACAO!$C$29)+(V174*CONFIGURACAO!$C$30),""),"")</f>
        <v>0</v>
      </c>
      <c r="AM174" s="38">
        <f>IF(W174=0,0,IF(CONFIGURACAO!$C$41="SIM",(IF(W174&gt;CONFIGURACAO!$C$41,CONFIGURACAO!$C$41*CONFIGURACAO!$C$31,W174*CONFIGURACAO!$C$31)),'PI AREA  P75'!W174*CONFIGURACAO!$C$31))</f>
        <v>0</v>
      </c>
      <c r="AN174" s="38">
        <f>IF(X174=0,0,IF(CONFIGURACAO!$C$39="SIM",(IF(X174&gt;CONFIGURACAO!$C$40,CONFIGURACAO!$C$40*CONFIGURACAO!$C$32,X174*CONFIGURACAO!$C$32)),'PI AREA  P75'!X174*CONFIGURACAO!$C$32))</f>
        <v>0</v>
      </c>
      <c r="AO174" s="38">
        <f>IFERROR(IF(M174&gt;0,(Y174*CONFIGURACAO!$C$33)+(Z174*CONFIGURACAO!$C$34)+(AA174*CONFIGURACAO!$C$35)+(AB174*CONFIGURACAO!$C$36),""),"")</f>
        <v>10</v>
      </c>
      <c r="AP174" s="38">
        <f>IF(AA174=0,0,IF(CONFIGURACAO!$C$46="SIM",(IF(AA174&gt;CONFIGURACAO!$C$47,CONFIGURACAO!$C$47*CONFIGURACAO!$C$35,AA174*CONFIGURACAO!$C$35)),'PI AREA  P75'!AA174*CONFIGURACAO!$C$35))</f>
        <v>0</v>
      </c>
      <c r="AQ174" s="38">
        <f>IF(AB174=0,0,IF(CONFIGURACAO!$C$44="SIM",(IF(AB174&gt;CONFIGURACAO!$C$45,CONFIGURACAO!$C$45*CONFIGURACAO!$C$36,AB174*CONFIGURACAO!$C$36)),'PI AREA  P75'!AB174*CONFIGURACAO!$C$36))</f>
        <v>10</v>
      </c>
      <c r="AR174" s="38">
        <f t="shared" si="72"/>
        <v>782.5</v>
      </c>
      <c r="AS174" s="68">
        <f>IF(AR174="","",$AR174-(($AS$2/CONFIGURACAO!$C$6)*$M174))</f>
        <v>557.5</v>
      </c>
      <c r="AT174" s="73">
        <f t="shared" si="56"/>
        <v>3</v>
      </c>
      <c r="AU174" s="75">
        <f>IF(AR174="","",$AR174-(($AU$2/CONFIGURACAO!$C$6)*$M174))</f>
        <v>407.5</v>
      </c>
      <c r="AV174" s="76">
        <f t="shared" si="57"/>
        <v>4</v>
      </c>
      <c r="AW174" s="74">
        <f>IF(AR174="","",$AR174-(($AW$2/CONFIGURACAO!$C$6)*$M174))</f>
        <v>257.5</v>
      </c>
      <c r="AX174" s="72">
        <f t="shared" si="58"/>
        <v>5</v>
      </c>
      <c r="AZ174" s="39">
        <f t="shared" si="59"/>
        <v>7.3477283077688721E-2</v>
      </c>
      <c r="BA174" s="146">
        <f t="shared" si="60"/>
        <v>11.5</v>
      </c>
      <c r="BB174" s="146">
        <f t="shared" si="61"/>
        <v>608</v>
      </c>
      <c r="BC174" s="32">
        <f t="shared" si="62"/>
        <v>511</v>
      </c>
      <c r="BD174" s="148"/>
      <c r="BE174" s="40">
        <f t="shared" si="63"/>
        <v>0.12108792846497764</v>
      </c>
      <c r="BF174" s="40">
        <f t="shared" si="64"/>
        <v>0.16396604938271603</v>
      </c>
      <c r="BG174" s="40">
        <f t="shared" si="65"/>
        <v>1.9270298047276462E-2</v>
      </c>
      <c r="BH174" s="40">
        <f t="shared" si="66"/>
        <v>3.0315278900565887E-2</v>
      </c>
      <c r="BI174" s="40">
        <f t="shared" si="67"/>
        <v>7.9957356076759065E-2</v>
      </c>
      <c r="BJ174" s="40">
        <f t="shared" si="68"/>
        <v>6.9316081330868765E-2</v>
      </c>
      <c r="BK174" s="40">
        <f t="shared" si="69"/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 s="42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</row>
    <row r="175" spans="1:134" s="32" customFormat="1" ht="17" thickBot="1" x14ac:dyDescent="0.25">
      <c r="A175" s="124" t="str">
        <f>CONFIGURACAO!$C$4</f>
        <v>AREA 21</v>
      </c>
      <c r="B175" s="125">
        <v>173</v>
      </c>
      <c r="C175" s="249" t="s">
        <v>287</v>
      </c>
      <c r="D175" s="126">
        <f t="shared" ref="D175:D238" si="73">IF(C174=C175,D174+1,1)</f>
        <v>2</v>
      </c>
      <c r="E175" s="250" t="s">
        <v>510</v>
      </c>
      <c r="F175" s="250">
        <v>1</v>
      </c>
      <c r="G175" s="250">
        <v>1</v>
      </c>
      <c r="H175" s="250">
        <v>1</v>
      </c>
      <c r="I175" s="250">
        <v>1</v>
      </c>
      <c r="J175" s="87"/>
      <c r="K175" s="94"/>
      <c r="L175" s="94"/>
      <c r="M175" s="154">
        <f t="shared" si="70"/>
        <v>4</v>
      </c>
      <c r="N175">
        <v>0</v>
      </c>
      <c r="O175">
        <v>1</v>
      </c>
      <c r="P175">
        <v>7</v>
      </c>
      <c r="Q175">
        <v>3</v>
      </c>
      <c r="R175">
        <v>5</v>
      </c>
      <c r="S175">
        <v>3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 s="139">
        <f t="shared" si="54"/>
        <v>1</v>
      </c>
      <c r="AD175" s="140">
        <f t="shared" si="55"/>
        <v>8</v>
      </c>
      <c r="AE175" s="141">
        <f t="shared" ref="AE175:AE238" si="74">IFERROR((U175+V175),"")</f>
        <v>0</v>
      </c>
      <c r="AF175" s="263">
        <f t="shared" ref="AF175:AF238" si="75">IFERROR((Y175+Z175),"")</f>
        <v>0</v>
      </c>
      <c r="AG175" s="265">
        <f t="shared" si="71"/>
        <v>1</v>
      </c>
      <c r="AI175" s="37">
        <f>IFERROR(IF(M175&gt;0,(N175*CONFIGURACAO!$C$20)+(O175*CONFIGURACAO!$C$21)+(P175*CONFIGURACAO!$C$22)+(Q175*CONFIGURACAO!$C$23)+(R175*CONFIGURACAO!$C$24),""),"")</f>
        <v>720</v>
      </c>
      <c r="AJ175" s="38">
        <f>IF(S175=0,0,IF(CONFIGURACAO!$C$15="SIM",(IF(S175&gt;CONFIGURACAO!$C$16,CONFIGURACAO!$C$16*CONFIGURACAO!$C$25,S175*CONFIGURACAO!$C$25)),'PI AREA  P75'!S175*CONFIGURACAO!$C$25))</f>
        <v>30</v>
      </c>
      <c r="AK175" s="38">
        <f>IF(T175=0,0,IF(CONFIGURACAO!$C$17="SIM",(IF(T175&gt;CONFIGURACAO!$C$18,CONFIGURACAO!$C$18*CONFIGURACAO!$C$26,T175*CONFIGURACAO!$C$26)),'PI AREA  P75'!T175*CONFIGURACAO!$C$26))</f>
        <v>0</v>
      </c>
      <c r="AL175" s="38">
        <f>IFERROR(IF(M175&gt;0,(U175*CONFIGURACAO!$C$29)+(V175*CONFIGURACAO!$C$30),""),"")</f>
        <v>0</v>
      </c>
      <c r="AM175" s="38">
        <f>IF(W175=0,0,IF(CONFIGURACAO!$C$41="SIM",(IF(W175&gt;CONFIGURACAO!$C$41,CONFIGURACAO!$C$41*CONFIGURACAO!$C$31,W175*CONFIGURACAO!$C$31)),'PI AREA  P75'!W175*CONFIGURACAO!$C$31))</f>
        <v>0</v>
      </c>
      <c r="AN175" s="38">
        <f>IF(X175=0,0,IF(CONFIGURACAO!$C$39="SIM",(IF(X175&gt;CONFIGURACAO!$C$40,CONFIGURACAO!$C$40*CONFIGURACAO!$C$32,X175*CONFIGURACAO!$C$32)),'PI AREA  P75'!X175*CONFIGURACAO!$C$32))</f>
        <v>0</v>
      </c>
      <c r="AO175" s="38">
        <f>IFERROR(IF(M175&gt;0,(Y175*CONFIGURACAO!$C$33)+(Z175*CONFIGURACAO!$C$34)+(AA175*CONFIGURACAO!$C$35)+(AB175*CONFIGURACAO!$C$36),""),"")</f>
        <v>0</v>
      </c>
      <c r="AP175" s="38">
        <f>IF(AA175=0,0,IF(CONFIGURACAO!$C$46="SIM",(IF(AA175&gt;CONFIGURACAO!$C$47,CONFIGURACAO!$C$47*CONFIGURACAO!$C$35,AA175*CONFIGURACAO!$C$35)),'PI AREA  P75'!AA175*CONFIGURACAO!$C$35))</f>
        <v>0</v>
      </c>
      <c r="AQ175" s="38">
        <f>IF(AB175=0,0,IF(CONFIGURACAO!$C$44="SIM",(IF(AB175&gt;CONFIGURACAO!$C$45,CONFIGURACAO!$C$45*CONFIGURACAO!$C$36,AB175*CONFIGURACAO!$C$36)),'PI AREA  P75'!AB175*CONFIGURACAO!$C$36))</f>
        <v>0</v>
      </c>
      <c r="AR175" s="38">
        <f t="shared" si="72"/>
        <v>750</v>
      </c>
      <c r="AS175" s="68">
        <f>IF(AR175="","",$AR175-(($AS$2/CONFIGURACAO!$C$6)*$M175))</f>
        <v>450</v>
      </c>
      <c r="AT175" s="73">
        <f t="shared" si="56"/>
        <v>3</v>
      </c>
      <c r="AU175" s="75">
        <f>IF(AR175="","",$AR175-(($AU$2/CONFIGURACAO!$C$6)*$M175))</f>
        <v>250</v>
      </c>
      <c r="AV175" s="76">
        <f t="shared" si="57"/>
        <v>4</v>
      </c>
      <c r="AW175" s="74">
        <f>IF(AR175="","",$AR175-(($AW$2/CONFIGURACAO!$C$6)*$M175))</f>
        <v>50</v>
      </c>
      <c r="AX175" s="72">
        <f t="shared" si="58"/>
        <v>5</v>
      </c>
      <c r="AZ175" s="39">
        <f t="shared" si="59"/>
        <v>7.0425510937081853E-2</v>
      </c>
      <c r="BA175" s="146">
        <f t="shared" si="60"/>
        <v>19</v>
      </c>
      <c r="BB175" s="146">
        <f t="shared" si="61"/>
        <v>357</v>
      </c>
      <c r="BC175" s="32">
        <f t="shared" si="62"/>
        <v>533</v>
      </c>
      <c r="BD175" s="148"/>
      <c r="BE175" s="40">
        <f t="shared" si="63"/>
        <v>0</v>
      </c>
      <c r="BF175" s="40">
        <f t="shared" si="64"/>
        <v>3.8580246913580245E-2</v>
      </c>
      <c r="BG175" s="40">
        <f t="shared" si="65"/>
        <v>0.17985611510791369</v>
      </c>
      <c r="BH175" s="40">
        <f t="shared" si="66"/>
        <v>0.12126111560226355</v>
      </c>
      <c r="BI175" s="40">
        <f t="shared" si="67"/>
        <v>0.53304904051172708</v>
      </c>
      <c r="BJ175" s="40">
        <f t="shared" si="68"/>
        <v>0.27726432532347506</v>
      </c>
      <c r="BK175" s="40">
        <f t="shared" si="69"/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 s="42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</row>
    <row r="176" spans="1:134" s="32" customFormat="1" ht="17" thickBot="1" x14ac:dyDescent="0.25">
      <c r="A176" s="124" t="str">
        <f>CONFIGURACAO!$C$4</f>
        <v>AREA 21</v>
      </c>
      <c r="B176" s="125">
        <v>174</v>
      </c>
      <c r="C176" s="249" t="s">
        <v>287</v>
      </c>
      <c r="D176" s="126">
        <f t="shared" si="73"/>
        <v>3</v>
      </c>
      <c r="E176" s="250" t="s">
        <v>511</v>
      </c>
      <c r="F176" s="250">
        <v>0</v>
      </c>
      <c r="G176" s="250">
        <v>0</v>
      </c>
      <c r="H176" s="250">
        <v>1</v>
      </c>
      <c r="I176" s="250">
        <v>1</v>
      </c>
      <c r="J176" s="87"/>
      <c r="K176" s="94"/>
      <c r="L176" s="94"/>
      <c r="M176" s="154">
        <f t="shared" si="70"/>
        <v>2</v>
      </c>
      <c r="N176">
        <v>4.5</v>
      </c>
      <c r="O176">
        <v>1</v>
      </c>
      <c r="P176">
        <v>0.75</v>
      </c>
      <c r="Q176">
        <v>0.75</v>
      </c>
      <c r="R176">
        <v>0.75</v>
      </c>
      <c r="S176">
        <v>0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 s="139">
        <f t="shared" si="54"/>
        <v>5.5</v>
      </c>
      <c r="AD176" s="140">
        <f t="shared" si="55"/>
        <v>6.25</v>
      </c>
      <c r="AE176" s="141">
        <f t="shared" si="74"/>
        <v>0</v>
      </c>
      <c r="AF176" s="263">
        <f t="shared" si="75"/>
        <v>0</v>
      </c>
      <c r="AG176" s="265">
        <f t="shared" si="71"/>
        <v>5.5</v>
      </c>
      <c r="AI176" s="37">
        <f>IFERROR(IF(M176&gt;0,(N176*CONFIGURACAO!$C$20)+(O176*CONFIGURACAO!$C$21)+(P176*CONFIGURACAO!$C$22)+(Q176*CONFIGURACAO!$C$23)+(R176*CONFIGURACAO!$C$24),""),"")</f>
        <v>620</v>
      </c>
      <c r="AJ176" s="38">
        <f>IF(S176=0,0,IF(CONFIGURACAO!$C$15="SIM",(IF(S176&gt;CONFIGURACAO!$C$16,CONFIGURACAO!$C$16*CONFIGURACAO!$C$25,S176*CONFIGURACAO!$C$25)),'PI AREA  P75'!S176*CONFIGURACAO!$C$25))</f>
        <v>0</v>
      </c>
      <c r="AK176" s="38">
        <f>IF(T176=0,0,IF(CONFIGURACAO!$C$17="SIM",(IF(T176&gt;CONFIGURACAO!$C$18,CONFIGURACAO!$C$18*CONFIGURACAO!$C$26,T176*CONFIGURACAO!$C$26)),'PI AREA  P75'!T176*CONFIGURACAO!$C$26))</f>
        <v>10</v>
      </c>
      <c r="AL176" s="38">
        <f>IFERROR(IF(M176&gt;0,(U176*CONFIGURACAO!$C$29)+(V176*CONFIGURACAO!$C$30),""),"")</f>
        <v>0</v>
      </c>
      <c r="AM176" s="38">
        <f>IF(W176=0,0,IF(CONFIGURACAO!$C$41="SIM",(IF(W176&gt;CONFIGURACAO!$C$41,CONFIGURACAO!$C$41*CONFIGURACAO!$C$31,W176*CONFIGURACAO!$C$31)),'PI AREA  P75'!W176*CONFIGURACAO!$C$31))</f>
        <v>0</v>
      </c>
      <c r="AN176" s="38">
        <f>IF(X176=0,0,IF(CONFIGURACAO!$C$39="SIM",(IF(X176&gt;CONFIGURACAO!$C$40,CONFIGURACAO!$C$40*CONFIGURACAO!$C$32,X176*CONFIGURACAO!$C$32)),'PI AREA  P75'!X176*CONFIGURACAO!$C$32))</f>
        <v>0</v>
      </c>
      <c r="AO176" s="38">
        <f>IFERROR(IF(M176&gt;0,(Y176*CONFIGURACAO!$C$33)+(Z176*CONFIGURACAO!$C$34)+(AA176*CONFIGURACAO!$C$35)+(AB176*CONFIGURACAO!$C$36),""),"")</f>
        <v>0</v>
      </c>
      <c r="AP176" s="38">
        <f>IF(AA176=0,0,IF(CONFIGURACAO!$C$46="SIM",(IF(AA176&gt;CONFIGURACAO!$C$47,CONFIGURACAO!$C$47*CONFIGURACAO!$C$35,AA176*CONFIGURACAO!$C$35)),'PI AREA  P75'!AA176*CONFIGURACAO!$C$35))</f>
        <v>0</v>
      </c>
      <c r="AQ176" s="38">
        <f>IF(AB176=0,0,IF(CONFIGURACAO!$C$44="SIM",(IF(AB176&gt;CONFIGURACAO!$C$45,CONFIGURACAO!$C$45*CONFIGURACAO!$C$36,AB176*CONFIGURACAO!$C$36)),'PI AREA  P75'!AB176*CONFIGURACAO!$C$36))</f>
        <v>0</v>
      </c>
      <c r="AR176" s="38">
        <f t="shared" si="72"/>
        <v>630</v>
      </c>
      <c r="AS176" s="68">
        <f>IF(AR176="","",$AR176-(($AS$2/CONFIGURACAO!$C$6)*$M176))</f>
        <v>480</v>
      </c>
      <c r="AT176" s="73">
        <f t="shared" si="56"/>
        <v>3</v>
      </c>
      <c r="AU176" s="75">
        <f>IF(AR176="","",$AR176-(($AU$2/CONFIGURACAO!$C$6)*$M176))</f>
        <v>380</v>
      </c>
      <c r="AV176" s="76">
        <f t="shared" si="57"/>
        <v>4</v>
      </c>
      <c r="AW176" s="74">
        <f>IF(AR176="","",$AR176-(($AW$2/CONFIGURACAO!$C$6)*$M176))</f>
        <v>280</v>
      </c>
      <c r="AX176" s="72">
        <f t="shared" si="58"/>
        <v>5</v>
      </c>
      <c r="AZ176" s="39">
        <f t="shared" si="59"/>
        <v>5.9157429187148759E-2</v>
      </c>
      <c r="BA176" s="146">
        <f t="shared" si="60"/>
        <v>9.75</v>
      </c>
      <c r="BB176" s="146">
        <f t="shared" si="61"/>
        <v>669</v>
      </c>
      <c r="BC176" s="32">
        <f t="shared" si="62"/>
        <v>613</v>
      </c>
      <c r="BD176" s="148"/>
      <c r="BE176" s="40">
        <f t="shared" si="63"/>
        <v>0.1676602086438152</v>
      </c>
      <c r="BF176" s="40">
        <f t="shared" si="64"/>
        <v>3.8580246913580245E-2</v>
      </c>
      <c r="BG176" s="40">
        <f t="shared" si="65"/>
        <v>1.9270298047276462E-2</v>
      </c>
      <c r="BH176" s="40">
        <f t="shared" si="66"/>
        <v>3.0315278900565887E-2</v>
      </c>
      <c r="BI176" s="40">
        <f t="shared" si="67"/>
        <v>7.9957356076759065E-2</v>
      </c>
      <c r="BJ176" s="40">
        <f t="shared" si="68"/>
        <v>0</v>
      </c>
      <c r="BK176" s="40">
        <f t="shared" si="69"/>
        <v>0.32102728731942215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 s="42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</row>
    <row r="177" spans="1:134" s="32" customFormat="1" ht="17" thickBot="1" x14ac:dyDescent="0.25">
      <c r="A177" s="124" t="str">
        <f>CONFIGURACAO!$C$4</f>
        <v>AREA 21</v>
      </c>
      <c r="B177" s="125">
        <v>175</v>
      </c>
      <c r="C177" s="249" t="s">
        <v>287</v>
      </c>
      <c r="D177" s="126">
        <f t="shared" si="73"/>
        <v>4</v>
      </c>
      <c r="E177" s="250" t="s">
        <v>512</v>
      </c>
      <c r="F177" s="250">
        <v>0</v>
      </c>
      <c r="G177" s="250">
        <v>1</v>
      </c>
      <c r="H177" s="250">
        <v>1</v>
      </c>
      <c r="I177" s="250">
        <v>1</v>
      </c>
      <c r="J177" s="87"/>
      <c r="K177" s="94"/>
      <c r="L177" s="94"/>
      <c r="M177" s="154">
        <f t="shared" si="70"/>
        <v>3</v>
      </c>
      <c r="N177">
        <v>1</v>
      </c>
      <c r="O177">
        <v>2.25</v>
      </c>
      <c r="P177">
        <v>3.75</v>
      </c>
      <c r="Q177">
        <v>1.5</v>
      </c>
      <c r="R177">
        <v>0</v>
      </c>
      <c r="S177">
        <v>0</v>
      </c>
      <c r="T177">
        <v>0.75</v>
      </c>
      <c r="U177">
        <v>0</v>
      </c>
      <c r="V177">
        <v>0</v>
      </c>
      <c r="W177">
        <v>2</v>
      </c>
      <c r="X177">
        <v>0</v>
      </c>
      <c r="Y177">
        <v>0</v>
      </c>
      <c r="Z177">
        <v>0</v>
      </c>
      <c r="AA177">
        <v>2</v>
      </c>
      <c r="AB177">
        <v>1</v>
      </c>
      <c r="AC177" s="139">
        <f t="shared" si="54"/>
        <v>3.25</v>
      </c>
      <c r="AD177" s="140">
        <f t="shared" si="55"/>
        <v>7</v>
      </c>
      <c r="AE177" s="141">
        <f t="shared" si="74"/>
        <v>0</v>
      </c>
      <c r="AF177" s="263">
        <f t="shared" si="75"/>
        <v>0</v>
      </c>
      <c r="AG177" s="265">
        <f t="shared" si="71"/>
        <v>3.25</v>
      </c>
      <c r="AI177" s="37">
        <f>IFERROR(IF(M177&gt;0,(N177*CONFIGURACAO!$C$20)+(O177*CONFIGURACAO!$C$21)+(P177*CONFIGURACAO!$C$22)+(Q177*CONFIGURACAO!$C$23)+(R177*CONFIGURACAO!$C$24),""),"")</f>
        <v>565</v>
      </c>
      <c r="AJ177" s="38">
        <f>IF(S177=0,0,IF(CONFIGURACAO!$C$15="SIM",(IF(S177&gt;CONFIGURACAO!$C$16,CONFIGURACAO!$C$16*CONFIGURACAO!$C$25,S177*CONFIGURACAO!$C$25)),'PI AREA  P75'!S177*CONFIGURACAO!$C$25))</f>
        <v>0</v>
      </c>
      <c r="AK177" s="38">
        <f>IF(T177=0,0,IF(CONFIGURACAO!$C$17="SIM",(IF(T177&gt;CONFIGURACAO!$C$18,CONFIGURACAO!$C$18*CONFIGURACAO!$C$26,T177*CONFIGURACAO!$C$26)),'PI AREA  P75'!T177*CONFIGURACAO!$C$26))</f>
        <v>3.75</v>
      </c>
      <c r="AL177" s="38">
        <f>IFERROR(IF(M177&gt;0,(U177*CONFIGURACAO!$C$29)+(V177*CONFIGURACAO!$C$30),""),"")</f>
        <v>0</v>
      </c>
      <c r="AM177" s="38">
        <f>IF(W177=0,0,IF(CONFIGURACAO!$C$41="SIM",(IF(W177&gt;CONFIGURACAO!$C$41,CONFIGURACAO!$C$41*CONFIGURACAO!$C$31,W177*CONFIGURACAO!$C$31)),'PI AREA  P75'!W177*CONFIGURACAO!$C$31))</f>
        <v>100</v>
      </c>
      <c r="AN177" s="38">
        <f>IF(X177=0,0,IF(CONFIGURACAO!$C$39="SIM",(IF(X177&gt;CONFIGURACAO!$C$40,CONFIGURACAO!$C$40*CONFIGURACAO!$C$32,X177*CONFIGURACAO!$C$32)),'PI AREA  P75'!X177*CONFIGURACAO!$C$32))</f>
        <v>0</v>
      </c>
      <c r="AO177" s="38">
        <f>IFERROR(IF(M177&gt;0,(Y177*CONFIGURACAO!$C$33)+(Z177*CONFIGURACAO!$C$34)+(AA177*CONFIGURACAO!$C$35)+(AB177*CONFIGURACAO!$C$36),""),"")</f>
        <v>60</v>
      </c>
      <c r="AP177" s="38">
        <f>IF(AA177=0,0,IF(CONFIGURACAO!$C$46="SIM",(IF(AA177&gt;CONFIGURACAO!$C$47,CONFIGURACAO!$C$47*CONFIGURACAO!$C$35,AA177*CONFIGURACAO!$C$35)),'PI AREA  P75'!AA177*CONFIGURACAO!$C$35))</f>
        <v>50</v>
      </c>
      <c r="AQ177" s="38">
        <f>IF(AB177=0,0,IF(CONFIGURACAO!$C$44="SIM",(IF(AB177&gt;CONFIGURACAO!$C$45,CONFIGURACAO!$C$45*CONFIGURACAO!$C$36,AB177*CONFIGURACAO!$C$36)),'PI AREA  P75'!AB177*CONFIGURACAO!$C$36))</f>
        <v>10</v>
      </c>
      <c r="AR177" s="38">
        <f t="shared" si="72"/>
        <v>788.75</v>
      </c>
      <c r="AS177" s="68">
        <f>IF(AR177="","",$AR177-(($AS$2/CONFIGURACAO!$C$6)*$M177))</f>
        <v>563.75</v>
      </c>
      <c r="AT177" s="73">
        <f t="shared" si="56"/>
        <v>3</v>
      </c>
      <c r="AU177" s="75">
        <f>IF(AR177="","",$AR177-(($AU$2/CONFIGURACAO!$C$6)*$M177))</f>
        <v>413.75</v>
      </c>
      <c r="AV177" s="76">
        <f t="shared" si="57"/>
        <v>4</v>
      </c>
      <c r="AW177" s="74">
        <f>IF(AR177="","",$AR177-(($AW$2/CONFIGURACAO!$C$6)*$M177))</f>
        <v>263.75</v>
      </c>
      <c r="AX177" s="72">
        <f t="shared" si="58"/>
        <v>5</v>
      </c>
      <c r="AZ177" s="39">
        <f t="shared" si="59"/>
        <v>7.4064162335497744E-2</v>
      </c>
      <c r="BA177" s="146">
        <f t="shared" si="60"/>
        <v>14.25</v>
      </c>
      <c r="BB177" s="146">
        <f t="shared" si="61"/>
        <v>506</v>
      </c>
      <c r="BC177" s="32">
        <f t="shared" si="62"/>
        <v>510</v>
      </c>
      <c r="BD177" s="148"/>
      <c r="BE177" s="40">
        <f t="shared" si="63"/>
        <v>3.7257824143070044E-2</v>
      </c>
      <c r="BF177" s="40">
        <f t="shared" si="64"/>
        <v>8.6805555555555552E-2</v>
      </c>
      <c r="BG177" s="40">
        <f t="shared" si="65"/>
        <v>9.6351490236382328E-2</v>
      </c>
      <c r="BH177" s="40">
        <f t="shared" si="66"/>
        <v>6.0630557801131774E-2</v>
      </c>
      <c r="BI177" s="40">
        <f t="shared" si="67"/>
        <v>0</v>
      </c>
      <c r="BJ177" s="40">
        <f t="shared" si="68"/>
        <v>0</v>
      </c>
      <c r="BK177" s="40">
        <f t="shared" si="69"/>
        <v>0.1203852327447833</v>
      </c>
      <c r="BL177">
        <v>0</v>
      </c>
      <c r="BM177">
        <v>0</v>
      </c>
      <c r="BN177">
        <v>2</v>
      </c>
      <c r="BO177">
        <v>0</v>
      </c>
      <c r="BP177">
        <v>0</v>
      </c>
      <c r="BQ177">
        <v>0</v>
      </c>
      <c r="BR177">
        <v>2</v>
      </c>
      <c r="BS177">
        <v>1</v>
      </c>
      <c r="BT177" s="42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</row>
    <row r="178" spans="1:134" s="32" customFormat="1" ht="17" thickBot="1" x14ac:dyDescent="0.25">
      <c r="A178" s="124" t="str">
        <f>CONFIGURACAO!$C$4</f>
        <v>AREA 21</v>
      </c>
      <c r="B178" s="125">
        <v>176</v>
      </c>
      <c r="C178" s="249" t="s">
        <v>287</v>
      </c>
      <c r="D178" s="126">
        <f t="shared" si="73"/>
        <v>5</v>
      </c>
      <c r="E178" s="250" t="s">
        <v>513</v>
      </c>
      <c r="F178" s="250">
        <v>1</v>
      </c>
      <c r="G178" s="250">
        <v>1</v>
      </c>
      <c r="H178" s="250">
        <v>1</v>
      </c>
      <c r="I178" s="250">
        <v>1</v>
      </c>
      <c r="J178" s="87"/>
      <c r="K178" s="94"/>
      <c r="L178" s="94"/>
      <c r="M178" s="154">
        <f t="shared" si="70"/>
        <v>4</v>
      </c>
      <c r="N178">
        <v>2</v>
      </c>
      <c r="O178">
        <v>3</v>
      </c>
      <c r="P178">
        <v>7</v>
      </c>
      <c r="Q178">
        <v>10.75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 s="139">
        <f t="shared" si="54"/>
        <v>5</v>
      </c>
      <c r="AD178" s="140">
        <f t="shared" si="55"/>
        <v>12</v>
      </c>
      <c r="AE178" s="141">
        <f t="shared" si="74"/>
        <v>0</v>
      </c>
      <c r="AF178" s="263">
        <f t="shared" si="75"/>
        <v>0</v>
      </c>
      <c r="AG178" s="265">
        <f t="shared" si="71"/>
        <v>5</v>
      </c>
      <c r="AI178" s="37">
        <f>IFERROR(IF(M178&gt;0,(N178*CONFIGURACAO!$C$20)+(O178*CONFIGURACAO!$C$21)+(P178*CONFIGURACAO!$C$22)+(Q178*CONFIGURACAO!$C$23)+(R178*CONFIGURACAO!$C$24),""),"")</f>
        <v>1290</v>
      </c>
      <c r="AJ178" s="38">
        <f>IF(S178=0,0,IF(CONFIGURACAO!$C$15="SIM",(IF(S178&gt;CONFIGURACAO!$C$16,CONFIGURACAO!$C$16*CONFIGURACAO!$C$25,S178*CONFIGURACAO!$C$25)),'PI AREA  P75'!S178*CONFIGURACAO!$C$25))</f>
        <v>0</v>
      </c>
      <c r="AK178" s="38">
        <f>IF(T178=0,0,IF(CONFIGURACAO!$C$17="SIM",(IF(T178&gt;CONFIGURACAO!$C$18,CONFIGURACAO!$C$18*CONFIGURACAO!$C$26,T178*CONFIGURACAO!$C$26)),'PI AREA  P75'!T178*CONFIGURACAO!$C$26))</f>
        <v>0</v>
      </c>
      <c r="AL178" s="38">
        <f>IFERROR(IF(M178&gt;0,(U178*CONFIGURACAO!$C$29)+(V178*CONFIGURACAO!$C$30),""),"")</f>
        <v>0</v>
      </c>
      <c r="AM178" s="38">
        <f>IF(W178=0,0,IF(CONFIGURACAO!$C$41="SIM",(IF(W178&gt;CONFIGURACAO!$C$41,CONFIGURACAO!$C$41*CONFIGURACAO!$C$31,W178*CONFIGURACAO!$C$31)),'PI AREA  P75'!W178*CONFIGURACAO!$C$31))</f>
        <v>0</v>
      </c>
      <c r="AN178" s="38">
        <f>IF(X178=0,0,IF(CONFIGURACAO!$C$39="SIM",(IF(X178&gt;CONFIGURACAO!$C$40,CONFIGURACAO!$C$40*CONFIGURACAO!$C$32,X178*CONFIGURACAO!$C$32)),'PI AREA  P75'!X178*CONFIGURACAO!$C$32))</f>
        <v>0</v>
      </c>
      <c r="AO178" s="38">
        <f>IFERROR(IF(M178&gt;0,(Y178*CONFIGURACAO!$C$33)+(Z178*CONFIGURACAO!$C$34)+(AA178*CONFIGURACAO!$C$35)+(AB178*CONFIGURACAO!$C$36),""),"")</f>
        <v>0</v>
      </c>
      <c r="AP178" s="38">
        <f>IF(AA178=0,0,IF(CONFIGURACAO!$C$46="SIM",(IF(AA178&gt;CONFIGURACAO!$C$47,CONFIGURACAO!$C$47*CONFIGURACAO!$C$35,AA178*CONFIGURACAO!$C$35)),'PI AREA  P75'!AA178*CONFIGURACAO!$C$35))</f>
        <v>0</v>
      </c>
      <c r="AQ178" s="38">
        <f>IF(AB178=0,0,IF(CONFIGURACAO!$C$44="SIM",(IF(AB178&gt;CONFIGURACAO!$C$45,CONFIGURACAO!$C$45*CONFIGURACAO!$C$36,AB178*CONFIGURACAO!$C$36)),'PI AREA  P75'!AB178*CONFIGURACAO!$C$36))</f>
        <v>0</v>
      </c>
      <c r="AR178" s="38">
        <f t="shared" si="72"/>
        <v>1290</v>
      </c>
      <c r="AS178" s="68">
        <f>IF(AR178="","",$AR178-(($AS$2/CONFIGURACAO!$C$6)*$M178))</f>
        <v>990</v>
      </c>
      <c r="AT178" s="73">
        <f t="shared" si="56"/>
        <v>3</v>
      </c>
      <c r="AU178" s="75">
        <f>IF(AR178="","",$AR178-(($AU$2/CONFIGURACAO!$C$6)*$M178))</f>
        <v>790</v>
      </c>
      <c r="AV178" s="76">
        <f t="shared" si="57"/>
        <v>4</v>
      </c>
      <c r="AW178" s="74">
        <f>IF(AR178="","",$AR178-(($AW$2/CONFIGURACAO!$C$6)*$M178))</f>
        <v>590</v>
      </c>
      <c r="AX178" s="72">
        <f t="shared" si="58"/>
        <v>5</v>
      </c>
      <c r="AZ178" s="39">
        <f t="shared" si="59"/>
        <v>0.12113187881178078</v>
      </c>
      <c r="BA178" s="146">
        <f t="shared" si="60"/>
        <v>22.75</v>
      </c>
      <c r="BB178" s="146">
        <f t="shared" si="61"/>
        <v>263</v>
      </c>
      <c r="BC178" s="32">
        <f t="shared" si="62"/>
        <v>268</v>
      </c>
      <c r="BD178" s="148"/>
      <c r="BE178" s="40">
        <f t="shared" si="63"/>
        <v>7.4515648286140088E-2</v>
      </c>
      <c r="BF178" s="40">
        <f t="shared" si="64"/>
        <v>0.11574074074074073</v>
      </c>
      <c r="BG178" s="40">
        <f t="shared" si="65"/>
        <v>0.17985611510791369</v>
      </c>
      <c r="BH178" s="40">
        <f t="shared" si="66"/>
        <v>0.43451899757477769</v>
      </c>
      <c r="BI178" s="40">
        <f t="shared" si="67"/>
        <v>0</v>
      </c>
      <c r="BJ178" s="40">
        <f t="shared" si="68"/>
        <v>0</v>
      </c>
      <c r="BK178" s="40">
        <f t="shared" si="69"/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 s="42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</row>
    <row r="179" spans="1:134" s="32" customFormat="1" ht="17" thickBot="1" x14ac:dyDescent="0.25">
      <c r="A179" s="124" t="str">
        <f>CONFIGURACAO!$C$4</f>
        <v>AREA 21</v>
      </c>
      <c r="B179" s="125">
        <v>177</v>
      </c>
      <c r="C179" s="249" t="s">
        <v>287</v>
      </c>
      <c r="D179" s="126">
        <f t="shared" si="73"/>
        <v>6</v>
      </c>
      <c r="E179" s="250" t="s">
        <v>514</v>
      </c>
      <c r="F179" s="250">
        <v>1</v>
      </c>
      <c r="G179" s="250">
        <v>1</v>
      </c>
      <c r="H179" s="250">
        <v>1</v>
      </c>
      <c r="I179" s="250">
        <v>1</v>
      </c>
      <c r="J179" s="87"/>
      <c r="K179" s="94"/>
      <c r="L179" s="94"/>
      <c r="M179" s="154">
        <f t="shared" si="70"/>
        <v>4</v>
      </c>
      <c r="N179">
        <v>0</v>
      </c>
      <c r="O179">
        <v>0</v>
      </c>
      <c r="P179">
        <v>3.75</v>
      </c>
      <c r="Q179">
        <v>4</v>
      </c>
      <c r="R179">
        <v>6</v>
      </c>
      <c r="S179">
        <v>4</v>
      </c>
      <c r="T179">
        <v>0.75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s="139">
        <f t="shared" si="54"/>
        <v>0</v>
      </c>
      <c r="AD179" s="140">
        <f t="shared" si="55"/>
        <v>3.75</v>
      </c>
      <c r="AE179" s="141">
        <f t="shared" si="74"/>
        <v>0</v>
      </c>
      <c r="AF179" s="263">
        <f t="shared" si="75"/>
        <v>0</v>
      </c>
      <c r="AG179" s="265">
        <f t="shared" si="71"/>
        <v>0</v>
      </c>
      <c r="AI179" s="37">
        <f>IFERROR(IF(M179&gt;0,(N179*CONFIGURACAO!$C$20)+(O179*CONFIGURACAO!$C$21)+(P179*CONFIGURACAO!$C$22)+(Q179*CONFIGURACAO!$C$23)+(R179*CONFIGURACAO!$C$24),""),"")</f>
        <v>505</v>
      </c>
      <c r="AJ179" s="38">
        <f>IF(S179=0,0,IF(CONFIGURACAO!$C$15="SIM",(IF(S179&gt;CONFIGURACAO!$C$16,CONFIGURACAO!$C$16*CONFIGURACAO!$C$25,S179*CONFIGURACAO!$C$25)),'PI AREA  P75'!S179*CONFIGURACAO!$C$25))</f>
        <v>40</v>
      </c>
      <c r="AK179" s="38">
        <f>IF(T179=0,0,IF(CONFIGURACAO!$C$17="SIM",(IF(T179&gt;CONFIGURACAO!$C$18,CONFIGURACAO!$C$18*CONFIGURACAO!$C$26,T179*CONFIGURACAO!$C$26)),'PI AREA  P75'!T179*CONFIGURACAO!$C$26))</f>
        <v>3.75</v>
      </c>
      <c r="AL179" s="38">
        <f>IFERROR(IF(M179&gt;0,(U179*CONFIGURACAO!$C$29)+(V179*CONFIGURACAO!$C$30),""),"")</f>
        <v>0</v>
      </c>
      <c r="AM179" s="38">
        <f>IF(W179=0,0,IF(CONFIGURACAO!$C$41="SIM",(IF(W179&gt;CONFIGURACAO!$C$41,CONFIGURACAO!$C$41*CONFIGURACAO!$C$31,W179*CONFIGURACAO!$C$31)),'PI AREA  P75'!W179*CONFIGURACAO!$C$31))</f>
        <v>0</v>
      </c>
      <c r="AN179" s="38">
        <f>IF(X179=0,0,IF(CONFIGURACAO!$C$39="SIM",(IF(X179&gt;CONFIGURACAO!$C$40,CONFIGURACAO!$C$40*CONFIGURACAO!$C$32,X179*CONFIGURACAO!$C$32)),'PI AREA  P75'!X179*CONFIGURACAO!$C$32))</f>
        <v>0</v>
      </c>
      <c r="AO179" s="38">
        <f>IFERROR(IF(M179&gt;0,(Y179*CONFIGURACAO!$C$33)+(Z179*CONFIGURACAO!$C$34)+(AA179*CONFIGURACAO!$C$35)+(AB179*CONFIGURACAO!$C$36),""),"")</f>
        <v>0</v>
      </c>
      <c r="AP179" s="38">
        <f>IF(AA179=0,0,IF(CONFIGURACAO!$C$46="SIM",(IF(AA179&gt;CONFIGURACAO!$C$47,CONFIGURACAO!$C$47*CONFIGURACAO!$C$35,AA179*CONFIGURACAO!$C$35)),'PI AREA  P75'!AA179*CONFIGURACAO!$C$35))</f>
        <v>0</v>
      </c>
      <c r="AQ179" s="38">
        <f>IF(AB179=0,0,IF(CONFIGURACAO!$C$44="SIM",(IF(AB179&gt;CONFIGURACAO!$C$45,CONFIGURACAO!$C$45*CONFIGURACAO!$C$36,AB179*CONFIGURACAO!$C$36)),'PI AREA  P75'!AB179*CONFIGURACAO!$C$36))</f>
        <v>0</v>
      </c>
      <c r="AR179" s="38">
        <f t="shared" si="72"/>
        <v>548.75</v>
      </c>
      <c r="AS179" s="68">
        <f>IF(AR179="","",$AR179-(($AS$2/CONFIGURACAO!$C$6)*$M179))</f>
        <v>248.75</v>
      </c>
      <c r="AT179" s="73">
        <f t="shared" si="56"/>
        <v>3</v>
      </c>
      <c r="AU179" s="75">
        <f>IF(AR179="","",$AR179-(($AU$2/CONFIGURACAO!$C$6)*$M179))</f>
        <v>48.75</v>
      </c>
      <c r="AV179" s="76">
        <f t="shared" si="57"/>
        <v>4</v>
      </c>
      <c r="AW179" s="74">
        <f>IF(AR179="","",$AR179-(($AW$2/CONFIGURACAO!$C$6)*$M179))</f>
        <v>-151.25</v>
      </c>
      <c r="AX179" s="72" t="str">
        <f t="shared" si="58"/>
        <v>NAO</v>
      </c>
      <c r="AZ179" s="39">
        <f t="shared" si="59"/>
        <v>5.1527998835631549E-2</v>
      </c>
      <c r="BA179" s="146">
        <f t="shared" si="60"/>
        <v>18.5</v>
      </c>
      <c r="BB179" s="146">
        <f t="shared" si="61"/>
        <v>371</v>
      </c>
      <c r="BC179" s="32">
        <f t="shared" si="62"/>
        <v>654</v>
      </c>
      <c r="BD179" s="148"/>
      <c r="BE179" s="40">
        <f t="shared" si="63"/>
        <v>0</v>
      </c>
      <c r="BF179" s="40">
        <f t="shared" si="64"/>
        <v>0</v>
      </c>
      <c r="BG179" s="40">
        <f t="shared" si="65"/>
        <v>9.6351490236382328E-2</v>
      </c>
      <c r="BH179" s="40">
        <f t="shared" si="66"/>
        <v>0.16168148746968472</v>
      </c>
      <c r="BI179" s="40">
        <f t="shared" si="67"/>
        <v>0.63965884861407252</v>
      </c>
      <c r="BJ179" s="40">
        <f t="shared" si="68"/>
        <v>0.36968576709796674</v>
      </c>
      <c r="BK179" s="40">
        <f t="shared" si="69"/>
        <v>0.1203852327447833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 s="42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</row>
    <row r="180" spans="1:134" s="32" customFormat="1" ht="17" thickBot="1" x14ac:dyDescent="0.25">
      <c r="A180" s="124" t="str">
        <f>CONFIGURACAO!$C$4</f>
        <v>AREA 21</v>
      </c>
      <c r="B180" s="125">
        <v>178</v>
      </c>
      <c r="C180" s="249" t="s">
        <v>287</v>
      </c>
      <c r="D180" s="126">
        <f t="shared" si="73"/>
        <v>7</v>
      </c>
      <c r="E180" s="250" t="s">
        <v>515</v>
      </c>
      <c r="F180" s="250">
        <v>0</v>
      </c>
      <c r="G180" s="250">
        <v>0</v>
      </c>
      <c r="H180" s="250">
        <v>0</v>
      </c>
      <c r="I180" s="250">
        <v>1</v>
      </c>
      <c r="J180" s="87"/>
      <c r="K180" s="94"/>
      <c r="L180" s="94"/>
      <c r="M180" s="154">
        <f t="shared" si="70"/>
        <v>1</v>
      </c>
      <c r="N180">
        <v>0</v>
      </c>
      <c r="O180">
        <v>0</v>
      </c>
      <c r="P180">
        <v>1.5</v>
      </c>
      <c r="Q180">
        <v>0</v>
      </c>
      <c r="R180">
        <v>1.5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s="139">
        <f t="shared" si="54"/>
        <v>0</v>
      </c>
      <c r="AD180" s="140">
        <f t="shared" si="55"/>
        <v>1.5</v>
      </c>
      <c r="AE180" s="141">
        <f t="shared" si="74"/>
        <v>0</v>
      </c>
      <c r="AF180" s="263">
        <f t="shared" si="75"/>
        <v>0</v>
      </c>
      <c r="AG180" s="265">
        <f t="shared" si="71"/>
        <v>0</v>
      </c>
      <c r="AI180" s="37">
        <f>IFERROR(IF(M180&gt;0,(N180*CONFIGURACAO!$C$20)+(O180*CONFIGURACAO!$C$21)+(P180*CONFIGURACAO!$C$22)+(Q180*CONFIGURACAO!$C$23)+(R180*CONFIGURACAO!$C$24),""),"")</f>
        <v>120</v>
      </c>
      <c r="AJ180" s="38">
        <f>IF(S180=0,0,IF(CONFIGURACAO!$C$15="SIM",(IF(S180&gt;CONFIGURACAO!$C$16,CONFIGURACAO!$C$16*CONFIGURACAO!$C$25,S180*CONFIGURACAO!$C$25)),'PI AREA  P75'!S180*CONFIGURACAO!$C$25))</f>
        <v>0</v>
      </c>
      <c r="AK180" s="38">
        <f>IF(T180=0,0,IF(CONFIGURACAO!$C$17="SIM",(IF(T180&gt;CONFIGURACAO!$C$18,CONFIGURACAO!$C$18*CONFIGURACAO!$C$26,T180*CONFIGURACAO!$C$26)),'PI AREA  P75'!T180*CONFIGURACAO!$C$26))</f>
        <v>0</v>
      </c>
      <c r="AL180" s="38">
        <f>IFERROR(IF(M180&gt;0,(U180*CONFIGURACAO!$C$29)+(V180*CONFIGURACAO!$C$30),""),"")</f>
        <v>0</v>
      </c>
      <c r="AM180" s="38">
        <f>IF(W180=0,0,IF(CONFIGURACAO!$C$41="SIM",(IF(W180&gt;CONFIGURACAO!$C$41,CONFIGURACAO!$C$41*CONFIGURACAO!$C$31,W180*CONFIGURACAO!$C$31)),'PI AREA  P75'!W180*CONFIGURACAO!$C$31))</f>
        <v>0</v>
      </c>
      <c r="AN180" s="38">
        <f>IF(X180=0,0,IF(CONFIGURACAO!$C$39="SIM",(IF(X180&gt;CONFIGURACAO!$C$40,CONFIGURACAO!$C$40*CONFIGURACAO!$C$32,X180*CONFIGURACAO!$C$32)),'PI AREA  P75'!X180*CONFIGURACAO!$C$32))</f>
        <v>0</v>
      </c>
      <c r="AO180" s="38">
        <f>IFERROR(IF(M180&gt;0,(Y180*CONFIGURACAO!$C$33)+(Z180*CONFIGURACAO!$C$34)+(AA180*CONFIGURACAO!$C$35)+(AB180*CONFIGURACAO!$C$36),""),"")</f>
        <v>0</v>
      </c>
      <c r="AP180" s="38">
        <f>IF(AA180=0,0,IF(CONFIGURACAO!$C$46="SIM",(IF(AA180&gt;CONFIGURACAO!$C$47,CONFIGURACAO!$C$47*CONFIGURACAO!$C$35,AA180*CONFIGURACAO!$C$35)),'PI AREA  P75'!AA180*CONFIGURACAO!$C$35))</f>
        <v>0</v>
      </c>
      <c r="AQ180" s="38">
        <f>IF(AB180=0,0,IF(CONFIGURACAO!$C$44="SIM",(IF(AB180&gt;CONFIGURACAO!$C$45,CONFIGURACAO!$C$45*CONFIGURACAO!$C$36,AB180*CONFIGURACAO!$C$36)),'PI AREA  P75'!AB180*CONFIGURACAO!$C$36))</f>
        <v>0</v>
      </c>
      <c r="AR180" s="38">
        <f t="shared" si="72"/>
        <v>120</v>
      </c>
      <c r="AS180" s="68">
        <f>IF(AR180="","",$AR180-(($AS$2/CONFIGURACAO!$C$6)*$M180))</f>
        <v>45</v>
      </c>
      <c r="AT180" s="73">
        <f t="shared" si="56"/>
        <v>3</v>
      </c>
      <c r="AU180" s="75">
        <f>IF(AR180="","",$AR180-(($AU$2/CONFIGURACAO!$C$6)*$M180))</f>
        <v>-5</v>
      </c>
      <c r="AV180" s="76" t="str">
        <f t="shared" si="57"/>
        <v>NAO</v>
      </c>
      <c r="AW180" s="74">
        <f>IF(AR180="","",$AR180-(($AW$2/CONFIGURACAO!$C$6)*$M180))</f>
        <v>-55</v>
      </c>
      <c r="AX180" s="72" t="str">
        <f t="shared" si="58"/>
        <v>NAO</v>
      </c>
      <c r="AZ180" s="39">
        <f t="shared" si="59"/>
        <v>1.1268081749933096E-2</v>
      </c>
      <c r="BA180" s="146">
        <f t="shared" si="60"/>
        <v>3</v>
      </c>
      <c r="BB180" s="146">
        <f t="shared" si="61"/>
        <v>947</v>
      </c>
      <c r="BC180" s="32">
        <f t="shared" si="62"/>
        <v>1014</v>
      </c>
      <c r="BD180" s="148"/>
      <c r="BE180" s="40">
        <f t="shared" si="63"/>
        <v>0</v>
      </c>
      <c r="BF180" s="40">
        <f t="shared" si="64"/>
        <v>0</v>
      </c>
      <c r="BG180" s="40">
        <f t="shared" si="65"/>
        <v>3.8540596094552924E-2</v>
      </c>
      <c r="BH180" s="40">
        <f t="shared" si="66"/>
        <v>0</v>
      </c>
      <c r="BI180" s="40">
        <f t="shared" si="67"/>
        <v>0.15991471215351813</v>
      </c>
      <c r="BJ180" s="40">
        <f t="shared" si="68"/>
        <v>0</v>
      </c>
      <c r="BK180" s="40">
        <f t="shared" si="69"/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 s="42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</row>
    <row r="181" spans="1:134" s="32" customFormat="1" ht="17" thickBot="1" x14ac:dyDescent="0.25">
      <c r="A181" s="124" t="str">
        <f>CONFIGURACAO!$C$4</f>
        <v>AREA 21</v>
      </c>
      <c r="B181" s="125">
        <v>179</v>
      </c>
      <c r="C181" s="249" t="s">
        <v>287</v>
      </c>
      <c r="D181" s="126">
        <f t="shared" si="73"/>
        <v>8</v>
      </c>
      <c r="E181" s="250" t="s">
        <v>516</v>
      </c>
      <c r="F181" s="250">
        <v>1</v>
      </c>
      <c r="G181" s="250">
        <v>1</v>
      </c>
      <c r="H181" s="250">
        <v>0</v>
      </c>
      <c r="I181" s="250">
        <v>0</v>
      </c>
      <c r="J181" s="87"/>
      <c r="K181" s="94"/>
      <c r="L181" s="94"/>
      <c r="M181" s="154">
        <f t="shared" si="70"/>
        <v>2</v>
      </c>
      <c r="N181">
        <v>3</v>
      </c>
      <c r="O181">
        <v>0</v>
      </c>
      <c r="P181">
        <v>0.75</v>
      </c>
      <c r="Q181">
        <v>0</v>
      </c>
      <c r="R181">
        <v>0.75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 s="139">
        <f t="shared" si="54"/>
        <v>3</v>
      </c>
      <c r="AD181" s="140">
        <f t="shared" si="55"/>
        <v>3.75</v>
      </c>
      <c r="AE181" s="141">
        <f t="shared" si="74"/>
        <v>0</v>
      </c>
      <c r="AF181" s="263">
        <f t="shared" si="75"/>
        <v>0</v>
      </c>
      <c r="AG181" s="265">
        <f t="shared" si="71"/>
        <v>3</v>
      </c>
      <c r="AI181" s="37">
        <f>IFERROR(IF(M181&gt;0,(N181*CONFIGURACAO!$C$20)+(O181*CONFIGURACAO!$C$21)+(P181*CONFIGURACAO!$C$22)+(Q181*CONFIGURACAO!$C$23)+(R181*CONFIGURACAO!$C$24),""),"")</f>
        <v>360</v>
      </c>
      <c r="AJ181" s="38">
        <f>IF(S181=0,0,IF(CONFIGURACAO!$C$15="SIM",(IF(S181&gt;CONFIGURACAO!$C$16,CONFIGURACAO!$C$16*CONFIGURACAO!$C$25,S181*CONFIGURACAO!$C$25)),'PI AREA  P75'!S181*CONFIGURACAO!$C$25))</f>
        <v>0</v>
      </c>
      <c r="AK181" s="38">
        <f>IF(T181=0,0,IF(CONFIGURACAO!$C$17="SIM",(IF(T181&gt;CONFIGURACAO!$C$18,CONFIGURACAO!$C$18*CONFIGURACAO!$C$26,T181*CONFIGURACAO!$C$26)),'PI AREA  P75'!T181*CONFIGURACAO!$C$26))</f>
        <v>0</v>
      </c>
      <c r="AL181" s="38">
        <f>IFERROR(IF(M181&gt;0,(U181*CONFIGURACAO!$C$29)+(V181*CONFIGURACAO!$C$30),""),"")</f>
        <v>0</v>
      </c>
      <c r="AM181" s="38">
        <f>IF(W181=0,0,IF(CONFIGURACAO!$C$41="SIM",(IF(W181&gt;CONFIGURACAO!$C$41,CONFIGURACAO!$C$41*CONFIGURACAO!$C$31,W181*CONFIGURACAO!$C$31)),'PI AREA  P75'!W181*CONFIGURACAO!$C$31))</f>
        <v>0</v>
      </c>
      <c r="AN181" s="38">
        <f>IF(X181=0,0,IF(CONFIGURACAO!$C$39="SIM",(IF(X181&gt;CONFIGURACAO!$C$40,CONFIGURACAO!$C$40*CONFIGURACAO!$C$32,X181*CONFIGURACAO!$C$32)),'PI AREA  P75'!X181*CONFIGURACAO!$C$32))</f>
        <v>0</v>
      </c>
      <c r="AO181" s="38">
        <f>IFERROR(IF(M181&gt;0,(Y181*CONFIGURACAO!$C$33)+(Z181*CONFIGURACAO!$C$34)+(AA181*CONFIGURACAO!$C$35)+(AB181*CONFIGURACAO!$C$36),""),"")</f>
        <v>0</v>
      </c>
      <c r="AP181" s="38">
        <f>IF(AA181=0,0,IF(CONFIGURACAO!$C$46="SIM",(IF(AA181&gt;CONFIGURACAO!$C$47,CONFIGURACAO!$C$47*CONFIGURACAO!$C$35,AA181*CONFIGURACAO!$C$35)),'PI AREA  P75'!AA181*CONFIGURACAO!$C$35))</f>
        <v>0</v>
      </c>
      <c r="AQ181" s="38">
        <f>IF(AB181=0,0,IF(CONFIGURACAO!$C$44="SIM",(IF(AB181&gt;CONFIGURACAO!$C$45,CONFIGURACAO!$C$45*CONFIGURACAO!$C$36,AB181*CONFIGURACAO!$C$36)),'PI AREA  P75'!AB181*CONFIGURACAO!$C$36))</f>
        <v>0</v>
      </c>
      <c r="AR181" s="38">
        <f t="shared" si="72"/>
        <v>360</v>
      </c>
      <c r="AS181" s="68">
        <f>IF(AR181="","",$AR181-(($AS$2/CONFIGURACAO!$C$6)*$M181))</f>
        <v>210</v>
      </c>
      <c r="AT181" s="73">
        <f t="shared" si="56"/>
        <v>3</v>
      </c>
      <c r="AU181" s="75">
        <f>IF(AR181="","",$AR181-(($AU$2/CONFIGURACAO!$C$6)*$M181))</f>
        <v>110</v>
      </c>
      <c r="AV181" s="76">
        <f t="shared" si="57"/>
        <v>4</v>
      </c>
      <c r="AW181" s="74">
        <f>IF(AR181="","",$AR181-(($AW$2/CONFIGURACAO!$C$6)*$M181))</f>
        <v>10</v>
      </c>
      <c r="AX181" s="72">
        <f t="shared" si="58"/>
        <v>5</v>
      </c>
      <c r="AZ181" s="39">
        <f t="shared" si="59"/>
        <v>3.3804245249799289E-2</v>
      </c>
      <c r="BA181" s="146">
        <f t="shared" si="60"/>
        <v>4.5</v>
      </c>
      <c r="BB181" s="146">
        <f t="shared" si="61"/>
        <v>877</v>
      </c>
      <c r="BC181" s="32">
        <f t="shared" si="62"/>
        <v>793</v>
      </c>
      <c r="BD181" s="148"/>
      <c r="BE181" s="40">
        <f t="shared" si="63"/>
        <v>0.11177347242921014</v>
      </c>
      <c r="BF181" s="40">
        <f t="shared" si="64"/>
        <v>0</v>
      </c>
      <c r="BG181" s="40">
        <f t="shared" si="65"/>
        <v>1.9270298047276462E-2</v>
      </c>
      <c r="BH181" s="40">
        <f t="shared" si="66"/>
        <v>0</v>
      </c>
      <c r="BI181" s="40">
        <f t="shared" si="67"/>
        <v>7.9957356076759065E-2</v>
      </c>
      <c r="BJ181" s="40">
        <f t="shared" si="68"/>
        <v>0</v>
      </c>
      <c r="BK181" s="40">
        <f t="shared" si="69"/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 s="42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</row>
    <row r="182" spans="1:134" s="32" customFormat="1" ht="17" thickBot="1" x14ac:dyDescent="0.25">
      <c r="A182" s="124" t="str">
        <f>CONFIGURACAO!$C$4</f>
        <v>AREA 21</v>
      </c>
      <c r="B182" s="125">
        <v>180</v>
      </c>
      <c r="C182" s="249" t="s">
        <v>287</v>
      </c>
      <c r="D182" s="126">
        <f t="shared" si="73"/>
        <v>9</v>
      </c>
      <c r="E182" s="250" t="s">
        <v>517</v>
      </c>
      <c r="F182" s="250">
        <v>0</v>
      </c>
      <c r="G182" s="250">
        <v>1</v>
      </c>
      <c r="H182" s="250">
        <v>1</v>
      </c>
      <c r="I182" s="250">
        <v>0</v>
      </c>
      <c r="J182" s="87"/>
      <c r="K182" s="94"/>
      <c r="L182" s="94"/>
      <c r="M182" s="154">
        <f t="shared" si="70"/>
        <v>2</v>
      </c>
      <c r="N182">
        <v>1</v>
      </c>
      <c r="O182">
        <v>0</v>
      </c>
      <c r="P182">
        <v>0.75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 s="139">
        <f t="shared" si="54"/>
        <v>1</v>
      </c>
      <c r="AD182" s="140">
        <f t="shared" si="55"/>
        <v>1.75</v>
      </c>
      <c r="AE182" s="141">
        <f t="shared" si="74"/>
        <v>0</v>
      </c>
      <c r="AF182" s="263">
        <f t="shared" si="75"/>
        <v>0</v>
      </c>
      <c r="AG182" s="265">
        <f t="shared" si="71"/>
        <v>1</v>
      </c>
      <c r="AI182" s="37">
        <f>IFERROR(IF(M182&gt;0,(N182*CONFIGURACAO!$C$20)+(O182*CONFIGURACAO!$C$21)+(P182*CONFIGURACAO!$C$22)+(Q182*CONFIGURACAO!$C$23)+(R182*CONFIGURACAO!$C$24),""),"")</f>
        <v>185</v>
      </c>
      <c r="AJ182" s="38">
        <f>IF(S182=0,0,IF(CONFIGURACAO!$C$15="SIM",(IF(S182&gt;CONFIGURACAO!$C$16,CONFIGURACAO!$C$16*CONFIGURACAO!$C$25,S182*CONFIGURACAO!$C$25)),'PI AREA  P75'!S182*CONFIGURACAO!$C$25))</f>
        <v>0</v>
      </c>
      <c r="AK182" s="38">
        <f>IF(T182=0,0,IF(CONFIGURACAO!$C$17="SIM",(IF(T182&gt;CONFIGURACAO!$C$18,CONFIGURACAO!$C$18*CONFIGURACAO!$C$26,T182*CONFIGURACAO!$C$26)),'PI AREA  P75'!T182*CONFIGURACAO!$C$26))</f>
        <v>0</v>
      </c>
      <c r="AL182" s="38">
        <f>IFERROR(IF(M182&gt;0,(U182*CONFIGURACAO!$C$29)+(V182*CONFIGURACAO!$C$30),""),"")</f>
        <v>0</v>
      </c>
      <c r="AM182" s="38">
        <f>IF(W182=0,0,IF(CONFIGURACAO!$C$41="SIM",(IF(W182&gt;CONFIGURACAO!$C$41,CONFIGURACAO!$C$41*CONFIGURACAO!$C$31,W182*CONFIGURACAO!$C$31)),'PI AREA  P75'!W182*CONFIGURACAO!$C$31))</f>
        <v>0</v>
      </c>
      <c r="AN182" s="38">
        <f>IF(X182=0,0,IF(CONFIGURACAO!$C$39="SIM",(IF(X182&gt;CONFIGURACAO!$C$40,CONFIGURACAO!$C$40*CONFIGURACAO!$C$32,X182*CONFIGURACAO!$C$32)),'PI AREA  P75'!X182*CONFIGURACAO!$C$32))</f>
        <v>0</v>
      </c>
      <c r="AO182" s="38">
        <f>IFERROR(IF(M182&gt;0,(Y182*CONFIGURACAO!$C$33)+(Z182*CONFIGURACAO!$C$34)+(AA182*CONFIGURACAO!$C$35)+(AB182*CONFIGURACAO!$C$36),""),"")</f>
        <v>0</v>
      </c>
      <c r="AP182" s="38">
        <f>IF(AA182=0,0,IF(CONFIGURACAO!$C$46="SIM",(IF(AA182&gt;CONFIGURACAO!$C$47,CONFIGURACAO!$C$47*CONFIGURACAO!$C$35,AA182*CONFIGURACAO!$C$35)),'PI AREA  P75'!AA182*CONFIGURACAO!$C$35))</f>
        <v>0</v>
      </c>
      <c r="AQ182" s="38">
        <f>IF(AB182=0,0,IF(CONFIGURACAO!$C$44="SIM",(IF(AB182&gt;CONFIGURACAO!$C$45,CONFIGURACAO!$C$45*CONFIGURACAO!$C$36,AB182*CONFIGURACAO!$C$36)),'PI AREA  P75'!AB182*CONFIGURACAO!$C$36))</f>
        <v>0</v>
      </c>
      <c r="AR182" s="38">
        <f t="shared" si="72"/>
        <v>185</v>
      </c>
      <c r="AS182" s="68">
        <f>IF(AR182="","",$AR182-(($AS$2/CONFIGURACAO!$C$6)*$M182))</f>
        <v>35</v>
      </c>
      <c r="AT182" s="73">
        <f t="shared" si="56"/>
        <v>3</v>
      </c>
      <c r="AU182" s="75">
        <f>IF(AR182="","",$AR182-(($AU$2/CONFIGURACAO!$C$6)*$M182))</f>
        <v>-65</v>
      </c>
      <c r="AV182" s="76" t="str">
        <f t="shared" si="57"/>
        <v>NAO</v>
      </c>
      <c r="AW182" s="74">
        <f>IF(AR182="","",$AR182-(($AW$2/CONFIGURACAO!$C$6)*$M182))</f>
        <v>-165</v>
      </c>
      <c r="AX182" s="72" t="str">
        <f t="shared" si="58"/>
        <v>NAO</v>
      </c>
      <c r="AZ182" s="39">
        <f t="shared" si="59"/>
        <v>1.7371626031146857E-2</v>
      </c>
      <c r="BA182" s="146">
        <f t="shared" si="60"/>
        <v>2.75</v>
      </c>
      <c r="BB182" s="146">
        <f t="shared" si="61"/>
        <v>982</v>
      </c>
      <c r="BC182" s="32">
        <f t="shared" si="62"/>
        <v>942</v>
      </c>
      <c r="BD182" s="148"/>
      <c r="BE182" s="40">
        <f t="shared" si="63"/>
        <v>3.7257824143070044E-2</v>
      </c>
      <c r="BF182" s="40">
        <f t="shared" si="64"/>
        <v>0</v>
      </c>
      <c r="BG182" s="40">
        <f t="shared" si="65"/>
        <v>1.9270298047276462E-2</v>
      </c>
      <c r="BH182" s="40">
        <f t="shared" si="66"/>
        <v>4.042037186742118E-2</v>
      </c>
      <c r="BI182" s="40">
        <f t="shared" si="67"/>
        <v>0</v>
      </c>
      <c r="BJ182" s="40">
        <f t="shared" si="68"/>
        <v>0</v>
      </c>
      <c r="BK182" s="40">
        <f t="shared" si="69"/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 s="4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</row>
    <row r="183" spans="1:134" s="32" customFormat="1" ht="17" thickBot="1" x14ac:dyDescent="0.25">
      <c r="A183" s="124" t="str">
        <f>CONFIGURACAO!$C$4</f>
        <v>AREA 21</v>
      </c>
      <c r="B183" s="125">
        <v>181</v>
      </c>
      <c r="C183" s="249" t="s">
        <v>287</v>
      </c>
      <c r="D183" s="126">
        <f t="shared" si="73"/>
        <v>10</v>
      </c>
      <c r="E183" s="250" t="s">
        <v>518</v>
      </c>
      <c r="F183" s="250">
        <v>1</v>
      </c>
      <c r="G183" s="250">
        <v>1</v>
      </c>
      <c r="H183" s="250">
        <v>1</v>
      </c>
      <c r="I183" s="250">
        <v>1</v>
      </c>
      <c r="J183" s="87"/>
      <c r="K183" s="94"/>
      <c r="L183" s="94"/>
      <c r="M183" s="154">
        <f t="shared" si="70"/>
        <v>4</v>
      </c>
      <c r="N183">
        <v>15.75</v>
      </c>
      <c r="O183">
        <v>6.75</v>
      </c>
      <c r="P183">
        <v>11.5</v>
      </c>
      <c r="Q183">
        <v>4.5</v>
      </c>
      <c r="R183">
        <v>5.5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 s="139">
        <f t="shared" si="54"/>
        <v>22.5</v>
      </c>
      <c r="AD183" s="140">
        <f t="shared" si="55"/>
        <v>34</v>
      </c>
      <c r="AE183" s="141">
        <f t="shared" si="74"/>
        <v>0</v>
      </c>
      <c r="AF183" s="263">
        <f t="shared" si="75"/>
        <v>0</v>
      </c>
      <c r="AG183" s="265">
        <f t="shared" si="71"/>
        <v>22.5</v>
      </c>
      <c r="AI183" s="37">
        <f>IFERROR(IF(M183&gt;0,(N183*CONFIGURACAO!$C$20)+(O183*CONFIGURACAO!$C$21)+(P183*CONFIGURACAO!$C$22)+(Q183*CONFIGURACAO!$C$23)+(R183*CONFIGURACAO!$C$24),""),"")</f>
        <v>3095</v>
      </c>
      <c r="AJ183" s="38">
        <f>IF(S183=0,0,IF(CONFIGURACAO!$C$15="SIM",(IF(S183&gt;CONFIGURACAO!$C$16,CONFIGURACAO!$C$16*CONFIGURACAO!$C$25,S183*CONFIGURACAO!$C$25)),'PI AREA  P75'!S183*CONFIGURACAO!$C$25))</f>
        <v>0</v>
      </c>
      <c r="AK183" s="38">
        <f>IF(T183=0,0,IF(CONFIGURACAO!$C$17="SIM",(IF(T183&gt;CONFIGURACAO!$C$18,CONFIGURACAO!$C$18*CONFIGURACAO!$C$26,T183*CONFIGURACAO!$C$26)),'PI AREA  P75'!T183*CONFIGURACAO!$C$26))</f>
        <v>0</v>
      </c>
      <c r="AL183" s="38">
        <f>IFERROR(IF(M183&gt;0,(U183*CONFIGURACAO!$C$29)+(V183*CONFIGURACAO!$C$30),""),"")</f>
        <v>0</v>
      </c>
      <c r="AM183" s="38">
        <f>IF(W183=0,0,IF(CONFIGURACAO!$C$41="SIM",(IF(W183&gt;CONFIGURACAO!$C$41,CONFIGURACAO!$C$41*CONFIGURACAO!$C$31,W183*CONFIGURACAO!$C$31)),'PI AREA  P75'!W183*CONFIGURACAO!$C$31))</f>
        <v>0</v>
      </c>
      <c r="AN183" s="38">
        <f>IF(X183=0,0,IF(CONFIGURACAO!$C$39="SIM",(IF(X183&gt;CONFIGURACAO!$C$40,CONFIGURACAO!$C$40*CONFIGURACAO!$C$32,X183*CONFIGURACAO!$C$32)),'PI AREA  P75'!X183*CONFIGURACAO!$C$32))</f>
        <v>0</v>
      </c>
      <c r="AO183" s="38">
        <f>IFERROR(IF(M183&gt;0,(Y183*CONFIGURACAO!$C$33)+(Z183*CONFIGURACAO!$C$34)+(AA183*CONFIGURACAO!$C$35)+(AB183*CONFIGURACAO!$C$36),""),"")</f>
        <v>0</v>
      </c>
      <c r="AP183" s="38">
        <f>IF(AA183=0,0,IF(CONFIGURACAO!$C$46="SIM",(IF(AA183&gt;CONFIGURACAO!$C$47,CONFIGURACAO!$C$47*CONFIGURACAO!$C$35,AA183*CONFIGURACAO!$C$35)),'PI AREA  P75'!AA183*CONFIGURACAO!$C$35))</f>
        <v>0</v>
      </c>
      <c r="AQ183" s="38">
        <f>IF(AB183=0,0,IF(CONFIGURACAO!$C$44="SIM",(IF(AB183&gt;CONFIGURACAO!$C$45,CONFIGURACAO!$C$45*CONFIGURACAO!$C$36,AB183*CONFIGURACAO!$C$36)),'PI AREA  P75'!AB183*CONFIGURACAO!$C$36))</f>
        <v>0</v>
      </c>
      <c r="AR183" s="38">
        <f t="shared" si="72"/>
        <v>3095</v>
      </c>
      <c r="AS183" s="68">
        <f>IF(AR183="","",$AR183-(($AS$2/CONFIGURACAO!$C$6)*$M183))</f>
        <v>2795</v>
      </c>
      <c r="AT183" s="73">
        <f t="shared" si="56"/>
        <v>3</v>
      </c>
      <c r="AU183" s="75">
        <f>IF(AR183="","",$AR183-(($AU$2/CONFIGURACAO!$C$6)*$M183))</f>
        <v>2595</v>
      </c>
      <c r="AV183" s="76">
        <f t="shared" si="57"/>
        <v>4</v>
      </c>
      <c r="AW183" s="74">
        <f>IF(AR183="","",$AR183-(($AW$2/CONFIGURACAO!$C$6)*$M183))</f>
        <v>2395</v>
      </c>
      <c r="AX183" s="72">
        <f t="shared" si="58"/>
        <v>5</v>
      </c>
      <c r="AZ183" s="39">
        <f t="shared" si="59"/>
        <v>0.29062260846702442</v>
      </c>
      <c r="BA183" s="146">
        <f t="shared" si="60"/>
        <v>44</v>
      </c>
      <c r="BB183" s="146">
        <f t="shared" si="61"/>
        <v>57</v>
      </c>
      <c r="BC183" s="32">
        <f t="shared" si="62"/>
        <v>41</v>
      </c>
      <c r="BD183" s="148"/>
      <c r="BE183" s="40">
        <f t="shared" si="63"/>
        <v>0.58681073025335317</v>
      </c>
      <c r="BF183" s="40">
        <f t="shared" si="64"/>
        <v>0.26041666666666663</v>
      </c>
      <c r="BG183" s="40">
        <f t="shared" si="65"/>
        <v>0.29547790339157248</v>
      </c>
      <c r="BH183" s="40">
        <f t="shared" si="66"/>
        <v>0.18189167340339529</v>
      </c>
      <c r="BI183" s="40">
        <f t="shared" si="67"/>
        <v>0.5863539445628998</v>
      </c>
      <c r="BJ183" s="40">
        <f t="shared" si="68"/>
        <v>0</v>
      </c>
      <c r="BK183" s="40">
        <f t="shared" si="69"/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 s="42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</row>
    <row r="184" spans="1:134" s="32" customFormat="1" ht="17" thickBot="1" x14ac:dyDescent="0.25">
      <c r="A184" s="124" t="str">
        <f>CONFIGURACAO!$C$4</f>
        <v>AREA 21</v>
      </c>
      <c r="B184" s="125">
        <v>182</v>
      </c>
      <c r="C184" s="249" t="s">
        <v>287</v>
      </c>
      <c r="D184" s="126">
        <f t="shared" si="73"/>
        <v>11</v>
      </c>
      <c r="E184" s="250" t="s">
        <v>519</v>
      </c>
      <c r="F184" s="250">
        <v>1</v>
      </c>
      <c r="G184" s="250">
        <v>1</v>
      </c>
      <c r="H184" s="250">
        <v>0</v>
      </c>
      <c r="I184" s="250">
        <v>0</v>
      </c>
      <c r="J184" s="87"/>
      <c r="K184" s="94"/>
      <c r="L184" s="94"/>
      <c r="M184" s="154">
        <f t="shared" si="70"/>
        <v>2</v>
      </c>
      <c r="N184">
        <v>3</v>
      </c>
      <c r="O184">
        <v>6</v>
      </c>
      <c r="P184">
        <v>5</v>
      </c>
      <c r="Q184">
        <v>0.75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 s="139">
        <f t="shared" si="54"/>
        <v>9</v>
      </c>
      <c r="AD184" s="140">
        <f t="shared" si="55"/>
        <v>14</v>
      </c>
      <c r="AE184" s="141">
        <f t="shared" si="74"/>
        <v>0</v>
      </c>
      <c r="AF184" s="263">
        <f t="shared" si="75"/>
        <v>0</v>
      </c>
      <c r="AG184" s="265">
        <f t="shared" si="71"/>
        <v>9</v>
      </c>
      <c r="AI184" s="37">
        <f>IFERROR(IF(M184&gt;0,(N184*CONFIGURACAO!$C$20)+(O184*CONFIGURACAO!$C$21)+(P184*CONFIGURACAO!$C$22)+(Q184*CONFIGURACAO!$C$23)+(R184*CONFIGURACAO!$C$24),""),"")</f>
        <v>1110</v>
      </c>
      <c r="AJ184" s="38">
        <f>IF(S184=0,0,IF(CONFIGURACAO!$C$15="SIM",(IF(S184&gt;CONFIGURACAO!$C$16,CONFIGURACAO!$C$16*CONFIGURACAO!$C$25,S184*CONFIGURACAO!$C$25)),'PI AREA  P75'!S184*CONFIGURACAO!$C$25))</f>
        <v>0</v>
      </c>
      <c r="AK184" s="38">
        <f>IF(T184=0,0,IF(CONFIGURACAO!$C$17="SIM",(IF(T184&gt;CONFIGURACAO!$C$18,CONFIGURACAO!$C$18*CONFIGURACAO!$C$26,T184*CONFIGURACAO!$C$26)),'PI AREA  P75'!T184*CONFIGURACAO!$C$26))</f>
        <v>0</v>
      </c>
      <c r="AL184" s="38">
        <f>IFERROR(IF(M184&gt;0,(U184*CONFIGURACAO!$C$29)+(V184*CONFIGURACAO!$C$30),""),"")</f>
        <v>0</v>
      </c>
      <c r="AM184" s="38">
        <f>IF(W184=0,0,IF(CONFIGURACAO!$C$41="SIM",(IF(W184&gt;CONFIGURACAO!$C$41,CONFIGURACAO!$C$41*CONFIGURACAO!$C$31,W184*CONFIGURACAO!$C$31)),'PI AREA  P75'!W184*CONFIGURACAO!$C$31))</f>
        <v>0</v>
      </c>
      <c r="AN184" s="38">
        <f>IF(X184=0,0,IF(CONFIGURACAO!$C$39="SIM",(IF(X184&gt;CONFIGURACAO!$C$40,CONFIGURACAO!$C$40*CONFIGURACAO!$C$32,X184*CONFIGURACAO!$C$32)),'PI AREA  P75'!X184*CONFIGURACAO!$C$32))</f>
        <v>0</v>
      </c>
      <c r="AO184" s="38">
        <f>IFERROR(IF(M184&gt;0,(Y184*CONFIGURACAO!$C$33)+(Z184*CONFIGURACAO!$C$34)+(AA184*CONFIGURACAO!$C$35)+(AB184*CONFIGURACAO!$C$36),""),"")</f>
        <v>0</v>
      </c>
      <c r="AP184" s="38">
        <f>IF(AA184=0,0,IF(CONFIGURACAO!$C$46="SIM",(IF(AA184&gt;CONFIGURACAO!$C$47,CONFIGURACAO!$C$47*CONFIGURACAO!$C$35,AA184*CONFIGURACAO!$C$35)),'PI AREA  P75'!AA184*CONFIGURACAO!$C$35))</f>
        <v>0</v>
      </c>
      <c r="AQ184" s="38">
        <f>IF(AB184=0,0,IF(CONFIGURACAO!$C$44="SIM",(IF(AB184&gt;CONFIGURACAO!$C$45,CONFIGURACAO!$C$45*CONFIGURACAO!$C$36,AB184*CONFIGURACAO!$C$36)),'PI AREA  P75'!AB184*CONFIGURACAO!$C$36))</f>
        <v>0</v>
      </c>
      <c r="AR184" s="38">
        <f t="shared" si="72"/>
        <v>1110</v>
      </c>
      <c r="AS184" s="68">
        <f>IF(AR184="","",$AR184-(($AS$2/CONFIGURACAO!$C$6)*$M184))</f>
        <v>960</v>
      </c>
      <c r="AT184" s="73">
        <f t="shared" si="56"/>
        <v>3</v>
      </c>
      <c r="AU184" s="75">
        <f>IF(AR184="","",$AR184-(($AU$2/CONFIGURACAO!$C$6)*$M184))</f>
        <v>860</v>
      </c>
      <c r="AV184" s="76">
        <f t="shared" si="57"/>
        <v>4</v>
      </c>
      <c r="AW184" s="74">
        <f>IF(AR184="","",$AR184-(($AW$2/CONFIGURACAO!$C$6)*$M184))</f>
        <v>760</v>
      </c>
      <c r="AX184" s="72">
        <f t="shared" si="58"/>
        <v>5</v>
      </c>
      <c r="AZ184" s="39">
        <f t="shared" si="59"/>
        <v>0.10422975618688114</v>
      </c>
      <c r="BA184" s="146">
        <f t="shared" si="60"/>
        <v>14.75</v>
      </c>
      <c r="BB184" s="146">
        <f t="shared" si="61"/>
        <v>491</v>
      </c>
      <c r="BC184" s="32">
        <f t="shared" si="62"/>
        <v>340</v>
      </c>
      <c r="BD184" s="148"/>
      <c r="BE184" s="40">
        <f t="shared" si="63"/>
        <v>0.11177347242921014</v>
      </c>
      <c r="BF184" s="40">
        <f t="shared" si="64"/>
        <v>0.23148148148148145</v>
      </c>
      <c r="BG184" s="40">
        <f t="shared" si="65"/>
        <v>0.12846865364850976</v>
      </c>
      <c r="BH184" s="40">
        <f t="shared" si="66"/>
        <v>3.0315278900565887E-2</v>
      </c>
      <c r="BI184" s="40">
        <f t="shared" si="67"/>
        <v>0</v>
      </c>
      <c r="BJ184" s="40">
        <f t="shared" si="68"/>
        <v>0</v>
      </c>
      <c r="BK184" s="40">
        <f t="shared" si="69"/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 s="42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</row>
    <row r="185" spans="1:134" s="32" customFormat="1" ht="17" thickBot="1" x14ac:dyDescent="0.25">
      <c r="A185" s="124" t="str">
        <f>CONFIGURACAO!$C$4</f>
        <v>AREA 21</v>
      </c>
      <c r="B185" s="125">
        <v>183</v>
      </c>
      <c r="C185" s="249" t="s">
        <v>287</v>
      </c>
      <c r="D185" s="126">
        <f t="shared" si="73"/>
        <v>12</v>
      </c>
      <c r="E185" s="250" t="s">
        <v>520</v>
      </c>
      <c r="F185" s="250">
        <v>1</v>
      </c>
      <c r="G185" s="250">
        <v>1</v>
      </c>
      <c r="H185" s="250">
        <v>1</v>
      </c>
      <c r="I185" s="250">
        <v>1</v>
      </c>
      <c r="J185" s="87"/>
      <c r="K185" s="94"/>
      <c r="L185" s="94"/>
      <c r="M185" s="154">
        <f t="shared" si="70"/>
        <v>4</v>
      </c>
      <c r="N185">
        <v>1</v>
      </c>
      <c r="O185">
        <v>6</v>
      </c>
      <c r="P185">
        <v>9.25</v>
      </c>
      <c r="Q185">
        <v>4.5</v>
      </c>
      <c r="R185">
        <v>0</v>
      </c>
      <c r="S185">
        <v>0.75</v>
      </c>
      <c r="T185">
        <v>0.75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 s="139">
        <f t="shared" si="54"/>
        <v>7</v>
      </c>
      <c r="AD185" s="140">
        <f t="shared" si="55"/>
        <v>16.25</v>
      </c>
      <c r="AE185" s="141">
        <f t="shared" si="74"/>
        <v>0</v>
      </c>
      <c r="AF185" s="263">
        <f t="shared" si="75"/>
        <v>0</v>
      </c>
      <c r="AG185" s="265">
        <f t="shared" si="71"/>
        <v>7</v>
      </c>
      <c r="AI185" s="37">
        <f>IFERROR(IF(M185&gt;0,(N185*CONFIGURACAO!$C$20)+(O185*CONFIGURACAO!$C$21)+(P185*CONFIGURACAO!$C$22)+(Q185*CONFIGURACAO!$C$23)+(R185*CONFIGURACAO!$C$24),""),"")</f>
        <v>1315</v>
      </c>
      <c r="AJ185" s="38">
        <f>IF(S185=0,0,IF(CONFIGURACAO!$C$15="SIM",(IF(S185&gt;CONFIGURACAO!$C$16,CONFIGURACAO!$C$16*CONFIGURACAO!$C$25,S185*CONFIGURACAO!$C$25)),'PI AREA  P75'!S185*CONFIGURACAO!$C$25))</f>
        <v>7.5</v>
      </c>
      <c r="AK185" s="38">
        <f>IF(T185=0,0,IF(CONFIGURACAO!$C$17="SIM",(IF(T185&gt;CONFIGURACAO!$C$18,CONFIGURACAO!$C$18*CONFIGURACAO!$C$26,T185*CONFIGURACAO!$C$26)),'PI AREA  P75'!T185*CONFIGURACAO!$C$26))</f>
        <v>3.75</v>
      </c>
      <c r="AL185" s="38">
        <f>IFERROR(IF(M185&gt;0,(U185*CONFIGURACAO!$C$29)+(V185*CONFIGURACAO!$C$30),""),"")</f>
        <v>0</v>
      </c>
      <c r="AM185" s="38">
        <f>IF(W185=0,0,IF(CONFIGURACAO!$C$41="SIM",(IF(W185&gt;CONFIGURACAO!$C$41,CONFIGURACAO!$C$41*CONFIGURACAO!$C$31,W185*CONFIGURACAO!$C$31)),'PI AREA  P75'!W185*CONFIGURACAO!$C$31))</f>
        <v>0</v>
      </c>
      <c r="AN185" s="38">
        <f>IF(X185=0,0,IF(CONFIGURACAO!$C$39="SIM",(IF(X185&gt;CONFIGURACAO!$C$40,CONFIGURACAO!$C$40*CONFIGURACAO!$C$32,X185*CONFIGURACAO!$C$32)),'PI AREA  P75'!X185*CONFIGURACAO!$C$32))</f>
        <v>0</v>
      </c>
      <c r="AO185" s="38">
        <f>IFERROR(IF(M185&gt;0,(Y185*CONFIGURACAO!$C$33)+(Z185*CONFIGURACAO!$C$34)+(AA185*CONFIGURACAO!$C$35)+(AB185*CONFIGURACAO!$C$36),""),"")</f>
        <v>10</v>
      </c>
      <c r="AP185" s="38">
        <f>IF(AA185=0,0,IF(CONFIGURACAO!$C$46="SIM",(IF(AA185&gt;CONFIGURACAO!$C$47,CONFIGURACAO!$C$47*CONFIGURACAO!$C$35,AA185*CONFIGURACAO!$C$35)),'PI AREA  P75'!AA185*CONFIGURACAO!$C$35))</f>
        <v>0</v>
      </c>
      <c r="AQ185" s="38">
        <f>IF(AB185=0,0,IF(CONFIGURACAO!$C$44="SIM",(IF(AB185&gt;CONFIGURACAO!$C$45,CONFIGURACAO!$C$45*CONFIGURACAO!$C$36,AB185*CONFIGURACAO!$C$36)),'PI AREA  P75'!AB185*CONFIGURACAO!$C$36))</f>
        <v>10</v>
      </c>
      <c r="AR185" s="38">
        <f t="shared" si="72"/>
        <v>1346.25</v>
      </c>
      <c r="AS185" s="68">
        <f>IF(AR185="","",$AR185-(($AS$2/CONFIGURACAO!$C$6)*$M185))</f>
        <v>1046.25</v>
      </c>
      <c r="AT185" s="73">
        <f t="shared" si="56"/>
        <v>3</v>
      </c>
      <c r="AU185" s="75">
        <f>IF(AR185="","",$AR185-(($AU$2/CONFIGURACAO!$C$6)*$M185))</f>
        <v>846.25</v>
      </c>
      <c r="AV185" s="76">
        <f t="shared" si="57"/>
        <v>4</v>
      </c>
      <c r="AW185" s="74">
        <f>IF(AR185="","",$AR185-(($AW$2/CONFIGURACAO!$C$6)*$M185))</f>
        <v>646.25</v>
      </c>
      <c r="AX185" s="72">
        <f t="shared" si="58"/>
        <v>5</v>
      </c>
      <c r="AZ185" s="39">
        <f t="shared" si="59"/>
        <v>0.12641379213206191</v>
      </c>
      <c r="BA185" s="146">
        <f t="shared" si="60"/>
        <v>23.25</v>
      </c>
      <c r="BB185" s="146">
        <f t="shared" si="61"/>
        <v>255</v>
      </c>
      <c r="BC185" s="32">
        <f t="shared" si="62"/>
        <v>248</v>
      </c>
      <c r="BD185" s="148"/>
      <c r="BE185" s="40">
        <f t="shared" si="63"/>
        <v>3.7257824143070044E-2</v>
      </c>
      <c r="BF185" s="40">
        <f t="shared" si="64"/>
        <v>0.23148148148148145</v>
      </c>
      <c r="BG185" s="40">
        <f t="shared" si="65"/>
        <v>0.23766700924974307</v>
      </c>
      <c r="BH185" s="40">
        <f t="shared" si="66"/>
        <v>0.18189167340339529</v>
      </c>
      <c r="BI185" s="40">
        <f t="shared" si="67"/>
        <v>0</v>
      </c>
      <c r="BJ185" s="40">
        <f t="shared" si="68"/>
        <v>6.9316081330868765E-2</v>
      </c>
      <c r="BK185" s="40">
        <f t="shared" si="69"/>
        <v>0.1203852327447833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 s="42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</row>
    <row r="186" spans="1:134" s="32" customFormat="1" ht="17" thickBot="1" x14ac:dyDescent="0.25">
      <c r="A186" s="124" t="str">
        <f>CONFIGURACAO!$C$4</f>
        <v>AREA 21</v>
      </c>
      <c r="B186" s="125">
        <v>184</v>
      </c>
      <c r="C186" s="249" t="s">
        <v>287</v>
      </c>
      <c r="D186" s="126">
        <f t="shared" si="73"/>
        <v>13</v>
      </c>
      <c r="E186" s="250" t="s">
        <v>521</v>
      </c>
      <c r="F186" s="250">
        <v>1</v>
      </c>
      <c r="G186" s="250">
        <v>1</v>
      </c>
      <c r="H186" s="250">
        <v>1</v>
      </c>
      <c r="I186" s="250">
        <v>1</v>
      </c>
      <c r="J186" s="87"/>
      <c r="K186" s="94"/>
      <c r="L186" s="94"/>
      <c r="M186" s="154">
        <f t="shared" si="70"/>
        <v>4</v>
      </c>
      <c r="N186">
        <v>0</v>
      </c>
      <c r="O186">
        <v>1.75</v>
      </c>
      <c r="P186">
        <v>15.25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 s="139">
        <f t="shared" si="54"/>
        <v>1.75</v>
      </c>
      <c r="AD186" s="140">
        <f t="shared" si="55"/>
        <v>17</v>
      </c>
      <c r="AE186" s="141">
        <f t="shared" si="74"/>
        <v>0</v>
      </c>
      <c r="AF186" s="263">
        <f t="shared" si="75"/>
        <v>0</v>
      </c>
      <c r="AG186" s="265">
        <f t="shared" si="71"/>
        <v>1.75</v>
      </c>
      <c r="AI186" s="37">
        <f>IFERROR(IF(M186&gt;0,(N186*CONFIGURACAO!$C$20)+(O186*CONFIGURACAO!$C$21)+(P186*CONFIGURACAO!$C$22)+(Q186*CONFIGURACAO!$C$23)+(R186*CONFIGURACAO!$C$24),""),"")</f>
        <v>1095</v>
      </c>
      <c r="AJ186" s="38">
        <f>IF(S186=0,0,IF(CONFIGURACAO!$C$15="SIM",(IF(S186&gt;CONFIGURACAO!$C$16,CONFIGURACAO!$C$16*CONFIGURACAO!$C$25,S186*CONFIGURACAO!$C$25)),'PI AREA  P75'!S186*CONFIGURACAO!$C$25))</f>
        <v>0</v>
      </c>
      <c r="AK186" s="38">
        <f>IF(T186=0,0,IF(CONFIGURACAO!$C$17="SIM",(IF(T186&gt;CONFIGURACAO!$C$18,CONFIGURACAO!$C$18*CONFIGURACAO!$C$26,T186*CONFIGURACAO!$C$26)),'PI AREA  P75'!T186*CONFIGURACAO!$C$26))</f>
        <v>0</v>
      </c>
      <c r="AL186" s="38">
        <f>IFERROR(IF(M186&gt;0,(U186*CONFIGURACAO!$C$29)+(V186*CONFIGURACAO!$C$30),""),"")</f>
        <v>0</v>
      </c>
      <c r="AM186" s="38">
        <f>IF(W186=0,0,IF(CONFIGURACAO!$C$41="SIM",(IF(W186&gt;CONFIGURACAO!$C$41,CONFIGURACAO!$C$41*CONFIGURACAO!$C$31,W186*CONFIGURACAO!$C$31)),'PI AREA  P75'!W186*CONFIGURACAO!$C$31))</f>
        <v>0</v>
      </c>
      <c r="AN186" s="38">
        <f>IF(X186=0,0,IF(CONFIGURACAO!$C$39="SIM",(IF(X186&gt;CONFIGURACAO!$C$40,CONFIGURACAO!$C$40*CONFIGURACAO!$C$32,X186*CONFIGURACAO!$C$32)),'PI AREA  P75'!X186*CONFIGURACAO!$C$32))</f>
        <v>0</v>
      </c>
      <c r="AO186" s="38">
        <f>IFERROR(IF(M186&gt;0,(Y186*CONFIGURACAO!$C$33)+(Z186*CONFIGURACAO!$C$34)+(AA186*CONFIGURACAO!$C$35)+(AB186*CONFIGURACAO!$C$36),""),"")</f>
        <v>0</v>
      </c>
      <c r="AP186" s="38">
        <f>IF(AA186=0,0,IF(CONFIGURACAO!$C$46="SIM",(IF(AA186&gt;CONFIGURACAO!$C$47,CONFIGURACAO!$C$47*CONFIGURACAO!$C$35,AA186*CONFIGURACAO!$C$35)),'PI AREA  P75'!AA186*CONFIGURACAO!$C$35))</f>
        <v>0</v>
      </c>
      <c r="AQ186" s="38">
        <f>IF(AB186=0,0,IF(CONFIGURACAO!$C$44="SIM",(IF(AB186&gt;CONFIGURACAO!$C$45,CONFIGURACAO!$C$45*CONFIGURACAO!$C$36,AB186*CONFIGURACAO!$C$36)),'PI AREA  P75'!AB186*CONFIGURACAO!$C$36))</f>
        <v>0</v>
      </c>
      <c r="AR186" s="38">
        <f t="shared" si="72"/>
        <v>1095</v>
      </c>
      <c r="AS186" s="68">
        <f>IF(AR186="","",$AR186-(($AS$2/CONFIGURACAO!$C$6)*$M186))</f>
        <v>795</v>
      </c>
      <c r="AT186" s="73">
        <f t="shared" si="56"/>
        <v>3</v>
      </c>
      <c r="AU186" s="75">
        <f>IF(AR186="","",$AR186-(($AU$2/CONFIGURACAO!$C$6)*$M186))</f>
        <v>595</v>
      </c>
      <c r="AV186" s="76">
        <f t="shared" si="57"/>
        <v>4</v>
      </c>
      <c r="AW186" s="74">
        <f>IF(AR186="","",$AR186-(($AW$2/CONFIGURACAO!$C$6)*$M186))</f>
        <v>395</v>
      </c>
      <c r="AX186" s="72">
        <f t="shared" si="58"/>
        <v>5</v>
      </c>
      <c r="AZ186" s="39">
        <f t="shared" si="59"/>
        <v>0.1028212459681395</v>
      </c>
      <c r="BA186" s="146">
        <f t="shared" si="60"/>
        <v>18</v>
      </c>
      <c r="BB186" s="146">
        <f t="shared" si="61"/>
        <v>387</v>
      </c>
      <c r="BC186" s="32">
        <f t="shared" si="62"/>
        <v>349</v>
      </c>
      <c r="BD186" s="148"/>
      <c r="BE186" s="40">
        <f t="shared" si="63"/>
        <v>0</v>
      </c>
      <c r="BF186" s="40">
        <f t="shared" si="64"/>
        <v>6.7515432098765427E-2</v>
      </c>
      <c r="BG186" s="40">
        <f t="shared" si="65"/>
        <v>0.39182939362795477</v>
      </c>
      <c r="BH186" s="40">
        <f t="shared" si="66"/>
        <v>4.042037186742118E-2</v>
      </c>
      <c r="BI186" s="40">
        <f t="shared" si="67"/>
        <v>0</v>
      </c>
      <c r="BJ186" s="40">
        <f t="shared" si="68"/>
        <v>0</v>
      </c>
      <c r="BK186" s="40">
        <f t="shared" si="69"/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 s="42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</row>
    <row r="187" spans="1:134" s="32" customFormat="1" ht="17" thickBot="1" x14ac:dyDescent="0.25">
      <c r="A187" s="124" t="str">
        <f>CONFIGURACAO!$C$4</f>
        <v>AREA 21</v>
      </c>
      <c r="B187" s="125">
        <v>185</v>
      </c>
      <c r="C187" s="249" t="s">
        <v>287</v>
      </c>
      <c r="D187" s="126">
        <f t="shared" si="73"/>
        <v>14</v>
      </c>
      <c r="E187" s="250" t="s">
        <v>522</v>
      </c>
      <c r="F187" s="250">
        <v>1</v>
      </c>
      <c r="G187" s="250">
        <v>1</v>
      </c>
      <c r="H187" s="250">
        <v>1</v>
      </c>
      <c r="I187" s="250">
        <v>1</v>
      </c>
      <c r="J187" s="87"/>
      <c r="K187" s="94"/>
      <c r="L187" s="94"/>
      <c r="M187" s="154">
        <f t="shared" si="70"/>
        <v>4</v>
      </c>
      <c r="N187">
        <v>1</v>
      </c>
      <c r="O187">
        <v>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s="139">
        <f t="shared" si="54"/>
        <v>3</v>
      </c>
      <c r="AD187" s="140">
        <f t="shared" si="55"/>
        <v>3</v>
      </c>
      <c r="AE187" s="141">
        <f t="shared" si="74"/>
        <v>0</v>
      </c>
      <c r="AF187" s="263">
        <f t="shared" si="75"/>
        <v>0</v>
      </c>
      <c r="AG187" s="265">
        <f t="shared" si="71"/>
        <v>3</v>
      </c>
      <c r="AI187" s="37">
        <f>IFERROR(IF(M187&gt;0,(N187*CONFIGURACAO!$C$20)+(O187*CONFIGURACAO!$C$21)+(P187*CONFIGURACAO!$C$22)+(Q187*CONFIGURACAO!$C$23)+(R187*CONFIGURACAO!$C$24),""),"")</f>
        <v>260</v>
      </c>
      <c r="AJ187" s="38">
        <f>IF(S187=0,0,IF(CONFIGURACAO!$C$15="SIM",(IF(S187&gt;CONFIGURACAO!$C$16,CONFIGURACAO!$C$16*CONFIGURACAO!$C$25,S187*CONFIGURACAO!$C$25)),'PI AREA  P75'!S187*CONFIGURACAO!$C$25))</f>
        <v>0</v>
      </c>
      <c r="AK187" s="38">
        <f>IF(T187=0,0,IF(CONFIGURACAO!$C$17="SIM",(IF(T187&gt;CONFIGURACAO!$C$18,CONFIGURACAO!$C$18*CONFIGURACAO!$C$26,T187*CONFIGURACAO!$C$26)),'PI AREA  P75'!T187*CONFIGURACAO!$C$26))</f>
        <v>0</v>
      </c>
      <c r="AL187" s="38">
        <f>IFERROR(IF(M187&gt;0,(U187*CONFIGURACAO!$C$29)+(V187*CONFIGURACAO!$C$30),""),"")</f>
        <v>0</v>
      </c>
      <c r="AM187" s="38">
        <f>IF(W187=0,0,IF(CONFIGURACAO!$C$41="SIM",(IF(W187&gt;CONFIGURACAO!$C$41,CONFIGURACAO!$C$41*CONFIGURACAO!$C$31,W187*CONFIGURACAO!$C$31)),'PI AREA  P75'!W187*CONFIGURACAO!$C$31))</f>
        <v>0</v>
      </c>
      <c r="AN187" s="38">
        <f>IF(X187=0,0,IF(CONFIGURACAO!$C$39="SIM",(IF(X187&gt;CONFIGURACAO!$C$40,CONFIGURACAO!$C$40*CONFIGURACAO!$C$32,X187*CONFIGURACAO!$C$32)),'PI AREA  P75'!X187*CONFIGURACAO!$C$32))</f>
        <v>0</v>
      </c>
      <c r="AO187" s="38">
        <f>IFERROR(IF(M187&gt;0,(Y187*CONFIGURACAO!$C$33)+(Z187*CONFIGURACAO!$C$34)+(AA187*CONFIGURACAO!$C$35)+(AB187*CONFIGURACAO!$C$36),""),"")</f>
        <v>0</v>
      </c>
      <c r="AP187" s="38">
        <f>IF(AA187=0,0,IF(CONFIGURACAO!$C$46="SIM",(IF(AA187&gt;CONFIGURACAO!$C$47,CONFIGURACAO!$C$47*CONFIGURACAO!$C$35,AA187*CONFIGURACAO!$C$35)),'PI AREA  P75'!AA187*CONFIGURACAO!$C$35))</f>
        <v>0</v>
      </c>
      <c r="AQ187" s="38">
        <f>IF(AB187=0,0,IF(CONFIGURACAO!$C$44="SIM",(IF(AB187&gt;CONFIGURACAO!$C$45,CONFIGURACAO!$C$45*CONFIGURACAO!$C$36,AB187*CONFIGURACAO!$C$36)),'PI AREA  P75'!AB187*CONFIGURACAO!$C$36))</f>
        <v>0</v>
      </c>
      <c r="AR187" s="38">
        <f t="shared" si="72"/>
        <v>260</v>
      </c>
      <c r="AS187" s="68">
        <f>IF(AR187="","",$AR187-(($AS$2/CONFIGURACAO!$C$6)*$M187))</f>
        <v>-40</v>
      </c>
      <c r="AT187" s="73" t="str">
        <f t="shared" si="56"/>
        <v>NAO</v>
      </c>
      <c r="AU187" s="75">
        <f>IF(AR187="","",$AR187-(($AU$2/CONFIGURACAO!$C$6)*$M187))</f>
        <v>-240</v>
      </c>
      <c r="AV187" s="76" t="str">
        <f t="shared" si="57"/>
        <v>NAO</v>
      </c>
      <c r="AW187" s="74">
        <f>IF(AR187="","",$AR187-(($AW$2/CONFIGURACAO!$C$6)*$M187))</f>
        <v>-440</v>
      </c>
      <c r="AX187" s="72" t="str">
        <f t="shared" si="58"/>
        <v>NAO</v>
      </c>
      <c r="AZ187" s="39">
        <f t="shared" si="59"/>
        <v>2.4414177124855038E-2</v>
      </c>
      <c r="BA187" s="146">
        <f t="shared" si="60"/>
        <v>3</v>
      </c>
      <c r="BB187" s="146">
        <f t="shared" si="61"/>
        <v>947</v>
      </c>
      <c r="BC187" s="32">
        <f t="shared" si="62"/>
        <v>870</v>
      </c>
      <c r="BD187" s="148"/>
      <c r="BE187" s="40">
        <f t="shared" si="63"/>
        <v>3.7257824143070044E-2</v>
      </c>
      <c r="BF187" s="40">
        <f t="shared" si="64"/>
        <v>7.716049382716049E-2</v>
      </c>
      <c r="BG187" s="40">
        <f t="shared" si="65"/>
        <v>0</v>
      </c>
      <c r="BH187" s="40">
        <f t="shared" si="66"/>
        <v>0</v>
      </c>
      <c r="BI187" s="40">
        <f t="shared" si="67"/>
        <v>0</v>
      </c>
      <c r="BJ187" s="40">
        <f t="shared" si="68"/>
        <v>0</v>
      </c>
      <c r="BK187" s="40">
        <f t="shared" si="69"/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 s="42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</row>
    <row r="188" spans="1:134" s="32" customFormat="1" ht="17" thickBot="1" x14ac:dyDescent="0.25">
      <c r="A188" s="124" t="str">
        <f>CONFIGURACAO!$C$4</f>
        <v>AREA 21</v>
      </c>
      <c r="B188" s="125">
        <v>186</v>
      </c>
      <c r="C188" s="249" t="s">
        <v>287</v>
      </c>
      <c r="D188" s="126">
        <f t="shared" si="73"/>
        <v>15</v>
      </c>
      <c r="E188" s="250" t="s">
        <v>523</v>
      </c>
      <c r="F188" s="250">
        <v>0</v>
      </c>
      <c r="G188" s="250">
        <v>1</v>
      </c>
      <c r="H188" s="250">
        <v>1</v>
      </c>
      <c r="I188" s="250">
        <v>1</v>
      </c>
      <c r="J188" s="87"/>
      <c r="K188" s="94"/>
      <c r="L188" s="94"/>
      <c r="M188" s="154">
        <f t="shared" si="70"/>
        <v>3</v>
      </c>
      <c r="N188">
        <v>3.5</v>
      </c>
      <c r="O188">
        <v>2</v>
      </c>
      <c r="P188">
        <v>5</v>
      </c>
      <c r="Q188">
        <v>2.75</v>
      </c>
      <c r="R188">
        <v>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s="139">
        <f t="shared" si="54"/>
        <v>5.5</v>
      </c>
      <c r="AD188" s="140">
        <f t="shared" si="55"/>
        <v>10.5</v>
      </c>
      <c r="AE188" s="141">
        <f t="shared" si="74"/>
        <v>0</v>
      </c>
      <c r="AF188" s="263">
        <f t="shared" si="75"/>
        <v>0</v>
      </c>
      <c r="AG188" s="265">
        <f t="shared" si="71"/>
        <v>5.5</v>
      </c>
      <c r="AI188" s="37">
        <f>IFERROR(IF(M188&gt;0,(N188*CONFIGURACAO!$C$20)+(O188*CONFIGURACAO!$C$21)+(P188*CONFIGURACAO!$C$22)+(Q188*CONFIGURACAO!$C$23)+(R188*CONFIGURACAO!$C$24),""),"")</f>
        <v>960</v>
      </c>
      <c r="AJ188" s="38">
        <f>IF(S188=0,0,IF(CONFIGURACAO!$C$15="SIM",(IF(S188&gt;CONFIGURACAO!$C$16,CONFIGURACAO!$C$16*CONFIGURACAO!$C$25,S188*CONFIGURACAO!$C$25)),'PI AREA  P75'!S188*CONFIGURACAO!$C$25))</f>
        <v>0</v>
      </c>
      <c r="AK188" s="38">
        <f>IF(T188=0,0,IF(CONFIGURACAO!$C$17="SIM",(IF(T188&gt;CONFIGURACAO!$C$18,CONFIGURACAO!$C$18*CONFIGURACAO!$C$26,T188*CONFIGURACAO!$C$26)),'PI AREA  P75'!T188*CONFIGURACAO!$C$26))</f>
        <v>0</v>
      </c>
      <c r="AL188" s="38">
        <f>IFERROR(IF(M188&gt;0,(U188*CONFIGURACAO!$C$29)+(V188*CONFIGURACAO!$C$30),""),"")</f>
        <v>0</v>
      </c>
      <c r="AM188" s="38">
        <f>IF(W188=0,0,IF(CONFIGURACAO!$C$41="SIM",(IF(W188&gt;CONFIGURACAO!$C$41,CONFIGURACAO!$C$41*CONFIGURACAO!$C$31,W188*CONFIGURACAO!$C$31)),'PI AREA  P75'!W188*CONFIGURACAO!$C$31))</f>
        <v>0</v>
      </c>
      <c r="AN188" s="38">
        <f>IF(X188=0,0,IF(CONFIGURACAO!$C$39="SIM",(IF(X188&gt;CONFIGURACAO!$C$40,CONFIGURACAO!$C$40*CONFIGURACAO!$C$32,X188*CONFIGURACAO!$C$32)),'PI AREA  P75'!X188*CONFIGURACAO!$C$32))</f>
        <v>0</v>
      </c>
      <c r="AO188" s="38">
        <f>IFERROR(IF(M188&gt;0,(Y188*CONFIGURACAO!$C$33)+(Z188*CONFIGURACAO!$C$34)+(AA188*CONFIGURACAO!$C$35)+(AB188*CONFIGURACAO!$C$36),""),"")</f>
        <v>0</v>
      </c>
      <c r="AP188" s="38">
        <f>IF(AA188=0,0,IF(CONFIGURACAO!$C$46="SIM",(IF(AA188&gt;CONFIGURACAO!$C$47,CONFIGURACAO!$C$47*CONFIGURACAO!$C$35,AA188*CONFIGURACAO!$C$35)),'PI AREA  P75'!AA188*CONFIGURACAO!$C$35))</f>
        <v>0</v>
      </c>
      <c r="AQ188" s="38">
        <f>IF(AB188=0,0,IF(CONFIGURACAO!$C$44="SIM",(IF(AB188&gt;CONFIGURACAO!$C$45,CONFIGURACAO!$C$45*CONFIGURACAO!$C$36,AB188*CONFIGURACAO!$C$36)),'PI AREA  P75'!AB188*CONFIGURACAO!$C$36))</f>
        <v>0</v>
      </c>
      <c r="AR188" s="38">
        <f t="shared" si="72"/>
        <v>960</v>
      </c>
      <c r="AS188" s="68">
        <f>IF(AR188="","",$AR188-(($AS$2/CONFIGURACAO!$C$6)*$M188))</f>
        <v>735</v>
      </c>
      <c r="AT188" s="73">
        <f t="shared" si="56"/>
        <v>3</v>
      </c>
      <c r="AU188" s="75">
        <f>IF(AR188="","",$AR188-(($AU$2/CONFIGURACAO!$C$6)*$M188))</f>
        <v>585</v>
      </c>
      <c r="AV188" s="76">
        <f t="shared" si="57"/>
        <v>4</v>
      </c>
      <c r="AW188" s="74">
        <f>IF(AR188="","",$AR188-(($AW$2/CONFIGURACAO!$C$6)*$M188))</f>
        <v>435</v>
      </c>
      <c r="AX188" s="72">
        <f t="shared" si="58"/>
        <v>5</v>
      </c>
      <c r="AZ188" s="39">
        <f t="shared" si="59"/>
        <v>9.0144653999464766E-2</v>
      </c>
      <c r="BA188" s="146">
        <f t="shared" si="60"/>
        <v>15.25</v>
      </c>
      <c r="BB188" s="146">
        <f t="shared" si="61"/>
        <v>470</v>
      </c>
      <c r="BC188" s="32">
        <f t="shared" si="62"/>
        <v>411</v>
      </c>
      <c r="BD188" s="148"/>
      <c r="BE188" s="40">
        <f t="shared" si="63"/>
        <v>0.13040238450074518</v>
      </c>
      <c r="BF188" s="40">
        <f t="shared" si="64"/>
        <v>7.716049382716049E-2</v>
      </c>
      <c r="BG188" s="40">
        <f t="shared" si="65"/>
        <v>0.12846865364850976</v>
      </c>
      <c r="BH188" s="40">
        <f t="shared" si="66"/>
        <v>0.11115602263540826</v>
      </c>
      <c r="BI188" s="40">
        <f t="shared" si="67"/>
        <v>0.21321961620469082</v>
      </c>
      <c r="BJ188" s="40">
        <f t="shared" si="68"/>
        <v>0</v>
      </c>
      <c r="BK188" s="40">
        <f t="shared" si="69"/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 s="42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</row>
    <row r="189" spans="1:134" s="32" customFormat="1" ht="17" thickBot="1" x14ac:dyDescent="0.25">
      <c r="A189" s="124" t="str">
        <f>CONFIGURACAO!$C$4</f>
        <v>AREA 21</v>
      </c>
      <c r="B189" s="125">
        <v>187</v>
      </c>
      <c r="C189" s="249" t="s">
        <v>287</v>
      </c>
      <c r="D189" s="126">
        <f t="shared" si="73"/>
        <v>16</v>
      </c>
      <c r="E189" s="250" t="s">
        <v>524</v>
      </c>
      <c r="F189" s="250">
        <v>1</v>
      </c>
      <c r="G189" s="250">
        <v>1</v>
      </c>
      <c r="H189" s="250">
        <v>1</v>
      </c>
      <c r="I189" s="250">
        <v>1</v>
      </c>
      <c r="J189" s="87"/>
      <c r="K189" s="94"/>
      <c r="L189" s="94"/>
      <c r="M189" s="154">
        <f t="shared" si="70"/>
        <v>4</v>
      </c>
      <c r="N189">
        <v>1</v>
      </c>
      <c r="O189">
        <v>4.75</v>
      </c>
      <c r="P189">
        <v>5.75</v>
      </c>
      <c r="Q189">
        <v>0.75</v>
      </c>
      <c r="R189">
        <v>0</v>
      </c>
      <c r="S189">
        <v>0</v>
      </c>
      <c r="T189">
        <v>0.75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 s="139">
        <f t="shared" si="54"/>
        <v>5.75</v>
      </c>
      <c r="AD189" s="140">
        <f t="shared" si="55"/>
        <v>11.5</v>
      </c>
      <c r="AE189" s="141">
        <f t="shared" si="74"/>
        <v>0</v>
      </c>
      <c r="AF189" s="263">
        <f t="shared" si="75"/>
        <v>0</v>
      </c>
      <c r="AG189" s="265">
        <f t="shared" si="71"/>
        <v>5.75</v>
      </c>
      <c r="AI189" s="37">
        <f>IFERROR(IF(M189&gt;0,(N189*CONFIGURACAO!$C$20)+(O189*CONFIGURACAO!$C$21)+(P189*CONFIGURACAO!$C$22)+(Q189*CONFIGURACAO!$C$23)+(R189*CONFIGURACAO!$C$24),""),"")</f>
        <v>855</v>
      </c>
      <c r="AJ189" s="38">
        <f>IF(S189=0,0,IF(CONFIGURACAO!$C$15="SIM",(IF(S189&gt;CONFIGURACAO!$C$16,CONFIGURACAO!$C$16*CONFIGURACAO!$C$25,S189*CONFIGURACAO!$C$25)),'PI AREA  P75'!S189*CONFIGURACAO!$C$25))</f>
        <v>0</v>
      </c>
      <c r="AK189" s="38">
        <f>IF(T189=0,0,IF(CONFIGURACAO!$C$17="SIM",(IF(T189&gt;CONFIGURACAO!$C$18,CONFIGURACAO!$C$18*CONFIGURACAO!$C$26,T189*CONFIGURACAO!$C$26)),'PI AREA  P75'!T189*CONFIGURACAO!$C$26))</f>
        <v>3.75</v>
      </c>
      <c r="AL189" s="38">
        <f>IFERROR(IF(M189&gt;0,(U189*CONFIGURACAO!$C$29)+(V189*CONFIGURACAO!$C$30),""),"")</f>
        <v>0</v>
      </c>
      <c r="AM189" s="38">
        <f>IF(W189=0,0,IF(CONFIGURACAO!$C$41="SIM",(IF(W189&gt;CONFIGURACAO!$C$41,CONFIGURACAO!$C$41*CONFIGURACAO!$C$31,W189*CONFIGURACAO!$C$31)),'PI AREA  P75'!W189*CONFIGURACAO!$C$31))</f>
        <v>0</v>
      </c>
      <c r="AN189" s="38">
        <f>IF(X189=0,0,IF(CONFIGURACAO!$C$39="SIM",(IF(X189&gt;CONFIGURACAO!$C$40,CONFIGURACAO!$C$40*CONFIGURACAO!$C$32,X189*CONFIGURACAO!$C$32)),'PI AREA  P75'!X189*CONFIGURACAO!$C$32))</f>
        <v>0</v>
      </c>
      <c r="AO189" s="38">
        <f>IFERROR(IF(M189&gt;0,(Y189*CONFIGURACAO!$C$33)+(Z189*CONFIGURACAO!$C$34)+(AA189*CONFIGURACAO!$C$35)+(AB189*CONFIGURACAO!$C$36),""),"")</f>
        <v>10</v>
      </c>
      <c r="AP189" s="38">
        <f>IF(AA189=0,0,IF(CONFIGURACAO!$C$46="SIM",(IF(AA189&gt;CONFIGURACAO!$C$47,CONFIGURACAO!$C$47*CONFIGURACAO!$C$35,AA189*CONFIGURACAO!$C$35)),'PI AREA  P75'!AA189*CONFIGURACAO!$C$35))</f>
        <v>0</v>
      </c>
      <c r="AQ189" s="38">
        <f>IF(AB189=0,0,IF(CONFIGURACAO!$C$44="SIM",(IF(AB189&gt;CONFIGURACAO!$C$45,CONFIGURACAO!$C$45*CONFIGURACAO!$C$36,AB189*CONFIGURACAO!$C$36)),'PI AREA  P75'!AB189*CONFIGURACAO!$C$36))</f>
        <v>10</v>
      </c>
      <c r="AR189" s="38">
        <f t="shared" si="72"/>
        <v>878.75</v>
      </c>
      <c r="AS189" s="68">
        <f>IF(AR189="","",$AR189-(($AS$2/CONFIGURACAO!$C$6)*$M189))</f>
        <v>578.75</v>
      </c>
      <c r="AT189" s="73">
        <f t="shared" si="56"/>
        <v>3</v>
      </c>
      <c r="AU189" s="75">
        <f>IF(AR189="","",$AR189-(($AU$2/CONFIGURACAO!$C$6)*$M189))</f>
        <v>378.75</v>
      </c>
      <c r="AV189" s="76">
        <f t="shared" si="57"/>
        <v>4</v>
      </c>
      <c r="AW189" s="74">
        <f>IF(AR189="","",$AR189-(($AW$2/CONFIGURACAO!$C$6)*$M189))</f>
        <v>178.75</v>
      </c>
      <c r="AX189" s="72">
        <f t="shared" si="58"/>
        <v>5</v>
      </c>
      <c r="AZ189" s="39">
        <f t="shared" si="59"/>
        <v>8.2515223647947569E-2</v>
      </c>
      <c r="BA189" s="146">
        <f t="shared" si="60"/>
        <v>14</v>
      </c>
      <c r="BB189" s="146">
        <f t="shared" si="61"/>
        <v>513</v>
      </c>
      <c r="BC189" s="32">
        <f t="shared" si="62"/>
        <v>454</v>
      </c>
      <c r="BD189" s="148"/>
      <c r="BE189" s="40">
        <f t="shared" si="63"/>
        <v>3.7257824143070044E-2</v>
      </c>
      <c r="BF189" s="40">
        <f t="shared" si="64"/>
        <v>0.18325617283950615</v>
      </c>
      <c r="BG189" s="40">
        <f t="shared" si="65"/>
        <v>0.14773895169578624</v>
      </c>
      <c r="BH189" s="40">
        <f t="shared" si="66"/>
        <v>3.0315278900565887E-2</v>
      </c>
      <c r="BI189" s="40">
        <f t="shared" si="67"/>
        <v>0</v>
      </c>
      <c r="BJ189" s="40">
        <f t="shared" si="68"/>
        <v>0</v>
      </c>
      <c r="BK189" s="40">
        <f t="shared" si="69"/>
        <v>0.1203852327447833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</v>
      </c>
      <c r="BT189" s="42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</row>
    <row r="190" spans="1:134" s="32" customFormat="1" ht="17" thickBot="1" x14ac:dyDescent="0.25">
      <c r="A190" s="124" t="str">
        <f>CONFIGURACAO!$C$4</f>
        <v>AREA 21</v>
      </c>
      <c r="B190" s="125">
        <v>188</v>
      </c>
      <c r="C190" s="249" t="s">
        <v>287</v>
      </c>
      <c r="D190" s="126">
        <f t="shared" si="73"/>
        <v>17</v>
      </c>
      <c r="E190" s="250" t="s">
        <v>525</v>
      </c>
      <c r="F190" s="250">
        <v>0</v>
      </c>
      <c r="G190" s="250">
        <v>0</v>
      </c>
      <c r="H190" s="250">
        <v>0</v>
      </c>
      <c r="I190" s="250">
        <v>1</v>
      </c>
      <c r="J190" s="87"/>
      <c r="K190" s="94"/>
      <c r="L190" s="94"/>
      <c r="M190" s="154">
        <f t="shared" si="70"/>
        <v>1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s="139">
        <f t="shared" si="54"/>
        <v>2</v>
      </c>
      <c r="AD190" s="140">
        <f t="shared" si="55"/>
        <v>2</v>
      </c>
      <c r="AE190" s="141">
        <f t="shared" si="74"/>
        <v>0</v>
      </c>
      <c r="AF190" s="263">
        <f t="shared" si="75"/>
        <v>0</v>
      </c>
      <c r="AG190" s="265">
        <f t="shared" si="71"/>
        <v>2</v>
      </c>
      <c r="AI190" s="37">
        <f>IFERROR(IF(M190&gt;0,(N190*CONFIGURACAO!$C$20)+(O190*CONFIGURACAO!$C$21)+(P190*CONFIGURACAO!$C$22)+(Q190*CONFIGURACAO!$C$23)+(R190*CONFIGURACAO!$C$24),""),"")</f>
        <v>180</v>
      </c>
      <c r="AJ190" s="38">
        <f>IF(S190=0,0,IF(CONFIGURACAO!$C$15="SIM",(IF(S190&gt;CONFIGURACAO!$C$16,CONFIGURACAO!$C$16*CONFIGURACAO!$C$25,S190*CONFIGURACAO!$C$25)),'PI AREA  P75'!S190*CONFIGURACAO!$C$25))</f>
        <v>0</v>
      </c>
      <c r="AK190" s="38">
        <f>IF(T190=0,0,IF(CONFIGURACAO!$C$17="SIM",(IF(T190&gt;CONFIGURACAO!$C$18,CONFIGURACAO!$C$18*CONFIGURACAO!$C$26,T190*CONFIGURACAO!$C$26)),'PI AREA  P75'!T190*CONFIGURACAO!$C$26))</f>
        <v>0</v>
      </c>
      <c r="AL190" s="38">
        <f>IFERROR(IF(M190&gt;0,(U190*CONFIGURACAO!$C$29)+(V190*CONFIGURACAO!$C$30),""),"")</f>
        <v>0</v>
      </c>
      <c r="AM190" s="38">
        <f>IF(W190=0,0,IF(CONFIGURACAO!$C$41="SIM",(IF(W190&gt;CONFIGURACAO!$C$41,CONFIGURACAO!$C$41*CONFIGURACAO!$C$31,W190*CONFIGURACAO!$C$31)),'PI AREA  P75'!W190*CONFIGURACAO!$C$31))</f>
        <v>0</v>
      </c>
      <c r="AN190" s="38">
        <f>IF(X190=0,0,IF(CONFIGURACAO!$C$39="SIM",(IF(X190&gt;CONFIGURACAO!$C$40,CONFIGURACAO!$C$40*CONFIGURACAO!$C$32,X190*CONFIGURACAO!$C$32)),'PI AREA  P75'!X190*CONFIGURACAO!$C$32))</f>
        <v>0</v>
      </c>
      <c r="AO190" s="38">
        <f>IFERROR(IF(M190&gt;0,(Y190*CONFIGURACAO!$C$33)+(Z190*CONFIGURACAO!$C$34)+(AA190*CONFIGURACAO!$C$35)+(AB190*CONFIGURACAO!$C$36),""),"")</f>
        <v>0</v>
      </c>
      <c r="AP190" s="38">
        <f>IF(AA190=0,0,IF(CONFIGURACAO!$C$46="SIM",(IF(AA190&gt;CONFIGURACAO!$C$47,CONFIGURACAO!$C$47*CONFIGURACAO!$C$35,AA190*CONFIGURACAO!$C$35)),'PI AREA  P75'!AA190*CONFIGURACAO!$C$35))</f>
        <v>0</v>
      </c>
      <c r="AQ190" s="38">
        <f>IF(AB190=0,0,IF(CONFIGURACAO!$C$44="SIM",(IF(AB190&gt;CONFIGURACAO!$C$45,CONFIGURACAO!$C$45*CONFIGURACAO!$C$36,AB190*CONFIGURACAO!$C$36)),'PI AREA  P75'!AB190*CONFIGURACAO!$C$36))</f>
        <v>0</v>
      </c>
      <c r="AR190" s="38">
        <f t="shared" si="72"/>
        <v>180</v>
      </c>
      <c r="AS190" s="68">
        <f>IF(AR190="","",$AR190-(($AS$2/CONFIGURACAO!$C$6)*$M190))</f>
        <v>105</v>
      </c>
      <c r="AT190" s="73">
        <f t="shared" si="56"/>
        <v>3</v>
      </c>
      <c r="AU190" s="75">
        <f>IF(AR190="","",$AR190-(($AU$2/CONFIGURACAO!$C$6)*$M190))</f>
        <v>55</v>
      </c>
      <c r="AV190" s="76">
        <f t="shared" si="57"/>
        <v>4</v>
      </c>
      <c r="AW190" s="74">
        <f>IF(AR190="","",$AR190-(($AW$2/CONFIGURACAO!$C$6)*$M190))</f>
        <v>5</v>
      </c>
      <c r="AX190" s="72">
        <f t="shared" si="58"/>
        <v>5</v>
      </c>
      <c r="AZ190" s="39">
        <f t="shared" si="59"/>
        <v>1.6902122624899645E-2</v>
      </c>
      <c r="BA190" s="146">
        <f t="shared" si="60"/>
        <v>2</v>
      </c>
      <c r="BB190" s="146">
        <f t="shared" si="61"/>
        <v>1033</v>
      </c>
      <c r="BC190" s="32">
        <f t="shared" si="62"/>
        <v>948</v>
      </c>
      <c r="BD190" s="148"/>
      <c r="BE190" s="40">
        <f t="shared" si="63"/>
        <v>3.7257824143070044E-2</v>
      </c>
      <c r="BF190" s="40">
        <f t="shared" si="64"/>
        <v>3.8580246913580245E-2</v>
      </c>
      <c r="BG190" s="40">
        <f t="shared" si="65"/>
        <v>0</v>
      </c>
      <c r="BH190" s="40">
        <f t="shared" si="66"/>
        <v>0</v>
      </c>
      <c r="BI190" s="40">
        <f t="shared" si="67"/>
        <v>0</v>
      </c>
      <c r="BJ190" s="40">
        <f t="shared" si="68"/>
        <v>0</v>
      </c>
      <c r="BK190" s="40">
        <f t="shared" si="69"/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 s="42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</row>
    <row r="191" spans="1:134" s="32" customFormat="1" ht="17" thickBot="1" x14ac:dyDescent="0.25">
      <c r="A191" s="124" t="str">
        <f>CONFIGURACAO!$C$4</f>
        <v>AREA 21</v>
      </c>
      <c r="B191" s="125">
        <v>189</v>
      </c>
      <c r="C191" s="249" t="s">
        <v>287</v>
      </c>
      <c r="D191" s="126">
        <f t="shared" si="73"/>
        <v>18</v>
      </c>
      <c r="E191" s="250" t="s">
        <v>526</v>
      </c>
      <c r="F191" s="250">
        <v>1</v>
      </c>
      <c r="G191" s="250">
        <v>1</v>
      </c>
      <c r="H191" s="250">
        <v>1</v>
      </c>
      <c r="I191" s="250">
        <v>1</v>
      </c>
      <c r="J191" s="87"/>
      <c r="K191" s="94"/>
      <c r="L191" s="94"/>
      <c r="M191" s="154">
        <f t="shared" si="70"/>
        <v>4</v>
      </c>
      <c r="N191">
        <v>1</v>
      </c>
      <c r="O191">
        <v>2.75</v>
      </c>
      <c r="P191">
        <v>4</v>
      </c>
      <c r="Q191">
        <v>12.5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s="139">
        <f t="shared" si="54"/>
        <v>3.75</v>
      </c>
      <c r="AD191" s="140">
        <f t="shared" si="55"/>
        <v>7.75</v>
      </c>
      <c r="AE191" s="141">
        <f t="shared" si="74"/>
        <v>0</v>
      </c>
      <c r="AF191" s="263">
        <f t="shared" si="75"/>
        <v>0</v>
      </c>
      <c r="AG191" s="265">
        <f t="shared" si="71"/>
        <v>3.75</v>
      </c>
      <c r="AI191" s="37">
        <f>IFERROR(IF(M191&gt;0,(N191*CONFIGURACAO!$C$20)+(O191*CONFIGURACAO!$C$21)+(P191*CONFIGURACAO!$C$22)+(Q191*CONFIGURACAO!$C$23)+(R191*CONFIGURACAO!$C$24),""),"")</f>
        <v>1060</v>
      </c>
      <c r="AJ191" s="38">
        <f>IF(S191=0,0,IF(CONFIGURACAO!$C$15="SIM",(IF(S191&gt;CONFIGURACAO!$C$16,CONFIGURACAO!$C$16*CONFIGURACAO!$C$25,S191*CONFIGURACAO!$C$25)),'PI AREA  P75'!S191*CONFIGURACAO!$C$25))</f>
        <v>0</v>
      </c>
      <c r="AK191" s="38">
        <f>IF(T191=0,0,IF(CONFIGURACAO!$C$17="SIM",(IF(T191&gt;CONFIGURACAO!$C$18,CONFIGURACAO!$C$18*CONFIGURACAO!$C$26,T191*CONFIGURACAO!$C$26)),'PI AREA  P75'!T191*CONFIGURACAO!$C$26))</f>
        <v>0</v>
      </c>
      <c r="AL191" s="38">
        <f>IFERROR(IF(M191&gt;0,(U191*CONFIGURACAO!$C$29)+(V191*CONFIGURACAO!$C$30),""),"")</f>
        <v>0</v>
      </c>
      <c r="AM191" s="38">
        <f>IF(W191=0,0,IF(CONFIGURACAO!$C$41="SIM",(IF(W191&gt;CONFIGURACAO!$C$41,CONFIGURACAO!$C$41*CONFIGURACAO!$C$31,W191*CONFIGURACAO!$C$31)),'PI AREA  P75'!W191*CONFIGURACAO!$C$31))</f>
        <v>0</v>
      </c>
      <c r="AN191" s="38">
        <f>IF(X191=0,0,IF(CONFIGURACAO!$C$39="SIM",(IF(X191&gt;CONFIGURACAO!$C$40,CONFIGURACAO!$C$40*CONFIGURACAO!$C$32,X191*CONFIGURACAO!$C$32)),'PI AREA  P75'!X191*CONFIGURACAO!$C$32))</f>
        <v>0</v>
      </c>
      <c r="AO191" s="38">
        <f>IFERROR(IF(M191&gt;0,(Y191*CONFIGURACAO!$C$33)+(Z191*CONFIGURACAO!$C$34)+(AA191*CONFIGURACAO!$C$35)+(AB191*CONFIGURACAO!$C$36),""),"")</f>
        <v>0</v>
      </c>
      <c r="AP191" s="38">
        <f>IF(AA191=0,0,IF(CONFIGURACAO!$C$46="SIM",(IF(AA191&gt;CONFIGURACAO!$C$47,CONFIGURACAO!$C$47*CONFIGURACAO!$C$35,AA191*CONFIGURACAO!$C$35)),'PI AREA  P75'!AA191*CONFIGURACAO!$C$35))</f>
        <v>0</v>
      </c>
      <c r="AQ191" s="38">
        <f>IF(AB191=0,0,IF(CONFIGURACAO!$C$44="SIM",(IF(AB191&gt;CONFIGURACAO!$C$45,CONFIGURACAO!$C$45*CONFIGURACAO!$C$36,AB191*CONFIGURACAO!$C$36)),'PI AREA  P75'!AB191*CONFIGURACAO!$C$36))</f>
        <v>0</v>
      </c>
      <c r="AR191" s="38">
        <f t="shared" si="72"/>
        <v>1060</v>
      </c>
      <c r="AS191" s="68">
        <f>IF(AR191="","",$AR191-(($AS$2/CONFIGURACAO!$C$6)*$M191))</f>
        <v>760</v>
      </c>
      <c r="AT191" s="73">
        <f t="shared" si="56"/>
        <v>3</v>
      </c>
      <c r="AU191" s="75">
        <f>IF(AR191="","",$AR191-(($AU$2/CONFIGURACAO!$C$6)*$M191))</f>
        <v>560</v>
      </c>
      <c r="AV191" s="76">
        <f t="shared" si="57"/>
        <v>4</v>
      </c>
      <c r="AW191" s="74">
        <f>IF(AR191="","",$AR191-(($AW$2/CONFIGURACAO!$C$6)*$M191))</f>
        <v>360</v>
      </c>
      <c r="AX191" s="72">
        <f t="shared" si="58"/>
        <v>5</v>
      </c>
      <c r="AZ191" s="39">
        <f t="shared" si="59"/>
        <v>9.9534722124409003E-2</v>
      </c>
      <c r="BA191" s="146">
        <f t="shared" si="60"/>
        <v>20.25</v>
      </c>
      <c r="BB191" s="146">
        <f t="shared" si="61"/>
        <v>315</v>
      </c>
      <c r="BC191" s="32">
        <f t="shared" si="62"/>
        <v>370</v>
      </c>
      <c r="BD191" s="148"/>
      <c r="BE191" s="40">
        <f t="shared" si="63"/>
        <v>3.7257824143070044E-2</v>
      </c>
      <c r="BF191" s="40">
        <f t="shared" si="64"/>
        <v>0.10609567901234568</v>
      </c>
      <c r="BG191" s="40">
        <f t="shared" si="65"/>
        <v>0.10277492291880781</v>
      </c>
      <c r="BH191" s="40">
        <f t="shared" si="66"/>
        <v>0.50525464834276479</v>
      </c>
      <c r="BI191" s="40">
        <f t="shared" si="67"/>
        <v>0</v>
      </c>
      <c r="BJ191" s="40">
        <f t="shared" si="68"/>
        <v>0</v>
      </c>
      <c r="BK191" s="40">
        <f t="shared" si="69"/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 s="42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</row>
    <row r="192" spans="1:134" s="32" customFormat="1" ht="17" thickBot="1" x14ac:dyDescent="0.25">
      <c r="A192" s="124" t="str">
        <f>CONFIGURACAO!$C$4</f>
        <v>AREA 21</v>
      </c>
      <c r="B192" s="125">
        <v>190</v>
      </c>
      <c r="C192" s="249" t="s">
        <v>287</v>
      </c>
      <c r="D192" s="126">
        <f t="shared" si="73"/>
        <v>19</v>
      </c>
      <c r="E192" s="250" t="s">
        <v>527</v>
      </c>
      <c r="F192" s="250">
        <v>1</v>
      </c>
      <c r="G192" s="250">
        <v>1</v>
      </c>
      <c r="H192" s="250">
        <v>1</v>
      </c>
      <c r="I192" s="250">
        <v>1</v>
      </c>
      <c r="J192" s="87"/>
      <c r="K192" s="94"/>
      <c r="L192" s="94"/>
      <c r="M192" s="154">
        <f t="shared" si="70"/>
        <v>4</v>
      </c>
      <c r="N192">
        <v>7</v>
      </c>
      <c r="O192">
        <v>12.5</v>
      </c>
      <c r="P192">
        <v>12.75</v>
      </c>
      <c r="Q192">
        <v>5.75</v>
      </c>
      <c r="R192">
        <v>0</v>
      </c>
      <c r="S192">
        <v>0</v>
      </c>
      <c r="T192">
        <v>2.75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 s="139">
        <f t="shared" si="54"/>
        <v>19.5</v>
      </c>
      <c r="AD192" s="140">
        <f t="shared" si="55"/>
        <v>32.25</v>
      </c>
      <c r="AE192" s="141">
        <f t="shared" si="74"/>
        <v>0</v>
      </c>
      <c r="AF192" s="263">
        <f t="shared" si="75"/>
        <v>0</v>
      </c>
      <c r="AG192" s="265">
        <f t="shared" si="71"/>
        <v>19.5</v>
      </c>
      <c r="AI192" s="37">
        <f>IFERROR(IF(M192&gt;0,(N192*CONFIGURACAO!$C$20)+(O192*CONFIGURACAO!$C$21)+(P192*CONFIGURACAO!$C$22)+(Q192*CONFIGURACAO!$C$23)+(R192*CONFIGURACAO!$C$24),""),"")</f>
        <v>2695</v>
      </c>
      <c r="AJ192" s="38">
        <f>IF(S192=0,0,IF(CONFIGURACAO!$C$15="SIM",(IF(S192&gt;CONFIGURACAO!$C$16,CONFIGURACAO!$C$16*CONFIGURACAO!$C$25,S192*CONFIGURACAO!$C$25)),'PI AREA  P75'!S192*CONFIGURACAO!$C$25))</f>
        <v>0</v>
      </c>
      <c r="AK192" s="38">
        <f>IF(T192=0,0,IF(CONFIGURACAO!$C$17="SIM",(IF(T192&gt;CONFIGURACAO!$C$18,CONFIGURACAO!$C$18*CONFIGURACAO!$C$26,T192*CONFIGURACAO!$C$26)),'PI AREA  P75'!T192*CONFIGURACAO!$C$26))</f>
        <v>13.75</v>
      </c>
      <c r="AL192" s="38">
        <f>IFERROR(IF(M192&gt;0,(U192*CONFIGURACAO!$C$29)+(V192*CONFIGURACAO!$C$30),""),"")</f>
        <v>0</v>
      </c>
      <c r="AM192" s="38">
        <f>IF(W192=0,0,IF(CONFIGURACAO!$C$41="SIM",(IF(W192&gt;CONFIGURACAO!$C$41,CONFIGURACAO!$C$41*CONFIGURACAO!$C$31,W192*CONFIGURACAO!$C$31)),'PI AREA  P75'!W192*CONFIGURACAO!$C$31))</f>
        <v>0</v>
      </c>
      <c r="AN192" s="38">
        <f>IF(X192=0,0,IF(CONFIGURACAO!$C$39="SIM",(IF(X192&gt;CONFIGURACAO!$C$40,CONFIGURACAO!$C$40*CONFIGURACAO!$C$32,X192*CONFIGURACAO!$C$32)),'PI AREA  P75'!X192*CONFIGURACAO!$C$32))</f>
        <v>0</v>
      </c>
      <c r="AO192" s="38">
        <f>IFERROR(IF(M192&gt;0,(Y192*CONFIGURACAO!$C$33)+(Z192*CONFIGURACAO!$C$34)+(AA192*CONFIGURACAO!$C$35)+(AB192*CONFIGURACAO!$C$36),""),"")</f>
        <v>10</v>
      </c>
      <c r="AP192" s="38">
        <f>IF(AA192=0,0,IF(CONFIGURACAO!$C$46="SIM",(IF(AA192&gt;CONFIGURACAO!$C$47,CONFIGURACAO!$C$47*CONFIGURACAO!$C$35,AA192*CONFIGURACAO!$C$35)),'PI AREA  P75'!AA192*CONFIGURACAO!$C$35))</f>
        <v>0</v>
      </c>
      <c r="AQ192" s="38">
        <f>IF(AB192=0,0,IF(CONFIGURACAO!$C$44="SIM",(IF(AB192&gt;CONFIGURACAO!$C$45,CONFIGURACAO!$C$45*CONFIGURACAO!$C$36,AB192*CONFIGURACAO!$C$36)),'PI AREA  P75'!AB192*CONFIGURACAO!$C$36))</f>
        <v>10</v>
      </c>
      <c r="AR192" s="38">
        <f t="shared" si="72"/>
        <v>2728.75</v>
      </c>
      <c r="AS192" s="68">
        <f>IF(AR192="","",$AR192-(($AS$2/CONFIGURACAO!$C$6)*$M192))</f>
        <v>2428.75</v>
      </c>
      <c r="AT192" s="73">
        <f t="shared" si="56"/>
        <v>3</v>
      </c>
      <c r="AU192" s="75">
        <f>IF(AR192="","",$AR192-(($AU$2/CONFIGURACAO!$C$6)*$M192))</f>
        <v>2228.75</v>
      </c>
      <c r="AV192" s="76">
        <f t="shared" si="57"/>
        <v>4</v>
      </c>
      <c r="AW192" s="74">
        <f>IF(AR192="","",$AR192-(($AW$2/CONFIGURACAO!$C$6)*$M192))</f>
        <v>2028.75</v>
      </c>
      <c r="AX192" s="72">
        <f t="shared" si="58"/>
        <v>5</v>
      </c>
      <c r="AZ192" s="39">
        <f t="shared" si="59"/>
        <v>0.25623148395941608</v>
      </c>
      <c r="BA192" s="146">
        <f t="shared" si="60"/>
        <v>41.75</v>
      </c>
      <c r="BB192" s="146">
        <f t="shared" si="61"/>
        <v>67</v>
      </c>
      <c r="BC192" s="32">
        <f t="shared" si="62"/>
        <v>54</v>
      </c>
      <c r="BD192" s="148"/>
      <c r="BE192" s="40">
        <f t="shared" si="63"/>
        <v>0.26080476900149036</v>
      </c>
      <c r="BF192" s="40">
        <f t="shared" si="64"/>
        <v>0.48225308641975306</v>
      </c>
      <c r="BG192" s="40">
        <f t="shared" si="65"/>
        <v>0.32759506680369993</v>
      </c>
      <c r="BH192" s="40">
        <f t="shared" si="66"/>
        <v>0.23241713823767179</v>
      </c>
      <c r="BI192" s="40">
        <f t="shared" si="67"/>
        <v>0</v>
      </c>
      <c r="BJ192" s="40">
        <f t="shared" si="68"/>
        <v>0</v>
      </c>
      <c r="BK192" s="40">
        <f t="shared" si="69"/>
        <v>0.44141252006420545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1</v>
      </c>
      <c r="BT192" s="4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</row>
    <row r="193" spans="1:134" s="32" customFormat="1" ht="17" thickBot="1" x14ac:dyDescent="0.25">
      <c r="A193" s="124" t="str">
        <f>CONFIGURACAO!$C$4</f>
        <v>AREA 21</v>
      </c>
      <c r="B193" s="125">
        <v>191</v>
      </c>
      <c r="C193" s="249" t="s">
        <v>287</v>
      </c>
      <c r="D193" s="126">
        <f t="shared" si="73"/>
        <v>20</v>
      </c>
      <c r="E193" s="250" t="s">
        <v>528</v>
      </c>
      <c r="F193" s="250">
        <v>0</v>
      </c>
      <c r="G193" s="250">
        <v>0</v>
      </c>
      <c r="H193" s="250">
        <v>0</v>
      </c>
      <c r="I193" s="250">
        <v>1</v>
      </c>
      <c r="J193" s="87"/>
      <c r="K193" s="94"/>
      <c r="L193" s="94"/>
      <c r="M193" s="154">
        <f t="shared" si="70"/>
        <v>1</v>
      </c>
      <c r="N193">
        <v>1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s="139">
        <f t="shared" si="54"/>
        <v>1</v>
      </c>
      <c r="AD193" s="140">
        <f t="shared" si="55"/>
        <v>2</v>
      </c>
      <c r="AE193" s="141">
        <f t="shared" si="74"/>
        <v>0</v>
      </c>
      <c r="AF193" s="263">
        <f t="shared" si="75"/>
        <v>0</v>
      </c>
      <c r="AG193" s="265">
        <f t="shared" si="71"/>
        <v>1</v>
      </c>
      <c r="AI193" s="37">
        <f>IFERROR(IF(M193&gt;0,(N193*CONFIGURACAO!$C$20)+(O193*CONFIGURACAO!$C$21)+(P193*CONFIGURACAO!$C$22)+(Q193*CONFIGURACAO!$C$23)+(R193*CONFIGURACAO!$C$24),""),"")</f>
        <v>200</v>
      </c>
      <c r="AJ193" s="38">
        <f>IF(S193=0,0,IF(CONFIGURACAO!$C$15="SIM",(IF(S193&gt;CONFIGURACAO!$C$16,CONFIGURACAO!$C$16*CONFIGURACAO!$C$25,S193*CONFIGURACAO!$C$25)),'PI AREA  P75'!S193*CONFIGURACAO!$C$25))</f>
        <v>0</v>
      </c>
      <c r="AK193" s="38">
        <f>IF(T193=0,0,IF(CONFIGURACAO!$C$17="SIM",(IF(T193&gt;CONFIGURACAO!$C$18,CONFIGURACAO!$C$18*CONFIGURACAO!$C$26,T193*CONFIGURACAO!$C$26)),'PI AREA  P75'!T193*CONFIGURACAO!$C$26))</f>
        <v>0</v>
      </c>
      <c r="AL193" s="38">
        <f>IFERROR(IF(M193&gt;0,(U193*CONFIGURACAO!$C$29)+(V193*CONFIGURACAO!$C$30),""),"")</f>
        <v>0</v>
      </c>
      <c r="AM193" s="38">
        <f>IF(W193=0,0,IF(CONFIGURACAO!$C$41="SIM",(IF(W193&gt;CONFIGURACAO!$C$41,CONFIGURACAO!$C$41*CONFIGURACAO!$C$31,W193*CONFIGURACAO!$C$31)),'PI AREA  P75'!W193*CONFIGURACAO!$C$31))</f>
        <v>0</v>
      </c>
      <c r="AN193" s="38">
        <f>IF(X193=0,0,IF(CONFIGURACAO!$C$39="SIM",(IF(X193&gt;CONFIGURACAO!$C$40,CONFIGURACAO!$C$40*CONFIGURACAO!$C$32,X193*CONFIGURACAO!$C$32)),'PI AREA  P75'!X193*CONFIGURACAO!$C$32))</f>
        <v>0</v>
      </c>
      <c r="AO193" s="38">
        <f>IFERROR(IF(M193&gt;0,(Y193*CONFIGURACAO!$C$33)+(Z193*CONFIGURACAO!$C$34)+(AA193*CONFIGURACAO!$C$35)+(AB193*CONFIGURACAO!$C$36),""),"")</f>
        <v>0</v>
      </c>
      <c r="AP193" s="38">
        <f>IF(AA193=0,0,IF(CONFIGURACAO!$C$46="SIM",(IF(AA193&gt;CONFIGURACAO!$C$47,CONFIGURACAO!$C$47*CONFIGURACAO!$C$35,AA193*CONFIGURACAO!$C$35)),'PI AREA  P75'!AA193*CONFIGURACAO!$C$35))</f>
        <v>0</v>
      </c>
      <c r="AQ193" s="38">
        <f>IF(AB193=0,0,IF(CONFIGURACAO!$C$44="SIM",(IF(AB193&gt;CONFIGURACAO!$C$45,CONFIGURACAO!$C$45*CONFIGURACAO!$C$36,AB193*CONFIGURACAO!$C$36)),'PI AREA  P75'!AB193*CONFIGURACAO!$C$36))</f>
        <v>0</v>
      </c>
      <c r="AR193" s="38">
        <f t="shared" si="72"/>
        <v>200</v>
      </c>
      <c r="AS193" s="68">
        <f>IF(AR193="","",$AR193-(($AS$2/CONFIGURACAO!$C$6)*$M193))</f>
        <v>125</v>
      </c>
      <c r="AT193" s="73">
        <f t="shared" si="56"/>
        <v>3</v>
      </c>
      <c r="AU193" s="75">
        <f>IF(AR193="","",$AR193-(($AU$2/CONFIGURACAO!$C$6)*$M193))</f>
        <v>75</v>
      </c>
      <c r="AV193" s="76">
        <f t="shared" si="57"/>
        <v>4</v>
      </c>
      <c r="AW193" s="74">
        <f>IF(AR193="","",$AR193-(($AW$2/CONFIGURACAO!$C$6)*$M193))</f>
        <v>25</v>
      </c>
      <c r="AX193" s="72">
        <f t="shared" si="58"/>
        <v>5</v>
      </c>
      <c r="AZ193" s="39">
        <f t="shared" si="59"/>
        <v>1.8780136249888495E-2</v>
      </c>
      <c r="BA193" s="146">
        <f t="shared" si="60"/>
        <v>3</v>
      </c>
      <c r="BB193" s="146">
        <f t="shared" si="61"/>
        <v>947</v>
      </c>
      <c r="BC193" s="32">
        <f t="shared" si="62"/>
        <v>921</v>
      </c>
      <c r="BD193" s="148"/>
      <c r="BE193" s="40">
        <f t="shared" si="63"/>
        <v>3.7257824143070044E-2</v>
      </c>
      <c r="BF193" s="40">
        <f t="shared" si="64"/>
        <v>0</v>
      </c>
      <c r="BG193" s="40">
        <f t="shared" si="65"/>
        <v>2.5693730729701953E-2</v>
      </c>
      <c r="BH193" s="40">
        <f t="shared" si="66"/>
        <v>4.042037186742118E-2</v>
      </c>
      <c r="BI193" s="40">
        <f t="shared" si="67"/>
        <v>0</v>
      </c>
      <c r="BJ193" s="40">
        <f t="shared" si="68"/>
        <v>0</v>
      </c>
      <c r="BK193" s="40">
        <f t="shared" si="69"/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 s="42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</row>
    <row r="194" spans="1:134" s="32" customFormat="1" ht="17" thickBot="1" x14ac:dyDescent="0.25">
      <c r="A194" s="124" t="str">
        <f>CONFIGURACAO!$C$4</f>
        <v>AREA 21</v>
      </c>
      <c r="B194" s="125">
        <v>192</v>
      </c>
      <c r="C194" s="249" t="s">
        <v>287</v>
      </c>
      <c r="D194" s="126">
        <f t="shared" si="73"/>
        <v>21</v>
      </c>
      <c r="E194" s="250" t="s">
        <v>529</v>
      </c>
      <c r="F194" s="250">
        <v>1</v>
      </c>
      <c r="G194" s="250">
        <v>1</v>
      </c>
      <c r="H194" s="250">
        <v>1</v>
      </c>
      <c r="I194" s="250">
        <v>1</v>
      </c>
      <c r="J194" s="87"/>
      <c r="K194" s="94"/>
      <c r="L194" s="94"/>
      <c r="M194" s="154">
        <f t="shared" si="70"/>
        <v>4</v>
      </c>
      <c r="N194">
        <v>5</v>
      </c>
      <c r="O194">
        <v>6</v>
      </c>
      <c r="P194">
        <v>10.25</v>
      </c>
      <c r="Q194">
        <v>2</v>
      </c>
      <c r="R194">
        <v>1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s="139">
        <f t="shared" si="54"/>
        <v>11</v>
      </c>
      <c r="AD194" s="140">
        <f t="shared" si="55"/>
        <v>21.25</v>
      </c>
      <c r="AE194" s="141">
        <f t="shared" si="74"/>
        <v>0</v>
      </c>
      <c r="AF194" s="263">
        <f t="shared" si="75"/>
        <v>0</v>
      </c>
      <c r="AG194" s="265">
        <f t="shared" si="71"/>
        <v>11</v>
      </c>
      <c r="AI194" s="37">
        <f>IFERROR(IF(M194&gt;0,(N194*CONFIGURACAO!$C$20)+(O194*CONFIGURACAO!$C$21)+(P194*CONFIGURACAO!$C$22)+(Q194*CONFIGURACAO!$C$23)+(R194*CONFIGURACAO!$C$24),""),"")</f>
        <v>1695</v>
      </c>
      <c r="AJ194" s="38">
        <f>IF(S194=0,0,IF(CONFIGURACAO!$C$15="SIM",(IF(S194&gt;CONFIGURACAO!$C$16,CONFIGURACAO!$C$16*CONFIGURACAO!$C$25,S194*CONFIGURACAO!$C$25)),'PI AREA  P75'!S194*CONFIGURACAO!$C$25))</f>
        <v>0</v>
      </c>
      <c r="AK194" s="38">
        <f>IF(T194=0,0,IF(CONFIGURACAO!$C$17="SIM",(IF(T194&gt;CONFIGURACAO!$C$18,CONFIGURACAO!$C$18*CONFIGURACAO!$C$26,T194*CONFIGURACAO!$C$26)),'PI AREA  P75'!T194*CONFIGURACAO!$C$26))</f>
        <v>5</v>
      </c>
      <c r="AL194" s="38">
        <f>IFERROR(IF(M194&gt;0,(U194*CONFIGURACAO!$C$29)+(V194*CONFIGURACAO!$C$30),""),"")</f>
        <v>0</v>
      </c>
      <c r="AM194" s="38">
        <f>IF(W194=0,0,IF(CONFIGURACAO!$C$41="SIM",(IF(W194&gt;CONFIGURACAO!$C$41,CONFIGURACAO!$C$41*CONFIGURACAO!$C$31,W194*CONFIGURACAO!$C$31)),'PI AREA  P75'!W194*CONFIGURACAO!$C$31))</f>
        <v>0</v>
      </c>
      <c r="AN194" s="38">
        <f>IF(X194=0,0,IF(CONFIGURACAO!$C$39="SIM",(IF(X194&gt;CONFIGURACAO!$C$40,CONFIGURACAO!$C$40*CONFIGURACAO!$C$32,X194*CONFIGURACAO!$C$32)),'PI AREA  P75'!X194*CONFIGURACAO!$C$32))</f>
        <v>0</v>
      </c>
      <c r="AO194" s="38">
        <f>IFERROR(IF(M194&gt;0,(Y194*CONFIGURACAO!$C$33)+(Z194*CONFIGURACAO!$C$34)+(AA194*CONFIGURACAO!$C$35)+(AB194*CONFIGURACAO!$C$36),""),"")</f>
        <v>0</v>
      </c>
      <c r="AP194" s="38">
        <f>IF(AA194=0,0,IF(CONFIGURACAO!$C$46="SIM",(IF(AA194&gt;CONFIGURACAO!$C$47,CONFIGURACAO!$C$47*CONFIGURACAO!$C$35,AA194*CONFIGURACAO!$C$35)),'PI AREA  P75'!AA194*CONFIGURACAO!$C$35))</f>
        <v>0</v>
      </c>
      <c r="AQ194" s="38">
        <f>IF(AB194=0,0,IF(CONFIGURACAO!$C$44="SIM",(IF(AB194&gt;CONFIGURACAO!$C$45,CONFIGURACAO!$C$45*CONFIGURACAO!$C$36,AB194*CONFIGURACAO!$C$36)),'PI AREA  P75'!AB194*CONFIGURACAO!$C$36))</f>
        <v>0</v>
      </c>
      <c r="AR194" s="38">
        <f t="shared" si="72"/>
        <v>1700</v>
      </c>
      <c r="AS194" s="68">
        <f>IF(AR194="","",$AR194-(($AS$2/CONFIGURACAO!$C$6)*$M194))</f>
        <v>1400</v>
      </c>
      <c r="AT194" s="73">
        <f t="shared" si="56"/>
        <v>3</v>
      </c>
      <c r="AU194" s="75">
        <f>IF(AR194="","",$AR194-(($AU$2/CONFIGURACAO!$C$6)*$M194))</f>
        <v>1200</v>
      </c>
      <c r="AV194" s="76">
        <f t="shared" si="57"/>
        <v>4</v>
      </c>
      <c r="AW194" s="74">
        <f>IF(AR194="","",$AR194-(($AW$2/CONFIGURACAO!$C$6)*$M194))</f>
        <v>1000</v>
      </c>
      <c r="AX194" s="72">
        <f t="shared" si="58"/>
        <v>5</v>
      </c>
      <c r="AZ194" s="39">
        <f t="shared" si="59"/>
        <v>0.15963115812405218</v>
      </c>
      <c r="BA194" s="146">
        <f t="shared" si="60"/>
        <v>25.25</v>
      </c>
      <c r="BB194" s="146">
        <f t="shared" si="61"/>
        <v>226</v>
      </c>
      <c r="BC194" s="32">
        <f t="shared" si="62"/>
        <v>168</v>
      </c>
      <c r="BD194" s="148"/>
      <c r="BE194" s="40">
        <f t="shared" si="63"/>
        <v>0.18628912071535023</v>
      </c>
      <c r="BF194" s="40">
        <f t="shared" si="64"/>
        <v>0.23148148148148145</v>
      </c>
      <c r="BG194" s="40">
        <f t="shared" si="65"/>
        <v>0.26336073997944504</v>
      </c>
      <c r="BH194" s="40">
        <f t="shared" si="66"/>
        <v>8.084074373484236E-2</v>
      </c>
      <c r="BI194" s="40">
        <f t="shared" si="67"/>
        <v>0.10660980810234541</v>
      </c>
      <c r="BJ194" s="40">
        <f t="shared" si="68"/>
        <v>0</v>
      </c>
      <c r="BK194" s="40">
        <f t="shared" si="69"/>
        <v>0.16051364365971107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 s="42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</row>
    <row r="195" spans="1:134" s="32" customFormat="1" ht="17" thickBot="1" x14ac:dyDescent="0.25">
      <c r="A195" s="124" t="str">
        <f>CONFIGURACAO!$C$4</f>
        <v>AREA 21</v>
      </c>
      <c r="B195" s="125">
        <v>193</v>
      </c>
      <c r="C195" s="249" t="s">
        <v>287</v>
      </c>
      <c r="D195" s="126">
        <f t="shared" si="73"/>
        <v>22</v>
      </c>
      <c r="E195" s="250" t="s">
        <v>530</v>
      </c>
      <c r="F195" s="250">
        <v>0</v>
      </c>
      <c r="G195" s="250">
        <v>1</v>
      </c>
      <c r="H195" s="250">
        <v>1</v>
      </c>
      <c r="I195" s="250">
        <v>1</v>
      </c>
      <c r="J195" s="87"/>
      <c r="K195" s="94"/>
      <c r="L195" s="94"/>
      <c r="M195" s="154">
        <f t="shared" si="70"/>
        <v>3</v>
      </c>
      <c r="N195">
        <v>1</v>
      </c>
      <c r="O195">
        <v>1</v>
      </c>
      <c r="P195">
        <v>5.5</v>
      </c>
      <c r="Q195">
        <v>3.75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</v>
      </c>
      <c r="AC195" s="139">
        <f t="shared" ref="AC195:AC258" si="76">IFERROR((N195+O195),"")</f>
        <v>2</v>
      </c>
      <c r="AD195" s="140">
        <f t="shared" ref="AD195:AD258" si="77">IFERROR(AC195+P195,"")</f>
        <v>7.5</v>
      </c>
      <c r="AE195" s="141">
        <f t="shared" si="74"/>
        <v>0</v>
      </c>
      <c r="AF195" s="263">
        <f t="shared" si="75"/>
        <v>0</v>
      </c>
      <c r="AG195" s="265">
        <f t="shared" si="71"/>
        <v>2</v>
      </c>
      <c r="AI195" s="37">
        <f>IFERROR(IF(M195&gt;0,(N195*CONFIGURACAO!$C$20)+(O195*CONFIGURACAO!$C$21)+(P195*CONFIGURACAO!$C$22)+(Q195*CONFIGURACAO!$C$23)+(R195*CONFIGURACAO!$C$24),""),"")</f>
        <v>660</v>
      </c>
      <c r="AJ195" s="38">
        <f>IF(S195=0,0,IF(CONFIGURACAO!$C$15="SIM",(IF(S195&gt;CONFIGURACAO!$C$16,CONFIGURACAO!$C$16*CONFIGURACAO!$C$25,S195*CONFIGURACAO!$C$25)),'PI AREA  P75'!S195*CONFIGURACAO!$C$25))</f>
        <v>0</v>
      </c>
      <c r="AK195" s="38">
        <f>IF(T195=0,0,IF(CONFIGURACAO!$C$17="SIM",(IF(T195&gt;CONFIGURACAO!$C$18,CONFIGURACAO!$C$18*CONFIGURACAO!$C$26,T195*CONFIGURACAO!$C$26)),'PI AREA  P75'!T195*CONFIGURACAO!$C$26))</f>
        <v>5</v>
      </c>
      <c r="AL195" s="38">
        <f>IFERROR(IF(M195&gt;0,(U195*CONFIGURACAO!$C$29)+(V195*CONFIGURACAO!$C$30),""),"")</f>
        <v>0</v>
      </c>
      <c r="AM195" s="38">
        <f>IF(W195=0,0,IF(CONFIGURACAO!$C$41="SIM",(IF(W195&gt;CONFIGURACAO!$C$41,CONFIGURACAO!$C$41*CONFIGURACAO!$C$31,W195*CONFIGURACAO!$C$31)),'PI AREA  P75'!W195*CONFIGURACAO!$C$31))</f>
        <v>0</v>
      </c>
      <c r="AN195" s="38">
        <f>IF(X195=0,0,IF(CONFIGURACAO!$C$39="SIM",(IF(X195&gt;CONFIGURACAO!$C$40,CONFIGURACAO!$C$40*CONFIGURACAO!$C$32,X195*CONFIGURACAO!$C$32)),'PI AREA  P75'!X195*CONFIGURACAO!$C$32))</f>
        <v>0</v>
      </c>
      <c r="AO195" s="38">
        <f>IFERROR(IF(M195&gt;0,(Y195*CONFIGURACAO!$C$33)+(Z195*CONFIGURACAO!$C$34)+(AA195*CONFIGURACAO!$C$35)+(AB195*CONFIGURACAO!$C$36),""),"")</f>
        <v>30</v>
      </c>
      <c r="AP195" s="38">
        <f>IF(AA195=0,0,IF(CONFIGURACAO!$C$46="SIM",(IF(AA195&gt;CONFIGURACAO!$C$47,CONFIGURACAO!$C$47*CONFIGURACAO!$C$35,AA195*CONFIGURACAO!$C$35)),'PI AREA  P75'!AA195*CONFIGURACAO!$C$35))</f>
        <v>0</v>
      </c>
      <c r="AQ195" s="38">
        <f>IF(AB195=0,0,IF(CONFIGURACAO!$C$44="SIM",(IF(AB195&gt;CONFIGURACAO!$C$45,CONFIGURACAO!$C$45*CONFIGURACAO!$C$36,AB195*CONFIGURACAO!$C$36)),'PI AREA  P75'!AB195*CONFIGURACAO!$C$36))</f>
        <v>20</v>
      </c>
      <c r="AR195" s="38">
        <f t="shared" si="72"/>
        <v>715</v>
      </c>
      <c r="AS195" s="68">
        <f>IF(AR195="","",$AR195-(($AS$2/CONFIGURACAO!$C$6)*$M195))</f>
        <v>490</v>
      </c>
      <c r="AT195" s="73">
        <f t="shared" ref="AT195:AT258" si="78">IF(M195="","",IF(AS195&gt;=0,3,"NAO"))</f>
        <v>3</v>
      </c>
      <c r="AU195" s="75">
        <f>IF(AR195="","",$AR195-(($AU$2/CONFIGURACAO!$C$6)*$M195))</f>
        <v>340</v>
      </c>
      <c r="AV195" s="76">
        <f t="shared" ref="AV195:AV258" si="79">IF(M195=""," ",IF(AU195&gt;=0,4,"NAO"))</f>
        <v>4</v>
      </c>
      <c r="AW195" s="74">
        <f>IF(AR195="","",$AR195-(($AW$2/CONFIGURACAO!$C$6)*$M195))</f>
        <v>190</v>
      </c>
      <c r="AX195" s="72">
        <f t="shared" ref="AX195:AX258" si="80">IF(M195="","",IF(AW195&gt;=0,5,"NAO"))</f>
        <v>5</v>
      </c>
      <c r="AZ195" s="39">
        <f t="shared" ref="AZ195:AZ258" si="81">IF(AR195="","",(AR195/(SUM($AR$3:$AR$1204))*100))</f>
        <v>6.7138987093351365E-2</v>
      </c>
      <c r="BA195" s="146">
        <f t="shared" ref="BA195:BA258" si="82">IF(M195="","",SUM(N195:T195,U195:X195,Y195:AB195))</f>
        <v>15.25</v>
      </c>
      <c r="BB195" s="146">
        <f t="shared" ref="BB195:BB258" si="83">IF(M195="","",RANK(BA195,$BA$3:$BA$1204))</f>
        <v>470</v>
      </c>
      <c r="BC195" s="32">
        <f t="shared" ref="BC195:BC258" si="84">IF(M195="","",RANK(AR195,$AR$3:$AR$1204))</f>
        <v>556</v>
      </c>
      <c r="BD195" s="148"/>
      <c r="BE195" s="40">
        <f t="shared" ref="BE195:BE258" si="85">IF($M195="","",IF(N195="","",(N195/N$1212*100)))</f>
        <v>3.7257824143070044E-2</v>
      </c>
      <c r="BF195" s="40">
        <f t="shared" ref="BF195:BF258" si="86">IF($M195="","",IF(O195="","",(O195/O$1212*100)))</f>
        <v>3.8580246913580245E-2</v>
      </c>
      <c r="BG195" s="40">
        <f t="shared" ref="BG195:BG258" si="87">IF($M195="","",IF(P195="","",(P195/P$1212*100)))</f>
        <v>0.14131551901336073</v>
      </c>
      <c r="BH195" s="40">
        <f t="shared" ref="BH195:BH258" si="88">IF($M195="","",IF(Q195="","",(Q195/Q$1212*100)))</f>
        <v>0.15157639450282942</v>
      </c>
      <c r="BI195" s="40">
        <f t="shared" ref="BI195:BI258" si="89">IF($M195="","",IF(R195="","",(R195/R$1212*100)))</f>
        <v>0</v>
      </c>
      <c r="BJ195" s="40">
        <f t="shared" ref="BJ195:BJ258" si="90">IF($M195="","",IF(S195="","",(S195/S$1212*100)))</f>
        <v>0</v>
      </c>
      <c r="BK195" s="40">
        <f t="shared" ref="BK195:BK258" si="91">IF($M195="","",IF(T195="","",(T195/T$1212*100)))</f>
        <v>0.16051364365971107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3</v>
      </c>
      <c r="BT195" s="42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</row>
    <row r="196" spans="1:134" s="32" customFormat="1" ht="17" thickBot="1" x14ac:dyDescent="0.25">
      <c r="A196" s="124" t="str">
        <f>CONFIGURACAO!$C$4</f>
        <v>AREA 21</v>
      </c>
      <c r="B196" s="125">
        <v>194</v>
      </c>
      <c r="C196" s="249" t="s">
        <v>288</v>
      </c>
      <c r="D196" s="126">
        <f t="shared" si="73"/>
        <v>1</v>
      </c>
      <c r="E196" s="250" t="s">
        <v>531</v>
      </c>
      <c r="F196" s="250">
        <v>0</v>
      </c>
      <c r="G196" s="250">
        <v>0</v>
      </c>
      <c r="H196" s="250">
        <v>1</v>
      </c>
      <c r="I196" s="250">
        <v>1</v>
      </c>
      <c r="J196" s="87"/>
      <c r="K196" s="94"/>
      <c r="L196" s="94"/>
      <c r="M196" s="154">
        <f t="shared" ref="M196:M259" si="92">IF(SUM(F196:I196)&gt;0,SUM(F196:I196),"")</f>
        <v>2</v>
      </c>
      <c r="N196">
        <v>5</v>
      </c>
      <c r="O196">
        <v>1.5</v>
      </c>
      <c r="P196">
        <v>2</v>
      </c>
      <c r="Q196">
        <v>1.75</v>
      </c>
      <c r="R196">
        <v>0.75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s="139">
        <f t="shared" si="76"/>
        <v>6.5</v>
      </c>
      <c r="AD196" s="140">
        <f t="shared" si="77"/>
        <v>8.5</v>
      </c>
      <c r="AE196" s="141">
        <f t="shared" si="74"/>
        <v>0</v>
      </c>
      <c r="AF196" s="263">
        <f t="shared" si="75"/>
        <v>0</v>
      </c>
      <c r="AG196" s="265">
        <f t="shared" ref="AG196:AG259" si="93">SUM(N196+O196+U196+V196+Y196+Z196)</f>
        <v>6.5</v>
      </c>
      <c r="AI196" s="37">
        <f>IFERROR(IF(M196&gt;0,(N196*CONFIGURACAO!$C$20)+(O196*CONFIGURACAO!$C$21)+(P196*CONFIGURACAO!$C$22)+(Q196*CONFIGURACAO!$C$23)+(R196*CONFIGURACAO!$C$24),""),"")</f>
        <v>825</v>
      </c>
      <c r="AJ196" s="38">
        <f>IF(S196=0,0,IF(CONFIGURACAO!$C$15="SIM",(IF(S196&gt;CONFIGURACAO!$C$16,CONFIGURACAO!$C$16*CONFIGURACAO!$C$25,S196*CONFIGURACAO!$C$25)),'PI AREA  P75'!S196*CONFIGURACAO!$C$25))</f>
        <v>0</v>
      </c>
      <c r="AK196" s="38">
        <f>IF(T196=0,0,IF(CONFIGURACAO!$C$17="SIM",(IF(T196&gt;CONFIGURACAO!$C$18,CONFIGURACAO!$C$18*CONFIGURACAO!$C$26,T196*CONFIGURACAO!$C$26)),'PI AREA  P75'!T196*CONFIGURACAO!$C$26))</f>
        <v>0</v>
      </c>
      <c r="AL196" s="38">
        <f>IFERROR(IF(M196&gt;0,(U196*CONFIGURACAO!$C$29)+(V196*CONFIGURACAO!$C$30),""),"")</f>
        <v>0</v>
      </c>
      <c r="AM196" s="38">
        <f>IF(W196=0,0,IF(CONFIGURACAO!$C$41="SIM",(IF(W196&gt;CONFIGURACAO!$C$41,CONFIGURACAO!$C$41*CONFIGURACAO!$C$31,W196*CONFIGURACAO!$C$31)),'PI AREA  P75'!W196*CONFIGURACAO!$C$31))</f>
        <v>0</v>
      </c>
      <c r="AN196" s="38">
        <f>IF(X196=0,0,IF(CONFIGURACAO!$C$39="SIM",(IF(X196&gt;CONFIGURACAO!$C$40,CONFIGURACAO!$C$40*CONFIGURACAO!$C$32,X196*CONFIGURACAO!$C$32)),'PI AREA  P75'!X196*CONFIGURACAO!$C$32))</f>
        <v>0</v>
      </c>
      <c r="AO196" s="38">
        <f>IFERROR(IF(M196&gt;0,(Y196*CONFIGURACAO!$C$33)+(Z196*CONFIGURACAO!$C$34)+(AA196*CONFIGURACAO!$C$35)+(AB196*CONFIGURACAO!$C$36),""),"")</f>
        <v>0</v>
      </c>
      <c r="AP196" s="38">
        <f>IF(AA196=0,0,IF(CONFIGURACAO!$C$46="SIM",(IF(AA196&gt;CONFIGURACAO!$C$47,CONFIGURACAO!$C$47*CONFIGURACAO!$C$35,AA196*CONFIGURACAO!$C$35)),'PI AREA  P75'!AA196*CONFIGURACAO!$C$35))</f>
        <v>0</v>
      </c>
      <c r="AQ196" s="38">
        <f>IF(AB196=0,0,IF(CONFIGURACAO!$C$44="SIM",(IF(AB196&gt;CONFIGURACAO!$C$45,CONFIGURACAO!$C$45*CONFIGURACAO!$C$36,AB196*CONFIGURACAO!$C$36)),'PI AREA  P75'!AB196*CONFIGURACAO!$C$36))</f>
        <v>0</v>
      </c>
      <c r="AR196" s="38">
        <f t="shared" ref="AR196:AR259" si="94">IF(OR(M196=1,M196=2,M196=3,M196=4),SUM(AI196:AQ196),"")</f>
        <v>825</v>
      </c>
      <c r="AS196" s="68">
        <f>IF(AR196="","",$AR196-(($AS$2/CONFIGURACAO!$C$6)*$M196))</f>
        <v>675</v>
      </c>
      <c r="AT196" s="73">
        <f t="shared" si="78"/>
        <v>3</v>
      </c>
      <c r="AU196" s="75">
        <f>IF(AR196="","",$AR196-(($AU$2/CONFIGURACAO!$C$6)*$M196))</f>
        <v>575</v>
      </c>
      <c r="AV196" s="76">
        <f t="shared" si="79"/>
        <v>4</v>
      </c>
      <c r="AW196" s="74">
        <f>IF(AR196="","",$AR196-(($AW$2/CONFIGURACAO!$C$6)*$M196))</f>
        <v>475</v>
      </c>
      <c r="AX196" s="72">
        <f t="shared" si="80"/>
        <v>5</v>
      </c>
      <c r="AZ196" s="39">
        <f t="shared" si="81"/>
        <v>7.7468062030790041E-2</v>
      </c>
      <c r="BA196" s="146">
        <f t="shared" si="82"/>
        <v>11</v>
      </c>
      <c r="BB196" s="146">
        <f t="shared" si="83"/>
        <v>630</v>
      </c>
      <c r="BC196" s="32">
        <f t="shared" si="84"/>
        <v>480</v>
      </c>
      <c r="BD196" s="148"/>
      <c r="BE196" s="40">
        <f t="shared" si="85"/>
        <v>0.18628912071535023</v>
      </c>
      <c r="BF196" s="40">
        <f t="shared" si="86"/>
        <v>5.7870370370370364E-2</v>
      </c>
      <c r="BG196" s="40">
        <f t="shared" si="87"/>
        <v>5.1387461459403906E-2</v>
      </c>
      <c r="BH196" s="40">
        <f t="shared" si="88"/>
        <v>7.073565076798706E-2</v>
      </c>
      <c r="BI196" s="40">
        <f t="shared" si="89"/>
        <v>7.9957356076759065E-2</v>
      </c>
      <c r="BJ196" s="40">
        <f t="shared" si="90"/>
        <v>0</v>
      </c>
      <c r="BK196" s="40">
        <f t="shared" si="91"/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 s="42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</row>
    <row r="197" spans="1:134" s="32" customFormat="1" ht="17" thickBot="1" x14ac:dyDescent="0.25">
      <c r="A197" s="124" t="str">
        <f>CONFIGURACAO!$C$4</f>
        <v>AREA 21</v>
      </c>
      <c r="B197" s="125">
        <v>195</v>
      </c>
      <c r="C197" s="249" t="s">
        <v>288</v>
      </c>
      <c r="D197" s="126">
        <f t="shared" si="73"/>
        <v>2</v>
      </c>
      <c r="E197" s="250" t="s">
        <v>532</v>
      </c>
      <c r="F197" s="250">
        <v>0</v>
      </c>
      <c r="G197" s="250">
        <v>0</v>
      </c>
      <c r="H197" s="250">
        <v>1</v>
      </c>
      <c r="I197" s="250">
        <v>1</v>
      </c>
      <c r="J197" s="87"/>
      <c r="K197" s="94"/>
      <c r="L197" s="94"/>
      <c r="M197" s="154">
        <f t="shared" si="92"/>
        <v>2</v>
      </c>
      <c r="N197">
        <v>2</v>
      </c>
      <c r="O197">
        <v>2</v>
      </c>
      <c r="P197">
        <v>4.5</v>
      </c>
      <c r="Q197">
        <v>0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s="139">
        <f t="shared" si="76"/>
        <v>4</v>
      </c>
      <c r="AD197" s="140">
        <f t="shared" si="77"/>
        <v>8.5</v>
      </c>
      <c r="AE197" s="141">
        <f t="shared" si="74"/>
        <v>0</v>
      </c>
      <c r="AF197" s="263">
        <f t="shared" si="75"/>
        <v>0</v>
      </c>
      <c r="AG197" s="265">
        <f t="shared" si="93"/>
        <v>4</v>
      </c>
      <c r="AI197" s="37">
        <f>IFERROR(IF(M197&gt;0,(N197*CONFIGURACAO!$C$20)+(O197*CONFIGURACAO!$C$21)+(P197*CONFIGURACAO!$C$22)+(Q197*CONFIGURACAO!$C$23)+(R197*CONFIGURACAO!$C$24),""),"")</f>
        <v>650</v>
      </c>
      <c r="AJ197" s="38">
        <f>IF(S197=0,0,IF(CONFIGURACAO!$C$15="SIM",(IF(S197&gt;CONFIGURACAO!$C$16,CONFIGURACAO!$C$16*CONFIGURACAO!$C$25,S197*CONFIGURACAO!$C$25)),'PI AREA  P75'!S197*CONFIGURACAO!$C$25))</f>
        <v>0</v>
      </c>
      <c r="AK197" s="38">
        <f>IF(T197=0,0,IF(CONFIGURACAO!$C$17="SIM",(IF(T197&gt;CONFIGURACAO!$C$18,CONFIGURACAO!$C$18*CONFIGURACAO!$C$26,T197*CONFIGURACAO!$C$26)),'PI AREA  P75'!T197*CONFIGURACAO!$C$26))</f>
        <v>5</v>
      </c>
      <c r="AL197" s="38">
        <f>IFERROR(IF(M197&gt;0,(U197*CONFIGURACAO!$C$29)+(V197*CONFIGURACAO!$C$30),""),"")</f>
        <v>0</v>
      </c>
      <c r="AM197" s="38">
        <f>IF(W197=0,0,IF(CONFIGURACAO!$C$41="SIM",(IF(W197&gt;CONFIGURACAO!$C$41,CONFIGURACAO!$C$41*CONFIGURACAO!$C$31,W197*CONFIGURACAO!$C$31)),'PI AREA  P75'!W197*CONFIGURACAO!$C$31))</f>
        <v>0</v>
      </c>
      <c r="AN197" s="38">
        <f>IF(X197=0,0,IF(CONFIGURACAO!$C$39="SIM",(IF(X197&gt;CONFIGURACAO!$C$40,CONFIGURACAO!$C$40*CONFIGURACAO!$C$32,X197*CONFIGURACAO!$C$32)),'PI AREA  P75'!X197*CONFIGURACAO!$C$32))</f>
        <v>0</v>
      </c>
      <c r="AO197" s="38">
        <f>IFERROR(IF(M197&gt;0,(Y197*CONFIGURACAO!$C$33)+(Z197*CONFIGURACAO!$C$34)+(AA197*CONFIGURACAO!$C$35)+(AB197*CONFIGURACAO!$C$36),""),"")</f>
        <v>0</v>
      </c>
      <c r="AP197" s="38">
        <f>IF(AA197=0,0,IF(CONFIGURACAO!$C$46="SIM",(IF(AA197&gt;CONFIGURACAO!$C$47,CONFIGURACAO!$C$47*CONFIGURACAO!$C$35,AA197*CONFIGURACAO!$C$35)),'PI AREA  P75'!AA197*CONFIGURACAO!$C$35))</f>
        <v>0</v>
      </c>
      <c r="AQ197" s="38">
        <f>IF(AB197=0,0,IF(CONFIGURACAO!$C$44="SIM",(IF(AB197&gt;CONFIGURACAO!$C$45,CONFIGURACAO!$C$45*CONFIGURACAO!$C$36,AB197*CONFIGURACAO!$C$36)),'PI AREA  P75'!AB197*CONFIGURACAO!$C$36))</f>
        <v>0</v>
      </c>
      <c r="AR197" s="38">
        <f t="shared" si="94"/>
        <v>655</v>
      </c>
      <c r="AS197" s="68">
        <f>IF(AR197="","",$AR197-(($AS$2/CONFIGURACAO!$C$6)*$M197))</f>
        <v>505</v>
      </c>
      <c r="AT197" s="73">
        <f t="shared" si="78"/>
        <v>3</v>
      </c>
      <c r="AU197" s="75">
        <f>IF(AR197="","",$AR197-(($AU$2/CONFIGURACAO!$C$6)*$M197))</f>
        <v>405</v>
      </c>
      <c r="AV197" s="76">
        <f t="shared" si="79"/>
        <v>4</v>
      </c>
      <c r="AW197" s="74">
        <f>IF(AR197="","",$AR197-(($AW$2/CONFIGURACAO!$C$6)*$M197))</f>
        <v>305</v>
      </c>
      <c r="AX197" s="72">
        <f t="shared" si="80"/>
        <v>5</v>
      </c>
      <c r="AZ197" s="39">
        <f t="shared" si="81"/>
        <v>6.1504946218384815E-2</v>
      </c>
      <c r="BA197" s="146">
        <f t="shared" si="82"/>
        <v>10.5</v>
      </c>
      <c r="BB197" s="146">
        <f t="shared" si="83"/>
        <v>647</v>
      </c>
      <c r="BC197" s="32">
        <f t="shared" si="84"/>
        <v>592</v>
      </c>
      <c r="BD197" s="148"/>
      <c r="BE197" s="40">
        <f t="shared" si="85"/>
        <v>7.4515648286140088E-2</v>
      </c>
      <c r="BF197" s="40">
        <f t="shared" si="86"/>
        <v>7.716049382716049E-2</v>
      </c>
      <c r="BG197" s="40">
        <f t="shared" si="87"/>
        <v>0.11562178828365879</v>
      </c>
      <c r="BH197" s="40">
        <f t="shared" si="88"/>
        <v>0</v>
      </c>
      <c r="BI197" s="40">
        <f t="shared" si="89"/>
        <v>0.10660980810234541</v>
      </c>
      <c r="BJ197" s="40">
        <f t="shared" si="90"/>
        <v>0</v>
      </c>
      <c r="BK197" s="40">
        <f t="shared" si="91"/>
        <v>0.16051364365971107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 s="42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</row>
    <row r="198" spans="1:134" s="32" customFormat="1" ht="17" thickBot="1" x14ac:dyDescent="0.25">
      <c r="A198" s="124" t="str">
        <f>CONFIGURACAO!$C$4</f>
        <v>AREA 21</v>
      </c>
      <c r="B198" s="125">
        <v>196</v>
      </c>
      <c r="C198" s="249" t="s">
        <v>288</v>
      </c>
      <c r="D198" s="126">
        <f t="shared" si="73"/>
        <v>3</v>
      </c>
      <c r="E198" s="250" t="s">
        <v>533</v>
      </c>
      <c r="F198" s="250">
        <v>0</v>
      </c>
      <c r="G198" s="250">
        <v>0</v>
      </c>
      <c r="H198" s="250">
        <v>1</v>
      </c>
      <c r="I198" s="250">
        <v>1</v>
      </c>
      <c r="J198" s="87"/>
      <c r="K198" s="94"/>
      <c r="L198" s="94"/>
      <c r="M198" s="154">
        <f t="shared" si="92"/>
        <v>2</v>
      </c>
      <c r="N198">
        <v>2.25</v>
      </c>
      <c r="O198">
        <v>0</v>
      </c>
      <c r="P198">
        <v>0</v>
      </c>
      <c r="Q198">
        <v>1.5</v>
      </c>
      <c r="R198">
        <v>0</v>
      </c>
      <c r="S198">
        <v>0.75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s="139">
        <f t="shared" si="76"/>
        <v>2.25</v>
      </c>
      <c r="AD198" s="140">
        <f t="shared" si="77"/>
        <v>2.25</v>
      </c>
      <c r="AE198" s="141">
        <f t="shared" si="74"/>
        <v>0</v>
      </c>
      <c r="AF198" s="263">
        <f t="shared" si="75"/>
        <v>0</v>
      </c>
      <c r="AG198" s="265">
        <f t="shared" si="93"/>
        <v>2.25</v>
      </c>
      <c r="AI198" s="37">
        <f>IFERROR(IF(M198&gt;0,(N198*CONFIGURACAO!$C$20)+(O198*CONFIGURACAO!$C$21)+(P198*CONFIGURACAO!$C$22)+(Q198*CONFIGURACAO!$C$23)+(R198*CONFIGURACAO!$C$24),""),"")</f>
        <v>285</v>
      </c>
      <c r="AJ198" s="38">
        <f>IF(S198=0,0,IF(CONFIGURACAO!$C$15="SIM",(IF(S198&gt;CONFIGURACAO!$C$16,CONFIGURACAO!$C$16*CONFIGURACAO!$C$25,S198*CONFIGURACAO!$C$25)),'PI AREA  P75'!S198*CONFIGURACAO!$C$25))</f>
        <v>7.5</v>
      </c>
      <c r="AK198" s="38">
        <f>IF(T198=0,0,IF(CONFIGURACAO!$C$17="SIM",(IF(T198&gt;CONFIGURACAO!$C$18,CONFIGURACAO!$C$18*CONFIGURACAO!$C$26,T198*CONFIGURACAO!$C$26)),'PI AREA  P75'!T198*CONFIGURACAO!$C$26))</f>
        <v>0</v>
      </c>
      <c r="AL198" s="38">
        <f>IFERROR(IF(M198&gt;0,(U198*CONFIGURACAO!$C$29)+(V198*CONFIGURACAO!$C$30),""),"")</f>
        <v>0</v>
      </c>
      <c r="AM198" s="38">
        <f>IF(W198=0,0,IF(CONFIGURACAO!$C$41="SIM",(IF(W198&gt;CONFIGURACAO!$C$41,CONFIGURACAO!$C$41*CONFIGURACAO!$C$31,W198*CONFIGURACAO!$C$31)),'PI AREA  P75'!W198*CONFIGURACAO!$C$31))</f>
        <v>0</v>
      </c>
      <c r="AN198" s="38">
        <f>IF(X198=0,0,IF(CONFIGURACAO!$C$39="SIM",(IF(X198&gt;CONFIGURACAO!$C$40,CONFIGURACAO!$C$40*CONFIGURACAO!$C$32,X198*CONFIGURACAO!$C$32)),'PI AREA  P75'!X198*CONFIGURACAO!$C$32))</f>
        <v>0</v>
      </c>
      <c r="AO198" s="38">
        <f>IFERROR(IF(M198&gt;0,(Y198*CONFIGURACAO!$C$33)+(Z198*CONFIGURACAO!$C$34)+(AA198*CONFIGURACAO!$C$35)+(AB198*CONFIGURACAO!$C$36),""),"")</f>
        <v>0</v>
      </c>
      <c r="AP198" s="38">
        <f>IF(AA198=0,0,IF(CONFIGURACAO!$C$46="SIM",(IF(AA198&gt;CONFIGURACAO!$C$47,CONFIGURACAO!$C$47*CONFIGURACAO!$C$35,AA198*CONFIGURACAO!$C$35)),'PI AREA  P75'!AA198*CONFIGURACAO!$C$35))</f>
        <v>0</v>
      </c>
      <c r="AQ198" s="38">
        <f>IF(AB198=0,0,IF(CONFIGURACAO!$C$44="SIM",(IF(AB198&gt;CONFIGURACAO!$C$45,CONFIGURACAO!$C$45*CONFIGURACAO!$C$36,AB198*CONFIGURACAO!$C$36)),'PI AREA  P75'!AB198*CONFIGURACAO!$C$36))</f>
        <v>0</v>
      </c>
      <c r="AR198" s="38">
        <f t="shared" si="94"/>
        <v>292.5</v>
      </c>
      <c r="AS198" s="68">
        <f>IF(AR198="","",$AR198-(($AS$2/CONFIGURACAO!$C$6)*$M198))</f>
        <v>142.5</v>
      </c>
      <c r="AT198" s="73">
        <f t="shared" si="78"/>
        <v>3</v>
      </c>
      <c r="AU198" s="75">
        <f>IF(AR198="","",$AR198-(($AU$2/CONFIGURACAO!$C$6)*$M198))</f>
        <v>42.5</v>
      </c>
      <c r="AV198" s="76">
        <f t="shared" si="79"/>
        <v>4</v>
      </c>
      <c r="AW198" s="74">
        <f>IF(AR198="","",$AR198-(($AW$2/CONFIGURACAO!$C$6)*$M198))</f>
        <v>-57.5</v>
      </c>
      <c r="AX198" s="72" t="str">
        <f t="shared" si="80"/>
        <v>NAO</v>
      </c>
      <c r="AZ198" s="39">
        <f t="shared" si="81"/>
        <v>2.746594926546192E-2</v>
      </c>
      <c r="BA198" s="146">
        <f t="shared" si="82"/>
        <v>4.5</v>
      </c>
      <c r="BB198" s="146">
        <f t="shared" si="83"/>
        <v>877</v>
      </c>
      <c r="BC198" s="32">
        <f t="shared" si="84"/>
        <v>842</v>
      </c>
      <c r="BD198" s="148"/>
      <c r="BE198" s="40">
        <f t="shared" si="85"/>
        <v>8.38301043219076E-2</v>
      </c>
      <c r="BF198" s="40">
        <f t="shared" si="86"/>
        <v>0</v>
      </c>
      <c r="BG198" s="40">
        <f t="shared" si="87"/>
        <v>0</v>
      </c>
      <c r="BH198" s="40">
        <f t="shared" si="88"/>
        <v>6.0630557801131774E-2</v>
      </c>
      <c r="BI198" s="40">
        <f t="shared" si="89"/>
        <v>0</v>
      </c>
      <c r="BJ198" s="40">
        <f t="shared" si="90"/>
        <v>6.9316081330868765E-2</v>
      </c>
      <c r="BK198" s="40">
        <f t="shared" si="91"/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 s="42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</row>
    <row r="199" spans="1:134" s="32" customFormat="1" ht="17" thickBot="1" x14ac:dyDescent="0.25">
      <c r="A199" s="124" t="str">
        <f>CONFIGURACAO!$C$4</f>
        <v>AREA 21</v>
      </c>
      <c r="B199" s="125">
        <v>197</v>
      </c>
      <c r="C199" s="249" t="s">
        <v>288</v>
      </c>
      <c r="D199" s="126">
        <f t="shared" si="73"/>
        <v>4</v>
      </c>
      <c r="E199" s="250" t="s">
        <v>534</v>
      </c>
      <c r="F199" s="250">
        <v>0</v>
      </c>
      <c r="G199" s="250">
        <v>0</v>
      </c>
      <c r="H199" s="250">
        <v>1</v>
      </c>
      <c r="I199" s="250">
        <v>1</v>
      </c>
      <c r="J199" s="87"/>
      <c r="K199" s="94"/>
      <c r="L199" s="94"/>
      <c r="M199" s="154">
        <f t="shared" si="92"/>
        <v>2</v>
      </c>
      <c r="N199">
        <v>6</v>
      </c>
      <c r="O199">
        <v>1.5</v>
      </c>
      <c r="P199">
        <v>0.75</v>
      </c>
      <c r="Q199">
        <v>1.5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s="139">
        <f t="shared" si="76"/>
        <v>7.5</v>
      </c>
      <c r="AD199" s="140">
        <f t="shared" si="77"/>
        <v>8.25</v>
      </c>
      <c r="AE199" s="141">
        <f t="shared" si="74"/>
        <v>0</v>
      </c>
      <c r="AF199" s="263">
        <f t="shared" si="75"/>
        <v>0</v>
      </c>
      <c r="AG199" s="265">
        <f t="shared" si="93"/>
        <v>7.5</v>
      </c>
      <c r="AI199" s="37">
        <f>IFERROR(IF(M199&gt;0,(N199*CONFIGURACAO!$C$20)+(O199*CONFIGURACAO!$C$21)+(P199*CONFIGURACAO!$C$22)+(Q199*CONFIGURACAO!$C$23)+(R199*CONFIGURACAO!$C$24),""),"")</f>
        <v>825</v>
      </c>
      <c r="AJ199" s="38">
        <f>IF(S199=0,0,IF(CONFIGURACAO!$C$15="SIM",(IF(S199&gt;CONFIGURACAO!$C$16,CONFIGURACAO!$C$16*CONFIGURACAO!$C$25,S199*CONFIGURACAO!$C$25)),'PI AREA  P75'!S199*CONFIGURACAO!$C$25))</f>
        <v>0</v>
      </c>
      <c r="AK199" s="38">
        <f>IF(T199=0,0,IF(CONFIGURACAO!$C$17="SIM",(IF(T199&gt;CONFIGURACAO!$C$18,CONFIGURACAO!$C$18*CONFIGURACAO!$C$26,T199*CONFIGURACAO!$C$26)),'PI AREA  P75'!T199*CONFIGURACAO!$C$26))</f>
        <v>0</v>
      </c>
      <c r="AL199" s="38">
        <f>IFERROR(IF(M199&gt;0,(U199*CONFIGURACAO!$C$29)+(V199*CONFIGURACAO!$C$30),""),"")</f>
        <v>0</v>
      </c>
      <c r="AM199" s="38">
        <f>IF(W199=0,0,IF(CONFIGURACAO!$C$41="SIM",(IF(W199&gt;CONFIGURACAO!$C$41,CONFIGURACAO!$C$41*CONFIGURACAO!$C$31,W199*CONFIGURACAO!$C$31)),'PI AREA  P75'!W199*CONFIGURACAO!$C$31))</f>
        <v>0</v>
      </c>
      <c r="AN199" s="38">
        <f>IF(X199=0,0,IF(CONFIGURACAO!$C$39="SIM",(IF(X199&gt;CONFIGURACAO!$C$40,CONFIGURACAO!$C$40*CONFIGURACAO!$C$32,X199*CONFIGURACAO!$C$32)),'PI AREA  P75'!X199*CONFIGURACAO!$C$32))</f>
        <v>0</v>
      </c>
      <c r="AO199" s="38">
        <f>IFERROR(IF(M199&gt;0,(Y199*CONFIGURACAO!$C$33)+(Z199*CONFIGURACAO!$C$34)+(AA199*CONFIGURACAO!$C$35)+(AB199*CONFIGURACAO!$C$36),""),"")</f>
        <v>0</v>
      </c>
      <c r="AP199" s="38">
        <f>IF(AA199=0,0,IF(CONFIGURACAO!$C$46="SIM",(IF(AA199&gt;CONFIGURACAO!$C$47,CONFIGURACAO!$C$47*CONFIGURACAO!$C$35,AA199*CONFIGURACAO!$C$35)),'PI AREA  P75'!AA199*CONFIGURACAO!$C$35))</f>
        <v>0</v>
      </c>
      <c r="AQ199" s="38">
        <f>IF(AB199=0,0,IF(CONFIGURACAO!$C$44="SIM",(IF(AB199&gt;CONFIGURACAO!$C$45,CONFIGURACAO!$C$45*CONFIGURACAO!$C$36,AB199*CONFIGURACAO!$C$36)),'PI AREA  P75'!AB199*CONFIGURACAO!$C$36))</f>
        <v>0</v>
      </c>
      <c r="AR199" s="38">
        <f t="shared" si="94"/>
        <v>825</v>
      </c>
      <c r="AS199" s="68">
        <f>IF(AR199="","",$AR199-(($AS$2/CONFIGURACAO!$C$6)*$M199))</f>
        <v>675</v>
      </c>
      <c r="AT199" s="73">
        <f t="shared" si="78"/>
        <v>3</v>
      </c>
      <c r="AU199" s="75">
        <f>IF(AR199="","",$AR199-(($AU$2/CONFIGURACAO!$C$6)*$M199))</f>
        <v>575</v>
      </c>
      <c r="AV199" s="76">
        <f t="shared" si="79"/>
        <v>4</v>
      </c>
      <c r="AW199" s="74">
        <f>IF(AR199="","",$AR199-(($AW$2/CONFIGURACAO!$C$6)*$M199))</f>
        <v>475</v>
      </c>
      <c r="AX199" s="72">
        <f t="shared" si="80"/>
        <v>5</v>
      </c>
      <c r="AZ199" s="39">
        <f t="shared" si="81"/>
        <v>7.7468062030790041E-2</v>
      </c>
      <c r="BA199" s="146">
        <f t="shared" si="82"/>
        <v>9.75</v>
      </c>
      <c r="BB199" s="146">
        <f t="shared" si="83"/>
        <v>669</v>
      </c>
      <c r="BC199" s="32">
        <f t="shared" si="84"/>
        <v>480</v>
      </c>
      <c r="BD199" s="148"/>
      <c r="BE199" s="40">
        <f t="shared" si="85"/>
        <v>0.22354694485842028</v>
      </c>
      <c r="BF199" s="40">
        <f t="shared" si="86"/>
        <v>5.7870370370370364E-2</v>
      </c>
      <c r="BG199" s="40">
        <f t="shared" si="87"/>
        <v>1.9270298047276462E-2</v>
      </c>
      <c r="BH199" s="40">
        <f t="shared" si="88"/>
        <v>6.0630557801131774E-2</v>
      </c>
      <c r="BI199" s="40">
        <f t="shared" si="89"/>
        <v>0</v>
      </c>
      <c r="BJ199" s="40">
        <f t="shared" si="90"/>
        <v>0</v>
      </c>
      <c r="BK199" s="40">
        <f t="shared" si="91"/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 s="42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</row>
    <row r="200" spans="1:134" s="32" customFormat="1" ht="17" thickBot="1" x14ac:dyDescent="0.25">
      <c r="A200" s="124" t="str">
        <f>CONFIGURACAO!$C$4</f>
        <v>AREA 21</v>
      </c>
      <c r="B200" s="125">
        <v>198</v>
      </c>
      <c r="C200" s="249" t="s">
        <v>288</v>
      </c>
      <c r="D200" s="126">
        <f t="shared" si="73"/>
        <v>5</v>
      </c>
      <c r="E200" s="250" t="s">
        <v>535</v>
      </c>
      <c r="F200" s="250">
        <v>0</v>
      </c>
      <c r="G200" s="250">
        <v>0</v>
      </c>
      <c r="H200" s="250">
        <v>1</v>
      </c>
      <c r="I200" s="250">
        <v>1</v>
      </c>
      <c r="J200" s="87"/>
      <c r="K200" s="94"/>
      <c r="L200" s="94"/>
      <c r="M200" s="154">
        <f t="shared" si="92"/>
        <v>2</v>
      </c>
      <c r="N200">
        <v>0</v>
      </c>
      <c r="O200">
        <v>0</v>
      </c>
      <c r="P200">
        <v>1.5</v>
      </c>
      <c r="Q200">
        <v>0</v>
      </c>
      <c r="R200">
        <v>0.75</v>
      </c>
      <c r="S200">
        <v>2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 s="139">
        <f t="shared" si="76"/>
        <v>0</v>
      </c>
      <c r="AD200" s="140">
        <f t="shared" si="77"/>
        <v>1.5</v>
      </c>
      <c r="AE200" s="141">
        <f t="shared" si="74"/>
        <v>0</v>
      </c>
      <c r="AF200" s="263">
        <f t="shared" si="75"/>
        <v>0</v>
      </c>
      <c r="AG200" s="265">
        <f t="shared" si="93"/>
        <v>0</v>
      </c>
      <c r="AI200" s="37">
        <f>IFERROR(IF(M200&gt;0,(N200*CONFIGURACAO!$C$20)+(O200*CONFIGURACAO!$C$21)+(P200*CONFIGURACAO!$C$22)+(Q200*CONFIGURACAO!$C$23)+(R200*CONFIGURACAO!$C$24),""),"")</f>
        <v>105</v>
      </c>
      <c r="AJ200" s="38">
        <f>IF(S200=0,0,IF(CONFIGURACAO!$C$15="SIM",(IF(S200&gt;CONFIGURACAO!$C$16,CONFIGURACAO!$C$16*CONFIGURACAO!$C$25,S200*CONFIGURACAO!$C$25)),'PI AREA  P75'!S200*CONFIGURACAO!$C$25))</f>
        <v>20</v>
      </c>
      <c r="AK200" s="38">
        <f>IF(T200=0,0,IF(CONFIGURACAO!$C$17="SIM",(IF(T200&gt;CONFIGURACAO!$C$18,CONFIGURACAO!$C$18*CONFIGURACAO!$C$26,T200*CONFIGURACAO!$C$26)),'PI AREA  P75'!T200*CONFIGURACAO!$C$26))</f>
        <v>0</v>
      </c>
      <c r="AL200" s="38">
        <f>IFERROR(IF(M200&gt;0,(U200*CONFIGURACAO!$C$29)+(V200*CONFIGURACAO!$C$30),""),"")</f>
        <v>0</v>
      </c>
      <c r="AM200" s="38">
        <f>IF(W200=0,0,IF(CONFIGURACAO!$C$41="SIM",(IF(W200&gt;CONFIGURACAO!$C$41,CONFIGURACAO!$C$41*CONFIGURACAO!$C$31,W200*CONFIGURACAO!$C$31)),'PI AREA  P75'!W200*CONFIGURACAO!$C$31))</f>
        <v>0</v>
      </c>
      <c r="AN200" s="38">
        <f>IF(X200=0,0,IF(CONFIGURACAO!$C$39="SIM",(IF(X200&gt;CONFIGURACAO!$C$40,CONFIGURACAO!$C$40*CONFIGURACAO!$C$32,X200*CONFIGURACAO!$C$32)),'PI AREA  P75'!X200*CONFIGURACAO!$C$32))</f>
        <v>0</v>
      </c>
      <c r="AO200" s="38">
        <f>IFERROR(IF(M200&gt;0,(Y200*CONFIGURACAO!$C$33)+(Z200*CONFIGURACAO!$C$34)+(AA200*CONFIGURACAO!$C$35)+(AB200*CONFIGURACAO!$C$36),""),"")</f>
        <v>0</v>
      </c>
      <c r="AP200" s="38">
        <f>IF(AA200=0,0,IF(CONFIGURACAO!$C$46="SIM",(IF(AA200&gt;CONFIGURACAO!$C$47,CONFIGURACAO!$C$47*CONFIGURACAO!$C$35,AA200*CONFIGURACAO!$C$35)),'PI AREA  P75'!AA200*CONFIGURACAO!$C$35))</f>
        <v>0</v>
      </c>
      <c r="AQ200" s="38">
        <f>IF(AB200=0,0,IF(CONFIGURACAO!$C$44="SIM",(IF(AB200&gt;CONFIGURACAO!$C$45,CONFIGURACAO!$C$45*CONFIGURACAO!$C$36,AB200*CONFIGURACAO!$C$36)),'PI AREA  P75'!AB200*CONFIGURACAO!$C$36))</f>
        <v>0</v>
      </c>
      <c r="AR200" s="38">
        <f t="shared" si="94"/>
        <v>125</v>
      </c>
      <c r="AS200" s="68">
        <f>IF(AR200="","",$AR200-(($AS$2/CONFIGURACAO!$C$6)*$M200))</f>
        <v>-25</v>
      </c>
      <c r="AT200" s="73" t="str">
        <f t="shared" si="78"/>
        <v>NAO</v>
      </c>
      <c r="AU200" s="75">
        <f>IF(AR200="","",$AR200-(($AU$2/CONFIGURACAO!$C$6)*$M200))</f>
        <v>-125</v>
      </c>
      <c r="AV200" s="76" t="str">
        <f t="shared" si="79"/>
        <v>NAO</v>
      </c>
      <c r="AW200" s="74">
        <f>IF(AR200="","",$AR200-(($AW$2/CONFIGURACAO!$C$6)*$M200))</f>
        <v>-225</v>
      </c>
      <c r="AX200" s="72" t="str">
        <f t="shared" si="80"/>
        <v>NAO</v>
      </c>
      <c r="AZ200" s="39">
        <f t="shared" si="81"/>
        <v>1.1737585156180308E-2</v>
      </c>
      <c r="BA200" s="146">
        <f t="shared" si="82"/>
        <v>4.25</v>
      </c>
      <c r="BB200" s="146">
        <f t="shared" si="83"/>
        <v>896</v>
      </c>
      <c r="BC200" s="32">
        <f t="shared" si="84"/>
        <v>1007</v>
      </c>
      <c r="BD200" s="148"/>
      <c r="BE200" s="40">
        <f t="shared" si="85"/>
        <v>0</v>
      </c>
      <c r="BF200" s="40">
        <f t="shared" si="86"/>
        <v>0</v>
      </c>
      <c r="BG200" s="40">
        <f t="shared" si="87"/>
        <v>3.8540596094552924E-2</v>
      </c>
      <c r="BH200" s="40">
        <f t="shared" si="88"/>
        <v>0</v>
      </c>
      <c r="BI200" s="40">
        <f t="shared" si="89"/>
        <v>7.9957356076759065E-2</v>
      </c>
      <c r="BJ200" s="40">
        <f t="shared" si="90"/>
        <v>0.18484288354898337</v>
      </c>
      <c r="BK200" s="40">
        <f t="shared" si="91"/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 s="42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</row>
    <row r="201" spans="1:134" s="32" customFormat="1" ht="17" thickBot="1" x14ac:dyDescent="0.25">
      <c r="A201" s="124" t="str">
        <f>CONFIGURACAO!$C$4</f>
        <v>AREA 21</v>
      </c>
      <c r="B201" s="125">
        <v>199</v>
      </c>
      <c r="C201" s="249" t="s">
        <v>288</v>
      </c>
      <c r="D201" s="126">
        <f t="shared" si="73"/>
        <v>6</v>
      </c>
      <c r="E201" s="250" t="s">
        <v>536</v>
      </c>
      <c r="F201" s="250">
        <v>0</v>
      </c>
      <c r="G201" s="250">
        <v>0</v>
      </c>
      <c r="H201" s="250">
        <v>1</v>
      </c>
      <c r="I201" s="250">
        <v>1</v>
      </c>
      <c r="J201" s="87"/>
      <c r="K201" s="94"/>
      <c r="L201" s="94"/>
      <c r="M201" s="154">
        <f t="shared" si="92"/>
        <v>2</v>
      </c>
      <c r="N201">
        <v>0.75</v>
      </c>
      <c r="O201">
        <v>0.75</v>
      </c>
      <c r="P201">
        <v>0.75</v>
      </c>
      <c r="Q201">
        <v>0</v>
      </c>
      <c r="R201">
        <v>0</v>
      </c>
      <c r="S201">
        <v>0.75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s="139">
        <f t="shared" si="76"/>
        <v>1.5</v>
      </c>
      <c r="AD201" s="140">
        <f t="shared" si="77"/>
        <v>2.25</v>
      </c>
      <c r="AE201" s="141">
        <f t="shared" si="74"/>
        <v>0</v>
      </c>
      <c r="AF201" s="263">
        <f t="shared" si="75"/>
        <v>0</v>
      </c>
      <c r="AG201" s="265">
        <f t="shared" si="93"/>
        <v>1.5</v>
      </c>
      <c r="AI201" s="37">
        <f>IFERROR(IF(M201&gt;0,(N201*CONFIGURACAO!$C$20)+(O201*CONFIGURACAO!$C$21)+(P201*CONFIGURACAO!$C$22)+(Q201*CONFIGURACAO!$C$23)+(R201*CONFIGURACAO!$C$24),""),"")</f>
        <v>180</v>
      </c>
      <c r="AJ201" s="38">
        <f>IF(S201=0,0,IF(CONFIGURACAO!$C$15="SIM",(IF(S201&gt;CONFIGURACAO!$C$16,CONFIGURACAO!$C$16*CONFIGURACAO!$C$25,S201*CONFIGURACAO!$C$25)),'PI AREA  P75'!S201*CONFIGURACAO!$C$25))</f>
        <v>7.5</v>
      </c>
      <c r="AK201" s="38">
        <f>IF(T201=0,0,IF(CONFIGURACAO!$C$17="SIM",(IF(T201&gt;CONFIGURACAO!$C$18,CONFIGURACAO!$C$18*CONFIGURACAO!$C$26,T201*CONFIGURACAO!$C$26)),'PI AREA  P75'!T201*CONFIGURACAO!$C$26))</f>
        <v>0</v>
      </c>
      <c r="AL201" s="38">
        <f>IFERROR(IF(M201&gt;0,(U201*CONFIGURACAO!$C$29)+(V201*CONFIGURACAO!$C$30),""),"")</f>
        <v>0</v>
      </c>
      <c r="AM201" s="38">
        <f>IF(W201=0,0,IF(CONFIGURACAO!$C$41="SIM",(IF(W201&gt;CONFIGURACAO!$C$41,CONFIGURACAO!$C$41*CONFIGURACAO!$C$31,W201*CONFIGURACAO!$C$31)),'PI AREA  P75'!W201*CONFIGURACAO!$C$31))</f>
        <v>0</v>
      </c>
      <c r="AN201" s="38">
        <f>IF(X201=0,0,IF(CONFIGURACAO!$C$39="SIM",(IF(X201&gt;CONFIGURACAO!$C$40,CONFIGURACAO!$C$40*CONFIGURACAO!$C$32,X201*CONFIGURACAO!$C$32)),'PI AREA  P75'!X201*CONFIGURACAO!$C$32))</f>
        <v>0</v>
      </c>
      <c r="AO201" s="38">
        <f>IFERROR(IF(M201&gt;0,(Y201*CONFIGURACAO!$C$33)+(Z201*CONFIGURACAO!$C$34)+(AA201*CONFIGURACAO!$C$35)+(AB201*CONFIGURACAO!$C$36),""),"")</f>
        <v>0</v>
      </c>
      <c r="AP201" s="38">
        <f>IF(AA201=0,0,IF(CONFIGURACAO!$C$46="SIM",(IF(AA201&gt;CONFIGURACAO!$C$47,CONFIGURACAO!$C$47*CONFIGURACAO!$C$35,AA201*CONFIGURACAO!$C$35)),'PI AREA  P75'!AA201*CONFIGURACAO!$C$35))</f>
        <v>0</v>
      </c>
      <c r="AQ201" s="38">
        <f>IF(AB201=0,0,IF(CONFIGURACAO!$C$44="SIM",(IF(AB201&gt;CONFIGURACAO!$C$45,CONFIGURACAO!$C$45*CONFIGURACAO!$C$36,AB201*CONFIGURACAO!$C$36)),'PI AREA  P75'!AB201*CONFIGURACAO!$C$36))</f>
        <v>0</v>
      </c>
      <c r="AR201" s="38">
        <f t="shared" si="94"/>
        <v>187.5</v>
      </c>
      <c r="AS201" s="68">
        <f>IF(AR201="","",$AR201-(($AS$2/CONFIGURACAO!$C$6)*$M201))</f>
        <v>37.5</v>
      </c>
      <c r="AT201" s="73">
        <f t="shared" si="78"/>
        <v>3</v>
      </c>
      <c r="AU201" s="75">
        <f>IF(AR201="","",$AR201-(($AU$2/CONFIGURACAO!$C$6)*$M201))</f>
        <v>-62.5</v>
      </c>
      <c r="AV201" s="76" t="str">
        <f t="shared" si="79"/>
        <v>NAO</v>
      </c>
      <c r="AW201" s="74">
        <f>IF(AR201="","",$AR201-(($AW$2/CONFIGURACAO!$C$6)*$M201))</f>
        <v>-162.5</v>
      </c>
      <c r="AX201" s="72" t="str">
        <f t="shared" si="80"/>
        <v>NAO</v>
      </c>
      <c r="AZ201" s="39">
        <f t="shared" si="81"/>
        <v>1.7606377734270463E-2</v>
      </c>
      <c r="BA201" s="146">
        <f t="shared" si="82"/>
        <v>3</v>
      </c>
      <c r="BB201" s="146">
        <f t="shared" si="83"/>
        <v>947</v>
      </c>
      <c r="BC201" s="32">
        <f t="shared" si="84"/>
        <v>938</v>
      </c>
      <c r="BD201" s="148"/>
      <c r="BE201" s="40">
        <f t="shared" si="85"/>
        <v>2.7943368107302535E-2</v>
      </c>
      <c r="BF201" s="40">
        <f t="shared" si="86"/>
        <v>2.8935185185185182E-2</v>
      </c>
      <c r="BG201" s="40">
        <f t="shared" si="87"/>
        <v>1.9270298047276462E-2</v>
      </c>
      <c r="BH201" s="40">
        <f t="shared" si="88"/>
        <v>0</v>
      </c>
      <c r="BI201" s="40">
        <f t="shared" si="89"/>
        <v>0</v>
      </c>
      <c r="BJ201" s="40">
        <f t="shared" si="90"/>
        <v>6.9316081330868765E-2</v>
      </c>
      <c r="BK201" s="40">
        <f t="shared" si="91"/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 s="42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</row>
    <row r="202" spans="1:134" s="32" customFormat="1" ht="17" thickBot="1" x14ac:dyDescent="0.25">
      <c r="A202" s="124" t="str">
        <f>CONFIGURACAO!$C$4</f>
        <v>AREA 21</v>
      </c>
      <c r="B202" s="125">
        <v>200</v>
      </c>
      <c r="C202" s="249" t="s">
        <v>288</v>
      </c>
      <c r="D202" s="126">
        <f t="shared" si="73"/>
        <v>7</v>
      </c>
      <c r="E202" s="250" t="s">
        <v>537</v>
      </c>
      <c r="F202" s="250">
        <v>0</v>
      </c>
      <c r="G202" s="250">
        <v>0</v>
      </c>
      <c r="H202" s="250">
        <v>0</v>
      </c>
      <c r="I202" s="250">
        <v>1</v>
      </c>
      <c r="J202" s="87"/>
      <c r="K202" s="94"/>
      <c r="L202" s="94"/>
      <c r="M202" s="154">
        <f t="shared" si="92"/>
        <v>1</v>
      </c>
      <c r="N202">
        <v>1.5</v>
      </c>
      <c r="O202">
        <v>1.5</v>
      </c>
      <c r="P202">
        <v>1.5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s="139">
        <f t="shared" si="76"/>
        <v>3</v>
      </c>
      <c r="AD202" s="140">
        <f t="shared" si="77"/>
        <v>4.5</v>
      </c>
      <c r="AE202" s="141">
        <f t="shared" si="74"/>
        <v>0</v>
      </c>
      <c r="AF202" s="263">
        <f t="shared" si="75"/>
        <v>0</v>
      </c>
      <c r="AG202" s="265">
        <f t="shared" si="93"/>
        <v>3</v>
      </c>
      <c r="AI202" s="37">
        <f>IFERROR(IF(M202&gt;0,(N202*CONFIGURACAO!$C$20)+(O202*CONFIGURACAO!$C$21)+(P202*CONFIGURACAO!$C$22)+(Q202*CONFIGURACAO!$C$23)+(R202*CONFIGURACAO!$C$24),""),"")</f>
        <v>360</v>
      </c>
      <c r="AJ202" s="38">
        <f>IF(S202=0,0,IF(CONFIGURACAO!$C$15="SIM",(IF(S202&gt;CONFIGURACAO!$C$16,CONFIGURACAO!$C$16*CONFIGURACAO!$C$25,S202*CONFIGURACAO!$C$25)),'PI AREA  P75'!S202*CONFIGURACAO!$C$25))</f>
        <v>0</v>
      </c>
      <c r="AK202" s="38">
        <f>IF(T202=0,0,IF(CONFIGURACAO!$C$17="SIM",(IF(T202&gt;CONFIGURACAO!$C$18,CONFIGURACAO!$C$18*CONFIGURACAO!$C$26,T202*CONFIGURACAO!$C$26)),'PI AREA  P75'!T202*CONFIGURACAO!$C$26))</f>
        <v>0</v>
      </c>
      <c r="AL202" s="38">
        <f>IFERROR(IF(M202&gt;0,(U202*CONFIGURACAO!$C$29)+(V202*CONFIGURACAO!$C$30),""),"")</f>
        <v>0</v>
      </c>
      <c r="AM202" s="38">
        <f>IF(W202=0,0,IF(CONFIGURACAO!$C$41="SIM",(IF(W202&gt;CONFIGURACAO!$C$41,CONFIGURACAO!$C$41*CONFIGURACAO!$C$31,W202*CONFIGURACAO!$C$31)),'PI AREA  P75'!W202*CONFIGURACAO!$C$31))</f>
        <v>0</v>
      </c>
      <c r="AN202" s="38">
        <f>IF(X202=0,0,IF(CONFIGURACAO!$C$39="SIM",(IF(X202&gt;CONFIGURACAO!$C$40,CONFIGURACAO!$C$40*CONFIGURACAO!$C$32,X202*CONFIGURACAO!$C$32)),'PI AREA  P75'!X202*CONFIGURACAO!$C$32))</f>
        <v>0</v>
      </c>
      <c r="AO202" s="38">
        <f>IFERROR(IF(M202&gt;0,(Y202*CONFIGURACAO!$C$33)+(Z202*CONFIGURACAO!$C$34)+(AA202*CONFIGURACAO!$C$35)+(AB202*CONFIGURACAO!$C$36),""),"")</f>
        <v>0</v>
      </c>
      <c r="AP202" s="38">
        <f>IF(AA202=0,0,IF(CONFIGURACAO!$C$46="SIM",(IF(AA202&gt;CONFIGURACAO!$C$47,CONFIGURACAO!$C$47*CONFIGURACAO!$C$35,AA202*CONFIGURACAO!$C$35)),'PI AREA  P75'!AA202*CONFIGURACAO!$C$35))</f>
        <v>0</v>
      </c>
      <c r="AQ202" s="38">
        <f>IF(AB202=0,0,IF(CONFIGURACAO!$C$44="SIM",(IF(AB202&gt;CONFIGURACAO!$C$45,CONFIGURACAO!$C$45*CONFIGURACAO!$C$36,AB202*CONFIGURACAO!$C$36)),'PI AREA  P75'!AB202*CONFIGURACAO!$C$36))</f>
        <v>0</v>
      </c>
      <c r="AR202" s="38">
        <f t="shared" si="94"/>
        <v>360</v>
      </c>
      <c r="AS202" s="68">
        <f>IF(AR202="","",$AR202-(($AS$2/CONFIGURACAO!$C$6)*$M202))</f>
        <v>285</v>
      </c>
      <c r="AT202" s="73">
        <f t="shared" si="78"/>
        <v>3</v>
      </c>
      <c r="AU202" s="75">
        <f>IF(AR202="","",$AR202-(($AU$2/CONFIGURACAO!$C$6)*$M202))</f>
        <v>235</v>
      </c>
      <c r="AV202" s="76">
        <f t="shared" si="79"/>
        <v>4</v>
      </c>
      <c r="AW202" s="74">
        <f>IF(AR202="","",$AR202-(($AW$2/CONFIGURACAO!$C$6)*$M202))</f>
        <v>185</v>
      </c>
      <c r="AX202" s="72">
        <f t="shared" si="80"/>
        <v>5</v>
      </c>
      <c r="AZ202" s="39">
        <f t="shared" si="81"/>
        <v>3.3804245249799289E-2</v>
      </c>
      <c r="BA202" s="146">
        <f t="shared" si="82"/>
        <v>4.5</v>
      </c>
      <c r="BB202" s="146">
        <f t="shared" si="83"/>
        <v>877</v>
      </c>
      <c r="BC202" s="32">
        <f t="shared" si="84"/>
        <v>793</v>
      </c>
      <c r="BD202" s="148"/>
      <c r="BE202" s="40">
        <f t="shared" si="85"/>
        <v>5.5886736214605069E-2</v>
      </c>
      <c r="BF202" s="40">
        <f t="shared" si="86"/>
        <v>5.7870370370370364E-2</v>
      </c>
      <c r="BG202" s="40">
        <f t="shared" si="87"/>
        <v>3.8540596094552924E-2</v>
      </c>
      <c r="BH202" s="40">
        <f t="shared" si="88"/>
        <v>0</v>
      </c>
      <c r="BI202" s="40">
        <f t="shared" si="89"/>
        <v>0</v>
      </c>
      <c r="BJ202" s="40">
        <f t="shared" si="90"/>
        <v>0</v>
      </c>
      <c r="BK202" s="40">
        <f t="shared" si="91"/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 s="4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</row>
    <row r="203" spans="1:134" s="32" customFormat="1" ht="17" thickBot="1" x14ac:dyDescent="0.25">
      <c r="A203" s="124" t="str">
        <f>CONFIGURACAO!$C$4</f>
        <v>AREA 21</v>
      </c>
      <c r="B203" s="125">
        <v>201</v>
      </c>
      <c r="C203" s="249" t="s">
        <v>288</v>
      </c>
      <c r="D203" s="126">
        <f t="shared" si="73"/>
        <v>8</v>
      </c>
      <c r="E203" s="250" t="s">
        <v>538</v>
      </c>
      <c r="F203" s="250">
        <v>0</v>
      </c>
      <c r="G203" s="250">
        <v>0</v>
      </c>
      <c r="H203" s="250">
        <v>1</v>
      </c>
      <c r="I203" s="250">
        <v>1</v>
      </c>
      <c r="J203" s="87"/>
      <c r="K203" s="94"/>
      <c r="L203" s="94"/>
      <c r="M203" s="154">
        <f t="shared" si="92"/>
        <v>2</v>
      </c>
      <c r="N203">
        <v>0</v>
      </c>
      <c r="O203">
        <v>1.75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s="139">
        <f t="shared" si="76"/>
        <v>1.75</v>
      </c>
      <c r="AD203" s="140">
        <f t="shared" si="77"/>
        <v>1.75</v>
      </c>
      <c r="AE203" s="141">
        <f t="shared" si="74"/>
        <v>0</v>
      </c>
      <c r="AF203" s="263">
        <f t="shared" si="75"/>
        <v>0</v>
      </c>
      <c r="AG203" s="265">
        <f t="shared" si="93"/>
        <v>1.75</v>
      </c>
      <c r="AI203" s="37">
        <f>IFERROR(IF(M203&gt;0,(N203*CONFIGURACAO!$C$20)+(O203*CONFIGURACAO!$C$21)+(P203*CONFIGURACAO!$C$22)+(Q203*CONFIGURACAO!$C$23)+(R203*CONFIGURACAO!$C$24),""),"")</f>
        <v>140</v>
      </c>
      <c r="AJ203" s="38">
        <f>IF(S203=0,0,IF(CONFIGURACAO!$C$15="SIM",(IF(S203&gt;CONFIGURACAO!$C$16,CONFIGURACAO!$C$16*CONFIGURACAO!$C$25,S203*CONFIGURACAO!$C$25)),'PI AREA  P75'!S203*CONFIGURACAO!$C$25))</f>
        <v>0</v>
      </c>
      <c r="AK203" s="38">
        <f>IF(T203=0,0,IF(CONFIGURACAO!$C$17="SIM",(IF(T203&gt;CONFIGURACAO!$C$18,CONFIGURACAO!$C$18*CONFIGURACAO!$C$26,T203*CONFIGURACAO!$C$26)),'PI AREA  P75'!T203*CONFIGURACAO!$C$26))</f>
        <v>0</v>
      </c>
      <c r="AL203" s="38">
        <f>IFERROR(IF(M203&gt;0,(U203*CONFIGURACAO!$C$29)+(V203*CONFIGURACAO!$C$30),""),"")</f>
        <v>0</v>
      </c>
      <c r="AM203" s="38">
        <f>IF(W203=0,0,IF(CONFIGURACAO!$C$41="SIM",(IF(W203&gt;CONFIGURACAO!$C$41,CONFIGURACAO!$C$41*CONFIGURACAO!$C$31,W203*CONFIGURACAO!$C$31)),'PI AREA  P75'!W203*CONFIGURACAO!$C$31))</f>
        <v>0</v>
      </c>
      <c r="AN203" s="38">
        <f>IF(X203=0,0,IF(CONFIGURACAO!$C$39="SIM",(IF(X203&gt;CONFIGURACAO!$C$40,CONFIGURACAO!$C$40*CONFIGURACAO!$C$32,X203*CONFIGURACAO!$C$32)),'PI AREA  P75'!X203*CONFIGURACAO!$C$32))</f>
        <v>0</v>
      </c>
      <c r="AO203" s="38">
        <f>IFERROR(IF(M203&gt;0,(Y203*CONFIGURACAO!$C$33)+(Z203*CONFIGURACAO!$C$34)+(AA203*CONFIGURACAO!$C$35)+(AB203*CONFIGURACAO!$C$36),""),"")</f>
        <v>0</v>
      </c>
      <c r="AP203" s="38">
        <f>IF(AA203=0,0,IF(CONFIGURACAO!$C$46="SIM",(IF(AA203&gt;CONFIGURACAO!$C$47,CONFIGURACAO!$C$47*CONFIGURACAO!$C$35,AA203*CONFIGURACAO!$C$35)),'PI AREA  P75'!AA203*CONFIGURACAO!$C$35))</f>
        <v>0</v>
      </c>
      <c r="AQ203" s="38">
        <f>IF(AB203=0,0,IF(CONFIGURACAO!$C$44="SIM",(IF(AB203&gt;CONFIGURACAO!$C$45,CONFIGURACAO!$C$45*CONFIGURACAO!$C$36,AB203*CONFIGURACAO!$C$36)),'PI AREA  P75'!AB203*CONFIGURACAO!$C$36))</f>
        <v>0</v>
      </c>
      <c r="AR203" s="38">
        <f t="shared" si="94"/>
        <v>140</v>
      </c>
      <c r="AS203" s="68">
        <f>IF(AR203="","",$AR203-(($AS$2/CONFIGURACAO!$C$6)*$M203))</f>
        <v>-10</v>
      </c>
      <c r="AT203" s="73" t="str">
        <f t="shared" si="78"/>
        <v>NAO</v>
      </c>
      <c r="AU203" s="75">
        <f>IF(AR203="","",$AR203-(($AU$2/CONFIGURACAO!$C$6)*$M203))</f>
        <v>-110</v>
      </c>
      <c r="AV203" s="76" t="str">
        <f t="shared" si="79"/>
        <v>NAO</v>
      </c>
      <c r="AW203" s="74">
        <f>IF(AR203="","",$AR203-(($AW$2/CONFIGURACAO!$C$6)*$M203))</f>
        <v>-210</v>
      </c>
      <c r="AX203" s="72" t="str">
        <f t="shared" si="80"/>
        <v>NAO</v>
      </c>
      <c r="AZ203" s="39">
        <f t="shared" si="81"/>
        <v>1.3146095374921946E-2</v>
      </c>
      <c r="BA203" s="146">
        <f t="shared" si="82"/>
        <v>1.75</v>
      </c>
      <c r="BB203" s="146">
        <f t="shared" si="83"/>
        <v>1042</v>
      </c>
      <c r="BC203" s="32">
        <f t="shared" si="84"/>
        <v>989</v>
      </c>
      <c r="BD203" s="148"/>
      <c r="BE203" s="40">
        <f t="shared" si="85"/>
        <v>0</v>
      </c>
      <c r="BF203" s="40">
        <f t="shared" si="86"/>
        <v>6.7515432098765427E-2</v>
      </c>
      <c r="BG203" s="40">
        <f t="shared" si="87"/>
        <v>0</v>
      </c>
      <c r="BH203" s="40">
        <f t="shared" si="88"/>
        <v>0</v>
      </c>
      <c r="BI203" s="40">
        <f t="shared" si="89"/>
        <v>0</v>
      </c>
      <c r="BJ203" s="40">
        <f t="shared" si="90"/>
        <v>0</v>
      </c>
      <c r="BK203" s="40">
        <f t="shared" si="91"/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 s="42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</row>
    <row r="204" spans="1:134" s="32" customFormat="1" ht="17" thickBot="1" x14ac:dyDescent="0.25">
      <c r="A204" s="124" t="str">
        <f>CONFIGURACAO!$C$4</f>
        <v>AREA 21</v>
      </c>
      <c r="B204" s="125">
        <v>202</v>
      </c>
      <c r="C204" s="249" t="s">
        <v>288</v>
      </c>
      <c r="D204" s="126">
        <f t="shared" si="73"/>
        <v>9</v>
      </c>
      <c r="E204" s="250" t="s">
        <v>539</v>
      </c>
      <c r="F204" s="250">
        <v>0</v>
      </c>
      <c r="G204" s="250">
        <v>0</v>
      </c>
      <c r="H204" s="250">
        <v>1</v>
      </c>
      <c r="I204" s="250">
        <v>1</v>
      </c>
      <c r="J204" s="87"/>
      <c r="K204" s="94"/>
      <c r="L204" s="94"/>
      <c r="M204" s="154">
        <f t="shared" si="92"/>
        <v>2</v>
      </c>
      <c r="N204">
        <v>0</v>
      </c>
      <c r="O204">
        <v>1.75</v>
      </c>
      <c r="P204">
        <v>0.75</v>
      </c>
      <c r="Q204">
        <v>3</v>
      </c>
      <c r="R204">
        <v>0</v>
      </c>
      <c r="S204">
        <v>1.5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 s="139">
        <f t="shared" si="76"/>
        <v>1.75</v>
      </c>
      <c r="AD204" s="140">
        <f t="shared" si="77"/>
        <v>2.5</v>
      </c>
      <c r="AE204" s="141">
        <f t="shared" si="74"/>
        <v>0</v>
      </c>
      <c r="AF204" s="263">
        <f t="shared" si="75"/>
        <v>0</v>
      </c>
      <c r="AG204" s="265">
        <f t="shared" si="93"/>
        <v>1.75</v>
      </c>
      <c r="AI204" s="37">
        <f>IFERROR(IF(M204&gt;0,(N204*CONFIGURACAO!$C$20)+(O204*CONFIGURACAO!$C$21)+(P204*CONFIGURACAO!$C$22)+(Q204*CONFIGURACAO!$C$23)+(R204*CONFIGURACAO!$C$24),""),"")</f>
        <v>305</v>
      </c>
      <c r="AJ204" s="38">
        <f>IF(S204=0,0,IF(CONFIGURACAO!$C$15="SIM",(IF(S204&gt;CONFIGURACAO!$C$16,CONFIGURACAO!$C$16*CONFIGURACAO!$C$25,S204*CONFIGURACAO!$C$25)),'PI AREA  P75'!S204*CONFIGURACAO!$C$25))</f>
        <v>15</v>
      </c>
      <c r="AK204" s="38">
        <f>IF(T204=0,0,IF(CONFIGURACAO!$C$17="SIM",(IF(T204&gt;CONFIGURACAO!$C$18,CONFIGURACAO!$C$18*CONFIGURACAO!$C$26,T204*CONFIGURACAO!$C$26)),'PI AREA  P75'!T204*CONFIGURACAO!$C$26))</f>
        <v>0</v>
      </c>
      <c r="AL204" s="38">
        <f>IFERROR(IF(M204&gt;0,(U204*CONFIGURACAO!$C$29)+(V204*CONFIGURACAO!$C$30),""),"")</f>
        <v>0</v>
      </c>
      <c r="AM204" s="38">
        <f>IF(W204=0,0,IF(CONFIGURACAO!$C$41="SIM",(IF(W204&gt;CONFIGURACAO!$C$41,CONFIGURACAO!$C$41*CONFIGURACAO!$C$31,W204*CONFIGURACAO!$C$31)),'PI AREA  P75'!W204*CONFIGURACAO!$C$31))</f>
        <v>0</v>
      </c>
      <c r="AN204" s="38">
        <f>IF(X204=0,0,IF(CONFIGURACAO!$C$39="SIM",(IF(X204&gt;CONFIGURACAO!$C$40,CONFIGURACAO!$C$40*CONFIGURACAO!$C$32,X204*CONFIGURACAO!$C$32)),'PI AREA  P75'!X204*CONFIGURACAO!$C$32))</f>
        <v>0</v>
      </c>
      <c r="AO204" s="38">
        <f>IFERROR(IF(M204&gt;0,(Y204*CONFIGURACAO!$C$33)+(Z204*CONFIGURACAO!$C$34)+(AA204*CONFIGURACAO!$C$35)+(AB204*CONFIGURACAO!$C$36),""),"")</f>
        <v>0</v>
      </c>
      <c r="AP204" s="38">
        <f>IF(AA204=0,0,IF(CONFIGURACAO!$C$46="SIM",(IF(AA204&gt;CONFIGURACAO!$C$47,CONFIGURACAO!$C$47*CONFIGURACAO!$C$35,AA204*CONFIGURACAO!$C$35)),'PI AREA  P75'!AA204*CONFIGURACAO!$C$35))</f>
        <v>0</v>
      </c>
      <c r="AQ204" s="38">
        <f>IF(AB204=0,0,IF(CONFIGURACAO!$C$44="SIM",(IF(AB204&gt;CONFIGURACAO!$C$45,CONFIGURACAO!$C$45*CONFIGURACAO!$C$36,AB204*CONFIGURACAO!$C$36)),'PI AREA  P75'!AB204*CONFIGURACAO!$C$36))</f>
        <v>0</v>
      </c>
      <c r="AR204" s="38">
        <f t="shared" si="94"/>
        <v>320</v>
      </c>
      <c r="AS204" s="68">
        <f>IF(AR204="","",$AR204-(($AS$2/CONFIGURACAO!$C$6)*$M204))</f>
        <v>170</v>
      </c>
      <c r="AT204" s="73">
        <f t="shared" si="78"/>
        <v>3</v>
      </c>
      <c r="AU204" s="75">
        <f>IF(AR204="","",$AR204-(($AU$2/CONFIGURACAO!$C$6)*$M204))</f>
        <v>70</v>
      </c>
      <c r="AV204" s="76">
        <f t="shared" si="79"/>
        <v>4</v>
      </c>
      <c r="AW204" s="74">
        <f>IF(AR204="","",$AR204-(($AW$2/CONFIGURACAO!$C$6)*$M204))</f>
        <v>-30</v>
      </c>
      <c r="AX204" s="72" t="str">
        <f t="shared" si="80"/>
        <v>NAO</v>
      </c>
      <c r="AZ204" s="39">
        <f t="shared" si="81"/>
        <v>3.0048217999821589E-2</v>
      </c>
      <c r="BA204" s="146">
        <f t="shared" si="82"/>
        <v>7</v>
      </c>
      <c r="BB204" s="146">
        <f t="shared" si="83"/>
        <v>770</v>
      </c>
      <c r="BC204" s="32">
        <f t="shared" si="84"/>
        <v>824</v>
      </c>
      <c r="BD204" s="148"/>
      <c r="BE204" s="40">
        <f t="shared" si="85"/>
        <v>0</v>
      </c>
      <c r="BF204" s="40">
        <f t="shared" si="86"/>
        <v>6.7515432098765427E-2</v>
      </c>
      <c r="BG204" s="40">
        <f t="shared" si="87"/>
        <v>1.9270298047276462E-2</v>
      </c>
      <c r="BH204" s="40">
        <f t="shared" si="88"/>
        <v>0.12126111560226355</v>
      </c>
      <c r="BI204" s="40">
        <f t="shared" si="89"/>
        <v>0</v>
      </c>
      <c r="BJ204" s="40">
        <f t="shared" si="90"/>
        <v>0.13863216266173753</v>
      </c>
      <c r="BK204" s="40">
        <f t="shared" si="91"/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 s="42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</row>
    <row r="205" spans="1:134" s="32" customFormat="1" ht="17" thickBot="1" x14ac:dyDescent="0.25">
      <c r="A205" s="124" t="str">
        <f>CONFIGURACAO!$C$4</f>
        <v>AREA 21</v>
      </c>
      <c r="B205" s="125">
        <v>203</v>
      </c>
      <c r="C205" s="249" t="s">
        <v>288</v>
      </c>
      <c r="D205" s="126">
        <f t="shared" si="73"/>
        <v>10</v>
      </c>
      <c r="E205" s="250" t="s">
        <v>540</v>
      </c>
      <c r="F205" s="250">
        <v>0</v>
      </c>
      <c r="G205" s="250">
        <v>0</v>
      </c>
      <c r="H205" s="250">
        <v>1</v>
      </c>
      <c r="I205" s="250">
        <v>1</v>
      </c>
      <c r="J205" s="87"/>
      <c r="K205" s="94"/>
      <c r="L205" s="94"/>
      <c r="M205" s="154">
        <f t="shared" si="92"/>
        <v>2</v>
      </c>
      <c r="N205">
        <v>0</v>
      </c>
      <c r="O205">
        <v>0</v>
      </c>
      <c r="P205">
        <v>3.75</v>
      </c>
      <c r="Q205">
        <v>1</v>
      </c>
      <c r="R205">
        <v>1</v>
      </c>
      <c r="S205">
        <v>0</v>
      </c>
      <c r="T205">
        <v>0.75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s="139">
        <f t="shared" si="76"/>
        <v>0</v>
      </c>
      <c r="AD205" s="140">
        <f t="shared" si="77"/>
        <v>3.75</v>
      </c>
      <c r="AE205" s="141">
        <f t="shared" si="74"/>
        <v>0</v>
      </c>
      <c r="AF205" s="263">
        <f t="shared" si="75"/>
        <v>0</v>
      </c>
      <c r="AG205" s="265">
        <f t="shared" si="93"/>
        <v>0</v>
      </c>
      <c r="AI205" s="37">
        <f>IFERROR(IF(M205&gt;0,(N205*CONFIGURACAO!$C$20)+(O205*CONFIGURACAO!$C$21)+(P205*CONFIGURACAO!$C$22)+(Q205*CONFIGURACAO!$C$23)+(R205*CONFIGURACAO!$C$24),""),"")</f>
        <v>285</v>
      </c>
      <c r="AJ205" s="38">
        <f>IF(S205=0,0,IF(CONFIGURACAO!$C$15="SIM",(IF(S205&gt;CONFIGURACAO!$C$16,CONFIGURACAO!$C$16*CONFIGURACAO!$C$25,S205*CONFIGURACAO!$C$25)),'PI AREA  P75'!S205*CONFIGURACAO!$C$25))</f>
        <v>0</v>
      </c>
      <c r="AK205" s="38">
        <f>IF(T205=0,0,IF(CONFIGURACAO!$C$17="SIM",(IF(T205&gt;CONFIGURACAO!$C$18,CONFIGURACAO!$C$18*CONFIGURACAO!$C$26,T205*CONFIGURACAO!$C$26)),'PI AREA  P75'!T205*CONFIGURACAO!$C$26))</f>
        <v>3.75</v>
      </c>
      <c r="AL205" s="38">
        <f>IFERROR(IF(M205&gt;0,(U205*CONFIGURACAO!$C$29)+(V205*CONFIGURACAO!$C$30),""),"")</f>
        <v>0</v>
      </c>
      <c r="AM205" s="38">
        <f>IF(W205=0,0,IF(CONFIGURACAO!$C$41="SIM",(IF(W205&gt;CONFIGURACAO!$C$41,CONFIGURACAO!$C$41*CONFIGURACAO!$C$31,W205*CONFIGURACAO!$C$31)),'PI AREA  P75'!W205*CONFIGURACAO!$C$31))</f>
        <v>0</v>
      </c>
      <c r="AN205" s="38">
        <f>IF(X205=0,0,IF(CONFIGURACAO!$C$39="SIM",(IF(X205&gt;CONFIGURACAO!$C$40,CONFIGURACAO!$C$40*CONFIGURACAO!$C$32,X205*CONFIGURACAO!$C$32)),'PI AREA  P75'!X205*CONFIGURACAO!$C$32))</f>
        <v>0</v>
      </c>
      <c r="AO205" s="38">
        <f>IFERROR(IF(M205&gt;0,(Y205*CONFIGURACAO!$C$33)+(Z205*CONFIGURACAO!$C$34)+(AA205*CONFIGURACAO!$C$35)+(AB205*CONFIGURACAO!$C$36),""),"")</f>
        <v>0</v>
      </c>
      <c r="AP205" s="38">
        <f>IF(AA205=0,0,IF(CONFIGURACAO!$C$46="SIM",(IF(AA205&gt;CONFIGURACAO!$C$47,CONFIGURACAO!$C$47*CONFIGURACAO!$C$35,AA205*CONFIGURACAO!$C$35)),'PI AREA  P75'!AA205*CONFIGURACAO!$C$35))</f>
        <v>0</v>
      </c>
      <c r="AQ205" s="38">
        <f>IF(AB205=0,0,IF(CONFIGURACAO!$C$44="SIM",(IF(AB205&gt;CONFIGURACAO!$C$45,CONFIGURACAO!$C$45*CONFIGURACAO!$C$36,AB205*CONFIGURACAO!$C$36)),'PI AREA  P75'!AB205*CONFIGURACAO!$C$36))</f>
        <v>0</v>
      </c>
      <c r="AR205" s="38">
        <f t="shared" si="94"/>
        <v>288.75</v>
      </c>
      <c r="AS205" s="68">
        <f>IF(AR205="","",$AR205-(($AS$2/CONFIGURACAO!$C$6)*$M205))</f>
        <v>138.75</v>
      </c>
      <c r="AT205" s="73">
        <f t="shared" si="78"/>
        <v>3</v>
      </c>
      <c r="AU205" s="75">
        <f>IF(AR205="","",$AR205-(($AU$2/CONFIGURACAO!$C$6)*$M205))</f>
        <v>38.75</v>
      </c>
      <c r="AV205" s="76">
        <f t="shared" si="79"/>
        <v>4</v>
      </c>
      <c r="AW205" s="74">
        <f>IF(AR205="","",$AR205-(($AW$2/CONFIGURACAO!$C$6)*$M205))</f>
        <v>-61.25</v>
      </c>
      <c r="AX205" s="72" t="str">
        <f t="shared" si="80"/>
        <v>NAO</v>
      </c>
      <c r="AZ205" s="39">
        <f t="shared" si="81"/>
        <v>2.711382171077651E-2</v>
      </c>
      <c r="BA205" s="146">
        <f t="shared" si="82"/>
        <v>6.5</v>
      </c>
      <c r="BB205" s="146">
        <f t="shared" si="83"/>
        <v>793</v>
      </c>
      <c r="BC205" s="32">
        <f t="shared" si="84"/>
        <v>847</v>
      </c>
      <c r="BD205" s="148"/>
      <c r="BE205" s="40">
        <f t="shared" si="85"/>
        <v>0</v>
      </c>
      <c r="BF205" s="40">
        <f t="shared" si="86"/>
        <v>0</v>
      </c>
      <c r="BG205" s="40">
        <f t="shared" si="87"/>
        <v>9.6351490236382328E-2</v>
      </c>
      <c r="BH205" s="40">
        <f t="shared" si="88"/>
        <v>4.042037186742118E-2</v>
      </c>
      <c r="BI205" s="40">
        <f t="shared" si="89"/>
        <v>0.10660980810234541</v>
      </c>
      <c r="BJ205" s="40">
        <f t="shared" si="90"/>
        <v>0</v>
      </c>
      <c r="BK205" s="40">
        <f t="shared" si="91"/>
        <v>0.1203852327447833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 s="42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</row>
    <row r="206" spans="1:134" s="32" customFormat="1" ht="17" thickBot="1" x14ac:dyDescent="0.25">
      <c r="A206" s="124" t="str">
        <f>CONFIGURACAO!$C$4</f>
        <v>AREA 21</v>
      </c>
      <c r="B206" s="125">
        <v>204</v>
      </c>
      <c r="C206" s="249" t="s">
        <v>288</v>
      </c>
      <c r="D206" s="126">
        <f t="shared" si="73"/>
        <v>11</v>
      </c>
      <c r="E206" s="250" t="s">
        <v>541</v>
      </c>
      <c r="F206" s="250">
        <v>0</v>
      </c>
      <c r="G206" s="250">
        <v>0</v>
      </c>
      <c r="H206" s="250">
        <v>1</v>
      </c>
      <c r="I206" s="250">
        <v>1</v>
      </c>
      <c r="J206" s="87"/>
      <c r="K206" s="94"/>
      <c r="L206" s="94"/>
      <c r="M206" s="154">
        <f t="shared" si="92"/>
        <v>2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s="139">
        <f t="shared" si="76"/>
        <v>1</v>
      </c>
      <c r="AD206" s="140">
        <f t="shared" si="77"/>
        <v>1</v>
      </c>
      <c r="AE206" s="141">
        <f t="shared" si="74"/>
        <v>0</v>
      </c>
      <c r="AF206" s="263">
        <f t="shared" si="75"/>
        <v>0</v>
      </c>
      <c r="AG206" s="265">
        <f t="shared" si="93"/>
        <v>1</v>
      </c>
      <c r="AI206" s="37">
        <f>IFERROR(IF(M206&gt;0,(N206*CONFIGURACAO!$C$20)+(O206*CONFIGURACAO!$C$21)+(P206*CONFIGURACAO!$C$22)+(Q206*CONFIGURACAO!$C$23)+(R206*CONFIGURACAO!$C$24),""),"")</f>
        <v>100</v>
      </c>
      <c r="AJ206" s="38">
        <f>IF(S206=0,0,IF(CONFIGURACAO!$C$15="SIM",(IF(S206&gt;CONFIGURACAO!$C$16,CONFIGURACAO!$C$16*CONFIGURACAO!$C$25,S206*CONFIGURACAO!$C$25)),'PI AREA  P75'!S206*CONFIGURACAO!$C$25))</f>
        <v>0</v>
      </c>
      <c r="AK206" s="38">
        <f>IF(T206=0,0,IF(CONFIGURACAO!$C$17="SIM",(IF(T206&gt;CONFIGURACAO!$C$18,CONFIGURACAO!$C$18*CONFIGURACAO!$C$26,T206*CONFIGURACAO!$C$26)),'PI AREA  P75'!T206*CONFIGURACAO!$C$26))</f>
        <v>0</v>
      </c>
      <c r="AL206" s="38">
        <f>IFERROR(IF(M206&gt;0,(U206*CONFIGURACAO!$C$29)+(V206*CONFIGURACAO!$C$30),""),"")</f>
        <v>0</v>
      </c>
      <c r="AM206" s="38">
        <f>IF(W206=0,0,IF(CONFIGURACAO!$C$41="SIM",(IF(W206&gt;CONFIGURACAO!$C$41,CONFIGURACAO!$C$41*CONFIGURACAO!$C$31,W206*CONFIGURACAO!$C$31)),'PI AREA  P75'!W206*CONFIGURACAO!$C$31))</f>
        <v>0</v>
      </c>
      <c r="AN206" s="38">
        <f>IF(X206=0,0,IF(CONFIGURACAO!$C$39="SIM",(IF(X206&gt;CONFIGURACAO!$C$40,CONFIGURACAO!$C$40*CONFIGURACAO!$C$32,X206*CONFIGURACAO!$C$32)),'PI AREA  P75'!X206*CONFIGURACAO!$C$32))</f>
        <v>0</v>
      </c>
      <c r="AO206" s="38">
        <f>IFERROR(IF(M206&gt;0,(Y206*CONFIGURACAO!$C$33)+(Z206*CONFIGURACAO!$C$34)+(AA206*CONFIGURACAO!$C$35)+(AB206*CONFIGURACAO!$C$36),""),"")</f>
        <v>0</v>
      </c>
      <c r="AP206" s="38">
        <f>IF(AA206=0,0,IF(CONFIGURACAO!$C$46="SIM",(IF(AA206&gt;CONFIGURACAO!$C$47,CONFIGURACAO!$C$47*CONFIGURACAO!$C$35,AA206*CONFIGURACAO!$C$35)),'PI AREA  P75'!AA206*CONFIGURACAO!$C$35))</f>
        <v>0</v>
      </c>
      <c r="AQ206" s="38">
        <f>IF(AB206=0,0,IF(CONFIGURACAO!$C$44="SIM",(IF(AB206&gt;CONFIGURACAO!$C$45,CONFIGURACAO!$C$45*CONFIGURACAO!$C$36,AB206*CONFIGURACAO!$C$36)),'PI AREA  P75'!AB206*CONFIGURACAO!$C$36))</f>
        <v>0</v>
      </c>
      <c r="AR206" s="38">
        <f t="shared" si="94"/>
        <v>100</v>
      </c>
      <c r="AS206" s="68">
        <f>IF(AR206="","",$AR206-(($AS$2/CONFIGURACAO!$C$6)*$M206))</f>
        <v>-50</v>
      </c>
      <c r="AT206" s="73" t="str">
        <f t="shared" si="78"/>
        <v>NAO</v>
      </c>
      <c r="AU206" s="75">
        <f>IF(AR206="","",$AR206-(($AU$2/CONFIGURACAO!$C$6)*$M206))</f>
        <v>-150</v>
      </c>
      <c r="AV206" s="76" t="str">
        <f t="shared" si="79"/>
        <v>NAO</v>
      </c>
      <c r="AW206" s="74">
        <f>IF(AR206="","",$AR206-(($AW$2/CONFIGURACAO!$C$6)*$M206))</f>
        <v>-250</v>
      </c>
      <c r="AX206" s="72" t="str">
        <f t="shared" si="80"/>
        <v>NAO</v>
      </c>
      <c r="AZ206" s="39">
        <f t="shared" si="81"/>
        <v>9.3900681249442473E-3</v>
      </c>
      <c r="BA206" s="146">
        <f t="shared" si="82"/>
        <v>2</v>
      </c>
      <c r="BB206" s="146">
        <f t="shared" si="83"/>
        <v>1033</v>
      </c>
      <c r="BC206" s="32">
        <f t="shared" si="84"/>
        <v>1044</v>
      </c>
      <c r="BD206" s="148"/>
      <c r="BE206" s="40">
        <f t="shared" si="85"/>
        <v>0</v>
      </c>
      <c r="BF206" s="40">
        <f t="shared" si="86"/>
        <v>3.8580246913580245E-2</v>
      </c>
      <c r="BG206" s="40">
        <f t="shared" si="87"/>
        <v>0</v>
      </c>
      <c r="BH206" s="40">
        <f t="shared" si="88"/>
        <v>0</v>
      </c>
      <c r="BI206" s="40">
        <f t="shared" si="89"/>
        <v>0.10660980810234541</v>
      </c>
      <c r="BJ206" s="40">
        <f t="shared" si="90"/>
        <v>0</v>
      </c>
      <c r="BK206" s="40">
        <f t="shared" si="91"/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 s="42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</row>
    <row r="207" spans="1:134" s="32" customFormat="1" ht="17" thickBot="1" x14ac:dyDescent="0.25">
      <c r="A207" s="124" t="str">
        <f>CONFIGURACAO!$C$4</f>
        <v>AREA 21</v>
      </c>
      <c r="B207" s="125">
        <v>205</v>
      </c>
      <c r="C207" s="249" t="s">
        <v>288</v>
      </c>
      <c r="D207" s="126">
        <f t="shared" si="73"/>
        <v>12</v>
      </c>
      <c r="E207" s="250" t="s">
        <v>542</v>
      </c>
      <c r="F207" s="250">
        <v>0</v>
      </c>
      <c r="G207" s="250">
        <v>0</v>
      </c>
      <c r="H207" s="250">
        <v>1</v>
      </c>
      <c r="I207" s="250">
        <v>1</v>
      </c>
      <c r="J207" s="87"/>
      <c r="K207" s="94"/>
      <c r="L207" s="94"/>
      <c r="M207" s="154">
        <f t="shared" si="92"/>
        <v>2</v>
      </c>
      <c r="N207">
        <v>16.75</v>
      </c>
      <c r="O207">
        <v>4.75</v>
      </c>
      <c r="P207">
        <v>1.5</v>
      </c>
      <c r="Q207">
        <v>3.75</v>
      </c>
      <c r="R207">
        <v>2.75</v>
      </c>
      <c r="S207">
        <v>0.75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2</v>
      </c>
      <c r="AB207">
        <v>0</v>
      </c>
      <c r="AC207" s="139">
        <f t="shared" si="76"/>
        <v>21.5</v>
      </c>
      <c r="AD207" s="140">
        <f t="shared" si="77"/>
        <v>23</v>
      </c>
      <c r="AE207" s="141">
        <f t="shared" si="74"/>
        <v>0</v>
      </c>
      <c r="AF207" s="263">
        <f t="shared" si="75"/>
        <v>0</v>
      </c>
      <c r="AG207" s="265">
        <f t="shared" si="93"/>
        <v>21.5</v>
      </c>
      <c r="AI207" s="37">
        <f>IFERROR(IF(M207&gt;0,(N207*CONFIGURACAO!$C$20)+(O207*CONFIGURACAO!$C$21)+(P207*CONFIGURACAO!$C$22)+(Q207*CONFIGURACAO!$C$23)+(R207*CONFIGURACAO!$C$24),""),"")</f>
        <v>2350</v>
      </c>
      <c r="AJ207" s="38">
        <f>IF(S207=0,0,IF(CONFIGURACAO!$C$15="SIM",(IF(S207&gt;CONFIGURACAO!$C$16,CONFIGURACAO!$C$16*CONFIGURACAO!$C$25,S207*CONFIGURACAO!$C$25)),'PI AREA  P75'!S207*CONFIGURACAO!$C$25))</f>
        <v>7.5</v>
      </c>
      <c r="AK207" s="38">
        <f>IF(T207=0,0,IF(CONFIGURACAO!$C$17="SIM",(IF(T207&gt;CONFIGURACAO!$C$18,CONFIGURACAO!$C$18*CONFIGURACAO!$C$26,T207*CONFIGURACAO!$C$26)),'PI AREA  P75'!T207*CONFIGURACAO!$C$26))</f>
        <v>0</v>
      </c>
      <c r="AL207" s="38">
        <f>IFERROR(IF(M207&gt;0,(U207*CONFIGURACAO!$C$29)+(V207*CONFIGURACAO!$C$30),""),"")</f>
        <v>0</v>
      </c>
      <c r="AM207" s="38">
        <f>IF(W207=0,0,IF(CONFIGURACAO!$C$41="SIM",(IF(W207&gt;CONFIGURACAO!$C$41,CONFIGURACAO!$C$41*CONFIGURACAO!$C$31,W207*CONFIGURACAO!$C$31)),'PI AREA  P75'!W207*CONFIGURACAO!$C$31))</f>
        <v>0</v>
      </c>
      <c r="AN207" s="38">
        <f>IF(X207=0,0,IF(CONFIGURACAO!$C$39="SIM",(IF(X207&gt;CONFIGURACAO!$C$40,CONFIGURACAO!$C$40*CONFIGURACAO!$C$32,X207*CONFIGURACAO!$C$32)),'PI AREA  P75'!X207*CONFIGURACAO!$C$32))</f>
        <v>0</v>
      </c>
      <c r="AO207" s="38">
        <f>IFERROR(IF(M207&gt;0,(Y207*CONFIGURACAO!$C$33)+(Z207*CONFIGURACAO!$C$34)+(AA207*CONFIGURACAO!$C$35)+(AB207*CONFIGURACAO!$C$36),""),"")</f>
        <v>50</v>
      </c>
      <c r="AP207" s="38">
        <f>IF(AA207=0,0,IF(CONFIGURACAO!$C$46="SIM",(IF(AA207&gt;CONFIGURACAO!$C$47,CONFIGURACAO!$C$47*CONFIGURACAO!$C$35,AA207*CONFIGURACAO!$C$35)),'PI AREA  P75'!AA207*CONFIGURACAO!$C$35))</f>
        <v>50</v>
      </c>
      <c r="AQ207" s="38">
        <f>IF(AB207=0,0,IF(CONFIGURACAO!$C$44="SIM",(IF(AB207&gt;CONFIGURACAO!$C$45,CONFIGURACAO!$C$45*CONFIGURACAO!$C$36,AB207*CONFIGURACAO!$C$36)),'PI AREA  P75'!AB207*CONFIGURACAO!$C$36))</f>
        <v>0</v>
      </c>
      <c r="AR207" s="38">
        <f t="shared" si="94"/>
        <v>2457.5</v>
      </c>
      <c r="AS207" s="68">
        <f>IF(AR207="","",$AR207-(($AS$2/CONFIGURACAO!$C$6)*$M207))</f>
        <v>2307.5</v>
      </c>
      <c r="AT207" s="73">
        <f t="shared" si="78"/>
        <v>3</v>
      </c>
      <c r="AU207" s="75">
        <f>IF(AR207="","",$AR207-(($AU$2/CONFIGURACAO!$C$6)*$M207))</f>
        <v>2207.5</v>
      </c>
      <c r="AV207" s="76">
        <f t="shared" si="79"/>
        <v>4</v>
      </c>
      <c r="AW207" s="74">
        <f>IF(AR207="","",$AR207-(($AW$2/CONFIGURACAO!$C$6)*$M207))</f>
        <v>2107.5</v>
      </c>
      <c r="AX207" s="72">
        <f t="shared" si="80"/>
        <v>5</v>
      </c>
      <c r="AZ207" s="39">
        <f t="shared" si="81"/>
        <v>0.23076092417050487</v>
      </c>
      <c r="BA207" s="146">
        <f t="shared" si="82"/>
        <v>32.25</v>
      </c>
      <c r="BB207" s="146">
        <f t="shared" si="83"/>
        <v>129</v>
      </c>
      <c r="BC207" s="32">
        <f t="shared" si="84"/>
        <v>71</v>
      </c>
      <c r="BD207" s="148"/>
      <c r="BE207" s="40">
        <f t="shared" si="85"/>
        <v>0.62406855439642328</v>
      </c>
      <c r="BF207" s="40">
        <f t="shared" si="86"/>
        <v>0.18325617283950615</v>
      </c>
      <c r="BG207" s="40">
        <f t="shared" si="87"/>
        <v>3.8540596094552924E-2</v>
      </c>
      <c r="BH207" s="40">
        <f t="shared" si="88"/>
        <v>0.15157639450282942</v>
      </c>
      <c r="BI207" s="40">
        <f t="shared" si="89"/>
        <v>0.2931769722814499</v>
      </c>
      <c r="BJ207" s="40">
        <f t="shared" si="90"/>
        <v>6.9316081330868765E-2</v>
      </c>
      <c r="BK207" s="40">
        <f t="shared" si="91"/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2</v>
      </c>
      <c r="BS207">
        <v>0</v>
      </c>
      <c r="BT207" s="42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</row>
    <row r="208" spans="1:134" s="32" customFormat="1" ht="17" thickBot="1" x14ac:dyDescent="0.25">
      <c r="A208" s="124" t="str">
        <f>CONFIGURACAO!$C$4</f>
        <v>AREA 21</v>
      </c>
      <c r="B208" s="125">
        <v>206</v>
      </c>
      <c r="C208" s="249" t="s">
        <v>288</v>
      </c>
      <c r="D208" s="126">
        <f t="shared" si="73"/>
        <v>13</v>
      </c>
      <c r="E208" s="250" t="s">
        <v>543</v>
      </c>
      <c r="F208" s="250">
        <v>0</v>
      </c>
      <c r="G208" s="250">
        <v>0</v>
      </c>
      <c r="H208" s="250">
        <v>1</v>
      </c>
      <c r="I208" s="250">
        <v>1</v>
      </c>
      <c r="J208" s="87"/>
      <c r="K208" s="94"/>
      <c r="L208" s="94"/>
      <c r="M208" s="154">
        <f t="shared" si="92"/>
        <v>2</v>
      </c>
      <c r="N208">
        <v>0</v>
      </c>
      <c r="O208">
        <v>1.5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 s="139">
        <f t="shared" si="76"/>
        <v>1.5</v>
      </c>
      <c r="AD208" s="140">
        <f t="shared" si="77"/>
        <v>1.5</v>
      </c>
      <c r="AE208" s="141">
        <f t="shared" si="74"/>
        <v>0</v>
      </c>
      <c r="AF208" s="263">
        <f t="shared" si="75"/>
        <v>0</v>
      </c>
      <c r="AG208" s="265">
        <f t="shared" si="93"/>
        <v>1.5</v>
      </c>
      <c r="AI208" s="37">
        <f>IFERROR(IF(M208&gt;0,(N208*CONFIGURACAO!$C$20)+(O208*CONFIGURACAO!$C$21)+(P208*CONFIGURACAO!$C$22)+(Q208*CONFIGURACAO!$C$23)+(R208*CONFIGURACAO!$C$24),""),"")</f>
        <v>120</v>
      </c>
      <c r="AJ208" s="38">
        <f>IF(S208=0,0,IF(CONFIGURACAO!$C$15="SIM",(IF(S208&gt;CONFIGURACAO!$C$16,CONFIGURACAO!$C$16*CONFIGURACAO!$C$25,S208*CONFIGURACAO!$C$25)),'PI AREA  P75'!S208*CONFIGURACAO!$C$25))</f>
        <v>0</v>
      </c>
      <c r="AK208" s="38">
        <f>IF(T208=0,0,IF(CONFIGURACAO!$C$17="SIM",(IF(T208&gt;CONFIGURACAO!$C$18,CONFIGURACAO!$C$18*CONFIGURACAO!$C$26,T208*CONFIGURACAO!$C$26)),'PI AREA  P75'!T208*CONFIGURACAO!$C$26))</f>
        <v>0</v>
      </c>
      <c r="AL208" s="38">
        <f>IFERROR(IF(M208&gt;0,(U208*CONFIGURACAO!$C$29)+(V208*CONFIGURACAO!$C$30),""),"")</f>
        <v>0</v>
      </c>
      <c r="AM208" s="38">
        <f>IF(W208=0,0,IF(CONFIGURACAO!$C$41="SIM",(IF(W208&gt;CONFIGURACAO!$C$41,CONFIGURACAO!$C$41*CONFIGURACAO!$C$31,W208*CONFIGURACAO!$C$31)),'PI AREA  P75'!W208*CONFIGURACAO!$C$31))</f>
        <v>0</v>
      </c>
      <c r="AN208" s="38">
        <f>IF(X208=0,0,IF(CONFIGURACAO!$C$39="SIM",(IF(X208&gt;CONFIGURACAO!$C$40,CONFIGURACAO!$C$40*CONFIGURACAO!$C$32,X208*CONFIGURACAO!$C$32)),'PI AREA  P75'!X208*CONFIGURACAO!$C$32))</f>
        <v>0</v>
      </c>
      <c r="AO208" s="38">
        <f>IFERROR(IF(M208&gt;0,(Y208*CONFIGURACAO!$C$33)+(Z208*CONFIGURACAO!$C$34)+(AA208*CONFIGURACAO!$C$35)+(AB208*CONFIGURACAO!$C$36),""),"")</f>
        <v>0</v>
      </c>
      <c r="AP208" s="38">
        <f>IF(AA208=0,0,IF(CONFIGURACAO!$C$46="SIM",(IF(AA208&gt;CONFIGURACAO!$C$47,CONFIGURACAO!$C$47*CONFIGURACAO!$C$35,AA208*CONFIGURACAO!$C$35)),'PI AREA  P75'!AA208*CONFIGURACAO!$C$35))</f>
        <v>0</v>
      </c>
      <c r="AQ208" s="38">
        <f>IF(AB208=0,0,IF(CONFIGURACAO!$C$44="SIM",(IF(AB208&gt;CONFIGURACAO!$C$45,CONFIGURACAO!$C$45*CONFIGURACAO!$C$36,AB208*CONFIGURACAO!$C$36)),'PI AREA  P75'!AB208*CONFIGURACAO!$C$36))</f>
        <v>0</v>
      </c>
      <c r="AR208" s="38">
        <f t="shared" si="94"/>
        <v>120</v>
      </c>
      <c r="AS208" s="68">
        <f>IF(AR208="","",$AR208-(($AS$2/CONFIGURACAO!$C$6)*$M208))</f>
        <v>-30</v>
      </c>
      <c r="AT208" s="73" t="str">
        <f t="shared" si="78"/>
        <v>NAO</v>
      </c>
      <c r="AU208" s="75">
        <f>IF(AR208="","",$AR208-(($AU$2/CONFIGURACAO!$C$6)*$M208))</f>
        <v>-130</v>
      </c>
      <c r="AV208" s="76" t="str">
        <f t="shared" si="79"/>
        <v>NAO</v>
      </c>
      <c r="AW208" s="74">
        <f>IF(AR208="","",$AR208-(($AW$2/CONFIGURACAO!$C$6)*$M208))</f>
        <v>-230</v>
      </c>
      <c r="AX208" s="72" t="str">
        <f t="shared" si="80"/>
        <v>NAO</v>
      </c>
      <c r="AZ208" s="39">
        <f t="shared" si="81"/>
        <v>1.1268081749933096E-2</v>
      </c>
      <c r="BA208" s="146">
        <f t="shared" si="82"/>
        <v>1.5</v>
      </c>
      <c r="BB208" s="146">
        <f t="shared" si="83"/>
        <v>1054</v>
      </c>
      <c r="BC208" s="32">
        <f t="shared" si="84"/>
        <v>1014</v>
      </c>
      <c r="BD208" s="148"/>
      <c r="BE208" s="40">
        <f t="shared" si="85"/>
        <v>0</v>
      </c>
      <c r="BF208" s="40">
        <f t="shared" si="86"/>
        <v>5.7870370370370364E-2</v>
      </c>
      <c r="BG208" s="40">
        <f t="shared" si="87"/>
        <v>0</v>
      </c>
      <c r="BH208" s="40">
        <f t="shared" si="88"/>
        <v>0</v>
      </c>
      <c r="BI208" s="40">
        <f t="shared" si="89"/>
        <v>0</v>
      </c>
      <c r="BJ208" s="40">
        <f t="shared" si="90"/>
        <v>0</v>
      </c>
      <c r="BK208" s="40">
        <f t="shared" si="91"/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 s="42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</row>
    <row r="209" spans="1:134" s="32" customFormat="1" ht="17" thickBot="1" x14ac:dyDescent="0.25">
      <c r="A209" s="124" t="str">
        <f>CONFIGURACAO!$C$4</f>
        <v>AREA 21</v>
      </c>
      <c r="B209" s="125">
        <v>207</v>
      </c>
      <c r="C209" s="249" t="s">
        <v>288</v>
      </c>
      <c r="D209" s="126">
        <f t="shared" si="73"/>
        <v>14</v>
      </c>
      <c r="E209" s="250" t="s">
        <v>544</v>
      </c>
      <c r="F209" s="250">
        <v>0</v>
      </c>
      <c r="G209" s="250">
        <v>0</v>
      </c>
      <c r="H209" s="250">
        <v>1</v>
      </c>
      <c r="I209" s="250">
        <v>1</v>
      </c>
      <c r="J209" s="87"/>
      <c r="K209" s="94"/>
      <c r="L209" s="94"/>
      <c r="M209" s="154">
        <f t="shared" si="92"/>
        <v>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s="139">
        <f t="shared" si="76"/>
        <v>0</v>
      </c>
      <c r="AD209" s="140">
        <f t="shared" si="77"/>
        <v>0</v>
      </c>
      <c r="AE209" s="141">
        <f t="shared" si="74"/>
        <v>0</v>
      </c>
      <c r="AF209" s="263">
        <f t="shared" si="75"/>
        <v>0</v>
      </c>
      <c r="AG209" s="265">
        <f t="shared" si="93"/>
        <v>0</v>
      </c>
      <c r="AI209" s="37">
        <f>IFERROR(IF(M209&gt;0,(N209*CONFIGURACAO!$C$20)+(O209*CONFIGURACAO!$C$21)+(P209*CONFIGURACAO!$C$22)+(Q209*CONFIGURACAO!$C$23)+(R209*CONFIGURACAO!$C$24),""),"")</f>
        <v>0</v>
      </c>
      <c r="AJ209" s="38">
        <f>IF(S209=0,0,IF(CONFIGURACAO!$C$15="SIM",(IF(S209&gt;CONFIGURACAO!$C$16,CONFIGURACAO!$C$16*CONFIGURACAO!$C$25,S209*CONFIGURACAO!$C$25)),'PI AREA  P75'!S209*CONFIGURACAO!$C$25))</f>
        <v>10</v>
      </c>
      <c r="AK209" s="38">
        <f>IF(T209=0,0,IF(CONFIGURACAO!$C$17="SIM",(IF(T209&gt;CONFIGURACAO!$C$18,CONFIGURACAO!$C$18*CONFIGURACAO!$C$26,T209*CONFIGURACAO!$C$26)),'PI AREA  P75'!T209*CONFIGURACAO!$C$26))</f>
        <v>5</v>
      </c>
      <c r="AL209" s="38">
        <f>IFERROR(IF(M209&gt;0,(U209*CONFIGURACAO!$C$29)+(V209*CONFIGURACAO!$C$30),""),"")</f>
        <v>0</v>
      </c>
      <c r="AM209" s="38">
        <f>IF(W209=0,0,IF(CONFIGURACAO!$C$41="SIM",(IF(W209&gt;CONFIGURACAO!$C$41,CONFIGURACAO!$C$41*CONFIGURACAO!$C$31,W209*CONFIGURACAO!$C$31)),'PI AREA  P75'!W209*CONFIGURACAO!$C$31))</f>
        <v>0</v>
      </c>
      <c r="AN209" s="38">
        <f>IF(X209=0,0,IF(CONFIGURACAO!$C$39="SIM",(IF(X209&gt;CONFIGURACAO!$C$40,CONFIGURACAO!$C$40*CONFIGURACAO!$C$32,X209*CONFIGURACAO!$C$32)),'PI AREA  P75'!X209*CONFIGURACAO!$C$32))</f>
        <v>0</v>
      </c>
      <c r="AO209" s="38">
        <f>IFERROR(IF(M209&gt;0,(Y209*CONFIGURACAO!$C$33)+(Z209*CONFIGURACAO!$C$34)+(AA209*CONFIGURACAO!$C$35)+(AB209*CONFIGURACAO!$C$36),""),"")</f>
        <v>0</v>
      </c>
      <c r="AP209" s="38">
        <f>IF(AA209=0,0,IF(CONFIGURACAO!$C$46="SIM",(IF(AA209&gt;CONFIGURACAO!$C$47,CONFIGURACAO!$C$47*CONFIGURACAO!$C$35,AA209*CONFIGURACAO!$C$35)),'PI AREA  P75'!AA209*CONFIGURACAO!$C$35))</f>
        <v>0</v>
      </c>
      <c r="AQ209" s="38">
        <f>IF(AB209=0,0,IF(CONFIGURACAO!$C$44="SIM",(IF(AB209&gt;CONFIGURACAO!$C$45,CONFIGURACAO!$C$45*CONFIGURACAO!$C$36,AB209*CONFIGURACAO!$C$36)),'PI AREA  P75'!AB209*CONFIGURACAO!$C$36))</f>
        <v>0</v>
      </c>
      <c r="AR209" s="38">
        <f t="shared" si="94"/>
        <v>15</v>
      </c>
      <c r="AS209" s="68">
        <f>IF(AR209="","",$AR209-(($AS$2/CONFIGURACAO!$C$6)*$M209))</f>
        <v>-135</v>
      </c>
      <c r="AT209" s="73" t="str">
        <f t="shared" si="78"/>
        <v>NAO</v>
      </c>
      <c r="AU209" s="75">
        <f>IF(AR209="","",$AR209-(($AU$2/CONFIGURACAO!$C$6)*$M209))</f>
        <v>-235</v>
      </c>
      <c r="AV209" s="76" t="str">
        <f t="shared" si="79"/>
        <v>NAO</v>
      </c>
      <c r="AW209" s="74">
        <f>IF(AR209="","",$AR209-(($AW$2/CONFIGURACAO!$C$6)*$M209))</f>
        <v>-335</v>
      </c>
      <c r="AX209" s="72" t="str">
        <f t="shared" si="80"/>
        <v>NAO</v>
      </c>
      <c r="AZ209" s="39">
        <f t="shared" si="81"/>
        <v>1.408510218741637E-3</v>
      </c>
      <c r="BA209" s="146">
        <f t="shared" si="82"/>
        <v>2</v>
      </c>
      <c r="BB209" s="146">
        <f t="shared" si="83"/>
        <v>1033</v>
      </c>
      <c r="BC209" s="32">
        <f t="shared" si="84"/>
        <v>1144</v>
      </c>
      <c r="BD209" s="148"/>
      <c r="BE209" s="40">
        <f t="shared" si="85"/>
        <v>0</v>
      </c>
      <c r="BF209" s="40">
        <f t="shared" si="86"/>
        <v>0</v>
      </c>
      <c r="BG209" s="40">
        <f t="shared" si="87"/>
        <v>0</v>
      </c>
      <c r="BH209" s="40">
        <f t="shared" si="88"/>
        <v>0</v>
      </c>
      <c r="BI209" s="40">
        <f t="shared" si="89"/>
        <v>0</v>
      </c>
      <c r="BJ209" s="40">
        <f t="shared" si="90"/>
        <v>9.2421441774491686E-2</v>
      </c>
      <c r="BK209" s="40">
        <f t="shared" si="91"/>
        <v>0.16051364365971107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 s="42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</row>
    <row r="210" spans="1:134" s="32" customFormat="1" ht="17" thickBot="1" x14ac:dyDescent="0.25">
      <c r="A210" s="124" t="str">
        <f>CONFIGURACAO!$C$4</f>
        <v>AREA 21</v>
      </c>
      <c r="B210" s="125">
        <v>208</v>
      </c>
      <c r="C210" s="249" t="s">
        <v>288</v>
      </c>
      <c r="D210" s="126">
        <f t="shared" si="73"/>
        <v>15</v>
      </c>
      <c r="E210" s="250" t="s">
        <v>545</v>
      </c>
      <c r="F210" s="250">
        <v>0</v>
      </c>
      <c r="G210" s="250">
        <v>0</v>
      </c>
      <c r="H210" s="250">
        <v>1</v>
      </c>
      <c r="I210" s="250">
        <v>1</v>
      </c>
      <c r="J210" s="87"/>
      <c r="K210" s="94"/>
      <c r="L210" s="94"/>
      <c r="M210" s="154">
        <f t="shared" si="92"/>
        <v>2</v>
      </c>
      <c r="N210">
        <v>0</v>
      </c>
      <c r="O210">
        <v>0</v>
      </c>
      <c r="P210">
        <v>0</v>
      </c>
      <c r="Q210">
        <v>0.75</v>
      </c>
      <c r="R210">
        <v>0.75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s="139">
        <f t="shared" si="76"/>
        <v>0</v>
      </c>
      <c r="AD210" s="140">
        <f t="shared" si="77"/>
        <v>0</v>
      </c>
      <c r="AE210" s="141">
        <f t="shared" si="74"/>
        <v>0</v>
      </c>
      <c r="AF210" s="263">
        <f t="shared" si="75"/>
        <v>0</v>
      </c>
      <c r="AG210" s="265">
        <f t="shared" si="93"/>
        <v>0</v>
      </c>
      <c r="AI210" s="37">
        <f>IFERROR(IF(M210&gt;0,(N210*CONFIGURACAO!$C$20)+(O210*CONFIGURACAO!$C$21)+(P210*CONFIGURACAO!$C$22)+(Q210*CONFIGURACAO!$C$23)+(R210*CONFIGURACAO!$C$24),""),"")</f>
        <v>45</v>
      </c>
      <c r="AJ210" s="38">
        <f>IF(S210=0,0,IF(CONFIGURACAO!$C$15="SIM",(IF(S210&gt;CONFIGURACAO!$C$16,CONFIGURACAO!$C$16*CONFIGURACAO!$C$25,S210*CONFIGURACAO!$C$25)),'PI AREA  P75'!S210*CONFIGURACAO!$C$25))</f>
        <v>0</v>
      </c>
      <c r="AK210" s="38">
        <f>IF(T210=0,0,IF(CONFIGURACAO!$C$17="SIM",(IF(T210&gt;CONFIGURACAO!$C$18,CONFIGURACAO!$C$18*CONFIGURACAO!$C$26,T210*CONFIGURACAO!$C$26)),'PI AREA  P75'!T210*CONFIGURACAO!$C$26))</f>
        <v>0</v>
      </c>
      <c r="AL210" s="38">
        <f>IFERROR(IF(M210&gt;0,(U210*CONFIGURACAO!$C$29)+(V210*CONFIGURACAO!$C$30),""),"")</f>
        <v>0</v>
      </c>
      <c r="AM210" s="38">
        <f>IF(W210=0,0,IF(CONFIGURACAO!$C$41="SIM",(IF(W210&gt;CONFIGURACAO!$C$41,CONFIGURACAO!$C$41*CONFIGURACAO!$C$31,W210*CONFIGURACAO!$C$31)),'PI AREA  P75'!W210*CONFIGURACAO!$C$31))</f>
        <v>0</v>
      </c>
      <c r="AN210" s="38">
        <f>IF(X210=0,0,IF(CONFIGURACAO!$C$39="SIM",(IF(X210&gt;CONFIGURACAO!$C$40,CONFIGURACAO!$C$40*CONFIGURACAO!$C$32,X210*CONFIGURACAO!$C$32)),'PI AREA  P75'!X210*CONFIGURACAO!$C$32))</f>
        <v>0</v>
      </c>
      <c r="AO210" s="38">
        <f>IFERROR(IF(M210&gt;0,(Y210*CONFIGURACAO!$C$33)+(Z210*CONFIGURACAO!$C$34)+(AA210*CONFIGURACAO!$C$35)+(AB210*CONFIGURACAO!$C$36),""),"")</f>
        <v>0</v>
      </c>
      <c r="AP210" s="38">
        <f>IF(AA210=0,0,IF(CONFIGURACAO!$C$46="SIM",(IF(AA210&gt;CONFIGURACAO!$C$47,CONFIGURACAO!$C$47*CONFIGURACAO!$C$35,AA210*CONFIGURACAO!$C$35)),'PI AREA  P75'!AA210*CONFIGURACAO!$C$35))</f>
        <v>0</v>
      </c>
      <c r="AQ210" s="38">
        <f>IF(AB210=0,0,IF(CONFIGURACAO!$C$44="SIM",(IF(AB210&gt;CONFIGURACAO!$C$45,CONFIGURACAO!$C$45*CONFIGURACAO!$C$36,AB210*CONFIGURACAO!$C$36)),'PI AREA  P75'!AB210*CONFIGURACAO!$C$36))</f>
        <v>0</v>
      </c>
      <c r="AR210" s="38">
        <f t="shared" si="94"/>
        <v>45</v>
      </c>
      <c r="AS210" s="68">
        <f>IF(AR210="","",$AR210-(($AS$2/CONFIGURACAO!$C$6)*$M210))</f>
        <v>-105</v>
      </c>
      <c r="AT210" s="73" t="str">
        <f t="shared" si="78"/>
        <v>NAO</v>
      </c>
      <c r="AU210" s="75">
        <f>IF(AR210="","",$AR210-(($AU$2/CONFIGURACAO!$C$6)*$M210))</f>
        <v>-205</v>
      </c>
      <c r="AV210" s="76" t="str">
        <f t="shared" si="79"/>
        <v>NAO</v>
      </c>
      <c r="AW210" s="74">
        <f>IF(AR210="","",$AR210-(($AW$2/CONFIGURACAO!$C$6)*$M210))</f>
        <v>-305</v>
      </c>
      <c r="AX210" s="72" t="str">
        <f t="shared" si="80"/>
        <v>NAO</v>
      </c>
      <c r="AZ210" s="39">
        <f t="shared" si="81"/>
        <v>4.2255306562249111E-3</v>
      </c>
      <c r="BA210" s="146">
        <f t="shared" si="82"/>
        <v>1.5</v>
      </c>
      <c r="BB210" s="146">
        <f t="shared" si="83"/>
        <v>1054</v>
      </c>
      <c r="BC210" s="32">
        <f t="shared" si="84"/>
        <v>1111</v>
      </c>
      <c r="BD210" s="148"/>
      <c r="BE210" s="40">
        <f t="shared" si="85"/>
        <v>0</v>
      </c>
      <c r="BF210" s="40">
        <f t="shared" si="86"/>
        <v>0</v>
      </c>
      <c r="BG210" s="40">
        <f t="shared" si="87"/>
        <v>0</v>
      </c>
      <c r="BH210" s="40">
        <f t="shared" si="88"/>
        <v>3.0315278900565887E-2</v>
      </c>
      <c r="BI210" s="40">
        <f t="shared" si="89"/>
        <v>7.9957356076759065E-2</v>
      </c>
      <c r="BJ210" s="40">
        <f t="shared" si="90"/>
        <v>0</v>
      </c>
      <c r="BK210" s="40">
        <f t="shared" si="91"/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 s="42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</row>
    <row r="211" spans="1:134" s="32" customFormat="1" ht="17" thickBot="1" x14ac:dyDescent="0.25">
      <c r="A211" s="124" t="str">
        <f>CONFIGURACAO!$C$4</f>
        <v>AREA 21</v>
      </c>
      <c r="B211" s="125">
        <v>209</v>
      </c>
      <c r="C211" s="249" t="s">
        <v>288</v>
      </c>
      <c r="D211" s="126">
        <f t="shared" si="73"/>
        <v>16</v>
      </c>
      <c r="E211" s="250" t="s">
        <v>546</v>
      </c>
      <c r="F211" s="250">
        <v>0</v>
      </c>
      <c r="G211" s="250">
        <v>0</v>
      </c>
      <c r="H211" s="250">
        <v>1</v>
      </c>
      <c r="I211" s="250">
        <v>1</v>
      </c>
      <c r="J211" s="87"/>
      <c r="K211" s="94"/>
      <c r="L211" s="94"/>
      <c r="M211" s="154">
        <f t="shared" si="92"/>
        <v>2</v>
      </c>
      <c r="N211">
        <v>0.75</v>
      </c>
      <c r="O211">
        <v>3.25</v>
      </c>
      <c r="P211">
        <v>1.75</v>
      </c>
      <c r="Q211">
        <v>1.75</v>
      </c>
      <c r="R211">
        <v>0</v>
      </c>
      <c r="S211">
        <v>1</v>
      </c>
      <c r="T211">
        <v>1.5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 s="139">
        <f t="shared" si="76"/>
        <v>4</v>
      </c>
      <c r="AD211" s="140">
        <f t="shared" si="77"/>
        <v>5.75</v>
      </c>
      <c r="AE211" s="141">
        <f t="shared" si="74"/>
        <v>0</v>
      </c>
      <c r="AF211" s="263">
        <f t="shared" si="75"/>
        <v>0</v>
      </c>
      <c r="AG211" s="265">
        <f t="shared" si="93"/>
        <v>4</v>
      </c>
      <c r="AI211" s="37">
        <f>IFERROR(IF(M211&gt;0,(N211*CONFIGURACAO!$C$20)+(O211*CONFIGURACAO!$C$21)+(P211*CONFIGURACAO!$C$22)+(Q211*CONFIGURACAO!$C$23)+(R211*CONFIGURACAO!$C$24),""),"")</f>
        <v>510</v>
      </c>
      <c r="AJ211" s="38">
        <f>IF(S211=0,0,IF(CONFIGURACAO!$C$15="SIM",(IF(S211&gt;CONFIGURACAO!$C$16,CONFIGURACAO!$C$16*CONFIGURACAO!$C$25,S211*CONFIGURACAO!$C$25)),'PI AREA  P75'!S211*CONFIGURACAO!$C$25))</f>
        <v>10</v>
      </c>
      <c r="AK211" s="38">
        <f>IF(T211=0,0,IF(CONFIGURACAO!$C$17="SIM",(IF(T211&gt;CONFIGURACAO!$C$18,CONFIGURACAO!$C$18*CONFIGURACAO!$C$26,T211*CONFIGURACAO!$C$26)),'PI AREA  P75'!T211*CONFIGURACAO!$C$26))</f>
        <v>7.5</v>
      </c>
      <c r="AL211" s="38">
        <f>IFERROR(IF(M211&gt;0,(U211*CONFIGURACAO!$C$29)+(V211*CONFIGURACAO!$C$30),""),"")</f>
        <v>0</v>
      </c>
      <c r="AM211" s="38">
        <f>IF(W211=0,0,IF(CONFIGURACAO!$C$41="SIM",(IF(W211&gt;CONFIGURACAO!$C$41,CONFIGURACAO!$C$41*CONFIGURACAO!$C$31,W211*CONFIGURACAO!$C$31)),'PI AREA  P75'!W211*CONFIGURACAO!$C$31))</f>
        <v>0</v>
      </c>
      <c r="AN211" s="38">
        <f>IF(X211=0,0,IF(CONFIGURACAO!$C$39="SIM",(IF(X211&gt;CONFIGURACAO!$C$40,CONFIGURACAO!$C$40*CONFIGURACAO!$C$32,X211*CONFIGURACAO!$C$32)),'PI AREA  P75'!X211*CONFIGURACAO!$C$32))</f>
        <v>0</v>
      </c>
      <c r="AO211" s="38">
        <f>IFERROR(IF(M211&gt;0,(Y211*CONFIGURACAO!$C$33)+(Z211*CONFIGURACAO!$C$34)+(AA211*CONFIGURACAO!$C$35)+(AB211*CONFIGURACAO!$C$36),""),"")</f>
        <v>0</v>
      </c>
      <c r="AP211" s="38">
        <f>IF(AA211=0,0,IF(CONFIGURACAO!$C$46="SIM",(IF(AA211&gt;CONFIGURACAO!$C$47,CONFIGURACAO!$C$47*CONFIGURACAO!$C$35,AA211*CONFIGURACAO!$C$35)),'PI AREA  P75'!AA211*CONFIGURACAO!$C$35))</f>
        <v>0</v>
      </c>
      <c r="AQ211" s="38">
        <f>IF(AB211=0,0,IF(CONFIGURACAO!$C$44="SIM",(IF(AB211&gt;CONFIGURACAO!$C$45,CONFIGURACAO!$C$45*CONFIGURACAO!$C$36,AB211*CONFIGURACAO!$C$36)),'PI AREA  P75'!AB211*CONFIGURACAO!$C$36))</f>
        <v>0</v>
      </c>
      <c r="AR211" s="38">
        <f t="shared" si="94"/>
        <v>527.5</v>
      </c>
      <c r="AS211" s="68">
        <f>IF(AR211="","",$AR211-(($AS$2/CONFIGURACAO!$C$6)*$M211))</f>
        <v>377.5</v>
      </c>
      <c r="AT211" s="73">
        <f t="shared" si="78"/>
        <v>3</v>
      </c>
      <c r="AU211" s="75">
        <f>IF(AR211="","",$AR211-(($AU$2/CONFIGURACAO!$C$6)*$M211))</f>
        <v>277.5</v>
      </c>
      <c r="AV211" s="76">
        <f t="shared" si="79"/>
        <v>4</v>
      </c>
      <c r="AW211" s="74">
        <f>IF(AR211="","",$AR211-(($AW$2/CONFIGURACAO!$C$6)*$M211))</f>
        <v>177.5</v>
      </c>
      <c r="AX211" s="72">
        <f t="shared" si="80"/>
        <v>5</v>
      </c>
      <c r="AZ211" s="39">
        <f t="shared" si="81"/>
        <v>4.9532609359080895E-2</v>
      </c>
      <c r="BA211" s="146">
        <f t="shared" si="82"/>
        <v>10</v>
      </c>
      <c r="BB211" s="146">
        <f t="shared" si="83"/>
        <v>656</v>
      </c>
      <c r="BC211" s="32">
        <f t="shared" si="84"/>
        <v>670</v>
      </c>
      <c r="BD211" s="148"/>
      <c r="BE211" s="40">
        <f t="shared" si="85"/>
        <v>2.7943368107302535E-2</v>
      </c>
      <c r="BF211" s="40">
        <f t="shared" si="86"/>
        <v>0.1253858024691358</v>
      </c>
      <c r="BG211" s="40">
        <f t="shared" si="87"/>
        <v>4.4964028776978422E-2</v>
      </c>
      <c r="BH211" s="40">
        <f t="shared" si="88"/>
        <v>7.073565076798706E-2</v>
      </c>
      <c r="BI211" s="40">
        <f t="shared" si="89"/>
        <v>0</v>
      </c>
      <c r="BJ211" s="40">
        <f t="shared" si="90"/>
        <v>9.2421441774491686E-2</v>
      </c>
      <c r="BK211" s="40">
        <f t="shared" si="91"/>
        <v>0.2407704654895666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 s="42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</row>
    <row r="212" spans="1:134" s="32" customFormat="1" ht="17" thickBot="1" x14ac:dyDescent="0.25">
      <c r="A212" s="124" t="str">
        <f>CONFIGURACAO!$C$4</f>
        <v>AREA 21</v>
      </c>
      <c r="B212" s="125">
        <v>210</v>
      </c>
      <c r="C212" s="249" t="s">
        <v>288</v>
      </c>
      <c r="D212" s="126">
        <f t="shared" si="73"/>
        <v>17</v>
      </c>
      <c r="E212" s="250" t="s">
        <v>547</v>
      </c>
      <c r="F212" s="250">
        <v>0</v>
      </c>
      <c r="G212" s="250">
        <v>0</v>
      </c>
      <c r="H212" s="250">
        <v>1</v>
      </c>
      <c r="I212" s="250">
        <v>0</v>
      </c>
      <c r="J212" s="87"/>
      <c r="K212" s="94"/>
      <c r="L212" s="94"/>
      <c r="M212" s="154">
        <f t="shared" si="92"/>
        <v>1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 s="139">
        <f t="shared" si="76"/>
        <v>0</v>
      </c>
      <c r="AD212" s="140">
        <f t="shared" si="77"/>
        <v>0</v>
      </c>
      <c r="AE212" s="141">
        <f t="shared" si="74"/>
        <v>0</v>
      </c>
      <c r="AF212" s="263">
        <f t="shared" si="75"/>
        <v>0</v>
      </c>
      <c r="AG212" s="265">
        <f t="shared" si="93"/>
        <v>0</v>
      </c>
      <c r="AI212" s="37">
        <f>IFERROR(IF(M212&gt;0,(N212*CONFIGURACAO!$C$20)+(O212*CONFIGURACAO!$C$21)+(P212*CONFIGURACAO!$C$22)+(Q212*CONFIGURACAO!$C$23)+(R212*CONFIGURACAO!$C$24),""),"")</f>
        <v>20</v>
      </c>
      <c r="AJ212" s="38">
        <f>IF(S212=0,0,IF(CONFIGURACAO!$C$15="SIM",(IF(S212&gt;CONFIGURACAO!$C$16,CONFIGURACAO!$C$16*CONFIGURACAO!$C$25,S212*CONFIGURACAO!$C$25)),'PI AREA  P75'!S212*CONFIGURACAO!$C$25))</f>
        <v>0</v>
      </c>
      <c r="AK212" s="38">
        <f>IF(T212=0,0,IF(CONFIGURACAO!$C$17="SIM",(IF(T212&gt;CONFIGURACAO!$C$18,CONFIGURACAO!$C$18*CONFIGURACAO!$C$26,T212*CONFIGURACAO!$C$26)),'PI AREA  P75'!T212*CONFIGURACAO!$C$26))</f>
        <v>0</v>
      </c>
      <c r="AL212" s="38">
        <f>IFERROR(IF(M212&gt;0,(U212*CONFIGURACAO!$C$29)+(V212*CONFIGURACAO!$C$30),""),"")</f>
        <v>0</v>
      </c>
      <c r="AM212" s="38">
        <f>IF(W212=0,0,IF(CONFIGURACAO!$C$41="SIM",(IF(W212&gt;CONFIGURACAO!$C$41,CONFIGURACAO!$C$41*CONFIGURACAO!$C$31,W212*CONFIGURACAO!$C$31)),'PI AREA  P75'!W212*CONFIGURACAO!$C$31))</f>
        <v>0</v>
      </c>
      <c r="AN212" s="38">
        <f>IF(X212=0,0,IF(CONFIGURACAO!$C$39="SIM",(IF(X212&gt;CONFIGURACAO!$C$40,CONFIGURACAO!$C$40*CONFIGURACAO!$C$32,X212*CONFIGURACAO!$C$32)),'PI AREA  P75'!X212*CONFIGURACAO!$C$32))</f>
        <v>0</v>
      </c>
      <c r="AO212" s="38">
        <f>IFERROR(IF(M212&gt;0,(Y212*CONFIGURACAO!$C$33)+(Z212*CONFIGURACAO!$C$34)+(AA212*CONFIGURACAO!$C$35)+(AB212*CONFIGURACAO!$C$36),""),"")</f>
        <v>0</v>
      </c>
      <c r="AP212" s="38">
        <f>IF(AA212=0,0,IF(CONFIGURACAO!$C$46="SIM",(IF(AA212&gt;CONFIGURACAO!$C$47,CONFIGURACAO!$C$47*CONFIGURACAO!$C$35,AA212*CONFIGURACAO!$C$35)),'PI AREA  P75'!AA212*CONFIGURACAO!$C$35))</f>
        <v>0</v>
      </c>
      <c r="AQ212" s="38">
        <f>IF(AB212=0,0,IF(CONFIGURACAO!$C$44="SIM",(IF(AB212&gt;CONFIGURACAO!$C$45,CONFIGURACAO!$C$45*CONFIGURACAO!$C$36,AB212*CONFIGURACAO!$C$36)),'PI AREA  P75'!AB212*CONFIGURACAO!$C$36))</f>
        <v>0</v>
      </c>
      <c r="AR212" s="38">
        <f t="shared" si="94"/>
        <v>20</v>
      </c>
      <c r="AS212" s="68">
        <f>IF(AR212="","",$AR212-(($AS$2/CONFIGURACAO!$C$6)*$M212))</f>
        <v>-55</v>
      </c>
      <c r="AT212" s="73" t="str">
        <f t="shared" si="78"/>
        <v>NAO</v>
      </c>
      <c r="AU212" s="75">
        <f>IF(AR212="","",$AR212-(($AU$2/CONFIGURACAO!$C$6)*$M212))</f>
        <v>-105</v>
      </c>
      <c r="AV212" s="76" t="str">
        <f t="shared" si="79"/>
        <v>NAO</v>
      </c>
      <c r="AW212" s="74">
        <f>IF(AR212="","",$AR212-(($AW$2/CONFIGURACAO!$C$6)*$M212))</f>
        <v>-155</v>
      </c>
      <c r="AX212" s="72" t="str">
        <f t="shared" si="80"/>
        <v>NAO</v>
      </c>
      <c r="AZ212" s="39">
        <f t="shared" si="81"/>
        <v>1.8780136249888493E-3</v>
      </c>
      <c r="BA212" s="146">
        <f t="shared" si="82"/>
        <v>1</v>
      </c>
      <c r="BB212" s="146">
        <f t="shared" si="83"/>
        <v>1099</v>
      </c>
      <c r="BC212" s="32">
        <f t="shared" si="84"/>
        <v>1138</v>
      </c>
      <c r="BD212" s="148"/>
      <c r="BE212" s="40">
        <f t="shared" si="85"/>
        <v>0</v>
      </c>
      <c r="BF212" s="40">
        <f t="shared" si="86"/>
        <v>0</v>
      </c>
      <c r="BG212" s="40">
        <f t="shared" si="87"/>
        <v>0</v>
      </c>
      <c r="BH212" s="40">
        <f t="shared" si="88"/>
        <v>0</v>
      </c>
      <c r="BI212" s="40">
        <f t="shared" si="89"/>
        <v>0.10660980810234541</v>
      </c>
      <c r="BJ212" s="40">
        <f t="shared" si="90"/>
        <v>0</v>
      </c>
      <c r="BK212" s="40">
        <f t="shared" si="91"/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 s="4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</row>
    <row r="213" spans="1:134" s="32" customFormat="1" ht="17" thickBot="1" x14ac:dyDescent="0.25">
      <c r="A213" s="124" t="str">
        <f>CONFIGURACAO!$C$4</f>
        <v>AREA 21</v>
      </c>
      <c r="B213" s="125">
        <v>211</v>
      </c>
      <c r="C213" s="249" t="s">
        <v>288</v>
      </c>
      <c r="D213" s="126">
        <f t="shared" si="73"/>
        <v>18</v>
      </c>
      <c r="E213" s="250" t="s">
        <v>548</v>
      </c>
      <c r="F213" s="250">
        <v>0</v>
      </c>
      <c r="G213" s="250">
        <v>0</v>
      </c>
      <c r="H213" s="250">
        <v>1</v>
      </c>
      <c r="I213" s="250">
        <v>1</v>
      </c>
      <c r="J213" s="87"/>
      <c r="K213" s="94"/>
      <c r="L213" s="94"/>
      <c r="M213" s="154">
        <f t="shared" si="92"/>
        <v>2</v>
      </c>
      <c r="N213">
        <v>0</v>
      </c>
      <c r="O213">
        <v>1</v>
      </c>
      <c r="P213">
        <v>1.5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s="139">
        <f t="shared" si="76"/>
        <v>1</v>
      </c>
      <c r="AD213" s="140">
        <f t="shared" si="77"/>
        <v>2.5</v>
      </c>
      <c r="AE213" s="141">
        <f t="shared" si="74"/>
        <v>0</v>
      </c>
      <c r="AF213" s="263">
        <f t="shared" si="75"/>
        <v>0</v>
      </c>
      <c r="AG213" s="265">
        <f t="shared" si="93"/>
        <v>1</v>
      </c>
      <c r="AI213" s="37">
        <f>IFERROR(IF(M213&gt;0,(N213*CONFIGURACAO!$C$20)+(O213*CONFIGURACAO!$C$21)+(P213*CONFIGURACAO!$C$22)+(Q213*CONFIGURACAO!$C$23)+(R213*CONFIGURACAO!$C$24),""),"")</f>
        <v>210</v>
      </c>
      <c r="AJ213" s="38">
        <f>IF(S213=0,0,IF(CONFIGURACAO!$C$15="SIM",(IF(S213&gt;CONFIGURACAO!$C$16,CONFIGURACAO!$C$16*CONFIGURACAO!$C$25,S213*CONFIGURACAO!$C$25)),'PI AREA  P75'!S213*CONFIGURACAO!$C$25))</f>
        <v>0</v>
      </c>
      <c r="AK213" s="38">
        <f>IF(T213=0,0,IF(CONFIGURACAO!$C$17="SIM",(IF(T213&gt;CONFIGURACAO!$C$18,CONFIGURACAO!$C$18*CONFIGURACAO!$C$26,T213*CONFIGURACAO!$C$26)),'PI AREA  P75'!T213*CONFIGURACAO!$C$26))</f>
        <v>0</v>
      </c>
      <c r="AL213" s="38">
        <f>IFERROR(IF(M213&gt;0,(U213*CONFIGURACAO!$C$29)+(V213*CONFIGURACAO!$C$30),""),"")</f>
        <v>0</v>
      </c>
      <c r="AM213" s="38">
        <f>IF(W213=0,0,IF(CONFIGURACAO!$C$41="SIM",(IF(W213&gt;CONFIGURACAO!$C$41,CONFIGURACAO!$C$41*CONFIGURACAO!$C$31,W213*CONFIGURACAO!$C$31)),'PI AREA  P75'!W213*CONFIGURACAO!$C$31))</f>
        <v>0</v>
      </c>
      <c r="AN213" s="38">
        <f>IF(X213=0,0,IF(CONFIGURACAO!$C$39="SIM",(IF(X213&gt;CONFIGURACAO!$C$40,CONFIGURACAO!$C$40*CONFIGURACAO!$C$32,X213*CONFIGURACAO!$C$32)),'PI AREA  P75'!X213*CONFIGURACAO!$C$32))</f>
        <v>0</v>
      </c>
      <c r="AO213" s="38">
        <f>IFERROR(IF(M213&gt;0,(Y213*CONFIGURACAO!$C$33)+(Z213*CONFIGURACAO!$C$34)+(AA213*CONFIGURACAO!$C$35)+(AB213*CONFIGURACAO!$C$36),""),"")</f>
        <v>0</v>
      </c>
      <c r="AP213" s="38">
        <f>IF(AA213=0,0,IF(CONFIGURACAO!$C$46="SIM",(IF(AA213&gt;CONFIGURACAO!$C$47,CONFIGURACAO!$C$47*CONFIGURACAO!$C$35,AA213*CONFIGURACAO!$C$35)),'PI AREA  P75'!AA213*CONFIGURACAO!$C$35))</f>
        <v>0</v>
      </c>
      <c r="AQ213" s="38">
        <f>IF(AB213=0,0,IF(CONFIGURACAO!$C$44="SIM",(IF(AB213&gt;CONFIGURACAO!$C$45,CONFIGURACAO!$C$45*CONFIGURACAO!$C$36,AB213*CONFIGURACAO!$C$36)),'PI AREA  P75'!AB213*CONFIGURACAO!$C$36))</f>
        <v>0</v>
      </c>
      <c r="AR213" s="38">
        <f t="shared" si="94"/>
        <v>210</v>
      </c>
      <c r="AS213" s="68">
        <f>IF(AR213="","",$AR213-(($AS$2/CONFIGURACAO!$C$6)*$M213))</f>
        <v>60</v>
      </c>
      <c r="AT213" s="73">
        <f t="shared" si="78"/>
        <v>3</v>
      </c>
      <c r="AU213" s="75">
        <f>IF(AR213="","",$AR213-(($AU$2/CONFIGURACAO!$C$6)*$M213))</f>
        <v>-40</v>
      </c>
      <c r="AV213" s="76" t="str">
        <f t="shared" si="79"/>
        <v>NAO</v>
      </c>
      <c r="AW213" s="74">
        <f>IF(AR213="","",$AR213-(($AW$2/CONFIGURACAO!$C$6)*$M213))</f>
        <v>-140</v>
      </c>
      <c r="AX213" s="72" t="str">
        <f t="shared" si="80"/>
        <v>NAO</v>
      </c>
      <c r="AZ213" s="39">
        <f t="shared" si="81"/>
        <v>1.9719143062382916E-2</v>
      </c>
      <c r="BA213" s="146">
        <f t="shared" si="82"/>
        <v>3.5</v>
      </c>
      <c r="BB213" s="146">
        <f t="shared" si="83"/>
        <v>932</v>
      </c>
      <c r="BC213" s="32">
        <f t="shared" si="84"/>
        <v>910</v>
      </c>
      <c r="BD213" s="148"/>
      <c r="BE213" s="40">
        <f t="shared" si="85"/>
        <v>0</v>
      </c>
      <c r="BF213" s="40">
        <f t="shared" si="86"/>
        <v>3.8580246913580245E-2</v>
      </c>
      <c r="BG213" s="40">
        <f t="shared" si="87"/>
        <v>3.8540596094552924E-2</v>
      </c>
      <c r="BH213" s="40">
        <f t="shared" si="88"/>
        <v>4.042037186742118E-2</v>
      </c>
      <c r="BI213" s="40">
        <f t="shared" si="89"/>
        <v>0</v>
      </c>
      <c r="BJ213" s="40">
        <f t="shared" si="90"/>
        <v>0</v>
      </c>
      <c r="BK213" s="40">
        <f t="shared" si="91"/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 s="42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</row>
    <row r="214" spans="1:134" s="32" customFormat="1" ht="17" thickBot="1" x14ac:dyDescent="0.25">
      <c r="A214" s="124" t="str">
        <f>CONFIGURACAO!$C$4</f>
        <v>AREA 21</v>
      </c>
      <c r="B214" s="125">
        <v>212</v>
      </c>
      <c r="C214" s="249" t="s">
        <v>289</v>
      </c>
      <c r="D214" s="126">
        <f t="shared" si="73"/>
        <v>1</v>
      </c>
      <c r="E214" s="250" t="s">
        <v>549</v>
      </c>
      <c r="F214" s="250">
        <v>1</v>
      </c>
      <c r="G214" s="250">
        <v>1</v>
      </c>
      <c r="H214" s="250">
        <v>1</v>
      </c>
      <c r="I214" s="250">
        <v>0</v>
      </c>
      <c r="J214" s="87"/>
      <c r="K214" s="94"/>
      <c r="L214" s="94"/>
      <c r="M214" s="154">
        <f t="shared" si="92"/>
        <v>3</v>
      </c>
      <c r="N214">
        <v>0</v>
      </c>
      <c r="O214">
        <v>0.75</v>
      </c>
      <c r="P214">
        <v>3.25</v>
      </c>
      <c r="Q214">
        <v>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s="139">
        <f t="shared" si="76"/>
        <v>0.75</v>
      </c>
      <c r="AD214" s="140">
        <f t="shared" si="77"/>
        <v>4</v>
      </c>
      <c r="AE214" s="141">
        <f t="shared" si="74"/>
        <v>0</v>
      </c>
      <c r="AF214" s="263">
        <f t="shared" si="75"/>
        <v>0</v>
      </c>
      <c r="AG214" s="265">
        <f t="shared" si="93"/>
        <v>0.75</v>
      </c>
      <c r="AI214" s="37">
        <f>IFERROR(IF(M214&gt;0,(N214*CONFIGURACAO!$C$20)+(O214*CONFIGURACAO!$C$21)+(P214*CONFIGURACAO!$C$22)+(Q214*CONFIGURACAO!$C$23)+(R214*CONFIGURACAO!$C$24),""),"")</f>
        <v>335</v>
      </c>
      <c r="AJ214" s="38">
        <f>IF(S214=0,0,IF(CONFIGURACAO!$C$15="SIM",(IF(S214&gt;CONFIGURACAO!$C$16,CONFIGURACAO!$C$16*CONFIGURACAO!$C$25,S214*CONFIGURACAO!$C$25)),'PI AREA  P75'!S214*CONFIGURACAO!$C$25))</f>
        <v>0</v>
      </c>
      <c r="AK214" s="38">
        <f>IF(T214=0,0,IF(CONFIGURACAO!$C$17="SIM",(IF(T214&gt;CONFIGURACAO!$C$18,CONFIGURACAO!$C$18*CONFIGURACAO!$C$26,T214*CONFIGURACAO!$C$26)),'PI AREA  P75'!T214*CONFIGURACAO!$C$26))</f>
        <v>0</v>
      </c>
      <c r="AL214" s="38">
        <f>IFERROR(IF(M214&gt;0,(U214*CONFIGURACAO!$C$29)+(V214*CONFIGURACAO!$C$30),""),"")</f>
        <v>0</v>
      </c>
      <c r="AM214" s="38">
        <f>IF(W214=0,0,IF(CONFIGURACAO!$C$41="SIM",(IF(W214&gt;CONFIGURACAO!$C$41,CONFIGURACAO!$C$41*CONFIGURACAO!$C$31,W214*CONFIGURACAO!$C$31)),'PI AREA  P75'!W214*CONFIGURACAO!$C$31))</f>
        <v>0</v>
      </c>
      <c r="AN214" s="38">
        <f>IF(X214=0,0,IF(CONFIGURACAO!$C$39="SIM",(IF(X214&gt;CONFIGURACAO!$C$40,CONFIGURACAO!$C$40*CONFIGURACAO!$C$32,X214*CONFIGURACAO!$C$32)),'PI AREA  P75'!X214*CONFIGURACAO!$C$32))</f>
        <v>0</v>
      </c>
      <c r="AO214" s="38">
        <f>IFERROR(IF(M214&gt;0,(Y214*CONFIGURACAO!$C$33)+(Z214*CONFIGURACAO!$C$34)+(AA214*CONFIGURACAO!$C$35)+(AB214*CONFIGURACAO!$C$36),""),"")</f>
        <v>0</v>
      </c>
      <c r="AP214" s="38">
        <f>IF(AA214=0,0,IF(CONFIGURACAO!$C$46="SIM",(IF(AA214&gt;CONFIGURACAO!$C$47,CONFIGURACAO!$C$47*CONFIGURACAO!$C$35,AA214*CONFIGURACAO!$C$35)),'PI AREA  P75'!AA214*CONFIGURACAO!$C$35))</f>
        <v>0</v>
      </c>
      <c r="AQ214" s="38">
        <f>IF(AB214=0,0,IF(CONFIGURACAO!$C$44="SIM",(IF(AB214&gt;CONFIGURACAO!$C$45,CONFIGURACAO!$C$45*CONFIGURACAO!$C$36,AB214*CONFIGURACAO!$C$36)),'PI AREA  P75'!AB214*CONFIGURACAO!$C$36))</f>
        <v>0</v>
      </c>
      <c r="AR214" s="38">
        <f t="shared" si="94"/>
        <v>335</v>
      </c>
      <c r="AS214" s="68">
        <f>IF(AR214="","",$AR214-(($AS$2/CONFIGURACAO!$C$6)*$M214))</f>
        <v>110</v>
      </c>
      <c r="AT214" s="73">
        <f t="shared" si="78"/>
        <v>3</v>
      </c>
      <c r="AU214" s="75">
        <f>IF(AR214="","",$AR214-(($AU$2/CONFIGURACAO!$C$6)*$M214))</f>
        <v>-40</v>
      </c>
      <c r="AV214" s="76" t="str">
        <f t="shared" si="79"/>
        <v>NAO</v>
      </c>
      <c r="AW214" s="74">
        <f>IF(AR214="","",$AR214-(($AW$2/CONFIGURACAO!$C$6)*$M214))</f>
        <v>-190</v>
      </c>
      <c r="AX214" s="72" t="str">
        <f t="shared" si="80"/>
        <v>NAO</v>
      </c>
      <c r="AZ214" s="39">
        <f t="shared" si="81"/>
        <v>3.1456728218563226E-2</v>
      </c>
      <c r="BA214" s="146">
        <f t="shared" si="82"/>
        <v>6</v>
      </c>
      <c r="BB214" s="146">
        <f t="shared" si="83"/>
        <v>809</v>
      </c>
      <c r="BC214" s="32">
        <f t="shared" si="84"/>
        <v>814</v>
      </c>
      <c r="BD214" s="148"/>
      <c r="BE214" s="40">
        <f t="shared" si="85"/>
        <v>0</v>
      </c>
      <c r="BF214" s="40">
        <f t="shared" si="86"/>
        <v>2.8935185185185182E-2</v>
      </c>
      <c r="BG214" s="40">
        <f t="shared" si="87"/>
        <v>8.3504624871531347E-2</v>
      </c>
      <c r="BH214" s="40">
        <f t="shared" si="88"/>
        <v>8.084074373484236E-2</v>
      </c>
      <c r="BI214" s="40">
        <f t="shared" si="89"/>
        <v>0</v>
      </c>
      <c r="BJ214" s="40">
        <f t="shared" si="90"/>
        <v>0</v>
      </c>
      <c r="BK214" s="40">
        <f t="shared" si="91"/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 s="42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</row>
    <row r="215" spans="1:134" s="32" customFormat="1" ht="17" thickBot="1" x14ac:dyDescent="0.25">
      <c r="A215" s="124" t="str">
        <f>CONFIGURACAO!$C$4</f>
        <v>AREA 21</v>
      </c>
      <c r="B215" s="125">
        <v>213</v>
      </c>
      <c r="C215" s="249" t="s">
        <v>289</v>
      </c>
      <c r="D215" s="126">
        <f t="shared" si="73"/>
        <v>2</v>
      </c>
      <c r="E215" s="250" t="s">
        <v>550</v>
      </c>
      <c r="F215" s="250">
        <v>1</v>
      </c>
      <c r="G215" s="250">
        <v>1</v>
      </c>
      <c r="H215" s="250">
        <v>1</v>
      </c>
      <c r="I215" s="250">
        <v>1</v>
      </c>
      <c r="J215" s="87"/>
      <c r="K215" s="94"/>
      <c r="L215" s="94"/>
      <c r="M215" s="154">
        <f t="shared" si="92"/>
        <v>4</v>
      </c>
      <c r="N215">
        <v>2</v>
      </c>
      <c r="O215">
        <v>0</v>
      </c>
      <c r="P215">
        <v>0</v>
      </c>
      <c r="Q215">
        <v>2.25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s="139">
        <f t="shared" si="76"/>
        <v>2</v>
      </c>
      <c r="AD215" s="140">
        <f t="shared" si="77"/>
        <v>2</v>
      </c>
      <c r="AE215" s="141">
        <f t="shared" si="74"/>
        <v>0</v>
      </c>
      <c r="AF215" s="263">
        <f t="shared" si="75"/>
        <v>0</v>
      </c>
      <c r="AG215" s="265">
        <f t="shared" si="93"/>
        <v>2</v>
      </c>
      <c r="AI215" s="37">
        <f>IFERROR(IF(M215&gt;0,(N215*CONFIGURACAO!$C$20)+(O215*CONFIGURACAO!$C$21)+(P215*CONFIGURACAO!$C$22)+(Q215*CONFIGURACAO!$C$23)+(R215*CONFIGURACAO!$C$24),""),"")</f>
        <v>310</v>
      </c>
      <c r="AJ215" s="38">
        <f>IF(S215=0,0,IF(CONFIGURACAO!$C$15="SIM",(IF(S215&gt;CONFIGURACAO!$C$16,CONFIGURACAO!$C$16*CONFIGURACAO!$C$25,S215*CONFIGURACAO!$C$25)),'PI AREA  P75'!S215*CONFIGURACAO!$C$25))</f>
        <v>0</v>
      </c>
      <c r="AK215" s="38">
        <f>IF(T215=0,0,IF(CONFIGURACAO!$C$17="SIM",(IF(T215&gt;CONFIGURACAO!$C$18,CONFIGURACAO!$C$18*CONFIGURACAO!$C$26,T215*CONFIGURACAO!$C$26)),'PI AREA  P75'!T215*CONFIGURACAO!$C$26))</f>
        <v>5</v>
      </c>
      <c r="AL215" s="38">
        <f>IFERROR(IF(M215&gt;0,(U215*CONFIGURACAO!$C$29)+(V215*CONFIGURACAO!$C$30),""),"")</f>
        <v>0</v>
      </c>
      <c r="AM215" s="38">
        <f>IF(W215=0,0,IF(CONFIGURACAO!$C$41="SIM",(IF(W215&gt;CONFIGURACAO!$C$41,CONFIGURACAO!$C$41*CONFIGURACAO!$C$31,W215*CONFIGURACAO!$C$31)),'PI AREA  P75'!W215*CONFIGURACAO!$C$31))</f>
        <v>0</v>
      </c>
      <c r="AN215" s="38">
        <f>IF(X215=0,0,IF(CONFIGURACAO!$C$39="SIM",(IF(X215&gt;CONFIGURACAO!$C$40,CONFIGURACAO!$C$40*CONFIGURACAO!$C$32,X215*CONFIGURACAO!$C$32)),'PI AREA  P75'!X215*CONFIGURACAO!$C$32))</f>
        <v>0</v>
      </c>
      <c r="AO215" s="38">
        <f>IFERROR(IF(M215&gt;0,(Y215*CONFIGURACAO!$C$33)+(Z215*CONFIGURACAO!$C$34)+(AA215*CONFIGURACAO!$C$35)+(AB215*CONFIGURACAO!$C$36),""),"")</f>
        <v>0</v>
      </c>
      <c r="AP215" s="38">
        <f>IF(AA215=0,0,IF(CONFIGURACAO!$C$46="SIM",(IF(AA215&gt;CONFIGURACAO!$C$47,CONFIGURACAO!$C$47*CONFIGURACAO!$C$35,AA215*CONFIGURACAO!$C$35)),'PI AREA  P75'!AA215*CONFIGURACAO!$C$35))</f>
        <v>0</v>
      </c>
      <c r="AQ215" s="38">
        <f>IF(AB215=0,0,IF(CONFIGURACAO!$C$44="SIM",(IF(AB215&gt;CONFIGURACAO!$C$45,CONFIGURACAO!$C$45*CONFIGURACAO!$C$36,AB215*CONFIGURACAO!$C$36)),'PI AREA  P75'!AB215*CONFIGURACAO!$C$36))</f>
        <v>0</v>
      </c>
      <c r="AR215" s="38">
        <f t="shared" si="94"/>
        <v>315</v>
      </c>
      <c r="AS215" s="68">
        <f>IF(AR215="","",$AR215-(($AS$2/CONFIGURACAO!$C$6)*$M215))</f>
        <v>15</v>
      </c>
      <c r="AT215" s="73">
        <f t="shared" si="78"/>
        <v>3</v>
      </c>
      <c r="AU215" s="75">
        <f>IF(AR215="","",$AR215-(($AU$2/CONFIGURACAO!$C$6)*$M215))</f>
        <v>-185</v>
      </c>
      <c r="AV215" s="76" t="str">
        <f t="shared" si="79"/>
        <v>NAO</v>
      </c>
      <c r="AW215" s="74">
        <f>IF(AR215="","",$AR215-(($AW$2/CONFIGURACAO!$C$6)*$M215))</f>
        <v>-385</v>
      </c>
      <c r="AX215" s="72" t="str">
        <f t="shared" si="80"/>
        <v>NAO</v>
      </c>
      <c r="AZ215" s="39">
        <f t="shared" si="81"/>
        <v>2.957871459357438E-2</v>
      </c>
      <c r="BA215" s="146">
        <f t="shared" si="82"/>
        <v>6.25</v>
      </c>
      <c r="BB215" s="146">
        <f t="shared" si="83"/>
        <v>801</v>
      </c>
      <c r="BC215" s="32">
        <f t="shared" si="84"/>
        <v>830</v>
      </c>
      <c r="BD215" s="148"/>
      <c r="BE215" s="40">
        <f t="shared" si="85"/>
        <v>7.4515648286140088E-2</v>
      </c>
      <c r="BF215" s="40">
        <f t="shared" si="86"/>
        <v>0</v>
      </c>
      <c r="BG215" s="40">
        <f t="shared" si="87"/>
        <v>0</v>
      </c>
      <c r="BH215" s="40">
        <f t="shared" si="88"/>
        <v>9.0945836701697647E-2</v>
      </c>
      <c r="BI215" s="40">
        <f t="shared" si="89"/>
        <v>0.10660980810234541</v>
      </c>
      <c r="BJ215" s="40">
        <f t="shared" si="90"/>
        <v>0</v>
      </c>
      <c r="BK215" s="40">
        <f t="shared" si="91"/>
        <v>0.16051364365971107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 s="42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</row>
    <row r="216" spans="1:134" s="32" customFormat="1" ht="17" thickBot="1" x14ac:dyDescent="0.25">
      <c r="A216" s="124" t="str">
        <f>CONFIGURACAO!$C$4</f>
        <v>AREA 21</v>
      </c>
      <c r="B216" s="125">
        <v>214</v>
      </c>
      <c r="C216" s="249" t="s">
        <v>289</v>
      </c>
      <c r="D216" s="126">
        <f t="shared" si="73"/>
        <v>3</v>
      </c>
      <c r="E216" s="250" t="s">
        <v>551</v>
      </c>
      <c r="F216" s="250">
        <v>1</v>
      </c>
      <c r="G216" s="250">
        <v>1</v>
      </c>
      <c r="H216" s="250">
        <v>1</v>
      </c>
      <c r="I216" s="250">
        <v>1</v>
      </c>
      <c r="J216" s="87"/>
      <c r="K216" s="94"/>
      <c r="L216" s="94"/>
      <c r="M216" s="154">
        <f t="shared" si="92"/>
        <v>4</v>
      </c>
      <c r="N216">
        <v>4</v>
      </c>
      <c r="O216">
        <v>2.75</v>
      </c>
      <c r="P216">
        <v>2.5</v>
      </c>
      <c r="Q216">
        <v>2.75</v>
      </c>
      <c r="R216">
        <v>0.75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 s="139">
        <f t="shared" si="76"/>
        <v>6.75</v>
      </c>
      <c r="AD216" s="140">
        <f t="shared" si="77"/>
        <v>9.25</v>
      </c>
      <c r="AE216" s="141">
        <f t="shared" si="74"/>
        <v>0</v>
      </c>
      <c r="AF216" s="263">
        <f t="shared" si="75"/>
        <v>0</v>
      </c>
      <c r="AG216" s="265">
        <f t="shared" si="93"/>
        <v>6.75</v>
      </c>
      <c r="AI216" s="37">
        <f>IFERROR(IF(M216&gt;0,(N216*CONFIGURACAO!$C$20)+(O216*CONFIGURACAO!$C$21)+(P216*CONFIGURACAO!$C$22)+(Q216*CONFIGURACAO!$C$23)+(R216*CONFIGURACAO!$C$24),""),"")</f>
        <v>895</v>
      </c>
      <c r="AJ216" s="38">
        <f>IF(S216=0,0,IF(CONFIGURACAO!$C$15="SIM",(IF(S216&gt;CONFIGURACAO!$C$16,CONFIGURACAO!$C$16*CONFIGURACAO!$C$25,S216*CONFIGURACAO!$C$25)),'PI AREA  P75'!S216*CONFIGURACAO!$C$25))</f>
        <v>0</v>
      </c>
      <c r="AK216" s="38">
        <f>IF(T216=0,0,IF(CONFIGURACAO!$C$17="SIM",(IF(T216&gt;CONFIGURACAO!$C$18,CONFIGURACAO!$C$18*CONFIGURACAO!$C$26,T216*CONFIGURACAO!$C$26)),'PI AREA  P75'!T216*CONFIGURACAO!$C$26))</f>
        <v>0</v>
      </c>
      <c r="AL216" s="38">
        <f>IFERROR(IF(M216&gt;0,(U216*CONFIGURACAO!$C$29)+(V216*CONFIGURACAO!$C$30),""),"")</f>
        <v>0</v>
      </c>
      <c r="AM216" s="38">
        <f>IF(W216=0,0,IF(CONFIGURACAO!$C$41="SIM",(IF(W216&gt;CONFIGURACAO!$C$41,CONFIGURACAO!$C$41*CONFIGURACAO!$C$31,W216*CONFIGURACAO!$C$31)),'PI AREA  P75'!W216*CONFIGURACAO!$C$31))</f>
        <v>0</v>
      </c>
      <c r="AN216" s="38">
        <f>IF(X216=0,0,IF(CONFIGURACAO!$C$39="SIM",(IF(X216&gt;CONFIGURACAO!$C$40,CONFIGURACAO!$C$40*CONFIGURACAO!$C$32,X216*CONFIGURACAO!$C$32)),'PI AREA  P75'!X216*CONFIGURACAO!$C$32))</f>
        <v>0</v>
      </c>
      <c r="AO216" s="38">
        <f>IFERROR(IF(M216&gt;0,(Y216*CONFIGURACAO!$C$33)+(Z216*CONFIGURACAO!$C$34)+(AA216*CONFIGURACAO!$C$35)+(AB216*CONFIGURACAO!$C$36),""),"")</f>
        <v>0</v>
      </c>
      <c r="AP216" s="38">
        <f>IF(AA216=0,0,IF(CONFIGURACAO!$C$46="SIM",(IF(AA216&gt;CONFIGURACAO!$C$47,CONFIGURACAO!$C$47*CONFIGURACAO!$C$35,AA216*CONFIGURACAO!$C$35)),'PI AREA  P75'!AA216*CONFIGURACAO!$C$35))</f>
        <v>0</v>
      </c>
      <c r="AQ216" s="38">
        <f>IF(AB216=0,0,IF(CONFIGURACAO!$C$44="SIM",(IF(AB216&gt;CONFIGURACAO!$C$45,CONFIGURACAO!$C$45*CONFIGURACAO!$C$36,AB216*CONFIGURACAO!$C$36)),'PI AREA  P75'!AB216*CONFIGURACAO!$C$36))</f>
        <v>0</v>
      </c>
      <c r="AR216" s="38">
        <f t="shared" si="94"/>
        <v>895</v>
      </c>
      <c r="AS216" s="68">
        <f>IF(AR216="","",$AR216-(($AS$2/CONFIGURACAO!$C$6)*$M216))</f>
        <v>595</v>
      </c>
      <c r="AT216" s="73">
        <f t="shared" si="78"/>
        <v>3</v>
      </c>
      <c r="AU216" s="75">
        <f>IF(AR216="","",$AR216-(($AU$2/CONFIGURACAO!$C$6)*$M216))</f>
        <v>395</v>
      </c>
      <c r="AV216" s="76">
        <f t="shared" si="79"/>
        <v>4</v>
      </c>
      <c r="AW216" s="74">
        <f>IF(AR216="","",$AR216-(($AW$2/CONFIGURACAO!$C$6)*$M216))</f>
        <v>195</v>
      </c>
      <c r="AX216" s="72">
        <f t="shared" si="80"/>
        <v>5</v>
      </c>
      <c r="AZ216" s="39">
        <f t="shared" si="81"/>
        <v>8.4041109718251003E-2</v>
      </c>
      <c r="BA216" s="146">
        <f t="shared" si="82"/>
        <v>12.75</v>
      </c>
      <c r="BB216" s="146">
        <f t="shared" si="83"/>
        <v>561</v>
      </c>
      <c r="BC216" s="32">
        <f t="shared" si="84"/>
        <v>445</v>
      </c>
      <c r="BD216" s="148"/>
      <c r="BE216" s="40">
        <f t="shared" si="85"/>
        <v>0.14903129657228018</v>
      </c>
      <c r="BF216" s="40">
        <f t="shared" si="86"/>
        <v>0.10609567901234568</v>
      </c>
      <c r="BG216" s="40">
        <f t="shared" si="87"/>
        <v>6.4234326824254881E-2</v>
      </c>
      <c r="BH216" s="40">
        <f t="shared" si="88"/>
        <v>0.11115602263540826</v>
      </c>
      <c r="BI216" s="40">
        <f t="shared" si="89"/>
        <v>7.9957356076759065E-2</v>
      </c>
      <c r="BJ216" s="40">
        <f t="shared" si="90"/>
        <v>0</v>
      </c>
      <c r="BK216" s="40">
        <f t="shared" si="91"/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 s="42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</row>
    <row r="217" spans="1:134" s="32" customFormat="1" ht="17" thickBot="1" x14ac:dyDescent="0.25">
      <c r="A217" s="124" t="str">
        <f>CONFIGURACAO!$C$4</f>
        <v>AREA 21</v>
      </c>
      <c r="B217" s="125">
        <v>215</v>
      </c>
      <c r="C217" s="249" t="s">
        <v>289</v>
      </c>
      <c r="D217" s="126">
        <f t="shared" si="73"/>
        <v>4</v>
      </c>
      <c r="E217" s="250" t="s">
        <v>552</v>
      </c>
      <c r="F217" s="250">
        <v>1</v>
      </c>
      <c r="G217" s="250">
        <v>1</v>
      </c>
      <c r="H217" s="250">
        <v>1</v>
      </c>
      <c r="I217" s="250">
        <v>1</v>
      </c>
      <c r="J217" s="87"/>
      <c r="K217" s="94"/>
      <c r="L217" s="94"/>
      <c r="M217" s="154">
        <f t="shared" si="92"/>
        <v>4</v>
      </c>
      <c r="N217">
        <v>11.75</v>
      </c>
      <c r="O217">
        <v>4.5</v>
      </c>
      <c r="P217">
        <v>3.75</v>
      </c>
      <c r="Q217">
        <v>0</v>
      </c>
      <c r="R217">
        <v>0.75</v>
      </c>
      <c r="S217">
        <v>0</v>
      </c>
      <c r="T217">
        <v>0.75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s="139">
        <f t="shared" si="76"/>
        <v>16.25</v>
      </c>
      <c r="AD217" s="140">
        <f t="shared" si="77"/>
        <v>20</v>
      </c>
      <c r="AE217" s="141">
        <f t="shared" si="74"/>
        <v>0</v>
      </c>
      <c r="AF217" s="263">
        <f t="shared" si="75"/>
        <v>0</v>
      </c>
      <c r="AG217" s="265">
        <f t="shared" si="93"/>
        <v>16.25</v>
      </c>
      <c r="AI217" s="37">
        <f>IFERROR(IF(M217&gt;0,(N217*CONFIGURACAO!$C$20)+(O217*CONFIGURACAO!$C$21)+(P217*CONFIGURACAO!$C$22)+(Q217*CONFIGURACAO!$C$23)+(R217*CONFIGURACAO!$C$24),""),"")</f>
        <v>1775</v>
      </c>
      <c r="AJ217" s="38">
        <f>IF(S217=0,0,IF(CONFIGURACAO!$C$15="SIM",(IF(S217&gt;CONFIGURACAO!$C$16,CONFIGURACAO!$C$16*CONFIGURACAO!$C$25,S217*CONFIGURACAO!$C$25)),'PI AREA  P75'!S217*CONFIGURACAO!$C$25))</f>
        <v>0</v>
      </c>
      <c r="AK217" s="38">
        <f>IF(T217=0,0,IF(CONFIGURACAO!$C$17="SIM",(IF(T217&gt;CONFIGURACAO!$C$18,CONFIGURACAO!$C$18*CONFIGURACAO!$C$26,T217*CONFIGURACAO!$C$26)),'PI AREA  P75'!T217*CONFIGURACAO!$C$26))</f>
        <v>3.75</v>
      </c>
      <c r="AL217" s="38">
        <f>IFERROR(IF(M217&gt;0,(U217*CONFIGURACAO!$C$29)+(V217*CONFIGURACAO!$C$30),""),"")</f>
        <v>0</v>
      </c>
      <c r="AM217" s="38">
        <f>IF(W217=0,0,IF(CONFIGURACAO!$C$41="SIM",(IF(W217&gt;CONFIGURACAO!$C$41,CONFIGURACAO!$C$41*CONFIGURACAO!$C$31,W217*CONFIGURACAO!$C$31)),'PI AREA  P75'!W217*CONFIGURACAO!$C$31))</f>
        <v>0</v>
      </c>
      <c r="AN217" s="38">
        <f>IF(X217=0,0,IF(CONFIGURACAO!$C$39="SIM",(IF(X217&gt;CONFIGURACAO!$C$40,CONFIGURACAO!$C$40*CONFIGURACAO!$C$32,X217*CONFIGURACAO!$C$32)),'PI AREA  P75'!X217*CONFIGURACAO!$C$32))</f>
        <v>0</v>
      </c>
      <c r="AO217" s="38">
        <f>IFERROR(IF(M217&gt;0,(Y217*CONFIGURACAO!$C$33)+(Z217*CONFIGURACAO!$C$34)+(AA217*CONFIGURACAO!$C$35)+(AB217*CONFIGURACAO!$C$36),""),"")</f>
        <v>0</v>
      </c>
      <c r="AP217" s="38">
        <f>IF(AA217=0,0,IF(CONFIGURACAO!$C$46="SIM",(IF(AA217&gt;CONFIGURACAO!$C$47,CONFIGURACAO!$C$47*CONFIGURACAO!$C$35,AA217*CONFIGURACAO!$C$35)),'PI AREA  P75'!AA217*CONFIGURACAO!$C$35))</f>
        <v>0</v>
      </c>
      <c r="AQ217" s="38">
        <f>IF(AB217=0,0,IF(CONFIGURACAO!$C$44="SIM",(IF(AB217&gt;CONFIGURACAO!$C$45,CONFIGURACAO!$C$45*CONFIGURACAO!$C$36,AB217*CONFIGURACAO!$C$36)),'PI AREA  P75'!AB217*CONFIGURACAO!$C$36))</f>
        <v>0</v>
      </c>
      <c r="AR217" s="38">
        <f t="shared" si="94"/>
        <v>1778.75</v>
      </c>
      <c r="AS217" s="68">
        <f>IF(AR217="","",$AR217-(($AS$2/CONFIGURACAO!$C$6)*$M217))</f>
        <v>1478.75</v>
      </c>
      <c r="AT217" s="73">
        <f t="shared" si="78"/>
        <v>3</v>
      </c>
      <c r="AU217" s="75">
        <f>IF(AR217="","",$AR217-(($AU$2/CONFIGURACAO!$C$6)*$M217))</f>
        <v>1278.75</v>
      </c>
      <c r="AV217" s="76">
        <f t="shared" si="79"/>
        <v>4</v>
      </c>
      <c r="AW217" s="74">
        <f>IF(AR217="","",$AR217-(($AW$2/CONFIGURACAO!$C$6)*$M217))</f>
        <v>1078.75</v>
      </c>
      <c r="AX217" s="72">
        <f t="shared" si="80"/>
        <v>5</v>
      </c>
      <c r="AZ217" s="39">
        <f t="shared" si="81"/>
        <v>0.16702583677244578</v>
      </c>
      <c r="BA217" s="146">
        <f t="shared" si="82"/>
        <v>21.5</v>
      </c>
      <c r="BB217" s="146">
        <f t="shared" si="83"/>
        <v>291</v>
      </c>
      <c r="BC217" s="32">
        <f t="shared" si="84"/>
        <v>157</v>
      </c>
      <c r="BD217" s="148"/>
      <c r="BE217" s="40">
        <f t="shared" si="85"/>
        <v>0.43777943368107303</v>
      </c>
      <c r="BF217" s="40">
        <f t="shared" si="86"/>
        <v>0.1736111111111111</v>
      </c>
      <c r="BG217" s="40">
        <f t="shared" si="87"/>
        <v>9.6351490236382328E-2</v>
      </c>
      <c r="BH217" s="40">
        <f t="shared" si="88"/>
        <v>0</v>
      </c>
      <c r="BI217" s="40">
        <f t="shared" si="89"/>
        <v>7.9957356076759065E-2</v>
      </c>
      <c r="BJ217" s="40">
        <f t="shared" si="90"/>
        <v>0</v>
      </c>
      <c r="BK217" s="40">
        <f t="shared" si="91"/>
        <v>0.1203852327447833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 s="42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</row>
    <row r="218" spans="1:134" s="32" customFormat="1" ht="17" thickBot="1" x14ac:dyDescent="0.25">
      <c r="A218" s="124" t="str">
        <f>CONFIGURACAO!$C$4</f>
        <v>AREA 21</v>
      </c>
      <c r="B218" s="125">
        <v>216</v>
      </c>
      <c r="C218" s="249" t="s">
        <v>289</v>
      </c>
      <c r="D218" s="126">
        <f t="shared" si="73"/>
        <v>5</v>
      </c>
      <c r="E218" s="250" t="s">
        <v>553</v>
      </c>
      <c r="F218" s="250">
        <v>1</v>
      </c>
      <c r="G218" s="250">
        <v>1</v>
      </c>
      <c r="H218" s="250">
        <v>1</v>
      </c>
      <c r="I218" s="250">
        <v>1</v>
      </c>
      <c r="J218" s="87"/>
      <c r="K218" s="94"/>
      <c r="L218" s="94"/>
      <c r="M218" s="154">
        <f t="shared" si="92"/>
        <v>4</v>
      </c>
      <c r="N218">
        <v>2.25</v>
      </c>
      <c r="O218">
        <v>4.75</v>
      </c>
      <c r="P218">
        <v>5.25</v>
      </c>
      <c r="Q218">
        <v>5.25</v>
      </c>
      <c r="R218">
        <v>3</v>
      </c>
      <c r="S218">
        <v>0.75</v>
      </c>
      <c r="T218">
        <v>0.75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 s="139">
        <f t="shared" si="76"/>
        <v>7</v>
      </c>
      <c r="AD218" s="140">
        <f t="shared" si="77"/>
        <v>12.25</v>
      </c>
      <c r="AE218" s="141">
        <f t="shared" si="74"/>
        <v>0</v>
      </c>
      <c r="AF218" s="263">
        <f t="shared" si="75"/>
        <v>0</v>
      </c>
      <c r="AG218" s="265">
        <f t="shared" si="93"/>
        <v>7</v>
      </c>
      <c r="AI218" s="37">
        <f>IFERROR(IF(M218&gt;0,(N218*CONFIGURACAO!$C$20)+(O218*CONFIGURACAO!$C$21)+(P218*CONFIGURACAO!$C$22)+(Q218*CONFIGURACAO!$C$23)+(R218*CONFIGURACAO!$C$24),""),"")</f>
        <v>1190</v>
      </c>
      <c r="AJ218" s="38">
        <f>IF(S218=0,0,IF(CONFIGURACAO!$C$15="SIM",(IF(S218&gt;CONFIGURACAO!$C$16,CONFIGURACAO!$C$16*CONFIGURACAO!$C$25,S218*CONFIGURACAO!$C$25)),'PI AREA  P75'!S218*CONFIGURACAO!$C$25))</f>
        <v>7.5</v>
      </c>
      <c r="AK218" s="38">
        <f>IF(T218=0,0,IF(CONFIGURACAO!$C$17="SIM",(IF(T218&gt;CONFIGURACAO!$C$18,CONFIGURACAO!$C$18*CONFIGURACAO!$C$26,T218*CONFIGURACAO!$C$26)),'PI AREA  P75'!T218*CONFIGURACAO!$C$26))</f>
        <v>3.75</v>
      </c>
      <c r="AL218" s="38">
        <f>IFERROR(IF(M218&gt;0,(U218*CONFIGURACAO!$C$29)+(V218*CONFIGURACAO!$C$30),""),"")</f>
        <v>0</v>
      </c>
      <c r="AM218" s="38">
        <f>IF(W218=0,0,IF(CONFIGURACAO!$C$41="SIM",(IF(W218&gt;CONFIGURACAO!$C$41,CONFIGURACAO!$C$41*CONFIGURACAO!$C$31,W218*CONFIGURACAO!$C$31)),'PI AREA  P75'!W218*CONFIGURACAO!$C$31))</f>
        <v>0</v>
      </c>
      <c r="AN218" s="38">
        <f>IF(X218=0,0,IF(CONFIGURACAO!$C$39="SIM",(IF(X218&gt;CONFIGURACAO!$C$40,CONFIGURACAO!$C$40*CONFIGURACAO!$C$32,X218*CONFIGURACAO!$C$32)),'PI AREA  P75'!X218*CONFIGURACAO!$C$32))</f>
        <v>0</v>
      </c>
      <c r="AO218" s="38">
        <f>IFERROR(IF(M218&gt;0,(Y218*CONFIGURACAO!$C$33)+(Z218*CONFIGURACAO!$C$34)+(AA218*CONFIGURACAO!$C$35)+(AB218*CONFIGURACAO!$C$36),""),"")</f>
        <v>0</v>
      </c>
      <c r="AP218" s="38">
        <f>IF(AA218=0,0,IF(CONFIGURACAO!$C$46="SIM",(IF(AA218&gt;CONFIGURACAO!$C$47,CONFIGURACAO!$C$47*CONFIGURACAO!$C$35,AA218*CONFIGURACAO!$C$35)),'PI AREA  P75'!AA218*CONFIGURACAO!$C$35))</f>
        <v>0</v>
      </c>
      <c r="AQ218" s="38">
        <f>IF(AB218=0,0,IF(CONFIGURACAO!$C$44="SIM",(IF(AB218&gt;CONFIGURACAO!$C$45,CONFIGURACAO!$C$45*CONFIGURACAO!$C$36,AB218*CONFIGURACAO!$C$36)),'PI AREA  P75'!AB218*CONFIGURACAO!$C$36))</f>
        <v>0</v>
      </c>
      <c r="AR218" s="38">
        <f t="shared" si="94"/>
        <v>1201.25</v>
      </c>
      <c r="AS218" s="68">
        <f>IF(AR218="","",$AR218-(($AS$2/CONFIGURACAO!$C$6)*$M218))</f>
        <v>901.25</v>
      </c>
      <c r="AT218" s="73">
        <f t="shared" si="78"/>
        <v>3</v>
      </c>
      <c r="AU218" s="75">
        <f>IF(AR218="","",$AR218-(($AU$2/CONFIGURACAO!$C$6)*$M218))</f>
        <v>701.25</v>
      </c>
      <c r="AV218" s="76">
        <f t="shared" si="79"/>
        <v>4</v>
      </c>
      <c r="AW218" s="74">
        <f>IF(AR218="","",$AR218-(($AW$2/CONFIGURACAO!$C$6)*$M218))</f>
        <v>501.25</v>
      </c>
      <c r="AX218" s="72">
        <f t="shared" si="80"/>
        <v>5</v>
      </c>
      <c r="AZ218" s="39">
        <f t="shared" si="81"/>
        <v>0.11279819335089276</v>
      </c>
      <c r="BA218" s="146">
        <f t="shared" si="82"/>
        <v>22</v>
      </c>
      <c r="BB218" s="146">
        <f t="shared" si="83"/>
        <v>276</v>
      </c>
      <c r="BC218" s="32">
        <f t="shared" si="84"/>
        <v>303</v>
      </c>
      <c r="BD218" s="148"/>
      <c r="BE218" s="40">
        <f t="shared" si="85"/>
        <v>8.38301043219076E-2</v>
      </c>
      <c r="BF218" s="40">
        <f t="shared" si="86"/>
        <v>0.18325617283950615</v>
      </c>
      <c r="BG218" s="40">
        <f t="shared" si="87"/>
        <v>0.13489208633093525</v>
      </c>
      <c r="BH218" s="40">
        <f t="shared" si="88"/>
        <v>0.21220695230396119</v>
      </c>
      <c r="BI218" s="40">
        <f t="shared" si="89"/>
        <v>0.31982942430703626</v>
      </c>
      <c r="BJ218" s="40">
        <f t="shared" si="90"/>
        <v>6.9316081330868765E-2</v>
      </c>
      <c r="BK218" s="40">
        <f t="shared" si="91"/>
        <v>0.1203852327447833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 s="42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</row>
    <row r="219" spans="1:134" s="32" customFormat="1" ht="17" thickBot="1" x14ac:dyDescent="0.25">
      <c r="A219" s="124" t="str">
        <f>CONFIGURACAO!$C$4</f>
        <v>AREA 21</v>
      </c>
      <c r="B219" s="125">
        <v>217</v>
      </c>
      <c r="C219" s="249" t="s">
        <v>289</v>
      </c>
      <c r="D219" s="126">
        <f t="shared" si="73"/>
        <v>6</v>
      </c>
      <c r="E219" s="250" t="s">
        <v>554</v>
      </c>
      <c r="F219" s="250">
        <v>1</v>
      </c>
      <c r="G219" s="250">
        <v>1</v>
      </c>
      <c r="H219" s="250">
        <v>1</v>
      </c>
      <c r="I219" s="250">
        <v>1</v>
      </c>
      <c r="J219" s="87"/>
      <c r="K219" s="94"/>
      <c r="L219" s="94"/>
      <c r="M219" s="154">
        <f t="shared" si="92"/>
        <v>4</v>
      </c>
      <c r="N219">
        <v>0</v>
      </c>
      <c r="O219">
        <v>0</v>
      </c>
      <c r="P219">
        <v>4.5</v>
      </c>
      <c r="Q219">
        <v>4.25</v>
      </c>
      <c r="R219">
        <v>13</v>
      </c>
      <c r="S219">
        <v>4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s="139">
        <f t="shared" si="76"/>
        <v>0</v>
      </c>
      <c r="AD219" s="140">
        <f t="shared" si="77"/>
        <v>4.5</v>
      </c>
      <c r="AE219" s="141">
        <f t="shared" si="74"/>
        <v>0</v>
      </c>
      <c r="AF219" s="263">
        <f t="shared" si="75"/>
        <v>0</v>
      </c>
      <c r="AG219" s="265">
        <f t="shared" si="93"/>
        <v>0</v>
      </c>
      <c r="AI219" s="37">
        <f>IFERROR(IF(M219&gt;0,(N219*CONFIGURACAO!$C$20)+(O219*CONFIGURACAO!$C$21)+(P219*CONFIGURACAO!$C$22)+(Q219*CONFIGURACAO!$C$23)+(R219*CONFIGURACAO!$C$24),""),"")</f>
        <v>700</v>
      </c>
      <c r="AJ219" s="38">
        <f>IF(S219=0,0,IF(CONFIGURACAO!$C$15="SIM",(IF(S219&gt;CONFIGURACAO!$C$16,CONFIGURACAO!$C$16*CONFIGURACAO!$C$25,S219*CONFIGURACAO!$C$25)),'PI AREA  P75'!S219*CONFIGURACAO!$C$25))</f>
        <v>40</v>
      </c>
      <c r="AK219" s="38">
        <f>IF(T219=0,0,IF(CONFIGURACAO!$C$17="SIM",(IF(T219&gt;CONFIGURACAO!$C$18,CONFIGURACAO!$C$18*CONFIGURACAO!$C$26,T219*CONFIGURACAO!$C$26)),'PI AREA  P75'!T219*CONFIGURACAO!$C$26))</f>
        <v>0</v>
      </c>
      <c r="AL219" s="38">
        <f>IFERROR(IF(M219&gt;0,(U219*CONFIGURACAO!$C$29)+(V219*CONFIGURACAO!$C$30),""),"")</f>
        <v>0</v>
      </c>
      <c r="AM219" s="38">
        <f>IF(W219=0,0,IF(CONFIGURACAO!$C$41="SIM",(IF(W219&gt;CONFIGURACAO!$C$41,CONFIGURACAO!$C$41*CONFIGURACAO!$C$31,W219*CONFIGURACAO!$C$31)),'PI AREA  P75'!W219*CONFIGURACAO!$C$31))</f>
        <v>0</v>
      </c>
      <c r="AN219" s="38">
        <f>IF(X219=0,0,IF(CONFIGURACAO!$C$39="SIM",(IF(X219&gt;CONFIGURACAO!$C$40,CONFIGURACAO!$C$40*CONFIGURACAO!$C$32,X219*CONFIGURACAO!$C$32)),'PI AREA  P75'!X219*CONFIGURACAO!$C$32))</f>
        <v>0</v>
      </c>
      <c r="AO219" s="38">
        <f>IFERROR(IF(M219&gt;0,(Y219*CONFIGURACAO!$C$33)+(Z219*CONFIGURACAO!$C$34)+(AA219*CONFIGURACAO!$C$35)+(AB219*CONFIGURACAO!$C$36),""),"")</f>
        <v>0</v>
      </c>
      <c r="AP219" s="38">
        <f>IF(AA219=0,0,IF(CONFIGURACAO!$C$46="SIM",(IF(AA219&gt;CONFIGURACAO!$C$47,CONFIGURACAO!$C$47*CONFIGURACAO!$C$35,AA219*CONFIGURACAO!$C$35)),'PI AREA  P75'!AA219*CONFIGURACAO!$C$35))</f>
        <v>0</v>
      </c>
      <c r="AQ219" s="38">
        <f>IF(AB219=0,0,IF(CONFIGURACAO!$C$44="SIM",(IF(AB219&gt;CONFIGURACAO!$C$45,CONFIGURACAO!$C$45*CONFIGURACAO!$C$36,AB219*CONFIGURACAO!$C$36)),'PI AREA  P75'!AB219*CONFIGURACAO!$C$36))</f>
        <v>0</v>
      </c>
      <c r="AR219" s="38">
        <f t="shared" si="94"/>
        <v>740</v>
      </c>
      <c r="AS219" s="68">
        <f>IF(AR219="","",$AR219-(($AS$2/CONFIGURACAO!$C$6)*$M219))</f>
        <v>440</v>
      </c>
      <c r="AT219" s="73">
        <f t="shared" si="78"/>
        <v>3</v>
      </c>
      <c r="AU219" s="75">
        <f>IF(AR219="","",$AR219-(($AU$2/CONFIGURACAO!$C$6)*$M219))</f>
        <v>240</v>
      </c>
      <c r="AV219" s="76">
        <f t="shared" si="79"/>
        <v>4</v>
      </c>
      <c r="AW219" s="74">
        <f>IF(AR219="","",$AR219-(($AW$2/CONFIGURACAO!$C$6)*$M219))</f>
        <v>40</v>
      </c>
      <c r="AX219" s="72">
        <f t="shared" si="80"/>
        <v>5</v>
      </c>
      <c r="AZ219" s="39">
        <f t="shared" si="81"/>
        <v>6.9486504124587428E-2</v>
      </c>
      <c r="BA219" s="146">
        <f t="shared" si="82"/>
        <v>25.75</v>
      </c>
      <c r="BB219" s="146">
        <f t="shared" si="83"/>
        <v>215</v>
      </c>
      <c r="BC219" s="32">
        <f t="shared" si="84"/>
        <v>540</v>
      </c>
      <c r="BD219" s="148"/>
      <c r="BE219" s="40">
        <f t="shared" si="85"/>
        <v>0</v>
      </c>
      <c r="BF219" s="40">
        <f t="shared" si="86"/>
        <v>0</v>
      </c>
      <c r="BG219" s="40">
        <f t="shared" si="87"/>
        <v>0.11562178828365879</v>
      </c>
      <c r="BH219" s="40">
        <f t="shared" si="88"/>
        <v>0.17178658043654002</v>
      </c>
      <c r="BI219" s="40">
        <f t="shared" si="89"/>
        <v>1.3859275053304905</v>
      </c>
      <c r="BJ219" s="40">
        <f t="shared" si="90"/>
        <v>0.36968576709796674</v>
      </c>
      <c r="BK219" s="40">
        <f t="shared" si="91"/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 s="42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</row>
    <row r="220" spans="1:134" s="32" customFormat="1" ht="17" thickBot="1" x14ac:dyDescent="0.25">
      <c r="A220" s="124" t="str">
        <f>CONFIGURACAO!$C$4</f>
        <v>AREA 21</v>
      </c>
      <c r="B220" s="125">
        <v>218</v>
      </c>
      <c r="C220" s="249" t="s">
        <v>289</v>
      </c>
      <c r="D220" s="126">
        <f t="shared" si="73"/>
        <v>7</v>
      </c>
      <c r="E220" s="250" t="s">
        <v>555</v>
      </c>
      <c r="F220" s="250">
        <v>1</v>
      </c>
      <c r="G220" s="250">
        <v>1</v>
      </c>
      <c r="H220" s="250">
        <v>1</v>
      </c>
      <c r="I220" s="250">
        <v>1</v>
      </c>
      <c r="J220" s="87"/>
      <c r="K220" s="94"/>
      <c r="L220" s="94"/>
      <c r="M220" s="154">
        <f t="shared" si="92"/>
        <v>4</v>
      </c>
      <c r="N220">
        <v>9.75</v>
      </c>
      <c r="O220">
        <v>1.5</v>
      </c>
      <c r="P220">
        <v>0.75</v>
      </c>
      <c r="Q220">
        <v>7.5</v>
      </c>
      <c r="R220">
        <v>3.75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s="139">
        <f t="shared" si="76"/>
        <v>11.25</v>
      </c>
      <c r="AD220" s="140">
        <f t="shared" si="77"/>
        <v>12</v>
      </c>
      <c r="AE220" s="141">
        <f t="shared" si="74"/>
        <v>0</v>
      </c>
      <c r="AF220" s="263">
        <f t="shared" si="75"/>
        <v>0</v>
      </c>
      <c r="AG220" s="265">
        <f t="shared" si="93"/>
        <v>11.25</v>
      </c>
      <c r="AI220" s="37">
        <f>IFERROR(IF(M220&gt;0,(N220*CONFIGURACAO!$C$20)+(O220*CONFIGURACAO!$C$21)+(P220*CONFIGURACAO!$C$22)+(Q220*CONFIGURACAO!$C$23)+(R220*CONFIGURACAO!$C$24),""),"")</f>
        <v>1515</v>
      </c>
      <c r="AJ220" s="38">
        <f>IF(S220=0,0,IF(CONFIGURACAO!$C$15="SIM",(IF(S220&gt;CONFIGURACAO!$C$16,CONFIGURACAO!$C$16*CONFIGURACAO!$C$25,S220*CONFIGURACAO!$C$25)),'PI AREA  P75'!S220*CONFIGURACAO!$C$25))</f>
        <v>0</v>
      </c>
      <c r="AK220" s="38">
        <f>IF(T220=0,0,IF(CONFIGURACAO!$C$17="SIM",(IF(T220&gt;CONFIGURACAO!$C$18,CONFIGURACAO!$C$18*CONFIGURACAO!$C$26,T220*CONFIGURACAO!$C$26)),'PI AREA  P75'!T220*CONFIGURACAO!$C$26))</f>
        <v>0</v>
      </c>
      <c r="AL220" s="38">
        <f>IFERROR(IF(M220&gt;0,(U220*CONFIGURACAO!$C$29)+(V220*CONFIGURACAO!$C$30),""),"")</f>
        <v>0</v>
      </c>
      <c r="AM220" s="38">
        <f>IF(W220=0,0,IF(CONFIGURACAO!$C$41="SIM",(IF(W220&gt;CONFIGURACAO!$C$41,CONFIGURACAO!$C$41*CONFIGURACAO!$C$31,W220*CONFIGURACAO!$C$31)),'PI AREA  P75'!W220*CONFIGURACAO!$C$31))</f>
        <v>0</v>
      </c>
      <c r="AN220" s="38">
        <f>IF(X220=0,0,IF(CONFIGURACAO!$C$39="SIM",(IF(X220&gt;CONFIGURACAO!$C$40,CONFIGURACAO!$C$40*CONFIGURACAO!$C$32,X220*CONFIGURACAO!$C$32)),'PI AREA  P75'!X220*CONFIGURACAO!$C$32))</f>
        <v>0</v>
      </c>
      <c r="AO220" s="38">
        <f>IFERROR(IF(M220&gt;0,(Y220*CONFIGURACAO!$C$33)+(Z220*CONFIGURACAO!$C$34)+(AA220*CONFIGURACAO!$C$35)+(AB220*CONFIGURACAO!$C$36),""),"")</f>
        <v>0</v>
      </c>
      <c r="AP220" s="38">
        <f>IF(AA220=0,0,IF(CONFIGURACAO!$C$46="SIM",(IF(AA220&gt;CONFIGURACAO!$C$47,CONFIGURACAO!$C$47*CONFIGURACAO!$C$35,AA220*CONFIGURACAO!$C$35)),'PI AREA  P75'!AA220*CONFIGURACAO!$C$35))</f>
        <v>0</v>
      </c>
      <c r="AQ220" s="38">
        <f>IF(AB220=0,0,IF(CONFIGURACAO!$C$44="SIM",(IF(AB220&gt;CONFIGURACAO!$C$45,CONFIGURACAO!$C$45*CONFIGURACAO!$C$36,AB220*CONFIGURACAO!$C$36)),'PI AREA  P75'!AB220*CONFIGURACAO!$C$36))</f>
        <v>0</v>
      </c>
      <c r="AR220" s="38">
        <f t="shared" si="94"/>
        <v>1515</v>
      </c>
      <c r="AS220" s="68">
        <f>IF(AR220="","",$AR220-(($AS$2/CONFIGURACAO!$C$6)*$M220))</f>
        <v>1215</v>
      </c>
      <c r="AT220" s="73">
        <f t="shared" si="78"/>
        <v>3</v>
      </c>
      <c r="AU220" s="75">
        <f>IF(AR220="","",$AR220-(($AU$2/CONFIGURACAO!$C$6)*$M220))</f>
        <v>1015</v>
      </c>
      <c r="AV220" s="76">
        <f t="shared" si="79"/>
        <v>4</v>
      </c>
      <c r="AW220" s="74">
        <f>IF(AR220="","",$AR220-(($AW$2/CONFIGURACAO!$C$6)*$M220))</f>
        <v>815</v>
      </c>
      <c r="AX220" s="72">
        <f t="shared" si="80"/>
        <v>5</v>
      </c>
      <c r="AZ220" s="39">
        <f t="shared" si="81"/>
        <v>0.14225953209290534</v>
      </c>
      <c r="BA220" s="146">
        <f t="shared" si="82"/>
        <v>23.25</v>
      </c>
      <c r="BB220" s="146">
        <f t="shared" si="83"/>
        <v>255</v>
      </c>
      <c r="BC220" s="32">
        <f t="shared" si="84"/>
        <v>209</v>
      </c>
      <c r="BD220" s="148"/>
      <c r="BE220" s="40">
        <f t="shared" si="85"/>
        <v>0.36326378539493293</v>
      </c>
      <c r="BF220" s="40">
        <f t="shared" si="86"/>
        <v>5.7870370370370364E-2</v>
      </c>
      <c r="BG220" s="40">
        <f t="shared" si="87"/>
        <v>1.9270298047276462E-2</v>
      </c>
      <c r="BH220" s="40">
        <f t="shared" si="88"/>
        <v>0.30315278900565884</v>
      </c>
      <c r="BI220" s="40">
        <f t="shared" si="89"/>
        <v>0.39978678038379534</v>
      </c>
      <c r="BJ220" s="40">
        <f t="shared" si="90"/>
        <v>0</v>
      </c>
      <c r="BK220" s="40">
        <f t="shared" si="91"/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 s="42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</row>
    <row r="221" spans="1:134" s="32" customFormat="1" ht="17" thickBot="1" x14ac:dyDescent="0.25">
      <c r="A221" s="124" t="str">
        <f>CONFIGURACAO!$C$4</f>
        <v>AREA 21</v>
      </c>
      <c r="B221" s="125">
        <v>219</v>
      </c>
      <c r="C221" s="249" t="s">
        <v>289</v>
      </c>
      <c r="D221" s="126">
        <f t="shared" si="73"/>
        <v>8</v>
      </c>
      <c r="E221" s="250" t="s">
        <v>556</v>
      </c>
      <c r="F221" s="250">
        <v>0</v>
      </c>
      <c r="G221" s="250">
        <v>0</v>
      </c>
      <c r="H221" s="250">
        <v>1</v>
      </c>
      <c r="I221" s="250">
        <v>1</v>
      </c>
      <c r="J221" s="87"/>
      <c r="K221" s="94"/>
      <c r="L221" s="94"/>
      <c r="M221" s="154">
        <f t="shared" si="92"/>
        <v>2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 s="139">
        <f t="shared" si="76"/>
        <v>1</v>
      </c>
      <c r="AD221" s="140">
        <f t="shared" si="77"/>
        <v>1</v>
      </c>
      <c r="AE221" s="141">
        <f t="shared" si="74"/>
        <v>0</v>
      </c>
      <c r="AF221" s="263">
        <f t="shared" si="75"/>
        <v>0</v>
      </c>
      <c r="AG221" s="265">
        <f t="shared" si="93"/>
        <v>1</v>
      </c>
      <c r="AI221" s="37">
        <f>IFERROR(IF(M221&gt;0,(N221*CONFIGURACAO!$C$20)+(O221*CONFIGURACAO!$C$21)+(P221*CONFIGURACAO!$C$22)+(Q221*CONFIGURACAO!$C$23)+(R221*CONFIGURACAO!$C$24),""),"")</f>
        <v>100</v>
      </c>
      <c r="AJ221" s="38">
        <f>IF(S221=0,0,IF(CONFIGURACAO!$C$15="SIM",(IF(S221&gt;CONFIGURACAO!$C$16,CONFIGURACAO!$C$16*CONFIGURACAO!$C$25,S221*CONFIGURACAO!$C$25)),'PI AREA  P75'!S221*CONFIGURACAO!$C$25))</f>
        <v>0</v>
      </c>
      <c r="AK221" s="38">
        <f>IF(T221=0,0,IF(CONFIGURACAO!$C$17="SIM",(IF(T221&gt;CONFIGURACAO!$C$18,CONFIGURACAO!$C$18*CONFIGURACAO!$C$26,T221*CONFIGURACAO!$C$26)),'PI AREA  P75'!T221*CONFIGURACAO!$C$26))</f>
        <v>0</v>
      </c>
      <c r="AL221" s="38">
        <f>IFERROR(IF(M221&gt;0,(U221*CONFIGURACAO!$C$29)+(V221*CONFIGURACAO!$C$30),""),"")</f>
        <v>0</v>
      </c>
      <c r="AM221" s="38">
        <f>IF(W221=0,0,IF(CONFIGURACAO!$C$41="SIM",(IF(W221&gt;CONFIGURACAO!$C$41,CONFIGURACAO!$C$41*CONFIGURACAO!$C$31,W221*CONFIGURACAO!$C$31)),'PI AREA  P75'!W221*CONFIGURACAO!$C$31))</f>
        <v>0</v>
      </c>
      <c r="AN221" s="38">
        <f>IF(X221=0,0,IF(CONFIGURACAO!$C$39="SIM",(IF(X221&gt;CONFIGURACAO!$C$40,CONFIGURACAO!$C$40*CONFIGURACAO!$C$32,X221*CONFIGURACAO!$C$32)),'PI AREA  P75'!X221*CONFIGURACAO!$C$32))</f>
        <v>25</v>
      </c>
      <c r="AO221" s="38">
        <f>IFERROR(IF(M221&gt;0,(Y221*CONFIGURACAO!$C$33)+(Z221*CONFIGURACAO!$C$34)+(AA221*CONFIGURACAO!$C$35)+(AB221*CONFIGURACAO!$C$36),""),"")</f>
        <v>0</v>
      </c>
      <c r="AP221" s="38">
        <f>IF(AA221=0,0,IF(CONFIGURACAO!$C$46="SIM",(IF(AA221&gt;CONFIGURACAO!$C$47,CONFIGURACAO!$C$47*CONFIGURACAO!$C$35,AA221*CONFIGURACAO!$C$35)),'PI AREA  P75'!AA221*CONFIGURACAO!$C$35))</f>
        <v>0</v>
      </c>
      <c r="AQ221" s="38">
        <f>IF(AB221=0,0,IF(CONFIGURACAO!$C$44="SIM",(IF(AB221&gt;CONFIGURACAO!$C$45,CONFIGURACAO!$C$45*CONFIGURACAO!$C$36,AB221*CONFIGURACAO!$C$36)),'PI AREA  P75'!AB221*CONFIGURACAO!$C$36))</f>
        <v>0</v>
      </c>
      <c r="AR221" s="38">
        <f t="shared" si="94"/>
        <v>125</v>
      </c>
      <c r="AS221" s="68">
        <f>IF(AR221="","",$AR221-(($AS$2/CONFIGURACAO!$C$6)*$M221))</f>
        <v>-25</v>
      </c>
      <c r="AT221" s="73" t="str">
        <f t="shared" si="78"/>
        <v>NAO</v>
      </c>
      <c r="AU221" s="75">
        <f>IF(AR221="","",$AR221-(($AU$2/CONFIGURACAO!$C$6)*$M221))</f>
        <v>-125</v>
      </c>
      <c r="AV221" s="76" t="str">
        <f t="shared" si="79"/>
        <v>NAO</v>
      </c>
      <c r="AW221" s="74">
        <f>IF(AR221="","",$AR221-(($AW$2/CONFIGURACAO!$C$6)*$M221))</f>
        <v>-225</v>
      </c>
      <c r="AX221" s="72" t="str">
        <f t="shared" si="80"/>
        <v>NAO</v>
      </c>
      <c r="AZ221" s="39">
        <f t="shared" si="81"/>
        <v>1.1737585156180308E-2</v>
      </c>
      <c r="BA221" s="146">
        <f t="shared" si="82"/>
        <v>2</v>
      </c>
      <c r="BB221" s="146">
        <f t="shared" si="83"/>
        <v>1033</v>
      </c>
      <c r="BC221" s="32">
        <f t="shared" si="84"/>
        <v>1007</v>
      </c>
      <c r="BD221" s="148"/>
      <c r="BE221" s="40">
        <f t="shared" si="85"/>
        <v>3.7257824143070044E-2</v>
      </c>
      <c r="BF221" s="40">
        <f t="shared" si="86"/>
        <v>0</v>
      </c>
      <c r="BG221" s="40">
        <f t="shared" si="87"/>
        <v>0</v>
      </c>
      <c r="BH221" s="40">
        <f t="shared" si="88"/>
        <v>0</v>
      </c>
      <c r="BI221" s="40">
        <f t="shared" si="89"/>
        <v>0</v>
      </c>
      <c r="BJ221" s="40">
        <f t="shared" si="90"/>
        <v>0</v>
      </c>
      <c r="BK221" s="40">
        <f t="shared" si="91"/>
        <v>0</v>
      </c>
      <c r="BL221">
        <v>0</v>
      </c>
      <c r="BM221">
        <v>0</v>
      </c>
      <c r="BN221">
        <v>0</v>
      </c>
      <c r="BO221">
        <v>1</v>
      </c>
      <c r="BP221">
        <v>0</v>
      </c>
      <c r="BQ221">
        <v>0</v>
      </c>
      <c r="BR221">
        <v>0</v>
      </c>
      <c r="BS221">
        <v>0</v>
      </c>
      <c r="BT221" s="42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</row>
    <row r="222" spans="1:134" s="32" customFormat="1" ht="17" thickBot="1" x14ac:dyDescent="0.25">
      <c r="A222" s="124" t="str">
        <f>CONFIGURACAO!$C$4</f>
        <v>AREA 21</v>
      </c>
      <c r="B222" s="125">
        <v>220</v>
      </c>
      <c r="C222" s="249" t="s">
        <v>289</v>
      </c>
      <c r="D222" s="126">
        <f t="shared" si="73"/>
        <v>9</v>
      </c>
      <c r="E222" s="250" t="s">
        <v>557</v>
      </c>
      <c r="F222" s="250">
        <v>0</v>
      </c>
      <c r="G222" s="250">
        <v>0</v>
      </c>
      <c r="H222" s="250">
        <v>0</v>
      </c>
      <c r="I222" s="250">
        <v>1</v>
      </c>
      <c r="J222" s="87"/>
      <c r="K222" s="94"/>
      <c r="L222" s="94"/>
      <c r="M222" s="154">
        <f t="shared" si="92"/>
        <v>1</v>
      </c>
      <c r="N222">
        <v>0</v>
      </c>
      <c r="O222">
        <v>0</v>
      </c>
      <c r="P222">
        <v>0</v>
      </c>
      <c r="Q222">
        <v>0</v>
      </c>
      <c r="R222">
        <v>1.5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s="139">
        <f t="shared" si="76"/>
        <v>0</v>
      </c>
      <c r="AD222" s="140">
        <f t="shared" si="77"/>
        <v>0</v>
      </c>
      <c r="AE222" s="141">
        <f t="shared" si="74"/>
        <v>0</v>
      </c>
      <c r="AF222" s="263">
        <f t="shared" si="75"/>
        <v>0</v>
      </c>
      <c r="AG222" s="265">
        <f t="shared" si="93"/>
        <v>0</v>
      </c>
      <c r="AI222" s="37">
        <f>IFERROR(IF(M222&gt;0,(N222*CONFIGURACAO!$C$20)+(O222*CONFIGURACAO!$C$21)+(P222*CONFIGURACAO!$C$22)+(Q222*CONFIGURACAO!$C$23)+(R222*CONFIGURACAO!$C$24),""),"")</f>
        <v>30</v>
      </c>
      <c r="AJ222" s="38">
        <f>IF(S222=0,0,IF(CONFIGURACAO!$C$15="SIM",(IF(S222&gt;CONFIGURACAO!$C$16,CONFIGURACAO!$C$16*CONFIGURACAO!$C$25,S222*CONFIGURACAO!$C$25)),'PI AREA  P75'!S222*CONFIGURACAO!$C$25))</f>
        <v>0</v>
      </c>
      <c r="AK222" s="38">
        <f>IF(T222=0,0,IF(CONFIGURACAO!$C$17="SIM",(IF(T222&gt;CONFIGURACAO!$C$18,CONFIGURACAO!$C$18*CONFIGURACAO!$C$26,T222*CONFIGURACAO!$C$26)),'PI AREA  P75'!T222*CONFIGURACAO!$C$26))</f>
        <v>0</v>
      </c>
      <c r="AL222" s="38">
        <f>IFERROR(IF(M222&gt;0,(U222*CONFIGURACAO!$C$29)+(V222*CONFIGURACAO!$C$30),""),"")</f>
        <v>0</v>
      </c>
      <c r="AM222" s="38">
        <f>IF(W222=0,0,IF(CONFIGURACAO!$C$41="SIM",(IF(W222&gt;CONFIGURACAO!$C$41,CONFIGURACAO!$C$41*CONFIGURACAO!$C$31,W222*CONFIGURACAO!$C$31)),'PI AREA  P75'!W222*CONFIGURACAO!$C$31))</f>
        <v>0</v>
      </c>
      <c r="AN222" s="38">
        <f>IF(X222=0,0,IF(CONFIGURACAO!$C$39="SIM",(IF(X222&gt;CONFIGURACAO!$C$40,CONFIGURACAO!$C$40*CONFIGURACAO!$C$32,X222*CONFIGURACAO!$C$32)),'PI AREA  P75'!X222*CONFIGURACAO!$C$32))</f>
        <v>0</v>
      </c>
      <c r="AO222" s="38">
        <f>IFERROR(IF(M222&gt;0,(Y222*CONFIGURACAO!$C$33)+(Z222*CONFIGURACAO!$C$34)+(AA222*CONFIGURACAO!$C$35)+(AB222*CONFIGURACAO!$C$36),""),"")</f>
        <v>0</v>
      </c>
      <c r="AP222" s="38">
        <f>IF(AA222=0,0,IF(CONFIGURACAO!$C$46="SIM",(IF(AA222&gt;CONFIGURACAO!$C$47,CONFIGURACAO!$C$47*CONFIGURACAO!$C$35,AA222*CONFIGURACAO!$C$35)),'PI AREA  P75'!AA222*CONFIGURACAO!$C$35))</f>
        <v>0</v>
      </c>
      <c r="AQ222" s="38">
        <f>IF(AB222=0,0,IF(CONFIGURACAO!$C$44="SIM",(IF(AB222&gt;CONFIGURACAO!$C$45,CONFIGURACAO!$C$45*CONFIGURACAO!$C$36,AB222*CONFIGURACAO!$C$36)),'PI AREA  P75'!AB222*CONFIGURACAO!$C$36))</f>
        <v>0</v>
      </c>
      <c r="AR222" s="38">
        <f t="shared" si="94"/>
        <v>30</v>
      </c>
      <c r="AS222" s="68">
        <f>IF(AR222="","",$AR222-(($AS$2/CONFIGURACAO!$C$6)*$M222))</f>
        <v>-45</v>
      </c>
      <c r="AT222" s="73" t="str">
        <f t="shared" si="78"/>
        <v>NAO</v>
      </c>
      <c r="AU222" s="75">
        <f>IF(AR222="","",$AR222-(($AU$2/CONFIGURACAO!$C$6)*$M222))</f>
        <v>-95</v>
      </c>
      <c r="AV222" s="76" t="str">
        <f t="shared" si="79"/>
        <v>NAO</v>
      </c>
      <c r="AW222" s="74">
        <f>IF(AR222="","",$AR222-(($AW$2/CONFIGURACAO!$C$6)*$M222))</f>
        <v>-145</v>
      </c>
      <c r="AX222" s="72" t="str">
        <f t="shared" si="80"/>
        <v>NAO</v>
      </c>
      <c r="AZ222" s="39">
        <f t="shared" si="81"/>
        <v>2.8170204374832739E-3</v>
      </c>
      <c r="BA222" s="146">
        <f t="shared" si="82"/>
        <v>1.5</v>
      </c>
      <c r="BB222" s="146">
        <f t="shared" si="83"/>
        <v>1054</v>
      </c>
      <c r="BC222" s="32">
        <f t="shared" si="84"/>
        <v>1128</v>
      </c>
      <c r="BD222" s="148"/>
      <c r="BE222" s="40">
        <f t="shared" si="85"/>
        <v>0</v>
      </c>
      <c r="BF222" s="40">
        <f t="shared" si="86"/>
        <v>0</v>
      </c>
      <c r="BG222" s="40">
        <f t="shared" si="87"/>
        <v>0</v>
      </c>
      <c r="BH222" s="40">
        <f t="shared" si="88"/>
        <v>0</v>
      </c>
      <c r="BI222" s="40">
        <f t="shared" si="89"/>
        <v>0.15991471215351813</v>
      </c>
      <c r="BJ222" s="40">
        <f t="shared" si="90"/>
        <v>0</v>
      </c>
      <c r="BK222" s="40">
        <f t="shared" si="91"/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 s="4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</row>
    <row r="223" spans="1:134" s="32" customFormat="1" ht="17" thickBot="1" x14ac:dyDescent="0.25">
      <c r="A223" s="124" t="str">
        <f>CONFIGURACAO!$C$4</f>
        <v>AREA 21</v>
      </c>
      <c r="B223" s="125">
        <v>221</v>
      </c>
      <c r="C223" s="249" t="s">
        <v>289</v>
      </c>
      <c r="D223" s="126">
        <f t="shared" si="73"/>
        <v>10</v>
      </c>
      <c r="E223" s="250" t="s">
        <v>558</v>
      </c>
      <c r="F223" s="250">
        <v>1</v>
      </c>
      <c r="G223" s="250">
        <v>1</v>
      </c>
      <c r="H223" s="250">
        <v>1</v>
      </c>
      <c r="I223" s="250">
        <v>1</v>
      </c>
      <c r="J223" s="87"/>
      <c r="K223" s="94"/>
      <c r="L223" s="94"/>
      <c r="M223" s="154">
        <f t="shared" si="92"/>
        <v>4</v>
      </c>
      <c r="N223">
        <v>2</v>
      </c>
      <c r="O223">
        <v>0</v>
      </c>
      <c r="P223">
        <v>0</v>
      </c>
      <c r="Q223">
        <v>1.5</v>
      </c>
      <c r="R223">
        <v>1.5</v>
      </c>
      <c r="S223">
        <v>0</v>
      </c>
      <c r="T223">
        <v>0.75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s="139">
        <f t="shared" si="76"/>
        <v>2</v>
      </c>
      <c r="AD223" s="140">
        <f t="shared" si="77"/>
        <v>2</v>
      </c>
      <c r="AE223" s="141">
        <f t="shared" si="74"/>
        <v>0</v>
      </c>
      <c r="AF223" s="263">
        <f t="shared" si="75"/>
        <v>0</v>
      </c>
      <c r="AG223" s="265">
        <f t="shared" si="93"/>
        <v>2</v>
      </c>
      <c r="AI223" s="37">
        <f>IFERROR(IF(M223&gt;0,(N223*CONFIGURACAO!$C$20)+(O223*CONFIGURACAO!$C$21)+(P223*CONFIGURACAO!$C$22)+(Q223*CONFIGURACAO!$C$23)+(R223*CONFIGURACAO!$C$24),""),"")</f>
        <v>290</v>
      </c>
      <c r="AJ223" s="38">
        <f>IF(S223=0,0,IF(CONFIGURACAO!$C$15="SIM",(IF(S223&gt;CONFIGURACAO!$C$16,CONFIGURACAO!$C$16*CONFIGURACAO!$C$25,S223*CONFIGURACAO!$C$25)),'PI AREA  P75'!S223*CONFIGURACAO!$C$25))</f>
        <v>0</v>
      </c>
      <c r="AK223" s="38">
        <f>IF(T223=0,0,IF(CONFIGURACAO!$C$17="SIM",(IF(T223&gt;CONFIGURACAO!$C$18,CONFIGURACAO!$C$18*CONFIGURACAO!$C$26,T223*CONFIGURACAO!$C$26)),'PI AREA  P75'!T223*CONFIGURACAO!$C$26))</f>
        <v>3.75</v>
      </c>
      <c r="AL223" s="38">
        <f>IFERROR(IF(M223&gt;0,(U223*CONFIGURACAO!$C$29)+(V223*CONFIGURACAO!$C$30),""),"")</f>
        <v>0</v>
      </c>
      <c r="AM223" s="38">
        <f>IF(W223=0,0,IF(CONFIGURACAO!$C$41="SIM",(IF(W223&gt;CONFIGURACAO!$C$41,CONFIGURACAO!$C$41*CONFIGURACAO!$C$31,W223*CONFIGURACAO!$C$31)),'PI AREA  P75'!W223*CONFIGURACAO!$C$31))</f>
        <v>0</v>
      </c>
      <c r="AN223" s="38">
        <f>IF(X223=0,0,IF(CONFIGURACAO!$C$39="SIM",(IF(X223&gt;CONFIGURACAO!$C$40,CONFIGURACAO!$C$40*CONFIGURACAO!$C$32,X223*CONFIGURACAO!$C$32)),'PI AREA  P75'!X223*CONFIGURACAO!$C$32))</f>
        <v>0</v>
      </c>
      <c r="AO223" s="38">
        <f>IFERROR(IF(M223&gt;0,(Y223*CONFIGURACAO!$C$33)+(Z223*CONFIGURACAO!$C$34)+(AA223*CONFIGURACAO!$C$35)+(AB223*CONFIGURACAO!$C$36),""),"")</f>
        <v>0</v>
      </c>
      <c r="AP223" s="38">
        <f>IF(AA223=0,0,IF(CONFIGURACAO!$C$46="SIM",(IF(AA223&gt;CONFIGURACAO!$C$47,CONFIGURACAO!$C$47*CONFIGURACAO!$C$35,AA223*CONFIGURACAO!$C$35)),'PI AREA  P75'!AA223*CONFIGURACAO!$C$35))</f>
        <v>0</v>
      </c>
      <c r="AQ223" s="38">
        <f>IF(AB223=0,0,IF(CONFIGURACAO!$C$44="SIM",(IF(AB223&gt;CONFIGURACAO!$C$45,CONFIGURACAO!$C$45*CONFIGURACAO!$C$36,AB223*CONFIGURACAO!$C$36)),'PI AREA  P75'!AB223*CONFIGURACAO!$C$36))</f>
        <v>0</v>
      </c>
      <c r="AR223" s="38">
        <f t="shared" si="94"/>
        <v>293.75</v>
      </c>
      <c r="AS223" s="68">
        <f>IF(AR223="","",$AR223-(($AS$2/CONFIGURACAO!$C$6)*$M223))</f>
        <v>-6.25</v>
      </c>
      <c r="AT223" s="73" t="str">
        <f t="shared" si="78"/>
        <v>NAO</v>
      </c>
      <c r="AU223" s="75">
        <f>IF(AR223="","",$AR223-(($AU$2/CONFIGURACAO!$C$6)*$M223))</f>
        <v>-206.25</v>
      </c>
      <c r="AV223" s="76" t="str">
        <f t="shared" si="79"/>
        <v>NAO</v>
      </c>
      <c r="AW223" s="74">
        <f>IF(AR223="","",$AR223-(($AW$2/CONFIGURACAO!$C$6)*$M223))</f>
        <v>-406.25</v>
      </c>
      <c r="AX223" s="72" t="str">
        <f t="shared" si="80"/>
        <v>NAO</v>
      </c>
      <c r="AZ223" s="39">
        <f t="shared" si="81"/>
        <v>2.7583325117023723E-2</v>
      </c>
      <c r="BA223" s="146">
        <f t="shared" si="82"/>
        <v>5.75</v>
      </c>
      <c r="BB223" s="146">
        <f t="shared" si="83"/>
        <v>824</v>
      </c>
      <c r="BC223" s="32">
        <f t="shared" si="84"/>
        <v>841</v>
      </c>
      <c r="BD223" s="148"/>
      <c r="BE223" s="40">
        <f t="shared" si="85"/>
        <v>7.4515648286140088E-2</v>
      </c>
      <c r="BF223" s="40">
        <f t="shared" si="86"/>
        <v>0</v>
      </c>
      <c r="BG223" s="40">
        <f t="shared" si="87"/>
        <v>0</v>
      </c>
      <c r="BH223" s="40">
        <f t="shared" si="88"/>
        <v>6.0630557801131774E-2</v>
      </c>
      <c r="BI223" s="40">
        <f t="shared" si="89"/>
        <v>0.15991471215351813</v>
      </c>
      <c r="BJ223" s="40">
        <f t="shared" si="90"/>
        <v>0</v>
      </c>
      <c r="BK223" s="40">
        <f t="shared" si="91"/>
        <v>0.1203852327447833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 s="42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</row>
    <row r="224" spans="1:134" s="32" customFormat="1" ht="17" thickBot="1" x14ac:dyDescent="0.25">
      <c r="A224" s="124" t="str">
        <f>CONFIGURACAO!$C$4</f>
        <v>AREA 21</v>
      </c>
      <c r="B224" s="125">
        <v>222</v>
      </c>
      <c r="C224" s="249" t="s">
        <v>289</v>
      </c>
      <c r="D224" s="126">
        <f t="shared" si="73"/>
        <v>11</v>
      </c>
      <c r="E224" s="250" t="s">
        <v>559</v>
      </c>
      <c r="F224" s="250">
        <v>1</v>
      </c>
      <c r="G224" s="250">
        <v>1</v>
      </c>
      <c r="H224" s="250">
        <v>1</v>
      </c>
      <c r="I224" s="250">
        <v>1</v>
      </c>
      <c r="J224" s="87"/>
      <c r="K224" s="94"/>
      <c r="L224" s="94"/>
      <c r="M224" s="154">
        <f t="shared" si="92"/>
        <v>4</v>
      </c>
      <c r="N224">
        <v>0</v>
      </c>
      <c r="O224">
        <v>0.75</v>
      </c>
      <c r="P224">
        <v>2</v>
      </c>
      <c r="Q224">
        <v>1.75</v>
      </c>
      <c r="R224">
        <v>0.75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 s="139">
        <f t="shared" si="76"/>
        <v>0.75</v>
      </c>
      <c r="AD224" s="140">
        <f t="shared" si="77"/>
        <v>2.75</v>
      </c>
      <c r="AE224" s="141">
        <f t="shared" si="74"/>
        <v>0</v>
      </c>
      <c r="AF224" s="263">
        <f t="shared" si="75"/>
        <v>0</v>
      </c>
      <c r="AG224" s="265">
        <f t="shared" si="93"/>
        <v>0.75</v>
      </c>
      <c r="AI224" s="37">
        <f>IFERROR(IF(M224&gt;0,(N224*CONFIGURACAO!$C$20)+(O224*CONFIGURACAO!$C$21)+(P224*CONFIGURACAO!$C$22)+(Q224*CONFIGURACAO!$C$23)+(R224*CONFIGURACAO!$C$24),""),"")</f>
        <v>265</v>
      </c>
      <c r="AJ224" s="38">
        <f>IF(S224=0,0,IF(CONFIGURACAO!$C$15="SIM",(IF(S224&gt;CONFIGURACAO!$C$16,CONFIGURACAO!$C$16*CONFIGURACAO!$C$25,S224*CONFIGURACAO!$C$25)),'PI AREA  P75'!S224*CONFIGURACAO!$C$25))</f>
        <v>0</v>
      </c>
      <c r="AK224" s="38">
        <f>IF(T224=0,0,IF(CONFIGURACAO!$C$17="SIM",(IF(T224&gt;CONFIGURACAO!$C$18,CONFIGURACAO!$C$18*CONFIGURACAO!$C$26,T224*CONFIGURACAO!$C$26)),'PI AREA  P75'!T224*CONFIGURACAO!$C$26))</f>
        <v>0</v>
      </c>
      <c r="AL224" s="38">
        <f>IFERROR(IF(M224&gt;0,(U224*CONFIGURACAO!$C$29)+(V224*CONFIGURACAO!$C$30),""),"")</f>
        <v>0</v>
      </c>
      <c r="AM224" s="38">
        <f>IF(W224=0,0,IF(CONFIGURACAO!$C$41="SIM",(IF(W224&gt;CONFIGURACAO!$C$41,CONFIGURACAO!$C$41*CONFIGURACAO!$C$31,W224*CONFIGURACAO!$C$31)),'PI AREA  P75'!W224*CONFIGURACAO!$C$31))</f>
        <v>0</v>
      </c>
      <c r="AN224" s="38">
        <f>IF(X224=0,0,IF(CONFIGURACAO!$C$39="SIM",(IF(X224&gt;CONFIGURACAO!$C$40,CONFIGURACAO!$C$40*CONFIGURACAO!$C$32,X224*CONFIGURACAO!$C$32)),'PI AREA  P75'!X224*CONFIGURACAO!$C$32))</f>
        <v>0</v>
      </c>
      <c r="AO224" s="38">
        <f>IFERROR(IF(M224&gt;0,(Y224*CONFIGURACAO!$C$33)+(Z224*CONFIGURACAO!$C$34)+(AA224*CONFIGURACAO!$C$35)+(AB224*CONFIGURACAO!$C$36),""),"")</f>
        <v>0</v>
      </c>
      <c r="AP224" s="38">
        <f>IF(AA224=0,0,IF(CONFIGURACAO!$C$46="SIM",(IF(AA224&gt;CONFIGURACAO!$C$47,CONFIGURACAO!$C$47*CONFIGURACAO!$C$35,AA224*CONFIGURACAO!$C$35)),'PI AREA  P75'!AA224*CONFIGURACAO!$C$35))</f>
        <v>0</v>
      </c>
      <c r="AQ224" s="38">
        <f>IF(AB224=0,0,IF(CONFIGURACAO!$C$44="SIM",(IF(AB224&gt;CONFIGURACAO!$C$45,CONFIGURACAO!$C$45*CONFIGURACAO!$C$36,AB224*CONFIGURACAO!$C$36)),'PI AREA  P75'!AB224*CONFIGURACAO!$C$36))</f>
        <v>0</v>
      </c>
      <c r="AR224" s="38">
        <f t="shared" si="94"/>
        <v>265</v>
      </c>
      <c r="AS224" s="68">
        <f>IF(AR224="","",$AR224-(($AS$2/CONFIGURACAO!$C$6)*$M224))</f>
        <v>-35</v>
      </c>
      <c r="AT224" s="73" t="str">
        <f t="shared" si="78"/>
        <v>NAO</v>
      </c>
      <c r="AU224" s="75">
        <f>IF(AR224="","",$AR224-(($AU$2/CONFIGURACAO!$C$6)*$M224))</f>
        <v>-235</v>
      </c>
      <c r="AV224" s="76" t="str">
        <f t="shared" si="79"/>
        <v>NAO</v>
      </c>
      <c r="AW224" s="74">
        <f>IF(AR224="","",$AR224-(($AW$2/CONFIGURACAO!$C$6)*$M224))</f>
        <v>-435</v>
      </c>
      <c r="AX224" s="72" t="str">
        <f t="shared" si="80"/>
        <v>NAO</v>
      </c>
      <c r="AZ224" s="39">
        <f t="shared" si="81"/>
        <v>2.4883680531102251E-2</v>
      </c>
      <c r="BA224" s="146">
        <f t="shared" si="82"/>
        <v>5.25</v>
      </c>
      <c r="BB224" s="146">
        <f t="shared" si="83"/>
        <v>846</v>
      </c>
      <c r="BC224" s="32">
        <f t="shared" si="84"/>
        <v>869</v>
      </c>
      <c r="BD224" s="148"/>
      <c r="BE224" s="40">
        <f t="shared" si="85"/>
        <v>0</v>
      </c>
      <c r="BF224" s="40">
        <f t="shared" si="86"/>
        <v>2.8935185185185182E-2</v>
      </c>
      <c r="BG224" s="40">
        <f t="shared" si="87"/>
        <v>5.1387461459403906E-2</v>
      </c>
      <c r="BH224" s="40">
        <f t="shared" si="88"/>
        <v>7.073565076798706E-2</v>
      </c>
      <c r="BI224" s="40">
        <f t="shared" si="89"/>
        <v>7.9957356076759065E-2</v>
      </c>
      <c r="BJ224" s="40">
        <f t="shared" si="90"/>
        <v>0</v>
      </c>
      <c r="BK224" s="40">
        <f t="shared" si="91"/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 s="42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</row>
    <row r="225" spans="1:134" s="32" customFormat="1" ht="17" thickBot="1" x14ac:dyDescent="0.25">
      <c r="A225" s="124" t="str">
        <f>CONFIGURACAO!$C$4</f>
        <v>AREA 21</v>
      </c>
      <c r="B225" s="125">
        <v>223</v>
      </c>
      <c r="C225" s="249" t="s">
        <v>289</v>
      </c>
      <c r="D225" s="126">
        <f t="shared" si="73"/>
        <v>12</v>
      </c>
      <c r="E225" s="250" t="s">
        <v>560</v>
      </c>
      <c r="F225" s="250">
        <v>1</v>
      </c>
      <c r="G225" s="250">
        <v>1</v>
      </c>
      <c r="H225" s="250">
        <v>1</v>
      </c>
      <c r="I225" s="250">
        <v>0</v>
      </c>
      <c r="J225" s="87"/>
      <c r="K225" s="94"/>
      <c r="L225" s="94"/>
      <c r="M225" s="154">
        <f t="shared" si="92"/>
        <v>3</v>
      </c>
      <c r="N225">
        <v>1.75</v>
      </c>
      <c r="O225">
        <v>0.75</v>
      </c>
      <c r="P225">
        <v>0</v>
      </c>
      <c r="Q225">
        <v>0</v>
      </c>
      <c r="R225">
        <v>0</v>
      </c>
      <c r="S225">
        <v>0.75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s="139">
        <f t="shared" si="76"/>
        <v>2.5</v>
      </c>
      <c r="AD225" s="140">
        <f t="shared" si="77"/>
        <v>2.5</v>
      </c>
      <c r="AE225" s="141">
        <f t="shared" si="74"/>
        <v>0</v>
      </c>
      <c r="AF225" s="263">
        <f t="shared" si="75"/>
        <v>0</v>
      </c>
      <c r="AG225" s="265">
        <f t="shared" si="93"/>
        <v>2.5</v>
      </c>
      <c r="AI225" s="37">
        <f>IFERROR(IF(M225&gt;0,(N225*CONFIGURACAO!$C$20)+(O225*CONFIGURACAO!$C$21)+(P225*CONFIGURACAO!$C$22)+(Q225*CONFIGURACAO!$C$23)+(R225*CONFIGURACAO!$C$24),""),"")</f>
        <v>235</v>
      </c>
      <c r="AJ225" s="38">
        <f>IF(S225=0,0,IF(CONFIGURACAO!$C$15="SIM",(IF(S225&gt;CONFIGURACAO!$C$16,CONFIGURACAO!$C$16*CONFIGURACAO!$C$25,S225*CONFIGURACAO!$C$25)),'PI AREA  P75'!S225*CONFIGURACAO!$C$25))</f>
        <v>7.5</v>
      </c>
      <c r="AK225" s="38">
        <f>IF(T225=0,0,IF(CONFIGURACAO!$C$17="SIM",(IF(T225&gt;CONFIGURACAO!$C$18,CONFIGURACAO!$C$18*CONFIGURACAO!$C$26,T225*CONFIGURACAO!$C$26)),'PI AREA  P75'!T225*CONFIGURACAO!$C$26))</f>
        <v>0</v>
      </c>
      <c r="AL225" s="38">
        <f>IFERROR(IF(M225&gt;0,(U225*CONFIGURACAO!$C$29)+(V225*CONFIGURACAO!$C$30),""),"")</f>
        <v>0</v>
      </c>
      <c r="AM225" s="38">
        <f>IF(W225=0,0,IF(CONFIGURACAO!$C$41="SIM",(IF(W225&gt;CONFIGURACAO!$C$41,CONFIGURACAO!$C$41*CONFIGURACAO!$C$31,W225*CONFIGURACAO!$C$31)),'PI AREA  P75'!W225*CONFIGURACAO!$C$31))</f>
        <v>0</v>
      </c>
      <c r="AN225" s="38">
        <f>IF(X225=0,0,IF(CONFIGURACAO!$C$39="SIM",(IF(X225&gt;CONFIGURACAO!$C$40,CONFIGURACAO!$C$40*CONFIGURACAO!$C$32,X225*CONFIGURACAO!$C$32)),'PI AREA  P75'!X225*CONFIGURACAO!$C$32))</f>
        <v>0</v>
      </c>
      <c r="AO225" s="38">
        <f>IFERROR(IF(M225&gt;0,(Y225*CONFIGURACAO!$C$33)+(Z225*CONFIGURACAO!$C$34)+(AA225*CONFIGURACAO!$C$35)+(AB225*CONFIGURACAO!$C$36),""),"")</f>
        <v>0</v>
      </c>
      <c r="AP225" s="38">
        <f>IF(AA225=0,0,IF(CONFIGURACAO!$C$46="SIM",(IF(AA225&gt;CONFIGURACAO!$C$47,CONFIGURACAO!$C$47*CONFIGURACAO!$C$35,AA225*CONFIGURACAO!$C$35)),'PI AREA  P75'!AA225*CONFIGURACAO!$C$35))</f>
        <v>0</v>
      </c>
      <c r="AQ225" s="38">
        <f>IF(AB225=0,0,IF(CONFIGURACAO!$C$44="SIM",(IF(AB225&gt;CONFIGURACAO!$C$45,CONFIGURACAO!$C$45*CONFIGURACAO!$C$36,AB225*CONFIGURACAO!$C$36)),'PI AREA  P75'!AB225*CONFIGURACAO!$C$36))</f>
        <v>0</v>
      </c>
      <c r="AR225" s="38">
        <f t="shared" si="94"/>
        <v>242.5</v>
      </c>
      <c r="AS225" s="68">
        <f>IF(AR225="","",$AR225-(($AS$2/CONFIGURACAO!$C$6)*$M225))</f>
        <v>17.5</v>
      </c>
      <c r="AT225" s="73">
        <f t="shared" si="78"/>
        <v>3</v>
      </c>
      <c r="AU225" s="75">
        <f>IF(AR225="","",$AR225-(($AU$2/CONFIGURACAO!$C$6)*$M225))</f>
        <v>-132.5</v>
      </c>
      <c r="AV225" s="76" t="str">
        <f t="shared" si="79"/>
        <v>NAO</v>
      </c>
      <c r="AW225" s="74">
        <f>IF(AR225="","",$AR225-(($AW$2/CONFIGURACAO!$C$6)*$M225))</f>
        <v>-282.5</v>
      </c>
      <c r="AX225" s="72" t="str">
        <f t="shared" si="80"/>
        <v>NAO</v>
      </c>
      <c r="AZ225" s="39">
        <f t="shared" si="81"/>
        <v>2.2770915202989798E-2</v>
      </c>
      <c r="BA225" s="146">
        <f t="shared" si="82"/>
        <v>3.25</v>
      </c>
      <c r="BB225" s="146">
        <f t="shared" si="83"/>
        <v>940</v>
      </c>
      <c r="BC225" s="32">
        <f t="shared" si="84"/>
        <v>888</v>
      </c>
      <c r="BD225" s="148"/>
      <c r="BE225" s="40">
        <f t="shared" si="85"/>
        <v>6.5201192250372589E-2</v>
      </c>
      <c r="BF225" s="40">
        <f t="shared" si="86"/>
        <v>2.8935185185185182E-2</v>
      </c>
      <c r="BG225" s="40">
        <f t="shared" si="87"/>
        <v>0</v>
      </c>
      <c r="BH225" s="40">
        <f t="shared" si="88"/>
        <v>0</v>
      </c>
      <c r="BI225" s="40">
        <f t="shared" si="89"/>
        <v>0</v>
      </c>
      <c r="BJ225" s="40">
        <f t="shared" si="90"/>
        <v>6.9316081330868765E-2</v>
      </c>
      <c r="BK225" s="40">
        <f t="shared" si="91"/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 s="42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</row>
    <row r="226" spans="1:134" s="32" customFormat="1" ht="17" thickBot="1" x14ac:dyDescent="0.25">
      <c r="A226" s="124" t="str">
        <f>CONFIGURACAO!$C$4</f>
        <v>AREA 21</v>
      </c>
      <c r="B226" s="125">
        <v>224</v>
      </c>
      <c r="C226" s="249" t="s">
        <v>289</v>
      </c>
      <c r="D226" s="126">
        <f t="shared" si="73"/>
        <v>13</v>
      </c>
      <c r="E226" s="250" t="s">
        <v>561</v>
      </c>
      <c r="F226" s="250">
        <v>1</v>
      </c>
      <c r="G226" s="250">
        <v>1</v>
      </c>
      <c r="H226" s="250">
        <v>0</v>
      </c>
      <c r="I226" s="250">
        <v>0</v>
      </c>
      <c r="J226" s="87"/>
      <c r="K226" s="94"/>
      <c r="L226" s="94"/>
      <c r="M226" s="154">
        <f t="shared" si="92"/>
        <v>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s="139">
        <f t="shared" si="76"/>
        <v>0</v>
      </c>
      <c r="AD226" s="140">
        <f t="shared" si="77"/>
        <v>0</v>
      </c>
      <c r="AE226" s="141">
        <f t="shared" si="74"/>
        <v>0</v>
      </c>
      <c r="AF226" s="263">
        <f t="shared" si="75"/>
        <v>0</v>
      </c>
      <c r="AG226" s="265">
        <f t="shared" si="93"/>
        <v>0</v>
      </c>
      <c r="AI226" s="37">
        <f>IFERROR(IF(M226&gt;0,(N226*CONFIGURACAO!$C$20)+(O226*CONFIGURACAO!$C$21)+(P226*CONFIGURACAO!$C$22)+(Q226*CONFIGURACAO!$C$23)+(R226*CONFIGURACAO!$C$24),""),"")</f>
        <v>0</v>
      </c>
      <c r="AJ226" s="38">
        <f>IF(S226=0,0,IF(CONFIGURACAO!$C$15="SIM",(IF(S226&gt;CONFIGURACAO!$C$16,CONFIGURACAO!$C$16*CONFIGURACAO!$C$25,S226*CONFIGURACAO!$C$25)),'PI AREA  P75'!S226*CONFIGURACAO!$C$25))</f>
        <v>0</v>
      </c>
      <c r="AK226" s="38">
        <f>IF(T226=0,0,IF(CONFIGURACAO!$C$17="SIM",(IF(T226&gt;CONFIGURACAO!$C$18,CONFIGURACAO!$C$18*CONFIGURACAO!$C$26,T226*CONFIGURACAO!$C$26)),'PI AREA  P75'!T226*CONFIGURACAO!$C$26))</f>
        <v>0</v>
      </c>
      <c r="AL226" s="38">
        <f>IFERROR(IF(M226&gt;0,(U226*CONFIGURACAO!$C$29)+(V226*CONFIGURACAO!$C$30),""),"")</f>
        <v>0</v>
      </c>
      <c r="AM226" s="38">
        <f>IF(W226=0,0,IF(CONFIGURACAO!$C$41="SIM",(IF(W226&gt;CONFIGURACAO!$C$41,CONFIGURACAO!$C$41*CONFIGURACAO!$C$31,W226*CONFIGURACAO!$C$31)),'PI AREA  P75'!W226*CONFIGURACAO!$C$31))</f>
        <v>0</v>
      </c>
      <c r="AN226" s="38">
        <f>IF(X226=0,0,IF(CONFIGURACAO!$C$39="SIM",(IF(X226&gt;CONFIGURACAO!$C$40,CONFIGURACAO!$C$40*CONFIGURACAO!$C$32,X226*CONFIGURACAO!$C$32)),'PI AREA  P75'!X226*CONFIGURACAO!$C$32))</f>
        <v>0</v>
      </c>
      <c r="AO226" s="38">
        <f>IFERROR(IF(M226&gt;0,(Y226*CONFIGURACAO!$C$33)+(Z226*CONFIGURACAO!$C$34)+(AA226*CONFIGURACAO!$C$35)+(AB226*CONFIGURACAO!$C$36),""),"")</f>
        <v>0</v>
      </c>
      <c r="AP226" s="38">
        <f>IF(AA226=0,0,IF(CONFIGURACAO!$C$46="SIM",(IF(AA226&gt;CONFIGURACAO!$C$47,CONFIGURACAO!$C$47*CONFIGURACAO!$C$35,AA226*CONFIGURACAO!$C$35)),'PI AREA  P75'!AA226*CONFIGURACAO!$C$35))</f>
        <v>0</v>
      </c>
      <c r="AQ226" s="38">
        <f>IF(AB226=0,0,IF(CONFIGURACAO!$C$44="SIM",(IF(AB226&gt;CONFIGURACAO!$C$45,CONFIGURACAO!$C$45*CONFIGURACAO!$C$36,AB226*CONFIGURACAO!$C$36)),'PI AREA  P75'!AB226*CONFIGURACAO!$C$36))</f>
        <v>0</v>
      </c>
      <c r="AR226" s="38">
        <f t="shared" si="94"/>
        <v>0</v>
      </c>
      <c r="AS226" s="68">
        <f>IF(AR226="","",$AR226-(($AS$2/CONFIGURACAO!$C$6)*$M226))</f>
        <v>-150</v>
      </c>
      <c r="AT226" s="73" t="str">
        <f t="shared" si="78"/>
        <v>NAO</v>
      </c>
      <c r="AU226" s="75">
        <f>IF(AR226="","",$AR226-(($AU$2/CONFIGURACAO!$C$6)*$M226))</f>
        <v>-250</v>
      </c>
      <c r="AV226" s="76" t="str">
        <f t="shared" si="79"/>
        <v>NAO</v>
      </c>
      <c r="AW226" s="74">
        <f>IF(AR226="","",$AR226-(($AW$2/CONFIGURACAO!$C$6)*$M226))</f>
        <v>-350</v>
      </c>
      <c r="AX226" s="72" t="str">
        <f t="shared" si="80"/>
        <v>NAO</v>
      </c>
      <c r="AZ226" s="39">
        <f t="shared" si="81"/>
        <v>0</v>
      </c>
      <c r="BA226" s="146">
        <f t="shared" si="82"/>
        <v>0</v>
      </c>
      <c r="BB226" s="146">
        <f t="shared" si="83"/>
        <v>1158</v>
      </c>
      <c r="BC226" s="32">
        <f t="shared" si="84"/>
        <v>1158</v>
      </c>
      <c r="BD226" s="148"/>
      <c r="BE226" s="40">
        <f t="shared" si="85"/>
        <v>0</v>
      </c>
      <c r="BF226" s="40">
        <f t="shared" si="86"/>
        <v>0</v>
      </c>
      <c r="BG226" s="40">
        <f t="shared" si="87"/>
        <v>0</v>
      </c>
      <c r="BH226" s="40">
        <f t="shared" si="88"/>
        <v>0</v>
      </c>
      <c r="BI226" s="40">
        <f t="shared" si="89"/>
        <v>0</v>
      </c>
      <c r="BJ226" s="40">
        <f t="shared" si="90"/>
        <v>0</v>
      </c>
      <c r="BK226" s="40">
        <f t="shared" si="91"/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 s="42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</row>
    <row r="227" spans="1:134" s="32" customFormat="1" ht="17" thickBot="1" x14ac:dyDescent="0.25">
      <c r="A227" s="124" t="str">
        <f>CONFIGURACAO!$C$4</f>
        <v>AREA 21</v>
      </c>
      <c r="B227" s="125">
        <v>225</v>
      </c>
      <c r="C227" s="249" t="s">
        <v>289</v>
      </c>
      <c r="D227" s="126">
        <f t="shared" si="73"/>
        <v>14</v>
      </c>
      <c r="E227" s="250" t="s">
        <v>562</v>
      </c>
      <c r="F227" s="250">
        <v>1</v>
      </c>
      <c r="G227" s="250">
        <v>1</v>
      </c>
      <c r="H227" s="250">
        <v>1</v>
      </c>
      <c r="I227" s="250">
        <v>1</v>
      </c>
      <c r="J227" s="87"/>
      <c r="K227" s="94"/>
      <c r="L227" s="94"/>
      <c r="M227" s="154">
        <f t="shared" si="92"/>
        <v>4</v>
      </c>
      <c r="N227">
        <v>3.75</v>
      </c>
      <c r="O227">
        <v>1.75</v>
      </c>
      <c r="P227">
        <v>0.75</v>
      </c>
      <c r="Q227">
        <v>3</v>
      </c>
      <c r="R227">
        <v>1.75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s="139">
        <f t="shared" si="76"/>
        <v>5.5</v>
      </c>
      <c r="AD227" s="140">
        <f t="shared" si="77"/>
        <v>6.25</v>
      </c>
      <c r="AE227" s="141">
        <f t="shared" si="74"/>
        <v>0</v>
      </c>
      <c r="AF227" s="263">
        <f t="shared" si="75"/>
        <v>0</v>
      </c>
      <c r="AG227" s="265">
        <f t="shared" si="93"/>
        <v>5.5</v>
      </c>
      <c r="AI227" s="37">
        <f>IFERROR(IF(M227&gt;0,(N227*CONFIGURACAO!$C$20)+(O227*CONFIGURACAO!$C$21)+(P227*CONFIGURACAO!$C$22)+(Q227*CONFIGURACAO!$C$23)+(R227*CONFIGURACAO!$C$24),""),"")</f>
        <v>715</v>
      </c>
      <c r="AJ227" s="38">
        <f>IF(S227=0,0,IF(CONFIGURACAO!$C$15="SIM",(IF(S227&gt;CONFIGURACAO!$C$16,CONFIGURACAO!$C$16*CONFIGURACAO!$C$25,S227*CONFIGURACAO!$C$25)),'PI AREA  P75'!S227*CONFIGURACAO!$C$25))</f>
        <v>10</v>
      </c>
      <c r="AK227" s="38">
        <f>IF(T227=0,0,IF(CONFIGURACAO!$C$17="SIM",(IF(T227&gt;CONFIGURACAO!$C$18,CONFIGURACAO!$C$18*CONFIGURACAO!$C$26,T227*CONFIGURACAO!$C$26)),'PI AREA  P75'!T227*CONFIGURACAO!$C$26))</f>
        <v>0</v>
      </c>
      <c r="AL227" s="38">
        <f>IFERROR(IF(M227&gt;0,(U227*CONFIGURACAO!$C$29)+(V227*CONFIGURACAO!$C$30),""),"")</f>
        <v>0</v>
      </c>
      <c r="AM227" s="38">
        <f>IF(W227=0,0,IF(CONFIGURACAO!$C$41="SIM",(IF(W227&gt;CONFIGURACAO!$C$41,CONFIGURACAO!$C$41*CONFIGURACAO!$C$31,W227*CONFIGURACAO!$C$31)),'PI AREA  P75'!W227*CONFIGURACAO!$C$31))</f>
        <v>0</v>
      </c>
      <c r="AN227" s="38">
        <f>IF(X227=0,0,IF(CONFIGURACAO!$C$39="SIM",(IF(X227&gt;CONFIGURACAO!$C$40,CONFIGURACAO!$C$40*CONFIGURACAO!$C$32,X227*CONFIGURACAO!$C$32)),'PI AREA  P75'!X227*CONFIGURACAO!$C$32))</f>
        <v>0</v>
      </c>
      <c r="AO227" s="38">
        <f>IFERROR(IF(M227&gt;0,(Y227*CONFIGURACAO!$C$33)+(Z227*CONFIGURACAO!$C$34)+(AA227*CONFIGURACAO!$C$35)+(AB227*CONFIGURACAO!$C$36),""),"")</f>
        <v>0</v>
      </c>
      <c r="AP227" s="38">
        <f>IF(AA227=0,0,IF(CONFIGURACAO!$C$46="SIM",(IF(AA227&gt;CONFIGURACAO!$C$47,CONFIGURACAO!$C$47*CONFIGURACAO!$C$35,AA227*CONFIGURACAO!$C$35)),'PI AREA  P75'!AA227*CONFIGURACAO!$C$35))</f>
        <v>0</v>
      </c>
      <c r="AQ227" s="38">
        <f>IF(AB227=0,0,IF(CONFIGURACAO!$C$44="SIM",(IF(AB227&gt;CONFIGURACAO!$C$45,CONFIGURACAO!$C$45*CONFIGURACAO!$C$36,AB227*CONFIGURACAO!$C$36)),'PI AREA  P75'!AB227*CONFIGURACAO!$C$36))</f>
        <v>0</v>
      </c>
      <c r="AR227" s="38">
        <f t="shared" si="94"/>
        <v>725</v>
      </c>
      <c r="AS227" s="68">
        <f>IF(AR227="","",$AR227-(($AS$2/CONFIGURACAO!$C$6)*$M227))</f>
        <v>425</v>
      </c>
      <c r="AT227" s="73">
        <f t="shared" si="78"/>
        <v>3</v>
      </c>
      <c r="AU227" s="75">
        <f>IF(AR227="","",$AR227-(($AU$2/CONFIGURACAO!$C$6)*$M227))</f>
        <v>225</v>
      </c>
      <c r="AV227" s="76">
        <f t="shared" si="79"/>
        <v>4</v>
      </c>
      <c r="AW227" s="74">
        <f>IF(AR227="","",$AR227-(($AW$2/CONFIGURACAO!$C$6)*$M227))</f>
        <v>25</v>
      </c>
      <c r="AX227" s="72">
        <f t="shared" si="80"/>
        <v>5</v>
      </c>
      <c r="AZ227" s="39">
        <f t="shared" si="81"/>
        <v>6.8077993905845791E-2</v>
      </c>
      <c r="BA227" s="146">
        <f t="shared" si="82"/>
        <v>12</v>
      </c>
      <c r="BB227" s="146">
        <f t="shared" si="83"/>
        <v>588</v>
      </c>
      <c r="BC227" s="32">
        <f t="shared" si="84"/>
        <v>550</v>
      </c>
      <c r="BD227" s="148"/>
      <c r="BE227" s="40">
        <f t="shared" si="85"/>
        <v>0.13971684053651268</v>
      </c>
      <c r="BF227" s="40">
        <f t="shared" si="86"/>
        <v>6.7515432098765427E-2</v>
      </c>
      <c r="BG227" s="40">
        <f t="shared" si="87"/>
        <v>1.9270298047276462E-2</v>
      </c>
      <c r="BH227" s="40">
        <f t="shared" si="88"/>
        <v>0.12126111560226355</v>
      </c>
      <c r="BI227" s="40">
        <f t="shared" si="89"/>
        <v>0.18656716417910446</v>
      </c>
      <c r="BJ227" s="40">
        <f t="shared" si="90"/>
        <v>9.2421441774491686E-2</v>
      </c>
      <c r="BK227" s="40">
        <f t="shared" si="91"/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 s="42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</row>
    <row r="228" spans="1:134" s="32" customFormat="1" ht="17" thickBot="1" x14ac:dyDescent="0.25">
      <c r="A228" s="124" t="str">
        <f>CONFIGURACAO!$C$4</f>
        <v>AREA 21</v>
      </c>
      <c r="B228" s="125">
        <v>226</v>
      </c>
      <c r="C228" s="249" t="s">
        <v>289</v>
      </c>
      <c r="D228" s="126">
        <f t="shared" si="73"/>
        <v>15</v>
      </c>
      <c r="E228" s="250" t="s">
        <v>563</v>
      </c>
      <c r="F228" s="250">
        <v>1</v>
      </c>
      <c r="G228" s="250">
        <v>1</v>
      </c>
      <c r="H228" s="250">
        <v>1</v>
      </c>
      <c r="I228" s="250">
        <v>1</v>
      </c>
      <c r="J228" s="87"/>
      <c r="K228" s="94"/>
      <c r="L228" s="94"/>
      <c r="M228" s="154">
        <f t="shared" si="92"/>
        <v>4</v>
      </c>
      <c r="N228">
        <v>5.5</v>
      </c>
      <c r="O228">
        <v>2.5</v>
      </c>
      <c r="P228">
        <v>0</v>
      </c>
      <c r="Q228">
        <v>7.75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s="139">
        <f t="shared" si="76"/>
        <v>8</v>
      </c>
      <c r="AD228" s="140">
        <f t="shared" si="77"/>
        <v>8</v>
      </c>
      <c r="AE228" s="141">
        <f t="shared" si="74"/>
        <v>0</v>
      </c>
      <c r="AF228" s="263">
        <f t="shared" si="75"/>
        <v>0</v>
      </c>
      <c r="AG228" s="265">
        <f t="shared" si="93"/>
        <v>8</v>
      </c>
      <c r="AI228" s="37">
        <f>IFERROR(IF(M228&gt;0,(N228*CONFIGURACAO!$C$20)+(O228*CONFIGURACAO!$C$21)+(P228*CONFIGURACAO!$C$22)+(Q228*CONFIGURACAO!$C$23)+(R228*CONFIGURACAO!$C$24),""),"")</f>
        <v>1080</v>
      </c>
      <c r="AJ228" s="38">
        <f>IF(S228=0,0,IF(CONFIGURACAO!$C$15="SIM",(IF(S228&gt;CONFIGURACAO!$C$16,CONFIGURACAO!$C$16*CONFIGURACAO!$C$25,S228*CONFIGURACAO!$C$25)),'PI AREA  P75'!S228*CONFIGURACAO!$C$25))</f>
        <v>0</v>
      </c>
      <c r="AK228" s="38">
        <f>IF(T228=0,0,IF(CONFIGURACAO!$C$17="SIM",(IF(T228&gt;CONFIGURACAO!$C$18,CONFIGURACAO!$C$18*CONFIGURACAO!$C$26,T228*CONFIGURACAO!$C$26)),'PI AREA  P75'!T228*CONFIGURACAO!$C$26))</f>
        <v>0</v>
      </c>
      <c r="AL228" s="38">
        <f>IFERROR(IF(M228&gt;0,(U228*CONFIGURACAO!$C$29)+(V228*CONFIGURACAO!$C$30),""),"")</f>
        <v>0</v>
      </c>
      <c r="AM228" s="38">
        <f>IF(W228=0,0,IF(CONFIGURACAO!$C$41="SIM",(IF(W228&gt;CONFIGURACAO!$C$41,CONFIGURACAO!$C$41*CONFIGURACAO!$C$31,W228*CONFIGURACAO!$C$31)),'PI AREA  P75'!W228*CONFIGURACAO!$C$31))</f>
        <v>0</v>
      </c>
      <c r="AN228" s="38">
        <f>IF(X228=0,0,IF(CONFIGURACAO!$C$39="SIM",(IF(X228&gt;CONFIGURACAO!$C$40,CONFIGURACAO!$C$40*CONFIGURACAO!$C$32,X228*CONFIGURACAO!$C$32)),'PI AREA  P75'!X228*CONFIGURACAO!$C$32))</f>
        <v>0</v>
      </c>
      <c r="AO228" s="38">
        <f>IFERROR(IF(M228&gt;0,(Y228*CONFIGURACAO!$C$33)+(Z228*CONFIGURACAO!$C$34)+(AA228*CONFIGURACAO!$C$35)+(AB228*CONFIGURACAO!$C$36),""),"")</f>
        <v>0</v>
      </c>
      <c r="AP228" s="38">
        <f>IF(AA228=0,0,IF(CONFIGURACAO!$C$46="SIM",(IF(AA228&gt;CONFIGURACAO!$C$47,CONFIGURACAO!$C$47*CONFIGURACAO!$C$35,AA228*CONFIGURACAO!$C$35)),'PI AREA  P75'!AA228*CONFIGURACAO!$C$35))</f>
        <v>0</v>
      </c>
      <c r="AQ228" s="38">
        <f>IF(AB228=0,0,IF(CONFIGURACAO!$C$44="SIM",(IF(AB228&gt;CONFIGURACAO!$C$45,CONFIGURACAO!$C$45*CONFIGURACAO!$C$36,AB228*CONFIGURACAO!$C$36)),'PI AREA  P75'!AB228*CONFIGURACAO!$C$36))</f>
        <v>0</v>
      </c>
      <c r="AR228" s="38">
        <f t="shared" si="94"/>
        <v>1080</v>
      </c>
      <c r="AS228" s="68">
        <f>IF(AR228="","",$AR228-(($AS$2/CONFIGURACAO!$C$6)*$M228))</f>
        <v>780</v>
      </c>
      <c r="AT228" s="73">
        <f t="shared" si="78"/>
        <v>3</v>
      </c>
      <c r="AU228" s="75">
        <f>IF(AR228="","",$AR228-(($AU$2/CONFIGURACAO!$C$6)*$M228))</f>
        <v>580</v>
      </c>
      <c r="AV228" s="76">
        <f t="shared" si="79"/>
        <v>4</v>
      </c>
      <c r="AW228" s="74">
        <f>IF(AR228="","",$AR228-(($AW$2/CONFIGURACAO!$C$6)*$M228))</f>
        <v>380</v>
      </c>
      <c r="AX228" s="72">
        <f t="shared" si="80"/>
        <v>5</v>
      </c>
      <c r="AZ228" s="39">
        <f t="shared" si="81"/>
        <v>0.10141273574939785</v>
      </c>
      <c r="BA228" s="146">
        <f t="shared" si="82"/>
        <v>16.75</v>
      </c>
      <c r="BB228" s="146">
        <f t="shared" si="83"/>
        <v>429</v>
      </c>
      <c r="BC228" s="32">
        <f t="shared" si="84"/>
        <v>359</v>
      </c>
      <c r="BD228" s="148"/>
      <c r="BE228" s="40">
        <f t="shared" si="85"/>
        <v>0.20491803278688525</v>
      </c>
      <c r="BF228" s="40">
        <f t="shared" si="86"/>
        <v>9.6450617283950615E-2</v>
      </c>
      <c r="BG228" s="40">
        <f t="shared" si="87"/>
        <v>0</v>
      </c>
      <c r="BH228" s="40">
        <f t="shared" si="88"/>
        <v>0.31325788197251414</v>
      </c>
      <c r="BI228" s="40">
        <f t="shared" si="89"/>
        <v>0.10660980810234541</v>
      </c>
      <c r="BJ228" s="40">
        <f t="shared" si="90"/>
        <v>0</v>
      </c>
      <c r="BK228" s="40">
        <f t="shared" si="91"/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 s="42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</row>
    <row r="229" spans="1:134" s="32" customFormat="1" ht="17" thickBot="1" x14ac:dyDescent="0.25">
      <c r="A229" s="124" t="str">
        <f>CONFIGURACAO!$C$4</f>
        <v>AREA 21</v>
      </c>
      <c r="B229" s="125">
        <v>227</v>
      </c>
      <c r="C229" s="249" t="s">
        <v>289</v>
      </c>
      <c r="D229" s="126">
        <f t="shared" si="73"/>
        <v>16</v>
      </c>
      <c r="E229" s="250" t="s">
        <v>564</v>
      </c>
      <c r="F229" s="250">
        <v>1</v>
      </c>
      <c r="G229" s="250">
        <v>1</v>
      </c>
      <c r="H229" s="250">
        <v>1</v>
      </c>
      <c r="I229" s="250">
        <v>1</v>
      </c>
      <c r="J229" s="87"/>
      <c r="K229" s="94"/>
      <c r="L229" s="94"/>
      <c r="M229" s="154">
        <f t="shared" si="92"/>
        <v>4</v>
      </c>
      <c r="N229">
        <v>0</v>
      </c>
      <c r="O229">
        <v>1</v>
      </c>
      <c r="P229">
        <v>2.5</v>
      </c>
      <c r="Q229">
        <v>6.5</v>
      </c>
      <c r="R229">
        <v>0</v>
      </c>
      <c r="S229">
        <v>3</v>
      </c>
      <c r="T229">
        <v>0.75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 s="139">
        <f t="shared" si="76"/>
        <v>1</v>
      </c>
      <c r="AD229" s="140">
        <f t="shared" si="77"/>
        <v>3.5</v>
      </c>
      <c r="AE229" s="141">
        <f t="shared" si="74"/>
        <v>0</v>
      </c>
      <c r="AF229" s="263">
        <f t="shared" si="75"/>
        <v>0</v>
      </c>
      <c r="AG229" s="265">
        <f t="shared" si="93"/>
        <v>1</v>
      </c>
      <c r="AI229" s="37">
        <f>IFERROR(IF(M229&gt;0,(N229*CONFIGURACAO!$C$20)+(O229*CONFIGURACAO!$C$21)+(P229*CONFIGURACAO!$C$22)+(Q229*CONFIGURACAO!$C$23)+(R229*CONFIGURACAO!$C$24),""),"")</f>
        <v>490</v>
      </c>
      <c r="AJ229" s="38">
        <f>IF(S229=0,0,IF(CONFIGURACAO!$C$15="SIM",(IF(S229&gt;CONFIGURACAO!$C$16,CONFIGURACAO!$C$16*CONFIGURACAO!$C$25,S229*CONFIGURACAO!$C$25)),'PI AREA  P75'!S229*CONFIGURACAO!$C$25))</f>
        <v>30</v>
      </c>
      <c r="AK229" s="38">
        <f>IF(T229=0,0,IF(CONFIGURACAO!$C$17="SIM",(IF(T229&gt;CONFIGURACAO!$C$18,CONFIGURACAO!$C$18*CONFIGURACAO!$C$26,T229*CONFIGURACAO!$C$26)),'PI AREA  P75'!T229*CONFIGURACAO!$C$26))</f>
        <v>3.75</v>
      </c>
      <c r="AL229" s="38">
        <f>IFERROR(IF(M229&gt;0,(U229*CONFIGURACAO!$C$29)+(V229*CONFIGURACAO!$C$30),""),"")</f>
        <v>0</v>
      </c>
      <c r="AM229" s="38">
        <f>IF(W229=0,0,IF(CONFIGURACAO!$C$41="SIM",(IF(W229&gt;CONFIGURACAO!$C$41,CONFIGURACAO!$C$41*CONFIGURACAO!$C$31,W229*CONFIGURACAO!$C$31)),'PI AREA  P75'!W229*CONFIGURACAO!$C$31))</f>
        <v>0</v>
      </c>
      <c r="AN229" s="38">
        <f>IF(X229=0,0,IF(CONFIGURACAO!$C$39="SIM",(IF(X229&gt;CONFIGURACAO!$C$40,CONFIGURACAO!$C$40*CONFIGURACAO!$C$32,X229*CONFIGURACAO!$C$32)),'PI AREA  P75'!X229*CONFIGURACAO!$C$32))</f>
        <v>25</v>
      </c>
      <c r="AO229" s="38">
        <f>IFERROR(IF(M229&gt;0,(Y229*CONFIGURACAO!$C$33)+(Z229*CONFIGURACAO!$C$34)+(AA229*CONFIGURACAO!$C$35)+(AB229*CONFIGURACAO!$C$36),""),"")</f>
        <v>0</v>
      </c>
      <c r="AP229" s="38">
        <f>IF(AA229=0,0,IF(CONFIGURACAO!$C$46="SIM",(IF(AA229&gt;CONFIGURACAO!$C$47,CONFIGURACAO!$C$47*CONFIGURACAO!$C$35,AA229*CONFIGURACAO!$C$35)),'PI AREA  P75'!AA229*CONFIGURACAO!$C$35))</f>
        <v>0</v>
      </c>
      <c r="AQ229" s="38">
        <f>IF(AB229=0,0,IF(CONFIGURACAO!$C$44="SIM",(IF(AB229&gt;CONFIGURACAO!$C$45,CONFIGURACAO!$C$45*CONFIGURACAO!$C$36,AB229*CONFIGURACAO!$C$36)),'PI AREA  P75'!AB229*CONFIGURACAO!$C$36))</f>
        <v>0</v>
      </c>
      <c r="AR229" s="38">
        <f t="shared" si="94"/>
        <v>548.75</v>
      </c>
      <c r="AS229" s="68">
        <f>IF(AR229="","",$AR229-(($AS$2/CONFIGURACAO!$C$6)*$M229))</f>
        <v>248.75</v>
      </c>
      <c r="AT229" s="73">
        <f t="shared" si="78"/>
        <v>3</v>
      </c>
      <c r="AU229" s="75">
        <f>IF(AR229="","",$AR229-(($AU$2/CONFIGURACAO!$C$6)*$M229))</f>
        <v>48.75</v>
      </c>
      <c r="AV229" s="76">
        <f t="shared" si="79"/>
        <v>4</v>
      </c>
      <c r="AW229" s="74">
        <f>IF(AR229="","",$AR229-(($AW$2/CONFIGURACAO!$C$6)*$M229))</f>
        <v>-151.25</v>
      </c>
      <c r="AX229" s="72" t="str">
        <f t="shared" si="80"/>
        <v>NAO</v>
      </c>
      <c r="AZ229" s="39">
        <f t="shared" si="81"/>
        <v>5.1527998835631549E-2</v>
      </c>
      <c r="BA229" s="146">
        <f t="shared" si="82"/>
        <v>14.75</v>
      </c>
      <c r="BB229" s="146">
        <f t="shared" si="83"/>
        <v>491</v>
      </c>
      <c r="BC229" s="32">
        <f t="shared" si="84"/>
        <v>654</v>
      </c>
      <c r="BD229" s="148"/>
      <c r="BE229" s="40">
        <f t="shared" si="85"/>
        <v>0</v>
      </c>
      <c r="BF229" s="40">
        <f t="shared" si="86"/>
        <v>3.8580246913580245E-2</v>
      </c>
      <c r="BG229" s="40">
        <f t="shared" si="87"/>
        <v>6.4234326824254881E-2</v>
      </c>
      <c r="BH229" s="40">
        <f t="shared" si="88"/>
        <v>0.26273241713823769</v>
      </c>
      <c r="BI229" s="40">
        <f t="shared" si="89"/>
        <v>0</v>
      </c>
      <c r="BJ229" s="40">
        <f t="shared" si="90"/>
        <v>0.27726432532347506</v>
      </c>
      <c r="BK229" s="40">
        <f t="shared" si="91"/>
        <v>0.1203852327447833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 s="42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</row>
    <row r="230" spans="1:134" s="32" customFormat="1" ht="17" thickBot="1" x14ac:dyDescent="0.25">
      <c r="A230" s="124" t="str">
        <f>CONFIGURACAO!$C$4</f>
        <v>AREA 21</v>
      </c>
      <c r="B230" s="125">
        <v>228</v>
      </c>
      <c r="C230" s="249" t="s">
        <v>289</v>
      </c>
      <c r="D230" s="126">
        <f t="shared" si="73"/>
        <v>17</v>
      </c>
      <c r="E230" s="250" t="s">
        <v>565</v>
      </c>
      <c r="F230" s="250">
        <v>1</v>
      </c>
      <c r="G230" s="250">
        <v>1</v>
      </c>
      <c r="H230" s="250">
        <v>0</v>
      </c>
      <c r="I230" s="250">
        <v>0</v>
      </c>
      <c r="J230" s="87"/>
      <c r="K230" s="94"/>
      <c r="L230" s="94"/>
      <c r="M230" s="154">
        <f t="shared" si="92"/>
        <v>2</v>
      </c>
      <c r="N230">
        <v>1.75</v>
      </c>
      <c r="O230">
        <v>1.5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s="139">
        <f t="shared" si="76"/>
        <v>3.25</v>
      </c>
      <c r="AD230" s="140">
        <f t="shared" si="77"/>
        <v>3.25</v>
      </c>
      <c r="AE230" s="141">
        <f t="shared" si="74"/>
        <v>0</v>
      </c>
      <c r="AF230" s="263">
        <f t="shared" si="75"/>
        <v>0</v>
      </c>
      <c r="AG230" s="265">
        <f t="shared" si="93"/>
        <v>3.25</v>
      </c>
      <c r="AI230" s="37">
        <f>IFERROR(IF(M230&gt;0,(N230*CONFIGURACAO!$C$20)+(O230*CONFIGURACAO!$C$21)+(P230*CONFIGURACAO!$C$22)+(Q230*CONFIGURACAO!$C$23)+(R230*CONFIGURACAO!$C$24),""),"")</f>
        <v>295</v>
      </c>
      <c r="AJ230" s="38">
        <f>IF(S230=0,0,IF(CONFIGURACAO!$C$15="SIM",(IF(S230&gt;CONFIGURACAO!$C$16,CONFIGURACAO!$C$16*CONFIGURACAO!$C$25,S230*CONFIGURACAO!$C$25)),'PI AREA  P75'!S230*CONFIGURACAO!$C$25))</f>
        <v>0</v>
      </c>
      <c r="AK230" s="38">
        <f>IF(T230=0,0,IF(CONFIGURACAO!$C$17="SIM",(IF(T230&gt;CONFIGURACAO!$C$18,CONFIGURACAO!$C$18*CONFIGURACAO!$C$26,T230*CONFIGURACAO!$C$26)),'PI AREA  P75'!T230*CONFIGURACAO!$C$26))</f>
        <v>0</v>
      </c>
      <c r="AL230" s="38">
        <f>IFERROR(IF(M230&gt;0,(U230*CONFIGURACAO!$C$29)+(V230*CONFIGURACAO!$C$30),""),"")</f>
        <v>0</v>
      </c>
      <c r="AM230" s="38">
        <f>IF(W230=0,0,IF(CONFIGURACAO!$C$41="SIM",(IF(W230&gt;CONFIGURACAO!$C$41,CONFIGURACAO!$C$41*CONFIGURACAO!$C$31,W230*CONFIGURACAO!$C$31)),'PI AREA  P75'!W230*CONFIGURACAO!$C$31))</f>
        <v>0</v>
      </c>
      <c r="AN230" s="38">
        <f>IF(X230=0,0,IF(CONFIGURACAO!$C$39="SIM",(IF(X230&gt;CONFIGURACAO!$C$40,CONFIGURACAO!$C$40*CONFIGURACAO!$C$32,X230*CONFIGURACAO!$C$32)),'PI AREA  P75'!X230*CONFIGURACAO!$C$32))</f>
        <v>0</v>
      </c>
      <c r="AO230" s="38">
        <f>IFERROR(IF(M230&gt;0,(Y230*CONFIGURACAO!$C$33)+(Z230*CONFIGURACAO!$C$34)+(AA230*CONFIGURACAO!$C$35)+(AB230*CONFIGURACAO!$C$36),""),"")</f>
        <v>0</v>
      </c>
      <c r="AP230" s="38">
        <f>IF(AA230=0,0,IF(CONFIGURACAO!$C$46="SIM",(IF(AA230&gt;CONFIGURACAO!$C$47,CONFIGURACAO!$C$47*CONFIGURACAO!$C$35,AA230*CONFIGURACAO!$C$35)),'PI AREA  P75'!AA230*CONFIGURACAO!$C$35))</f>
        <v>0</v>
      </c>
      <c r="AQ230" s="38">
        <f>IF(AB230=0,0,IF(CONFIGURACAO!$C$44="SIM",(IF(AB230&gt;CONFIGURACAO!$C$45,CONFIGURACAO!$C$45*CONFIGURACAO!$C$36,AB230*CONFIGURACAO!$C$36)),'PI AREA  P75'!AB230*CONFIGURACAO!$C$36))</f>
        <v>0</v>
      </c>
      <c r="AR230" s="38">
        <f t="shared" si="94"/>
        <v>295</v>
      </c>
      <c r="AS230" s="68">
        <f>IF(AR230="","",$AR230-(($AS$2/CONFIGURACAO!$C$6)*$M230))</f>
        <v>145</v>
      </c>
      <c r="AT230" s="73">
        <f t="shared" si="78"/>
        <v>3</v>
      </c>
      <c r="AU230" s="75">
        <f>IF(AR230="","",$AR230-(($AU$2/CONFIGURACAO!$C$6)*$M230))</f>
        <v>45</v>
      </c>
      <c r="AV230" s="76">
        <f t="shared" si="79"/>
        <v>4</v>
      </c>
      <c r="AW230" s="74">
        <f>IF(AR230="","",$AR230-(($AW$2/CONFIGURACAO!$C$6)*$M230))</f>
        <v>-55</v>
      </c>
      <c r="AX230" s="72" t="str">
        <f t="shared" si="80"/>
        <v>NAO</v>
      </c>
      <c r="AZ230" s="39">
        <f t="shared" si="81"/>
        <v>2.7700700968585526E-2</v>
      </c>
      <c r="BA230" s="146">
        <f t="shared" si="82"/>
        <v>3.25</v>
      </c>
      <c r="BB230" s="146">
        <f t="shared" si="83"/>
        <v>940</v>
      </c>
      <c r="BC230" s="32">
        <f t="shared" si="84"/>
        <v>840</v>
      </c>
      <c r="BD230" s="148"/>
      <c r="BE230" s="40">
        <f t="shared" si="85"/>
        <v>6.5201192250372589E-2</v>
      </c>
      <c r="BF230" s="40">
        <f t="shared" si="86"/>
        <v>5.7870370370370364E-2</v>
      </c>
      <c r="BG230" s="40">
        <f t="shared" si="87"/>
        <v>0</v>
      </c>
      <c r="BH230" s="40">
        <f t="shared" si="88"/>
        <v>0</v>
      </c>
      <c r="BI230" s="40">
        <f t="shared" si="89"/>
        <v>0</v>
      </c>
      <c r="BJ230" s="40">
        <f t="shared" si="90"/>
        <v>0</v>
      </c>
      <c r="BK230" s="40">
        <f t="shared" si="91"/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 s="42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</row>
    <row r="231" spans="1:134" s="32" customFormat="1" ht="17" thickBot="1" x14ac:dyDescent="0.25">
      <c r="A231" s="124" t="str">
        <f>CONFIGURACAO!$C$4</f>
        <v>AREA 21</v>
      </c>
      <c r="B231" s="125">
        <v>229</v>
      </c>
      <c r="C231" s="249" t="s">
        <v>289</v>
      </c>
      <c r="D231" s="126">
        <f t="shared" si="73"/>
        <v>18</v>
      </c>
      <c r="E231" s="250" t="s">
        <v>566</v>
      </c>
      <c r="F231" s="250">
        <v>1</v>
      </c>
      <c r="G231" s="250">
        <v>1</v>
      </c>
      <c r="H231" s="250">
        <v>1</v>
      </c>
      <c r="I231" s="250">
        <v>1</v>
      </c>
      <c r="J231" s="87"/>
      <c r="K231" s="94"/>
      <c r="L231" s="94"/>
      <c r="M231" s="154">
        <f t="shared" si="92"/>
        <v>4</v>
      </c>
      <c r="N231">
        <v>0</v>
      </c>
      <c r="O231">
        <v>4.5</v>
      </c>
      <c r="P231">
        <v>10</v>
      </c>
      <c r="Q231">
        <v>0</v>
      </c>
      <c r="R231">
        <v>1.75</v>
      </c>
      <c r="S231">
        <v>0</v>
      </c>
      <c r="T231">
        <v>0.75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 s="139">
        <f t="shared" si="76"/>
        <v>4.5</v>
      </c>
      <c r="AD231" s="140">
        <f t="shared" si="77"/>
        <v>14.5</v>
      </c>
      <c r="AE231" s="141">
        <f t="shared" si="74"/>
        <v>0</v>
      </c>
      <c r="AF231" s="263">
        <f t="shared" si="75"/>
        <v>0</v>
      </c>
      <c r="AG231" s="265">
        <f t="shared" si="93"/>
        <v>4.5</v>
      </c>
      <c r="AI231" s="37">
        <f>IFERROR(IF(M231&gt;0,(N231*CONFIGURACAO!$C$20)+(O231*CONFIGURACAO!$C$21)+(P231*CONFIGURACAO!$C$22)+(Q231*CONFIGURACAO!$C$23)+(R231*CONFIGURACAO!$C$24),""),"")</f>
        <v>995</v>
      </c>
      <c r="AJ231" s="38">
        <f>IF(S231=0,0,IF(CONFIGURACAO!$C$15="SIM",(IF(S231&gt;CONFIGURACAO!$C$16,CONFIGURACAO!$C$16*CONFIGURACAO!$C$25,S231*CONFIGURACAO!$C$25)),'PI AREA  P75'!S231*CONFIGURACAO!$C$25))</f>
        <v>0</v>
      </c>
      <c r="AK231" s="38">
        <f>IF(T231=0,0,IF(CONFIGURACAO!$C$17="SIM",(IF(T231&gt;CONFIGURACAO!$C$18,CONFIGURACAO!$C$18*CONFIGURACAO!$C$26,T231*CONFIGURACAO!$C$26)),'PI AREA  P75'!T231*CONFIGURACAO!$C$26))</f>
        <v>3.75</v>
      </c>
      <c r="AL231" s="38">
        <f>IFERROR(IF(M231&gt;0,(U231*CONFIGURACAO!$C$29)+(V231*CONFIGURACAO!$C$30),""),"")</f>
        <v>0</v>
      </c>
      <c r="AM231" s="38">
        <f>IF(W231=0,0,IF(CONFIGURACAO!$C$41="SIM",(IF(W231&gt;CONFIGURACAO!$C$41,CONFIGURACAO!$C$41*CONFIGURACAO!$C$31,W231*CONFIGURACAO!$C$31)),'PI AREA  P75'!W231*CONFIGURACAO!$C$31))</f>
        <v>0</v>
      </c>
      <c r="AN231" s="38">
        <f>IF(X231=0,0,IF(CONFIGURACAO!$C$39="SIM",(IF(X231&gt;CONFIGURACAO!$C$40,CONFIGURACAO!$C$40*CONFIGURACAO!$C$32,X231*CONFIGURACAO!$C$32)),'PI AREA  P75'!X231*CONFIGURACAO!$C$32))</f>
        <v>25</v>
      </c>
      <c r="AO231" s="38">
        <f>IFERROR(IF(M231&gt;0,(Y231*CONFIGURACAO!$C$33)+(Z231*CONFIGURACAO!$C$34)+(AA231*CONFIGURACAO!$C$35)+(AB231*CONFIGURACAO!$C$36),""),"")</f>
        <v>0</v>
      </c>
      <c r="AP231" s="38">
        <f>IF(AA231=0,0,IF(CONFIGURACAO!$C$46="SIM",(IF(AA231&gt;CONFIGURACAO!$C$47,CONFIGURACAO!$C$47*CONFIGURACAO!$C$35,AA231*CONFIGURACAO!$C$35)),'PI AREA  P75'!AA231*CONFIGURACAO!$C$35))</f>
        <v>0</v>
      </c>
      <c r="AQ231" s="38">
        <f>IF(AB231=0,0,IF(CONFIGURACAO!$C$44="SIM",(IF(AB231&gt;CONFIGURACAO!$C$45,CONFIGURACAO!$C$45*CONFIGURACAO!$C$36,AB231*CONFIGURACAO!$C$36)),'PI AREA  P75'!AB231*CONFIGURACAO!$C$36))</f>
        <v>0</v>
      </c>
      <c r="AR231" s="38">
        <f t="shared" si="94"/>
        <v>1023.75</v>
      </c>
      <c r="AS231" s="68">
        <f>IF(AR231="","",$AR231-(($AS$2/CONFIGURACAO!$C$6)*$M231))</f>
        <v>723.75</v>
      </c>
      <c r="AT231" s="73">
        <f t="shared" si="78"/>
        <v>3</v>
      </c>
      <c r="AU231" s="75">
        <f>IF(AR231="","",$AR231-(($AU$2/CONFIGURACAO!$C$6)*$M231))</f>
        <v>523.75</v>
      </c>
      <c r="AV231" s="76">
        <f t="shared" si="79"/>
        <v>4</v>
      </c>
      <c r="AW231" s="74">
        <f>IF(AR231="","",$AR231-(($AW$2/CONFIGURACAO!$C$6)*$M231))</f>
        <v>323.75</v>
      </c>
      <c r="AX231" s="72">
        <f t="shared" si="80"/>
        <v>5</v>
      </c>
      <c r="AZ231" s="39">
        <f t="shared" si="81"/>
        <v>9.6130822429116719E-2</v>
      </c>
      <c r="BA231" s="146">
        <f t="shared" si="82"/>
        <v>18</v>
      </c>
      <c r="BB231" s="146">
        <f t="shared" si="83"/>
        <v>387</v>
      </c>
      <c r="BC231" s="32">
        <f t="shared" si="84"/>
        <v>387</v>
      </c>
      <c r="BD231" s="148"/>
      <c r="BE231" s="40">
        <f t="shared" si="85"/>
        <v>0</v>
      </c>
      <c r="BF231" s="40">
        <f t="shared" si="86"/>
        <v>0.1736111111111111</v>
      </c>
      <c r="BG231" s="40">
        <f t="shared" si="87"/>
        <v>0.25693730729701952</v>
      </c>
      <c r="BH231" s="40">
        <f t="shared" si="88"/>
        <v>0</v>
      </c>
      <c r="BI231" s="40">
        <f t="shared" si="89"/>
        <v>0.18656716417910446</v>
      </c>
      <c r="BJ231" s="40">
        <f t="shared" si="90"/>
        <v>0</v>
      </c>
      <c r="BK231" s="40">
        <f t="shared" si="91"/>
        <v>0.1203852327447833</v>
      </c>
      <c r="BL231">
        <v>0</v>
      </c>
      <c r="BM231">
        <v>0</v>
      </c>
      <c r="BN231">
        <v>0</v>
      </c>
      <c r="BO231">
        <v>1</v>
      </c>
      <c r="BP231">
        <v>0</v>
      </c>
      <c r="BQ231">
        <v>0</v>
      </c>
      <c r="BR231">
        <v>0</v>
      </c>
      <c r="BS231">
        <v>0</v>
      </c>
      <c r="BT231" s="42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</row>
    <row r="232" spans="1:134" s="32" customFormat="1" ht="17" thickBot="1" x14ac:dyDescent="0.25">
      <c r="A232" s="124" t="str">
        <f>CONFIGURACAO!$C$4</f>
        <v>AREA 21</v>
      </c>
      <c r="B232" s="125">
        <v>230</v>
      </c>
      <c r="C232" s="249" t="s">
        <v>289</v>
      </c>
      <c r="D232" s="126">
        <f t="shared" si="73"/>
        <v>19</v>
      </c>
      <c r="E232" s="250" t="s">
        <v>567</v>
      </c>
      <c r="F232" s="250">
        <v>1</v>
      </c>
      <c r="G232" s="250">
        <v>1</v>
      </c>
      <c r="H232" s="250">
        <v>1</v>
      </c>
      <c r="I232" s="250">
        <v>1</v>
      </c>
      <c r="J232" s="87"/>
      <c r="K232" s="94"/>
      <c r="L232" s="94"/>
      <c r="M232" s="154">
        <f t="shared" si="92"/>
        <v>4</v>
      </c>
      <c r="N232">
        <v>3.75</v>
      </c>
      <c r="O232">
        <v>4</v>
      </c>
      <c r="P232">
        <v>2.25</v>
      </c>
      <c r="Q232">
        <v>2.25</v>
      </c>
      <c r="R232">
        <v>0</v>
      </c>
      <c r="S232">
        <v>0.75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s="139">
        <f t="shared" si="76"/>
        <v>7.75</v>
      </c>
      <c r="AD232" s="140">
        <f t="shared" si="77"/>
        <v>10</v>
      </c>
      <c r="AE232" s="141">
        <f t="shared" si="74"/>
        <v>0</v>
      </c>
      <c r="AF232" s="263">
        <f t="shared" si="75"/>
        <v>0</v>
      </c>
      <c r="AG232" s="265">
        <f t="shared" si="93"/>
        <v>7.75</v>
      </c>
      <c r="AI232" s="37">
        <f>IFERROR(IF(M232&gt;0,(N232*CONFIGURACAO!$C$20)+(O232*CONFIGURACAO!$C$21)+(P232*CONFIGURACAO!$C$22)+(Q232*CONFIGURACAO!$C$23)+(R232*CONFIGURACAO!$C$24),""),"")</f>
        <v>920</v>
      </c>
      <c r="AJ232" s="38">
        <f>IF(S232=0,0,IF(CONFIGURACAO!$C$15="SIM",(IF(S232&gt;CONFIGURACAO!$C$16,CONFIGURACAO!$C$16*CONFIGURACAO!$C$25,S232*CONFIGURACAO!$C$25)),'PI AREA  P75'!S232*CONFIGURACAO!$C$25))</f>
        <v>7.5</v>
      </c>
      <c r="AK232" s="38">
        <f>IF(T232=0,0,IF(CONFIGURACAO!$C$17="SIM",(IF(T232&gt;CONFIGURACAO!$C$18,CONFIGURACAO!$C$18*CONFIGURACAO!$C$26,T232*CONFIGURACAO!$C$26)),'PI AREA  P75'!T232*CONFIGURACAO!$C$26))</f>
        <v>0</v>
      </c>
      <c r="AL232" s="38">
        <f>IFERROR(IF(M232&gt;0,(U232*CONFIGURACAO!$C$29)+(V232*CONFIGURACAO!$C$30),""),"")</f>
        <v>0</v>
      </c>
      <c r="AM232" s="38">
        <f>IF(W232=0,0,IF(CONFIGURACAO!$C$41="SIM",(IF(W232&gt;CONFIGURACAO!$C$41,CONFIGURACAO!$C$41*CONFIGURACAO!$C$31,W232*CONFIGURACAO!$C$31)),'PI AREA  P75'!W232*CONFIGURACAO!$C$31))</f>
        <v>0</v>
      </c>
      <c r="AN232" s="38">
        <f>IF(X232=0,0,IF(CONFIGURACAO!$C$39="SIM",(IF(X232&gt;CONFIGURACAO!$C$40,CONFIGURACAO!$C$40*CONFIGURACAO!$C$32,X232*CONFIGURACAO!$C$32)),'PI AREA  P75'!X232*CONFIGURACAO!$C$32))</f>
        <v>0</v>
      </c>
      <c r="AO232" s="38">
        <f>IFERROR(IF(M232&gt;0,(Y232*CONFIGURACAO!$C$33)+(Z232*CONFIGURACAO!$C$34)+(AA232*CONFIGURACAO!$C$35)+(AB232*CONFIGURACAO!$C$36),""),"")</f>
        <v>0</v>
      </c>
      <c r="AP232" s="38">
        <f>IF(AA232=0,0,IF(CONFIGURACAO!$C$46="SIM",(IF(AA232&gt;CONFIGURACAO!$C$47,CONFIGURACAO!$C$47*CONFIGURACAO!$C$35,AA232*CONFIGURACAO!$C$35)),'PI AREA  P75'!AA232*CONFIGURACAO!$C$35))</f>
        <v>0</v>
      </c>
      <c r="AQ232" s="38">
        <f>IF(AB232=0,0,IF(CONFIGURACAO!$C$44="SIM",(IF(AB232&gt;CONFIGURACAO!$C$45,CONFIGURACAO!$C$45*CONFIGURACAO!$C$36,AB232*CONFIGURACAO!$C$36)),'PI AREA  P75'!AB232*CONFIGURACAO!$C$36))</f>
        <v>0</v>
      </c>
      <c r="AR232" s="38">
        <f t="shared" si="94"/>
        <v>927.5</v>
      </c>
      <c r="AS232" s="68">
        <f>IF(AR232="","",$AR232-(($AS$2/CONFIGURACAO!$C$6)*$M232))</f>
        <v>627.5</v>
      </c>
      <c r="AT232" s="73">
        <f t="shared" si="78"/>
        <v>3</v>
      </c>
      <c r="AU232" s="75">
        <f>IF(AR232="","",$AR232-(($AU$2/CONFIGURACAO!$C$6)*$M232))</f>
        <v>427.5</v>
      </c>
      <c r="AV232" s="76">
        <f t="shared" si="79"/>
        <v>4</v>
      </c>
      <c r="AW232" s="74">
        <f>IF(AR232="","",$AR232-(($AW$2/CONFIGURACAO!$C$6)*$M232))</f>
        <v>227.5</v>
      </c>
      <c r="AX232" s="72">
        <f t="shared" si="80"/>
        <v>5</v>
      </c>
      <c r="AZ232" s="39">
        <f t="shared" si="81"/>
        <v>8.7092881858857885E-2</v>
      </c>
      <c r="BA232" s="146">
        <f t="shared" si="82"/>
        <v>13</v>
      </c>
      <c r="BB232" s="146">
        <f t="shared" si="83"/>
        <v>545</v>
      </c>
      <c r="BC232" s="32">
        <f t="shared" si="84"/>
        <v>429</v>
      </c>
      <c r="BD232" s="148"/>
      <c r="BE232" s="40">
        <f t="shared" si="85"/>
        <v>0.13971684053651268</v>
      </c>
      <c r="BF232" s="40">
        <f t="shared" si="86"/>
        <v>0.15432098765432098</v>
      </c>
      <c r="BG232" s="40">
        <f t="shared" si="87"/>
        <v>5.7810894141829397E-2</v>
      </c>
      <c r="BH232" s="40">
        <f t="shared" si="88"/>
        <v>9.0945836701697647E-2</v>
      </c>
      <c r="BI232" s="40">
        <f t="shared" si="89"/>
        <v>0</v>
      </c>
      <c r="BJ232" s="40">
        <f t="shared" si="90"/>
        <v>6.9316081330868765E-2</v>
      </c>
      <c r="BK232" s="40">
        <f t="shared" si="91"/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 s="4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</row>
    <row r="233" spans="1:134" s="32" customFormat="1" ht="17" thickBot="1" x14ac:dyDescent="0.25">
      <c r="A233" s="124" t="str">
        <f>CONFIGURACAO!$C$4</f>
        <v>AREA 21</v>
      </c>
      <c r="B233" s="125">
        <v>231</v>
      </c>
      <c r="C233" s="249" t="s">
        <v>289</v>
      </c>
      <c r="D233" s="126">
        <f t="shared" si="73"/>
        <v>20</v>
      </c>
      <c r="E233" s="250" t="s">
        <v>568</v>
      </c>
      <c r="F233" s="250">
        <v>1</v>
      </c>
      <c r="G233" s="250">
        <v>1</v>
      </c>
      <c r="H233" s="250">
        <v>1</v>
      </c>
      <c r="I233" s="250">
        <v>1</v>
      </c>
      <c r="J233" s="87"/>
      <c r="K233" s="94"/>
      <c r="L233" s="94"/>
      <c r="M233" s="154">
        <f t="shared" si="92"/>
        <v>4</v>
      </c>
      <c r="N233">
        <v>7.75</v>
      </c>
      <c r="O233">
        <v>5.25</v>
      </c>
      <c r="P233">
        <v>6.25</v>
      </c>
      <c r="Q233">
        <v>1.5</v>
      </c>
      <c r="R233">
        <v>2.5</v>
      </c>
      <c r="S233">
        <v>0</v>
      </c>
      <c r="T233">
        <v>0.75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s="139">
        <f t="shared" si="76"/>
        <v>13</v>
      </c>
      <c r="AD233" s="140">
        <f t="shared" si="77"/>
        <v>19.25</v>
      </c>
      <c r="AE233" s="141">
        <f t="shared" si="74"/>
        <v>0</v>
      </c>
      <c r="AF233" s="263">
        <f t="shared" si="75"/>
        <v>0</v>
      </c>
      <c r="AG233" s="265">
        <f t="shared" si="93"/>
        <v>13</v>
      </c>
      <c r="AI233" s="37">
        <f>IFERROR(IF(M233&gt;0,(N233*CONFIGURACAO!$C$20)+(O233*CONFIGURACAO!$C$21)+(P233*CONFIGURACAO!$C$22)+(Q233*CONFIGURACAO!$C$23)+(R233*CONFIGURACAO!$C$24),""),"")</f>
        <v>1680</v>
      </c>
      <c r="AJ233" s="38">
        <f>IF(S233=0,0,IF(CONFIGURACAO!$C$15="SIM",(IF(S233&gt;CONFIGURACAO!$C$16,CONFIGURACAO!$C$16*CONFIGURACAO!$C$25,S233*CONFIGURACAO!$C$25)),'PI AREA  P75'!S233*CONFIGURACAO!$C$25))</f>
        <v>0</v>
      </c>
      <c r="AK233" s="38">
        <f>IF(T233=0,0,IF(CONFIGURACAO!$C$17="SIM",(IF(T233&gt;CONFIGURACAO!$C$18,CONFIGURACAO!$C$18*CONFIGURACAO!$C$26,T233*CONFIGURACAO!$C$26)),'PI AREA  P75'!T233*CONFIGURACAO!$C$26))</f>
        <v>3.75</v>
      </c>
      <c r="AL233" s="38">
        <f>IFERROR(IF(M233&gt;0,(U233*CONFIGURACAO!$C$29)+(V233*CONFIGURACAO!$C$30),""),"")</f>
        <v>0</v>
      </c>
      <c r="AM233" s="38">
        <f>IF(W233=0,0,IF(CONFIGURACAO!$C$41="SIM",(IF(W233&gt;CONFIGURACAO!$C$41,CONFIGURACAO!$C$41*CONFIGURACAO!$C$31,W233*CONFIGURACAO!$C$31)),'PI AREA  P75'!W233*CONFIGURACAO!$C$31))</f>
        <v>0</v>
      </c>
      <c r="AN233" s="38">
        <f>IF(X233=0,0,IF(CONFIGURACAO!$C$39="SIM",(IF(X233&gt;CONFIGURACAO!$C$40,CONFIGURACAO!$C$40*CONFIGURACAO!$C$32,X233*CONFIGURACAO!$C$32)),'PI AREA  P75'!X233*CONFIGURACAO!$C$32))</f>
        <v>0</v>
      </c>
      <c r="AO233" s="38">
        <f>IFERROR(IF(M233&gt;0,(Y233*CONFIGURACAO!$C$33)+(Z233*CONFIGURACAO!$C$34)+(AA233*CONFIGURACAO!$C$35)+(AB233*CONFIGURACAO!$C$36),""),"")</f>
        <v>0</v>
      </c>
      <c r="AP233" s="38">
        <f>IF(AA233=0,0,IF(CONFIGURACAO!$C$46="SIM",(IF(AA233&gt;CONFIGURACAO!$C$47,CONFIGURACAO!$C$47*CONFIGURACAO!$C$35,AA233*CONFIGURACAO!$C$35)),'PI AREA  P75'!AA233*CONFIGURACAO!$C$35))</f>
        <v>0</v>
      </c>
      <c r="AQ233" s="38">
        <f>IF(AB233=0,0,IF(CONFIGURACAO!$C$44="SIM",(IF(AB233&gt;CONFIGURACAO!$C$45,CONFIGURACAO!$C$45*CONFIGURACAO!$C$36,AB233*CONFIGURACAO!$C$36)),'PI AREA  P75'!AB233*CONFIGURACAO!$C$36))</f>
        <v>0</v>
      </c>
      <c r="AR233" s="38">
        <f t="shared" si="94"/>
        <v>1683.75</v>
      </c>
      <c r="AS233" s="68">
        <f>IF(AR233="","",$AR233-(($AS$2/CONFIGURACAO!$C$6)*$M233))</f>
        <v>1383.75</v>
      </c>
      <c r="AT233" s="73">
        <f t="shared" si="78"/>
        <v>3</v>
      </c>
      <c r="AU233" s="75">
        <f>IF(AR233="","",$AR233-(($AU$2/CONFIGURACAO!$C$6)*$M233))</f>
        <v>1183.75</v>
      </c>
      <c r="AV233" s="76">
        <f t="shared" si="79"/>
        <v>4</v>
      </c>
      <c r="AW233" s="74">
        <f>IF(AR233="","",$AR233-(($AW$2/CONFIGURACAO!$C$6)*$M233))</f>
        <v>983.75</v>
      </c>
      <c r="AX233" s="72">
        <f t="shared" si="80"/>
        <v>5</v>
      </c>
      <c r="AZ233" s="39">
        <f t="shared" si="81"/>
        <v>0.15810527205374875</v>
      </c>
      <c r="BA233" s="146">
        <f t="shared" si="82"/>
        <v>24</v>
      </c>
      <c r="BB233" s="146">
        <f t="shared" si="83"/>
        <v>243</v>
      </c>
      <c r="BC233" s="32">
        <f t="shared" si="84"/>
        <v>170</v>
      </c>
      <c r="BD233" s="148"/>
      <c r="BE233" s="40">
        <f t="shared" si="85"/>
        <v>0.28874813710879288</v>
      </c>
      <c r="BF233" s="40">
        <f t="shared" si="86"/>
        <v>0.20254629629629628</v>
      </c>
      <c r="BG233" s="40">
        <f t="shared" si="87"/>
        <v>0.16058581706063721</v>
      </c>
      <c r="BH233" s="40">
        <f t="shared" si="88"/>
        <v>6.0630557801131774E-2</v>
      </c>
      <c r="BI233" s="40">
        <f t="shared" si="89"/>
        <v>0.26652452025586354</v>
      </c>
      <c r="BJ233" s="40">
        <f t="shared" si="90"/>
        <v>0</v>
      </c>
      <c r="BK233" s="40">
        <f t="shared" si="91"/>
        <v>0.1203852327447833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 s="42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</row>
    <row r="234" spans="1:134" s="32" customFormat="1" ht="17" thickBot="1" x14ac:dyDescent="0.25">
      <c r="A234" s="124" t="str">
        <f>CONFIGURACAO!$C$4</f>
        <v>AREA 21</v>
      </c>
      <c r="B234" s="125">
        <v>232</v>
      </c>
      <c r="C234" s="249" t="s">
        <v>289</v>
      </c>
      <c r="D234" s="126">
        <f t="shared" si="73"/>
        <v>21</v>
      </c>
      <c r="E234" s="250" t="s">
        <v>569</v>
      </c>
      <c r="F234" s="250">
        <v>1</v>
      </c>
      <c r="G234" s="250">
        <v>1</v>
      </c>
      <c r="H234" s="250">
        <v>1</v>
      </c>
      <c r="I234" s="250">
        <v>1</v>
      </c>
      <c r="J234" s="87"/>
      <c r="K234" s="94"/>
      <c r="L234" s="94"/>
      <c r="M234" s="154">
        <f t="shared" si="92"/>
        <v>4</v>
      </c>
      <c r="N234">
        <v>7</v>
      </c>
      <c r="O234">
        <v>8.75</v>
      </c>
      <c r="P234">
        <v>0.75</v>
      </c>
      <c r="Q234">
        <v>3</v>
      </c>
      <c r="R234">
        <v>3.5</v>
      </c>
      <c r="S234">
        <v>0.75</v>
      </c>
      <c r="T234">
        <v>1.5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s="139">
        <f t="shared" si="76"/>
        <v>15.75</v>
      </c>
      <c r="AD234" s="140">
        <f t="shared" si="77"/>
        <v>16.5</v>
      </c>
      <c r="AE234" s="141">
        <f t="shared" si="74"/>
        <v>0</v>
      </c>
      <c r="AF234" s="263">
        <f t="shared" si="75"/>
        <v>0</v>
      </c>
      <c r="AG234" s="265">
        <f t="shared" si="93"/>
        <v>15.75</v>
      </c>
      <c r="AI234" s="37">
        <f>IFERROR(IF(M234&gt;0,(N234*CONFIGURACAO!$C$20)+(O234*CONFIGURACAO!$C$21)+(P234*CONFIGURACAO!$C$22)+(Q234*CONFIGURACAO!$C$23)+(R234*CONFIGURACAO!$C$24),""),"")</f>
        <v>1635</v>
      </c>
      <c r="AJ234" s="38">
        <f>IF(S234=0,0,IF(CONFIGURACAO!$C$15="SIM",(IF(S234&gt;CONFIGURACAO!$C$16,CONFIGURACAO!$C$16*CONFIGURACAO!$C$25,S234*CONFIGURACAO!$C$25)),'PI AREA  P75'!S234*CONFIGURACAO!$C$25))</f>
        <v>7.5</v>
      </c>
      <c r="AK234" s="38">
        <f>IF(T234=0,0,IF(CONFIGURACAO!$C$17="SIM",(IF(T234&gt;CONFIGURACAO!$C$18,CONFIGURACAO!$C$18*CONFIGURACAO!$C$26,T234*CONFIGURACAO!$C$26)),'PI AREA  P75'!T234*CONFIGURACAO!$C$26))</f>
        <v>7.5</v>
      </c>
      <c r="AL234" s="38">
        <f>IFERROR(IF(M234&gt;0,(U234*CONFIGURACAO!$C$29)+(V234*CONFIGURACAO!$C$30),""),"")</f>
        <v>0</v>
      </c>
      <c r="AM234" s="38">
        <f>IF(W234=0,0,IF(CONFIGURACAO!$C$41="SIM",(IF(W234&gt;CONFIGURACAO!$C$41,CONFIGURACAO!$C$41*CONFIGURACAO!$C$31,W234*CONFIGURACAO!$C$31)),'PI AREA  P75'!W234*CONFIGURACAO!$C$31))</f>
        <v>0</v>
      </c>
      <c r="AN234" s="38">
        <f>IF(X234=0,0,IF(CONFIGURACAO!$C$39="SIM",(IF(X234&gt;CONFIGURACAO!$C$40,CONFIGURACAO!$C$40*CONFIGURACAO!$C$32,X234*CONFIGURACAO!$C$32)),'PI AREA  P75'!X234*CONFIGURACAO!$C$32))</f>
        <v>0</v>
      </c>
      <c r="AO234" s="38">
        <f>IFERROR(IF(M234&gt;0,(Y234*CONFIGURACAO!$C$33)+(Z234*CONFIGURACAO!$C$34)+(AA234*CONFIGURACAO!$C$35)+(AB234*CONFIGURACAO!$C$36),""),"")</f>
        <v>0</v>
      </c>
      <c r="AP234" s="38">
        <f>IF(AA234=0,0,IF(CONFIGURACAO!$C$46="SIM",(IF(AA234&gt;CONFIGURACAO!$C$47,CONFIGURACAO!$C$47*CONFIGURACAO!$C$35,AA234*CONFIGURACAO!$C$35)),'PI AREA  P75'!AA234*CONFIGURACAO!$C$35))</f>
        <v>0</v>
      </c>
      <c r="AQ234" s="38">
        <f>IF(AB234=0,0,IF(CONFIGURACAO!$C$44="SIM",(IF(AB234&gt;CONFIGURACAO!$C$45,CONFIGURACAO!$C$45*CONFIGURACAO!$C$36,AB234*CONFIGURACAO!$C$36)),'PI AREA  P75'!AB234*CONFIGURACAO!$C$36))</f>
        <v>0</v>
      </c>
      <c r="AR234" s="38">
        <f t="shared" si="94"/>
        <v>1650</v>
      </c>
      <c r="AS234" s="68">
        <f>IF(AR234="","",$AR234-(($AS$2/CONFIGURACAO!$C$6)*$M234))</f>
        <v>1350</v>
      </c>
      <c r="AT234" s="73">
        <f t="shared" si="78"/>
        <v>3</v>
      </c>
      <c r="AU234" s="75">
        <f>IF(AR234="","",$AR234-(($AU$2/CONFIGURACAO!$C$6)*$M234))</f>
        <v>1150</v>
      </c>
      <c r="AV234" s="76">
        <f t="shared" si="79"/>
        <v>4</v>
      </c>
      <c r="AW234" s="74">
        <f>IF(AR234="","",$AR234-(($AW$2/CONFIGURACAO!$C$6)*$M234))</f>
        <v>950</v>
      </c>
      <c r="AX234" s="72">
        <f t="shared" si="80"/>
        <v>5</v>
      </c>
      <c r="AZ234" s="39">
        <f t="shared" si="81"/>
        <v>0.15493612406158008</v>
      </c>
      <c r="BA234" s="146">
        <f t="shared" si="82"/>
        <v>25.25</v>
      </c>
      <c r="BB234" s="146">
        <f t="shared" si="83"/>
        <v>226</v>
      </c>
      <c r="BC234" s="32">
        <f t="shared" si="84"/>
        <v>174</v>
      </c>
      <c r="BD234" s="148"/>
      <c r="BE234" s="40">
        <f t="shared" si="85"/>
        <v>0.26080476900149036</v>
      </c>
      <c r="BF234" s="40">
        <f t="shared" si="86"/>
        <v>0.33757716049382713</v>
      </c>
      <c r="BG234" s="40">
        <f t="shared" si="87"/>
        <v>1.9270298047276462E-2</v>
      </c>
      <c r="BH234" s="40">
        <f t="shared" si="88"/>
        <v>0.12126111560226355</v>
      </c>
      <c r="BI234" s="40">
        <f t="shared" si="89"/>
        <v>0.37313432835820892</v>
      </c>
      <c r="BJ234" s="40">
        <f t="shared" si="90"/>
        <v>6.9316081330868765E-2</v>
      </c>
      <c r="BK234" s="40">
        <f t="shared" si="91"/>
        <v>0.2407704654895666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 s="42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</row>
    <row r="235" spans="1:134" s="32" customFormat="1" ht="17" thickBot="1" x14ac:dyDescent="0.25">
      <c r="A235" s="124" t="str">
        <f>CONFIGURACAO!$C$4</f>
        <v>AREA 21</v>
      </c>
      <c r="B235" s="125">
        <v>233</v>
      </c>
      <c r="C235" s="249" t="s">
        <v>290</v>
      </c>
      <c r="D235" s="126">
        <f t="shared" si="73"/>
        <v>1</v>
      </c>
      <c r="E235" s="250" t="s">
        <v>570</v>
      </c>
      <c r="F235" s="250">
        <v>1</v>
      </c>
      <c r="G235" s="250">
        <v>1</v>
      </c>
      <c r="H235" s="250">
        <v>1</v>
      </c>
      <c r="I235" s="250">
        <v>1</v>
      </c>
      <c r="J235" s="87"/>
      <c r="K235" s="94"/>
      <c r="L235" s="94"/>
      <c r="M235" s="154">
        <f t="shared" si="92"/>
        <v>4</v>
      </c>
      <c r="N235">
        <v>1</v>
      </c>
      <c r="O235">
        <v>5.5</v>
      </c>
      <c r="P235">
        <v>8</v>
      </c>
      <c r="Q235">
        <v>4.75</v>
      </c>
      <c r="R235">
        <v>0</v>
      </c>
      <c r="S235">
        <v>2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1</v>
      </c>
      <c r="AC235" s="139">
        <f t="shared" si="76"/>
        <v>6.5</v>
      </c>
      <c r="AD235" s="140">
        <f t="shared" si="77"/>
        <v>14.5</v>
      </c>
      <c r="AE235" s="141">
        <f t="shared" si="74"/>
        <v>0</v>
      </c>
      <c r="AF235" s="263">
        <f t="shared" si="75"/>
        <v>0</v>
      </c>
      <c r="AG235" s="265">
        <f t="shared" si="93"/>
        <v>6.5</v>
      </c>
      <c r="AI235" s="37">
        <f>IFERROR(IF(M235&gt;0,(N235*CONFIGURACAO!$C$20)+(O235*CONFIGURACAO!$C$21)+(P235*CONFIGURACAO!$C$22)+(Q235*CONFIGURACAO!$C$23)+(R235*CONFIGURACAO!$C$24),""),"")</f>
        <v>1210</v>
      </c>
      <c r="AJ235" s="38">
        <f>IF(S235=0,0,IF(CONFIGURACAO!$C$15="SIM",(IF(S235&gt;CONFIGURACAO!$C$16,CONFIGURACAO!$C$16*CONFIGURACAO!$C$25,S235*CONFIGURACAO!$C$25)),'PI AREA  P75'!S235*CONFIGURACAO!$C$25))</f>
        <v>20</v>
      </c>
      <c r="AK235" s="38">
        <f>IF(T235=0,0,IF(CONFIGURACAO!$C$17="SIM",(IF(T235&gt;CONFIGURACAO!$C$18,CONFIGURACAO!$C$18*CONFIGURACAO!$C$26,T235*CONFIGURACAO!$C$26)),'PI AREA  P75'!T235*CONFIGURACAO!$C$26))</f>
        <v>0</v>
      </c>
      <c r="AL235" s="38">
        <f>IFERROR(IF(M235&gt;0,(U235*CONFIGURACAO!$C$29)+(V235*CONFIGURACAO!$C$30),""),"")</f>
        <v>0</v>
      </c>
      <c r="AM235" s="38">
        <f>IF(W235=0,0,IF(CONFIGURACAO!$C$41="SIM",(IF(W235&gt;CONFIGURACAO!$C$41,CONFIGURACAO!$C$41*CONFIGURACAO!$C$31,W235*CONFIGURACAO!$C$31)),'PI AREA  P75'!W235*CONFIGURACAO!$C$31))</f>
        <v>0</v>
      </c>
      <c r="AN235" s="38">
        <f>IF(X235=0,0,IF(CONFIGURACAO!$C$39="SIM",(IF(X235&gt;CONFIGURACAO!$C$40,CONFIGURACAO!$C$40*CONFIGURACAO!$C$32,X235*CONFIGURACAO!$C$32)),'PI AREA  P75'!X235*CONFIGURACAO!$C$32))</f>
        <v>25</v>
      </c>
      <c r="AO235" s="38">
        <f>IFERROR(IF(M235&gt;0,(Y235*CONFIGURACAO!$C$33)+(Z235*CONFIGURACAO!$C$34)+(AA235*CONFIGURACAO!$C$35)+(AB235*CONFIGURACAO!$C$36),""),"")</f>
        <v>10</v>
      </c>
      <c r="AP235" s="38">
        <f>IF(AA235=0,0,IF(CONFIGURACAO!$C$46="SIM",(IF(AA235&gt;CONFIGURACAO!$C$47,CONFIGURACAO!$C$47*CONFIGURACAO!$C$35,AA235*CONFIGURACAO!$C$35)),'PI AREA  P75'!AA235*CONFIGURACAO!$C$35))</f>
        <v>0</v>
      </c>
      <c r="AQ235" s="38">
        <f>IF(AB235=0,0,IF(CONFIGURACAO!$C$44="SIM",(IF(AB235&gt;CONFIGURACAO!$C$45,CONFIGURACAO!$C$45*CONFIGURACAO!$C$36,AB235*CONFIGURACAO!$C$36)),'PI AREA  P75'!AB235*CONFIGURACAO!$C$36))</f>
        <v>10</v>
      </c>
      <c r="AR235" s="38">
        <f t="shared" si="94"/>
        <v>1275</v>
      </c>
      <c r="AS235" s="68">
        <f>IF(AR235="","",$AR235-(($AS$2/CONFIGURACAO!$C$6)*$M235))</f>
        <v>975</v>
      </c>
      <c r="AT235" s="73">
        <f t="shared" si="78"/>
        <v>3</v>
      </c>
      <c r="AU235" s="75">
        <f>IF(AR235="","",$AR235-(($AU$2/CONFIGURACAO!$C$6)*$M235))</f>
        <v>775</v>
      </c>
      <c r="AV235" s="76">
        <f t="shared" si="79"/>
        <v>4</v>
      </c>
      <c r="AW235" s="74">
        <f>IF(AR235="","",$AR235-(($AW$2/CONFIGURACAO!$C$6)*$M235))</f>
        <v>575</v>
      </c>
      <c r="AX235" s="72">
        <f t="shared" si="80"/>
        <v>5</v>
      </c>
      <c r="AZ235" s="39">
        <f t="shared" si="81"/>
        <v>0.11972336859303916</v>
      </c>
      <c r="BA235" s="146">
        <f t="shared" si="82"/>
        <v>23.25</v>
      </c>
      <c r="BB235" s="146">
        <f t="shared" si="83"/>
        <v>255</v>
      </c>
      <c r="BC235" s="32">
        <f t="shared" si="84"/>
        <v>276</v>
      </c>
      <c r="BD235" s="148"/>
      <c r="BE235" s="40">
        <f t="shared" si="85"/>
        <v>3.7257824143070044E-2</v>
      </c>
      <c r="BF235" s="40">
        <f t="shared" si="86"/>
        <v>0.21219135802469136</v>
      </c>
      <c r="BG235" s="40">
        <f t="shared" si="87"/>
        <v>0.20554984583761562</v>
      </c>
      <c r="BH235" s="40">
        <f t="shared" si="88"/>
        <v>0.19199676637025059</v>
      </c>
      <c r="BI235" s="40">
        <f t="shared" si="89"/>
        <v>0</v>
      </c>
      <c r="BJ235" s="40">
        <f t="shared" si="90"/>
        <v>0.18484288354898337</v>
      </c>
      <c r="BK235" s="40">
        <f t="shared" si="91"/>
        <v>0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1</v>
      </c>
      <c r="BT235" s="42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</row>
    <row r="236" spans="1:134" s="32" customFormat="1" ht="17" thickBot="1" x14ac:dyDescent="0.25">
      <c r="A236" s="124" t="str">
        <f>CONFIGURACAO!$C$4</f>
        <v>AREA 21</v>
      </c>
      <c r="B236" s="125">
        <v>234</v>
      </c>
      <c r="C236" s="249" t="s">
        <v>290</v>
      </c>
      <c r="D236" s="126">
        <f t="shared" si="73"/>
        <v>2</v>
      </c>
      <c r="E236" s="250" t="s">
        <v>571</v>
      </c>
      <c r="F236" s="250">
        <v>1</v>
      </c>
      <c r="G236" s="250">
        <v>1</v>
      </c>
      <c r="H236" s="250">
        <v>1</v>
      </c>
      <c r="I236" s="250">
        <v>1</v>
      </c>
      <c r="J236" s="87"/>
      <c r="K236" s="94"/>
      <c r="L236" s="94"/>
      <c r="M236" s="154">
        <f t="shared" si="92"/>
        <v>4</v>
      </c>
      <c r="N236">
        <v>1</v>
      </c>
      <c r="O236">
        <v>1.75</v>
      </c>
      <c r="P236">
        <v>5</v>
      </c>
      <c r="Q236">
        <v>7.5</v>
      </c>
      <c r="R236">
        <v>0</v>
      </c>
      <c r="S236">
        <v>2.75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4</v>
      </c>
      <c r="AC236" s="139">
        <f t="shared" si="76"/>
        <v>2.75</v>
      </c>
      <c r="AD236" s="140">
        <f t="shared" si="77"/>
        <v>7.75</v>
      </c>
      <c r="AE236" s="141">
        <f t="shared" si="74"/>
        <v>1</v>
      </c>
      <c r="AF236" s="263">
        <f t="shared" si="75"/>
        <v>0</v>
      </c>
      <c r="AG236" s="265">
        <f t="shared" si="93"/>
        <v>3.75</v>
      </c>
      <c r="AI236" s="37">
        <f>IFERROR(IF(M236&gt;0,(N236*CONFIGURACAO!$C$20)+(O236*CONFIGURACAO!$C$21)+(P236*CONFIGURACAO!$C$22)+(Q236*CONFIGURACAO!$C$23)+(R236*CONFIGURACAO!$C$24),""),"")</f>
        <v>840</v>
      </c>
      <c r="AJ236" s="38">
        <f>IF(S236=0,0,IF(CONFIGURACAO!$C$15="SIM",(IF(S236&gt;CONFIGURACAO!$C$16,CONFIGURACAO!$C$16*CONFIGURACAO!$C$25,S236*CONFIGURACAO!$C$25)),'PI AREA  P75'!S236*CONFIGURACAO!$C$25))</f>
        <v>27.5</v>
      </c>
      <c r="AK236" s="38">
        <f>IF(T236=0,0,IF(CONFIGURACAO!$C$17="SIM",(IF(T236&gt;CONFIGURACAO!$C$18,CONFIGURACAO!$C$18*CONFIGURACAO!$C$26,T236*CONFIGURACAO!$C$26)),'PI AREA  P75'!T236*CONFIGURACAO!$C$26))</f>
        <v>0</v>
      </c>
      <c r="AL236" s="38">
        <f>IFERROR(IF(M236&gt;0,(U236*CONFIGURACAO!$C$29)+(V236*CONFIGURACAO!$C$30),""),"")</f>
        <v>100</v>
      </c>
      <c r="AM236" s="38">
        <f>IF(W236=0,0,IF(CONFIGURACAO!$C$41="SIM",(IF(W236&gt;CONFIGURACAO!$C$41,CONFIGURACAO!$C$41*CONFIGURACAO!$C$31,W236*CONFIGURACAO!$C$31)),'PI AREA  P75'!W236*CONFIGURACAO!$C$31))</f>
        <v>0</v>
      </c>
      <c r="AN236" s="38">
        <f>IF(X236=0,0,IF(CONFIGURACAO!$C$39="SIM",(IF(X236&gt;CONFIGURACAO!$C$40,CONFIGURACAO!$C$40*CONFIGURACAO!$C$32,X236*CONFIGURACAO!$C$32)),'PI AREA  P75'!X236*CONFIGURACAO!$C$32))</f>
        <v>0</v>
      </c>
      <c r="AO236" s="38">
        <f>IFERROR(IF(M236&gt;0,(Y236*CONFIGURACAO!$C$33)+(Z236*CONFIGURACAO!$C$34)+(AA236*CONFIGURACAO!$C$35)+(AB236*CONFIGURACAO!$C$36),""),"")</f>
        <v>40</v>
      </c>
      <c r="AP236" s="38">
        <f>IF(AA236=0,0,IF(CONFIGURACAO!$C$46="SIM",(IF(AA236&gt;CONFIGURACAO!$C$47,CONFIGURACAO!$C$47*CONFIGURACAO!$C$35,AA236*CONFIGURACAO!$C$35)),'PI AREA  P75'!AA236*CONFIGURACAO!$C$35))</f>
        <v>0</v>
      </c>
      <c r="AQ236" s="38">
        <f>IF(AB236=0,0,IF(CONFIGURACAO!$C$44="SIM",(IF(AB236&gt;CONFIGURACAO!$C$45,CONFIGURACAO!$C$45*CONFIGURACAO!$C$36,AB236*CONFIGURACAO!$C$36)),'PI AREA  P75'!AB236*CONFIGURACAO!$C$36))</f>
        <v>20</v>
      </c>
      <c r="AR236" s="38">
        <f t="shared" si="94"/>
        <v>1027.5</v>
      </c>
      <c r="AS236" s="68">
        <f>IF(AR236="","",$AR236-(($AS$2/CONFIGURACAO!$C$6)*$M236))</f>
        <v>727.5</v>
      </c>
      <c r="AT236" s="73">
        <f t="shared" si="78"/>
        <v>3</v>
      </c>
      <c r="AU236" s="75">
        <f>IF(AR236="","",$AR236-(($AU$2/CONFIGURACAO!$C$6)*$M236))</f>
        <v>527.5</v>
      </c>
      <c r="AV236" s="76">
        <f t="shared" si="79"/>
        <v>4</v>
      </c>
      <c r="AW236" s="74">
        <f>IF(AR236="","",$AR236-(($AW$2/CONFIGURACAO!$C$6)*$M236))</f>
        <v>327.5</v>
      </c>
      <c r="AX236" s="72">
        <f t="shared" si="80"/>
        <v>5</v>
      </c>
      <c r="AZ236" s="39">
        <f t="shared" si="81"/>
        <v>9.6482949983802135E-2</v>
      </c>
      <c r="BA236" s="146">
        <f t="shared" si="82"/>
        <v>23</v>
      </c>
      <c r="BB236" s="146">
        <f t="shared" si="83"/>
        <v>261</v>
      </c>
      <c r="BC236" s="32">
        <f t="shared" si="84"/>
        <v>385</v>
      </c>
      <c r="BD236" s="148"/>
      <c r="BE236" s="40">
        <f t="shared" si="85"/>
        <v>3.7257824143070044E-2</v>
      </c>
      <c r="BF236" s="40">
        <f t="shared" si="86"/>
        <v>6.7515432098765427E-2</v>
      </c>
      <c r="BG236" s="40">
        <f t="shared" si="87"/>
        <v>0.12846865364850976</v>
      </c>
      <c r="BH236" s="40">
        <f t="shared" si="88"/>
        <v>0.30315278900565884</v>
      </c>
      <c r="BI236" s="40">
        <f t="shared" si="89"/>
        <v>0</v>
      </c>
      <c r="BJ236" s="40">
        <f t="shared" si="90"/>
        <v>0.25415896487985212</v>
      </c>
      <c r="BK236" s="40">
        <f t="shared" si="91"/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4</v>
      </c>
      <c r="BT236" s="42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</row>
    <row r="237" spans="1:134" s="32" customFormat="1" ht="17" thickBot="1" x14ac:dyDescent="0.25">
      <c r="A237" s="124" t="str">
        <f>CONFIGURACAO!$C$4</f>
        <v>AREA 21</v>
      </c>
      <c r="B237" s="125">
        <v>235</v>
      </c>
      <c r="C237" s="249" t="s">
        <v>290</v>
      </c>
      <c r="D237" s="126">
        <f t="shared" si="73"/>
        <v>3</v>
      </c>
      <c r="E237" s="250" t="s">
        <v>572</v>
      </c>
      <c r="F237" s="250">
        <v>1</v>
      </c>
      <c r="G237" s="250">
        <v>1</v>
      </c>
      <c r="H237" s="250">
        <v>1</v>
      </c>
      <c r="I237" s="250">
        <v>1</v>
      </c>
      <c r="J237" s="87"/>
      <c r="K237" s="94"/>
      <c r="L237" s="94"/>
      <c r="M237" s="154">
        <f t="shared" si="92"/>
        <v>4</v>
      </c>
      <c r="N237">
        <v>1.75</v>
      </c>
      <c r="O237">
        <v>8.25</v>
      </c>
      <c r="P237">
        <v>1</v>
      </c>
      <c r="Q237">
        <v>3.5</v>
      </c>
      <c r="R237">
        <v>2.75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s="139">
        <f t="shared" si="76"/>
        <v>10</v>
      </c>
      <c r="AD237" s="140">
        <f t="shared" si="77"/>
        <v>11</v>
      </c>
      <c r="AE237" s="141">
        <f t="shared" si="74"/>
        <v>0</v>
      </c>
      <c r="AF237" s="263">
        <f t="shared" si="75"/>
        <v>0</v>
      </c>
      <c r="AG237" s="265">
        <f t="shared" si="93"/>
        <v>10</v>
      </c>
      <c r="AI237" s="37">
        <f>IFERROR(IF(M237&gt;0,(N237*CONFIGURACAO!$C$20)+(O237*CONFIGURACAO!$C$21)+(P237*CONFIGURACAO!$C$22)+(Q237*CONFIGURACAO!$C$23)+(R237*CONFIGURACAO!$C$24),""),"")</f>
        <v>1090</v>
      </c>
      <c r="AJ237" s="38">
        <f>IF(S237=0,0,IF(CONFIGURACAO!$C$15="SIM",(IF(S237&gt;CONFIGURACAO!$C$16,CONFIGURACAO!$C$16*CONFIGURACAO!$C$25,S237*CONFIGURACAO!$C$25)),'PI AREA  P75'!S237*CONFIGURACAO!$C$25))</f>
        <v>10</v>
      </c>
      <c r="AK237" s="38">
        <f>IF(T237=0,0,IF(CONFIGURACAO!$C$17="SIM",(IF(T237&gt;CONFIGURACAO!$C$18,CONFIGURACAO!$C$18*CONFIGURACAO!$C$26,T237*CONFIGURACAO!$C$26)),'PI AREA  P75'!T237*CONFIGURACAO!$C$26))</f>
        <v>0</v>
      </c>
      <c r="AL237" s="38">
        <f>IFERROR(IF(M237&gt;0,(U237*CONFIGURACAO!$C$29)+(V237*CONFIGURACAO!$C$30),""),"")</f>
        <v>0</v>
      </c>
      <c r="AM237" s="38">
        <f>IF(W237=0,0,IF(CONFIGURACAO!$C$41="SIM",(IF(W237&gt;CONFIGURACAO!$C$41,CONFIGURACAO!$C$41*CONFIGURACAO!$C$31,W237*CONFIGURACAO!$C$31)),'PI AREA  P75'!W237*CONFIGURACAO!$C$31))</f>
        <v>0</v>
      </c>
      <c r="AN237" s="38">
        <f>IF(X237=0,0,IF(CONFIGURACAO!$C$39="SIM",(IF(X237&gt;CONFIGURACAO!$C$40,CONFIGURACAO!$C$40*CONFIGURACAO!$C$32,X237*CONFIGURACAO!$C$32)),'PI AREA  P75'!X237*CONFIGURACAO!$C$32))</f>
        <v>0</v>
      </c>
      <c r="AO237" s="38">
        <f>IFERROR(IF(M237&gt;0,(Y237*CONFIGURACAO!$C$33)+(Z237*CONFIGURACAO!$C$34)+(AA237*CONFIGURACAO!$C$35)+(AB237*CONFIGURACAO!$C$36),""),"")</f>
        <v>0</v>
      </c>
      <c r="AP237" s="38">
        <f>IF(AA237=0,0,IF(CONFIGURACAO!$C$46="SIM",(IF(AA237&gt;CONFIGURACAO!$C$47,CONFIGURACAO!$C$47*CONFIGURACAO!$C$35,AA237*CONFIGURACAO!$C$35)),'PI AREA  P75'!AA237*CONFIGURACAO!$C$35))</f>
        <v>0</v>
      </c>
      <c r="AQ237" s="38">
        <f>IF(AB237=0,0,IF(CONFIGURACAO!$C$44="SIM",(IF(AB237&gt;CONFIGURACAO!$C$45,CONFIGURACAO!$C$45*CONFIGURACAO!$C$36,AB237*CONFIGURACAO!$C$36)),'PI AREA  P75'!AB237*CONFIGURACAO!$C$36))</f>
        <v>0</v>
      </c>
      <c r="AR237" s="38">
        <f t="shared" si="94"/>
        <v>1100</v>
      </c>
      <c r="AS237" s="68">
        <f>IF(AR237="","",$AR237-(($AS$2/CONFIGURACAO!$C$6)*$M237))</f>
        <v>800</v>
      </c>
      <c r="AT237" s="73">
        <f t="shared" si="78"/>
        <v>3</v>
      </c>
      <c r="AU237" s="75">
        <f>IF(AR237="","",$AR237-(($AU$2/CONFIGURACAO!$C$6)*$M237))</f>
        <v>600</v>
      </c>
      <c r="AV237" s="76">
        <f t="shared" si="79"/>
        <v>4</v>
      </c>
      <c r="AW237" s="74">
        <f>IF(AR237="","",$AR237-(($AW$2/CONFIGURACAO!$C$6)*$M237))</f>
        <v>400</v>
      </c>
      <c r="AX237" s="72">
        <f t="shared" si="80"/>
        <v>5</v>
      </c>
      <c r="AZ237" s="39">
        <f t="shared" si="81"/>
        <v>0.10329074937438672</v>
      </c>
      <c r="BA237" s="146">
        <f t="shared" si="82"/>
        <v>18.25</v>
      </c>
      <c r="BB237" s="146">
        <f t="shared" si="83"/>
        <v>377</v>
      </c>
      <c r="BC237" s="32">
        <f t="shared" si="84"/>
        <v>345</v>
      </c>
      <c r="BD237" s="148"/>
      <c r="BE237" s="40">
        <f t="shared" si="85"/>
        <v>6.5201192250372589E-2</v>
      </c>
      <c r="BF237" s="40">
        <f t="shared" si="86"/>
        <v>0.31828703703703703</v>
      </c>
      <c r="BG237" s="40">
        <f t="shared" si="87"/>
        <v>2.5693730729701953E-2</v>
      </c>
      <c r="BH237" s="40">
        <f t="shared" si="88"/>
        <v>0.14147130153597412</v>
      </c>
      <c r="BI237" s="40">
        <f t="shared" si="89"/>
        <v>0.2931769722814499</v>
      </c>
      <c r="BJ237" s="40">
        <f t="shared" si="90"/>
        <v>9.2421441774491686E-2</v>
      </c>
      <c r="BK237" s="40">
        <f t="shared" si="91"/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 s="42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</row>
    <row r="238" spans="1:134" s="32" customFormat="1" ht="17" thickBot="1" x14ac:dyDescent="0.25">
      <c r="A238" s="124" t="str">
        <f>CONFIGURACAO!$C$4</f>
        <v>AREA 21</v>
      </c>
      <c r="B238" s="125">
        <v>236</v>
      </c>
      <c r="C238" s="249" t="s">
        <v>290</v>
      </c>
      <c r="D238" s="126">
        <f t="shared" si="73"/>
        <v>4</v>
      </c>
      <c r="E238" s="250" t="s">
        <v>573</v>
      </c>
      <c r="F238" s="250">
        <v>1</v>
      </c>
      <c r="G238" s="250">
        <v>1</v>
      </c>
      <c r="H238" s="250">
        <v>1</v>
      </c>
      <c r="I238" s="250">
        <v>1</v>
      </c>
      <c r="J238" s="87"/>
      <c r="K238" s="94"/>
      <c r="L238" s="94"/>
      <c r="M238" s="154">
        <f t="shared" si="92"/>
        <v>4</v>
      </c>
      <c r="N238">
        <v>0</v>
      </c>
      <c r="O238">
        <v>3.75</v>
      </c>
      <c r="P238">
        <v>6</v>
      </c>
      <c r="Q238">
        <v>2.75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s="139">
        <f t="shared" si="76"/>
        <v>3.75</v>
      </c>
      <c r="AD238" s="140">
        <f t="shared" si="77"/>
        <v>9.75</v>
      </c>
      <c r="AE238" s="141">
        <f t="shared" si="74"/>
        <v>0</v>
      </c>
      <c r="AF238" s="263">
        <f t="shared" si="75"/>
        <v>0</v>
      </c>
      <c r="AG238" s="265">
        <f t="shared" si="93"/>
        <v>3.75</v>
      </c>
      <c r="AI238" s="37">
        <f>IFERROR(IF(M238&gt;0,(N238*CONFIGURACAO!$C$20)+(O238*CONFIGURACAO!$C$21)+(P238*CONFIGURACAO!$C$22)+(Q238*CONFIGURACAO!$C$23)+(R238*CONFIGURACAO!$C$24),""),"")</f>
        <v>770</v>
      </c>
      <c r="AJ238" s="38">
        <f>IF(S238=0,0,IF(CONFIGURACAO!$C$15="SIM",(IF(S238&gt;CONFIGURACAO!$C$16,CONFIGURACAO!$C$16*CONFIGURACAO!$C$25,S238*CONFIGURACAO!$C$25)),'PI AREA  P75'!S238*CONFIGURACAO!$C$25))</f>
        <v>0</v>
      </c>
      <c r="AK238" s="38">
        <f>IF(T238=0,0,IF(CONFIGURACAO!$C$17="SIM",(IF(T238&gt;CONFIGURACAO!$C$18,CONFIGURACAO!$C$18*CONFIGURACAO!$C$26,T238*CONFIGURACAO!$C$26)),'PI AREA  P75'!T238*CONFIGURACAO!$C$26))</f>
        <v>0</v>
      </c>
      <c r="AL238" s="38">
        <f>IFERROR(IF(M238&gt;0,(U238*CONFIGURACAO!$C$29)+(V238*CONFIGURACAO!$C$30),""),"")</f>
        <v>0</v>
      </c>
      <c r="AM238" s="38">
        <f>IF(W238=0,0,IF(CONFIGURACAO!$C$41="SIM",(IF(W238&gt;CONFIGURACAO!$C$41,CONFIGURACAO!$C$41*CONFIGURACAO!$C$31,W238*CONFIGURACAO!$C$31)),'PI AREA  P75'!W238*CONFIGURACAO!$C$31))</f>
        <v>0</v>
      </c>
      <c r="AN238" s="38">
        <f>IF(X238=0,0,IF(CONFIGURACAO!$C$39="SIM",(IF(X238&gt;CONFIGURACAO!$C$40,CONFIGURACAO!$C$40*CONFIGURACAO!$C$32,X238*CONFIGURACAO!$C$32)),'PI AREA  P75'!X238*CONFIGURACAO!$C$32))</f>
        <v>0</v>
      </c>
      <c r="AO238" s="38">
        <f>IFERROR(IF(M238&gt;0,(Y238*CONFIGURACAO!$C$33)+(Z238*CONFIGURACAO!$C$34)+(AA238*CONFIGURACAO!$C$35)+(AB238*CONFIGURACAO!$C$36),""),"")</f>
        <v>0</v>
      </c>
      <c r="AP238" s="38">
        <f>IF(AA238=0,0,IF(CONFIGURACAO!$C$46="SIM",(IF(AA238&gt;CONFIGURACAO!$C$47,CONFIGURACAO!$C$47*CONFIGURACAO!$C$35,AA238*CONFIGURACAO!$C$35)),'PI AREA  P75'!AA238*CONFIGURACAO!$C$35))</f>
        <v>0</v>
      </c>
      <c r="AQ238" s="38">
        <f>IF(AB238=0,0,IF(CONFIGURACAO!$C$44="SIM",(IF(AB238&gt;CONFIGURACAO!$C$45,CONFIGURACAO!$C$45*CONFIGURACAO!$C$36,AB238*CONFIGURACAO!$C$36)),'PI AREA  P75'!AB238*CONFIGURACAO!$C$36))</f>
        <v>0</v>
      </c>
      <c r="AR238" s="38">
        <f t="shared" si="94"/>
        <v>770</v>
      </c>
      <c r="AS238" s="68">
        <f>IF(AR238="","",$AR238-(($AS$2/CONFIGURACAO!$C$6)*$M238))</f>
        <v>470</v>
      </c>
      <c r="AT238" s="73">
        <f t="shared" si="78"/>
        <v>3</v>
      </c>
      <c r="AU238" s="75">
        <f>IF(AR238="","",$AR238-(($AU$2/CONFIGURACAO!$C$6)*$M238))</f>
        <v>270</v>
      </c>
      <c r="AV238" s="76">
        <f t="shared" si="79"/>
        <v>4</v>
      </c>
      <c r="AW238" s="74">
        <f>IF(AR238="","",$AR238-(($AW$2/CONFIGURACAO!$C$6)*$M238))</f>
        <v>70</v>
      </c>
      <c r="AX238" s="72">
        <f t="shared" si="80"/>
        <v>5</v>
      </c>
      <c r="AZ238" s="39">
        <f t="shared" si="81"/>
        <v>7.230352456207069E-2</v>
      </c>
      <c r="BA238" s="146">
        <f t="shared" si="82"/>
        <v>12.5</v>
      </c>
      <c r="BB238" s="146">
        <f t="shared" si="83"/>
        <v>570</v>
      </c>
      <c r="BC238" s="32">
        <f t="shared" si="84"/>
        <v>520</v>
      </c>
      <c r="BD238" s="148"/>
      <c r="BE238" s="40">
        <f t="shared" si="85"/>
        <v>0</v>
      </c>
      <c r="BF238" s="40">
        <f t="shared" si="86"/>
        <v>0.14467592592592593</v>
      </c>
      <c r="BG238" s="40">
        <f t="shared" si="87"/>
        <v>0.1541623843782117</v>
      </c>
      <c r="BH238" s="40">
        <f t="shared" si="88"/>
        <v>0.11115602263540826</v>
      </c>
      <c r="BI238" s="40">
        <f t="shared" si="89"/>
        <v>0</v>
      </c>
      <c r="BJ238" s="40">
        <f t="shared" si="90"/>
        <v>0</v>
      </c>
      <c r="BK238" s="40">
        <f t="shared" si="91"/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 s="42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</row>
    <row r="239" spans="1:134" s="32" customFormat="1" ht="17" thickBot="1" x14ac:dyDescent="0.25">
      <c r="A239" s="124" t="str">
        <f>CONFIGURACAO!$C$4</f>
        <v>AREA 21</v>
      </c>
      <c r="B239" s="125">
        <v>237</v>
      </c>
      <c r="C239" s="249" t="s">
        <v>290</v>
      </c>
      <c r="D239" s="126">
        <f t="shared" ref="D239:D302" si="95">IF(C238=C239,D238+1,1)</f>
        <v>5</v>
      </c>
      <c r="E239" s="250" t="s">
        <v>574</v>
      </c>
      <c r="F239" s="250">
        <v>1</v>
      </c>
      <c r="G239" s="250">
        <v>1</v>
      </c>
      <c r="H239" s="250">
        <v>1</v>
      </c>
      <c r="I239" s="250">
        <v>1</v>
      </c>
      <c r="J239" s="87"/>
      <c r="K239" s="94"/>
      <c r="L239" s="94"/>
      <c r="M239" s="154">
        <f t="shared" si="92"/>
        <v>4</v>
      </c>
      <c r="N239">
        <v>0</v>
      </c>
      <c r="O239">
        <v>2.25</v>
      </c>
      <c r="P239">
        <v>6.25</v>
      </c>
      <c r="Q239">
        <v>3</v>
      </c>
      <c r="R239">
        <v>1.5</v>
      </c>
      <c r="S239">
        <v>1.5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 s="139">
        <f t="shared" si="76"/>
        <v>2.25</v>
      </c>
      <c r="AD239" s="140">
        <f t="shared" si="77"/>
        <v>8.5</v>
      </c>
      <c r="AE239" s="141">
        <f t="shared" ref="AE239:AE302" si="96">IFERROR((U239+V239),"")</f>
        <v>0</v>
      </c>
      <c r="AF239" s="263">
        <f t="shared" ref="AF239:AF302" si="97">IFERROR((Y239+Z239),"")</f>
        <v>0</v>
      </c>
      <c r="AG239" s="265">
        <f t="shared" si="93"/>
        <v>2.25</v>
      </c>
      <c r="AI239" s="37">
        <f>IFERROR(IF(M239&gt;0,(N239*CONFIGURACAO!$C$20)+(O239*CONFIGURACAO!$C$21)+(P239*CONFIGURACAO!$C$22)+(Q239*CONFIGURACAO!$C$23)+(R239*CONFIGURACAO!$C$24),""),"")</f>
        <v>705</v>
      </c>
      <c r="AJ239" s="38">
        <f>IF(S239=0,0,IF(CONFIGURACAO!$C$15="SIM",(IF(S239&gt;CONFIGURACAO!$C$16,CONFIGURACAO!$C$16*CONFIGURACAO!$C$25,S239*CONFIGURACAO!$C$25)),'PI AREA  P75'!S239*CONFIGURACAO!$C$25))</f>
        <v>15</v>
      </c>
      <c r="AK239" s="38">
        <f>IF(T239=0,0,IF(CONFIGURACAO!$C$17="SIM",(IF(T239&gt;CONFIGURACAO!$C$18,CONFIGURACAO!$C$18*CONFIGURACAO!$C$26,T239*CONFIGURACAO!$C$26)),'PI AREA  P75'!T239*CONFIGURACAO!$C$26))</f>
        <v>0</v>
      </c>
      <c r="AL239" s="38">
        <f>IFERROR(IF(M239&gt;0,(U239*CONFIGURACAO!$C$29)+(V239*CONFIGURACAO!$C$30),""),"")</f>
        <v>0</v>
      </c>
      <c r="AM239" s="38">
        <f>IF(W239=0,0,IF(CONFIGURACAO!$C$41="SIM",(IF(W239&gt;CONFIGURACAO!$C$41,CONFIGURACAO!$C$41*CONFIGURACAO!$C$31,W239*CONFIGURACAO!$C$31)),'PI AREA  P75'!W239*CONFIGURACAO!$C$31))</f>
        <v>0</v>
      </c>
      <c r="AN239" s="38">
        <f>IF(X239=0,0,IF(CONFIGURACAO!$C$39="SIM",(IF(X239&gt;CONFIGURACAO!$C$40,CONFIGURACAO!$C$40*CONFIGURACAO!$C$32,X239*CONFIGURACAO!$C$32)),'PI AREA  P75'!X239*CONFIGURACAO!$C$32))</f>
        <v>0</v>
      </c>
      <c r="AO239" s="38">
        <f>IFERROR(IF(M239&gt;0,(Y239*CONFIGURACAO!$C$33)+(Z239*CONFIGURACAO!$C$34)+(AA239*CONFIGURACAO!$C$35)+(AB239*CONFIGURACAO!$C$36),""),"")</f>
        <v>0</v>
      </c>
      <c r="AP239" s="38">
        <f>IF(AA239=0,0,IF(CONFIGURACAO!$C$46="SIM",(IF(AA239&gt;CONFIGURACAO!$C$47,CONFIGURACAO!$C$47*CONFIGURACAO!$C$35,AA239*CONFIGURACAO!$C$35)),'PI AREA  P75'!AA239*CONFIGURACAO!$C$35))</f>
        <v>0</v>
      </c>
      <c r="AQ239" s="38">
        <f>IF(AB239=0,0,IF(CONFIGURACAO!$C$44="SIM",(IF(AB239&gt;CONFIGURACAO!$C$45,CONFIGURACAO!$C$45*CONFIGURACAO!$C$36,AB239*CONFIGURACAO!$C$36)),'PI AREA  P75'!AB239*CONFIGURACAO!$C$36))</f>
        <v>0</v>
      </c>
      <c r="AR239" s="38">
        <f t="shared" si="94"/>
        <v>720</v>
      </c>
      <c r="AS239" s="68">
        <f>IF(AR239="","",$AR239-(($AS$2/CONFIGURACAO!$C$6)*$M239))</f>
        <v>420</v>
      </c>
      <c r="AT239" s="73">
        <f t="shared" si="78"/>
        <v>3</v>
      </c>
      <c r="AU239" s="75">
        <f>IF(AR239="","",$AR239-(($AU$2/CONFIGURACAO!$C$6)*$M239))</f>
        <v>220</v>
      </c>
      <c r="AV239" s="76">
        <f t="shared" si="79"/>
        <v>4</v>
      </c>
      <c r="AW239" s="74">
        <f>IF(AR239="","",$AR239-(($AW$2/CONFIGURACAO!$C$6)*$M239))</f>
        <v>20</v>
      </c>
      <c r="AX239" s="72">
        <f t="shared" si="80"/>
        <v>5</v>
      </c>
      <c r="AZ239" s="39">
        <f t="shared" si="81"/>
        <v>6.7608490499598578E-2</v>
      </c>
      <c r="BA239" s="146">
        <f t="shared" si="82"/>
        <v>14.5</v>
      </c>
      <c r="BB239" s="146">
        <f t="shared" si="83"/>
        <v>501</v>
      </c>
      <c r="BC239" s="32">
        <f t="shared" si="84"/>
        <v>554</v>
      </c>
      <c r="BD239" s="148"/>
      <c r="BE239" s="40">
        <f t="shared" si="85"/>
        <v>0</v>
      </c>
      <c r="BF239" s="40">
        <f t="shared" si="86"/>
        <v>8.6805555555555552E-2</v>
      </c>
      <c r="BG239" s="40">
        <f t="shared" si="87"/>
        <v>0.16058581706063721</v>
      </c>
      <c r="BH239" s="40">
        <f t="shared" si="88"/>
        <v>0.12126111560226355</v>
      </c>
      <c r="BI239" s="40">
        <f t="shared" si="89"/>
        <v>0.15991471215351813</v>
      </c>
      <c r="BJ239" s="40">
        <f t="shared" si="90"/>
        <v>0.13863216266173753</v>
      </c>
      <c r="BK239" s="40">
        <f t="shared" si="91"/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 s="42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</row>
    <row r="240" spans="1:134" s="32" customFormat="1" ht="17" thickBot="1" x14ac:dyDescent="0.25">
      <c r="A240" s="124" t="str">
        <f>CONFIGURACAO!$C$4</f>
        <v>AREA 21</v>
      </c>
      <c r="B240" s="125">
        <v>238</v>
      </c>
      <c r="C240" s="249" t="s">
        <v>290</v>
      </c>
      <c r="D240" s="126">
        <f t="shared" si="95"/>
        <v>6</v>
      </c>
      <c r="E240" s="250" t="s">
        <v>575</v>
      </c>
      <c r="F240" s="250">
        <v>1</v>
      </c>
      <c r="G240" s="250">
        <v>1</v>
      </c>
      <c r="H240" s="250">
        <v>1</v>
      </c>
      <c r="I240" s="250">
        <v>1</v>
      </c>
      <c r="J240" s="87"/>
      <c r="K240" s="94"/>
      <c r="L240" s="94"/>
      <c r="M240" s="154">
        <f t="shared" si="92"/>
        <v>4</v>
      </c>
      <c r="N240">
        <v>0.75</v>
      </c>
      <c r="O240">
        <v>2.5</v>
      </c>
      <c r="P240">
        <v>3.5</v>
      </c>
      <c r="Q240">
        <v>6.5</v>
      </c>
      <c r="R240">
        <v>0</v>
      </c>
      <c r="S240">
        <v>4.5</v>
      </c>
      <c r="T240">
        <v>1.75</v>
      </c>
      <c r="U240">
        <v>0</v>
      </c>
      <c r="V240">
        <v>2</v>
      </c>
      <c r="W240">
        <v>3</v>
      </c>
      <c r="X240">
        <v>0</v>
      </c>
      <c r="Y240">
        <v>0</v>
      </c>
      <c r="Z240">
        <v>4</v>
      </c>
      <c r="AA240">
        <v>5</v>
      </c>
      <c r="AB240">
        <v>1</v>
      </c>
      <c r="AC240" s="139">
        <f t="shared" si="76"/>
        <v>3.25</v>
      </c>
      <c r="AD240" s="140">
        <f t="shared" si="77"/>
        <v>6.75</v>
      </c>
      <c r="AE240" s="141">
        <f t="shared" si="96"/>
        <v>2</v>
      </c>
      <c r="AF240" s="263">
        <f t="shared" si="97"/>
        <v>4</v>
      </c>
      <c r="AG240" s="265">
        <f t="shared" si="93"/>
        <v>9.25</v>
      </c>
      <c r="AI240" s="37">
        <f>IFERROR(IF(M240&gt;0,(N240*CONFIGURACAO!$C$20)+(O240*CONFIGURACAO!$C$21)+(P240*CONFIGURACAO!$C$22)+(Q240*CONFIGURACAO!$C$23)+(R240*CONFIGURACAO!$C$24),""),"")</f>
        <v>745</v>
      </c>
      <c r="AJ240" s="38">
        <f>IF(S240=0,0,IF(CONFIGURACAO!$C$15="SIM",(IF(S240&gt;CONFIGURACAO!$C$16,CONFIGURACAO!$C$16*CONFIGURACAO!$C$25,S240*CONFIGURACAO!$C$25)),'PI AREA  P75'!S240*CONFIGURACAO!$C$25))</f>
        <v>40</v>
      </c>
      <c r="AK240" s="38">
        <f>IF(T240=0,0,IF(CONFIGURACAO!$C$17="SIM",(IF(T240&gt;CONFIGURACAO!$C$18,CONFIGURACAO!$C$18*CONFIGURACAO!$C$26,T240*CONFIGURACAO!$C$26)),'PI AREA  P75'!T240*CONFIGURACAO!$C$26))</f>
        <v>8.75</v>
      </c>
      <c r="AL240" s="38">
        <f>IFERROR(IF(M240&gt;0,(U240*CONFIGURACAO!$C$29)+(V240*CONFIGURACAO!$C$30),""),"")</f>
        <v>200</v>
      </c>
      <c r="AM240" s="38">
        <f>IF(W240=0,0,IF(CONFIGURACAO!$C$41="SIM",(IF(W240&gt;CONFIGURACAO!$C$41,CONFIGURACAO!$C$41*CONFIGURACAO!$C$31,W240*CONFIGURACAO!$C$31)),'PI AREA  P75'!W240*CONFIGURACAO!$C$31))</f>
        <v>150</v>
      </c>
      <c r="AN240" s="38">
        <f>IF(X240=0,0,IF(CONFIGURACAO!$C$39="SIM",(IF(X240&gt;CONFIGURACAO!$C$40,CONFIGURACAO!$C$40*CONFIGURACAO!$C$32,X240*CONFIGURACAO!$C$32)),'PI AREA  P75'!X240*CONFIGURACAO!$C$32))</f>
        <v>0</v>
      </c>
      <c r="AO240" s="38">
        <f>IFERROR(IF(M240&gt;0,(Y240*CONFIGURACAO!$C$33)+(Z240*CONFIGURACAO!$C$34)+(AA240*CONFIGURACAO!$C$35)+(AB240*CONFIGURACAO!$C$36),""),"")</f>
        <v>335</v>
      </c>
      <c r="AP240" s="38">
        <f>IF(AA240=0,0,IF(CONFIGURACAO!$C$46="SIM",(IF(AA240&gt;CONFIGURACAO!$C$47,CONFIGURACAO!$C$47*CONFIGURACAO!$C$35,AA240*CONFIGURACAO!$C$35)),'PI AREA  P75'!AA240*CONFIGURACAO!$C$35))</f>
        <v>125</v>
      </c>
      <c r="AQ240" s="38">
        <f>IF(AB240=0,0,IF(CONFIGURACAO!$C$44="SIM",(IF(AB240&gt;CONFIGURACAO!$C$45,CONFIGURACAO!$C$45*CONFIGURACAO!$C$36,AB240*CONFIGURACAO!$C$36)),'PI AREA  P75'!AB240*CONFIGURACAO!$C$36))</f>
        <v>10</v>
      </c>
      <c r="AR240" s="38">
        <f t="shared" si="94"/>
        <v>1613.75</v>
      </c>
      <c r="AS240" s="68">
        <f>IF(AR240="","",$AR240-(($AS$2/CONFIGURACAO!$C$6)*$M240))</f>
        <v>1313.75</v>
      </c>
      <c r="AT240" s="73">
        <f t="shared" si="78"/>
        <v>3</v>
      </c>
      <c r="AU240" s="75">
        <f>IF(AR240="","",$AR240-(($AU$2/CONFIGURACAO!$C$6)*$M240))</f>
        <v>1113.75</v>
      </c>
      <c r="AV240" s="76">
        <f t="shared" si="79"/>
        <v>4</v>
      </c>
      <c r="AW240" s="74">
        <f>IF(AR240="","",$AR240-(($AW$2/CONFIGURACAO!$C$6)*$M240))</f>
        <v>913.75</v>
      </c>
      <c r="AX240" s="72">
        <f t="shared" si="80"/>
        <v>5</v>
      </c>
      <c r="AZ240" s="39">
        <f t="shared" si="81"/>
        <v>0.15153222436628777</v>
      </c>
      <c r="BA240" s="146">
        <f t="shared" si="82"/>
        <v>34.5</v>
      </c>
      <c r="BB240" s="146">
        <f t="shared" si="83"/>
        <v>107</v>
      </c>
      <c r="BC240" s="32">
        <f t="shared" si="84"/>
        <v>186</v>
      </c>
      <c r="BD240" s="148"/>
      <c r="BE240" s="40">
        <f t="shared" si="85"/>
        <v>2.7943368107302535E-2</v>
      </c>
      <c r="BF240" s="40">
        <f t="shared" si="86"/>
        <v>9.6450617283950615E-2</v>
      </c>
      <c r="BG240" s="40">
        <f t="shared" si="87"/>
        <v>8.9928057553956844E-2</v>
      </c>
      <c r="BH240" s="40">
        <f t="shared" si="88"/>
        <v>0.26273241713823769</v>
      </c>
      <c r="BI240" s="40">
        <f t="shared" si="89"/>
        <v>0</v>
      </c>
      <c r="BJ240" s="40">
        <f t="shared" si="90"/>
        <v>0.41589648798521256</v>
      </c>
      <c r="BK240" s="40">
        <f t="shared" si="91"/>
        <v>0.2808988764044944</v>
      </c>
      <c r="BL240">
        <v>0</v>
      </c>
      <c r="BM240">
        <v>2</v>
      </c>
      <c r="BN240">
        <v>3</v>
      </c>
      <c r="BO240">
        <v>0</v>
      </c>
      <c r="BP240">
        <v>0</v>
      </c>
      <c r="BQ240">
        <v>4</v>
      </c>
      <c r="BR240">
        <v>5</v>
      </c>
      <c r="BS240">
        <v>1</v>
      </c>
      <c r="BT240" s="42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</row>
    <row r="241" spans="1:134" s="32" customFormat="1" ht="17" thickBot="1" x14ac:dyDescent="0.25">
      <c r="A241" s="124" t="str">
        <f>CONFIGURACAO!$C$4</f>
        <v>AREA 21</v>
      </c>
      <c r="B241" s="125">
        <v>239</v>
      </c>
      <c r="C241" s="249" t="s">
        <v>290</v>
      </c>
      <c r="D241" s="126">
        <f t="shared" si="95"/>
        <v>7</v>
      </c>
      <c r="E241" s="250" t="s">
        <v>576</v>
      </c>
      <c r="F241" s="250">
        <v>1</v>
      </c>
      <c r="G241" s="250">
        <v>1</v>
      </c>
      <c r="H241" s="250">
        <v>1</v>
      </c>
      <c r="I241" s="250">
        <v>1</v>
      </c>
      <c r="J241" s="87"/>
      <c r="K241" s="94"/>
      <c r="L241" s="94"/>
      <c r="M241" s="154">
        <f t="shared" si="92"/>
        <v>4</v>
      </c>
      <c r="N241">
        <v>0.75</v>
      </c>
      <c r="O241">
        <v>2.75</v>
      </c>
      <c r="P241">
        <v>2.25</v>
      </c>
      <c r="Q241">
        <v>3.75</v>
      </c>
      <c r="R241">
        <v>0</v>
      </c>
      <c r="S241">
        <v>0</v>
      </c>
      <c r="T241">
        <v>1</v>
      </c>
      <c r="U241">
        <v>0</v>
      </c>
      <c r="V241">
        <v>3</v>
      </c>
      <c r="W241">
        <v>2</v>
      </c>
      <c r="X241">
        <v>0</v>
      </c>
      <c r="Y241">
        <v>0</v>
      </c>
      <c r="Z241">
        <v>6</v>
      </c>
      <c r="AA241">
        <v>2</v>
      </c>
      <c r="AB241">
        <v>0</v>
      </c>
      <c r="AC241" s="139">
        <f t="shared" si="76"/>
        <v>3.5</v>
      </c>
      <c r="AD241" s="140">
        <f t="shared" si="77"/>
        <v>5.75</v>
      </c>
      <c r="AE241" s="141">
        <f t="shared" si="96"/>
        <v>3</v>
      </c>
      <c r="AF241" s="263">
        <f t="shared" si="97"/>
        <v>6</v>
      </c>
      <c r="AG241" s="265">
        <f t="shared" si="93"/>
        <v>12.5</v>
      </c>
      <c r="AI241" s="37">
        <f>IFERROR(IF(M241&gt;0,(N241*CONFIGURACAO!$C$20)+(O241*CONFIGURACAO!$C$21)+(P241*CONFIGURACAO!$C$22)+(Q241*CONFIGURACAO!$C$23)+(R241*CONFIGURACAO!$C$24),""),"")</f>
        <v>580</v>
      </c>
      <c r="AJ241" s="38">
        <f>IF(S241=0,0,IF(CONFIGURACAO!$C$15="SIM",(IF(S241&gt;CONFIGURACAO!$C$16,CONFIGURACAO!$C$16*CONFIGURACAO!$C$25,S241*CONFIGURACAO!$C$25)),'PI AREA  P75'!S241*CONFIGURACAO!$C$25))</f>
        <v>0</v>
      </c>
      <c r="AK241" s="38">
        <f>IF(T241=0,0,IF(CONFIGURACAO!$C$17="SIM",(IF(T241&gt;CONFIGURACAO!$C$18,CONFIGURACAO!$C$18*CONFIGURACAO!$C$26,T241*CONFIGURACAO!$C$26)),'PI AREA  P75'!T241*CONFIGURACAO!$C$26))</f>
        <v>5</v>
      </c>
      <c r="AL241" s="38">
        <f>IFERROR(IF(M241&gt;0,(U241*CONFIGURACAO!$C$29)+(V241*CONFIGURACAO!$C$30),""),"")</f>
        <v>300</v>
      </c>
      <c r="AM241" s="38">
        <f>IF(W241=0,0,IF(CONFIGURACAO!$C$41="SIM",(IF(W241&gt;CONFIGURACAO!$C$41,CONFIGURACAO!$C$41*CONFIGURACAO!$C$31,W241*CONFIGURACAO!$C$31)),'PI AREA  P75'!W241*CONFIGURACAO!$C$31))</f>
        <v>100</v>
      </c>
      <c r="AN241" s="38">
        <f>IF(X241=0,0,IF(CONFIGURACAO!$C$39="SIM",(IF(X241&gt;CONFIGURACAO!$C$40,CONFIGURACAO!$C$40*CONFIGURACAO!$C$32,X241*CONFIGURACAO!$C$32)),'PI AREA  P75'!X241*CONFIGURACAO!$C$32))</f>
        <v>0</v>
      </c>
      <c r="AO241" s="38">
        <f>IFERROR(IF(M241&gt;0,(Y241*CONFIGURACAO!$C$33)+(Z241*CONFIGURACAO!$C$34)+(AA241*CONFIGURACAO!$C$35)+(AB241*CONFIGURACAO!$C$36),""),"")</f>
        <v>350</v>
      </c>
      <c r="AP241" s="38">
        <f>IF(AA241=0,0,IF(CONFIGURACAO!$C$46="SIM",(IF(AA241&gt;CONFIGURACAO!$C$47,CONFIGURACAO!$C$47*CONFIGURACAO!$C$35,AA241*CONFIGURACAO!$C$35)),'PI AREA  P75'!AA241*CONFIGURACAO!$C$35))</f>
        <v>50</v>
      </c>
      <c r="AQ241" s="38">
        <f>IF(AB241=0,0,IF(CONFIGURACAO!$C$44="SIM",(IF(AB241&gt;CONFIGURACAO!$C$45,CONFIGURACAO!$C$45*CONFIGURACAO!$C$36,AB241*CONFIGURACAO!$C$36)),'PI AREA  P75'!AB241*CONFIGURACAO!$C$36))</f>
        <v>0</v>
      </c>
      <c r="AR241" s="38">
        <f t="shared" si="94"/>
        <v>1385</v>
      </c>
      <c r="AS241" s="68">
        <f>IF(AR241="","",$AR241-(($AS$2/CONFIGURACAO!$C$6)*$M241))</f>
        <v>1085</v>
      </c>
      <c r="AT241" s="73">
        <f t="shared" si="78"/>
        <v>3</v>
      </c>
      <c r="AU241" s="75">
        <f>IF(AR241="","",$AR241-(($AU$2/CONFIGURACAO!$C$6)*$M241))</f>
        <v>885</v>
      </c>
      <c r="AV241" s="76">
        <f t="shared" si="79"/>
        <v>4</v>
      </c>
      <c r="AW241" s="74">
        <f>IF(AR241="","",$AR241-(($AW$2/CONFIGURACAO!$C$6)*$M241))</f>
        <v>685</v>
      </c>
      <c r="AX241" s="72">
        <f t="shared" si="80"/>
        <v>5</v>
      </c>
      <c r="AZ241" s="39">
        <f t="shared" si="81"/>
        <v>0.13005244353047782</v>
      </c>
      <c r="BA241" s="146">
        <f t="shared" si="82"/>
        <v>23.5</v>
      </c>
      <c r="BB241" s="146">
        <f t="shared" si="83"/>
        <v>250</v>
      </c>
      <c r="BC241" s="32">
        <f t="shared" si="84"/>
        <v>234</v>
      </c>
      <c r="BD241" s="148"/>
      <c r="BE241" s="40">
        <f t="shared" si="85"/>
        <v>2.7943368107302535E-2</v>
      </c>
      <c r="BF241" s="40">
        <f t="shared" si="86"/>
        <v>0.10609567901234568</v>
      </c>
      <c r="BG241" s="40">
        <f t="shared" si="87"/>
        <v>5.7810894141829397E-2</v>
      </c>
      <c r="BH241" s="40">
        <f t="shared" si="88"/>
        <v>0.15157639450282942</v>
      </c>
      <c r="BI241" s="40">
        <f t="shared" si="89"/>
        <v>0</v>
      </c>
      <c r="BJ241" s="40">
        <f t="shared" si="90"/>
        <v>0</v>
      </c>
      <c r="BK241" s="40">
        <f t="shared" si="91"/>
        <v>0.16051364365971107</v>
      </c>
      <c r="BL241">
        <v>0</v>
      </c>
      <c r="BM241">
        <v>3</v>
      </c>
      <c r="BN241">
        <v>2</v>
      </c>
      <c r="BO241">
        <v>0</v>
      </c>
      <c r="BP241">
        <v>0</v>
      </c>
      <c r="BQ241">
        <v>6</v>
      </c>
      <c r="BR241">
        <v>2</v>
      </c>
      <c r="BS241">
        <v>0</v>
      </c>
      <c r="BT241" s="42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</row>
    <row r="242" spans="1:134" s="32" customFormat="1" ht="17" thickBot="1" x14ac:dyDescent="0.25">
      <c r="A242" s="124" t="str">
        <f>CONFIGURACAO!$C$4</f>
        <v>AREA 21</v>
      </c>
      <c r="B242" s="125">
        <v>240</v>
      </c>
      <c r="C242" s="249" t="s">
        <v>290</v>
      </c>
      <c r="D242" s="126">
        <f t="shared" si="95"/>
        <v>8</v>
      </c>
      <c r="E242" s="250" t="s">
        <v>577</v>
      </c>
      <c r="F242" s="250">
        <v>1</v>
      </c>
      <c r="G242" s="250">
        <v>1</v>
      </c>
      <c r="H242" s="250">
        <v>1</v>
      </c>
      <c r="I242" s="250">
        <v>1</v>
      </c>
      <c r="J242" s="87"/>
      <c r="K242" s="94"/>
      <c r="L242" s="94"/>
      <c r="M242" s="154">
        <f t="shared" si="92"/>
        <v>4</v>
      </c>
      <c r="N242">
        <v>0</v>
      </c>
      <c r="O242">
        <v>2.5</v>
      </c>
      <c r="P242">
        <v>0.75</v>
      </c>
      <c r="Q242">
        <v>4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 s="139">
        <f t="shared" si="76"/>
        <v>2.5</v>
      </c>
      <c r="AD242" s="140">
        <f t="shared" si="77"/>
        <v>3.25</v>
      </c>
      <c r="AE242" s="141">
        <f t="shared" si="96"/>
        <v>0</v>
      </c>
      <c r="AF242" s="263">
        <f t="shared" si="97"/>
        <v>1</v>
      </c>
      <c r="AG242" s="265">
        <f t="shared" si="93"/>
        <v>3.5</v>
      </c>
      <c r="AI242" s="37">
        <f>IFERROR(IF(M242&gt;0,(N242*CONFIGURACAO!$C$20)+(O242*CONFIGURACAO!$C$21)+(P242*CONFIGURACAO!$C$22)+(Q242*CONFIGURACAO!$C$23)+(R242*CONFIGURACAO!$C$24),""),"")</f>
        <v>405</v>
      </c>
      <c r="AJ242" s="38">
        <f>IF(S242=0,0,IF(CONFIGURACAO!$C$15="SIM",(IF(S242&gt;CONFIGURACAO!$C$16,CONFIGURACAO!$C$16*CONFIGURACAO!$C$25,S242*CONFIGURACAO!$C$25)),'PI AREA  P75'!S242*CONFIGURACAO!$C$25))</f>
        <v>0</v>
      </c>
      <c r="AK242" s="38">
        <f>IF(T242=0,0,IF(CONFIGURACAO!$C$17="SIM",(IF(T242&gt;CONFIGURACAO!$C$18,CONFIGURACAO!$C$18*CONFIGURACAO!$C$26,T242*CONFIGURACAO!$C$26)),'PI AREA  P75'!T242*CONFIGURACAO!$C$26))</f>
        <v>0</v>
      </c>
      <c r="AL242" s="38">
        <f>IFERROR(IF(M242&gt;0,(U242*CONFIGURACAO!$C$29)+(V242*CONFIGURACAO!$C$30),""),"")</f>
        <v>0</v>
      </c>
      <c r="AM242" s="38">
        <f>IF(W242=0,0,IF(CONFIGURACAO!$C$41="SIM",(IF(W242&gt;CONFIGURACAO!$C$41,CONFIGURACAO!$C$41*CONFIGURACAO!$C$31,W242*CONFIGURACAO!$C$31)),'PI AREA  P75'!W242*CONFIGURACAO!$C$31))</f>
        <v>0</v>
      </c>
      <c r="AN242" s="38">
        <f>IF(X242=0,0,IF(CONFIGURACAO!$C$39="SIM",(IF(X242&gt;CONFIGURACAO!$C$40,CONFIGURACAO!$C$40*CONFIGURACAO!$C$32,X242*CONFIGURACAO!$C$32)),'PI AREA  P75'!X242*CONFIGURACAO!$C$32))</f>
        <v>0</v>
      </c>
      <c r="AO242" s="38">
        <f>IFERROR(IF(M242&gt;0,(Y242*CONFIGURACAO!$C$33)+(Z242*CONFIGURACAO!$C$34)+(AA242*CONFIGURACAO!$C$35)+(AB242*CONFIGURACAO!$C$36),""),"")</f>
        <v>50</v>
      </c>
      <c r="AP242" s="38">
        <f>IF(AA242=0,0,IF(CONFIGURACAO!$C$46="SIM",(IF(AA242&gt;CONFIGURACAO!$C$47,CONFIGURACAO!$C$47*CONFIGURACAO!$C$35,AA242*CONFIGURACAO!$C$35)),'PI AREA  P75'!AA242*CONFIGURACAO!$C$35))</f>
        <v>0</v>
      </c>
      <c r="AQ242" s="38">
        <f>IF(AB242=0,0,IF(CONFIGURACAO!$C$44="SIM",(IF(AB242&gt;CONFIGURACAO!$C$45,CONFIGURACAO!$C$45*CONFIGURACAO!$C$36,AB242*CONFIGURACAO!$C$36)),'PI AREA  P75'!AB242*CONFIGURACAO!$C$36))</f>
        <v>0</v>
      </c>
      <c r="AR242" s="38">
        <f t="shared" si="94"/>
        <v>455</v>
      </c>
      <c r="AS242" s="68">
        <f>IF(AR242="","",$AR242-(($AS$2/CONFIGURACAO!$C$6)*$M242))</f>
        <v>155</v>
      </c>
      <c r="AT242" s="73">
        <f t="shared" si="78"/>
        <v>3</v>
      </c>
      <c r="AU242" s="75">
        <f>IF(AR242="","",$AR242-(($AU$2/CONFIGURACAO!$C$6)*$M242))</f>
        <v>-45</v>
      </c>
      <c r="AV242" s="76" t="str">
        <f t="shared" si="79"/>
        <v>NAO</v>
      </c>
      <c r="AW242" s="74">
        <f>IF(AR242="","",$AR242-(($AW$2/CONFIGURACAO!$C$6)*$M242))</f>
        <v>-245</v>
      </c>
      <c r="AX242" s="72" t="str">
        <f t="shared" si="80"/>
        <v>NAO</v>
      </c>
      <c r="AZ242" s="39">
        <f t="shared" si="81"/>
        <v>4.272480996849632E-2</v>
      </c>
      <c r="BA242" s="146">
        <f t="shared" si="82"/>
        <v>8.25</v>
      </c>
      <c r="BB242" s="146">
        <f t="shared" si="83"/>
        <v>729</v>
      </c>
      <c r="BC242" s="32">
        <f t="shared" si="84"/>
        <v>726</v>
      </c>
      <c r="BD242" s="148"/>
      <c r="BE242" s="40">
        <f t="shared" si="85"/>
        <v>0</v>
      </c>
      <c r="BF242" s="40">
        <f t="shared" si="86"/>
        <v>9.6450617283950615E-2</v>
      </c>
      <c r="BG242" s="40">
        <f t="shared" si="87"/>
        <v>1.9270298047276462E-2</v>
      </c>
      <c r="BH242" s="40">
        <f t="shared" si="88"/>
        <v>0.16168148746968472</v>
      </c>
      <c r="BI242" s="40">
        <f t="shared" si="89"/>
        <v>0</v>
      </c>
      <c r="BJ242" s="40">
        <f t="shared" si="90"/>
        <v>0</v>
      </c>
      <c r="BK242" s="40">
        <f t="shared" si="91"/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1</v>
      </c>
      <c r="BR242">
        <v>0</v>
      </c>
      <c r="BS242">
        <v>0</v>
      </c>
      <c r="BT242" s="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</row>
    <row r="243" spans="1:134" s="32" customFormat="1" ht="17" thickBot="1" x14ac:dyDescent="0.25">
      <c r="A243" s="124" t="str">
        <f>CONFIGURACAO!$C$4</f>
        <v>AREA 21</v>
      </c>
      <c r="B243" s="125">
        <v>241</v>
      </c>
      <c r="C243" s="249" t="s">
        <v>290</v>
      </c>
      <c r="D243" s="126">
        <f t="shared" si="95"/>
        <v>9</v>
      </c>
      <c r="E243" s="250" t="s">
        <v>578</v>
      </c>
      <c r="F243" s="250">
        <v>0</v>
      </c>
      <c r="G243" s="250">
        <v>1</v>
      </c>
      <c r="H243" s="250">
        <v>1</v>
      </c>
      <c r="I243" s="250">
        <v>1</v>
      </c>
      <c r="J243" s="87"/>
      <c r="K243" s="94"/>
      <c r="L243" s="94"/>
      <c r="M243" s="154">
        <f t="shared" si="92"/>
        <v>3</v>
      </c>
      <c r="N243">
        <v>0.75</v>
      </c>
      <c r="O243">
        <v>6</v>
      </c>
      <c r="P243">
        <v>1.5</v>
      </c>
      <c r="Q243">
        <v>0.75</v>
      </c>
      <c r="R243">
        <v>2.75</v>
      </c>
      <c r="S243">
        <v>0</v>
      </c>
      <c r="T243">
        <v>1.75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s="139">
        <f t="shared" si="76"/>
        <v>6.75</v>
      </c>
      <c r="AD243" s="140">
        <f t="shared" si="77"/>
        <v>8.25</v>
      </c>
      <c r="AE243" s="141">
        <f t="shared" si="96"/>
        <v>0</v>
      </c>
      <c r="AF243" s="263">
        <f t="shared" si="97"/>
        <v>0</v>
      </c>
      <c r="AG243" s="265">
        <f t="shared" si="93"/>
        <v>6.75</v>
      </c>
      <c r="AI243" s="37">
        <f>IFERROR(IF(M243&gt;0,(N243*CONFIGURACAO!$C$20)+(O243*CONFIGURACAO!$C$21)+(P243*CONFIGURACAO!$C$22)+(Q243*CONFIGURACAO!$C$23)+(R243*CONFIGURACAO!$C$24),""),"")</f>
        <v>730</v>
      </c>
      <c r="AJ243" s="38">
        <f>IF(S243=0,0,IF(CONFIGURACAO!$C$15="SIM",(IF(S243&gt;CONFIGURACAO!$C$16,CONFIGURACAO!$C$16*CONFIGURACAO!$C$25,S243*CONFIGURACAO!$C$25)),'PI AREA  P75'!S243*CONFIGURACAO!$C$25))</f>
        <v>0</v>
      </c>
      <c r="AK243" s="38">
        <f>IF(T243=0,0,IF(CONFIGURACAO!$C$17="SIM",(IF(T243&gt;CONFIGURACAO!$C$18,CONFIGURACAO!$C$18*CONFIGURACAO!$C$26,T243*CONFIGURACAO!$C$26)),'PI AREA  P75'!T243*CONFIGURACAO!$C$26))</f>
        <v>8.75</v>
      </c>
      <c r="AL243" s="38">
        <f>IFERROR(IF(M243&gt;0,(U243*CONFIGURACAO!$C$29)+(V243*CONFIGURACAO!$C$30),""),"")</f>
        <v>0</v>
      </c>
      <c r="AM243" s="38">
        <f>IF(W243=0,0,IF(CONFIGURACAO!$C$41="SIM",(IF(W243&gt;CONFIGURACAO!$C$41,CONFIGURACAO!$C$41*CONFIGURACAO!$C$31,W243*CONFIGURACAO!$C$31)),'PI AREA  P75'!W243*CONFIGURACAO!$C$31))</f>
        <v>0</v>
      </c>
      <c r="AN243" s="38">
        <f>IF(X243=0,0,IF(CONFIGURACAO!$C$39="SIM",(IF(X243&gt;CONFIGURACAO!$C$40,CONFIGURACAO!$C$40*CONFIGURACAO!$C$32,X243*CONFIGURACAO!$C$32)),'PI AREA  P75'!X243*CONFIGURACAO!$C$32))</f>
        <v>0</v>
      </c>
      <c r="AO243" s="38">
        <f>IFERROR(IF(M243&gt;0,(Y243*CONFIGURACAO!$C$33)+(Z243*CONFIGURACAO!$C$34)+(AA243*CONFIGURACAO!$C$35)+(AB243*CONFIGURACAO!$C$36),""),"")</f>
        <v>0</v>
      </c>
      <c r="AP243" s="38">
        <f>IF(AA243=0,0,IF(CONFIGURACAO!$C$46="SIM",(IF(AA243&gt;CONFIGURACAO!$C$47,CONFIGURACAO!$C$47*CONFIGURACAO!$C$35,AA243*CONFIGURACAO!$C$35)),'PI AREA  P75'!AA243*CONFIGURACAO!$C$35))</f>
        <v>0</v>
      </c>
      <c r="AQ243" s="38">
        <f>IF(AB243=0,0,IF(CONFIGURACAO!$C$44="SIM",(IF(AB243&gt;CONFIGURACAO!$C$45,CONFIGURACAO!$C$45*CONFIGURACAO!$C$36,AB243*CONFIGURACAO!$C$36)),'PI AREA  P75'!AB243*CONFIGURACAO!$C$36))</f>
        <v>0</v>
      </c>
      <c r="AR243" s="38">
        <f t="shared" si="94"/>
        <v>738.75</v>
      </c>
      <c r="AS243" s="68">
        <f>IF(AR243="","",$AR243-(($AS$2/CONFIGURACAO!$C$6)*$M243))</f>
        <v>513.75</v>
      </c>
      <c r="AT243" s="73">
        <f t="shared" si="78"/>
        <v>3</v>
      </c>
      <c r="AU243" s="75">
        <f>IF(AR243="","",$AR243-(($AU$2/CONFIGURACAO!$C$6)*$M243))</f>
        <v>363.75</v>
      </c>
      <c r="AV243" s="76">
        <f t="shared" si="79"/>
        <v>4</v>
      </c>
      <c r="AW243" s="74">
        <f>IF(AR243="","",$AR243-(($AW$2/CONFIGURACAO!$C$6)*$M243))</f>
        <v>213.75</v>
      </c>
      <c r="AX243" s="72">
        <f t="shared" si="80"/>
        <v>5</v>
      </c>
      <c r="AZ243" s="39">
        <f t="shared" si="81"/>
        <v>6.9369128273025618E-2</v>
      </c>
      <c r="BA243" s="146">
        <f t="shared" si="82"/>
        <v>13.5</v>
      </c>
      <c r="BB243" s="146">
        <f t="shared" si="83"/>
        <v>531</v>
      </c>
      <c r="BC243" s="32">
        <f t="shared" si="84"/>
        <v>542</v>
      </c>
      <c r="BD243" s="148"/>
      <c r="BE243" s="40">
        <f t="shared" si="85"/>
        <v>2.7943368107302535E-2</v>
      </c>
      <c r="BF243" s="40">
        <f t="shared" si="86"/>
        <v>0.23148148148148145</v>
      </c>
      <c r="BG243" s="40">
        <f t="shared" si="87"/>
        <v>3.8540596094552924E-2</v>
      </c>
      <c r="BH243" s="40">
        <f t="shared" si="88"/>
        <v>3.0315278900565887E-2</v>
      </c>
      <c r="BI243" s="40">
        <f t="shared" si="89"/>
        <v>0.2931769722814499</v>
      </c>
      <c r="BJ243" s="40">
        <f t="shared" si="90"/>
        <v>0</v>
      </c>
      <c r="BK243" s="40">
        <f t="shared" si="91"/>
        <v>0.2808988764044944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 s="42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</row>
    <row r="244" spans="1:134" s="32" customFormat="1" ht="17" thickBot="1" x14ac:dyDescent="0.25">
      <c r="A244" s="124" t="str">
        <f>CONFIGURACAO!$C$4</f>
        <v>AREA 21</v>
      </c>
      <c r="B244" s="125">
        <v>242</v>
      </c>
      <c r="C244" s="249" t="s">
        <v>290</v>
      </c>
      <c r="D244" s="126">
        <f t="shared" si="95"/>
        <v>10</v>
      </c>
      <c r="E244" s="250" t="s">
        <v>579</v>
      </c>
      <c r="F244" s="250">
        <v>1</v>
      </c>
      <c r="G244" s="250">
        <v>1</v>
      </c>
      <c r="H244" s="250">
        <v>1</v>
      </c>
      <c r="I244" s="250">
        <v>1</v>
      </c>
      <c r="J244" s="87"/>
      <c r="K244" s="94"/>
      <c r="L244" s="94"/>
      <c r="M244" s="154">
        <f t="shared" si="92"/>
        <v>4</v>
      </c>
      <c r="N244">
        <v>2</v>
      </c>
      <c r="O244">
        <v>3</v>
      </c>
      <c r="P244">
        <v>4.5</v>
      </c>
      <c r="Q244">
        <v>1.75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s="139">
        <f t="shared" si="76"/>
        <v>5</v>
      </c>
      <c r="AD244" s="140">
        <f t="shared" si="77"/>
        <v>9.5</v>
      </c>
      <c r="AE244" s="141">
        <f t="shared" si="96"/>
        <v>0</v>
      </c>
      <c r="AF244" s="263">
        <f t="shared" si="97"/>
        <v>0</v>
      </c>
      <c r="AG244" s="265">
        <f t="shared" si="93"/>
        <v>5</v>
      </c>
      <c r="AI244" s="37">
        <f>IFERROR(IF(M244&gt;0,(N244*CONFIGURACAO!$C$20)+(O244*CONFIGURACAO!$C$21)+(P244*CONFIGURACAO!$C$22)+(Q244*CONFIGURACAO!$C$23)+(R244*CONFIGURACAO!$C$24),""),"")</f>
        <v>800</v>
      </c>
      <c r="AJ244" s="38">
        <f>IF(S244=0,0,IF(CONFIGURACAO!$C$15="SIM",(IF(S244&gt;CONFIGURACAO!$C$16,CONFIGURACAO!$C$16*CONFIGURACAO!$C$25,S244*CONFIGURACAO!$C$25)),'PI AREA  P75'!S244*CONFIGURACAO!$C$25))</f>
        <v>0</v>
      </c>
      <c r="AK244" s="38">
        <f>IF(T244=0,0,IF(CONFIGURACAO!$C$17="SIM",(IF(T244&gt;CONFIGURACAO!$C$18,CONFIGURACAO!$C$18*CONFIGURACAO!$C$26,T244*CONFIGURACAO!$C$26)),'PI AREA  P75'!T244*CONFIGURACAO!$C$26))</f>
        <v>0</v>
      </c>
      <c r="AL244" s="38">
        <f>IFERROR(IF(M244&gt;0,(U244*CONFIGURACAO!$C$29)+(V244*CONFIGURACAO!$C$30),""),"")</f>
        <v>0</v>
      </c>
      <c r="AM244" s="38">
        <f>IF(W244=0,0,IF(CONFIGURACAO!$C$41="SIM",(IF(W244&gt;CONFIGURACAO!$C$41,CONFIGURACAO!$C$41*CONFIGURACAO!$C$31,W244*CONFIGURACAO!$C$31)),'PI AREA  P75'!W244*CONFIGURACAO!$C$31))</f>
        <v>0</v>
      </c>
      <c r="AN244" s="38">
        <f>IF(X244=0,0,IF(CONFIGURACAO!$C$39="SIM",(IF(X244&gt;CONFIGURACAO!$C$40,CONFIGURACAO!$C$40*CONFIGURACAO!$C$32,X244*CONFIGURACAO!$C$32)),'PI AREA  P75'!X244*CONFIGURACAO!$C$32))</f>
        <v>0</v>
      </c>
      <c r="AO244" s="38">
        <f>IFERROR(IF(M244&gt;0,(Y244*CONFIGURACAO!$C$33)+(Z244*CONFIGURACAO!$C$34)+(AA244*CONFIGURACAO!$C$35)+(AB244*CONFIGURACAO!$C$36),""),"")</f>
        <v>0</v>
      </c>
      <c r="AP244" s="38">
        <f>IF(AA244=0,0,IF(CONFIGURACAO!$C$46="SIM",(IF(AA244&gt;CONFIGURACAO!$C$47,CONFIGURACAO!$C$47*CONFIGURACAO!$C$35,AA244*CONFIGURACAO!$C$35)),'PI AREA  P75'!AA244*CONFIGURACAO!$C$35))</f>
        <v>0</v>
      </c>
      <c r="AQ244" s="38">
        <f>IF(AB244=0,0,IF(CONFIGURACAO!$C$44="SIM",(IF(AB244&gt;CONFIGURACAO!$C$45,CONFIGURACAO!$C$45*CONFIGURACAO!$C$36,AB244*CONFIGURACAO!$C$36)),'PI AREA  P75'!AB244*CONFIGURACAO!$C$36))</f>
        <v>0</v>
      </c>
      <c r="AR244" s="38">
        <f t="shared" si="94"/>
        <v>800</v>
      </c>
      <c r="AS244" s="68">
        <f>IF(AR244="","",$AR244-(($AS$2/CONFIGURACAO!$C$6)*$M244))</f>
        <v>500</v>
      </c>
      <c r="AT244" s="73">
        <f t="shared" si="78"/>
        <v>3</v>
      </c>
      <c r="AU244" s="75">
        <f>IF(AR244="","",$AR244-(($AU$2/CONFIGURACAO!$C$6)*$M244))</f>
        <v>300</v>
      </c>
      <c r="AV244" s="76">
        <f t="shared" si="79"/>
        <v>4</v>
      </c>
      <c r="AW244" s="74">
        <f>IF(AR244="","",$AR244-(($AW$2/CONFIGURACAO!$C$6)*$M244))</f>
        <v>100</v>
      </c>
      <c r="AX244" s="72">
        <f t="shared" si="80"/>
        <v>5</v>
      </c>
      <c r="AZ244" s="39">
        <f t="shared" si="81"/>
        <v>7.5120544999553979E-2</v>
      </c>
      <c r="BA244" s="146">
        <f t="shared" si="82"/>
        <v>12.25</v>
      </c>
      <c r="BB244" s="146">
        <f t="shared" si="83"/>
        <v>582</v>
      </c>
      <c r="BC244" s="32">
        <f t="shared" si="84"/>
        <v>500</v>
      </c>
      <c r="BD244" s="148"/>
      <c r="BE244" s="40">
        <f t="shared" si="85"/>
        <v>7.4515648286140088E-2</v>
      </c>
      <c r="BF244" s="40">
        <f t="shared" si="86"/>
        <v>0.11574074074074073</v>
      </c>
      <c r="BG244" s="40">
        <f t="shared" si="87"/>
        <v>0.11562178828365879</v>
      </c>
      <c r="BH244" s="40">
        <f t="shared" si="88"/>
        <v>7.073565076798706E-2</v>
      </c>
      <c r="BI244" s="40">
        <f t="shared" si="89"/>
        <v>0.10660980810234541</v>
      </c>
      <c r="BJ244" s="40">
        <f t="shared" si="90"/>
        <v>0</v>
      </c>
      <c r="BK244" s="40">
        <f t="shared" si="91"/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 s="42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</row>
    <row r="245" spans="1:134" s="32" customFormat="1" ht="17" thickBot="1" x14ac:dyDescent="0.25">
      <c r="A245" s="124" t="str">
        <f>CONFIGURACAO!$C$4</f>
        <v>AREA 21</v>
      </c>
      <c r="B245" s="125">
        <v>243</v>
      </c>
      <c r="C245" s="249" t="s">
        <v>290</v>
      </c>
      <c r="D245" s="126">
        <f t="shared" si="95"/>
        <v>11</v>
      </c>
      <c r="E245" s="250" t="s">
        <v>580</v>
      </c>
      <c r="F245" s="250">
        <v>1</v>
      </c>
      <c r="G245" s="250">
        <v>1</v>
      </c>
      <c r="H245" s="250">
        <v>1</v>
      </c>
      <c r="I245" s="250">
        <v>1</v>
      </c>
      <c r="J245" s="87"/>
      <c r="K245" s="94"/>
      <c r="L245" s="94"/>
      <c r="M245" s="154">
        <f t="shared" si="92"/>
        <v>4</v>
      </c>
      <c r="N245">
        <v>1</v>
      </c>
      <c r="O245">
        <v>3.75</v>
      </c>
      <c r="P245">
        <v>6</v>
      </c>
      <c r="Q245">
        <v>2</v>
      </c>
      <c r="R245">
        <v>0</v>
      </c>
      <c r="S245">
        <v>2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</v>
      </c>
      <c r="AC245" s="139">
        <f t="shared" si="76"/>
        <v>4.75</v>
      </c>
      <c r="AD245" s="140">
        <f t="shared" si="77"/>
        <v>10.75</v>
      </c>
      <c r="AE245" s="141">
        <f t="shared" si="96"/>
        <v>1</v>
      </c>
      <c r="AF245" s="263">
        <f t="shared" si="97"/>
        <v>0</v>
      </c>
      <c r="AG245" s="265">
        <f t="shared" si="93"/>
        <v>5.75</v>
      </c>
      <c r="AI245" s="37">
        <f>IFERROR(IF(M245&gt;0,(N245*CONFIGURACAO!$C$20)+(O245*CONFIGURACAO!$C$21)+(P245*CONFIGURACAO!$C$22)+(Q245*CONFIGURACAO!$C$23)+(R245*CONFIGURACAO!$C$24),""),"")</f>
        <v>840</v>
      </c>
      <c r="AJ245" s="38">
        <f>IF(S245=0,0,IF(CONFIGURACAO!$C$15="SIM",(IF(S245&gt;CONFIGURACAO!$C$16,CONFIGURACAO!$C$16*CONFIGURACAO!$C$25,S245*CONFIGURACAO!$C$25)),'PI AREA  P75'!S245*CONFIGURACAO!$C$25))</f>
        <v>20</v>
      </c>
      <c r="AK245" s="38">
        <f>IF(T245=0,0,IF(CONFIGURACAO!$C$17="SIM",(IF(T245&gt;CONFIGURACAO!$C$18,CONFIGURACAO!$C$18*CONFIGURACAO!$C$26,T245*CONFIGURACAO!$C$26)),'PI AREA  P75'!T245*CONFIGURACAO!$C$26))</f>
        <v>0</v>
      </c>
      <c r="AL245" s="38">
        <f>IFERROR(IF(M245&gt;0,(U245*CONFIGURACAO!$C$29)+(V245*CONFIGURACAO!$C$30),""),"")</f>
        <v>100</v>
      </c>
      <c r="AM245" s="38">
        <f>IF(W245=0,0,IF(CONFIGURACAO!$C$41="SIM",(IF(W245&gt;CONFIGURACAO!$C$41,CONFIGURACAO!$C$41*CONFIGURACAO!$C$31,W245*CONFIGURACAO!$C$31)),'PI AREA  P75'!W245*CONFIGURACAO!$C$31))</f>
        <v>0</v>
      </c>
      <c r="AN245" s="38">
        <f>IF(X245=0,0,IF(CONFIGURACAO!$C$39="SIM",(IF(X245&gt;CONFIGURACAO!$C$40,CONFIGURACAO!$C$40*CONFIGURACAO!$C$32,X245*CONFIGURACAO!$C$32)),'PI AREA  P75'!X245*CONFIGURACAO!$C$32))</f>
        <v>0</v>
      </c>
      <c r="AO245" s="38">
        <f>IFERROR(IF(M245&gt;0,(Y245*CONFIGURACAO!$C$33)+(Z245*CONFIGURACAO!$C$34)+(AA245*CONFIGURACAO!$C$35)+(AB245*CONFIGURACAO!$C$36),""),"")</f>
        <v>20</v>
      </c>
      <c r="AP245" s="38">
        <f>IF(AA245=0,0,IF(CONFIGURACAO!$C$46="SIM",(IF(AA245&gt;CONFIGURACAO!$C$47,CONFIGURACAO!$C$47*CONFIGURACAO!$C$35,AA245*CONFIGURACAO!$C$35)),'PI AREA  P75'!AA245*CONFIGURACAO!$C$35))</f>
        <v>0</v>
      </c>
      <c r="AQ245" s="38">
        <f>IF(AB245=0,0,IF(CONFIGURACAO!$C$44="SIM",(IF(AB245&gt;CONFIGURACAO!$C$45,CONFIGURACAO!$C$45*CONFIGURACAO!$C$36,AB245*CONFIGURACAO!$C$36)),'PI AREA  P75'!AB245*CONFIGURACAO!$C$36))</f>
        <v>20</v>
      </c>
      <c r="AR245" s="38">
        <f t="shared" si="94"/>
        <v>1000</v>
      </c>
      <c r="AS245" s="68">
        <f>IF(AR245="","",$AR245-(($AS$2/CONFIGURACAO!$C$6)*$M245))</f>
        <v>700</v>
      </c>
      <c r="AT245" s="73">
        <f t="shared" si="78"/>
        <v>3</v>
      </c>
      <c r="AU245" s="75">
        <f>IF(AR245="","",$AR245-(($AU$2/CONFIGURACAO!$C$6)*$M245))</f>
        <v>500</v>
      </c>
      <c r="AV245" s="76">
        <f t="shared" si="79"/>
        <v>4</v>
      </c>
      <c r="AW245" s="74">
        <f>IF(AR245="","",$AR245-(($AW$2/CONFIGURACAO!$C$6)*$M245))</f>
        <v>300</v>
      </c>
      <c r="AX245" s="72">
        <f t="shared" si="80"/>
        <v>5</v>
      </c>
      <c r="AZ245" s="39">
        <f t="shared" si="81"/>
        <v>9.3900681249442466E-2</v>
      </c>
      <c r="BA245" s="146">
        <f t="shared" si="82"/>
        <v>17.75</v>
      </c>
      <c r="BB245" s="146">
        <f t="shared" si="83"/>
        <v>395</v>
      </c>
      <c r="BC245" s="32">
        <f t="shared" si="84"/>
        <v>393</v>
      </c>
      <c r="BD245" s="148"/>
      <c r="BE245" s="40">
        <f t="shared" si="85"/>
        <v>3.7257824143070044E-2</v>
      </c>
      <c r="BF245" s="40">
        <f t="shared" si="86"/>
        <v>0.14467592592592593</v>
      </c>
      <c r="BG245" s="40">
        <f t="shared" si="87"/>
        <v>0.1541623843782117</v>
      </c>
      <c r="BH245" s="40">
        <f t="shared" si="88"/>
        <v>8.084074373484236E-2</v>
      </c>
      <c r="BI245" s="40">
        <f t="shared" si="89"/>
        <v>0</v>
      </c>
      <c r="BJ245" s="40">
        <f t="shared" si="90"/>
        <v>0.18484288354898337</v>
      </c>
      <c r="BK245" s="40">
        <f t="shared" si="91"/>
        <v>0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2</v>
      </c>
      <c r="BT245" s="42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</row>
    <row r="246" spans="1:134" s="32" customFormat="1" ht="17" thickBot="1" x14ac:dyDescent="0.25">
      <c r="A246" s="124" t="str">
        <f>CONFIGURACAO!$C$4</f>
        <v>AREA 21</v>
      </c>
      <c r="B246" s="125">
        <v>244</v>
      </c>
      <c r="C246" s="249" t="s">
        <v>290</v>
      </c>
      <c r="D246" s="126">
        <f t="shared" si="95"/>
        <v>12</v>
      </c>
      <c r="E246" s="250" t="s">
        <v>581</v>
      </c>
      <c r="F246" s="250">
        <v>1</v>
      </c>
      <c r="G246" s="250">
        <v>1</v>
      </c>
      <c r="H246" s="250">
        <v>1</v>
      </c>
      <c r="I246" s="250">
        <v>1</v>
      </c>
      <c r="J246" s="87"/>
      <c r="K246" s="94"/>
      <c r="L246" s="94"/>
      <c r="M246" s="154">
        <f t="shared" si="92"/>
        <v>4</v>
      </c>
      <c r="N246">
        <v>0</v>
      </c>
      <c r="O246">
        <v>1.5</v>
      </c>
      <c r="P246">
        <v>3</v>
      </c>
      <c r="Q246">
        <v>2.5</v>
      </c>
      <c r="R246">
        <v>0.75</v>
      </c>
      <c r="S246">
        <v>1.75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2</v>
      </c>
      <c r="AC246" s="139">
        <f t="shared" si="76"/>
        <v>1.5</v>
      </c>
      <c r="AD246" s="140">
        <f t="shared" si="77"/>
        <v>4.5</v>
      </c>
      <c r="AE246" s="141">
        <f t="shared" si="96"/>
        <v>0</v>
      </c>
      <c r="AF246" s="263">
        <f t="shared" si="97"/>
        <v>0</v>
      </c>
      <c r="AG246" s="265">
        <f t="shared" si="93"/>
        <v>1.5</v>
      </c>
      <c r="AI246" s="37">
        <f>IFERROR(IF(M246&gt;0,(N246*CONFIGURACAO!$C$20)+(O246*CONFIGURACAO!$C$21)+(P246*CONFIGURACAO!$C$22)+(Q246*CONFIGURACAO!$C$23)+(R246*CONFIGURACAO!$C$24),""),"")</f>
        <v>415</v>
      </c>
      <c r="AJ246" s="38">
        <f>IF(S246=0,0,IF(CONFIGURACAO!$C$15="SIM",(IF(S246&gt;CONFIGURACAO!$C$16,CONFIGURACAO!$C$16*CONFIGURACAO!$C$25,S246*CONFIGURACAO!$C$25)),'PI AREA  P75'!S246*CONFIGURACAO!$C$25))</f>
        <v>17.5</v>
      </c>
      <c r="AK246" s="38">
        <f>IF(T246=0,0,IF(CONFIGURACAO!$C$17="SIM",(IF(T246&gt;CONFIGURACAO!$C$18,CONFIGURACAO!$C$18*CONFIGURACAO!$C$26,T246*CONFIGURACAO!$C$26)),'PI AREA  P75'!T246*CONFIGURACAO!$C$26))</f>
        <v>0</v>
      </c>
      <c r="AL246" s="38">
        <f>IFERROR(IF(M246&gt;0,(U246*CONFIGURACAO!$C$29)+(V246*CONFIGURACAO!$C$30),""),"")</f>
        <v>0</v>
      </c>
      <c r="AM246" s="38">
        <f>IF(W246=0,0,IF(CONFIGURACAO!$C$41="SIM",(IF(W246&gt;CONFIGURACAO!$C$41,CONFIGURACAO!$C$41*CONFIGURACAO!$C$31,W246*CONFIGURACAO!$C$31)),'PI AREA  P75'!W246*CONFIGURACAO!$C$31))</f>
        <v>0</v>
      </c>
      <c r="AN246" s="38">
        <f>IF(X246=0,0,IF(CONFIGURACAO!$C$39="SIM",(IF(X246&gt;CONFIGURACAO!$C$40,CONFIGURACAO!$C$40*CONFIGURACAO!$C$32,X246*CONFIGURACAO!$C$32)),'PI AREA  P75'!X246*CONFIGURACAO!$C$32))</f>
        <v>0</v>
      </c>
      <c r="AO246" s="38">
        <f>IFERROR(IF(M246&gt;0,(Y246*CONFIGURACAO!$C$33)+(Z246*CONFIGURACAO!$C$34)+(AA246*CONFIGURACAO!$C$35)+(AB246*CONFIGURACAO!$C$36),""),"")</f>
        <v>45</v>
      </c>
      <c r="AP246" s="38">
        <f>IF(AA246=0,0,IF(CONFIGURACAO!$C$46="SIM",(IF(AA246&gt;CONFIGURACAO!$C$47,CONFIGURACAO!$C$47*CONFIGURACAO!$C$35,AA246*CONFIGURACAO!$C$35)),'PI AREA  P75'!AA246*CONFIGURACAO!$C$35))</f>
        <v>25</v>
      </c>
      <c r="AQ246" s="38">
        <f>IF(AB246=0,0,IF(CONFIGURACAO!$C$44="SIM",(IF(AB246&gt;CONFIGURACAO!$C$45,CONFIGURACAO!$C$45*CONFIGURACAO!$C$36,AB246*CONFIGURACAO!$C$36)),'PI AREA  P75'!AB246*CONFIGURACAO!$C$36))</f>
        <v>20</v>
      </c>
      <c r="AR246" s="38">
        <f t="shared" si="94"/>
        <v>522.5</v>
      </c>
      <c r="AS246" s="68">
        <f>IF(AR246="","",$AR246-(($AS$2/CONFIGURACAO!$C$6)*$M246))</f>
        <v>222.5</v>
      </c>
      <c r="AT246" s="73">
        <f t="shared" si="78"/>
        <v>3</v>
      </c>
      <c r="AU246" s="75">
        <f>IF(AR246="","",$AR246-(($AU$2/CONFIGURACAO!$C$6)*$M246))</f>
        <v>22.5</v>
      </c>
      <c r="AV246" s="76">
        <f t="shared" si="79"/>
        <v>4</v>
      </c>
      <c r="AW246" s="74">
        <f>IF(AR246="","",$AR246-(($AW$2/CONFIGURACAO!$C$6)*$M246))</f>
        <v>-177.5</v>
      </c>
      <c r="AX246" s="72" t="str">
        <f t="shared" si="80"/>
        <v>NAO</v>
      </c>
      <c r="AZ246" s="39">
        <f t="shared" si="81"/>
        <v>4.9063105952833683E-2</v>
      </c>
      <c r="BA246" s="146">
        <f t="shared" si="82"/>
        <v>12.5</v>
      </c>
      <c r="BB246" s="146">
        <f t="shared" si="83"/>
        <v>570</v>
      </c>
      <c r="BC246" s="32">
        <f t="shared" si="84"/>
        <v>676</v>
      </c>
      <c r="BD246" s="148"/>
      <c r="BE246" s="40">
        <f t="shared" si="85"/>
        <v>0</v>
      </c>
      <c r="BF246" s="40">
        <f t="shared" si="86"/>
        <v>5.7870370370370364E-2</v>
      </c>
      <c r="BG246" s="40">
        <f t="shared" si="87"/>
        <v>7.7081192189105849E-2</v>
      </c>
      <c r="BH246" s="40">
        <f t="shared" si="88"/>
        <v>0.10105092966855296</v>
      </c>
      <c r="BI246" s="40">
        <f t="shared" si="89"/>
        <v>7.9957356076759065E-2</v>
      </c>
      <c r="BJ246" s="40">
        <f t="shared" si="90"/>
        <v>0.16173752310536046</v>
      </c>
      <c r="BK246" s="40">
        <f t="shared" si="91"/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2</v>
      </c>
      <c r="BT246" s="42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</row>
    <row r="247" spans="1:134" s="32" customFormat="1" ht="17" thickBot="1" x14ac:dyDescent="0.25">
      <c r="A247" s="124" t="str">
        <f>CONFIGURACAO!$C$4</f>
        <v>AREA 21</v>
      </c>
      <c r="B247" s="125">
        <v>245</v>
      </c>
      <c r="C247" s="249" t="s">
        <v>290</v>
      </c>
      <c r="D247" s="126">
        <f t="shared" si="95"/>
        <v>13</v>
      </c>
      <c r="E247" s="250" t="s">
        <v>582</v>
      </c>
      <c r="F247" s="250">
        <v>0</v>
      </c>
      <c r="G247" s="250">
        <v>1</v>
      </c>
      <c r="H247" s="250">
        <v>1</v>
      </c>
      <c r="I247" s="250">
        <v>1</v>
      </c>
      <c r="J247" s="87"/>
      <c r="K247" s="94"/>
      <c r="L247" s="94"/>
      <c r="M247" s="154">
        <f t="shared" si="92"/>
        <v>3</v>
      </c>
      <c r="N247">
        <v>2.25</v>
      </c>
      <c r="O247">
        <v>3</v>
      </c>
      <c r="P247">
        <v>0.75</v>
      </c>
      <c r="Q247">
        <v>1.5</v>
      </c>
      <c r="R247">
        <v>1.5</v>
      </c>
      <c r="S247">
        <v>1.5</v>
      </c>
      <c r="T247">
        <v>0.75</v>
      </c>
      <c r="U247">
        <v>0</v>
      </c>
      <c r="V247">
        <v>0</v>
      </c>
      <c r="W247">
        <v>3</v>
      </c>
      <c r="X247">
        <v>0</v>
      </c>
      <c r="Y247">
        <v>0</v>
      </c>
      <c r="Z247">
        <v>0</v>
      </c>
      <c r="AA247">
        <v>6</v>
      </c>
      <c r="AB247">
        <v>0</v>
      </c>
      <c r="AC247" s="139">
        <f t="shared" si="76"/>
        <v>5.25</v>
      </c>
      <c r="AD247" s="140">
        <f t="shared" si="77"/>
        <v>6</v>
      </c>
      <c r="AE247" s="141">
        <f t="shared" si="96"/>
        <v>0</v>
      </c>
      <c r="AF247" s="263">
        <f t="shared" si="97"/>
        <v>0</v>
      </c>
      <c r="AG247" s="265">
        <f t="shared" si="93"/>
        <v>5.25</v>
      </c>
      <c r="AI247" s="37">
        <f>IFERROR(IF(M247&gt;0,(N247*CONFIGURACAO!$C$20)+(O247*CONFIGURACAO!$C$21)+(P247*CONFIGURACAO!$C$22)+(Q247*CONFIGURACAO!$C$23)+(R247*CONFIGURACAO!$C$24),""),"")</f>
        <v>600</v>
      </c>
      <c r="AJ247" s="38">
        <f>IF(S247=0,0,IF(CONFIGURACAO!$C$15="SIM",(IF(S247&gt;CONFIGURACAO!$C$16,CONFIGURACAO!$C$16*CONFIGURACAO!$C$25,S247*CONFIGURACAO!$C$25)),'PI AREA  P75'!S247*CONFIGURACAO!$C$25))</f>
        <v>15</v>
      </c>
      <c r="AK247" s="38">
        <f>IF(T247=0,0,IF(CONFIGURACAO!$C$17="SIM",(IF(T247&gt;CONFIGURACAO!$C$18,CONFIGURACAO!$C$18*CONFIGURACAO!$C$26,T247*CONFIGURACAO!$C$26)),'PI AREA  P75'!T247*CONFIGURACAO!$C$26))</f>
        <v>3.75</v>
      </c>
      <c r="AL247" s="38">
        <f>IFERROR(IF(M247&gt;0,(U247*CONFIGURACAO!$C$29)+(V247*CONFIGURACAO!$C$30),""),"")</f>
        <v>0</v>
      </c>
      <c r="AM247" s="38">
        <f>IF(W247=0,0,IF(CONFIGURACAO!$C$41="SIM",(IF(W247&gt;CONFIGURACAO!$C$41,CONFIGURACAO!$C$41*CONFIGURACAO!$C$31,W247*CONFIGURACAO!$C$31)),'PI AREA  P75'!W247*CONFIGURACAO!$C$31))</f>
        <v>150</v>
      </c>
      <c r="AN247" s="38">
        <f>IF(X247=0,0,IF(CONFIGURACAO!$C$39="SIM",(IF(X247&gt;CONFIGURACAO!$C$40,CONFIGURACAO!$C$40*CONFIGURACAO!$C$32,X247*CONFIGURACAO!$C$32)),'PI AREA  P75'!X247*CONFIGURACAO!$C$32))</f>
        <v>0</v>
      </c>
      <c r="AO247" s="38">
        <f>IFERROR(IF(M247&gt;0,(Y247*CONFIGURACAO!$C$33)+(Z247*CONFIGURACAO!$C$34)+(AA247*CONFIGURACAO!$C$35)+(AB247*CONFIGURACAO!$C$36),""),"")</f>
        <v>150</v>
      </c>
      <c r="AP247" s="38">
        <f>IF(AA247=0,0,IF(CONFIGURACAO!$C$46="SIM",(IF(AA247&gt;CONFIGURACAO!$C$47,CONFIGURACAO!$C$47*CONFIGURACAO!$C$35,AA247*CONFIGURACAO!$C$35)),'PI AREA  P75'!AA247*CONFIGURACAO!$C$35))</f>
        <v>150</v>
      </c>
      <c r="AQ247" s="38">
        <f>IF(AB247=0,0,IF(CONFIGURACAO!$C$44="SIM",(IF(AB247&gt;CONFIGURACAO!$C$45,CONFIGURACAO!$C$45*CONFIGURACAO!$C$36,AB247*CONFIGURACAO!$C$36)),'PI AREA  P75'!AB247*CONFIGURACAO!$C$36))</f>
        <v>0</v>
      </c>
      <c r="AR247" s="38">
        <f t="shared" si="94"/>
        <v>1068.75</v>
      </c>
      <c r="AS247" s="68">
        <f>IF(AR247="","",$AR247-(($AS$2/CONFIGURACAO!$C$6)*$M247))</f>
        <v>843.75</v>
      </c>
      <c r="AT247" s="73">
        <f t="shared" si="78"/>
        <v>3</v>
      </c>
      <c r="AU247" s="75">
        <f>IF(AR247="","",$AR247-(($AU$2/CONFIGURACAO!$C$6)*$M247))</f>
        <v>693.75</v>
      </c>
      <c r="AV247" s="76">
        <f t="shared" si="79"/>
        <v>4</v>
      </c>
      <c r="AW247" s="74">
        <f>IF(AR247="","",$AR247-(($AW$2/CONFIGURACAO!$C$6)*$M247))</f>
        <v>543.75</v>
      </c>
      <c r="AX247" s="72">
        <f t="shared" si="80"/>
        <v>5</v>
      </c>
      <c r="AZ247" s="39">
        <f t="shared" si="81"/>
        <v>0.10035635308534165</v>
      </c>
      <c r="BA247" s="146">
        <f t="shared" si="82"/>
        <v>20.25</v>
      </c>
      <c r="BB247" s="146">
        <f t="shared" si="83"/>
        <v>315</v>
      </c>
      <c r="BC247" s="32">
        <f t="shared" si="84"/>
        <v>368</v>
      </c>
      <c r="BD247" s="148"/>
      <c r="BE247" s="40">
        <f t="shared" si="85"/>
        <v>8.38301043219076E-2</v>
      </c>
      <c r="BF247" s="40">
        <f t="shared" si="86"/>
        <v>0.11574074074074073</v>
      </c>
      <c r="BG247" s="40">
        <f t="shared" si="87"/>
        <v>1.9270298047276462E-2</v>
      </c>
      <c r="BH247" s="40">
        <f t="shared" si="88"/>
        <v>6.0630557801131774E-2</v>
      </c>
      <c r="BI247" s="40">
        <f t="shared" si="89"/>
        <v>0.15991471215351813</v>
      </c>
      <c r="BJ247" s="40">
        <f t="shared" si="90"/>
        <v>0.13863216266173753</v>
      </c>
      <c r="BK247" s="40">
        <f t="shared" si="91"/>
        <v>0.1203852327447833</v>
      </c>
      <c r="BL247">
        <v>0</v>
      </c>
      <c r="BM247">
        <v>0</v>
      </c>
      <c r="BN247">
        <v>3</v>
      </c>
      <c r="BO247">
        <v>0</v>
      </c>
      <c r="BP247">
        <v>0</v>
      </c>
      <c r="BQ247">
        <v>0</v>
      </c>
      <c r="BR247">
        <v>6</v>
      </c>
      <c r="BS247">
        <v>0</v>
      </c>
      <c r="BT247" s="42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</row>
    <row r="248" spans="1:134" s="32" customFormat="1" ht="17" thickBot="1" x14ac:dyDescent="0.25">
      <c r="A248" s="124" t="str">
        <f>CONFIGURACAO!$C$4</f>
        <v>AREA 21</v>
      </c>
      <c r="B248" s="125">
        <v>246</v>
      </c>
      <c r="C248" s="249" t="s">
        <v>290</v>
      </c>
      <c r="D248" s="126">
        <f t="shared" si="95"/>
        <v>14</v>
      </c>
      <c r="E248" s="250" t="s">
        <v>583</v>
      </c>
      <c r="F248" s="250">
        <v>1</v>
      </c>
      <c r="G248" s="250">
        <v>1</v>
      </c>
      <c r="H248" s="250">
        <v>1</v>
      </c>
      <c r="I248" s="250">
        <v>0</v>
      </c>
      <c r="J248" s="87"/>
      <c r="K248" s="94"/>
      <c r="L248" s="94"/>
      <c r="M248" s="154">
        <f t="shared" si="92"/>
        <v>3</v>
      </c>
      <c r="N248">
        <v>0.75</v>
      </c>
      <c r="O248">
        <v>1.5</v>
      </c>
      <c r="P248">
        <v>3.75</v>
      </c>
      <c r="Q248">
        <v>1</v>
      </c>
      <c r="R248">
        <v>0</v>
      </c>
      <c r="S248">
        <v>1</v>
      </c>
      <c r="T248">
        <v>1.75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3</v>
      </c>
      <c r="AA248">
        <v>3</v>
      </c>
      <c r="AB248">
        <v>0</v>
      </c>
      <c r="AC248" s="139">
        <f t="shared" si="76"/>
        <v>2.25</v>
      </c>
      <c r="AD248" s="140">
        <f t="shared" si="77"/>
        <v>6</v>
      </c>
      <c r="AE248" s="141">
        <f t="shared" si="96"/>
        <v>0</v>
      </c>
      <c r="AF248" s="263">
        <f t="shared" si="97"/>
        <v>3</v>
      </c>
      <c r="AG248" s="265">
        <f t="shared" si="93"/>
        <v>5.25</v>
      </c>
      <c r="AI248" s="37">
        <f>IFERROR(IF(M248&gt;0,(N248*CONFIGURACAO!$C$20)+(O248*CONFIGURACAO!$C$21)+(P248*CONFIGURACAO!$C$22)+(Q248*CONFIGURACAO!$C$23)+(R248*CONFIGURACAO!$C$24),""),"")</f>
        <v>460</v>
      </c>
      <c r="AJ248" s="38">
        <f>IF(S248=0,0,IF(CONFIGURACAO!$C$15="SIM",(IF(S248&gt;CONFIGURACAO!$C$16,CONFIGURACAO!$C$16*CONFIGURACAO!$C$25,S248*CONFIGURACAO!$C$25)),'PI AREA  P75'!S248*CONFIGURACAO!$C$25))</f>
        <v>10</v>
      </c>
      <c r="AK248" s="38">
        <f>IF(T248=0,0,IF(CONFIGURACAO!$C$17="SIM",(IF(T248&gt;CONFIGURACAO!$C$18,CONFIGURACAO!$C$18*CONFIGURACAO!$C$26,T248*CONFIGURACAO!$C$26)),'PI AREA  P75'!T248*CONFIGURACAO!$C$26))</f>
        <v>8.75</v>
      </c>
      <c r="AL248" s="38">
        <f>IFERROR(IF(M248&gt;0,(U248*CONFIGURACAO!$C$29)+(V248*CONFIGURACAO!$C$30),""),"")</f>
        <v>0</v>
      </c>
      <c r="AM248" s="38">
        <f>IF(W248=0,0,IF(CONFIGURACAO!$C$41="SIM",(IF(W248&gt;CONFIGURACAO!$C$41,CONFIGURACAO!$C$41*CONFIGURACAO!$C$31,W248*CONFIGURACAO!$C$31)),'PI AREA  P75'!W248*CONFIGURACAO!$C$31))</f>
        <v>0</v>
      </c>
      <c r="AN248" s="38">
        <f>IF(X248=0,0,IF(CONFIGURACAO!$C$39="SIM",(IF(X248&gt;CONFIGURACAO!$C$40,CONFIGURACAO!$C$40*CONFIGURACAO!$C$32,X248*CONFIGURACAO!$C$32)),'PI AREA  P75'!X248*CONFIGURACAO!$C$32))</f>
        <v>0</v>
      </c>
      <c r="AO248" s="38">
        <f>IFERROR(IF(M248&gt;0,(Y248*CONFIGURACAO!$C$33)+(Z248*CONFIGURACAO!$C$34)+(AA248*CONFIGURACAO!$C$35)+(AB248*CONFIGURACAO!$C$36),""),"")</f>
        <v>225</v>
      </c>
      <c r="AP248" s="38">
        <f>IF(AA248=0,0,IF(CONFIGURACAO!$C$46="SIM",(IF(AA248&gt;CONFIGURACAO!$C$47,CONFIGURACAO!$C$47*CONFIGURACAO!$C$35,AA248*CONFIGURACAO!$C$35)),'PI AREA  P75'!AA248*CONFIGURACAO!$C$35))</f>
        <v>75</v>
      </c>
      <c r="AQ248" s="38">
        <f>IF(AB248=0,0,IF(CONFIGURACAO!$C$44="SIM",(IF(AB248&gt;CONFIGURACAO!$C$45,CONFIGURACAO!$C$45*CONFIGURACAO!$C$36,AB248*CONFIGURACAO!$C$36)),'PI AREA  P75'!AB248*CONFIGURACAO!$C$36))</f>
        <v>0</v>
      </c>
      <c r="AR248" s="38">
        <f t="shared" si="94"/>
        <v>778.75</v>
      </c>
      <c r="AS248" s="68">
        <f>IF(AR248="","",$AR248-(($AS$2/CONFIGURACAO!$C$6)*$M248))</f>
        <v>553.75</v>
      </c>
      <c r="AT248" s="73">
        <f t="shared" si="78"/>
        <v>3</v>
      </c>
      <c r="AU248" s="75">
        <f>IF(AR248="","",$AR248-(($AU$2/CONFIGURACAO!$C$6)*$M248))</f>
        <v>403.75</v>
      </c>
      <c r="AV248" s="76">
        <f t="shared" si="79"/>
        <v>4</v>
      </c>
      <c r="AW248" s="74">
        <f>IF(AR248="","",$AR248-(($AW$2/CONFIGURACAO!$C$6)*$M248))</f>
        <v>253.75</v>
      </c>
      <c r="AX248" s="72">
        <f t="shared" si="80"/>
        <v>5</v>
      </c>
      <c r="AZ248" s="39">
        <f t="shared" si="81"/>
        <v>7.3125155523003318E-2</v>
      </c>
      <c r="BA248" s="146">
        <f t="shared" si="82"/>
        <v>15.75</v>
      </c>
      <c r="BB248" s="146">
        <f t="shared" si="83"/>
        <v>457</v>
      </c>
      <c r="BC248" s="32">
        <f t="shared" si="84"/>
        <v>515</v>
      </c>
      <c r="BD248" s="148"/>
      <c r="BE248" s="40">
        <f t="shared" si="85"/>
        <v>2.7943368107302535E-2</v>
      </c>
      <c r="BF248" s="40">
        <f t="shared" si="86"/>
        <v>5.7870370370370364E-2</v>
      </c>
      <c r="BG248" s="40">
        <f t="shared" si="87"/>
        <v>9.6351490236382328E-2</v>
      </c>
      <c r="BH248" s="40">
        <f t="shared" si="88"/>
        <v>4.042037186742118E-2</v>
      </c>
      <c r="BI248" s="40">
        <f t="shared" si="89"/>
        <v>0</v>
      </c>
      <c r="BJ248" s="40">
        <f t="shared" si="90"/>
        <v>9.2421441774491686E-2</v>
      </c>
      <c r="BK248" s="40">
        <f t="shared" si="91"/>
        <v>0.2808988764044944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0</v>
      </c>
      <c r="BT248" s="42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</row>
    <row r="249" spans="1:134" s="32" customFormat="1" ht="17" thickBot="1" x14ac:dyDescent="0.25">
      <c r="A249" s="124" t="str">
        <f>CONFIGURACAO!$C$4</f>
        <v>AREA 21</v>
      </c>
      <c r="B249" s="125">
        <v>247</v>
      </c>
      <c r="C249" s="249" t="s">
        <v>290</v>
      </c>
      <c r="D249" s="126">
        <f t="shared" si="95"/>
        <v>15</v>
      </c>
      <c r="E249" s="250" t="s">
        <v>584</v>
      </c>
      <c r="F249" s="250">
        <v>1</v>
      </c>
      <c r="G249" s="250">
        <v>1</v>
      </c>
      <c r="H249" s="250">
        <v>1</v>
      </c>
      <c r="I249" s="250">
        <v>1</v>
      </c>
      <c r="J249" s="87"/>
      <c r="K249" s="94"/>
      <c r="L249" s="94"/>
      <c r="M249" s="154">
        <f t="shared" si="92"/>
        <v>4</v>
      </c>
      <c r="N249">
        <v>1</v>
      </c>
      <c r="O249">
        <v>7.75</v>
      </c>
      <c r="P249">
        <v>12</v>
      </c>
      <c r="Q249">
        <v>8.75</v>
      </c>
      <c r="R249">
        <v>0</v>
      </c>
      <c r="S249">
        <v>3.5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1</v>
      </c>
      <c r="AC249" s="139">
        <f t="shared" si="76"/>
        <v>8.75</v>
      </c>
      <c r="AD249" s="140">
        <f t="shared" si="77"/>
        <v>20.75</v>
      </c>
      <c r="AE249" s="141">
        <f t="shared" si="96"/>
        <v>0</v>
      </c>
      <c r="AF249" s="263">
        <f t="shared" si="97"/>
        <v>0</v>
      </c>
      <c r="AG249" s="265">
        <f t="shared" si="93"/>
        <v>8.75</v>
      </c>
      <c r="AI249" s="37">
        <f>IFERROR(IF(M249&gt;0,(N249*CONFIGURACAO!$C$20)+(O249*CONFIGURACAO!$C$21)+(P249*CONFIGURACAO!$C$22)+(Q249*CONFIGURACAO!$C$23)+(R249*CONFIGURACAO!$C$24),""),"")</f>
        <v>1790</v>
      </c>
      <c r="AJ249" s="38">
        <f>IF(S249=0,0,IF(CONFIGURACAO!$C$15="SIM",(IF(S249&gt;CONFIGURACAO!$C$16,CONFIGURACAO!$C$16*CONFIGURACAO!$C$25,S249*CONFIGURACAO!$C$25)),'PI AREA  P75'!S249*CONFIGURACAO!$C$25))</f>
        <v>35</v>
      </c>
      <c r="AK249" s="38">
        <f>IF(T249=0,0,IF(CONFIGURACAO!$C$17="SIM",(IF(T249&gt;CONFIGURACAO!$C$18,CONFIGURACAO!$C$18*CONFIGURACAO!$C$26,T249*CONFIGURACAO!$C$26)),'PI AREA  P75'!T249*CONFIGURACAO!$C$26))</f>
        <v>0</v>
      </c>
      <c r="AL249" s="38">
        <f>IFERROR(IF(M249&gt;0,(U249*CONFIGURACAO!$C$29)+(V249*CONFIGURACAO!$C$30),""),"")</f>
        <v>0</v>
      </c>
      <c r="AM249" s="38">
        <f>IF(W249=0,0,IF(CONFIGURACAO!$C$41="SIM",(IF(W249&gt;CONFIGURACAO!$C$41,CONFIGURACAO!$C$41*CONFIGURACAO!$C$31,W249*CONFIGURACAO!$C$31)),'PI AREA  P75'!W249*CONFIGURACAO!$C$31))</f>
        <v>0</v>
      </c>
      <c r="AN249" s="38">
        <f>IF(X249=0,0,IF(CONFIGURACAO!$C$39="SIM",(IF(X249&gt;CONFIGURACAO!$C$40,CONFIGURACAO!$C$40*CONFIGURACAO!$C$32,X249*CONFIGURACAO!$C$32)),'PI AREA  P75'!X249*CONFIGURACAO!$C$32))</f>
        <v>25</v>
      </c>
      <c r="AO249" s="38">
        <f>IFERROR(IF(M249&gt;0,(Y249*CONFIGURACAO!$C$33)+(Z249*CONFIGURACAO!$C$34)+(AA249*CONFIGURACAO!$C$35)+(AB249*CONFIGURACAO!$C$36),""),"")</f>
        <v>10</v>
      </c>
      <c r="AP249" s="38">
        <f>IF(AA249=0,0,IF(CONFIGURACAO!$C$46="SIM",(IF(AA249&gt;CONFIGURACAO!$C$47,CONFIGURACAO!$C$47*CONFIGURACAO!$C$35,AA249*CONFIGURACAO!$C$35)),'PI AREA  P75'!AA249*CONFIGURACAO!$C$35))</f>
        <v>0</v>
      </c>
      <c r="AQ249" s="38">
        <f>IF(AB249=0,0,IF(CONFIGURACAO!$C$44="SIM",(IF(AB249&gt;CONFIGURACAO!$C$45,CONFIGURACAO!$C$45*CONFIGURACAO!$C$36,AB249*CONFIGURACAO!$C$36)),'PI AREA  P75'!AB249*CONFIGURACAO!$C$36))</f>
        <v>10</v>
      </c>
      <c r="AR249" s="38">
        <f t="shared" si="94"/>
        <v>1870</v>
      </c>
      <c r="AS249" s="68">
        <f>IF(AR249="","",$AR249-(($AS$2/CONFIGURACAO!$C$6)*$M249))</f>
        <v>1570</v>
      </c>
      <c r="AT249" s="73">
        <f t="shared" si="78"/>
        <v>3</v>
      </c>
      <c r="AU249" s="75">
        <f>IF(AR249="","",$AR249-(($AU$2/CONFIGURACAO!$C$6)*$M249))</f>
        <v>1370</v>
      </c>
      <c r="AV249" s="76">
        <f t="shared" si="79"/>
        <v>4</v>
      </c>
      <c r="AW249" s="74">
        <f>IF(AR249="","",$AR249-(($AW$2/CONFIGURACAO!$C$6)*$M249))</f>
        <v>1170</v>
      </c>
      <c r="AX249" s="72">
        <f t="shared" si="80"/>
        <v>5</v>
      </c>
      <c r="AZ249" s="39">
        <f t="shared" si="81"/>
        <v>0.17559427393645741</v>
      </c>
      <c r="BA249" s="146">
        <f t="shared" si="82"/>
        <v>35</v>
      </c>
      <c r="BB249" s="146">
        <f t="shared" si="83"/>
        <v>103</v>
      </c>
      <c r="BC249" s="32">
        <f t="shared" si="84"/>
        <v>142</v>
      </c>
      <c r="BD249" s="148"/>
      <c r="BE249" s="40">
        <f t="shared" si="85"/>
        <v>3.7257824143070044E-2</v>
      </c>
      <c r="BF249" s="40">
        <f t="shared" si="86"/>
        <v>0.29899691358024688</v>
      </c>
      <c r="BG249" s="40">
        <f t="shared" si="87"/>
        <v>0.3083247687564234</v>
      </c>
      <c r="BH249" s="40">
        <f t="shared" si="88"/>
        <v>0.35367825383993534</v>
      </c>
      <c r="BI249" s="40">
        <f t="shared" si="89"/>
        <v>0</v>
      </c>
      <c r="BJ249" s="40">
        <f t="shared" si="90"/>
        <v>0.32347504621072093</v>
      </c>
      <c r="BK249" s="40">
        <f t="shared" si="91"/>
        <v>0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0</v>
      </c>
      <c r="BS249">
        <v>1</v>
      </c>
      <c r="BT249" s="42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</row>
    <row r="250" spans="1:134" s="32" customFormat="1" ht="17" thickBot="1" x14ac:dyDescent="0.25">
      <c r="A250" s="124" t="str">
        <f>CONFIGURACAO!$C$4</f>
        <v>AREA 21</v>
      </c>
      <c r="B250" s="125">
        <v>248</v>
      </c>
      <c r="C250" s="249" t="s">
        <v>290</v>
      </c>
      <c r="D250" s="126">
        <f t="shared" si="95"/>
        <v>16</v>
      </c>
      <c r="E250" s="250" t="s">
        <v>585</v>
      </c>
      <c r="F250" s="250">
        <v>1</v>
      </c>
      <c r="G250" s="250">
        <v>1</v>
      </c>
      <c r="H250" s="250">
        <v>1</v>
      </c>
      <c r="I250" s="250">
        <v>1</v>
      </c>
      <c r="J250" s="87"/>
      <c r="K250" s="94"/>
      <c r="L250" s="94"/>
      <c r="M250" s="154">
        <f t="shared" si="92"/>
        <v>4</v>
      </c>
      <c r="N250">
        <v>1</v>
      </c>
      <c r="O250">
        <v>0</v>
      </c>
      <c r="P250">
        <v>0</v>
      </c>
      <c r="Q250">
        <v>6.25</v>
      </c>
      <c r="R250">
        <v>0</v>
      </c>
      <c r="S250">
        <v>0.75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s="139">
        <f t="shared" si="76"/>
        <v>1</v>
      </c>
      <c r="AD250" s="140">
        <f t="shared" si="77"/>
        <v>1</v>
      </c>
      <c r="AE250" s="141">
        <f t="shared" si="96"/>
        <v>1</v>
      </c>
      <c r="AF250" s="263">
        <f t="shared" si="97"/>
        <v>0</v>
      </c>
      <c r="AG250" s="265">
        <f t="shared" si="93"/>
        <v>2</v>
      </c>
      <c r="AI250" s="37">
        <f>IFERROR(IF(M250&gt;0,(N250*CONFIGURACAO!$C$20)+(O250*CONFIGURACAO!$C$21)+(P250*CONFIGURACAO!$C$22)+(Q250*CONFIGURACAO!$C$23)+(R250*CONFIGURACAO!$C$24),""),"")</f>
        <v>350</v>
      </c>
      <c r="AJ250" s="38">
        <f>IF(S250=0,0,IF(CONFIGURACAO!$C$15="SIM",(IF(S250&gt;CONFIGURACAO!$C$16,CONFIGURACAO!$C$16*CONFIGURACAO!$C$25,S250*CONFIGURACAO!$C$25)),'PI AREA  P75'!S250*CONFIGURACAO!$C$25))</f>
        <v>7.5</v>
      </c>
      <c r="AK250" s="38">
        <f>IF(T250=0,0,IF(CONFIGURACAO!$C$17="SIM",(IF(T250&gt;CONFIGURACAO!$C$18,CONFIGURACAO!$C$18*CONFIGURACAO!$C$26,T250*CONFIGURACAO!$C$26)),'PI AREA  P75'!T250*CONFIGURACAO!$C$26))</f>
        <v>0</v>
      </c>
      <c r="AL250" s="38">
        <f>IFERROR(IF(M250&gt;0,(U250*CONFIGURACAO!$C$29)+(V250*CONFIGURACAO!$C$30),""),"")</f>
        <v>100</v>
      </c>
      <c r="AM250" s="38">
        <f>IF(W250=0,0,IF(CONFIGURACAO!$C$41="SIM",(IF(W250&gt;CONFIGURACAO!$C$41,CONFIGURACAO!$C$41*CONFIGURACAO!$C$31,W250*CONFIGURACAO!$C$31)),'PI AREA  P75'!W250*CONFIGURACAO!$C$31))</f>
        <v>0</v>
      </c>
      <c r="AN250" s="38">
        <f>IF(X250=0,0,IF(CONFIGURACAO!$C$39="SIM",(IF(X250&gt;CONFIGURACAO!$C$40,CONFIGURACAO!$C$40*CONFIGURACAO!$C$32,X250*CONFIGURACAO!$C$32)),'PI AREA  P75'!X250*CONFIGURACAO!$C$32))</f>
        <v>0</v>
      </c>
      <c r="AO250" s="38">
        <f>IFERROR(IF(M250&gt;0,(Y250*CONFIGURACAO!$C$33)+(Z250*CONFIGURACAO!$C$34)+(AA250*CONFIGURACAO!$C$35)+(AB250*CONFIGURACAO!$C$36),""),"")</f>
        <v>0</v>
      </c>
      <c r="AP250" s="38">
        <f>IF(AA250=0,0,IF(CONFIGURACAO!$C$46="SIM",(IF(AA250&gt;CONFIGURACAO!$C$47,CONFIGURACAO!$C$47*CONFIGURACAO!$C$35,AA250*CONFIGURACAO!$C$35)),'PI AREA  P75'!AA250*CONFIGURACAO!$C$35))</f>
        <v>0</v>
      </c>
      <c r="AQ250" s="38">
        <f>IF(AB250=0,0,IF(CONFIGURACAO!$C$44="SIM",(IF(AB250&gt;CONFIGURACAO!$C$45,CONFIGURACAO!$C$45*CONFIGURACAO!$C$36,AB250*CONFIGURACAO!$C$36)),'PI AREA  P75'!AB250*CONFIGURACAO!$C$36))</f>
        <v>0</v>
      </c>
      <c r="AR250" s="38">
        <f t="shared" si="94"/>
        <v>457.5</v>
      </c>
      <c r="AS250" s="68">
        <f>IF(AR250="","",$AR250-(($AS$2/CONFIGURACAO!$C$6)*$M250))</f>
        <v>157.5</v>
      </c>
      <c r="AT250" s="73">
        <f t="shared" si="78"/>
        <v>3</v>
      </c>
      <c r="AU250" s="75">
        <f>IF(AR250="","",$AR250-(($AU$2/CONFIGURACAO!$C$6)*$M250))</f>
        <v>-42.5</v>
      </c>
      <c r="AV250" s="76" t="str">
        <f t="shared" si="79"/>
        <v>NAO</v>
      </c>
      <c r="AW250" s="74">
        <f>IF(AR250="","",$AR250-(($AW$2/CONFIGURACAO!$C$6)*$M250))</f>
        <v>-242.5</v>
      </c>
      <c r="AX250" s="72" t="str">
        <f t="shared" si="80"/>
        <v>NAO</v>
      </c>
      <c r="AZ250" s="39">
        <f t="shared" si="81"/>
        <v>4.2959561671619927E-2</v>
      </c>
      <c r="BA250" s="146">
        <f t="shared" si="82"/>
        <v>9</v>
      </c>
      <c r="BB250" s="146">
        <f t="shared" si="83"/>
        <v>694</v>
      </c>
      <c r="BC250" s="32">
        <f t="shared" si="84"/>
        <v>724</v>
      </c>
      <c r="BD250" s="148"/>
      <c r="BE250" s="40">
        <f t="shared" si="85"/>
        <v>3.7257824143070044E-2</v>
      </c>
      <c r="BF250" s="40">
        <f t="shared" si="86"/>
        <v>0</v>
      </c>
      <c r="BG250" s="40">
        <f t="shared" si="87"/>
        <v>0</v>
      </c>
      <c r="BH250" s="40">
        <f t="shared" si="88"/>
        <v>0.25262732417138239</v>
      </c>
      <c r="BI250" s="40">
        <f t="shared" si="89"/>
        <v>0</v>
      </c>
      <c r="BJ250" s="40">
        <f t="shared" si="90"/>
        <v>6.9316081330868765E-2</v>
      </c>
      <c r="BK250" s="40">
        <f t="shared" si="91"/>
        <v>0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 s="42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</row>
    <row r="251" spans="1:134" s="32" customFormat="1" ht="17" thickBot="1" x14ac:dyDescent="0.25">
      <c r="A251" s="124" t="str">
        <f>CONFIGURACAO!$C$4</f>
        <v>AREA 21</v>
      </c>
      <c r="B251" s="125">
        <v>249</v>
      </c>
      <c r="C251" s="249" t="s">
        <v>291</v>
      </c>
      <c r="D251" s="126">
        <f t="shared" si="95"/>
        <v>1</v>
      </c>
      <c r="E251" s="250" t="s">
        <v>586</v>
      </c>
      <c r="F251" s="250">
        <v>0</v>
      </c>
      <c r="G251" s="250">
        <v>0</v>
      </c>
      <c r="H251" s="250">
        <v>0</v>
      </c>
      <c r="I251" s="250">
        <v>1</v>
      </c>
      <c r="J251" s="87"/>
      <c r="K251" s="94"/>
      <c r="L251" s="94"/>
      <c r="M251" s="154">
        <f t="shared" si="92"/>
        <v>1</v>
      </c>
      <c r="N251">
        <v>0</v>
      </c>
      <c r="O251">
        <v>0</v>
      </c>
      <c r="P251">
        <v>0.75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s="139">
        <f t="shared" si="76"/>
        <v>0</v>
      </c>
      <c r="AD251" s="140">
        <f t="shared" si="77"/>
        <v>0.75</v>
      </c>
      <c r="AE251" s="141">
        <f t="shared" si="96"/>
        <v>0</v>
      </c>
      <c r="AF251" s="263">
        <f t="shared" si="97"/>
        <v>0</v>
      </c>
      <c r="AG251" s="265">
        <f t="shared" si="93"/>
        <v>0</v>
      </c>
      <c r="AI251" s="37">
        <f>IFERROR(IF(M251&gt;0,(N251*CONFIGURACAO!$C$20)+(O251*CONFIGURACAO!$C$21)+(P251*CONFIGURACAO!$C$22)+(Q251*CONFIGURACAO!$C$23)+(R251*CONFIGURACAO!$C$24),""),"")</f>
        <v>45</v>
      </c>
      <c r="AJ251" s="38">
        <f>IF(S251=0,0,IF(CONFIGURACAO!$C$15="SIM",(IF(S251&gt;CONFIGURACAO!$C$16,CONFIGURACAO!$C$16*CONFIGURACAO!$C$25,S251*CONFIGURACAO!$C$25)),'PI AREA  P75'!S251*CONFIGURACAO!$C$25))</f>
        <v>0</v>
      </c>
      <c r="AK251" s="38">
        <f>IF(T251=0,0,IF(CONFIGURACAO!$C$17="SIM",(IF(T251&gt;CONFIGURACAO!$C$18,CONFIGURACAO!$C$18*CONFIGURACAO!$C$26,T251*CONFIGURACAO!$C$26)),'PI AREA  P75'!T251*CONFIGURACAO!$C$26))</f>
        <v>0</v>
      </c>
      <c r="AL251" s="38">
        <f>IFERROR(IF(M251&gt;0,(U251*CONFIGURACAO!$C$29)+(V251*CONFIGURACAO!$C$30),""),"")</f>
        <v>0</v>
      </c>
      <c r="AM251" s="38">
        <f>IF(W251=0,0,IF(CONFIGURACAO!$C$41="SIM",(IF(W251&gt;CONFIGURACAO!$C$41,CONFIGURACAO!$C$41*CONFIGURACAO!$C$31,W251*CONFIGURACAO!$C$31)),'PI AREA  P75'!W251*CONFIGURACAO!$C$31))</f>
        <v>0</v>
      </c>
      <c r="AN251" s="38">
        <f>IF(X251=0,0,IF(CONFIGURACAO!$C$39="SIM",(IF(X251&gt;CONFIGURACAO!$C$40,CONFIGURACAO!$C$40*CONFIGURACAO!$C$32,X251*CONFIGURACAO!$C$32)),'PI AREA  P75'!X251*CONFIGURACAO!$C$32))</f>
        <v>0</v>
      </c>
      <c r="AO251" s="38">
        <f>IFERROR(IF(M251&gt;0,(Y251*CONFIGURACAO!$C$33)+(Z251*CONFIGURACAO!$C$34)+(AA251*CONFIGURACAO!$C$35)+(AB251*CONFIGURACAO!$C$36),""),"")</f>
        <v>0</v>
      </c>
      <c r="AP251" s="38">
        <f>IF(AA251=0,0,IF(CONFIGURACAO!$C$46="SIM",(IF(AA251&gt;CONFIGURACAO!$C$47,CONFIGURACAO!$C$47*CONFIGURACAO!$C$35,AA251*CONFIGURACAO!$C$35)),'PI AREA  P75'!AA251*CONFIGURACAO!$C$35))</f>
        <v>0</v>
      </c>
      <c r="AQ251" s="38">
        <f>IF(AB251=0,0,IF(CONFIGURACAO!$C$44="SIM",(IF(AB251&gt;CONFIGURACAO!$C$45,CONFIGURACAO!$C$45*CONFIGURACAO!$C$36,AB251*CONFIGURACAO!$C$36)),'PI AREA  P75'!AB251*CONFIGURACAO!$C$36))</f>
        <v>0</v>
      </c>
      <c r="AR251" s="38">
        <f t="shared" si="94"/>
        <v>45</v>
      </c>
      <c r="AS251" s="68">
        <f>IF(AR251="","",$AR251-(($AS$2/CONFIGURACAO!$C$6)*$M251))</f>
        <v>-30</v>
      </c>
      <c r="AT251" s="73" t="str">
        <f t="shared" si="78"/>
        <v>NAO</v>
      </c>
      <c r="AU251" s="75">
        <f>IF(AR251="","",$AR251-(($AU$2/CONFIGURACAO!$C$6)*$M251))</f>
        <v>-80</v>
      </c>
      <c r="AV251" s="76" t="str">
        <f t="shared" si="79"/>
        <v>NAO</v>
      </c>
      <c r="AW251" s="74">
        <f>IF(AR251="","",$AR251-(($AW$2/CONFIGURACAO!$C$6)*$M251))</f>
        <v>-130</v>
      </c>
      <c r="AX251" s="72" t="str">
        <f t="shared" si="80"/>
        <v>NAO</v>
      </c>
      <c r="AZ251" s="39">
        <f t="shared" si="81"/>
        <v>4.2255306562249111E-3</v>
      </c>
      <c r="BA251" s="146">
        <f t="shared" si="82"/>
        <v>0.75</v>
      </c>
      <c r="BB251" s="146">
        <f t="shared" si="83"/>
        <v>1112</v>
      </c>
      <c r="BC251" s="32">
        <f t="shared" si="84"/>
        <v>1111</v>
      </c>
      <c r="BD251" s="148"/>
      <c r="BE251" s="40">
        <f t="shared" si="85"/>
        <v>0</v>
      </c>
      <c r="BF251" s="40">
        <f t="shared" si="86"/>
        <v>0</v>
      </c>
      <c r="BG251" s="40">
        <f t="shared" si="87"/>
        <v>1.9270298047276462E-2</v>
      </c>
      <c r="BH251" s="40">
        <f t="shared" si="88"/>
        <v>0</v>
      </c>
      <c r="BI251" s="40">
        <f t="shared" si="89"/>
        <v>0</v>
      </c>
      <c r="BJ251" s="40">
        <f t="shared" si="90"/>
        <v>0</v>
      </c>
      <c r="BK251" s="40">
        <f t="shared" si="91"/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 s="42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</row>
    <row r="252" spans="1:134" s="32" customFormat="1" ht="17" thickBot="1" x14ac:dyDescent="0.25">
      <c r="A252" s="124" t="str">
        <f>CONFIGURACAO!$C$4</f>
        <v>AREA 21</v>
      </c>
      <c r="B252" s="125">
        <v>250</v>
      </c>
      <c r="C252" s="249" t="s">
        <v>291</v>
      </c>
      <c r="D252" s="126">
        <f t="shared" si="95"/>
        <v>2</v>
      </c>
      <c r="E252" s="250" t="s">
        <v>587</v>
      </c>
      <c r="F252" s="250">
        <v>0</v>
      </c>
      <c r="G252" s="250">
        <v>0</v>
      </c>
      <c r="H252" s="250">
        <v>0</v>
      </c>
      <c r="I252" s="250">
        <v>1</v>
      </c>
      <c r="J252" s="87"/>
      <c r="K252" s="94"/>
      <c r="L252" s="94"/>
      <c r="M252" s="154">
        <f t="shared" si="92"/>
        <v>1</v>
      </c>
      <c r="N252">
        <v>0.75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s="139">
        <f t="shared" si="76"/>
        <v>0.75</v>
      </c>
      <c r="AD252" s="140">
        <f t="shared" si="77"/>
        <v>0.75</v>
      </c>
      <c r="AE252" s="141">
        <f t="shared" si="96"/>
        <v>0</v>
      </c>
      <c r="AF252" s="263">
        <f t="shared" si="97"/>
        <v>0</v>
      </c>
      <c r="AG252" s="265">
        <f t="shared" si="93"/>
        <v>0.75</v>
      </c>
      <c r="AI252" s="37">
        <f>IFERROR(IF(M252&gt;0,(N252*CONFIGURACAO!$C$20)+(O252*CONFIGURACAO!$C$21)+(P252*CONFIGURACAO!$C$22)+(Q252*CONFIGURACAO!$C$23)+(R252*CONFIGURACAO!$C$24),""),"")</f>
        <v>75</v>
      </c>
      <c r="AJ252" s="38">
        <f>IF(S252=0,0,IF(CONFIGURACAO!$C$15="SIM",(IF(S252&gt;CONFIGURACAO!$C$16,CONFIGURACAO!$C$16*CONFIGURACAO!$C$25,S252*CONFIGURACAO!$C$25)),'PI AREA  P75'!S252*CONFIGURACAO!$C$25))</f>
        <v>0</v>
      </c>
      <c r="AK252" s="38">
        <f>IF(T252=0,0,IF(CONFIGURACAO!$C$17="SIM",(IF(T252&gt;CONFIGURACAO!$C$18,CONFIGURACAO!$C$18*CONFIGURACAO!$C$26,T252*CONFIGURACAO!$C$26)),'PI AREA  P75'!T252*CONFIGURACAO!$C$26))</f>
        <v>0</v>
      </c>
      <c r="AL252" s="38">
        <f>IFERROR(IF(M252&gt;0,(U252*CONFIGURACAO!$C$29)+(V252*CONFIGURACAO!$C$30),""),"")</f>
        <v>0</v>
      </c>
      <c r="AM252" s="38">
        <f>IF(W252=0,0,IF(CONFIGURACAO!$C$41="SIM",(IF(W252&gt;CONFIGURACAO!$C$41,CONFIGURACAO!$C$41*CONFIGURACAO!$C$31,W252*CONFIGURACAO!$C$31)),'PI AREA  P75'!W252*CONFIGURACAO!$C$31))</f>
        <v>0</v>
      </c>
      <c r="AN252" s="38">
        <f>IF(X252=0,0,IF(CONFIGURACAO!$C$39="SIM",(IF(X252&gt;CONFIGURACAO!$C$40,CONFIGURACAO!$C$40*CONFIGURACAO!$C$32,X252*CONFIGURACAO!$C$32)),'PI AREA  P75'!X252*CONFIGURACAO!$C$32))</f>
        <v>0</v>
      </c>
      <c r="AO252" s="38">
        <f>IFERROR(IF(M252&gt;0,(Y252*CONFIGURACAO!$C$33)+(Z252*CONFIGURACAO!$C$34)+(AA252*CONFIGURACAO!$C$35)+(AB252*CONFIGURACAO!$C$36),""),"")</f>
        <v>0</v>
      </c>
      <c r="AP252" s="38">
        <f>IF(AA252=0,0,IF(CONFIGURACAO!$C$46="SIM",(IF(AA252&gt;CONFIGURACAO!$C$47,CONFIGURACAO!$C$47*CONFIGURACAO!$C$35,AA252*CONFIGURACAO!$C$35)),'PI AREA  P75'!AA252*CONFIGURACAO!$C$35))</f>
        <v>0</v>
      </c>
      <c r="AQ252" s="38">
        <f>IF(AB252=0,0,IF(CONFIGURACAO!$C$44="SIM",(IF(AB252&gt;CONFIGURACAO!$C$45,CONFIGURACAO!$C$45*CONFIGURACAO!$C$36,AB252*CONFIGURACAO!$C$36)),'PI AREA  P75'!AB252*CONFIGURACAO!$C$36))</f>
        <v>0</v>
      </c>
      <c r="AR252" s="38">
        <f t="shared" si="94"/>
        <v>75</v>
      </c>
      <c r="AS252" s="68">
        <f>IF(AR252="","",$AR252-(($AS$2/CONFIGURACAO!$C$6)*$M252))</f>
        <v>0</v>
      </c>
      <c r="AT252" s="73">
        <f t="shared" si="78"/>
        <v>3</v>
      </c>
      <c r="AU252" s="75">
        <f>IF(AR252="","",$AR252-(($AU$2/CONFIGURACAO!$C$6)*$M252))</f>
        <v>-50</v>
      </c>
      <c r="AV252" s="76" t="str">
        <f t="shared" si="79"/>
        <v>NAO</v>
      </c>
      <c r="AW252" s="74">
        <f>IF(AR252="","",$AR252-(($AW$2/CONFIGURACAO!$C$6)*$M252))</f>
        <v>-100</v>
      </c>
      <c r="AX252" s="72" t="str">
        <f t="shared" si="80"/>
        <v>NAO</v>
      </c>
      <c r="AZ252" s="39">
        <f t="shared" si="81"/>
        <v>7.0425510937081846E-3</v>
      </c>
      <c r="BA252" s="146">
        <f t="shared" si="82"/>
        <v>0.75</v>
      </c>
      <c r="BB252" s="146">
        <f t="shared" si="83"/>
        <v>1112</v>
      </c>
      <c r="BC252" s="32">
        <f t="shared" si="84"/>
        <v>1073</v>
      </c>
      <c r="BD252" s="148"/>
      <c r="BE252" s="40">
        <f t="shared" si="85"/>
        <v>2.7943368107302535E-2</v>
      </c>
      <c r="BF252" s="40">
        <f t="shared" si="86"/>
        <v>0</v>
      </c>
      <c r="BG252" s="40">
        <f t="shared" si="87"/>
        <v>0</v>
      </c>
      <c r="BH252" s="40">
        <f t="shared" si="88"/>
        <v>0</v>
      </c>
      <c r="BI252" s="40">
        <f t="shared" si="89"/>
        <v>0</v>
      </c>
      <c r="BJ252" s="40">
        <f t="shared" si="90"/>
        <v>0</v>
      </c>
      <c r="BK252" s="40">
        <f t="shared" si="91"/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 s="4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</row>
    <row r="253" spans="1:134" s="32" customFormat="1" ht="17" thickBot="1" x14ac:dyDescent="0.25">
      <c r="A253" s="124" t="str">
        <f>CONFIGURACAO!$C$4</f>
        <v>AREA 21</v>
      </c>
      <c r="B253" s="125">
        <v>251</v>
      </c>
      <c r="C253" s="249" t="s">
        <v>291</v>
      </c>
      <c r="D253" s="126">
        <f t="shared" si="95"/>
        <v>3</v>
      </c>
      <c r="E253" s="250" t="s">
        <v>588</v>
      </c>
      <c r="F253" s="250">
        <v>0</v>
      </c>
      <c r="G253" s="250">
        <v>0</v>
      </c>
      <c r="H253" s="250">
        <v>0</v>
      </c>
      <c r="I253" s="250">
        <v>1</v>
      </c>
      <c r="J253" s="87"/>
      <c r="K253" s="94"/>
      <c r="L253" s="94"/>
      <c r="M253" s="154">
        <f t="shared" si="92"/>
        <v>1</v>
      </c>
      <c r="N253">
        <v>0.75</v>
      </c>
      <c r="O253">
        <v>0</v>
      </c>
      <c r="P253">
        <v>0</v>
      </c>
      <c r="Q253">
        <v>0.75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s="139">
        <f t="shared" si="76"/>
        <v>0.75</v>
      </c>
      <c r="AD253" s="140">
        <f t="shared" si="77"/>
        <v>0.75</v>
      </c>
      <c r="AE253" s="141">
        <f t="shared" si="96"/>
        <v>0</v>
      </c>
      <c r="AF253" s="263">
        <f t="shared" si="97"/>
        <v>0</v>
      </c>
      <c r="AG253" s="265">
        <f t="shared" si="93"/>
        <v>0.75</v>
      </c>
      <c r="AI253" s="37">
        <f>IFERROR(IF(M253&gt;0,(N253*CONFIGURACAO!$C$20)+(O253*CONFIGURACAO!$C$21)+(P253*CONFIGURACAO!$C$22)+(Q253*CONFIGURACAO!$C$23)+(R253*CONFIGURACAO!$C$24),""),"")</f>
        <v>105</v>
      </c>
      <c r="AJ253" s="38">
        <f>IF(S253=0,0,IF(CONFIGURACAO!$C$15="SIM",(IF(S253&gt;CONFIGURACAO!$C$16,CONFIGURACAO!$C$16*CONFIGURACAO!$C$25,S253*CONFIGURACAO!$C$25)),'PI AREA  P75'!S253*CONFIGURACAO!$C$25))</f>
        <v>0</v>
      </c>
      <c r="AK253" s="38">
        <f>IF(T253=0,0,IF(CONFIGURACAO!$C$17="SIM",(IF(T253&gt;CONFIGURACAO!$C$18,CONFIGURACAO!$C$18*CONFIGURACAO!$C$26,T253*CONFIGURACAO!$C$26)),'PI AREA  P75'!T253*CONFIGURACAO!$C$26))</f>
        <v>0</v>
      </c>
      <c r="AL253" s="38">
        <f>IFERROR(IF(M253&gt;0,(U253*CONFIGURACAO!$C$29)+(V253*CONFIGURACAO!$C$30),""),"")</f>
        <v>0</v>
      </c>
      <c r="AM253" s="38">
        <f>IF(W253=0,0,IF(CONFIGURACAO!$C$41="SIM",(IF(W253&gt;CONFIGURACAO!$C$41,CONFIGURACAO!$C$41*CONFIGURACAO!$C$31,W253*CONFIGURACAO!$C$31)),'PI AREA  P75'!W253*CONFIGURACAO!$C$31))</f>
        <v>0</v>
      </c>
      <c r="AN253" s="38">
        <f>IF(X253=0,0,IF(CONFIGURACAO!$C$39="SIM",(IF(X253&gt;CONFIGURACAO!$C$40,CONFIGURACAO!$C$40*CONFIGURACAO!$C$32,X253*CONFIGURACAO!$C$32)),'PI AREA  P75'!X253*CONFIGURACAO!$C$32))</f>
        <v>0</v>
      </c>
      <c r="AO253" s="38">
        <f>IFERROR(IF(M253&gt;0,(Y253*CONFIGURACAO!$C$33)+(Z253*CONFIGURACAO!$C$34)+(AA253*CONFIGURACAO!$C$35)+(AB253*CONFIGURACAO!$C$36),""),"")</f>
        <v>0</v>
      </c>
      <c r="AP253" s="38">
        <f>IF(AA253=0,0,IF(CONFIGURACAO!$C$46="SIM",(IF(AA253&gt;CONFIGURACAO!$C$47,CONFIGURACAO!$C$47*CONFIGURACAO!$C$35,AA253*CONFIGURACAO!$C$35)),'PI AREA  P75'!AA253*CONFIGURACAO!$C$35))</f>
        <v>0</v>
      </c>
      <c r="AQ253" s="38">
        <f>IF(AB253=0,0,IF(CONFIGURACAO!$C$44="SIM",(IF(AB253&gt;CONFIGURACAO!$C$45,CONFIGURACAO!$C$45*CONFIGURACAO!$C$36,AB253*CONFIGURACAO!$C$36)),'PI AREA  P75'!AB253*CONFIGURACAO!$C$36))</f>
        <v>0</v>
      </c>
      <c r="AR253" s="38">
        <f t="shared" si="94"/>
        <v>105</v>
      </c>
      <c r="AS253" s="68">
        <f>IF(AR253="","",$AR253-(($AS$2/CONFIGURACAO!$C$6)*$M253))</f>
        <v>30</v>
      </c>
      <c r="AT253" s="73">
        <f t="shared" si="78"/>
        <v>3</v>
      </c>
      <c r="AU253" s="75">
        <f>IF(AR253="","",$AR253-(($AU$2/CONFIGURACAO!$C$6)*$M253))</f>
        <v>-20</v>
      </c>
      <c r="AV253" s="76" t="str">
        <f t="shared" si="79"/>
        <v>NAO</v>
      </c>
      <c r="AW253" s="74">
        <f>IF(AR253="","",$AR253-(($AW$2/CONFIGURACAO!$C$6)*$M253))</f>
        <v>-70</v>
      </c>
      <c r="AX253" s="72" t="str">
        <f t="shared" si="80"/>
        <v>NAO</v>
      </c>
      <c r="AZ253" s="39">
        <f t="shared" si="81"/>
        <v>9.8595715311914581E-3</v>
      </c>
      <c r="BA253" s="146">
        <f t="shared" si="82"/>
        <v>1.5</v>
      </c>
      <c r="BB253" s="146">
        <f t="shared" si="83"/>
        <v>1054</v>
      </c>
      <c r="BC253" s="32">
        <f t="shared" si="84"/>
        <v>1031</v>
      </c>
      <c r="BD253" s="148"/>
      <c r="BE253" s="40">
        <f t="shared" si="85"/>
        <v>2.7943368107302535E-2</v>
      </c>
      <c r="BF253" s="40">
        <f t="shared" si="86"/>
        <v>0</v>
      </c>
      <c r="BG253" s="40">
        <f t="shared" si="87"/>
        <v>0</v>
      </c>
      <c r="BH253" s="40">
        <f t="shared" si="88"/>
        <v>3.0315278900565887E-2</v>
      </c>
      <c r="BI253" s="40">
        <f t="shared" si="89"/>
        <v>0</v>
      </c>
      <c r="BJ253" s="40">
        <f t="shared" si="90"/>
        <v>0</v>
      </c>
      <c r="BK253" s="40">
        <f t="shared" si="91"/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 s="42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</row>
    <row r="254" spans="1:134" s="32" customFormat="1" ht="17" thickBot="1" x14ac:dyDescent="0.25">
      <c r="A254" s="124" t="str">
        <f>CONFIGURACAO!$C$4</f>
        <v>AREA 21</v>
      </c>
      <c r="B254" s="125">
        <v>252</v>
      </c>
      <c r="C254" s="249" t="s">
        <v>291</v>
      </c>
      <c r="D254" s="126">
        <f t="shared" si="95"/>
        <v>4</v>
      </c>
      <c r="E254" s="250" t="s">
        <v>589</v>
      </c>
      <c r="F254" s="250">
        <v>0</v>
      </c>
      <c r="G254" s="250">
        <v>0</v>
      </c>
      <c r="H254" s="250">
        <v>0</v>
      </c>
      <c r="I254" s="250">
        <v>1</v>
      </c>
      <c r="J254" s="87"/>
      <c r="K254" s="94"/>
      <c r="L254" s="94"/>
      <c r="M254" s="154">
        <f t="shared" si="92"/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 s="139">
        <f t="shared" si="76"/>
        <v>0</v>
      </c>
      <c r="AD254" s="140">
        <f t="shared" si="77"/>
        <v>0</v>
      </c>
      <c r="AE254" s="141">
        <f t="shared" si="96"/>
        <v>0</v>
      </c>
      <c r="AF254" s="263">
        <f t="shared" si="97"/>
        <v>0</v>
      </c>
      <c r="AG254" s="265">
        <f t="shared" si="93"/>
        <v>0</v>
      </c>
      <c r="AI254" s="37">
        <f>IFERROR(IF(M254&gt;0,(N254*CONFIGURACAO!$C$20)+(O254*CONFIGURACAO!$C$21)+(P254*CONFIGURACAO!$C$22)+(Q254*CONFIGURACAO!$C$23)+(R254*CONFIGURACAO!$C$24),""),"")</f>
        <v>0</v>
      </c>
      <c r="AJ254" s="38">
        <f>IF(S254=0,0,IF(CONFIGURACAO!$C$15="SIM",(IF(S254&gt;CONFIGURACAO!$C$16,CONFIGURACAO!$C$16*CONFIGURACAO!$C$25,S254*CONFIGURACAO!$C$25)),'PI AREA  P75'!S254*CONFIGURACAO!$C$25))</f>
        <v>0</v>
      </c>
      <c r="AK254" s="38">
        <f>IF(T254=0,0,IF(CONFIGURACAO!$C$17="SIM",(IF(T254&gt;CONFIGURACAO!$C$18,CONFIGURACAO!$C$18*CONFIGURACAO!$C$26,T254*CONFIGURACAO!$C$26)),'PI AREA  P75'!T254*CONFIGURACAO!$C$26))</f>
        <v>0</v>
      </c>
      <c r="AL254" s="38">
        <f>IFERROR(IF(M254&gt;0,(U254*CONFIGURACAO!$C$29)+(V254*CONFIGURACAO!$C$30),""),"")</f>
        <v>0</v>
      </c>
      <c r="AM254" s="38">
        <f>IF(W254=0,0,IF(CONFIGURACAO!$C$41="SIM",(IF(W254&gt;CONFIGURACAO!$C$41,CONFIGURACAO!$C$41*CONFIGURACAO!$C$31,W254*CONFIGURACAO!$C$31)),'PI AREA  P75'!W254*CONFIGURACAO!$C$31))</f>
        <v>0</v>
      </c>
      <c r="AN254" s="38">
        <f>IF(X254=0,0,IF(CONFIGURACAO!$C$39="SIM",(IF(X254&gt;CONFIGURACAO!$C$40,CONFIGURACAO!$C$40*CONFIGURACAO!$C$32,X254*CONFIGURACAO!$C$32)),'PI AREA  P75'!X254*CONFIGURACAO!$C$32))</f>
        <v>0</v>
      </c>
      <c r="AO254" s="38">
        <f>IFERROR(IF(M254&gt;0,(Y254*CONFIGURACAO!$C$33)+(Z254*CONFIGURACAO!$C$34)+(AA254*CONFIGURACAO!$C$35)+(AB254*CONFIGURACAO!$C$36),""),"")</f>
        <v>0</v>
      </c>
      <c r="AP254" s="38">
        <f>IF(AA254=0,0,IF(CONFIGURACAO!$C$46="SIM",(IF(AA254&gt;CONFIGURACAO!$C$47,CONFIGURACAO!$C$47*CONFIGURACAO!$C$35,AA254*CONFIGURACAO!$C$35)),'PI AREA  P75'!AA254*CONFIGURACAO!$C$35))</f>
        <v>0</v>
      </c>
      <c r="AQ254" s="38">
        <f>IF(AB254=0,0,IF(CONFIGURACAO!$C$44="SIM",(IF(AB254&gt;CONFIGURACAO!$C$45,CONFIGURACAO!$C$45*CONFIGURACAO!$C$36,AB254*CONFIGURACAO!$C$36)),'PI AREA  P75'!AB254*CONFIGURACAO!$C$36))</f>
        <v>0</v>
      </c>
      <c r="AR254" s="38">
        <f t="shared" si="94"/>
        <v>0</v>
      </c>
      <c r="AS254" s="68">
        <f>IF(AR254="","",$AR254-(($AS$2/CONFIGURACAO!$C$6)*$M254))</f>
        <v>-75</v>
      </c>
      <c r="AT254" s="73" t="str">
        <f t="shared" si="78"/>
        <v>NAO</v>
      </c>
      <c r="AU254" s="75">
        <f>IF(AR254="","",$AR254-(($AU$2/CONFIGURACAO!$C$6)*$M254))</f>
        <v>-125</v>
      </c>
      <c r="AV254" s="76" t="str">
        <f t="shared" si="79"/>
        <v>NAO</v>
      </c>
      <c r="AW254" s="74">
        <f>IF(AR254="","",$AR254-(($AW$2/CONFIGURACAO!$C$6)*$M254))</f>
        <v>-175</v>
      </c>
      <c r="AX254" s="72" t="str">
        <f t="shared" si="80"/>
        <v>NAO</v>
      </c>
      <c r="AZ254" s="39">
        <f t="shared" si="81"/>
        <v>0</v>
      </c>
      <c r="BA254" s="146">
        <f t="shared" si="82"/>
        <v>0</v>
      </c>
      <c r="BB254" s="146">
        <f t="shared" si="83"/>
        <v>1158</v>
      </c>
      <c r="BC254" s="32">
        <f t="shared" si="84"/>
        <v>1158</v>
      </c>
      <c r="BD254" s="148"/>
      <c r="BE254" s="40">
        <f t="shared" si="85"/>
        <v>0</v>
      </c>
      <c r="BF254" s="40">
        <f t="shared" si="86"/>
        <v>0</v>
      </c>
      <c r="BG254" s="40">
        <f t="shared" si="87"/>
        <v>0</v>
      </c>
      <c r="BH254" s="40">
        <f t="shared" si="88"/>
        <v>0</v>
      </c>
      <c r="BI254" s="40">
        <f t="shared" si="89"/>
        <v>0</v>
      </c>
      <c r="BJ254" s="40">
        <f t="shared" si="90"/>
        <v>0</v>
      </c>
      <c r="BK254" s="40">
        <f t="shared" si="91"/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 s="42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</row>
    <row r="255" spans="1:134" s="32" customFormat="1" ht="17" thickBot="1" x14ac:dyDescent="0.25">
      <c r="A255" s="124" t="str">
        <f>CONFIGURACAO!$C$4</f>
        <v>AREA 21</v>
      </c>
      <c r="B255" s="125">
        <v>253</v>
      </c>
      <c r="C255" s="249" t="s">
        <v>291</v>
      </c>
      <c r="D255" s="126">
        <f t="shared" si="95"/>
        <v>5</v>
      </c>
      <c r="E255" s="250" t="s">
        <v>590</v>
      </c>
      <c r="F255" s="250">
        <v>0</v>
      </c>
      <c r="G255" s="250">
        <v>0</v>
      </c>
      <c r="H255" s="250">
        <v>0</v>
      </c>
      <c r="I255" s="250">
        <v>1</v>
      </c>
      <c r="J255" s="87"/>
      <c r="K255" s="94"/>
      <c r="L255" s="94"/>
      <c r="M255" s="154">
        <f t="shared" si="92"/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 s="139">
        <f t="shared" si="76"/>
        <v>0</v>
      </c>
      <c r="AD255" s="140">
        <f t="shared" si="77"/>
        <v>0</v>
      </c>
      <c r="AE255" s="141">
        <f t="shared" si="96"/>
        <v>0</v>
      </c>
      <c r="AF255" s="263">
        <f t="shared" si="97"/>
        <v>0</v>
      </c>
      <c r="AG255" s="265">
        <f t="shared" si="93"/>
        <v>0</v>
      </c>
      <c r="AI255" s="37">
        <f>IFERROR(IF(M255&gt;0,(N255*CONFIGURACAO!$C$20)+(O255*CONFIGURACAO!$C$21)+(P255*CONFIGURACAO!$C$22)+(Q255*CONFIGURACAO!$C$23)+(R255*CONFIGURACAO!$C$24),""),"")</f>
        <v>0</v>
      </c>
      <c r="AJ255" s="38">
        <f>IF(S255=0,0,IF(CONFIGURACAO!$C$15="SIM",(IF(S255&gt;CONFIGURACAO!$C$16,CONFIGURACAO!$C$16*CONFIGURACAO!$C$25,S255*CONFIGURACAO!$C$25)),'PI AREA  P75'!S255*CONFIGURACAO!$C$25))</f>
        <v>0</v>
      </c>
      <c r="AK255" s="38">
        <f>IF(T255=0,0,IF(CONFIGURACAO!$C$17="SIM",(IF(T255&gt;CONFIGURACAO!$C$18,CONFIGURACAO!$C$18*CONFIGURACAO!$C$26,T255*CONFIGURACAO!$C$26)),'PI AREA  P75'!T255*CONFIGURACAO!$C$26))</f>
        <v>0</v>
      </c>
      <c r="AL255" s="38">
        <f>IFERROR(IF(M255&gt;0,(U255*CONFIGURACAO!$C$29)+(V255*CONFIGURACAO!$C$30),""),"")</f>
        <v>0</v>
      </c>
      <c r="AM255" s="38">
        <f>IF(W255=0,0,IF(CONFIGURACAO!$C$41="SIM",(IF(W255&gt;CONFIGURACAO!$C$41,CONFIGURACAO!$C$41*CONFIGURACAO!$C$31,W255*CONFIGURACAO!$C$31)),'PI AREA  P75'!W255*CONFIGURACAO!$C$31))</f>
        <v>0</v>
      </c>
      <c r="AN255" s="38">
        <f>IF(X255=0,0,IF(CONFIGURACAO!$C$39="SIM",(IF(X255&gt;CONFIGURACAO!$C$40,CONFIGURACAO!$C$40*CONFIGURACAO!$C$32,X255*CONFIGURACAO!$C$32)),'PI AREA  P75'!X255*CONFIGURACAO!$C$32))</f>
        <v>0</v>
      </c>
      <c r="AO255" s="38">
        <f>IFERROR(IF(M255&gt;0,(Y255*CONFIGURACAO!$C$33)+(Z255*CONFIGURACAO!$C$34)+(AA255*CONFIGURACAO!$C$35)+(AB255*CONFIGURACAO!$C$36),""),"")</f>
        <v>0</v>
      </c>
      <c r="AP255" s="38">
        <f>IF(AA255=0,0,IF(CONFIGURACAO!$C$46="SIM",(IF(AA255&gt;CONFIGURACAO!$C$47,CONFIGURACAO!$C$47*CONFIGURACAO!$C$35,AA255*CONFIGURACAO!$C$35)),'PI AREA  P75'!AA255*CONFIGURACAO!$C$35))</f>
        <v>0</v>
      </c>
      <c r="AQ255" s="38">
        <f>IF(AB255=0,0,IF(CONFIGURACAO!$C$44="SIM",(IF(AB255&gt;CONFIGURACAO!$C$45,CONFIGURACAO!$C$45*CONFIGURACAO!$C$36,AB255*CONFIGURACAO!$C$36)),'PI AREA  P75'!AB255*CONFIGURACAO!$C$36))</f>
        <v>0</v>
      </c>
      <c r="AR255" s="38">
        <f t="shared" si="94"/>
        <v>0</v>
      </c>
      <c r="AS255" s="68">
        <f>IF(AR255="","",$AR255-(($AS$2/CONFIGURACAO!$C$6)*$M255))</f>
        <v>-75</v>
      </c>
      <c r="AT255" s="73" t="str">
        <f t="shared" si="78"/>
        <v>NAO</v>
      </c>
      <c r="AU255" s="75">
        <f>IF(AR255="","",$AR255-(($AU$2/CONFIGURACAO!$C$6)*$M255))</f>
        <v>-125</v>
      </c>
      <c r="AV255" s="76" t="str">
        <f t="shared" si="79"/>
        <v>NAO</v>
      </c>
      <c r="AW255" s="74">
        <f>IF(AR255="","",$AR255-(($AW$2/CONFIGURACAO!$C$6)*$M255))</f>
        <v>-175</v>
      </c>
      <c r="AX255" s="72" t="str">
        <f t="shared" si="80"/>
        <v>NAO</v>
      </c>
      <c r="AZ255" s="39">
        <f t="shared" si="81"/>
        <v>0</v>
      </c>
      <c r="BA255" s="146">
        <f t="shared" si="82"/>
        <v>0</v>
      </c>
      <c r="BB255" s="146">
        <f t="shared" si="83"/>
        <v>1158</v>
      </c>
      <c r="BC255" s="32">
        <f t="shared" si="84"/>
        <v>1158</v>
      </c>
      <c r="BD255" s="148"/>
      <c r="BE255" s="40">
        <f t="shared" si="85"/>
        <v>0</v>
      </c>
      <c r="BF255" s="40">
        <f t="shared" si="86"/>
        <v>0</v>
      </c>
      <c r="BG255" s="40">
        <f t="shared" si="87"/>
        <v>0</v>
      </c>
      <c r="BH255" s="40">
        <f t="shared" si="88"/>
        <v>0</v>
      </c>
      <c r="BI255" s="40">
        <f t="shared" si="89"/>
        <v>0</v>
      </c>
      <c r="BJ255" s="40">
        <f t="shared" si="90"/>
        <v>0</v>
      </c>
      <c r="BK255" s="40">
        <f t="shared" si="91"/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 s="42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</row>
    <row r="256" spans="1:134" s="32" customFormat="1" ht="17" thickBot="1" x14ac:dyDescent="0.25">
      <c r="A256" s="124" t="str">
        <f>CONFIGURACAO!$C$4</f>
        <v>AREA 21</v>
      </c>
      <c r="B256" s="125">
        <v>254</v>
      </c>
      <c r="C256" s="249" t="s">
        <v>291</v>
      </c>
      <c r="D256" s="126">
        <f t="shared" si="95"/>
        <v>6</v>
      </c>
      <c r="E256" s="250" t="s">
        <v>591</v>
      </c>
      <c r="F256" s="250">
        <v>0</v>
      </c>
      <c r="G256" s="250">
        <v>0</v>
      </c>
      <c r="H256" s="250">
        <v>0</v>
      </c>
      <c r="I256" s="250">
        <v>1</v>
      </c>
      <c r="J256" s="87"/>
      <c r="K256" s="94"/>
      <c r="L256" s="94"/>
      <c r="M256" s="154">
        <f t="shared" si="92"/>
        <v>1</v>
      </c>
      <c r="N256">
        <v>0.75</v>
      </c>
      <c r="O256">
        <v>0</v>
      </c>
      <c r="P256">
        <v>0</v>
      </c>
      <c r="Q256">
        <v>2.25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 s="139">
        <f t="shared" si="76"/>
        <v>0.75</v>
      </c>
      <c r="AD256" s="140">
        <f t="shared" si="77"/>
        <v>0.75</v>
      </c>
      <c r="AE256" s="141">
        <f t="shared" si="96"/>
        <v>0</v>
      </c>
      <c r="AF256" s="263">
        <f t="shared" si="97"/>
        <v>0</v>
      </c>
      <c r="AG256" s="265">
        <f t="shared" si="93"/>
        <v>0.75</v>
      </c>
      <c r="AI256" s="37">
        <f>IFERROR(IF(M256&gt;0,(N256*CONFIGURACAO!$C$20)+(O256*CONFIGURACAO!$C$21)+(P256*CONFIGURACAO!$C$22)+(Q256*CONFIGURACAO!$C$23)+(R256*CONFIGURACAO!$C$24),""),"")</f>
        <v>165</v>
      </c>
      <c r="AJ256" s="38">
        <f>IF(S256=0,0,IF(CONFIGURACAO!$C$15="SIM",(IF(S256&gt;CONFIGURACAO!$C$16,CONFIGURACAO!$C$16*CONFIGURACAO!$C$25,S256*CONFIGURACAO!$C$25)),'PI AREA  P75'!S256*CONFIGURACAO!$C$25))</f>
        <v>0</v>
      </c>
      <c r="AK256" s="38">
        <f>IF(T256=0,0,IF(CONFIGURACAO!$C$17="SIM",(IF(T256&gt;CONFIGURACAO!$C$18,CONFIGURACAO!$C$18*CONFIGURACAO!$C$26,T256*CONFIGURACAO!$C$26)),'PI AREA  P75'!T256*CONFIGURACAO!$C$26))</f>
        <v>0</v>
      </c>
      <c r="AL256" s="38">
        <f>IFERROR(IF(M256&gt;0,(U256*CONFIGURACAO!$C$29)+(V256*CONFIGURACAO!$C$30),""),"")</f>
        <v>0</v>
      </c>
      <c r="AM256" s="38">
        <f>IF(W256=0,0,IF(CONFIGURACAO!$C$41="SIM",(IF(W256&gt;CONFIGURACAO!$C$41,CONFIGURACAO!$C$41*CONFIGURACAO!$C$31,W256*CONFIGURACAO!$C$31)),'PI AREA  P75'!W256*CONFIGURACAO!$C$31))</f>
        <v>0</v>
      </c>
      <c r="AN256" s="38">
        <f>IF(X256=0,0,IF(CONFIGURACAO!$C$39="SIM",(IF(X256&gt;CONFIGURACAO!$C$40,CONFIGURACAO!$C$40*CONFIGURACAO!$C$32,X256*CONFIGURACAO!$C$32)),'PI AREA  P75'!X256*CONFIGURACAO!$C$32))</f>
        <v>0</v>
      </c>
      <c r="AO256" s="38">
        <f>IFERROR(IF(M256&gt;0,(Y256*CONFIGURACAO!$C$33)+(Z256*CONFIGURACAO!$C$34)+(AA256*CONFIGURACAO!$C$35)+(AB256*CONFIGURACAO!$C$36),""),"")</f>
        <v>0</v>
      </c>
      <c r="AP256" s="38">
        <f>IF(AA256=0,0,IF(CONFIGURACAO!$C$46="SIM",(IF(AA256&gt;CONFIGURACAO!$C$47,CONFIGURACAO!$C$47*CONFIGURACAO!$C$35,AA256*CONFIGURACAO!$C$35)),'PI AREA  P75'!AA256*CONFIGURACAO!$C$35))</f>
        <v>0</v>
      </c>
      <c r="AQ256" s="38">
        <f>IF(AB256=0,0,IF(CONFIGURACAO!$C$44="SIM",(IF(AB256&gt;CONFIGURACAO!$C$45,CONFIGURACAO!$C$45*CONFIGURACAO!$C$36,AB256*CONFIGURACAO!$C$36)),'PI AREA  P75'!AB256*CONFIGURACAO!$C$36))</f>
        <v>0</v>
      </c>
      <c r="AR256" s="38">
        <f t="shared" si="94"/>
        <v>165</v>
      </c>
      <c r="AS256" s="68">
        <f>IF(AR256="","",$AR256-(($AS$2/CONFIGURACAO!$C$6)*$M256))</f>
        <v>90</v>
      </c>
      <c r="AT256" s="73">
        <f t="shared" si="78"/>
        <v>3</v>
      </c>
      <c r="AU256" s="75">
        <f>IF(AR256="","",$AR256-(($AU$2/CONFIGURACAO!$C$6)*$M256))</f>
        <v>40</v>
      </c>
      <c r="AV256" s="76">
        <f t="shared" si="79"/>
        <v>4</v>
      </c>
      <c r="AW256" s="74">
        <f>IF(AR256="","",$AR256-(($AW$2/CONFIGURACAO!$C$6)*$M256))</f>
        <v>-10</v>
      </c>
      <c r="AX256" s="72" t="str">
        <f t="shared" si="80"/>
        <v>NAO</v>
      </c>
      <c r="AZ256" s="39">
        <f t="shared" si="81"/>
        <v>1.5493612406158007E-2</v>
      </c>
      <c r="BA256" s="146">
        <f t="shared" si="82"/>
        <v>3</v>
      </c>
      <c r="BB256" s="146">
        <f t="shared" si="83"/>
        <v>947</v>
      </c>
      <c r="BC256" s="32">
        <f t="shared" si="84"/>
        <v>965</v>
      </c>
      <c r="BD256" s="148"/>
      <c r="BE256" s="40">
        <f t="shared" si="85"/>
        <v>2.7943368107302535E-2</v>
      </c>
      <c r="BF256" s="40">
        <f t="shared" si="86"/>
        <v>0</v>
      </c>
      <c r="BG256" s="40">
        <f t="shared" si="87"/>
        <v>0</v>
      </c>
      <c r="BH256" s="40">
        <f t="shared" si="88"/>
        <v>9.0945836701697647E-2</v>
      </c>
      <c r="BI256" s="40">
        <f t="shared" si="89"/>
        <v>0</v>
      </c>
      <c r="BJ256" s="40">
        <f t="shared" si="90"/>
        <v>0</v>
      </c>
      <c r="BK256" s="40">
        <f t="shared" si="91"/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 s="42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</row>
    <row r="257" spans="1:134" s="32" customFormat="1" ht="17" thickBot="1" x14ac:dyDescent="0.25">
      <c r="A257" s="124" t="str">
        <f>CONFIGURACAO!$C$4</f>
        <v>AREA 21</v>
      </c>
      <c r="B257" s="125">
        <v>255</v>
      </c>
      <c r="C257" s="249" t="s">
        <v>291</v>
      </c>
      <c r="D257" s="126">
        <f t="shared" si="95"/>
        <v>7</v>
      </c>
      <c r="E257" s="250" t="s">
        <v>592</v>
      </c>
      <c r="F257" s="250">
        <v>0</v>
      </c>
      <c r="G257" s="250">
        <v>0</v>
      </c>
      <c r="H257" s="250">
        <v>0</v>
      </c>
      <c r="I257" s="250">
        <v>1</v>
      </c>
      <c r="J257" s="87"/>
      <c r="K257" s="94"/>
      <c r="L257" s="94"/>
      <c r="M257" s="154">
        <f t="shared" si="92"/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s="139">
        <f t="shared" si="76"/>
        <v>0</v>
      </c>
      <c r="AD257" s="140">
        <f t="shared" si="77"/>
        <v>0</v>
      </c>
      <c r="AE257" s="141">
        <f t="shared" si="96"/>
        <v>0</v>
      </c>
      <c r="AF257" s="263">
        <f t="shared" si="97"/>
        <v>0</v>
      </c>
      <c r="AG257" s="265">
        <f t="shared" si="93"/>
        <v>0</v>
      </c>
      <c r="AI257" s="37">
        <f>IFERROR(IF(M257&gt;0,(N257*CONFIGURACAO!$C$20)+(O257*CONFIGURACAO!$C$21)+(P257*CONFIGURACAO!$C$22)+(Q257*CONFIGURACAO!$C$23)+(R257*CONFIGURACAO!$C$24),""),"")</f>
        <v>0</v>
      </c>
      <c r="AJ257" s="38">
        <f>IF(S257=0,0,IF(CONFIGURACAO!$C$15="SIM",(IF(S257&gt;CONFIGURACAO!$C$16,CONFIGURACAO!$C$16*CONFIGURACAO!$C$25,S257*CONFIGURACAO!$C$25)),'PI AREA  P75'!S257*CONFIGURACAO!$C$25))</f>
        <v>0</v>
      </c>
      <c r="AK257" s="38">
        <f>IF(T257=0,0,IF(CONFIGURACAO!$C$17="SIM",(IF(T257&gt;CONFIGURACAO!$C$18,CONFIGURACAO!$C$18*CONFIGURACAO!$C$26,T257*CONFIGURACAO!$C$26)),'PI AREA  P75'!T257*CONFIGURACAO!$C$26))</f>
        <v>0</v>
      </c>
      <c r="AL257" s="38">
        <f>IFERROR(IF(M257&gt;0,(U257*CONFIGURACAO!$C$29)+(V257*CONFIGURACAO!$C$30),""),"")</f>
        <v>0</v>
      </c>
      <c r="AM257" s="38">
        <f>IF(W257=0,0,IF(CONFIGURACAO!$C$41="SIM",(IF(W257&gt;CONFIGURACAO!$C$41,CONFIGURACAO!$C$41*CONFIGURACAO!$C$31,W257*CONFIGURACAO!$C$31)),'PI AREA  P75'!W257*CONFIGURACAO!$C$31))</f>
        <v>0</v>
      </c>
      <c r="AN257" s="38">
        <f>IF(X257=0,0,IF(CONFIGURACAO!$C$39="SIM",(IF(X257&gt;CONFIGURACAO!$C$40,CONFIGURACAO!$C$40*CONFIGURACAO!$C$32,X257*CONFIGURACAO!$C$32)),'PI AREA  P75'!X257*CONFIGURACAO!$C$32))</f>
        <v>0</v>
      </c>
      <c r="AO257" s="38">
        <f>IFERROR(IF(M257&gt;0,(Y257*CONFIGURACAO!$C$33)+(Z257*CONFIGURACAO!$C$34)+(AA257*CONFIGURACAO!$C$35)+(AB257*CONFIGURACAO!$C$36),""),"")</f>
        <v>0</v>
      </c>
      <c r="AP257" s="38">
        <f>IF(AA257=0,0,IF(CONFIGURACAO!$C$46="SIM",(IF(AA257&gt;CONFIGURACAO!$C$47,CONFIGURACAO!$C$47*CONFIGURACAO!$C$35,AA257*CONFIGURACAO!$C$35)),'PI AREA  P75'!AA257*CONFIGURACAO!$C$35))</f>
        <v>0</v>
      </c>
      <c r="AQ257" s="38">
        <f>IF(AB257=0,0,IF(CONFIGURACAO!$C$44="SIM",(IF(AB257&gt;CONFIGURACAO!$C$45,CONFIGURACAO!$C$45*CONFIGURACAO!$C$36,AB257*CONFIGURACAO!$C$36)),'PI AREA  P75'!AB257*CONFIGURACAO!$C$36))</f>
        <v>0</v>
      </c>
      <c r="AR257" s="38">
        <f t="shared" si="94"/>
        <v>0</v>
      </c>
      <c r="AS257" s="68">
        <f>IF(AR257="","",$AR257-(($AS$2/CONFIGURACAO!$C$6)*$M257))</f>
        <v>-75</v>
      </c>
      <c r="AT257" s="73" t="str">
        <f t="shared" si="78"/>
        <v>NAO</v>
      </c>
      <c r="AU257" s="75">
        <f>IF(AR257="","",$AR257-(($AU$2/CONFIGURACAO!$C$6)*$M257))</f>
        <v>-125</v>
      </c>
      <c r="AV257" s="76" t="str">
        <f t="shared" si="79"/>
        <v>NAO</v>
      </c>
      <c r="AW257" s="74">
        <f>IF(AR257="","",$AR257-(($AW$2/CONFIGURACAO!$C$6)*$M257))</f>
        <v>-175</v>
      </c>
      <c r="AX257" s="72" t="str">
        <f t="shared" si="80"/>
        <v>NAO</v>
      </c>
      <c r="AZ257" s="39">
        <f t="shared" si="81"/>
        <v>0</v>
      </c>
      <c r="BA257" s="146">
        <f t="shared" si="82"/>
        <v>0</v>
      </c>
      <c r="BB257" s="146">
        <f t="shared" si="83"/>
        <v>1158</v>
      </c>
      <c r="BC257" s="32">
        <f t="shared" si="84"/>
        <v>1158</v>
      </c>
      <c r="BD257" s="148"/>
      <c r="BE257" s="40">
        <f t="shared" si="85"/>
        <v>0</v>
      </c>
      <c r="BF257" s="40">
        <f t="shared" si="86"/>
        <v>0</v>
      </c>
      <c r="BG257" s="40">
        <f t="shared" si="87"/>
        <v>0</v>
      </c>
      <c r="BH257" s="40">
        <f t="shared" si="88"/>
        <v>0</v>
      </c>
      <c r="BI257" s="40">
        <f t="shared" si="89"/>
        <v>0</v>
      </c>
      <c r="BJ257" s="40">
        <f t="shared" si="90"/>
        <v>0</v>
      </c>
      <c r="BK257" s="40">
        <f t="shared" si="91"/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 s="42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</row>
    <row r="258" spans="1:134" s="32" customFormat="1" ht="17" thickBot="1" x14ac:dyDescent="0.25">
      <c r="A258" s="124" t="str">
        <f>CONFIGURACAO!$C$4</f>
        <v>AREA 21</v>
      </c>
      <c r="B258" s="125">
        <v>256</v>
      </c>
      <c r="C258" s="249" t="s">
        <v>291</v>
      </c>
      <c r="D258" s="126">
        <f t="shared" si="95"/>
        <v>8</v>
      </c>
      <c r="E258" s="250" t="s">
        <v>593</v>
      </c>
      <c r="F258" s="250">
        <v>0</v>
      </c>
      <c r="G258" s="250">
        <v>0</v>
      </c>
      <c r="H258" s="250">
        <v>0</v>
      </c>
      <c r="I258" s="250">
        <v>1</v>
      </c>
      <c r="J258" s="87"/>
      <c r="K258" s="94"/>
      <c r="L258" s="94"/>
      <c r="M258" s="154">
        <f t="shared" si="92"/>
        <v>1</v>
      </c>
      <c r="N258">
        <v>0</v>
      </c>
      <c r="O258">
        <v>0.75</v>
      </c>
      <c r="P258">
        <v>0</v>
      </c>
      <c r="Q258">
        <v>2.25</v>
      </c>
      <c r="R258">
        <v>0.75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s="139">
        <f t="shared" si="76"/>
        <v>0.75</v>
      </c>
      <c r="AD258" s="140">
        <f t="shared" si="77"/>
        <v>0.75</v>
      </c>
      <c r="AE258" s="141">
        <f t="shared" si="96"/>
        <v>0</v>
      </c>
      <c r="AF258" s="263">
        <f t="shared" si="97"/>
        <v>0</v>
      </c>
      <c r="AG258" s="265">
        <f t="shared" si="93"/>
        <v>0.75</v>
      </c>
      <c r="AI258" s="37">
        <f>IFERROR(IF(M258&gt;0,(N258*CONFIGURACAO!$C$20)+(O258*CONFIGURACAO!$C$21)+(P258*CONFIGURACAO!$C$22)+(Q258*CONFIGURACAO!$C$23)+(R258*CONFIGURACAO!$C$24),""),"")</f>
        <v>165</v>
      </c>
      <c r="AJ258" s="38">
        <f>IF(S258=0,0,IF(CONFIGURACAO!$C$15="SIM",(IF(S258&gt;CONFIGURACAO!$C$16,CONFIGURACAO!$C$16*CONFIGURACAO!$C$25,S258*CONFIGURACAO!$C$25)),'PI AREA  P75'!S258*CONFIGURACAO!$C$25))</f>
        <v>0</v>
      </c>
      <c r="AK258" s="38">
        <f>IF(T258=0,0,IF(CONFIGURACAO!$C$17="SIM",(IF(T258&gt;CONFIGURACAO!$C$18,CONFIGURACAO!$C$18*CONFIGURACAO!$C$26,T258*CONFIGURACAO!$C$26)),'PI AREA  P75'!T258*CONFIGURACAO!$C$26))</f>
        <v>0</v>
      </c>
      <c r="AL258" s="38">
        <f>IFERROR(IF(M258&gt;0,(U258*CONFIGURACAO!$C$29)+(V258*CONFIGURACAO!$C$30),""),"")</f>
        <v>0</v>
      </c>
      <c r="AM258" s="38">
        <f>IF(W258=0,0,IF(CONFIGURACAO!$C$41="SIM",(IF(W258&gt;CONFIGURACAO!$C$41,CONFIGURACAO!$C$41*CONFIGURACAO!$C$31,W258*CONFIGURACAO!$C$31)),'PI AREA  P75'!W258*CONFIGURACAO!$C$31))</f>
        <v>0</v>
      </c>
      <c r="AN258" s="38">
        <f>IF(X258=0,0,IF(CONFIGURACAO!$C$39="SIM",(IF(X258&gt;CONFIGURACAO!$C$40,CONFIGURACAO!$C$40*CONFIGURACAO!$C$32,X258*CONFIGURACAO!$C$32)),'PI AREA  P75'!X258*CONFIGURACAO!$C$32))</f>
        <v>0</v>
      </c>
      <c r="AO258" s="38">
        <f>IFERROR(IF(M258&gt;0,(Y258*CONFIGURACAO!$C$33)+(Z258*CONFIGURACAO!$C$34)+(AA258*CONFIGURACAO!$C$35)+(AB258*CONFIGURACAO!$C$36),""),"")</f>
        <v>0</v>
      </c>
      <c r="AP258" s="38">
        <f>IF(AA258=0,0,IF(CONFIGURACAO!$C$46="SIM",(IF(AA258&gt;CONFIGURACAO!$C$47,CONFIGURACAO!$C$47*CONFIGURACAO!$C$35,AA258*CONFIGURACAO!$C$35)),'PI AREA  P75'!AA258*CONFIGURACAO!$C$35))</f>
        <v>0</v>
      </c>
      <c r="AQ258" s="38">
        <f>IF(AB258=0,0,IF(CONFIGURACAO!$C$44="SIM",(IF(AB258&gt;CONFIGURACAO!$C$45,CONFIGURACAO!$C$45*CONFIGURACAO!$C$36,AB258*CONFIGURACAO!$C$36)),'PI AREA  P75'!AB258*CONFIGURACAO!$C$36))</f>
        <v>0</v>
      </c>
      <c r="AR258" s="38">
        <f t="shared" si="94"/>
        <v>165</v>
      </c>
      <c r="AS258" s="68">
        <f>IF(AR258="","",$AR258-(($AS$2/CONFIGURACAO!$C$6)*$M258))</f>
        <v>90</v>
      </c>
      <c r="AT258" s="73">
        <f t="shared" si="78"/>
        <v>3</v>
      </c>
      <c r="AU258" s="75">
        <f>IF(AR258="","",$AR258-(($AU$2/CONFIGURACAO!$C$6)*$M258))</f>
        <v>40</v>
      </c>
      <c r="AV258" s="76">
        <f t="shared" si="79"/>
        <v>4</v>
      </c>
      <c r="AW258" s="74">
        <f>IF(AR258="","",$AR258-(($AW$2/CONFIGURACAO!$C$6)*$M258))</f>
        <v>-10</v>
      </c>
      <c r="AX258" s="72" t="str">
        <f t="shared" si="80"/>
        <v>NAO</v>
      </c>
      <c r="AZ258" s="39">
        <f t="shared" si="81"/>
        <v>1.5493612406158007E-2</v>
      </c>
      <c r="BA258" s="146">
        <f t="shared" si="82"/>
        <v>3.75</v>
      </c>
      <c r="BB258" s="146">
        <f t="shared" si="83"/>
        <v>910</v>
      </c>
      <c r="BC258" s="32">
        <f t="shared" si="84"/>
        <v>965</v>
      </c>
      <c r="BD258" s="148"/>
      <c r="BE258" s="40">
        <f t="shared" si="85"/>
        <v>0</v>
      </c>
      <c r="BF258" s="40">
        <f t="shared" si="86"/>
        <v>2.8935185185185182E-2</v>
      </c>
      <c r="BG258" s="40">
        <f t="shared" si="87"/>
        <v>0</v>
      </c>
      <c r="BH258" s="40">
        <f t="shared" si="88"/>
        <v>9.0945836701697647E-2</v>
      </c>
      <c r="BI258" s="40">
        <f t="shared" si="89"/>
        <v>7.9957356076759065E-2</v>
      </c>
      <c r="BJ258" s="40">
        <f t="shared" si="90"/>
        <v>0</v>
      </c>
      <c r="BK258" s="40">
        <f t="shared" si="91"/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 s="42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</row>
    <row r="259" spans="1:134" s="32" customFormat="1" ht="17" thickBot="1" x14ac:dyDescent="0.25">
      <c r="A259" s="124" t="str">
        <f>CONFIGURACAO!$C$4</f>
        <v>AREA 21</v>
      </c>
      <c r="B259" s="125">
        <v>257</v>
      </c>
      <c r="C259" s="249" t="s">
        <v>291</v>
      </c>
      <c r="D259" s="126">
        <f t="shared" si="95"/>
        <v>9</v>
      </c>
      <c r="E259" s="250" t="s">
        <v>594</v>
      </c>
      <c r="F259" s="250">
        <v>0</v>
      </c>
      <c r="G259" s="250">
        <v>0</v>
      </c>
      <c r="H259" s="250">
        <v>0</v>
      </c>
      <c r="I259" s="250">
        <v>1</v>
      </c>
      <c r="J259" s="87"/>
      <c r="K259" s="94"/>
      <c r="L259" s="94"/>
      <c r="M259" s="154">
        <f t="shared" si="92"/>
        <v>1</v>
      </c>
      <c r="N259">
        <v>0.75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 s="139">
        <f t="shared" ref="AC259:AC322" si="98">IFERROR((N259+O259),"")</f>
        <v>0.75</v>
      </c>
      <c r="AD259" s="140">
        <f t="shared" ref="AD259:AD322" si="99">IFERROR(AC259+P259,"")</f>
        <v>0.75</v>
      </c>
      <c r="AE259" s="141">
        <f t="shared" si="96"/>
        <v>0</v>
      </c>
      <c r="AF259" s="263">
        <f t="shared" si="97"/>
        <v>0</v>
      </c>
      <c r="AG259" s="265">
        <f t="shared" si="93"/>
        <v>0.75</v>
      </c>
      <c r="AI259" s="37">
        <f>IFERROR(IF(M259&gt;0,(N259*CONFIGURACAO!$C$20)+(O259*CONFIGURACAO!$C$21)+(P259*CONFIGURACAO!$C$22)+(Q259*CONFIGURACAO!$C$23)+(R259*CONFIGURACAO!$C$24),""),"")</f>
        <v>75</v>
      </c>
      <c r="AJ259" s="38">
        <f>IF(S259=0,0,IF(CONFIGURACAO!$C$15="SIM",(IF(S259&gt;CONFIGURACAO!$C$16,CONFIGURACAO!$C$16*CONFIGURACAO!$C$25,S259*CONFIGURACAO!$C$25)),'PI AREA  P75'!S259*CONFIGURACAO!$C$25))</f>
        <v>0</v>
      </c>
      <c r="AK259" s="38">
        <f>IF(T259=0,0,IF(CONFIGURACAO!$C$17="SIM",(IF(T259&gt;CONFIGURACAO!$C$18,CONFIGURACAO!$C$18*CONFIGURACAO!$C$26,T259*CONFIGURACAO!$C$26)),'PI AREA  P75'!T259*CONFIGURACAO!$C$26))</f>
        <v>0</v>
      </c>
      <c r="AL259" s="38">
        <f>IFERROR(IF(M259&gt;0,(U259*CONFIGURACAO!$C$29)+(V259*CONFIGURACAO!$C$30),""),"")</f>
        <v>0</v>
      </c>
      <c r="AM259" s="38">
        <f>IF(W259=0,0,IF(CONFIGURACAO!$C$41="SIM",(IF(W259&gt;CONFIGURACAO!$C$41,CONFIGURACAO!$C$41*CONFIGURACAO!$C$31,W259*CONFIGURACAO!$C$31)),'PI AREA  P75'!W259*CONFIGURACAO!$C$31))</f>
        <v>0</v>
      </c>
      <c r="AN259" s="38">
        <f>IF(X259=0,0,IF(CONFIGURACAO!$C$39="SIM",(IF(X259&gt;CONFIGURACAO!$C$40,CONFIGURACAO!$C$40*CONFIGURACAO!$C$32,X259*CONFIGURACAO!$C$32)),'PI AREA  P75'!X259*CONFIGURACAO!$C$32))</f>
        <v>0</v>
      </c>
      <c r="AO259" s="38">
        <f>IFERROR(IF(M259&gt;0,(Y259*CONFIGURACAO!$C$33)+(Z259*CONFIGURACAO!$C$34)+(AA259*CONFIGURACAO!$C$35)+(AB259*CONFIGURACAO!$C$36),""),"")</f>
        <v>0</v>
      </c>
      <c r="AP259" s="38">
        <f>IF(AA259=0,0,IF(CONFIGURACAO!$C$46="SIM",(IF(AA259&gt;CONFIGURACAO!$C$47,CONFIGURACAO!$C$47*CONFIGURACAO!$C$35,AA259*CONFIGURACAO!$C$35)),'PI AREA  P75'!AA259*CONFIGURACAO!$C$35))</f>
        <v>0</v>
      </c>
      <c r="AQ259" s="38">
        <f>IF(AB259=0,0,IF(CONFIGURACAO!$C$44="SIM",(IF(AB259&gt;CONFIGURACAO!$C$45,CONFIGURACAO!$C$45*CONFIGURACAO!$C$36,AB259*CONFIGURACAO!$C$36)),'PI AREA  P75'!AB259*CONFIGURACAO!$C$36))</f>
        <v>0</v>
      </c>
      <c r="AR259" s="38">
        <f t="shared" si="94"/>
        <v>75</v>
      </c>
      <c r="AS259" s="68">
        <f>IF(AR259="","",$AR259-(($AS$2/CONFIGURACAO!$C$6)*$M259))</f>
        <v>0</v>
      </c>
      <c r="AT259" s="73">
        <f t="shared" ref="AT259:AT322" si="100">IF(M259="","",IF(AS259&gt;=0,3,"NAO"))</f>
        <v>3</v>
      </c>
      <c r="AU259" s="75">
        <f>IF(AR259="","",$AR259-(($AU$2/CONFIGURACAO!$C$6)*$M259))</f>
        <v>-50</v>
      </c>
      <c r="AV259" s="76" t="str">
        <f t="shared" ref="AV259:AV322" si="101">IF(M259=""," ",IF(AU259&gt;=0,4,"NAO"))</f>
        <v>NAO</v>
      </c>
      <c r="AW259" s="74">
        <f>IF(AR259="","",$AR259-(($AW$2/CONFIGURACAO!$C$6)*$M259))</f>
        <v>-100</v>
      </c>
      <c r="AX259" s="72" t="str">
        <f t="shared" ref="AX259:AX322" si="102">IF(M259="","",IF(AW259&gt;=0,5,"NAO"))</f>
        <v>NAO</v>
      </c>
      <c r="AZ259" s="39">
        <f t="shared" ref="AZ259:AZ322" si="103">IF(AR259="","",(AR259/(SUM($AR$3:$AR$1204))*100))</f>
        <v>7.0425510937081846E-3</v>
      </c>
      <c r="BA259" s="146">
        <f t="shared" ref="BA259:BA322" si="104">IF(M259="","",SUM(N259:T259,U259:X259,Y259:AB259))</f>
        <v>0.75</v>
      </c>
      <c r="BB259" s="146">
        <f t="shared" ref="BB259:BB322" si="105">IF(M259="","",RANK(BA259,$BA$3:$BA$1204))</f>
        <v>1112</v>
      </c>
      <c r="BC259" s="32">
        <f t="shared" ref="BC259:BC322" si="106">IF(M259="","",RANK(AR259,$AR$3:$AR$1204))</f>
        <v>1073</v>
      </c>
      <c r="BD259" s="148"/>
      <c r="BE259" s="40">
        <f t="shared" ref="BE259:BE322" si="107">IF($M259="","",IF(N259="","",(N259/N$1212*100)))</f>
        <v>2.7943368107302535E-2</v>
      </c>
      <c r="BF259" s="40">
        <f t="shared" ref="BF259:BF322" si="108">IF($M259="","",IF(O259="","",(O259/O$1212*100)))</f>
        <v>0</v>
      </c>
      <c r="BG259" s="40">
        <f t="shared" ref="BG259:BG322" si="109">IF($M259="","",IF(P259="","",(P259/P$1212*100)))</f>
        <v>0</v>
      </c>
      <c r="BH259" s="40">
        <f t="shared" ref="BH259:BH322" si="110">IF($M259="","",IF(Q259="","",(Q259/Q$1212*100)))</f>
        <v>0</v>
      </c>
      <c r="BI259" s="40">
        <f t="shared" ref="BI259:BI322" si="111">IF($M259="","",IF(R259="","",(R259/R$1212*100)))</f>
        <v>0</v>
      </c>
      <c r="BJ259" s="40">
        <f t="shared" ref="BJ259:BJ322" si="112">IF($M259="","",IF(S259="","",(S259/S$1212*100)))</f>
        <v>0</v>
      </c>
      <c r="BK259" s="40">
        <f t="shared" ref="BK259:BK322" si="113">IF($M259="","",IF(T259="","",(T259/T$1212*100)))</f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 s="42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</row>
    <row r="260" spans="1:134" s="32" customFormat="1" ht="17" thickBot="1" x14ac:dyDescent="0.25">
      <c r="A260" s="124" t="str">
        <f>CONFIGURACAO!$C$4</f>
        <v>AREA 21</v>
      </c>
      <c r="B260" s="125">
        <v>258</v>
      </c>
      <c r="C260" s="249" t="s">
        <v>291</v>
      </c>
      <c r="D260" s="126">
        <f t="shared" si="95"/>
        <v>10</v>
      </c>
      <c r="E260" s="250" t="s">
        <v>595</v>
      </c>
      <c r="F260" s="250">
        <v>0</v>
      </c>
      <c r="G260" s="250">
        <v>0</v>
      </c>
      <c r="H260" s="250">
        <v>0</v>
      </c>
      <c r="I260" s="250">
        <v>1</v>
      </c>
      <c r="J260" s="87"/>
      <c r="K260" s="94"/>
      <c r="L260" s="94"/>
      <c r="M260" s="154">
        <f t="shared" ref="M260:M323" si="114">IF(SUM(F260:I260)&gt;0,SUM(F260:I260),"")</f>
        <v>1</v>
      </c>
      <c r="N260">
        <v>0</v>
      </c>
      <c r="O260">
        <v>0</v>
      </c>
      <c r="P260">
        <v>0</v>
      </c>
      <c r="Q260">
        <v>0.75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s="139">
        <f t="shared" si="98"/>
        <v>0</v>
      </c>
      <c r="AD260" s="140">
        <f t="shared" si="99"/>
        <v>0</v>
      </c>
      <c r="AE260" s="141">
        <f t="shared" si="96"/>
        <v>0</v>
      </c>
      <c r="AF260" s="263">
        <f t="shared" si="97"/>
        <v>0</v>
      </c>
      <c r="AG260" s="265">
        <f t="shared" ref="AG260:AG323" si="115">SUM(N260+O260+U260+V260+Y260+Z260)</f>
        <v>0</v>
      </c>
      <c r="AI260" s="37">
        <f>IFERROR(IF(M260&gt;0,(N260*CONFIGURACAO!$C$20)+(O260*CONFIGURACAO!$C$21)+(P260*CONFIGURACAO!$C$22)+(Q260*CONFIGURACAO!$C$23)+(R260*CONFIGURACAO!$C$24),""),"")</f>
        <v>30</v>
      </c>
      <c r="AJ260" s="38">
        <f>IF(S260=0,0,IF(CONFIGURACAO!$C$15="SIM",(IF(S260&gt;CONFIGURACAO!$C$16,CONFIGURACAO!$C$16*CONFIGURACAO!$C$25,S260*CONFIGURACAO!$C$25)),'PI AREA  P75'!S260*CONFIGURACAO!$C$25))</f>
        <v>0</v>
      </c>
      <c r="AK260" s="38">
        <f>IF(T260=0,0,IF(CONFIGURACAO!$C$17="SIM",(IF(T260&gt;CONFIGURACAO!$C$18,CONFIGURACAO!$C$18*CONFIGURACAO!$C$26,T260*CONFIGURACAO!$C$26)),'PI AREA  P75'!T260*CONFIGURACAO!$C$26))</f>
        <v>0</v>
      </c>
      <c r="AL260" s="38">
        <f>IFERROR(IF(M260&gt;0,(U260*CONFIGURACAO!$C$29)+(V260*CONFIGURACAO!$C$30),""),"")</f>
        <v>0</v>
      </c>
      <c r="AM260" s="38">
        <f>IF(W260=0,0,IF(CONFIGURACAO!$C$41="SIM",(IF(W260&gt;CONFIGURACAO!$C$41,CONFIGURACAO!$C$41*CONFIGURACAO!$C$31,W260*CONFIGURACAO!$C$31)),'PI AREA  P75'!W260*CONFIGURACAO!$C$31))</f>
        <v>0</v>
      </c>
      <c r="AN260" s="38">
        <f>IF(X260=0,0,IF(CONFIGURACAO!$C$39="SIM",(IF(X260&gt;CONFIGURACAO!$C$40,CONFIGURACAO!$C$40*CONFIGURACAO!$C$32,X260*CONFIGURACAO!$C$32)),'PI AREA  P75'!X260*CONFIGURACAO!$C$32))</f>
        <v>0</v>
      </c>
      <c r="AO260" s="38">
        <f>IFERROR(IF(M260&gt;0,(Y260*CONFIGURACAO!$C$33)+(Z260*CONFIGURACAO!$C$34)+(AA260*CONFIGURACAO!$C$35)+(AB260*CONFIGURACAO!$C$36),""),"")</f>
        <v>0</v>
      </c>
      <c r="AP260" s="38">
        <f>IF(AA260=0,0,IF(CONFIGURACAO!$C$46="SIM",(IF(AA260&gt;CONFIGURACAO!$C$47,CONFIGURACAO!$C$47*CONFIGURACAO!$C$35,AA260*CONFIGURACAO!$C$35)),'PI AREA  P75'!AA260*CONFIGURACAO!$C$35))</f>
        <v>0</v>
      </c>
      <c r="AQ260" s="38">
        <f>IF(AB260=0,0,IF(CONFIGURACAO!$C$44="SIM",(IF(AB260&gt;CONFIGURACAO!$C$45,CONFIGURACAO!$C$45*CONFIGURACAO!$C$36,AB260*CONFIGURACAO!$C$36)),'PI AREA  P75'!AB260*CONFIGURACAO!$C$36))</f>
        <v>0</v>
      </c>
      <c r="AR260" s="38">
        <f t="shared" ref="AR260:AR323" si="116">IF(OR(M260=1,M260=2,M260=3,M260=4),SUM(AI260:AQ260),"")</f>
        <v>30</v>
      </c>
      <c r="AS260" s="68">
        <f>IF(AR260="","",$AR260-(($AS$2/CONFIGURACAO!$C$6)*$M260))</f>
        <v>-45</v>
      </c>
      <c r="AT260" s="73" t="str">
        <f t="shared" si="100"/>
        <v>NAO</v>
      </c>
      <c r="AU260" s="75">
        <f>IF(AR260="","",$AR260-(($AU$2/CONFIGURACAO!$C$6)*$M260))</f>
        <v>-95</v>
      </c>
      <c r="AV260" s="76" t="str">
        <f t="shared" si="101"/>
        <v>NAO</v>
      </c>
      <c r="AW260" s="74">
        <f>IF(AR260="","",$AR260-(($AW$2/CONFIGURACAO!$C$6)*$M260))</f>
        <v>-145</v>
      </c>
      <c r="AX260" s="72" t="str">
        <f t="shared" si="102"/>
        <v>NAO</v>
      </c>
      <c r="AZ260" s="39">
        <f t="shared" si="103"/>
        <v>2.8170204374832739E-3</v>
      </c>
      <c r="BA260" s="146">
        <f t="shared" si="104"/>
        <v>0.75</v>
      </c>
      <c r="BB260" s="146">
        <f t="shared" si="105"/>
        <v>1112</v>
      </c>
      <c r="BC260" s="32">
        <f t="shared" si="106"/>
        <v>1128</v>
      </c>
      <c r="BD260" s="148"/>
      <c r="BE260" s="40">
        <f t="shared" si="107"/>
        <v>0</v>
      </c>
      <c r="BF260" s="40">
        <f t="shared" si="108"/>
        <v>0</v>
      </c>
      <c r="BG260" s="40">
        <f t="shared" si="109"/>
        <v>0</v>
      </c>
      <c r="BH260" s="40">
        <f t="shared" si="110"/>
        <v>3.0315278900565887E-2</v>
      </c>
      <c r="BI260" s="40">
        <f t="shared" si="111"/>
        <v>0</v>
      </c>
      <c r="BJ260" s="40">
        <f t="shared" si="112"/>
        <v>0</v>
      </c>
      <c r="BK260" s="40">
        <f t="shared" si="113"/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 s="42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</row>
    <row r="261" spans="1:134" s="32" customFormat="1" ht="17" thickBot="1" x14ac:dyDescent="0.25">
      <c r="A261" s="124" t="str">
        <f>CONFIGURACAO!$C$4</f>
        <v>AREA 21</v>
      </c>
      <c r="B261" s="125">
        <v>259</v>
      </c>
      <c r="C261" s="249" t="s">
        <v>291</v>
      </c>
      <c r="D261" s="126">
        <f t="shared" si="95"/>
        <v>11</v>
      </c>
      <c r="E261" s="250" t="s">
        <v>596</v>
      </c>
      <c r="F261" s="250">
        <v>0</v>
      </c>
      <c r="G261" s="250">
        <v>0</v>
      </c>
      <c r="H261" s="250">
        <v>0</v>
      </c>
      <c r="I261" s="250">
        <v>1</v>
      </c>
      <c r="J261" s="87"/>
      <c r="K261" s="94"/>
      <c r="L261" s="94"/>
      <c r="M261" s="154">
        <f t="shared" si="114"/>
        <v>1</v>
      </c>
      <c r="N261">
        <v>0</v>
      </c>
      <c r="O261">
        <v>0.75</v>
      </c>
      <c r="P261">
        <v>0.75</v>
      </c>
      <c r="Q261">
        <v>0.75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s="139">
        <f t="shared" si="98"/>
        <v>0.75</v>
      </c>
      <c r="AD261" s="140">
        <f t="shared" si="99"/>
        <v>1.5</v>
      </c>
      <c r="AE261" s="141">
        <f t="shared" si="96"/>
        <v>0</v>
      </c>
      <c r="AF261" s="263">
        <f t="shared" si="97"/>
        <v>0</v>
      </c>
      <c r="AG261" s="265">
        <f t="shared" si="115"/>
        <v>0.75</v>
      </c>
      <c r="AI261" s="37">
        <f>IFERROR(IF(M261&gt;0,(N261*CONFIGURACAO!$C$20)+(O261*CONFIGURACAO!$C$21)+(P261*CONFIGURACAO!$C$22)+(Q261*CONFIGURACAO!$C$23)+(R261*CONFIGURACAO!$C$24),""),"")</f>
        <v>135</v>
      </c>
      <c r="AJ261" s="38">
        <f>IF(S261=0,0,IF(CONFIGURACAO!$C$15="SIM",(IF(S261&gt;CONFIGURACAO!$C$16,CONFIGURACAO!$C$16*CONFIGURACAO!$C$25,S261*CONFIGURACAO!$C$25)),'PI AREA  P75'!S261*CONFIGURACAO!$C$25))</f>
        <v>0</v>
      </c>
      <c r="AK261" s="38">
        <f>IF(T261=0,0,IF(CONFIGURACAO!$C$17="SIM",(IF(T261&gt;CONFIGURACAO!$C$18,CONFIGURACAO!$C$18*CONFIGURACAO!$C$26,T261*CONFIGURACAO!$C$26)),'PI AREA  P75'!T261*CONFIGURACAO!$C$26))</f>
        <v>0</v>
      </c>
      <c r="AL261" s="38">
        <f>IFERROR(IF(M261&gt;0,(U261*CONFIGURACAO!$C$29)+(V261*CONFIGURACAO!$C$30),""),"")</f>
        <v>0</v>
      </c>
      <c r="AM261" s="38">
        <f>IF(W261=0,0,IF(CONFIGURACAO!$C$41="SIM",(IF(W261&gt;CONFIGURACAO!$C$41,CONFIGURACAO!$C$41*CONFIGURACAO!$C$31,W261*CONFIGURACAO!$C$31)),'PI AREA  P75'!W261*CONFIGURACAO!$C$31))</f>
        <v>0</v>
      </c>
      <c r="AN261" s="38">
        <f>IF(X261=0,0,IF(CONFIGURACAO!$C$39="SIM",(IF(X261&gt;CONFIGURACAO!$C$40,CONFIGURACAO!$C$40*CONFIGURACAO!$C$32,X261*CONFIGURACAO!$C$32)),'PI AREA  P75'!X261*CONFIGURACAO!$C$32))</f>
        <v>0</v>
      </c>
      <c r="AO261" s="38">
        <f>IFERROR(IF(M261&gt;0,(Y261*CONFIGURACAO!$C$33)+(Z261*CONFIGURACAO!$C$34)+(AA261*CONFIGURACAO!$C$35)+(AB261*CONFIGURACAO!$C$36),""),"")</f>
        <v>0</v>
      </c>
      <c r="AP261" s="38">
        <f>IF(AA261=0,0,IF(CONFIGURACAO!$C$46="SIM",(IF(AA261&gt;CONFIGURACAO!$C$47,CONFIGURACAO!$C$47*CONFIGURACAO!$C$35,AA261*CONFIGURACAO!$C$35)),'PI AREA  P75'!AA261*CONFIGURACAO!$C$35))</f>
        <v>0</v>
      </c>
      <c r="AQ261" s="38">
        <f>IF(AB261=0,0,IF(CONFIGURACAO!$C$44="SIM",(IF(AB261&gt;CONFIGURACAO!$C$45,CONFIGURACAO!$C$45*CONFIGURACAO!$C$36,AB261*CONFIGURACAO!$C$36)),'PI AREA  P75'!AB261*CONFIGURACAO!$C$36))</f>
        <v>0</v>
      </c>
      <c r="AR261" s="38">
        <f t="shared" si="116"/>
        <v>135</v>
      </c>
      <c r="AS261" s="68">
        <f>IF(AR261="","",$AR261-(($AS$2/CONFIGURACAO!$C$6)*$M261))</f>
        <v>60</v>
      </c>
      <c r="AT261" s="73">
        <f t="shared" si="100"/>
        <v>3</v>
      </c>
      <c r="AU261" s="75">
        <f>IF(AR261="","",$AR261-(($AU$2/CONFIGURACAO!$C$6)*$M261))</f>
        <v>10</v>
      </c>
      <c r="AV261" s="76">
        <f t="shared" si="101"/>
        <v>4</v>
      </c>
      <c r="AW261" s="74">
        <f>IF(AR261="","",$AR261-(($AW$2/CONFIGURACAO!$C$6)*$M261))</f>
        <v>-40</v>
      </c>
      <c r="AX261" s="72" t="str">
        <f t="shared" si="102"/>
        <v>NAO</v>
      </c>
      <c r="AZ261" s="39">
        <f t="shared" si="103"/>
        <v>1.2676591968674732E-2</v>
      </c>
      <c r="BA261" s="146">
        <f t="shared" si="104"/>
        <v>2.25</v>
      </c>
      <c r="BB261" s="146">
        <f t="shared" si="105"/>
        <v>1002</v>
      </c>
      <c r="BC261" s="32">
        <f t="shared" si="106"/>
        <v>993</v>
      </c>
      <c r="BD261" s="148"/>
      <c r="BE261" s="40">
        <f t="shared" si="107"/>
        <v>0</v>
      </c>
      <c r="BF261" s="40">
        <f t="shared" si="108"/>
        <v>2.8935185185185182E-2</v>
      </c>
      <c r="BG261" s="40">
        <f t="shared" si="109"/>
        <v>1.9270298047276462E-2</v>
      </c>
      <c r="BH261" s="40">
        <f t="shared" si="110"/>
        <v>3.0315278900565887E-2</v>
      </c>
      <c r="BI261" s="40">
        <f t="shared" si="111"/>
        <v>0</v>
      </c>
      <c r="BJ261" s="40">
        <f t="shared" si="112"/>
        <v>0</v>
      </c>
      <c r="BK261" s="40">
        <f t="shared" si="113"/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 s="42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</row>
    <row r="262" spans="1:134" s="32" customFormat="1" ht="17" thickBot="1" x14ac:dyDescent="0.25">
      <c r="A262" s="124" t="str">
        <f>CONFIGURACAO!$C$4</f>
        <v>AREA 21</v>
      </c>
      <c r="B262" s="125">
        <v>260</v>
      </c>
      <c r="C262" s="249" t="s">
        <v>291</v>
      </c>
      <c r="D262" s="126">
        <f t="shared" si="95"/>
        <v>12</v>
      </c>
      <c r="E262" s="250" t="s">
        <v>597</v>
      </c>
      <c r="F262" s="250">
        <v>0</v>
      </c>
      <c r="G262" s="250">
        <v>0</v>
      </c>
      <c r="H262" s="250">
        <v>0</v>
      </c>
      <c r="I262" s="250">
        <v>1</v>
      </c>
      <c r="J262" s="87"/>
      <c r="K262" s="94"/>
      <c r="L262" s="94"/>
      <c r="M262" s="154">
        <f t="shared" si="114"/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s="139">
        <f t="shared" si="98"/>
        <v>0</v>
      </c>
      <c r="AD262" s="140">
        <f t="shared" si="99"/>
        <v>0</v>
      </c>
      <c r="AE262" s="141">
        <f t="shared" si="96"/>
        <v>0</v>
      </c>
      <c r="AF262" s="263">
        <f t="shared" si="97"/>
        <v>0</v>
      </c>
      <c r="AG262" s="265">
        <f t="shared" si="115"/>
        <v>0</v>
      </c>
      <c r="AI262" s="37">
        <f>IFERROR(IF(M262&gt;0,(N262*CONFIGURACAO!$C$20)+(O262*CONFIGURACAO!$C$21)+(P262*CONFIGURACAO!$C$22)+(Q262*CONFIGURACAO!$C$23)+(R262*CONFIGURACAO!$C$24),""),"")</f>
        <v>0</v>
      </c>
      <c r="AJ262" s="38">
        <f>IF(S262=0,0,IF(CONFIGURACAO!$C$15="SIM",(IF(S262&gt;CONFIGURACAO!$C$16,CONFIGURACAO!$C$16*CONFIGURACAO!$C$25,S262*CONFIGURACAO!$C$25)),'PI AREA  P75'!S262*CONFIGURACAO!$C$25))</f>
        <v>0</v>
      </c>
      <c r="AK262" s="38">
        <f>IF(T262=0,0,IF(CONFIGURACAO!$C$17="SIM",(IF(T262&gt;CONFIGURACAO!$C$18,CONFIGURACAO!$C$18*CONFIGURACAO!$C$26,T262*CONFIGURACAO!$C$26)),'PI AREA  P75'!T262*CONFIGURACAO!$C$26))</f>
        <v>0</v>
      </c>
      <c r="AL262" s="38">
        <f>IFERROR(IF(M262&gt;0,(U262*CONFIGURACAO!$C$29)+(V262*CONFIGURACAO!$C$30),""),"")</f>
        <v>0</v>
      </c>
      <c r="AM262" s="38">
        <f>IF(W262=0,0,IF(CONFIGURACAO!$C$41="SIM",(IF(W262&gt;CONFIGURACAO!$C$41,CONFIGURACAO!$C$41*CONFIGURACAO!$C$31,W262*CONFIGURACAO!$C$31)),'PI AREA  P75'!W262*CONFIGURACAO!$C$31))</f>
        <v>0</v>
      </c>
      <c r="AN262" s="38">
        <f>IF(X262=0,0,IF(CONFIGURACAO!$C$39="SIM",(IF(X262&gt;CONFIGURACAO!$C$40,CONFIGURACAO!$C$40*CONFIGURACAO!$C$32,X262*CONFIGURACAO!$C$32)),'PI AREA  P75'!X262*CONFIGURACAO!$C$32))</f>
        <v>0</v>
      </c>
      <c r="AO262" s="38">
        <f>IFERROR(IF(M262&gt;0,(Y262*CONFIGURACAO!$C$33)+(Z262*CONFIGURACAO!$C$34)+(AA262*CONFIGURACAO!$C$35)+(AB262*CONFIGURACAO!$C$36),""),"")</f>
        <v>0</v>
      </c>
      <c r="AP262" s="38">
        <f>IF(AA262=0,0,IF(CONFIGURACAO!$C$46="SIM",(IF(AA262&gt;CONFIGURACAO!$C$47,CONFIGURACAO!$C$47*CONFIGURACAO!$C$35,AA262*CONFIGURACAO!$C$35)),'PI AREA  P75'!AA262*CONFIGURACAO!$C$35))</f>
        <v>0</v>
      </c>
      <c r="AQ262" s="38">
        <f>IF(AB262=0,0,IF(CONFIGURACAO!$C$44="SIM",(IF(AB262&gt;CONFIGURACAO!$C$45,CONFIGURACAO!$C$45*CONFIGURACAO!$C$36,AB262*CONFIGURACAO!$C$36)),'PI AREA  P75'!AB262*CONFIGURACAO!$C$36))</f>
        <v>0</v>
      </c>
      <c r="AR262" s="38">
        <f t="shared" si="116"/>
        <v>0</v>
      </c>
      <c r="AS262" s="68">
        <f>IF(AR262="","",$AR262-(($AS$2/CONFIGURACAO!$C$6)*$M262))</f>
        <v>-75</v>
      </c>
      <c r="AT262" s="73" t="str">
        <f t="shared" si="100"/>
        <v>NAO</v>
      </c>
      <c r="AU262" s="75">
        <f>IF(AR262="","",$AR262-(($AU$2/CONFIGURACAO!$C$6)*$M262))</f>
        <v>-125</v>
      </c>
      <c r="AV262" s="76" t="str">
        <f t="shared" si="101"/>
        <v>NAO</v>
      </c>
      <c r="AW262" s="74">
        <f>IF(AR262="","",$AR262-(($AW$2/CONFIGURACAO!$C$6)*$M262))</f>
        <v>-175</v>
      </c>
      <c r="AX262" s="72" t="str">
        <f t="shared" si="102"/>
        <v>NAO</v>
      </c>
      <c r="AZ262" s="39">
        <f t="shared" si="103"/>
        <v>0</v>
      </c>
      <c r="BA262" s="146">
        <f t="shared" si="104"/>
        <v>0</v>
      </c>
      <c r="BB262" s="146">
        <f t="shared" si="105"/>
        <v>1158</v>
      </c>
      <c r="BC262" s="32">
        <f t="shared" si="106"/>
        <v>1158</v>
      </c>
      <c r="BD262" s="148"/>
      <c r="BE262" s="40">
        <f t="shared" si="107"/>
        <v>0</v>
      </c>
      <c r="BF262" s="40">
        <f t="shared" si="108"/>
        <v>0</v>
      </c>
      <c r="BG262" s="40">
        <f t="shared" si="109"/>
        <v>0</v>
      </c>
      <c r="BH262" s="40">
        <f t="shared" si="110"/>
        <v>0</v>
      </c>
      <c r="BI262" s="40">
        <f t="shared" si="111"/>
        <v>0</v>
      </c>
      <c r="BJ262" s="40">
        <f t="shared" si="112"/>
        <v>0</v>
      </c>
      <c r="BK262" s="40">
        <f t="shared" si="113"/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 s="4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</row>
    <row r="263" spans="1:134" s="32" customFormat="1" ht="17" thickBot="1" x14ac:dyDescent="0.25">
      <c r="A263" s="124" t="str">
        <f>CONFIGURACAO!$C$4</f>
        <v>AREA 21</v>
      </c>
      <c r="B263" s="125">
        <v>261</v>
      </c>
      <c r="C263" s="249" t="s">
        <v>292</v>
      </c>
      <c r="D263" s="126">
        <f t="shared" si="95"/>
        <v>1</v>
      </c>
      <c r="E263" s="250" t="s">
        <v>598</v>
      </c>
      <c r="F263" s="250">
        <v>0</v>
      </c>
      <c r="G263" s="250">
        <v>0</v>
      </c>
      <c r="H263" s="250">
        <v>0</v>
      </c>
      <c r="I263" s="250">
        <v>1</v>
      </c>
      <c r="J263" s="235"/>
      <c r="K263" s="94"/>
      <c r="L263" s="94"/>
      <c r="M263" s="154">
        <f t="shared" si="114"/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s="139">
        <f t="shared" si="98"/>
        <v>0</v>
      </c>
      <c r="AD263" s="140">
        <f t="shared" si="99"/>
        <v>0</v>
      </c>
      <c r="AE263" s="141">
        <f t="shared" si="96"/>
        <v>0</v>
      </c>
      <c r="AF263" s="263">
        <f t="shared" si="97"/>
        <v>0</v>
      </c>
      <c r="AG263" s="265">
        <f t="shared" si="115"/>
        <v>0</v>
      </c>
      <c r="AI263" s="37">
        <f>IFERROR(IF(M263&gt;0,(N263*CONFIGURACAO!$C$20)+(O263*CONFIGURACAO!$C$21)+(P263*CONFIGURACAO!$C$22)+(Q263*CONFIGURACAO!$C$23)+(R263*CONFIGURACAO!$C$24),""),"")</f>
        <v>0</v>
      </c>
      <c r="AJ263" s="38">
        <f>IF(S263=0,0,IF(CONFIGURACAO!$C$15="SIM",(IF(S263&gt;CONFIGURACAO!$C$16,CONFIGURACAO!$C$16*CONFIGURACAO!$C$25,S263*CONFIGURACAO!$C$25)),'PI AREA  P75'!S263*CONFIGURACAO!$C$25))</f>
        <v>0</v>
      </c>
      <c r="AK263" s="38">
        <f>IF(T263=0,0,IF(CONFIGURACAO!$C$17="SIM",(IF(T263&gt;CONFIGURACAO!$C$18,CONFIGURACAO!$C$18*CONFIGURACAO!$C$26,T263*CONFIGURACAO!$C$26)),'PI AREA  P75'!T263*CONFIGURACAO!$C$26))</f>
        <v>0</v>
      </c>
      <c r="AL263" s="38">
        <f>IFERROR(IF(M263&gt;0,(U263*CONFIGURACAO!$C$29)+(V263*CONFIGURACAO!$C$30),""),"")</f>
        <v>0</v>
      </c>
      <c r="AM263" s="38">
        <f>IF(W263=0,0,IF(CONFIGURACAO!$C$41="SIM",(IF(W263&gt;CONFIGURACAO!$C$41,CONFIGURACAO!$C$41*CONFIGURACAO!$C$31,W263*CONFIGURACAO!$C$31)),'PI AREA  P75'!W263*CONFIGURACAO!$C$31))</f>
        <v>0</v>
      </c>
      <c r="AN263" s="38">
        <f>IF(X263=0,0,IF(CONFIGURACAO!$C$39="SIM",(IF(X263&gt;CONFIGURACAO!$C$40,CONFIGURACAO!$C$40*CONFIGURACAO!$C$32,X263*CONFIGURACAO!$C$32)),'PI AREA  P75'!X263*CONFIGURACAO!$C$32))</f>
        <v>0</v>
      </c>
      <c r="AO263" s="38">
        <f>IFERROR(IF(M263&gt;0,(Y263*CONFIGURACAO!$C$33)+(Z263*CONFIGURACAO!$C$34)+(AA263*CONFIGURACAO!$C$35)+(AB263*CONFIGURACAO!$C$36),""),"")</f>
        <v>0</v>
      </c>
      <c r="AP263" s="38">
        <f>IF(AA263=0,0,IF(CONFIGURACAO!$C$46="SIM",(IF(AA263&gt;CONFIGURACAO!$C$47,CONFIGURACAO!$C$47*CONFIGURACAO!$C$35,AA263*CONFIGURACAO!$C$35)),'PI AREA  P75'!AA263*CONFIGURACAO!$C$35))</f>
        <v>0</v>
      </c>
      <c r="AQ263" s="38">
        <f>IF(AB263=0,0,IF(CONFIGURACAO!$C$44="SIM",(IF(AB263&gt;CONFIGURACAO!$C$45,CONFIGURACAO!$C$45*CONFIGURACAO!$C$36,AB263*CONFIGURACAO!$C$36)),'PI AREA  P75'!AB263*CONFIGURACAO!$C$36))</f>
        <v>0</v>
      </c>
      <c r="AR263" s="38">
        <f t="shared" si="116"/>
        <v>0</v>
      </c>
      <c r="AS263" s="68">
        <f>IF(AR263="","",$AR263-(($AS$2/CONFIGURACAO!$C$6)*$M263))</f>
        <v>-75</v>
      </c>
      <c r="AT263" s="73" t="str">
        <f t="shared" si="100"/>
        <v>NAO</v>
      </c>
      <c r="AU263" s="75">
        <f>IF(AR263="","",$AR263-(($AU$2/CONFIGURACAO!$C$6)*$M263))</f>
        <v>-125</v>
      </c>
      <c r="AV263" s="76" t="str">
        <f t="shared" si="101"/>
        <v>NAO</v>
      </c>
      <c r="AW263" s="74">
        <f>IF(AR263="","",$AR263-(($AW$2/CONFIGURACAO!$C$6)*$M263))</f>
        <v>-175</v>
      </c>
      <c r="AX263" s="72" t="str">
        <f t="shared" si="102"/>
        <v>NAO</v>
      </c>
      <c r="AZ263" s="39">
        <f t="shared" si="103"/>
        <v>0</v>
      </c>
      <c r="BA263" s="146">
        <f t="shared" si="104"/>
        <v>0</v>
      </c>
      <c r="BB263" s="146">
        <f t="shared" si="105"/>
        <v>1158</v>
      </c>
      <c r="BC263" s="32">
        <f t="shared" si="106"/>
        <v>1158</v>
      </c>
      <c r="BD263" s="148"/>
      <c r="BE263" s="40">
        <f t="shared" si="107"/>
        <v>0</v>
      </c>
      <c r="BF263" s="40">
        <f t="shared" si="108"/>
        <v>0</v>
      </c>
      <c r="BG263" s="40">
        <f t="shared" si="109"/>
        <v>0</v>
      </c>
      <c r="BH263" s="40">
        <f t="shared" si="110"/>
        <v>0</v>
      </c>
      <c r="BI263" s="40">
        <f t="shared" si="111"/>
        <v>0</v>
      </c>
      <c r="BJ263" s="40">
        <f t="shared" si="112"/>
        <v>0</v>
      </c>
      <c r="BK263" s="40">
        <f t="shared" si="113"/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 s="42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</row>
    <row r="264" spans="1:134" s="32" customFormat="1" ht="17" thickBot="1" x14ac:dyDescent="0.25">
      <c r="A264" s="124" t="str">
        <f>CONFIGURACAO!$C$4</f>
        <v>AREA 21</v>
      </c>
      <c r="B264" s="125">
        <v>262</v>
      </c>
      <c r="C264" s="249" t="s">
        <v>292</v>
      </c>
      <c r="D264" s="126">
        <f t="shared" si="95"/>
        <v>2</v>
      </c>
      <c r="E264" s="250" t="s">
        <v>599</v>
      </c>
      <c r="F264" s="250">
        <v>0</v>
      </c>
      <c r="G264" s="250">
        <v>0</v>
      </c>
      <c r="H264" s="250">
        <v>0</v>
      </c>
      <c r="I264" s="250">
        <v>1</v>
      </c>
      <c r="J264" s="235"/>
      <c r="K264" s="94"/>
      <c r="L264" s="94"/>
      <c r="M264" s="154">
        <f t="shared" si="114"/>
        <v>1</v>
      </c>
      <c r="N264">
        <v>0</v>
      </c>
      <c r="O264">
        <v>0</v>
      </c>
      <c r="P264">
        <v>0.75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s="139">
        <f t="shared" si="98"/>
        <v>0</v>
      </c>
      <c r="AD264" s="140">
        <f t="shared" si="99"/>
        <v>0.75</v>
      </c>
      <c r="AE264" s="141">
        <f t="shared" si="96"/>
        <v>0</v>
      </c>
      <c r="AF264" s="263">
        <f t="shared" si="97"/>
        <v>0</v>
      </c>
      <c r="AG264" s="265">
        <f t="shared" si="115"/>
        <v>0</v>
      </c>
      <c r="AI264" s="37">
        <f>IFERROR(IF(M264&gt;0,(N264*CONFIGURACAO!$C$20)+(O264*CONFIGURACAO!$C$21)+(P264*CONFIGURACAO!$C$22)+(Q264*CONFIGURACAO!$C$23)+(R264*CONFIGURACAO!$C$24),""),"")</f>
        <v>45</v>
      </c>
      <c r="AJ264" s="38">
        <f>IF(S264=0,0,IF(CONFIGURACAO!$C$15="SIM",(IF(S264&gt;CONFIGURACAO!$C$16,CONFIGURACAO!$C$16*CONFIGURACAO!$C$25,S264*CONFIGURACAO!$C$25)),'PI AREA  P75'!S264*CONFIGURACAO!$C$25))</f>
        <v>0</v>
      </c>
      <c r="AK264" s="38">
        <f>IF(T264=0,0,IF(CONFIGURACAO!$C$17="SIM",(IF(T264&gt;CONFIGURACAO!$C$18,CONFIGURACAO!$C$18*CONFIGURACAO!$C$26,T264*CONFIGURACAO!$C$26)),'PI AREA  P75'!T264*CONFIGURACAO!$C$26))</f>
        <v>0</v>
      </c>
      <c r="AL264" s="38">
        <f>IFERROR(IF(M264&gt;0,(U264*CONFIGURACAO!$C$29)+(V264*CONFIGURACAO!$C$30),""),"")</f>
        <v>0</v>
      </c>
      <c r="AM264" s="38">
        <f>IF(W264=0,0,IF(CONFIGURACAO!$C$41="SIM",(IF(W264&gt;CONFIGURACAO!$C$41,CONFIGURACAO!$C$41*CONFIGURACAO!$C$31,W264*CONFIGURACAO!$C$31)),'PI AREA  P75'!W264*CONFIGURACAO!$C$31))</f>
        <v>0</v>
      </c>
      <c r="AN264" s="38">
        <f>IF(X264=0,0,IF(CONFIGURACAO!$C$39="SIM",(IF(X264&gt;CONFIGURACAO!$C$40,CONFIGURACAO!$C$40*CONFIGURACAO!$C$32,X264*CONFIGURACAO!$C$32)),'PI AREA  P75'!X264*CONFIGURACAO!$C$32))</f>
        <v>0</v>
      </c>
      <c r="AO264" s="38">
        <f>IFERROR(IF(M264&gt;0,(Y264*CONFIGURACAO!$C$33)+(Z264*CONFIGURACAO!$C$34)+(AA264*CONFIGURACAO!$C$35)+(AB264*CONFIGURACAO!$C$36),""),"")</f>
        <v>0</v>
      </c>
      <c r="AP264" s="38">
        <f>IF(AA264=0,0,IF(CONFIGURACAO!$C$46="SIM",(IF(AA264&gt;CONFIGURACAO!$C$47,CONFIGURACAO!$C$47*CONFIGURACAO!$C$35,AA264*CONFIGURACAO!$C$35)),'PI AREA  P75'!AA264*CONFIGURACAO!$C$35))</f>
        <v>0</v>
      </c>
      <c r="AQ264" s="38">
        <f>IF(AB264=0,0,IF(CONFIGURACAO!$C$44="SIM",(IF(AB264&gt;CONFIGURACAO!$C$45,CONFIGURACAO!$C$45*CONFIGURACAO!$C$36,AB264*CONFIGURACAO!$C$36)),'PI AREA  P75'!AB264*CONFIGURACAO!$C$36))</f>
        <v>0</v>
      </c>
      <c r="AR264" s="38">
        <f t="shared" si="116"/>
        <v>45</v>
      </c>
      <c r="AS264" s="68">
        <f>IF(AR264="","",$AR264-(($AS$2/CONFIGURACAO!$C$6)*$M264))</f>
        <v>-30</v>
      </c>
      <c r="AT264" s="73" t="str">
        <f t="shared" si="100"/>
        <v>NAO</v>
      </c>
      <c r="AU264" s="75">
        <f>IF(AR264="","",$AR264-(($AU$2/CONFIGURACAO!$C$6)*$M264))</f>
        <v>-80</v>
      </c>
      <c r="AV264" s="76" t="str">
        <f t="shared" si="101"/>
        <v>NAO</v>
      </c>
      <c r="AW264" s="74">
        <f>IF(AR264="","",$AR264-(($AW$2/CONFIGURACAO!$C$6)*$M264))</f>
        <v>-130</v>
      </c>
      <c r="AX264" s="72" t="str">
        <f t="shared" si="102"/>
        <v>NAO</v>
      </c>
      <c r="AZ264" s="39">
        <f t="shared" si="103"/>
        <v>4.2255306562249111E-3</v>
      </c>
      <c r="BA264" s="146">
        <f t="shared" si="104"/>
        <v>0.75</v>
      </c>
      <c r="BB264" s="146">
        <f t="shared" si="105"/>
        <v>1112</v>
      </c>
      <c r="BC264" s="32">
        <f t="shared" si="106"/>
        <v>1111</v>
      </c>
      <c r="BD264" s="148"/>
      <c r="BE264" s="40">
        <f t="shared" si="107"/>
        <v>0</v>
      </c>
      <c r="BF264" s="40">
        <f t="shared" si="108"/>
        <v>0</v>
      </c>
      <c r="BG264" s="40">
        <f t="shared" si="109"/>
        <v>1.9270298047276462E-2</v>
      </c>
      <c r="BH264" s="40">
        <f t="shared" si="110"/>
        <v>0</v>
      </c>
      <c r="BI264" s="40">
        <f t="shared" si="111"/>
        <v>0</v>
      </c>
      <c r="BJ264" s="40">
        <f t="shared" si="112"/>
        <v>0</v>
      </c>
      <c r="BK264" s="40">
        <f t="shared" si="113"/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 s="42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</row>
    <row r="265" spans="1:134" s="32" customFormat="1" ht="17" thickBot="1" x14ac:dyDescent="0.25">
      <c r="A265" s="124" t="str">
        <f>CONFIGURACAO!$C$4</f>
        <v>AREA 21</v>
      </c>
      <c r="B265" s="125">
        <v>263</v>
      </c>
      <c r="C265" s="249" t="s">
        <v>292</v>
      </c>
      <c r="D265" s="126">
        <f t="shared" si="95"/>
        <v>3</v>
      </c>
      <c r="E265" s="250" t="s">
        <v>600</v>
      </c>
      <c r="F265" s="250">
        <v>0</v>
      </c>
      <c r="G265" s="250">
        <v>0</v>
      </c>
      <c r="H265" s="250">
        <v>0</v>
      </c>
      <c r="I265" s="250">
        <v>1</v>
      </c>
      <c r="J265" s="235"/>
      <c r="K265" s="94"/>
      <c r="L265" s="94"/>
      <c r="M265" s="154">
        <f t="shared" si="114"/>
        <v>1</v>
      </c>
      <c r="N265">
        <v>0.75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s="139">
        <f t="shared" si="98"/>
        <v>0.75</v>
      </c>
      <c r="AD265" s="140">
        <f t="shared" si="99"/>
        <v>0.75</v>
      </c>
      <c r="AE265" s="141">
        <f t="shared" si="96"/>
        <v>0</v>
      </c>
      <c r="AF265" s="263">
        <f t="shared" si="97"/>
        <v>0</v>
      </c>
      <c r="AG265" s="265">
        <f t="shared" si="115"/>
        <v>0.75</v>
      </c>
      <c r="AI265" s="37">
        <f>IFERROR(IF(M265&gt;0,(N265*CONFIGURACAO!$C$20)+(O265*CONFIGURACAO!$C$21)+(P265*CONFIGURACAO!$C$22)+(Q265*CONFIGURACAO!$C$23)+(R265*CONFIGURACAO!$C$24),""),"")</f>
        <v>75</v>
      </c>
      <c r="AJ265" s="38">
        <f>IF(S265=0,0,IF(CONFIGURACAO!$C$15="SIM",(IF(S265&gt;CONFIGURACAO!$C$16,CONFIGURACAO!$C$16*CONFIGURACAO!$C$25,S265*CONFIGURACAO!$C$25)),'PI AREA  P75'!S265*CONFIGURACAO!$C$25))</f>
        <v>0</v>
      </c>
      <c r="AK265" s="38">
        <f>IF(T265=0,0,IF(CONFIGURACAO!$C$17="SIM",(IF(T265&gt;CONFIGURACAO!$C$18,CONFIGURACAO!$C$18*CONFIGURACAO!$C$26,T265*CONFIGURACAO!$C$26)),'PI AREA  P75'!T265*CONFIGURACAO!$C$26))</f>
        <v>0</v>
      </c>
      <c r="AL265" s="38">
        <f>IFERROR(IF(M265&gt;0,(U265*CONFIGURACAO!$C$29)+(V265*CONFIGURACAO!$C$30),""),"")</f>
        <v>0</v>
      </c>
      <c r="AM265" s="38">
        <f>IF(W265=0,0,IF(CONFIGURACAO!$C$41="SIM",(IF(W265&gt;CONFIGURACAO!$C$41,CONFIGURACAO!$C$41*CONFIGURACAO!$C$31,W265*CONFIGURACAO!$C$31)),'PI AREA  P75'!W265*CONFIGURACAO!$C$31))</f>
        <v>0</v>
      </c>
      <c r="AN265" s="38">
        <f>IF(X265=0,0,IF(CONFIGURACAO!$C$39="SIM",(IF(X265&gt;CONFIGURACAO!$C$40,CONFIGURACAO!$C$40*CONFIGURACAO!$C$32,X265*CONFIGURACAO!$C$32)),'PI AREA  P75'!X265*CONFIGURACAO!$C$32))</f>
        <v>0</v>
      </c>
      <c r="AO265" s="38">
        <f>IFERROR(IF(M265&gt;0,(Y265*CONFIGURACAO!$C$33)+(Z265*CONFIGURACAO!$C$34)+(AA265*CONFIGURACAO!$C$35)+(AB265*CONFIGURACAO!$C$36),""),"")</f>
        <v>0</v>
      </c>
      <c r="AP265" s="38">
        <f>IF(AA265=0,0,IF(CONFIGURACAO!$C$46="SIM",(IF(AA265&gt;CONFIGURACAO!$C$47,CONFIGURACAO!$C$47*CONFIGURACAO!$C$35,AA265*CONFIGURACAO!$C$35)),'PI AREA  P75'!AA265*CONFIGURACAO!$C$35))</f>
        <v>0</v>
      </c>
      <c r="AQ265" s="38">
        <f>IF(AB265=0,0,IF(CONFIGURACAO!$C$44="SIM",(IF(AB265&gt;CONFIGURACAO!$C$45,CONFIGURACAO!$C$45*CONFIGURACAO!$C$36,AB265*CONFIGURACAO!$C$36)),'PI AREA  P75'!AB265*CONFIGURACAO!$C$36))</f>
        <v>0</v>
      </c>
      <c r="AR265" s="38">
        <f t="shared" si="116"/>
        <v>75</v>
      </c>
      <c r="AS265" s="68">
        <f>IF(AR265="","",$AR265-(($AS$2/CONFIGURACAO!$C$6)*$M265))</f>
        <v>0</v>
      </c>
      <c r="AT265" s="73">
        <f t="shared" si="100"/>
        <v>3</v>
      </c>
      <c r="AU265" s="75">
        <f>IF(AR265="","",$AR265-(($AU$2/CONFIGURACAO!$C$6)*$M265))</f>
        <v>-50</v>
      </c>
      <c r="AV265" s="76" t="str">
        <f t="shared" si="101"/>
        <v>NAO</v>
      </c>
      <c r="AW265" s="74">
        <f>IF(AR265="","",$AR265-(($AW$2/CONFIGURACAO!$C$6)*$M265))</f>
        <v>-100</v>
      </c>
      <c r="AX265" s="72" t="str">
        <f t="shared" si="102"/>
        <v>NAO</v>
      </c>
      <c r="AZ265" s="39">
        <f t="shared" si="103"/>
        <v>7.0425510937081846E-3</v>
      </c>
      <c r="BA265" s="146">
        <f t="shared" si="104"/>
        <v>0.75</v>
      </c>
      <c r="BB265" s="146">
        <f t="shared" si="105"/>
        <v>1112</v>
      </c>
      <c r="BC265" s="32">
        <f t="shared" si="106"/>
        <v>1073</v>
      </c>
      <c r="BD265" s="148"/>
      <c r="BE265" s="40">
        <f t="shared" si="107"/>
        <v>2.7943368107302535E-2</v>
      </c>
      <c r="BF265" s="40">
        <f t="shared" si="108"/>
        <v>0</v>
      </c>
      <c r="BG265" s="40">
        <f t="shared" si="109"/>
        <v>0</v>
      </c>
      <c r="BH265" s="40">
        <f t="shared" si="110"/>
        <v>0</v>
      </c>
      <c r="BI265" s="40">
        <f t="shared" si="111"/>
        <v>0</v>
      </c>
      <c r="BJ265" s="40">
        <f t="shared" si="112"/>
        <v>0</v>
      </c>
      <c r="BK265" s="40">
        <f t="shared" si="113"/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 s="42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</row>
    <row r="266" spans="1:134" s="32" customFormat="1" ht="17" thickBot="1" x14ac:dyDescent="0.25">
      <c r="A266" s="124" t="str">
        <f>CONFIGURACAO!$C$4</f>
        <v>AREA 21</v>
      </c>
      <c r="B266" s="125">
        <v>264</v>
      </c>
      <c r="C266" s="249" t="s">
        <v>292</v>
      </c>
      <c r="D266" s="126">
        <f t="shared" si="95"/>
        <v>4</v>
      </c>
      <c r="E266" s="250" t="s">
        <v>601</v>
      </c>
      <c r="F266" s="250">
        <v>0</v>
      </c>
      <c r="G266" s="250">
        <v>0</v>
      </c>
      <c r="H266" s="250">
        <v>0</v>
      </c>
      <c r="I266" s="250">
        <v>1</v>
      </c>
      <c r="J266" s="235"/>
      <c r="K266" s="94"/>
      <c r="L266" s="94"/>
      <c r="M266" s="154">
        <f t="shared" si="114"/>
        <v>1</v>
      </c>
      <c r="N266">
        <v>0.75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5</v>
      </c>
      <c r="AC266" s="139">
        <f t="shared" si="98"/>
        <v>0.75</v>
      </c>
      <c r="AD266" s="140">
        <f t="shared" si="99"/>
        <v>0.75</v>
      </c>
      <c r="AE266" s="141">
        <f t="shared" si="96"/>
        <v>0</v>
      </c>
      <c r="AF266" s="263">
        <f t="shared" si="97"/>
        <v>0</v>
      </c>
      <c r="AG266" s="265">
        <f t="shared" si="115"/>
        <v>0.75</v>
      </c>
      <c r="AI266" s="37">
        <f>IFERROR(IF(M266&gt;0,(N266*CONFIGURACAO!$C$20)+(O266*CONFIGURACAO!$C$21)+(P266*CONFIGURACAO!$C$22)+(Q266*CONFIGURACAO!$C$23)+(R266*CONFIGURACAO!$C$24),""),"")</f>
        <v>75</v>
      </c>
      <c r="AJ266" s="38">
        <f>IF(S266=0,0,IF(CONFIGURACAO!$C$15="SIM",(IF(S266&gt;CONFIGURACAO!$C$16,CONFIGURACAO!$C$16*CONFIGURACAO!$C$25,S266*CONFIGURACAO!$C$25)),'PI AREA  P75'!S266*CONFIGURACAO!$C$25))</f>
        <v>0</v>
      </c>
      <c r="AK266" s="38">
        <f>IF(T266=0,0,IF(CONFIGURACAO!$C$17="SIM",(IF(T266&gt;CONFIGURACAO!$C$18,CONFIGURACAO!$C$18*CONFIGURACAO!$C$26,T266*CONFIGURACAO!$C$26)),'PI AREA  P75'!T266*CONFIGURACAO!$C$26))</f>
        <v>0</v>
      </c>
      <c r="AL266" s="38">
        <f>IFERROR(IF(M266&gt;0,(U266*CONFIGURACAO!$C$29)+(V266*CONFIGURACAO!$C$30),""),"")</f>
        <v>0</v>
      </c>
      <c r="AM266" s="38">
        <f>IF(W266=0,0,IF(CONFIGURACAO!$C$41="SIM",(IF(W266&gt;CONFIGURACAO!$C$41,CONFIGURACAO!$C$41*CONFIGURACAO!$C$31,W266*CONFIGURACAO!$C$31)),'PI AREA  P75'!W266*CONFIGURACAO!$C$31))</f>
        <v>0</v>
      </c>
      <c r="AN266" s="38">
        <f>IF(X266=0,0,IF(CONFIGURACAO!$C$39="SIM",(IF(X266&gt;CONFIGURACAO!$C$40,CONFIGURACAO!$C$40*CONFIGURACAO!$C$32,X266*CONFIGURACAO!$C$32)),'PI AREA  P75'!X266*CONFIGURACAO!$C$32))</f>
        <v>0</v>
      </c>
      <c r="AO266" s="38">
        <f>IFERROR(IF(M266&gt;0,(Y266*CONFIGURACAO!$C$33)+(Z266*CONFIGURACAO!$C$34)+(AA266*CONFIGURACAO!$C$35)+(AB266*CONFIGURACAO!$C$36),""),"")</f>
        <v>50</v>
      </c>
      <c r="AP266" s="38">
        <f>IF(AA266=0,0,IF(CONFIGURACAO!$C$46="SIM",(IF(AA266&gt;CONFIGURACAO!$C$47,CONFIGURACAO!$C$47*CONFIGURACAO!$C$35,AA266*CONFIGURACAO!$C$35)),'PI AREA  P75'!AA266*CONFIGURACAO!$C$35))</f>
        <v>0</v>
      </c>
      <c r="AQ266" s="38">
        <f>IF(AB266=0,0,IF(CONFIGURACAO!$C$44="SIM",(IF(AB266&gt;CONFIGURACAO!$C$45,CONFIGURACAO!$C$45*CONFIGURACAO!$C$36,AB266*CONFIGURACAO!$C$36)),'PI AREA  P75'!AB266*CONFIGURACAO!$C$36))</f>
        <v>20</v>
      </c>
      <c r="AR266" s="38">
        <f t="shared" si="116"/>
        <v>145</v>
      </c>
      <c r="AS266" s="68">
        <f>IF(AR266="","",$AR266-(($AS$2/CONFIGURACAO!$C$6)*$M266))</f>
        <v>70</v>
      </c>
      <c r="AT266" s="73">
        <f t="shared" si="100"/>
        <v>3</v>
      </c>
      <c r="AU266" s="75">
        <f>IF(AR266="","",$AR266-(($AU$2/CONFIGURACAO!$C$6)*$M266))</f>
        <v>20</v>
      </c>
      <c r="AV266" s="76">
        <f t="shared" si="101"/>
        <v>4</v>
      </c>
      <c r="AW266" s="74">
        <f>IF(AR266="","",$AR266-(($AW$2/CONFIGURACAO!$C$6)*$M266))</f>
        <v>-30</v>
      </c>
      <c r="AX266" s="72" t="str">
        <f t="shared" si="102"/>
        <v>NAO</v>
      </c>
      <c r="AZ266" s="39">
        <f t="shared" si="103"/>
        <v>1.3615598781169157E-2</v>
      </c>
      <c r="BA266" s="146">
        <f t="shared" si="104"/>
        <v>5.75</v>
      </c>
      <c r="BB266" s="146">
        <f t="shared" si="105"/>
        <v>824</v>
      </c>
      <c r="BC266" s="32">
        <f t="shared" si="106"/>
        <v>983</v>
      </c>
      <c r="BD266" s="148"/>
      <c r="BE266" s="40">
        <f t="shared" si="107"/>
        <v>2.7943368107302535E-2</v>
      </c>
      <c r="BF266" s="40">
        <f t="shared" si="108"/>
        <v>0</v>
      </c>
      <c r="BG266" s="40">
        <f t="shared" si="109"/>
        <v>0</v>
      </c>
      <c r="BH266" s="40">
        <f t="shared" si="110"/>
        <v>0</v>
      </c>
      <c r="BI266" s="40">
        <f t="shared" si="111"/>
        <v>0</v>
      </c>
      <c r="BJ266" s="40">
        <f t="shared" si="112"/>
        <v>0</v>
      </c>
      <c r="BK266" s="40">
        <f t="shared" si="113"/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5</v>
      </c>
      <c r="BT266" s="42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</row>
    <row r="267" spans="1:134" s="32" customFormat="1" ht="17" thickBot="1" x14ac:dyDescent="0.25">
      <c r="A267" s="124" t="str">
        <f>CONFIGURACAO!$C$4</f>
        <v>AREA 21</v>
      </c>
      <c r="B267" s="125">
        <v>265</v>
      </c>
      <c r="C267" s="249" t="s">
        <v>292</v>
      </c>
      <c r="D267" s="126">
        <f t="shared" si="95"/>
        <v>5</v>
      </c>
      <c r="E267" s="250" t="s">
        <v>602</v>
      </c>
      <c r="F267" s="250">
        <v>0</v>
      </c>
      <c r="G267" s="250">
        <v>0</v>
      </c>
      <c r="H267" s="250">
        <v>0</v>
      </c>
      <c r="I267" s="250">
        <v>1</v>
      </c>
      <c r="J267" s="235"/>
      <c r="K267" s="94"/>
      <c r="L267" s="94"/>
      <c r="M267" s="154">
        <f t="shared" si="114"/>
        <v>1</v>
      </c>
      <c r="N267">
        <v>2.25</v>
      </c>
      <c r="O267">
        <v>2.25</v>
      </c>
      <c r="P267">
        <v>3.75</v>
      </c>
      <c r="Q267">
        <v>0.75</v>
      </c>
      <c r="R267">
        <v>2.25</v>
      </c>
      <c r="S267">
        <v>0</v>
      </c>
      <c r="T267">
        <v>0.75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s="139">
        <f t="shared" si="98"/>
        <v>4.5</v>
      </c>
      <c r="AD267" s="140">
        <f t="shared" si="99"/>
        <v>8.25</v>
      </c>
      <c r="AE267" s="141">
        <f t="shared" si="96"/>
        <v>0</v>
      </c>
      <c r="AF267" s="263">
        <f t="shared" si="97"/>
        <v>0</v>
      </c>
      <c r="AG267" s="265">
        <f t="shared" si="115"/>
        <v>4.5</v>
      </c>
      <c r="AI267" s="37">
        <f>IFERROR(IF(M267&gt;0,(N267*CONFIGURACAO!$C$20)+(O267*CONFIGURACAO!$C$21)+(P267*CONFIGURACAO!$C$22)+(Q267*CONFIGURACAO!$C$23)+(R267*CONFIGURACAO!$C$24),""),"")</f>
        <v>705</v>
      </c>
      <c r="AJ267" s="38">
        <f>IF(S267=0,0,IF(CONFIGURACAO!$C$15="SIM",(IF(S267&gt;CONFIGURACAO!$C$16,CONFIGURACAO!$C$16*CONFIGURACAO!$C$25,S267*CONFIGURACAO!$C$25)),'PI AREA  P75'!S267*CONFIGURACAO!$C$25))</f>
        <v>0</v>
      </c>
      <c r="AK267" s="38">
        <f>IF(T267=0,0,IF(CONFIGURACAO!$C$17="SIM",(IF(T267&gt;CONFIGURACAO!$C$18,CONFIGURACAO!$C$18*CONFIGURACAO!$C$26,T267*CONFIGURACAO!$C$26)),'PI AREA  P75'!T267*CONFIGURACAO!$C$26))</f>
        <v>3.75</v>
      </c>
      <c r="AL267" s="38">
        <f>IFERROR(IF(M267&gt;0,(U267*CONFIGURACAO!$C$29)+(V267*CONFIGURACAO!$C$30),""),"")</f>
        <v>0</v>
      </c>
      <c r="AM267" s="38">
        <f>IF(W267=0,0,IF(CONFIGURACAO!$C$41="SIM",(IF(W267&gt;CONFIGURACAO!$C$41,CONFIGURACAO!$C$41*CONFIGURACAO!$C$31,W267*CONFIGURACAO!$C$31)),'PI AREA  P75'!W267*CONFIGURACAO!$C$31))</f>
        <v>0</v>
      </c>
      <c r="AN267" s="38">
        <f>IF(X267=0,0,IF(CONFIGURACAO!$C$39="SIM",(IF(X267&gt;CONFIGURACAO!$C$40,CONFIGURACAO!$C$40*CONFIGURACAO!$C$32,X267*CONFIGURACAO!$C$32)),'PI AREA  P75'!X267*CONFIGURACAO!$C$32))</f>
        <v>0</v>
      </c>
      <c r="AO267" s="38">
        <f>IFERROR(IF(M267&gt;0,(Y267*CONFIGURACAO!$C$33)+(Z267*CONFIGURACAO!$C$34)+(AA267*CONFIGURACAO!$C$35)+(AB267*CONFIGURACAO!$C$36),""),"")</f>
        <v>0</v>
      </c>
      <c r="AP267" s="38">
        <f>IF(AA267=0,0,IF(CONFIGURACAO!$C$46="SIM",(IF(AA267&gt;CONFIGURACAO!$C$47,CONFIGURACAO!$C$47*CONFIGURACAO!$C$35,AA267*CONFIGURACAO!$C$35)),'PI AREA  P75'!AA267*CONFIGURACAO!$C$35))</f>
        <v>0</v>
      </c>
      <c r="AQ267" s="38">
        <f>IF(AB267=0,0,IF(CONFIGURACAO!$C$44="SIM",(IF(AB267&gt;CONFIGURACAO!$C$45,CONFIGURACAO!$C$45*CONFIGURACAO!$C$36,AB267*CONFIGURACAO!$C$36)),'PI AREA  P75'!AB267*CONFIGURACAO!$C$36))</f>
        <v>0</v>
      </c>
      <c r="AR267" s="38">
        <f t="shared" si="116"/>
        <v>708.75</v>
      </c>
      <c r="AS267" s="68">
        <f>IF(AR267="","",$AR267-(($AS$2/CONFIGURACAO!$C$6)*$M267))</f>
        <v>633.75</v>
      </c>
      <c r="AT267" s="73">
        <f t="shared" si="100"/>
        <v>3</v>
      </c>
      <c r="AU267" s="75">
        <f>IF(AR267="","",$AR267-(($AU$2/CONFIGURACAO!$C$6)*$M267))</f>
        <v>583.75</v>
      </c>
      <c r="AV267" s="76">
        <f t="shared" si="101"/>
        <v>4</v>
      </c>
      <c r="AW267" s="74">
        <f>IF(AR267="","",$AR267-(($AW$2/CONFIGURACAO!$C$6)*$M267))</f>
        <v>533.75</v>
      </c>
      <c r="AX267" s="72">
        <f t="shared" si="102"/>
        <v>5</v>
      </c>
      <c r="AZ267" s="39">
        <f t="shared" si="103"/>
        <v>6.6552107835542343E-2</v>
      </c>
      <c r="BA267" s="146">
        <f t="shared" si="104"/>
        <v>12</v>
      </c>
      <c r="BB267" s="146">
        <f t="shared" si="105"/>
        <v>588</v>
      </c>
      <c r="BC267" s="32">
        <f t="shared" si="106"/>
        <v>563</v>
      </c>
      <c r="BD267" s="148"/>
      <c r="BE267" s="40">
        <f t="shared" si="107"/>
        <v>8.38301043219076E-2</v>
      </c>
      <c r="BF267" s="40">
        <f t="shared" si="108"/>
        <v>8.6805555555555552E-2</v>
      </c>
      <c r="BG267" s="40">
        <f t="shared" si="109"/>
        <v>9.6351490236382328E-2</v>
      </c>
      <c r="BH267" s="40">
        <f t="shared" si="110"/>
        <v>3.0315278900565887E-2</v>
      </c>
      <c r="BI267" s="40">
        <f t="shared" si="111"/>
        <v>0.23987206823027721</v>
      </c>
      <c r="BJ267" s="40">
        <f t="shared" si="112"/>
        <v>0</v>
      </c>
      <c r="BK267" s="40">
        <f t="shared" si="113"/>
        <v>0.1203852327447833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 s="42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</row>
    <row r="268" spans="1:134" s="32" customFormat="1" ht="17" thickBot="1" x14ac:dyDescent="0.25">
      <c r="A268" s="124" t="str">
        <f>CONFIGURACAO!$C$4</f>
        <v>AREA 21</v>
      </c>
      <c r="B268" s="125">
        <v>266</v>
      </c>
      <c r="C268" s="249" t="s">
        <v>292</v>
      </c>
      <c r="D268" s="126">
        <f t="shared" si="95"/>
        <v>6</v>
      </c>
      <c r="E268" s="250" t="s">
        <v>603</v>
      </c>
      <c r="F268" s="250">
        <v>0</v>
      </c>
      <c r="G268" s="250">
        <v>0</v>
      </c>
      <c r="H268" s="250">
        <v>0</v>
      </c>
      <c r="I268" s="250">
        <v>1</v>
      </c>
      <c r="J268" s="235"/>
      <c r="K268" s="94"/>
      <c r="L268" s="94"/>
      <c r="M268" s="154">
        <f t="shared" si="114"/>
        <v>1</v>
      </c>
      <c r="N268">
        <v>0</v>
      </c>
      <c r="O268">
        <v>0</v>
      </c>
      <c r="P268">
        <v>0.75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s="139">
        <f t="shared" si="98"/>
        <v>0</v>
      </c>
      <c r="AD268" s="140">
        <f t="shared" si="99"/>
        <v>0.75</v>
      </c>
      <c r="AE268" s="141">
        <f t="shared" si="96"/>
        <v>0</v>
      </c>
      <c r="AF268" s="263">
        <f t="shared" si="97"/>
        <v>0</v>
      </c>
      <c r="AG268" s="265">
        <f t="shared" si="115"/>
        <v>0</v>
      </c>
      <c r="AI268" s="37">
        <f>IFERROR(IF(M268&gt;0,(N268*CONFIGURACAO!$C$20)+(O268*CONFIGURACAO!$C$21)+(P268*CONFIGURACAO!$C$22)+(Q268*CONFIGURACAO!$C$23)+(R268*CONFIGURACAO!$C$24),""),"")</f>
        <v>45</v>
      </c>
      <c r="AJ268" s="38">
        <f>IF(S268=0,0,IF(CONFIGURACAO!$C$15="SIM",(IF(S268&gt;CONFIGURACAO!$C$16,CONFIGURACAO!$C$16*CONFIGURACAO!$C$25,S268*CONFIGURACAO!$C$25)),'PI AREA  P75'!S268*CONFIGURACAO!$C$25))</f>
        <v>0</v>
      </c>
      <c r="AK268" s="38">
        <f>IF(T268=0,0,IF(CONFIGURACAO!$C$17="SIM",(IF(T268&gt;CONFIGURACAO!$C$18,CONFIGURACAO!$C$18*CONFIGURACAO!$C$26,T268*CONFIGURACAO!$C$26)),'PI AREA  P75'!T268*CONFIGURACAO!$C$26))</f>
        <v>0</v>
      </c>
      <c r="AL268" s="38">
        <f>IFERROR(IF(M268&gt;0,(U268*CONFIGURACAO!$C$29)+(V268*CONFIGURACAO!$C$30),""),"")</f>
        <v>0</v>
      </c>
      <c r="AM268" s="38">
        <f>IF(W268=0,0,IF(CONFIGURACAO!$C$41="SIM",(IF(W268&gt;CONFIGURACAO!$C$41,CONFIGURACAO!$C$41*CONFIGURACAO!$C$31,W268*CONFIGURACAO!$C$31)),'PI AREA  P75'!W268*CONFIGURACAO!$C$31))</f>
        <v>0</v>
      </c>
      <c r="AN268" s="38">
        <f>IF(X268=0,0,IF(CONFIGURACAO!$C$39="SIM",(IF(X268&gt;CONFIGURACAO!$C$40,CONFIGURACAO!$C$40*CONFIGURACAO!$C$32,X268*CONFIGURACAO!$C$32)),'PI AREA  P75'!X268*CONFIGURACAO!$C$32))</f>
        <v>0</v>
      </c>
      <c r="AO268" s="38">
        <f>IFERROR(IF(M268&gt;0,(Y268*CONFIGURACAO!$C$33)+(Z268*CONFIGURACAO!$C$34)+(AA268*CONFIGURACAO!$C$35)+(AB268*CONFIGURACAO!$C$36),""),"")</f>
        <v>0</v>
      </c>
      <c r="AP268" s="38">
        <f>IF(AA268=0,0,IF(CONFIGURACAO!$C$46="SIM",(IF(AA268&gt;CONFIGURACAO!$C$47,CONFIGURACAO!$C$47*CONFIGURACAO!$C$35,AA268*CONFIGURACAO!$C$35)),'PI AREA  P75'!AA268*CONFIGURACAO!$C$35))</f>
        <v>0</v>
      </c>
      <c r="AQ268" s="38">
        <f>IF(AB268=0,0,IF(CONFIGURACAO!$C$44="SIM",(IF(AB268&gt;CONFIGURACAO!$C$45,CONFIGURACAO!$C$45*CONFIGURACAO!$C$36,AB268*CONFIGURACAO!$C$36)),'PI AREA  P75'!AB268*CONFIGURACAO!$C$36))</f>
        <v>0</v>
      </c>
      <c r="AR268" s="38">
        <f t="shared" si="116"/>
        <v>45</v>
      </c>
      <c r="AS268" s="68">
        <f>IF(AR268="","",$AR268-(($AS$2/CONFIGURACAO!$C$6)*$M268))</f>
        <v>-30</v>
      </c>
      <c r="AT268" s="73" t="str">
        <f t="shared" si="100"/>
        <v>NAO</v>
      </c>
      <c r="AU268" s="75">
        <f>IF(AR268="","",$AR268-(($AU$2/CONFIGURACAO!$C$6)*$M268))</f>
        <v>-80</v>
      </c>
      <c r="AV268" s="76" t="str">
        <f t="shared" si="101"/>
        <v>NAO</v>
      </c>
      <c r="AW268" s="74">
        <f>IF(AR268="","",$AR268-(($AW$2/CONFIGURACAO!$C$6)*$M268))</f>
        <v>-130</v>
      </c>
      <c r="AX268" s="72" t="str">
        <f t="shared" si="102"/>
        <v>NAO</v>
      </c>
      <c r="AZ268" s="39">
        <f t="shared" si="103"/>
        <v>4.2255306562249111E-3</v>
      </c>
      <c r="BA268" s="146">
        <f t="shared" si="104"/>
        <v>0.75</v>
      </c>
      <c r="BB268" s="146">
        <f t="shared" si="105"/>
        <v>1112</v>
      </c>
      <c r="BC268" s="32">
        <f t="shared" si="106"/>
        <v>1111</v>
      </c>
      <c r="BD268" s="148"/>
      <c r="BE268" s="40">
        <f t="shared" si="107"/>
        <v>0</v>
      </c>
      <c r="BF268" s="40">
        <f t="shared" si="108"/>
        <v>0</v>
      </c>
      <c r="BG268" s="40">
        <f t="shared" si="109"/>
        <v>1.9270298047276462E-2</v>
      </c>
      <c r="BH268" s="40">
        <f t="shared" si="110"/>
        <v>0</v>
      </c>
      <c r="BI268" s="40">
        <f t="shared" si="111"/>
        <v>0</v>
      </c>
      <c r="BJ268" s="40">
        <f t="shared" si="112"/>
        <v>0</v>
      </c>
      <c r="BK268" s="40">
        <f t="shared" si="113"/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 s="42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</row>
    <row r="269" spans="1:134" s="32" customFormat="1" ht="17" thickBot="1" x14ac:dyDescent="0.25">
      <c r="A269" s="124" t="str">
        <f>CONFIGURACAO!$C$4</f>
        <v>AREA 21</v>
      </c>
      <c r="B269" s="125">
        <v>267</v>
      </c>
      <c r="C269" s="249" t="s">
        <v>292</v>
      </c>
      <c r="D269" s="126">
        <f t="shared" si="95"/>
        <v>7</v>
      </c>
      <c r="E269" s="250" t="s">
        <v>604</v>
      </c>
      <c r="F269" s="250">
        <v>0</v>
      </c>
      <c r="G269" s="250">
        <v>0</v>
      </c>
      <c r="H269" s="250">
        <v>0</v>
      </c>
      <c r="I269" s="250">
        <v>1</v>
      </c>
      <c r="J269" s="235"/>
      <c r="K269" s="94"/>
      <c r="L269" s="94"/>
      <c r="M269" s="154">
        <f t="shared" si="114"/>
        <v>1</v>
      </c>
      <c r="N269">
        <v>1.5</v>
      </c>
      <c r="O269">
        <v>1.5</v>
      </c>
      <c r="P269">
        <v>0.75</v>
      </c>
      <c r="Q269">
        <v>0.75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s="139">
        <f t="shared" si="98"/>
        <v>3</v>
      </c>
      <c r="AD269" s="140">
        <f t="shared" si="99"/>
        <v>3.75</v>
      </c>
      <c r="AE269" s="141">
        <f t="shared" si="96"/>
        <v>0</v>
      </c>
      <c r="AF269" s="263">
        <f t="shared" si="97"/>
        <v>0</v>
      </c>
      <c r="AG269" s="265">
        <f t="shared" si="115"/>
        <v>3</v>
      </c>
      <c r="AI269" s="37">
        <f>IFERROR(IF(M269&gt;0,(N269*CONFIGURACAO!$C$20)+(O269*CONFIGURACAO!$C$21)+(P269*CONFIGURACAO!$C$22)+(Q269*CONFIGURACAO!$C$23)+(R269*CONFIGURACAO!$C$24),""),"")</f>
        <v>345</v>
      </c>
      <c r="AJ269" s="38">
        <f>IF(S269=0,0,IF(CONFIGURACAO!$C$15="SIM",(IF(S269&gt;CONFIGURACAO!$C$16,CONFIGURACAO!$C$16*CONFIGURACAO!$C$25,S269*CONFIGURACAO!$C$25)),'PI AREA  P75'!S269*CONFIGURACAO!$C$25))</f>
        <v>0</v>
      </c>
      <c r="AK269" s="38">
        <f>IF(T269=0,0,IF(CONFIGURACAO!$C$17="SIM",(IF(T269&gt;CONFIGURACAO!$C$18,CONFIGURACAO!$C$18*CONFIGURACAO!$C$26,T269*CONFIGURACAO!$C$26)),'PI AREA  P75'!T269*CONFIGURACAO!$C$26))</f>
        <v>0</v>
      </c>
      <c r="AL269" s="38">
        <f>IFERROR(IF(M269&gt;0,(U269*CONFIGURACAO!$C$29)+(V269*CONFIGURACAO!$C$30),""),"")</f>
        <v>0</v>
      </c>
      <c r="AM269" s="38">
        <f>IF(W269=0,0,IF(CONFIGURACAO!$C$41="SIM",(IF(W269&gt;CONFIGURACAO!$C$41,CONFIGURACAO!$C$41*CONFIGURACAO!$C$31,W269*CONFIGURACAO!$C$31)),'PI AREA  P75'!W269*CONFIGURACAO!$C$31))</f>
        <v>0</v>
      </c>
      <c r="AN269" s="38">
        <f>IF(X269=0,0,IF(CONFIGURACAO!$C$39="SIM",(IF(X269&gt;CONFIGURACAO!$C$40,CONFIGURACAO!$C$40*CONFIGURACAO!$C$32,X269*CONFIGURACAO!$C$32)),'PI AREA  P75'!X269*CONFIGURACAO!$C$32))</f>
        <v>0</v>
      </c>
      <c r="AO269" s="38">
        <f>IFERROR(IF(M269&gt;0,(Y269*CONFIGURACAO!$C$33)+(Z269*CONFIGURACAO!$C$34)+(AA269*CONFIGURACAO!$C$35)+(AB269*CONFIGURACAO!$C$36),""),"")</f>
        <v>0</v>
      </c>
      <c r="AP269" s="38">
        <f>IF(AA269=0,0,IF(CONFIGURACAO!$C$46="SIM",(IF(AA269&gt;CONFIGURACAO!$C$47,CONFIGURACAO!$C$47*CONFIGURACAO!$C$35,AA269*CONFIGURACAO!$C$35)),'PI AREA  P75'!AA269*CONFIGURACAO!$C$35))</f>
        <v>0</v>
      </c>
      <c r="AQ269" s="38">
        <f>IF(AB269=0,0,IF(CONFIGURACAO!$C$44="SIM",(IF(AB269&gt;CONFIGURACAO!$C$45,CONFIGURACAO!$C$45*CONFIGURACAO!$C$36,AB269*CONFIGURACAO!$C$36)),'PI AREA  P75'!AB269*CONFIGURACAO!$C$36))</f>
        <v>0</v>
      </c>
      <c r="AR269" s="38">
        <f t="shared" si="116"/>
        <v>345</v>
      </c>
      <c r="AS269" s="68">
        <f>IF(AR269="","",$AR269-(($AS$2/CONFIGURACAO!$C$6)*$M269))</f>
        <v>270</v>
      </c>
      <c r="AT269" s="73">
        <f t="shared" si="100"/>
        <v>3</v>
      </c>
      <c r="AU269" s="75">
        <f>IF(AR269="","",$AR269-(($AU$2/CONFIGURACAO!$C$6)*$M269))</f>
        <v>220</v>
      </c>
      <c r="AV269" s="76">
        <f t="shared" si="101"/>
        <v>4</v>
      </c>
      <c r="AW269" s="74">
        <f>IF(AR269="","",$AR269-(($AW$2/CONFIGURACAO!$C$6)*$M269))</f>
        <v>170</v>
      </c>
      <c r="AX269" s="72">
        <f t="shared" si="102"/>
        <v>5</v>
      </c>
      <c r="AZ269" s="39">
        <f t="shared" si="103"/>
        <v>3.2395735031057651E-2</v>
      </c>
      <c r="BA269" s="146">
        <f t="shared" si="104"/>
        <v>4.5</v>
      </c>
      <c r="BB269" s="146">
        <f t="shared" si="105"/>
        <v>877</v>
      </c>
      <c r="BC269" s="32">
        <f t="shared" si="106"/>
        <v>806</v>
      </c>
      <c r="BD269" s="148"/>
      <c r="BE269" s="40">
        <f t="shared" si="107"/>
        <v>5.5886736214605069E-2</v>
      </c>
      <c r="BF269" s="40">
        <f t="shared" si="108"/>
        <v>5.7870370370370364E-2</v>
      </c>
      <c r="BG269" s="40">
        <f t="shared" si="109"/>
        <v>1.9270298047276462E-2</v>
      </c>
      <c r="BH269" s="40">
        <f t="shared" si="110"/>
        <v>3.0315278900565887E-2</v>
      </c>
      <c r="BI269" s="40">
        <f t="shared" si="111"/>
        <v>0</v>
      </c>
      <c r="BJ269" s="40">
        <f t="shared" si="112"/>
        <v>0</v>
      </c>
      <c r="BK269" s="40">
        <f t="shared" si="113"/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 s="42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</row>
    <row r="270" spans="1:134" s="32" customFormat="1" ht="17" thickBot="1" x14ac:dyDescent="0.25">
      <c r="A270" s="124" t="str">
        <f>CONFIGURACAO!$C$4</f>
        <v>AREA 21</v>
      </c>
      <c r="B270" s="125">
        <v>268</v>
      </c>
      <c r="C270" s="249" t="s">
        <v>292</v>
      </c>
      <c r="D270" s="126">
        <f t="shared" si="95"/>
        <v>8</v>
      </c>
      <c r="E270" s="250" t="s">
        <v>605</v>
      </c>
      <c r="F270" s="250">
        <v>0</v>
      </c>
      <c r="G270" s="250">
        <v>0</v>
      </c>
      <c r="H270" s="250">
        <v>0</v>
      </c>
      <c r="I270" s="250">
        <v>1</v>
      </c>
      <c r="J270" s="235"/>
      <c r="K270" s="94"/>
      <c r="L270" s="94"/>
      <c r="M270" s="154">
        <f t="shared" si="114"/>
        <v>1</v>
      </c>
      <c r="N270">
        <v>0</v>
      </c>
      <c r="O270">
        <v>0</v>
      </c>
      <c r="P270">
        <v>0</v>
      </c>
      <c r="Q270">
        <v>0.75</v>
      </c>
      <c r="R270">
        <v>0.75</v>
      </c>
      <c r="S270">
        <v>0.75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s="139">
        <f t="shared" si="98"/>
        <v>0</v>
      </c>
      <c r="AD270" s="140">
        <f t="shared" si="99"/>
        <v>0</v>
      </c>
      <c r="AE270" s="141">
        <f t="shared" si="96"/>
        <v>0</v>
      </c>
      <c r="AF270" s="263">
        <f t="shared" si="97"/>
        <v>0</v>
      </c>
      <c r="AG270" s="265">
        <f t="shared" si="115"/>
        <v>0</v>
      </c>
      <c r="AI270" s="37">
        <f>IFERROR(IF(M270&gt;0,(N270*CONFIGURACAO!$C$20)+(O270*CONFIGURACAO!$C$21)+(P270*CONFIGURACAO!$C$22)+(Q270*CONFIGURACAO!$C$23)+(R270*CONFIGURACAO!$C$24),""),"")</f>
        <v>45</v>
      </c>
      <c r="AJ270" s="38">
        <f>IF(S270=0,0,IF(CONFIGURACAO!$C$15="SIM",(IF(S270&gt;CONFIGURACAO!$C$16,CONFIGURACAO!$C$16*CONFIGURACAO!$C$25,S270*CONFIGURACAO!$C$25)),'PI AREA  P75'!S270*CONFIGURACAO!$C$25))</f>
        <v>7.5</v>
      </c>
      <c r="AK270" s="38">
        <f>IF(T270=0,0,IF(CONFIGURACAO!$C$17="SIM",(IF(T270&gt;CONFIGURACAO!$C$18,CONFIGURACAO!$C$18*CONFIGURACAO!$C$26,T270*CONFIGURACAO!$C$26)),'PI AREA  P75'!T270*CONFIGURACAO!$C$26))</f>
        <v>0</v>
      </c>
      <c r="AL270" s="38">
        <f>IFERROR(IF(M270&gt;0,(U270*CONFIGURACAO!$C$29)+(V270*CONFIGURACAO!$C$30),""),"")</f>
        <v>0</v>
      </c>
      <c r="AM270" s="38">
        <f>IF(W270=0,0,IF(CONFIGURACAO!$C$41="SIM",(IF(W270&gt;CONFIGURACAO!$C$41,CONFIGURACAO!$C$41*CONFIGURACAO!$C$31,W270*CONFIGURACAO!$C$31)),'PI AREA  P75'!W270*CONFIGURACAO!$C$31))</f>
        <v>0</v>
      </c>
      <c r="AN270" s="38">
        <f>IF(X270=0,0,IF(CONFIGURACAO!$C$39="SIM",(IF(X270&gt;CONFIGURACAO!$C$40,CONFIGURACAO!$C$40*CONFIGURACAO!$C$32,X270*CONFIGURACAO!$C$32)),'PI AREA  P75'!X270*CONFIGURACAO!$C$32))</f>
        <v>0</v>
      </c>
      <c r="AO270" s="38">
        <f>IFERROR(IF(M270&gt;0,(Y270*CONFIGURACAO!$C$33)+(Z270*CONFIGURACAO!$C$34)+(AA270*CONFIGURACAO!$C$35)+(AB270*CONFIGURACAO!$C$36),""),"")</f>
        <v>0</v>
      </c>
      <c r="AP270" s="38">
        <f>IF(AA270=0,0,IF(CONFIGURACAO!$C$46="SIM",(IF(AA270&gt;CONFIGURACAO!$C$47,CONFIGURACAO!$C$47*CONFIGURACAO!$C$35,AA270*CONFIGURACAO!$C$35)),'PI AREA  P75'!AA270*CONFIGURACAO!$C$35))</f>
        <v>0</v>
      </c>
      <c r="AQ270" s="38">
        <f>IF(AB270=0,0,IF(CONFIGURACAO!$C$44="SIM",(IF(AB270&gt;CONFIGURACAO!$C$45,CONFIGURACAO!$C$45*CONFIGURACAO!$C$36,AB270*CONFIGURACAO!$C$36)),'PI AREA  P75'!AB270*CONFIGURACAO!$C$36))</f>
        <v>0</v>
      </c>
      <c r="AR270" s="38">
        <f t="shared" si="116"/>
        <v>52.5</v>
      </c>
      <c r="AS270" s="68">
        <f>IF(AR270="","",$AR270-(($AS$2/CONFIGURACAO!$C$6)*$M270))</f>
        <v>-22.5</v>
      </c>
      <c r="AT270" s="73" t="str">
        <f t="shared" si="100"/>
        <v>NAO</v>
      </c>
      <c r="AU270" s="75">
        <f>IF(AR270="","",$AR270-(($AU$2/CONFIGURACAO!$C$6)*$M270))</f>
        <v>-72.5</v>
      </c>
      <c r="AV270" s="76" t="str">
        <f t="shared" si="101"/>
        <v>NAO</v>
      </c>
      <c r="AW270" s="74">
        <f>IF(AR270="","",$AR270-(($AW$2/CONFIGURACAO!$C$6)*$M270))</f>
        <v>-122.5</v>
      </c>
      <c r="AX270" s="72" t="str">
        <f t="shared" si="102"/>
        <v>NAO</v>
      </c>
      <c r="AZ270" s="39">
        <f t="shared" si="103"/>
        <v>4.9297857655957291E-3</v>
      </c>
      <c r="BA270" s="146">
        <f t="shared" si="104"/>
        <v>2.25</v>
      </c>
      <c r="BB270" s="146">
        <f t="shared" si="105"/>
        <v>1002</v>
      </c>
      <c r="BC270" s="32">
        <f t="shared" si="106"/>
        <v>1107</v>
      </c>
      <c r="BD270" s="148"/>
      <c r="BE270" s="40">
        <f t="shared" si="107"/>
        <v>0</v>
      </c>
      <c r="BF270" s="40">
        <f t="shared" si="108"/>
        <v>0</v>
      </c>
      <c r="BG270" s="40">
        <f t="shared" si="109"/>
        <v>0</v>
      </c>
      <c r="BH270" s="40">
        <f t="shared" si="110"/>
        <v>3.0315278900565887E-2</v>
      </c>
      <c r="BI270" s="40">
        <f t="shared" si="111"/>
        <v>7.9957356076759065E-2</v>
      </c>
      <c r="BJ270" s="40">
        <f t="shared" si="112"/>
        <v>6.9316081330868765E-2</v>
      </c>
      <c r="BK270" s="40">
        <f t="shared" si="113"/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 s="42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</row>
    <row r="271" spans="1:134" s="32" customFormat="1" ht="17" thickBot="1" x14ac:dyDescent="0.25">
      <c r="A271" s="124" t="str">
        <f>CONFIGURACAO!$C$4</f>
        <v>AREA 21</v>
      </c>
      <c r="B271" s="125">
        <v>269</v>
      </c>
      <c r="C271" s="249" t="s">
        <v>292</v>
      </c>
      <c r="D271" s="126">
        <f t="shared" si="95"/>
        <v>9</v>
      </c>
      <c r="E271" s="250" t="s">
        <v>606</v>
      </c>
      <c r="F271" s="250">
        <v>0</v>
      </c>
      <c r="G271" s="250">
        <v>0</v>
      </c>
      <c r="H271" s="250">
        <v>0</v>
      </c>
      <c r="I271" s="250">
        <v>1</v>
      </c>
      <c r="J271" s="235"/>
      <c r="K271" s="94"/>
      <c r="L271" s="94"/>
      <c r="M271" s="154">
        <f t="shared" si="114"/>
        <v>1</v>
      </c>
      <c r="N271">
        <v>0</v>
      </c>
      <c r="O271">
        <v>0.75</v>
      </c>
      <c r="P271">
        <v>0.75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 s="139">
        <f t="shared" si="98"/>
        <v>0.75</v>
      </c>
      <c r="AD271" s="140">
        <f t="shared" si="99"/>
        <v>1.5</v>
      </c>
      <c r="AE271" s="141">
        <f t="shared" si="96"/>
        <v>0</v>
      </c>
      <c r="AF271" s="263">
        <f t="shared" si="97"/>
        <v>0</v>
      </c>
      <c r="AG271" s="265">
        <f t="shared" si="115"/>
        <v>0.75</v>
      </c>
      <c r="AI271" s="37">
        <f>IFERROR(IF(M271&gt;0,(N271*CONFIGURACAO!$C$20)+(O271*CONFIGURACAO!$C$21)+(P271*CONFIGURACAO!$C$22)+(Q271*CONFIGURACAO!$C$23)+(R271*CONFIGURACAO!$C$24),""),"")</f>
        <v>105</v>
      </c>
      <c r="AJ271" s="38">
        <f>IF(S271=0,0,IF(CONFIGURACAO!$C$15="SIM",(IF(S271&gt;CONFIGURACAO!$C$16,CONFIGURACAO!$C$16*CONFIGURACAO!$C$25,S271*CONFIGURACAO!$C$25)),'PI AREA  P75'!S271*CONFIGURACAO!$C$25))</f>
        <v>0</v>
      </c>
      <c r="AK271" s="38">
        <f>IF(T271=0,0,IF(CONFIGURACAO!$C$17="SIM",(IF(T271&gt;CONFIGURACAO!$C$18,CONFIGURACAO!$C$18*CONFIGURACAO!$C$26,T271*CONFIGURACAO!$C$26)),'PI AREA  P75'!T271*CONFIGURACAO!$C$26))</f>
        <v>0</v>
      </c>
      <c r="AL271" s="38">
        <f>IFERROR(IF(M271&gt;0,(U271*CONFIGURACAO!$C$29)+(V271*CONFIGURACAO!$C$30),""),"")</f>
        <v>0</v>
      </c>
      <c r="AM271" s="38">
        <f>IF(W271=0,0,IF(CONFIGURACAO!$C$41="SIM",(IF(W271&gt;CONFIGURACAO!$C$41,CONFIGURACAO!$C$41*CONFIGURACAO!$C$31,W271*CONFIGURACAO!$C$31)),'PI AREA  P75'!W271*CONFIGURACAO!$C$31))</f>
        <v>0</v>
      </c>
      <c r="AN271" s="38">
        <f>IF(X271=0,0,IF(CONFIGURACAO!$C$39="SIM",(IF(X271&gt;CONFIGURACAO!$C$40,CONFIGURACAO!$C$40*CONFIGURACAO!$C$32,X271*CONFIGURACAO!$C$32)),'PI AREA  P75'!X271*CONFIGURACAO!$C$32))</f>
        <v>0</v>
      </c>
      <c r="AO271" s="38">
        <f>IFERROR(IF(M271&gt;0,(Y271*CONFIGURACAO!$C$33)+(Z271*CONFIGURACAO!$C$34)+(AA271*CONFIGURACAO!$C$35)+(AB271*CONFIGURACAO!$C$36),""),"")</f>
        <v>0</v>
      </c>
      <c r="AP271" s="38">
        <f>IF(AA271=0,0,IF(CONFIGURACAO!$C$46="SIM",(IF(AA271&gt;CONFIGURACAO!$C$47,CONFIGURACAO!$C$47*CONFIGURACAO!$C$35,AA271*CONFIGURACAO!$C$35)),'PI AREA  P75'!AA271*CONFIGURACAO!$C$35))</f>
        <v>0</v>
      </c>
      <c r="AQ271" s="38">
        <f>IF(AB271=0,0,IF(CONFIGURACAO!$C$44="SIM",(IF(AB271&gt;CONFIGURACAO!$C$45,CONFIGURACAO!$C$45*CONFIGURACAO!$C$36,AB271*CONFIGURACAO!$C$36)),'PI AREA  P75'!AB271*CONFIGURACAO!$C$36))</f>
        <v>0</v>
      </c>
      <c r="AR271" s="38">
        <f t="shared" si="116"/>
        <v>105</v>
      </c>
      <c r="AS271" s="68">
        <f>IF(AR271="","",$AR271-(($AS$2/CONFIGURACAO!$C$6)*$M271))</f>
        <v>30</v>
      </c>
      <c r="AT271" s="73">
        <f t="shared" si="100"/>
        <v>3</v>
      </c>
      <c r="AU271" s="75">
        <f>IF(AR271="","",$AR271-(($AU$2/CONFIGURACAO!$C$6)*$M271))</f>
        <v>-20</v>
      </c>
      <c r="AV271" s="76" t="str">
        <f t="shared" si="101"/>
        <v>NAO</v>
      </c>
      <c r="AW271" s="74">
        <f>IF(AR271="","",$AR271-(($AW$2/CONFIGURACAO!$C$6)*$M271))</f>
        <v>-70</v>
      </c>
      <c r="AX271" s="72" t="str">
        <f t="shared" si="102"/>
        <v>NAO</v>
      </c>
      <c r="AZ271" s="39">
        <f t="shared" si="103"/>
        <v>9.8595715311914581E-3</v>
      </c>
      <c r="BA271" s="146">
        <f t="shared" si="104"/>
        <v>1.5</v>
      </c>
      <c r="BB271" s="146">
        <f t="shared" si="105"/>
        <v>1054</v>
      </c>
      <c r="BC271" s="32">
        <f t="shared" si="106"/>
        <v>1031</v>
      </c>
      <c r="BD271" s="148"/>
      <c r="BE271" s="40">
        <f t="shared" si="107"/>
        <v>0</v>
      </c>
      <c r="BF271" s="40">
        <f t="shared" si="108"/>
        <v>2.8935185185185182E-2</v>
      </c>
      <c r="BG271" s="40">
        <f t="shared" si="109"/>
        <v>1.9270298047276462E-2</v>
      </c>
      <c r="BH271" s="40">
        <f t="shared" si="110"/>
        <v>0</v>
      </c>
      <c r="BI271" s="40">
        <f t="shared" si="111"/>
        <v>0</v>
      </c>
      <c r="BJ271" s="40">
        <f t="shared" si="112"/>
        <v>0</v>
      </c>
      <c r="BK271" s="40">
        <f t="shared" si="113"/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 s="42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</row>
    <row r="272" spans="1:134" s="32" customFormat="1" ht="17" thickBot="1" x14ac:dyDescent="0.25">
      <c r="A272" s="124" t="str">
        <f>CONFIGURACAO!$C$4</f>
        <v>AREA 21</v>
      </c>
      <c r="B272" s="125">
        <v>270</v>
      </c>
      <c r="C272" s="249" t="s">
        <v>292</v>
      </c>
      <c r="D272" s="126">
        <f t="shared" si="95"/>
        <v>10</v>
      </c>
      <c r="E272" s="250" t="s">
        <v>607</v>
      </c>
      <c r="F272" s="250">
        <v>0</v>
      </c>
      <c r="G272" s="250">
        <v>0</v>
      </c>
      <c r="H272" s="250">
        <v>0</v>
      </c>
      <c r="I272" s="250">
        <v>1</v>
      </c>
      <c r="J272" s="235"/>
      <c r="K272" s="94"/>
      <c r="L272" s="94"/>
      <c r="M272" s="154">
        <f t="shared" si="114"/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s="139">
        <f t="shared" si="98"/>
        <v>0</v>
      </c>
      <c r="AD272" s="140">
        <f t="shared" si="99"/>
        <v>0</v>
      </c>
      <c r="AE272" s="141">
        <f t="shared" si="96"/>
        <v>0</v>
      </c>
      <c r="AF272" s="263">
        <f t="shared" si="97"/>
        <v>0</v>
      </c>
      <c r="AG272" s="265">
        <f t="shared" si="115"/>
        <v>0</v>
      </c>
      <c r="AI272" s="37">
        <f>IFERROR(IF(M272&gt;0,(N272*CONFIGURACAO!$C$20)+(O272*CONFIGURACAO!$C$21)+(P272*CONFIGURACAO!$C$22)+(Q272*CONFIGURACAO!$C$23)+(R272*CONFIGURACAO!$C$24),""),"")</f>
        <v>0</v>
      </c>
      <c r="AJ272" s="38">
        <f>IF(S272=0,0,IF(CONFIGURACAO!$C$15="SIM",(IF(S272&gt;CONFIGURACAO!$C$16,CONFIGURACAO!$C$16*CONFIGURACAO!$C$25,S272*CONFIGURACAO!$C$25)),'PI AREA  P75'!S272*CONFIGURACAO!$C$25))</f>
        <v>0</v>
      </c>
      <c r="AK272" s="38">
        <f>IF(T272=0,0,IF(CONFIGURACAO!$C$17="SIM",(IF(T272&gt;CONFIGURACAO!$C$18,CONFIGURACAO!$C$18*CONFIGURACAO!$C$26,T272*CONFIGURACAO!$C$26)),'PI AREA  P75'!T272*CONFIGURACAO!$C$26))</f>
        <v>0</v>
      </c>
      <c r="AL272" s="38">
        <f>IFERROR(IF(M272&gt;0,(U272*CONFIGURACAO!$C$29)+(V272*CONFIGURACAO!$C$30),""),"")</f>
        <v>0</v>
      </c>
      <c r="AM272" s="38">
        <f>IF(W272=0,0,IF(CONFIGURACAO!$C$41="SIM",(IF(W272&gt;CONFIGURACAO!$C$41,CONFIGURACAO!$C$41*CONFIGURACAO!$C$31,W272*CONFIGURACAO!$C$31)),'PI AREA  P75'!W272*CONFIGURACAO!$C$31))</f>
        <v>0</v>
      </c>
      <c r="AN272" s="38">
        <f>IF(X272=0,0,IF(CONFIGURACAO!$C$39="SIM",(IF(X272&gt;CONFIGURACAO!$C$40,CONFIGURACAO!$C$40*CONFIGURACAO!$C$32,X272*CONFIGURACAO!$C$32)),'PI AREA  P75'!X272*CONFIGURACAO!$C$32))</f>
        <v>0</v>
      </c>
      <c r="AO272" s="38">
        <f>IFERROR(IF(M272&gt;0,(Y272*CONFIGURACAO!$C$33)+(Z272*CONFIGURACAO!$C$34)+(AA272*CONFIGURACAO!$C$35)+(AB272*CONFIGURACAO!$C$36),""),"")</f>
        <v>0</v>
      </c>
      <c r="AP272" s="38">
        <f>IF(AA272=0,0,IF(CONFIGURACAO!$C$46="SIM",(IF(AA272&gt;CONFIGURACAO!$C$47,CONFIGURACAO!$C$47*CONFIGURACAO!$C$35,AA272*CONFIGURACAO!$C$35)),'PI AREA  P75'!AA272*CONFIGURACAO!$C$35))</f>
        <v>0</v>
      </c>
      <c r="AQ272" s="38">
        <f>IF(AB272=0,0,IF(CONFIGURACAO!$C$44="SIM",(IF(AB272&gt;CONFIGURACAO!$C$45,CONFIGURACAO!$C$45*CONFIGURACAO!$C$36,AB272*CONFIGURACAO!$C$36)),'PI AREA  P75'!AB272*CONFIGURACAO!$C$36))</f>
        <v>0</v>
      </c>
      <c r="AR272" s="38">
        <f t="shared" si="116"/>
        <v>0</v>
      </c>
      <c r="AS272" s="68">
        <f>IF(AR272="","",$AR272-(($AS$2/CONFIGURACAO!$C$6)*$M272))</f>
        <v>-75</v>
      </c>
      <c r="AT272" s="73" t="str">
        <f t="shared" si="100"/>
        <v>NAO</v>
      </c>
      <c r="AU272" s="75">
        <f>IF(AR272="","",$AR272-(($AU$2/CONFIGURACAO!$C$6)*$M272))</f>
        <v>-125</v>
      </c>
      <c r="AV272" s="76" t="str">
        <f t="shared" si="101"/>
        <v>NAO</v>
      </c>
      <c r="AW272" s="74">
        <f>IF(AR272="","",$AR272-(($AW$2/CONFIGURACAO!$C$6)*$M272))</f>
        <v>-175</v>
      </c>
      <c r="AX272" s="72" t="str">
        <f t="shared" si="102"/>
        <v>NAO</v>
      </c>
      <c r="AZ272" s="39">
        <f t="shared" si="103"/>
        <v>0</v>
      </c>
      <c r="BA272" s="146">
        <f t="shared" si="104"/>
        <v>0</v>
      </c>
      <c r="BB272" s="146">
        <f t="shared" si="105"/>
        <v>1158</v>
      </c>
      <c r="BC272" s="32">
        <f t="shared" si="106"/>
        <v>1158</v>
      </c>
      <c r="BD272" s="148"/>
      <c r="BE272" s="40">
        <f t="shared" si="107"/>
        <v>0</v>
      </c>
      <c r="BF272" s="40">
        <f t="shared" si="108"/>
        <v>0</v>
      </c>
      <c r="BG272" s="40">
        <f t="shared" si="109"/>
        <v>0</v>
      </c>
      <c r="BH272" s="40">
        <f t="shared" si="110"/>
        <v>0</v>
      </c>
      <c r="BI272" s="40">
        <f t="shared" si="111"/>
        <v>0</v>
      </c>
      <c r="BJ272" s="40">
        <f t="shared" si="112"/>
        <v>0</v>
      </c>
      <c r="BK272" s="40">
        <f t="shared" si="113"/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 s="4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</row>
    <row r="273" spans="1:134" s="32" customFormat="1" ht="17" thickBot="1" x14ac:dyDescent="0.25">
      <c r="A273" s="124" t="str">
        <f>CONFIGURACAO!$C$4</f>
        <v>AREA 21</v>
      </c>
      <c r="B273" s="125">
        <v>271</v>
      </c>
      <c r="C273" s="249" t="s">
        <v>292</v>
      </c>
      <c r="D273" s="126">
        <f t="shared" si="95"/>
        <v>11</v>
      </c>
      <c r="E273" s="250" t="s">
        <v>608</v>
      </c>
      <c r="F273" s="250">
        <v>0</v>
      </c>
      <c r="G273" s="250">
        <v>0</v>
      </c>
      <c r="H273" s="250">
        <v>0</v>
      </c>
      <c r="I273" s="250">
        <v>1</v>
      </c>
      <c r="J273" s="235"/>
      <c r="K273" s="94"/>
      <c r="L273" s="94"/>
      <c r="M273" s="154">
        <f t="shared" si="114"/>
        <v>1</v>
      </c>
      <c r="N273">
        <v>0</v>
      </c>
      <c r="O273">
        <v>0.75</v>
      </c>
      <c r="P273">
        <v>0</v>
      </c>
      <c r="Q273">
        <v>0</v>
      </c>
      <c r="R273">
        <v>0.75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s="139">
        <f t="shared" si="98"/>
        <v>0.75</v>
      </c>
      <c r="AD273" s="140">
        <f t="shared" si="99"/>
        <v>0.75</v>
      </c>
      <c r="AE273" s="141">
        <f t="shared" si="96"/>
        <v>0</v>
      </c>
      <c r="AF273" s="263">
        <f t="shared" si="97"/>
        <v>0</v>
      </c>
      <c r="AG273" s="265">
        <f t="shared" si="115"/>
        <v>0.75</v>
      </c>
      <c r="AI273" s="37">
        <f>IFERROR(IF(M273&gt;0,(N273*CONFIGURACAO!$C$20)+(O273*CONFIGURACAO!$C$21)+(P273*CONFIGURACAO!$C$22)+(Q273*CONFIGURACAO!$C$23)+(R273*CONFIGURACAO!$C$24),""),"")</f>
        <v>75</v>
      </c>
      <c r="AJ273" s="38">
        <f>IF(S273=0,0,IF(CONFIGURACAO!$C$15="SIM",(IF(S273&gt;CONFIGURACAO!$C$16,CONFIGURACAO!$C$16*CONFIGURACAO!$C$25,S273*CONFIGURACAO!$C$25)),'PI AREA  P75'!S273*CONFIGURACAO!$C$25))</f>
        <v>0</v>
      </c>
      <c r="AK273" s="38">
        <f>IF(T273=0,0,IF(CONFIGURACAO!$C$17="SIM",(IF(T273&gt;CONFIGURACAO!$C$18,CONFIGURACAO!$C$18*CONFIGURACAO!$C$26,T273*CONFIGURACAO!$C$26)),'PI AREA  P75'!T273*CONFIGURACAO!$C$26))</f>
        <v>0</v>
      </c>
      <c r="AL273" s="38">
        <f>IFERROR(IF(M273&gt;0,(U273*CONFIGURACAO!$C$29)+(V273*CONFIGURACAO!$C$30),""),"")</f>
        <v>0</v>
      </c>
      <c r="AM273" s="38">
        <f>IF(W273=0,0,IF(CONFIGURACAO!$C$41="SIM",(IF(W273&gt;CONFIGURACAO!$C$41,CONFIGURACAO!$C$41*CONFIGURACAO!$C$31,W273*CONFIGURACAO!$C$31)),'PI AREA  P75'!W273*CONFIGURACAO!$C$31))</f>
        <v>0</v>
      </c>
      <c r="AN273" s="38">
        <f>IF(X273=0,0,IF(CONFIGURACAO!$C$39="SIM",(IF(X273&gt;CONFIGURACAO!$C$40,CONFIGURACAO!$C$40*CONFIGURACAO!$C$32,X273*CONFIGURACAO!$C$32)),'PI AREA  P75'!X273*CONFIGURACAO!$C$32))</f>
        <v>0</v>
      </c>
      <c r="AO273" s="38">
        <f>IFERROR(IF(M273&gt;0,(Y273*CONFIGURACAO!$C$33)+(Z273*CONFIGURACAO!$C$34)+(AA273*CONFIGURACAO!$C$35)+(AB273*CONFIGURACAO!$C$36),""),"")</f>
        <v>0</v>
      </c>
      <c r="AP273" s="38">
        <f>IF(AA273=0,0,IF(CONFIGURACAO!$C$46="SIM",(IF(AA273&gt;CONFIGURACAO!$C$47,CONFIGURACAO!$C$47*CONFIGURACAO!$C$35,AA273*CONFIGURACAO!$C$35)),'PI AREA  P75'!AA273*CONFIGURACAO!$C$35))</f>
        <v>0</v>
      </c>
      <c r="AQ273" s="38">
        <f>IF(AB273=0,0,IF(CONFIGURACAO!$C$44="SIM",(IF(AB273&gt;CONFIGURACAO!$C$45,CONFIGURACAO!$C$45*CONFIGURACAO!$C$36,AB273*CONFIGURACAO!$C$36)),'PI AREA  P75'!AB273*CONFIGURACAO!$C$36))</f>
        <v>0</v>
      </c>
      <c r="AR273" s="38">
        <f t="shared" si="116"/>
        <v>75</v>
      </c>
      <c r="AS273" s="68">
        <f>IF(AR273="","",$AR273-(($AS$2/CONFIGURACAO!$C$6)*$M273))</f>
        <v>0</v>
      </c>
      <c r="AT273" s="73">
        <f t="shared" si="100"/>
        <v>3</v>
      </c>
      <c r="AU273" s="75">
        <f>IF(AR273="","",$AR273-(($AU$2/CONFIGURACAO!$C$6)*$M273))</f>
        <v>-50</v>
      </c>
      <c r="AV273" s="76" t="str">
        <f t="shared" si="101"/>
        <v>NAO</v>
      </c>
      <c r="AW273" s="74">
        <f>IF(AR273="","",$AR273-(($AW$2/CONFIGURACAO!$C$6)*$M273))</f>
        <v>-100</v>
      </c>
      <c r="AX273" s="72" t="str">
        <f t="shared" si="102"/>
        <v>NAO</v>
      </c>
      <c r="AZ273" s="39">
        <f t="shared" si="103"/>
        <v>7.0425510937081846E-3</v>
      </c>
      <c r="BA273" s="146">
        <f t="shared" si="104"/>
        <v>1.5</v>
      </c>
      <c r="BB273" s="146">
        <f t="shared" si="105"/>
        <v>1054</v>
      </c>
      <c r="BC273" s="32">
        <f t="shared" si="106"/>
        <v>1073</v>
      </c>
      <c r="BD273" s="148"/>
      <c r="BE273" s="40">
        <f t="shared" si="107"/>
        <v>0</v>
      </c>
      <c r="BF273" s="40">
        <f t="shared" si="108"/>
        <v>2.8935185185185182E-2</v>
      </c>
      <c r="BG273" s="40">
        <f t="shared" si="109"/>
        <v>0</v>
      </c>
      <c r="BH273" s="40">
        <f t="shared" si="110"/>
        <v>0</v>
      </c>
      <c r="BI273" s="40">
        <f t="shared" si="111"/>
        <v>7.9957356076759065E-2</v>
      </c>
      <c r="BJ273" s="40">
        <f t="shared" si="112"/>
        <v>0</v>
      </c>
      <c r="BK273" s="40">
        <f t="shared" si="113"/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 s="42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</row>
    <row r="274" spans="1:134" s="32" customFormat="1" ht="17" thickBot="1" x14ac:dyDescent="0.25">
      <c r="A274" s="124" t="str">
        <f>CONFIGURACAO!$C$4</f>
        <v>AREA 21</v>
      </c>
      <c r="B274" s="125">
        <v>272</v>
      </c>
      <c r="C274" s="249" t="s">
        <v>292</v>
      </c>
      <c r="D274" s="126">
        <f t="shared" si="95"/>
        <v>12</v>
      </c>
      <c r="E274" s="250" t="s">
        <v>609</v>
      </c>
      <c r="F274" s="250">
        <v>0</v>
      </c>
      <c r="G274" s="250">
        <v>0</v>
      </c>
      <c r="H274" s="250">
        <v>0</v>
      </c>
      <c r="I274" s="250">
        <v>1</v>
      </c>
      <c r="J274" s="235"/>
      <c r="K274" s="94"/>
      <c r="L274" s="94"/>
      <c r="M274" s="154">
        <f t="shared" si="114"/>
        <v>1</v>
      </c>
      <c r="N274">
        <v>0.75</v>
      </c>
      <c r="O274">
        <v>0.75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s="139">
        <f t="shared" si="98"/>
        <v>1.5</v>
      </c>
      <c r="AD274" s="140">
        <f t="shared" si="99"/>
        <v>1.5</v>
      </c>
      <c r="AE274" s="141">
        <f t="shared" si="96"/>
        <v>0</v>
      </c>
      <c r="AF274" s="263">
        <f t="shared" si="97"/>
        <v>0</v>
      </c>
      <c r="AG274" s="265">
        <f t="shared" si="115"/>
        <v>1.5</v>
      </c>
      <c r="AI274" s="37">
        <f>IFERROR(IF(M274&gt;0,(N274*CONFIGURACAO!$C$20)+(O274*CONFIGURACAO!$C$21)+(P274*CONFIGURACAO!$C$22)+(Q274*CONFIGURACAO!$C$23)+(R274*CONFIGURACAO!$C$24),""),"")</f>
        <v>135</v>
      </c>
      <c r="AJ274" s="38">
        <f>IF(S274=0,0,IF(CONFIGURACAO!$C$15="SIM",(IF(S274&gt;CONFIGURACAO!$C$16,CONFIGURACAO!$C$16*CONFIGURACAO!$C$25,S274*CONFIGURACAO!$C$25)),'PI AREA  P75'!S274*CONFIGURACAO!$C$25))</f>
        <v>0</v>
      </c>
      <c r="AK274" s="38">
        <f>IF(T274=0,0,IF(CONFIGURACAO!$C$17="SIM",(IF(T274&gt;CONFIGURACAO!$C$18,CONFIGURACAO!$C$18*CONFIGURACAO!$C$26,T274*CONFIGURACAO!$C$26)),'PI AREA  P75'!T274*CONFIGURACAO!$C$26))</f>
        <v>0</v>
      </c>
      <c r="AL274" s="38">
        <f>IFERROR(IF(M274&gt;0,(U274*CONFIGURACAO!$C$29)+(V274*CONFIGURACAO!$C$30),""),"")</f>
        <v>0</v>
      </c>
      <c r="AM274" s="38">
        <f>IF(W274=0,0,IF(CONFIGURACAO!$C$41="SIM",(IF(W274&gt;CONFIGURACAO!$C$41,CONFIGURACAO!$C$41*CONFIGURACAO!$C$31,W274*CONFIGURACAO!$C$31)),'PI AREA  P75'!W274*CONFIGURACAO!$C$31))</f>
        <v>0</v>
      </c>
      <c r="AN274" s="38">
        <f>IF(X274=0,0,IF(CONFIGURACAO!$C$39="SIM",(IF(X274&gt;CONFIGURACAO!$C$40,CONFIGURACAO!$C$40*CONFIGURACAO!$C$32,X274*CONFIGURACAO!$C$32)),'PI AREA  P75'!X274*CONFIGURACAO!$C$32))</f>
        <v>0</v>
      </c>
      <c r="AO274" s="38">
        <f>IFERROR(IF(M274&gt;0,(Y274*CONFIGURACAO!$C$33)+(Z274*CONFIGURACAO!$C$34)+(AA274*CONFIGURACAO!$C$35)+(AB274*CONFIGURACAO!$C$36),""),"")</f>
        <v>0</v>
      </c>
      <c r="AP274" s="38">
        <f>IF(AA274=0,0,IF(CONFIGURACAO!$C$46="SIM",(IF(AA274&gt;CONFIGURACAO!$C$47,CONFIGURACAO!$C$47*CONFIGURACAO!$C$35,AA274*CONFIGURACAO!$C$35)),'PI AREA  P75'!AA274*CONFIGURACAO!$C$35))</f>
        <v>0</v>
      </c>
      <c r="AQ274" s="38">
        <f>IF(AB274=0,0,IF(CONFIGURACAO!$C$44="SIM",(IF(AB274&gt;CONFIGURACAO!$C$45,CONFIGURACAO!$C$45*CONFIGURACAO!$C$36,AB274*CONFIGURACAO!$C$36)),'PI AREA  P75'!AB274*CONFIGURACAO!$C$36))</f>
        <v>0</v>
      </c>
      <c r="AR274" s="38">
        <f t="shared" si="116"/>
        <v>135</v>
      </c>
      <c r="AS274" s="68">
        <f>IF(AR274="","",$AR274-(($AS$2/CONFIGURACAO!$C$6)*$M274))</f>
        <v>60</v>
      </c>
      <c r="AT274" s="73">
        <f t="shared" si="100"/>
        <v>3</v>
      </c>
      <c r="AU274" s="75">
        <f>IF(AR274="","",$AR274-(($AU$2/CONFIGURACAO!$C$6)*$M274))</f>
        <v>10</v>
      </c>
      <c r="AV274" s="76">
        <f t="shared" si="101"/>
        <v>4</v>
      </c>
      <c r="AW274" s="74">
        <f>IF(AR274="","",$AR274-(($AW$2/CONFIGURACAO!$C$6)*$M274))</f>
        <v>-40</v>
      </c>
      <c r="AX274" s="72" t="str">
        <f t="shared" si="102"/>
        <v>NAO</v>
      </c>
      <c r="AZ274" s="39">
        <f t="shared" si="103"/>
        <v>1.2676591968674732E-2</v>
      </c>
      <c r="BA274" s="146">
        <f t="shared" si="104"/>
        <v>1.5</v>
      </c>
      <c r="BB274" s="146">
        <f t="shared" si="105"/>
        <v>1054</v>
      </c>
      <c r="BC274" s="32">
        <f t="shared" si="106"/>
        <v>993</v>
      </c>
      <c r="BD274" s="148"/>
      <c r="BE274" s="40">
        <f t="shared" si="107"/>
        <v>2.7943368107302535E-2</v>
      </c>
      <c r="BF274" s="40">
        <f t="shared" si="108"/>
        <v>2.8935185185185182E-2</v>
      </c>
      <c r="BG274" s="40">
        <f t="shared" si="109"/>
        <v>0</v>
      </c>
      <c r="BH274" s="40">
        <f t="shared" si="110"/>
        <v>0</v>
      </c>
      <c r="BI274" s="40">
        <f t="shared" si="111"/>
        <v>0</v>
      </c>
      <c r="BJ274" s="40">
        <f t="shared" si="112"/>
        <v>0</v>
      </c>
      <c r="BK274" s="40">
        <f t="shared" si="113"/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 s="42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</row>
    <row r="275" spans="1:134" s="32" customFormat="1" ht="17" thickBot="1" x14ac:dyDescent="0.25">
      <c r="A275" s="124" t="str">
        <f>CONFIGURACAO!$C$4</f>
        <v>AREA 21</v>
      </c>
      <c r="B275" s="125">
        <v>273</v>
      </c>
      <c r="C275" s="249" t="s">
        <v>292</v>
      </c>
      <c r="D275" s="126">
        <f t="shared" si="95"/>
        <v>13</v>
      </c>
      <c r="E275" s="250" t="s">
        <v>610</v>
      </c>
      <c r="F275" s="250">
        <v>0</v>
      </c>
      <c r="G275" s="250">
        <v>0</v>
      </c>
      <c r="H275" s="250">
        <v>0</v>
      </c>
      <c r="I275" s="250">
        <v>1</v>
      </c>
      <c r="J275" s="235"/>
      <c r="K275" s="94"/>
      <c r="L275" s="94"/>
      <c r="M275" s="154">
        <f t="shared" si="114"/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s="139">
        <f t="shared" si="98"/>
        <v>0</v>
      </c>
      <c r="AD275" s="140">
        <f t="shared" si="99"/>
        <v>0</v>
      </c>
      <c r="AE275" s="141">
        <f t="shared" si="96"/>
        <v>0</v>
      </c>
      <c r="AF275" s="263">
        <f t="shared" si="97"/>
        <v>0</v>
      </c>
      <c r="AG275" s="265">
        <f t="shared" si="115"/>
        <v>0</v>
      </c>
      <c r="AI275" s="37">
        <f>IFERROR(IF(M275&gt;0,(N275*CONFIGURACAO!$C$20)+(O275*CONFIGURACAO!$C$21)+(P275*CONFIGURACAO!$C$22)+(Q275*CONFIGURACAO!$C$23)+(R275*CONFIGURACAO!$C$24),""),"")</f>
        <v>0</v>
      </c>
      <c r="AJ275" s="38">
        <f>IF(S275=0,0,IF(CONFIGURACAO!$C$15="SIM",(IF(S275&gt;CONFIGURACAO!$C$16,CONFIGURACAO!$C$16*CONFIGURACAO!$C$25,S275*CONFIGURACAO!$C$25)),'PI AREA  P75'!S275*CONFIGURACAO!$C$25))</f>
        <v>0</v>
      </c>
      <c r="AK275" s="38">
        <f>IF(T275=0,0,IF(CONFIGURACAO!$C$17="SIM",(IF(T275&gt;CONFIGURACAO!$C$18,CONFIGURACAO!$C$18*CONFIGURACAO!$C$26,T275*CONFIGURACAO!$C$26)),'PI AREA  P75'!T275*CONFIGURACAO!$C$26))</f>
        <v>0</v>
      </c>
      <c r="AL275" s="38">
        <f>IFERROR(IF(M275&gt;0,(U275*CONFIGURACAO!$C$29)+(V275*CONFIGURACAO!$C$30),""),"")</f>
        <v>0</v>
      </c>
      <c r="AM275" s="38">
        <f>IF(W275=0,0,IF(CONFIGURACAO!$C$41="SIM",(IF(W275&gt;CONFIGURACAO!$C$41,CONFIGURACAO!$C$41*CONFIGURACAO!$C$31,W275*CONFIGURACAO!$C$31)),'PI AREA  P75'!W275*CONFIGURACAO!$C$31))</f>
        <v>0</v>
      </c>
      <c r="AN275" s="38">
        <f>IF(X275=0,0,IF(CONFIGURACAO!$C$39="SIM",(IF(X275&gt;CONFIGURACAO!$C$40,CONFIGURACAO!$C$40*CONFIGURACAO!$C$32,X275*CONFIGURACAO!$C$32)),'PI AREA  P75'!X275*CONFIGURACAO!$C$32))</f>
        <v>0</v>
      </c>
      <c r="AO275" s="38">
        <f>IFERROR(IF(M275&gt;0,(Y275*CONFIGURACAO!$C$33)+(Z275*CONFIGURACAO!$C$34)+(AA275*CONFIGURACAO!$C$35)+(AB275*CONFIGURACAO!$C$36),""),"")</f>
        <v>0</v>
      </c>
      <c r="AP275" s="38">
        <f>IF(AA275=0,0,IF(CONFIGURACAO!$C$46="SIM",(IF(AA275&gt;CONFIGURACAO!$C$47,CONFIGURACAO!$C$47*CONFIGURACAO!$C$35,AA275*CONFIGURACAO!$C$35)),'PI AREA  P75'!AA275*CONFIGURACAO!$C$35))</f>
        <v>0</v>
      </c>
      <c r="AQ275" s="38">
        <f>IF(AB275=0,0,IF(CONFIGURACAO!$C$44="SIM",(IF(AB275&gt;CONFIGURACAO!$C$45,CONFIGURACAO!$C$45*CONFIGURACAO!$C$36,AB275*CONFIGURACAO!$C$36)),'PI AREA  P75'!AB275*CONFIGURACAO!$C$36))</f>
        <v>0</v>
      </c>
      <c r="AR275" s="38">
        <f t="shared" si="116"/>
        <v>0</v>
      </c>
      <c r="AS275" s="68">
        <f>IF(AR275="","",$AR275-(($AS$2/CONFIGURACAO!$C$6)*$M275))</f>
        <v>-75</v>
      </c>
      <c r="AT275" s="73" t="str">
        <f t="shared" si="100"/>
        <v>NAO</v>
      </c>
      <c r="AU275" s="75">
        <f>IF(AR275="","",$AR275-(($AU$2/CONFIGURACAO!$C$6)*$M275))</f>
        <v>-125</v>
      </c>
      <c r="AV275" s="76" t="str">
        <f t="shared" si="101"/>
        <v>NAO</v>
      </c>
      <c r="AW275" s="74">
        <f>IF(AR275="","",$AR275-(($AW$2/CONFIGURACAO!$C$6)*$M275))</f>
        <v>-175</v>
      </c>
      <c r="AX275" s="72" t="str">
        <f t="shared" si="102"/>
        <v>NAO</v>
      </c>
      <c r="AZ275" s="39">
        <f t="shared" si="103"/>
        <v>0</v>
      </c>
      <c r="BA275" s="146">
        <f t="shared" si="104"/>
        <v>0</v>
      </c>
      <c r="BB275" s="146">
        <f t="shared" si="105"/>
        <v>1158</v>
      </c>
      <c r="BC275" s="32">
        <f t="shared" si="106"/>
        <v>1158</v>
      </c>
      <c r="BD275" s="148"/>
      <c r="BE275" s="40">
        <f t="shared" si="107"/>
        <v>0</v>
      </c>
      <c r="BF275" s="40">
        <f t="shared" si="108"/>
        <v>0</v>
      </c>
      <c r="BG275" s="40">
        <f t="shared" si="109"/>
        <v>0</v>
      </c>
      <c r="BH275" s="40">
        <f t="shared" si="110"/>
        <v>0</v>
      </c>
      <c r="BI275" s="40">
        <f t="shared" si="111"/>
        <v>0</v>
      </c>
      <c r="BJ275" s="40">
        <f t="shared" si="112"/>
        <v>0</v>
      </c>
      <c r="BK275" s="40">
        <f t="shared" si="113"/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 s="42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</row>
    <row r="276" spans="1:134" s="32" customFormat="1" ht="17" thickBot="1" x14ac:dyDescent="0.25">
      <c r="A276" s="124" t="str">
        <f>CONFIGURACAO!$C$4</f>
        <v>AREA 21</v>
      </c>
      <c r="B276" s="125">
        <v>274</v>
      </c>
      <c r="C276" s="249" t="s">
        <v>292</v>
      </c>
      <c r="D276" s="126">
        <f t="shared" si="95"/>
        <v>14</v>
      </c>
      <c r="E276" s="250" t="s">
        <v>611</v>
      </c>
      <c r="F276" s="250">
        <v>0</v>
      </c>
      <c r="G276" s="250">
        <v>0</v>
      </c>
      <c r="H276" s="250">
        <v>0</v>
      </c>
      <c r="I276" s="250">
        <v>1</v>
      </c>
      <c r="J276" s="235"/>
      <c r="K276" s="94"/>
      <c r="L276" s="94"/>
      <c r="M276" s="154">
        <f t="shared" si="114"/>
        <v>1</v>
      </c>
      <c r="N276">
        <v>0</v>
      </c>
      <c r="O276">
        <v>0</v>
      </c>
      <c r="P276">
        <v>0</v>
      </c>
      <c r="Q276">
        <v>0.75</v>
      </c>
      <c r="R276">
        <v>0</v>
      </c>
      <c r="S276">
        <v>0</v>
      </c>
      <c r="T276">
        <v>0.75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s="139">
        <f t="shared" si="98"/>
        <v>0</v>
      </c>
      <c r="AD276" s="140">
        <f t="shared" si="99"/>
        <v>0</v>
      </c>
      <c r="AE276" s="141">
        <f t="shared" si="96"/>
        <v>0</v>
      </c>
      <c r="AF276" s="263">
        <f t="shared" si="97"/>
        <v>0</v>
      </c>
      <c r="AG276" s="265">
        <f t="shared" si="115"/>
        <v>0</v>
      </c>
      <c r="AI276" s="37">
        <f>IFERROR(IF(M276&gt;0,(N276*CONFIGURACAO!$C$20)+(O276*CONFIGURACAO!$C$21)+(P276*CONFIGURACAO!$C$22)+(Q276*CONFIGURACAO!$C$23)+(R276*CONFIGURACAO!$C$24),""),"")</f>
        <v>30</v>
      </c>
      <c r="AJ276" s="38">
        <f>IF(S276=0,0,IF(CONFIGURACAO!$C$15="SIM",(IF(S276&gt;CONFIGURACAO!$C$16,CONFIGURACAO!$C$16*CONFIGURACAO!$C$25,S276*CONFIGURACAO!$C$25)),'PI AREA  P75'!S276*CONFIGURACAO!$C$25))</f>
        <v>0</v>
      </c>
      <c r="AK276" s="38">
        <f>IF(T276=0,0,IF(CONFIGURACAO!$C$17="SIM",(IF(T276&gt;CONFIGURACAO!$C$18,CONFIGURACAO!$C$18*CONFIGURACAO!$C$26,T276*CONFIGURACAO!$C$26)),'PI AREA  P75'!T276*CONFIGURACAO!$C$26))</f>
        <v>3.75</v>
      </c>
      <c r="AL276" s="38">
        <f>IFERROR(IF(M276&gt;0,(U276*CONFIGURACAO!$C$29)+(V276*CONFIGURACAO!$C$30),""),"")</f>
        <v>0</v>
      </c>
      <c r="AM276" s="38">
        <f>IF(W276=0,0,IF(CONFIGURACAO!$C$41="SIM",(IF(W276&gt;CONFIGURACAO!$C$41,CONFIGURACAO!$C$41*CONFIGURACAO!$C$31,W276*CONFIGURACAO!$C$31)),'PI AREA  P75'!W276*CONFIGURACAO!$C$31))</f>
        <v>0</v>
      </c>
      <c r="AN276" s="38">
        <f>IF(X276=0,0,IF(CONFIGURACAO!$C$39="SIM",(IF(X276&gt;CONFIGURACAO!$C$40,CONFIGURACAO!$C$40*CONFIGURACAO!$C$32,X276*CONFIGURACAO!$C$32)),'PI AREA  P75'!X276*CONFIGURACAO!$C$32))</f>
        <v>0</v>
      </c>
      <c r="AO276" s="38">
        <f>IFERROR(IF(M276&gt;0,(Y276*CONFIGURACAO!$C$33)+(Z276*CONFIGURACAO!$C$34)+(AA276*CONFIGURACAO!$C$35)+(AB276*CONFIGURACAO!$C$36),""),"")</f>
        <v>0</v>
      </c>
      <c r="AP276" s="38">
        <f>IF(AA276=0,0,IF(CONFIGURACAO!$C$46="SIM",(IF(AA276&gt;CONFIGURACAO!$C$47,CONFIGURACAO!$C$47*CONFIGURACAO!$C$35,AA276*CONFIGURACAO!$C$35)),'PI AREA  P75'!AA276*CONFIGURACAO!$C$35))</f>
        <v>0</v>
      </c>
      <c r="AQ276" s="38">
        <f>IF(AB276=0,0,IF(CONFIGURACAO!$C$44="SIM",(IF(AB276&gt;CONFIGURACAO!$C$45,CONFIGURACAO!$C$45*CONFIGURACAO!$C$36,AB276*CONFIGURACAO!$C$36)),'PI AREA  P75'!AB276*CONFIGURACAO!$C$36))</f>
        <v>0</v>
      </c>
      <c r="AR276" s="38">
        <f t="shared" si="116"/>
        <v>33.75</v>
      </c>
      <c r="AS276" s="68">
        <f>IF(AR276="","",$AR276-(($AS$2/CONFIGURACAO!$C$6)*$M276))</f>
        <v>-41.25</v>
      </c>
      <c r="AT276" s="73" t="str">
        <f t="shared" si="100"/>
        <v>NAO</v>
      </c>
      <c r="AU276" s="75">
        <f>IF(AR276="","",$AR276-(($AU$2/CONFIGURACAO!$C$6)*$M276))</f>
        <v>-91.25</v>
      </c>
      <c r="AV276" s="76" t="str">
        <f t="shared" si="101"/>
        <v>NAO</v>
      </c>
      <c r="AW276" s="74">
        <f>IF(AR276="","",$AR276-(($AW$2/CONFIGURACAO!$C$6)*$M276))</f>
        <v>-141.25</v>
      </c>
      <c r="AX276" s="72" t="str">
        <f t="shared" si="102"/>
        <v>NAO</v>
      </c>
      <c r="AZ276" s="39">
        <f t="shared" si="103"/>
        <v>3.1691479921686829E-3</v>
      </c>
      <c r="BA276" s="146">
        <f t="shared" si="104"/>
        <v>1.5</v>
      </c>
      <c r="BB276" s="146">
        <f t="shared" si="105"/>
        <v>1054</v>
      </c>
      <c r="BC276" s="32">
        <f t="shared" si="106"/>
        <v>1125</v>
      </c>
      <c r="BD276" s="148"/>
      <c r="BE276" s="40">
        <f t="shared" si="107"/>
        <v>0</v>
      </c>
      <c r="BF276" s="40">
        <f t="shared" si="108"/>
        <v>0</v>
      </c>
      <c r="BG276" s="40">
        <f t="shared" si="109"/>
        <v>0</v>
      </c>
      <c r="BH276" s="40">
        <f t="shared" si="110"/>
        <v>3.0315278900565887E-2</v>
      </c>
      <c r="BI276" s="40">
        <f t="shared" si="111"/>
        <v>0</v>
      </c>
      <c r="BJ276" s="40">
        <f t="shared" si="112"/>
        <v>0</v>
      </c>
      <c r="BK276" s="40">
        <f t="shared" si="113"/>
        <v>0.1203852327447833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 s="42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</row>
    <row r="277" spans="1:134" s="32" customFormat="1" ht="17" thickBot="1" x14ac:dyDescent="0.25">
      <c r="A277" s="124" t="str">
        <f>CONFIGURACAO!$C$4</f>
        <v>AREA 21</v>
      </c>
      <c r="B277" s="125">
        <v>275</v>
      </c>
      <c r="C277" s="249" t="s">
        <v>293</v>
      </c>
      <c r="D277" s="126">
        <f t="shared" si="95"/>
        <v>1</v>
      </c>
      <c r="E277" s="250" t="s">
        <v>612</v>
      </c>
      <c r="F277" s="250">
        <v>1</v>
      </c>
      <c r="G277" s="250">
        <v>1</v>
      </c>
      <c r="H277" s="250">
        <v>1</v>
      </c>
      <c r="I277" s="250">
        <v>1</v>
      </c>
      <c r="J277" s="87"/>
      <c r="K277" s="94"/>
      <c r="L277" s="94"/>
      <c r="M277" s="154">
        <f t="shared" si="114"/>
        <v>4</v>
      </c>
      <c r="N277">
        <v>5.5</v>
      </c>
      <c r="O277">
        <v>4.75</v>
      </c>
      <c r="P277">
        <v>5</v>
      </c>
      <c r="Q277">
        <v>2.75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s="139">
        <f t="shared" si="98"/>
        <v>10.25</v>
      </c>
      <c r="AD277" s="140">
        <f t="shared" si="99"/>
        <v>15.25</v>
      </c>
      <c r="AE277" s="141">
        <f t="shared" si="96"/>
        <v>0</v>
      </c>
      <c r="AF277" s="263">
        <f t="shared" si="97"/>
        <v>0</v>
      </c>
      <c r="AG277" s="265">
        <f t="shared" si="115"/>
        <v>10.25</v>
      </c>
      <c r="AI277" s="37">
        <f>IFERROR(IF(M277&gt;0,(N277*CONFIGURACAO!$C$20)+(O277*CONFIGURACAO!$C$21)+(P277*CONFIGURACAO!$C$22)+(Q277*CONFIGURACAO!$C$23)+(R277*CONFIGURACAO!$C$24),""),"")</f>
        <v>1360</v>
      </c>
      <c r="AJ277" s="38">
        <f>IF(S277=0,0,IF(CONFIGURACAO!$C$15="SIM",(IF(S277&gt;CONFIGURACAO!$C$16,CONFIGURACAO!$C$16*CONFIGURACAO!$C$25,S277*CONFIGURACAO!$C$25)),'PI AREA  P75'!S277*CONFIGURACAO!$C$25))</f>
        <v>0</v>
      </c>
      <c r="AK277" s="38">
        <f>IF(T277=0,0,IF(CONFIGURACAO!$C$17="SIM",(IF(T277&gt;CONFIGURACAO!$C$18,CONFIGURACAO!$C$18*CONFIGURACAO!$C$26,T277*CONFIGURACAO!$C$26)),'PI AREA  P75'!T277*CONFIGURACAO!$C$26))</f>
        <v>0</v>
      </c>
      <c r="AL277" s="38">
        <f>IFERROR(IF(M277&gt;0,(U277*CONFIGURACAO!$C$29)+(V277*CONFIGURACAO!$C$30),""),"")</f>
        <v>0</v>
      </c>
      <c r="AM277" s="38">
        <f>IF(W277=0,0,IF(CONFIGURACAO!$C$41="SIM",(IF(W277&gt;CONFIGURACAO!$C$41,CONFIGURACAO!$C$41*CONFIGURACAO!$C$31,W277*CONFIGURACAO!$C$31)),'PI AREA  P75'!W277*CONFIGURACAO!$C$31))</f>
        <v>0</v>
      </c>
      <c r="AN277" s="38">
        <f>IF(X277=0,0,IF(CONFIGURACAO!$C$39="SIM",(IF(X277&gt;CONFIGURACAO!$C$40,CONFIGURACAO!$C$40*CONFIGURACAO!$C$32,X277*CONFIGURACAO!$C$32)),'PI AREA  P75'!X277*CONFIGURACAO!$C$32))</f>
        <v>0</v>
      </c>
      <c r="AO277" s="38">
        <f>IFERROR(IF(M277&gt;0,(Y277*CONFIGURACAO!$C$33)+(Z277*CONFIGURACAO!$C$34)+(AA277*CONFIGURACAO!$C$35)+(AB277*CONFIGURACAO!$C$36),""),"")</f>
        <v>0</v>
      </c>
      <c r="AP277" s="38">
        <f>IF(AA277=0,0,IF(CONFIGURACAO!$C$46="SIM",(IF(AA277&gt;CONFIGURACAO!$C$47,CONFIGURACAO!$C$47*CONFIGURACAO!$C$35,AA277*CONFIGURACAO!$C$35)),'PI AREA  P75'!AA277*CONFIGURACAO!$C$35))</f>
        <v>0</v>
      </c>
      <c r="AQ277" s="38">
        <f>IF(AB277=0,0,IF(CONFIGURACAO!$C$44="SIM",(IF(AB277&gt;CONFIGURACAO!$C$45,CONFIGURACAO!$C$45*CONFIGURACAO!$C$36,AB277*CONFIGURACAO!$C$36)),'PI AREA  P75'!AB277*CONFIGURACAO!$C$36))</f>
        <v>0</v>
      </c>
      <c r="AR277" s="38">
        <f t="shared" si="116"/>
        <v>1360</v>
      </c>
      <c r="AS277" s="68">
        <f>IF(AR277="","",$AR277-(($AS$2/CONFIGURACAO!$C$6)*$M277))</f>
        <v>1060</v>
      </c>
      <c r="AT277" s="73">
        <f t="shared" si="100"/>
        <v>3</v>
      </c>
      <c r="AU277" s="75">
        <f>IF(AR277="","",$AR277-(($AU$2/CONFIGURACAO!$C$6)*$M277))</f>
        <v>860</v>
      </c>
      <c r="AV277" s="76">
        <f t="shared" si="101"/>
        <v>4</v>
      </c>
      <c r="AW277" s="74">
        <f>IF(AR277="","",$AR277-(($AW$2/CONFIGURACAO!$C$6)*$M277))</f>
        <v>660</v>
      </c>
      <c r="AX277" s="72">
        <f t="shared" si="102"/>
        <v>5</v>
      </c>
      <c r="AZ277" s="39">
        <f t="shared" si="103"/>
        <v>0.12770492649924176</v>
      </c>
      <c r="BA277" s="146">
        <f t="shared" si="104"/>
        <v>19</v>
      </c>
      <c r="BB277" s="146">
        <f t="shared" si="105"/>
        <v>357</v>
      </c>
      <c r="BC277" s="32">
        <f t="shared" si="106"/>
        <v>243</v>
      </c>
      <c r="BD277" s="148"/>
      <c r="BE277" s="40">
        <f t="shared" si="107"/>
        <v>0.20491803278688525</v>
      </c>
      <c r="BF277" s="40">
        <f t="shared" si="108"/>
        <v>0.18325617283950615</v>
      </c>
      <c r="BG277" s="40">
        <f t="shared" si="109"/>
        <v>0.12846865364850976</v>
      </c>
      <c r="BH277" s="40">
        <f t="shared" si="110"/>
        <v>0.11115602263540826</v>
      </c>
      <c r="BI277" s="40">
        <f t="shared" si="111"/>
        <v>0.10660980810234541</v>
      </c>
      <c r="BJ277" s="40">
        <f t="shared" si="112"/>
        <v>0</v>
      </c>
      <c r="BK277" s="40">
        <f t="shared" si="113"/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 s="42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</row>
    <row r="278" spans="1:134" s="32" customFormat="1" ht="17" thickBot="1" x14ac:dyDescent="0.25">
      <c r="A278" s="124" t="str">
        <f>CONFIGURACAO!$C$4</f>
        <v>AREA 21</v>
      </c>
      <c r="B278" s="125">
        <v>276</v>
      </c>
      <c r="C278" s="249" t="s">
        <v>293</v>
      </c>
      <c r="D278" s="126">
        <f t="shared" si="95"/>
        <v>2</v>
      </c>
      <c r="E278" s="250" t="s">
        <v>613</v>
      </c>
      <c r="F278" s="250">
        <v>0</v>
      </c>
      <c r="G278" s="250">
        <v>0</v>
      </c>
      <c r="H278" s="250">
        <v>0</v>
      </c>
      <c r="I278" s="250">
        <v>1</v>
      </c>
      <c r="J278" s="87"/>
      <c r="K278" s="94"/>
      <c r="L278" s="94"/>
      <c r="M278" s="154">
        <f t="shared" si="114"/>
        <v>1</v>
      </c>
      <c r="N278">
        <v>3.5</v>
      </c>
      <c r="O278">
        <v>2.25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s="139">
        <f t="shared" si="98"/>
        <v>5.75</v>
      </c>
      <c r="AD278" s="140">
        <f t="shared" si="99"/>
        <v>5.75</v>
      </c>
      <c r="AE278" s="141">
        <f t="shared" si="96"/>
        <v>0</v>
      </c>
      <c r="AF278" s="263">
        <f t="shared" si="97"/>
        <v>0</v>
      </c>
      <c r="AG278" s="265">
        <f t="shared" si="115"/>
        <v>5.75</v>
      </c>
      <c r="AI278" s="37">
        <f>IFERROR(IF(M278&gt;0,(N278*CONFIGURACAO!$C$20)+(O278*CONFIGURACAO!$C$21)+(P278*CONFIGURACAO!$C$22)+(Q278*CONFIGURACAO!$C$23)+(R278*CONFIGURACAO!$C$24),""),"")</f>
        <v>530</v>
      </c>
      <c r="AJ278" s="38">
        <f>IF(S278=0,0,IF(CONFIGURACAO!$C$15="SIM",(IF(S278&gt;CONFIGURACAO!$C$16,CONFIGURACAO!$C$16*CONFIGURACAO!$C$25,S278*CONFIGURACAO!$C$25)),'PI AREA  P75'!S278*CONFIGURACAO!$C$25))</f>
        <v>0</v>
      </c>
      <c r="AK278" s="38">
        <f>IF(T278=0,0,IF(CONFIGURACAO!$C$17="SIM",(IF(T278&gt;CONFIGURACAO!$C$18,CONFIGURACAO!$C$18*CONFIGURACAO!$C$26,T278*CONFIGURACAO!$C$26)),'PI AREA  P75'!T278*CONFIGURACAO!$C$26))</f>
        <v>5</v>
      </c>
      <c r="AL278" s="38">
        <f>IFERROR(IF(M278&gt;0,(U278*CONFIGURACAO!$C$29)+(V278*CONFIGURACAO!$C$30),""),"")</f>
        <v>0</v>
      </c>
      <c r="AM278" s="38">
        <f>IF(W278=0,0,IF(CONFIGURACAO!$C$41="SIM",(IF(W278&gt;CONFIGURACAO!$C$41,CONFIGURACAO!$C$41*CONFIGURACAO!$C$31,W278*CONFIGURACAO!$C$31)),'PI AREA  P75'!W278*CONFIGURACAO!$C$31))</f>
        <v>0</v>
      </c>
      <c r="AN278" s="38">
        <f>IF(X278=0,0,IF(CONFIGURACAO!$C$39="SIM",(IF(X278&gt;CONFIGURACAO!$C$40,CONFIGURACAO!$C$40*CONFIGURACAO!$C$32,X278*CONFIGURACAO!$C$32)),'PI AREA  P75'!X278*CONFIGURACAO!$C$32))</f>
        <v>0</v>
      </c>
      <c r="AO278" s="38">
        <f>IFERROR(IF(M278&gt;0,(Y278*CONFIGURACAO!$C$33)+(Z278*CONFIGURACAO!$C$34)+(AA278*CONFIGURACAO!$C$35)+(AB278*CONFIGURACAO!$C$36),""),"")</f>
        <v>0</v>
      </c>
      <c r="AP278" s="38">
        <f>IF(AA278=0,0,IF(CONFIGURACAO!$C$46="SIM",(IF(AA278&gt;CONFIGURACAO!$C$47,CONFIGURACAO!$C$47*CONFIGURACAO!$C$35,AA278*CONFIGURACAO!$C$35)),'PI AREA  P75'!AA278*CONFIGURACAO!$C$35))</f>
        <v>0</v>
      </c>
      <c r="AQ278" s="38">
        <f>IF(AB278=0,0,IF(CONFIGURACAO!$C$44="SIM",(IF(AB278&gt;CONFIGURACAO!$C$45,CONFIGURACAO!$C$45*CONFIGURACAO!$C$36,AB278*CONFIGURACAO!$C$36)),'PI AREA  P75'!AB278*CONFIGURACAO!$C$36))</f>
        <v>0</v>
      </c>
      <c r="AR278" s="38">
        <f t="shared" si="116"/>
        <v>535</v>
      </c>
      <c r="AS278" s="68">
        <f>IF(AR278="","",$AR278-(($AS$2/CONFIGURACAO!$C$6)*$M278))</f>
        <v>460</v>
      </c>
      <c r="AT278" s="73">
        <f t="shared" si="100"/>
        <v>3</v>
      </c>
      <c r="AU278" s="75">
        <f>IF(AR278="","",$AR278-(($AU$2/CONFIGURACAO!$C$6)*$M278))</f>
        <v>410</v>
      </c>
      <c r="AV278" s="76">
        <f t="shared" si="101"/>
        <v>4</v>
      </c>
      <c r="AW278" s="74">
        <f>IF(AR278="","",$AR278-(($AW$2/CONFIGURACAO!$C$6)*$M278))</f>
        <v>360</v>
      </c>
      <c r="AX278" s="72">
        <f t="shared" si="102"/>
        <v>5</v>
      </c>
      <c r="AZ278" s="39">
        <f t="shared" si="103"/>
        <v>5.0236864468451714E-2</v>
      </c>
      <c r="BA278" s="146">
        <f t="shared" si="104"/>
        <v>6.75</v>
      </c>
      <c r="BB278" s="146">
        <f t="shared" si="105"/>
        <v>778</v>
      </c>
      <c r="BC278" s="32">
        <f t="shared" si="106"/>
        <v>667</v>
      </c>
      <c r="BD278" s="148"/>
      <c r="BE278" s="40">
        <f t="shared" si="107"/>
        <v>0.13040238450074518</v>
      </c>
      <c r="BF278" s="40">
        <f t="shared" si="108"/>
        <v>8.6805555555555552E-2</v>
      </c>
      <c r="BG278" s="40">
        <f t="shared" si="109"/>
        <v>0</v>
      </c>
      <c r="BH278" s="40">
        <f t="shared" si="110"/>
        <v>0</v>
      </c>
      <c r="BI278" s="40">
        <f t="shared" si="111"/>
        <v>0</v>
      </c>
      <c r="BJ278" s="40">
        <f t="shared" si="112"/>
        <v>0</v>
      </c>
      <c r="BK278" s="40">
        <f t="shared" si="113"/>
        <v>0.16051364365971107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 s="42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</row>
    <row r="279" spans="1:134" s="32" customFormat="1" ht="17" thickBot="1" x14ac:dyDescent="0.25">
      <c r="A279" s="124" t="str">
        <f>CONFIGURACAO!$C$4</f>
        <v>AREA 21</v>
      </c>
      <c r="B279" s="125">
        <v>277</v>
      </c>
      <c r="C279" s="249" t="s">
        <v>293</v>
      </c>
      <c r="D279" s="126">
        <f t="shared" si="95"/>
        <v>3</v>
      </c>
      <c r="E279" s="250" t="s">
        <v>614</v>
      </c>
      <c r="F279" s="250">
        <v>1</v>
      </c>
      <c r="G279" s="250">
        <v>1</v>
      </c>
      <c r="H279" s="250">
        <v>1</v>
      </c>
      <c r="I279" s="250">
        <v>1</v>
      </c>
      <c r="J279" s="87"/>
      <c r="K279" s="94"/>
      <c r="L279" s="94"/>
      <c r="M279" s="154">
        <f t="shared" si="114"/>
        <v>4</v>
      </c>
      <c r="N279">
        <v>1.75</v>
      </c>
      <c r="O279">
        <v>8.75</v>
      </c>
      <c r="P279">
        <v>1</v>
      </c>
      <c r="Q279">
        <v>0.75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s="139">
        <f t="shared" si="98"/>
        <v>10.5</v>
      </c>
      <c r="AD279" s="140">
        <f t="shared" si="99"/>
        <v>11.5</v>
      </c>
      <c r="AE279" s="141">
        <f t="shared" si="96"/>
        <v>0</v>
      </c>
      <c r="AF279" s="263">
        <f t="shared" si="97"/>
        <v>0</v>
      </c>
      <c r="AG279" s="265">
        <f t="shared" si="115"/>
        <v>10.5</v>
      </c>
      <c r="AI279" s="37">
        <f>IFERROR(IF(M279&gt;0,(N279*CONFIGURACAO!$C$20)+(O279*CONFIGURACAO!$C$21)+(P279*CONFIGURACAO!$C$22)+(Q279*CONFIGURACAO!$C$23)+(R279*CONFIGURACAO!$C$24),""),"")</f>
        <v>985</v>
      </c>
      <c r="AJ279" s="38">
        <f>IF(S279=0,0,IF(CONFIGURACAO!$C$15="SIM",(IF(S279&gt;CONFIGURACAO!$C$16,CONFIGURACAO!$C$16*CONFIGURACAO!$C$25,S279*CONFIGURACAO!$C$25)),'PI AREA  P75'!S279*CONFIGURACAO!$C$25))</f>
        <v>0</v>
      </c>
      <c r="AK279" s="38">
        <f>IF(T279=0,0,IF(CONFIGURACAO!$C$17="SIM",(IF(T279&gt;CONFIGURACAO!$C$18,CONFIGURACAO!$C$18*CONFIGURACAO!$C$26,T279*CONFIGURACAO!$C$26)),'PI AREA  P75'!T279*CONFIGURACAO!$C$26))</f>
        <v>0</v>
      </c>
      <c r="AL279" s="38">
        <f>IFERROR(IF(M279&gt;0,(U279*CONFIGURACAO!$C$29)+(V279*CONFIGURACAO!$C$30),""),"")</f>
        <v>0</v>
      </c>
      <c r="AM279" s="38">
        <f>IF(W279=0,0,IF(CONFIGURACAO!$C$41="SIM",(IF(W279&gt;CONFIGURACAO!$C$41,CONFIGURACAO!$C$41*CONFIGURACAO!$C$31,W279*CONFIGURACAO!$C$31)),'PI AREA  P75'!W279*CONFIGURACAO!$C$31))</f>
        <v>0</v>
      </c>
      <c r="AN279" s="38">
        <f>IF(X279=0,0,IF(CONFIGURACAO!$C$39="SIM",(IF(X279&gt;CONFIGURACAO!$C$40,CONFIGURACAO!$C$40*CONFIGURACAO!$C$32,X279*CONFIGURACAO!$C$32)),'PI AREA  P75'!X279*CONFIGURACAO!$C$32))</f>
        <v>0</v>
      </c>
      <c r="AO279" s="38">
        <f>IFERROR(IF(M279&gt;0,(Y279*CONFIGURACAO!$C$33)+(Z279*CONFIGURACAO!$C$34)+(AA279*CONFIGURACAO!$C$35)+(AB279*CONFIGURACAO!$C$36),""),"")</f>
        <v>0</v>
      </c>
      <c r="AP279" s="38">
        <f>IF(AA279=0,0,IF(CONFIGURACAO!$C$46="SIM",(IF(AA279&gt;CONFIGURACAO!$C$47,CONFIGURACAO!$C$47*CONFIGURACAO!$C$35,AA279*CONFIGURACAO!$C$35)),'PI AREA  P75'!AA279*CONFIGURACAO!$C$35))</f>
        <v>0</v>
      </c>
      <c r="AQ279" s="38">
        <f>IF(AB279=0,0,IF(CONFIGURACAO!$C$44="SIM",(IF(AB279&gt;CONFIGURACAO!$C$45,CONFIGURACAO!$C$45*CONFIGURACAO!$C$36,AB279*CONFIGURACAO!$C$36)),'PI AREA  P75'!AB279*CONFIGURACAO!$C$36))</f>
        <v>0</v>
      </c>
      <c r="AR279" s="38">
        <f t="shared" si="116"/>
        <v>985</v>
      </c>
      <c r="AS279" s="68">
        <f>IF(AR279="","",$AR279-(($AS$2/CONFIGURACAO!$C$6)*$M279))</f>
        <v>685</v>
      </c>
      <c r="AT279" s="73">
        <f t="shared" si="100"/>
        <v>3</v>
      </c>
      <c r="AU279" s="75">
        <f>IF(AR279="","",$AR279-(($AU$2/CONFIGURACAO!$C$6)*$M279))</f>
        <v>485</v>
      </c>
      <c r="AV279" s="76">
        <f t="shared" si="101"/>
        <v>4</v>
      </c>
      <c r="AW279" s="74">
        <f>IF(AR279="","",$AR279-(($AW$2/CONFIGURACAO!$C$6)*$M279))</f>
        <v>285</v>
      </c>
      <c r="AX279" s="72">
        <f t="shared" si="102"/>
        <v>5</v>
      </c>
      <c r="AZ279" s="39">
        <f t="shared" si="103"/>
        <v>9.2492171030700829E-2</v>
      </c>
      <c r="BA279" s="146">
        <f t="shared" si="104"/>
        <v>13.25</v>
      </c>
      <c r="BB279" s="146">
        <f t="shared" si="105"/>
        <v>539</v>
      </c>
      <c r="BC279" s="32">
        <f t="shared" si="106"/>
        <v>399</v>
      </c>
      <c r="BD279" s="148"/>
      <c r="BE279" s="40">
        <f t="shared" si="107"/>
        <v>6.5201192250372589E-2</v>
      </c>
      <c r="BF279" s="40">
        <f t="shared" si="108"/>
        <v>0.33757716049382713</v>
      </c>
      <c r="BG279" s="40">
        <f t="shared" si="109"/>
        <v>2.5693730729701953E-2</v>
      </c>
      <c r="BH279" s="40">
        <f t="shared" si="110"/>
        <v>3.0315278900565887E-2</v>
      </c>
      <c r="BI279" s="40">
        <f t="shared" si="111"/>
        <v>0.10660980810234541</v>
      </c>
      <c r="BJ279" s="40">
        <f t="shared" si="112"/>
        <v>0</v>
      </c>
      <c r="BK279" s="40">
        <f t="shared" si="113"/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 s="42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</row>
    <row r="280" spans="1:134" s="32" customFormat="1" ht="17" thickBot="1" x14ac:dyDescent="0.25">
      <c r="A280" s="124" t="str">
        <f>CONFIGURACAO!$C$4</f>
        <v>AREA 21</v>
      </c>
      <c r="B280" s="125">
        <v>278</v>
      </c>
      <c r="C280" s="249" t="s">
        <v>293</v>
      </c>
      <c r="D280" s="126">
        <f t="shared" si="95"/>
        <v>4</v>
      </c>
      <c r="E280" s="250" t="s">
        <v>615</v>
      </c>
      <c r="F280" s="250">
        <v>1</v>
      </c>
      <c r="G280" s="250">
        <v>1</v>
      </c>
      <c r="H280" s="250">
        <v>1</v>
      </c>
      <c r="I280" s="250">
        <v>1</v>
      </c>
      <c r="J280" s="87"/>
      <c r="K280" s="94"/>
      <c r="L280" s="94"/>
      <c r="M280" s="154">
        <f t="shared" si="114"/>
        <v>4</v>
      </c>
      <c r="N280">
        <v>9.25</v>
      </c>
      <c r="O280">
        <v>7.25</v>
      </c>
      <c r="P280">
        <v>6.5</v>
      </c>
      <c r="Q280">
        <v>3</v>
      </c>
      <c r="R280">
        <v>0.75</v>
      </c>
      <c r="S280">
        <v>0.75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 s="139">
        <f t="shared" si="98"/>
        <v>16.5</v>
      </c>
      <c r="AD280" s="140">
        <f t="shared" si="99"/>
        <v>23</v>
      </c>
      <c r="AE280" s="141">
        <f t="shared" si="96"/>
        <v>0</v>
      </c>
      <c r="AF280" s="263">
        <f t="shared" si="97"/>
        <v>0</v>
      </c>
      <c r="AG280" s="265">
        <f t="shared" si="115"/>
        <v>16.5</v>
      </c>
      <c r="AI280" s="37">
        <f>IFERROR(IF(M280&gt;0,(N280*CONFIGURACAO!$C$20)+(O280*CONFIGURACAO!$C$21)+(P280*CONFIGURACAO!$C$22)+(Q280*CONFIGURACAO!$C$23)+(R280*CONFIGURACAO!$C$24),""),"")</f>
        <v>2030</v>
      </c>
      <c r="AJ280" s="38">
        <f>IF(S280=0,0,IF(CONFIGURACAO!$C$15="SIM",(IF(S280&gt;CONFIGURACAO!$C$16,CONFIGURACAO!$C$16*CONFIGURACAO!$C$25,S280*CONFIGURACAO!$C$25)),'PI AREA  P75'!S280*CONFIGURACAO!$C$25))</f>
        <v>7.5</v>
      </c>
      <c r="AK280" s="38">
        <f>IF(T280=0,0,IF(CONFIGURACAO!$C$17="SIM",(IF(T280&gt;CONFIGURACAO!$C$18,CONFIGURACAO!$C$18*CONFIGURACAO!$C$26,T280*CONFIGURACAO!$C$26)),'PI AREA  P75'!T280*CONFIGURACAO!$C$26))</f>
        <v>0</v>
      </c>
      <c r="AL280" s="38">
        <f>IFERROR(IF(M280&gt;0,(U280*CONFIGURACAO!$C$29)+(V280*CONFIGURACAO!$C$30),""),"")</f>
        <v>0</v>
      </c>
      <c r="AM280" s="38">
        <f>IF(W280=0,0,IF(CONFIGURACAO!$C$41="SIM",(IF(W280&gt;CONFIGURACAO!$C$41,CONFIGURACAO!$C$41*CONFIGURACAO!$C$31,W280*CONFIGURACAO!$C$31)),'PI AREA  P75'!W280*CONFIGURACAO!$C$31))</f>
        <v>0</v>
      </c>
      <c r="AN280" s="38">
        <f>IF(X280=0,0,IF(CONFIGURACAO!$C$39="SIM",(IF(X280&gt;CONFIGURACAO!$C$40,CONFIGURACAO!$C$40*CONFIGURACAO!$C$32,X280*CONFIGURACAO!$C$32)),'PI AREA  P75'!X280*CONFIGURACAO!$C$32))</f>
        <v>0</v>
      </c>
      <c r="AO280" s="38">
        <f>IFERROR(IF(M280&gt;0,(Y280*CONFIGURACAO!$C$33)+(Z280*CONFIGURACAO!$C$34)+(AA280*CONFIGURACAO!$C$35)+(AB280*CONFIGURACAO!$C$36),""),"")</f>
        <v>0</v>
      </c>
      <c r="AP280" s="38">
        <f>IF(AA280=0,0,IF(CONFIGURACAO!$C$46="SIM",(IF(AA280&gt;CONFIGURACAO!$C$47,CONFIGURACAO!$C$47*CONFIGURACAO!$C$35,AA280*CONFIGURACAO!$C$35)),'PI AREA  P75'!AA280*CONFIGURACAO!$C$35))</f>
        <v>0</v>
      </c>
      <c r="AQ280" s="38">
        <f>IF(AB280=0,0,IF(CONFIGURACAO!$C$44="SIM",(IF(AB280&gt;CONFIGURACAO!$C$45,CONFIGURACAO!$C$45*CONFIGURACAO!$C$36,AB280*CONFIGURACAO!$C$36)),'PI AREA  P75'!AB280*CONFIGURACAO!$C$36))</f>
        <v>0</v>
      </c>
      <c r="AR280" s="38">
        <f t="shared" si="116"/>
        <v>2037.5</v>
      </c>
      <c r="AS280" s="68">
        <f>IF(AR280="","",$AR280-(($AS$2/CONFIGURACAO!$C$6)*$M280))</f>
        <v>1737.5</v>
      </c>
      <c r="AT280" s="73">
        <f t="shared" si="100"/>
        <v>3</v>
      </c>
      <c r="AU280" s="75">
        <f>IF(AR280="","",$AR280-(($AU$2/CONFIGURACAO!$C$6)*$M280))</f>
        <v>1537.5</v>
      </c>
      <c r="AV280" s="76">
        <f t="shared" si="101"/>
        <v>4</v>
      </c>
      <c r="AW280" s="74">
        <f>IF(AR280="","",$AR280-(($AW$2/CONFIGURACAO!$C$6)*$M280))</f>
        <v>1337.5</v>
      </c>
      <c r="AX280" s="72">
        <f t="shared" si="102"/>
        <v>5</v>
      </c>
      <c r="AZ280" s="39">
        <f t="shared" si="103"/>
        <v>0.19132263804573904</v>
      </c>
      <c r="BA280" s="146">
        <f t="shared" si="104"/>
        <v>27.5</v>
      </c>
      <c r="BB280" s="146">
        <f t="shared" si="105"/>
        <v>192</v>
      </c>
      <c r="BC280" s="32">
        <f t="shared" si="106"/>
        <v>115</v>
      </c>
      <c r="BD280" s="148"/>
      <c r="BE280" s="40">
        <f t="shared" si="107"/>
        <v>0.34463487332339793</v>
      </c>
      <c r="BF280" s="40">
        <f t="shared" si="108"/>
        <v>0.27970679012345678</v>
      </c>
      <c r="BG280" s="40">
        <f t="shared" si="109"/>
        <v>0.16700924974306269</v>
      </c>
      <c r="BH280" s="40">
        <f t="shared" si="110"/>
        <v>0.12126111560226355</v>
      </c>
      <c r="BI280" s="40">
        <f t="shared" si="111"/>
        <v>7.9957356076759065E-2</v>
      </c>
      <c r="BJ280" s="40">
        <f t="shared" si="112"/>
        <v>6.9316081330868765E-2</v>
      </c>
      <c r="BK280" s="40">
        <f t="shared" si="113"/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 s="42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</row>
    <row r="281" spans="1:134" s="32" customFormat="1" ht="17" thickBot="1" x14ac:dyDescent="0.25">
      <c r="A281" s="124" t="str">
        <f>CONFIGURACAO!$C$4</f>
        <v>AREA 21</v>
      </c>
      <c r="B281" s="125">
        <v>279</v>
      </c>
      <c r="C281" s="249" t="s">
        <v>293</v>
      </c>
      <c r="D281" s="126">
        <f t="shared" si="95"/>
        <v>5</v>
      </c>
      <c r="E281" s="250" t="s">
        <v>616</v>
      </c>
      <c r="F281" s="250">
        <v>1</v>
      </c>
      <c r="G281" s="250">
        <v>1</v>
      </c>
      <c r="H281" s="250">
        <v>1</v>
      </c>
      <c r="I281" s="250">
        <v>1</v>
      </c>
      <c r="J281" s="87"/>
      <c r="K281" s="94"/>
      <c r="L281" s="94"/>
      <c r="M281" s="154">
        <f t="shared" si="114"/>
        <v>4</v>
      </c>
      <c r="N281">
        <v>2.5</v>
      </c>
      <c r="O281">
        <v>4.75</v>
      </c>
      <c r="P281">
        <v>2</v>
      </c>
      <c r="Q281">
        <v>0</v>
      </c>
      <c r="R281">
        <v>0</v>
      </c>
      <c r="S281">
        <v>2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s="139">
        <f t="shared" si="98"/>
        <v>7.25</v>
      </c>
      <c r="AD281" s="140">
        <f t="shared" si="99"/>
        <v>9.25</v>
      </c>
      <c r="AE281" s="141">
        <f t="shared" si="96"/>
        <v>0</v>
      </c>
      <c r="AF281" s="263">
        <f t="shared" si="97"/>
        <v>0</v>
      </c>
      <c r="AG281" s="265">
        <f t="shared" si="115"/>
        <v>7.25</v>
      </c>
      <c r="AI281" s="37">
        <f>IFERROR(IF(M281&gt;0,(N281*CONFIGURACAO!$C$20)+(O281*CONFIGURACAO!$C$21)+(P281*CONFIGURACAO!$C$22)+(Q281*CONFIGURACAO!$C$23)+(R281*CONFIGURACAO!$C$24),""),"")</f>
        <v>750</v>
      </c>
      <c r="AJ281" s="38">
        <f>IF(S281=0,0,IF(CONFIGURACAO!$C$15="SIM",(IF(S281&gt;CONFIGURACAO!$C$16,CONFIGURACAO!$C$16*CONFIGURACAO!$C$25,S281*CONFIGURACAO!$C$25)),'PI AREA  P75'!S281*CONFIGURACAO!$C$25))</f>
        <v>20</v>
      </c>
      <c r="AK281" s="38">
        <f>IF(T281=0,0,IF(CONFIGURACAO!$C$17="SIM",(IF(T281&gt;CONFIGURACAO!$C$18,CONFIGURACAO!$C$18*CONFIGURACAO!$C$26,T281*CONFIGURACAO!$C$26)),'PI AREA  P75'!T281*CONFIGURACAO!$C$26))</f>
        <v>0</v>
      </c>
      <c r="AL281" s="38">
        <f>IFERROR(IF(M281&gt;0,(U281*CONFIGURACAO!$C$29)+(V281*CONFIGURACAO!$C$30),""),"")</f>
        <v>0</v>
      </c>
      <c r="AM281" s="38">
        <f>IF(W281=0,0,IF(CONFIGURACAO!$C$41="SIM",(IF(W281&gt;CONFIGURACAO!$C$41,CONFIGURACAO!$C$41*CONFIGURACAO!$C$31,W281*CONFIGURACAO!$C$31)),'PI AREA  P75'!W281*CONFIGURACAO!$C$31))</f>
        <v>0</v>
      </c>
      <c r="AN281" s="38">
        <f>IF(X281=0,0,IF(CONFIGURACAO!$C$39="SIM",(IF(X281&gt;CONFIGURACAO!$C$40,CONFIGURACAO!$C$40*CONFIGURACAO!$C$32,X281*CONFIGURACAO!$C$32)),'PI AREA  P75'!X281*CONFIGURACAO!$C$32))</f>
        <v>0</v>
      </c>
      <c r="AO281" s="38">
        <f>IFERROR(IF(M281&gt;0,(Y281*CONFIGURACAO!$C$33)+(Z281*CONFIGURACAO!$C$34)+(AA281*CONFIGURACAO!$C$35)+(AB281*CONFIGURACAO!$C$36),""),"")</f>
        <v>0</v>
      </c>
      <c r="AP281" s="38">
        <f>IF(AA281=0,0,IF(CONFIGURACAO!$C$46="SIM",(IF(AA281&gt;CONFIGURACAO!$C$47,CONFIGURACAO!$C$47*CONFIGURACAO!$C$35,AA281*CONFIGURACAO!$C$35)),'PI AREA  P75'!AA281*CONFIGURACAO!$C$35))</f>
        <v>0</v>
      </c>
      <c r="AQ281" s="38">
        <f>IF(AB281=0,0,IF(CONFIGURACAO!$C$44="SIM",(IF(AB281&gt;CONFIGURACAO!$C$45,CONFIGURACAO!$C$45*CONFIGURACAO!$C$36,AB281*CONFIGURACAO!$C$36)),'PI AREA  P75'!AB281*CONFIGURACAO!$C$36))</f>
        <v>0</v>
      </c>
      <c r="AR281" s="38">
        <f t="shared" si="116"/>
        <v>770</v>
      </c>
      <c r="AS281" s="68">
        <f>IF(AR281="","",$AR281-(($AS$2/CONFIGURACAO!$C$6)*$M281))</f>
        <v>470</v>
      </c>
      <c r="AT281" s="73">
        <f t="shared" si="100"/>
        <v>3</v>
      </c>
      <c r="AU281" s="75">
        <f>IF(AR281="","",$AR281-(($AU$2/CONFIGURACAO!$C$6)*$M281))</f>
        <v>270</v>
      </c>
      <c r="AV281" s="76">
        <f t="shared" si="101"/>
        <v>4</v>
      </c>
      <c r="AW281" s="74">
        <f>IF(AR281="","",$AR281-(($AW$2/CONFIGURACAO!$C$6)*$M281))</f>
        <v>70</v>
      </c>
      <c r="AX281" s="72">
        <f t="shared" si="102"/>
        <v>5</v>
      </c>
      <c r="AZ281" s="39">
        <f t="shared" si="103"/>
        <v>7.230352456207069E-2</v>
      </c>
      <c r="BA281" s="146">
        <f t="shared" si="104"/>
        <v>11.25</v>
      </c>
      <c r="BB281" s="146">
        <f t="shared" si="105"/>
        <v>623</v>
      </c>
      <c r="BC281" s="32">
        <f t="shared" si="106"/>
        <v>520</v>
      </c>
      <c r="BD281" s="148"/>
      <c r="BE281" s="40">
        <f t="shared" si="107"/>
        <v>9.3144560357675113E-2</v>
      </c>
      <c r="BF281" s="40">
        <f t="shared" si="108"/>
        <v>0.18325617283950615</v>
      </c>
      <c r="BG281" s="40">
        <f t="shared" si="109"/>
        <v>5.1387461459403906E-2</v>
      </c>
      <c r="BH281" s="40">
        <f t="shared" si="110"/>
        <v>0</v>
      </c>
      <c r="BI281" s="40">
        <f t="shared" si="111"/>
        <v>0</v>
      </c>
      <c r="BJ281" s="40">
        <f t="shared" si="112"/>
        <v>0.18484288354898337</v>
      </c>
      <c r="BK281" s="40">
        <f t="shared" si="113"/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 s="42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</row>
    <row r="282" spans="1:134" s="32" customFormat="1" ht="17" thickBot="1" x14ac:dyDescent="0.25">
      <c r="A282" s="124" t="str">
        <f>CONFIGURACAO!$C$4</f>
        <v>AREA 21</v>
      </c>
      <c r="B282" s="125">
        <v>280</v>
      </c>
      <c r="C282" s="249" t="s">
        <v>293</v>
      </c>
      <c r="D282" s="126">
        <f t="shared" si="95"/>
        <v>6</v>
      </c>
      <c r="E282" s="250" t="s">
        <v>617</v>
      </c>
      <c r="F282" s="250">
        <v>0</v>
      </c>
      <c r="G282" s="250">
        <v>0</v>
      </c>
      <c r="H282" s="250">
        <v>0</v>
      </c>
      <c r="I282" s="250">
        <v>1</v>
      </c>
      <c r="J282" s="87"/>
      <c r="K282" s="94"/>
      <c r="L282" s="94"/>
      <c r="M282" s="154">
        <f t="shared" si="114"/>
        <v>1</v>
      </c>
      <c r="N282">
        <v>0.75</v>
      </c>
      <c r="O282">
        <v>0.75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s="139">
        <f t="shared" si="98"/>
        <v>1.5</v>
      </c>
      <c r="AD282" s="140">
        <f t="shared" si="99"/>
        <v>1.5</v>
      </c>
      <c r="AE282" s="141">
        <f t="shared" si="96"/>
        <v>0</v>
      </c>
      <c r="AF282" s="263">
        <f t="shared" si="97"/>
        <v>0</v>
      </c>
      <c r="AG282" s="265">
        <f t="shared" si="115"/>
        <v>1.5</v>
      </c>
      <c r="AI282" s="37">
        <f>IFERROR(IF(M282&gt;0,(N282*CONFIGURACAO!$C$20)+(O282*CONFIGURACAO!$C$21)+(P282*CONFIGURACAO!$C$22)+(Q282*CONFIGURACAO!$C$23)+(R282*CONFIGURACAO!$C$24),""),"")</f>
        <v>175</v>
      </c>
      <c r="AJ282" s="38">
        <f>IF(S282=0,0,IF(CONFIGURACAO!$C$15="SIM",(IF(S282&gt;CONFIGURACAO!$C$16,CONFIGURACAO!$C$16*CONFIGURACAO!$C$25,S282*CONFIGURACAO!$C$25)),'PI AREA  P75'!S282*CONFIGURACAO!$C$25))</f>
        <v>0</v>
      </c>
      <c r="AK282" s="38">
        <f>IF(T282=0,0,IF(CONFIGURACAO!$C$17="SIM",(IF(T282&gt;CONFIGURACAO!$C$18,CONFIGURACAO!$C$18*CONFIGURACAO!$C$26,T282*CONFIGURACAO!$C$26)),'PI AREA  P75'!T282*CONFIGURACAO!$C$26))</f>
        <v>0</v>
      </c>
      <c r="AL282" s="38">
        <f>IFERROR(IF(M282&gt;0,(U282*CONFIGURACAO!$C$29)+(V282*CONFIGURACAO!$C$30),""),"")</f>
        <v>0</v>
      </c>
      <c r="AM282" s="38">
        <f>IF(W282=0,0,IF(CONFIGURACAO!$C$41="SIM",(IF(W282&gt;CONFIGURACAO!$C$41,CONFIGURACAO!$C$41*CONFIGURACAO!$C$31,W282*CONFIGURACAO!$C$31)),'PI AREA  P75'!W282*CONFIGURACAO!$C$31))</f>
        <v>0</v>
      </c>
      <c r="AN282" s="38">
        <f>IF(X282=0,0,IF(CONFIGURACAO!$C$39="SIM",(IF(X282&gt;CONFIGURACAO!$C$40,CONFIGURACAO!$C$40*CONFIGURACAO!$C$32,X282*CONFIGURACAO!$C$32)),'PI AREA  P75'!X282*CONFIGURACAO!$C$32))</f>
        <v>0</v>
      </c>
      <c r="AO282" s="38">
        <f>IFERROR(IF(M282&gt;0,(Y282*CONFIGURACAO!$C$33)+(Z282*CONFIGURACAO!$C$34)+(AA282*CONFIGURACAO!$C$35)+(AB282*CONFIGURACAO!$C$36),""),"")</f>
        <v>0</v>
      </c>
      <c r="AP282" s="38">
        <f>IF(AA282=0,0,IF(CONFIGURACAO!$C$46="SIM",(IF(AA282&gt;CONFIGURACAO!$C$47,CONFIGURACAO!$C$47*CONFIGURACAO!$C$35,AA282*CONFIGURACAO!$C$35)),'PI AREA  P75'!AA282*CONFIGURACAO!$C$35))</f>
        <v>0</v>
      </c>
      <c r="AQ282" s="38">
        <f>IF(AB282=0,0,IF(CONFIGURACAO!$C$44="SIM",(IF(AB282&gt;CONFIGURACAO!$C$45,CONFIGURACAO!$C$45*CONFIGURACAO!$C$36,AB282*CONFIGURACAO!$C$36)),'PI AREA  P75'!AB282*CONFIGURACAO!$C$36))</f>
        <v>0</v>
      </c>
      <c r="AR282" s="38">
        <f t="shared" si="116"/>
        <v>175</v>
      </c>
      <c r="AS282" s="68">
        <f>IF(AR282="","",$AR282-(($AS$2/CONFIGURACAO!$C$6)*$M282))</f>
        <v>100</v>
      </c>
      <c r="AT282" s="73">
        <f t="shared" si="100"/>
        <v>3</v>
      </c>
      <c r="AU282" s="75">
        <f>IF(AR282="","",$AR282-(($AU$2/CONFIGURACAO!$C$6)*$M282))</f>
        <v>50</v>
      </c>
      <c r="AV282" s="76">
        <f t="shared" si="101"/>
        <v>4</v>
      </c>
      <c r="AW282" s="74">
        <f>IF(AR282="","",$AR282-(($AW$2/CONFIGURACAO!$C$6)*$M282))</f>
        <v>0</v>
      </c>
      <c r="AX282" s="72">
        <f t="shared" si="102"/>
        <v>5</v>
      </c>
      <c r="AZ282" s="39">
        <f t="shared" si="103"/>
        <v>1.6432619218652432E-2</v>
      </c>
      <c r="BA282" s="146">
        <f t="shared" si="104"/>
        <v>2.5</v>
      </c>
      <c r="BB282" s="146">
        <f t="shared" si="105"/>
        <v>986</v>
      </c>
      <c r="BC282" s="32">
        <f t="shared" si="106"/>
        <v>959</v>
      </c>
      <c r="BD282" s="148"/>
      <c r="BE282" s="40">
        <f t="shared" si="107"/>
        <v>2.7943368107302535E-2</v>
      </c>
      <c r="BF282" s="40">
        <f t="shared" si="108"/>
        <v>2.8935185185185182E-2</v>
      </c>
      <c r="BG282" s="40">
        <f t="shared" si="109"/>
        <v>0</v>
      </c>
      <c r="BH282" s="40">
        <f t="shared" si="110"/>
        <v>4.042037186742118E-2</v>
      </c>
      <c r="BI282" s="40">
        <f t="shared" si="111"/>
        <v>0</v>
      </c>
      <c r="BJ282" s="40">
        <f t="shared" si="112"/>
        <v>0</v>
      </c>
      <c r="BK282" s="40">
        <f t="shared" si="113"/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 s="4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</row>
    <row r="283" spans="1:134" s="32" customFormat="1" ht="17" thickBot="1" x14ac:dyDescent="0.25">
      <c r="A283" s="124" t="str">
        <f>CONFIGURACAO!$C$4</f>
        <v>AREA 21</v>
      </c>
      <c r="B283" s="125">
        <v>281</v>
      </c>
      <c r="C283" s="249" t="s">
        <v>293</v>
      </c>
      <c r="D283" s="126">
        <f t="shared" si="95"/>
        <v>7</v>
      </c>
      <c r="E283" s="250" t="s">
        <v>618</v>
      </c>
      <c r="F283" s="250">
        <v>1</v>
      </c>
      <c r="G283" s="250">
        <v>1</v>
      </c>
      <c r="H283" s="250">
        <v>1</v>
      </c>
      <c r="I283" s="250">
        <v>0</v>
      </c>
      <c r="J283" s="87"/>
      <c r="K283" s="94"/>
      <c r="L283" s="94"/>
      <c r="M283" s="154">
        <f t="shared" si="114"/>
        <v>3</v>
      </c>
      <c r="N283">
        <v>4</v>
      </c>
      <c r="O283">
        <v>2</v>
      </c>
      <c r="P283">
        <v>8.25</v>
      </c>
      <c r="Q283">
        <v>3.75</v>
      </c>
      <c r="R283">
        <v>0.75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 s="139">
        <f t="shared" si="98"/>
        <v>6</v>
      </c>
      <c r="AD283" s="140">
        <f t="shared" si="99"/>
        <v>14.25</v>
      </c>
      <c r="AE283" s="141">
        <f t="shared" si="96"/>
        <v>0</v>
      </c>
      <c r="AF283" s="263">
        <f t="shared" si="97"/>
        <v>0</v>
      </c>
      <c r="AG283" s="265">
        <f t="shared" si="115"/>
        <v>6</v>
      </c>
      <c r="AI283" s="37">
        <f>IFERROR(IF(M283&gt;0,(N283*CONFIGURACAO!$C$20)+(O283*CONFIGURACAO!$C$21)+(P283*CONFIGURACAO!$C$22)+(Q283*CONFIGURACAO!$C$23)+(R283*CONFIGURACAO!$C$24),""),"")</f>
        <v>1220</v>
      </c>
      <c r="AJ283" s="38">
        <f>IF(S283=0,0,IF(CONFIGURACAO!$C$15="SIM",(IF(S283&gt;CONFIGURACAO!$C$16,CONFIGURACAO!$C$16*CONFIGURACAO!$C$25,S283*CONFIGURACAO!$C$25)),'PI AREA  P75'!S283*CONFIGURACAO!$C$25))</f>
        <v>0</v>
      </c>
      <c r="AK283" s="38">
        <f>IF(T283=0,0,IF(CONFIGURACAO!$C$17="SIM",(IF(T283&gt;CONFIGURACAO!$C$18,CONFIGURACAO!$C$18*CONFIGURACAO!$C$26,T283*CONFIGURACAO!$C$26)),'PI AREA  P75'!T283*CONFIGURACAO!$C$26))</f>
        <v>5</v>
      </c>
      <c r="AL283" s="38">
        <f>IFERROR(IF(M283&gt;0,(U283*CONFIGURACAO!$C$29)+(V283*CONFIGURACAO!$C$30),""),"")</f>
        <v>0</v>
      </c>
      <c r="AM283" s="38">
        <f>IF(W283=0,0,IF(CONFIGURACAO!$C$41="SIM",(IF(W283&gt;CONFIGURACAO!$C$41,CONFIGURACAO!$C$41*CONFIGURACAO!$C$31,W283*CONFIGURACAO!$C$31)),'PI AREA  P75'!W283*CONFIGURACAO!$C$31))</f>
        <v>0</v>
      </c>
      <c r="AN283" s="38">
        <f>IF(X283=0,0,IF(CONFIGURACAO!$C$39="SIM",(IF(X283&gt;CONFIGURACAO!$C$40,CONFIGURACAO!$C$40*CONFIGURACAO!$C$32,X283*CONFIGURACAO!$C$32)),'PI AREA  P75'!X283*CONFIGURACAO!$C$32))</f>
        <v>0</v>
      </c>
      <c r="AO283" s="38">
        <f>IFERROR(IF(M283&gt;0,(Y283*CONFIGURACAO!$C$33)+(Z283*CONFIGURACAO!$C$34)+(AA283*CONFIGURACAO!$C$35)+(AB283*CONFIGURACAO!$C$36),""),"")</f>
        <v>0</v>
      </c>
      <c r="AP283" s="38">
        <f>IF(AA283=0,0,IF(CONFIGURACAO!$C$46="SIM",(IF(AA283&gt;CONFIGURACAO!$C$47,CONFIGURACAO!$C$47*CONFIGURACAO!$C$35,AA283*CONFIGURACAO!$C$35)),'PI AREA  P75'!AA283*CONFIGURACAO!$C$35))</f>
        <v>0</v>
      </c>
      <c r="AQ283" s="38">
        <f>IF(AB283=0,0,IF(CONFIGURACAO!$C$44="SIM",(IF(AB283&gt;CONFIGURACAO!$C$45,CONFIGURACAO!$C$45*CONFIGURACAO!$C$36,AB283*CONFIGURACAO!$C$36)),'PI AREA  P75'!AB283*CONFIGURACAO!$C$36))</f>
        <v>0</v>
      </c>
      <c r="AR283" s="38">
        <f t="shared" si="116"/>
        <v>1225</v>
      </c>
      <c r="AS283" s="68">
        <f>IF(AR283="","",$AR283-(($AS$2/CONFIGURACAO!$C$6)*$M283))</f>
        <v>1000</v>
      </c>
      <c r="AT283" s="73">
        <f t="shared" si="100"/>
        <v>3</v>
      </c>
      <c r="AU283" s="75">
        <f>IF(AR283="","",$AR283-(($AU$2/CONFIGURACAO!$C$6)*$M283))</f>
        <v>850</v>
      </c>
      <c r="AV283" s="76">
        <f t="shared" si="101"/>
        <v>4</v>
      </c>
      <c r="AW283" s="74">
        <f>IF(AR283="","",$AR283-(($AW$2/CONFIGURACAO!$C$6)*$M283))</f>
        <v>700</v>
      </c>
      <c r="AX283" s="72">
        <f t="shared" si="102"/>
        <v>5</v>
      </c>
      <c r="AZ283" s="39">
        <f t="shared" si="103"/>
        <v>0.11502833453056702</v>
      </c>
      <c r="BA283" s="146">
        <f t="shared" si="104"/>
        <v>19.75</v>
      </c>
      <c r="BB283" s="146">
        <f t="shared" si="105"/>
        <v>333</v>
      </c>
      <c r="BC283" s="32">
        <f t="shared" si="106"/>
        <v>292</v>
      </c>
      <c r="BD283" s="148"/>
      <c r="BE283" s="40">
        <f t="shared" si="107"/>
        <v>0.14903129657228018</v>
      </c>
      <c r="BF283" s="40">
        <f t="shared" si="108"/>
        <v>7.716049382716049E-2</v>
      </c>
      <c r="BG283" s="40">
        <f t="shared" si="109"/>
        <v>0.21197327852004114</v>
      </c>
      <c r="BH283" s="40">
        <f t="shared" si="110"/>
        <v>0.15157639450282942</v>
      </c>
      <c r="BI283" s="40">
        <f t="shared" si="111"/>
        <v>7.9957356076759065E-2</v>
      </c>
      <c r="BJ283" s="40">
        <f t="shared" si="112"/>
        <v>0</v>
      </c>
      <c r="BK283" s="40">
        <f t="shared" si="113"/>
        <v>0.16051364365971107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 s="42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</row>
    <row r="284" spans="1:134" s="32" customFormat="1" ht="17" thickBot="1" x14ac:dyDescent="0.25">
      <c r="A284" s="124" t="str">
        <f>CONFIGURACAO!$C$4</f>
        <v>AREA 21</v>
      </c>
      <c r="B284" s="125">
        <v>282</v>
      </c>
      <c r="C284" s="249" t="s">
        <v>293</v>
      </c>
      <c r="D284" s="126">
        <f t="shared" si="95"/>
        <v>8</v>
      </c>
      <c r="E284" s="250" t="s">
        <v>619</v>
      </c>
      <c r="F284" s="250">
        <v>1</v>
      </c>
      <c r="G284" s="250">
        <v>1</v>
      </c>
      <c r="H284" s="250">
        <v>1</v>
      </c>
      <c r="I284" s="250">
        <v>1</v>
      </c>
      <c r="J284" s="87"/>
      <c r="K284" s="94"/>
      <c r="L284" s="94"/>
      <c r="M284" s="154">
        <f t="shared" si="114"/>
        <v>4</v>
      </c>
      <c r="N284">
        <v>1</v>
      </c>
      <c r="O284">
        <v>2.75</v>
      </c>
      <c r="P284">
        <v>3.75</v>
      </c>
      <c r="Q284">
        <v>1</v>
      </c>
      <c r="R284">
        <v>1</v>
      </c>
      <c r="S284">
        <v>0.75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</v>
      </c>
      <c r="AA284">
        <v>4</v>
      </c>
      <c r="AB284">
        <v>1</v>
      </c>
      <c r="AC284" s="139">
        <f t="shared" si="98"/>
        <v>3.75</v>
      </c>
      <c r="AD284" s="140">
        <f t="shared" si="99"/>
        <v>7.5</v>
      </c>
      <c r="AE284" s="141">
        <f t="shared" si="96"/>
        <v>0</v>
      </c>
      <c r="AF284" s="263">
        <f t="shared" si="97"/>
        <v>2</v>
      </c>
      <c r="AG284" s="265">
        <f t="shared" si="115"/>
        <v>5.75</v>
      </c>
      <c r="AI284" s="37">
        <f>IFERROR(IF(M284&gt;0,(N284*CONFIGURACAO!$C$20)+(O284*CONFIGURACAO!$C$21)+(P284*CONFIGURACAO!$C$22)+(Q284*CONFIGURACAO!$C$23)+(R284*CONFIGURACAO!$C$24),""),"")</f>
        <v>605</v>
      </c>
      <c r="AJ284" s="38">
        <f>IF(S284=0,0,IF(CONFIGURACAO!$C$15="SIM",(IF(S284&gt;CONFIGURACAO!$C$16,CONFIGURACAO!$C$16*CONFIGURACAO!$C$25,S284*CONFIGURACAO!$C$25)),'PI AREA  P75'!S284*CONFIGURACAO!$C$25))</f>
        <v>7.5</v>
      </c>
      <c r="AK284" s="38">
        <f>IF(T284=0,0,IF(CONFIGURACAO!$C$17="SIM",(IF(T284&gt;CONFIGURACAO!$C$18,CONFIGURACAO!$C$18*CONFIGURACAO!$C$26,T284*CONFIGURACAO!$C$26)),'PI AREA  P75'!T284*CONFIGURACAO!$C$26))</f>
        <v>5</v>
      </c>
      <c r="AL284" s="38">
        <f>IFERROR(IF(M284&gt;0,(U284*CONFIGURACAO!$C$29)+(V284*CONFIGURACAO!$C$30),""),"")</f>
        <v>0</v>
      </c>
      <c r="AM284" s="38">
        <f>IF(W284=0,0,IF(CONFIGURACAO!$C$41="SIM",(IF(W284&gt;CONFIGURACAO!$C$41,CONFIGURACAO!$C$41*CONFIGURACAO!$C$31,W284*CONFIGURACAO!$C$31)),'PI AREA  P75'!W284*CONFIGURACAO!$C$31))</f>
        <v>0</v>
      </c>
      <c r="AN284" s="38">
        <f>IF(X284=0,0,IF(CONFIGURACAO!$C$39="SIM",(IF(X284&gt;CONFIGURACAO!$C$40,CONFIGURACAO!$C$40*CONFIGURACAO!$C$32,X284*CONFIGURACAO!$C$32)),'PI AREA  P75'!X284*CONFIGURACAO!$C$32))</f>
        <v>0</v>
      </c>
      <c r="AO284" s="38">
        <f>IFERROR(IF(M284&gt;0,(Y284*CONFIGURACAO!$C$33)+(Z284*CONFIGURACAO!$C$34)+(AA284*CONFIGURACAO!$C$35)+(AB284*CONFIGURACAO!$C$36),""),"")</f>
        <v>210</v>
      </c>
      <c r="AP284" s="38">
        <f>IF(AA284=0,0,IF(CONFIGURACAO!$C$46="SIM",(IF(AA284&gt;CONFIGURACAO!$C$47,CONFIGURACAO!$C$47*CONFIGURACAO!$C$35,AA284*CONFIGURACAO!$C$35)),'PI AREA  P75'!AA284*CONFIGURACAO!$C$35))</f>
        <v>100</v>
      </c>
      <c r="AQ284" s="38">
        <f>IF(AB284=0,0,IF(CONFIGURACAO!$C$44="SIM",(IF(AB284&gt;CONFIGURACAO!$C$45,CONFIGURACAO!$C$45*CONFIGURACAO!$C$36,AB284*CONFIGURACAO!$C$36)),'PI AREA  P75'!AB284*CONFIGURACAO!$C$36))</f>
        <v>10</v>
      </c>
      <c r="AR284" s="38">
        <f t="shared" si="116"/>
        <v>937.5</v>
      </c>
      <c r="AS284" s="68">
        <f>IF(AR284="","",$AR284-(($AS$2/CONFIGURACAO!$C$6)*$M284))</f>
        <v>637.5</v>
      </c>
      <c r="AT284" s="73">
        <f t="shared" si="100"/>
        <v>3</v>
      </c>
      <c r="AU284" s="75">
        <f>IF(AR284="","",$AR284-(($AU$2/CONFIGURACAO!$C$6)*$M284))</f>
        <v>437.5</v>
      </c>
      <c r="AV284" s="76">
        <f t="shared" si="101"/>
        <v>4</v>
      </c>
      <c r="AW284" s="74">
        <f>IF(AR284="","",$AR284-(($AW$2/CONFIGURACAO!$C$6)*$M284))</f>
        <v>237.5</v>
      </c>
      <c r="AX284" s="72">
        <f t="shared" si="102"/>
        <v>5</v>
      </c>
      <c r="AZ284" s="39">
        <f t="shared" si="103"/>
        <v>8.803188867135231E-2</v>
      </c>
      <c r="BA284" s="146">
        <f t="shared" si="104"/>
        <v>18.25</v>
      </c>
      <c r="BB284" s="146">
        <f t="shared" si="105"/>
        <v>377</v>
      </c>
      <c r="BC284" s="32">
        <f t="shared" si="106"/>
        <v>420</v>
      </c>
      <c r="BD284" s="148"/>
      <c r="BE284" s="40">
        <f t="shared" si="107"/>
        <v>3.7257824143070044E-2</v>
      </c>
      <c r="BF284" s="40">
        <f t="shared" si="108"/>
        <v>0.10609567901234568</v>
      </c>
      <c r="BG284" s="40">
        <f t="shared" si="109"/>
        <v>9.6351490236382328E-2</v>
      </c>
      <c r="BH284" s="40">
        <f t="shared" si="110"/>
        <v>4.042037186742118E-2</v>
      </c>
      <c r="BI284" s="40">
        <f t="shared" si="111"/>
        <v>0.10660980810234541</v>
      </c>
      <c r="BJ284" s="40">
        <f t="shared" si="112"/>
        <v>6.9316081330868765E-2</v>
      </c>
      <c r="BK284" s="40">
        <f t="shared" si="113"/>
        <v>0.16051364365971107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2</v>
      </c>
      <c r="BR284">
        <v>4</v>
      </c>
      <c r="BS284">
        <v>1</v>
      </c>
      <c r="BT284" s="42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</row>
    <row r="285" spans="1:134" s="32" customFormat="1" ht="17" thickBot="1" x14ac:dyDescent="0.25">
      <c r="A285" s="124" t="str">
        <f>CONFIGURACAO!$C$4</f>
        <v>AREA 21</v>
      </c>
      <c r="B285" s="125">
        <v>283</v>
      </c>
      <c r="C285" s="249" t="s">
        <v>293</v>
      </c>
      <c r="D285" s="126">
        <f t="shared" si="95"/>
        <v>9</v>
      </c>
      <c r="E285" s="250" t="s">
        <v>620</v>
      </c>
      <c r="F285" s="250">
        <v>1</v>
      </c>
      <c r="G285" s="250">
        <v>1</v>
      </c>
      <c r="H285" s="250">
        <v>1</v>
      </c>
      <c r="I285" s="250">
        <v>1</v>
      </c>
      <c r="J285" s="87"/>
      <c r="K285" s="94"/>
      <c r="L285" s="94"/>
      <c r="M285" s="154">
        <f t="shared" si="114"/>
        <v>4</v>
      </c>
      <c r="N285">
        <v>3.5</v>
      </c>
      <c r="O285">
        <v>4</v>
      </c>
      <c r="P285">
        <v>4.5</v>
      </c>
      <c r="Q285">
        <v>0.75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 s="139">
        <f t="shared" si="98"/>
        <v>7.5</v>
      </c>
      <c r="AD285" s="140">
        <f t="shared" si="99"/>
        <v>12</v>
      </c>
      <c r="AE285" s="141">
        <f t="shared" si="96"/>
        <v>0</v>
      </c>
      <c r="AF285" s="263">
        <f t="shared" si="97"/>
        <v>0</v>
      </c>
      <c r="AG285" s="265">
        <f t="shared" si="115"/>
        <v>7.5</v>
      </c>
      <c r="AI285" s="37">
        <f>IFERROR(IF(M285&gt;0,(N285*CONFIGURACAO!$C$20)+(O285*CONFIGURACAO!$C$21)+(P285*CONFIGURACAO!$C$22)+(Q285*CONFIGURACAO!$C$23)+(R285*CONFIGURACAO!$C$24),""),"")</f>
        <v>970</v>
      </c>
      <c r="AJ285" s="38">
        <f>IF(S285=0,0,IF(CONFIGURACAO!$C$15="SIM",(IF(S285&gt;CONFIGURACAO!$C$16,CONFIGURACAO!$C$16*CONFIGURACAO!$C$25,S285*CONFIGURACAO!$C$25)),'PI AREA  P75'!S285*CONFIGURACAO!$C$25))</f>
        <v>0</v>
      </c>
      <c r="AK285" s="38">
        <f>IF(T285=0,0,IF(CONFIGURACAO!$C$17="SIM",(IF(T285&gt;CONFIGURACAO!$C$18,CONFIGURACAO!$C$18*CONFIGURACAO!$C$26,T285*CONFIGURACAO!$C$26)),'PI AREA  P75'!T285*CONFIGURACAO!$C$26))</f>
        <v>5</v>
      </c>
      <c r="AL285" s="38">
        <f>IFERROR(IF(M285&gt;0,(U285*CONFIGURACAO!$C$29)+(V285*CONFIGURACAO!$C$30),""),"")</f>
        <v>0</v>
      </c>
      <c r="AM285" s="38">
        <f>IF(W285=0,0,IF(CONFIGURACAO!$C$41="SIM",(IF(W285&gt;CONFIGURACAO!$C$41,CONFIGURACAO!$C$41*CONFIGURACAO!$C$31,W285*CONFIGURACAO!$C$31)),'PI AREA  P75'!W285*CONFIGURACAO!$C$31))</f>
        <v>50</v>
      </c>
      <c r="AN285" s="38">
        <f>IF(X285=0,0,IF(CONFIGURACAO!$C$39="SIM",(IF(X285&gt;CONFIGURACAO!$C$40,CONFIGURACAO!$C$40*CONFIGURACAO!$C$32,X285*CONFIGURACAO!$C$32)),'PI AREA  P75'!X285*CONFIGURACAO!$C$32))</f>
        <v>0</v>
      </c>
      <c r="AO285" s="38">
        <f>IFERROR(IF(M285&gt;0,(Y285*CONFIGURACAO!$C$33)+(Z285*CONFIGURACAO!$C$34)+(AA285*CONFIGURACAO!$C$35)+(AB285*CONFIGURACAO!$C$36),""),"")</f>
        <v>0</v>
      </c>
      <c r="AP285" s="38">
        <f>IF(AA285=0,0,IF(CONFIGURACAO!$C$46="SIM",(IF(AA285&gt;CONFIGURACAO!$C$47,CONFIGURACAO!$C$47*CONFIGURACAO!$C$35,AA285*CONFIGURACAO!$C$35)),'PI AREA  P75'!AA285*CONFIGURACAO!$C$35))</f>
        <v>0</v>
      </c>
      <c r="AQ285" s="38">
        <f>IF(AB285=0,0,IF(CONFIGURACAO!$C$44="SIM",(IF(AB285&gt;CONFIGURACAO!$C$45,CONFIGURACAO!$C$45*CONFIGURACAO!$C$36,AB285*CONFIGURACAO!$C$36)),'PI AREA  P75'!AB285*CONFIGURACAO!$C$36))</f>
        <v>0</v>
      </c>
      <c r="AR285" s="38">
        <f t="shared" si="116"/>
        <v>1025</v>
      </c>
      <c r="AS285" s="68">
        <f>IF(AR285="","",$AR285-(($AS$2/CONFIGURACAO!$C$6)*$M285))</f>
        <v>725</v>
      </c>
      <c r="AT285" s="73">
        <f t="shared" si="100"/>
        <v>3</v>
      </c>
      <c r="AU285" s="75">
        <f>IF(AR285="","",$AR285-(($AU$2/CONFIGURACAO!$C$6)*$M285))</f>
        <v>525</v>
      </c>
      <c r="AV285" s="76">
        <f t="shared" si="101"/>
        <v>4</v>
      </c>
      <c r="AW285" s="74">
        <f>IF(AR285="","",$AR285-(($AW$2/CONFIGURACAO!$C$6)*$M285))</f>
        <v>325</v>
      </c>
      <c r="AX285" s="72">
        <f t="shared" si="102"/>
        <v>5</v>
      </c>
      <c r="AZ285" s="39">
        <f t="shared" si="103"/>
        <v>9.6248198280678529E-2</v>
      </c>
      <c r="BA285" s="146">
        <f t="shared" si="104"/>
        <v>14.75</v>
      </c>
      <c r="BB285" s="146">
        <f t="shared" si="105"/>
        <v>491</v>
      </c>
      <c r="BC285" s="32">
        <f t="shared" si="106"/>
        <v>386</v>
      </c>
      <c r="BD285" s="148"/>
      <c r="BE285" s="40">
        <f t="shared" si="107"/>
        <v>0.13040238450074518</v>
      </c>
      <c r="BF285" s="40">
        <f t="shared" si="108"/>
        <v>0.15432098765432098</v>
      </c>
      <c r="BG285" s="40">
        <f t="shared" si="109"/>
        <v>0.11562178828365879</v>
      </c>
      <c r="BH285" s="40">
        <f t="shared" si="110"/>
        <v>3.0315278900565887E-2</v>
      </c>
      <c r="BI285" s="40">
        <f t="shared" si="111"/>
        <v>0</v>
      </c>
      <c r="BJ285" s="40">
        <f t="shared" si="112"/>
        <v>0</v>
      </c>
      <c r="BK285" s="40">
        <f t="shared" si="113"/>
        <v>0.16051364365971107</v>
      </c>
      <c r="BL285">
        <v>0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 s="42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</row>
    <row r="286" spans="1:134" s="32" customFormat="1" ht="17" thickBot="1" x14ac:dyDescent="0.25">
      <c r="A286" s="124" t="str">
        <f>CONFIGURACAO!$C$4</f>
        <v>AREA 21</v>
      </c>
      <c r="B286" s="125">
        <v>284</v>
      </c>
      <c r="C286" s="249" t="s">
        <v>293</v>
      </c>
      <c r="D286" s="126">
        <f t="shared" si="95"/>
        <v>10</v>
      </c>
      <c r="E286" s="250" t="s">
        <v>621</v>
      </c>
      <c r="F286" s="250">
        <v>1</v>
      </c>
      <c r="G286" s="250">
        <v>1</v>
      </c>
      <c r="H286" s="250">
        <v>1</v>
      </c>
      <c r="I286" s="250">
        <v>1</v>
      </c>
      <c r="J286" s="87"/>
      <c r="K286" s="94"/>
      <c r="L286" s="94"/>
      <c r="M286" s="154">
        <f t="shared" si="114"/>
        <v>4</v>
      </c>
      <c r="N286">
        <v>2</v>
      </c>
      <c r="O286">
        <v>3.75</v>
      </c>
      <c r="P286">
        <v>2</v>
      </c>
      <c r="Q286">
        <v>0.75</v>
      </c>
      <c r="R286">
        <v>0</v>
      </c>
      <c r="S286">
        <v>0.75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s="139">
        <f t="shared" si="98"/>
        <v>5.75</v>
      </c>
      <c r="AD286" s="140">
        <f t="shared" si="99"/>
        <v>7.75</v>
      </c>
      <c r="AE286" s="141">
        <f t="shared" si="96"/>
        <v>0</v>
      </c>
      <c r="AF286" s="263">
        <f t="shared" si="97"/>
        <v>0</v>
      </c>
      <c r="AG286" s="265">
        <f t="shared" si="115"/>
        <v>5.75</v>
      </c>
      <c r="AI286" s="37">
        <f>IFERROR(IF(M286&gt;0,(N286*CONFIGURACAO!$C$20)+(O286*CONFIGURACAO!$C$21)+(P286*CONFIGURACAO!$C$22)+(Q286*CONFIGURACAO!$C$23)+(R286*CONFIGURACAO!$C$24),""),"")</f>
        <v>650</v>
      </c>
      <c r="AJ286" s="38">
        <f>IF(S286=0,0,IF(CONFIGURACAO!$C$15="SIM",(IF(S286&gt;CONFIGURACAO!$C$16,CONFIGURACAO!$C$16*CONFIGURACAO!$C$25,S286*CONFIGURACAO!$C$25)),'PI AREA  P75'!S286*CONFIGURACAO!$C$25))</f>
        <v>7.5</v>
      </c>
      <c r="AK286" s="38">
        <f>IF(T286=0,0,IF(CONFIGURACAO!$C$17="SIM",(IF(T286&gt;CONFIGURACAO!$C$18,CONFIGURACAO!$C$18*CONFIGURACAO!$C$26,T286*CONFIGURACAO!$C$26)),'PI AREA  P75'!T286*CONFIGURACAO!$C$26))</f>
        <v>0</v>
      </c>
      <c r="AL286" s="38">
        <f>IFERROR(IF(M286&gt;0,(U286*CONFIGURACAO!$C$29)+(V286*CONFIGURACAO!$C$30),""),"")</f>
        <v>0</v>
      </c>
      <c r="AM286" s="38">
        <f>IF(W286=0,0,IF(CONFIGURACAO!$C$41="SIM",(IF(W286&gt;CONFIGURACAO!$C$41,CONFIGURACAO!$C$41*CONFIGURACAO!$C$31,W286*CONFIGURACAO!$C$31)),'PI AREA  P75'!W286*CONFIGURACAO!$C$31))</f>
        <v>0</v>
      </c>
      <c r="AN286" s="38">
        <f>IF(X286=0,0,IF(CONFIGURACAO!$C$39="SIM",(IF(X286&gt;CONFIGURACAO!$C$40,CONFIGURACAO!$C$40*CONFIGURACAO!$C$32,X286*CONFIGURACAO!$C$32)),'PI AREA  P75'!X286*CONFIGURACAO!$C$32))</f>
        <v>0</v>
      </c>
      <c r="AO286" s="38">
        <f>IFERROR(IF(M286&gt;0,(Y286*CONFIGURACAO!$C$33)+(Z286*CONFIGURACAO!$C$34)+(AA286*CONFIGURACAO!$C$35)+(AB286*CONFIGURACAO!$C$36),""),"")</f>
        <v>0</v>
      </c>
      <c r="AP286" s="38">
        <f>IF(AA286=0,0,IF(CONFIGURACAO!$C$46="SIM",(IF(AA286&gt;CONFIGURACAO!$C$47,CONFIGURACAO!$C$47*CONFIGURACAO!$C$35,AA286*CONFIGURACAO!$C$35)),'PI AREA  P75'!AA286*CONFIGURACAO!$C$35))</f>
        <v>0</v>
      </c>
      <c r="AQ286" s="38">
        <f>IF(AB286=0,0,IF(CONFIGURACAO!$C$44="SIM",(IF(AB286&gt;CONFIGURACAO!$C$45,CONFIGURACAO!$C$45*CONFIGURACAO!$C$36,AB286*CONFIGURACAO!$C$36)),'PI AREA  P75'!AB286*CONFIGURACAO!$C$36))</f>
        <v>0</v>
      </c>
      <c r="AR286" s="38">
        <f t="shared" si="116"/>
        <v>657.5</v>
      </c>
      <c r="AS286" s="68">
        <f>IF(AR286="","",$AR286-(($AS$2/CONFIGURACAO!$C$6)*$M286))</f>
        <v>357.5</v>
      </c>
      <c r="AT286" s="73">
        <f t="shared" si="100"/>
        <v>3</v>
      </c>
      <c r="AU286" s="75">
        <f>IF(AR286="","",$AR286-(($AU$2/CONFIGURACAO!$C$6)*$M286))</f>
        <v>157.5</v>
      </c>
      <c r="AV286" s="76">
        <f t="shared" si="101"/>
        <v>4</v>
      </c>
      <c r="AW286" s="74">
        <f>IF(AR286="","",$AR286-(($AW$2/CONFIGURACAO!$C$6)*$M286))</f>
        <v>-42.5</v>
      </c>
      <c r="AX286" s="72" t="str">
        <f t="shared" si="102"/>
        <v>NAO</v>
      </c>
      <c r="AZ286" s="39">
        <f t="shared" si="103"/>
        <v>6.1739697921508421E-2</v>
      </c>
      <c r="BA286" s="146">
        <f t="shared" si="104"/>
        <v>9.25</v>
      </c>
      <c r="BB286" s="146">
        <f t="shared" si="105"/>
        <v>685</v>
      </c>
      <c r="BC286" s="32">
        <f t="shared" si="106"/>
        <v>590</v>
      </c>
      <c r="BD286" s="148"/>
      <c r="BE286" s="40">
        <f t="shared" si="107"/>
        <v>7.4515648286140088E-2</v>
      </c>
      <c r="BF286" s="40">
        <f t="shared" si="108"/>
        <v>0.14467592592592593</v>
      </c>
      <c r="BG286" s="40">
        <f t="shared" si="109"/>
        <v>5.1387461459403906E-2</v>
      </c>
      <c r="BH286" s="40">
        <f t="shared" si="110"/>
        <v>3.0315278900565887E-2</v>
      </c>
      <c r="BI286" s="40">
        <f t="shared" si="111"/>
        <v>0</v>
      </c>
      <c r="BJ286" s="40">
        <f t="shared" si="112"/>
        <v>6.9316081330868765E-2</v>
      </c>
      <c r="BK286" s="40">
        <f t="shared" si="113"/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 s="42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</row>
    <row r="287" spans="1:134" s="32" customFormat="1" ht="17" thickBot="1" x14ac:dyDescent="0.25">
      <c r="A287" s="124" t="str">
        <f>CONFIGURACAO!$C$4</f>
        <v>AREA 21</v>
      </c>
      <c r="B287" s="125">
        <v>285</v>
      </c>
      <c r="C287" s="249" t="s">
        <v>293</v>
      </c>
      <c r="D287" s="126">
        <f t="shared" si="95"/>
        <v>11</v>
      </c>
      <c r="E287" s="250" t="s">
        <v>622</v>
      </c>
      <c r="F287" s="250">
        <v>1</v>
      </c>
      <c r="G287" s="250">
        <v>1</v>
      </c>
      <c r="H287" s="250">
        <v>1</v>
      </c>
      <c r="I287" s="250">
        <v>1</v>
      </c>
      <c r="J287" s="87"/>
      <c r="K287" s="94"/>
      <c r="L287" s="94"/>
      <c r="M287" s="154">
        <f t="shared" si="114"/>
        <v>4</v>
      </c>
      <c r="N287">
        <v>2.75</v>
      </c>
      <c r="O287">
        <v>4.75</v>
      </c>
      <c r="P287">
        <v>10.5</v>
      </c>
      <c r="Q287">
        <v>3</v>
      </c>
      <c r="R287">
        <v>0</v>
      </c>
      <c r="S287">
        <v>1.75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</v>
      </c>
      <c r="AC287" s="139">
        <f t="shared" si="98"/>
        <v>7.5</v>
      </c>
      <c r="AD287" s="140">
        <f t="shared" si="99"/>
        <v>18</v>
      </c>
      <c r="AE287" s="141">
        <f t="shared" si="96"/>
        <v>0</v>
      </c>
      <c r="AF287" s="263">
        <f t="shared" si="97"/>
        <v>0</v>
      </c>
      <c r="AG287" s="265">
        <f t="shared" si="115"/>
        <v>7.5</v>
      </c>
      <c r="AI287" s="37">
        <f>IFERROR(IF(M287&gt;0,(N287*CONFIGURACAO!$C$20)+(O287*CONFIGURACAO!$C$21)+(P287*CONFIGURACAO!$C$22)+(Q287*CONFIGURACAO!$C$23)+(R287*CONFIGURACAO!$C$24),""),"")</f>
        <v>1405</v>
      </c>
      <c r="AJ287" s="38">
        <f>IF(S287=0,0,IF(CONFIGURACAO!$C$15="SIM",(IF(S287&gt;CONFIGURACAO!$C$16,CONFIGURACAO!$C$16*CONFIGURACAO!$C$25,S287*CONFIGURACAO!$C$25)),'PI AREA  P75'!S287*CONFIGURACAO!$C$25))</f>
        <v>17.5</v>
      </c>
      <c r="AK287" s="38">
        <f>IF(T287=0,0,IF(CONFIGURACAO!$C$17="SIM",(IF(T287&gt;CONFIGURACAO!$C$18,CONFIGURACAO!$C$18*CONFIGURACAO!$C$26,T287*CONFIGURACAO!$C$26)),'PI AREA  P75'!T287*CONFIGURACAO!$C$26))</f>
        <v>5</v>
      </c>
      <c r="AL287" s="38">
        <f>IFERROR(IF(M287&gt;0,(U287*CONFIGURACAO!$C$29)+(V287*CONFIGURACAO!$C$30),""),"")</f>
        <v>0</v>
      </c>
      <c r="AM287" s="38">
        <f>IF(W287=0,0,IF(CONFIGURACAO!$C$41="SIM",(IF(W287&gt;CONFIGURACAO!$C$41,CONFIGURACAO!$C$41*CONFIGURACAO!$C$31,W287*CONFIGURACAO!$C$31)),'PI AREA  P75'!W287*CONFIGURACAO!$C$31))</f>
        <v>0</v>
      </c>
      <c r="AN287" s="38">
        <f>IF(X287=0,0,IF(CONFIGURACAO!$C$39="SIM",(IF(X287&gt;CONFIGURACAO!$C$40,CONFIGURACAO!$C$40*CONFIGURACAO!$C$32,X287*CONFIGURACAO!$C$32)),'PI AREA  P75'!X287*CONFIGURACAO!$C$32))</f>
        <v>0</v>
      </c>
      <c r="AO287" s="38">
        <f>IFERROR(IF(M287&gt;0,(Y287*CONFIGURACAO!$C$33)+(Z287*CONFIGURACAO!$C$34)+(AA287*CONFIGURACAO!$C$35)+(AB287*CONFIGURACAO!$C$36),""),"")</f>
        <v>20</v>
      </c>
      <c r="AP287" s="38">
        <f>IF(AA287=0,0,IF(CONFIGURACAO!$C$46="SIM",(IF(AA287&gt;CONFIGURACAO!$C$47,CONFIGURACAO!$C$47*CONFIGURACAO!$C$35,AA287*CONFIGURACAO!$C$35)),'PI AREA  P75'!AA287*CONFIGURACAO!$C$35))</f>
        <v>0</v>
      </c>
      <c r="AQ287" s="38">
        <f>IF(AB287=0,0,IF(CONFIGURACAO!$C$44="SIM",(IF(AB287&gt;CONFIGURACAO!$C$45,CONFIGURACAO!$C$45*CONFIGURACAO!$C$36,AB287*CONFIGURACAO!$C$36)),'PI AREA  P75'!AB287*CONFIGURACAO!$C$36))</f>
        <v>20</v>
      </c>
      <c r="AR287" s="38">
        <f t="shared" si="116"/>
        <v>1467.5</v>
      </c>
      <c r="AS287" s="68">
        <f>IF(AR287="","",$AR287-(($AS$2/CONFIGURACAO!$C$6)*$M287))</f>
        <v>1167.5</v>
      </c>
      <c r="AT287" s="73">
        <f t="shared" si="100"/>
        <v>3</v>
      </c>
      <c r="AU287" s="75">
        <f>IF(AR287="","",$AR287-(($AU$2/CONFIGURACAO!$C$6)*$M287))</f>
        <v>967.5</v>
      </c>
      <c r="AV287" s="76">
        <f t="shared" si="101"/>
        <v>4</v>
      </c>
      <c r="AW287" s="74">
        <f>IF(AR287="","",$AR287-(($AW$2/CONFIGURACAO!$C$6)*$M287))</f>
        <v>767.5</v>
      </c>
      <c r="AX287" s="72">
        <f t="shared" si="102"/>
        <v>5</v>
      </c>
      <c r="AZ287" s="39">
        <f t="shared" si="103"/>
        <v>0.13779924973355681</v>
      </c>
      <c r="BA287" s="146">
        <f t="shared" si="104"/>
        <v>25.75</v>
      </c>
      <c r="BB287" s="146">
        <f t="shared" si="105"/>
        <v>215</v>
      </c>
      <c r="BC287" s="32">
        <f t="shared" si="106"/>
        <v>219</v>
      </c>
      <c r="BD287" s="148"/>
      <c r="BE287" s="40">
        <f t="shared" si="107"/>
        <v>0.10245901639344263</v>
      </c>
      <c r="BF287" s="40">
        <f t="shared" si="108"/>
        <v>0.18325617283950615</v>
      </c>
      <c r="BG287" s="40">
        <f t="shared" si="109"/>
        <v>0.26978417266187049</v>
      </c>
      <c r="BH287" s="40">
        <f t="shared" si="110"/>
        <v>0.12126111560226355</v>
      </c>
      <c r="BI287" s="40">
        <f t="shared" si="111"/>
        <v>0</v>
      </c>
      <c r="BJ287" s="40">
        <f t="shared" si="112"/>
        <v>0.16173752310536046</v>
      </c>
      <c r="BK287" s="40">
        <f t="shared" si="113"/>
        <v>0.16051364365971107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2</v>
      </c>
      <c r="BT287" s="42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</row>
    <row r="288" spans="1:134" s="32" customFormat="1" ht="17" thickBot="1" x14ac:dyDescent="0.25">
      <c r="A288" s="124" t="str">
        <f>CONFIGURACAO!$C$4</f>
        <v>AREA 21</v>
      </c>
      <c r="B288" s="125">
        <v>286</v>
      </c>
      <c r="C288" s="249" t="s">
        <v>293</v>
      </c>
      <c r="D288" s="126">
        <f t="shared" si="95"/>
        <v>12</v>
      </c>
      <c r="E288" s="250" t="s">
        <v>623</v>
      </c>
      <c r="F288" s="250">
        <v>1</v>
      </c>
      <c r="G288" s="250">
        <v>1</v>
      </c>
      <c r="H288" s="250">
        <v>1</v>
      </c>
      <c r="I288" s="250">
        <v>1</v>
      </c>
      <c r="J288" s="87"/>
      <c r="K288" s="94"/>
      <c r="L288" s="94"/>
      <c r="M288" s="154">
        <f t="shared" si="114"/>
        <v>4</v>
      </c>
      <c r="N288">
        <v>2.75</v>
      </c>
      <c r="O288">
        <v>13.25</v>
      </c>
      <c r="P288">
        <v>2</v>
      </c>
      <c r="Q288">
        <v>0.75</v>
      </c>
      <c r="R288">
        <v>1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s="139">
        <f t="shared" si="98"/>
        <v>16</v>
      </c>
      <c r="AD288" s="140">
        <f t="shared" si="99"/>
        <v>18</v>
      </c>
      <c r="AE288" s="141">
        <f t="shared" si="96"/>
        <v>0</v>
      </c>
      <c r="AF288" s="263">
        <f t="shared" si="97"/>
        <v>0</v>
      </c>
      <c r="AG288" s="265">
        <f t="shared" si="115"/>
        <v>16</v>
      </c>
      <c r="AI288" s="37">
        <f>IFERROR(IF(M288&gt;0,(N288*CONFIGURACAO!$C$20)+(O288*CONFIGURACAO!$C$21)+(P288*CONFIGURACAO!$C$22)+(Q288*CONFIGURACAO!$C$23)+(R288*CONFIGURACAO!$C$24),""),"")</f>
        <v>1505</v>
      </c>
      <c r="AJ288" s="38">
        <f>IF(S288=0,0,IF(CONFIGURACAO!$C$15="SIM",(IF(S288&gt;CONFIGURACAO!$C$16,CONFIGURACAO!$C$16*CONFIGURACAO!$C$25,S288*CONFIGURACAO!$C$25)),'PI AREA  P75'!S288*CONFIGURACAO!$C$25))</f>
        <v>0</v>
      </c>
      <c r="AK288" s="38">
        <f>IF(T288=0,0,IF(CONFIGURACAO!$C$17="SIM",(IF(T288&gt;CONFIGURACAO!$C$18,CONFIGURACAO!$C$18*CONFIGURACAO!$C$26,T288*CONFIGURACAO!$C$26)),'PI AREA  P75'!T288*CONFIGURACAO!$C$26))</f>
        <v>5</v>
      </c>
      <c r="AL288" s="38">
        <f>IFERROR(IF(M288&gt;0,(U288*CONFIGURACAO!$C$29)+(V288*CONFIGURACAO!$C$30),""),"")</f>
        <v>0</v>
      </c>
      <c r="AM288" s="38">
        <f>IF(W288=0,0,IF(CONFIGURACAO!$C$41="SIM",(IF(W288&gt;CONFIGURACAO!$C$41,CONFIGURACAO!$C$41*CONFIGURACAO!$C$31,W288*CONFIGURACAO!$C$31)),'PI AREA  P75'!W288*CONFIGURACAO!$C$31))</f>
        <v>0</v>
      </c>
      <c r="AN288" s="38">
        <f>IF(X288=0,0,IF(CONFIGURACAO!$C$39="SIM",(IF(X288&gt;CONFIGURACAO!$C$40,CONFIGURACAO!$C$40*CONFIGURACAO!$C$32,X288*CONFIGURACAO!$C$32)),'PI AREA  P75'!X288*CONFIGURACAO!$C$32))</f>
        <v>0</v>
      </c>
      <c r="AO288" s="38">
        <f>IFERROR(IF(M288&gt;0,(Y288*CONFIGURACAO!$C$33)+(Z288*CONFIGURACAO!$C$34)+(AA288*CONFIGURACAO!$C$35)+(AB288*CONFIGURACAO!$C$36),""),"")</f>
        <v>0</v>
      </c>
      <c r="AP288" s="38">
        <f>IF(AA288=0,0,IF(CONFIGURACAO!$C$46="SIM",(IF(AA288&gt;CONFIGURACAO!$C$47,CONFIGURACAO!$C$47*CONFIGURACAO!$C$35,AA288*CONFIGURACAO!$C$35)),'PI AREA  P75'!AA288*CONFIGURACAO!$C$35))</f>
        <v>0</v>
      </c>
      <c r="AQ288" s="38">
        <f>IF(AB288=0,0,IF(CONFIGURACAO!$C$44="SIM",(IF(AB288&gt;CONFIGURACAO!$C$45,CONFIGURACAO!$C$45*CONFIGURACAO!$C$36,AB288*CONFIGURACAO!$C$36)),'PI AREA  P75'!AB288*CONFIGURACAO!$C$36))</f>
        <v>0</v>
      </c>
      <c r="AR288" s="38">
        <f t="shared" si="116"/>
        <v>1510</v>
      </c>
      <c r="AS288" s="68">
        <f>IF(AR288="","",$AR288-(($AS$2/CONFIGURACAO!$C$6)*$M288))</f>
        <v>1210</v>
      </c>
      <c r="AT288" s="73">
        <f t="shared" si="100"/>
        <v>3</v>
      </c>
      <c r="AU288" s="75">
        <f>IF(AR288="","",$AR288-(($AU$2/CONFIGURACAO!$C$6)*$M288))</f>
        <v>1010</v>
      </c>
      <c r="AV288" s="76">
        <f t="shared" si="101"/>
        <v>4</v>
      </c>
      <c r="AW288" s="74">
        <f>IF(AR288="","",$AR288-(($AW$2/CONFIGURACAO!$C$6)*$M288))</f>
        <v>810</v>
      </c>
      <c r="AX288" s="72">
        <f t="shared" si="102"/>
        <v>5</v>
      </c>
      <c r="AZ288" s="39">
        <f t="shared" si="103"/>
        <v>0.14179002868665813</v>
      </c>
      <c r="BA288" s="146">
        <f t="shared" si="104"/>
        <v>20.75</v>
      </c>
      <c r="BB288" s="146">
        <f t="shared" si="105"/>
        <v>301</v>
      </c>
      <c r="BC288" s="32">
        <f t="shared" si="106"/>
        <v>212</v>
      </c>
      <c r="BD288" s="148"/>
      <c r="BE288" s="40">
        <f t="shared" si="107"/>
        <v>0.10245901639344263</v>
      </c>
      <c r="BF288" s="40">
        <f t="shared" si="108"/>
        <v>0.51118827160493829</v>
      </c>
      <c r="BG288" s="40">
        <f t="shared" si="109"/>
        <v>5.1387461459403906E-2</v>
      </c>
      <c r="BH288" s="40">
        <f t="shared" si="110"/>
        <v>3.0315278900565887E-2</v>
      </c>
      <c r="BI288" s="40">
        <f t="shared" si="111"/>
        <v>0.10660980810234541</v>
      </c>
      <c r="BJ288" s="40">
        <f t="shared" si="112"/>
        <v>0</v>
      </c>
      <c r="BK288" s="40">
        <f t="shared" si="113"/>
        <v>0.16051364365971107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 s="42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</row>
    <row r="289" spans="1:134" s="32" customFormat="1" ht="17" thickBot="1" x14ac:dyDescent="0.25">
      <c r="A289" s="124" t="str">
        <f>CONFIGURACAO!$C$4</f>
        <v>AREA 21</v>
      </c>
      <c r="B289" s="125">
        <v>287</v>
      </c>
      <c r="C289" s="249" t="s">
        <v>293</v>
      </c>
      <c r="D289" s="126">
        <f t="shared" si="95"/>
        <v>13</v>
      </c>
      <c r="E289" s="250" t="s">
        <v>624</v>
      </c>
      <c r="F289" s="250">
        <v>1</v>
      </c>
      <c r="G289" s="250">
        <v>1</v>
      </c>
      <c r="H289" s="250">
        <v>1</v>
      </c>
      <c r="I289" s="250">
        <v>1</v>
      </c>
      <c r="J289" s="87"/>
      <c r="K289" s="94"/>
      <c r="L289" s="94"/>
      <c r="M289" s="154">
        <f t="shared" si="114"/>
        <v>4</v>
      </c>
      <c r="N289">
        <v>0.75</v>
      </c>
      <c r="O289">
        <v>4.25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s="139">
        <f t="shared" si="98"/>
        <v>5</v>
      </c>
      <c r="AD289" s="140">
        <f t="shared" si="99"/>
        <v>6</v>
      </c>
      <c r="AE289" s="141">
        <f t="shared" si="96"/>
        <v>0</v>
      </c>
      <c r="AF289" s="263">
        <f t="shared" si="97"/>
        <v>0</v>
      </c>
      <c r="AG289" s="265">
        <f t="shared" si="115"/>
        <v>5</v>
      </c>
      <c r="AI289" s="37">
        <f>IFERROR(IF(M289&gt;0,(N289*CONFIGURACAO!$C$20)+(O289*CONFIGURACAO!$C$21)+(P289*CONFIGURACAO!$C$22)+(Q289*CONFIGURACAO!$C$23)+(R289*CONFIGURACAO!$C$24),""),"")</f>
        <v>515</v>
      </c>
      <c r="AJ289" s="38">
        <f>IF(S289=0,0,IF(CONFIGURACAO!$C$15="SIM",(IF(S289&gt;CONFIGURACAO!$C$16,CONFIGURACAO!$C$16*CONFIGURACAO!$C$25,S289*CONFIGURACAO!$C$25)),'PI AREA  P75'!S289*CONFIGURACAO!$C$25))</f>
        <v>0</v>
      </c>
      <c r="AK289" s="38">
        <f>IF(T289=0,0,IF(CONFIGURACAO!$C$17="SIM",(IF(T289&gt;CONFIGURACAO!$C$18,CONFIGURACAO!$C$18*CONFIGURACAO!$C$26,T289*CONFIGURACAO!$C$26)),'PI AREA  P75'!T289*CONFIGURACAO!$C$26))</f>
        <v>0</v>
      </c>
      <c r="AL289" s="38">
        <f>IFERROR(IF(M289&gt;0,(U289*CONFIGURACAO!$C$29)+(V289*CONFIGURACAO!$C$30),""),"")</f>
        <v>0</v>
      </c>
      <c r="AM289" s="38">
        <f>IF(W289=0,0,IF(CONFIGURACAO!$C$41="SIM",(IF(W289&gt;CONFIGURACAO!$C$41,CONFIGURACAO!$C$41*CONFIGURACAO!$C$31,W289*CONFIGURACAO!$C$31)),'PI AREA  P75'!W289*CONFIGURACAO!$C$31))</f>
        <v>0</v>
      </c>
      <c r="AN289" s="38">
        <f>IF(X289=0,0,IF(CONFIGURACAO!$C$39="SIM",(IF(X289&gt;CONFIGURACAO!$C$40,CONFIGURACAO!$C$40*CONFIGURACAO!$C$32,X289*CONFIGURACAO!$C$32)),'PI AREA  P75'!X289*CONFIGURACAO!$C$32))</f>
        <v>0</v>
      </c>
      <c r="AO289" s="38">
        <f>IFERROR(IF(M289&gt;0,(Y289*CONFIGURACAO!$C$33)+(Z289*CONFIGURACAO!$C$34)+(AA289*CONFIGURACAO!$C$35)+(AB289*CONFIGURACAO!$C$36),""),"")</f>
        <v>0</v>
      </c>
      <c r="AP289" s="38">
        <f>IF(AA289=0,0,IF(CONFIGURACAO!$C$46="SIM",(IF(AA289&gt;CONFIGURACAO!$C$47,CONFIGURACAO!$C$47*CONFIGURACAO!$C$35,AA289*CONFIGURACAO!$C$35)),'PI AREA  P75'!AA289*CONFIGURACAO!$C$35))</f>
        <v>0</v>
      </c>
      <c r="AQ289" s="38">
        <f>IF(AB289=0,0,IF(CONFIGURACAO!$C$44="SIM",(IF(AB289&gt;CONFIGURACAO!$C$45,CONFIGURACAO!$C$45*CONFIGURACAO!$C$36,AB289*CONFIGURACAO!$C$36)),'PI AREA  P75'!AB289*CONFIGURACAO!$C$36))</f>
        <v>0</v>
      </c>
      <c r="AR289" s="38">
        <f t="shared" si="116"/>
        <v>515</v>
      </c>
      <c r="AS289" s="68">
        <f>IF(AR289="","",$AR289-(($AS$2/CONFIGURACAO!$C$6)*$M289))</f>
        <v>215</v>
      </c>
      <c r="AT289" s="73">
        <f t="shared" si="100"/>
        <v>3</v>
      </c>
      <c r="AU289" s="75">
        <f>IF(AR289="","",$AR289-(($AU$2/CONFIGURACAO!$C$6)*$M289))</f>
        <v>15</v>
      </c>
      <c r="AV289" s="76">
        <f t="shared" si="101"/>
        <v>4</v>
      </c>
      <c r="AW289" s="74">
        <f>IF(AR289="","",$AR289-(($AW$2/CONFIGURACAO!$C$6)*$M289))</f>
        <v>-185</v>
      </c>
      <c r="AX289" s="72" t="str">
        <f t="shared" si="102"/>
        <v>NAO</v>
      </c>
      <c r="AZ289" s="39">
        <f t="shared" si="103"/>
        <v>4.8358850843462864E-2</v>
      </c>
      <c r="BA289" s="146">
        <f t="shared" si="104"/>
        <v>7</v>
      </c>
      <c r="BB289" s="146">
        <f t="shared" si="105"/>
        <v>770</v>
      </c>
      <c r="BC289" s="32">
        <f t="shared" si="106"/>
        <v>679</v>
      </c>
      <c r="BD289" s="148"/>
      <c r="BE289" s="40">
        <f t="shared" si="107"/>
        <v>2.7943368107302535E-2</v>
      </c>
      <c r="BF289" s="40">
        <f t="shared" si="108"/>
        <v>0.16396604938271603</v>
      </c>
      <c r="BG289" s="40">
        <f t="shared" si="109"/>
        <v>2.5693730729701953E-2</v>
      </c>
      <c r="BH289" s="40">
        <f t="shared" si="110"/>
        <v>4.042037186742118E-2</v>
      </c>
      <c r="BI289" s="40">
        <f t="shared" si="111"/>
        <v>0</v>
      </c>
      <c r="BJ289" s="40">
        <f t="shared" si="112"/>
        <v>0</v>
      </c>
      <c r="BK289" s="40">
        <f t="shared" si="113"/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 s="42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</row>
    <row r="290" spans="1:134" s="32" customFormat="1" ht="17" thickBot="1" x14ac:dyDescent="0.25">
      <c r="A290" s="124" t="str">
        <f>CONFIGURACAO!$C$4</f>
        <v>AREA 21</v>
      </c>
      <c r="B290" s="125">
        <v>288</v>
      </c>
      <c r="C290" s="249" t="s">
        <v>293</v>
      </c>
      <c r="D290" s="126">
        <f t="shared" si="95"/>
        <v>14</v>
      </c>
      <c r="E290" s="250" t="s">
        <v>625</v>
      </c>
      <c r="F290" s="250">
        <v>0</v>
      </c>
      <c r="G290" s="250">
        <v>0</v>
      </c>
      <c r="H290" s="250">
        <v>0</v>
      </c>
      <c r="I290" s="250">
        <v>1</v>
      </c>
      <c r="J290" s="87"/>
      <c r="K290" s="94"/>
      <c r="L290" s="94"/>
      <c r="M290" s="154">
        <f t="shared" si="114"/>
        <v>1</v>
      </c>
      <c r="N290">
        <v>1.5</v>
      </c>
      <c r="O290">
        <v>0.75</v>
      </c>
      <c r="P290">
        <v>3</v>
      </c>
      <c r="Q290">
        <v>1.5</v>
      </c>
      <c r="R290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s="139">
        <f t="shared" si="98"/>
        <v>2.25</v>
      </c>
      <c r="AD290" s="140">
        <f t="shared" si="99"/>
        <v>5.25</v>
      </c>
      <c r="AE290" s="141">
        <f t="shared" si="96"/>
        <v>0</v>
      </c>
      <c r="AF290" s="263">
        <f t="shared" si="97"/>
        <v>0</v>
      </c>
      <c r="AG290" s="265">
        <f t="shared" si="115"/>
        <v>2.25</v>
      </c>
      <c r="AI290" s="37">
        <f>IFERROR(IF(M290&gt;0,(N290*CONFIGURACAO!$C$20)+(O290*CONFIGURACAO!$C$21)+(P290*CONFIGURACAO!$C$22)+(Q290*CONFIGURACAO!$C$23)+(R290*CONFIGURACAO!$C$24),""),"")</f>
        <v>450</v>
      </c>
      <c r="AJ290" s="38">
        <f>IF(S290=0,0,IF(CONFIGURACAO!$C$15="SIM",(IF(S290&gt;CONFIGURACAO!$C$16,CONFIGURACAO!$C$16*CONFIGURACAO!$C$25,S290*CONFIGURACAO!$C$25)),'PI AREA  P75'!S290*CONFIGURACAO!$C$25))</f>
        <v>10</v>
      </c>
      <c r="AK290" s="38">
        <f>IF(T290=0,0,IF(CONFIGURACAO!$C$17="SIM",(IF(T290&gt;CONFIGURACAO!$C$18,CONFIGURACAO!$C$18*CONFIGURACAO!$C$26,T290*CONFIGURACAO!$C$26)),'PI AREA  P75'!T290*CONFIGURACAO!$C$26))</f>
        <v>5</v>
      </c>
      <c r="AL290" s="38">
        <f>IFERROR(IF(M290&gt;0,(U290*CONFIGURACAO!$C$29)+(V290*CONFIGURACAO!$C$30),""),"")</f>
        <v>0</v>
      </c>
      <c r="AM290" s="38">
        <f>IF(W290=0,0,IF(CONFIGURACAO!$C$41="SIM",(IF(W290&gt;CONFIGURACAO!$C$41,CONFIGURACAO!$C$41*CONFIGURACAO!$C$31,W290*CONFIGURACAO!$C$31)),'PI AREA  P75'!W290*CONFIGURACAO!$C$31))</f>
        <v>0</v>
      </c>
      <c r="AN290" s="38">
        <f>IF(X290=0,0,IF(CONFIGURACAO!$C$39="SIM",(IF(X290&gt;CONFIGURACAO!$C$40,CONFIGURACAO!$C$40*CONFIGURACAO!$C$32,X290*CONFIGURACAO!$C$32)),'PI AREA  P75'!X290*CONFIGURACAO!$C$32))</f>
        <v>0</v>
      </c>
      <c r="AO290" s="38">
        <f>IFERROR(IF(M290&gt;0,(Y290*CONFIGURACAO!$C$33)+(Z290*CONFIGURACAO!$C$34)+(AA290*CONFIGURACAO!$C$35)+(AB290*CONFIGURACAO!$C$36),""),"")</f>
        <v>0</v>
      </c>
      <c r="AP290" s="38">
        <f>IF(AA290=0,0,IF(CONFIGURACAO!$C$46="SIM",(IF(AA290&gt;CONFIGURACAO!$C$47,CONFIGURACAO!$C$47*CONFIGURACAO!$C$35,AA290*CONFIGURACAO!$C$35)),'PI AREA  P75'!AA290*CONFIGURACAO!$C$35))</f>
        <v>0</v>
      </c>
      <c r="AQ290" s="38">
        <f>IF(AB290=0,0,IF(CONFIGURACAO!$C$44="SIM",(IF(AB290&gt;CONFIGURACAO!$C$45,CONFIGURACAO!$C$45*CONFIGURACAO!$C$36,AB290*CONFIGURACAO!$C$36)),'PI AREA  P75'!AB290*CONFIGURACAO!$C$36))</f>
        <v>0</v>
      </c>
      <c r="AR290" s="38">
        <f t="shared" si="116"/>
        <v>465</v>
      </c>
      <c r="AS290" s="68">
        <f>IF(AR290="","",$AR290-(($AS$2/CONFIGURACAO!$C$6)*$M290))</f>
        <v>390</v>
      </c>
      <c r="AT290" s="73">
        <f t="shared" si="100"/>
        <v>3</v>
      </c>
      <c r="AU290" s="75">
        <f>IF(AR290="","",$AR290-(($AU$2/CONFIGURACAO!$C$6)*$M290))</f>
        <v>340</v>
      </c>
      <c r="AV290" s="76">
        <f t="shared" si="101"/>
        <v>4</v>
      </c>
      <c r="AW290" s="74">
        <f>IF(AR290="","",$AR290-(($AW$2/CONFIGURACAO!$C$6)*$M290))</f>
        <v>290</v>
      </c>
      <c r="AX290" s="72">
        <f t="shared" si="102"/>
        <v>5</v>
      </c>
      <c r="AZ290" s="39">
        <f t="shared" si="103"/>
        <v>4.3663816780990745E-2</v>
      </c>
      <c r="BA290" s="146">
        <f t="shared" si="104"/>
        <v>8.75</v>
      </c>
      <c r="BB290" s="146">
        <f t="shared" si="105"/>
        <v>709</v>
      </c>
      <c r="BC290" s="32">
        <f t="shared" si="106"/>
        <v>715</v>
      </c>
      <c r="BD290" s="148"/>
      <c r="BE290" s="40">
        <f t="shared" si="107"/>
        <v>5.5886736214605069E-2</v>
      </c>
      <c r="BF290" s="40">
        <f t="shared" si="108"/>
        <v>2.8935185185185182E-2</v>
      </c>
      <c r="BG290" s="40">
        <f t="shared" si="109"/>
        <v>7.7081192189105849E-2</v>
      </c>
      <c r="BH290" s="40">
        <f t="shared" si="110"/>
        <v>6.0630557801131774E-2</v>
      </c>
      <c r="BI290" s="40">
        <f t="shared" si="111"/>
        <v>0</v>
      </c>
      <c r="BJ290" s="40">
        <f t="shared" si="112"/>
        <v>9.2421441774491686E-2</v>
      </c>
      <c r="BK290" s="40">
        <f t="shared" si="113"/>
        <v>0.16051364365971107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 s="42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</row>
    <row r="291" spans="1:134" s="32" customFormat="1" ht="17" thickBot="1" x14ac:dyDescent="0.25">
      <c r="A291" s="124" t="str">
        <f>CONFIGURACAO!$C$4</f>
        <v>AREA 21</v>
      </c>
      <c r="B291" s="125">
        <v>289</v>
      </c>
      <c r="C291" s="249" t="s">
        <v>293</v>
      </c>
      <c r="D291" s="126">
        <f t="shared" si="95"/>
        <v>15</v>
      </c>
      <c r="E291" s="250" t="s">
        <v>626</v>
      </c>
      <c r="F291" s="250">
        <v>1</v>
      </c>
      <c r="G291" s="250">
        <v>1</v>
      </c>
      <c r="H291" s="250">
        <v>1</v>
      </c>
      <c r="I291" s="250">
        <v>1</v>
      </c>
      <c r="J291" s="87"/>
      <c r="K291" s="94"/>
      <c r="L291" s="94"/>
      <c r="M291" s="154">
        <f t="shared" si="114"/>
        <v>4</v>
      </c>
      <c r="N291">
        <v>1</v>
      </c>
      <c r="O291">
        <v>1</v>
      </c>
      <c r="P291">
        <v>2.5</v>
      </c>
      <c r="Q291">
        <v>1.5</v>
      </c>
      <c r="R291">
        <v>0</v>
      </c>
      <c r="S291">
        <v>0</v>
      </c>
      <c r="T291">
        <v>1.75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s="139">
        <f t="shared" si="98"/>
        <v>2</v>
      </c>
      <c r="AD291" s="140">
        <f t="shared" si="99"/>
        <v>4.5</v>
      </c>
      <c r="AE291" s="141">
        <f t="shared" si="96"/>
        <v>0</v>
      </c>
      <c r="AF291" s="263">
        <f t="shared" si="97"/>
        <v>0</v>
      </c>
      <c r="AG291" s="265">
        <f t="shared" si="115"/>
        <v>2</v>
      </c>
      <c r="AI291" s="37">
        <f>IFERROR(IF(M291&gt;0,(N291*CONFIGURACAO!$C$20)+(O291*CONFIGURACAO!$C$21)+(P291*CONFIGURACAO!$C$22)+(Q291*CONFIGURACAO!$C$23)+(R291*CONFIGURACAO!$C$24),""),"")</f>
        <v>390</v>
      </c>
      <c r="AJ291" s="38">
        <f>IF(S291=0,0,IF(CONFIGURACAO!$C$15="SIM",(IF(S291&gt;CONFIGURACAO!$C$16,CONFIGURACAO!$C$16*CONFIGURACAO!$C$25,S291*CONFIGURACAO!$C$25)),'PI AREA  P75'!S291*CONFIGURACAO!$C$25))</f>
        <v>0</v>
      </c>
      <c r="AK291" s="38">
        <f>IF(T291=0,0,IF(CONFIGURACAO!$C$17="SIM",(IF(T291&gt;CONFIGURACAO!$C$18,CONFIGURACAO!$C$18*CONFIGURACAO!$C$26,T291*CONFIGURACAO!$C$26)),'PI AREA  P75'!T291*CONFIGURACAO!$C$26))</f>
        <v>8.75</v>
      </c>
      <c r="AL291" s="38">
        <f>IFERROR(IF(M291&gt;0,(U291*CONFIGURACAO!$C$29)+(V291*CONFIGURACAO!$C$30),""),"")</f>
        <v>0</v>
      </c>
      <c r="AM291" s="38">
        <f>IF(W291=0,0,IF(CONFIGURACAO!$C$41="SIM",(IF(W291&gt;CONFIGURACAO!$C$41,CONFIGURACAO!$C$41*CONFIGURACAO!$C$31,W291*CONFIGURACAO!$C$31)),'PI AREA  P75'!W291*CONFIGURACAO!$C$31))</f>
        <v>0</v>
      </c>
      <c r="AN291" s="38">
        <f>IF(X291=0,0,IF(CONFIGURACAO!$C$39="SIM",(IF(X291&gt;CONFIGURACAO!$C$40,CONFIGURACAO!$C$40*CONFIGURACAO!$C$32,X291*CONFIGURACAO!$C$32)),'PI AREA  P75'!X291*CONFIGURACAO!$C$32))</f>
        <v>0</v>
      </c>
      <c r="AO291" s="38">
        <f>IFERROR(IF(M291&gt;0,(Y291*CONFIGURACAO!$C$33)+(Z291*CONFIGURACAO!$C$34)+(AA291*CONFIGURACAO!$C$35)+(AB291*CONFIGURACAO!$C$36),""),"")</f>
        <v>0</v>
      </c>
      <c r="AP291" s="38">
        <f>IF(AA291=0,0,IF(CONFIGURACAO!$C$46="SIM",(IF(AA291&gt;CONFIGURACAO!$C$47,CONFIGURACAO!$C$47*CONFIGURACAO!$C$35,AA291*CONFIGURACAO!$C$35)),'PI AREA  P75'!AA291*CONFIGURACAO!$C$35))</f>
        <v>0</v>
      </c>
      <c r="AQ291" s="38">
        <f>IF(AB291=0,0,IF(CONFIGURACAO!$C$44="SIM",(IF(AB291&gt;CONFIGURACAO!$C$45,CONFIGURACAO!$C$45*CONFIGURACAO!$C$36,AB291*CONFIGURACAO!$C$36)),'PI AREA  P75'!AB291*CONFIGURACAO!$C$36))</f>
        <v>0</v>
      </c>
      <c r="AR291" s="38">
        <f t="shared" si="116"/>
        <v>398.75</v>
      </c>
      <c r="AS291" s="68">
        <f>IF(AR291="","",$AR291-(($AS$2/CONFIGURACAO!$C$6)*$M291))</f>
        <v>98.75</v>
      </c>
      <c r="AT291" s="73">
        <f t="shared" si="100"/>
        <v>3</v>
      </c>
      <c r="AU291" s="75">
        <f>IF(AR291="","",$AR291-(($AU$2/CONFIGURACAO!$C$6)*$M291))</f>
        <v>-101.25</v>
      </c>
      <c r="AV291" s="76" t="str">
        <f t="shared" si="101"/>
        <v>NAO</v>
      </c>
      <c r="AW291" s="74">
        <f>IF(AR291="","",$AR291-(($AW$2/CONFIGURACAO!$C$6)*$M291))</f>
        <v>-301.25</v>
      </c>
      <c r="AX291" s="72" t="str">
        <f t="shared" si="102"/>
        <v>NAO</v>
      </c>
      <c r="AZ291" s="39">
        <f t="shared" si="103"/>
        <v>3.7442896648215186E-2</v>
      </c>
      <c r="BA291" s="146">
        <f t="shared" si="104"/>
        <v>7.75</v>
      </c>
      <c r="BB291" s="146">
        <f t="shared" si="105"/>
        <v>747</v>
      </c>
      <c r="BC291" s="32">
        <f t="shared" si="106"/>
        <v>772</v>
      </c>
      <c r="BD291" s="148"/>
      <c r="BE291" s="40">
        <f t="shared" si="107"/>
        <v>3.7257824143070044E-2</v>
      </c>
      <c r="BF291" s="40">
        <f t="shared" si="108"/>
        <v>3.8580246913580245E-2</v>
      </c>
      <c r="BG291" s="40">
        <f t="shared" si="109"/>
        <v>6.4234326824254881E-2</v>
      </c>
      <c r="BH291" s="40">
        <f t="shared" si="110"/>
        <v>6.0630557801131774E-2</v>
      </c>
      <c r="BI291" s="40">
        <f t="shared" si="111"/>
        <v>0</v>
      </c>
      <c r="BJ291" s="40">
        <f t="shared" si="112"/>
        <v>0</v>
      </c>
      <c r="BK291" s="40">
        <f t="shared" si="113"/>
        <v>0.2808988764044944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 s="42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</row>
    <row r="292" spans="1:134" s="32" customFormat="1" ht="17" thickBot="1" x14ac:dyDescent="0.25">
      <c r="A292" s="124" t="str">
        <f>CONFIGURACAO!$C$4</f>
        <v>AREA 21</v>
      </c>
      <c r="B292" s="125">
        <v>290</v>
      </c>
      <c r="C292" s="249" t="s">
        <v>293</v>
      </c>
      <c r="D292" s="126">
        <f t="shared" si="95"/>
        <v>16</v>
      </c>
      <c r="E292" s="250" t="s">
        <v>627</v>
      </c>
      <c r="F292" s="250">
        <v>0</v>
      </c>
      <c r="G292" s="250">
        <v>1</v>
      </c>
      <c r="H292" s="250">
        <v>1</v>
      </c>
      <c r="I292" s="250">
        <v>1</v>
      </c>
      <c r="J292" s="87"/>
      <c r="K292" s="94"/>
      <c r="L292" s="94"/>
      <c r="M292" s="154">
        <f t="shared" si="114"/>
        <v>3</v>
      </c>
      <c r="N292">
        <v>16.5</v>
      </c>
      <c r="O292">
        <v>13</v>
      </c>
      <c r="P292">
        <v>9</v>
      </c>
      <c r="Q292">
        <v>6</v>
      </c>
      <c r="R292">
        <v>2.25</v>
      </c>
      <c r="S292">
        <v>2.25</v>
      </c>
      <c r="T292">
        <v>1.75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2</v>
      </c>
      <c r="AB292">
        <v>0</v>
      </c>
      <c r="AC292" s="139">
        <f t="shared" si="98"/>
        <v>29.5</v>
      </c>
      <c r="AD292" s="140">
        <f t="shared" si="99"/>
        <v>38.5</v>
      </c>
      <c r="AE292" s="141">
        <f t="shared" si="96"/>
        <v>0</v>
      </c>
      <c r="AF292" s="263">
        <f t="shared" si="97"/>
        <v>0</v>
      </c>
      <c r="AG292" s="265">
        <f t="shared" si="115"/>
        <v>29.5</v>
      </c>
      <c r="AI292" s="37">
        <f>IFERROR(IF(M292&gt;0,(N292*CONFIGURACAO!$C$20)+(O292*CONFIGURACAO!$C$21)+(P292*CONFIGURACAO!$C$22)+(Q292*CONFIGURACAO!$C$23)+(R292*CONFIGURACAO!$C$24),""),"")</f>
        <v>3515</v>
      </c>
      <c r="AJ292" s="38">
        <f>IF(S292=0,0,IF(CONFIGURACAO!$C$15="SIM",(IF(S292&gt;CONFIGURACAO!$C$16,CONFIGURACAO!$C$16*CONFIGURACAO!$C$25,S292*CONFIGURACAO!$C$25)),'PI AREA  P75'!S292*CONFIGURACAO!$C$25))</f>
        <v>22.5</v>
      </c>
      <c r="AK292" s="38">
        <f>IF(T292=0,0,IF(CONFIGURACAO!$C$17="SIM",(IF(T292&gt;CONFIGURACAO!$C$18,CONFIGURACAO!$C$18*CONFIGURACAO!$C$26,T292*CONFIGURACAO!$C$26)),'PI AREA  P75'!T292*CONFIGURACAO!$C$26))</f>
        <v>8.75</v>
      </c>
      <c r="AL292" s="38">
        <f>IFERROR(IF(M292&gt;0,(U292*CONFIGURACAO!$C$29)+(V292*CONFIGURACAO!$C$30),""),"")</f>
        <v>0</v>
      </c>
      <c r="AM292" s="38">
        <f>IF(W292=0,0,IF(CONFIGURACAO!$C$41="SIM",(IF(W292&gt;CONFIGURACAO!$C$41,CONFIGURACAO!$C$41*CONFIGURACAO!$C$31,W292*CONFIGURACAO!$C$31)),'PI AREA  P75'!W292*CONFIGURACAO!$C$31))</f>
        <v>0</v>
      </c>
      <c r="AN292" s="38">
        <f>IF(X292=0,0,IF(CONFIGURACAO!$C$39="SIM",(IF(X292&gt;CONFIGURACAO!$C$40,CONFIGURACAO!$C$40*CONFIGURACAO!$C$32,X292*CONFIGURACAO!$C$32)),'PI AREA  P75'!X292*CONFIGURACAO!$C$32))</f>
        <v>0</v>
      </c>
      <c r="AO292" s="38">
        <f>IFERROR(IF(M292&gt;0,(Y292*CONFIGURACAO!$C$33)+(Z292*CONFIGURACAO!$C$34)+(AA292*CONFIGURACAO!$C$35)+(AB292*CONFIGURACAO!$C$36),""),"")</f>
        <v>50</v>
      </c>
      <c r="AP292" s="38">
        <f>IF(AA292=0,0,IF(CONFIGURACAO!$C$46="SIM",(IF(AA292&gt;CONFIGURACAO!$C$47,CONFIGURACAO!$C$47*CONFIGURACAO!$C$35,AA292*CONFIGURACAO!$C$35)),'PI AREA  P75'!AA292*CONFIGURACAO!$C$35))</f>
        <v>50</v>
      </c>
      <c r="AQ292" s="38">
        <f>IF(AB292=0,0,IF(CONFIGURACAO!$C$44="SIM",(IF(AB292&gt;CONFIGURACAO!$C$45,CONFIGURACAO!$C$45*CONFIGURACAO!$C$36,AB292*CONFIGURACAO!$C$36)),'PI AREA  P75'!AB292*CONFIGURACAO!$C$36))</f>
        <v>0</v>
      </c>
      <c r="AR292" s="38">
        <f t="shared" si="116"/>
        <v>3646.25</v>
      </c>
      <c r="AS292" s="68">
        <f>IF(AR292="","",$AR292-(($AS$2/CONFIGURACAO!$C$6)*$M292))</f>
        <v>3421.25</v>
      </c>
      <c r="AT292" s="73">
        <f t="shared" si="100"/>
        <v>3</v>
      </c>
      <c r="AU292" s="75">
        <f>IF(AR292="","",$AR292-(($AU$2/CONFIGURACAO!$C$6)*$M292))</f>
        <v>3271.25</v>
      </c>
      <c r="AV292" s="76">
        <f t="shared" si="101"/>
        <v>4</v>
      </c>
      <c r="AW292" s="74">
        <f>IF(AR292="","",$AR292-(($AW$2/CONFIGURACAO!$C$6)*$M292))</f>
        <v>3121.25</v>
      </c>
      <c r="AX292" s="72">
        <f t="shared" si="102"/>
        <v>5</v>
      </c>
      <c r="AZ292" s="39">
        <f t="shared" si="103"/>
        <v>0.3423853590057796</v>
      </c>
      <c r="BA292" s="146">
        <f t="shared" si="104"/>
        <v>52.75</v>
      </c>
      <c r="BB292" s="146">
        <f t="shared" si="105"/>
        <v>33</v>
      </c>
      <c r="BC292" s="32">
        <f t="shared" si="106"/>
        <v>31</v>
      </c>
      <c r="BD292" s="148"/>
      <c r="BE292" s="40">
        <f t="shared" si="107"/>
        <v>0.61475409836065575</v>
      </c>
      <c r="BF292" s="40">
        <f t="shared" si="108"/>
        <v>0.50154320987654322</v>
      </c>
      <c r="BG292" s="40">
        <f t="shared" si="109"/>
        <v>0.23124357656731759</v>
      </c>
      <c r="BH292" s="40">
        <f t="shared" si="110"/>
        <v>0.24252223120452709</v>
      </c>
      <c r="BI292" s="40">
        <f t="shared" si="111"/>
        <v>0.23987206823027721</v>
      </c>
      <c r="BJ292" s="40">
        <f t="shared" si="112"/>
        <v>0.20794824399260628</v>
      </c>
      <c r="BK292" s="40">
        <f t="shared" si="113"/>
        <v>0.2808988764044944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2</v>
      </c>
      <c r="BS292">
        <v>0</v>
      </c>
      <c r="BT292" s="4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</row>
    <row r="293" spans="1:134" s="32" customFormat="1" ht="17" thickBot="1" x14ac:dyDescent="0.25">
      <c r="A293" s="124" t="str">
        <f>CONFIGURACAO!$C$4</f>
        <v>AREA 21</v>
      </c>
      <c r="B293" s="125">
        <v>291</v>
      </c>
      <c r="C293" s="249" t="s">
        <v>293</v>
      </c>
      <c r="D293" s="126">
        <f t="shared" si="95"/>
        <v>17</v>
      </c>
      <c r="E293" s="250" t="s">
        <v>628</v>
      </c>
      <c r="F293" s="250">
        <v>1</v>
      </c>
      <c r="G293" s="250">
        <v>1</v>
      </c>
      <c r="H293" s="250">
        <v>1</v>
      </c>
      <c r="I293" s="250">
        <v>1</v>
      </c>
      <c r="J293" s="87"/>
      <c r="K293" s="94"/>
      <c r="L293" s="94"/>
      <c r="M293" s="154">
        <f t="shared" si="114"/>
        <v>4</v>
      </c>
      <c r="N293">
        <v>4</v>
      </c>
      <c r="O293">
        <v>3</v>
      </c>
      <c r="P293">
        <v>5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s="139">
        <f t="shared" si="98"/>
        <v>7</v>
      </c>
      <c r="AD293" s="140">
        <f t="shared" si="99"/>
        <v>12</v>
      </c>
      <c r="AE293" s="141">
        <f t="shared" si="96"/>
        <v>0</v>
      </c>
      <c r="AF293" s="263">
        <f t="shared" si="97"/>
        <v>0</v>
      </c>
      <c r="AG293" s="265">
        <f t="shared" si="115"/>
        <v>7</v>
      </c>
      <c r="AI293" s="37">
        <f>IFERROR(IF(M293&gt;0,(N293*CONFIGURACAO!$C$20)+(O293*CONFIGURACAO!$C$21)+(P293*CONFIGURACAO!$C$22)+(Q293*CONFIGURACAO!$C$23)+(R293*CONFIGURACAO!$C$24),""),"")</f>
        <v>980</v>
      </c>
      <c r="AJ293" s="38">
        <f>IF(S293=0,0,IF(CONFIGURACAO!$C$15="SIM",(IF(S293&gt;CONFIGURACAO!$C$16,CONFIGURACAO!$C$16*CONFIGURACAO!$C$25,S293*CONFIGURACAO!$C$25)),'PI AREA  P75'!S293*CONFIGURACAO!$C$25))</f>
        <v>0</v>
      </c>
      <c r="AK293" s="38">
        <f>IF(T293=0,0,IF(CONFIGURACAO!$C$17="SIM",(IF(T293&gt;CONFIGURACAO!$C$18,CONFIGURACAO!$C$18*CONFIGURACAO!$C$26,T293*CONFIGURACAO!$C$26)),'PI AREA  P75'!T293*CONFIGURACAO!$C$26))</f>
        <v>0</v>
      </c>
      <c r="AL293" s="38">
        <f>IFERROR(IF(M293&gt;0,(U293*CONFIGURACAO!$C$29)+(V293*CONFIGURACAO!$C$30),""),"")</f>
        <v>0</v>
      </c>
      <c r="AM293" s="38">
        <f>IF(W293=0,0,IF(CONFIGURACAO!$C$41="SIM",(IF(W293&gt;CONFIGURACAO!$C$41,CONFIGURACAO!$C$41*CONFIGURACAO!$C$31,W293*CONFIGURACAO!$C$31)),'PI AREA  P75'!W293*CONFIGURACAO!$C$31))</f>
        <v>0</v>
      </c>
      <c r="AN293" s="38">
        <f>IF(X293=0,0,IF(CONFIGURACAO!$C$39="SIM",(IF(X293&gt;CONFIGURACAO!$C$40,CONFIGURACAO!$C$40*CONFIGURACAO!$C$32,X293*CONFIGURACAO!$C$32)),'PI AREA  P75'!X293*CONFIGURACAO!$C$32))</f>
        <v>0</v>
      </c>
      <c r="AO293" s="38">
        <f>IFERROR(IF(M293&gt;0,(Y293*CONFIGURACAO!$C$33)+(Z293*CONFIGURACAO!$C$34)+(AA293*CONFIGURACAO!$C$35)+(AB293*CONFIGURACAO!$C$36),""),"")</f>
        <v>0</v>
      </c>
      <c r="AP293" s="38">
        <f>IF(AA293=0,0,IF(CONFIGURACAO!$C$46="SIM",(IF(AA293&gt;CONFIGURACAO!$C$47,CONFIGURACAO!$C$47*CONFIGURACAO!$C$35,AA293*CONFIGURACAO!$C$35)),'PI AREA  P75'!AA293*CONFIGURACAO!$C$35))</f>
        <v>0</v>
      </c>
      <c r="AQ293" s="38">
        <f>IF(AB293=0,0,IF(CONFIGURACAO!$C$44="SIM",(IF(AB293&gt;CONFIGURACAO!$C$45,CONFIGURACAO!$C$45*CONFIGURACAO!$C$36,AB293*CONFIGURACAO!$C$36)),'PI AREA  P75'!AB293*CONFIGURACAO!$C$36))</f>
        <v>0</v>
      </c>
      <c r="AR293" s="38">
        <f t="shared" si="116"/>
        <v>980</v>
      </c>
      <c r="AS293" s="68">
        <f>IF(AR293="","",$AR293-(($AS$2/CONFIGURACAO!$C$6)*$M293))</f>
        <v>680</v>
      </c>
      <c r="AT293" s="73">
        <f t="shared" si="100"/>
        <v>3</v>
      </c>
      <c r="AU293" s="75">
        <f>IF(AR293="","",$AR293-(($AU$2/CONFIGURACAO!$C$6)*$M293))</f>
        <v>480</v>
      </c>
      <c r="AV293" s="76">
        <f t="shared" si="101"/>
        <v>4</v>
      </c>
      <c r="AW293" s="74">
        <f>IF(AR293="","",$AR293-(($AW$2/CONFIGURACAO!$C$6)*$M293))</f>
        <v>280</v>
      </c>
      <c r="AX293" s="72">
        <f t="shared" si="102"/>
        <v>5</v>
      </c>
      <c r="AZ293" s="39">
        <f t="shared" si="103"/>
        <v>9.2022667624453616E-2</v>
      </c>
      <c r="BA293" s="146">
        <f t="shared" si="104"/>
        <v>13</v>
      </c>
      <c r="BB293" s="146">
        <f t="shared" si="105"/>
        <v>545</v>
      </c>
      <c r="BC293" s="32">
        <f t="shared" si="106"/>
        <v>402</v>
      </c>
      <c r="BD293" s="148"/>
      <c r="BE293" s="40">
        <f t="shared" si="107"/>
        <v>0.14903129657228018</v>
      </c>
      <c r="BF293" s="40">
        <f t="shared" si="108"/>
        <v>0.11574074074074073</v>
      </c>
      <c r="BG293" s="40">
        <f t="shared" si="109"/>
        <v>0.12846865364850976</v>
      </c>
      <c r="BH293" s="40">
        <f t="shared" si="110"/>
        <v>4.042037186742118E-2</v>
      </c>
      <c r="BI293" s="40">
        <f t="shared" si="111"/>
        <v>0</v>
      </c>
      <c r="BJ293" s="40">
        <f t="shared" si="112"/>
        <v>0</v>
      </c>
      <c r="BK293" s="40">
        <f t="shared" si="113"/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 s="42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</row>
    <row r="294" spans="1:134" s="32" customFormat="1" ht="17" thickBot="1" x14ac:dyDescent="0.25">
      <c r="A294" s="124" t="str">
        <f>CONFIGURACAO!$C$4</f>
        <v>AREA 21</v>
      </c>
      <c r="B294" s="125">
        <v>292</v>
      </c>
      <c r="C294" s="249" t="s">
        <v>293</v>
      </c>
      <c r="D294" s="126">
        <f t="shared" si="95"/>
        <v>18</v>
      </c>
      <c r="E294" s="250" t="s">
        <v>629</v>
      </c>
      <c r="F294" s="250">
        <v>1</v>
      </c>
      <c r="G294" s="250">
        <v>1</v>
      </c>
      <c r="H294" s="250">
        <v>1</v>
      </c>
      <c r="I294" s="250">
        <v>1</v>
      </c>
      <c r="J294" s="87"/>
      <c r="K294" s="94"/>
      <c r="L294" s="94"/>
      <c r="M294" s="154">
        <f t="shared" si="114"/>
        <v>4</v>
      </c>
      <c r="N294">
        <v>0.75</v>
      </c>
      <c r="O294">
        <v>1</v>
      </c>
      <c r="P294">
        <v>13</v>
      </c>
      <c r="Q294">
        <v>3</v>
      </c>
      <c r="R294">
        <v>1</v>
      </c>
      <c r="S294">
        <v>18.75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1</v>
      </c>
      <c r="AA294">
        <v>3</v>
      </c>
      <c r="AB294">
        <v>0</v>
      </c>
      <c r="AC294" s="139">
        <f t="shared" si="98"/>
        <v>1.75</v>
      </c>
      <c r="AD294" s="140">
        <f t="shared" si="99"/>
        <v>14.75</v>
      </c>
      <c r="AE294" s="141">
        <f t="shared" si="96"/>
        <v>0</v>
      </c>
      <c r="AF294" s="263">
        <f t="shared" si="97"/>
        <v>1</v>
      </c>
      <c r="AG294" s="265">
        <f t="shared" si="115"/>
        <v>2.75</v>
      </c>
      <c r="AI294" s="37">
        <f>IFERROR(IF(M294&gt;0,(N294*CONFIGURACAO!$C$20)+(O294*CONFIGURACAO!$C$21)+(P294*CONFIGURACAO!$C$22)+(Q294*CONFIGURACAO!$C$23)+(R294*CONFIGURACAO!$C$24),""),"")</f>
        <v>1075</v>
      </c>
      <c r="AJ294" s="38">
        <f>IF(S294=0,0,IF(CONFIGURACAO!$C$15="SIM",(IF(S294&gt;CONFIGURACAO!$C$16,CONFIGURACAO!$C$16*CONFIGURACAO!$C$25,S294*CONFIGURACAO!$C$25)),'PI AREA  P75'!S294*CONFIGURACAO!$C$25))</f>
        <v>40</v>
      </c>
      <c r="AK294" s="38">
        <f>IF(T294=0,0,IF(CONFIGURACAO!$C$17="SIM",(IF(T294&gt;CONFIGURACAO!$C$18,CONFIGURACAO!$C$18*CONFIGURACAO!$C$26,T294*CONFIGURACAO!$C$26)),'PI AREA  P75'!T294*CONFIGURACAO!$C$26))</f>
        <v>20</v>
      </c>
      <c r="AL294" s="38">
        <f>IFERROR(IF(M294&gt;0,(U294*CONFIGURACAO!$C$29)+(V294*CONFIGURACAO!$C$30),""),"")</f>
        <v>0</v>
      </c>
      <c r="AM294" s="38">
        <f>IF(W294=0,0,IF(CONFIGURACAO!$C$41="SIM",(IF(W294&gt;CONFIGURACAO!$C$41,CONFIGURACAO!$C$41*CONFIGURACAO!$C$31,W294*CONFIGURACAO!$C$31)),'PI AREA  P75'!W294*CONFIGURACAO!$C$31))</f>
        <v>50</v>
      </c>
      <c r="AN294" s="38">
        <f>IF(X294=0,0,IF(CONFIGURACAO!$C$39="SIM",(IF(X294&gt;CONFIGURACAO!$C$40,CONFIGURACAO!$C$40*CONFIGURACAO!$C$32,X294*CONFIGURACAO!$C$32)),'PI AREA  P75'!X294*CONFIGURACAO!$C$32))</f>
        <v>0</v>
      </c>
      <c r="AO294" s="38">
        <f>IFERROR(IF(M294&gt;0,(Y294*CONFIGURACAO!$C$33)+(Z294*CONFIGURACAO!$C$34)+(AA294*CONFIGURACAO!$C$35)+(AB294*CONFIGURACAO!$C$36),""),"")</f>
        <v>125</v>
      </c>
      <c r="AP294" s="38">
        <f>IF(AA294=0,0,IF(CONFIGURACAO!$C$46="SIM",(IF(AA294&gt;CONFIGURACAO!$C$47,CONFIGURACAO!$C$47*CONFIGURACAO!$C$35,AA294*CONFIGURACAO!$C$35)),'PI AREA  P75'!AA294*CONFIGURACAO!$C$35))</f>
        <v>75</v>
      </c>
      <c r="AQ294" s="38">
        <f>IF(AB294=0,0,IF(CONFIGURACAO!$C$44="SIM",(IF(AB294&gt;CONFIGURACAO!$C$45,CONFIGURACAO!$C$45*CONFIGURACAO!$C$36,AB294*CONFIGURACAO!$C$36)),'PI AREA  P75'!AB294*CONFIGURACAO!$C$36))</f>
        <v>0</v>
      </c>
      <c r="AR294" s="38">
        <f t="shared" si="116"/>
        <v>1385</v>
      </c>
      <c r="AS294" s="68">
        <f>IF(AR294="","",$AR294-(($AS$2/CONFIGURACAO!$C$6)*$M294))</f>
        <v>1085</v>
      </c>
      <c r="AT294" s="73">
        <f t="shared" si="100"/>
        <v>3</v>
      </c>
      <c r="AU294" s="75">
        <f>IF(AR294="","",$AR294-(($AU$2/CONFIGURACAO!$C$6)*$M294))</f>
        <v>885</v>
      </c>
      <c r="AV294" s="76">
        <f t="shared" si="101"/>
        <v>4</v>
      </c>
      <c r="AW294" s="74">
        <f>IF(AR294="","",$AR294-(($AW$2/CONFIGURACAO!$C$6)*$M294))</f>
        <v>685</v>
      </c>
      <c r="AX294" s="72">
        <f t="shared" si="102"/>
        <v>5</v>
      </c>
      <c r="AZ294" s="39">
        <f t="shared" si="103"/>
        <v>0.13005244353047782</v>
      </c>
      <c r="BA294" s="146">
        <f t="shared" si="104"/>
        <v>46.5</v>
      </c>
      <c r="BB294" s="146">
        <f t="shared" si="105"/>
        <v>48</v>
      </c>
      <c r="BC294" s="32">
        <f t="shared" si="106"/>
        <v>234</v>
      </c>
      <c r="BD294" s="148"/>
      <c r="BE294" s="40">
        <f t="shared" si="107"/>
        <v>2.7943368107302535E-2</v>
      </c>
      <c r="BF294" s="40">
        <f t="shared" si="108"/>
        <v>3.8580246913580245E-2</v>
      </c>
      <c r="BG294" s="40">
        <f t="shared" si="109"/>
        <v>0.33401849948612539</v>
      </c>
      <c r="BH294" s="40">
        <f t="shared" si="110"/>
        <v>0.12126111560226355</v>
      </c>
      <c r="BI294" s="40">
        <f t="shared" si="111"/>
        <v>0.10660980810234541</v>
      </c>
      <c r="BJ294" s="40">
        <f t="shared" si="112"/>
        <v>1.7329020332717191</v>
      </c>
      <c r="BK294" s="40">
        <f t="shared" si="113"/>
        <v>0.6420545746388443</v>
      </c>
      <c r="BL294">
        <v>0</v>
      </c>
      <c r="BM294">
        <v>0</v>
      </c>
      <c r="BN294">
        <v>1</v>
      </c>
      <c r="BO294">
        <v>0</v>
      </c>
      <c r="BP294">
        <v>0</v>
      </c>
      <c r="BQ294">
        <v>1</v>
      </c>
      <c r="BR294">
        <v>3</v>
      </c>
      <c r="BS294">
        <v>0</v>
      </c>
      <c r="BT294" s="42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</row>
    <row r="295" spans="1:134" s="32" customFormat="1" ht="17" thickBot="1" x14ac:dyDescent="0.25">
      <c r="A295" s="124" t="str">
        <f>CONFIGURACAO!$C$4</f>
        <v>AREA 21</v>
      </c>
      <c r="B295" s="125">
        <v>293</v>
      </c>
      <c r="C295" s="249" t="s">
        <v>293</v>
      </c>
      <c r="D295" s="126">
        <f t="shared" si="95"/>
        <v>19</v>
      </c>
      <c r="E295" s="250" t="s">
        <v>630</v>
      </c>
      <c r="F295" s="250">
        <v>1</v>
      </c>
      <c r="G295" s="250">
        <v>1</v>
      </c>
      <c r="H295" s="250">
        <v>1</v>
      </c>
      <c r="I295" s="250">
        <v>1</v>
      </c>
      <c r="J295" s="87"/>
      <c r="K295" s="94"/>
      <c r="L295" s="94"/>
      <c r="M295" s="154">
        <f t="shared" si="114"/>
        <v>4</v>
      </c>
      <c r="N295">
        <v>3</v>
      </c>
      <c r="O295">
        <v>3.75</v>
      </c>
      <c r="P295">
        <v>7.5</v>
      </c>
      <c r="Q295">
        <v>2.25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</v>
      </c>
      <c r="AC295" s="139">
        <f t="shared" si="98"/>
        <v>6.75</v>
      </c>
      <c r="AD295" s="140">
        <f t="shared" si="99"/>
        <v>14.25</v>
      </c>
      <c r="AE295" s="141">
        <f t="shared" si="96"/>
        <v>0</v>
      </c>
      <c r="AF295" s="263">
        <f t="shared" si="97"/>
        <v>0</v>
      </c>
      <c r="AG295" s="265">
        <f t="shared" si="115"/>
        <v>6.75</v>
      </c>
      <c r="AI295" s="37">
        <f>IFERROR(IF(M295&gt;0,(N295*CONFIGURACAO!$C$20)+(O295*CONFIGURACAO!$C$21)+(P295*CONFIGURACAO!$C$22)+(Q295*CONFIGURACAO!$C$23)+(R295*CONFIGURACAO!$C$24),""),"")</f>
        <v>1140</v>
      </c>
      <c r="AJ295" s="38">
        <f>IF(S295=0,0,IF(CONFIGURACAO!$C$15="SIM",(IF(S295&gt;CONFIGURACAO!$C$16,CONFIGURACAO!$C$16*CONFIGURACAO!$C$25,S295*CONFIGURACAO!$C$25)),'PI AREA  P75'!S295*CONFIGURACAO!$C$25))</f>
        <v>10</v>
      </c>
      <c r="AK295" s="38">
        <f>IF(T295=0,0,IF(CONFIGURACAO!$C$17="SIM",(IF(T295&gt;CONFIGURACAO!$C$18,CONFIGURACAO!$C$18*CONFIGURACAO!$C$26,T295*CONFIGURACAO!$C$26)),'PI AREA  P75'!T295*CONFIGURACAO!$C$26))</f>
        <v>5</v>
      </c>
      <c r="AL295" s="38">
        <f>IFERROR(IF(M295&gt;0,(U295*CONFIGURACAO!$C$29)+(V295*CONFIGURACAO!$C$30),""),"")</f>
        <v>0</v>
      </c>
      <c r="AM295" s="38">
        <f>IF(W295=0,0,IF(CONFIGURACAO!$C$41="SIM",(IF(W295&gt;CONFIGURACAO!$C$41,CONFIGURACAO!$C$41*CONFIGURACAO!$C$31,W295*CONFIGURACAO!$C$31)),'PI AREA  P75'!W295*CONFIGURACAO!$C$31))</f>
        <v>0</v>
      </c>
      <c r="AN295" s="38">
        <f>IF(X295=0,0,IF(CONFIGURACAO!$C$39="SIM",(IF(X295&gt;CONFIGURACAO!$C$40,CONFIGURACAO!$C$40*CONFIGURACAO!$C$32,X295*CONFIGURACAO!$C$32)),'PI AREA  P75'!X295*CONFIGURACAO!$C$32))</f>
        <v>0</v>
      </c>
      <c r="AO295" s="38">
        <f>IFERROR(IF(M295&gt;0,(Y295*CONFIGURACAO!$C$33)+(Z295*CONFIGURACAO!$C$34)+(AA295*CONFIGURACAO!$C$35)+(AB295*CONFIGURACAO!$C$36),""),"")</f>
        <v>20</v>
      </c>
      <c r="AP295" s="38">
        <f>IF(AA295=0,0,IF(CONFIGURACAO!$C$46="SIM",(IF(AA295&gt;CONFIGURACAO!$C$47,CONFIGURACAO!$C$47*CONFIGURACAO!$C$35,AA295*CONFIGURACAO!$C$35)),'PI AREA  P75'!AA295*CONFIGURACAO!$C$35))</f>
        <v>0</v>
      </c>
      <c r="AQ295" s="38">
        <f>IF(AB295=0,0,IF(CONFIGURACAO!$C$44="SIM",(IF(AB295&gt;CONFIGURACAO!$C$45,CONFIGURACAO!$C$45*CONFIGURACAO!$C$36,AB295*CONFIGURACAO!$C$36)),'PI AREA  P75'!AB295*CONFIGURACAO!$C$36))</f>
        <v>20</v>
      </c>
      <c r="AR295" s="38">
        <f t="shared" si="116"/>
        <v>1195</v>
      </c>
      <c r="AS295" s="68">
        <f>IF(AR295="","",$AR295-(($AS$2/CONFIGURACAO!$C$6)*$M295))</f>
        <v>895</v>
      </c>
      <c r="AT295" s="73">
        <f t="shared" si="100"/>
        <v>3</v>
      </c>
      <c r="AU295" s="75">
        <f>IF(AR295="","",$AR295-(($AU$2/CONFIGURACAO!$C$6)*$M295))</f>
        <v>695</v>
      </c>
      <c r="AV295" s="76">
        <f t="shared" si="101"/>
        <v>4</v>
      </c>
      <c r="AW295" s="74">
        <f>IF(AR295="","",$AR295-(($AW$2/CONFIGURACAO!$C$6)*$M295))</f>
        <v>495</v>
      </c>
      <c r="AX295" s="72">
        <f t="shared" si="102"/>
        <v>5</v>
      </c>
      <c r="AZ295" s="39">
        <f t="shared" si="103"/>
        <v>0.11221131409308374</v>
      </c>
      <c r="BA295" s="146">
        <f t="shared" si="104"/>
        <v>20.5</v>
      </c>
      <c r="BB295" s="146">
        <f t="shared" si="105"/>
        <v>307</v>
      </c>
      <c r="BC295" s="32">
        <f t="shared" si="106"/>
        <v>306</v>
      </c>
      <c r="BD295" s="148"/>
      <c r="BE295" s="40">
        <f t="shared" si="107"/>
        <v>0.11177347242921014</v>
      </c>
      <c r="BF295" s="40">
        <f t="shared" si="108"/>
        <v>0.14467592592592593</v>
      </c>
      <c r="BG295" s="40">
        <f t="shared" si="109"/>
        <v>0.19270298047276466</v>
      </c>
      <c r="BH295" s="40">
        <f t="shared" si="110"/>
        <v>9.0945836701697647E-2</v>
      </c>
      <c r="BI295" s="40">
        <f t="shared" si="111"/>
        <v>0</v>
      </c>
      <c r="BJ295" s="40">
        <f t="shared" si="112"/>
        <v>9.2421441774491686E-2</v>
      </c>
      <c r="BK295" s="40">
        <f t="shared" si="113"/>
        <v>0.16051364365971107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2</v>
      </c>
      <c r="BT295" s="42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</row>
    <row r="296" spans="1:134" s="32" customFormat="1" ht="17" thickBot="1" x14ac:dyDescent="0.25">
      <c r="A296" s="124" t="str">
        <f>CONFIGURACAO!$C$4</f>
        <v>AREA 21</v>
      </c>
      <c r="B296" s="125">
        <v>294</v>
      </c>
      <c r="C296" s="249" t="s">
        <v>293</v>
      </c>
      <c r="D296" s="126">
        <f t="shared" si="95"/>
        <v>20</v>
      </c>
      <c r="E296" s="250" t="s">
        <v>631</v>
      </c>
      <c r="F296" s="250">
        <v>1</v>
      </c>
      <c r="G296" s="250">
        <v>1</v>
      </c>
      <c r="H296" s="250">
        <v>1</v>
      </c>
      <c r="I296" s="250">
        <v>1</v>
      </c>
      <c r="J296" s="87"/>
      <c r="K296" s="94"/>
      <c r="L296" s="94"/>
      <c r="M296" s="154">
        <f t="shared" si="114"/>
        <v>4</v>
      </c>
      <c r="N296">
        <v>9.25</v>
      </c>
      <c r="O296">
        <v>3</v>
      </c>
      <c r="P296">
        <v>1.5</v>
      </c>
      <c r="Q296">
        <v>0.75</v>
      </c>
      <c r="R296">
        <v>2</v>
      </c>
      <c r="S296">
        <v>0.75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s="139">
        <f t="shared" si="98"/>
        <v>12.25</v>
      </c>
      <c r="AD296" s="140">
        <f t="shared" si="99"/>
        <v>13.75</v>
      </c>
      <c r="AE296" s="141">
        <f t="shared" si="96"/>
        <v>0</v>
      </c>
      <c r="AF296" s="263">
        <f t="shared" si="97"/>
        <v>0</v>
      </c>
      <c r="AG296" s="265">
        <f t="shared" si="115"/>
        <v>12.25</v>
      </c>
      <c r="AI296" s="37">
        <f>IFERROR(IF(M296&gt;0,(N296*CONFIGURACAO!$C$20)+(O296*CONFIGURACAO!$C$21)+(P296*CONFIGURACAO!$C$22)+(Q296*CONFIGURACAO!$C$23)+(R296*CONFIGURACAO!$C$24),""),"")</f>
        <v>1325</v>
      </c>
      <c r="AJ296" s="38">
        <f>IF(S296=0,0,IF(CONFIGURACAO!$C$15="SIM",(IF(S296&gt;CONFIGURACAO!$C$16,CONFIGURACAO!$C$16*CONFIGURACAO!$C$25,S296*CONFIGURACAO!$C$25)),'PI AREA  P75'!S296*CONFIGURACAO!$C$25))</f>
        <v>7.5</v>
      </c>
      <c r="AK296" s="38">
        <f>IF(T296=0,0,IF(CONFIGURACAO!$C$17="SIM",(IF(T296&gt;CONFIGURACAO!$C$18,CONFIGURACAO!$C$18*CONFIGURACAO!$C$26,T296*CONFIGURACAO!$C$26)),'PI AREA  P75'!T296*CONFIGURACAO!$C$26))</f>
        <v>0</v>
      </c>
      <c r="AL296" s="38">
        <f>IFERROR(IF(M296&gt;0,(U296*CONFIGURACAO!$C$29)+(V296*CONFIGURACAO!$C$30),""),"")</f>
        <v>0</v>
      </c>
      <c r="AM296" s="38">
        <f>IF(W296=0,0,IF(CONFIGURACAO!$C$41="SIM",(IF(W296&gt;CONFIGURACAO!$C$41,CONFIGURACAO!$C$41*CONFIGURACAO!$C$31,W296*CONFIGURACAO!$C$31)),'PI AREA  P75'!W296*CONFIGURACAO!$C$31))</f>
        <v>0</v>
      </c>
      <c r="AN296" s="38">
        <f>IF(X296=0,0,IF(CONFIGURACAO!$C$39="SIM",(IF(X296&gt;CONFIGURACAO!$C$40,CONFIGURACAO!$C$40*CONFIGURACAO!$C$32,X296*CONFIGURACAO!$C$32)),'PI AREA  P75'!X296*CONFIGURACAO!$C$32))</f>
        <v>0</v>
      </c>
      <c r="AO296" s="38">
        <f>IFERROR(IF(M296&gt;0,(Y296*CONFIGURACAO!$C$33)+(Z296*CONFIGURACAO!$C$34)+(AA296*CONFIGURACAO!$C$35)+(AB296*CONFIGURACAO!$C$36),""),"")</f>
        <v>0</v>
      </c>
      <c r="AP296" s="38">
        <f>IF(AA296=0,0,IF(CONFIGURACAO!$C$46="SIM",(IF(AA296&gt;CONFIGURACAO!$C$47,CONFIGURACAO!$C$47*CONFIGURACAO!$C$35,AA296*CONFIGURACAO!$C$35)),'PI AREA  P75'!AA296*CONFIGURACAO!$C$35))</f>
        <v>0</v>
      </c>
      <c r="AQ296" s="38">
        <f>IF(AB296=0,0,IF(CONFIGURACAO!$C$44="SIM",(IF(AB296&gt;CONFIGURACAO!$C$45,CONFIGURACAO!$C$45*CONFIGURACAO!$C$36,AB296*CONFIGURACAO!$C$36)),'PI AREA  P75'!AB296*CONFIGURACAO!$C$36))</f>
        <v>0</v>
      </c>
      <c r="AR296" s="38">
        <f t="shared" si="116"/>
        <v>1332.5</v>
      </c>
      <c r="AS296" s="68">
        <f>IF(AR296="","",$AR296-(($AS$2/CONFIGURACAO!$C$6)*$M296))</f>
        <v>1032.5</v>
      </c>
      <c r="AT296" s="73">
        <f t="shared" si="100"/>
        <v>3</v>
      </c>
      <c r="AU296" s="75">
        <f>IF(AR296="","",$AR296-(($AU$2/CONFIGURACAO!$C$6)*$M296))</f>
        <v>832.5</v>
      </c>
      <c r="AV296" s="76">
        <f t="shared" si="101"/>
        <v>4</v>
      </c>
      <c r="AW296" s="74">
        <f>IF(AR296="","",$AR296-(($AW$2/CONFIGURACAO!$C$6)*$M296))</f>
        <v>632.5</v>
      </c>
      <c r="AX296" s="72">
        <f t="shared" si="102"/>
        <v>5</v>
      </c>
      <c r="AZ296" s="39">
        <f t="shared" si="103"/>
        <v>0.12512265776488207</v>
      </c>
      <c r="BA296" s="146">
        <f t="shared" si="104"/>
        <v>17.25</v>
      </c>
      <c r="BB296" s="146">
        <f t="shared" si="105"/>
        <v>413</v>
      </c>
      <c r="BC296" s="32">
        <f t="shared" si="106"/>
        <v>257</v>
      </c>
      <c r="BD296" s="148"/>
      <c r="BE296" s="40">
        <f t="shared" si="107"/>
        <v>0.34463487332339793</v>
      </c>
      <c r="BF296" s="40">
        <f t="shared" si="108"/>
        <v>0.11574074074074073</v>
      </c>
      <c r="BG296" s="40">
        <f t="shared" si="109"/>
        <v>3.8540596094552924E-2</v>
      </c>
      <c r="BH296" s="40">
        <f t="shared" si="110"/>
        <v>3.0315278900565887E-2</v>
      </c>
      <c r="BI296" s="40">
        <f t="shared" si="111"/>
        <v>0.21321961620469082</v>
      </c>
      <c r="BJ296" s="40">
        <f t="shared" si="112"/>
        <v>6.9316081330868765E-2</v>
      </c>
      <c r="BK296" s="40">
        <f t="shared" si="113"/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 s="42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</row>
    <row r="297" spans="1:134" s="32" customFormat="1" ht="17" thickBot="1" x14ac:dyDescent="0.25">
      <c r="A297" s="124" t="str">
        <f>CONFIGURACAO!$C$4</f>
        <v>AREA 21</v>
      </c>
      <c r="B297" s="125">
        <v>295</v>
      </c>
      <c r="C297" s="249" t="s">
        <v>293</v>
      </c>
      <c r="D297" s="126">
        <f t="shared" si="95"/>
        <v>21</v>
      </c>
      <c r="E297" s="250" t="s">
        <v>632</v>
      </c>
      <c r="F297" s="250">
        <v>1</v>
      </c>
      <c r="G297" s="250">
        <v>1</v>
      </c>
      <c r="H297" s="250">
        <v>1</v>
      </c>
      <c r="I297" s="250">
        <v>1</v>
      </c>
      <c r="J297" s="87"/>
      <c r="K297" s="94"/>
      <c r="L297" s="94"/>
      <c r="M297" s="154">
        <f t="shared" si="114"/>
        <v>4</v>
      </c>
      <c r="N297">
        <v>1</v>
      </c>
      <c r="O297">
        <v>5.25</v>
      </c>
      <c r="P297">
        <v>5.5</v>
      </c>
      <c r="Q297">
        <v>2</v>
      </c>
      <c r="R297">
        <v>1</v>
      </c>
      <c r="S297">
        <v>1.75</v>
      </c>
      <c r="T297">
        <v>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3</v>
      </c>
      <c r="AA297">
        <v>3</v>
      </c>
      <c r="AB297">
        <v>0</v>
      </c>
      <c r="AC297" s="139">
        <f t="shared" si="98"/>
        <v>6.25</v>
      </c>
      <c r="AD297" s="140">
        <f t="shared" si="99"/>
        <v>11.75</v>
      </c>
      <c r="AE297" s="141">
        <f t="shared" si="96"/>
        <v>0</v>
      </c>
      <c r="AF297" s="263">
        <f t="shared" si="97"/>
        <v>3</v>
      </c>
      <c r="AG297" s="265">
        <f t="shared" si="115"/>
        <v>9.25</v>
      </c>
      <c r="AI297" s="37">
        <f>IFERROR(IF(M297&gt;0,(N297*CONFIGURACAO!$C$20)+(O297*CONFIGURACAO!$C$21)+(P297*CONFIGURACAO!$C$22)+(Q297*CONFIGURACAO!$C$23)+(R297*CONFIGURACAO!$C$24),""),"")</f>
        <v>950</v>
      </c>
      <c r="AJ297" s="38">
        <f>IF(S297=0,0,IF(CONFIGURACAO!$C$15="SIM",(IF(S297&gt;CONFIGURACAO!$C$16,CONFIGURACAO!$C$16*CONFIGURACAO!$C$25,S297*CONFIGURACAO!$C$25)),'PI AREA  P75'!S297*CONFIGURACAO!$C$25))</f>
        <v>17.5</v>
      </c>
      <c r="AK297" s="38">
        <f>IF(T297=0,0,IF(CONFIGURACAO!$C$17="SIM",(IF(T297&gt;CONFIGURACAO!$C$18,CONFIGURACAO!$C$18*CONFIGURACAO!$C$26,T297*CONFIGURACAO!$C$26)),'PI AREA  P75'!T297*CONFIGURACAO!$C$26))</f>
        <v>15</v>
      </c>
      <c r="AL297" s="38">
        <f>IFERROR(IF(M297&gt;0,(U297*CONFIGURACAO!$C$29)+(V297*CONFIGURACAO!$C$30),""),"")</f>
        <v>0</v>
      </c>
      <c r="AM297" s="38">
        <f>IF(W297=0,0,IF(CONFIGURACAO!$C$41="SIM",(IF(W297&gt;CONFIGURACAO!$C$41,CONFIGURACAO!$C$41*CONFIGURACAO!$C$31,W297*CONFIGURACAO!$C$31)),'PI AREA  P75'!W297*CONFIGURACAO!$C$31))</f>
        <v>0</v>
      </c>
      <c r="AN297" s="38">
        <f>IF(X297=0,0,IF(CONFIGURACAO!$C$39="SIM",(IF(X297&gt;CONFIGURACAO!$C$40,CONFIGURACAO!$C$40*CONFIGURACAO!$C$32,X297*CONFIGURACAO!$C$32)),'PI AREA  P75'!X297*CONFIGURACAO!$C$32))</f>
        <v>0</v>
      </c>
      <c r="AO297" s="38">
        <f>IFERROR(IF(M297&gt;0,(Y297*CONFIGURACAO!$C$33)+(Z297*CONFIGURACAO!$C$34)+(AA297*CONFIGURACAO!$C$35)+(AB297*CONFIGURACAO!$C$36),""),"")</f>
        <v>225</v>
      </c>
      <c r="AP297" s="38">
        <f>IF(AA297=0,0,IF(CONFIGURACAO!$C$46="SIM",(IF(AA297&gt;CONFIGURACAO!$C$47,CONFIGURACAO!$C$47*CONFIGURACAO!$C$35,AA297*CONFIGURACAO!$C$35)),'PI AREA  P75'!AA297*CONFIGURACAO!$C$35))</f>
        <v>75</v>
      </c>
      <c r="AQ297" s="38">
        <f>IF(AB297=0,0,IF(CONFIGURACAO!$C$44="SIM",(IF(AB297&gt;CONFIGURACAO!$C$45,CONFIGURACAO!$C$45*CONFIGURACAO!$C$36,AB297*CONFIGURACAO!$C$36)),'PI AREA  P75'!AB297*CONFIGURACAO!$C$36))</f>
        <v>0</v>
      </c>
      <c r="AR297" s="38">
        <f t="shared" si="116"/>
        <v>1282.5</v>
      </c>
      <c r="AS297" s="68">
        <f>IF(AR297="","",$AR297-(($AS$2/CONFIGURACAO!$C$6)*$M297))</f>
        <v>982.5</v>
      </c>
      <c r="AT297" s="73">
        <f t="shared" si="100"/>
        <v>3</v>
      </c>
      <c r="AU297" s="75">
        <f>IF(AR297="","",$AR297-(($AU$2/CONFIGURACAO!$C$6)*$M297))</f>
        <v>782.5</v>
      </c>
      <c r="AV297" s="76">
        <f t="shared" si="101"/>
        <v>4</v>
      </c>
      <c r="AW297" s="74">
        <f>IF(AR297="","",$AR297-(($AW$2/CONFIGURACAO!$C$6)*$M297))</f>
        <v>582.5</v>
      </c>
      <c r="AX297" s="72">
        <f t="shared" si="102"/>
        <v>5</v>
      </c>
      <c r="AZ297" s="39">
        <f t="shared" si="103"/>
        <v>0.12042762370240996</v>
      </c>
      <c r="BA297" s="146">
        <f t="shared" si="104"/>
        <v>25.5</v>
      </c>
      <c r="BB297" s="146">
        <f t="shared" si="105"/>
        <v>221</v>
      </c>
      <c r="BC297" s="32">
        <f t="shared" si="106"/>
        <v>274</v>
      </c>
      <c r="BD297" s="148"/>
      <c r="BE297" s="40">
        <f t="shared" si="107"/>
        <v>3.7257824143070044E-2</v>
      </c>
      <c r="BF297" s="40">
        <f t="shared" si="108"/>
        <v>0.20254629629629628</v>
      </c>
      <c r="BG297" s="40">
        <f t="shared" si="109"/>
        <v>0.14131551901336073</v>
      </c>
      <c r="BH297" s="40">
        <f t="shared" si="110"/>
        <v>8.084074373484236E-2</v>
      </c>
      <c r="BI297" s="40">
        <f t="shared" si="111"/>
        <v>0.10660980810234541</v>
      </c>
      <c r="BJ297" s="40">
        <f t="shared" si="112"/>
        <v>0.16173752310536046</v>
      </c>
      <c r="BK297" s="40">
        <f t="shared" si="113"/>
        <v>0.4815409309791332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3</v>
      </c>
      <c r="BR297">
        <v>3</v>
      </c>
      <c r="BS297">
        <v>0</v>
      </c>
      <c r="BT297" s="42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</row>
    <row r="298" spans="1:134" s="32" customFormat="1" ht="17" thickBot="1" x14ac:dyDescent="0.25">
      <c r="A298" s="124" t="str">
        <f>CONFIGURACAO!$C$4</f>
        <v>AREA 21</v>
      </c>
      <c r="B298" s="125">
        <v>296</v>
      </c>
      <c r="C298" s="249" t="s">
        <v>294</v>
      </c>
      <c r="D298" s="126">
        <f t="shared" si="95"/>
        <v>1</v>
      </c>
      <c r="E298" s="250" t="s">
        <v>633</v>
      </c>
      <c r="F298" s="250">
        <v>0</v>
      </c>
      <c r="G298" s="250">
        <v>0</v>
      </c>
      <c r="H298" s="250">
        <v>1</v>
      </c>
      <c r="I298" s="250">
        <v>1</v>
      </c>
      <c r="J298" s="87"/>
      <c r="K298" s="94"/>
      <c r="L298" s="94"/>
      <c r="M298" s="154">
        <f t="shared" si="114"/>
        <v>2</v>
      </c>
      <c r="N298">
        <v>0</v>
      </c>
      <c r="O298">
        <v>2.5</v>
      </c>
      <c r="P298">
        <v>4</v>
      </c>
      <c r="Q298">
        <v>0.75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s="139">
        <f t="shared" si="98"/>
        <v>2.5</v>
      </c>
      <c r="AD298" s="140">
        <f t="shared" si="99"/>
        <v>6.5</v>
      </c>
      <c r="AE298" s="141">
        <f t="shared" si="96"/>
        <v>0</v>
      </c>
      <c r="AF298" s="263">
        <f t="shared" si="97"/>
        <v>0</v>
      </c>
      <c r="AG298" s="265">
        <f t="shared" si="115"/>
        <v>2.5</v>
      </c>
      <c r="AI298" s="37">
        <f>IFERROR(IF(M298&gt;0,(N298*CONFIGURACAO!$C$20)+(O298*CONFIGURACAO!$C$21)+(P298*CONFIGURACAO!$C$22)+(Q298*CONFIGURACAO!$C$23)+(R298*CONFIGURACAO!$C$24),""),"")</f>
        <v>470</v>
      </c>
      <c r="AJ298" s="38">
        <f>IF(S298=0,0,IF(CONFIGURACAO!$C$15="SIM",(IF(S298&gt;CONFIGURACAO!$C$16,CONFIGURACAO!$C$16*CONFIGURACAO!$C$25,S298*CONFIGURACAO!$C$25)),'PI AREA  P75'!S298*CONFIGURACAO!$C$25))</f>
        <v>0</v>
      </c>
      <c r="AK298" s="38">
        <f>IF(T298=0,0,IF(CONFIGURACAO!$C$17="SIM",(IF(T298&gt;CONFIGURACAO!$C$18,CONFIGURACAO!$C$18*CONFIGURACAO!$C$26,T298*CONFIGURACAO!$C$26)),'PI AREA  P75'!T298*CONFIGURACAO!$C$26))</f>
        <v>0</v>
      </c>
      <c r="AL298" s="38">
        <f>IFERROR(IF(M298&gt;0,(U298*CONFIGURACAO!$C$29)+(V298*CONFIGURACAO!$C$30),""),"")</f>
        <v>0</v>
      </c>
      <c r="AM298" s="38">
        <f>IF(W298=0,0,IF(CONFIGURACAO!$C$41="SIM",(IF(W298&gt;CONFIGURACAO!$C$41,CONFIGURACAO!$C$41*CONFIGURACAO!$C$31,W298*CONFIGURACAO!$C$31)),'PI AREA  P75'!W298*CONFIGURACAO!$C$31))</f>
        <v>0</v>
      </c>
      <c r="AN298" s="38">
        <f>IF(X298=0,0,IF(CONFIGURACAO!$C$39="SIM",(IF(X298&gt;CONFIGURACAO!$C$40,CONFIGURACAO!$C$40*CONFIGURACAO!$C$32,X298*CONFIGURACAO!$C$32)),'PI AREA  P75'!X298*CONFIGURACAO!$C$32))</f>
        <v>0</v>
      </c>
      <c r="AO298" s="38">
        <f>IFERROR(IF(M298&gt;0,(Y298*CONFIGURACAO!$C$33)+(Z298*CONFIGURACAO!$C$34)+(AA298*CONFIGURACAO!$C$35)+(AB298*CONFIGURACAO!$C$36),""),"")</f>
        <v>0</v>
      </c>
      <c r="AP298" s="38">
        <f>IF(AA298=0,0,IF(CONFIGURACAO!$C$46="SIM",(IF(AA298&gt;CONFIGURACAO!$C$47,CONFIGURACAO!$C$47*CONFIGURACAO!$C$35,AA298*CONFIGURACAO!$C$35)),'PI AREA  P75'!AA298*CONFIGURACAO!$C$35))</f>
        <v>0</v>
      </c>
      <c r="AQ298" s="38">
        <f>IF(AB298=0,0,IF(CONFIGURACAO!$C$44="SIM",(IF(AB298&gt;CONFIGURACAO!$C$45,CONFIGURACAO!$C$45*CONFIGURACAO!$C$36,AB298*CONFIGURACAO!$C$36)),'PI AREA  P75'!AB298*CONFIGURACAO!$C$36))</f>
        <v>0</v>
      </c>
      <c r="AR298" s="38">
        <f t="shared" si="116"/>
        <v>470</v>
      </c>
      <c r="AS298" s="68">
        <f>IF(AR298="","",$AR298-(($AS$2/CONFIGURACAO!$C$6)*$M298))</f>
        <v>320</v>
      </c>
      <c r="AT298" s="73">
        <f t="shared" si="100"/>
        <v>3</v>
      </c>
      <c r="AU298" s="75">
        <f>IF(AR298="","",$AR298-(($AU$2/CONFIGURACAO!$C$6)*$M298))</f>
        <v>220</v>
      </c>
      <c r="AV298" s="76">
        <f t="shared" si="101"/>
        <v>4</v>
      </c>
      <c r="AW298" s="74">
        <f>IF(AR298="","",$AR298-(($AW$2/CONFIGURACAO!$C$6)*$M298))</f>
        <v>120</v>
      </c>
      <c r="AX298" s="72">
        <f t="shared" si="102"/>
        <v>5</v>
      </c>
      <c r="AZ298" s="39">
        <f t="shared" si="103"/>
        <v>4.4133320187237958E-2</v>
      </c>
      <c r="BA298" s="146">
        <f t="shared" si="104"/>
        <v>7.25</v>
      </c>
      <c r="BB298" s="146">
        <f t="shared" si="105"/>
        <v>764</v>
      </c>
      <c r="BC298" s="32">
        <f t="shared" si="106"/>
        <v>708</v>
      </c>
      <c r="BD298" s="148"/>
      <c r="BE298" s="40">
        <f t="shared" si="107"/>
        <v>0</v>
      </c>
      <c r="BF298" s="40">
        <f t="shared" si="108"/>
        <v>9.6450617283950615E-2</v>
      </c>
      <c r="BG298" s="40">
        <f t="shared" si="109"/>
        <v>0.10277492291880781</v>
      </c>
      <c r="BH298" s="40">
        <f t="shared" si="110"/>
        <v>3.0315278900565887E-2</v>
      </c>
      <c r="BI298" s="40">
        <f t="shared" si="111"/>
        <v>0</v>
      </c>
      <c r="BJ298" s="40">
        <f t="shared" si="112"/>
        <v>0</v>
      </c>
      <c r="BK298" s="40">
        <f t="shared" si="113"/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 s="42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</row>
    <row r="299" spans="1:134" s="32" customFormat="1" ht="17" thickBot="1" x14ac:dyDescent="0.25">
      <c r="A299" s="124" t="str">
        <f>CONFIGURACAO!$C$4</f>
        <v>AREA 21</v>
      </c>
      <c r="B299" s="125">
        <v>297</v>
      </c>
      <c r="C299" s="249" t="s">
        <v>294</v>
      </c>
      <c r="D299" s="126">
        <f t="shared" si="95"/>
        <v>2</v>
      </c>
      <c r="E299" s="250" t="s">
        <v>634</v>
      </c>
      <c r="F299" s="250">
        <v>1</v>
      </c>
      <c r="G299" s="250">
        <v>1</v>
      </c>
      <c r="H299" s="250">
        <v>1</v>
      </c>
      <c r="I299" s="250">
        <v>1</v>
      </c>
      <c r="J299" s="87"/>
      <c r="K299" s="94"/>
      <c r="L299" s="94"/>
      <c r="M299" s="154">
        <f t="shared" si="114"/>
        <v>4</v>
      </c>
      <c r="N299">
        <v>0</v>
      </c>
      <c r="O299">
        <v>4.5</v>
      </c>
      <c r="P299">
        <v>7</v>
      </c>
      <c r="Q299">
        <v>0.75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1</v>
      </c>
      <c r="Z299">
        <v>0</v>
      </c>
      <c r="AA299">
        <v>3</v>
      </c>
      <c r="AB299">
        <v>1</v>
      </c>
      <c r="AC299" s="139">
        <f t="shared" si="98"/>
        <v>4.5</v>
      </c>
      <c r="AD299" s="140">
        <f t="shared" si="99"/>
        <v>11.5</v>
      </c>
      <c r="AE299" s="141">
        <f t="shared" si="96"/>
        <v>0</v>
      </c>
      <c r="AF299" s="263">
        <f t="shared" si="97"/>
        <v>1</v>
      </c>
      <c r="AG299" s="265">
        <f t="shared" si="115"/>
        <v>5.5</v>
      </c>
      <c r="AI299" s="37">
        <f>IFERROR(IF(M299&gt;0,(N299*CONFIGURACAO!$C$20)+(O299*CONFIGURACAO!$C$21)+(P299*CONFIGURACAO!$C$22)+(Q299*CONFIGURACAO!$C$23)+(R299*CONFIGURACAO!$C$24),""),"")</f>
        <v>810</v>
      </c>
      <c r="AJ299" s="38">
        <f>IF(S299=0,0,IF(CONFIGURACAO!$C$15="SIM",(IF(S299&gt;CONFIGURACAO!$C$16,CONFIGURACAO!$C$16*CONFIGURACAO!$C$25,S299*CONFIGURACAO!$C$25)),'PI AREA  P75'!S299*CONFIGURACAO!$C$25))</f>
        <v>0</v>
      </c>
      <c r="AK299" s="38">
        <f>IF(T299=0,0,IF(CONFIGURACAO!$C$17="SIM",(IF(T299&gt;CONFIGURACAO!$C$18,CONFIGURACAO!$C$18*CONFIGURACAO!$C$26,T299*CONFIGURACAO!$C$26)),'PI AREA  P75'!T299*CONFIGURACAO!$C$26))</f>
        <v>0</v>
      </c>
      <c r="AL299" s="38">
        <f>IFERROR(IF(M299&gt;0,(U299*CONFIGURACAO!$C$29)+(V299*CONFIGURACAO!$C$30),""),"")</f>
        <v>0</v>
      </c>
      <c r="AM299" s="38">
        <f>IF(W299=0,0,IF(CONFIGURACAO!$C$41="SIM",(IF(W299&gt;CONFIGURACAO!$C$41,CONFIGURACAO!$C$41*CONFIGURACAO!$C$31,W299*CONFIGURACAO!$C$31)),'PI AREA  P75'!W299*CONFIGURACAO!$C$31))</f>
        <v>50</v>
      </c>
      <c r="AN299" s="38">
        <f>IF(X299=0,0,IF(CONFIGURACAO!$C$39="SIM",(IF(X299&gt;CONFIGURACAO!$C$40,CONFIGURACAO!$C$40*CONFIGURACAO!$C$32,X299*CONFIGURACAO!$C$32)),'PI AREA  P75'!X299*CONFIGURACAO!$C$32))</f>
        <v>0</v>
      </c>
      <c r="AO299" s="38">
        <f>IFERROR(IF(M299&gt;0,(Y299*CONFIGURACAO!$C$33)+(Z299*CONFIGURACAO!$C$34)+(AA299*CONFIGURACAO!$C$35)+(AB299*CONFIGURACAO!$C$36),""),"")</f>
        <v>185</v>
      </c>
      <c r="AP299" s="38">
        <f>IF(AA299=0,0,IF(CONFIGURACAO!$C$46="SIM",(IF(AA299&gt;CONFIGURACAO!$C$47,CONFIGURACAO!$C$47*CONFIGURACAO!$C$35,AA299*CONFIGURACAO!$C$35)),'PI AREA  P75'!AA299*CONFIGURACAO!$C$35))</f>
        <v>75</v>
      </c>
      <c r="AQ299" s="38">
        <f>IF(AB299=0,0,IF(CONFIGURACAO!$C$44="SIM",(IF(AB299&gt;CONFIGURACAO!$C$45,CONFIGURACAO!$C$45*CONFIGURACAO!$C$36,AB299*CONFIGURACAO!$C$36)),'PI AREA  P75'!AB299*CONFIGURACAO!$C$36))</f>
        <v>10</v>
      </c>
      <c r="AR299" s="38">
        <f t="shared" si="116"/>
        <v>1130</v>
      </c>
      <c r="AS299" s="68">
        <f>IF(AR299="","",$AR299-(($AS$2/CONFIGURACAO!$C$6)*$M299))</f>
        <v>830</v>
      </c>
      <c r="AT299" s="73">
        <f t="shared" si="100"/>
        <v>3</v>
      </c>
      <c r="AU299" s="75">
        <f>IF(AR299="","",$AR299-(($AU$2/CONFIGURACAO!$C$6)*$M299))</f>
        <v>630</v>
      </c>
      <c r="AV299" s="76">
        <f t="shared" si="101"/>
        <v>4</v>
      </c>
      <c r="AW299" s="74">
        <f>IF(AR299="","",$AR299-(($AW$2/CONFIGURACAO!$C$6)*$M299))</f>
        <v>430</v>
      </c>
      <c r="AX299" s="72">
        <f t="shared" si="102"/>
        <v>5</v>
      </c>
      <c r="AZ299" s="39">
        <f t="shared" si="103"/>
        <v>0.10610776981186999</v>
      </c>
      <c r="BA299" s="146">
        <f t="shared" si="104"/>
        <v>18.25</v>
      </c>
      <c r="BB299" s="146">
        <f t="shared" si="105"/>
        <v>377</v>
      </c>
      <c r="BC299" s="32">
        <f t="shared" si="106"/>
        <v>331</v>
      </c>
      <c r="BD299" s="148"/>
      <c r="BE299" s="40">
        <f t="shared" si="107"/>
        <v>0</v>
      </c>
      <c r="BF299" s="40">
        <f t="shared" si="108"/>
        <v>0.1736111111111111</v>
      </c>
      <c r="BG299" s="40">
        <f t="shared" si="109"/>
        <v>0.17985611510791369</v>
      </c>
      <c r="BH299" s="40">
        <f t="shared" si="110"/>
        <v>3.0315278900565887E-2</v>
      </c>
      <c r="BI299" s="40">
        <f t="shared" si="111"/>
        <v>0</v>
      </c>
      <c r="BJ299" s="40">
        <f t="shared" si="112"/>
        <v>0</v>
      </c>
      <c r="BK299" s="40">
        <f t="shared" si="113"/>
        <v>0</v>
      </c>
      <c r="BL299">
        <v>0</v>
      </c>
      <c r="BM299">
        <v>0</v>
      </c>
      <c r="BN299">
        <v>1</v>
      </c>
      <c r="BO299">
        <v>0</v>
      </c>
      <c r="BP299">
        <v>1</v>
      </c>
      <c r="BQ299">
        <v>0</v>
      </c>
      <c r="BR299">
        <v>3</v>
      </c>
      <c r="BS299">
        <v>1</v>
      </c>
      <c r="BT299" s="42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</row>
    <row r="300" spans="1:134" s="32" customFormat="1" ht="17" thickBot="1" x14ac:dyDescent="0.25">
      <c r="A300" s="124" t="str">
        <f>CONFIGURACAO!$C$4</f>
        <v>AREA 21</v>
      </c>
      <c r="B300" s="125">
        <v>298</v>
      </c>
      <c r="C300" s="249" t="s">
        <v>294</v>
      </c>
      <c r="D300" s="126">
        <f t="shared" si="95"/>
        <v>3</v>
      </c>
      <c r="E300" s="250" t="s">
        <v>635</v>
      </c>
      <c r="F300" s="250">
        <v>1</v>
      </c>
      <c r="G300" s="250">
        <v>1</v>
      </c>
      <c r="H300" s="250">
        <v>1</v>
      </c>
      <c r="I300" s="250">
        <v>1</v>
      </c>
      <c r="J300" s="87"/>
      <c r="K300" s="94"/>
      <c r="L300" s="94"/>
      <c r="M300" s="154">
        <f t="shared" si="114"/>
        <v>4</v>
      </c>
      <c r="N300">
        <v>0</v>
      </c>
      <c r="O300">
        <v>5</v>
      </c>
      <c r="P300">
        <v>13.5</v>
      </c>
      <c r="Q300">
        <v>3.25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 s="139">
        <f t="shared" si="98"/>
        <v>5</v>
      </c>
      <c r="AD300" s="140">
        <f t="shared" si="99"/>
        <v>18.5</v>
      </c>
      <c r="AE300" s="141">
        <f t="shared" si="96"/>
        <v>0</v>
      </c>
      <c r="AF300" s="263">
        <f t="shared" si="97"/>
        <v>1</v>
      </c>
      <c r="AG300" s="265">
        <f t="shared" si="115"/>
        <v>6</v>
      </c>
      <c r="AI300" s="37">
        <f>IFERROR(IF(M300&gt;0,(N300*CONFIGURACAO!$C$20)+(O300*CONFIGURACAO!$C$21)+(P300*CONFIGURACAO!$C$22)+(Q300*CONFIGURACAO!$C$23)+(R300*CONFIGURACAO!$C$24),""),"")</f>
        <v>1340</v>
      </c>
      <c r="AJ300" s="38">
        <f>IF(S300=0,0,IF(CONFIGURACAO!$C$15="SIM",(IF(S300&gt;CONFIGURACAO!$C$16,CONFIGURACAO!$C$16*CONFIGURACAO!$C$25,S300*CONFIGURACAO!$C$25)),'PI AREA  P75'!S300*CONFIGURACAO!$C$25))</f>
        <v>0</v>
      </c>
      <c r="AK300" s="38">
        <f>IF(T300=0,0,IF(CONFIGURACAO!$C$17="SIM",(IF(T300&gt;CONFIGURACAO!$C$18,CONFIGURACAO!$C$18*CONFIGURACAO!$C$26,T300*CONFIGURACAO!$C$26)),'PI AREA  P75'!T300*CONFIGURACAO!$C$26))</f>
        <v>0</v>
      </c>
      <c r="AL300" s="38">
        <f>IFERROR(IF(M300&gt;0,(U300*CONFIGURACAO!$C$29)+(V300*CONFIGURACAO!$C$30),""),"")</f>
        <v>0</v>
      </c>
      <c r="AM300" s="38">
        <f>IF(W300=0,0,IF(CONFIGURACAO!$C$41="SIM",(IF(W300&gt;CONFIGURACAO!$C$41,CONFIGURACAO!$C$41*CONFIGURACAO!$C$31,W300*CONFIGURACAO!$C$31)),'PI AREA  P75'!W300*CONFIGURACAO!$C$31))</f>
        <v>0</v>
      </c>
      <c r="AN300" s="38">
        <f>IF(X300=0,0,IF(CONFIGURACAO!$C$39="SIM",(IF(X300&gt;CONFIGURACAO!$C$40,CONFIGURACAO!$C$40*CONFIGURACAO!$C$32,X300*CONFIGURACAO!$C$32)),'PI AREA  P75'!X300*CONFIGURACAO!$C$32))</f>
        <v>0</v>
      </c>
      <c r="AO300" s="38">
        <f>IFERROR(IF(M300&gt;0,(Y300*CONFIGURACAO!$C$33)+(Z300*CONFIGURACAO!$C$34)+(AA300*CONFIGURACAO!$C$35)+(AB300*CONFIGURACAO!$C$36),""),"")</f>
        <v>100</v>
      </c>
      <c r="AP300" s="38">
        <f>IF(AA300=0,0,IF(CONFIGURACAO!$C$46="SIM",(IF(AA300&gt;CONFIGURACAO!$C$47,CONFIGURACAO!$C$47*CONFIGURACAO!$C$35,AA300*CONFIGURACAO!$C$35)),'PI AREA  P75'!AA300*CONFIGURACAO!$C$35))</f>
        <v>0</v>
      </c>
      <c r="AQ300" s="38">
        <f>IF(AB300=0,0,IF(CONFIGURACAO!$C$44="SIM",(IF(AB300&gt;CONFIGURACAO!$C$45,CONFIGURACAO!$C$45*CONFIGURACAO!$C$36,AB300*CONFIGURACAO!$C$36)),'PI AREA  P75'!AB300*CONFIGURACAO!$C$36))</f>
        <v>0</v>
      </c>
      <c r="AR300" s="38">
        <f t="shared" si="116"/>
        <v>1440</v>
      </c>
      <c r="AS300" s="68">
        <f>IF(AR300="","",$AR300-(($AS$2/CONFIGURACAO!$C$6)*$M300))</f>
        <v>1140</v>
      </c>
      <c r="AT300" s="73">
        <f t="shared" si="100"/>
        <v>3</v>
      </c>
      <c r="AU300" s="75">
        <f>IF(AR300="","",$AR300-(($AU$2/CONFIGURACAO!$C$6)*$M300))</f>
        <v>940</v>
      </c>
      <c r="AV300" s="76">
        <f t="shared" si="101"/>
        <v>4</v>
      </c>
      <c r="AW300" s="74">
        <f>IF(AR300="","",$AR300-(($AW$2/CONFIGURACAO!$C$6)*$M300))</f>
        <v>740</v>
      </c>
      <c r="AX300" s="72">
        <f t="shared" si="102"/>
        <v>5</v>
      </c>
      <c r="AZ300" s="39">
        <f t="shared" si="103"/>
        <v>0.13521698099919716</v>
      </c>
      <c r="BA300" s="146">
        <f t="shared" si="104"/>
        <v>22.75</v>
      </c>
      <c r="BB300" s="146">
        <f t="shared" si="105"/>
        <v>263</v>
      </c>
      <c r="BC300" s="32">
        <f t="shared" si="106"/>
        <v>225</v>
      </c>
      <c r="BD300" s="148"/>
      <c r="BE300" s="40">
        <f t="shared" si="107"/>
        <v>0</v>
      </c>
      <c r="BF300" s="40">
        <f t="shared" si="108"/>
        <v>0.19290123456790123</v>
      </c>
      <c r="BG300" s="40">
        <f t="shared" si="109"/>
        <v>0.34686536485097635</v>
      </c>
      <c r="BH300" s="40">
        <f t="shared" si="110"/>
        <v>0.13136620856911885</v>
      </c>
      <c r="BI300" s="40">
        <f t="shared" si="111"/>
        <v>0</v>
      </c>
      <c r="BJ300" s="40">
        <f t="shared" si="112"/>
        <v>0</v>
      </c>
      <c r="BK300" s="40">
        <f t="shared" si="113"/>
        <v>0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 s="42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</row>
    <row r="301" spans="1:134" s="32" customFormat="1" ht="17" thickBot="1" x14ac:dyDescent="0.25">
      <c r="A301" s="124" t="str">
        <f>CONFIGURACAO!$C$4</f>
        <v>AREA 21</v>
      </c>
      <c r="B301" s="125">
        <v>299</v>
      </c>
      <c r="C301" s="249" t="s">
        <v>294</v>
      </c>
      <c r="D301" s="126">
        <f t="shared" si="95"/>
        <v>4</v>
      </c>
      <c r="E301" s="250" t="s">
        <v>636</v>
      </c>
      <c r="F301" s="250">
        <v>1</v>
      </c>
      <c r="G301" s="250">
        <v>1</v>
      </c>
      <c r="H301" s="250">
        <v>1</v>
      </c>
      <c r="I301" s="250">
        <v>1</v>
      </c>
      <c r="J301" s="87"/>
      <c r="K301" s="94"/>
      <c r="L301" s="94"/>
      <c r="M301" s="154">
        <f t="shared" si="114"/>
        <v>4</v>
      </c>
      <c r="N301">
        <v>0.75</v>
      </c>
      <c r="O301">
        <v>0.75</v>
      </c>
      <c r="P301">
        <v>10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2</v>
      </c>
      <c r="Z301">
        <v>1</v>
      </c>
      <c r="AA301">
        <v>0</v>
      </c>
      <c r="AB301">
        <v>0</v>
      </c>
      <c r="AC301" s="139">
        <f t="shared" si="98"/>
        <v>1.5</v>
      </c>
      <c r="AD301" s="140">
        <f t="shared" si="99"/>
        <v>11.5</v>
      </c>
      <c r="AE301" s="141">
        <f t="shared" si="96"/>
        <v>0</v>
      </c>
      <c r="AF301" s="263">
        <f t="shared" si="97"/>
        <v>3</v>
      </c>
      <c r="AG301" s="265">
        <f t="shared" si="115"/>
        <v>4.5</v>
      </c>
      <c r="AI301" s="37">
        <f>IFERROR(IF(M301&gt;0,(N301*CONFIGURACAO!$C$20)+(O301*CONFIGURACAO!$C$21)+(P301*CONFIGURACAO!$C$22)+(Q301*CONFIGURACAO!$C$23)+(R301*CONFIGURACAO!$C$24),""),"")</f>
        <v>735</v>
      </c>
      <c r="AJ301" s="38">
        <f>IF(S301=0,0,IF(CONFIGURACAO!$C$15="SIM",(IF(S301&gt;CONFIGURACAO!$C$16,CONFIGURACAO!$C$16*CONFIGURACAO!$C$25,S301*CONFIGURACAO!$C$25)),'PI AREA  P75'!S301*CONFIGURACAO!$C$25))</f>
        <v>0</v>
      </c>
      <c r="AK301" s="38">
        <f>IF(T301=0,0,IF(CONFIGURACAO!$C$17="SIM",(IF(T301&gt;CONFIGURACAO!$C$18,CONFIGURACAO!$C$18*CONFIGURACAO!$C$26,T301*CONFIGURACAO!$C$26)),'PI AREA  P75'!T301*CONFIGURACAO!$C$26))</f>
        <v>0</v>
      </c>
      <c r="AL301" s="38">
        <f>IFERROR(IF(M301&gt;0,(U301*CONFIGURACAO!$C$29)+(V301*CONFIGURACAO!$C$30),""),"")</f>
        <v>0</v>
      </c>
      <c r="AM301" s="38">
        <f>IF(W301=0,0,IF(CONFIGURACAO!$C$41="SIM",(IF(W301&gt;CONFIGURACAO!$C$41,CONFIGURACAO!$C$41*CONFIGURACAO!$C$31,W301*CONFIGURACAO!$C$31)),'PI AREA  P75'!W301*CONFIGURACAO!$C$31))</f>
        <v>0</v>
      </c>
      <c r="AN301" s="38">
        <f>IF(X301=0,0,IF(CONFIGURACAO!$C$39="SIM",(IF(X301&gt;CONFIGURACAO!$C$40,CONFIGURACAO!$C$40*CONFIGURACAO!$C$32,X301*CONFIGURACAO!$C$32)),'PI AREA  P75'!X301*CONFIGURACAO!$C$32))</f>
        <v>0</v>
      </c>
      <c r="AO301" s="38">
        <f>IFERROR(IF(M301&gt;0,(Y301*CONFIGURACAO!$C$33)+(Z301*CONFIGURACAO!$C$34)+(AA301*CONFIGURACAO!$C$35)+(AB301*CONFIGURACAO!$C$36),""),"")</f>
        <v>250</v>
      </c>
      <c r="AP301" s="38">
        <f>IF(AA301=0,0,IF(CONFIGURACAO!$C$46="SIM",(IF(AA301&gt;CONFIGURACAO!$C$47,CONFIGURACAO!$C$47*CONFIGURACAO!$C$35,AA301*CONFIGURACAO!$C$35)),'PI AREA  P75'!AA301*CONFIGURACAO!$C$35))</f>
        <v>0</v>
      </c>
      <c r="AQ301" s="38">
        <f>IF(AB301=0,0,IF(CONFIGURACAO!$C$44="SIM",(IF(AB301&gt;CONFIGURACAO!$C$45,CONFIGURACAO!$C$45*CONFIGURACAO!$C$36,AB301*CONFIGURACAO!$C$36)),'PI AREA  P75'!AB301*CONFIGURACAO!$C$36))</f>
        <v>0</v>
      </c>
      <c r="AR301" s="38">
        <f t="shared" si="116"/>
        <v>985</v>
      </c>
      <c r="AS301" s="68">
        <f>IF(AR301="","",$AR301-(($AS$2/CONFIGURACAO!$C$6)*$M301))</f>
        <v>685</v>
      </c>
      <c r="AT301" s="73">
        <f t="shared" si="100"/>
        <v>3</v>
      </c>
      <c r="AU301" s="75">
        <f>IF(AR301="","",$AR301-(($AU$2/CONFIGURACAO!$C$6)*$M301))</f>
        <v>485</v>
      </c>
      <c r="AV301" s="76">
        <f t="shared" si="101"/>
        <v>4</v>
      </c>
      <c r="AW301" s="74">
        <f>IF(AR301="","",$AR301-(($AW$2/CONFIGURACAO!$C$6)*$M301))</f>
        <v>285</v>
      </c>
      <c r="AX301" s="72">
        <f t="shared" si="102"/>
        <v>5</v>
      </c>
      <c r="AZ301" s="39">
        <f t="shared" si="103"/>
        <v>9.2492171030700829E-2</v>
      </c>
      <c r="BA301" s="146">
        <f t="shared" si="104"/>
        <v>14.5</v>
      </c>
      <c r="BB301" s="146">
        <f t="shared" si="105"/>
        <v>501</v>
      </c>
      <c r="BC301" s="32">
        <f t="shared" si="106"/>
        <v>399</v>
      </c>
      <c r="BD301" s="148"/>
      <c r="BE301" s="40">
        <f t="shared" si="107"/>
        <v>2.7943368107302535E-2</v>
      </c>
      <c r="BF301" s="40">
        <f t="shared" si="108"/>
        <v>2.8935185185185182E-2</v>
      </c>
      <c r="BG301" s="40">
        <f t="shared" si="109"/>
        <v>0.25693730729701952</v>
      </c>
      <c r="BH301" s="40">
        <f t="shared" si="110"/>
        <v>0</v>
      </c>
      <c r="BI301" s="40">
        <f t="shared" si="111"/>
        <v>0</v>
      </c>
      <c r="BJ301" s="40">
        <f t="shared" si="112"/>
        <v>0</v>
      </c>
      <c r="BK301" s="40">
        <f t="shared" si="113"/>
        <v>0</v>
      </c>
      <c r="BL301">
        <v>0</v>
      </c>
      <c r="BM301">
        <v>0</v>
      </c>
      <c r="BN301">
        <v>0</v>
      </c>
      <c r="BO301">
        <v>0</v>
      </c>
      <c r="BP301">
        <v>2</v>
      </c>
      <c r="BQ301">
        <v>1</v>
      </c>
      <c r="BR301">
        <v>0</v>
      </c>
      <c r="BS301">
        <v>0</v>
      </c>
      <c r="BT301" s="42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</row>
    <row r="302" spans="1:134" s="32" customFormat="1" ht="17" thickBot="1" x14ac:dyDescent="0.25">
      <c r="A302" s="124" t="str">
        <f>CONFIGURACAO!$C$4</f>
        <v>AREA 21</v>
      </c>
      <c r="B302" s="125">
        <v>300</v>
      </c>
      <c r="C302" s="249" t="s">
        <v>294</v>
      </c>
      <c r="D302" s="126">
        <f t="shared" si="95"/>
        <v>5</v>
      </c>
      <c r="E302" s="250" t="s">
        <v>637</v>
      </c>
      <c r="F302" s="250">
        <v>1</v>
      </c>
      <c r="G302" s="250">
        <v>1</v>
      </c>
      <c r="H302" s="250">
        <v>1</v>
      </c>
      <c r="I302" s="250">
        <v>1</v>
      </c>
      <c r="J302" s="87"/>
      <c r="K302" s="94"/>
      <c r="L302" s="94"/>
      <c r="M302" s="154">
        <f t="shared" si="114"/>
        <v>4</v>
      </c>
      <c r="N302">
        <v>0</v>
      </c>
      <c r="O302">
        <v>3.25</v>
      </c>
      <c r="P302">
        <v>1.5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 s="139">
        <f t="shared" si="98"/>
        <v>3.25</v>
      </c>
      <c r="AD302" s="140">
        <f t="shared" si="99"/>
        <v>4.75</v>
      </c>
      <c r="AE302" s="141">
        <f t="shared" si="96"/>
        <v>0</v>
      </c>
      <c r="AF302" s="263">
        <f t="shared" si="97"/>
        <v>1</v>
      </c>
      <c r="AG302" s="265">
        <f t="shared" si="115"/>
        <v>4.25</v>
      </c>
      <c r="AI302" s="37">
        <f>IFERROR(IF(M302&gt;0,(N302*CONFIGURACAO!$C$20)+(O302*CONFIGURACAO!$C$21)+(P302*CONFIGURACAO!$C$22)+(Q302*CONFIGURACAO!$C$23)+(R302*CONFIGURACAO!$C$24),""),"")</f>
        <v>350</v>
      </c>
      <c r="AJ302" s="38">
        <f>IF(S302=0,0,IF(CONFIGURACAO!$C$15="SIM",(IF(S302&gt;CONFIGURACAO!$C$16,CONFIGURACAO!$C$16*CONFIGURACAO!$C$25,S302*CONFIGURACAO!$C$25)),'PI AREA  P75'!S302*CONFIGURACAO!$C$25))</f>
        <v>0</v>
      </c>
      <c r="AK302" s="38">
        <f>IF(T302=0,0,IF(CONFIGURACAO!$C$17="SIM",(IF(T302&gt;CONFIGURACAO!$C$18,CONFIGURACAO!$C$18*CONFIGURACAO!$C$26,T302*CONFIGURACAO!$C$26)),'PI AREA  P75'!T302*CONFIGURACAO!$C$26))</f>
        <v>0</v>
      </c>
      <c r="AL302" s="38">
        <f>IFERROR(IF(M302&gt;0,(U302*CONFIGURACAO!$C$29)+(V302*CONFIGURACAO!$C$30),""),"")</f>
        <v>0</v>
      </c>
      <c r="AM302" s="38">
        <f>IF(W302=0,0,IF(CONFIGURACAO!$C$41="SIM",(IF(W302&gt;CONFIGURACAO!$C$41,CONFIGURACAO!$C$41*CONFIGURACAO!$C$31,W302*CONFIGURACAO!$C$31)),'PI AREA  P75'!W302*CONFIGURACAO!$C$31))</f>
        <v>0</v>
      </c>
      <c r="AN302" s="38">
        <f>IF(X302=0,0,IF(CONFIGURACAO!$C$39="SIM",(IF(X302&gt;CONFIGURACAO!$C$40,CONFIGURACAO!$C$40*CONFIGURACAO!$C$32,X302*CONFIGURACAO!$C$32)),'PI AREA  P75'!X302*CONFIGURACAO!$C$32))</f>
        <v>0</v>
      </c>
      <c r="AO302" s="38">
        <f>IFERROR(IF(M302&gt;0,(Y302*CONFIGURACAO!$C$33)+(Z302*CONFIGURACAO!$C$34)+(AA302*CONFIGURACAO!$C$35)+(AB302*CONFIGURACAO!$C$36),""),"")</f>
        <v>100</v>
      </c>
      <c r="AP302" s="38">
        <f>IF(AA302=0,0,IF(CONFIGURACAO!$C$46="SIM",(IF(AA302&gt;CONFIGURACAO!$C$47,CONFIGURACAO!$C$47*CONFIGURACAO!$C$35,AA302*CONFIGURACAO!$C$35)),'PI AREA  P75'!AA302*CONFIGURACAO!$C$35))</f>
        <v>0</v>
      </c>
      <c r="AQ302" s="38">
        <f>IF(AB302=0,0,IF(CONFIGURACAO!$C$44="SIM",(IF(AB302&gt;CONFIGURACAO!$C$45,CONFIGURACAO!$C$45*CONFIGURACAO!$C$36,AB302*CONFIGURACAO!$C$36)),'PI AREA  P75'!AB302*CONFIGURACAO!$C$36))</f>
        <v>0</v>
      </c>
      <c r="AR302" s="38">
        <f t="shared" si="116"/>
        <v>450</v>
      </c>
      <c r="AS302" s="68">
        <f>IF(AR302="","",$AR302-(($AS$2/CONFIGURACAO!$C$6)*$M302))</f>
        <v>150</v>
      </c>
      <c r="AT302" s="73">
        <f t="shared" si="100"/>
        <v>3</v>
      </c>
      <c r="AU302" s="75">
        <f>IF(AR302="","",$AR302-(($AU$2/CONFIGURACAO!$C$6)*$M302))</f>
        <v>-50</v>
      </c>
      <c r="AV302" s="76" t="str">
        <f t="shared" si="101"/>
        <v>NAO</v>
      </c>
      <c r="AW302" s="74">
        <f>IF(AR302="","",$AR302-(($AW$2/CONFIGURACAO!$C$6)*$M302))</f>
        <v>-250</v>
      </c>
      <c r="AX302" s="72" t="str">
        <f t="shared" si="102"/>
        <v>NAO</v>
      </c>
      <c r="AZ302" s="39">
        <f t="shared" si="103"/>
        <v>4.2255306562249108E-2</v>
      </c>
      <c r="BA302" s="146">
        <f t="shared" si="104"/>
        <v>5.75</v>
      </c>
      <c r="BB302" s="146">
        <f t="shared" si="105"/>
        <v>824</v>
      </c>
      <c r="BC302" s="32">
        <f t="shared" si="106"/>
        <v>730</v>
      </c>
      <c r="BD302" s="148"/>
      <c r="BE302" s="40">
        <f t="shared" si="107"/>
        <v>0</v>
      </c>
      <c r="BF302" s="40">
        <f t="shared" si="108"/>
        <v>0.1253858024691358</v>
      </c>
      <c r="BG302" s="40">
        <f t="shared" si="109"/>
        <v>3.8540596094552924E-2</v>
      </c>
      <c r="BH302" s="40">
        <f t="shared" si="110"/>
        <v>0</v>
      </c>
      <c r="BI302" s="40">
        <f t="shared" si="111"/>
        <v>0</v>
      </c>
      <c r="BJ302" s="40">
        <f t="shared" si="112"/>
        <v>0</v>
      </c>
      <c r="BK302" s="40">
        <f t="shared" si="113"/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 s="4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</row>
    <row r="303" spans="1:134" s="32" customFormat="1" ht="17" thickBot="1" x14ac:dyDescent="0.25">
      <c r="A303" s="124" t="str">
        <f>CONFIGURACAO!$C$4</f>
        <v>AREA 21</v>
      </c>
      <c r="B303" s="125">
        <v>301</v>
      </c>
      <c r="C303" s="249" t="s">
        <v>294</v>
      </c>
      <c r="D303" s="126">
        <f t="shared" ref="D303:D366" si="117">IF(C302=C303,D302+1,1)</f>
        <v>6</v>
      </c>
      <c r="E303" s="250" t="s">
        <v>638</v>
      </c>
      <c r="F303" s="250">
        <v>1</v>
      </c>
      <c r="G303" s="250">
        <v>1</v>
      </c>
      <c r="H303" s="250">
        <v>1</v>
      </c>
      <c r="I303" s="250">
        <v>1</v>
      </c>
      <c r="J303" s="87"/>
      <c r="K303" s="94"/>
      <c r="L303" s="94"/>
      <c r="M303" s="154">
        <f t="shared" si="114"/>
        <v>4</v>
      </c>
      <c r="N303">
        <v>0</v>
      </c>
      <c r="O303">
        <v>0.75</v>
      </c>
      <c r="P303">
        <v>13</v>
      </c>
      <c r="Q303">
        <v>2.5</v>
      </c>
      <c r="R303">
        <v>1.5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2</v>
      </c>
      <c r="Z303">
        <v>0</v>
      </c>
      <c r="AA303">
        <v>0</v>
      </c>
      <c r="AB303">
        <v>1</v>
      </c>
      <c r="AC303" s="139">
        <f t="shared" si="98"/>
        <v>0.75</v>
      </c>
      <c r="AD303" s="140">
        <f t="shared" si="99"/>
        <v>13.75</v>
      </c>
      <c r="AE303" s="141">
        <f t="shared" ref="AE303:AE366" si="118">IFERROR((U303+V303),"")</f>
        <v>0</v>
      </c>
      <c r="AF303" s="263">
        <f t="shared" ref="AF303:AF366" si="119">IFERROR((Y303+Z303),"")</f>
        <v>2</v>
      </c>
      <c r="AG303" s="265">
        <f t="shared" si="115"/>
        <v>2.75</v>
      </c>
      <c r="AI303" s="37">
        <f>IFERROR(IF(M303&gt;0,(N303*CONFIGURACAO!$C$20)+(O303*CONFIGURACAO!$C$21)+(P303*CONFIGURACAO!$C$22)+(Q303*CONFIGURACAO!$C$23)+(R303*CONFIGURACAO!$C$24),""),"")</f>
        <v>970</v>
      </c>
      <c r="AJ303" s="38">
        <f>IF(S303=0,0,IF(CONFIGURACAO!$C$15="SIM",(IF(S303&gt;CONFIGURACAO!$C$16,CONFIGURACAO!$C$16*CONFIGURACAO!$C$25,S303*CONFIGURACAO!$C$25)),'PI AREA  P75'!S303*CONFIGURACAO!$C$25))</f>
        <v>0</v>
      </c>
      <c r="AK303" s="38">
        <f>IF(T303=0,0,IF(CONFIGURACAO!$C$17="SIM",(IF(T303&gt;CONFIGURACAO!$C$18,CONFIGURACAO!$C$18*CONFIGURACAO!$C$26,T303*CONFIGURACAO!$C$26)),'PI AREA  P75'!T303*CONFIGURACAO!$C$26))</f>
        <v>0</v>
      </c>
      <c r="AL303" s="38">
        <f>IFERROR(IF(M303&gt;0,(U303*CONFIGURACAO!$C$29)+(V303*CONFIGURACAO!$C$30),""),"")</f>
        <v>0</v>
      </c>
      <c r="AM303" s="38">
        <f>IF(W303=0,0,IF(CONFIGURACAO!$C$41="SIM",(IF(W303&gt;CONFIGURACAO!$C$41,CONFIGURACAO!$C$41*CONFIGURACAO!$C$31,W303*CONFIGURACAO!$C$31)),'PI AREA  P75'!W303*CONFIGURACAO!$C$31))</f>
        <v>0</v>
      </c>
      <c r="AN303" s="38">
        <f>IF(X303=0,0,IF(CONFIGURACAO!$C$39="SIM",(IF(X303&gt;CONFIGURACAO!$C$40,CONFIGURACAO!$C$40*CONFIGURACAO!$C$32,X303*CONFIGURACAO!$C$32)),'PI AREA  P75'!X303*CONFIGURACAO!$C$32))</f>
        <v>0</v>
      </c>
      <c r="AO303" s="38">
        <f>IFERROR(IF(M303&gt;0,(Y303*CONFIGURACAO!$C$33)+(Z303*CONFIGURACAO!$C$34)+(AA303*CONFIGURACAO!$C$35)+(AB303*CONFIGURACAO!$C$36),""),"")</f>
        <v>210</v>
      </c>
      <c r="AP303" s="38">
        <f>IF(AA303=0,0,IF(CONFIGURACAO!$C$46="SIM",(IF(AA303&gt;CONFIGURACAO!$C$47,CONFIGURACAO!$C$47*CONFIGURACAO!$C$35,AA303*CONFIGURACAO!$C$35)),'PI AREA  P75'!AA303*CONFIGURACAO!$C$35))</f>
        <v>0</v>
      </c>
      <c r="AQ303" s="38">
        <f>IF(AB303=0,0,IF(CONFIGURACAO!$C$44="SIM",(IF(AB303&gt;CONFIGURACAO!$C$45,CONFIGURACAO!$C$45*CONFIGURACAO!$C$36,AB303*CONFIGURACAO!$C$36)),'PI AREA  P75'!AB303*CONFIGURACAO!$C$36))</f>
        <v>10</v>
      </c>
      <c r="AR303" s="38">
        <f t="shared" si="116"/>
        <v>1190</v>
      </c>
      <c r="AS303" s="68">
        <f>IF(AR303="","",$AR303-(($AS$2/CONFIGURACAO!$C$6)*$M303))</f>
        <v>890</v>
      </c>
      <c r="AT303" s="73">
        <f t="shared" si="100"/>
        <v>3</v>
      </c>
      <c r="AU303" s="75">
        <f>IF(AR303="","",$AR303-(($AU$2/CONFIGURACAO!$C$6)*$M303))</f>
        <v>690</v>
      </c>
      <c r="AV303" s="76">
        <f t="shared" si="101"/>
        <v>4</v>
      </c>
      <c r="AW303" s="74">
        <f>IF(AR303="","",$AR303-(($AW$2/CONFIGURACAO!$C$6)*$M303))</f>
        <v>490</v>
      </c>
      <c r="AX303" s="72">
        <f t="shared" si="102"/>
        <v>5</v>
      </c>
      <c r="AZ303" s="39">
        <f t="shared" si="103"/>
        <v>0.11174181068683653</v>
      </c>
      <c r="BA303" s="146">
        <f t="shared" si="104"/>
        <v>20.75</v>
      </c>
      <c r="BB303" s="146">
        <f t="shared" si="105"/>
        <v>301</v>
      </c>
      <c r="BC303" s="32">
        <f t="shared" si="106"/>
        <v>308</v>
      </c>
      <c r="BD303" s="148"/>
      <c r="BE303" s="40">
        <f t="shared" si="107"/>
        <v>0</v>
      </c>
      <c r="BF303" s="40">
        <f t="shared" si="108"/>
        <v>2.8935185185185182E-2</v>
      </c>
      <c r="BG303" s="40">
        <f t="shared" si="109"/>
        <v>0.33401849948612539</v>
      </c>
      <c r="BH303" s="40">
        <f t="shared" si="110"/>
        <v>0.10105092966855296</v>
      </c>
      <c r="BI303" s="40">
        <f t="shared" si="111"/>
        <v>0.15991471215351813</v>
      </c>
      <c r="BJ303" s="40">
        <f t="shared" si="112"/>
        <v>0</v>
      </c>
      <c r="BK303" s="40">
        <f t="shared" si="113"/>
        <v>0</v>
      </c>
      <c r="BL303">
        <v>0</v>
      </c>
      <c r="BM303">
        <v>0</v>
      </c>
      <c r="BN303">
        <v>0</v>
      </c>
      <c r="BO303">
        <v>0</v>
      </c>
      <c r="BP303">
        <v>2</v>
      </c>
      <c r="BQ303">
        <v>0</v>
      </c>
      <c r="BR303">
        <v>0</v>
      </c>
      <c r="BS303">
        <v>1</v>
      </c>
      <c r="BT303" s="42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</row>
    <row r="304" spans="1:134" s="32" customFormat="1" ht="17" thickBot="1" x14ac:dyDescent="0.25">
      <c r="A304" s="124" t="str">
        <f>CONFIGURACAO!$C$4</f>
        <v>AREA 21</v>
      </c>
      <c r="B304" s="125">
        <v>302</v>
      </c>
      <c r="C304" s="249" t="s">
        <v>294</v>
      </c>
      <c r="D304" s="126">
        <f t="shared" si="117"/>
        <v>7</v>
      </c>
      <c r="E304" s="250" t="s">
        <v>639</v>
      </c>
      <c r="F304" s="250">
        <v>0</v>
      </c>
      <c r="G304" s="250">
        <v>1</v>
      </c>
      <c r="H304" s="250">
        <v>1</v>
      </c>
      <c r="I304" s="250">
        <v>1</v>
      </c>
      <c r="J304" s="87"/>
      <c r="K304" s="94"/>
      <c r="L304" s="94"/>
      <c r="M304" s="154">
        <f t="shared" si="114"/>
        <v>3</v>
      </c>
      <c r="N304">
        <v>0</v>
      </c>
      <c r="O304">
        <v>1.75</v>
      </c>
      <c r="P304">
        <v>4.5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 s="139">
        <f t="shared" si="98"/>
        <v>1.75</v>
      </c>
      <c r="AD304" s="140">
        <f t="shared" si="99"/>
        <v>6.25</v>
      </c>
      <c r="AE304" s="141">
        <f t="shared" si="118"/>
        <v>0</v>
      </c>
      <c r="AF304" s="263">
        <f t="shared" si="119"/>
        <v>1</v>
      </c>
      <c r="AG304" s="265">
        <f t="shared" si="115"/>
        <v>2.75</v>
      </c>
      <c r="AI304" s="37">
        <f>IFERROR(IF(M304&gt;0,(N304*CONFIGURACAO!$C$20)+(O304*CONFIGURACAO!$C$21)+(P304*CONFIGURACAO!$C$22)+(Q304*CONFIGURACAO!$C$23)+(R304*CONFIGURACAO!$C$24),""),"")</f>
        <v>410</v>
      </c>
      <c r="AJ304" s="38">
        <f>IF(S304=0,0,IF(CONFIGURACAO!$C$15="SIM",(IF(S304&gt;CONFIGURACAO!$C$16,CONFIGURACAO!$C$16*CONFIGURACAO!$C$25,S304*CONFIGURACAO!$C$25)),'PI AREA  P75'!S304*CONFIGURACAO!$C$25))</f>
        <v>0</v>
      </c>
      <c r="AK304" s="38">
        <f>IF(T304=0,0,IF(CONFIGURACAO!$C$17="SIM",(IF(T304&gt;CONFIGURACAO!$C$18,CONFIGURACAO!$C$18*CONFIGURACAO!$C$26,T304*CONFIGURACAO!$C$26)),'PI AREA  P75'!T304*CONFIGURACAO!$C$26))</f>
        <v>0</v>
      </c>
      <c r="AL304" s="38">
        <f>IFERROR(IF(M304&gt;0,(U304*CONFIGURACAO!$C$29)+(V304*CONFIGURACAO!$C$30),""),"")</f>
        <v>0</v>
      </c>
      <c r="AM304" s="38">
        <f>IF(W304=0,0,IF(CONFIGURACAO!$C$41="SIM",(IF(W304&gt;CONFIGURACAO!$C$41,CONFIGURACAO!$C$41*CONFIGURACAO!$C$31,W304*CONFIGURACAO!$C$31)),'PI AREA  P75'!W304*CONFIGURACAO!$C$31))</f>
        <v>0</v>
      </c>
      <c r="AN304" s="38">
        <f>IF(X304=0,0,IF(CONFIGURACAO!$C$39="SIM",(IF(X304&gt;CONFIGURACAO!$C$40,CONFIGURACAO!$C$40*CONFIGURACAO!$C$32,X304*CONFIGURACAO!$C$32)),'PI AREA  P75'!X304*CONFIGURACAO!$C$32))</f>
        <v>0</v>
      </c>
      <c r="AO304" s="38">
        <f>IFERROR(IF(M304&gt;0,(Y304*CONFIGURACAO!$C$33)+(Z304*CONFIGURACAO!$C$34)+(AA304*CONFIGURACAO!$C$35)+(AB304*CONFIGURACAO!$C$36),""),"")</f>
        <v>100</v>
      </c>
      <c r="AP304" s="38">
        <f>IF(AA304=0,0,IF(CONFIGURACAO!$C$46="SIM",(IF(AA304&gt;CONFIGURACAO!$C$47,CONFIGURACAO!$C$47*CONFIGURACAO!$C$35,AA304*CONFIGURACAO!$C$35)),'PI AREA  P75'!AA304*CONFIGURACAO!$C$35))</f>
        <v>0</v>
      </c>
      <c r="AQ304" s="38">
        <f>IF(AB304=0,0,IF(CONFIGURACAO!$C$44="SIM",(IF(AB304&gt;CONFIGURACAO!$C$45,CONFIGURACAO!$C$45*CONFIGURACAO!$C$36,AB304*CONFIGURACAO!$C$36)),'PI AREA  P75'!AB304*CONFIGURACAO!$C$36))</f>
        <v>0</v>
      </c>
      <c r="AR304" s="38">
        <f t="shared" si="116"/>
        <v>510</v>
      </c>
      <c r="AS304" s="68">
        <f>IF(AR304="","",$AR304-(($AS$2/CONFIGURACAO!$C$6)*$M304))</f>
        <v>285</v>
      </c>
      <c r="AT304" s="73">
        <f t="shared" si="100"/>
        <v>3</v>
      </c>
      <c r="AU304" s="75">
        <f>IF(AR304="","",$AR304-(($AU$2/CONFIGURACAO!$C$6)*$M304))</f>
        <v>135</v>
      </c>
      <c r="AV304" s="76">
        <f t="shared" si="101"/>
        <v>4</v>
      </c>
      <c r="AW304" s="74">
        <f>IF(AR304="","",$AR304-(($AW$2/CONFIGURACAO!$C$6)*$M304))</f>
        <v>-15</v>
      </c>
      <c r="AX304" s="72" t="str">
        <f t="shared" si="102"/>
        <v>NAO</v>
      </c>
      <c r="AZ304" s="39">
        <f t="shared" si="103"/>
        <v>4.7889347437215658E-2</v>
      </c>
      <c r="BA304" s="146">
        <f t="shared" si="104"/>
        <v>7.25</v>
      </c>
      <c r="BB304" s="146">
        <f t="shared" si="105"/>
        <v>764</v>
      </c>
      <c r="BC304" s="32">
        <f t="shared" si="106"/>
        <v>683</v>
      </c>
      <c r="BD304" s="148"/>
      <c r="BE304" s="40">
        <f t="shared" si="107"/>
        <v>0</v>
      </c>
      <c r="BF304" s="40">
        <f t="shared" si="108"/>
        <v>6.7515432098765427E-2</v>
      </c>
      <c r="BG304" s="40">
        <f t="shared" si="109"/>
        <v>0.11562178828365879</v>
      </c>
      <c r="BH304" s="40">
        <f t="shared" si="110"/>
        <v>0</v>
      </c>
      <c r="BI304" s="40">
        <f t="shared" si="111"/>
        <v>0</v>
      </c>
      <c r="BJ304" s="40">
        <f t="shared" si="112"/>
        <v>0</v>
      </c>
      <c r="BK304" s="40">
        <f t="shared" si="113"/>
        <v>0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 s="42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</row>
    <row r="305" spans="1:134" s="32" customFormat="1" ht="17" thickBot="1" x14ac:dyDescent="0.25">
      <c r="A305" s="124" t="str">
        <f>CONFIGURACAO!$C$4</f>
        <v>AREA 21</v>
      </c>
      <c r="B305" s="125">
        <v>303</v>
      </c>
      <c r="C305" s="249" t="s">
        <v>294</v>
      </c>
      <c r="D305" s="126">
        <f t="shared" si="117"/>
        <v>8</v>
      </c>
      <c r="E305" s="250" t="s">
        <v>640</v>
      </c>
      <c r="F305" s="250">
        <v>1</v>
      </c>
      <c r="G305" s="250">
        <v>1</v>
      </c>
      <c r="H305" s="250">
        <v>1</v>
      </c>
      <c r="I305" s="250">
        <v>0</v>
      </c>
      <c r="J305" s="87"/>
      <c r="K305" s="94"/>
      <c r="L305" s="94"/>
      <c r="M305" s="154">
        <f t="shared" si="114"/>
        <v>3</v>
      </c>
      <c r="N305">
        <v>0</v>
      </c>
      <c r="O305">
        <v>0</v>
      </c>
      <c r="P305">
        <v>0.75</v>
      </c>
      <c r="Q305">
        <v>0.75</v>
      </c>
      <c r="R305">
        <v>0.75</v>
      </c>
      <c r="S305">
        <v>0.75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s="139">
        <f t="shared" si="98"/>
        <v>0</v>
      </c>
      <c r="AD305" s="140">
        <f t="shared" si="99"/>
        <v>0.75</v>
      </c>
      <c r="AE305" s="141">
        <f t="shared" si="118"/>
        <v>0</v>
      </c>
      <c r="AF305" s="263">
        <f t="shared" si="119"/>
        <v>0</v>
      </c>
      <c r="AG305" s="265">
        <f t="shared" si="115"/>
        <v>0</v>
      </c>
      <c r="AI305" s="37">
        <f>IFERROR(IF(M305&gt;0,(N305*CONFIGURACAO!$C$20)+(O305*CONFIGURACAO!$C$21)+(P305*CONFIGURACAO!$C$22)+(Q305*CONFIGURACAO!$C$23)+(R305*CONFIGURACAO!$C$24),""),"")</f>
        <v>90</v>
      </c>
      <c r="AJ305" s="38">
        <f>IF(S305=0,0,IF(CONFIGURACAO!$C$15="SIM",(IF(S305&gt;CONFIGURACAO!$C$16,CONFIGURACAO!$C$16*CONFIGURACAO!$C$25,S305*CONFIGURACAO!$C$25)),'PI AREA  P75'!S305*CONFIGURACAO!$C$25))</f>
        <v>7.5</v>
      </c>
      <c r="AK305" s="38">
        <f>IF(T305=0,0,IF(CONFIGURACAO!$C$17="SIM",(IF(T305&gt;CONFIGURACAO!$C$18,CONFIGURACAO!$C$18*CONFIGURACAO!$C$26,T305*CONFIGURACAO!$C$26)),'PI AREA  P75'!T305*CONFIGURACAO!$C$26))</f>
        <v>0</v>
      </c>
      <c r="AL305" s="38">
        <f>IFERROR(IF(M305&gt;0,(U305*CONFIGURACAO!$C$29)+(V305*CONFIGURACAO!$C$30),""),"")</f>
        <v>0</v>
      </c>
      <c r="AM305" s="38">
        <f>IF(W305=0,0,IF(CONFIGURACAO!$C$41="SIM",(IF(W305&gt;CONFIGURACAO!$C$41,CONFIGURACAO!$C$41*CONFIGURACAO!$C$31,W305*CONFIGURACAO!$C$31)),'PI AREA  P75'!W305*CONFIGURACAO!$C$31))</f>
        <v>0</v>
      </c>
      <c r="AN305" s="38">
        <f>IF(X305=0,0,IF(CONFIGURACAO!$C$39="SIM",(IF(X305&gt;CONFIGURACAO!$C$40,CONFIGURACAO!$C$40*CONFIGURACAO!$C$32,X305*CONFIGURACAO!$C$32)),'PI AREA  P75'!X305*CONFIGURACAO!$C$32))</f>
        <v>0</v>
      </c>
      <c r="AO305" s="38">
        <f>IFERROR(IF(M305&gt;0,(Y305*CONFIGURACAO!$C$33)+(Z305*CONFIGURACAO!$C$34)+(AA305*CONFIGURACAO!$C$35)+(AB305*CONFIGURACAO!$C$36),""),"")</f>
        <v>0</v>
      </c>
      <c r="AP305" s="38">
        <f>IF(AA305=0,0,IF(CONFIGURACAO!$C$46="SIM",(IF(AA305&gt;CONFIGURACAO!$C$47,CONFIGURACAO!$C$47*CONFIGURACAO!$C$35,AA305*CONFIGURACAO!$C$35)),'PI AREA  P75'!AA305*CONFIGURACAO!$C$35))</f>
        <v>0</v>
      </c>
      <c r="AQ305" s="38">
        <f>IF(AB305=0,0,IF(CONFIGURACAO!$C$44="SIM",(IF(AB305&gt;CONFIGURACAO!$C$45,CONFIGURACAO!$C$45*CONFIGURACAO!$C$36,AB305*CONFIGURACAO!$C$36)),'PI AREA  P75'!AB305*CONFIGURACAO!$C$36))</f>
        <v>0</v>
      </c>
      <c r="AR305" s="38">
        <f t="shared" si="116"/>
        <v>97.5</v>
      </c>
      <c r="AS305" s="68">
        <f>IF(AR305="","",$AR305-(($AS$2/CONFIGURACAO!$C$6)*$M305))</f>
        <v>-127.5</v>
      </c>
      <c r="AT305" s="73" t="str">
        <f t="shared" si="100"/>
        <v>NAO</v>
      </c>
      <c r="AU305" s="75">
        <f>IF(AR305="","",$AR305-(($AU$2/CONFIGURACAO!$C$6)*$M305))</f>
        <v>-277.5</v>
      </c>
      <c r="AV305" s="76" t="str">
        <f t="shared" si="101"/>
        <v>NAO</v>
      </c>
      <c r="AW305" s="74">
        <f>IF(AR305="","",$AR305-(($AW$2/CONFIGURACAO!$C$6)*$M305))</f>
        <v>-427.5</v>
      </c>
      <c r="AX305" s="72" t="str">
        <f t="shared" si="102"/>
        <v>NAO</v>
      </c>
      <c r="AZ305" s="39">
        <f t="shared" si="103"/>
        <v>9.1553164218206393E-3</v>
      </c>
      <c r="BA305" s="146">
        <f t="shared" si="104"/>
        <v>3</v>
      </c>
      <c r="BB305" s="146">
        <f t="shared" si="105"/>
        <v>947</v>
      </c>
      <c r="BC305" s="32">
        <f t="shared" si="106"/>
        <v>1048</v>
      </c>
      <c r="BD305" s="148"/>
      <c r="BE305" s="40">
        <f t="shared" si="107"/>
        <v>0</v>
      </c>
      <c r="BF305" s="40">
        <f t="shared" si="108"/>
        <v>0</v>
      </c>
      <c r="BG305" s="40">
        <f t="shared" si="109"/>
        <v>1.9270298047276462E-2</v>
      </c>
      <c r="BH305" s="40">
        <f t="shared" si="110"/>
        <v>3.0315278900565887E-2</v>
      </c>
      <c r="BI305" s="40">
        <f t="shared" si="111"/>
        <v>7.9957356076759065E-2</v>
      </c>
      <c r="BJ305" s="40">
        <f t="shared" si="112"/>
        <v>6.9316081330868765E-2</v>
      </c>
      <c r="BK305" s="40">
        <f t="shared" si="113"/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 s="42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</row>
    <row r="306" spans="1:134" s="32" customFormat="1" ht="17" thickBot="1" x14ac:dyDescent="0.25">
      <c r="A306" s="124" t="str">
        <f>CONFIGURACAO!$C$4</f>
        <v>AREA 21</v>
      </c>
      <c r="B306" s="125">
        <v>304</v>
      </c>
      <c r="C306" s="249" t="s">
        <v>294</v>
      </c>
      <c r="D306" s="126">
        <f t="shared" si="117"/>
        <v>9</v>
      </c>
      <c r="E306" s="250" t="s">
        <v>641</v>
      </c>
      <c r="F306" s="250">
        <v>1</v>
      </c>
      <c r="G306" s="250">
        <v>1</v>
      </c>
      <c r="H306" s="250">
        <v>1</v>
      </c>
      <c r="I306" s="250">
        <v>1</v>
      </c>
      <c r="J306" s="87"/>
      <c r="K306" s="94"/>
      <c r="L306" s="94"/>
      <c r="M306" s="154">
        <f t="shared" si="114"/>
        <v>4</v>
      </c>
      <c r="N306">
        <v>0.75</v>
      </c>
      <c r="O306">
        <v>1</v>
      </c>
      <c r="P306">
        <v>9.5</v>
      </c>
      <c r="Q306">
        <v>0</v>
      </c>
      <c r="R306">
        <v>0</v>
      </c>
      <c r="S306">
        <v>2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>
        <v>0</v>
      </c>
      <c r="AB306">
        <v>0</v>
      </c>
      <c r="AC306" s="139">
        <f t="shared" si="98"/>
        <v>1.75</v>
      </c>
      <c r="AD306" s="140">
        <f t="shared" si="99"/>
        <v>11.25</v>
      </c>
      <c r="AE306" s="141">
        <f t="shared" si="118"/>
        <v>0</v>
      </c>
      <c r="AF306" s="263">
        <f t="shared" si="119"/>
        <v>2</v>
      </c>
      <c r="AG306" s="265">
        <f t="shared" si="115"/>
        <v>3.75</v>
      </c>
      <c r="AI306" s="37">
        <f>IFERROR(IF(M306&gt;0,(N306*CONFIGURACAO!$C$20)+(O306*CONFIGURACAO!$C$21)+(P306*CONFIGURACAO!$C$22)+(Q306*CONFIGURACAO!$C$23)+(R306*CONFIGURACAO!$C$24),""),"")</f>
        <v>725</v>
      </c>
      <c r="AJ306" s="38">
        <f>IF(S306=0,0,IF(CONFIGURACAO!$C$15="SIM",(IF(S306&gt;CONFIGURACAO!$C$16,CONFIGURACAO!$C$16*CONFIGURACAO!$C$25,S306*CONFIGURACAO!$C$25)),'PI AREA  P75'!S306*CONFIGURACAO!$C$25))</f>
        <v>20</v>
      </c>
      <c r="AK306" s="38">
        <f>IF(T306=0,0,IF(CONFIGURACAO!$C$17="SIM",(IF(T306&gt;CONFIGURACAO!$C$18,CONFIGURACAO!$C$18*CONFIGURACAO!$C$26,T306*CONFIGURACAO!$C$26)),'PI AREA  P75'!T306*CONFIGURACAO!$C$26))</f>
        <v>0</v>
      </c>
      <c r="AL306" s="38">
        <f>IFERROR(IF(M306&gt;0,(U306*CONFIGURACAO!$C$29)+(V306*CONFIGURACAO!$C$30),""),"")</f>
        <v>0</v>
      </c>
      <c r="AM306" s="38">
        <f>IF(W306=0,0,IF(CONFIGURACAO!$C$41="SIM",(IF(W306&gt;CONFIGURACAO!$C$41,CONFIGURACAO!$C$41*CONFIGURACAO!$C$31,W306*CONFIGURACAO!$C$31)),'PI AREA  P75'!W306*CONFIGURACAO!$C$31))</f>
        <v>0</v>
      </c>
      <c r="AN306" s="38">
        <f>IF(X306=0,0,IF(CONFIGURACAO!$C$39="SIM",(IF(X306&gt;CONFIGURACAO!$C$40,CONFIGURACAO!$C$40*CONFIGURACAO!$C$32,X306*CONFIGURACAO!$C$32)),'PI AREA  P75'!X306*CONFIGURACAO!$C$32))</f>
        <v>0</v>
      </c>
      <c r="AO306" s="38">
        <f>IFERROR(IF(M306&gt;0,(Y306*CONFIGURACAO!$C$33)+(Z306*CONFIGURACAO!$C$34)+(AA306*CONFIGURACAO!$C$35)+(AB306*CONFIGURACAO!$C$36),""),"")</f>
        <v>150</v>
      </c>
      <c r="AP306" s="38">
        <f>IF(AA306=0,0,IF(CONFIGURACAO!$C$46="SIM",(IF(AA306&gt;CONFIGURACAO!$C$47,CONFIGURACAO!$C$47*CONFIGURACAO!$C$35,AA306*CONFIGURACAO!$C$35)),'PI AREA  P75'!AA306*CONFIGURACAO!$C$35))</f>
        <v>0</v>
      </c>
      <c r="AQ306" s="38">
        <f>IF(AB306=0,0,IF(CONFIGURACAO!$C$44="SIM",(IF(AB306&gt;CONFIGURACAO!$C$45,CONFIGURACAO!$C$45*CONFIGURACAO!$C$36,AB306*CONFIGURACAO!$C$36)),'PI AREA  P75'!AB306*CONFIGURACAO!$C$36))</f>
        <v>0</v>
      </c>
      <c r="AR306" s="38">
        <f t="shared" si="116"/>
        <v>895</v>
      </c>
      <c r="AS306" s="68">
        <f>IF(AR306="","",$AR306-(($AS$2/CONFIGURACAO!$C$6)*$M306))</f>
        <v>595</v>
      </c>
      <c r="AT306" s="73">
        <f t="shared" si="100"/>
        <v>3</v>
      </c>
      <c r="AU306" s="75">
        <f>IF(AR306="","",$AR306-(($AU$2/CONFIGURACAO!$C$6)*$M306))</f>
        <v>395</v>
      </c>
      <c r="AV306" s="76">
        <f t="shared" si="101"/>
        <v>4</v>
      </c>
      <c r="AW306" s="74">
        <f>IF(AR306="","",$AR306-(($AW$2/CONFIGURACAO!$C$6)*$M306))</f>
        <v>195</v>
      </c>
      <c r="AX306" s="72">
        <f t="shared" si="102"/>
        <v>5</v>
      </c>
      <c r="AZ306" s="39">
        <f t="shared" si="103"/>
        <v>8.4041109718251003E-2</v>
      </c>
      <c r="BA306" s="146">
        <f t="shared" si="104"/>
        <v>15.25</v>
      </c>
      <c r="BB306" s="146">
        <f t="shared" si="105"/>
        <v>470</v>
      </c>
      <c r="BC306" s="32">
        <f t="shared" si="106"/>
        <v>445</v>
      </c>
      <c r="BD306" s="148"/>
      <c r="BE306" s="40">
        <f t="shared" si="107"/>
        <v>2.7943368107302535E-2</v>
      </c>
      <c r="BF306" s="40">
        <f t="shared" si="108"/>
        <v>3.8580246913580245E-2</v>
      </c>
      <c r="BG306" s="40">
        <f t="shared" si="109"/>
        <v>0.24409044193216856</v>
      </c>
      <c r="BH306" s="40">
        <f t="shared" si="110"/>
        <v>0</v>
      </c>
      <c r="BI306" s="40">
        <f t="shared" si="111"/>
        <v>0</v>
      </c>
      <c r="BJ306" s="40">
        <f t="shared" si="112"/>
        <v>0.18484288354898337</v>
      </c>
      <c r="BK306" s="40">
        <f t="shared" si="113"/>
        <v>0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1</v>
      </c>
      <c r="BR306">
        <v>0</v>
      </c>
      <c r="BS306">
        <v>0</v>
      </c>
      <c r="BT306" s="42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</row>
    <row r="307" spans="1:134" s="32" customFormat="1" ht="17" thickBot="1" x14ac:dyDescent="0.25">
      <c r="A307" s="124" t="str">
        <f>CONFIGURACAO!$C$4</f>
        <v>AREA 21</v>
      </c>
      <c r="B307" s="125">
        <v>305</v>
      </c>
      <c r="C307" s="249" t="s">
        <v>294</v>
      </c>
      <c r="D307" s="126">
        <f t="shared" si="117"/>
        <v>10</v>
      </c>
      <c r="E307" s="250" t="s">
        <v>642</v>
      </c>
      <c r="F307" s="250">
        <v>1</v>
      </c>
      <c r="G307" s="250">
        <v>1</v>
      </c>
      <c r="H307" s="250">
        <v>0</v>
      </c>
      <c r="I307" s="250">
        <v>0</v>
      </c>
      <c r="J307" s="87"/>
      <c r="K307" s="94"/>
      <c r="L307" s="94"/>
      <c r="M307" s="154">
        <f t="shared" si="114"/>
        <v>2</v>
      </c>
      <c r="N307">
        <v>0</v>
      </c>
      <c r="O307">
        <v>0</v>
      </c>
      <c r="P307">
        <v>1.5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s="139">
        <f t="shared" si="98"/>
        <v>0</v>
      </c>
      <c r="AD307" s="140">
        <f t="shared" si="99"/>
        <v>1.5</v>
      </c>
      <c r="AE307" s="141">
        <f t="shared" si="118"/>
        <v>0</v>
      </c>
      <c r="AF307" s="263">
        <f t="shared" si="119"/>
        <v>0</v>
      </c>
      <c r="AG307" s="265">
        <f t="shared" si="115"/>
        <v>0</v>
      </c>
      <c r="AI307" s="37">
        <f>IFERROR(IF(M307&gt;0,(N307*CONFIGURACAO!$C$20)+(O307*CONFIGURACAO!$C$21)+(P307*CONFIGURACAO!$C$22)+(Q307*CONFIGURACAO!$C$23)+(R307*CONFIGURACAO!$C$24),""),"")</f>
        <v>90</v>
      </c>
      <c r="AJ307" s="38">
        <f>IF(S307=0,0,IF(CONFIGURACAO!$C$15="SIM",(IF(S307&gt;CONFIGURACAO!$C$16,CONFIGURACAO!$C$16*CONFIGURACAO!$C$25,S307*CONFIGURACAO!$C$25)),'PI AREA  P75'!S307*CONFIGURACAO!$C$25))</f>
        <v>0</v>
      </c>
      <c r="AK307" s="38">
        <f>IF(T307=0,0,IF(CONFIGURACAO!$C$17="SIM",(IF(T307&gt;CONFIGURACAO!$C$18,CONFIGURACAO!$C$18*CONFIGURACAO!$C$26,T307*CONFIGURACAO!$C$26)),'PI AREA  P75'!T307*CONFIGURACAO!$C$26))</f>
        <v>0</v>
      </c>
      <c r="AL307" s="38">
        <f>IFERROR(IF(M307&gt;0,(U307*CONFIGURACAO!$C$29)+(V307*CONFIGURACAO!$C$30),""),"")</f>
        <v>0</v>
      </c>
      <c r="AM307" s="38">
        <f>IF(W307=0,0,IF(CONFIGURACAO!$C$41="SIM",(IF(W307&gt;CONFIGURACAO!$C$41,CONFIGURACAO!$C$41*CONFIGURACAO!$C$31,W307*CONFIGURACAO!$C$31)),'PI AREA  P75'!W307*CONFIGURACAO!$C$31))</f>
        <v>0</v>
      </c>
      <c r="AN307" s="38">
        <f>IF(X307=0,0,IF(CONFIGURACAO!$C$39="SIM",(IF(X307&gt;CONFIGURACAO!$C$40,CONFIGURACAO!$C$40*CONFIGURACAO!$C$32,X307*CONFIGURACAO!$C$32)),'PI AREA  P75'!X307*CONFIGURACAO!$C$32))</f>
        <v>0</v>
      </c>
      <c r="AO307" s="38">
        <f>IFERROR(IF(M307&gt;0,(Y307*CONFIGURACAO!$C$33)+(Z307*CONFIGURACAO!$C$34)+(AA307*CONFIGURACAO!$C$35)+(AB307*CONFIGURACAO!$C$36),""),"")</f>
        <v>0</v>
      </c>
      <c r="AP307" s="38">
        <f>IF(AA307=0,0,IF(CONFIGURACAO!$C$46="SIM",(IF(AA307&gt;CONFIGURACAO!$C$47,CONFIGURACAO!$C$47*CONFIGURACAO!$C$35,AA307*CONFIGURACAO!$C$35)),'PI AREA  P75'!AA307*CONFIGURACAO!$C$35))</f>
        <v>0</v>
      </c>
      <c r="AQ307" s="38">
        <f>IF(AB307=0,0,IF(CONFIGURACAO!$C$44="SIM",(IF(AB307&gt;CONFIGURACAO!$C$45,CONFIGURACAO!$C$45*CONFIGURACAO!$C$36,AB307*CONFIGURACAO!$C$36)),'PI AREA  P75'!AB307*CONFIGURACAO!$C$36))</f>
        <v>0</v>
      </c>
      <c r="AR307" s="38">
        <f t="shared" si="116"/>
        <v>90</v>
      </c>
      <c r="AS307" s="68">
        <f>IF(AR307="","",$AR307-(($AS$2/CONFIGURACAO!$C$6)*$M307))</f>
        <v>-60</v>
      </c>
      <c r="AT307" s="73" t="str">
        <f t="shared" si="100"/>
        <v>NAO</v>
      </c>
      <c r="AU307" s="75">
        <f>IF(AR307="","",$AR307-(($AU$2/CONFIGURACAO!$C$6)*$M307))</f>
        <v>-160</v>
      </c>
      <c r="AV307" s="76" t="str">
        <f t="shared" si="101"/>
        <v>NAO</v>
      </c>
      <c r="AW307" s="74">
        <f>IF(AR307="","",$AR307-(($AW$2/CONFIGURACAO!$C$6)*$M307))</f>
        <v>-260</v>
      </c>
      <c r="AX307" s="72" t="str">
        <f t="shared" si="102"/>
        <v>NAO</v>
      </c>
      <c r="AZ307" s="39">
        <f t="shared" si="103"/>
        <v>8.4510613124498223E-3</v>
      </c>
      <c r="BA307" s="146">
        <f t="shared" si="104"/>
        <v>1.5</v>
      </c>
      <c r="BB307" s="146">
        <f t="shared" si="105"/>
        <v>1054</v>
      </c>
      <c r="BC307" s="32">
        <f t="shared" si="106"/>
        <v>1054</v>
      </c>
      <c r="BD307" s="148"/>
      <c r="BE307" s="40">
        <f t="shared" si="107"/>
        <v>0</v>
      </c>
      <c r="BF307" s="40">
        <f t="shared" si="108"/>
        <v>0</v>
      </c>
      <c r="BG307" s="40">
        <f t="shared" si="109"/>
        <v>3.8540596094552924E-2</v>
      </c>
      <c r="BH307" s="40">
        <f t="shared" si="110"/>
        <v>0</v>
      </c>
      <c r="BI307" s="40">
        <f t="shared" si="111"/>
        <v>0</v>
      </c>
      <c r="BJ307" s="40">
        <f t="shared" si="112"/>
        <v>0</v>
      </c>
      <c r="BK307" s="40">
        <f t="shared" si="113"/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 s="42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</row>
    <row r="308" spans="1:134" s="32" customFormat="1" ht="17" thickBot="1" x14ac:dyDescent="0.25">
      <c r="A308" s="124" t="str">
        <f>CONFIGURACAO!$C$4</f>
        <v>AREA 21</v>
      </c>
      <c r="B308" s="125">
        <v>306</v>
      </c>
      <c r="C308" s="249" t="s">
        <v>294</v>
      </c>
      <c r="D308" s="126">
        <f t="shared" si="117"/>
        <v>11</v>
      </c>
      <c r="E308" s="250" t="s">
        <v>643</v>
      </c>
      <c r="F308" s="250">
        <v>1</v>
      </c>
      <c r="G308" s="250">
        <v>1</v>
      </c>
      <c r="H308" s="250">
        <v>1</v>
      </c>
      <c r="I308" s="250">
        <v>1</v>
      </c>
      <c r="J308" s="87"/>
      <c r="K308" s="94"/>
      <c r="L308" s="94"/>
      <c r="M308" s="154">
        <f t="shared" si="114"/>
        <v>4</v>
      </c>
      <c r="N308">
        <v>0.75</v>
      </c>
      <c r="O308">
        <v>0</v>
      </c>
      <c r="P308">
        <v>6.5</v>
      </c>
      <c r="Q308">
        <v>0.75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 s="139">
        <f t="shared" si="98"/>
        <v>0.75</v>
      </c>
      <c r="AD308" s="140">
        <f t="shared" si="99"/>
        <v>7.25</v>
      </c>
      <c r="AE308" s="141">
        <f t="shared" si="118"/>
        <v>0</v>
      </c>
      <c r="AF308" s="263">
        <f t="shared" si="119"/>
        <v>1</v>
      </c>
      <c r="AG308" s="265">
        <f t="shared" si="115"/>
        <v>1.75</v>
      </c>
      <c r="AI308" s="37">
        <f>IFERROR(IF(M308&gt;0,(N308*CONFIGURACAO!$C$20)+(O308*CONFIGURACAO!$C$21)+(P308*CONFIGURACAO!$C$22)+(Q308*CONFIGURACAO!$C$23)+(R308*CONFIGURACAO!$C$24),""),"")</f>
        <v>495</v>
      </c>
      <c r="AJ308" s="38">
        <f>IF(S308=0,0,IF(CONFIGURACAO!$C$15="SIM",(IF(S308&gt;CONFIGURACAO!$C$16,CONFIGURACAO!$C$16*CONFIGURACAO!$C$25,S308*CONFIGURACAO!$C$25)),'PI AREA  P75'!S308*CONFIGURACAO!$C$25))</f>
        <v>0</v>
      </c>
      <c r="AK308" s="38">
        <f>IF(T308=0,0,IF(CONFIGURACAO!$C$17="SIM",(IF(T308&gt;CONFIGURACAO!$C$18,CONFIGURACAO!$C$18*CONFIGURACAO!$C$26,T308*CONFIGURACAO!$C$26)),'PI AREA  P75'!T308*CONFIGURACAO!$C$26))</f>
        <v>0</v>
      </c>
      <c r="AL308" s="38">
        <f>IFERROR(IF(M308&gt;0,(U308*CONFIGURACAO!$C$29)+(V308*CONFIGURACAO!$C$30),""),"")</f>
        <v>0</v>
      </c>
      <c r="AM308" s="38">
        <f>IF(W308=0,0,IF(CONFIGURACAO!$C$41="SIM",(IF(W308&gt;CONFIGURACAO!$C$41,CONFIGURACAO!$C$41*CONFIGURACAO!$C$31,W308*CONFIGURACAO!$C$31)),'PI AREA  P75'!W308*CONFIGURACAO!$C$31))</f>
        <v>0</v>
      </c>
      <c r="AN308" s="38">
        <f>IF(X308=0,0,IF(CONFIGURACAO!$C$39="SIM",(IF(X308&gt;CONFIGURACAO!$C$40,CONFIGURACAO!$C$40*CONFIGURACAO!$C$32,X308*CONFIGURACAO!$C$32)),'PI AREA  P75'!X308*CONFIGURACAO!$C$32))</f>
        <v>0</v>
      </c>
      <c r="AO308" s="38">
        <f>IFERROR(IF(M308&gt;0,(Y308*CONFIGURACAO!$C$33)+(Z308*CONFIGURACAO!$C$34)+(AA308*CONFIGURACAO!$C$35)+(AB308*CONFIGURACAO!$C$36),""),"")</f>
        <v>50</v>
      </c>
      <c r="AP308" s="38">
        <f>IF(AA308=0,0,IF(CONFIGURACAO!$C$46="SIM",(IF(AA308&gt;CONFIGURACAO!$C$47,CONFIGURACAO!$C$47*CONFIGURACAO!$C$35,AA308*CONFIGURACAO!$C$35)),'PI AREA  P75'!AA308*CONFIGURACAO!$C$35))</f>
        <v>0</v>
      </c>
      <c r="AQ308" s="38">
        <f>IF(AB308=0,0,IF(CONFIGURACAO!$C$44="SIM",(IF(AB308&gt;CONFIGURACAO!$C$45,CONFIGURACAO!$C$45*CONFIGURACAO!$C$36,AB308*CONFIGURACAO!$C$36)),'PI AREA  P75'!AB308*CONFIGURACAO!$C$36))</f>
        <v>0</v>
      </c>
      <c r="AR308" s="38">
        <f t="shared" si="116"/>
        <v>545</v>
      </c>
      <c r="AS308" s="68">
        <f>IF(AR308="","",$AR308-(($AS$2/CONFIGURACAO!$C$6)*$M308))</f>
        <v>245</v>
      </c>
      <c r="AT308" s="73">
        <f t="shared" si="100"/>
        <v>3</v>
      </c>
      <c r="AU308" s="75">
        <f>IF(AR308="","",$AR308-(($AU$2/CONFIGURACAO!$C$6)*$M308))</f>
        <v>45</v>
      </c>
      <c r="AV308" s="76">
        <f t="shared" si="101"/>
        <v>4</v>
      </c>
      <c r="AW308" s="74">
        <f>IF(AR308="","",$AR308-(($AW$2/CONFIGURACAO!$C$6)*$M308))</f>
        <v>-155</v>
      </c>
      <c r="AX308" s="72" t="str">
        <f t="shared" si="102"/>
        <v>NAO</v>
      </c>
      <c r="AZ308" s="39">
        <f t="shared" si="103"/>
        <v>5.1175871280946146E-2</v>
      </c>
      <c r="BA308" s="146">
        <f t="shared" si="104"/>
        <v>9</v>
      </c>
      <c r="BB308" s="146">
        <f t="shared" si="105"/>
        <v>694</v>
      </c>
      <c r="BC308" s="32">
        <f t="shared" si="106"/>
        <v>657</v>
      </c>
      <c r="BD308" s="148"/>
      <c r="BE308" s="40">
        <f t="shared" si="107"/>
        <v>2.7943368107302535E-2</v>
      </c>
      <c r="BF308" s="40">
        <f t="shared" si="108"/>
        <v>0</v>
      </c>
      <c r="BG308" s="40">
        <f t="shared" si="109"/>
        <v>0.16700924974306269</v>
      </c>
      <c r="BH308" s="40">
        <f t="shared" si="110"/>
        <v>3.0315278900565887E-2</v>
      </c>
      <c r="BI308" s="40">
        <f t="shared" si="111"/>
        <v>0</v>
      </c>
      <c r="BJ308" s="40">
        <f t="shared" si="112"/>
        <v>0</v>
      </c>
      <c r="BK308" s="40">
        <f t="shared" si="113"/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0</v>
      </c>
      <c r="BS308">
        <v>0</v>
      </c>
      <c r="BT308" s="42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</row>
    <row r="309" spans="1:134" s="32" customFormat="1" ht="17" thickBot="1" x14ac:dyDescent="0.25">
      <c r="A309" s="124" t="str">
        <f>CONFIGURACAO!$C$4</f>
        <v>AREA 21</v>
      </c>
      <c r="B309" s="125">
        <v>307</v>
      </c>
      <c r="C309" s="249" t="s">
        <v>294</v>
      </c>
      <c r="D309" s="126">
        <f t="shared" si="117"/>
        <v>12</v>
      </c>
      <c r="E309" s="250" t="s">
        <v>644</v>
      </c>
      <c r="F309" s="250">
        <v>1</v>
      </c>
      <c r="G309" s="250">
        <v>1</v>
      </c>
      <c r="H309" s="250">
        <v>1</v>
      </c>
      <c r="I309" s="250">
        <v>1</v>
      </c>
      <c r="J309" s="87"/>
      <c r="K309" s="94"/>
      <c r="L309" s="94"/>
      <c r="M309" s="154">
        <f t="shared" si="114"/>
        <v>4</v>
      </c>
      <c r="N309">
        <v>1.5</v>
      </c>
      <c r="O309">
        <v>0.75</v>
      </c>
      <c r="P309">
        <v>7.75</v>
      </c>
      <c r="Q309">
        <v>0</v>
      </c>
      <c r="R309">
        <v>0.75</v>
      </c>
      <c r="S309">
        <v>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s="139">
        <f t="shared" si="98"/>
        <v>2.25</v>
      </c>
      <c r="AD309" s="140">
        <f t="shared" si="99"/>
        <v>10</v>
      </c>
      <c r="AE309" s="141">
        <f t="shared" si="118"/>
        <v>0</v>
      </c>
      <c r="AF309" s="263">
        <f t="shared" si="119"/>
        <v>0</v>
      </c>
      <c r="AG309" s="265">
        <f t="shared" si="115"/>
        <v>2.25</v>
      </c>
      <c r="AI309" s="37">
        <f>IFERROR(IF(M309&gt;0,(N309*CONFIGURACAO!$C$20)+(O309*CONFIGURACAO!$C$21)+(P309*CONFIGURACAO!$C$22)+(Q309*CONFIGURACAO!$C$23)+(R309*CONFIGURACAO!$C$24),""),"")</f>
        <v>690</v>
      </c>
      <c r="AJ309" s="38">
        <f>IF(S309=0,0,IF(CONFIGURACAO!$C$15="SIM",(IF(S309&gt;CONFIGURACAO!$C$16,CONFIGURACAO!$C$16*CONFIGURACAO!$C$25,S309*CONFIGURACAO!$C$25)),'PI AREA  P75'!S309*CONFIGURACAO!$C$25))</f>
        <v>20</v>
      </c>
      <c r="AK309" s="38">
        <f>IF(T309=0,0,IF(CONFIGURACAO!$C$17="SIM",(IF(T309&gt;CONFIGURACAO!$C$18,CONFIGURACAO!$C$18*CONFIGURACAO!$C$26,T309*CONFIGURACAO!$C$26)),'PI AREA  P75'!T309*CONFIGURACAO!$C$26))</f>
        <v>0</v>
      </c>
      <c r="AL309" s="38">
        <f>IFERROR(IF(M309&gt;0,(U309*CONFIGURACAO!$C$29)+(V309*CONFIGURACAO!$C$30),""),"")</f>
        <v>0</v>
      </c>
      <c r="AM309" s="38">
        <f>IF(W309=0,0,IF(CONFIGURACAO!$C$41="SIM",(IF(W309&gt;CONFIGURACAO!$C$41,CONFIGURACAO!$C$41*CONFIGURACAO!$C$31,W309*CONFIGURACAO!$C$31)),'PI AREA  P75'!W309*CONFIGURACAO!$C$31))</f>
        <v>0</v>
      </c>
      <c r="AN309" s="38">
        <f>IF(X309=0,0,IF(CONFIGURACAO!$C$39="SIM",(IF(X309&gt;CONFIGURACAO!$C$40,CONFIGURACAO!$C$40*CONFIGURACAO!$C$32,X309*CONFIGURACAO!$C$32)),'PI AREA  P75'!X309*CONFIGURACAO!$C$32))</f>
        <v>0</v>
      </c>
      <c r="AO309" s="38">
        <f>IFERROR(IF(M309&gt;0,(Y309*CONFIGURACAO!$C$33)+(Z309*CONFIGURACAO!$C$34)+(AA309*CONFIGURACAO!$C$35)+(AB309*CONFIGURACAO!$C$36),""),"")</f>
        <v>0</v>
      </c>
      <c r="AP309" s="38">
        <f>IF(AA309=0,0,IF(CONFIGURACAO!$C$46="SIM",(IF(AA309&gt;CONFIGURACAO!$C$47,CONFIGURACAO!$C$47*CONFIGURACAO!$C$35,AA309*CONFIGURACAO!$C$35)),'PI AREA  P75'!AA309*CONFIGURACAO!$C$35))</f>
        <v>0</v>
      </c>
      <c r="AQ309" s="38">
        <f>IF(AB309=0,0,IF(CONFIGURACAO!$C$44="SIM",(IF(AB309&gt;CONFIGURACAO!$C$45,CONFIGURACAO!$C$45*CONFIGURACAO!$C$36,AB309*CONFIGURACAO!$C$36)),'PI AREA  P75'!AB309*CONFIGURACAO!$C$36))</f>
        <v>0</v>
      </c>
      <c r="AR309" s="38">
        <f t="shared" si="116"/>
        <v>710</v>
      </c>
      <c r="AS309" s="68">
        <f>IF(AR309="","",$AR309-(($AS$2/CONFIGURACAO!$C$6)*$M309))</f>
        <v>410</v>
      </c>
      <c r="AT309" s="73">
        <f t="shared" si="100"/>
        <v>3</v>
      </c>
      <c r="AU309" s="75">
        <f>IF(AR309="","",$AR309-(($AU$2/CONFIGURACAO!$C$6)*$M309))</f>
        <v>210</v>
      </c>
      <c r="AV309" s="76">
        <f t="shared" si="101"/>
        <v>4</v>
      </c>
      <c r="AW309" s="74">
        <f>IF(AR309="","",$AR309-(($AW$2/CONFIGURACAO!$C$6)*$M309))</f>
        <v>10</v>
      </c>
      <c r="AX309" s="72">
        <f t="shared" si="102"/>
        <v>5</v>
      </c>
      <c r="AZ309" s="39">
        <f t="shared" si="103"/>
        <v>6.6669483687104153E-2</v>
      </c>
      <c r="BA309" s="146">
        <f t="shared" si="104"/>
        <v>12.75</v>
      </c>
      <c r="BB309" s="146">
        <f t="shared" si="105"/>
        <v>561</v>
      </c>
      <c r="BC309" s="32">
        <f t="shared" si="106"/>
        <v>560</v>
      </c>
      <c r="BD309" s="148"/>
      <c r="BE309" s="40">
        <f t="shared" si="107"/>
        <v>5.5886736214605069E-2</v>
      </c>
      <c r="BF309" s="40">
        <f t="shared" si="108"/>
        <v>2.8935185185185182E-2</v>
      </c>
      <c r="BG309" s="40">
        <f t="shared" si="109"/>
        <v>0.19912641315519014</v>
      </c>
      <c r="BH309" s="40">
        <f t="shared" si="110"/>
        <v>0</v>
      </c>
      <c r="BI309" s="40">
        <f t="shared" si="111"/>
        <v>7.9957356076759065E-2</v>
      </c>
      <c r="BJ309" s="40">
        <f t="shared" si="112"/>
        <v>0.18484288354898337</v>
      </c>
      <c r="BK309" s="40">
        <f t="shared" si="113"/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 s="42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</row>
    <row r="310" spans="1:134" s="32" customFormat="1" ht="17" thickBot="1" x14ac:dyDescent="0.25">
      <c r="A310" s="124" t="str">
        <f>CONFIGURACAO!$C$4</f>
        <v>AREA 21</v>
      </c>
      <c r="B310" s="125">
        <v>308</v>
      </c>
      <c r="C310" s="249" t="s">
        <v>294</v>
      </c>
      <c r="D310" s="126">
        <f t="shared" si="117"/>
        <v>13</v>
      </c>
      <c r="E310" s="250" t="s">
        <v>645</v>
      </c>
      <c r="F310" s="250">
        <v>1</v>
      </c>
      <c r="G310" s="250">
        <v>1</v>
      </c>
      <c r="H310" s="250">
        <v>1</v>
      </c>
      <c r="I310" s="250">
        <v>1</v>
      </c>
      <c r="J310" s="87"/>
      <c r="K310" s="94"/>
      <c r="L310" s="94"/>
      <c r="M310" s="154">
        <f t="shared" si="114"/>
        <v>4</v>
      </c>
      <c r="N310">
        <v>1.5</v>
      </c>
      <c r="O310">
        <v>3.75</v>
      </c>
      <c r="P310">
        <v>23.75</v>
      </c>
      <c r="Q310">
        <v>1.75</v>
      </c>
      <c r="R310">
        <v>0</v>
      </c>
      <c r="S310">
        <v>0.75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>
        <v>0</v>
      </c>
      <c r="AA310">
        <v>0</v>
      </c>
      <c r="AB310">
        <v>1</v>
      </c>
      <c r="AC310" s="139">
        <f t="shared" si="98"/>
        <v>5.25</v>
      </c>
      <c r="AD310" s="140">
        <f t="shared" si="99"/>
        <v>29</v>
      </c>
      <c r="AE310" s="141">
        <f t="shared" si="118"/>
        <v>0</v>
      </c>
      <c r="AF310" s="263">
        <f t="shared" si="119"/>
        <v>2</v>
      </c>
      <c r="AG310" s="265">
        <f t="shared" si="115"/>
        <v>7.25</v>
      </c>
      <c r="AI310" s="37">
        <f>IFERROR(IF(M310&gt;0,(N310*CONFIGURACAO!$C$20)+(O310*CONFIGURACAO!$C$21)+(P310*CONFIGURACAO!$C$22)+(Q310*CONFIGURACAO!$C$23)+(R310*CONFIGURACAO!$C$24),""),"")</f>
        <v>1945</v>
      </c>
      <c r="AJ310" s="38">
        <f>IF(S310=0,0,IF(CONFIGURACAO!$C$15="SIM",(IF(S310&gt;CONFIGURACAO!$C$16,CONFIGURACAO!$C$16*CONFIGURACAO!$C$25,S310*CONFIGURACAO!$C$25)),'PI AREA  P75'!S310*CONFIGURACAO!$C$25))</f>
        <v>7.5</v>
      </c>
      <c r="AK310" s="38">
        <f>IF(T310=0,0,IF(CONFIGURACAO!$C$17="SIM",(IF(T310&gt;CONFIGURACAO!$C$18,CONFIGURACAO!$C$18*CONFIGURACAO!$C$26,T310*CONFIGURACAO!$C$26)),'PI AREA  P75'!T310*CONFIGURACAO!$C$26))</f>
        <v>0</v>
      </c>
      <c r="AL310" s="38">
        <f>IFERROR(IF(M310&gt;0,(U310*CONFIGURACAO!$C$29)+(V310*CONFIGURACAO!$C$30),""),"")</f>
        <v>0</v>
      </c>
      <c r="AM310" s="38">
        <f>IF(W310=0,0,IF(CONFIGURACAO!$C$41="SIM",(IF(W310&gt;CONFIGURACAO!$C$41,CONFIGURACAO!$C$41*CONFIGURACAO!$C$31,W310*CONFIGURACAO!$C$31)),'PI AREA  P75'!W310*CONFIGURACAO!$C$31))</f>
        <v>0</v>
      </c>
      <c r="AN310" s="38">
        <f>IF(X310=0,0,IF(CONFIGURACAO!$C$39="SIM",(IF(X310&gt;CONFIGURACAO!$C$40,CONFIGURACAO!$C$40*CONFIGURACAO!$C$32,X310*CONFIGURACAO!$C$32)),'PI AREA  P75'!X310*CONFIGURACAO!$C$32))</f>
        <v>0</v>
      </c>
      <c r="AO310" s="38">
        <f>IFERROR(IF(M310&gt;0,(Y310*CONFIGURACAO!$C$33)+(Z310*CONFIGURACAO!$C$34)+(AA310*CONFIGURACAO!$C$35)+(AB310*CONFIGURACAO!$C$36),""),"")</f>
        <v>210</v>
      </c>
      <c r="AP310" s="38">
        <f>IF(AA310=0,0,IF(CONFIGURACAO!$C$46="SIM",(IF(AA310&gt;CONFIGURACAO!$C$47,CONFIGURACAO!$C$47*CONFIGURACAO!$C$35,AA310*CONFIGURACAO!$C$35)),'PI AREA  P75'!AA310*CONFIGURACAO!$C$35))</f>
        <v>0</v>
      </c>
      <c r="AQ310" s="38">
        <f>IF(AB310=0,0,IF(CONFIGURACAO!$C$44="SIM",(IF(AB310&gt;CONFIGURACAO!$C$45,CONFIGURACAO!$C$45*CONFIGURACAO!$C$36,AB310*CONFIGURACAO!$C$36)),'PI AREA  P75'!AB310*CONFIGURACAO!$C$36))</f>
        <v>10</v>
      </c>
      <c r="AR310" s="38">
        <f t="shared" si="116"/>
        <v>2172.5</v>
      </c>
      <c r="AS310" s="68">
        <f>IF(AR310="","",$AR310-(($AS$2/CONFIGURACAO!$C$6)*$M310))</f>
        <v>1872.5</v>
      </c>
      <c r="AT310" s="73">
        <f t="shared" si="100"/>
        <v>3</v>
      </c>
      <c r="AU310" s="75">
        <f>IF(AR310="","",$AR310-(($AU$2/CONFIGURACAO!$C$6)*$M310))</f>
        <v>1672.5</v>
      </c>
      <c r="AV310" s="76">
        <f t="shared" si="101"/>
        <v>4</v>
      </c>
      <c r="AW310" s="74">
        <f>IF(AR310="","",$AR310-(($AW$2/CONFIGURACAO!$C$6)*$M310))</f>
        <v>1472.5</v>
      </c>
      <c r="AX310" s="72">
        <f t="shared" si="102"/>
        <v>5</v>
      </c>
      <c r="AZ310" s="39">
        <f t="shared" si="103"/>
        <v>0.20399923001441375</v>
      </c>
      <c r="BA310" s="146">
        <f t="shared" si="104"/>
        <v>34.5</v>
      </c>
      <c r="BB310" s="146">
        <f t="shared" si="105"/>
        <v>107</v>
      </c>
      <c r="BC310" s="32">
        <f t="shared" si="106"/>
        <v>94</v>
      </c>
      <c r="BD310" s="148"/>
      <c r="BE310" s="40">
        <f t="shared" si="107"/>
        <v>5.5886736214605069E-2</v>
      </c>
      <c r="BF310" s="40">
        <f t="shared" si="108"/>
        <v>0.14467592592592593</v>
      </c>
      <c r="BG310" s="40">
        <f t="shared" si="109"/>
        <v>0.61022610483042139</v>
      </c>
      <c r="BH310" s="40">
        <f t="shared" si="110"/>
        <v>7.073565076798706E-2</v>
      </c>
      <c r="BI310" s="40">
        <f t="shared" si="111"/>
        <v>0</v>
      </c>
      <c r="BJ310" s="40">
        <f t="shared" si="112"/>
        <v>6.9316081330868765E-2</v>
      </c>
      <c r="BK310" s="40">
        <f t="shared" si="113"/>
        <v>0</v>
      </c>
      <c r="BL310">
        <v>0</v>
      </c>
      <c r="BM310">
        <v>0</v>
      </c>
      <c r="BN310">
        <v>0</v>
      </c>
      <c r="BO310">
        <v>0</v>
      </c>
      <c r="BP310">
        <v>2</v>
      </c>
      <c r="BQ310">
        <v>0</v>
      </c>
      <c r="BR310">
        <v>0</v>
      </c>
      <c r="BS310">
        <v>1</v>
      </c>
      <c r="BT310" s="42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</row>
    <row r="311" spans="1:134" s="32" customFormat="1" ht="17" thickBot="1" x14ac:dyDescent="0.25">
      <c r="A311" s="124" t="str">
        <f>CONFIGURACAO!$C$4</f>
        <v>AREA 21</v>
      </c>
      <c r="B311" s="125">
        <v>309</v>
      </c>
      <c r="C311" s="249" t="s">
        <v>294</v>
      </c>
      <c r="D311" s="126">
        <f t="shared" si="117"/>
        <v>14</v>
      </c>
      <c r="E311" s="250" t="s">
        <v>646</v>
      </c>
      <c r="F311" s="250">
        <v>1</v>
      </c>
      <c r="G311" s="250">
        <v>1</v>
      </c>
      <c r="H311" s="250">
        <v>1</v>
      </c>
      <c r="I311" s="250">
        <v>1</v>
      </c>
      <c r="J311" s="87"/>
      <c r="K311" s="94"/>
      <c r="L311" s="94"/>
      <c r="M311" s="154">
        <f t="shared" si="114"/>
        <v>4</v>
      </c>
      <c r="N311">
        <v>0</v>
      </c>
      <c r="O311">
        <v>0</v>
      </c>
      <c r="P311">
        <v>9.75</v>
      </c>
      <c r="Q311">
        <v>3.25</v>
      </c>
      <c r="R311">
        <v>0.75</v>
      </c>
      <c r="S311">
        <v>0.75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 s="139">
        <f t="shared" si="98"/>
        <v>0</v>
      </c>
      <c r="AD311" s="140">
        <f t="shared" si="99"/>
        <v>9.75</v>
      </c>
      <c r="AE311" s="141">
        <f t="shared" si="118"/>
        <v>0</v>
      </c>
      <c r="AF311" s="263">
        <f t="shared" si="119"/>
        <v>0</v>
      </c>
      <c r="AG311" s="265">
        <f t="shared" si="115"/>
        <v>0</v>
      </c>
      <c r="AI311" s="37">
        <f>IFERROR(IF(M311&gt;0,(N311*CONFIGURACAO!$C$20)+(O311*CONFIGURACAO!$C$21)+(P311*CONFIGURACAO!$C$22)+(Q311*CONFIGURACAO!$C$23)+(R311*CONFIGURACAO!$C$24),""),"")</f>
        <v>730</v>
      </c>
      <c r="AJ311" s="38">
        <f>IF(S311=0,0,IF(CONFIGURACAO!$C$15="SIM",(IF(S311&gt;CONFIGURACAO!$C$16,CONFIGURACAO!$C$16*CONFIGURACAO!$C$25,S311*CONFIGURACAO!$C$25)),'PI AREA  P75'!S311*CONFIGURACAO!$C$25))</f>
        <v>7.5</v>
      </c>
      <c r="AK311" s="38">
        <f>IF(T311=0,0,IF(CONFIGURACAO!$C$17="SIM",(IF(T311&gt;CONFIGURACAO!$C$18,CONFIGURACAO!$C$18*CONFIGURACAO!$C$26,T311*CONFIGURACAO!$C$26)),'PI AREA  P75'!T311*CONFIGURACAO!$C$26))</f>
        <v>0</v>
      </c>
      <c r="AL311" s="38">
        <f>IFERROR(IF(M311&gt;0,(U311*CONFIGURACAO!$C$29)+(V311*CONFIGURACAO!$C$30),""),"")</f>
        <v>0</v>
      </c>
      <c r="AM311" s="38">
        <f>IF(W311=0,0,IF(CONFIGURACAO!$C$41="SIM",(IF(W311&gt;CONFIGURACAO!$C$41,CONFIGURACAO!$C$41*CONFIGURACAO!$C$31,W311*CONFIGURACAO!$C$31)),'PI AREA  P75'!W311*CONFIGURACAO!$C$31))</f>
        <v>0</v>
      </c>
      <c r="AN311" s="38">
        <f>IF(X311=0,0,IF(CONFIGURACAO!$C$39="SIM",(IF(X311&gt;CONFIGURACAO!$C$40,CONFIGURACAO!$C$40*CONFIGURACAO!$C$32,X311*CONFIGURACAO!$C$32)),'PI AREA  P75'!X311*CONFIGURACAO!$C$32))</f>
        <v>0</v>
      </c>
      <c r="AO311" s="38">
        <f>IFERROR(IF(M311&gt;0,(Y311*CONFIGURACAO!$C$33)+(Z311*CONFIGURACAO!$C$34)+(AA311*CONFIGURACAO!$C$35)+(AB311*CONFIGURACAO!$C$36),""),"")</f>
        <v>10</v>
      </c>
      <c r="AP311" s="38">
        <f>IF(AA311=0,0,IF(CONFIGURACAO!$C$46="SIM",(IF(AA311&gt;CONFIGURACAO!$C$47,CONFIGURACAO!$C$47*CONFIGURACAO!$C$35,AA311*CONFIGURACAO!$C$35)),'PI AREA  P75'!AA311*CONFIGURACAO!$C$35))</f>
        <v>0</v>
      </c>
      <c r="AQ311" s="38">
        <f>IF(AB311=0,0,IF(CONFIGURACAO!$C$44="SIM",(IF(AB311&gt;CONFIGURACAO!$C$45,CONFIGURACAO!$C$45*CONFIGURACAO!$C$36,AB311*CONFIGURACAO!$C$36)),'PI AREA  P75'!AB311*CONFIGURACAO!$C$36))</f>
        <v>10</v>
      </c>
      <c r="AR311" s="38">
        <f t="shared" si="116"/>
        <v>757.5</v>
      </c>
      <c r="AS311" s="68">
        <f>IF(AR311="","",$AR311-(($AS$2/CONFIGURACAO!$C$6)*$M311))</f>
        <v>457.5</v>
      </c>
      <c r="AT311" s="73">
        <f t="shared" si="100"/>
        <v>3</v>
      </c>
      <c r="AU311" s="75">
        <f>IF(AR311="","",$AR311-(($AU$2/CONFIGURACAO!$C$6)*$M311))</f>
        <v>257.5</v>
      </c>
      <c r="AV311" s="76">
        <f t="shared" si="101"/>
        <v>4</v>
      </c>
      <c r="AW311" s="74">
        <f>IF(AR311="","",$AR311-(($AW$2/CONFIGURACAO!$C$6)*$M311))</f>
        <v>57.5</v>
      </c>
      <c r="AX311" s="72">
        <f t="shared" si="102"/>
        <v>5</v>
      </c>
      <c r="AZ311" s="39">
        <f t="shared" si="103"/>
        <v>7.1129766046452672E-2</v>
      </c>
      <c r="BA311" s="146">
        <f t="shared" si="104"/>
        <v>15.5</v>
      </c>
      <c r="BB311" s="146">
        <f t="shared" si="105"/>
        <v>466</v>
      </c>
      <c r="BC311" s="32">
        <f t="shared" si="106"/>
        <v>528</v>
      </c>
      <c r="BD311" s="148"/>
      <c r="BE311" s="40">
        <f t="shared" si="107"/>
        <v>0</v>
      </c>
      <c r="BF311" s="40">
        <f t="shared" si="108"/>
        <v>0</v>
      </c>
      <c r="BG311" s="40">
        <f t="shared" si="109"/>
        <v>0.25051387461459401</v>
      </c>
      <c r="BH311" s="40">
        <f t="shared" si="110"/>
        <v>0.13136620856911885</v>
      </c>
      <c r="BI311" s="40">
        <f t="shared" si="111"/>
        <v>7.9957356076759065E-2</v>
      </c>
      <c r="BJ311" s="40">
        <f t="shared" si="112"/>
        <v>6.9316081330868765E-2</v>
      </c>
      <c r="BK311" s="40">
        <f t="shared" si="113"/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 s="42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</row>
    <row r="312" spans="1:134" s="32" customFormat="1" ht="17" thickBot="1" x14ac:dyDescent="0.25">
      <c r="A312" s="124" t="str">
        <f>CONFIGURACAO!$C$4</f>
        <v>AREA 21</v>
      </c>
      <c r="B312" s="125">
        <v>310</v>
      </c>
      <c r="C312" s="249" t="s">
        <v>295</v>
      </c>
      <c r="D312" s="126">
        <f t="shared" si="117"/>
        <v>1</v>
      </c>
      <c r="E312" s="250" t="s">
        <v>647</v>
      </c>
      <c r="F312" s="250">
        <v>0</v>
      </c>
      <c r="G312" s="250">
        <v>0</v>
      </c>
      <c r="H312" s="250">
        <v>1</v>
      </c>
      <c r="I312" s="250">
        <v>0</v>
      </c>
      <c r="J312" s="87"/>
      <c r="K312" s="94"/>
      <c r="L312" s="94"/>
      <c r="M312" s="154">
        <f t="shared" si="114"/>
        <v>1</v>
      </c>
      <c r="N312">
        <v>0</v>
      </c>
      <c r="O312">
        <v>0.75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s="139">
        <f t="shared" si="98"/>
        <v>0.75</v>
      </c>
      <c r="AD312" s="140">
        <f t="shared" si="99"/>
        <v>0.75</v>
      </c>
      <c r="AE312" s="141">
        <f t="shared" si="118"/>
        <v>0</v>
      </c>
      <c r="AF312" s="263">
        <f t="shared" si="119"/>
        <v>0</v>
      </c>
      <c r="AG312" s="265">
        <f t="shared" si="115"/>
        <v>0.75</v>
      </c>
      <c r="AI312" s="37">
        <f>IFERROR(IF(M312&gt;0,(N312*CONFIGURACAO!$C$20)+(O312*CONFIGURACAO!$C$21)+(P312*CONFIGURACAO!$C$22)+(Q312*CONFIGURACAO!$C$23)+(R312*CONFIGURACAO!$C$24),""),"")</f>
        <v>60</v>
      </c>
      <c r="AJ312" s="38">
        <f>IF(S312=0,0,IF(CONFIGURACAO!$C$15="SIM",(IF(S312&gt;CONFIGURACAO!$C$16,CONFIGURACAO!$C$16*CONFIGURACAO!$C$25,S312*CONFIGURACAO!$C$25)),'PI AREA  P75'!S312*CONFIGURACAO!$C$25))</f>
        <v>0</v>
      </c>
      <c r="AK312" s="38">
        <f>IF(T312=0,0,IF(CONFIGURACAO!$C$17="SIM",(IF(T312&gt;CONFIGURACAO!$C$18,CONFIGURACAO!$C$18*CONFIGURACAO!$C$26,T312*CONFIGURACAO!$C$26)),'PI AREA  P75'!T312*CONFIGURACAO!$C$26))</f>
        <v>0</v>
      </c>
      <c r="AL312" s="38">
        <f>IFERROR(IF(M312&gt;0,(U312*CONFIGURACAO!$C$29)+(V312*CONFIGURACAO!$C$30),""),"")</f>
        <v>0</v>
      </c>
      <c r="AM312" s="38">
        <f>IF(W312=0,0,IF(CONFIGURACAO!$C$41="SIM",(IF(W312&gt;CONFIGURACAO!$C$41,CONFIGURACAO!$C$41*CONFIGURACAO!$C$31,W312*CONFIGURACAO!$C$31)),'PI AREA  P75'!W312*CONFIGURACAO!$C$31))</f>
        <v>0</v>
      </c>
      <c r="AN312" s="38">
        <f>IF(X312=0,0,IF(CONFIGURACAO!$C$39="SIM",(IF(X312&gt;CONFIGURACAO!$C$40,CONFIGURACAO!$C$40*CONFIGURACAO!$C$32,X312*CONFIGURACAO!$C$32)),'PI AREA  P75'!X312*CONFIGURACAO!$C$32))</f>
        <v>0</v>
      </c>
      <c r="AO312" s="38">
        <f>IFERROR(IF(M312&gt;0,(Y312*CONFIGURACAO!$C$33)+(Z312*CONFIGURACAO!$C$34)+(AA312*CONFIGURACAO!$C$35)+(AB312*CONFIGURACAO!$C$36),""),"")</f>
        <v>0</v>
      </c>
      <c r="AP312" s="38">
        <f>IF(AA312=0,0,IF(CONFIGURACAO!$C$46="SIM",(IF(AA312&gt;CONFIGURACAO!$C$47,CONFIGURACAO!$C$47*CONFIGURACAO!$C$35,AA312*CONFIGURACAO!$C$35)),'PI AREA  P75'!AA312*CONFIGURACAO!$C$35))</f>
        <v>0</v>
      </c>
      <c r="AQ312" s="38">
        <f>IF(AB312=0,0,IF(CONFIGURACAO!$C$44="SIM",(IF(AB312&gt;CONFIGURACAO!$C$45,CONFIGURACAO!$C$45*CONFIGURACAO!$C$36,AB312*CONFIGURACAO!$C$36)),'PI AREA  P75'!AB312*CONFIGURACAO!$C$36))</f>
        <v>0</v>
      </c>
      <c r="AR312" s="38">
        <f t="shared" si="116"/>
        <v>60</v>
      </c>
      <c r="AS312" s="68">
        <f>IF(AR312="","",$AR312-(($AS$2/CONFIGURACAO!$C$6)*$M312))</f>
        <v>-15</v>
      </c>
      <c r="AT312" s="73" t="str">
        <f t="shared" si="100"/>
        <v>NAO</v>
      </c>
      <c r="AU312" s="75">
        <f>IF(AR312="","",$AR312-(($AU$2/CONFIGURACAO!$C$6)*$M312))</f>
        <v>-65</v>
      </c>
      <c r="AV312" s="76" t="str">
        <f t="shared" si="101"/>
        <v>NAO</v>
      </c>
      <c r="AW312" s="74">
        <f>IF(AR312="","",$AR312-(($AW$2/CONFIGURACAO!$C$6)*$M312))</f>
        <v>-115</v>
      </c>
      <c r="AX312" s="72" t="str">
        <f t="shared" si="102"/>
        <v>NAO</v>
      </c>
      <c r="AZ312" s="39">
        <f t="shared" si="103"/>
        <v>5.6340408749665479E-3</v>
      </c>
      <c r="BA312" s="146">
        <f t="shared" si="104"/>
        <v>0.75</v>
      </c>
      <c r="BB312" s="146">
        <f t="shared" si="105"/>
        <v>1112</v>
      </c>
      <c r="BC312" s="32">
        <f t="shared" si="106"/>
        <v>1096</v>
      </c>
      <c r="BD312" s="148"/>
      <c r="BE312" s="40">
        <f t="shared" si="107"/>
        <v>0</v>
      </c>
      <c r="BF312" s="40">
        <f t="shared" si="108"/>
        <v>2.8935185185185182E-2</v>
      </c>
      <c r="BG312" s="40">
        <f t="shared" si="109"/>
        <v>0</v>
      </c>
      <c r="BH312" s="40">
        <f t="shared" si="110"/>
        <v>0</v>
      </c>
      <c r="BI312" s="40">
        <f t="shared" si="111"/>
        <v>0</v>
      </c>
      <c r="BJ312" s="40">
        <f t="shared" si="112"/>
        <v>0</v>
      </c>
      <c r="BK312" s="40">
        <f t="shared" si="113"/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 s="4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</row>
    <row r="313" spans="1:134" s="32" customFormat="1" ht="17" thickBot="1" x14ac:dyDescent="0.25">
      <c r="A313" s="124" t="str">
        <f>CONFIGURACAO!$C$4</f>
        <v>AREA 21</v>
      </c>
      <c r="B313" s="125">
        <v>311</v>
      </c>
      <c r="C313" s="249" t="s">
        <v>295</v>
      </c>
      <c r="D313" s="126">
        <f t="shared" si="117"/>
        <v>2</v>
      </c>
      <c r="E313" s="250" t="s">
        <v>648</v>
      </c>
      <c r="F313" s="250">
        <v>1</v>
      </c>
      <c r="G313" s="250">
        <v>1</v>
      </c>
      <c r="H313" s="250">
        <v>1</v>
      </c>
      <c r="I313" s="250">
        <v>1</v>
      </c>
      <c r="J313" s="87"/>
      <c r="K313" s="94"/>
      <c r="L313" s="94"/>
      <c r="M313" s="154">
        <f t="shared" si="114"/>
        <v>4</v>
      </c>
      <c r="N313">
        <v>8</v>
      </c>
      <c r="O313">
        <v>0</v>
      </c>
      <c r="P313">
        <v>1</v>
      </c>
      <c r="Q313">
        <v>5</v>
      </c>
      <c r="R313">
        <v>1</v>
      </c>
      <c r="S313">
        <v>0.75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s="139">
        <f t="shared" si="98"/>
        <v>8</v>
      </c>
      <c r="AD313" s="140">
        <f t="shared" si="99"/>
        <v>9</v>
      </c>
      <c r="AE313" s="141">
        <f t="shared" si="118"/>
        <v>0</v>
      </c>
      <c r="AF313" s="263">
        <f t="shared" si="119"/>
        <v>0</v>
      </c>
      <c r="AG313" s="265">
        <f t="shared" si="115"/>
        <v>8</v>
      </c>
      <c r="AI313" s="37">
        <f>IFERROR(IF(M313&gt;0,(N313*CONFIGURACAO!$C$20)+(O313*CONFIGURACAO!$C$21)+(P313*CONFIGURACAO!$C$22)+(Q313*CONFIGURACAO!$C$23)+(R313*CONFIGURACAO!$C$24),""),"")</f>
        <v>1080</v>
      </c>
      <c r="AJ313" s="38">
        <f>IF(S313=0,0,IF(CONFIGURACAO!$C$15="SIM",(IF(S313&gt;CONFIGURACAO!$C$16,CONFIGURACAO!$C$16*CONFIGURACAO!$C$25,S313*CONFIGURACAO!$C$25)),'PI AREA  P75'!S313*CONFIGURACAO!$C$25))</f>
        <v>7.5</v>
      </c>
      <c r="AK313" s="38">
        <f>IF(T313=0,0,IF(CONFIGURACAO!$C$17="SIM",(IF(T313&gt;CONFIGURACAO!$C$18,CONFIGURACAO!$C$18*CONFIGURACAO!$C$26,T313*CONFIGURACAO!$C$26)),'PI AREA  P75'!T313*CONFIGURACAO!$C$26))</f>
        <v>0</v>
      </c>
      <c r="AL313" s="38">
        <f>IFERROR(IF(M313&gt;0,(U313*CONFIGURACAO!$C$29)+(V313*CONFIGURACAO!$C$30),""),"")</f>
        <v>0</v>
      </c>
      <c r="AM313" s="38">
        <f>IF(W313=0,0,IF(CONFIGURACAO!$C$41="SIM",(IF(W313&gt;CONFIGURACAO!$C$41,CONFIGURACAO!$C$41*CONFIGURACAO!$C$31,W313*CONFIGURACAO!$C$31)),'PI AREA  P75'!W313*CONFIGURACAO!$C$31))</f>
        <v>0</v>
      </c>
      <c r="AN313" s="38">
        <f>IF(X313=0,0,IF(CONFIGURACAO!$C$39="SIM",(IF(X313&gt;CONFIGURACAO!$C$40,CONFIGURACAO!$C$40*CONFIGURACAO!$C$32,X313*CONFIGURACAO!$C$32)),'PI AREA  P75'!X313*CONFIGURACAO!$C$32))</f>
        <v>0</v>
      </c>
      <c r="AO313" s="38">
        <f>IFERROR(IF(M313&gt;0,(Y313*CONFIGURACAO!$C$33)+(Z313*CONFIGURACAO!$C$34)+(AA313*CONFIGURACAO!$C$35)+(AB313*CONFIGURACAO!$C$36),""),"")</f>
        <v>0</v>
      </c>
      <c r="AP313" s="38">
        <f>IF(AA313=0,0,IF(CONFIGURACAO!$C$46="SIM",(IF(AA313&gt;CONFIGURACAO!$C$47,CONFIGURACAO!$C$47*CONFIGURACAO!$C$35,AA313*CONFIGURACAO!$C$35)),'PI AREA  P75'!AA313*CONFIGURACAO!$C$35))</f>
        <v>0</v>
      </c>
      <c r="AQ313" s="38">
        <f>IF(AB313=0,0,IF(CONFIGURACAO!$C$44="SIM",(IF(AB313&gt;CONFIGURACAO!$C$45,CONFIGURACAO!$C$45*CONFIGURACAO!$C$36,AB313*CONFIGURACAO!$C$36)),'PI AREA  P75'!AB313*CONFIGURACAO!$C$36))</f>
        <v>0</v>
      </c>
      <c r="AR313" s="38">
        <f t="shared" si="116"/>
        <v>1087.5</v>
      </c>
      <c r="AS313" s="68">
        <f>IF(AR313="","",$AR313-(($AS$2/CONFIGURACAO!$C$6)*$M313))</f>
        <v>787.5</v>
      </c>
      <c r="AT313" s="73">
        <f t="shared" si="100"/>
        <v>3</v>
      </c>
      <c r="AU313" s="75">
        <f>IF(AR313="","",$AR313-(($AU$2/CONFIGURACAO!$C$6)*$M313))</f>
        <v>587.5</v>
      </c>
      <c r="AV313" s="76">
        <f t="shared" si="101"/>
        <v>4</v>
      </c>
      <c r="AW313" s="74">
        <f>IF(AR313="","",$AR313-(($AW$2/CONFIGURACAO!$C$6)*$M313))</f>
        <v>387.5</v>
      </c>
      <c r="AX313" s="72">
        <f t="shared" si="102"/>
        <v>5</v>
      </c>
      <c r="AZ313" s="39">
        <f t="shared" si="103"/>
        <v>0.10211699085876869</v>
      </c>
      <c r="BA313" s="146">
        <f t="shared" si="104"/>
        <v>15.75</v>
      </c>
      <c r="BB313" s="146">
        <f t="shared" si="105"/>
        <v>457</v>
      </c>
      <c r="BC313" s="32">
        <f t="shared" si="106"/>
        <v>356</v>
      </c>
      <c r="BD313" s="148"/>
      <c r="BE313" s="40">
        <f t="shared" si="107"/>
        <v>0.29806259314456035</v>
      </c>
      <c r="BF313" s="40">
        <f t="shared" si="108"/>
        <v>0</v>
      </c>
      <c r="BG313" s="40">
        <f t="shared" si="109"/>
        <v>2.5693730729701953E-2</v>
      </c>
      <c r="BH313" s="40">
        <f t="shared" si="110"/>
        <v>0.20210185933710592</v>
      </c>
      <c r="BI313" s="40">
        <f t="shared" si="111"/>
        <v>0.10660980810234541</v>
      </c>
      <c r="BJ313" s="40">
        <f t="shared" si="112"/>
        <v>6.9316081330868765E-2</v>
      </c>
      <c r="BK313" s="40">
        <f t="shared" si="113"/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 s="42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</row>
    <row r="314" spans="1:134" s="32" customFormat="1" ht="17" thickBot="1" x14ac:dyDescent="0.25">
      <c r="A314" s="124" t="str">
        <f>CONFIGURACAO!$C$4</f>
        <v>AREA 21</v>
      </c>
      <c r="B314" s="125">
        <v>312</v>
      </c>
      <c r="C314" s="249" t="s">
        <v>295</v>
      </c>
      <c r="D314" s="126">
        <f t="shared" si="117"/>
        <v>3</v>
      </c>
      <c r="E314" s="250" t="s">
        <v>649</v>
      </c>
      <c r="F314" s="250">
        <v>1</v>
      </c>
      <c r="G314" s="250">
        <v>1</v>
      </c>
      <c r="H314" s="250">
        <v>1</v>
      </c>
      <c r="I314" s="250">
        <v>1</v>
      </c>
      <c r="J314" s="87"/>
      <c r="K314" s="94"/>
      <c r="L314" s="94"/>
      <c r="M314" s="154">
        <f t="shared" si="114"/>
        <v>4</v>
      </c>
      <c r="N314">
        <v>17</v>
      </c>
      <c r="O314">
        <v>9</v>
      </c>
      <c r="P314">
        <v>7</v>
      </c>
      <c r="Q314">
        <v>6</v>
      </c>
      <c r="R314">
        <v>2.5</v>
      </c>
      <c r="S314">
        <v>0.75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s="139">
        <f t="shared" si="98"/>
        <v>26</v>
      </c>
      <c r="AD314" s="140">
        <f t="shared" si="99"/>
        <v>33</v>
      </c>
      <c r="AE314" s="141">
        <f t="shared" si="118"/>
        <v>0</v>
      </c>
      <c r="AF314" s="263">
        <f t="shared" si="119"/>
        <v>0</v>
      </c>
      <c r="AG314" s="265">
        <f t="shared" si="115"/>
        <v>26</v>
      </c>
      <c r="AI314" s="37">
        <f>IFERROR(IF(M314&gt;0,(N314*CONFIGURACAO!$C$20)+(O314*CONFIGURACAO!$C$21)+(P314*CONFIGURACAO!$C$22)+(Q314*CONFIGURACAO!$C$23)+(R314*CONFIGURACAO!$C$24),""),"")</f>
        <v>3130</v>
      </c>
      <c r="AJ314" s="38">
        <f>IF(S314=0,0,IF(CONFIGURACAO!$C$15="SIM",(IF(S314&gt;CONFIGURACAO!$C$16,CONFIGURACAO!$C$16*CONFIGURACAO!$C$25,S314*CONFIGURACAO!$C$25)),'PI AREA  P75'!S314*CONFIGURACAO!$C$25))</f>
        <v>7.5</v>
      </c>
      <c r="AK314" s="38">
        <f>IF(T314=0,0,IF(CONFIGURACAO!$C$17="SIM",(IF(T314&gt;CONFIGURACAO!$C$18,CONFIGURACAO!$C$18*CONFIGURACAO!$C$26,T314*CONFIGURACAO!$C$26)),'PI AREA  P75'!T314*CONFIGURACAO!$C$26))</f>
        <v>5</v>
      </c>
      <c r="AL314" s="38">
        <f>IFERROR(IF(M314&gt;0,(U314*CONFIGURACAO!$C$29)+(V314*CONFIGURACAO!$C$30),""),"")</f>
        <v>0</v>
      </c>
      <c r="AM314" s="38">
        <f>IF(W314=0,0,IF(CONFIGURACAO!$C$41="SIM",(IF(W314&gt;CONFIGURACAO!$C$41,CONFIGURACAO!$C$41*CONFIGURACAO!$C$31,W314*CONFIGURACAO!$C$31)),'PI AREA  P75'!W314*CONFIGURACAO!$C$31))</f>
        <v>0</v>
      </c>
      <c r="AN314" s="38">
        <f>IF(X314=0,0,IF(CONFIGURACAO!$C$39="SIM",(IF(X314&gt;CONFIGURACAO!$C$40,CONFIGURACAO!$C$40*CONFIGURACAO!$C$32,X314*CONFIGURACAO!$C$32)),'PI AREA  P75'!X314*CONFIGURACAO!$C$32))</f>
        <v>0</v>
      </c>
      <c r="AO314" s="38">
        <f>IFERROR(IF(M314&gt;0,(Y314*CONFIGURACAO!$C$33)+(Z314*CONFIGURACAO!$C$34)+(AA314*CONFIGURACAO!$C$35)+(AB314*CONFIGURACAO!$C$36),""),"")</f>
        <v>0</v>
      </c>
      <c r="AP314" s="38">
        <f>IF(AA314=0,0,IF(CONFIGURACAO!$C$46="SIM",(IF(AA314&gt;CONFIGURACAO!$C$47,CONFIGURACAO!$C$47*CONFIGURACAO!$C$35,AA314*CONFIGURACAO!$C$35)),'PI AREA  P75'!AA314*CONFIGURACAO!$C$35))</f>
        <v>0</v>
      </c>
      <c r="AQ314" s="38">
        <f>IF(AB314=0,0,IF(CONFIGURACAO!$C$44="SIM",(IF(AB314&gt;CONFIGURACAO!$C$45,CONFIGURACAO!$C$45*CONFIGURACAO!$C$36,AB314*CONFIGURACAO!$C$36)),'PI AREA  P75'!AB314*CONFIGURACAO!$C$36))</f>
        <v>0</v>
      </c>
      <c r="AR314" s="38">
        <f t="shared" si="116"/>
        <v>3142.5</v>
      </c>
      <c r="AS314" s="68">
        <f>IF(AR314="","",$AR314-(($AS$2/CONFIGURACAO!$C$6)*$M314))</f>
        <v>2842.5</v>
      </c>
      <c r="AT314" s="73">
        <f t="shared" si="100"/>
        <v>3</v>
      </c>
      <c r="AU314" s="75">
        <f>IF(AR314="","",$AR314-(($AU$2/CONFIGURACAO!$C$6)*$M314))</f>
        <v>2642.5</v>
      </c>
      <c r="AV314" s="76">
        <f t="shared" si="101"/>
        <v>4</v>
      </c>
      <c r="AW314" s="74">
        <f>IF(AR314="","",$AR314-(($AW$2/CONFIGURACAO!$C$6)*$M314))</f>
        <v>2442.5</v>
      </c>
      <c r="AX314" s="72">
        <f t="shared" si="102"/>
        <v>5</v>
      </c>
      <c r="AZ314" s="39">
        <f t="shared" si="103"/>
        <v>0.29508289082637296</v>
      </c>
      <c r="BA314" s="146">
        <f t="shared" si="104"/>
        <v>43.25</v>
      </c>
      <c r="BB314" s="146">
        <f t="shared" si="105"/>
        <v>60</v>
      </c>
      <c r="BC314" s="32">
        <f t="shared" si="106"/>
        <v>39</v>
      </c>
      <c r="BD314" s="148"/>
      <c r="BE314" s="40">
        <f t="shared" si="107"/>
        <v>0.6333830104321907</v>
      </c>
      <c r="BF314" s="40">
        <f t="shared" si="108"/>
        <v>0.34722222222222221</v>
      </c>
      <c r="BG314" s="40">
        <f t="shared" si="109"/>
        <v>0.17985611510791369</v>
      </c>
      <c r="BH314" s="40">
        <f t="shared" si="110"/>
        <v>0.24252223120452709</v>
      </c>
      <c r="BI314" s="40">
        <f t="shared" si="111"/>
        <v>0.26652452025586354</v>
      </c>
      <c r="BJ314" s="40">
        <f t="shared" si="112"/>
        <v>6.9316081330868765E-2</v>
      </c>
      <c r="BK314" s="40">
        <f t="shared" si="113"/>
        <v>0.16051364365971107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 s="42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</row>
    <row r="315" spans="1:134" s="32" customFormat="1" ht="17" thickBot="1" x14ac:dyDescent="0.25">
      <c r="A315" s="124" t="str">
        <f>CONFIGURACAO!$C$4</f>
        <v>AREA 21</v>
      </c>
      <c r="B315" s="125">
        <v>313</v>
      </c>
      <c r="C315" s="249" t="s">
        <v>295</v>
      </c>
      <c r="D315" s="126">
        <f t="shared" si="117"/>
        <v>4</v>
      </c>
      <c r="E315" s="250" t="s">
        <v>650</v>
      </c>
      <c r="F315" s="250">
        <v>0</v>
      </c>
      <c r="G315" s="250">
        <v>1</v>
      </c>
      <c r="H315" s="250">
        <v>1</v>
      </c>
      <c r="I315" s="250">
        <v>0</v>
      </c>
      <c r="J315" s="87"/>
      <c r="K315" s="94"/>
      <c r="L315" s="94"/>
      <c r="M315" s="154">
        <f t="shared" si="114"/>
        <v>2</v>
      </c>
      <c r="N315">
        <v>0</v>
      </c>
      <c r="O315">
        <v>0.75</v>
      </c>
      <c r="P315">
        <v>0.75</v>
      </c>
      <c r="Q315">
        <v>2.25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s="139">
        <f t="shared" si="98"/>
        <v>0.75</v>
      </c>
      <c r="AD315" s="140">
        <f t="shared" si="99"/>
        <v>1.5</v>
      </c>
      <c r="AE315" s="141">
        <f t="shared" si="118"/>
        <v>0</v>
      </c>
      <c r="AF315" s="263">
        <f t="shared" si="119"/>
        <v>0</v>
      </c>
      <c r="AG315" s="265">
        <f t="shared" si="115"/>
        <v>0.75</v>
      </c>
      <c r="AI315" s="37">
        <f>IFERROR(IF(M315&gt;0,(N315*CONFIGURACAO!$C$20)+(O315*CONFIGURACAO!$C$21)+(P315*CONFIGURACAO!$C$22)+(Q315*CONFIGURACAO!$C$23)+(R315*CONFIGURACAO!$C$24),""),"")</f>
        <v>195</v>
      </c>
      <c r="AJ315" s="38">
        <f>IF(S315=0,0,IF(CONFIGURACAO!$C$15="SIM",(IF(S315&gt;CONFIGURACAO!$C$16,CONFIGURACAO!$C$16*CONFIGURACAO!$C$25,S315*CONFIGURACAO!$C$25)),'PI AREA  P75'!S315*CONFIGURACAO!$C$25))</f>
        <v>0</v>
      </c>
      <c r="AK315" s="38">
        <f>IF(T315=0,0,IF(CONFIGURACAO!$C$17="SIM",(IF(T315&gt;CONFIGURACAO!$C$18,CONFIGURACAO!$C$18*CONFIGURACAO!$C$26,T315*CONFIGURACAO!$C$26)),'PI AREA  P75'!T315*CONFIGURACAO!$C$26))</f>
        <v>0</v>
      </c>
      <c r="AL315" s="38">
        <f>IFERROR(IF(M315&gt;0,(U315*CONFIGURACAO!$C$29)+(V315*CONFIGURACAO!$C$30),""),"")</f>
        <v>0</v>
      </c>
      <c r="AM315" s="38">
        <f>IF(W315=0,0,IF(CONFIGURACAO!$C$41="SIM",(IF(W315&gt;CONFIGURACAO!$C$41,CONFIGURACAO!$C$41*CONFIGURACAO!$C$31,W315*CONFIGURACAO!$C$31)),'PI AREA  P75'!W315*CONFIGURACAO!$C$31))</f>
        <v>0</v>
      </c>
      <c r="AN315" s="38">
        <f>IF(X315=0,0,IF(CONFIGURACAO!$C$39="SIM",(IF(X315&gt;CONFIGURACAO!$C$40,CONFIGURACAO!$C$40*CONFIGURACAO!$C$32,X315*CONFIGURACAO!$C$32)),'PI AREA  P75'!X315*CONFIGURACAO!$C$32))</f>
        <v>0</v>
      </c>
      <c r="AO315" s="38">
        <f>IFERROR(IF(M315&gt;0,(Y315*CONFIGURACAO!$C$33)+(Z315*CONFIGURACAO!$C$34)+(AA315*CONFIGURACAO!$C$35)+(AB315*CONFIGURACAO!$C$36),""),"")</f>
        <v>0</v>
      </c>
      <c r="AP315" s="38">
        <f>IF(AA315=0,0,IF(CONFIGURACAO!$C$46="SIM",(IF(AA315&gt;CONFIGURACAO!$C$47,CONFIGURACAO!$C$47*CONFIGURACAO!$C$35,AA315*CONFIGURACAO!$C$35)),'PI AREA  P75'!AA315*CONFIGURACAO!$C$35))</f>
        <v>0</v>
      </c>
      <c r="AQ315" s="38">
        <f>IF(AB315=0,0,IF(CONFIGURACAO!$C$44="SIM",(IF(AB315&gt;CONFIGURACAO!$C$45,CONFIGURACAO!$C$45*CONFIGURACAO!$C$36,AB315*CONFIGURACAO!$C$36)),'PI AREA  P75'!AB315*CONFIGURACAO!$C$36))</f>
        <v>0</v>
      </c>
      <c r="AR315" s="38">
        <f t="shared" si="116"/>
        <v>195</v>
      </c>
      <c r="AS315" s="68">
        <f>IF(AR315="","",$AR315-(($AS$2/CONFIGURACAO!$C$6)*$M315))</f>
        <v>45</v>
      </c>
      <c r="AT315" s="73">
        <f t="shared" si="100"/>
        <v>3</v>
      </c>
      <c r="AU315" s="75">
        <f>IF(AR315="","",$AR315-(($AU$2/CONFIGURACAO!$C$6)*$M315))</f>
        <v>-55</v>
      </c>
      <c r="AV315" s="76" t="str">
        <f t="shared" si="101"/>
        <v>NAO</v>
      </c>
      <c r="AW315" s="74">
        <f>IF(AR315="","",$AR315-(($AW$2/CONFIGURACAO!$C$6)*$M315))</f>
        <v>-155</v>
      </c>
      <c r="AX315" s="72" t="str">
        <f t="shared" si="102"/>
        <v>NAO</v>
      </c>
      <c r="AZ315" s="39">
        <f t="shared" si="103"/>
        <v>1.8310632843641279E-2</v>
      </c>
      <c r="BA315" s="146">
        <f t="shared" si="104"/>
        <v>3.75</v>
      </c>
      <c r="BB315" s="146">
        <f t="shared" si="105"/>
        <v>910</v>
      </c>
      <c r="BC315" s="32">
        <f t="shared" si="106"/>
        <v>929</v>
      </c>
      <c r="BD315" s="148"/>
      <c r="BE315" s="40">
        <f t="shared" si="107"/>
        <v>0</v>
      </c>
      <c r="BF315" s="40">
        <f t="shared" si="108"/>
        <v>2.8935185185185182E-2</v>
      </c>
      <c r="BG315" s="40">
        <f t="shared" si="109"/>
        <v>1.9270298047276462E-2</v>
      </c>
      <c r="BH315" s="40">
        <f t="shared" si="110"/>
        <v>9.0945836701697647E-2</v>
      </c>
      <c r="BI315" s="40">
        <f t="shared" si="111"/>
        <v>0</v>
      </c>
      <c r="BJ315" s="40">
        <f t="shared" si="112"/>
        <v>0</v>
      </c>
      <c r="BK315" s="40">
        <f t="shared" si="113"/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 s="42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</row>
    <row r="316" spans="1:134" s="32" customFormat="1" ht="17" thickBot="1" x14ac:dyDescent="0.25">
      <c r="A316" s="124" t="str">
        <f>CONFIGURACAO!$C$4</f>
        <v>AREA 21</v>
      </c>
      <c r="B316" s="125">
        <v>314</v>
      </c>
      <c r="C316" s="249" t="s">
        <v>295</v>
      </c>
      <c r="D316" s="126">
        <f t="shared" si="117"/>
        <v>5</v>
      </c>
      <c r="E316" s="250" t="s">
        <v>651</v>
      </c>
      <c r="F316" s="250">
        <v>1</v>
      </c>
      <c r="G316" s="250">
        <v>1</v>
      </c>
      <c r="H316" s="250">
        <v>1</v>
      </c>
      <c r="I316" s="250">
        <v>1</v>
      </c>
      <c r="J316" s="87"/>
      <c r="K316" s="94"/>
      <c r="L316" s="94"/>
      <c r="M316" s="154">
        <f t="shared" si="114"/>
        <v>4</v>
      </c>
      <c r="N316">
        <v>5.75</v>
      </c>
      <c r="O316">
        <v>6</v>
      </c>
      <c r="P316">
        <v>6.25</v>
      </c>
      <c r="Q316">
        <v>2.75</v>
      </c>
      <c r="R316">
        <v>0.75</v>
      </c>
      <c r="S316">
        <v>3.5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 s="139">
        <f t="shared" si="98"/>
        <v>11.75</v>
      </c>
      <c r="AD316" s="140">
        <f t="shared" si="99"/>
        <v>18</v>
      </c>
      <c r="AE316" s="141">
        <f t="shared" si="118"/>
        <v>0</v>
      </c>
      <c r="AF316" s="263">
        <f t="shared" si="119"/>
        <v>0</v>
      </c>
      <c r="AG316" s="265">
        <f t="shared" si="115"/>
        <v>11.75</v>
      </c>
      <c r="AI316" s="37">
        <f>IFERROR(IF(M316&gt;0,(N316*CONFIGURACAO!$C$20)+(O316*CONFIGURACAO!$C$21)+(P316*CONFIGURACAO!$C$22)+(Q316*CONFIGURACAO!$C$23)+(R316*CONFIGURACAO!$C$24),""),"")</f>
        <v>1555</v>
      </c>
      <c r="AJ316" s="38">
        <f>IF(S316=0,0,IF(CONFIGURACAO!$C$15="SIM",(IF(S316&gt;CONFIGURACAO!$C$16,CONFIGURACAO!$C$16*CONFIGURACAO!$C$25,S316*CONFIGURACAO!$C$25)),'PI AREA  P75'!S316*CONFIGURACAO!$C$25))</f>
        <v>35</v>
      </c>
      <c r="AK316" s="38">
        <f>IF(T316=0,0,IF(CONFIGURACAO!$C$17="SIM",(IF(T316&gt;CONFIGURACAO!$C$18,CONFIGURACAO!$C$18*CONFIGURACAO!$C$26,T316*CONFIGURACAO!$C$26)),'PI AREA  P75'!T316*CONFIGURACAO!$C$26))</f>
        <v>10</v>
      </c>
      <c r="AL316" s="38">
        <f>IFERROR(IF(M316&gt;0,(U316*CONFIGURACAO!$C$29)+(V316*CONFIGURACAO!$C$30),""),"")</f>
        <v>0</v>
      </c>
      <c r="AM316" s="38">
        <f>IF(W316=0,0,IF(CONFIGURACAO!$C$41="SIM",(IF(W316&gt;CONFIGURACAO!$C$41,CONFIGURACAO!$C$41*CONFIGURACAO!$C$31,W316*CONFIGURACAO!$C$31)),'PI AREA  P75'!W316*CONFIGURACAO!$C$31))</f>
        <v>0</v>
      </c>
      <c r="AN316" s="38">
        <f>IF(X316=0,0,IF(CONFIGURACAO!$C$39="SIM",(IF(X316&gt;CONFIGURACAO!$C$40,CONFIGURACAO!$C$40*CONFIGURACAO!$C$32,X316*CONFIGURACAO!$C$32)),'PI AREA  P75'!X316*CONFIGURACAO!$C$32))</f>
        <v>0</v>
      </c>
      <c r="AO316" s="38">
        <f>IFERROR(IF(M316&gt;0,(Y316*CONFIGURACAO!$C$33)+(Z316*CONFIGURACAO!$C$34)+(AA316*CONFIGURACAO!$C$35)+(AB316*CONFIGURACAO!$C$36),""),"")</f>
        <v>10</v>
      </c>
      <c r="AP316" s="38">
        <f>IF(AA316=0,0,IF(CONFIGURACAO!$C$46="SIM",(IF(AA316&gt;CONFIGURACAO!$C$47,CONFIGURACAO!$C$47*CONFIGURACAO!$C$35,AA316*CONFIGURACAO!$C$35)),'PI AREA  P75'!AA316*CONFIGURACAO!$C$35))</f>
        <v>0</v>
      </c>
      <c r="AQ316" s="38">
        <f>IF(AB316=0,0,IF(CONFIGURACAO!$C$44="SIM",(IF(AB316&gt;CONFIGURACAO!$C$45,CONFIGURACAO!$C$45*CONFIGURACAO!$C$36,AB316*CONFIGURACAO!$C$36)),'PI AREA  P75'!AB316*CONFIGURACAO!$C$36))</f>
        <v>10</v>
      </c>
      <c r="AR316" s="38">
        <f t="shared" si="116"/>
        <v>1620</v>
      </c>
      <c r="AS316" s="68">
        <f>IF(AR316="","",$AR316-(($AS$2/CONFIGURACAO!$C$6)*$M316))</f>
        <v>1320</v>
      </c>
      <c r="AT316" s="73">
        <f t="shared" si="100"/>
        <v>3</v>
      </c>
      <c r="AU316" s="75">
        <f>IF(AR316="","",$AR316-(($AU$2/CONFIGURACAO!$C$6)*$M316))</f>
        <v>1120</v>
      </c>
      <c r="AV316" s="76">
        <f t="shared" si="101"/>
        <v>4</v>
      </c>
      <c r="AW316" s="74">
        <f>IF(AR316="","",$AR316-(($AW$2/CONFIGURACAO!$C$6)*$M316))</f>
        <v>920</v>
      </c>
      <c r="AX316" s="72">
        <f t="shared" si="102"/>
        <v>5</v>
      </c>
      <c r="AZ316" s="39">
        <f t="shared" si="103"/>
        <v>0.15211910362409681</v>
      </c>
      <c r="BA316" s="146">
        <f t="shared" si="104"/>
        <v>28</v>
      </c>
      <c r="BB316" s="146">
        <f t="shared" si="105"/>
        <v>180</v>
      </c>
      <c r="BC316" s="32">
        <f t="shared" si="106"/>
        <v>181</v>
      </c>
      <c r="BD316" s="148"/>
      <c r="BE316" s="40">
        <f t="shared" si="107"/>
        <v>0.21423248882265275</v>
      </c>
      <c r="BF316" s="40">
        <f t="shared" si="108"/>
        <v>0.23148148148148145</v>
      </c>
      <c r="BG316" s="40">
        <f t="shared" si="109"/>
        <v>0.16058581706063721</v>
      </c>
      <c r="BH316" s="40">
        <f t="shared" si="110"/>
        <v>0.11115602263540826</v>
      </c>
      <c r="BI316" s="40">
        <f t="shared" si="111"/>
        <v>7.9957356076759065E-2</v>
      </c>
      <c r="BJ316" s="40">
        <f t="shared" si="112"/>
        <v>0.32347504621072093</v>
      </c>
      <c r="BK316" s="40">
        <f t="shared" si="113"/>
        <v>0.32102728731942215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</v>
      </c>
      <c r="BT316" s="42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</row>
    <row r="317" spans="1:134" s="32" customFormat="1" ht="17" thickBot="1" x14ac:dyDescent="0.25">
      <c r="A317" s="124" t="str">
        <f>CONFIGURACAO!$C$4</f>
        <v>AREA 21</v>
      </c>
      <c r="B317" s="125">
        <v>315</v>
      </c>
      <c r="C317" s="249" t="s">
        <v>295</v>
      </c>
      <c r="D317" s="126">
        <f t="shared" si="117"/>
        <v>6</v>
      </c>
      <c r="E317" s="250" t="s">
        <v>652</v>
      </c>
      <c r="F317" s="250">
        <v>1</v>
      </c>
      <c r="G317" s="250">
        <v>1</v>
      </c>
      <c r="H317" s="250">
        <v>1</v>
      </c>
      <c r="I317" s="250">
        <v>0</v>
      </c>
      <c r="J317" s="87"/>
      <c r="K317" s="94"/>
      <c r="L317" s="94"/>
      <c r="M317" s="154">
        <f t="shared" si="114"/>
        <v>3</v>
      </c>
      <c r="N317">
        <v>0</v>
      </c>
      <c r="O317">
        <v>1</v>
      </c>
      <c r="P317">
        <v>1.75</v>
      </c>
      <c r="Q317">
        <v>0</v>
      </c>
      <c r="R317">
        <v>0.75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s="139">
        <f t="shared" si="98"/>
        <v>1</v>
      </c>
      <c r="AD317" s="140">
        <f t="shared" si="99"/>
        <v>2.75</v>
      </c>
      <c r="AE317" s="141">
        <f t="shared" si="118"/>
        <v>0</v>
      </c>
      <c r="AF317" s="263">
        <f t="shared" si="119"/>
        <v>0</v>
      </c>
      <c r="AG317" s="265">
        <f t="shared" si="115"/>
        <v>1</v>
      </c>
      <c r="AI317" s="37">
        <f>IFERROR(IF(M317&gt;0,(N317*CONFIGURACAO!$C$20)+(O317*CONFIGURACAO!$C$21)+(P317*CONFIGURACAO!$C$22)+(Q317*CONFIGURACAO!$C$23)+(R317*CONFIGURACAO!$C$24),""),"")</f>
        <v>200</v>
      </c>
      <c r="AJ317" s="38">
        <f>IF(S317=0,0,IF(CONFIGURACAO!$C$15="SIM",(IF(S317&gt;CONFIGURACAO!$C$16,CONFIGURACAO!$C$16*CONFIGURACAO!$C$25,S317*CONFIGURACAO!$C$25)),'PI AREA  P75'!S317*CONFIGURACAO!$C$25))</f>
        <v>0</v>
      </c>
      <c r="AK317" s="38">
        <f>IF(T317=0,0,IF(CONFIGURACAO!$C$17="SIM",(IF(T317&gt;CONFIGURACAO!$C$18,CONFIGURACAO!$C$18*CONFIGURACAO!$C$26,T317*CONFIGURACAO!$C$26)),'PI AREA  P75'!T317*CONFIGURACAO!$C$26))</f>
        <v>0</v>
      </c>
      <c r="AL317" s="38">
        <f>IFERROR(IF(M317&gt;0,(U317*CONFIGURACAO!$C$29)+(V317*CONFIGURACAO!$C$30),""),"")</f>
        <v>0</v>
      </c>
      <c r="AM317" s="38">
        <f>IF(W317=0,0,IF(CONFIGURACAO!$C$41="SIM",(IF(W317&gt;CONFIGURACAO!$C$41,CONFIGURACAO!$C$41*CONFIGURACAO!$C$31,W317*CONFIGURACAO!$C$31)),'PI AREA  P75'!W317*CONFIGURACAO!$C$31))</f>
        <v>0</v>
      </c>
      <c r="AN317" s="38">
        <f>IF(X317=0,0,IF(CONFIGURACAO!$C$39="SIM",(IF(X317&gt;CONFIGURACAO!$C$40,CONFIGURACAO!$C$40*CONFIGURACAO!$C$32,X317*CONFIGURACAO!$C$32)),'PI AREA  P75'!X317*CONFIGURACAO!$C$32))</f>
        <v>0</v>
      </c>
      <c r="AO317" s="38">
        <f>IFERROR(IF(M317&gt;0,(Y317*CONFIGURACAO!$C$33)+(Z317*CONFIGURACAO!$C$34)+(AA317*CONFIGURACAO!$C$35)+(AB317*CONFIGURACAO!$C$36),""),"")</f>
        <v>0</v>
      </c>
      <c r="AP317" s="38">
        <f>IF(AA317=0,0,IF(CONFIGURACAO!$C$46="SIM",(IF(AA317&gt;CONFIGURACAO!$C$47,CONFIGURACAO!$C$47*CONFIGURACAO!$C$35,AA317*CONFIGURACAO!$C$35)),'PI AREA  P75'!AA317*CONFIGURACAO!$C$35))</f>
        <v>0</v>
      </c>
      <c r="AQ317" s="38">
        <f>IF(AB317=0,0,IF(CONFIGURACAO!$C$44="SIM",(IF(AB317&gt;CONFIGURACAO!$C$45,CONFIGURACAO!$C$45*CONFIGURACAO!$C$36,AB317*CONFIGURACAO!$C$36)),'PI AREA  P75'!AB317*CONFIGURACAO!$C$36))</f>
        <v>0</v>
      </c>
      <c r="AR317" s="38">
        <f t="shared" si="116"/>
        <v>200</v>
      </c>
      <c r="AS317" s="68">
        <f>IF(AR317="","",$AR317-(($AS$2/CONFIGURACAO!$C$6)*$M317))</f>
        <v>-25</v>
      </c>
      <c r="AT317" s="73" t="str">
        <f t="shared" si="100"/>
        <v>NAO</v>
      </c>
      <c r="AU317" s="75">
        <f>IF(AR317="","",$AR317-(($AU$2/CONFIGURACAO!$C$6)*$M317))</f>
        <v>-175</v>
      </c>
      <c r="AV317" s="76" t="str">
        <f t="shared" si="101"/>
        <v>NAO</v>
      </c>
      <c r="AW317" s="74">
        <f>IF(AR317="","",$AR317-(($AW$2/CONFIGURACAO!$C$6)*$M317))</f>
        <v>-325</v>
      </c>
      <c r="AX317" s="72" t="str">
        <f t="shared" si="102"/>
        <v>NAO</v>
      </c>
      <c r="AZ317" s="39">
        <f t="shared" si="103"/>
        <v>1.8780136249888495E-2</v>
      </c>
      <c r="BA317" s="146">
        <f t="shared" si="104"/>
        <v>3.5</v>
      </c>
      <c r="BB317" s="146">
        <f t="shared" si="105"/>
        <v>932</v>
      </c>
      <c r="BC317" s="32">
        <f t="shared" si="106"/>
        <v>921</v>
      </c>
      <c r="BD317" s="148"/>
      <c r="BE317" s="40">
        <f t="shared" si="107"/>
        <v>0</v>
      </c>
      <c r="BF317" s="40">
        <f t="shared" si="108"/>
        <v>3.8580246913580245E-2</v>
      </c>
      <c r="BG317" s="40">
        <f t="shared" si="109"/>
        <v>4.4964028776978422E-2</v>
      </c>
      <c r="BH317" s="40">
        <f t="shared" si="110"/>
        <v>0</v>
      </c>
      <c r="BI317" s="40">
        <f t="shared" si="111"/>
        <v>7.9957356076759065E-2</v>
      </c>
      <c r="BJ317" s="40">
        <f t="shared" si="112"/>
        <v>0</v>
      </c>
      <c r="BK317" s="40">
        <f t="shared" si="113"/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 s="42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</row>
    <row r="318" spans="1:134" s="32" customFormat="1" ht="17" thickBot="1" x14ac:dyDescent="0.25">
      <c r="A318" s="124" t="str">
        <f>CONFIGURACAO!$C$4</f>
        <v>AREA 21</v>
      </c>
      <c r="B318" s="125">
        <v>316</v>
      </c>
      <c r="C318" s="249" t="s">
        <v>295</v>
      </c>
      <c r="D318" s="126">
        <f t="shared" si="117"/>
        <v>7</v>
      </c>
      <c r="E318" s="250" t="s">
        <v>653</v>
      </c>
      <c r="F318" s="250">
        <v>1</v>
      </c>
      <c r="G318" s="250">
        <v>1</v>
      </c>
      <c r="H318" s="250">
        <v>1</v>
      </c>
      <c r="I318" s="250">
        <v>0</v>
      </c>
      <c r="J318" s="87"/>
      <c r="K318" s="94"/>
      <c r="L318" s="94"/>
      <c r="M318" s="154">
        <f t="shared" si="114"/>
        <v>3</v>
      </c>
      <c r="N318">
        <v>1.75</v>
      </c>
      <c r="O318">
        <v>2.75</v>
      </c>
      <c r="P318">
        <v>3</v>
      </c>
      <c r="Q318">
        <v>1.75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 s="139">
        <f t="shared" si="98"/>
        <v>4.5</v>
      </c>
      <c r="AD318" s="140">
        <f t="shared" si="99"/>
        <v>7.5</v>
      </c>
      <c r="AE318" s="141">
        <f t="shared" si="118"/>
        <v>0</v>
      </c>
      <c r="AF318" s="263">
        <f t="shared" si="119"/>
        <v>0</v>
      </c>
      <c r="AG318" s="265">
        <f t="shared" si="115"/>
        <v>4.5</v>
      </c>
      <c r="AI318" s="37">
        <f>IFERROR(IF(M318&gt;0,(N318*CONFIGURACAO!$C$20)+(O318*CONFIGURACAO!$C$21)+(P318*CONFIGURACAO!$C$22)+(Q318*CONFIGURACAO!$C$23)+(R318*CONFIGURACAO!$C$24),""),"")</f>
        <v>645</v>
      </c>
      <c r="AJ318" s="38">
        <f>IF(S318=0,0,IF(CONFIGURACAO!$C$15="SIM",(IF(S318&gt;CONFIGURACAO!$C$16,CONFIGURACAO!$C$16*CONFIGURACAO!$C$25,S318*CONFIGURACAO!$C$25)),'PI AREA  P75'!S318*CONFIGURACAO!$C$25))</f>
        <v>0</v>
      </c>
      <c r="AK318" s="38">
        <f>IF(T318=0,0,IF(CONFIGURACAO!$C$17="SIM",(IF(T318&gt;CONFIGURACAO!$C$18,CONFIGURACAO!$C$18*CONFIGURACAO!$C$26,T318*CONFIGURACAO!$C$26)),'PI AREA  P75'!T318*CONFIGURACAO!$C$26))</f>
        <v>0</v>
      </c>
      <c r="AL318" s="38">
        <f>IFERROR(IF(M318&gt;0,(U318*CONFIGURACAO!$C$29)+(V318*CONFIGURACAO!$C$30),""),"")</f>
        <v>0</v>
      </c>
      <c r="AM318" s="38">
        <f>IF(W318=0,0,IF(CONFIGURACAO!$C$41="SIM",(IF(W318&gt;CONFIGURACAO!$C$41,CONFIGURACAO!$C$41*CONFIGURACAO!$C$31,W318*CONFIGURACAO!$C$31)),'PI AREA  P75'!W318*CONFIGURACAO!$C$31))</f>
        <v>0</v>
      </c>
      <c r="AN318" s="38">
        <f>IF(X318=0,0,IF(CONFIGURACAO!$C$39="SIM",(IF(X318&gt;CONFIGURACAO!$C$40,CONFIGURACAO!$C$40*CONFIGURACAO!$C$32,X318*CONFIGURACAO!$C$32)),'PI AREA  P75'!X318*CONFIGURACAO!$C$32))</f>
        <v>0</v>
      </c>
      <c r="AO318" s="38">
        <f>IFERROR(IF(M318&gt;0,(Y318*CONFIGURACAO!$C$33)+(Z318*CONFIGURACAO!$C$34)+(AA318*CONFIGURACAO!$C$35)+(AB318*CONFIGURACAO!$C$36),""),"")</f>
        <v>0</v>
      </c>
      <c r="AP318" s="38">
        <f>IF(AA318=0,0,IF(CONFIGURACAO!$C$46="SIM",(IF(AA318&gt;CONFIGURACAO!$C$47,CONFIGURACAO!$C$47*CONFIGURACAO!$C$35,AA318*CONFIGURACAO!$C$35)),'PI AREA  P75'!AA318*CONFIGURACAO!$C$35))</f>
        <v>0</v>
      </c>
      <c r="AQ318" s="38">
        <f>IF(AB318=0,0,IF(CONFIGURACAO!$C$44="SIM",(IF(AB318&gt;CONFIGURACAO!$C$45,CONFIGURACAO!$C$45*CONFIGURACAO!$C$36,AB318*CONFIGURACAO!$C$36)),'PI AREA  P75'!AB318*CONFIGURACAO!$C$36))</f>
        <v>0</v>
      </c>
      <c r="AR318" s="38">
        <f t="shared" si="116"/>
        <v>645</v>
      </c>
      <c r="AS318" s="68">
        <f>IF(AR318="","",$AR318-(($AS$2/CONFIGURACAO!$C$6)*$M318))</f>
        <v>420</v>
      </c>
      <c r="AT318" s="73">
        <f t="shared" si="100"/>
        <v>3</v>
      </c>
      <c r="AU318" s="75">
        <f>IF(AR318="","",$AR318-(($AU$2/CONFIGURACAO!$C$6)*$M318))</f>
        <v>270</v>
      </c>
      <c r="AV318" s="76">
        <f t="shared" si="101"/>
        <v>4</v>
      </c>
      <c r="AW318" s="74">
        <f>IF(AR318="","",$AR318-(($AW$2/CONFIGURACAO!$C$6)*$M318))</f>
        <v>120</v>
      </c>
      <c r="AX318" s="72">
        <f t="shared" si="102"/>
        <v>5</v>
      </c>
      <c r="AZ318" s="39">
        <f t="shared" si="103"/>
        <v>6.056593940589039E-2</v>
      </c>
      <c r="BA318" s="146">
        <f t="shared" si="104"/>
        <v>9.25</v>
      </c>
      <c r="BB318" s="146">
        <f t="shared" si="105"/>
        <v>685</v>
      </c>
      <c r="BC318" s="32">
        <f t="shared" si="106"/>
        <v>597</v>
      </c>
      <c r="BD318" s="148"/>
      <c r="BE318" s="40">
        <f t="shared" si="107"/>
        <v>6.5201192250372589E-2</v>
      </c>
      <c r="BF318" s="40">
        <f t="shared" si="108"/>
        <v>0.10609567901234568</v>
      </c>
      <c r="BG318" s="40">
        <f t="shared" si="109"/>
        <v>7.7081192189105849E-2</v>
      </c>
      <c r="BH318" s="40">
        <f t="shared" si="110"/>
        <v>7.073565076798706E-2</v>
      </c>
      <c r="BI318" s="40">
        <f t="shared" si="111"/>
        <v>0</v>
      </c>
      <c r="BJ318" s="40">
        <f t="shared" si="112"/>
        <v>0</v>
      </c>
      <c r="BK318" s="40">
        <f t="shared" si="113"/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 s="42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</row>
    <row r="319" spans="1:134" s="32" customFormat="1" ht="17" thickBot="1" x14ac:dyDescent="0.25">
      <c r="A319" s="124" t="str">
        <f>CONFIGURACAO!$C$4</f>
        <v>AREA 21</v>
      </c>
      <c r="B319" s="125">
        <v>317</v>
      </c>
      <c r="C319" s="249" t="s">
        <v>295</v>
      </c>
      <c r="D319" s="126">
        <f t="shared" si="117"/>
        <v>8</v>
      </c>
      <c r="E319" s="250" t="s">
        <v>654</v>
      </c>
      <c r="F319" s="250">
        <v>1</v>
      </c>
      <c r="G319" s="250">
        <v>1</v>
      </c>
      <c r="H319" s="250">
        <v>1</v>
      </c>
      <c r="I319" s="250">
        <v>1</v>
      </c>
      <c r="J319" s="87"/>
      <c r="K319" s="94"/>
      <c r="L319" s="94"/>
      <c r="M319" s="154">
        <f t="shared" si="114"/>
        <v>4</v>
      </c>
      <c r="N319">
        <v>5</v>
      </c>
      <c r="O319">
        <v>11.25</v>
      </c>
      <c r="P319">
        <v>2</v>
      </c>
      <c r="Q319">
        <v>1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 s="139">
        <f t="shared" si="98"/>
        <v>16.25</v>
      </c>
      <c r="AD319" s="140">
        <f t="shared" si="99"/>
        <v>18.25</v>
      </c>
      <c r="AE319" s="141">
        <f t="shared" si="118"/>
        <v>0</v>
      </c>
      <c r="AF319" s="263">
        <f t="shared" si="119"/>
        <v>0</v>
      </c>
      <c r="AG319" s="265">
        <f t="shared" si="115"/>
        <v>16.25</v>
      </c>
      <c r="AI319" s="37">
        <f>IFERROR(IF(M319&gt;0,(N319*CONFIGURACAO!$C$20)+(O319*CONFIGURACAO!$C$21)+(P319*CONFIGURACAO!$C$22)+(Q319*CONFIGURACAO!$C$23)+(R319*CONFIGURACAO!$C$24),""),"")</f>
        <v>1560</v>
      </c>
      <c r="AJ319" s="38">
        <f>IF(S319=0,0,IF(CONFIGURACAO!$C$15="SIM",(IF(S319&gt;CONFIGURACAO!$C$16,CONFIGURACAO!$C$16*CONFIGURACAO!$C$25,S319*CONFIGURACAO!$C$25)),'PI AREA  P75'!S319*CONFIGURACAO!$C$25))</f>
        <v>0</v>
      </c>
      <c r="AK319" s="38">
        <f>IF(T319=0,0,IF(CONFIGURACAO!$C$17="SIM",(IF(T319&gt;CONFIGURACAO!$C$18,CONFIGURACAO!$C$18*CONFIGURACAO!$C$26,T319*CONFIGURACAO!$C$26)),'PI AREA  P75'!T319*CONFIGURACAO!$C$26))</f>
        <v>5</v>
      </c>
      <c r="AL319" s="38">
        <f>IFERROR(IF(M319&gt;0,(U319*CONFIGURACAO!$C$29)+(V319*CONFIGURACAO!$C$30),""),"")</f>
        <v>0</v>
      </c>
      <c r="AM319" s="38">
        <f>IF(W319=0,0,IF(CONFIGURACAO!$C$41="SIM",(IF(W319&gt;CONFIGURACAO!$C$41,CONFIGURACAO!$C$41*CONFIGURACAO!$C$31,W319*CONFIGURACAO!$C$31)),'PI AREA  P75'!W319*CONFIGURACAO!$C$31))</f>
        <v>0</v>
      </c>
      <c r="AN319" s="38">
        <f>IF(X319=0,0,IF(CONFIGURACAO!$C$39="SIM",(IF(X319&gt;CONFIGURACAO!$C$40,CONFIGURACAO!$C$40*CONFIGURACAO!$C$32,X319*CONFIGURACAO!$C$32)),'PI AREA  P75'!X319*CONFIGURACAO!$C$32))</f>
        <v>0</v>
      </c>
      <c r="AO319" s="38">
        <f>IFERROR(IF(M319&gt;0,(Y319*CONFIGURACAO!$C$33)+(Z319*CONFIGURACAO!$C$34)+(AA319*CONFIGURACAO!$C$35)+(AB319*CONFIGURACAO!$C$36),""),"")</f>
        <v>10</v>
      </c>
      <c r="AP319" s="38">
        <f>IF(AA319=0,0,IF(CONFIGURACAO!$C$46="SIM",(IF(AA319&gt;CONFIGURACAO!$C$47,CONFIGURACAO!$C$47*CONFIGURACAO!$C$35,AA319*CONFIGURACAO!$C$35)),'PI AREA  P75'!AA319*CONFIGURACAO!$C$35))</f>
        <v>0</v>
      </c>
      <c r="AQ319" s="38">
        <f>IF(AB319=0,0,IF(CONFIGURACAO!$C$44="SIM",(IF(AB319&gt;CONFIGURACAO!$C$45,CONFIGURACAO!$C$45*CONFIGURACAO!$C$36,AB319*CONFIGURACAO!$C$36)),'PI AREA  P75'!AB319*CONFIGURACAO!$C$36))</f>
        <v>10</v>
      </c>
      <c r="AR319" s="38">
        <f t="shared" si="116"/>
        <v>1585</v>
      </c>
      <c r="AS319" s="68">
        <f>IF(AR319="","",$AR319-(($AS$2/CONFIGURACAO!$C$6)*$M319))</f>
        <v>1285</v>
      </c>
      <c r="AT319" s="73">
        <f t="shared" si="100"/>
        <v>3</v>
      </c>
      <c r="AU319" s="75">
        <f>IF(AR319="","",$AR319-(($AU$2/CONFIGURACAO!$C$6)*$M319))</f>
        <v>1085</v>
      </c>
      <c r="AV319" s="76">
        <f t="shared" si="101"/>
        <v>4</v>
      </c>
      <c r="AW319" s="74">
        <f>IF(AR319="","",$AR319-(($AW$2/CONFIGURACAO!$C$6)*$M319))</f>
        <v>885</v>
      </c>
      <c r="AX319" s="72">
        <f t="shared" si="102"/>
        <v>5</v>
      </c>
      <c r="AZ319" s="39">
        <f t="shared" si="103"/>
        <v>0.14883257978036632</v>
      </c>
      <c r="BA319" s="146">
        <f t="shared" si="104"/>
        <v>21.25</v>
      </c>
      <c r="BB319" s="146">
        <f t="shared" si="105"/>
        <v>292</v>
      </c>
      <c r="BC319" s="32">
        <f t="shared" si="106"/>
        <v>193</v>
      </c>
      <c r="BD319" s="148"/>
      <c r="BE319" s="40">
        <f t="shared" si="107"/>
        <v>0.18628912071535023</v>
      </c>
      <c r="BF319" s="40">
        <f t="shared" si="108"/>
        <v>0.43402777777777779</v>
      </c>
      <c r="BG319" s="40">
        <f t="shared" si="109"/>
        <v>5.1387461459403906E-2</v>
      </c>
      <c r="BH319" s="40">
        <f t="shared" si="110"/>
        <v>4.042037186742118E-2</v>
      </c>
      <c r="BI319" s="40">
        <f t="shared" si="111"/>
        <v>0</v>
      </c>
      <c r="BJ319" s="40">
        <f t="shared" si="112"/>
        <v>0</v>
      </c>
      <c r="BK319" s="40">
        <f t="shared" si="113"/>
        <v>0.16051364365971107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1</v>
      </c>
      <c r="BT319" s="42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</row>
    <row r="320" spans="1:134" s="32" customFormat="1" ht="17" thickBot="1" x14ac:dyDescent="0.25">
      <c r="A320" s="124" t="str">
        <f>CONFIGURACAO!$C$4</f>
        <v>AREA 21</v>
      </c>
      <c r="B320" s="125">
        <v>318</v>
      </c>
      <c r="C320" s="249" t="s">
        <v>295</v>
      </c>
      <c r="D320" s="126">
        <f t="shared" si="117"/>
        <v>9</v>
      </c>
      <c r="E320" s="250" t="s">
        <v>655</v>
      </c>
      <c r="F320" s="250">
        <v>1</v>
      </c>
      <c r="G320" s="250">
        <v>1</v>
      </c>
      <c r="H320" s="250">
        <v>1</v>
      </c>
      <c r="I320" s="250">
        <v>1</v>
      </c>
      <c r="J320" s="87"/>
      <c r="K320" s="94"/>
      <c r="L320" s="94"/>
      <c r="M320" s="154">
        <f t="shared" si="114"/>
        <v>4</v>
      </c>
      <c r="N320">
        <v>7.5</v>
      </c>
      <c r="O320">
        <v>3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 s="139">
        <f t="shared" si="98"/>
        <v>10.5</v>
      </c>
      <c r="AD320" s="140">
        <f t="shared" si="99"/>
        <v>11.5</v>
      </c>
      <c r="AE320" s="141">
        <f t="shared" si="118"/>
        <v>0</v>
      </c>
      <c r="AF320" s="263">
        <f t="shared" si="119"/>
        <v>0</v>
      </c>
      <c r="AG320" s="265">
        <f t="shared" si="115"/>
        <v>10.5</v>
      </c>
      <c r="AI320" s="37">
        <f>IFERROR(IF(M320&gt;0,(N320*CONFIGURACAO!$C$20)+(O320*CONFIGURACAO!$C$21)+(P320*CONFIGURACAO!$C$22)+(Q320*CONFIGURACAO!$C$23)+(R320*CONFIGURACAO!$C$24),""),"")</f>
        <v>1050</v>
      </c>
      <c r="AJ320" s="38">
        <f>IF(S320=0,0,IF(CONFIGURACAO!$C$15="SIM",(IF(S320&gt;CONFIGURACAO!$C$16,CONFIGURACAO!$C$16*CONFIGURACAO!$C$25,S320*CONFIGURACAO!$C$25)),'PI AREA  P75'!S320*CONFIGURACAO!$C$25))</f>
        <v>0</v>
      </c>
      <c r="AK320" s="38">
        <f>IF(T320=0,0,IF(CONFIGURACAO!$C$17="SIM",(IF(T320&gt;CONFIGURACAO!$C$18,CONFIGURACAO!$C$18*CONFIGURACAO!$C$26,T320*CONFIGURACAO!$C$26)),'PI AREA  P75'!T320*CONFIGURACAO!$C$26))</f>
        <v>0</v>
      </c>
      <c r="AL320" s="38">
        <f>IFERROR(IF(M320&gt;0,(U320*CONFIGURACAO!$C$29)+(V320*CONFIGURACAO!$C$30),""),"")</f>
        <v>0</v>
      </c>
      <c r="AM320" s="38">
        <f>IF(W320=0,0,IF(CONFIGURACAO!$C$41="SIM",(IF(W320&gt;CONFIGURACAO!$C$41,CONFIGURACAO!$C$41*CONFIGURACAO!$C$31,W320*CONFIGURACAO!$C$31)),'PI AREA  P75'!W320*CONFIGURACAO!$C$31))</f>
        <v>0</v>
      </c>
      <c r="AN320" s="38">
        <f>IF(X320=0,0,IF(CONFIGURACAO!$C$39="SIM",(IF(X320&gt;CONFIGURACAO!$C$40,CONFIGURACAO!$C$40*CONFIGURACAO!$C$32,X320*CONFIGURACAO!$C$32)),'PI AREA  P75'!X320*CONFIGURACAO!$C$32))</f>
        <v>0</v>
      </c>
      <c r="AO320" s="38">
        <f>IFERROR(IF(M320&gt;0,(Y320*CONFIGURACAO!$C$33)+(Z320*CONFIGURACAO!$C$34)+(AA320*CONFIGURACAO!$C$35)+(AB320*CONFIGURACAO!$C$36),""),"")</f>
        <v>0</v>
      </c>
      <c r="AP320" s="38">
        <f>IF(AA320=0,0,IF(CONFIGURACAO!$C$46="SIM",(IF(AA320&gt;CONFIGURACAO!$C$47,CONFIGURACAO!$C$47*CONFIGURACAO!$C$35,AA320*CONFIGURACAO!$C$35)),'PI AREA  P75'!AA320*CONFIGURACAO!$C$35))</f>
        <v>0</v>
      </c>
      <c r="AQ320" s="38">
        <f>IF(AB320=0,0,IF(CONFIGURACAO!$C$44="SIM",(IF(AB320&gt;CONFIGURACAO!$C$45,CONFIGURACAO!$C$45*CONFIGURACAO!$C$36,AB320*CONFIGURACAO!$C$36)),'PI AREA  P75'!AB320*CONFIGURACAO!$C$36))</f>
        <v>0</v>
      </c>
      <c r="AR320" s="38">
        <f t="shared" si="116"/>
        <v>1050</v>
      </c>
      <c r="AS320" s="68">
        <f>IF(AR320="","",$AR320-(($AS$2/CONFIGURACAO!$C$6)*$M320))</f>
        <v>750</v>
      </c>
      <c r="AT320" s="73">
        <f t="shared" si="100"/>
        <v>3</v>
      </c>
      <c r="AU320" s="75">
        <f>IF(AR320="","",$AR320-(($AU$2/CONFIGURACAO!$C$6)*$M320))</f>
        <v>550</v>
      </c>
      <c r="AV320" s="76">
        <f t="shared" si="101"/>
        <v>4</v>
      </c>
      <c r="AW320" s="74">
        <f>IF(AR320="","",$AR320-(($AW$2/CONFIGURACAO!$C$6)*$M320))</f>
        <v>350</v>
      </c>
      <c r="AX320" s="72">
        <f t="shared" si="102"/>
        <v>5</v>
      </c>
      <c r="AZ320" s="39">
        <f t="shared" si="103"/>
        <v>9.8595715311914578E-2</v>
      </c>
      <c r="BA320" s="146">
        <f t="shared" si="104"/>
        <v>11.5</v>
      </c>
      <c r="BB320" s="146">
        <f t="shared" si="105"/>
        <v>608</v>
      </c>
      <c r="BC320" s="32">
        <f t="shared" si="106"/>
        <v>374</v>
      </c>
      <c r="BD320" s="148"/>
      <c r="BE320" s="40">
        <f t="shared" si="107"/>
        <v>0.27943368107302535</v>
      </c>
      <c r="BF320" s="40">
        <f t="shared" si="108"/>
        <v>0.11574074074074073</v>
      </c>
      <c r="BG320" s="40">
        <f t="shared" si="109"/>
        <v>2.5693730729701953E-2</v>
      </c>
      <c r="BH320" s="40">
        <f t="shared" si="110"/>
        <v>0</v>
      </c>
      <c r="BI320" s="40">
        <f t="shared" si="111"/>
        <v>0</v>
      </c>
      <c r="BJ320" s="40">
        <f t="shared" si="112"/>
        <v>0</v>
      </c>
      <c r="BK320" s="40">
        <f t="shared" si="113"/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 s="42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</row>
    <row r="321" spans="1:134" s="32" customFormat="1" ht="17" thickBot="1" x14ac:dyDescent="0.25">
      <c r="A321" s="124" t="str">
        <f>CONFIGURACAO!$C$4</f>
        <v>AREA 21</v>
      </c>
      <c r="B321" s="125">
        <v>319</v>
      </c>
      <c r="C321" s="249" t="s">
        <v>295</v>
      </c>
      <c r="D321" s="126">
        <f t="shared" si="117"/>
        <v>10</v>
      </c>
      <c r="E321" s="250" t="s">
        <v>656</v>
      </c>
      <c r="F321" s="250">
        <v>1</v>
      </c>
      <c r="G321" s="250">
        <v>1</v>
      </c>
      <c r="H321" s="250">
        <v>1</v>
      </c>
      <c r="I321" s="250">
        <v>1</v>
      </c>
      <c r="J321" s="87"/>
      <c r="K321" s="94"/>
      <c r="L321" s="94"/>
      <c r="M321" s="154">
        <f t="shared" si="114"/>
        <v>4</v>
      </c>
      <c r="N321">
        <v>12.25</v>
      </c>
      <c r="O321">
        <v>13.25</v>
      </c>
      <c r="P321">
        <v>6.25</v>
      </c>
      <c r="Q321">
        <v>4.75</v>
      </c>
      <c r="R321">
        <v>0</v>
      </c>
      <c r="S321">
        <v>1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 s="139">
        <f t="shared" si="98"/>
        <v>25.5</v>
      </c>
      <c r="AD321" s="140">
        <f t="shared" si="99"/>
        <v>31.75</v>
      </c>
      <c r="AE321" s="141">
        <f t="shared" si="118"/>
        <v>0</v>
      </c>
      <c r="AF321" s="263">
        <f t="shared" si="119"/>
        <v>0</v>
      </c>
      <c r="AG321" s="265">
        <f t="shared" si="115"/>
        <v>25.5</v>
      </c>
      <c r="AI321" s="37">
        <f>IFERROR(IF(M321&gt;0,(N321*CONFIGURACAO!$C$20)+(O321*CONFIGURACAO!$C$21)+(P321*CONFIGURACAO!$C$22)+(Q321*CONFIGURACAO!$C$23)+(R321*CONFIGURACAO!$C$24),""),"")</f>
        <v>2850</v>
      </c>
      <c r="AJ321" s="38">
        <f>IF(S321=0,0,IF(CONFIGURACAO!$C$15="SIM",(IF(S321&gt;CONFIGURACAO!$C$16,CONFIGURACAO!$C$16*CONFIGURACAO!$C$25,S321*CONFIGURACAO!$C$25)),'PI AREA  P75'!S321*CONFIGURACAO!$C$25))</f>
        <v>10</v>
      </c>
      <c r="AK321" s="38">
        <f>IF(T321=0,0,IF(CONFIGURACAO!$C$17="SIM",(IF(T321&gt;CONFIGURACAO!$C$18,CONFIGURACAO!$C$18*CONFIGURACAO!$C$26,T321*CONFIGURACAO!$C$26)),'PI AREA  P75'!T321*CONFIGURACAO!$C$26))</f>
        <v>10</v>
      </c>
      <c r="AL321" s="38">
        <f>IFERROR(IF(M321&gt;0,(U321*CONFIGURACAO!$C$29)+(V321*CONFIGURACAO!$C$30),""),"")</f>
        <v>0</v>
      </c>
      <c r="AM321" s="38">
        <f>IF(W321=0,0,IF(CONFIGURACAO!$C$41="SIM",(IF(W321&gt;CONFIGURACAO!$C$41,CONFIGURACAO!$C$41*CONFIGURACAO!$C$31,W321*CONFIGURACAO!$C$31)),'PI AREA  P75'!W321*CONFIGURACAO!$C$31))</f>
        <v>0</v>
      </c>
      <c r="AN321" s="38">
        <f>IF(X321=0,0,IF(CONFIGURACAO!$C$39="SIM",(IF(X321&gt;CONFIGURACAO!$C$40,CONFIGURACAO!$C$40*CONFIGURACAO!$C$32,X321*CONFIGURACAO!$C$32)),'PI AREA  P75'!X321*CONFIGURACAO!$C$32))</f>
        <v>0</v>
      </c>
      <c r="AO321" s="38">
        <f>IFERROR(IF(M321&gt;0,(Y321*CONFIGURACAO!$C$33)+(Z321*CONFIGURACAO!$C$34)+(AA321*CONFIGURACAO!$C$35)+(AB321*CONFIGURACAO!$C$36),""),"")</f>
        <v>10</v>
      </c>
      <c r="AP321" s="38">
        <f>IF(AA321=0,0,IF(CONFIGURACAO!$C$46="SIM",(IF(AA321&gt;CONFIGURACAO!$C$47,CONFIGURACAO!$C$47*CONFIGURACAO!$C$35,AA321*CONFIGURACAO!$C$35)),'PI AREA  P75'!AA321*CONFIGURACAO!$C$35))</f>
        <v>0</v>
      </c>
      <c r="AQ321" s="38">
        <f>IF(AB321=0,0,IF(CONFIGURACAO!$C$44="SIM",(IF(AB321&gt;CONFIGURACAO!$C$45,CONFIGURACAO!$C$45*CONFIGURACAO!$C$36,AB321*CONFIGURACAO!$C$36)),'PI AREA  P75'!AB321*CONFIGURACAO!$C$36))</f>
        <v>10</v>
      </c>
      <c r="AR321" s="38">
        <f t="shared" si="116"/>
        <v>2890</v>
      </c>
      <c r="AS321" s="68">
        <f>IF(AR321="","",$AR321-(($AS$2/CONFIGURACAO!$C$6)*$M321))</f>
        <v>2590</v>
      </c>
      <c r="AT321" s="73">
        <f t="shared" si="100"/>
        <v>3</v>
      </c>
      <c r="AU321" s="75">
        <f>IF(AR321="","",$AR321-(($AU$2/CONFIGURACAO!$C$6)*$M321))</f>
        <v>2390</v>
      </c>
      <c r="AV321" s="76">
        <f t="shared" si="101"/>
        <v>4</v>
      </c>
      <c r="AW321" s="74">
        <f>IF(AR321="","",$AR321-(($AW$2/CONFIGURACAO!$C$6)*$M321))</f>
        <v>2190</v>
      </c>
      <c r="AX321" s="72">
        <f t="shared" si="102"/>
        <v>5</v>
      </c>
      <c r="AZ321" s="39">
        <f t="shared" si="103"/>
        <v>0.27137296881088874</v>
      </c>
      <c r="BA321" s="146">
        <f t="shared" si="104"/>
        <v>40.5</v>
      </c>
      <c r="BB321" s="146">
        <f t="shared" si="105"/>
        <v>74</v>
      </c>
      <c r="BC321" s="32">
        <f t="shared" si="106"/>
        <v>48</v>
      </c>
      <c r="BD321" s="148"/>
      <c r="BE321" s="40">
        <f t="shared" si="107"/>
        <v>0.45640834575260802</v>
      </c>
      <c r="BF321" s="40">
        <f t="shared" si="108"/>
        <v>0.51118827160493829</v>
      </c>
      <c r="BG321" s="40">
        <f t="shared" si="109"/>
        <v>0.16058581706063721</v>
      </c>
      <c r="BH321" s="40">
        <f t="shared" si="110"/>
        <v>0.19199676637025059</v>
      </c>
      <c r="BI321" s="40">
        <f t="shared" si="111"/>
        <v>0</v>
      </c>
      <c r="BJ321" s="40">
        <f t="shared" si="112"/>
        <v>9.2421441774491686E-2</v>
      </c>
      <c r="BK321" s="40">
        <f t="shared" si="113"/>
        <v>0.32102728731942215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1</v>
      </c>
      <c r="BT321" s="42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</row>
    <row r="322" spans="1:134" s="32" customFormat="1" ht="17" thickBot="1" x14ac:dyDescent="0.25">
      <c r="A322" s="124" t="str">
        <f>CONFIGURACAO!$C$4</f>
        <v>AREA 21</v>
      </c>
      <c r="B322" s="125">
        <v>320</v>
      </c>
      <c r="C322" s="249" t="s">
        <v>295</v>
      </c>
      <c r="D322" s="126">
        <f t="shared" si="117"/>
        <v>11</v>
      </c>
      <c r="E322" s="250" t="s">
        <v>657</v>
      </c>
      <c r="F322" s="250">
        <v>1</v>
      </c>
      <c r="G322" s="250">
        <v>1</v>
      </c>
      <c r="H322" s="250">
        <v>1</v>
      </c>
      <c r="I322" s="250">
        <v>1</v>
      </c>
      <c r="J322" s="87"/>
      <c r="K322" s="94"/>
      <c r="L322" s="94"/>
      <c r="M322" s="154">
        <f t="shared" si="114"/>
        <v>4</v>
      </c>
      <c r="N322">
        <v>4.75</v>
      </c>
      <c r="O322">
        <v>4.5</v>
      </c>
      <c r="P322">
        <v>4.75</v>
      </c>
      <c r="Q322">
        <v>8</v>
      </c>
      <c r="R322">
        <v>0</v>
      </c>
      <c r="S322">
        <v>0.75</v>
      </c>
      <c r="T322">
        <v>0.75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 s="139">
        <f t="shared" si="98"/>
        <v>9.25</v>
      </c>
      <c r="AD322" s="140">
        <f t="shared" si="99"/>
        <v>14</v>
      </c>
      <c r="AE322" s="141">
        <f t="shared" si="118"/>
        <v>0</v>
      </c>
      <c r="AF322" s="263">
        <f t="shared" si="119"/>
        <v>0</v>
      </c>
      <c r="AG322" s="265">
        <f t="shared" si="115"/>
        <v>9.25</v>
      </c>
      <c r="AI322" s="37">
        <f>IFERROR(IF(M322&gt;0,(N322*CONFIGURACAO!$C$20)+(O322*CONFIGURACAO!$C$21)+(P322*CONFIGURACAO!$C$22)+(Q322*CONFIGURACAO!$C$23)+(R322*CONFIGURACAO!$C$24),""),"")</f>
        <v>1440</v>
      </c>
      <c r="AJ322" s="38">
        <f>IF(S322=0,0,IF(CONFIGURACAO!$C$15="SIM",(IF(S322&gt;CONFIGURACAO!$C$16,CONFIGURACAO!$C$16*CONFIGURACAO!$C$25,S322*CONFIGURACAO!$C$25)),'PI AREA  P75'!S322*CONFIGURACAO!$C$25))</f>
        <v>7.5</v>
      </c>
      <c r="AK322" s="38">
        <f>IF(T322=0,0,IF(CONFIGURACAO!$C$17="SIM",(IF(T322&gt;CONFIGURACAO!$C$18,CONFIGURACAO!$C$18*CONFIGURACAO!$C$26,T322*CONFIGURACAO!$C$26)),'PI AREA  P75'!T322*CONFIGURACAO!$C$26))</f>
        <v>3.75</v>
      </c>
      <c r="AL322" s="38">
        <f>IFERROR(IF(M322&gt;0,(U322*CONFIGURACAO!$C$29)+(V322*CONFIGURACAO!$C$30),""),"")</f>
        <v>0</v>
      </c>
      <c r="AM322" s="38">
        <f>IF(W322=0,0,IF(CONFIGURACAO!$C$41="SIM",(IF(W322&gt;CONFIGURACAO!$C$41,CONFIGURACAO!$C$41*CONFIGURACAO!$C$31,W322*CONFIGURACAO!$C$31)),'PI AREA  P75'!W322*CONFIGURACAO!$C$31))</f>
        <v>0</v>
      </c>
      <c r="AN322" s="38">
        <f>IF(X322=0,0,IF(CONFIGURACAO!$C$39="SIM",(IF(X322&gt;CONFIGURACAO!$C$40,CONFIGURACAO!$C$40*CONFIGURACAO!$C$32,X322*CONFIGURACAO!$C$32)),'PI AREA  P75'!X322*CONFIGURACAO!$C$32))</f>
        <v>0</v>
      </c>
      <c r="AO322" s="38">
        <f>IFERROR(IF(M322&gt;0,(Y322*CONFIGURACAO!$C$33)+(Z322*CONFIGURACAO!$C$34)+(AA322*CONFIGURACAO!$C$35)+(AB322*CONFIGURACAO!$C$36),""),"")</f>
        <v>0</v>
      </c>
      <c r="AP322" s="38">
        <f>IF(AA322=0,0,IF(CONFIGURACAO!$C$46="SIM",(IF(AA322&gt;CONFIGURACAO!$C$47,CONFIGURACAO!$C$47*CONFIGURACAO!$C$35,AA322*CONFIGURACAO!$C$35)),'PI AREA  P75'!AA322*CONFIGURACAO!$C$35))</f>
        <v>0</v>
      </c>
      <c r="AQ322" s="38">
        <f>IF(AB322=0,0,IF(CONFIGURACAO!$C$44="SIM",(IF(AB322&gt;CONFIGURACAO!$C$45,CONFIGURACAO!$C$45*CONFIGURACAO!$C$36,AB322*CONFIGURACAO!$C$36)),'PI AREA  P75'!AB322*CONFIGURACAO!$C$36))</f>
        <v>0</v>
      </c>
      <c r="AR322" s="38">
        <f t="shared" si="116"/>
        <v>1451.25</v>
      </c>
      <c r="AS322" s="68">
        <f>IF(AR322="","",$AR322-(($AS$2/CONFIGURACAO!$C$6)*$M322))</f>
        <v>1151.25</v>
      </c>
      <c r="AT322" s="73">
        <f t="shared" si="100"/>
        <v>3</v>
      </c>
      <c r="AU322" s="75">
        <f>IF(AR322="","",$AR322-(($AU$2/CONFIGURACAO!$C$6)*$M322))</f>
        <v>951.25</v>
      </c>
      <c r="AV322" s="76">
        <f t="shared" si="101"/>
        <v>4</v>
      </c>
      <c r="AW322" s="74">
        <f>IF(AR322="","",$AR322-(($AW$2/CONFIGURACAO!$C$6)*$M322))</f>
        <v>751.25</v>
      </c>
      <c r="AX322" s="72">
        <f t="shared" si="102"/>
        <v>5</v>
      </c>
      <c r="AZ322" s="39">
        <f t="shared" si="103"/>
        <v>0.13627336366325338</v>
      </c>
      <c r="BA322" s="146">
        <f t="shared" si="104"/>
        <v>23.5</v>
      </c>
      <c r="BB322" s="146">
        <f t="shared" si="105"/>
        <v>250</v>
      </c>
      <c r="BC322" s="32">
        <f t="shared" si="106"/>
        <v>222</v>
      </c>
      <c r="BD322" s="148"/>
      <c r="BE322" s="40">
        <f t="shared" si="107"/>
        <v>0.17697466467958273</v>
      </c>
      <c r="BF322" s="40">
        <f t="shared" si="108"/>
        <v>0.1736111111111111</v>
      </c>
      <c r="BG322" s="40">
        <f t="shared" si="109"/>
        <v>0.12204522096608428</v>
      </c>
      <c r="BH322" s="40">
        <f t="shared" si="110"/>
        <v>0.32336297493936944</v>
      </c>
      <c r="BI322" s="40">
        <f t="shared" si="111"/>
        <v>0</v>
      </c>
      <c r="BJ322" s="40">
        <f t="shared" si="112"/>
        <v>6.9316081330868765E-2</v>
      </c>
      <c r="BK322" s="40">
        <f t="shared" si="113"/>
        <v>0.1203852327447833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 s="4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</row>
    <row r="323" spans="1:134" s="32" customFormat="1" ht="17" thickBot="1" x14ac:dyDescent="0.25">
      <c r="A323" s="124" t="str">
        <f>CONFIGURACAO!$C$4</f>
        <v>AREA 21</v>
      </c>
      <c r="B323" s="125">
        <v>321</v>
      </c>
      <c r="C323" s="249" t="s">
        <v>295</v>
      </c>
      <c r="D323" s="126">
        <f t="shared" si="117"/>
        <v>12</v>
      </c>
      <c r="E323" s="250" t="s">
        <v>658</v>
      </c>
      <c r="F323" s="250">
        <v>1</v>
      </c>
      <c r="G323" s="250">
        <v>1</v>
      </c>
      <c r="H323" s="250">
        <v>1</v>
      </c>
      <c r="I323" s="250">
        <v>1</v>
      </c>
      <c r="J323" s="87"/>
      <c r="K323" s="94"/>
      <c r="L323" s="94"/>
      <c r="M323" s="154">
        <f t="shared" si="114"/>
        <v>4</v>
      </c>
      <c r="N323">
        <v>27</v>
      </c>
      <c r="O323">
        <v>15</v>
      </c>
      <c r="P323">
        <v>8</v>
      </c>
      <c r="Q323">
        <v>17.25</v>
      </c>
      <c r="R323">
        <v>1</v>
      </c>
      <c r="S323">
        <v>0</v>
      </c>
      <c r="T323">
        <v>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 s="139">
        <f t="shared" ref="AC323:AC386" si="120">IFERROR((N323+O323),"")</f>
        <v>42</v>
      </c>
      <c r="AD323" s="140">
        <f t="shared" ref="AD323:AD386" si="121">IFERROR(AC323+P323,"")</f>
        <v>50</v>
      </c>
      <c r="AE323" s="141">
        <f t="shared" si="118"/>
        <v>0</v>
      </c>
      <c r="AF323" s="263">
        <f t="shared" si="119"/>
        <v>0</v>
      </c>
      <c r="AG323" s="265">
        <f t="shared" si="115"/>
        <v>42</v>
      </c>
      <c r="AI323" s="37">
        <f>IFERROR(IF(M323&gt;0,(N323*CONFIGURACAO!$C$20)+(O323*CONFIGURACAO!$C$21)+(P323*CONFIGURACAO!$C$22)+(Q323*CONFIGURACAO!$C$23)+(R323*CONFIGURACAO!$C$24),""),"")</f>
        <v>5090</v>
      </c>
      <c r="AJ323" s="38">
        <f>IF(S323=0,0,IF(CONFIGURACAO!$C$15="SIM",(IF(S323&gt;CONFIGURACAO!$C$16,CONFIGURACAO!$C$16*CONFIGURACAO!$C$25,S323*CONFIGURACAO!$C$25)),'PI AREA  P75'!S323*CONFIGURACAO!$C$25))</f>
        <v>0</v>
      </c>
      <c r="AK323" s="38">
        <f>IF(T323=0,0,IF(CONFIGURACAO!$C$17="SIM",(IF(T323&gt;CONFIGURACAO!$C$18,CONFIGURACAO!$C$18*CONFIGURACAO!$C$26,T323*CONFIGURACAO!$C$26)),'PI AREA  P75'!T323*CONFIGURACAO!$C$26))</f>
        <v>10</v>
      </c>
      <c r="AL323" s="38">
        <f>IFERROR(IF(M323&gt;0,(U323*CONFIGURACAO!$C$29)+(V323*CONFIGURACAO!$C$30),""),"")</f>
        <v>0</v>
      </c>
      <c r="AM323" s="38">
        <f>IF(W323=0,0,IF(CONFIGURACAO!$C$41="SIM",(IF(W323&gt;CONFIGURACAO!$C$41,CONFIGURACAO!$C$41*CONFIGURACAO!$C$31,W323*CONFIGURACAO!$C$31)),'PI AREA  P75'!W323*CONFIGURACAO!$C$31))</f>
        <v>0</v>
      </c>
      <c r="AN323" s="38">
        <f>IF(X323=0,0,IF(CONFIGURACAO!$C$39="SIM",(IF(X323&gt;CONFIGURACAO!$C$40,CONFIGURACAO!$C$40*CONFIGURACAO!$C$32,X323*CONFIGURACAO!$C$32)),'PI AREA  P75'!X323*CONFIGURACAO!$C$32))</f>
        <v>0</v>
      </c>
      <c r="AO323" s="38">
        <f>IFERROR(IF(M323&gt;0,(Y323*CONFIGURACAO!$C$33)+(Z323*CONFIGURACAO!$C$34)+(AA323*CONFIGURACAO!$C$35)+(AB323*CONFIGURACAO!$C$36),""),"")</f>
        <v>0</v>
      </c>
      <c r="AP323" s="38">
        <f>IF(AA323=0,0,IF(CONFIGURACAO!$C$46="SIM",(IF(AA323&gt;CONFIGURACAO!$C$47,CONFIGURACAO!$C$47*CONFIGURACAO!$C$35,AA323*CONFIGURACAO!$C$35)),'PI AREA  P75'!AA323*CONFIGURACAO!$C$35))</f>
        <v>0</v>
      </c>
      <c r="AQ323" s="38">
        <f>IF(AB323=0,0,IF(CONFIGURACAO!$C$44="SIM",(IF(AB323&gt;CONFIGURACAO!$C$45,CONFIGURACAO!$C$45*CONFIGURACAO!$C$36,AB323*CONFIGURACAO!$C$36)),'PI AREA  P75'!AB323*CONFIGURACAO!$C$36))</f>
        <v>0</v>
      </c>
      <c r="AR323" s="38">
        <f t="shared" si="116"/>
        <v>5100</v>
      </c>
      <c r="AS323" s="68">
        <f>IF(AR323="","",$AR323-(($AS$2/CONFIGURACAO!$C$6)*$M323))</f>
        <v>4800</v>
      </c>
      <c r="AT323" s="73">
        <f t="shared" ref="AT323:AT386" si="122">IF(M323="","",IF(AS323&gt;=0,3,"NAO"))</f>
        <v>3</v>
      </c>
      <c r="AU323" s="75">
        <f>IF(AR323="","",$AR323-(($AU$2/CONFIGURACAO!$C$6)*$M323))</f>
        <v>4600</v>
      </c>
      <c r="AV323" s="76">
        <f t="shared" ref="AV323:AV386" si="123">IF(M323=""," ",IF(AU323&gt;=0,4,"NAO"))</f>
        <v>4</v>
      </c>
      <c r="AW323" s="74">
        <f>IF(AR323="","",$AR323-(($AW$2/CONFIGURACAO!$C$6)*$M323))</f>
        <v>4400</v>
      </c>
      <c r="AX323" s="72">
        <f t="shared" ref="AX323:AX386" si="124">IF(M323="","",IF(AW323&gt;=0,5,"NAO"))</f>
        <v>5</v>
      </c>
      <c r="AZ323" s="39">
        <f t="shared" ref="AZ323:AZ386" si="125">IF(AR323="","",(AR323/(SUM($AR$3:$AR$1204))*100))</f>
        <v>0.47889347437215662</v>
      </c>
      <c r="BA323" s="146">
        <f t="shared" ref="BA323:BA386" si="126">IF(M323="","",SUM(N323:T323,U323:X323,Y323:AB323))</f>
        <v>70.25</v>
      </c>
      <c r="BB323" s="146">
        <f t="shared" ref="BB323:BB386" si="127">IF(M323="","",RANK(BA323,$BA$3:$BA$1204))</f>
        <v>10</v>
      </c>
      <c r="BC323" s="32">
        <f t="shared" ref="BC323:BC386" si="128">IF(M323="","",RANK(AR323,$AR$3:$AR$1204))</f>
        <v>8</v>
      </c>
      <c r="BD323" s="148"/>
      <c r="BE323" s="40">
        <f t="shared" ref="BE323:BE386" si="129">IF($M323="","",IF(N323="","",(N323/N$1212*100)))</f>
        <v>1.0059612518628911</v>
      </c>
      <c r="BF323" s="40">
        <f t="shared" ref="BF323:BF386" si="130">IF($M323="","",IF(O323="","",(O323/O$1212*100)))</f>
        <v>0.57870370370370372</v>
      </c>
      <c r="BG323" s="40">
        <f t="shared" ref="BG323:BG386" si="131">IF($M323="","",IF(P323="","",(P323/P$1212*100)))</f>
        <v>0.20554984583761562</v>
      </c>
      <c r="BH323" s="40">
        <f t="shared" ref="BH323:BH386" si="132">IF($M323="","",IF(Q323="","",(Q323/Q$1212*100)))</f>
        <v>0.69725141471301533</v>
      </c>
      <c r="BI323" s="40">
        <f t="shared" ref="BI323:BI386" si="133">IF($M323="","",IF(R323="","",(R323/R$1212*100)))</f>
        <v>0.10660980810234541</v>
      </c>
      <c r="BJ323" s="40">
        <f t="shared" ref="BJ323:BJ386" si="134">IF($M323="","",IF(S323="","",(S323/S$1212*100)))</f>
        <v>0</v>
      </c>
      <c r="BK323" s="40">
        <f t="shared" ref="BK323:BK386" si="135">IF($M323="","",IF(T323="","",(T323/T$1212*100)))</f>
        <v>0.32102728731942215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 s="42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</row>
    <row r="324" spans="1:134" s="32" customFormat="1" ht="17" thickBot="1" x14ac:dyDescent="0.25">
      <c r="A324" s="124" t="str">
        <f>CONFIGURACAO!$C$4</f>
        <v>AREA 21</v>
      </c>
      <c r="B324" s="125">
        <v>322</v>
      </c>
      <c r="C324" s="249" t="s">
        <v>295</v>
      </c>
      <c r="D324" s="126">
        <f t="shared" si="117"/>
        <v>13</v>
      </c>
      <c r="E324" s="250" t="s">
        <v>659</v>
      </c>
      <c r="F324" s="250">
        <v>0</v>
      </c>
      <c r="G324" s="250">
        <v>0</v>
      </c>
      <c r="H324" s="250">
        <v>1</v>
      </c>
      <c r="I324" s="250">
        <v>0</v>
      </c>
      <c r="J324" s="87"/>
      <c r="K324" s="94"/>
      <c r="L324" s="94"/>
      <c r="M324" s="154">
        <f t="shared" ref="M324:M387" si="136">IF(SUM(F324:I324)&gt;0,SUM(F324:I324),"")</f>
        <v>1</v>
      </c>
      <c r="N324">
        <v>0</v>
      </c>
      <c r="O324">
        <v>0</v>
      </c>
      <c r="P324">
        <v>0.75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 s="139">
        <f t="shared" si="120"/>
        <v>0</v>
      </c>
      <c r="AD324" s="140">
        <f t="shared" si="121"/>
        <v>0.75</v>
      </c>
      <c r="AE324" s="141">
        <f t="shared" si="118"/>
        <v>0</v>
      </c>
      <c r="AF324" s="263">
        <f t="shared" si="119"/>
        <v>0</v>
      </c>
      <c r="AG324" s="265">
        <f t="shared" ref="AG324:AG387" si="137">SUM(N324+O324+U324+V324+Y324+Z324)</f>
        <v>0</v>
      </c>
      <c r="AI324" s="37">
        <f>IFERROR(IF(M324&gt;0,(N324*CONFIGURACAO!$C$20)+(O324*CONFIGURACAO!$C$21)+(P324*CONFIGURACAO!$C$22)+(Q324*CONFIGURACAO!$C$23)+(R324*CONFIGURACAO!$C$24),""),"")</f>
        <v>45</v>
      </c>
      <c r="AJ324" s="38">
        <f>IF(S324=0,0,IF(CONFIGURACAO!$C$15="SIM",(IF(S324&gt;CONFIGURACAO!$C$16,CONFIGURACAO!$C$16*CONFIGURACAO!$C$25,S324*CONFIGURACAO!$C$25)),'PI AREA  P75'!S324*CONFIGURACAO!$C$25))</f>
        <v>0</v>
      </c>
      <c r="AK324" s="38">
        <f>IF(T324=0,0,IF(CONFIGURACAO!$C$17="SIM",(IF(T324&gt;CONFIGURACAO!$C$18,CONFIGURACAO!$C$18*CONFIGURACAO!$C$26,T324*CONFIGURACAO!$C$26)),'PI AREA  P75'!T324*CONFIGURACAO!$C$26))</f>
        <v>0</v>
      </c>
      <c r="AL324" s="38">
        <f>IFERROR(IF(M324&gt;0,(U324*CONFIGURACAO!$C$29)+(V324*CONFIGURACAO!$C$30),""),"")</f>
        <v>0</v>
      </c>
      <c r="AM324" s="38">
        <f>IF(W324=0,0,IF(CONFIGURACAO!$C$41="SIM",(IF(W324&gt;CONFIGURACAO!$C$41,CONFIGURACAO!$C$41*CONFIGURACAO!$C$31,W324*CONFIGURACAO!$C$31)),'PI AREA  P75'!W324*CONFIGURACAO!$C$31))</f>
        <v>0</v>
      </c>
      <c r="AN324" s="38">
        <f>IF(X324=0,0,IF(CONFIGURACAO!$C$39="SIM",(IF(X324&gt;CONFIGURACAO!$C$40,CONFIGURACAO!$C$40*CONFIGURACAO!$C$32,X324*CONFIGURACAO!$C$32)),'PI AREA  P75'!X324*CONFIGURACAO!$C$32))</f>
        <v>0</v>
      </c>
      <c r="AO324" s="38">
        <f>IFERROR(IF(M324&gt;0,(Y324*CONFIGURACAO!$C$33)+(Z324*CONFIGURACAO!$C$34)+(AA324*CONFIGURACAO!$C$35)+(AB324*CONFIGURACAO!$C$36),""),"")</f>
        <v>0</v>
      </c>
      <c r="AP324" s="38">
        <f>IF(AA324=0,0,IF(CONFIGURACAO!$C$46="SIM",(IF(AA324&gt;CONFIGURACAO!$C$47,CONFIGURACAO!$C$47*CONFIGURACAO!$C$35,AA324*CONFIGURACAO!$C$35)),'PI AREA  P75'!AA324*CONFIGURACAO!$C$35))</f>
        <v>0</v>
      </c>
      <c r="AQ324" s="38">
        <f>IF(AB324=0,0,IF(CONFIGURACAO!$C$44="SIM",(IF(AB324&gt;CONFIGURACAO!$C$45,CONFIGURACAO!$C$45*CONFIGURACAO!$C$36,AB324*CONFIGURACAO!$C$36)),'PI AREA  P75'!AB324*CONFIGURACAO!$C$36))</f>
        <v>0</v>
      </c>
      <c r="AR324" s="38">
        <f t="shared" ref="AR324:AR387" si="138">IF(OR(M324=1,M324=2,M324=3,M324=4),SUM(AI324:AQ324),"")</f>
        <v>45</v>
      </c>
      <c r="AS324" s="68">
        <f>IF(AR324="","",$AR324-(($AS$2/CONFIGURACAO!$C$6)*$M324))</f>
        <v>-30</v>
      </c>
      <c r="AT324" s="73" t="str">
        <f t="shared" si="122"/>
        <v>NAO</v>
      </c>
      <c r="AU324" s="75">
        <f>IF(AR324="","",$AR324-(($AU$2/CONFIGURACAO!$C$6)*$M324))</f>
        <v>-80</v>
      </c>
      <c r="AV324" s="76" t="str">
        <f t="shared" si="123"/>
        <v>NAO</v>
      </c>
      <c r="AW324" s="74">
        <f>IF(AR324="","",$AR324-(($AW$2/CONFIGURACAO!$C$6)*$M324))</f>
        <v>-130</v>
      </c>
      <c r="AX324" s="72" t="str">
        <f t="shared" si="124"/>
        <v>NAO</v>
      </c>
      <c r="AZ324" s="39">
        <f t="shared" si="125"/>
        <v>4.2255306562249111E-3</v>
      </c>
      <c r="BA324" s="146">
        <f t="shared" si="126"/>
        <v>0.75</v>
      </c>
      <c r="BB324" s="146">
        <f t="shared" si="127"/>
        <v>1112</v>
      </c>
      <c r="BC324" s="32">
        <f t="shared" si="128"/>
        <v>1111</v>
      </c>
      <c r="BD324" s="148"/>
      <c r="BE324" s="40">
        <f t="shared" si="129"/>
        <v>0</v>
      </c>
      <c r="BF324" s="40">
        <f t="shared" si="130"/>
        <v>0</v>
      </c>
      <c r="BG324" s="40">
        <f t="shared" si="131"/>
        <v>1.9270298047276462E-2</v>
      </c>
      <c r="BH324" s="40">
        <f t="shared" si="132"/>
        <v>0</v>
      </c>
      <c r="BI324" s="40">
        <f t="shared" si="133"/>
        <v>0</v>
      </c>
      <c r="BJ324" s="40">
        <f t="shared" si="134"/>
        <v>0</v>
      </c>
      <c r="BK324" s="40">
        <f t="shared" si="135"/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 s="42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</row>
    <row r="325" spans="1:134" s="32" customFormat="1" ht="17" thickBot="1" x14ac:dyDescent="0.25">
      <c r="A325" s="124" t="str">
        <f>CONFIGURACAO!$C$4</f>
        <v>AREA 21</v>
      </c>
      <c r="B325" s="125">
        <v>323</v>
      </c>
      <c r="C325" s="249" t="s">
        <v>295</v>
      </c>
      <c r="D325" s="126">
        <f t="shared" si="117"/>
        <v>14</v>
      </c>
      <c r="E325" s="250" t="s">
        <v>660</v>
      </c>
      <c r="F325" s="250">
        <v>1</v>
      </c>
      <c r="G325" s="250">
        <v>1</v>
      </c>
      <c r="H325" s="250">
        <v>1</v>
      </c>
      <c r="I325" s="250">
        <v>1</v>
      </c>
      <c r="J325" s="87"/>
      <c r="K325" s="94"/>
      <c r="L325" s="94"/>
      <c r="M325" s="154">
        <f t="shared" si="136"/>
        <v>4</v>
      </c>
      <c r="N325">
        <v>1</v>
      </c>
      <c r="O325">
        <v>1.75</v>
      </c>
      <c r="P325">
        <v>0.75</v>
      </c>
      <c r="Q325">
        <v>0</v>
      </c>
      <c r="R325">
        <v>0</v>
      </c>
      <c r="S325">
        <v>2.75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 s="139">
        <f t="shared" si="120"/>
        <v>2.75</v>
      </c>
      <c r="AD325" s="140">
        <f t="shared" si="121"/>
        <v>3.5</v>
      </c>
      <c r="AE325" s="141">
        <f t="shared" si="118"/>
        <v>0</v>
      </c>
      <c r="AF325" s="263">
        <f t="shared" si="119"/>
        <v>0</v>
      </c>
      <c r="AG325" s="265">
        <f t="shared" si="137"/>
        <v>2.75</v>
      </c>
      <c r="AI325" s="37">
        <f>IFERROR(IF(M325&gt;0,(N325*CONFIGURACAO!$C$20)+(O325*CONFIGURACAO!$C$21)+(P325*CONFIGURACAO!$C$22)+(Q325*CONFIGURACAO!$C$23)+(R325*CONFIGURACAO!$C$24),""),"")</f>
        <v>285</v>
      </c>
      <c r="AJ325" s="38">
        <f>IF(S325=0,0,IF(CONFIGURACAO!$C$15="SIM",(IF(S325&gt;CONFIGURACAO!$C$16,CONFIGURACAO!$C$16*CONFIGURACAO!$C$25,S325*CONFIGURACAO!$C$25)),'PI AREA  P75'!S325*CONFIGURACAO!$C$25))</f>
        <v>27.5</v>
      </c>
      <c r="AK325" s="38">
        <f>IF(T325=0,0,IF(CONFIGURACAO!$C$17="SIM",(IF(T325&gt;CONFIGURACAO!$C$18,CONFIGURACAO!$C$18*CONFIGURACAO!$C$26,T325*CONFIGURACAO!$C$26)),'PI AREA  P75'!T325*CONFIGURACAO!$C$26))</f>
        <v>0</v>
      </c>
      <c r="AL325" s="38">
        <f>IFERROR(IF(M325&gt;0,(U325*CONFIGURACAO!$C$29)+(V325*CONFIGURACAO!$C$30),""),"")</f>
        <v>0</v>
      </c>
      <c r="AM325" s="38">
        <f>IF(W325=0,0,IF(CONFIGURACAO!$C$41="SIM",(IF(W325&gt;CONFIGURACAO!$C$41,CONFIGURACAO!$C$41*CONFIGURACAO!$C$31,W325*CONFIGURACAO!$C$31)),'PI AREA  P75'!W325*CONFIGURACAO!$C$31))</f>
        <v>0</v>
      </c>
      <c r="AN325" s="38">
        <f>IF(X325=0,0,IF(CONFIGURACAO!$C$39="SIM",(IF(X325&gt;CONFIGURACAO!$C$40,CONFIGURACAO!$C$40*CONFIGURACAO!$C$32,X325*CONFIGURACAO!$C$32)),'PI AREA  P75'!X325*CONFIGURACAO!$C$32))</f>
        <v>0</v>
      </c>
      <c r="AO325" s="38">
        <f>IFERROR(IF(M325&gt;0,(Y325*CONFIGURACAO!$C$33)+(Z325*CONFIGURACAO!$C$34)+(AA325*CONFIGURACAO!$C$35)+(AB325*CONFIGURACAO!$C$36),""),"")</f>
        <v>10</v>
      </c>
      <c r="AP325" s="38">
        <f>IF(AA325=0,0,IF(CONFIGURACAO!$C$46="SIM",(IF(AA325&gt;CONFIGURACAO!$C$47,CONFIGURACAO!$C$47*CONFIGURACAO!$C$35,AA325*CONFIGURACAO!$C$35)),'PI AREA  P75'!AA325*CONFIGURACAO!$C$35))</f>
        <v>0</v>
      </c>
      <c r="AQ325" s="38">
        <f>IF(AB325=0,0,IF(CONFIGURACAO!$C$44="SIM",(IF(AB325&gt;CONFIGURACAO!$C$45,CONFIGURACAO!$C$45*CONFIGURACAO!$C$36,AB325*CONFIGURACAO!$C$36)),'PI AREA  P75'!AB325*CONFIGURACAO!$C$36))</f>
        <v>10</v>
      </c>
      <c r="AR325" s="38">
        <f t="shared" si="138"/>
        <v>332.5</v>
      </c>
      <c r="AS325" s="68">
        <f>IF(AR325="","",$AR325-(($AS$2/CONFIGURACAO!$C$6)*$M325))</f>
        <v>32.5</v>
      </c>
      <c r="AT325" s="73">
        <f t="shared" si="122"/>
        <v>3</v>
      </c>
      <c r="AU325" s="75">
        <f>IF(AR325="","",$AR325-(($AU$2/CONFIGURACAO!$C$6)*$M325))</f>
        <v>-167.5</v>
      </c>
      <c r="AV325" s="76" t="str">
        <f t="shared" si="123"/>
        <v>NAO</v>
      </c>
      <c r="AW325" s="74">
        <f>IF(AR325="","",$AR325-(($AW$2/CONFIGURACAO!$C$6)*$M325))</f>
        <v>-367.5</v>
      </c>
      <c r="AX325" s="72" t="str">
        <f t="shared" si="124"/>
        <v>NAO</v>
      </c>
      <c r="AZ325" s="39">
        <f t="shared" si="125"/>
        <v>3.122197651543962E-2</v>
      </c>
      <c r="BA325" s="146">
        <f t="shared" si="126"/>
        <v>7.25</v>
      </c>
      <c r="BB325" s="146">
        <f t="shared" si="127"/>
        <v>764</v>
      </c>
      <c r="BC325" s="32">
        <f t="shared" si="128"/>
        <v>816</v>
      </c>
      <c r="BD325" s="148"/>
      <c r="BE325" s="40">
        <f t="shared" si="129"/>
        <v>3.7257824143070044E-2</v>
      </c>
      <c r="BF325" s="40">
        <f t="shared" si="130"/>
        <v>6.7515432098765427E-2</v>
      </c>
      <c r="BG325" s="40">
        <f t="shared" si="131"/>
        <v>1.9270298047276462E-2</v>
      </c>
      <c r="BH325" s="40">
        <f t="shared" si="132"/>
        <v>0</v>
      </c>
      <c r="BI325" s="40">
        <f t="shared" si="133"/>
        <v>0</v>
      </c>
      <c r="BJ325" s="40">
        <f t="shared" si="134"/>
        <v>0.25415896487985212</v>
      </c>
      <c r="BK325" s="40">
        <f t="shared" si="135"/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</v>
      </c>
      <c r="BT325" s="42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</row>
    <row r="326" spans="1:134" s="32" customFormat="1" ht="17" thickBot="1" x14ac:dyDescent="0.25">
      <c r="A326" s="124" t="str">
        <f>CONFIGURACAO!$C$4</f>
        <v>AREA 21</v>
      </c>
      <c r="B326" s="125">
        <v>324</v>
      </c>
      <c r="C326" s="249" t="s">
        <v>295</v>
      </c>
      <c r="D326" s="126">
        <f t="shared" si="117"/>
        <v>15</v>
      </c>
      <c r="E326" s="250" t="s">
        <v>661</v>
      </c>
      <c r="F326" s="250">
        <v>1</v>
      </c>
      <c r="G326" s="250">
        <v>1</v>
      </c>
      <c r="H326" s="250">
        <v>1</v>
      </c>
      <c r="I326" s="250">
        <v>0</v>
      </c>
      <c r="J326" s="87"/>
      <c r="K326" s="94"/>
      <c r="L326" s="94"/>
      <c r="M326" s="154">
        <f t="shared" si="136"/>
        <v>3</v>
      </c>
      <c r="N326">
        <v>1</v>
      </c>
      <c r="O326">
        <v>3</v>
      </c>
      <c r="P326">
        <v>1.75</v>
      </c>
      <c r="Q326">
        <v>1</v>
      </c>
      <c r="R326">
        <v>0</v>
      </c>
      <c r="S326">
        <v>0.75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 s="139">
        <f t="shared" si="120"/>
        <v>4</v>
      </c>
      <c r="AD326" s="140">
        <f t="shared" si="121"/>
        <v>5.75</v>
      </c>
      <c r="AE326" s="141">
        <f t="shared" si="118"/>
        <v>0</v>
      </c>
      <c r="AF326" s="263">
        <f t="shared" si="119"/>
        <v>0</v>
      </c>
      <c r="AG326" s="265">
        <f t="shared" si="137"/>
        <v>4</v>
      </c>
      <c r="AI326" s="37">
        <f>IFERROR(IF(M326&gt;0,(N326*CONFIGURACAO!$C$20)+(O326*CONFIGURACAO!$C$21)+(P326*CONFIGURACAO!$C$22)+(Q326*CONFIGURACAO!$C$23)+(R326*CONFIGURACAO!$C$24),""),"")</f>
        <v>485</v>
      </c>
      <c r="AJ326" s="38">
        <f>IF(S326=0,0,IF(CONFIGURACAO!$C$15="SIM",(IF(S326&gt;CONFIGURACAO!$C$16,CONFIGURACAO!$C$16*CONFIGURACAO!$C$25,S326*CONFIGURACAO!$C$25)),'PI AREA  P75'!S326*CONFIGURACAO!$C$25))</f>
        <v>7.5</v>
      </c>
      <c r="AK326" s="38">
        <f>IF(T326=0,0,IF(CONFIGURACAO!$C$17="SIM",(IF(T326&gt;CONFIGURACAO!$C$18,CONFIGURACAO!$C$18*CONFIGURACAO!$C$26,T326*CONFIGURACAO!$C$26)),'PI AREA  P75'!T326*CONFIGURACAO!$C$26))</f>
        <v>0</v>
      </c>
      <c r="AL326" s="38">
        <f>IFERROR(IF(M326&gt;0,(U326*CONFIGURACAO!$C$29)+(V326*CONFIGURACAO!$C$30),""),"")</f>
        <v>0</v>
      </c>
      <c r="AM326" s="38">
        <f>IF(W326=0,0,IF(CONFIGURACAO!$C$41="SIM",(IF(W326&gt;CONFIGURACAO!$C$41,CONFIGURACAO!$C$41*CONFIGURACAO!$C$31,W326*CONFIGURACAO!$C$31)),'PI AREA  P75'!W326*CONFIGURACAO!$C$31))</f>
        <v>50</v>
      </c>
      <c r="AN326" s="38">
        <f>IF(X326=0,0,IF(CONFIGURACAO!$C$39="SIM",(IF(X326&gt;CONFIGURACAO!$C$40,CONFIGURACAO!$C$40*CONFIGURACAO!$C$32,X326*CONFIGURACAO!$C$32)),'PI AREA  P75'!X326*CONFIGURACAO!$C$32))</f>
        <v>0</v>
      </c>
      <c r="AO326" s="38">
        <f>IFERROR(IF(M326&gt;0,(Y326*CONFIGURACAO!$C$33)+(Z326*CONFIGURACAO!$C$34)+(AA326*CONFIGURACAO!$C$35)+(AB326*CONFIGURACAO!$C$36),""),"")</f>
        <v>0</v>
      </c>
      <c r="AP326" s="38">
        <f>IF(AA326=0,0,IF(CONFIGURACAO!$C$46="SIM",(IF(AA326&gt;CONFIGURACAO!$C$47,CONFIGURACAO!$C$47*CONFIGURACAO!$C$35,AA326*CONFIGURACAO!$C$35)),'PI AREA  P75'!AA326*CONFIGURACAO!$C$35))</f>
        <v>0</v>
      </c>
      <c r="AQ326" s="38">
        <f>IF(AB326=0,0,IF(CONFIGURACAO!$C$44="SIM",(IF(AB326&gt;CONFIGURACAO!$C$45,CONFIGURACAO!$C$45*CONFIGURACAO!$C$36,AB326*CONFIGURACAO!$C$36)),'PI AREA  P75'!AB326*CONFIGURACAO!$C$36))</f>
        <v>0</v>
      </c>
      <c r="AR326" s="38">
        <f t="shared" si="138"/>
        <v>542.5</v>
      </c>
      <c r="AS326" s="68">
        <f>IF(AR326="","",$AR326-(($AS$2/CONFIGURACAO!$C$6)*$M326))</f>
        <v>317.5</v>
      </c>
      <c r="AT326" s="73">
        <f t="shared" si="122"/>
        <v>3</v>
      </c>
      <c r="AU326" s="75">
        <f>IF(AR326="","",$AR326-(($AU$2/CONFIGURACAO!$C$6)*$M326))</f>
        <v>167.5</v>
      </c>
      <c r="AV326" s="76">
        <f t="shared" si="123"/>
        <v>4</v>
      </c>
      <c r="AW326" s="74">
        <f>IF(AR326="","",$AR326-(($AW$2/CONFIGURACAO!$C$6)*$M326))</f>
        <v>17.5</v>
      </c>
      <c r="AX326" s="72">
        <f t="shared" si="124"/>
        <v>5</v>
      </c>
      <c r="AZ326" s="39">
        <f t="shared" si="125"/>
        <v>5.094111957782254E-2</v>
      </c>
      <c r="BA326" s="146">
        <f t="shared" si="126"/>
        <v>8.5</v>
      </c>
      <c r="BB326" s="146">
        <f t="shared" si="127"/>
        <v>720</v>
      </c>
      <c r="BC326" s="32">
        <f t="shared" si="128"/>
        <v>661</v>
      </c>
      <c r="BD326" s="148"/>
      <c r="BE326" s="40">
        <f t="shared" si="129"/>
        <v>3.7257824143070044E-2</v>
      </c>
      <c r="BF326" s="40">
        <f t="shared" si="130"/>
        <v>0.11574074074074073</v>
      </c>
      <c r="BG326" s="40">
        <f t="shared" si="131"/>
        <v>4.4964028776978422E-2</v>
      </c>
      <c r="BH326" s="40">
        <f t="shared" si="132"/>
        <v>4.042037186742118E-2</v>
      </c>
      <c r="BI326" s="40">
        <f t="shared" si="133"/>
        <v>0</v>
      </c>
      <c r="BJ326" s="40">
        <f t="shared" si="134"/>
        <v>6.9316081330868765E-2</v>
      </c>
      <c r="BK326" s="40">
        <f t="shared" si="135"/>
        <v>0</v>
      </c>
      <c r="BL326">
        <v>0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0</v>
      </c>
      <c r="BT326" s="42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</row>
    <row r="327" spans="1:134" s="32" customFormat="1" ht="17" thickBot="1" x14ac:dyDescent="0.25">
      <c r="A327" s="124" t="str">
        <f>CONFIGURACAO!$C$4</f>
        <v>AREA 21</v>
      </c>
      <c r="B327" s="125">
        <v>325</v>
      </c>
      <c r="C327" s="249" t="s">
        <v>295</v>
      </c>
      <c r="D327" s="126">
        <f t="shared" si="117"/>
        <v>16</v>
      </c>
      <c r="E327" s="250" t="s">
        <v>662</v>
      </c>
      <c r="F327" s="250">
        <v>1</v>
      </c>
      <c r="G327" s="250">
        <v>1</v>
      </c>
      <c r="H327" s="250">
        <v>1</v>
      </c>
      <c r="I327" s="250">
        <v>1</v>
      </c>
      <c r="J327" s="87"/>
      <c r="K327" s="94"/>
      <c r="L327" s="94"/>
      <c r="M327" s="154">
        <f t="shared" si="136"/>
        <v>4</v>
      </c>
      <c r="N327">
        <v>3.75</v>
      </c>
      <c r="O327">
        <v>3.75</v>
      </c>
      <c r="P327">
        <v>0</v>
      </c>
      <c r="Q327">
        <v>1.75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 s="139">
        <f t="shared" si="120"/>
        <v>7.5</v>
      </c>
      <c r="AD327" s="140">
        <f t="shared" si="121"/>
        <v>7.5</v>
      </c>
      <c r="AE327" s="141">
        <f t="shared" si="118"/>
        <v>0</v>
      </c>
      <c r="AF327" s="263">
        <f t="shared" si="119"/>
        <v>0</v>
      </c>
      <c r="AG327" s="265">
        <f t="shared" si="137"/>
        <v>7.5</v>
      </c>
      <c r="AI327" s="37">
        <f>IFERROR(IF(M327&gt;0,(N327*CONFIGURACAO!$C$20)+(O327*CONFIGURACAO!$C$21)+(P327*CONFIGURACAO!$C$22)+(Q327*CONFIGURACAO!$C$23)+(R327*CONFIGURACAO!$C$24),""),"")</f>
        <v>765</v>
      </c>
      <c r="AJ327" s="38">
        <f>IF(S327=0,0,IF(CONFIGURACAO!$C$15="SIM",(IF(S327&gt;CONFIGURACAO!$C$16,CONFIGURACAO!$C$16*CONFIGURACAO!$C$25,S327*CONFIGURACAO!$C$25)),'PI AREA  P75'!S327*CONFIGURACAO!$C$25))</f>
        <v>10</v>
      </c>
      <c r="AK327" s="38">
        <f>IF(T327=0,0,IF(CONFIGURACAO!$C$17="SIM",(IF(T327&gt;CONFIGURACAO!$C$18,CONFIGURACAO!$C$18*CONFIGURACAO!$C$26,T327*CONFIGURACAO!$C$26)),'PI AREA  P75'!T327*CONFIGURACAO!$C$26))</f>
        <v>0</v>
      </c>
      <c r="AL327" s="38">
        <f>IFERROR(IF(M327&gt;0,(U327*CONFIGURACAO!$C$29)+(V327*CONFIGURACAO!$C$30),""),"")</f>
        <v>0</v>
      </c>
      <c r="AM327" s="38">
        <f>IF(W327=0,0,IF(CONFIGURACAO!$C$41="SIM",(IF(W327&gt;CONFIGURACAO!$C$41,CONFIGURACAO!$C$41*CONFIGURACAO!$C$31,W327*CONFIGURACAO!$C$31)),'PI AREA  P75'!W327*CONFIGURACAO!$C$31))</f>
        <v>0</v>
      </c>
      <c r="AN327" s="38">
        <f>IF(X327=0,0,IF(CONFIGURACAO!$C$39="SIM",(IF(X327&gt;CONFIGURACAO!$C$40,CONFIGURACAO!$C$40*CONFIGURACAO!$C$32,X327*CONFIGURACAO!$C$32)),'PI AREA  P75'!X327*CONFIGURACAO!$C$32))</f>
        <v>0</v>
      </c>
      <c r="AO327" s="38">
        <f>IFERROR(IF(M327&gt;0,(Y327*CONFIGURACAO!$C$33)+(Z327*CONFIGURACAO!$C$34)+(AA327*CONFIGURACAO!$C$35)+(AB327*CONFIGURACAO!$C$36),""),"")</f>
        <v>10</v>
      </c>
      <c r="AP327" s="38">
        <f>IF(AA327=0,0,IF(CONFIGURACAO!$C$46="SIM",(IF(AA327&gt;CONFIGURACAO!$C$47,CONFIGURACAO!$C$47*CONFIGURACAO!$C$35,AA327*CONFIGURACAO!$C$35)),'PI AREA  P75'!AA327*CONFIGURACAO!$C$35))</f>
        <v>0</v>
      </c>
      <c r="AQ327" s="38">
        <f>IF(AB327=0,0,IF(CONFIGURACAO!$C$44="SIM",(IF(AB327&gt;CONFIGURACAO!$C$45,CONFIGURACAO!$C$45*CONFIGURACAO!$C$36,AB327*CONFIGURACAO!$C$36)),'PI AREA  P75'!AB327*CONFIGURACAO!$C$36))</f>
        <v>10</v>
      </c>
      <c r="AR327" s="38">
        <f t="shared" si="138"/>
        <v>795</v>
      </c>
      <c r="AS327" s="68">
        <f>IF(AR327="","",$AR327-(($AS$2/CONFIGURACAO!$C$6)*$M327))</f>
        <v>495</v>
      </c>
      <c r="AT327" s="73">
        <f t="shared" si="122"/>
        <v>3</v>
      </c>
      <c r="AU327" s="75">
        <f>IF(AR327="","",$AR327-(($AU$2/CONFIGURACAO!$C$6)*$M327))</f>
        <v>295</v>
      </c>
      <c r="AV327" s="76">
        <f t="shared" si="123"/>
        <v>4</v>
      </c>
      <c r="AW327" s="74">
        <f>IF(AR327="","",$AR327-(($AW$2/CONFIGURACAO!$C$6)*$M327))</f>
        <v>95</v>
      </c>
      <c r="AX327" s="72">
        <f t="shared" si="124"/>
        <v>5</v>
      </c>
      <c r="AZ327" s="39">
        <f t="shared" si="125"/>
        <v>7.4651041593306766E-2</v>
      </c>
      <c r="BA327" s="146">
        <f t="shared" si="126"/>
        <v>12.25</v>
      </c>
      <c r="BB327" s="146">
        <f t="shared" si="127"/>
        <v>582</v>
      </c>
      <c r="BC327" s="32">
        <f t="shared" si="128"/>
        <v>505</v>
      </c>
      <c r="BD327" s="148"/>
      <c r="BE327" s="40">
        <f t="shared" si="129"/>
        <v>0.13971684053651268</v>
      </c>
      <c r="BF327" s="40">
        <f t="shared" si="130"/>
        <v>0.14467592592592593</v>
      </c>
      <c r="BG327" s="40">
        <f t="shared" si="131"/>
        <v>0</v>
      </c>
      <c r="BH327" s="40">
        <f t="shared" si="132"/>
        <v>7.073565076798706E-2</v>
      </c>
      <c r="BI327" s="40">
        <f t="shared" si="133"/>
        <v>0.10660980810234541</v>
      </c>
      <c r="BJ327" s="40">
        <f t="shared" si="134"/>
        <v>9.2421441774491686E-2</v>
      </c>
      <c r="BK327" s="40">
        <f t="shared" si="135"/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</v>
      </c>
      <c r="BT327" s="42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</row>
    <row r="328" spans="1:134" s="32" customFormat="1" ht="17" thickBot="1" x14ac:dyDescent="0.25">
      <c r="A328" s="124" t="str">
        <f>CONFIGURACAO!$C$4</f>
        <v>AREA 21</v>
      </c>
      <c r="B328" s="125">
        <v>326</v>
      </c>
      <c r="C328" s="249" t="s">
        <v>295</v>
      </c>
      <c r="D328" s="126">
        <f t="shared" si="117"/>
        <v>17</v>
      </c>
      <c r="E328" s="250" t="s">
        <v>663</v>
      </c>
      <c r="F328" s="250">
        <v>1</v>
      </c>
      <c r="G328" s="250">
        <v>1</v>
      </c>
      <c r="H328" s="250">
        <v>1</v>
      </c>
      <c r="I328" s="250">
        <v>0</v>
      </c>
      <c r="J328" s="87"/>
      <c r="K328" s="94"/>
      <c r="L328" s="94"/>
      <c r="M328" s="154">
        <f t="shared" si="136"/>
        <v>3</v>
      </c>
      <c r="N328">
        <v>0</v>
      </c>
      <c r="O328">
        <v>1</v>
      </c>
      <c r="P328">
        <v>0.75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s="139">
        <f t="shared" si="120"/>
        <v>1</v>
      </c>
      <c r="AD328" s="140">
        <f t="shared" si="121"/>
        <v>1.75</v>
      </c>
      <c r="AE328" s="141">
        <f t="shared" si="118"/>
        <v>0</v>
      </c>
      <c r="AF328" s="263">
        <f t="shared" si="119"/>
        <v>0</v>
      </c>
      <c r="AG328" s="265">
        <f t="shared" si="137"/>
        <v>1</v>
      </c>
      <c r="AI328" s="37">
        <f>IFERROR(IF(M328&gt;0,(N328*CONFIGURACAO!$C$20)+(O328*CONFIGURACAO!$C$21)+(P328*CONFIGURACAO!$C$22)+(Q328*CONFIGURACAO!$C$23)+(R328*CONFIGURACAO!$C$24),""),"")</f>
        <v>125</v>
      </c>
      <c r="AJ328" s="38">
        <f>IF(S328=0,0,IF(CONFIGURACAO!$C$15="SIM",(IF(S328&gt;CONFIGURACAO!$C$16,CONFIGURACAO!$C$16*CONFIGURACAO!$C$25,S328*CONFIGURACAO!$C$25)),'PI AREA  P75'!S328*CONFIGURACAO!$C$25))</f>
        <v>0</v>
      </c>
      <c r="AK328" s="38">
        <f>IF(T328=0,0,IF(CONFIGURACAO!$C$17="SIM",(IF(T328&gt;CONFIGURACAO!$C$18,CONFIGURACAO!$C$18*CONFIGURACAO!$C$26,T328*CONFIGURACAO!$C$26)),'PI AREA  P75'!T328*CONFIGURACAO!$C$26))</f>
        <v>0</v>
      </c>
      <c r="AL328" s="38">
        <f>IFERROR(IF(M328&gt;0,(U328*CONFIGURACAO!$C$29)+(V328*CONFIGURACAO!$C$30),""),"")</f>
        <v>0</v>
      </c>
      <c r="AM328" s="38">
        <f>IF(W328=0,0,IF(CONFIGURACAO!$C$41="SIM",(IF(W328&gt;CONFIGURACAO!$C$41,CONFIGURACAO!$C$41*CONFIGURACAO!$C$31,W328*CONFIGURACAO!$C$31)),'PI AREA  P75'!W328*CONFIGURACAO!$C$31))</f>
        <v>0</v>
      </c>
      <c r="AN328" s="38">
        <f>IF(X328=0,0,IF(CONFIGURACAO!$C$39="SIM",(IF(X328&gt;CONFIGURACAO!$C$40,CONFIGURACAO!$C$40*CONFIGURACAO!$C$32,X328*CONFIGURACAO!$C$32)),'PI AREA  P75'!X328*CONFIGURACAO!$C$32))</f>
        <v>0</v>
      </c>
      <c r="AO328" s="38">
        <f>IFERROR(IF(M328&gt;0,(Y328*CONFIGURACAO!$C$33)+(Z328*CONFIGURACAO!$C$34)+(AA328*CONFIGURACAO!$C$35)+(AB328*CONFIGURACAO!$C$36),""),"")</f>
        <v>0</v>
      </c>
      <c r="AP328" s="38">
        <f>IF(AA328=0,0,IF(CONFIGURACAO!$C$46="SIM",(IF(AA328&gt;CONFIGURACAO!$C$47,CONFIGURACAO!$C$47*CONFIGURACAO!$C$35,AA328*CONFIGURACAO!$C$35)),'PI AREA  P75'!AA328*CONFIGURACAO!$C$35))</f>
        <v>0</v>
      </c>
      <c r="AQ328" s="38">
        <f>IF(AB328=0,0,IF(CONFIGURACAO!$C$44="SIM",(IF(AB328&gt;CONFIGURACAO!$C$45,CONFIGURACAO!$C$45*CONFIGURACAO!$C$36,AB328*CONFIGURACAO!$C$36)),'PI AREA  P75'!AB328*CONFIGURACAO!$C$36))</f>
        <v>0</v>
      </c>
      <c r="AR328" s="38">
        <f t="shared" si="138"/>
        <v>125</v>
      </c>
      <c r="AS328" s="68">
        <f>IF(AR328="","",$AR328-(($AS$2/CONFIGURACAO!$C$6)*$M328))</f>
        <v>-100</v>
      </c>
      <c r="AT328" s="73" t="str">
        <f t="shared" si="122"/>
        <v>NAO</v>
      </c>
      <c r="AU328" s="75">
        <f>IF(AR328="","",$AR328-(($AU$2/CONFIGURACAO!$C$6)*$M328))</f>
        <v>-250</v>
      </c>
      <c r="AV328" s="76" t="str">
        <f t="shared" si="123"/>
        <v>NAO</v>
      </c>
      <c r="AW328" s="74">
        <f>IF(AR328="","",$AR328-(($AW$2/CONFIGURACAO!$C$6)*$M328))</f>
        <v>-400</v>
      </c>
      <c r="AX328" s="72" t="str">
        <f t="shared" si="124"/>
        <v>NAO</v>
      </c>
      <c r="AZ328" s="39">
        <f t="shared" si="125"/>
        <v>1.1737585156180308E-2</v>
      </c>
      <c r="BA328" s="146">
        <f t="shared" si="126"/>
        <v>1.75</v>
      </c>
      <c r="BB328" s="146">
        <f t="shared" si="127"/>
        <v>1042</v>
      </c>
      <c r="BC328" s="32">
        <f t="shared" si="128"/>
        <v>1007</v>
      </c>
      <c r="BD328" s="148"/>
      <c r="BE328" s="40">
        <f t="shared" si="129"/>
        <v>0</v>
      </c>
      <c r="BF328" s="40">
        <f t="shared" si="130"/>
        <v>3.8580246913580245E-2</v>
      </c>
      <c r="BG328" s="40">
        <f t="shared" si="131"/>
        <v>1.9270298047276462E-2</v>
      </c>
      <c r="BH328" s="40">
        <f t="shared" si="132"/>
        <v>0</v>
      </c>
      <c r="BI328" s="40">
        <f t="shared" si="133"/>
        <v>0</v>
      </c>
      <c r="BJ328" s="40">
        <f t="shared" si="134"/>
        <v>0</v>
      </c>
      <c r="BK328" s="40">
        <f t="shared" si="135"/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 s="42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</row>
    <row r="329" spans="1:134" s="32" customFormat="1" ht="17" thickBot="1" x14ac:dyDescent="0.25">
      <c r="A329" s="124" t="str">
        <f>CONFIGURACAO!$C$4</f>
        <v>AREA 21</v>
      </c>
      <c r="B329" s="125">
        <v>327</v>
      </c>
      <c r="C329" s="249" t="s">
        <v>295</v>
      </c>
      <c r="D329" s="126">
        <f t="shared" si="117"/>
        <v>18</v>
      </c>
      <c r="E329" s="250" t="s">
        <v>664</v>
      </c>
      <c r="F329" s="250">
        <v>0</v>
      </c>
      <c r="G329" s="250">
        <v>0</v>
      </c>
      <c r="H329" s="250">
        <v>0</v>
      </c>
      <c r="I329" s="250">
        <v>1</v>
      </c>
      <c r="J329" s="87"/>
      <c r="K329" s="94"/>
      <c r="L329" s="94"/>
      <c r="M329" s="154">
        <f t="shared" si="136"/>
        <v>1</v>
      </c>
      <c r="N329">
        <v>1.5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s="139">
        <f t="shared" si="120"/>
        <v>1.5</v>
      </c>
      <c r="AD329" s="140">
        <f t="shared" si="121"/>
        <v>2.5</v>
      </c>
      <c r="AE329" s="141">
        <f t="shared" si="118"/>
        <v>0</v>
      </c>
      <c r="AF329" s="263">
        <f t="shared" si="119"/>
        <v>0</v>
      </c>
      <c r="AG329" s="265">
        <f t="shared" si="137"/>
        <v>1.5</v>
      </c>
      <c r="AI329" s="37">
        <f>IFERROR(IF(M329&gt;0,(N329*CONFIGURACAO!$C$20)+(O329*CONFIGURACAO!$C$21)+(P329*CONFIGURACAO!$C$22)+(Q329*CONFIGURACAO!$C$23)+(R329*CONFIGURACAO!$C$24),""),"")</f>
        <v>210</v>
      </c>
      <c r="AJ329" s="38">
        <f>IF(S329=0,0,IF(CONFIGURACAO!$C$15="SIM",(IF(S329&gt;CONFIGURACAO!$C$16,CONFIGURACAO!$C$16*CONFIGURACAO!$C$25,S329*CONFIGURACAO!$C$25)),'PI AREA  P75'!S329*CONFIGURACAO!$C$25))</f>
        <v>0</v>
      </c>
      <c r="AK329" s="38">
        <f>IF(T329=0,0,IF(CONFIGURACAO!$C$17="SIM",(IF(T329&gt;CONFIGURACAO!$C$18,CONFIGURACAO!$C$18*CONFIGURACAO!$C$26,T329*CONFIGURACAO!$C$26)),'PI AREA  P75'!T329*CONFIGURACAO!$C$26))</f>
        <v>0</v>
      </c>
      <c r="AL329" s="38">
        <f>IFERROR(IF(M329&gt;0,(U329*CONFIGURACAO!$C$29)+(V329*CONFIGURACAO!$C$30),""),"")</f>
        <v>0</v>
      </c>
      <c r="AM329" s="38">
        <f>IF(W329=0,0,IF(CONFIGURACAO!$C$41="SIM",(IF(W329&gt;CONFIGURACAO!$C$41,CONFIGURACAO!$C$41*CONFIGURACAO!$C$31,W329*CONFIGURACAO!$C$31)),'PI AREA  P75'!W329*CONFIGURACAO!$C$31))</f>
        <v>0</v>
      </c>
      <c r="AN329" s="38">
        <f>IF(X329=0,0,IF(CONFIGURACAO!$C$39="SIM",(IF(X329&gt;CONFIGURACAO!$C$40,CONFIGURACAO!$C$40*CONFIGURACAO!$C$32,X329*CONFIGURACAO!$C$32)),'PI AREA  P75'!X329*CONFIGURACAO!$C$32))</f>
        <v>0</v>
      </c>
      <c r="AO329" s="38">
        <f>IFERROR(IF(M329&gt;0,(Y329*CONFIGURACAO!$C$33)+(Z329*CONFIGURACAO!$C$34)+(AA329*CONFIGURACAO!$C$35)+(AB329*CONFIGURACAO!$C$36),""),"")</f>
        <v>0</v>
      </c>
      <c r="AP329" s="38">
        <f>IF(AA329=0,0,IF(CONFIGURACAO!$C$46="SIM",(IF(AA329&gt;CONFIGURACAO!$C$47,CONFIGURACAO!$C$47*CONFIGURACAO!$C$35,AA329*CONFIGURACAO!$C$35)),'PI AREA  P75'!AA329*CONFIGURACAO!$C$35))</f>
        <v>0</v>
      </c>
      <c r="AQ329" s="38">
        <f>IF(AB329=0,0,IF(CONFIGURACAO!$C$44="SIM",(IF(AB329&gt;CONFIGURACAO!$C$45,CONFIGURACAO!$C$45*CONFIGURACAO!$C$36,AB329*CONFIGURACAO!$C$36)),'PI AREA  P75'!AB329*CONFIGURACAO!$C$36))</f>
        <v>0</v>
      </c>
      <c r="AR329" s="38">
        <f t="shared" si="138"/>
        <v>210</v>
      </c>
      <c r="AS329" s="68">
        <f>IF(AR329="","",$AR329-(($AS$2/CONFIGURACAO!$C$6)*$M329))</f>
        <v>135</v>
      </c>
      <c r="AT329" s="73">
        <f t="shared" si="122"/>
        <v>3</v>
      </c>
      <c r="AU329" s="75">
        <f>IF(AR329="","",$AR329-(($AU$2/CONFIGURACAO!$C$6)*$M329))</f>
        <v>85</v>
      </c>
      <c r="AV329" s="76">
        <f t="shared" si="123"/>
        <v>4</v>
      </c>
      <c r="AW329" s="74">
        <f>IF(AR329="","",$AR329-(($AW$2/CONFIGURACAO!$C$6)*$M329))</f>
        <v>35</v>
      </c>
      <c r="AX329" s="72">
        <f t="shared" si="124"/>
        <v>5</v>
      </c>
      <c r="AZ329" s="39">
        <f t="shared" si="125"/>
        <v>1.9719143062382916E-2</v>
      </c>
      <c r="BA329" s="146">
        <f t="shared" si="126"/>
        <v>2.5</v>
      </c>
      <c r="BB329" s="146">
        <f t="shared" si="127"/>
        <v>986</v>
      </c>
      <c r="BC329" s="32">
        <f t="shared" si="128"/>
        <v>910</v>
      </c>
      <c r="BD329" s="148"/>
      <c r="BE329" s="40">
        <f t="shared" si="129"/>
        <v>5.5886736214605069E-2</v>
      </c>
      <c r="BF329" s="40">
        <f t="shared" si="130"/>
        <v>0</v>
      </c>
      <c r="BG329" s="40">
        <f t="shared" si="131"/>
        <v>2.5693730729701953E-2</v>
      </c>
      <c r="BH329" s="40">
        <f t="shared" si="132"/>
        <v>0</v>
      </c>
      <c r="BI329" s="40">
        <f t="shared" si="133"/>
        <v>0</v>
      </c>
      <c r="BJ329" s="40">
        <f t="shared" si="134"/>
        <v>0</v>
      </c>
      <c r="BK329" s="40">
        <f t="shared" si="135"/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 s="42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</row>
    <row r="330" spans="1:134" s="32" customFormat="1" ht="17" thickBot="1" x14ac:dyDescent="0.25">
      <c r="A330" s="124" t="str">
        <f>CONFIGURACAO!$C$4</f>
        <v>AREA 21</v>
      </c>
      <c r="B330" s="125">
        <v>328</v>
      </c>
      <c r="C330" s="249" t="s">
        <v>295</v>
      </c>
      <c r="D330" s="126">
        <f t="shared" si="117"/>
        <v>19</v>
      </c>
      <c r="E330" s="250" t="s">
        <v>665</v>
      </c>
      <c r="F330" s="250">
        <v>1</v>
      </c>
      <c r="G330" s="250">
        <v>1</v>
      </c>
      <c r="H330" s="250">
        <v>1</v>
      </c>
      <c r="I330" s="250">
        <v>1</v>
      </c>
      <c r="J330" s="87"/>
      <c r="K330" s="94"/>
      <c r="L330" s="94"/>
      <c r="M330" s="154">
        <f t="shared" si="136"/>
        <v>4</v>
      </c>
      <c r="N330">
        <v>5.75</v>
      </c>
      <c r="O330">
        <v>18.5</v>
      </c>
      <c r="P330">
        <v>5.25</v>
      </c>
      <c r="Q330">
        <v>5.25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s="139">
        <f t="shared" si="120"/>
        <v>24.25</v>
      </c>
      <c r="AD330" s="140">
        <f t="shared" si="121"/>
        <v>29.5</v>
      </c>
      <c r="AE330" s="141">
        <f t="shared" si="118"/>
        <v>0</v>
      </c>
      <c r="AF330" s="263">
        <f t="shared" si="119"/>
        <v>0</v>
      </c>
      <c r="AG330" s="265">
        <f t="shared" si="137"/>
        <v>24.25</v>
      </c>
      <c r="AI330" s="37">
        <f>IFERROR(IF(M330&gt;0,(N330*CONFIGURACAO!$C$20)+(O330*CONFIGURACAO!$C$21)+(P330*CONFIGURACAO!$C$22)+(Q330*CONFIGURACAO!$C$23)+(R330*CONFIGURACAO!$C$24),""),"")</f>
        <v>2600</v>
      </c>
      <c r="AJ330" s="38">
        <f>IF(S330=0,0,IF(CONFIGURACAO!$C$15="SIM",(IF(S330&gt;CONFIGURACAO!$C$16,CONFIGURACAO!$C$16*CONFIGURACAO!$C$25,S330*CONFIGURACAO!$C$25)),'PI AREA  P75'!S330*CONFIGURACAO!$C$25))</f>
        <v>0</v>
      </c>
      <c r="AK330" s="38">
        <f>IF(T330=0,0,IF(CONFIGURACAO!$C$17="SIM",(IF(T330&gt;CONFIGURACAO!$C$18,CONFIGURACAO!$C$18*CONFIGURACAO!$C$26,T330*CONFIGURACAO!$C$26)),'PI AREA  P75'!T330*CONFIGURACAO!$C$26))</f>
        <v>0</v>
      </c>
      <c r="AL330" s="38">
        <f>IFERROR(IF(M330&gt;0,(U330*CONFIGURACAO!$C$29)+(V330*CONFIGURACAO!$C$30),""),"")</f>
        <v>0</v>
      </c>
      <c r="AM330" s="38">
        <f>IF(W330=0,0,IF(CONFIGURACAO!$C$41="SIM",(IF(W330&gt;CONFIGURACAO!$C$41,CONFIGURACAO!$C$41*CONFIGURACAO!$C$31,W330*CONFIGURACAO!$C$31)),'PI AREA  P75'!W330*CONFIGURACAO!$C$31))</f>
        <v>0</v>
      </c>
      <c r="AN330" s="38">
        <f>IF(X330=0,0,IF(CONFIGURACAO!$C$39="SIM",(IF(X330&gt;CONFIGURACAO!$C$40,CONFIGURACAO!$C$40*CONFIGURACAO!$C$32,X330*CONFIGURACAO!$C$32)),'PI AREA  P75'!X330*CONFIGURACAO!$C$32))</f>
        <v>0</v>
      </c>
      <c r="AO330" s="38">
        <f>IFERROR(IF(M330&gt;0,(Y330*CONFIGURACAO!$C$33)+(Z330*CONFIGURACAO!$C$34)+(AA330*CONFIGURACAO!$C$35)+(AB330*CONFIGURACAO!$C$36),""),"")</f>
        <v>0</v>
      </c>
      <c r="AP330" s="38">
        <f>IF(AA330=0,0,IF(CONFIGURACAO!$C$46="SIM",(IF(AA330&gt;CONFIGURACAO!$C$47,CONFIGURACAO!$C$47*CONFIGURACAO!$C$35,AA330*CONFIGURACAO!$C$35)),'PI AREA  P75'!AA330*CONFIGURACAO!$C$35))</f>
        <v>0</v>
      </c>
      <c r="AQ330" s="38">
        <f>IF(AB330=0,0,IF(CONFIGURACAO!$C$44="SIM",(IF(AB330&gt;CONFIGURACAO!$C$45,CONFIGURACAO!$C$45*CONFIGURACAO!$C$36,AB330*CONFIGURACAO!$C$36)),'PI AREA  P75'!AB330*CONFIGURACAO!$C$36))</f>
        <v>0</v>
      </c>
      <c r="AR330" s="38">
        <f t="shared" si="138"/>
        <v>2600</v>
      </c>
      <c r="AS330" s="68">
        <f>IF(AR330="","",$AR330-(($AS$2/CONFIGURACAO!$C$6)*$M330))</f>
        <v>2300</v>
      </c>
      <c r="AT330" s="73">
        <f t="shared" si="122"/>
        <v>3</v>
      </c>
      <c r="AU330" s="75">
        <f>IF(AR330="","",$AR330-(($AU$2/CONFIGURACAO!$C$6)*$M330))</f>
        <v>2100</v>
      </c>
      <c r="AV330" s="76">
        <f t="shared" si="123"/>
        <v>4</v>
      </c>
      <c r="AW330" s="74">
        <f>IF(AR330="","",$AR330-(($AW$2/CONFIGURACAO!$C$6)*$M330))</f>
        <v>1900</v>
      </c>
      <c r="AX330" s="72">
        <f t="shared" si="124"/>
        <v>5</v>
      </c>
      <c r="AZ330" s="39">
        <f t="shared" si="125"/>
        <v>0.24414177124855041</v>
      </c>
      <c r="BA330" s="146">
        <f t="shared" si="126"/>
        <v>35.75</v>
      </c>
      <c r="BB330" s="146">
        <f t="shared" si="127"/>
        <v>96</v>
      </c>
      <c r="BC330" s="32">
        <f t="shared" si="128"/>
        <v>61</v>
      </c>
      <c r="BD330" s="148"/>
      <c r="BE330" s="40">
        <f t="shared" si="129"/>
        <v>0.21423248882265275</v>
      </c>
      <c r="BF330" s="40">
        <f t="shared" si="130"/>
        <v>0.71373456790123457</v>
      </c>
      <c r="BG330" s="40">
        <f t="shared" si="131"/>
        <v>0.13489208633093525</v>
      </c>
      <c r="BH330" s="40">
        <f t="shared" si="132"/>
        <v>0.21220695230396119</v>
      </c>
      <c r="BI330" s="40">
        <f t="shared" si="133"/>
        <v>0.10660980810234541</v>
      </c>
      <c r="BJ330" s="40">
        <f t="shared" si="134"/>
        <v>0</v>
      </c>
      <c r="BK330" s="40">
        <f t="shared" si="135"/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 s="42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</row>
    <row r="331" spans="1:134" s="32" customFormat="1" ht="17" thickBot="1" x14ac:dyDescent="0.25">
      <c r="A331" s="124" t="str">
        <f>CONFIGURACAO!$C$4</f>
        <v>AREA 21</v>
      </c>
      <c r="B331" s="125">
        <v>329</v>
      </c>
      <c r="C331" s="249" t="s">
        <v>295</v>
      </c>
      <c r="D331" s="126">
        <f t="shared" si="117"/>
        <v>20</v>
      </c>
      <c r="E331" s="250" t="s">
        <v>666</v>
      </c>
      <c r="F331" s="250">
        <v>1</v>
      </c>
      <c r="G331" s="250">
        <v>1</v>
      </c>
      <c r="H331" s="250">
        <v>1</v>
      </c>
      <c r="I331" s="250">
        <v>0</v>
      </c>
      <c r="J331" s="87"/>
      <c r="K331" s="94"/>
      <c r="L331" s="94"/>
      <c r="M331" s="154">
        <f t="shared" si="136"/>
        <v>3</v>
      </c>
      <c r="N331">
        <v>3.75</v>
      </c>
      <c r="O331">
        <v>5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s="139">
        <f t="shared" si="120"/>
        <v>8.75</v>
      </c>
      <c r="AD331" s="140">
        <f t="shared" si="121"/>
        <v>9.75</v>
      </c>
      <c r="AE331" s="141">
        <f t="shared" si="118"/>
        <v>0</v>
      </c>
      <c r="AF331" s="263">
        <f t="shared" si="119"/>
        <v>0</v>
      </c>
      <c r="AG331" s="265">
        <f t="shared" si="137"/>
        <v>8.75</v>
      </c>
      <c r="AI331" s="37">
        <f>IFERROR(IF(M331&gt;0,(N331*CONFIGURACAO!$C$20)+(O331*CONFIGURACAO!$C$21)+(P331*CONFIGURACAO!$C$22)+(Q331*CONFIGURACAO!$C$23)+(R331*CONFIGURACAO!$C$24),""),"")</f>
        <v>835</v>
      </c>
      <c r="AJ331" s="38">
        <f>IF(S331=0,0,IF(CONFIGURACAO!$C$15="SIM",(IF(S331&gt;CONFIGURACAO!$C$16,CONFIGURACAO!$C$16*CONFIGURACAO!$C$25,S331*CONFIGURACAO!$C$25)),'PI AREA  P75'!S331*CONFIGURACAO!$C$25))</f>
        <v>0</v>
      </c>
      <c r="AK331" s="38">
        <f>IF(T331=0,0,IF(CONFIGURACAO!$C$17="SIM",(IF(T331&gt;CONFIGURACAO!$C$18,CONFIGURACAO!$C$18*CONFIGURACAO!$C$26,T331*CONFIGURACAO!$C$26)),'PI AREA  P75'!T331*CONFIGURACAO!$C$26))</f>
        <v>0</v>
      </c>
      <c r="AL331" s="38">
        <f>IFERROR(IF(M331&gt;0,(U331*CONFIGURACAO!$C$29)+(V331*CONFIGURACAO!$C$30),""),"")</f>
        <v>0</v>
      </c>
      <c r="AM331" s="38">
        <f>IF(W331=0,0,IF(CONFIGURACAO!$C$41="SIM",(IF(W331&gt;CONFIGURACAO!$C$41,CONFIGURACAO!$C$41*CONFIGURACAO!$C$31,W331*CONFIGURACAO!$C$31)),'PI AREA  P75'!W331*CONFIGURACAO!$C$31))</f>
        <v>0</v>
      </c>
      <c r="AN331" s="38">
        <f>IF(X331=0,0,IF(CONFIGURACAO!$C$39="SIM",(IF(X331&gt;CONFIGURACAO!$C$40,CONFIGURACAO!$C$40*CONFIGURACAO!$C$32,X331*CONFIGURACAO!$C$32)),'PI AREA  P75'!X331*CONFIGURACAO!$C$32))</f>
        <v>0</v>
      </c>
      <c r="AO331" s="38">
        <f>IFERROR(IF(M331&gt;0,(Y331*CONFIGURACAO!$C$33)+(Z331*CONFIGURACAO!$C$34)+(AA331*CONFIGURACAO!$C$35)+(AB331*CONFIGURACAO!$C$36),""),"")</f>
        <v>0</v>
      </c>
      <c r="AP331" s="38">
        <f>IF(AA331=0,0,IF(CONFIGURACAO!$C$46="SIM",(IF(AA331&gt;CONFIGURACAO!$C$47,CONFIGURACAO!$C$47*CONFIGURACAO!$C$35,AA331*CONFIGURACAO!$C$35)),'PI AREA  P75'!AA331*CONFIGURACAO!$C$35))</f>
        <v>0</v>
      </c>
      <c r="AQ331" s="38">
        <f>IF(AB331=0,0,IF(CONFIGURACAO!$C$44="SIM",(IF(AB331&gt;CONFIGURACAO!$C$45,CONFIGURACAO!$C$45*CONFIGURACAO!$C$36,AB331*CONFIGURACAO!$C$36)),'PI AREA  P75'!AB331*CONFIGURACAO!$C$36))</f>
        <v>0</v>
      </c>
      <c r="AR331" s="38">
        <f t="shared" si="138"/>
        <v>835</v>
      </c>
      <c r="AS331" s="68">
        <f>IF(AR331="","",$AR331-(($AS$2/CONFIGURACAO!$C$6)*$M331))</f>
        <v>610</v>
      </c>
      <c r="AT331" s="73">
        <f t="shared" si="122"/>
        <v>3</v>
      </c>
      <c r="AU331" s="75">
        <f>IF(AR331="","",$AR331-(($AU$2/CONFIGURACAO!$C$6)*$M331))</f>
        <v>460</v>
      </c>
      <c r="AV331" s="76">
        <f t="shared" si="123"/>
        <v>4</v>
      </c>
      <c r="AW331" s="74">
        <f>IF(AR331="","",$AR331-(($AW$2/CONFIGURACAO!$C$6)*$M331))</f>
        <v>310</v>
      </c>
      <c r="AX331" s="72">
        <f t="shared" si="124"/>
        <v>5</v>
      </c>
      <c r="AZ331" s="39">
        <f t="shared" si="125"/>
        <v>7.8407068843284453E-2</v>
      </c>
      <c r="BA331" s="146">
        <f t="shared" si="126"/>
        <v>9.75</v>
      </c>
      <c r="BB331" s="146">
        <f t="shared" si="127"/>
        <v>669</v>
      </c>
      <c r="BC331" s="32">
        <f t="shared" si="128"/>
        <v>477</v>
      </c>
      <c r="BD331" s="148"/>
      <c r="BE331" s="40">
        <f t="shared" si="129"/>
        <v>0.13971684053651268</v>
      </c>
      <c r="BF331" s="40">
        <f t="shared" si="130"/>
        <v>0.19290123456790123</v>
      </c>
      <c r="BG331" s="40">
        <f t="shared" si="131"/>
        <v>2.5693730729701953E-2</v>
      </c>
      <c r="BH331" s="40">
        <f t="shared" si="132"/>
        <v>0</v>
      </c>
      <c r="BI331" s="40">
        <f t="shared" si="133"/>
        <v>0</v>
      </c>
      <c r="BJ331" s="40">
        <f t="shared" si="134"/>
        <v>0</v>
      </c>
      <c r="BK331" s="40">
        <f t="shared" si="135"/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 s="42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</row>
    <row r="332" spans="1:134" s="32" customFormat="1" ht="17" thickBot="1" x14ac:dyDescent="0.25">
      <c r="A332" s="124" t="str">
        <f>CONFIGURACAO!$C$4</f>
        <v>AREA 21</v>
      </c>
      <c r="B332" s="125">
        <v>330</v>
      </c>
      <c r="C332" s="249" t="s">
        <v>295</v>
      </c>
      <c r="D332" s="126">
        <f t="shared" si="117"/>
        <v>21</v>
      </c>
      <c r="E332" s="250" t="s">
        <v>667</v>
      </c>
      <c r="F332" s="250">
        <v>1</v>
      </c>
      <c r="G332" s="250">
        <v>1</v>
      </c>
      <c r="H332" s="250">
        <v>1</v>
      </c>
      <c r="I332" s="250">
        <v>1</v>
      </c>
      <c r="J332" s="87"/>
      <c r="K332" s="94"/>
      <c r="L332" s="94"/>
      <c r="M332" s="154">
        <f t="shared" si="136"/>
        <v>4</v>
      </c>
      <c r="N332">
        <v>5.5</v>
      </c>
      <c r="O332">
        <v>6.5</v>
      </c>
      <c r="P332">
        <v>6.5</v>
      </c>
      <c r="Q332">
        <v>3.25</v>
      </c>
      <c r="R332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s="139">
        <f t="shared" si="120"/>
        <v>12</v>
      </c>
      <c r="AD332" s="140">
        <f t="shared" si="121"/>
        <v>18.5</v>
      </c>
      <c r="AE332" s="141">
        <f t="shared" si="118"/>
        <v>0</v>
      </c>
      <c r="AF332" s="263">
        <f t="shared" si="119"/>
        <v>0</v>
      </c>
      <c r="AG332" s="265">
        <f t="shared" si="137"/>
        <v>12</v>
      </c>
      <c r="AI332" s="37">
        <f>IFERROR(IF(M332&gt;0,(N332*CONFIGURACAO!$C$20)+(O332*CONFIGURACAO!$C$21)+(P332*CONFIGURACAO!$C$22)+(Q332*CONFIGURACAO!$C$23)+(R332*CONFIGURACAO!$C$24),""),"")</f>
        <v>1590</v>
      </c>
      <c r="AJ332" s="38">
        <f>IF(S332=0,0,IF(CONFIGURACAO!$C$15="SIM",(IF(S332&gt;CONFIGURACAO!$C$16,CONFIGURACAO!$C$16*CONFIGURACAO!$C$25,S332*CONFIGURACAO!$C$25)),'PI AREA  P75'!S332*CONFIGURACAO!$C$25))</f>
        <v>10</v>
      </c>
      <c r="AK332" s="38">
        <f>IF(T332=0,0,IF(CONFIGURACAO!$C$17="SIM",(IF(T332&gt;CONFIGURACAO!$C$18,CONFIGURACAO!$C$18*CONFIGURACAO!$C$26,T332*CONFIGURACAO!$C$26)),'PI AREA  P75'!T332*CONFIGURACAO!$C$26))</f>
        <v>5</v>
      </c>
      <c r="AL332" s="38">
        <f>IFERROR(IF(M332&gt;0,(U332*CONFIGURACAO!$C$29)+(V332*CONFIGURACAO!$C$30),""),"")</f>
        <v>0</v>
      </c>
      <c r="AM332" s="38">
        <f>IF(W332=0,0,IF(CONFIGURACAO!$C$41="SIM",(IF(W332&gt;CONFIGURACAO!$C$41,CONFIGURACAO!$C$41*CONFIGURACAO!$C$31,W332*CONFIGURACAO!$C$31)),'PI AREA  P75'!W332*CONFIGURACAO!$C$31))</f>
        <v>0</v>
      </c>
      <c r="AN332" s="38">
        <f>IF(X332=0,0,IF(CONFIGURACAO!$C$39="SIM",(IF(X332&gt;CONFIGURACAO!$C$40,CONFIGURACAO!$C$40*CONFIGURACAO!$C$32,X332*CONFIGURACAO!$C$32)),'PI AREA  P75'!X332*CONFIGURACAO!$C$32))</f>
        <v>0</v>
      </c>
      <c r="AO332" s="38">
        <f>IFERROR(IF(M332&gt;0,(Y332*CONFIGURACAO!$C$33)+(Z332*CONFIGURACAO!$C$34)+(AA332*CONFIGURACAO!$C$35)+(AB332*CONFIGURACAO!$C$36),""),"")</f>
        <v>0</v>
      </c>
      <c r="AP332" s="38">
        <f>IF(AA332=0,0,IF(CONFIGURACAO!$C$46="SIM",(IF(AA332&gt;CONFIGURACAO!$C$47,CONFIGURACAO!$C$47*CONFIGURACAO!$C$35,AA332*CONFIGURACAO!$C$35)),'PI AREA  P75'!AA332*CONFIGURACAO!$C$35))</f>
        <v>0</v>
      </c>
      <c r="AQ332" s="38">
        <f>IF(AB332=0,0,IF(CONFIGURACAO!$C$44="SIM",(IF(AB332&gt;CONFIGURACAO!$C$45,CONFIGURACAO!$C$45*CONFIGURACAO!$C$36,AB332*CONFIGURACAO!$C$36)),'PI AREA  P75'!AB332*CONFIGURACAO!$C$36))</f>
        <v>0</v>
      </c>
      <c r="AR332" s="38">
        <f t="shared" si="138"/>
        <v>1605</v>
      </c>
      <c r="AS332" s="68">
        <f>IF(AR332="","",$AR332-(($AS$2/CONFIGURACAO!$C$6)*$M332))</f>
        <v>1305</v>
      </c>
      <c r="AT332" s="73">
        <f t="shared" si="122"/>
        <v>3</v>
      </c>
      <c r="AU332" s="75">
        <f>IF(AR332="","",$AR332-(($AU$2/CONFIGURACAO!$C$6)*$M332))</f>
        <v>1105</v>
      </c>
      <c r="AV332" s="76">
        <f t="shared" si="123"/>
        <v>4</v>
      </c>
      <c r="AW332" s="74">
        <f>IF(AR332="","",$AR332-(($AW$2/CONFIGURACAO!$C$6)*$M332))</f>
        <v>905</v>
      </c>
      <c r="AX332" s="72">
        <f t="shared" si="124"/>
        <v>5</v>
      </c>
      <c r="AZ332" s="39">
        <f t="shared" si="125"/>
        <v>0.15071059340535517</v>
      </c>
      <c r="BA332" s="146">
        <f t="shared" si="126"/>
        <v>23.75</v>
      </c>
      <c r="BB332" s="146">
        <f t="shared" si="127"/>
        <v>247</v>
      </c>
      <c r="BC332" s="32">
        <f t="shared" si="128"/>
        <v>189</v>
      </c>
      <c r="BD332" s="148"/>
      <c r="BE332" s="40">
        <f t="shared" si="129"/>
        <v>0.20491803278688525</v>
      </c>
      <c r="BF332" s="40">
        <f t="shared" si="130"/>
        <v>0.25077160493827161</v>
      </c>
      <c r="BG332" s="40">
        <f t="shared" si="131"/>
        <v>0.16700924974306269</v>
      </c>
      <c r="BH332" s="40">
        <f t="shared" si="132"/>
        <v>0.13136620856911885</v>
      </c>
      <c r="BI332" s="40">
        <f t="shared" si="133"/>
        <v>0</v>
      </c>
      <c r="BJ332" s="40">
        <f t="shared" si="134"/>
        <v>9.2421441774491686E-2</v>
      </c>
      <c r="BK332" s="40">
        <f t="shared" si="135"/>
        <v>0.16051364365971107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 s="4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</row>
    <row r="333" spans="1:134" s="32" customFormat="1" ht="17" thickBot="1" x14ac:dyDescent="0.25">
      <c r="A333" s="124" t="str">
        <f>CONFIGURACAO!$C$4</f>
        <v>AREA 21</v>
      </c>
      <c r="B333" s="125">
        <v>331</v>
      </c>
      <c r="C333" s="249" t="s">
        <v>295</v>
      </c>
      <c r="D333" s="126">
        <f t="shared" si="117"/>
        <v>22</v>
      </c>
      <c r="E333" s="250" t="s">
        <v>668</v>
      </c>
      <c r="F333" s="250">
        <v>0</v>
      </c>
      <c r="G333" s="250">
        <v>0</v>
      </c>
      <c r="H333" s="250">
        <v>0</v>
      </c>
      <c r="I333" s="250">
        <v>1</v>
      </c>
      <c r="J333" s="87"/>
      <c r="K333" s="94"/>
      <c r="L333" s="94"/>
      <c r="M333" s="154">
        <f t="shared" si="136"/>
        <v>1</v>
      </c>
      <c r="N333">
        <v>2.25</v>
      </c>
      <c r="O333">
        <v>1.75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s="139">
        <f t="shared" si="120"/>
        <v>4</v>
      </c>
      <c r="AD333" s="140">
        <f t="shared" si="121"/>
        <v>4</v>
      </c>
      <c r="AE333" s="141">
        <f t="shared" si="118"/>
        <v>0</v>
      </c>
      <c r="AF333" s="263">
        <f t="shared" si="119"/>
        <v>0</v>
      </c>
      <c r="AG333" s="265">
        <f t="shared" si="137"/>
        <v>4</v>
      </c>
      <c r="AI333" s="37">
        <f>IFERROR(IF(M333&gt;0,(N333*CONFIGURACAO!$C$20)+(O333*CONFIGURACAO!$C$21)+(P333*CONFIGURACAO!$C$22)+(Q333*CONFIGURACAO!$C$23)+(R333*CONFIGURACAO!$C$24),""),"")</f>
        <v>405</v>
      </c>
      <c r="AJ333" s="38">
        <f>IF(S333=0,0,IF(CONFIGURACAO!$C$15="SIM",(IF(S333&gt;CONFIGURACAO!$C$16,CONFIGURACAO!$C$16*CONFIGURACAO!$C$25,S333*CONFIGURACAO!$C$25)),'PI AREA  P75'!S333*CONFIGURACAO!$C$25))</f>
        <v>0</v>
      </c>
      <c r="AK333" s="38">
        <f>IF(T333=0,0,IF(CONFIGURACAO!$C$17="SIM",(IF(T333&gt;CONFIGURACAO!$C$18,CONFIGURACAO!$C$18*CONFIGURACAO!$C$26,T333*CONFIGURACAO!$C$26)),'PI AREA  P75'!T333*CONFIGURACAO!$C$26))</f>
        <v>0</v>
      </c>
      <c r="AL333" s="38">
        <f>IFERROR(IF(M333&gt;0,(U333*CONFIGURACAO!$C$29)+(V333*CONFIGURACAO!$C$30),""),"")</f>
        <v>0</v>
      </c>
      <c r="AM333" s="38">
        <f>IF(W333=0,0,IF(CONFIGURACAO!$C$41="SIM",(IF(W333&gt;CONFIGURACAO!$C$41,CONFIGURACAO!$C$41*CONFIGURACAO!$C$31,W333*CONFIGURACAO!$C$31)),'PI AREA  P75'!W333*CONFIGURACAO!$C$31))</f>
        <v>0</v>
      </c>
      <c r="AN333" s="38">
        <f>IF(X333=0,0,IF(CONFIGURACAO!$C$39="SIM",(IF(X333&gt;CONFIGURACAO!$C$40,CONFIGURACAO!$C$40*CONFIGURACAO!$C$32,X333*CONFIGURACAO!$C$32)),'PI AREA  P75'!X333*CONFIGURACAO!$C$32))</f>
        <v>0</v>
      </c>
      <c r="AO333" s="38">
        <f>IFERROR(IF(M333&gt;0,(Y333*CONFIGURACAO!$C$33)+(Z333*CONFIGURACAO!$C$34)+(AA333*CONFIGURACAO!$C$35)+(AB333*CONFIGURACAO!$C$36),""),"")</f>
        <v>0</v>
      </c>
      <c r="AP333" s="38">
        <f>IF(AA333=0,0,IF(CONFIGURACAO!$C$46="SIM",(IF(AA333&gt;CONFIGURACAO!$C$47,CONFIGURACAO!$C$47*CONFIGURACAO!$C$35,AA333*CONFIGURACAO!$C$35)),'PI AREA  P75'!AA333*CONFIGURACAO!$C$35))</f>
        <v>0</v>
      </c>
      <c r="AQ333" s="38">
        <f>IF(AB333=0,0,IF(CONFIGURACAO!$C$44="SIM",(IF(AB333&gt;CONFIGURACAO!$C$45,CONFIGURACAO!$C$45*CONFIGURACAO!$C$36,AB333*CONFIGURACAO!$C$36)),'PI AREA  P75'!AB333*CONFIGURACAO!$C$36))</f>
        <v>0</v>
      </c>
      <c r="AR333" s="38">
        <f t="shared" si="138"/>
        <v>405</v>
      </c>
      <c r="AS333" s="68">
        <f>IF(AR333="","",$AR333-(($AS$2/CONFIGURACAO!$C$6)*$M333))</f>
        <v>330</v>
      </c>
      <c r="AT333" s="73">
        <f t="shared" si="122"/>
        <v>3</v>
      </c>
      <c r="AU333" s="75">
        <f>IF(AR333="","",$AR333-(($AU$2/CONFIGURACAO!$C$6)*$M333))</f>
        <v>280</v>
      </c>
      <c r="AV333" s="76">
        <f t="shared" si="123"/>
        <v>4</v>
      </c>
      <c r="AW333" s="74">
        <f>IF(AR333="","",$AR333-(($AW$2/CONFIGURACAO!$C$6)*$M333))</f>
        <v>230</v>
      </c>
      <c r="AX333" s="72">
        <f t="shared" si="124"/>
        <v>5</v>
      </c>
      <c r="AZ333" s="39">
        <f t="shared" si="125"/>
        <v>3.8029775906024202E-2</v>
      </c>
      <c r="BA333" s="146">
        <f t="shared" si="126"/>
        <v>5</v>
      </c>
      <c r="BB333" s="146">
        <f t="shared" si="127"/>
        <v>855</v>
      </c>
      <c r="BC333" s="32">
        <f t="shared" si="128"/>
        <v>760</v>
      </c>
      <c r="BD333" s="148"/>
      <c r="BE333" s="40">
        <f t="shared" si="129"/>
        <v>8.38301043219076E-2</v>
      </c>
      <c r="BF333" s="40">
        <f t="shared" si="130"/>
        <v>6.7515432098765427E-2</v>
      </c>
      <c r="BG333" s="40">
        <f t="shared" si="131"/>
        <v>0</v>
      </c>
      <c r="BH333" s="40">
        <f t="shared" si="132"/>
        <v>4.042037186742118E-2</v>
      </c>
      <c r="BI333" s="40">
        <f t="shared" si="133"/>
        <v>0</v>
      </c>
      <c r="BJ333" s="40">
        <f t="shared" si="134"/>
        <v>0</v>
      </c>
      <c r="BK333" s="40">
        <f t="shared" si="135"/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 s="42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</row>
    <row r="334" spans="1:134" s="32" customFormat="1" ht="17" thickBot="1" x14ac:dyDescent="0.25">
      <c r="A334" s="124" t="str">
        <f>CONFIGURACAO!$C$4</f>
        <v>AREA 21</v>
      </c>
      <c r="B334" s="125">
        <v>332</v>
      </c>
      <c r="C334" s="249" t="s">
        <v>295</v>
      </c>
      <c r="D334" s="126">
        <f t="shared" si="117"/>
        <v>23</v>
      </c>
      <c r="E334" s="250" t="s">
        <v>669</v>
      </c>
      <c r="F334" s="250">
        <v>1</v>
      </c>
      <c r="G334" s="250">
        <v>1</v>
      </c>
      <c r="H334" s="250">
        <v>1</v>
      </c>
      <c r="I334" s="250">
        <v>1</v>
      </c>
      <c r="J334" s="87"/>
      <c r="K334" s="94"/>
      <c r="L334" s="94"/>
      <c r="M334" s="154">
        <f t="shared" si="136"/>
        <v>4</v>
      </c>
      <c r="N334">
        <v>0</v>
      </c>
      <c r="O334">
        <v>12.25</v>
      </c>
      <c r="P334">
        <v>7.25</v>
      </c>
      <c r="Q334">
        <v>5.75</v>
      </c>
      <c r="R334">
        <v>0</v>
      </c>
      <c r="S334">
        <v>1</v>
      </c>
      <c r="T334">
        <v>0.75</v>
      </c>
      <c r="U334">
        <v>0</v>
      </c>
      <c r="V334">
        <v>0</v>
      </c>
      <c r="W334">
        <v>3</v>
      </c>
      <c r="X334">
        <v>1</v>
      </c>
      <c r="Y334">
        <v>0</v>
      </c>
      <c r="Z334">
        <v>0</v>
      </c>
      <c r="AA334">
        <v>0</v>
      </c>
      <c r="AB334">
        <v>0</v>
      </c>
      <c r="AC334" s="139">
        <f t="shared" si="120"/>
        <v>12.25</v>
      </c>
      <c r="AD334" s="140">
        <f t="shared" si="121"/>
        <v>19.5</v>
      </c>
      <c r="AE334" s="141">
        <f t="shared" si="118"/>
        <v>0</v>
      </c>
      <c r="AF334" s="263">
        <f t="shared" si="119"/>
        <v>0</v>
      </c>
      <c r="AG334" s="265">
        <f t="shared" si="137"/>
        <v>12.25</v>
      </c>
      <c r="AI334" s="37">
        <f>IFERROR(IF(M334&gt;0,(N334*CONFIGURACAO!$C$20)+(O334*CONFIGURACAO!$C$21)+(P334*CONFIGURACAO!$C$22)+(Q334*CONFIGURACAO!$C$23)+(R334*CONFIGURACAO!$C$24),""),"")</f>
        <v>1645</v>
      </c>
      <c r="AJ334" s="38">
        <f>IF(S334=0,0,IF(CONFIGURACAO!$C$15="SIM",(IF(S334&gt;CONFIGURACAO!$C$16,CONFIGURACAO!$C$16*CONFIGURACAO!$C$25,S334*CONFIGURACAO!$C$25)),'PI AREA  P75'!S334*CONFIGURACAO!$C$25))</f>
        <v>10</v>
      </c>
      <c r="AK334" s="38">
        <f>IF(T334=0,0,IF(CONFIGURACAO!$C$17="SIM",(IF(T334&gt;CONFIGURACAO!$C$18,CONFIGURACAO!$C$18*CONFIGURACAO!$C$26,T334*CONFIGURACAO!$C$26)),'PI AREA  P75'!T334*CONFIGURACAO!$C$26))</f>
        <v>3.75</v>
      </c>
      <c r="AL334" s="38">
        <f>IFERROR(IF(M334&gt;0,(U334*CONFIGURACAO!$C$29)+(V334*CONFIGURACAO!$C$30),""),"")</f>
        <v>0</v>
      </c>
      <c r="AM334" s="38">
        <f>IF(W334=0,0,IF(CONFIGURACAO!$C$41="SIM",(IF(W334&gt;CONFIGURACAO!$C$41,CONFIGURACAO!$C$41*CONFIGURACAO!$C$31,W334*CONFIGURACAO!$C$31)),'PI AREA  P75'!W334*CONFIGURACAO!$C$31))</f>
        <v>150</v>
      </c>
      <c r="AN334" s="38">
        <f>IF(X334=0,0,IF(CONFIGURACAO!$C$39="SIM",(IF(X334&gt;CONFIGURACAO!$C$40,CONFIGURACAO!$C$40*CONFIGURACAO!$C$32,X334*CONFIGURACAO!$C$32)),'PI AREA  P75'!X334*CONFIGURACAO!$C$32))</f>
        <v>25</v>
      </c>
      <c r="AO334" s="38">
        <f>IFERROR(IF(M334&gt;0,(Y334*CONFIGURACAO!$C$33)+(Z334*CONFIGURACAO!$C$34)+(AA334*CONFIGURACAO!$C$35)+(AB334*CONFIGURACAO!$C$36),""),"")</f>
        <v>0</v>
      </c>
      <c r="AP334" s="38">
        <f>IF(AA334=0,0,IF(CONFIGURACAO!$C$46="SIM",(IF(AA334&gt;CONFIGURACAO!$C$47,CONFIGURACAO!$C$47*CONFIGURACAO!$C$35,AA334*CONFIGURACAO!$C$35)),'PI AREA  P75'!AA334*CONFIGURACAO!$C$35))</f>
        <v>0</v>
      </c>
      <c r="AQ334" s="38">
        <f>IF(AB334=0,0,IF(CONFIGURACAO!$C$44="SIM",(IF(AB334&gt;CONFIGURACAO!$C$45,CONFIGURACAO!$C$45*CONFIGURACAO!$C$36,AB334*CONFIGURACAO!$C$36)),'PI AREA  P75'!AB334*CONFIGURACAO!$C$36))</f>
        <v>0</v>
      </c>
      <c r="AR334" s="38">
        <f t="shared" si="138"/>
        <v>1833.75</v>
      </c>
      <c r="AS334" s="68">
        <f>IF(AR334="","",$AR334-(($AS$2/CONFIGURACAO!$C$6)*$M334))</f>
        <v>1533.75</v>
      </c>
      <c r="AT334" s="73">
        <f t="shared" si="122"/>
        <v>3</v>
      </c>
      <c r="AU334" s="75">
        <f>IF(AR334="","",$AR334-(($AU$2/CONFIGURACAO!$C$6)*$M334))</f>
        <v>1333.75</v>
      </c>
      <c r="AV334" s="76">
        <f t="shared" si="123"/>
        <v>4</v>
      </c>
      <c r="AW334" s="74">
        <f>IF(AR334="","",$AR334-(($AW$2/CONFIGURACAO!$C$6)*$M334))</f>
        <v>1133.75</v>
      </c>
      <c r="AX334" s="72">
        <f t="shared" si="124"/>
        <v>5</v>
      </c>
      <c r="AZ334" s="39">
        <f t="shared" si="125"/>
        <v>0.17219037424116512</v>
      </c>
      <c r="BA334" s="146">
        <f t="shared" si="126"/>
        <v>31</v>
      </c>
      <c r="BB334" s="146">
        <f t="shared" si="127"/>
        <v>141</v>
      </c>
      <c r="BC334" s="32">
        <f t="shared" si="128"/>
        <v>146</v>
      </c>
      <c r="BD334" s="148"/>
      <c r="BE334" s="40">
        <f t="shared" si="129"/>
        <v>0</v>
      </c>
      <c r="BF334" s="40">
        <f t="shared" si="130"/>
        <v>0.47260802469135804</v>
      </c>
      <c r="BG334" s="40">
        <f t="shared" si="131"/>
        <v>0.18627954779033915</v>
      </c>
      <c r="BH334" s="40">
        <f t="shared" si="132"/>
        <v>0.23241713823767179</v>
      </c>
      <c r="BI334" s="40">
        <f t="shared" si="133"/>
        <v>0</v>
      </c>
      <c r="BJ334" s="40">
        <f t="shared" si="134"/>
        <v>9.2421441774491686E-2</v>
      </c>
      <c r="BK334" s="40">
        <f t="shared" si="135"/>
        <v>0.1203852327447833</v>
      </c>
      <c r="BL334">
        <v>0</v>
      </c>
      <c r="BM334">
        <v>0</v>
      </c>
      <c r="BN334">
        <v>3</v>
      </c>
      <c r="BO334">
        <v>1</v>
      </c>
      <c r="BP334">
        <v>0</v>
      </c>
      <c r="BQ334">
        <v>0</v>
      </c>
      <c r="BR334">
        <v>0</v>
      </c>
      <c r="BS334">
        <v>0</v>
      </c>
      <c r="BT334" s="42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</row>
    <row r="335" spans="1:134" s="32" customFormat="1" ht="17" thickBot="1" x14ac:dyDescent="0.25">
      <c r="A335" s="124" t="str">
        <f>CONFIGURACAO!$C$4</f>
        <v>AREA 21</v>
      </c>
      <c r="B335" s="125">
        <v>333</v>
      </c>
      <c r="C335" s="249" t="s">
        <v>295</v>
      </c>
      <c r="D335" s="126">
        <f t="shared" si="117"/>
        <v>24</v>
      </c>
      <c r="E335" s="250" t="s">
        <v>670</v>
      </c>
      <c r="F335" s="250">
        <v>1</v>
      </c>
      <c r="G335" s="250">
        <v>1</v>
      </c>
      <c r="H335" s="250">
        <v>1</v>
      </c>
      <c r="I335" s="250">
        <v>1</v>
      </c>
      <c r="J335" s="87"/>
      <c r="K335" s="94"/>
      <c r="L335" s="94"/>
      <c r="M335" s="154">
        <f t="shared" si="136"/>
        <v>4</v>
      </c>
      <c r="N335">
        <v>8.75</v>
      </c>
      <c r="O335">
        <v>19.25</v>
      </c>
      <c r="P335">
        <v>2</v>
      </c>
      <c r="Q335">
        <v>3.75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 s="139">
        <f t="shared" si="120"/>
        <v>28</v>
      </c>
      <c r="AD335" s="140">
        <f t="shared" si="121"/>
        <v>30</v>
      </c>
      <c r="AE335" s="141">
        <f t="shared" si="118"/>
        <v>0</v>
      </c>
      <c r="AF335" s="263">
        <f t="shared" si="119"/>
        <v>0</v>
      </c>
      <c r="AG335" s="265">
        <f t="shared" si="137"/>
        <v>28</v>
      </c>
      <c r="AI335" s="37">
        <f>IFERROR(IF(M335&gt;0,(N335*CONFIGURACAO!$C$20)+(O335*CONFIGURACAO!$C$21)+(P335*CONFIGURACAO!$C$22)+(Q335*CONFIGURACAO!$C$23)+(R335*CONFIGURACAO!$C$24),""),"")</f>
        <v>2685</v>
      </c>
      <c r="AJ335" s="38">
        <f>IF(S335=0,0,IF(CONFIGURACAO!$C$15="SIM",(IF(S335&gt;CONFIGURACAO!$C$16,CONFIGURACAO!$C$16*CONFIGURACAO!$C$25,S335*CONFIGURACAO!$C$25)),'PI AREA  P75'!S335*CONFIGURACAO!$C$25))</f>
        <v>0</v>
      </c>
      <c r="AK335" s="38">
        <f>IF(T335=0,0,IF(CONFIGURACAO!$C$17="SIM",(IF(T335&gt;CONFIGURACAO!$C$18,CONFIGURACAO!$C$18*CONFIGURACAO!$C$26,T335*CONFIGURACAO!$C$26)),'PI AREA  P75'!T335*CONFIGURACAO!$C$26))</f>
        <v>0</v>
      </c>
      <c r="AL335" s="38">
        <f>IFERROR(IF(M335&gt;0,(U335*CONFIGURACAO!$C$29)+(V335*CONFIGURACAO!$C$30),""),"")</f>
        <v>0</v>
      </c>
      <c r="AM335" s="38">
        <f>IF(W335=0,0,IF(CONFIGURACAO!$C$41="SIM",(IF(W335&gt;CONFIGURACAO!$C$41,CONFIGURACAO!$C$41*CONFIGURACAO!$C$31,W335*CONFIGURACAO!$C$31)),'PI AREA  P75'!W335*CONFIGURACAO!$C$31))</f>
        <v>0</v>
      </c>
      <c r="AN335" s="38">
        <f>IF(X335=0,0,IF(CONFIGURACAO!$C$39="SIM",(IF(X335&gt;CONFIGURACAO!$C$40,CONFIGURACAO!$C$40*CONFIGURACAO!$C$32,X335*CONFIGURACAO!$C$32)),'PI AREA  P75'!X335*CONFIGURACAO!$C$32))</f>
        <v>0</v>
      </c>
      <c r="AO335" s="38">
        <f>IFERROR(IF(M335&gt;0,(Y335*CONFIGURACAO!$C$33)+(Z335*CONFIGURACAO!$C$34)+(AA335*CONFIGURACAO!$C$35)+(AB335*CONFIGURACAO!$C$36),""),"")</f>
        <v>10</v>
      </c>
      <c r="AP335" s="38">
        <f>IF(AA335=0,0,IF(CONFIGURACAO!$C$46="SIM",(IF(AA335&gt;CONFIGURACAO!$C$47,CONFIGURACAO!$C$47*CONFIGURACAO!$C$35,AA335*CONFIGURACAO!$C$35)),'PI AREA  P75'!AA335*CONFIGURACAO!$C$35))</f>
        <v>0</v>
      </c>
      <c r="AQ335" s="38">
        <f>IF(AB335=0,0,IF(CONFIGURACAO!$C$44="SIM",(IF(AB335&gt;CONFIGURACAO!$C$45,CONFIGURACAO!$C$45*CONFIGURACAO!$C$36,AB335*CONFIGURACAO!$C$36)),'PI AREA  P75'!AB335*CONFIGURACAO!$C$36))</f>
        <v>10</v>
      </c>
      <c r="AR335" s="38">
        <f t="shared" si="138"/>
        <v>2705</v>
      </c>
      <c r="AS335" s="68">
        <f>IF(AR335="","",$AR335-(($AS$2/CONFIGURACAO!$C$6)*$M335))</f>
        <v>2405</v>
      </c>
      <c r="AT335" s="73">
        <f t="shared" si="122"/>
        <v>3</v>
      </c>
      <c r="AU335" s="75">
        <f>IF(AR335="","",$AR335-(($AU$2/CONFIGURACAO!$C$6)*$M335))</f>
        <v>2205</v>
      </c>
      <c r="AV335" s="76">
        <f t="shared" si="123"/>
        <v>4</v>
      </c>
      <c r="AW335" s="74">
        <f>IF(AR335="","",$AR335-(($AW$2/CONFIGURACAO!$C$6)*$M335))</f>
        <v>2005</v>
      </c>
      <c r="AX335" s="72">
        <f t="shared" si="124"/>
        <v>5</v>
      </c>
      <c r="AZ335" s="39">
        <f t="shared" si="125"/>
        <v>0.2540013427797419</v>
      </c>
      <c r="BA335" s="146">
        <f t="shared" si="126"/>
        <v>34.75</v>
      </c>
      <c r="BB335" s="146">
        <f t="shared" si="127"/>
        <v>105</v>
      </c>
      <c r="BC335" s="32">
        <f t="shared" si="128"/>
        <v>55</v>
      </c>
      <c r="BD335" s="148"/>
      <c r="BE335" s="40">
        <f t="shared" si="129"/>
        <v>0.32600596125186287</v>
      </c>
      <c r="BF335" s="40">
        <f t="shared" si="130"/>
        <v>0.7426697530864198</v>
      </c>
      <c r="BG335" s="40">
        <f t="shared" si="131"/>
        <v>5.1387461459403906E-2</v>
      </c>
      <c r="BH335" s="40">
        <f t="shared" si="132"/>
        <v>0.15157639450282942</v>
      </c>
      <c r="BI335" s="40">
        <f t="shared" si="133"/>
        <v>0</v>
      </c>
      <c r="BJ335" s="40">
        <f t="shared" si="134"/>
        <v>0</v>
      </c>
      <c r="BK335" s="40">
        <f t="shared" si="135"/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 s="42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</row>
    <row r="336" spans="1:134" s="32" customFormat="1" ht="17" thickBot="1" x14ac:dyDescent="0.25">
      <c r="A336" s="124" t="str">
        <f>CONFIGURACAO!$C$4</f>
        <v>AREA 21</v>
      </c>
      <c r="B336" s="125">
        <v>334</v>
      </c>
      <c r="C336" s="249" t="s">
        <v>295</v>
      </c>
      <c r="D336" s="126">
        <f t="shared" si="117"/>
        <v>25</v>
      </c>
      <c r="E336" s="250" t="s">
        <v>671</v>
      </c>
      <c r="F336" s="250">
        <v>1</v>
      </c>
      <c r="G336" s="250">
        <v>1</v>
      </c>
      <c r="H336" s="250">
        <v>1</v>
      </c>
      <c r="I336" s="250">
        <v>1</v>
      </c>
      <c r="J336" s="87"/>
      <c r="K336" s="94"/>
      <c r="L336" s="94"/>
      <c r="M336" s="154">
        <f t="shared" si="136"/>
        <v>4</v>
      </c>
      <c r="N336">
        <v>14.25</v>
      </c>
      <c r="O336">
        <v>7</v>
      </c>
      <c r="P336">
        <v>5</v>
      </c>
      <c r="Q336">
        <v>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 s="139">
        <f t="shared" si="120"/>
        <v>21.25</v>
      </c>
      <c r="AD336" s="140">
        <f t="shared" si="121"/>
        <v>26.25</v>
      </c>
      <c r="AE336" s="141">
        <f t="shared" si="118"/>
        <v>0</v>
      </c>
      <c r="AF336" s="263">
        <f t="shared" si="119"/>
        <v>0</v>
      </c>
      <c r="AG336" s="265">
        <f t="shared" si="137"/>
        <v>21.25</v>
      </c>
      <c r="AI336" s="37">
        <f>IFERROR(IF(M336&gt;0,(N336*CONFIGURACAO!$C$20)+(O336*CONFIGURACAO!$C$21)+(P336*CONFIGURACAO!$C$22)+(Q336*CONFIGURACAO!$C$23)+(R336*CONFIGURACAO!$C$24),""),"")</f>
        <v>2365</v>
      </c>
      <c r="AJ336" s="38">
        <f>IF(S336=0,0,IF(CONFIGURACAO!$C$15="SIM",(IF(S336&gt;CONFIGURACAO!$C$16,CONFIGURACAO!$C$16*CONFIGURACAO!$C$25,S336*CONFIGURACAO!$C$25)),'PI AREA  P75'!S336*CONFIGURACAO!$C$25))</f>
        <v>0</v>
      </c>
      <c r="AK336" s="38">
        <f>IF(T336=0,0,IF(CONFIGURACAO!$C$17="SIM",(IF(T336&gt;CONFIGURACAO!$C$18,CONFIGURACAO!$C$18*CONFIGURACAO!$C$26,T336*CONFIGURACAO!$C$26)),'PI AREA  P75'!T336*CONFIGURACAO!$C$26))</f>
        <v>0</v>
      </c>
      <c r="AL336" s="38">
        <f>IFERROR(IF(M336&gt;0,(U336*CONFIGURACAO!$C$29)+(V336*CONFIGURACAO!$C$30),""),"")</f>
        <v>0</v>
      </c>
      <c r="AM336" s="38">
        <f>IF(W336=0,0,IF(CONFIGURACAO!$C$41="SIM",(IF(W336&gt;CONFIGURACAO!$C$41,CONFIGURACAO!$C$41*CONFIGURACAO!$C$31,W336*CONFIGURACAO!$C$31)),'PI AREA  P75'!W336*CONFIGURACAO!$C$31))</f>
        <v>0</v>
      </c>
      <c r="AN336" s="38">
        <f>IF(X336=0,0,IF(CONFIGURACAO!$C$39="SIM",(IF(X336&gt;CONFIGURACAO!$C$40,CONFIGURACAO!$C$40*CONFIGURACAO!$C$32,X336*CONFIGURACAO!$C$32)),'PI AREA  P75'!X336*CONFIGURACAO!$C$32))</f>
        <v>0</v>
      </c>
      <c r="AO336" s="38">
        <f>IFERROR(IF(M336&gt;0,(Y336*CONFIGURACAO!$C$33)+(Z336*CONFIGURACAO!$C$34)+(AA336*CONFIGURACAO!$C$35)+(AB336*CONFIGURACAO!$C$36),""),"")</f>
        <v>25</v>
      </c>
      <c r="AP336" s="38">
        <f>IF(AA336=0,0,IF(CONFIGURACAO!$C$46="SIM",(IF(AA336&gt;CONFIGURACAO!$C$47,CONFIGURACAO!$C$47*CONFIGURACAO!$C$35,AA336*CONFIGURACAO!$C$35)),'PI AREA  P75'!AA336*CONFIGURACAO!$C$35))</f>
        <v>25</v>
      </c>
      <c r="AQ336" s="38">
        <f>IF(AB336=0,0,IF(CONFIGURACAO!$C$44="SIM",(IF(AB336&gt;CONFIGURACAO!$C$45,CONFIGURACAO!$C$45*CONFIGURACAO!$C$36,AB336*CONFIGURACAO!$C$36)),'PI AREA  P75'!AB336*CONFIGURACAO!$C$36))</f>
        <v>0</v>
      </c>
      <c r="AR336" s="38">
        <f t="shared" si="138"/>
        <v>2415</v>
      </c>
      <c r="AS336" s="68">
        <f>IF(AR336="","",$AR336-(($AS$2/CONFIGURACAO!$C$6)*$M336))</f>
        <v>2115</v>
      </c>
      <c r="AT336" s="73">
        <f t="shared" si="122"/>
        <v>3</v>
      </c>
      <c r="AU336" s="75">
        <f>IF(AR336="","",$AR336-(($AU$2/CONFIGURACAO!$C$6)*$M336))</f>
        <v>1915</v>
      </c>
      <c r="AV336" s="76">
        <f t="shared" si="123"/>
        <v>4</v>
      </c>
      <c r="AW336" s="74">
        <f>IF(AR336="","",$AR336-(($AW$2/CONFIGURACAO!$C$6)*$M336))</f>
        <v>1715</v>
      </c>
      <c r="AX336" s="72">
        <f t="shared" si="124"/>
        <v>5</v>
      </c>
      <c r="AZ336" s="39">
        <f t="shared" si="125"/>
        <v>0.22677014521740357</v>
      </c>
      <c r="BA336" s="146">
        <f t="shared" si="126"/>
        <v>29.25</v>
      </c>
      <c r="BB336" s="146">
        <f t="shared" si="127"/>
        <v>163</v>
      </c>
      <c r="BC336" s="32">
        <f t="shared" si="128"/>
        <v>75</v>
      </c>
      <c r="BD336" s="148"/>
      <c r="BE336" s="40">
        <f t="shared" si="129"/>
        <v>0.53092399403874813</v>
      </c>
      <c r="BF336" s="40">
        <f t="shared" si="130"/>
        <v>0.27006172839506171</v>
      </c>
      <c r="BG336" s="40">
        <f t="shared" si="131"/>
        <v>0.12846865364850976</v>
      </c>
      <c r="BH336" s="40">
        <f t="shared" si="132"/>
        <v>8.084074373484236E-2</v>
      </c>
      <c r="BI336" s="40">
        <f t="shared" si="133"/>
        <v>0</v>
      </c>
      <c r="BJ336" s="40">
        <f t="shared" si="134"/>
        <v>0</v>
      </c>
      <c r="BK336" s="40">
        <f t="shared" si="135"/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</v>
      </c>
      <c r="BS336">
        <v>0</v>
      </c>
      <c r="BT336" s="42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</row>
    <row r="337" spans="1:134" s="32" customFormat="1" ht="17" thickBot="1" x14ac:dyDescent="0.25">
      <c r="A337" s="124" t="str">
        <f>CONFIGURACAO!$C$4</f>
        <v>AREA 21</v>
      </c>
      <c r="B337" s="125">
        <v>335</v>
      </c>
      <c r="C337" s="249" t="s">
        <v>295</v>
      </c>
      <c r="D337" s="126">
        <f t="shared" si="117"/>
        <v>26</v>
      </c>
      <c r="E337" s="250" t="s">
        <v>672</v>
      </c>
      <c r="F337" s="250">
        <v>0</v>
      </c>
      <c r="G337" s="250">
        <v>0</v>
      </c>
      <c r="H337" s="250">
        <v>1</v>
      </c>
      <c r="I337" s="250">
        <v>1</v>
      </c>
      <c r="J337" s="87"/>
      <c r="K337" s="94"/>
      <c r="L337" s="94"/>
      <c r="M337" s="154">
        <f t="shared" si="136"/>
        <v>2</v>
      </c>
      <c r="N337">
        <v>0</v>
      </c>
      <c r="O337">
        <v>2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s="139">
        <f t="shared" si="120"/>
        <v>2</v>
      </c>
      <c r="AD337" s="140">
        <f t="shared" si="121"/>
        <v>2</v>
      </c>
      <c r="AE337" s="141">
        <f t="shared" si="118"/>
        <v>0</v>
      </c>
      <c r="AF337" s="263">
        <f t="shared" si="119"/>
        <v>0</v>
      </c>
      <c r="AG337" s="265">
        <f t="shared" si="137"/>
        <v>2</v>
      </c>
      <c r="AI337" s="37">
        <f>IFERROR(IF(M337&gt;0,(N337*CONFIGURACAO!$C$20)+(O337*CONFIGURACAO!$C$21)+(P337*CONFIGURACAO!$C$22)+(Q337*CONFIGURACAO!$C$23)+(R337*CONFIGURACAO!$C$24),""),"")</f>
        <v>200</v>
      </c>
      <c r="AJ337" s="38">
        <f>IF(S337=0,0,IF(CONFIGURACAO!$C$15="SIM",(IF(S337&gt;CONFIGURACAO!$C$16,CONFIGURACAO!$C$16*CONFIGURACAO!$C$25,S337*CONFIGURACAO!$C$25)),'PI AREA  P75'!S337*CONFIGURACAO!$C$25))</f>
        <v>0</v>
      </c>
      <c r="AK337" s="38">
        <f>IF(T337=0,0,IF(CONFIGURACAO!$C$17="SIM",(IF(T337&gt;CONFIGURACAO!$C$18,CONFIGURACAO!$C$18*CONFIGURACAO!$C$26,T337*CONFIGURACAO!$C$26)),'PI AREA  P75'!T337*CONFIGURACAO!$C$26))</f>
        <v>0</v>
      </c>
      <c r="AL337" s="38">
        <f>IFERROR(IF(M337&gt;0,(U337*CONFIGURACAO!$C$29)+(V337*CONFIGURACAO!$C$30),""),"")</f>
        <v>0</v>
      </c>
      <c r="AM337" s="38">
        <f>IF(W337=0,0,IF(CONFIGURACAO!$C$41="SIM",(IF(W337&gt;CONFIGURACAO!$C$41,CONFIGURACAO!$C$41*CONFIGURACAO!$C$31,W337*CONFIGURACAO!$C$31)),'PI AREA  P75'!W337*CONFIGURACAO!$C$31))</f>
        <v>0</v>
      </c>
      <c r="AN337" s="38">
        <f>IF(X337=0,0,IF(CONFIGURACAO!$C$39="SIM",(IF(X337&gt;CONFIGURACAO!$C$40,CONFIGURACAO!$C$40*CONFIGURACAO!$C$32,X337*CONFIGURACAO!$C$32)),'PI AREA  P75'!X337*CONFIGURACAO!$C$32))</f>
        <v>0</v>
      </c>
      <c r="AO337" s="38">
        <f>IFERROR(IF(M337&gt;0,(Y337*CONFIGURACAO!$C$33)+(Z337*CONFIGURACAO!$C$34)+(AA337*CONFIGURACAO!$C$35)+(AB337*CONFIGURACAO!$C$36),""),"")</f>
        <v>0</v>
      </c>
      <c r="AP337" s="38">
        <f>IF(AA337=0,0,IF(CONFIGURACAO!$C$46="SIM",(IF(AA337&gt;CONFIGURACAO!$C$47,CONFIGURACAO!$C$47*CONFIGURACAO!$C$35,AA337*CONFIGURACAO!$C$35)),'PI AREA  P75'!AA337*CONFIGURACAO!$C$35))</f>
        <v>0</v>
      </c>
      <c r="AQ337" s="38">
        <f>IF(AB337=0,0,IF(CONFIGURACAO!$C$44="SIM",(IF(AB337&gt;CONFIGURACAO!$C$45,CONFIGURACAO!$C$45*CONFIGURACAO!$C$36,AB337*CONFIGURACAO!$C$36)),'PI AREA  P75'!AB337*CONFIGURACAO!$C$36))</f>
        <v>0</v>
      </c>
      <c r="AR337" s="38">
        <f t="shared" si="138"/>
        <v>200</v>
      </c>
      <c r="AS337" s="68">
        <f>IF(AR337="","",$AR337-(($AS$2/CONFIGURACAO!$C$6)*$M337))</f>
        <v>50</v>
      </c>
      <c r="AT337" s="73">
        <f t="shared" si="122"/>
        <v>3</v>
      </c>
      <c r="AU337" s="75">
        <f>IF(AR337="","",$AR337-(($AU$2/CONFIGURACAO!$C$6)*$M337))</f>
        <v>-50</v>
      </c>
      <c r="AV337" s="76" t="str">
        <f t="shared" si="123"/>
        <v>NAO</v>
      </c>
      <c r="AW337" s="74">
        <f>IF(AR337="","",$AR337-(($AW$2/CONFIGURACAO!$C$6)*$M337))</f>
        <v>-150</v>
      </c>
      <c r="AX337" s="72" t="str">
        <f t="shared" si="124"/>
        <v>NAO</v>
      </c>
      <c r="AZ337" s="39">
        <f t="shared" si="125"/>
        <v>1.8780136249888495E-2</v>
      </c>
      <c r="BA337" s="146">
        <f t="shared" si="126"/>
        <v>3</v>
      </c>
      <c r="BB337" s="146">
        <f t="shared" si="127"/>
        <v>947</v>
      </c>
      <c r="BC337" s="32">
        <f t="shared" si="128"/>
        <v>921</v>
      </c>
      <c r="BD337" s="148"/>
      <c r="BE337" s="40">
        <f t="shared" si="129"/>
        <v>0</v>
      </c>
      <c r="BF337" s="40">
        <f t="shared" si="130"/>
        <v>7.716049382716049E-2</v>
      </c>
      <c r="BG337" s="40">
        <f t="shared" si="131"/>
        <v>0</v>
      </c>
      <c r="BH337" s="40">
        <f t="shared" si="132"/>
        <v>4.042037186742118E-2</v>
      </c>
      <c r="BI337" s="40">
        <f t="shared" si="133"/>
        <v>0</v>
      </c>
      <c r="BJ337" s="40">
        <f t="shared" si="134"/>
        <v>0</v>
      </c>
      <c r="BK337" s="40">
        <f t="shared" si="135"/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 s="42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</row>
    <row r="338" spans="1:134" s="32" customFormat="1" ht="17" thickBot="1" x14ac:dyDescent="0.25">
      <c r="A338" s="124" t="str">
        <f>CONFIGURACAO!$C$4</f>
        <v>AREA 21</v>
      </c>
      <c r="B338" s="125">
        <v>336</v>
      </c>
      <c r="C338" s="249" t="s">
        <v>295</v>
      </c>
      <c r="D338" s="126">
        <f t="shared" si="117"/>
        <v>27</v>
      </c>
      <c r="E338" s="250" t="s">
        <v>673</v>
      </c>
      <c r="F338" s="250">
        <v>1</v>
      </c>
      <c r="G338" s="250">
        <v>1</v>
      </c>
      <c r="H338" s="250">
        <v>1</v>
      </c>
      <c r="I338" s="250">
        <v>1</v>
      </c>
      <c r="J338" s="87"/>
      <c r="K338" s="94"/>
      <c r="L338" s="94"/>
      <c r="M338" s="154">
        <f t="shared" si="136"/>
        <v>4</v>
      </c>
      <c r="N338">
        <v>2.75</v>
      </c>
      <c r="O338">
        <v>1</v>
      </c>
      <c r="P338">
        <v>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2</v>
      </c>
      <c r="AB338">
        <v>0</v>
      </c>
      <c r="AC338" s="139">
        <f t="shared" si="120"/>
        <v>3.75</v>
      </c>
      <c r="AD338" s="140">
        <f t="shared" si="121"/>
        <v>6.75</v>
      </c>
      <c r="AE338" s="141">
        <f t="shared" si="118"/>
        <v>0</v>
      </c>
      <c r="AF338" s="263">
        <f t="shared" si="119"/>
        <v>0</v>
      </c>
      <c r="AG338" s="265">
        <f t="shared" si="137"/>
        <v>3.75</v>
      </c>
      <c r="AI338" s="37">
        <f>IFERROR(IF(M338&gt;0,(N338*CONFIGURACAO!$C$20)+(O338*CONFIGURACAO!$C$21)+(P338*CONFIGURACAO!$C$22)+(Q338*CONFIGURACAO!$C$23)+(R338*CONFIGURACAO!$C$24),""),"")</f>
        <v>535</v>
      </c>
      <c r="AJ338" s="38">
        <f>IF(S338=0,0,IF(CONFIGURACAO!$C$15="SIM",(IF(S338&gt;CONFIGURACAO!$C$16,CONFIGURACAO!$C$16*CONFIGURACAO!$C$25,S338*CONFIGURACAO!$C$25)),'PI AREA  P75'!S338*CONFIGURACAO!$C$25))</f>
        <v>0</v>
      </c>
      <c r="AK338" s="38">
        <f>IF(T338=0,0,IF(CONFIGURACAO!$C$17="SIM",(IF(T338&gt;CONFIGURACAO!$C$18,CONFIGURACAO!$C$18*CONFIGURACAO!$C$26,T338*CONFIGURACAO!$C$26)),'PI AREA  P75'!T338*CONFIGURACAO!$C$26))</f>
        <v>0</v>
      </c>
      <c r="AL338" s="38">
        <f>IFERROR(IF(M338&gt;0,(U338*CONFIGURACAO!$C$29)+(V338*CONFIGURACAO!$C$30),""),"")</f>
        <v>0</v>
      </c>
      <c r="AM338" s="38">
        <f>IF(W338=0,0,IF(CONFIGURACAO!$C$41="SIM",(IF(W338&gt;CONFIGURACAO!$C$41,CONFIGURACAO!$C$41*CONFIGURACAO!$C$31,W338*CONFIGURACAO!$C$31)),'PI AREA  P75'!W338*CONFIGURACAO!$C$31))</f>
        <v>0</v>
      </c>
      <c r="AN338" s="38">
        <f>IF(X338=0,0,IF(CONFIGURACAO!$C$39="SIM",(IF(X338&gt;CONFIGURACAO!$C$40,CONFIGURACAO!$C$40*CONFIGURACAO!$C$32,X338*CONFIGURACAO!$C$32)),'PI AREA  P75'!X338*CONFIGURACAO!$C$32))</f>
        <v>0</v>
      </c>
      <c r="AO338" s="38">
        <f>IFERROR(IF(M338&gt;0,(Y338*CONFIGURACAO!$C$33)+(Z338*CONFIGURACAO!$C$34)+(AA338*CONFIGURACAO!$C$35)+(AB338*CONFIGURACAO!$C$36),""),"")</f>
        <v>50</v>
      </c>
      <c r="AP338" s="38">
        <f>IF(AA338=0,0,IF(CONFIGURACAO!$C$46="SIM",(IF(AA338&gt;CONFIGURACAO!$C$47,CONFIGURACAO!$C$47*CONFIGURACAO!$C$35,AA338*CONFIGURACAO!$C$35)),'PI AREA  P75'!AA338*CONFIGURACAO!$C$35))</f>
        <v>50</v>
      </c>
      <c r="AQ338" s="38">
        <f>IF(AB338=0,0,IF(CONFIGURACAO!$C$44="SIM",(IF(AB338&gt;CONFIGURACAO!$C$45,CONFIGURACAO!$C$45*CONFIGURACAO!$C$36,AB338*CONFIGURACAO!$C$36)),'PI AREA  P75'!AB338*CONFIGURACAO!$C$36))</f>
        <v>0</v>
      </c>
      <c r="AR338" s="38">
        <f t="shared" si="138"/>
        <v>635</v>
      </c>
      <c r="AS338" s="68">
        <f>IF(AR338="","",$AR338-(($AS$2/CONFIGURACAO!$C$6)*$M338))</f>
        <v>335</v>
      </c>
      <c r="AT338" s="73">
        <f t="shared" si="122"/>
        <v>3</v>
      </c>
      <c r="AU338" s="75">
        <f>IF(AR338="","",$AR338-(($AU$2/CONFIGURACAO!$C$6)*$M338))</f>
        <v>135</v>
      </c>
      <c r="AV338" s="76">
        <f t="shared" si="123"/>
        <v>4</v>
      </c>
      <c r="AW338" s="74">
        <f>IF(AR338="","",$AR338-(($AW$2/CONFIGURACAO!$C$6)*$M338))</f>
        <v>-65</v>
      </c>
      <c r="AX338" s="72" t="str">
        <f t="shared" si="124"/>
        <v>NAO</v>
      </c>
      <c r="AZ338" s="39">
        <f t="shared" si="125"/>
        <v>5.9626932593395972E-2</v>
      </c>
      <c r="BA338" s="146">
        <f t="shared" si="126"/>
        <v>8.75</v>
      </c>
      <c r="BB338" s="146">
        <f t="shared" si="127"/>
        <v>709</v>
      </c>
      <c r="BC338" s="32">
        <f t="shared" si="128"/>
        <v>605</v>
      </c>
      <c r="BD338" s="148"/>
      <c r="BE338" s="40">
        <f t="shared" si="129"/>
        <v>0.10245901639344263</v>
      </c>
      <c r="BF338" s="40">
        <f t="shared" si="130"/>
        <v>3.8580246913580245E-2</v>
      </c>
      <c r="BG338" s="40">
        <f t="shared" si="131"/>
        <v>7.7081192189105849E-2</v>
      </c>
      <c r="BH338" s="40">
        <f t="shared" si="132"/>
        <v>0</v>
      </c>
      <c r="BI338" s="40">
        <f t="shared" si="133"/>
        <v>0</v>
      </c>
      <c r="BJ338" s="40">
        <f t="shared" si="134"/>
        <v>0</v>
      </c>
      <c r="BK338" s="40">
        <f t="shared" si="135"/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2</v>
      </c>
      <c r="BS338">
        <v>0</v>
      </c>
      <c r="BT338" s="42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</row>
    <row r="339" spans="1:134" s="32" customFormat="1" ht="17" thickBot="1" x14ac:dyDescent="0.25">
      <c r="A339" s="124" t="str">
        <f>CONFIGURACAO!$C$4</f>
        <v>AREA 21</v>
      </c>
      <c r="B339" s="125">
        <v>337</v>
      </c>
      <c r="C339" s="249" t="s">
        <v>295</v>
      </c>
      <c r="D339" s="126">
        <f t="shared" si="117"/>
        <v>28</v>
      </c>
      <c r="E339" s="250" t="s">
        <v>674</v>
      </c>
      <c r="F339" s="250">
        <v>1</v>
      </c>
      <c r="G339" s="250">
        <v>1</v>
      </c>
      <c r="H339" s="250">
        <v>1</v>
      </c>
      <c r="I339" s="250">
        <v>1</v>
      </c>
      <c r="J339" s="87"/>
      <c r="K339" s="94"/>
      <c r="L339" s="94"/>
      <c r="M339" s="154">
        <f t="shared" si="136"/>
        <v>4</v>
      </c>
      <c r="N339">
        <v>8.25</v>
      </c>
      <c r="O339">
        <v>8.25</v>
      </c>
      <c r="P339">
        <v>8</v>
      </c>
      <c r="Q339">
        <v>1</v>
      </c>
      <c r="R339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s="139">
        <f t="shared" si="120"/>
        <v>16.5</v>
      </c>
      <c r="AD339" s="140">
        <f t="shared" si="121"/>
        <v>24.5</v>
      </c>
      <c r="AE339" s="141">
        <f t="shared" si="118"/>
        <v>0</v>
      </c>
      <c r="AF339" s="263">
        <f t="shared" si="119"/>
        <v>0</v>
      </c>
      <c r="AG339" s="265">
        <f t="shared" si="137"/>
        <v>16.5</v>
      </c>
      <c r="AI339" s="37">
        <f>IFERROR(IF(M339&gt;0,(N339*CONFIGURACAO!$C$20)+(O339*CONFIGURACAO!$C$21)+(P339*CONFIGURACAO!$C$22)+(Q339*CONFIGURACAO!$C$23)+(R339*CONFIGURACAO!$C$24),""),"")</f>
        <v>2005</v>
      </c>
      <c r="AJ339" s="38">
        <f>IF(S339=0,0,IF(CONFIGURACAO!$C$15="SIM",(IF(S339&gt;CONFIGURACAO!$C$16,CONFIGURACAO!$C$16*CONFIGURACAO!$C$25,S339*CONFIGURACAO!$C$25)),'PI AREA  P75'!S339*CONFIGURACAO!$C$25))</f>
        <v>20</v>
      </c>
      <c r="AK339" s="38">
        <f>IF(T339=0,0,IF(CONFIGURACAO!$C$17="SIM",(IF(T339&gt;CONFIGURACAO!$C$18,CONFIGURACAO!$C$18*CONFIGURACAO!$C$26,T339*CONFIGURACAO!$C$26)),'PI AREA  P75'!T339*CONFIGURACAO!$C$26))</f>
        <v>10</v>
      </c>
      <c r="AL339" s="38">
        <f>IFERROR(IF(M339&gt;0,(U339*CONFIGURACAO!$C$29)+(V339*CONFIGURACAO!$C$30),""),"")</f>
        <v>0</v>
      </c>
      <c r="AM339" s="38">
        <f>IF(W339=0,0,IF(CONFIGURACAO!$C$41="SIM",(IF(W339&gt;CONFIGURACAO!$C$41,CONFIGURACAO!$C$41*CONFIGURACAO!$C$31,W339*CONFIGURACAO!$C$31)),'PI AREA  P75'!W339*CONFIGURACAO!$C$31))</f>
        <v>0</v>
      </c>
      <c r="AN339" s="38">
        <f>IF(X339=0,0,IF(CONFIGURACAO!$C$39="SIM",(IF(X339&gt;CONFIGURACAO!$C$40,CONFIGURACAO!$C$40*CONFIGURACAO!$C$32,X339*CONFIGURACAO!$C$32)),'PI AREA  P75'!X339*CONFIGURACAO!$C$32))</f>
        <v>0</v>
      </c>
      <c r="AO339" s="38">
        <f>IFERROR(IF(M339&gt;0,(Y339*CONFIGURACAO!$C$33)+(Z339*CONFIGURACAO!$C$34)+(AA339*CONFIGURACAO!$C$35)+(AB339*CONFIGURACAO!$C$36),""),"")</f>
        <v>0</v>
      </c>
      <c r="AP339" s="38">
        <f>IF(AA339=0,0,IF(CONFIGURACAO!$C$46="SIM",(IF(AA339&gt;CONFIGURACAO!$C$47,CONFIGURACAO!$C$47*CONFIGURACAO!$C$35,AA339*CONFIGURACAO!$C$35)),'PI AREA  P75'!AA339*CONFIGURACAO!$C$35))</f>
        <v>0</v>
      </c>
      <c r="AQ339" s="38">
        <f>IF(AB339=0,0,IF(CONFIGURACAO!$C$44="SIM",(IF(AB339&gt;CONFIGURACAO!$C$45,CONFIGURACAO!$C$45*CONFIGURACAO!$C$36,AB339*CONFIGURACAO!$C$36)),'PI AREA  P75'!AB339*CONFIGURACAO!$C$36))</f>
        <v>0</v>
      </c>
      <c r="AR339" s="38">
        <f t="shared" si="138"/>
        <v>2035</v>
      </c>
      <c r="AS339" s="68">
        <f>IF(AR339="","",$AR339-(($AS$2/CONFIGURACAO!$C$6)*$M339))</f>
        <v>1735</v>
      </c>
      <c r="AT339" s="73">
        <f t="shared" si="122"/>
        <v>3</v>
      </c>
      <c r="AU339" s="75">
        <f>IF(AR339="","",$AR339-(($AU$2/CONFIGURACAO!$C$6)*$M339))</f>
        <v>1535</v>
      </c>
      <c r="AV339" s="76">
        <f t="shared" si="123"/>
        <v>4</v>
      </c>
      <c r="AW339" s="74">
        <f>IF(AR339="","",$AR339-(($AW$2/CONFIGURACAO!$C$6)*$M339))</f>
        <v>1335</v>
      </c>
      <c r="AX339" s="72">
        <f t="shared" si="124"/>
        <v>5</v>
      </c>
      <c r="AZ339" s="39">
        <f t="shared" si="125"/>
        <v>0.19108788634261542</v>
      </c>
      <c r="BA339" s="146">
        <f t="shared" si="126"/>
        <v>29.5</v>
      </c>
      <c r="BB339" s="146">
        <f t="shared" si="127"/>
        <v>160</v>
      </c>
      <c r="BC339" s="32">
        <f t="shared" si="128"/>
        <v>116</v>
      </c>
      <c r="BD339" s="148"/>
      <c r="BE339" s="40">
        <f t="shared" si="129"/>
        <v>0.30737704918032788</v>
      </c>
      <c r="BF339" s="40">
        <f t="shared" si="130"/>
        <v>0.31828703703703703</v>
      </c>
      <c r="BG339" s="40">
        <f t="shared" si="131"/>
        <v>0.20554984583761562</v>
      </c>
      <c r="BH339" s="40">
        <f t="shared" si="132"/>
        <v>4.042037186742118E-2</v>
      </c>
      <c r="BI339" s="40">
        <f t="shared" si="133"/>
        <v>0</v>
      </c>
      <c r="BJ339" s="40">
        <f t="shared" si="134"/>
        <v>0.18484288354898337</v>
      </c>
      <c r="BK339" s="40">
        <f t="shared" si="135"/>
        <v>0.32102728731942215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 s="42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</row>
    <row r="340" spans="1:134" s="32" customFormat="1" ht="17" thickBot="1" x14ac:dyDescent="0.25">
      <c r="A340" s="124" t="str">
        <f>CONFIGURACAO!$C$4</f>
        <v>AREA 21</v>
      </c>
      <c r="B340" s="125">
        <v>338</v>
      </c>
      <c r="C340" s="249" t="s">
        <v>296</v>
      </c>
      <c r="D340" s="126">
        <f t="shared" si="117"/>
        <v>1</v>
      </c>
      <c r="E340" s="250" t="s">
        <v>675</v>
      </c>
      <c r="F340" s="250">
        <v>1</v>
      </c>
      <c r="G340" s="250">
        <v>1</v>
      </c>
      <c r="H340" s="250">
        <v>1</v>
      </c>
      <c r="I340" s="250">
        <v>1</v>
      </c>
      <c r="J340" s="87"/>
      <c r="K340" s="94"/>
      <c r="L340" s="94"/>
      <c r="M340" s="154">
        <f t="shared" si="136"/>
        <v>4</v>
      </c>
      <c r="N340">
        <v>0</v>
      </c>
      <c r="O340">
        <v>2.5</v>
      </c>
      <c r="P340">
        <v>1</v>
      </c>
      <c r="Q340">
        <v>1.75</v>
      </c>
      <c r="R340">
        <v>0</v>
      </c>
      <c r="S340">
        <v>1.5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s="139">
        <f t="shared" si="120"/>
        <v>2.5</v>
      </c>
      <c r="AD340" s="140">
        <f t="shared" si="121"/>
        <v>3.5</v>
      </c>
      <c r="AE340" s="141">
        <f t="shared" si="118"/>
        <v>0</v>
      </c>
      <c r="AF340" s="263">
        <f t="shared" si="119"/>
        <v>0</v>
      </c>
      <c r="AG340" s="265">
        <f t="shared" si="137"/>
        <v>2.5</v>
      </c>
      <c r="AI340" s="37">
        <f>IFERROR(IF(M340&gt;0,(N340*CONFIGURACAO!$C$20)+(O340*CONFIGURACAO!$C$21)+(P340*CONFIGURACAO!$C$22)+(Q340*CONFIGURACAO!$C$23)+(R340*CONFIGURACAO!$C$24),""),"")</f>
        <v>330</v>
      </c>
      <c r="AJ340" s="38">
        <f>IF(S340=0,0,IF(CONFIGURACAO!$C$15="SIM",(IF(S340&gt;CONFIGURACAO!$C$16,CONFIGURACAO!$C$16*CONFIGURACAO!$C$25,S340*CONFIGURACAO!$C$25)),'PI AREA  P75'!S340*CONFIGURACAO!$C$25))</f>
        <v>15</v>
      </c>
      <c r="AK340" s="38">
        <f>IF(T340=0,0,IF(CONFIGURACAO!$C$17="SIM",(IF(T340&gt;CONFIGURACAO!$C$18,CONFIGURACAO!$C$18*CONFIGURACAO!$C$26,T340*CONFIGURACAO!$C$26)),'PI AREA  P75'!T340*CONFIGURACAO!$C$26))</f>
        <v>0</v>
      </c>
      <c r="AL340" s="38">
        <f>IFERROR(IF(M340&gt;0,(U340*CONFIGURACAO!$C$29)+(V340*CONFIGURACAO!$C$30),""),"")</f>
        <v>0</v>
      </c>
      <c r="AM340" s="38">
        <f>IF(W340=0,0,IF(CONFIGURACAO!$C$41="SIM",(IF(W340&gt;CONFIGURACAO!$C$41,CONFIGURACAO!$C$41*CONFIGURACAO!$C$31,W340*CONFIGURACAO!$C$31)),'PI AREA  P75'!W340*CONFIGURACAO!$C$31))</f>
        <v>0</v>
      </c>
      <c r="AN340" s="38">
        <f>IF(X340=0,0,IF(CONFIGURACAO!$C$39="SIM",(IF(X340&gt;CONFIGURACAO!$C$40,CONFIGURACAO!$C$40*CONFIGURACAO!$C$32,X340*CONFIGURACAO!$C$32)),'PI AREA  P75'!X340*CONFIGURACAO!$C$32))</f>
        <v>0</v>
      </c>
      <c r="AO340" s="38">
        <f>IFERROR(IF(M340&gt;0,(Y340*CONFIGURACAO!$C$33)+(Z340*CONFIGURACAO!$C$34)+(AA340*CONFIGURACAO!$C$35)+(AB340*CONFIGURACAO!$C$36),""),"")</f>
        <v>0</v>
      </c>
      <c r="AP340" s="38">
        <f>IF(AA340=0,0,IF(CONFIGURACAO!$C$46="SIM",(IF(AA340&gt;CONFIGURACAO!$C$47,CONFIGURACAO!$C$47*CONFIGURACAO!$C$35,AA340*CONFIGURACAO!$C$35)),'PI AREA  P75'!AA340*CONFIGURACAO!$C$35))</f>
        <v>0</v>
      </c>
      <c r="AQ340" s="38">
        <f>IF(AB340=0,0,IF(CONFIGURACAO!$C$44="SIM",(IF(AB340&gt;CONFIGURACAO!$C$45,CONFIGURACAO!$C$45*CONFIGURACAO!$C$36,AB340*CONFIGURACAO!$C$36)),'PI AREA  P75'!AB340*CONFIGURACAO!$C$36))</f>
        <v>0</v>
      </c>
      <c r="AR340" s="38">
        <f t="shared" si="138"/>
        <v>345</v>
      </c>
      <c r="AS340" s="68">
        <f>IF(AR340="","",$AR340-(($AS$2/CONFIGURACAO!$C$6)*$M340))</f>
        <v>45</v>
      </c>
      <c r="AT340" s="73">
        <f t="shared" si="122"/>
        <v>3</v>
      </c>
      <c r="AU340" s="75">
        <f>IF(AR340="","",$AR340-(($AU$2/CONFIGURACAO!$C$6)*$M340))</f>
        <v>-155</v>
      </c>
      <c r="AV340" s="76" t="str">
        <f t="shared" si="123"/>
        <v>NAO</v>
      </c>
      <c r="AW340" s="74">
        <f>IF(AR340="","",$AR340-(($AW$2/CONFIGURACAO!$C$6)*$M340))</f>
        <v>-355</v>
      </c>
      <c r="AX340" s="72" t="str">
        <f t="shared" si="124"/>
        <v>NAO</v>
      </c>
      <c r="AZ340" s="39">
        <f t="shared" si="125"/>
        <v>3.2395735031057651E-2</v>
      </c>
      <c r="BA340" s="146">
        <f t="shared" si="126"/>
        <v>6.75</v>
      </c>
      <c r="BB340" s="146">
        <f t="shared" si="127"/>
        <v>778</v>
      </c>
      <c r="BC340" s="32">
        <f t="shared" si="128"/>
        <v>806</v>
      </c>
      <c r="BD340" s="148"/>
      <c r="BE340" s="40">
        <f t="shared" si="129"/>
        <v>0</v>
      </c>
      <c r="BF340" s="40">
        <f t="shared" si="130"/>
        <v>9.6450617283950615E-2</v>
      </c>
      <c r="BG340" s="40">
        <f t="shared" si="131"/>
        <v>2.5693730729701953E-2</v>
      </c>
      <c r="BH340" s="40">
        <f t="shared" si="132"/>
        <v>7.073565076798706E-2</v>
      </c>
      <c r="BI340" s="40">
        <f t="shared" si="133"/>
        <v>0</v>
      </c>
      <c r="BJ340" s="40">
        <f t="shared" si="134"/>
        <v>0.13863216266173753</v>
      </c>
      <c r="BK340" s="40">
        <f t="shared" si="135"/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 s="42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</row>
    <row r="341" spans="1:134" s="32" customFormat="1" ht="17" thickBot="1" x14ac:dyDescent="0.25">
      <c r="A341" s="124" t="str">
        <f>CONFIGURACAO!$C$4</f>
        <v>AREA 21</v>
      </c>
      <c r="B341" s="125">
        <v>339</v>
      </c>
      <c r="C341" s="249" t="s">
        <v>296</v>
      </c>
      <c r="D341" s="126">
        <f t="shared" si="117"/>
        <v>2</v>
      </c>
      <c r="E341" s="250" t="s">
        <v>676</v>
      </c>
      <c r="F341" s="250">
        <v>1</v>
      </c>
      <c r="G341" s="250">
        <v>1</v>
      </c>
      <c r="H341" s="250">
        <v>1</v>
      </c>
      <c r="I341" s="250">
        <v>1</v>
      </c>
      <c r="J341" s="87"/>
      <c r="K341" s="94"/>
      <c r="L341" s="94"/>
      <c r="M341" s="154">
        <f t="shared" si="136"/>
        <v>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s="139">
        <f t="shared" si="120"/>
        <v>0</v>
      </c>
      <c r="AD341" s="140">
        <f t="shared" si="121"/>
        <v>0</v>
      </c>
      <c r="AE341" s="141">
        <f t="shared" si="118"/>
        <v>0</v>
      </c>
      <c r="AF341" s="263">
        <f t="shared" si="119"/>
        <v>0</v>
      </c>
      <c r="AG341" s="265">
        <f t="shared" si="137"/>
        <v>0</v>
      </c>
      <c r="AI341" s="37">
        <f>IFERROR(IF(M341&gt;0,(N341*CONFIGURACAO!$C$20)+(O341*CONFIGURACAO!$C$21)+(P341*CONFIGURACAO!$C$22)+(Q341*CONFIGURACAO!$C$23)+(R341*CONFIGURACAO!$C$24),""),"")</f>
        <v>0</v>
      </c>
      <c r="AJ341" s="38">
        <f>IF(S341=0,0,IF(CONFIGURACAO!$C$15="SIM",(IF(S341&gt;CONFIGURACAO!$C$16,CONFIGURACAO!$C$16*CONFIGURACAO!$C$25,S341*CONFIGURACAO!$C$25)),'PI AREA  P75'!S341*CONFIGURACAO!$C$25))</f>
        <v>0</v>
      </c>
      <c r="AK341" s="38">
        <f>IF(T341=0,0,IF(CONFIGURACAO!$C$17="SIM",(IF(T341&gt;CONFIGURACAO!$C$18,CONFIGURACAO!$C$18*CONFIGURACAO!$C$26,T341*CONFIGURACAO!$C$26)),'PI AREA  P75'!T341*CONFIGURACAO!$C$26))</f>
        <v>0</v>
      </c>
      <c r="AL341" s="38">
        <f>IFERROR(IF(M341&gt;0,(U341*CONFIGURACAO!$C$29)+(V341*CONFIGURACAO!$C$30),""),"")</f>
        <v>0</v>
      </c>
      <c r="AM341" s="38">
        <f>IF(W341=0,0,IF(CONFIGURACAO!$C$41="SIM",(IF(W341&gt;CONFIGURACAO!$C$41,CONFIGURACAO!$C$41*CONFIGURACAO!$C$31,W341*CONFIGURACAO!$C$31)),'PI AREA  P75'!W341*CONFIGURACAO!$C$31))</f>
        <v>0</v>
      </c>
      <c r="AN341" s="38">
        <f>IF(X341=0,0,IF(CONFIGURACAO!$C$39="SIM",(IF(X341&gt;CONFIGURACAO!$C$40,CONFIGURACAO!$C$40*CONFIGURACAO!$C$32,X341*CONFIGURACAO!$C$32)),'PI AREA  P75'!X341*CONFIGURACAO!$C$32))</f>
        <v>0</v>
      </c>
      <c r="AO341" s="38">
        <f>IFERROR(IF(M341&gt;0,(Y341*CONFIGURACAO!$C$33)+(Z341*CONFIGURACAO!$C$34)+(AA341*CONFIGURACAO!$C$35)+(AB341*CONFIGURACAO!$C$36),""),"")</f>
        <v>0</v>
      </c>
      <c r="AP341" s="38">
        <f>IF(AA341=0,0,IF(CONFIGURACAO!$C$46="SIM",(IF(AA341&gt;CONFIGURACAO!$C$47,CONFIGURACAO!$C$47*CONFIGURACAO!$C$35,AA341*CONFIGURACAO!$C$35)),'PI AREA  P75'!AA341*CONFIGURACAO!$C$35))</f>
        <v>0</v>
      </c>
      <c r="AQ341" s="38">
        <f>IF(AB341=0,0,IF(CONFIGURACAO!$C$44="SIM",(IF(AB341&gt;CONFIGURACAO!$C$45,CONFIGURACAO!$C$45*CONFIGURACAO!$C$36,AB341*CONFIGURACAO!$C$36)),'PI AREA  P75'!AB341*CONFIGURACAO!$C$36))</f>
        <v>0</v>
      </c>
      <c r="AR341" s="38">
        <f t="shared" si="138"/>
        <v>0</v>
      </c>
      <c r="AS341" s="68">
        <f>IF(AR341="","",$AR341-(($AS$2/CONFIGURACAO!$C$6)*$M341))</f>
        <v>-300</v>
      </c>
      <c r="AT341" s="73" t="str">
        <f t="shared" si="122"/>
        <v>NAO</v>
      </c>
      <c r="AU341" s="75">
        <f>IF(AR341="","",$AR341-(($AU$2/CONFIGURACAO!$C$6)*$M341))</f>
        <v>-500</v>
      </c>
      <c r="AV341" s="76" t="str">
        <f t="shared" si="123"/>
        <v>NAO</v>
      </c>
      <c r="AW341" s="74">
        <f>IF(AR341="","",$AR341-(($AW$2/CONFIGURACAO!$C$6)*$M341))</f>
        <v>-700</v>
      </c>
      <c r="AX341" s="72" t="str">
        <f t="shared" si="124"/>
        <v>NAO</v>
      </c>
      <c r="AZ341" s="39">
        <f t="shared" si="125"/>
        <v>0</v>
      </c>
      <c r="BA341" s="146">
        <f t="shared" si="126"/>
        <v>0</v>
      </c>
      <c r="BB341" s="146">
        <f t="shared" si="127"/>
        <v>1158</v>
      </c>
      <c r="BC341" s="32">
        <f t="shared" si="128"/>
        <v>1158</v>
      </c>
      <c r="BD341" s="148"/>
      <c r="BE341" s="40">
        <f t="shared" si="129"/>
        <v>0</v>
      </c>
      <c r="BF341" s="40">
        <f t="shared" si="130"/>
        <v>0</v>
      </c>
      <c r="BG341" s="40">
        <f t="shared" si="131"/>
        <v>0</v>
      </c>
      <c r="BH341" s="40">
        <f t="shared" si="132"/>
        <v>0</v>
      </c>
      <c r="BI341" s="40">
        <f t="shared" si="133"/>
        <v>0</v>
      </c>
      <c r="BJ341" s="40">
        <f t="shared" si="134"/>
        <v>0</v>
      </c>
      <c r="BK341" s="40">
        <f t="shared" si="135"/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 s="42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</row>
    <row r="342" spans="1:134" s="32" customFormat="1" ht="17" thickBot="1" x14ac:dyDescent="0.25">
      <c r="A342" s="124" t="str">
        <f>CONFIGURACAO!$C$4</f>
        <v>AREA 21</v>
      </c>
      <c r="B342" s="125">
        <v>340</v>
      </c>
      <c r="C342" s="249" t="s">
        <v>296</v>
      </c>
      <c r="D342" s="126">
        <f t="shared" si="117"/>
        <v>3</v>
      </c>
      <c r="E342" s="250" t="s">
        <v>677</v>
      </c>
      <c r="F342" s="250">
        <v>1</v>
      </c>
      <c r="G342" s="250">
        <v>1</v>
      </c>
      <c r="H342" s="250">
        <v>1</v>
      </c>
      <c r="I342" s="250">
        <v>1</v>
      </c>
      <c r="J342" s="87"/>
      <c r="K342" s="94"/>
      <c r="L342" s="94"/>
      <c r="M342" s="154">
        <f t="shared" si="136"/>
        <v>4</v>
      </c>
      <c r="N342">
        <v>0</v>
      </c>
      <c r="O342">
        <v>5</v>
      </c>
      <c r="P342">
        <v>1.5</v>
      </c>
      <c r="Q342">
        <v>6</v>
      </c>
      <c r="R342">
        <v>0</v>
      </c>
      <c r="S342">
        <v>0.75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s="139">
        <f t="shared" si="120"/>
        <v>5</v>
      </c>
      <c r="AD342" s="140">
        <f t="shared" si="121"/>
        <v>6.5</v>
      </c>
      <c r="AE342" s="141">
        <f t="shared" si="118"/>
        <v>0</v>
      </c>
      <c r="AF342" s="263">
        <f t="shared" si="119"/>
        <v>0</v>
      </c>
      <c r="AG342" s="265">
        <f t="shared" si="137"/>
        <v>5</v>
      </c>
      <c r="AI342" s="37">
        <f>IFERROR(IF(M342&gt;0,(N342*CONFIGURACAO!$C$20)+(O342*CONFIGURACAO!$C$21)+(P342*CONFIGURACAO!$C$22)+(Q342*CONFIGURACAO!$C$23)+(R342*CONFIGURACAO!$C$24),""),"")</f>
        <v>730</v>
      </c>
      <c r="AJ342" s="38">
        <f>IF(S342=0,0,IF(CONFIGURACAO!$C$15="SIM",(IF(S342&gt;CONFIGURACAO!$C$16,CONFIGURACAO!$C$16*CONFIGURACAO!$C$25,S342*CONFIGURACAO!$C$25)),'PI AREA  P75'!S342*CONFIGURACAO!$C$25))</f>
        <v>7.5</v>
      </c>
      <c r="AK342" s="38">
        <f>IF(T342=0,0,IF(CONFIGURACAO!$C$17="SIM",(IF(T342&gt;CONFIGURACAO!$C$18,CONFIGURACAO!$C$18*CONFIGURACAO!$C$26,T342*CONFIGURACAO!$C$26)),'PI AREA  P75'!T342*CONFIGURACAO!$C$26))</f>
        <v>0</v>
      </c>
      <c r="AL342" s="38">
        <f>IFERROR(IF(M342&gt;0,(U342*CONFIGURACAO!$C$29)+(V342*CONFIGURACAO!$C$30),""),"")</f>
        <v>0</v>
      </c>
      <c r="AM342" s="38">
        <f>IF(W342=0,0,IF(CONFIGURACAO!$C$41="SIM",(IF(W342&gt;CONFIGURACAO!$C$41,CONFIGURACAO!$C$41*CONFIGURACAO!$C$31,W342*CONFIGURACAO!$C$31)),'PI AREA  P75'!W342*CONFIGURACAO!$C$31))</f>
        <v>0</v>
      </c>
      <c r="AN342" s="38">
        <f>IF(X342=0,0,IF(CONFIGURACAO!$C$39="SIM",(IF(X342&gt;CONFIGURACAO!$C$40,CONFIGURACAO!$C$40*CONFIGURACAO!$C$32,X342*CONFIGURACAO!$C$32)),'PI AREA  P75'!X342*CONFIGURACAO!$C$32))</f>
        <v>0</v>
      </c>
      <c r="AO342" s="38">
        <f>IFERROR(IF(M342&gt;0,(Y342*CONFIGURACAO!$C$33)+(Z342*CONFIGURACAO!$C$34)+(AA342*CONFIGURACAO!$C$35)+(AB342*CONFIGURACAO!$C$36),""),"")</f>
        <v>0</v>
      </c>
      <c r="AP342" s="38">
        <f>IF(AA342=0,0,IF(CONFIGURACAO!$C$46="SIM",(IF(AA342&gt;CONFIGURACAO!$C$47,CONFIGURACAO!$C$47*CONFIGURACAO!$C$35,AA342*CONFIGURACAO!$C$35)),'PI AREA  P75'!AA342*CONFIGURACAO!$C$35))</f>
        <v>0</v>
      </c>
      <c r="AQ342" s="38">
        <f>IF(AB342=0,0,IF(CONFIGURACAO!$C$44="SIM",(IF(AB342&gt;CONFIGURACAO!$C$45,CONFIGURACAO!$C$45*CONFIGURACAO!$C$36,AB342*CONFIGURACAO!$C$36)),'PI AREA  P75'!AB342*CONFIGURACAO!$C$36))</f>
        <v>0</v>
      </c>
      <c r="AR342" s="38">
        <f t="shared" si="138"/>
        <v>737.5</v>
      </c>
      <c r="AS342" s="68">
        <f>IF(AR342="","",$AR342-(($AS$2/CONFIGURACAO!$C$6)*$M342))</f>
        <v>437.5</v>
      </c>
      <c r="AT342" s="73">
        <f t="shared" si="122"/>
        <v>3</v>
      </c>
      <c r="AU342" s="75">
        <f>IF(AR342="","",$AR342-(($AU$2/CONFIGURACAO!$C$6)*$M342))</f>
        <v>237.5</v>
      </c>
      <c r="AV342" s="76">
        <f t="shared" si="123"/>
        <v>4</v>
      </c>
      <c r="AW342" s="74">
        <f>IF(AR342="","",$AR342-(($AW$2/CONFIGURACAO!$C$6)*$M342))</f>
        <v>37.5</v>
      </c>
      <c r="AX342" s="72">
        <f t="shared" si="124"/>
        <v>5</v>
      </c>
      <c r="AZ342" s="39">
        <f t="shared" si="125"/>
        <v>6.9251752421463822E-2</v>
      </c>
      <c r="BA342" s="146">
        <f t="shared" si="126"/>
        <v>13.25</v>
      </c>
      <c r="BB342" s="146">
        <f t="shared" si="127"/>
        <v>539</v>
      </c>
      <c r="BC342" s="32">
        <f t="shared" si="128"/>
        <v>543</v>
      </c>
      <c r="BD342" s="148"/>
      <c r="BE342" s="40">
        <f t="shared" si="129"/>
        <v>0</v>
      </c>
      <c r="BF342" s="40">
        <f t="shared" si="130"/>
        <v>0.19290123456790123</v>
      </c>
      <c r="BG342" s="40">
        <f t="shared" si="131"/>
        <v>3.8540596094552924E-2</v>
      </c>
      <c r="BH342" s="40">
        <f t="shared" si="132"/>
        <v>0.24252223120452709</v>
      </c>
      <c r="BI342" s="40">
        <f t="shared" si="133"/>
        <v>0</v>
      </c>
      <c r="BJ342" s="40">
        <f t="shared" si="134"/>
        <v>6.9316081330868765E-2</v>
      </c>
      <c r="BK342" s="40">
        <f t="shared" si="135"/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 s="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</row>
    <row r="343" spans="1:134" s="32" customFormat="1" ht="17" thickBot="1" x14ac:dyDescent="0.25">
      <c r="A343" s="124" t="str">
        <f>CONFIGURACAO!$C$4</f>
        <v>AREA 21</v>
      </c>
      <c r="B343" s="125">
        <v>341</v>
      </c>
      <c r="C343" s="249" t="s">
        <v>296</v>
      </c>
      <c r="D343" s="126">
        <f t="shared" si="117"/>
        <v>4</v>
      </c>
      <c r="E343" s="250" t="s">
        <v>678</v>
      </c>
      <c r="F343" s="250">
        <v>1</v>
      </c>
      <c r="G343" s="250">
        <v>1</v>
      </c>
      <c r="H343" s="250">
        <v>1</v>
      </c>
      <c r="I343" s="250">
        <v>1</v>
      </c>
      <c r="J343" s="87"/>
      <c r="K343" s="94"/>
      <c r="L343" s="94"/>
      <c r="M343" s="154">
        <f t="shared" si="136"/>
        <v>4</v>
      </c>
      <c r="N343">
        <v>0</v>
      </c>
      <c r="O343">
        <v>0</v>
      </c>
      <c r="P343">
        <v>0</v>
      </c>
      <c r="Q343">
        <v>0.75</v>
      </c>
      <c r="R343">
        <v>0</v>
      </c>
      <c r="S343">
        <v>4.75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s="139">
        <f t="shared" si="120"/>
        <v>0</v>
      </c>
      <c r="AD343" s="140">
        <f t="shared" si="121"/>
        <v>0</v>
      </c>
      <c r="AE343" s="141">
        <f t="shared" si="118"/>
        <v>0</v>
      </c>
      <c r="AF343" s="263">
        <f t="shared" si="119"/>
        <v>0</v>
      </c>
      <c r="AG343" s="265">
        <f t="shared" si="137"/>
        <v>0</v>
      </c>
      <c r="AI343" s="37">
        <f>IFERROR(IF(M343&gt;0,(N343*CONFIGURACAO!$C$20)+(O343*CONFIGURACAO!$C$21)+(P343*CONFIGURACAO!$C$22)+(Q343*CONFIGURACAO!$C$23)+(R343*CONFIGURACAO!$C$24),""),"")</f>
        <v>30</v>
      </c>
      <c r="AJ343" s="38">
        <f>IF(S343=0,0,IF(CONFIGURACAO!$C$15="SIM",(IF(S343&gt;CONFIGURACAO!$C$16,CONFIGURACAO!$C$16*CONFIGURACAO!$C$25,S343*CONFIGURACAO!$C$25)),'PI AREA  P75'!S343*CONFIGURACAO!$C$25))</f>
        <v>40</v>
      </c>
      <c r="AK343" s="38">
        <f>IF(T343=0,0,IF(CONFIGURACAO!$C$17="SIM",(IF(T343&gt;CONFIGURACAO!$C$18,CONFIGURACAO!$C$18*CONFIGURACAO!$C$26,T343*CONFIGURACAO!$C$26)),'PI AREA  P75'!T343*CONFIGURACAO!$C$26))</f>
        <v>15</v>
      </c>
      <c r="AL343" s="38">
        <f>IFERROR(IF(M343&gt;0,(U343*CONFIGURACAO!$C$29)+(V343*CONFIGURACAO!$C$30),""),"")</f>
        <v>0</v>
      </c>
      <c r="AM343" s="38">
        <f>IF(W343=0,0,IF(CONFIGURACAO!$C$41="SIM",(IF(W343&gt;CONFIGURACAO!$C$41,CONFIGURACAO!$C$41*CONFIGURACAO!$C$31,W343*CONFIGURACAO!$C$31)),'PI AREA  P75'!W343*CONFIGURACAO!$C$31))</f>
        <v>0</v>
      </c>
      <c r="AN343" s="38">
        <f>IF(X343=0,0,IF(CONFIGURACAO!$C$39="SIM",(IF(X343&gt;CONFIGURACAO!$C$40,CONFIGURACAO!$C$40*CONFIGURACAO!$C$32,X343*CONFIGURACAO!$C$32)),'PI AREA  P75'!X343*CONFIGURACAO!$C$32))</f>
        <v>0</v>
      </c>
      <c r="AO343" s="38">
        <f>IFERROR(IF(M343&gt;0,(Y343*CONFIGURACAO!$C$33)+(Z343*CONFIGURACAO!$C$34)+(AA343*CONFIGURACAO!$C$35)+(AB343*CONFIGURACAO!$C$36),""),"")</f>
        <v>0</v>
      </c>
      <c r="AP343" s="38">
        <f>IF(AA343=0,0,IF(CONFIGURACAO!$C$46="SIM",(IF(AA343&gt;CONFIGURACAO!$C$47,CONFIGURACAO!$C$47*CONFIGURACAO!$C$35,AA343*CONFIGURACAO!$C$35)),'PI AREA  P75'!AA343*CONFIGURACAO!$C$35))</f>
        <v>0</v>
      </c>
      <c r="AQ343" s="38">
        <f>IF(AB343=0,0,IF(CONFIGURACAO!$C$44="SIM",(IF(AB343&gt;CONFIGURACAO!$C$45,CONFIGURACAO!$C$45*CONFIGURACAO!$C$36,AB343*CONFIGURACAO!$C$36)),'PI AREA  P75'!AB343*CONFIGURACAO!$C$36))</f>
        <v>0</v>
      </c>
      <c r="AR343" s="38">
        <f t="shared" si="138"/>
        <v>85</v>
      </c>
      <c r="AS343" s="68">
        <f>IF(AR343="","",$AR343-(($AS$2/CONFIGURACAO!$C$6)*$M343))</f>
        <v>-215</v>
      </c>
      <c r="AT343" s="73" t="str">
        <f t="shared" si="122"/>
        <v>NAO</v>
      </c>
      <c r="AU343" s="75">
        <f>IF(AR343="","",$AR343-(($AU$2/CONFIGURACAO!$C$6)*$M343))</f>
        <v>-415</v>
      </c>
      <c r="AV343" s="76" t="str">
        <f t="shared" si="123"/>
        <v>NAO</v>
      </c>
      <c r="AW343" s="74">
        <f>IF(AR343="","",$AR343-(($AW$2/CONFIGURACAO!$C$6)*$M343))</f>
        <v>-615</v>
      </c>
      <c r="AX343" s="72" t="str">
        <f t="shared" si="124"/>
        <v>NAO</v>
      </c>
      <c r="AZ343" s="39">
        <f t="shared" si="125"/>
        <v>7.9815579062026097E-3</v>
      </c>
      <c r="BA343" s="146">
        <f t="shared" si="126"/>
        <v>8.5</v>
      </c>
      <c r="BB343" s="146">
        <f t="shared" si="127"/>
        <v>720</v>
      </c>
      <c r="BC343" s="32">
        <f t="shared" si="128"/>
        <v>1068</v>
      </c>
      <c r="BD343" s="148"/>
      <c r="BE343" s="40">
        <f t="shared" si="129"/>
        <v>0</v>
      </c>
      <c r="BF343" s="40">
        <f t="shared" si="130"/>
        <v>0</v>
      </c>
      <c r="BG343" s="40">
        <f t="shared" si="131"/>
        <v>0</v>
      </c>
      <c r="BH343" s="40">
        <f t="shared" si="132"/>
        <v>3.0315278900565887E-2</v>
      </c>
      <c r="BI343" s="40">
        <f t="shared" si="133"/>
        <v>0</v>
      </c>
      <c r="BJ343" s="40">
        <f t="shared" si="134"/>
        <v>0.43900184842883549</v>
      </c>
      <c r="BK343" s="40">
        <f t="shared" si="135"/>
        <v>0.4815409309791332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 s="42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</row>
    <row r="344" spans="1:134" s="32" customFormat="1" ht="17" thickBot="1" x14ac:dyDescent="0.25">
      <c r="A344" s="124" t="str">
        <f>CONFIGURACAO!$C$4</f>
        <v>AREA 21</v>
      </c>
      <c r="B344" s="125">
        <v>342</v>
      </c>
      <c r="C344" s="249" t="s">
        <v>296</v>
      </c>
      <c r="D344" s="126">
        <f t="shared" si="117"/>
        <v>5</v>
      </c>
      <c r="E344" s="250" t="s">
        <v>679</v>
      </c>
      <c r="F344" s="250">
        <v>1</v>
      </c>
      <c r="G344" s="250">
        <v>1</v>
      </c>
      <c r="H344" s="250">
        <v>1</v>
      </c>
      <c r="I344" s="250">
        <v>1</v>
      </c>
      <c r="J344" s="87"/>
      <c r="K344" s="94"/>
      <c r="L344" s="94"/>
      <c r="M344" s="154">
        <f t="shared" si="136"/>
        <v>4</v>
      </c>
      <c r="N344">
        <v>0</v>
      </c>
      <c r="O344">
        <v>0</v>
      </c>
      <c r="P344">
        <v>2.25</v>
      </c>
      <c r="Q344">
        <v>3</v>
      </c>
      <c r="R344">
        <v>0</v>
      </c>
      <c r="S344">
        <v>2.25</v>
      </c>
      <c r="T344">
        <v>2.25</v>
      </c>
      <c r="U344">
        <v>0</v>
      </c>
      <c r="V344">
        <v>2</v>
      </c>
      <c r="W344">
        <v>2</v>
      </c>
      <c r="X344">
        <v>1</v>
      </c>
      <c r="Y344">
        <v>0</v>
      </c>
      <c r="Z344">
        <v>0</v>
      </c>
      <c r="AA344">
        <v>0</v>
      </c>
      <c r="AB344">
        <v>1</v>
      </c>
      <c r="AC344" s="139">
        <f t="shared" si="120"/>
        <v>0</v>
      </c>
      <c r="AD344" s="140">
        <f t="shared" si="121"/>
        <v>2.25</v>
      </c>
      <c r="AE344" s="141">
        <f t="shared" si="118"/>
        <v>2</v>
      </c>
      <c r="AF344" s="263">
        <f t="shared" si="119"/>
        <v>0</v>
      </c>
      <c r="AG344" s="265">
        <f t="shared" si="137"/>
        <v>2</v>
      </c>
      <c r="AI344" s="37">
        <f>IFERROR(IF(M344&gt;0,(N344*CONFIGURACAO!$C$20)+(O344*CONFIGURACAO!$C$21)+(P344*CONFIGURACAO!$C$22)+(Q344*CONFIGURACAO!$C$23)+(R344*CONFIGURACAO!$C$24),""),"")</f>
        <v>255</v>
      </c>
      <c r="AJ344" s="38">
        <f>IF(S344=0,0,IF(CONFIGURACAO!$C$15="SIM",(IF(S344&gt;CONFIGURACAO!$C$16,CONFIGURACAO!$C$16*CONFIGURACAO!$C$25,S344*CONFIGURACAO!$C$25)),'PI AREA  P75'!S344*CONFIGURACAO!$C$25))</f>
        <v>22.5</v>
      </c>
      <c r="AK344" s="38">
        <f>IF(T344=0,0,IF(CONFIGURACAO!$C$17="SIM",(IF(T344&gt;CONFIGURACAO!$C$18,CONFIGURACAO!$C$18*CONFIGURACAO!$C$26,T344*CONFIGURACAO!$C$26)),'PI AREA  P75'!T344*CONFIGURACAO!$C$26))</f>
        <v>11.25</v>
      </c>
      <c r="AL344" s="38">
        <f>IFERROR(IF(M344&gt;0,(U344*CONFIGURACAO!$C$29)+(V344*CONFIGURACAO!$C$30),""),"")</f>
        <v>200</v>
      </c>
      <c r="AM344" s="38">
        <f>IF(W344=0,0,IF(CONFIGURACAO!$C$41="SIM",(IF(W344&gt;CONFIGURACAO!$C$41,CONFIGURACAO!$C$41*CONFIGURACAO!$C$31,W344*CONFIGURACAO!$C$31)),'PI AREA  P75'!W344*CONFIGURACAO!$C$31))</f>
        <v>100</v>
      </c>
      <c r="AN344" s="38">
        <f>IF(X344=0,0,IF(CONFIGURACAO!$C$39="SIM",(IF(X344&gt;CONFIGURACAO!$C$40,CONFIGURACAO!$C$40*CONFIGURACAO!$C$32,X344*CONFIGURACAO!$C$32)),'PI AREA  P75'!X344*CONFIGURACAO!$C$32))</f>
        <v>25</v>
      </c>
      <c r="AO344" s="38">
        <f>IFERROR(IF(M344&gt;0,(Y344*CONFIGURACAO!$C$33)+(Z344*CONFIGURACAO!$C$34)+(AA344*CONFIGURACAO!$C$35)+(AB344*CONFIGURACAO!$C$36),""),"")</f>
        <v>10</v>
      </c>
      <c r="AP344" s="38">
        <f>IF(AA344=0,0,IF(CONFIGURACAO!$C$46="SIM",(IF(AA344&gt;CONFIGURACAO!$C$47,CONFIGURACAO!$C$47*CONFIGURACAO!$C$35,AA344*CONFIGURACAO!$C$35)),'PI AREA  P75'!AA344*CONFIGURACAO!$C$35))</f>
        <v>0</v>
      </c>
      <c r="AQ344" s="38">
        <f>IF(AB344=0,0,IF(CONFIGURACAO!$C$44="SIM",(IF(AB344&gt;CONFIGURACAO!$C$45,CONFIGURACAO!$C$45*CONFIGURACAO!$C$36,AB344*CONFIGURACAO!$C$36)),'PI AREA  P75'!AB344*CONFIGURACAO!$C$36))</f>
        <v>10</v>
      </c>
      <c r="AR344" s="38">
        <f t="shared" si="138"/>
        <v>633.75</v>
      </c>
      <c r="AS344" s="68">
        <f>IF(AR344="","",$AR344-(($AS$2/CONFIGURACAO!$C$6)*$M344))</f>
        <v>333.75</v>
      </c>
      <c r="AT344" s="73">
        <f t="shared" si="122"/>
        <v>3</v>
      </c>
      <c r="AU344" s="75">
        <f>IF(AR344="","",$AR344-(($AU$2/CONFIGURACAO!$C$6)*$M344))</f>
        <v>133.75</v>
      </c>
      <c r="AV344" s="76">
        <f t="shared" si="123"/>
        <v>4</v>
      </c>
      <c r="AW344" s="74">
        <f>IF(AR344="","",$AR344-(($AW$2/CONFIGURACAO!$C$6)*$M344))</f>
        <v>-66.25</v>
      </c>
      <c r="AX344" s="72" t="str">
        <f t="shared" si="124"/>
        <v>NAO</v>
      </c>
      <c r="AZ344" s="39">
        <f t="shared" si="125"/>
        <v>5.9509556741834162E-2</v>
      </c>
      <c r="BA344" s="146">
        <f t="shared" si="126"/>
        <v>15.75</v>
      </c>
      <c r="BB344" s="146">
        <f t="shared" si="127"/>
        <v>457</v>
      </c>
      <c r="BC344" s="32">
        <f t="shared" si="128"/>
        <v>611</v>
      </c>
      <c r="BD344" s="148"/>
      <c r="BE344" s="40">
        <f t="shared" si="129"/>
        <v>0</v>
      </c>
      <c r="BF344" s="40">
        <f t="shared" si="130"/>
        <v>0</v>
      </c>
      <c r="BG344" s="40">
        <f t="shared" si="131"/>
        <v>5.7810894141829397E-2</v>
      </c>
      <c r="BH344" s="40">
        <f t="shared" si="132"/>
        <v>0.12126111560226355</v>
      </c>
      <c r="BI344" s="40">
        <f t="shared" si="133"/>
        <v>0</v>
      </c>
      <c r="BJ344" s="40">
        <f t="shared" si="134"/>
        <v>0.20794824399260628</v>
      </c>
      <c r="BK344" s="40">
        <f t="shared" si="135"/>
        <v>0.3611556982343499</v>
      </c>
      <c r="BL344">
        <v>0</v>
      </c>
      <c r="BM344">
        <v>2</v>
      </c>
      <c r="BN344">
        <v>2</v>
      </c>
      <c r="BO344">
        <v>1</v>
      </c>
      <c r="BP344">
        <v>0</v>
      </c>
      <c r="BQ344">
        <v>0</v>
      </c>
      <c r="BR344">
        <v>0</v>
      </c>
      <c r="BS344">
        <v>1</v>
      </c>
      <c r="BT344" s="42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</row>
    <row r="345" spans="1:134" s="32" customFormat="1" ht="17" thickBot="1" x14ac:dyDescent="0.25">
      <c r="A345" s="124" t="str">
        <f>CONFIGURACAO!$C$4</f>
        <v>AREA 21</v>
      </c>
      <c r="B345" s="125">
        <v>343</v>
      </c>
      <c r="C345" s="249" t="s">
        <v>296</v>
      </c>
      <c r="D345" s="126">
        <f t="shared" si="117"/>
        <v>6</v>
      </c>
      <c r="E345" s="250" t="s">
        <v>680</v>
      </c>
      <c r="F345" s="250">
        <v>1</v>
      </c>
      <c r="G345" s="250">
        <v>1</v>
      </c>
      <c r="H345" s="250">
        <v>1</v>
      </c>
      <c r="I345" s="250">
        <v>1</v>
      </c>
      <c r="J345" s="87"/>
      <c r="K345" s="94"/>
      <c r="L345" s="94"/>
      <c r="M345" s="154">
        <f t="shared" si="136"/>
        <v>4</v>
      </c>
      <c r="N345">
        <v>1</v>
      </c>
      <c r="O345">
        <v>2.25</v>
      </c>
      <c r="P345">
        <v>6.5</v>
      </c>
      <c r="Q345">
        <v>5.75</v>
      </c>
      <c r="R345">
        <v>3.75</v>
      </c>
      <c r="S345">
        <v>1.5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s="139">
        <f t="shared" si="120"/>
        <v>3.25</v>
      </c>
      <c r="AD345" s="140">
        <f t="shared" si="121"/>
        <v>9.75</v>
      </c>
      <c r="AE345" s="141">
        <f t="shared" si="118"/>
        <v>0</v>
      </c>
      <c r="AF345" s="263">
        <f t="shared" si="119"/>
        <v>0</v>
      </c>
      <c r="AG345" s="265">
        <f t="shared" si="137"/>
        <v>3.25</v>
      </c>
      <c r="AI345" s="37">
        <f>IFERROR(IF(M345&gt;0,(N345*CONFIGURACAO!$C$20)+(O345*CONFIGURACAO!$C$21)+(P345*CONFIGURACAO!$C$22)+(Q345*CONFIGURACAO!$C$23)+(R345*CONFIGURACAO!$C$24),""),"")</f>
        <v>975</v>
      </c>
      <c r="AJ345" s="38">
        <f>IF(S345=0,0,IF(CONFIGURACAO!$C$15="SIM",(IF(S345&gt;CONFIGURACAO!$C$16,CONFIGURACAO!$C$16*CONFIGURACAO!$C$25,S345*CONFIGURACAO!$C$25)),'PI AREA  P75'!S345*CONFIGURACAO!$C$25))</f>
        <v>15</v>
      </c>
      <c r="AK345" s="38">
        <f>IF(T345=0,0,IF(CONFIGURACAO!$C$17="SIM",(IF(T345&gt;CONFIGURACAO!$C$18,CONFIGURACAO!$C$18*CONFIGURACAO!$C$26,T345*CONFIGURACAO!$C$26)),'PI AREA  P75'!T345*CONFIGURACAO!$C$26))</f>
        <v>0</v>
      </c>
      <c r="AL345" s="38">
        <f>IFERROR(IF(M345&gt;0,(U345*CONFIGURACAO!$C$29)+(V345*CONFIGURACAO!$C$30),""),"")</f>
        <v>0</v>
      </c>
      <c r="AM345" s="38">
        <f>IF(W345=0,0,IF(CONFIGURACAO!$C$41="SIM",(IF(W345&gt;CONFIGURACAO!$C$41,CONFIGURACAO!$C$41*CONFIGURACAO!$C$31,W345*CONFIGURACAO!$C$31)),'PI AREA  P75'!W345*CONFIGURACAO!$C$31))</f>
        <v>0</v>
      </c>
      <c r="AN345" s="38">
        <f>IF(X345=0,0,IF(CONFIGURACAO!$C$39="SIM",(IF(X345&gt;CONFIGURACAO!$C$40,CONFIGURACAO!$C$40*CONFIGURACAO!$C$32,X345*CONFIGURACAO!$C$32)),'PI AREA  P75'!X345*CONFIGURACAO!$C$32))</f>
        <v>0</v>
      </c>
      <c r="AO345" s="38">
        <f>IFERROR(IF(M345&gt;0,(Y345*CONFIGURACAO!$C$33)+(Z345*CONFIGURACAO!$C$34)+(AA345*CONFIGURACAO!$C$35)+(AB345*CONFIGURACAO!$C$36),""),"")</f>
        <v>0</v>
      </c>
      <c r="AP345" s="38">
        <f>IF(AA345=0,0,IF(CONFIGURACAO!$C$46="SIM",(IF(AA345&gt;CONFIGURACAO!$C$47,CONFIGURACAO!$C$47*CONFIGURACAO!$C$35,AA345*CONFIGURACAO!$C$35)),'PI AREA  P75'!AA345*CONFIGURACAO!$C$35))</f>
        <v>0</v>
      </c>
      <c r="AQ345" s="38">
        <f>IF(AB345=0,0,IF(CONFIGURACAO!$C$44="SIM",(IF(AB345&gt;CONFIGURACAO!$C$45,CONFIGURACAO!$C$45*CONFIGURACAO!$C$36,AB345*CONFIGURACAO!$C$36)),'PI AREA  P75'!AB345*CONFIGURACAO!$C$36))</f>
        <v>0</v>
      </c>
      <c r="AR345" s="38">
        <f t="shared" si="138"/>
        <v>990</v>
      </c>
      <c r="AS345" s="68">
        <f>IF(AR345="","",$AR345-(($AS$2/CONFIGURACAO!$C$6)*$M345))</f>
        <v>690</v>
      </c>
      <c r="AT345" s="73">
        <f t="shared" si="122"/>
        <v>3</v>
      </c>
      <c r="AU345" s="75">
        <f>IF(AR345="","",$AR345-(($AU$2/CONFIGURACAO!$C$6)*$M345))</f>
        <v>490</v>
      </c>
      <c r="AV345" s="76">
        <f t="shared" si="123"/>
        <v>4</v>
      </c>
      <c r="AW345" s="74">
        <f>IF(AR345="","",$AR345-(($AW$2/CONFIGURACAO!$C$6)*$M345))</f>
        <v>290</v>
      </c>
      <c r="AX345" s="72">
        <f t="shared" si="124"/>
        <v>5</v>
      </c>
      <c r="AZ345" s="39">
        <f t="shared" si="125"/>
        <v>9.2961674436948041E-2</v>
      </c>
      <c r="BA345" s="146">
        <f t="shared" si="126"/>
        <v>20.75</v>
      </c>
      <c r="BB345" s="146">
        <f t="shared" si="127"/>
        <v>301</v>
      </c>
      <c r="BC345" s="32">
        <f t="shared" si="128"/>
        <v>396</v>
      </c>
      <c r="BD345" s="148"/>
      <c r="BE345" s="40">
        <f t="shared" si="129"/>
        <v>3.7257824143070044E-2</v>
      </c>
      <c r="BF345" s="40">
        <f t="shared" si="130"/>
        <v>8.6805555555555552E-2</v>
      </c>
      <c r="BG345" s="40">
        <f t="shared" si="131"/>
        <v>0.16700924974306269</v>
      </c>
      <c r="BH345" s="40">
        <f t="shared" si="132"/>
        <v>0.23241713823767179</v>
      </c>
      <c r="BI345" s="40">
        <f t="shared" si="133"/>
        <v>0.39978678038379534</v>
      </c>
      <c r="BJ345" s="40">
        <f t="shared" si="134"/>
        <v>0.13863216266173753</v>
      </c>
      <c r="BK345" s="40">
        <f t="shared" si="135"/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 s="42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</row>
    <row r="346" spans="1:134" s="32" customFormat="1" ht="17" thickBot="1" x14ac:dyDescent="0.25">
      <c r="A346" s="124" t="str">
        <f>CONFIGURACAO!$C$4</f>
        <v>AREA 21</v>
      </c>
      <c r="B346" s="125">
        <v>344</v>
      </c>
      <c r="C346" s="249" t="s">
        <v>296</v>
      </c>
      <c r="D346" s="126">
        <f t="shared" si="117"/>
        <v>7</v>
      </c>
      <c r="E346" s="250" t="s">
        <v>681</v>
      </c>
      <c r="F346" s="250">
        <v>1</v>
      </c>
      <c r="G346" s="250">
        <v>1</v>
      </c>
      <c r="H346" s="250">
        <v>1</v>
      </c>
      <c r="I346" s="250">
        <v>1</v>
      </c>
      <c r="J346" s="87"/>
      <c r="K346" s="94"/>
      <c r="L346" s="94"/>
      <c r="M346" s="154">
        <f t="shared" si="136"/>
        <v>4</v>
      </c>
      <c r="N346">
        <v>0</v>
      </c>
      <c r="O346">
        <v>4.25</v>
      </c>
      <c r="P346">
        <v>2.25</v>
      </c>
      <c r="Q346">
        <v>3.25</v>
      </c>
      <c r="R346">
        <v>0.75</v>
      </c>
      <c r="S346">
        <v>0.75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s="139">
        <f t="shared" si="120"/>
        <v>4.25</v>
      </c>
      <c r="AD346" s="140">
        <f t="shared" si="121"/>
        <v>6.5</v>
      </c>
      <c r="AE346" s="141">
        <f t="shared" si="118"/>
        <v>0</v>
      </c>
      <c r="AF346" s="263">
        <f t="shared" si="119"/>
        <v>0</v>
      </c>
      <c r="AG346" s="265">
        <f t="shared" si="137"/>
        <v>4.25</v>
      </c>
      <c r="AI346" s="37">
        <f>IFERROR(IF(M346&gt;0,(N346*CONFIGURACAO!$C$20)+(O346*CONFIGURACAO!$C$21)+(P346*CONFIGURACAO!$C$22)+(Q346*CONFIGURACAO!$C$23)+(R346*CONFIGURACAO!$C$24),""),"")</f>
        <v>620</v>
      </c>
      <c r="AJ346" s="38">
        <f>IF(S346=0,0,IF(CONFIGURACAO!$C$15="SIM",(IF(S346&gt;CONFIGURACAO!$C$16,CONFIGURACAO!$C$16*CONFIGURACAO!$C$25,S346*CONFIGURACAO!$C$25)),'PI AREA  P75'!S346*CONFIGURACAO!$C$25))</f>
        <v>7.5</v>
      </c>
      <c r="AK346" s="38">
        <f>IF(T346=0,0,IF(CONFIGURACAO!$C$17="SIM",(IF(T346&gt;CONFIGURACAO!$C$18,CONFIGURACAO!$C$18*CONFIGURACAO!$C$26,T346*CONFIGURACAO!$C$26)),'PI AREA  P75'!T346*CONFIGURACAO!$C$26))</f>
        <v>0</v>
      </c>
      <c r="AL346" s="38">
        <f>IFERROR(IF(M346&gt;0,(U346*CONFIGURACAO!$C$29)+(V346*CONFIGURACAO!$C$30),""),"")</f>
        <v>0</v>
      </c>
      <c r="AM346" s="38">
        <f>IF(W346=0,0,IF(CONFIGURACAO!$C$41="SIM",(IF(W346&gt;CONFIGURACAO!$C$41,CONFIGURACAO!$C$41*CONFIGURACAO!$C$31,W346*CONFIGURACAO!$C$31)),'PI AREA  P75'!W346*CONFIGURACAO!$C$31))</f>
        <v>0</v>
      </c>
      <c r="AN346" s="38">
        <f>IF(X346=0,0,IF(CONFIGURACAO!$C$39="SIM",(IF(X346&gt;CONFIGURACAO!$C$40,CONFIGURACAO!$C$40*CONFIGURACAO!$C$32,X346*CONFIGURACAO!$C$32)),'PI AREA  P75'!X346*CONFIGURACAO!$C$32))</f>
        <v>0</v>
      </c>
      <c r="AO346" s="38">
        <f>IFERROR(IF(M346&gt;0,(Y346*CONFIGURACAO!$C$33)+(Z346*CONFIGURACAO!$C$34)+(AA346*CONFIGURACAO!$C$35)+(AB346*CONFIGURACAO!$C$36),""),"")</f>
        <v>0</v>
      </c>
      <c r="AP346" s="38">
        <f>IF(AA346=0,0,IF(CONFIGURACAO!$C$46="SIM",(IF(AA346&gt;CONFIGURACAO!$C$47,CONFIGURACAO!$C$47*CONFIGURACAO!$C$35,AA346*CONFIGURACAO!$C$35)),'PI AREA  P75'!AA346*CONFIGURACAO!$C$35))</f>
        <v>0</v>
      </c>
      <c r="AQ346" s="38">
        <f>IF(AB346=0,0,IF(CONFIGURACAO!$C$44="SIM",(IF(AB346&gt;CONFIGURACAO!$C$45,CONFIGURACAO!$C$45*CONFIGURACAO!$C$36,AB346*CONFIGURACAO!$C$36)),'PI AREA  P75'!AB346*CONFIGURACAO!$C$36))</f>
        <v>0</v>
      </c>
      <c r="AR346" s="38">
        <f t="shared" si="138"/>
        <v>627.5</v>
      </c>
      <c r="AS346" s="68">
        <f>IF(AR346="","",$AR346-(($AS$2/CONFIGURACAO!$C$6)*$M346))</f>
        <v>327.5</v>
      </c>
      <c r="AT346" s="73">
        <f t="shared" si="122"/>
        <v>3</v>
      </c>
      <c r="AU346" s="75">
        <f>IF(AR346="","",$AR346-(($AU$2/CONFIGURACAO!$C$6)*$M346))</f>
        <v>127.5</v>
      </c>
      <c r="AV346" s="76">
        <f t="shared" si="123"/>
        <v>4</v>
      </c>
      <c r="AW346" s="74">
        <f>IF(AR346="","",$AR346-(($AW$2/CONFIGURACAO!$C$6)*$M346))</f>
        <v>-72.5</v>
      </c>
      <c r="AX346" s="72" t="str">
        <f t="shared" si="124"/>
        <v>NAO</v>
      </c>
      <c r="AZ346" s="39">
        <f t="shared" si="125"/>
        <v>5.8922677484025153E-2</v>
      </c>
      <c r="BA346" s="146">
        <f t="shared" si="126"/>
        <v>11.25</v>
      </c>
      <c r="BB346" s="146">
        <f t="shared" si="127"/>
        <v>623</v>
      </c>
      <c r="BC346" s="32">
        <f t="shared" si="128"/>
        <v>614</v>
      </c>
      <c r="BD346" s="148"/>
      <c r="BE346" s="40">
        <f t="shared" si="129"/>
        <v>0</v>
      </c>
      <c r="BF346" s="40">
        <f t="shared" si="130"/>
        <v>0.16396604938271603</v>
      </c>
      <c r="BG346" s="40">
        <f t="shared" si="131"/>
        <v>5.7810894141829397E-2</v>
      </c>
      <c r="BH346" s="40">
        <f t="shared" si="132"/>
        <v>0.13136620856911885</v>
      </c>
      <c r="BI346" s="40">
        <f t="shared" si="133"/>
        <v>7.9957356076759065E-2</v>
      </c>
      <c r="BJ346" s="40">
        <f t="shared" si="134"/>
        <v>6.9316081330868765E-2</v>
      </c>
      <c r="BK346" s="40">
        <f t="shared" si="135"/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 s="42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</row>
    <row r="347" spans="1:134" s="32" customFormat="1" ht="17" thickBot="1" x14ac:dyDescent="0.25">
      <c r="A347" s="124" t="str">
        <f>CONFIGURACAO!$C$4</f>
        <v>AREA 21</v>
      </c>
      <c r="B347" s="125">
        <v>345</v>
      </c>
      <c r="C347" s="249" t="s">
        <v>296</v>
      </c>
      <c r="D347" s="126">
        <f t="shared" si="117"/>
        <v>8</v>
      </c>
      <c r="E347" s="250" t="s">
        <v>682</v>
      </c>
      <c r="F347" s="250">
        <v>0</v>
      </c>
      <c r="G347" s="250">
        <v>0</v>
      </c>
      <c r="H347" s="250">
        <v>0</v>
      </c>
      <c r="I347" s="250">
        <v>1</v>
      </c>
      <c r="J347" s="87"/>
      <c r="K347" s="94"/>
      <c r="L347" s="94"/>
      <c r="M347" s="154">
        <f t="shared" si="136"/>
        <v>1</v>
      </c>
      <c r="N347">
        <v>0</v>
      </c>
      <c r="O347">
        <v>0</v>
      </c>
      <c r="P347">
        <v>0</v>
      </c>
      <c r="Q347">
        <v>0</v>
      </c>
      <c r="R347">
        <v>0.75</v>
      </c>
      <c r="S347">
        <v>0.75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s="139">
        <f t="shared" si="120"/>
        <v>0</v>
      </c>
      <c r="AD347" s="140">
        <f t="shared" si="121"/>
        <v>0</v>
      </c>
      <c r="AE347" s="141">
        <f t="shared" si="118"/>
        <v>0</v>
      </c>
      <c r="AF347" s="263">
        <f t="shared" si="119"/>
        <v>0</v>
      </c>
      <c r="AG347" s="265">
        <f t="shared" si="137"/>
        <v>0</v>
      </c>
      <c r="AI347" s="37">
        <f>IFERROR(IF(M347&gt;0,(N347*CONFIGURACAO!$C$20)+(O347*CONFIGURACAO!$C$21)+(P347*CONFIGURACAO!$C$22)+(Q347*CONFIGURACAO!$C$23)+(R347*CONFIGURACAO!$C$24),""),"")</f>
        <v>15</v>
      </c>
      <c r="AJ347" s="38">
        <f>IF(S347=0,0,IF(CONFIGURACAO!$C$15="SIM",(IF(S347&gt;CONFIGURACAO!$C$16,CONFIGURACAO!$C$16*CONFIGURACAO!$C$25,S347*CONFIGURACAO!$C$25)),'PI AREA  P75'!S347*CONFIGURACAO!$C$25))</f>
        <v>7.5</v>
      </c>
      <c r="AK347" s="38">
        <f>IF(T347=0,0,IF(CONFIGURACAO!$C$17="SIM",(IF(T347&gt;CONFIGURACAO!$C$18,CONFIGURACAO!$C$18*CONFIGURACAO!$C$26,T347*CONFIGURACAO!$C$26)),'PI AREA  P75'!T347*CONFIGURACAO!$C$26))</f>
        <v>0</v>
      </c>
      <c r="AL347" s="38">
        <f>IFERROR(IF(M347&gt;0,(U347*CONFIGURACAO!$C$29)+(V347*CONFIGURACAO!$C$30),""),"")</f>
        <v>0</v>
      </c>
      <c r="AM347" s="38">
        <f>IF(W347=0,0,IF(CONFIGURACAO!$C$41="SIM",(IF(W347&gt;CONFIGURACAO!$C$41,CONFIGURACAO!$C$41*CONFIGURACAO!$C$31,W347*CONFIGURACAO!$C$31)),'PI AREA  P75'!W347*CONFIGURACAO!$C$31))</f>
        <v>0</v>
      </c>
      <c r="AN347" s="38">
        <f>IF(X347=0,0,IF(CONFIGURACAO!$C$39="SIM",(IF(X347&gt;CONFIGURACAO!$C$40,CONFIGURACAO!$C$40*CONFIGURACAO!$C$32,X347*CONFIGURACAO!$C$32)),'PI AREA  P75'!X347*CONFIGURACAO!$C$32))</f>
        <v>0</v>
      </c>
      <c r="AO347" s="38">
        <f>IFERROR(IF(M347&gt;0,(Y347*CONFIGURACAO!$C$33)+(Z347*CONFIGURACAO!$C$34)+(AA347*CONFIGURACAO!$C$35)+(AB347*CONFIGURACAO!$C$36),""),"")</f>
        <v>0</v>
      </c>
      <c r="AP347" s="38">
        <f>IF(AA347=0,0,IF(CONFIGURACAO!$C$46="SIM",(IF(AA347&gt;CONFIGURACAO!$C$47,CONFIGURACAO!$C$47*CONFIGURACAO!$C$35,AA347*CONFIGURACAO!$C$35)),'PI AREA  P75'!AA347*CONFIGURACAO!$C$35))</f>
        <v>0</v>
      </c>
      <c r="AQ347" s="38">
        <f>IF(AB347=0,0,IF(CONFIGURACAO!$C$44="SIM",(IF(AB347&gt;CONFIGURACAO!$C$45,CONFIGURACAO!$C$45*CONFIGURACAO!$C$36,AB347*CONFIGURACAO!$C$36)),'PI AREA  P75'!AB347*CONFIGURACAO!$C$36))</f>
        <v>0</v>
      </c>
      <c r="AR347" s="38">
        <f t="shared" si="138"/>
        <v>22.5</v>
      </c>
      <c r="AS347" s="68">
        <f>IF(AR347="","",$AR347-(($AS$2/CONFIGURACAO!$C$6)*$M347))</f>
        <v>-52.5</v>
      </c>
      <c r="AT347" s="73" t="str">
        <f t="shared" si="122"/>
        <v>NAO</v>
      </c>
      <c r="AU347" s="75">
        <f>IF(AR347="","",$AR347-(($AU$2/CONFIGURACAO!$C$6)*$M347))</f>
        <v>-102.5</v>
      </c>
      <c r="AV347" s="76" t="str">
        <f t="shared" si="123"/>
        <v>NAO</v>
      </c>
      <c r="AW347" s="74">
        <f>IF(AR347="","",$AR347-(($AW$2/CONFIGURACAO!$C$6)*$M347))</f>
        <v>-152.5</v>
      </c>
      <c r="AX347" s="72" t="str">
        <f t="shared" si="124"/>
        <v>NAO</v>
      </c>
      <c r="AZ347" s="39">
        <f t="shared" si="125"/>
        <v>2.1127653281124556E-3</v>
      </c>
      <c r="BA347" s="146">
        <f t="shared" si="126"/>
        <v>1.5</v>
      </c>
      <c r="BB347" s="146">
        <f t="shared" si="127"/>
        <v>1054</v>
      </c>
      <c r="BC347" s="32">
        <f t="shared" si="128"/>
        <v>1137</v>
      </c>
      <c r="BD347" s="148"/>
      <c r="BE347" s="40">
        <f t="shared" si="129"/>
        <v>0</v>
      </c>
      <c r="BF347" s="40">
        <f t="shared" si="130"/>
        <v>0</v>
      </c>
      <c r="BG347" s="40">
        <f t="shared" si="131"/>
        <v>0</v>
      </c>
      <c r="BH347" s="40">
        <f t="shared" si="132"/>
        <v>0</v>
      </c>
      <c r="BI347" s="40">
        <f t="shared" si="133"/>
        <v>7.9957356076759065E-2</v>
      </c>
      <c r="BJ347" s="40">
        <f t="shared" si="134"/>
        <v>6.9316081330868765E-2</v>
      </c>
      <c r="BK347" s="40">
        <f t="shared" si="135"/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 s="42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</row>
    <row r="348" spans="1:134" s="32" customFormat="1" ht="17" thickBot="1" x14ac:dyDescent="0.25">
      <c r="A348" s="124" t="str">
        <f>CONFIGURACAO!$C$4</f>
        <v>AREA 21</v>
      </c>
      <c r="B348" s="125">
        <v>346</v>
      </c>
      <c r="C348" s="249" t="s">
        <v>296</v>
      </c>
      <c r="D348" s="126">
        <f t="shared" si="117"/>
        <v>9</v>
      </c>
      <c r="E348" s="250" t="s">
        <v>683</v>
      </c>
      <c r="F348" s="250">
        <v>1</v>
      </c>
      <c r="G348" s="250">
        <v>1</v>
      </c>
      <c r="H348" s="250">
        <v>1</v>
      </c>
      <c r="I348" s="250">
        <v>1</v>
      </c>
      <c r="J348" s="87"/>
      <c r="K348" s="94"/>
      <c r="L348" s="94"/>
      <c r="M348" s="154">
        <f t="shared" si="136"/>
        <v>4</v>
      </c>
      <c r="N348">
        <v>0.75</v>
      </c>
      <c r="O348">
        <v>1.5</v>
      </c>
      <c r="P348">
        <v>1.75</v>
      </c>
      <c r="Q348">
        <v>0.75</v>
      </c>
      <c r="R348">
        <v>0.75</v>
      </c>
      <c r="S348">
        <v>0</v>
      </c>
      <c r="T348">
        <v>1.5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s="139">
        <f t="shared" si="120"/>
        <v>2.25</v>
      </c>
      <c r="AD348" s="140">
        <f t="shared" si="121"/>
        <v>4</v>
      </c>
      <c r="AE348" s="141">
        <f t="shared" si="118"/>
        <v>0</v>
      </c>
      <c r="AF348" s="263">
        <f t="shared" si="119"/>
        <v>0</v>
      </c>
      <c r="AG348" s="265">
        <f t="shared" si="137"/>
        <v>2.25</v>
      </c>
      <c r="AI348" s="37">
        <f>IFERROR(IF(M348&gt;0,(N348*CONFIGURACAO!$C$20)+(O348*CONFIGURACAO!$C$21)+(P348*CONFIGURACAO!$C$22)+(Q348*CONFIGURACAO!$C$23)+(R348*CONFIGURACAO!$C$24),""),"")</f>
        <v>345</v>
      </c>
      <c r="AJ348" s="38">
        <f>IF(S348=0,0,IF(CONFIGURACAO!$C$15="SIM",(IF(S348&gt;CONFIGURACAO!$C$16,CONFIGURACAO!$C$16*CONFIGURACAO!$C$25,S348*CONFIGURACAO!$C$25)),'PI AREA  P75'!S348*CONFIGURACAO!$C$25))</f>
        <v>0</v>
      </c>
      <c r="AK348" s="38">
        <f>IF(T348=0,0,IF(CONFIGURACAO!$C$17="SIM",(IF(T348&gt;CONFIGURACAO!$C$18,CONFIGURACAO!$C$18*CONFIGURACAO!$C$26,T348*CONFIGURACAO!$C$26)),'PI AREA  P75'!T348*CONFIGURACAO!$C$26))</f>
        <v>7.5</v>
      </c>
      <c r="AL348" s="38">
        <f>IFERROR(IF(M348&gt;0,(U348*CONFIGURACAO!$C$29)+(V348*CONFIGURACAO!$C$30),""),"")</f>
        <v>0</v>
      </c>
      <c r="AM348" s="38">
        <f>IF(W348=0,0,IF(CONFIGURACAO!$C$41="SIM",(IF(W348&gt;CONFIGURACAO!$C$41,CONFIGURACAO!$C$41*CONFIGURACAO!$C$31,W348*CONFIGURACAO!$C$31)),'PI AREA  P75'!W348*CONFIGURACAO!$C$31))</f>
        <v>0</v>
      </c>
      <c r="AN348" s="38">
        <f>IF(X348=0,0,IF(CONFIGURACAO!$C$39="SIM",(IF(X348&gt;CONFIGURACAO!$C$40,CONFIGURACAO!$C$40*CONFIGURACAO!$C$32,X348*CONFIGURACAO!$C$32)),'PI AREA  P75'!X348*CONFIGURACAO!$C$32))</f>
        <v>0</v>
      </c>
      <c r="AO348" s="38">
        <f>IFERROR(IF(M348&gt;0,(Y348*CONFIGURACAO!$C$33)+(Z348*CONFIGURACAO!$C$34)+(AA348*CONFIGURACAO!$C$35)+(AB348*CONFIGURACAO!$C$36),""),"")</f>
        <v>0</v>
      </c>
      <c r="AP348" s="38">
        <f>IF(AA348=0,0,IF(CONFIGURACAO!$C$46="SIM",(IF(AA348&gt;CONFIGURACAO!$C$47,CONFIGURACAO!$C$47*CONFIGURACAO!$C$35,AA348*CONFIGURACAO!$C$35)),'PI AREA  P75'!AA348*CONFIGURACAO!$C$35))</f>
        <v>0</v>
      </c>
      <c r="AQ348" s="38">
        <f>IF(AB348=0,0,IF(CONFIGURACAO!$C$44="SIM",(IF(AB348&gt;CONFIGURACAO!$C$45,CONFIGURACAO!$C$45*CONFIGURACAO!$C$36,AB348*CONFIGURACAO!$C$36)),'PI AREA  P75'!AB348*CONFIGURACAO!$C$36))</f>
        <v>0</v>
      </c>
      <c r="AR348" s="38">
        <f t="shared" si="138"/>
        <v>352.5</v>
      </c>
      <c r="AS348" s="68">
        <f>IF(AR348="","",$AR348-(($AS$2/CONFIGURACAO!$C$6)*$M348))</f>
        <v>52.5</v>
      </c>
      <c r="AT348" s="73">
        <f t="shared" si="122"/>
        <v>3</v>
      </c>
      <c r="AU348" s="75">
        <f>IF(AR348="","",$AR348-(($AU$2/CONFIGURACAO!$C$6)*$M348))</f>
        <v>-147.5</v>
      </c>
      <c r="AV348" s="76" t="str">
        <f t="shared" si="123"/>
        <v>NAO</v>
      </c>
      <c r="AW348" s="74">
        <f>IF(AR348="","",$AR348-(($AW$2/CONFIGURACAO!$C$6)*$M348))</f>
        <v>-347.5</v>
      </c>
      <c r="AX348" s="72" t="str">
        <f t="shared" si="124"/>
        <v>NAO</v>
      </c>
      <c r="AZ348" s="39">
        <f t="shared" si="125"/>
        <v>3.3099990140428463E-2</v>
      </c>
      <c r="BA348" s="146">
        <f t="shared" si="126"/>
        <v>7</v>
      </c>
      <c r="BB348" s="146">
        <f t="shared" si="127"/>
        <v>770</v>
      </c>
      <c r="BC348" s="32">
        <f t="shared" si="128"/>
        <v>800</v>
      </c>
      <c r="BD348" s="148"/>
      <c r="BE348" s="40">
        <f t="shared" si="129"/>
        <v>2.7943368107302535E-2</v>
      </c>
      <c r="BF348" s="40">
        <f t="shared" si="130"/>
        <v>5.7870370370370364E-2</v>
      </c>
      <c r="BG348" s="40">
        <f t="shared" si="131"/>
        <v>4.4964028776978422E-2</v>
      </c>
      <c r="BH348" s="40">
        <f t="shared" si="132"/>
        <v>3.0315278900565887E-2</v>
      </c>
      <c r="BI348" s="40">
        <f t="shared" si="133"/>
        <v>7.9957356076759065E-2</v>
      </c>
      <c r="BJ348" s="40">
        <f t="shared" si="134"/>
        <v>0</v>
      </c>
      <c r="BK348" s="40">
        <f t="shared" si="135"/>
        <v>0.2407704654895666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 s="42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</row>
    <row r="349" spans="1:134" s="32" customFormat="1" ht="17" thickBot="1" x14ac:dyDescent="0.25">
      <c r="A349" s="124" t="str">
        <f>CONFIGURACAO!$C$4</f>
        <v>AREA 21</v>
      </c>
      <c r="B349" s="125">
        <v>347</v>
      </c>
      <c r="C349" s="249" t="s">
        <v>296</v>
      </c>
      <c r="D349" s="126">
        <f t="shared" si="117"/>
        <v>10</v>
      </c>
      <c r="E349" s="250" t="s">
        <v>684</v>
      </c>
      <c r="F349" s="250">
        <v>1</v>
      </c>
      <c r="G349" s="250">
        <v>1</v>
      </c>
      <c r="H349" s="250">
        <v>1</v>
      </c>
      <c r="I349" s="250">
        <v>1</v>
      </c>
      <c r="J349" s="87"/>
      <c r="K349" s="94"/>
      <c r="L349" s="94"/>
      <c r="M349" s="154">
        <f t="shared" si="136"/>
        <v>4</v>
      </c>
      <c r="N349">
        <v>0</v>
      </c>
      <c r="O349">
        <v>0.75</v>
      </c>
      <c r="P349">
        <v>0</v>
      </c>
      <c r="Q349">
        <v>2</v>
      </c>
      <c r="R349">
        <v>0</v>
      </c>
      <c r="S349">
        <v>6.5</v>
      </c>
      <c r="T349">
        <v>2.25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 s="139">
        <f t="shared" si="120"/>
        <v>0.75</v>
      </c>
      <c r="AD349" s="140">
        <f t="shared" si="121"/>
        <v>0.75</v>
      </c>
      <c r="AE349" s="141">
        <f t="shared" si="118"/>
        <v>0</v>
      </c>
      <c r="AF349" s="263">
        <f t="shared" si="119"/>
        <v>0</v>
      </c>
      <c r="AG349" s="265">
        <f t="shared" si="137"/>
        <v>0.75</v>
      </c>
      <c r="AI349" s="37">
        <f>IFERROR(IF(M349&gt;0,(N349*CONFIGURACAO!$C$20)+(O349*CONFIGURACAO!$C$21)+(P349*CONFIGURACAO!$C$22)+(Q349*CONFIGURACAO!$C$23)+(R349*CONFIGURACAO!$C$24),""),"")</f>
        <v>140</v>
      </c>
      <c r="AJ349" s="38">
        <f>IF(S349=0,0,IF(CONFIGURACAO!$C$15="SIM",(IF(S349&gt;CONFIGURACAO!$C$16,CONFIGURACAO!$C$16*CONFIGURACAO!$C$25,S349*CONFIGURACAO!$C$25)),'PI AREA  P75'!S349*CONFIGURACAO!$C$25))</f>
        <v>40</v>
      </c>
      <c r="AK349" s="38">
        <f>IF(T349=0,0,IF(CONFIGURACAO!$C$17="SIM",(IF(T349&gt;CONFIGURACAO!$C$18,CONFIGURACAO!$C$18*CONFIGURACAO!$C$26,T349*CONFIGURACAO!$C$26)),'PI AREA  P75'!T349*CONFIGURACAO!$C$26))</f>
        <v>11.25</v>
      </c>
      <c r="AL349" s="38">
        <f>IFERROR(IF(M349&gt;0,(U349*CONFIGURACAO!$C$29)+(V349*CONFIGURACAO!$C$30),""),"")</f>
        <v>0</v>
      </c>
      <c r="AM349" s="38">
        <f>IF(W349=0,0,IF(CONFIGURACAO!$C$41="SIM",(IF(W349&gt;CONFIGURACAO!$C$41,CONFIGURACAO!$C$41*CONFIGURACAO!$C$31,W349*CONFIGURACAO!$C$31)),'PI AREA  P75'!W349*CONFIGURACAO!$C$31))</f>
        <v>50</v>
      </c>
      <c r="AN349" s="38">
        <f>IF(X349=0,0,IF(CONFIGURACAO!$C$39="SIM",(IF(X349&gt;CONFIGURACAO!$C$40,CONFIGURACAO!$C$40*CONFIGURACAO!$C$32,X349*CONFIGURACAO!$C$32)),'PI AREA  P75'!X349*CONFIGURACAO!$C$32))</f>
        <v>0</v>
      </c>
      <c r="AO349" s="38">
        <f>IFERROR(IF(M349&gt;0,(Y349*CONFIGURACAO!$C$33)+(Z349*CONFIGURACAO!$C$34)+(AA349*CONFIGURACAO!$C$35)+(AB349*CONFIGURACAO!$C$36),""),"")</f>
        <v>0</v>
      </c>
      <c r="AP349" s="38">
        <f>IF(AA349=0,0,IF(CONFIGURACAO!$C$46="SIM",(IF(AA349&gt;CONFIGURACAO!$C$47,CONFIGURACAO!$C$47*CONFIGURACAO!$C$35,AA349*CONFIGURACAO!$C$35)),'PI AREA  P75'!AA349*CONFIGURACAO!$C$35))</f>
        <v>0</v>
      </c>
      <c r="AQ349" s="38">
        <f>IF(AB349=0,0,IF(CONFIGURACAO!$C$44="SIM",(IF(AB349&gt;CONFIGURACAO!$C$45,CONFIGURACAO!$C$45*CONFIGURACAO!$C$36,AB349*CONFIGURACAO!$C$36)),'PI AREA  P75'!AB349*CONFIGURACAO!$C$36))</f>
        <v>0</v>
      </c>
      <c r="AR349" s="38">
        <f t="shared" si="138"/>
        <v>241.25</v>
      </c>
      <c r="AS349" s="68">
        <f>IF(AR349="","",$AR349-(($AS$2/CONFIGURACAO!$C$6)*$M349))</f>
        <v>-58.75</v>
      </c>
      <c r="AT349" s="73" t="str">
        <f t="shared" si="122"/>
        <v>NAO</v>
      </c>
      <c r="AU349" s="75">
        <f>IF(AR349="","",$AR349-(($AU$2/CONFIGURACAO!$C$6)*$M349))</f>
        <v>-258.75</v>
      </c>
      <c r="AV349" s="76" t="str">
        <f t="shared" si="123"/>
        <v>NAO</v>
      </c>
      <c r="AW349" s="74">
        <f>IF(AR349="","",$AR349-(($AW$2/CONFIGURACAO!$C$6)*$M349))</f>
        <v>-458.75</v>
      </c>
      <c r="AX349" s="72" t="str">
        <f t="shared" si="124"/>
        <v>NAO</v>
      </c>
      <c r="AZ349" s="39">
        <f t="shared" si="125"/>
        <v>2.2653539351427995E-2</v>
      </c>
      <c r="BA349" s="146">
        <f t="shared" si="126"/>
        <v>12.5</v>
      </c>
      <c r="BB349" s="146">
        <f t="shared" si="127"/>
        <v>570</v>
      </c>
      <c r="BC349" s="32">
        <f t="shared" si="128"/>
        <v>891</v>
      </c>
      <c r="BD349" s="148"/>
      <c r="BE349" s="40">
        <f t="shared" si="129"/>
        <v>0</v>
      </c>
      <c r="BF349" s="40">
        <f t="shared" si="130"/>
        <v>2.8935185185185182E-2</v>
      </c>
      <c r="BG349" s="40">
        <f t="shared" si="131"/>
        <v>0</v>
      </c>
      <c r="BH349" s="40">
        <f t="shared" si="132"/>
        <v>8.084074373484236E-2</v>
      </c>
      <c r="BI349" s="40">
        <f t="shared" si="133"/>
        <v>0</v>
      </c>
      <c r="BJ349" s="40">
        <f t="shared" si="134"/>
        <v>0.60073937153419588</v>
      </c>
      <c r="BK349" s="40">
        <f t="shared" si="135"/>
        <v>0.3611556982343499</v>
      </c>
      <c r="BL349">
        <v>0</v>
      </c>
      <c r="BM349">
        <v>0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0</v>
      </c>
      <c r="BT349" s="42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</row>
    <row r="350" spans="1:134" s="32" customFormat="1" ht="17" thickBot="1" x14ac:dyDescent="0.25">
      <c r="A350" s="124" t="str">
        <f>CONFIGURACAO!$C$4</f>
        <v>AREA 21</v>
      </c>
      <c r="B350" s="125">
        <v>348</v>
      </c>
      <c r="C350" s="249" t="s">
        <v>296</v>
      </c>
      <c r="D350" s="126">
        <f t="shared" si="117"/>
        <v>11</v>
      </c>
      <c r="E350" s="250" t="s">
        <v>685</v>
      </c>
      <c r="F350" s="250">
        <v>0</v>
      </c>
      <c r="G350" s="250">
        <v>0</v>
      </c>
      <c r="H350" s="250">
        <v>1</v>
      </c>
      <c r="I350" s="250">
        <v>1</v>
      </c>
      <c r="J350" s="87"/>
      <c r="K350" s="94"/>
      <c r="L350" s="94"/>
      <c r="M350" s="154">
        <f t="shared" si="136"/>
        <v>2</v>
      </c>
      <c r="N350">
        <v>0</v>
      </c>
      <c r="O350">
        <v>0</v>
      </c>
      <c r="P350">
        <v>2.25</v>
      </c>
      <c r="Q350">
        <v>0</v>
      </c>
      <c r="R350">
        <v>0</v>
      </c>
      <c r="S350">
        <v>0.75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1</v>
      </c>
      <c r="AB350">
        <v>0</v>
      </c>
      <c r="AC350" s="139">
        <f t="shared" si="120"/>
        <v>0</v>
      </c>
      <c r="AD350" s="140">
        <f t="shared" si="121"/>
        <v>2.25</v>
      </c>
      <c r="AE350" s="141">
        <f t="shared" si="118"/>
        <v>0</v>
      </c>
      <c r="AF350" s="263">
        <f t="shared" si="119"/>
        <v>0</v>
      </c>
      <c r="AG350" s="265">
        <f t="shared" si="137"/>
        <v>0</v>
      </c>
      <c r="AI350" s="37">
        <f>IFERROR(IF(M350&gt;0,(N350*CONFIGURACAO!$C$20)+(O350*CONFIGURACAO!$C$21)+(P350*CONFIGURACAO!$C$22)+(Q350*CONFIGURACAO!$C$23)+(R350*CONFIGURACAO!$C$24),""),"")</f>
        <v>135</v>
      </c>
      <c r="AJ350" s="38">
        <f>IF(S350=0,0,IF(CONFIGURACAO!$C$15="SIM",(IF(S350&gt;CONFIGURACAO!$C$16,CONFIGURACAO!$C$16*CONFIGURACAO!$C$25,S350*CONFIGURACAO!$C$25)),'PI AREA  P75'!S350*CONFIGURACAO!$C$25))</f>
        <v>7.5</v>
      </c>
      <c r="AK350" s="38">
        <f>IF(T350=0,0,IF(CONFIGURACAO!$C$17="SIM",(IF(T350&gt;CONFIGURACAO!$C$18,CONFIGURACAO!$C$18*CONFIGURACAO!$C$26,T350*CONFIGURACAO!$C$26)),'PI AREA  P75'!T350*CONFIGURACAO!$C$26))</f>
        <v>0</v>
      </c>
      <c r="AL350" s="38">
        <f>IFERROR(IF(M350&gt;0,(U350*CONFIGURACAO!$C$29)+(V350*CONFIGURACAO!$C$30),""),"")</f>
        <v>0</v>
      </c>
      <c r="AM350" s="38">
        <f>IF(W350=0,0,IF(CONFIGURACAO!$C$41="SIM",(IF(W350&gt;CONFIGURACAO!$C$41,CONFIGURACAO!$C$41*CONFIGURACAO!$C$31,W350*CONFIGURACAO!$C$31)),'PI AREA  P75'!W350*CONFIGURACAO!$C$31))</f>
        <v>50</v>
      </c>
      <c r="AN350" s="38">
        <f>IF(X350=0,0,IF(CONFIGURACAO!$C$39="SIM",(IF(X350&gt;CONFIGURACAO!$C$40,CONFIGURACAO!$C$40*CONFIGURACAO!$C$32,X350*CONFIGURACAO!$C$32)),'PI AREA  P75'!X350*CONFIGURACAO!$C$32))</f>
        <v>0</v>
      </c>
      <c r="AO350" s="38">
        <f>IFERROR(IF(M350&gt;0,(Y350*CONFIGURACAO!$C$33)+(Z350*CONFIGURACAO!$C$34)+(AA350*CONFIGURACAO!$C$35)+(AB350*CONFIGURACAO!$C$36),""),"")</f>
        <v>25</v>
      </c>
      <c r="AP350" s="38">
        <f>IF(AA350=0,0,IF(CONFIGURACAO!$C$46="SIM",(IF(AA350&gt;CONFIGURACAO!$C$47,CONFIGURACAO!$C$47*CONFIGURACAO!$C$35,AA350*CONFIGURACAO!$C$35)),'PI AREA  P75'!AA350*CONFIGURACAO!$C$35))</f>
        <v>25</v>
      </c>
      <c r="AQ350" s="38">
        <f>IF(AB350=0,0,IF(CONFIGURACAO!$C$44="SIM",(IF(AB350&gt;CONFIGURACAO!$C$45,CONFIGURACAO!$C$45*CONFIGURACAO!$C$36,AB350*CONFIGURACAO!$C$36)),'PI AREA  P75'!AB350*CONFIGURACAO!$C$36))</f>
        <v>0</v>
      </c>
      <c r="AR350" s="38">
        <f t="shared" si="138"/>
        <v>242.5</v>
      </c>
      <c r="AS350" s="68">
        <f>IF(AR350="","",$AR350-(($AS$2/CONFIGURACAO!$C$6)*$M350))</f>
        <v>92.5</v>
      </c>
      <c r="AT350" s="73">
        <f t="shared" si="122"/>
        <v>3</v>
      </c>
      <c r="AU350" s="75">
        <f>IF(AR350="","",$AR350-(($AU$2/CONFIGURACAO!$C$6)*$M350))</f>
        <v>-7.5</v>
      </c>
      <c r="AV350" s="76" t="str">
        <f t="shared" si="123"/>
        <v>NAO</v>
      </c>
      <c r="AW350" s="74">
        <f>IF(AR350="","",$AR350-(($AW$2/CONFIGURACAO!$C$6)*$M350))</f>
        <v>-107.5</v>
      </c>
      <c r="AX350" s="72" t="str">
        <f t="shared" si="124"/>
        <v>NAO</v>
      </c>
      <c r="AZ350" s="39">
        <f t="shared" si="125"/>
        <v>2.2770915202989798E-2</v>
      </c>
      <c r="BA350" s="146">
        <f t="shared" si="126"/>
        <v>5</v>
      </c>
      <c r="BB350" s="146">
        <f t="shared" si="127"/>
        <v>855</v>
      </c>
      <c r="BC350" s="32">
        <f t="shared" si="128"/>
        <v>888</v>
      </c>
      <c r="BD350" s="148"/>
      <c r="BE350" s="40">
        <f t="shared" si="129"/>
        <v>0</v>
      </c>
      <c r="BF350" s="40">
        <f t="shared" si="130"/>
        <v>0</v>
      </c>
      <c r="BG350" s="40">
        <f t="shared" si="131"/>
        <v>5.7810894141829397E-2</v>
      </c>
      <c r="BH350" s="40">
        <f t="shared" si="132"/>
        <v>0</v>
      </c>
      <c r="BI350" s="40">
        <f t="shared" si="133"/>
        <v>0</v>
      </c>
      <c r="BJ350" s="40">
        <f t="shared" si="134"/>
        <v>6.9316081330868765E-2</v>
      </c>
      <c r="BK350" s="40">
        <f t="shared" si="135"/>
        <v>0</v>
      </c>
      <c r="BL350">
        <v>0</v>
      </c>
      <c r="BM350">
        <v>0</v>
      </c>
      <c r="BN350">
        <v>1</v>
      </c>
      <c r="BO350">
        <v>0</v>
      </c>
      <c r="BP350">
        <v>0</v>
      </c>
      <c r="BQ350">
        <v>0</v>
      </c>
      <c r="BR350">
        <v>1</v>
      </c>
      <c r="BS350">
        <v>0</v>
      </c>
      <c r="BT350" s="42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</row>
    <row r="351" spans="1:134" s="32" customFormat="1" ht="17" thickBot="1" x14ac:dyDescent="0.25">
      <c r="A351" s="124" t="str">
        <f>CONFIGURACAO!$C$4</f>
        <v>AREA 21</v>
      </c>
      <c r="B351" s="125">
        <v>349</v>
      </c>
      <c r="C351" s="249" t="s">
        <v>296</v>
      </c>
      <c r="D351" s="126">
        <f t="shared" si="117"/>
        <v>12</v>
      </c>
      <c r="E351" s="250" t="s">
        <v>686</v>
      </c>
      <c r="F351" s="250">
        <v>1</v>
      </c>
      <c r="G351" s="250">
        <v>1</v>
      </c>
      <c r="H351" s="250">
        <v>1</v>
      </c>
      <c r="I351" s="250">
        <v>1</v>
      </c>
      <c r="J351" s="87"/>
      <c r="K351" s="94"/>
      <c r="L351" s="94"/>
      <c r="M351" s="154">
        <f t="shared" si="136"/>
        <v>4</v>
      </c>
      <c r="N351">
        <v>0.75</v>
      </c>
      <c r="O351">
        <v>3.75</v>
      </c>
      <c r="P351">
        <v>1.75</v>
      </c>
      <c r="Q351">
        <v>1.5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s="139">
        <f t="shared" si="120"/>
        <v>4.5</v>
      </c>
      <c r="AD351" s="140">
        <f t="shared" si="121"/>
        <v>6.25</v>
      </c>
      <c r="AE351" s="141">
        <f t="shared" si="118"/>
        <v>0</v>
      </c>
      <c r="AF351" s="263">
        <f t="shared" si="119"/>
        <v>0</v>
      </c>
      <c r="AG351" s="265">
        <f t="shared" si="137"/>
        <v>4.5</v>
      </c>
      <c r="AI351" s="37">
        <f>IFERROR(IF(M351&gt;0,(N351*CONFIGURACAO!$C$20)+(O351*CONFIGURACAO!$C$21)+(P351*CONFIGURACAO!$C$22)+(Q351*CONFIGURACAO!$C$23)+(R351*CONFIGURACAO!$C$24),""),"")</f>
        <v>540</v>
      </c>
      <c r="AJ351" s="38">
        <f>IF(S351=0,0,IF(CONFIGURACAO!$C$15="SIM",(IF(S351&gt;CONFIGURACAO!$C$16,CONFIGURACAO!$C$16*CONFIGURACAO!$C$25,S351*CONFIGURACAO!$C$25)),'PI AREA  P75'!S351*CONFIGURACAO!$C$25))</f>
        <v>0</v>
      </c>
      <c r="AK351" s="38">
        <f>IF(T351=0,0,IF(CONFIGURACAO!$C$17="SIM",(IF(T351&gt;CONFIGURACAO!$C$18,CONFIGURACAO!$C$18*CONFIGURACAO!$C$26,T351*CONFIGURACAO!$C$26)),'PI AREA  P75'!T351*CONFIGURACAO!$C$26))</f>
        <v>0</v>
      </c>
      <c r="AL351" s="38">
        <f>IFERROR(IF(M351&gt;0,(U351*CONFIGURACAO!$C$29)+(V351*CONFIGURACAO!$C$30),""),"")</f>
        <v>0</v>
      </c>
      <c r="AM351" s="38">
        <f>IF(W351=0,0,IF(CONFIGURACAO!$C$41="SIM",(IF(W351&gt;CONFIGURACAO!$C$41,CONFIGURACAO!$C$41*CONFIGURACAO!$C$31,W351*CONFIGURACAO!$C$31)),'PI AREA  P75'!W351*CONFIGURACAO!$C$31))</f>
        <v>0</v>
      </c>
      <c r="AN351" s="38">
        <f>IF(X351=0,0,IF(CONFIGURACAO!$C$39="SIM",(IF(X351&gt;CONFIGURACAO!$C$40,CONFIGURACAO!$C$40*CONFIGURACAO!$C$32,X351*CONFIGURACAO!$C$32)),'PI AREA  P75'!X351*CONFIGURACAO!$C$32))</f>
        <v>0</v>
      </c>
      <c r="AO351" s="38">
        <f>IFERROR(IF(M351&gt;0,(Y351*CONFIGURACAO!$C$33)+(Z351*CONFIGURACAO!$C$34)+(AA351*CONFIGURACAO!$C$35)+(AB351*CONFIGURACAO!$C$36),""),"")</f>
        <v>0</v>
      </c>
      <c r="AP351" s="38">
        <f>IF(AA351=0,0,IF(CONFIGURACAO!$C$46="SIM",(IF(AA351&gt;CONFIGURACAO!$C$47,CONFIGURACAO!$C$47*CONFIGURACAO!$C$35,AA351*CONFIGURACAO!$C$35)),'PI AREA  P75'!AA351*CONFIGURACAO!$C$35))</f>
        <v>0</v>
      </c>
      <c r="AQ351" s="38">
        <f>IF(AB351=0,0,IF(CONFIGURACAO!$C$44="SIM",(IF(AB351&gt;CONFIGURACAO!$C$45,CONFIGURACAO!$C$45*CONFIGURACAO!$C$36,AB351*CONFIGURACAO!$C$36)),'PI AREA  P75'!AB351*CONFIGURACAO!$C$36))</f>
        <v>0</v>
      </c>
      <c r="AR351" s="38">
        <f t="shared" si="138"/>
        <v>540</v>
      </c>
      <c r="AS351" s="68">
        <f>IF(AR351="","",$AR351-(($AS$2/CONFIGURACAO!$C$6)*$M351))</f>
        <v>240</v>
      </c>
      <c r="AT351" s="73">
        <f t="shared" si="122"/>
        <v>3</v>
      </c>
      <c r="AU351" s="75">
        <f>IF(AR351="","",$AR351-(($AU$2/CONFIGURACAO!$C$6)*$M351))</f>
        <v>40</v>
      </c>
      <c r="AV351" s="76">
        <f t="shared" si="123"/>
        <v>4</v>
      </c>
      <c r="AW351" s="74">
        <f>IF(AR351="","",$AR351-(($AW$2/CONFIGURACAO!$C$6)*$M351))</f>
        <v>-160</v>
      </c>
      <c r="AX351" s="72" t="str">
        <f t="shared" si="124"/>
        <v>NAO</v>
      </c>
      <c r="AZ351" s="39">
        <f t="shared" si="125"/>
        <v>5.0706367874698927E-2</v>
      </c>
      <c r="BA351" s="146">
        <f t="shared" si="126"/>
        <v>7.75</v>
      </c>
      <c r="BB351" s="146">
        <f t="shared" si="127"/>
        <v>747</v>
      </c>
      <c r="BC351" s="32">
        <f t="shared" si="128"/>
        <v>662</v>
      </c>
      <c r="BD351" s="148"/>
      <c r="BE351" s="40">
        <f t="shared" si="129"/>
        <v>2.7943368107302535E-2</v>
      </c>
      <c r="BF351" s="40">
        <f t="shared" si="130"/>
        <v>0.14467592592592593</v>
      </c>
      <c r="BG351" s="40">
        <f t="shared" si="131"/>
        <v>4.4964028776978422E-2</v>
      </c>
      <c r="BH351" s="40">
        <f t="shared" si="132"/>
        <v>6.0630557801131774E-2</v>
      </c>
      <c r="BI351" s="40">
        <f t="shared" si="133"/>
        <v>0</v>
      </c>
      <c r="BJ351" s="40">
        <f t="shared" si="134"/>
        <v>0</v>
      </c>
      <c r="BK351" s="40">
        <f t="shared" si="135"/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 s="42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</row>
    <row r="352" spans="1:134" s="32" customFormat="1" ht="17" thickBot="1" x14ac:dyDescent="0.25">
      <c r="A352" s="124" t="str">
        <f>CONFIGURACAO!$C$4</f>
        <v>AREA 21</v>
      </c>
      <c r="B352" s="125">
        <v>350</v>
      </c>
      <c r="C352" s="249" t="s">
        <v>296</v>
      </c>
      <c r="D352" s="126">
        <f t="shared" si="117"/>
        <v>13</v>
      </c>
      <c r="E352" s="250" t="s">
        <v>687</v>
      </c>
      <c r="F352" s="250">
        <v>1</v>
      </c>
      <c r="G352" s="250">
        <v>1</v>
      </c>
      <c r="H352" s="250">
        <v>1</v>
      </c>
      <c r="I352" s="250">
        <v>1</v>
      </c>
      <c r="J352" s="87"/>
      <c r="K352" s="94"/>
      <c r="L352" s="94"/>
      <c r="M352" s="154">
        <f t="shared" si="136"/>
        <v>4</v>
      </c>
      <c r="N352">
        <v>0</v>
      </c>
      <c r="O352">
        <v>0</v>
      </c>
      <c r="P352">
        <v>0</v>
      </c>
      <c r="Q352">
        <v>0.75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s="139">
        <f t="shared" si="120"/>
        <v>0</v>
      </c>
      <c r="AD352" s="140">
        <f t="shared" si="121"/>
        <v>0</v>
      </c>
      <c r="AE352" s="141">
        <f t="shared" si="118"/>
        <v>0</v>
      </c>
      <c r="AF352" s="263">
        <f t="shared" si="119"/>
        <v>0</v>
      </c>
      <c r="AG352" s="265">
        <f t="shared" si="137"/>
        <v>0</v>
      </c>
      <c r="AI352" s="37">
        <f>IFERROR(IF(M352&gt;0,(N352*CONFIGURACAO!$C$20)+(O352*CONFIGURACAO!$C$21)+(P352*CONFIGURACAO!$C$22)+(Q352*CONFIGURACAO!$C$23)+(R352*CONFIGURACAO!$C$24),""),"")</f>
        <v>30</v>
      </c>
      <c r="AJ352" s="38">
        <f>IF(S352=0,0,IF(CONFIGURACAO!$C$15="SIM",(IF(S352&gt;CONFIGURACAO!$C$16,CONFIGURACAO!$C$16*CONFIGURACAO!$C$25,S352*CONFIGURACAO!$C$25)),'PI AREA  P75'!S352*CONFIGURACAO!$C$25))</f>
        <v>0</v>
      </c>
      <c r="AK352" s="38">
        <f>IF(T352=0,0,IF(CONFIGURACAO!$C$17="SIM",(IF(T352&gt;CONFIGURACAO!$C$18,CONFIGURACAO!$C$18*CONFIGURACAO!$C$26,T352*CONFIGURACAO!$C$26)),'PI AREA  P75'!T352*CONFIGURACAO!$C$26))</f>
        <v>0</v>
      </c>
      <c r="AL352" s="38">
        <f>IFERROR(IF(M352&gt;0,(U352*CONFIGURACAO!$C$29)+(V352*CONFIGURACAO!$C$30),""),"")</f>
        <v>0</v>
      </c>
      <c r="AM352" s="38">
        <f>IF(W352=0,0,IF(CONFIGURACAO!$C$41="SIM",(IF(W352&gt;CONFIGURACAO!$C$41,CONFIGURACAO!$C$41*CONFIGURACAO!$C$31,W352*CONFIGURACAO!$C$31)),'PI AREA  P75'!W352*CONFIGURACAO!$C$31))</f>
        <v>0</v>
      </c>
      <c r="AN352" s="38">
        <f>IF(X352=0,0,IF(CONFIGURACAO!$C$39="SIM",(IF(X352&gt;CONFIGURACAO!$C$40,CONFIGURACAO!$C$40*CONFIGURACAO!$C$32,X352*CONFIGURACAO!$C$32)),'PI AREA  P75'!X352*CONFIGURACAO!$C$32))</f>
        <v>0</v>
      </c>
      <c r="AO352" s="38">
        <f>IFERROR(IF(M352&gt;0,(Y352*CONFIGURACAO!$C$33)+(Z352*CONFIGURACAO!$C$34)+(AA352*CONFIGURACAO!$C$35)+(AB352*CONFIGURACAO!$C$36),""),"")</f>
        <v>0</v>
      </c>
      <c r="AP352" s="38">
        <f>IF(AA352=0,0,IF(CONFIGURACAO!$C$46="SIM",(IF(AA352&gt;CONFIGURACAO!$C$47,CONFIGURACAO!$C$47*CONFIGURACAO!$C$35,AA352*CONFIGURACAO!$C$35)),'PI AREA  P75'!AA352*CONFIGURACAO!$C$35))</f>
        <v>0</v>
      </c>
      <c r="AQ352" s="38">
        <f>IF(AB352=0,0,IF(CONFIGURACAO!$C$44="SIM",(IF(AB352&gt;CONFIGURACAO!$C$45,CONFIGURACAO!$C$45*CONFIGURACAO!$C$36,AB352*CONFIGURACAO!$C$36)),'PI AREA  P75'!AB352*CONFIGURACAO!$C$36))</f>
        <v>0</v>
      </c>
      <c r="AR352" s="38">
        <f t="shared" si="138"/>
        <v>30</v>
      </c>
      <c r="AS352" s="68">
        <f>IF(AR352="","",$AR352-(($AS$2/CONFIGURACAO!$C$6)*$M352))</f>
        <v>-270</v>
      </c>
      <c r="AT352" s="73" t="str">
        <f t="shared" si="122"/>
        <v>NAO</v>
      </c>
      <c r="AU352" s="75">
        <f>IF(AR352="","",$AR352-(($AU$2/CONFIGURACAO!$C$6)*$M352))</f>
        <v>-470</v>
      </c>
      <c r="AV352" s="76" t="str">
        <f t="shared" si="123"/>
        <v>NAO</v>
      </c>
      <c r="AW352" s="74">
        <f>IF(AR352="","",$AR352-(($AW$2/CONFIGURACAO!$C$6)*$M352))</f>
        <v>-670</v>
      </c>
      <c r="AX352" s="72" t="str">
        <f t="shared" si="124"/>
        <v>NAO</v>
      </c>
      <c r="AZ352" s="39">
        <f t="shared" si="125"/>
        <v>2.8170204374832739E-3</v>
      </c>
      <c r="BA352" s="146">
        <f t="shared" si="126"/>
        <v>0.75</v>
      </c>
      <c r="BB352" s="146">
        <f t="shared" si="127"/>
        <v>1112</v>
      </c>
      <c r="BC352" s="32">
        <f t="shared" si="128"/>
        <v>1128</v>
      </c>
      <c r="BD352" s="148"/>
      <c r="BE352" s="40">
        <f t="shared" si="129"/>
        <v>0</v>
      </c>
      <c r="BF352" s="40">
        <f t="shared" si="130"/>
        <v>0</v>
      </c>
      <c r="BG352" s="40">
        <f t="shared" si="131"/>
        <v>0</v>
      </c>
      <c r="BH352" s="40">
        <f t="shared" si="132"/>
        <v>3.0315278900565887E-2</v>
      </c>
      <c r="BI352" s="40">
        <f t="shared" si="133"/>
        <v>0</v>
      </c>
      <c r="BJ352" s="40">
        <f t="shared" si="134"/>
        <v>0</v>
      </c>
      <c r="BK352" s="40">
        <f t="shared" si="135"/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 s="4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</row>
    <row r="353" spans="1:134" s="32" customFormat="1" ht="17" thickBot="1" x14ac:dyDescent="0.25">
      <c r="A353" s="124" t="str">
        <f>CONFIGURACAO!$C$4</f>
        <v>AREA 21</v>
      </c>
      <c r="B353" s="125">
        <v>351</v>
      </c>
      <c r="C353" s="249" t="s">
        <v>296</v>
      </c>
      <c r="D353" s="126">
        <f t="shared" si="117"/>
        <v>14</v>
      </c>
      <c r="E353" s="250" t="s">
        <v>688</v>
      </c>
      <c r="F353" s="250">
        <v>1</v>
      </c>
      <c r="G353" s="250">
        <v>1</v>
      </c>
      <c r="H353" s="250">
        <v>1</v>
      </c>
      <c r="I353" s="250">
        <v>1</v>
      </c>
      <c r="J353" s="87"/>
      <c r="K353" s="94"/>
      <c r="L353" s="94"/>
      <c r="M353" s="154">
        <f t="shared" si="136"/>
        <v>4</v>
      </c>
      <c r="N353">
        <v>0.75</v>
      </c>
      <c r="O353">
        <v>3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 s="139">
        <f t="shared" si="120"/>
        <v>3.75</v>
      </c>
      <c r="AD353" s="140">
        <f t="shared" si="121"/>
        <v>3.75</v>
      </c>
      <c r="AE353" s="141">
        <f t="shared" si="118"/>
        <v>0</v>
      </c>
      <c r="AF353" s="263">
        <f t="shared" si="119"/>
        <v>0</v>
      </c>
      <c r="AG353" s="265">
        <f t="shared" si="137"/>
        <v>3.75</v>
      </c>
      <c r="AI353" s="37">
        <f>IFERROR(IF(M353&gt;0,(N353*CONFIGURACAO!$C$20)+(O353*CONFIGURACAO!$C$21)+(P353*CONFIGURACAO!$C$22)+(Q353*CONFIGURACAO!$C$23)+(R353*CONFIGURACAO!$C$24),""),"")</f>
        <v>315</v>
      </c>
      <c r="AJ353" s="38">
        <f>IF(S353=0,0,IF(CONFIGURACAO!$C$15="SIM",(IF(S353&gt;CONFIGURACAO!$C$16,CONFIGURACAO!$C$16*CONFIGURACAO!$C$25,S353*CONFIGURACAO!$C$25)),'PI AREA  P75'!S353*CONFIGURACAO!$C$25))</f>
        <v>0</v>
      </c>
      <c r="AK353" s="38">
        <f>IF(T353=0,0,IF(CONFIGURACAO!$C$17="SIM",(IF(T353&gt;CONFIGURACAO!$C$18,CONFIGURACAO!$C$18*CONFIGURACAO!$C$26,T353*CONFIGURACAO!$C$26)),'PI AREA  P75'!T353*CONFIGURACAO!$C$26))</f>
        <v>0</v>
      </c>
      <c r="AL353" s="38">
        <f>IFERROR(IF(M353&gt;0,(U353*CONFIGURACAO!$C$29)+(V353*CONFIGURACAO!$C$30),""),"")</f>
        <v>0</v>
      </c>
      <c r="AM353" s="38">
        <f>IF(W353=0,0,IF(CONFIGURACAO!$C$41="SIM",(IF(W353&gt;CONFIGURACAO!$C$41,CONFIGURACAO!$C$41*CONFIGURACAO!$C$31,W353*CONFIGURACAO!$C$31)),'PI AREA  P75'!W353*CONFIGURACAO!$C$31))</f>
        <v>50</v>
      </c>
      <c r="AN353" s="38">
        <f>IF(X353=0,0,IF(CONFIGURACAO!$C$39="SIM",(IF(X353&gt;CONFIGURACAO!$C$40,CONFIGURACAO!$C$40*CONFIGURACAO!$C$32,X353*CONFIGURACAO!$C$32)),'PI AREA  P75'!X353*CONFIGURACAO!$C$32))</f>
        <v>0</v>
      </c>
      <c r="AO353" s="38">
        <f>IFERROR(IF(M353&gt;0,(Y353*CONFIGURACAO!$C$33)+(Z353*CONFIGURACAO!$C$34)+(AA353*CONFIGURACAO!$C$35)+(AB353*CONFIGURACAO!$C$36),""),"")</f>
        <v>0</v>
      </c>
      <c r="AP353" s="38">
        <f>IF(AA353=0,0,IF(CONFIGURACAO!$C$46="SIM",(IF(AA353&gt;CONFIGURACAO!$C$47,CONFIGURACAO!$C$47*CONFIGURACAO!$C$35,AA353*CONFIGURACAO!$C$35)),'PI AREA  P75'!AA353*CONFIGURACAO!$C$35))</f>
        <v>0</v>
      </c>
      <c r="AQ353" s="38">
        <f>IF(AB353=0,0,IF(CONFIGURACAO!$C$44="SIM",(IF(AB353&gt;CONFIGURACAO!$C$45,CONFIGURACAO!$C$45*CONFIGURACAO!$C$36,AB353*CONFIGURACAO!$C$36)),'PI AREA  P75'!AB353*CONFIGURACAO!$C$36))</f>
        <v>0</v>
      </c>
      <c r="AR353" s="38">
        <f t="shared" si="138"/>
        <v>365</v>
      </c>
      <c r="AS353" s="68">
        <f>IF(AR353="","",$AR353-(($AS$2/CONFIGURACAO!$C$6)*$M353))</f>
        <v>65</v>
      </c>
      <c r="AT353" s="73">
        <f t="shared" si="122"/>
        <v>3</v>
      </c>
      <c r="AU353" s="75">
        <f>IF(AR353="","",$AR353-(($AU$2/CONFIGURACAO!$C$6)*$M353))</f>
        <v>-135</v>
      </c>
      <c r="AV353" s="76" t="str">
        <f t="shared" si="123"/>
        <v>NAO</v>
      </c>
      <c r="AW353" s="74">
        <f>IF(AR353="","",$AR353-(($AW$2/CONFIGURACAO!$C$6)*$M353))</f>
        <v>-335</v>
      </c>
      <c r="AX353" s="72" t="str">
        <f t="shared" si="124"/>
        <v>NAO</v>
      </c>
      <c r="AZ353" s="39">
        <f t="shared" si="125"/>
        <v>3.4273748656046502E-2</v>
      </c>
      <c r="BA353" s="146">
        <f t="shared" si="126"/>
        <v>4.75</v>
      </c>
      <c r="BB353" s="146">
        <f t="shared" si="127"/>
        <v>868</v>
      </c>
      <c r="BC353" s="32">
        <f t="shared" si="128"/>
        <v>790</v>
      </c>
      <c r="BD353" s="148"/>
      <c r="BE353" s="40">
        <f t="shared" si="129"/>
        <v>2.7943368107302535E-2</v>
      </c>
      <c r="BF353" s="40">
        <f t="shared" si="130"/>
        <v>0.11574074074074073</v>
      </c>
      <c r="BG353" s="40">
        <f t="shared" si="131"/>
        <v>0</v>
      </c>
      <c r="BH353" s="40">
        <f t="shared" si="132"/>
        <v>0</v>
      </c>
      <c r="BI353" s="40">
        <f t="shared" si="133"/>
        <v>0</v>
      </c>
      <c r="BJ353" s="40">
        <f t="shared" si="134"/>
        <v>0</v>
      </c>
      <c r="BK353" s="40">
        <f t="shared" si="135"/>
        <v>0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 s="42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</row>
    <row r="354" spans="1:134" s="32" customFormat="1" ht="17" thickBot="1" x14ac:dyDescent="0.25">
      <c r="A354" s="124" t="str">
        <f>CONFIGURACAO!$C$4</f>
        <v>AREA 21</v>
      </c>
      <c r="B354" s="125">
        <v>352</v>
      </c>
      <c r="C354" s="249" t="s">
        <v>296</v>
      </c>
      <c r="D354" s="126">
        <f t="shared" si="117"/>
        <v>15</v>
      </c>
      <c r="E354" s="250" t="s">
        <v>689</v>
      </c>
      <c r="F354" s="250">
        <v>1</v>
      </c>
      <c r="G354" s="250">
        <v>1</v>
      </c>
      <c r="H354" s="250">
        <v>1</v>
      </c>
      <c r="I354" s="250">
        <v>1</v>
      </c>
      <c r="J354" s="87"/>
      <c r="K354" s="94"/>
      <c r="L354" s="94"/>
      <c r="M354" s="154">
        <f t="shared" si="136"/>
        <v>4</v>
      </c>
      <c r="N354">
        <v>0</v>
      </c>
      <c r="O354">
        <v>0.75</v>
      </c>
      <c r="P354">
        <v>1</v>
      </c>
      <c r="Q354">
        <v>0</v>
      </c>
      <c r="R354">
        <v>0</v>
      </c>
      <c r="S354">
        <v>0.75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s="139">
        <f t="shared" si="120"/>
        <v>0.75</v>
      </c>
      <c r="AD354" s="140">
        <f t="shared" si="121"/>
        <v>1.75</v>
      </c>
      <c r="AE354" s="141">
        <f t="shared" si="118"/>
        <v>0</v>
      </c>
      <c r="AF354" s="263">
        <f t="shared" si="119"/>
        <v>0</v>
      </c>
      <c r="AG354" s="265">
        <f t="shared" si="137"/>
        <v>0.75</v>
      </c>
      <c r="AI354" s="37">
        <f>IFERROR(IF(M354&gt;0,(N354*CONFIGURACAO!$C$20)+(O354*CONFIGURACAO!$C$21)+(P354*CONFIGURACAO!$C$22)+(Q354*CONFIGURACAO!$C$23)+(R354*CONFIGURACAO!$C$24),""),"")</f>
        <v>120</v>
      </c>
      <c r="AJ354" s="38">
        <f>IF(S354=0,0,IF(CONFIGURACAO!$C$15="SIM",(IF(S354&gt;CONFIGURACAO!$C$16,CONFIGURACAO!$C$16*CONFIGURACAO!$C$25,S354*CONFIGURACAO!$C$25)),'PI AREA  P75'!S354*CONFIGURACAO!$C$25))</f>
        <v>7.5</v>
      </c>
      <c r="AK354" s="38">
        <f>IF(T354=0,0,IF(CONFIGURACAO!$C$17="SIM",(IF(T354&gt;CONFIGURACAO!$C$18,CONFIGURACAO!$C$18*CONFIGURACAO!$C$26,T354*CONFIGURACAO!$C$26)),'PI AREA  P75'!T354*CONFIGURACAO!$C$26))</f>
        <v>0</v>
      </c>
      <c r="AL354" s="38">
        <f>IFERROR(IF(M354&gt;0,(U354*CONFIGURACAO!$C$29)+(V354*CONFIGURACAO!$C$30),""),"")</f>
        <v>0</v>
      </c>
      <c r="AM354" s="38">
        <f>IF(W354=0,0,IF(CONFIGURACAO!$C$41="SIM",(IF(W354&gt;CONFIGURACAO!$C$41,CONFIGURACAO!$C$41*CONFIGURACAO!$C$31,W354*CONFIGURACAO!$C$31)),'PI AREA  P75'!W354*CONFIGURACAO!$C$31))</f>
        <v>0</v>
      </c>
      <c r="AN354" s="38">
        <f>IF(X354=0,0,IF(CONFIGURACAO!$C$39="SIM",(IF(X354&gt;CONFIGURACAO!$C$40,CONFIGURACAO!$C$40*CONFIGURACAO!$C$32,X354*CONFIGURACAO!$C$32)),'PI AREA  P75'!X354*CONFIGURACAO!$C$32))</f>
        <v>0</v>
      </c>
      <c r="AO354" s="38">
        <f>IFERROR(IF(M354&gt;0,(Y354*CONFIGURACAO!$C$33)+(Z354*CONFIGURACAO!$C$34)+(AA354*CONFIGURACAO!$C$35)+(AB354*CONFIGURACAO!$C$36),""),"")</f>
        <v>0</v>
      </c>
      <c r="AP354" s="38">
        <f>IF(AA354=0,0,IF(CONFIGURACAO!$C$46="SIM",(IF(AA354&gt;CONFIGURACAO!$C$47,CONFIGURACAO!$C$47*CONFIGURACAO!$C$35,AA354*CONFIGURACAO!$C$35)),'PI AREA  P75'!AA354*CONFIGURACAO!$C$35))</f>
        <v>0</v>
      </c>
      <c r="AQ354" s="38">
        <f>IF(AB354=0,0,IF(CONFIGURACAO!$C$44="SIM",(IF(AB354&gt;CONFIGURACAO!$C$45,CONFIGURACAO!$C$45*CONFIGURACAO!$C$36,AB354*CONFIGURACAO!$C$36)),'PI AREA  P75'!AB354*CONFIGURACAO!$C$36))</f>
        <v>0</v>
      </c>
      <c r="AR354" s="38">
        <f t="shared" si="138"/>
        <v>127.5</v>
      </c>
      <c r="AS354" s="68">
        <f>IF(AR354="","",$AR354-(($AS$2/CONFIGURACAO!$C$6)*$M354))</f>
        <v>-172.5</v>
      </c>
      <c r="AT354" s="73" t="str">
        <f t="shared" si="122"/>
        <v>NAO</v>
      </c>
      <c r="AU354" s="75">
        <f>IF(AR354="","",$AR354-(($AU$2/CONFIGURACAO!$C$6)*$M354))</f>
        <v>-372.5</v>
      </c>
      <c r="AV354" s="76" t="str">
        <f t="shared" si="123"/>
        <v>NAO</v>
      </c>
      <c r="AW354" s="74">
        <f>IF(AR354="","",$AR354-(($AW$2/CONFIGURACAO!$C$6)*$M354))</f>
        <v>-572.5</v>
      </c>
      <c r="AX354" s="72" t="str">
        <f t="shared" si="124"/>
        <v>NAO</v>
      </c>
      <c r="AZ354" s="39">
        <f t="shared" si="125"/>
        <v>1.1972336859303915E-2</v>
      </c>
      <c r="BA354" s="146">
        <f t="shared" si="126"/>
        <v>2.5</v>
      </c>
      <c r="BB354" s="146">
        <f t="shared" si="127"/>
        <v>986</v>
      </c>
      <c r="BC354" s="32">
        <f t="shared" si="128"/>
        <v>1005</v>
      </c>
      <c r="BD354" s="148"/>
      <c r="BE354" s="40">
        <f t="shared" si="129"/>
        <v>0</v>
      </c>
      <c r="BF354" s="40">
        <f t="shared" si="130"/>
        <v>2.8935185185185182E-2</v>
      </c>
      <c r="BG354" s="40">
        <f t="shared" si="131"/>
        <v>2.5693730729701953E-2</v>
      </c>
      <c r="BH354" s="40">
        <f t="shared" si="132"/>
        <v>0</v>
      </c>
      <c r="BI354" s="40">
        <f t="shared" si="133"/>
        <v>0</v>
      </c>
      <c r="BJ354" s="40">
        <f t="shared" si="134"/>
        <v>6.9316081330868765E-2</v>
      </c>
      <c r="BK354" s="40">
        <f t="shared" si="135"/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 s="42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</row>
    <row r="355" spans="1:134" s="32" customFormat="1" ht="17" thickBot="1" x14ac:dyDescent="0.25">
      <c r="A355" s="124" t="str">
        <f>CONFIGURACAO!$C$4</f>
        <v>AREA 21</v>
      </c>
      <c r="B355" s="125">
        <v>353</v>
      </c>
      <c r="C355" s="249" t="s">
        <v>297</v>
      </c>
      <c r="D355" s="126">
        <f t="shared" si="117"/>
        <v>1</v>
      </c>
      <c r="E355" s="250" t="s">
        <v>690</v>
      </c>
      <c r="F355" s="250">
        <v>0</v>
      </c>
      <c r="G355" s="250">
        <v>0</v>
      </c>
      <c r="H355" s="250">
        <v>0</v>
      </c>
      <c r="I355" s="250">
        <v>1</v>
      </c>
      <c r="J355" s="87"/>
      <c r="K355" s="94"/>
      <c r="L355" s="94"/>
      <c r="M355" s="154">
        <f t="shared" si="136"/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s="139">
        <f t="shared" si="120"/>
        <v>0</v>
      </c>
      <c r="AD355" s="140">
        <f t="shared" si="121"/>
        <v>0</v>
      </c>
      <c r="AE355" s="141">
        <f t="shared" si="118"/>
        <v>0</v>
      </c>
      <c r="AF355" s="263">
        <f t="shared" si="119"/>
        <v>0</v>
      </c>
      <c r="AG355" s="265">
        <f t="shared" si="137"/>
        <v>0</v>
      </c>
      <c r="AI355" s="37">
        <f>IFERROR(IF(M355&gt;0,(N355*CONFIGURACAO!$C$20)+(O355*CONFIGURACAO!$C$21)+(P355*CONFIGURACAO!$C$22)+(Q355*CONFIGURACAO!$C$23)+(R355*CONFIGURACAO!$C$24),""),"")</f>
        <v>0</v>
      </c>
      <c r="AJ355" s="38">
        <f>IF(S355=0,0,IF(CONFIGURACAO!$C$15="SIM",(IF(S355&gt;CONFIGURACAO!$C$16,CONFIGURACAO!$C$16*CONFIGURACAO!$C$25,S355*CONFIGURACAO!$C$25)),'PI AREA  P75'!S355*CONFIGURACAO!$C$25))</f>
        <v>0</v>
      </c>
      <c r="AK355" s="38">
        <f>IF(T355=0,0,IF(CONFIGURACAO!$C$17="SIM",(IF(T355&gt;CONFIGURACAO!$C$18,CONFIGURACAO!$C$18*CONFIGURACAO!$C$26,T355*CONFIGURACAO!$C$26)),'PI AREA  P75'!T355*CONFIGURACAO!$C$26))</f>
        <v>0</v>
      </c>
      <c r="AL355" s="38">
        <f>IFERROR(IF(M355&gt;0,(U355*CONFIGURACAO!$C$29)+(V355*CONFIGURACAO!$C$30),""),"")</f>
        <v>0</v>
      </c>
      <c r="AM355" s="38">
        <f>IF(W355=0,0,IF(CONFIGURACAO!$C$41="SIM",(IF(W355&gt;CONFIGURACAO!$C$41,CONFIGURACAO!$C$41*CONFIGURACAO!$C$31,W355*CONFIGURACAO!$C$31)),'PI AREA  P75'!W355*CONFIGURACAO!$C$31))</f>
        <v>0</v>
      </c>
      <c r="AN355" s="38">
        <f>IF(X355=0,0,IF(CONFIGURACAO!$C$39="SIM",(IF(X355&gt;CONFIGURACAO!$C$40,CONFIGURACAO!$C$40*CONFIGURACAO!$C$32,X355*CONFIGURACAO!$C$32)),'PI AREA  P75'!X355*CONFIGURACAO!$C$32))</f>
        <v>0</v>
      </c>
      <c r="AO355" s="38">
        <f>IFERROR(IF(M355&gt;0,(Y355*CONFIGURACAO!$C$33)+(Z355*CONFIGURACAO!$C$34)+(AA355*CONFIGURACAO!$C$35)+(AB355*CONFIGURACAO!$C$36),""),"")</f>
        <v>0</v>
      </c>
      <c r="AP355" s="38">
        <f>IF(AA355=0,0,IF(CONFIGURACAO!$C$46="SIM",(IF(AA355&gt;CONFIGURACAO!$C$47,CONFIGURACAO!$C$47*CONFIGURACAO!$C$35,AA355*CONFIGURACAO!$C$35)),'PI AREA  P75'!AA355*CONFIGURACAO!$C$35))</f>
        <v>0</v>
      </c>
      <c r="AQ355" s="38">
        <f>IF(AB355=0,0,IF(CONFIGURACAO!$C$44="SIM",(IF(AB355&gt;CONFIGURACAO!$C$45,CONFIGURACAO!$C$45*CONFIGURACAO!$C$36,AB355*CONFIGURACAO!$C$36)),'PI AREA  P75'!AB355*CONFIGURACAO!$C$36))</f>
        <v>0</v>
      </c>
      <c r="AR355" s="38">
        <f t="shared" si="138"/>
        <v>0</v>
      </c>
      <c r="AS355" s="68">
        <f>IF(AR355="","",$AR355-(($AS$2/CONFIGURACAO!$C$6)*$M355))</f>
        <v>-75</v>
      </c>
      <c r="AT355" s="73" t="str">
        <f t="shared" si="122"/>
        <v>NAO</v>
      </c>
      <c r="AU355" s="75">
        <f>IF(AR355="","",$AR355-(($AU$2/CONFIGURACAO!$C$6)*$M355))</f>
        <v>-125</v>
      </c>
      <c r="AV355" s="76" t="str">
        <f t="shared" si="123"/>
        <v>NAO</v>
      </c>
      <c r="AW355" s="74">
        <f>IF(AR355="","",$AR355-(($AW$2/CONFIGURACAO!$C$6)*$M355))</f>
        <v>-175</v>
      </c>
      <c r="AX355" s="72" t="str">
        <f t="shared" si="124"/>
        <v>NAO</v>
      </c>
      <c r="AZ355" s="39">
        <f t="shared" si="125"/>
        <v>0</v>
      </c>
      <c r="BA355" s="146">
        <f t="shared" si="126"/>
        <v>0</v>
      </c>
      <c r="BB355" s="146">
        <f t="shared" si="127"/>
        <v>1158</v>
      </c>
      <c r="BC355" s="32">
        <f t="shared" si="128"/>
        <v>1158</v>
      </c>
      <c r="BD355" s="148"/>
      <c r="BE355" s="40">
        <f t="shared" si="129"/>
        <v>0</v>
      </c>
      <c r="BF355" s="40">
        <f t="shared" si="130"/>
        <v>0</v>
      </c>
      <c r="BG355" s="40">
        <f t="shared" si="131"/>
        <v>0</v>
      </c>
      <c r="BH355" s="40">
        <f t="shared" si="132"/>
        <v>0</v>
      </c>
      <c r="BI355" s="40">
        <f t="shared" si="133"/>
        <v>0</v>
      </c>
      <c r="BJ355" s="40">
        <f t="shared" si="134"/>
        <v>0</v>
      </c>
      <c r="BK355" s="40">
        <f t="shared" si="135"/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 s="42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</row>
    <row r="356" spans="1:134" s="32" customFormat="1" ht="17" thickBot="1" x14ac:dyDescent="0.25">
      <c r="A356" s="124" t="str">
        <f>CONFIGURACAO!$C$4</f>
        <v>AREA 21</v>
      </c>
      <c r="B356" s="125">
        <v>354</v>
      </c>
      <c r="C356" s="249" t="s">
        <v>297</v>
      </c>
      <c r="D356" s="126">
        <f t="shared" si="117"/>
        <v>2</v>
      </c>
      <c r="E356" s="250" t="s">
        <v>691</v>
      </c>
      <c r="F356" s="250">
        <v>0</v>
      </c>
      <c r="G356" s="250">
        <v>0</v>
      </c>
      <c r="H356" s="250">
        <v>0</v>
      </c>
      <c r="I356" s="250">
        <v>1</v>
      </c>
      <c r="J356" s="87"/>
      <c r="K356" s="94"/>
      <c r="L356" s="94"/>
      <c r="M356" s="154">
        <f t="shared" si="136"/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s="139">
        <f t="shared" si="120"/>
        <v>0</v>
      </c>
      <c r="AD356" s="140">
        <f t="shared" si="121"/>
        <v>0</v>
      </c>
      <c r="AE356" s="141">
        <f t="shared" si="118"/>
        <v>0</v>
      </c>
      <c r="AF356" s="263">
        <f t="shared" si="119"/>
        <v>0</v>
      </c>
      <c r="AG356" s="265">
        <f t="shared" si="137"/>
        <v>0</v>
      </c>
      <c r="AI356" s="37">
        <f>IFERROR(IF(M356&gt;0,(N356*CONFIGURACAO!$C$20)+(O356*CONFIGURACAO!$C$21)+(P356*CONFIGURACAO!$C$22)+(Q356*CONFIGURACAO!$C$23)+(R356*CONFIGURACAO!$C$24),""),"")</f>
        <v>0</v>
      </c>
      <c r="AJ356" s="38">
        <f>IF(S356=0,0,IF(CONFIGURACAO!$C$15="SIM",(IF(S356&gt;CONFIGURACAO!$C$16,CONFIGURACAO!$C$16*CONFIGURACAO!$C$25,S356*CONFIGURACAO!$C$25)),'PI AREA  P75'!S356*CONFIGURACAO!$C$25))</f>
        <v>0</v>
      </c>
      <c r="AK356" s="38">
        <f>IF(T356=0,0,IF(CONFIGURACAO!$C$17="SIM",(IF(T356&gt;CONFIGURACAO!$C$18,CONFIGURACAO!$C$18*CONFIGURACAO!$C$26,T356*CONFIGURACAO!$C$26)),'PI AREA  P75'!T356*CONFIGURACAO!$C$26))</f>
        <v>0</v>
      </c>
      <c r="AL356" s="38">
        <f>IFERROR(IF(M356&gt;0,(U356*CONFIGURACAO!$C$29)+(V356*CONFIGURACAO!$C$30),""),"")</f>
        <v>0</v>
      </c>
      <c r="AM356" s="38">
        <f>IF(W356=0,0,IF(CONFIGURACAO!$C$41="SIM",(IF(W356&gt;CONFIGURACAO!$C$41,CONFIGURACAO!$C$41*CONFIGURACAO!$C$31,W356*CONFIGURACAO!$C$31)),'PI AREA  P75'!W356*CONFIGURACAO!$C$31))</f>
        <v>0</v>
      </c>
      <c r="AN356" s="38">
        <f>IF(X356=0,0,IF(CONFIGURACAO!$C$39="SIM",(IF(X356&gt;CONFIGURACAO!$C$40,CONFIGURACAO!$C$40*CONFIGURACAO!$C$32,X356*CONFIGURACAO!$C$32)),'PI AREA  P75'!X356*CONFIGURACAO!$C$32))</f>
        <v>0</v>
      </c>
      <c r="AO356" s="38">
        <f>IFERROR(IF(M356&gt;0,(Y356*CONFIGURACAO!$C$33)+(Z356*CONFIGURACAO!$C$34)+(AA356*CONFIGURACAO!$C$35)+(AB356*CONFIGURACAO!$C$36),""),"")</f>
        <v>0</v>
      </c>
      <c r="AP356" s="38">
        <f>IF(AA356=0,0,IF(CONFIGURACAO!$C$46="SIM",(IF(AA356&gt;CONFIGURACAO!$C$47,CONFIGURACAO!$C$47*CONFIGURACAO!$C$35,AA356*CONFIGURACAO!$C$35)),'PI AREA  P75'!AA356*CONFIGURACAO!$C$35))</f>
        <v>0</v>
      </c>
      <c r="AQ356" s="38">
        <f>IF(AB356=0,0,IF(CONFIGURACAO!$C$44="SIM",(IF(AB356&gt;CONFIGURACAO!$C$45,CONFIGURACAO!$C$45*CONFIGURACAO!$C$36,AB356*CONFIGURACAO!$C$36)),'PI AREA  P75'!AB356*CONFIGURACAO!$C$36))</f>
        <v>0</v>
      </c>
      <c r="AR356" s="38">
        <f t="shared" si="138"/>
        <v>0</v>
      </c>
      <c r="AS356" s="68">
        <f>IF(AR356="","",$AR356-(($AS$2/CONFIGURACAO!$C$6)*$M356))</f>
        <v>-75</v>
      </c>
      <c r="AT356" s="73" t="str">
        <f t="shared" si="122"/>
        <v>NAO</v>
      </c>
      <c r="AU356" s="75">
        <f>IF(AR356="","",$AR356-(($AU$2/CONFIGURACAO!$C$6)*$M356))</f>
        <v>-125</v>
      </c>
      <c r="AV356" s="76" t="str">
        <f t="shared" si="123"/>
        <v>NAO</v>
      </c>
      <c r="AW356" s="74">
        <f>IF(AR356="","",$AR356-(($AW$2/CONFIGURACAO!$C$6)*$M356))</f>
        <v>-175</v>
      </c>
      <c r="AX356" s="72" t="str">
        <f t="shared" si="124"/>
        <v>NAO</v>
      </c>
      <c r="AZ356" s="39">
        <f t="shared" si="125"/>
        <v>0</v>
      </c>
      <c r="BA356" s="146">
        <f t="shared" si="126"/>
        <v>0</v>
      </c>
      <c r="BB356" s="146">
        <f t="shared" si="127"/>
        <v>1158</v>
      </c>
      <c r="BC356" s="32">
        <f t="shared" si="128"/>
        <v>1158</v>
      </c>
      <c r="BD356" s="148"/>
      <c r="BE356" s="40">
        <f t="shared" si="129"/>
        <v>0</v>
      </c>
      <c r="BF356" s="40">
        <f t="shared" si="130"/>
        <v>0</v>
      </c>
      <c r="BG356" s="40">
        <f t="shared" si="131"/>
        <v>0</v>
      </c>
      <c r="BH356" s="40">
        <f t="shared" si="132"/>
        <v>0</v>
      </c>
      <c r="BI356" s="40">
        <f t="shared" si="133"/>
        <v>0</v>
      </c>
      <c r="BJ356" s="40">
        <f t="shared" si="134"/>
        <v>0</v>
      </c>
      <c r="BK356" s="40">
        <f t="shared" si="135"/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 s="42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</row>
    <row r="357" spans="1:134" s="32" customFormat="1" ht="17" thickBot="1" x14ac:dyDescent="0.25">
      <c r="A357" s="124" t="str">
        <f>CONFIGURACAO!$C$4</f>
        <v>AREA 21</v>
      </c>
      <c r="B357" s="125">
        <v>355</v>
      </c>
      <c r="C357" s="249" t="s">
        <v>297</v>
      </c>
      <c r="D357" s="126">
        <f t="shared" si="117"/>
        <v>3</v>
      </c>
      <c r="E357" s="250" t="s">
        <v>692</v>
      </c>
      <c r="F357" s="250">
        <v>0</v>
      </c>
      <c r="G357" s="250">
        <v>0</v>
      </c>
      <c r="H357" s="250">
        <v>0</v>
      </c>
      <c r="I357" s="250">
        <v>1</v>
      </c>
      <c r="J357" s="87"/>
      <c r="K357" s="94"/>
      <c r="L357" s="94"/>
      <c r="M357" s="154">
        <f t="shared" si="136"/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s="139">
        <f t="shared" si="120"/>
        <v>0</v>
      </c>
      <c r="AD357" s="140">
        <f t="shared" si="121"/>
        <v>0</v>
      </c>
      <c r="AE357" s="141">
        <f t="shared" si="118"/>
        <v>0</v>
      </c>
      <c r="AF357" s="263">
        <f t="shared" si="119"/>
        <v>0</v>
      </c>
      <c r="AG357" s="265">
        <f t="shared" si="137"/>
        <v>0</v>
      </c>
      <c r="AI357" s="37">
        <f>IFERROR(IF(M357&gt;0,(N357*CONFIGURACAO!$C$20)+(O357*CONFIGURACAO!$C$21)+(P357*CONFIGURACAO!$C$22)+(Q357*CONFIGURACAO!$C$23)+(R357*CONFIGURACAO!$C$24),""),"")</f>
        <v>0</v>
      </c>
      <c r="AJ357" s="38">
        <f>IF(S357=0,0,IF(CONFIGURACAO!$C$15="SIM",(IF(S357&gt;CONFIGURACAO!$C$16,CONFIGURACAO!$C$16*CONFIGURACAO!$C$25,S357*CONFIGURACAO!$C$25)),'PI AREA  P75'!S357*CONFIGURACAO!$C$25))</f>
        <v>0</v>
      </c>
      <c r="AK357" s="38">
        <f>IF(T357=0,0,IF(CONFIGURACAO!$C$17="SIM",(IF(T357&gt;CONFIGURACAO!$C$18,CONFIGURACAO!$C$18*CONFIGURACAO!$C$26,T357*CONFIGURACAO!$C$26)),'PI AREA  P75'!T357*CONFIGURACAO!$C$26))</f>
        <v>0</v>
      </c>
      <c r="AL357" s="38">
        <f>IFERROR(IF(M357&gt;0,(U357*CONFIGURACAO!$C$29)+(V357*CONFIGURACAO!$C$30),""),"")</f>
        <v>0</v>
      </c>
      <c r="AM357" s="38">
        <f>IF(W357=0,0,IF(CONFIGURACAO!$C$41="SIM",(IF(W357&gt;CONFIGURACAO!$C$41,CONFIGURACAO!$C$41*CONFIGURACAO!$C$31,W357*CONFIGURACAO!$C$31)),'PI AREA  P75'!W357*CONFIGURACAO!$C$31))</f>
        <v>0</v>
      </c>
      <c r="AN357" s="38">
        <f>IF(X357=0,0,IF(CONFIGURACAO!$C$39="SIM",(IF(X357&gt;CONFIGURACAO!$C$40,CONFIGURACAO!$C$40*CONFIGURACAO!$C$32,X357*CONFIGURACAO!$C$32)),'PI AREA  P75'!X357*CONFIGURACAO!$C$32))</f>
        <v>0</v>
      </c>
      <c r="AO357" s="38">
        <f>IFERROR(IF(M357&gt;0,(Y357*CONFIGURACAO!$C$33)+(Z357*CONFIGURACAO!$C$34)+(AA357*CONFIGURACAO!$C$35)+(AB357*CONFIGURACAO!$C$36),""),"")</f>
        <v>0</v>
      </c>
      <c r="AP357" s="38">
        <f>IF(AA357=0,0,IF(CONFIGURACAO!$C$46="SIM",(IF(AA357&gt;CONFIGURACAO!$C$47,CONFIGURACAO!$C$47*CONFIGURACAO!$C$35,AA357*CONFIGURACAO!$C$35)),'PI AREA  P75'!AA357*CONFIGURACAO!$C$35))</f>
        <v>0</v>
      </c>
      <c r="AQ357" s="38">
        <f>IF(AB357=0,0,IF(CONFIGURACAO!$C$44="SIM",(IF(AB357&gt;CONFIGURACAO!$C$45,CONFIGURACAO!$C$45*CONFIGURACAO!$C$36,AB357*CONFIGURACAO!$C$36)),'PI AREA  P75'!AB357*CONFIGURACAO!$C$36))</f>
        <v>0</v>
      </c>
      <c r="AR357" s="38">
        <f t="shared" si="138"/>
        <v>0</v>
      </c>
      <c r="AS357" s="68">
        <f>IF(AR357="","",$AR357-(($AS$2/CONFIGURACAO!$C$6)*$M357))</f>
        <v>-75</v>
      </c>
      <c r="AT357" s="73" t="str">
        <f t="shared" si="122"/>
        <v>NAO</v>
      </c>
      <c r="AU357" s="75">
        <f>IF(AR357="","",$AR357-(($AU$2/CONFIGURACAO!$C$6)*$M357))</f>
        <v>-125</v>
      </c>
      <c r="AV357" s="76" t="str">
        <f t="shared" si="123"/>
        <v>NAO</v>
      </c>
      <c r="AW357" s="74">
        <f>IF(AR357="","",$AR357-(($AW$2/CONFIGURACAO!$C$6)*$M357))</f>
        <v>-175</v>
      </c>
      <c r="AX357" s="72" t="str">
        <f t="shared" si="124"/>
        <v>NAO</v>
      </c>
      <c r="AZ357" s="39">
        <f t="shared" si="125"/>
        <v>0</v>
      </c>
      <c r="BA357" s="146">
        <f t="shared" si="126"/>
        <v>0</v>
      </c>
      <c r="BB357" s="146">
        <f t="shared" si="127"/>
        <v>1158</v>
      </c>
      <c r="BC357" s="32">
        <f t="shared" si="128"/>
        <v>1158</v>
      </c>
      <c r="BD357" s="148"/>
      <c r="BE357" s="40">
        <f t="shared" si="129"/>
        <v>0</v>
      </c>
      <c r="BF357" s="40">
        <f t="shared" si="130"/>
        <v>0</v>
      </c>
      <c r="BG357" s="40">
        <f t="shared" si="131"/>
        <v>0</v>
      </c>
      <c r="BH357" s="40">
        <f t="shared" si="132"/>
        <v>0</v>
      </c>
      <c r="BI357" s="40">
        <f t="shared" si="133"/>
        <v>0</v>
      </c>
      <c r="BJ357" s="40">
        <f t="shared" si="134"/>
        <v>0</v>
      </c>
      <c r="BK357" s="40">
        <f t="shared" si="135"/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 s="42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</row>
    <row r="358" spans="1:134" s="32" customFormat="1" ht="17" thickBot="1" x14ac:dyDescent="0.25">
      <c r="A358" s="124" t="str">
        <f>CONFIGURACAO!$C$4</f>
        <v>AREA 21</v>
      </c>
      <c r="B358" s="125">
        <v>356</v>
      </c>
      <c r="C358" s="249" t="s">
        <v>297</v>
      </c>
      <c r="D358" s="126">
        <f t="shared" si="117"/>
        <v>4</v>
      </c>
      <c r="E358" s="250" t="s">
        <v>693</v>
      </c>
      <c r="F358" s="250">
        <v>0</v>
      </c>
      <c r="G358" s="250">
        <v>0</v>
      </c>
      <c r="H358" s="250">
        <v>0</v>
      </c>
      <c r="I358" s="250">
        <v>1</v>
      </c>
      <c r="J358" s="87"/>
      <c r="K358" s="94"/>
      <c r="L358" s="94"/>
      <c r="M358" s="154">
        <f t="shared" si="136"/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0.75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s="139">
        <f t="shared" si="120"/>
        <v>0</v>
      </c>
      <c r="AD358" s="140">
        <f t="shared" si="121"/>
        <v>0</v>
      </c>
      <c r="AE358" s="141">
        <f t="shared" si="118"/>
        <v>0</v>
      </c>
      <c r="AF358" s="263">
        <f t="shared" si="119"/>
        <v>0</v>
      </c>
      <c r="AG358" s="265">
        <f t="shared" si="137"/>
        <v>0</v>
      </c>
      <c r="AI358" s="37">
        <f>IFERROR(IF(M358&gt;0,(N358*CONFIGURACAO!$C$20)+(O358*CONFIGURACAO!$C$21)+(P358*CONFIGURACAO!$C$22)+(Q358*CONFIGURACAO!$C$23)+(R358*CONFIGURACAO!$C$24),""),"")</f>
        <v>0</v>
      </c>
      <c r="AJ358" s="38">
        <f>IF(S358=0,0,IF(CONFIGURACAO!$C$15="SIM",(IF(S358&gt;CONFIGURACAO!$C$16,CONFIGURACAO!$C$16*CONFIGURACAO!$C$25,S358*CONFIGURACAO!$C$25)),'PI AREA  P75'!S358*CONFIGURACAO!$C$25))</f>
        <v>7.5</v>
      </c>
      <c r="AK358" s="38">
        <f>IF(T358=0,0,IF(CONFIGURACAO!$C$17="SIM",(IF(T358&gt;CONFIGURACAO!$C$18,CONFIGURACAO!$C$18*CONFIGURACAO!$C$26,T358*CONFIGURACAO!$C$26)),'PI AREA  P75'!T358*CONFIGURACAO!$C$26))</f>
        <v>0</v>
      </c>
      <c r="AL358" s="38">
        <f>IFERROR(IF(M358&gt;0,(U358*CONFIGURACAO!$C$29)+(V358*CONFIGURACAO!$C$30),""),"")</f>
        <v>0</v>
      </c>
      <c r="AM358" s="38">
        <f>IF(W358=0,0,IF(CONFIGURACAO!$C$41="SIM",(IF(W358&gt;CONFIGURACAO!$C$41,CONFIGURACAO!$C$41*CONFIGURACAO!$C$31,W358*CONFIGURACAO!$C$31)),'PI AREA  P75'!W358*CONFIGURACAO!$C$31))</f>
        <v>0</v>
      </c>
      <c r="AN358" s="38">
        <f>IF(X358=0,0,IF(CONFIGURACAO!$C$39="SIM",(IF(X358&gt;CONFIGURACAO!$C$40,CONFIGURACAO!$C$40*CONFIGURACAO!$C$32,X358*CONFIGURACAO!$C$32)),'PI AREA  P75'!X358*CONFIGURACAO!$C$32))</f>
        <v>0</v>
      </c>
      <c r="AO358" s="38">
        <f>IFERROR(IF(M358&gt;0,(Y358*CONFIGURACAO!$C$33)+(Z358*CONFIGURACAO!$C$34)+(AA358*CONFIGURACAO!$C$35)+(AB358*CONFIGURACAO!$C$36),""),"")</f>
        <v>0</v>
      </c>
      <c r="AP358" s="38">
        <f>IF(AA358=0,0,IF(CONFIGURACAO!$C$46="SIM",(IF(AA358&gt;CONFIGURACAO!$C$47,CONFIGURACAO!$C$47*CONFIGURACAO!$C$35,AA358*CONFIGURACAO!$C$35)),'PI AREA  P75'!AA358*CONFIGURACAO!$C$35))</f>
        <v>0</v>
      </c>
      <c r="AQ358" s="38">
        <f>IF(AB358=0,0,IF(CONFIGURACAO!$C$44="SIM",(IF(AB358&gt;CONFIGURACAO!$C$45,CONFIGURACAO!$C$45*CONFIGURACAO!$C$36,AB358*CONFIGURACAO!$C$36)),'PI AREA  P75'!AB358*CONFIGURACAO!$C$36))</f>
        <v>0</v>
      </c>
      <c r="AR358" s="38">
        <f t="shared" si="138"/>
        <v>7.5</v>
      </c>
      <c r="AS358" s="68">
        <f>IF(AR358="","",$AR358-(($AS$2/CONFIGURACAO!$C$6)*$M358))</f>
        <v>-67.5</v>
      </c>
      <c r="AT358" s="73" t="str">
        <f t="shared" si="122"/>
        <v>NAO</v>
      </c>
      <c r="AU358" s="75">
        <f>IF(AR358="","",$AR358-(($AU$2/CONFIGURACAO!$C$6)*$M358))</f>
        <v>-117.5</v>
      </c>
      <c r="AV358" s="76" t="str">
        <f t="shared" si="123"/>
        <v>NAO</v>
      </c>
      <c r="AW358" s="74">
        <f>IF(AR358="","",$AR358-(($AW$2/CONFIGURACAO!$C$6)*$M358))</f>
        <v>-167.5</v>
      </c>
      <c r="AX358" s="72" t="str">
        <f t="shared" si="124"/>
        <v>NAO</v>
      </c>
      <c r="AZ358" s="39">
        <f t="shared" si="125"/>
        <v>7.0425510937081849E-4</v>
      </c>
      <c r="BA358" s="146">
        <f t="shared" si="126"/>
        <v>0.75</v>
      </c>
      <c r="BB358" s="146">
        <f t="shared" si="127"/>
        <v>1112</v>
      </c>
      <c r="BC358" s="32">
        <f t="shared" si="128"/>
        <v>1151</v>
      </c>
      <c r="BD358" s="148"/>
      <c r="BE358" s="40">
        <f t="shared" si="129"/>
        <v>0</v>
      </c>
      <c r="BF358" s="40">
        <f t="shared" si="130"/>
        <v>0</v>
      </c>
      <c r="BG358" s="40">
        <f t="shared" si="131"/>
        <v>0</v>
      </c>
      <c r="BH358" s="40">
        <f t="shared" si="132"/>
        <v>0</v>
      </c>
      <c r="BI358" s="40">
        <f t="shared" si="133"/>
        <v>0</v>
      </c>
      <c r="BJ358" s="40">
        <f t="shared" si="134"/>
        <v>6.9316081330868765E-2</v>
      </c>
      <c r="BK358" s="40">
        <f t="shared" si="135"/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 s="42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</row>
    <row r="359" spans="1:134" s="32" customFormat="1" ht="17" thickBot="1" x14ac:dyDescent="0.25">
      <c r="A359" s="124" t="str">
        <f>CONFIGURACAO!$C$4</f>
        <v>AREA 21</v>
      </c>
      <c r="B359" s="125">
        <v>357</v>
      </c>
      <c r="C359" s="249" t="s">
        <v>297</v>
      </c>
      <c r="D359" s="126">
        <f t="shared" si="117"/>
        <v>5</v>
      </c>
      <c r="E359" s="250" t="s">
        <v>694</v>
      </c>
      <c r="F359" s="250">
        <v>0</v>
      </c>
      <c r="G359" s="250">
        <v>0</v>
      </c>
      <c r="H359" s="250">
        <v>0</v>
      </c>
      <c r="I359" s="250">
        <v>1</v>
      </c>
      <c r="J359" s="87"/>
      <c r="K359" s="94"/>
      <c r="L359" s="94"/>
      <c r="M359" s="154">
        <f t="shared" si="136"/>
        <v>1</v>
      </c>
      <c r="N359">
        <v>2.25</v>
      </c>
      <c r="O359">
        <v>0.75</v>
      </c>
      <c r="P359">
        <v>1.5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s="139">
        <f t="shared" si="120"/>
        <v>3</v>
      </c>
      <c r="AD359" s="140">
        <f t="shared" si="121"/>
        <v>4.5</v>
      </c>
      <c r="AE359" s="141">
        <f t="shared" si="118"/>
        <v>0</v>
      </c>
      <c r="AF359" s="263">
        <f t="shared" si="119"/>
        <v>0</v>
      </c>
      <c r="AG359" s="265">
        <f t="shared" si="137"/>
        <v>3</v>
      </c>
      <c r="AI359" s="37">
        <f>IFERROR(IF(M359&gt;0,(N359*CONFIGURACAO!$C$20)+(O359*CONFIGURACAO!$C$21)+(P359*CONFIGURACAO!$C$22)+(Q359*CONFIGURACAO!$C$23)+(R359*CONFIGURACAO!$C$24),""),"")</f>
        <v>375</v>
      </c>
      <c r="AJ359" s="38">
        <f>IF(S359=0,0,IF(CONFIGURACAO!$C$15="SIM",(IF(S359&gt;CONFIGURACAO!$C$16,CONFIGURACAO!$C$16*CONFIGURACAO!$C$25,S359*CONFIGURACAO!$C$25)),'PI AREA  P75'!S359*CONFIGURACAO!$C$25))</f>
        <v>0</v>
      </c>
      <c r="AK359" s="38">
        <f>IF(T359=0,0,IF(CONFIGURACAO!$C$17="SIM",(IF(T359&gt;CONFIGURACAO!$C$18,CONFIGURACAO!$C$18*CONFIGURACAO!$C$26,T359*CONFIGURACAO!$C$26)),'PI AREA  P75'!T359*CONFIGURACAO!$C$26))</f>
        <v>0</v>
      </c>
      <c r="AL359" s="38">
        <f>IFERROR(IF(M359&gt;0,(U359*CONFIGURACAO!$C$29)+(V359*CONFIGURACAO!$C$30),""),"")</f>
        <v>0</v>
      </c>
      <c r="AM359" s="38">
        <f>IF(W359=0,0,IF(CONFIGURACAO!$C$41="SIM",(IF(W359&gt;CONFIGURACAO!$C$41,CONFIGURACAO!$C$41*CONFIGURACAO!$C$31,W359*CONFIGURACAO!$C$31)),'PI AREA  P75'!W359*CONFIGURACAO!$C$31))</f>
        <v>0</v>
      </c>
      <c r="AN359" s="38">
        <f>IF(X359=0,0,IF(CONFIGURACAO!$C$39="SIM",(IF(X359&gt;CONFIGURACAO!$C$40,CONFIGURACAO!$C$40*CONFIGURACAO!$C$32,X359*CONFIGURACAO!$C$32)),'PI AREA  P75'!X359*CONFIGURACAO!$C$32))</f>
        <v>0</v>
      </c>
      <c r="AO359" s="38">
        <f>IFERROR(IF(M359&gt;0,(Y359*CONFIGURACAO!$C$33)+(Z359*CONFIGURACAO!$C$34)+(AA359*CONFIGURACAO!$C$35)+(AB359*CONFIGURACAO!$C$36),""),"")</f>
        <v>0</v>
      </c>
      <c r="AP359" s="38">
        <f>IF(AA359=0,0,IF(CONFIGURACAO!$C$46="SIM",(IF(AA359&gt;CONFIGURACAO!$C$47,CONFIGURACAO!$C$47*CONFIGURACAO!$C$35,AA359*CONFIGURACAO!$C$35)),'PI AREA  P75'!AA359*CONFIGURACAO!$C$35))</f>
        <v>0</v>
      </c>
      <c r="AQ359" s="38">
        <f>IF(AB359=0,0,IF(CONFIGURACAO!$C$44="SIM",(IF(AB359&gt;CONFIGURACAO!$C$45,CONFIGURACAO!$C$45*CONFIGURACAO!$C$36,AB359*CONFIGURACAO!$C$36)),'PI AREA  P75'!AB359*CONFIGURACAO!$C$36))</f>
        <v>0</v>
      </c>
      <c r="AR359" s="38">
        <f t="shared" si="138"/>
        <v>375</v>
      </c>
      <c r="AS359" s="68">
        <f>IF(AR359="","",$AR359-(($AS$2/CONFIGURACAO!$C$6)*$M359))</f>
        <v>300</v>
      </c>
      <c r="AT359" s="73">
        <f t="shared" si="122"/>
        <v>3</v>
      </c>
      <c r="AU359" s="75">
        <f>IF(AR359="","",$AR359-(($AU$2/CONFIGURACAO!$C$6)*$M359))</f>
        <v>250</v>
      </c>
      <c r="AV359" s="76">
        <f t="shared" si="123"/>
        <v>4</v>
      </c>
      <c r="AW359" s="74">
        <f>IF(AR359="","",$AR359-(($AW$2/CONFIGURACAO!$C$6)*$M359))</f>
        <v>200</v>
      </c>
      <c r="AX359" s="72">
        <f t="shared" si="124"/>
        <v>5</v>
      </c>
      <c r="AZ359" s="39">
        <f t="shared" si="125"/>
        <v>3.5212755468540927E-2</v>
      </c>
      <c r="BA359" s="146">
        <f t="shared" si="126"/>
        <v>4.5</v>
      </c>
      <c r="BB359" s="146">
        <f t="shared" si="127"/>
        <v>877</v>
      </c>
      <c r="BC359" s="32">
        <f t="shared" si="128"/>
        <v>782</v>
      </c>
      <c r="BD359" s="148"/>
      <c r="BE359" s="40">
        <f t="shared" si="129"/>
        <v>8.38301043219076E-2</v>
      </c>
      <c r="BF359" s="40">
        <f t="shared" si="130"/>
        <v>2.8935185185185182E-2</v>
      </c>
      <c r="BG359" s="40">
        <f t="shared" si="131"/>
        <v>3.8540596094552924E-2</v>
      </c>
      <c r="BH359" s="40">
        <f t="shared" si="132"/>
        <v>0</v>
      </c>
      <c r="BI359" s="40">
        <f t="shared" si="133"/>
        <v>0</v>
      </c>
      <c r="BJ359" s="40">
        <f t="shared" si="134"/>
        <v>0</v>
      </c>
      <c r="BK359" s="40">
        <f t="shared" si="135"/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 s="42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</row>
    <row r="360" spans="1:134" s="32" customFormat="1" ht="17" thickBot="1" x14ac:dyDescent="0.25">
      <c r="A360" s="124" t="str">
        <f>CONFIGURACAO!$C$4</f>
        <v>AREA 21</v>
      </c>
      <c r="B360" s="125">
        <v>358</v>
      </c>
      <c r="C360" s="249" t="s">
        <v>297</v>
      </c>
      <c r="D360" s="126">
        <f t="shared" si="117"/>
        <v>6</v>
      </c>
      <c r="E360" s="250" t="s">
        <v>695</v>
      </c>
      <c r="F360" s="250">
        <v>0</v>
      </c>
      <c r="G360" s="250">
        <v>0</v>
      </c>
      <c r="H360" s="250">
        <v>0</v>
      </c>
      <c r="I360" s="250">
        <v>1</v>
      </c>
      <c r="J360" s="87"/>
      <c r="K360" s="94"/>
      <c r="L360" s="94"/>
      <c r="M360" s="154">
        <f t="shared" si="136"/>
        <v>1</v>
      </c>
      <c r="N360">
        <v>0</v>
      </c>
      <c r="O360">
        <v>0</v>
      </c>
      <c r="P360">
        <v>0</v>
      </c>
      <c r="Q360">
        <v>3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s="139">
        <f t="shared" si="120"/>
        <v>0</v>
      </c>
      <c r="AD360" s="140">
        <f t="shared" si="121"/>
        <v>0</v>
      </c>
      <c r="AE360" s="141">
        <f t="shared" si="118"/>
        <v>0</v>
      </c>
      <c r="AF360" s="263">
        <f t="shared" si="119"/>
        <v>0</v>
      </c>
      <c r="AG360" s="265">
        <f t="shared" si="137"/>
        <v>0</v>
      </c>
      <c r="AI360" s="37">
        <f>IFERROR(IF(M360&gt;0,(N360*CONFIGURACAO!$C$20)+(O360*CONFIGURACAO!$C$21)+(P360*CONFIGURACAO!$C$22)+(Q360*CONFIGURACAO!$C$23)+(R360*CONFIGURACAO!$C$24),""),"")</f>
        <v>120</v>
      </c>
      <c r="AJ360" s="38">
        <f>IF(S360=0,0,IF(CONFIGURACAO!$C$15="SIM",(IF(S360&gt;CONFIGURACAO!$C$16,CONFIGURACAO!$C$16*CONFIGURACAO!$C$25,S360*CONFIGURACAO!$C$25)),'PI AREA  P75'!S360*CONFIGURACAO!$C$25))</f>
        <v>0</v>
      </c>
      <c r="AK360" s="38">
        <f>IF(T360=0,0,IF(CONFIGURACAO!$C$17="SIM",(IF(T360&gt;CONFIGURACAO!$C$18,CONFIGURACAO!$C$18*CONFIGURACAO!$C$26,T360*CONFIGURACAO!$C$26)),'PI AREA  P75'!T360*CONFIGURACAO!$C$26))</f>
        <v>0</v>
      </c>
      <c r="AL360" s="38">
        <f>IFERROR(IF(M360&gt;0,(U360*CONFIGURACAO!$C$29)+(V360*CONFIGURACAO!$C$30),""),"")</f>
        <v>0</v>
      </c>
      <c r="AM360" s="38">
        <f>IF(W360=0,0,IF(CONFIGURACAO!$C$41="SIM",(IF(W360&gt;CONFIGURACAO!$C$41,CONFIGURACAO!$C$41*CONFIGURACAO!$C$31,W360*CONFIGURACAO!$C$31)),'PI AREA  P75'!W360*CONFIGURACAO!$C$31))</f>
        <v>0</v>
      </c>
      <c r="AN360" s="38">
        <f>IF(X360=0,0,IF(CONFIGURACAO!$C$39="SIM",(IF(X360&gt;CONFIGURACAO!$C$40,CONFIGURACAO!$C$40*CONFIGURACAO!$C$32,X360*CONFIGURACAO!$C$32)),'PI AREA  P75'!X360*CONFIGURACAO!$C$32))</f>
        <v>0</v>
      </c>
      <c r="AO360" s="38">
        <f>IFERROR(IF(M360&gt;0,(Y360*CONFIGURACAO!$C$33)+(Z360*CONFIGURACAO!$C$34)+(AA360*CONFIGURACAO!$C$35)+(AB360*CONFIGURACAO!$C$36),""),"")</f>
        <v>0</v>
      </c>
      <c r="AP360" s="38">
        <f>IF(AA360=0,0,IF(CONFIGURACAO!$C$46="SIM",(IF(AA360&gt;CONFIGURACAO!$C$47,CONFIGURACAO!$C$47*CONFIGURACAO!$C$35,AA360*CONFIGURACAO!$C$35)),'PI AREA  P75'!AA360*CONFIGURACAO!$C$35))</f>
        <v>0</v>
      </c>
      <c r="AQ360" s="38">
        <f>IF(AB360=0,0,IF(CONFIGURACAO!$C$44="SIM",(IF(AB360&gt;CONFIGURACAO!$C$45,CONFIGURACAO!$C$45*CONFIGURACAO!$C$36,AB360*CONFIGURACAO!$C$36)),'PI AREA  P75'!AB360*CONFIGURACAO!$C$36))</f>
        <v>0</v>
      </c>
      <c r="AR360" s="38">
        <f t="shared" si="138"/>
        <v>120</v>
      </c>
      <c r="AS360" s="68">
        <f>IF(AR360="","",$AR360-(($AS$2/CONFIGURACAO!$C$6)*$M360))</f>
        <v>45</v>
      </c>
      <c r="AT360" s="73">
        <f t="shared" si="122"/>
        <v>3</v>
      </c>
      <c r="AU360" s="75">
        <f>IF(AR360="","",$AR360-(($AU$2/CONFIGURACAO!$C$6)*$M360))</f>
        <v>-5</v>
      </c>
      <c r="AV360" s="76" t="str">
        <f t="shared" si="123"/>
        <v>NAO</v>
      </c>
      <c r="AW360" s="74">
        <f>IF(AR360="","",$AR360-(($AW$2/CONFIGURACAO!$C$6)*$M360))</f>
        <v>-55</v>
      </c>
      <c r="AX360" s="72" t="str">
        <f t="shared" si="124"/>
        <v>NAO</v>
      </c>
      <c r="AZ360" s="39">
        <f t="shared" si="125"/>
        <v>1.1268081749933096E-2</v>
      </c>
      <c r="BA360" s="146">
        <f t="shared" si="126"/>
        <v>3</v>
      </c>
      <c r="BB360" s="146">
        <f t="shared" si="127"/>
        <v>947</v>
      </c>
      <c r="BC360" s="32">
        <f t="shared" si="128"/>
        <v>1014</v>
      </c>
      <c r="BD360" s="148"/>
      <c r="BE360" s="40">
        <f t="shared" si="129"/>
        <v>0</v>
      </c>
      <c r="BF360" s="40">
        <f t="shared" si="130"/>
        <v>0</v>
      </c>
      <c r="BG360" s="40">
        <f t="shared" si="131"/>
        <v>0</v>
      </c>
      <c r="BH360" s="40">
        <f t="shared" si="132"/>
        <v>0.12126111560226355</v>
      </c>
      <c r="BI360" s="40">
        <f t="shared" si="133"/>
        <v>0</v>
      </c>
      <c r="BJ360" s="40">
        <f t="shared" si="134"/>
        <v>0</v>
      </c>
      <c r="BK360" s="40">
        <f t="shared" si="135"/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 s="42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</row>
    <row r="361" spans="1:134" s="32" customFormat="1" ht="17" thickBot="1" x14ac:dyDescent="0.25">
      <c r="A361" s="124" t="str">
        <f>CONFIGURACAO!$C$4</f>
        <v>AREA 21</v>
      </c>
      <c r="B361" s="125">
        <v>359</v>
      </c>
      <c r="C361" s="249" t="s">
        <v>297</v>
      </c>
      <c r="D361" s="126">
        <f t="shared" si="117"/>
        <v>7</v>
      </c>
      <c r="E361" s="250" t="s">
        <v>696</v>
      </c>
      <c r="F361" s="250">
        <v>0</v>
      </c>
      <c r="G361" s="250">
        <v>0</v>
      </c>
      <c r="H361" s="250">
        <v>0</v>
      </c>
      <c r="I361" s="250">
        <v>1</v>
      </c>
      <c r="J361" s="87"/>
      <c r="K361" s="94"/>
      <c r="L361" s="94"/>
      <c r="M361" s="154">
        <f t="shared" si="136"/>
        <v>1</v>
      </c>
      <c r="N361">
        <v>0</v>
      </c>
      <c r="O361">
        <v>0.75</v>
      </c>
      <c r="P361">
        <v>3</v>
      </c>
      <c r="Q361">
        <v>0.75</v>
      </c>
      <c r="R361">
        <v>0.75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 s="139">
        <f t="shared" si="120"/>
        <v>0.75</v>
      </c>
      <c r="AD361" s="140">
        <f t="shared" si="121"/>
        <v>3.75</v>
      </c>
      <c r="AE361" s="141">
        <f t="shared" si="118"/>
        <v>0</v>
      </c>
      <c r="AF361" s="263">
        <f t="shared" si="119"/>
        <v>0</v>
      </c>
      <c r="AG361" s="265">
        <f t="shared" si="137"/>
        <v>0.75</v>
      </c>
      <c r="AI361" s="37">
        <f>IFERROR(IF(M361&gt;0,(N361*CONFIGURACAO!$C$20)+(O361*CONFIGURACAO!$C$21)+(P361*CONFIGURACAO!$C$22)+(Q361*CONFIGURACAO!$C$23)+(R361*CONFIGURACAO!$C$24),""),"")</f>
        <v>285</v>
      </c>
      <c r="AJ361" s="38">
        <f>IF(S361=0,0,IF(CONFIGURACAO!$C$15="SIM",(IF(S361&gt;CONFIGURACAO!$C$16,CONFIGURACAO!$C$16*CONFIGURACAO!$C$25,S361*CONFIGURACAO!$C$25)),'PI AREA  P75'!S361*CONFIGURACAO!$C$25))</f>
        <v>0</v>
      </c>
      <c r="AK361" s="38">
        <f>IF(T361=0,0,IF(CONFIGURACAO!$C$17="SIM",(IF(T361&gt;CONFIGURACAO!$C$18,CONFIGURACAO!$C$18*CONFIGURACAO!$C$26,T361*CONFIGURACAO!$C$26)),'PI AREA  P75'!T361*CONFIGURACAO!$C$26))</f>
        <v>0</v>
      </c>
      <c r="AL361" s="38">
        <f>IFERROR(IF(M361&gt;0,(U361*CONFIGURACAO!$C$29)+(V361*CONFIGURACAO!$C$30),""),"")</f>
        <v>0</v>
      </c>
      <c r="AM361" s="38">
        <f>IF(W361=0,0,IF(CONFIGURACAO!$C$41="SIM",(IF(W361&gt;CONFIGURACAO!$C$41,CONFIGURACAO!$C$41*CONFIGURACAO!$C$31,W361*CONFIGURACAO!$C$31)),'PI AREA  P75'!W361*CONFIGURACAO!$C$31))</f>
        <v>0</v>
      </c>
      <c r="AN361" s="38">
        <f>IF(X361=0,0,IF(CONFIGURACAO!$C$39="SIM",(IF(X361&gt;CONFIGURACAO!$C$40,CONFIGURACAO!$C$40*CONFIGURACAO!$C$32,X361*CONFIGURACAO!$C$32)),'PI AREA  P75'!X361*CONFIGURACAO!$C$32))</f>
        <v>0</v>
      </c>
      <c r="AO361" s="38">
        <f>IFERROR(IF(M361&gt;0,(Y361*CONFIGURACAO!$C$33)+(Z361*CONFIGURACAO!$C$34)+(AA361*CONFIGURACAO!$C$35)+(AB361*CONFIGURACAO!$C$36),""),"")</f>
        <v>0</v>
      </c>
      <c r="AP361" s="38">
        <f>IF(AA361=0,0,IF(CONFIGURACAO!$C$46="SIM",(IF(AA361&gt;CONFIGURACAO!$C$47,CONFIGURACAO!$C$47*CONFIGURACAO!$C$35,AA361*CONFIGURACAO!$C$35)),'PI AREA  P75'!AA361*CONFIGURACAO!$C$35))</f>
        <v>0</v>
      </c>
      <c r="AQ361" s="38">
        <f>IF(AB361=0,0,IF(CONFIGURACAO!$C$44="SIM",(IF(AB361&gt;CONFIGURACAO!$C$45,CONFIGURACAO!$C$45*CONFIGURACAO!$C$36,AB361*CONFIGURACAO!$C$36)),'PI AREA  P75'!AB361*CONFIGURACAO!$C$36))</f>
        <v>0</v>
      </c>
      <c r="AR361" s="38">
        <f t="shared" si="138"/>
        <v>285</v>
      </c>
      <c r="AS361" s="68">
        <f>IF(AR361="","",$AR361-(($AS$2/CONFIGURACAO!$C$6)*$M361))</f>
        <v>210</v>
      </c>
      <c r="AT361" s="73">
        <f t="shared" si="122"/>
        <v>3</v>
      </c>
      <c r="AU361" s="75">
        <f>IF(AR361="","",$AR361-(($AU$2/CONFIGURACAO!$C$6)*$M361))</f>
        <v>160</v>
      </c>
      <c r="AV361" s="76">
        <f t="shared" si="123"/>
        <v>4</v>
      </c>
      <c r="AW361" s="74">
        <f>IF(AR361="","",$AR361-(($AW$2/CONFIGURACAO!$C$6)*$M361))</f>
        <v>110</v>
      </c>
      <c r="AX361" s="72">
        <f t="shared" si="124"/>
        <v>5</v>
      </c>
      <c r="AZ361" s="39">
        <f t="shared" si="125"/>
        <v>2.6761694156091104E-2</v>
      </c>
      <c r="BA361" s="146">
        <f t="shared" si="126"/>
        <v>5.25</v>
      </c>
      <c r="BB361" s="146">
        <f t="shared" si="127"/>
        <v>846</v>
      </c>
      <c r="BC361" s="32">
        <f t="shared" si="128"/>
        <v>849</v>
      </c>
      <c r="BD361" s="148"/>
      <c r="BE361" s="40">
        <f t="shared" si="129"/>
        <v>0</v>
      </c>
      <c r="BF361" s="40">
        <f t="shared" si="130"/>
        <v>2.8935185185185182E-2</v>
      </c>
      <c r="BG361" s="40">
        <f t="shared" si="131"/>
        <v>7.7081192189105849E-2</v>
      </c>
      <c r="BH361" s="40">
        <f t="shared" si="132"/>
        <v>3.0315278900565887E-2</v>
      </c>
      <c r="BI361" s="40">
        <f t="shared" si="133"/>
        <v>7.9957356076759065E-2</v>
      </c>
      <c r="BJ361" s="40">
        <f t="shared" si="134"/>
        <v>0</v>
      </c>
      <c r="BK361" s="40">
        <f t="shared" si="135"/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 s="42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</row>
    <row r="362" spans="1:134" s="32" customFormat="1" ht="17" thickBot="1" x14ac:dyDescent="0.25">
      <c r="A362" s="124" t="str">
        <f>CONFIGURACAO!$C$4</f>
        <v>AREA 21</v>
      </c>
      <c r="B362" s="125">
        <v>360</v>
      </c>
      <c r="C362" s="249" t="s">
        <v>297</v>
      </c>
      <c r="D362" s="126">
        <f t="shared" si="117"/>
        <v>8</v>
      </c>
      <c r="E362" s="250" t="s">
        <v>697</v>
      </c>
      <c r="F362" s="250">
        <v>0</v>
      </c>
      <c r="G362" s="250">
        <v>0</v>
      </c>
      <c r="H362" s="250">
        <v>0</v>
      </c>
      <c r="I362" s="250">
        <v>1</v>
      </c>
      <c r="J362" s="87"/>
      <c r="K362" s="94"/>
      <c r="L362" s="94"/>
      <c r="M362" s="154">
        <f t="shared" si="136"/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</v>
      </c>
      <c r="AB362">
        <v>0</v>
      </c>
      <c r="AC362" s="139">
        <f t="shared" si="120"/>
        <v>0</v>
      </c>
      <c r="AD362" s="140">
        <f t="shared" si="121"/>
        <v>0</v>
      </c>
      <c r="AE362" s="141">
        <f t="shared" si="118"/>
        <v>0</v>
      </c>
      <c r="AF362" s="263">
        <f t="shared" si="119"/>
        <v>0</v>
      </c>
      <c r="AG362" s="265">
        <f t="shared" si="137"/>
        <v>0</v>
      </c>
      <c r="AI362" s="37">
        <f>IFERROR(IF(M362&gt;0,(N362*CONFIGURACAO!$C$20)+(O362*CONFIGURACAO!$C$21)+(P362*CONFIGURACAO!$C$22)+(Q362*CONFIGURACAO!$C$23)+(R362*CONFIGURACAO!$C$24),""),"")</f>
        <v>0</v>
      </c>
      <c r="AJ362" s="38">
        <f>IF(S362=0,0,IF(CONFIGURACAO!$C$15="SIM",(IF(S362&gt;CONFIGURACAO!$C$16,CONFIGURACAO!$C$16*CONFIGURACAO!$C$25,S362*CONFIGURACAO!$C$25)),'PI AREA  P75'!S362*CONFIGURACAO!$C$25))</f>
        <v>0</v>
      </c>
      <c r="AK362" s="38">
        <f>IF(T362=0,0,IF(CONFIGURACAO!$C$17="SIM",(IF(T362&gt;CONFIGURACAO!$C$18,CONFIGURACAO!$C$18*CONFIGURACAO!$C$26,T362*CONFIGURACAO!$C$26)),'PI AREA  P75'!T362*CONFIGURACAO!$C$26))</f>
        <v>0</v>
      </c>
      <c r="AL362" s="38">
        <f>IFERROR(IF(M362&gt;0,(U362*CONFIGURACAO!$C$29)+(V362*CONFIGURACAO!$C$30),""),"")</f>
        <v>0</v>
      </c>
      <c r="AM362" s="38">
        <f>IF(W362=0,0,IF(CONFIGURACAO!$C$41="SIM",(IF(W362&gt;CONFIGURACAO!$C$41,CONFIGURACAO!$C$41*CONFIGURACAO!$C$31,W362*CONFIGURACAO!$C$31)),'PI AREA  P75'!W362*CONFIGURACAO!$C$31))</f>
        <v>0</v>
      </c>
      <c r="AN362" s="38">
        <f>IF(X362=0,0,IF(CONFIGURACAO!$C$39="SIM",(IF(X362&gt;CONFIGURACAO!$C$40,CONFIGURACAO!$C$40*CONFIGURACAO!$C$32,X362*CONFIGURACAO!$C$32)),'PI AREA  P75'!X362*CONFIGURACAO!$C$32))</f>
        <v>0</v>
      </c>
      <c r="AO362" s="38">
        <f>IFERROR(IF(M362&gt;0,(Y362*CONFIGURACAO!$C$33)+(Z362*CONFIGURACAO!$C$34)+(AA362*CONFIGURACAO!$C$35)+(AB362*CONFIGURACAO!$C$36),""),"")</f>
        <v>50</v>
      </c>
      <c r="AP362" s="38">
        <f>IF(AA362=0,0,IF(CONFIGURACAO!$C$46="SIM",(IF(AA362&gt;CONFIGURACAO!$C$47,CONFIGURACAO!$C$47*CONFIGURACAO!$C$35,AA362*CONFIGURACAO!$C$35)),'PI AREA  P75'!AA362*CONFIGURACAO!$C$35))</f>
        <v>50</v>
      </c>
      <c r="AQ362" s="38">
        <f>IF(AB362=0,0,IF(CONFIGURACAO!$C$44="SIM",(IF(AB362&gt;CONFIGURACAO!$C$45,CONFIGURACAO!$C$45*CONFIGURACAO!$C$36,AB362*CONFIGURACAO!$C$36)),'PI AREA  P75'!AB362*CONFIGURACAO!$C$36))</f>
        <v>0</v>
      </c>
      <c r="AR362" s="38">
        <f t="shared" si="138"/>
        <v>100</v>
      </c>
      <c r="AS362" s="68">
        <f>IF(AR362="","",$AR362-(($AS$2/CONFIGURACAO!$C$6)*$M362))</f>
        <v>25</v>
      </c>
      <c r="AT362" s="73">
        <f t="shared" si="122"/>
        <v>3</v>
      </c>
      <c r="AU362" s="75">
        <f>IF(AR362="","",$AR362-(($AU$2/CONFIGURACAO!$C$6)*$M362))</f>
        <v>-25</v>
      </c>
      <c r="AV362" s="76" t="str">
        <f t="shared" si="123"/>
        <v>NAO</v>
      </c>
      <c r="AW362" s="74">
        <f>IF(AR362="","",$AR362-(($AW$2/CONFIGURACAO!$C$6)*$M362))</f>
        <v>-75</v>
      </c>
      <c r="AX362" s="72" t="str">
        <f t="shared" si="124"/>
        <v>NAO</v>
      </c>
      <c r="AZ362" s="39">
        <f t="shared" si="125"/>
        <v>9.3900681249442473E-3</v>
      </c>
      <c r="BA362" s="146">
        <f t="shared" si="126"/>
        <v>2</v>
      </c>
      <c r="BB362" s="146">
        <f t="shared" si="127"/>
        <v>1033</v>
      </c>
      <c r="BC362" s="32">
        <f t="shared" si="128"/>
        <v>1044</v>
      </c>
      <c r="BD362" s="148"/>
      <c r="BE362" s="40">
        <f t="shared" si="129"/>
        <v>0</v>
      </c>
      <c r="BF362" s="40">
        <f t="shared" si="130"/>
        <v>0</v>
      </c>
      <c r="BG362" s="40">
        <f t="shared" si="131"/>
        <v>0</v>
      </c>
      <c r="BH362" s="40">
        <f t="shared" si="132"/>
        <v>0</v>
      </c>
      <c r="BI362" s="40">
        <f t="shared" si="133"/>
        <v>0</v>
      </c>
      <c r="BJ362" s="40">
        <f t="shared" si="134"/>
        <v>0</v>
      </c>
      <c r="BK362" s="40">
        <f t="shared" si="135"/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2</v>
      </c>
      <c r="BS362">
        <v>0</v>
      </c>
      <c r="BT362" s="4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</row>
    <row r="363" spans="1:134" s="32" customFormat="1" ht="17" thickBot="1" x14ac:dyDescent="0.25">
      <c r="A363" s="124" t="str">
        <f>CONFIGURACAO!$C$4</f>
        <v>AREA 21</v>
      </c>
      <c r="B363" s="125">
        <v>361</v>
      </c>
      <c r="C363" s="249" t="s">
        <v>297</v>
      </c>
      <c r="D363" s="126">
        <f t="shared" si="117"/>
        <v>9</v>
      </c>
      <c r="E363" s="250" t="s">
        <v>698</v>
      </c>
      <c r="F363" s="250">
        <v>0</v>
      </c>
      <c r="G363" s="250">
        <v>0</v>
      </c>
      <c r="H363" s="250">
        <v>0</v>
      </c>
      <c r="I363" s="250">
        <v>1</v>
      </c>
      <c r="J363" s="87"/>
      <c r="K363" s="94"/>
      <c r="L363" s="94"/>
      <c r="M363" s="154">
        <f t="shared" si="136"/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 s="139">
        <f t="shared" si="120"/>
        <v>0</v>
      </c>
      <c r="AD363" s="140">
        <f t="shared" si="121"/>
        <v>0</v>
      </c>
      <c r="AE363" s="141">
        <f t="shared" si="118"/>
        <v>0</v>
      </c>
      <c r="AF363" s="263">
        <f t="shared" si="119"/>
        <v>0</v>
      </c>
      <c r="AG363" s="265">
        <f t="shared" si="137"/>
        <v>0</v>
      </c>
      <c r="AI363" s="37">
        <f>IFERROR(IF(M363&gt;0,(N363*CONFIGURACAO!$C$20)+(O363*CONFIGURACAO!$C$21)+(P363*CONFIGURACAO!$C$22)+(Q363*CONFIGURACAO!$C$23)+(R363*CONFIGURACAO!$C$24),""),"")</f>
        <v>0</v>
      </c>
      <c r="AJ363" s="38">
        <f>IF(S363=0,0,IF(CONFIGURACAO!$C$15="SIM",(IF(S363&gt;CONFIGURACAO!$C$16,CONFIGURACAO!$C$16*CONFIGURACAO!$C$25,S363*CONFIGURACAO!$C$25)),'PI AREA  P75'!S363*CONFIGURACAO!$C$25))</f>
        <v>0</v>
      </c>
      <c r="AK363" s="38">
        <f>IF(T363=0,0,IF(CONFIGURACAO!$C$17="SIM",(IF(T363&gt;CONFIGURACAO!$C$18,CONFIGURACAO!$C$18*CONFIGURACAO!$C$26,T363*CONFIGURACAO!$C$26)),'PI AREA  P75'!T363*CONFIGURACAO!$C$26))</f>
        <v>0</v>
      </c>
      <c r="AL363" s="38">
        <f>IFERROR(IF(M363&gt;0,(U363*CONFIGURACAO!$C$29)+(V363*CONFIGURACAO!$C$30),""),"")</f>
        <v>0</v>
      </c>
      <c r="AM363" s="38">
        <f>IF(W363=0,0,IF(CONFIGURACAO!$C$41="SIM",(IF(W363&gt;CONFIGURACAO!$C$41,CONFIGURACAO!$C$41*CONFIGURACAO!$C$31,W363*CONFIGURACAO!$C$31)),'PI AREA  P75'!W363*CONFIGURACAO!$C$31))</f>
        <v>0</v>
      </c>
      <c r="AN363" s="38">
        <f>IF(X363=0,0,IF(CONFIGURACAO!$C$39="SIM",(IF(X363&gt;CONFIGURACAO!$C$40,CONFIGURACAO!$C$40*CONFIGURACAO!$C$32,X363*CONFIGURACAO!$C$32)),'PI AREA  P75'!X363*CONFIGURACAO!$C$32))</f>
        <v>0</v>
      </c>
      <c r="AO363" s="38">
        <f>IFERROR(IF(M363&gt;0,(Y363*CONFIGURACAO!$C$33)+(Z363*CONFIGURACAO!$C$34)+(AA363*CONFIGURACAO!$C$35)+(AB363*CONFIGURACAO!$C$36),""),"")</f>
        <v>0</v>
      </c>
      <c r="AP363" s="38">
        <f>IF(AA363=0,0,IF(CONFIGURACAO!$C$46="SIM",(IF(AA363&gt;CONFIGURACAO!$C$47,CONFIGURACAO!$C$47*CONFIGURACAO!$C$35,AA363*CONFIGURACAO!$C$35)),'PI AREA  P75'!AA363*CONFIGURACAO!$C$35))</f>
        <v>0</v>
      </c>
      <c r="AQ363" s="38">
        <f>IF(AB363=0,0,IF(CONFIGURACAO!$C$44="SIM",(IF(AB363&gt;CONFIGURACAO!$C$45,CONFIGURACAO!$C$45*CONFIGURACAO!$C$36,AB363*CONFIGURACAO!$C$36)),'PI AREA  P75'!AB363*CONFIGURACAO!$C$36))</f>
        <v>0</v>
      </c>
      <c r="AR363" s="38">
        <f t="shared" si="138"/>
        <v>0</v>
      </c>
      <c r="AS363" s="68">
        <f>IF(AR363="","",$AR363-(($AS$2/CONFIGURACAO!$C$6)*$M363))</f>
        <v>-75</v>
      </c>
      <c r="AT363" s="73" t="str">
        <f t="shared" si="122"/>
        <v>NAO</v>
      </c>
      <c r="AU363" s="75">
        <f>IF(AR363="","",$AR363-(($AU$2/CONFIGURACAO!$C$6)*$M363))</f>
        <v>-125</v>
      </c>
      <c r="AV363" s="76" t="str">
        <f t="shared" si="123"/>
        <v>NAO</v>
      </c>
      <c r="AW363" s="74">
        <f>IF(AR363="","",$AR363-(($AW$2/CONFIGURACAO!$C$6)*$M363))</f>
        <v>-175</v>
      </c>
      <c r="AX363" s="72" t="str">
        <f t="shared" si="124"/>
        <v>NAO</v>
      </c>
      <c r="AZ363" s="39">
        <f t="shared" si="125"/>
        <v>0</v>
      </c>
      <c r="BA363" s="146">
        <f t="shared" si="126"/>
        <v>0</v>
      </c>
      <c r="BB363" s="146">
        <f t="shared" si="127"/>
        <v>1158</v>
      </c>
      <c r="BC363" s="32">
        <f t="shared" si="128"/>
        <v>1158</v>
      </c>
      <c r="BD363" s="148"/>
      <c r="BE363" s="40">
        <f t="shared" si="129"/>
        <v>0</v>
      </c>
      <c r="BF363" s="40">
        <f t="shared" si="130"/>
        <v>0</v>
      </c>
      <c r="BG363" s="40">
        <f t="shared" si="131"/>
        <v>0</v>
      </c>
      <c r="BH363" s="40">
        <f t="shared" si="132"/>
        <v>0</v>
      </c>
      <c r="BI363" s="40">
        <f t="shared" si="133"/>
        <v>0</v>
      </c>
      <c r="BJ363" s="40">
        <f t="shared" si="134"/>
        <v>0</v>
      </c>
      <c r="BK363" s="40">
        <f t="shared" si="135"/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 s="42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</row>
    <row r="364" spans="1:134" s="32" customFormat="1" ht="17" thickBot="1" x14ac:dyDescent="0.25">
      <c r="A364" s="124" t="str">
        <f>CONFIGURACAO!$C$4</f>
        <v>AREA 21</v>
      </c>
      <c r="B364" s="125">
        <v>362</v>
      </c>
      <c r="C364" s="249" t="s">
        <v>297</v>
      </c>
      <c r="D364" s="126">
        <f t="shared" si="117"/>
        <v>10</v>
      </c>
      <c r="E364" s="250" t="s">
        <v>699</v>
      </c>
      <c r="F364" s="250">
        <v>0</v>
      </c>
      <c r="G364" s="250">
        <v>0</v>
      </c>
      <c r="H364" s="250">
        <v>0</v>
      </c>
      <c r="I364" s="250">
        <v>1</v>
      </c>
      <c r="J364" s="87"/>
      <c r="K364" s="94"/>
      <c r="L364" s="94"/>
      <c r="M364" s="154">
        <f t="shared" si="136"/>
        <v>1</v>
      </c>
      <c r="N364">
        <v>0</v>
      </c>
      <c r="O364">
        <v>0</v>
      </c>
      <c r="P364">
        <v>0</v>
      </c>
      <c r="Q364">
        <v>1.5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 s="139">
        <f t="shared" si="120"/>
        <v>0</v>
      </c>
      <c r="AD364" s="140">
        <f t="shared" si="121"/>
        <v>0</v>
      </c>
      <c r="AE364" s="141">
        <f t="shared" si="118"/>
        <v>0</v>
      </c>
      <c r="AF364" s="263">
        <f t="shared" si="119"/>
        <v>0</v>
      </c>
      <c r="AG364" s="265">
        <f t="shared" si="137"/>
        <v>0</v>
      </c>
      <c r="AI364" s="37">
        <f>IFERROR(IF(M364&gt;0,(N364*CONFIGURACAO!$C$20)+(O364*CONFIGURACAO!$C$21)+(P364*CONFIGURACAO!$C$22)+(Q364*CONFIGURACAO!$C$23)+(R364*CONFIGURACAO!$C$24),""),"")</f>
        <v>60</v>
      </c>
      <c r="AJ364" s="38">
        <f>IF(S364=0,0,IF(CONFIGURACAO!$C$15="SIM",(IF(S364&gt;CONFIGURACAO!$C$16,CONFIGURACAO!$C$16*CONFIGURACAO!$C$25,S364*CONFIGURACAO!$C$25)),'PI AREA  P75'!S364*CONFIGURACAO!$C$25))</f>
        <v>0</v>
      </c>
      <c r="AK364" s="38">
        <f>IF(T364=0,0,IF(CONFIGURACAO!$C$17="SIM",(IF(T364&gt;CONFIGURACAO!$C$18,CONFIGURACAO!$C$18*CONFIGURACAO!$C$26,T364*CONFIGURACAO!$C$26)),'PI AREA  P75'!T364*CONFIGURACAO!$C$26))</f>
        <v>0</v>
      </c>
      <c r="AL364" s="38">
        <f>IFERROR(IF(M364&gt;0,(U364*CONFIGURACAO!$C$29)+(V364*CONFIGURACAO!$C$30),""),"")</f>
        <v>0</v>
      </c>
      <c r="AM364" s="38">
        <f>IF(W364=0,0,IF(CONFIGURACAO!$C$41="SIM",(IF(W364&gt;CONFIGURACAO!$C$41,CONFIGURACAO!$C$41*CONFIGURACAO!$C$31,W364*CONFIGURACAO!$C$31)),'PI AREA  P75'!W364*CONFIGURACAO!$C$31))</f>
        <v>0</v>
      </c>
      <c r="AN364" s="38">
        <f>IF(X364=0,0,IF(CONFIGURACAO!$C$39="SIM",(IF(X364&gt;CONFIGURACAO!$C$40,CONFIGURACAO!$C$40*CONFIGURACAO!$C$32,X364*CONFIGURACAO!$C$32)),'PI AREA  P75'!X364*CONFIGURACAO!$C$32))</f>
        <v>0</v>
      </c>
      <c r="AO364" s="38">
        <f>IFERROR(IF(M364&gt;0,(Y364*CONFIGURACAO!$C$33)+(Z364*CONFIGURACAO!$C$34)+(AA364*CONFIGURACAO!$C$35)+(AB364*CONFIGURACAO!$C$36),""),"")</f>
        <v>0</v>
      </c>
      <c r="AP364" s="38">
        <f>IF(AA364=0,0,IF(CONFIGURACAO!$C$46="SIM",(IF(AA364&gt;CONFIGURACAO!$C$47,CONFIGURACAO!$C$47*CONFIGURACAO!$C$35,AA364*CONFIGURACAO!$C$35)),'PI AREA  P75'!AA364*CONFIGURACAO!$C$35))</f>
        <v>0</v>
      </c>
      <c r="AQ364" s="38">
        <f>IF(AB364=0,0,IF(CONFIGURACAO!$C$44="SIM",(IF(AB364&gt;CONFIGURACAO!$C$45,CONFIGURACAO!$C$45*CONFIGURACAO!$C$36,AB364*CONFIGURACAO!$C$36)),'PI AREA  P75'!AB364*CONFIGURACAO!$C$36))</f>
        <v>0</v>
      </c>
      <c r="AR364" s="38">
        <f t="shared" si="138"/>
        <v>60</v>
      </c>
      <c r="AS364" s="68">
        <f>IF(AR364="","",$AR364-(($AS$2/CONFIGURACAO!$C$6)*$M364))</f>
        <v>-15</v>
      </c>
      <c r="AT364" s="73" t="str">
        <f t="shared" si="122"/>
        <v>NAO</v>
      </c>
      <c r="AU364" s="75">
        <f>IF(AR364="","",$AR364-(($AU$2/CONFIGURACAO!$C$6)*$M364))</f>
        <v>-65</v>
      </c>
      <c r="AV364" s="76" t="str">
        <f t="shared" si="123"/>
        <v>NAO</v>
      </c>
      <c r="AW364" s="74">
        <f>IF(AR364="","",$AR364-(($AW$2/CONFIGURACAO!$C$6)*$M364))</f>
        <v>-115</v>
      </c>
      <c r="AX364" s="72" t="str">
        <f t="shared" si="124"/>
        <v>NAO</v>
      </c>
      <c r="AZ364" s="39">
        <f t="shared" si="125"/>
        <v>5.6340408749665479E-3</v>
      </c>
      <c r="BA364" s="146">
        <f t="shared" si="126"/>
        <v>1.5</v>
      </c>
      <c r="BB364" s="146">
        <f t="shared" si="127"/>
        <v>1054</v>
      </c>
      <c r="BC364" s="32">
        <f t="shared" si="128"/>
        <v>1096</v>
      </c>
      <c r="BD364" s="148"/>
      <c r="BE364" s="40">
        <f t="shared" si="129"/>
        <v>0</v>
      </c>
      <c r="BF364" s="40">
        <f t="shared" si="130"/>
        <v>0</v>
      </c>
      <c r="BG364" s="40">
        <f t="shared" si="131"/>
        <v>0</v>
      </c>
      <c r="BH364" s="40">
        <f t="shared" si="132"/>
        <v>6.0630557801131774E-2</v>
      </c>
      <c r="BI364" s="40">
        <f t="shared" si="133"/>
        <v>0</v>
      </c>
      <c r="BJ364" s="40">
        <f t="shared" si="134"/>
        <v>0</v>
      </c>
      <c r="BK364" s="40">
        <f t="shared" si="135"/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 s="42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</row>
    <row r="365" spans="1:134" s="32" customFormat="1" ht="17" thickBot="1" x14ac:dyDescent="0.25">
      <c r="A365" s="124" t="str">
        <f>CONFIGURACAO!$C$4</f>
        <v>AREA 21</v>
      </c>
      <c r="B365" s="125">
        <v>363</v>
      </c>
      <c r="C365" s="249" t="s">
        <v>297</v>
      </c>
      <c r="D365" s="126">
        <f t="shared" si="117"/>
        <v>11</v>
      </c>
      <c r="E365" s="250" t="s">
        <v>700</v>
      </c>
      <c r="F365" s="250">
        <v>0</v>
      </c>
      <c r="G365" s="250">
        <v>0</v>
      </c>
      <c r="H365" s="250">
        <v>0</v>
      </c>
      <c r="I365" s="250">
        <v>1</v>
      </c>
      <c r="J365" s="87"/>
      <c r="K365" s="94"/>
      <c r="L365" s="94"/>
      <c r="M365" s="154">
        <f t="shared" si="136"/>
        <v>1</v>
      </c>
      <c r="N365">
        <v>0.75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 s="139">
        <f t="shared" si="120"/>
        <v>0.75</v>
      </c>
      <c r="AD365" s="140">
        <f t="shared" si="121"/>
        <v>0.75</v>
      </c>
      <c r="AE365" s="141">
        <f t="shared" si="118"/>
        <v>0</v>
      </c>
      <c r="AF365" s="263">
        <f t="shared" si="119"/>
        <v>0</v>
      </c>
      <c r="AG365" s="265">
        <f t="shared" si="137"/>
        <v>0.75</v>
      </c>
      <c r="AI365" s="37">
        <f>IFERROR(IF(M365&gt;0,(N365*CONFIGURACAO!$C$20)+(O365*CONFIGURACAO!$C$21)+(P365*CONFIGURACAO!$C$22)+(Q365*CONFIGURACAO!$C$23)+(R365*CONFIGURACAO!$C$24),""),"")</f>
        <v>75</v>
      </c>
      <c r="AJ365" s="38">
        <f>IF(S365=0,0,IF(CONFIGURACAO!$C$15="SIM",(IF(S365&gt;CONFIGURACAO!$C$16,CONFIGURACAO!$C$16*CONFIGURACAO!$C$25,S365*CONFIGURACAO!$C$25)),'PI AREA  P75'!S365*CONFIGURACAO!$C$25))</f>
        <v>0</v>
      </c>
      <c r="AK365" s="38">
        <f>IF(T365=0,0,IF(CONFIGURACAO!$C$17="SIM",(IF(T365&gt;CONFIGURACAO!$C$18,CONFIGURACAO!$C$18*CONFIGURACAO!$C$26,T365*CONFIGURACAO!$C$26)),'PI AREA  P75'!T365*CONFIGURACAO!$C$26))</f>
        <v>0</v>
      </c>
      <c r="AL365" s="38">
        <f>IFERROR(IF(M365&gt;0,(U365*CONFIGURACAO!$C$29)+(V365*CONFIGURACAO!$C$30),""),"")</f>
        <v>0</v>
      </c>
      <c r="AM365" s="38">
        <f>IF(W365=0,0,IF(CONFIGURACAO!$C$41="SIM",(IF(W365&gt;CONFIGURACAO!$C$41,CONFIGURACAO!$C$41*CONFIGURACAO!$C$31,W365*CONFIGURACAO!$C$31)),'PI AREA  P75'!W365*CONFIGURACAO!$C$31))</f>
        <v>0</v>
      </c>
      <c r="AN365" s="38">
        <f>IF(X365=0,0,IF(CONFIGURACAO!$C$39="SIM",(IF(X365&gt;CONFIGURACAO!$C$40,CONFIGURACAO!$C$40*CONFIGURACAO!$C$32,X365*CONFIGURACAO!$C$32)),'PI AREA  P75'!X365*CONFIGURACAO!$C$32))</f>
        <v>0</v>
      </c>
      <c r="AO365" s="38">
        <f>IFERROR(IF(M365&gt;0,(Y365*CONFIGURACAO!$C$33)+(Z365*CONFIGURACAO!$C$34)+(AA365*CONFIGURACAO!$C$35)+(AB365*CONFIGURACAO!$C$36),""),"")</f>
        <v>0</v>
      </c>
      <c r="AP365" s="38">
        <f>IF(AA365=0,0,IF(CONFIGURACAO!$C$46="SIM",(IF(AA365&gt;CONFIGURACAO!$C$47,CONFIGURACAO!$C$47*CONFIGURACAO!$C$35,AA365*CONFIGURACAO!$C$35)),'PI AREA  P75'!AA365*CONFIGURACAO!$C$35))</f>
        <v>0</v>
      </c>
      <c r="AQ365" s="38">
        <f>IF(AB365=0,0,IF(CONFIGURACAO!$C$44="SIM",(IF(AB365&gt;CONFIGURACAO!$C$45,CONFIGURACAO!$C$45*CONFIGURACAO!$C$36,AB365*CONFIGURACAO!$C$36)),'PI AREA  P75'!AB365*CONFIGURACAO!$C$36))</f>
        <v>0</v>
      </c>
      <c r="AR365" s="38">
        <f t="shared" si="138"/>
        <v>75</v>
      </c>
      <c r="AS365" s="68">
        <f>IF(AR365="","",$AR365-(($AS$2/CONFIGURACAO!$C$6)*$M365))</f>
        <v>0</v>
      </c>
      <c r="AT365" s="73">
        <f t="shared" si="122"/>
        <v>3</v>
      </c>
      <c r="AU365" s="75">
        <f>IF(AR365="","",$AR365-(($AU$2/CONFIGURACAO!$C$6)*$M365))</f>
        <v>-50</v>
      </c>
      <c r="AV365" s="76" t="str">
        <f t="shared" si="123"/>
        <v>NAO</v>
      </c>
      <c r="AW365" s="74">
        <f>IF(AR365="","",$AR365-(($AW$2/CONFIGURACAO!$C$6)*$M365))</f>
        <v>-100</v>
      </c>
      <c r="AX365" s="72" t="str">
        <f t="shared" si="124"/>
        <v>NAO</v>
      </c>
      <c r="AZ365" s="39">
        <f t="shared" si="125"/>
        <v>7.0425510937081846E-3</v>
      </c>
      <c r="BA365" s="146">
        <f t="shared" si="126"/>
        <v>0.75</v>
      </c>
      <c r="BB365" s="146">
        <f t="shared" si="127"/>
        <v>1112</v>
      </c>
      <c r="BC365" s="32">
        <f t="shared" si="128"/>
        <v>1073</v>
      </c>
      <c r="BD365" s="148"/>
      <c r="BE365" s="40">
        <f t="shared" si="129"/>
        <v>2.7943368107302535E-2</v>
      </c>
      <c r="BF365" s="40">
        <f t="shared" si="130"/>
        <v>0</v>
      </c>
      <c r="BG365" s="40">
        <f t="shared" si="131"/>
        <v>0</v>
      </c>
      <c r="BH365" s="40">
        <f t="shared" si="132"/>
        <v>0</v>
      </c>
      <c r="BI365" s="40">
        <f t="shared" si="133"/>
        <v>0</v>
      </c>
      <c r="BJ365" s="40">
        <f t="shared" si="134"/>
        <v>0</v>
      </c>
      <c r="BK365" s="40">
        <f t="shared" si="135"/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 s="42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</row>
    <row r="366" spans="1:134" s="32" customFormat="1" ht="17" thickBot="1" x14ac:dyDescent="0.25">
      <c r="A366" s="124" t="str">
        <f>CONFIGURACAO!$C$4</f>
        <v>AREA 21</v>
      </c>
      <c r="B366" s="125">
        <v>364</v>
      </c>
      <c r="C366" s="249" t="s">
        <v>297</v>
      </c>
      <c r="D366" s="126">
        <f t="shared" si="117"/>
        <v>12</v>
      </c>
      <c r="E366" s="250" t="s">
        <v>701</v>
      </c>
      <c r="F366" s="250">
        <v>0</v>
      </c>
      <c r="G366" s="250">
        <v>0</v>
      </c>
      <c r="H366" s="250">
        <v>0</v>
      </c>
      <c r="I366" s="250">
        <v>1</v>
      </c>
      <c r="J366" s="87"/>
      <c r="K366" s="94"/>
      <c r="L366" s="94"/>
      <c r="M366" s="154">
        <f t="shared" si="136"/>
        <v>1</v>
      </c>
      <c r="N366">
        <v>0.75</v>
      </c>
      <c r="O366">
        <v>0</v>
      </c>
      <c r="P366">
        <v>0.75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 s="139">
        <f t="shared" si="120"/>
        <v>0.75</v>
      </c>
      <c r="AD366" s="140">
        <f t="shared" si="121"/>
        <v>1.5</v>
      </c>
      <c r="AE366" s="141">
        <f t="shared" si="118"/>
        <v>0</v>
      </c>
      <c r="AF366" s="263">
        <f t="shared" si="119"/>
        <v>0</v>
      </c>
      <c r="AG366" s="265">
        <f t="shared" si="137"/>
        <v>0.75</v>
      </c>
      <c r="AI366" s="37">
        <f>IFERROR(IF(M366&gt;0,(N366*CONFIGURACAO!$C$20)+(O366*CONFIGURACAO!$C$21)+(P366*CONFIGURACAO!$C$22)+(Q366*CONFIGURACAO!$C$23)+(R366*CONFIGURACAO!$C$24),""),"")</f>
        <v>120</v>
      </c>
      <c r="AJ366" s="38">
        <f>IF(S366=0,0,IF(CONFIGURACAO!$C$15="SIM",(IF(S366&gt;CONFIGURACAO!$C$16,CONFIGURACAO!$C$16*CONFIGURACAO!$C$25,S366*CONFIGURACAO!$C$25)),'PI AREA  P75'!S366*CONFIGURACAO!$C$25))</f>
        <v>0</v>
      </c>
      <c r="AK366" s="38">
        <f>IF(T366=0,0,IF(CONFIGURACAO!$C$17="SIM",(IF(T366&gt;CONFIGURACAO!$C$18,CONFIGURACAO!$C$18*CONFIGURACAO!$C$26,T366*CONFIGURACAO!$C$26)),'PI AREA  P75'!T366*CONFIGURACAO!$C$26))</f>
        <v>0</v>
      </c>
      <c r="AL366" s="38">
        <f>IFERROR(IF(M366&gt;0,(U366*CONFIGURACAO!$C$29)+(V366*CONFIGURACAO!$C$30),""),"")</f>
        <v>0</v>
      </c>
      <c r="AM366" s="38">
        <f>IF(W366=0,0,IF(CONFIGURACAO!$C$41="SIM",(IF(W366&gt;CONFIGURACAO!$C$41,CONFIGURACAO!$C$41*CONFIGURACAO!$C$31,W366*CONFIGURACAO!$C$31)),'PI AREA  P75'!W366*CONFIGURACAO!$C$31))</f>
        <v>0</v>
      </c>
      <c r="AN366" s="38">
        <f>IF(X366=0,0,IF(CONFIGURACAO!$C$39="SIM",(IF(X366&gt;CONFIGURACAO!$C$40,CONFIGURACAO!$C$40*CONFIGURACAO!$C$32,X366*CONFIGURACAO!$C$32)),'PI AREA  P75'!X366*CONFIGURACAO!$C$32))</f>
        <v>0</v>
      </c>
      <c r="AO366" s="38">
        <f>IFERROR(IF(M366&gt;0,(Y366*CONFIGURACAO!$C$33)+(Z366*CONFIGURACAO!$C$34)+(AA366*CONFIGURACAO!$C$35)+(AB366*CONFIGURACAO!$C$36),""),"")</f>
        <v>0</v>
      </c>
      <c r="AP366" s="38">
        <f>IF(AA366=0,0,IF(CONFIGURACAO!$C$46="SIM",(IF(AA366&gt;CONFIGURACAO!$C$47,CONFIGURACAO!$C$47*CONFIGURACAO!$C$35,AA366*CONFIGURACAO!$C$35)),'PI AREA  P75'!AA366*CONFIGURACAO!$C$35))</f>
        <v>0</v>
      </c>
      <c r="AQ366" s="38">
        <f>IF(AB366=0,0,IF(CONFIGURACAO!$C$44="SIM",(IF(AB366&gt;CONFIGURACAO!$C$45,CONFIGURACAO!$C$45*CONFIGURACAO!$C$36,AB366*CONFIGURACAO!$C$36)),'PI AREA  P75'!AB366*CONFIGURACAO!$C$36))</f>
        <v>0</v>
      </c>
      <c r="AR366" s="38">
        <f t="shared" si="138"/>
        <v>120</v>
      </c>
      <c r="AS366" s="68">
        <f>IF(AR366="","",$AR366-(($AS$2/CONFIGURACAO!$C$6)*$M366))</f>
        <v>45</v>
      </c>
      <c r="AT366" s="73">
        <f t="shared" si="122"/>
        <v>3</v>
      </c>
      <c r="AU366" s="75">
        <f>IF(AR366="","",$AR366-(($AU$2/CONFIGURACAO!$C$6)*$M366))</f>
        <v>-5</v>
      </c>
      <c r="AV366" s="76" t="str">
        <f t="shared" si="123"/>
        <v>NAO</v>
      </c>
      <c r="AW366" s="74">
        <f>IF(AR366="","",$AR366-(($AW$2/CONFIGURACAO!$C$6)*$M366))</f>
        <v>-55</v>
      </c>
      <c r="AX366" s="72" t="str">
        <f t="shared" si="124"/>
        <v>NAO</v>
      </c>
      <c r="AZ366" s="39">
        <f t="shared" si="125"/>
        <v>1.1268081749933096E-2</v>
      </c>
      <c r="BA366" s="146">
        <f t="shared" si="126"/>
        <v>1.5</v>
      </c>
      <c r="BB366" s="146">
        <f t="shared" si="127"/>
        <v>1054</v>
      </c>
      <c r="BC366" s="32">
        <f t="shared" si="128"/>
        <v>1014</v>
      </c>
      <c r="BD366" s="148"/>
      <c r="BE366" s="40">
        <f t="shared" si="129"/>
        <v>2.7943368107302535E-2</v>
      </c>
      <c r="BF366" s="40">
        <f t="shared" si="130"/>
        <v>0</v>
      </c>
      <c r="BG366" s="40">
        <f t="shared" si="131"/>
        <v>1.9270298047276462E-2</v>
      </c>
      <c r="BH366" s="40">
        <f t="shared" si="132"/>
        <v>0</v>
      </c>
      <c r="BI366" s="40">
        <f t="shared" si="133"/>
        <v>0</v>
      </c>
      <c r="BJ366" s="40">
        <f t="shared" si="134"/>
        <v>0</v>
      </c>
      <c r="BK366" s="40">
        <f t="shared" si="135"/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 s="42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</row>
    <row r="367" spans="1:134" s="32" customFormat="1" ht="17" thickBot="1" x14ac:dyDescent="0.25">
      <c r="A367" s="124" t="str">
        <f>CONFIGURACAO!$C$4</f>
        <v>AREA 21</v>
      </c>
      <c r="B367" s="125">
        <v>365</v>
      </c>
      <c r="C367" s="249" t="s">
        <v>297</v>
      </c>
      <c r="D367" s="126">
        <f t="shared" ref="D367:D430" si="139">IF(C366=C367,D366+1,1)</f>
        <v>13</v>
      </c>
      <c r="E367" s="250" t="s">
        <v>702</v>
      </c>
      <c r="F367" s="250">
        <v>0</v>
      </c>
      <c r="G367" s="250">
        <v>0</v>
      </c>
      <c r="H367" s="250">
        <v>0</v>
      </c>
      <c r="I367" s="250">
        <v>1</v>
      </c>
      <c r="J367" s="87"/>
      <c r="K367" s="94"/>
      <c r="L367" s="94"/>
      <c r="M367" s="154">
        <f t="shared" si="136"/>
        <v>1</v>
      </c>
      <c r="N367">
        <v>0</v>
      </c>
      <c r="O367">
        <v>0.75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 s="139">
        <f t="shared" si="120"/>
        <v>0.75</v>
      </c>
      <c r="AD367" s="140">
        <f t="shared" si="121"/>
        <v>0.75</v>
      </c>
      <c r="AE367" s="141">
        <f t="shared" ref="AE367:AE430" si="140">IFERROR((U367+V367),"")</f>
        <v>0</v>
      </c>
      <c r="AF367" s="263">
        <f t="shared" ref="AF367:AF430" si="141">IFERROR((Y367+Z367),"")</f>
        <v>0</v>
      </c>
      <c r="AG367" s="265">
        <f t="shared" si="137"/>
        <v>0.75</v>
      </c>
      <c r="AI367" s="37">
        <f>IFERROR(IF(M367&gt;0,(N367*CONFIGURACAO!$C$20)+(O367*CONFIGURACAO!$C$21)+(P367*CONFIGURACAO!$C$22)+(Q367*CONFIGURACAO!$C$23)+(R367*CONFIGURACAO!$C$24),""),"")</f>
        <v>60</v>
      </c>
      <c r="AJ367" s="38">
        <f>IF(S367=0,0,IF(CONFIGURACAO!$C$15="SIM",(IF(S367&gt;CONFIGURACAO!$C$16,CONFIGURACAO!$C$16*CONFIGURACAO!$C$25,S367*CONFIGURACAO!$C$25)),'PI AREA  P75'!S367*CONFIGURACAO!$C$25))</f>
        <v>0</v>
      </c>
      <c r="AK367" s="38">
        <f>IF(T367=0,0,IF(CONFIGURACAO!$C$17="SIM",(IF(T367&gt;CONFIGURACAO!$C$18,CONFIGURACAO!$C$18*CONFIGURACAO!$C$26,T367*CONFIGURACAO!$C$26)),'PI AREA  P75'!T367*CONFIGURACAO!$C$26))</f>
        <v>0</v>
      </c>
      <c r="AL367" s="38">
        <f>IFERROR(IF(M367&gt;0,(U367*CONFIGURACAO!$C$29)+(V367*CONFIGURACAO!$C$30),""),"")</f>
        <v>0</v>
      </c>
      <c r="AM367" s="38">
        <f>IF(W367=0,0,IF(CONFIGURACAO!$C$41="SIM",(IF(W367&gt;CONFIGURACAO!$C$41,CONFIGURACAO!$C$41*CONFIGURACAO!$C$31,W367*CONFIGURACAO!$C$31)),'PI AREA  P75'!W367*CONFIGURACAO!$C$31))</f>
        <v>0</v>
      </c>
      <c r="AN367" s="38">
        <f>IF(X367=0,0,IF(CONFIGURACAO!$C$39="SIM",(IF(X367&gt;CONFIGURACAO!$C$40,CONFIGURACAO!$C$40*CONFIGURACAO!$C$32,X367*CONFIGURACAO!$C$32)),'PI AREA  P75'!X367*CONFIGURACAO!$C$32))</f>
        <v>0</v>
      </c>
      <c r="AO367" s="38">
        <f>IFERROR(IF(M367&gt;0,(Y367*CONFIGURACAO!$C$33)+(Z367*CONFIGURACAO!$C$34)+(AA367*CONFIGURACAO!$C$35)+(AB367*CONFIGURACAO!$C$36),""),"")</f>
        <v>0</v>
      </c>
      <c r="AP367" s="38">
        <f>IF(AA367=0,0,IF(CONFIGURACAO!$C$46="SIM",(IF(AA367&gt;CONFIGURACAO!$C$47,CONFIGURACAO!$C$47*CONFIGURACAO!$C$35,AA367*CONFIGURACAO!$C$35)),'PI AREA  P75'!AA367*CONFIGURACAO!$C$35))</f>
        <v>0</v>
      </c>
      <c r="AQ367" s="38">
        <f>IF(AB367=0,0,IF(CONFIGURACAO!$C$44="SIM",(IF(AB367&gt;CONFIGURACAO!$C$45,CONFIGURACAO!$C$45*CONFIGURACAO!$C$36,AB367*CONFIGURACAO!$C$36)),'PI AREA  P75'!AB367*CONFIGURACAO!$C$36))</f>
        <v>0</v>
      </c>
      <c r="AR367" s="38">
        <f t="shared" si="138"/>
        <v>60</v>
      </c>
      <c r="AS367" s="68">
        <f>IF(AR367="","",$AR367-(($AS$2/CONFIGURACAO!$C$6)*$M367))</f>
        <v>-15</v>
      </c>
      <c r="AT367" s="73" t="str">
        <f t="shared" si="122"/>
        <v>NAO</v>
      </c>
      <c r="AU367" s="75">
        <f>IF(AR367="","",$AR367-(($AU$2/CONFIGURACAO!$C$6)*$M367))</f>
        <v>-65</v>
      </c>
      <c r="AV367" s="76" t="str">
        <f t="shared" si="123"/>
        <v>NAO</v>
      </c>
      <c r="AW367" s="74">
        <f>IF(AR367="","",$AR367-(($AW$2/CONFIGURACAO!$C$6)*$M367))</f>
        <v>-115</v>
      </c>
      <c r="AX367" s="72" t="str">
        <f t="shared" si="124"/>
        <v>NAO</v>
      </c>
      <c r="AZ367" s="39">
        <f t="shared" si="125"/>
        <v>5.6340408749665479E-3</v>
      </c>
      <c r="BA367" s="146">
        <f t="shared" si="126"/>
        <v>0.75</v>
      </c>
      <c r="BB367" s="146">
        <f t="shared" si="127"/>
        <v>1112</v>
      </c>
      <c r="BC367" s="32">
        <f t="shared" si="128"/>
        <v>1096</v>
      </c>
      <c r="BD367" s="148"/>
      <c r="BE367" s="40">
        <f t="shared" si="129"/>
        <v>0</v>
      </c>
      <c r="BF367" s="40">
        <f t="shared" si="130"/>
        <v>2.8935185185185182E-2</v>
      </c>
      <c r="BG367" s="40">
        <f t="shared" si="131"/>
        <v>0</v>
      </c>
      <c r="BH367" s="40">
        <f t="shared" si="132"/>
        <v>0</v>
      </c>
      <c r="BI367" s="40">
        <f t="shared" si="133"/>
        <v>0</v>
      </c>
      <c r="BJ367" s="40">
        <f t="shared" si="134"/>
        <v>0</v>
      </c>
      <c r="BK367" s="40">
        <f t="shared" si="135"/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 s="42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</row>
    <row r="368" spans="1:134" s="32" customFormat="1" ht="17" thickBot="1" x14ac:dyDescent="0.25">
      <c r="A368" s="124" t="str">
        <f>CONFIGURACAO!$C$4</f>
        <v>AREA 21</v>
      </c>
      <c r="B368" s="125">
        <v>366</v>
      </c>
      <c r="C368" s="249" t="s">
        <v>297</v>
      </c>
      <c r="D368" s="126">
        <f t="shared" si="139"/>
        <v>14</v>
      </c>
      <c r="E368" s="250" t="s">
        <v>703</v>
      </c>
      <c r="F368" s="250">
        <v>0</v>
      </c>
      <c r="G368" s="250">
        <v>0</v>
      </c>
      <c r="H368" s="250">
        <v>0</v>
      </c>
      <c r="I368" s="250">
        <v>1</v>
      </c>
      <c r="J368" s="87"/>
      <c r="K368" s="94"/>
      <c r="L368" s="94"/>
      <c r="M368" s="154">
        <f t="shared" si="136"/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 s="139">
        <f t="shared" si="120"/>
        <v>0</v>
      </c>
      <c r="AD368" s="140">
        <f t="shared" si="121"/>
        <v>0</v>
      </c>
      <c r="AE368" s="141">
        <f t="shared" si="140"/>
        <v>0</v>
      </c>
      <c r="AF368" s="263">
        <f t="shared" si="141"/>
        <v>0</v>
      </c>
      <c r="AG368" s="265">
        <f t="shared" si="137"/>
        <v>0</v>
      </c>
      <c r="AI368" s="37">
        <f>IFERROR(IF(M368&gt;0,(N368*CONFIGURACAO!$C$20)+(O368*CONFIGURACAO!$C$21)+(P368*CONFIGURACAO!$C$22)+(Q368*CONFIGURACAO!$C$23)+(R368*CONFIGURACAO!$C$24),""),"")</f>
        <v>0</v>
      </c>
      <c r="AJ368" s="38">
        <f>IF(S368=0,0,IF(CONFIGURACAO!$C$15="SIM",(IF(S368&gt;CONFIGURACAO!$C$16,CONFIGURACAO!$C$16*CONFIGURACAO!$C$25,S368*CONFIGURACAO!$C$25)),'PI AREA  P75'!S368*CONFIGURACAO!$C$25))</f>
        <v>0</v>
      </c>
      <c r="AK368" s="38">
        <f>IF(T368=0,0,IF(CONFIGURACAO!$C$17="SIM",(IF(T368&gt;CONFIGURACAO!$C$18,CONFIGURACAO!$C$18*CONFIGURACAO!$C$26,T368*CONFIGURACAO!$C$26)),'PI AREA  P75'!T368*CONFIGURACAO!$C$26))</f>
        <v>0</v>
      </c>
      <c r="AL368" s="38">
        <f>IFERROR(IF(M368&gt;0,(U368*CONFIGURACAO!$C$29)+(V368*CONFIGURACAO!$C$30),""),"")</f>
        <v>0</v>
      </c>
      <c r="AM368" s="38">
        <f>IF(W368=0,0,IF(CONFIGURACAO!$C$41="SIM",(IF(W368&gt;CONFIGURACAO!$C$41,CONFIGURACAO!$C$41*CONFIGURACAO!$C$31,W368*CONFIGURACAO!$C$31)),'PI AREA  P75'!W368*CONFIGURACAO!$C$31))</f>
        <v>0</v>
      </c>
      <c r="AN368" s="38">
        <f>IF(X368=0,0,IF(CONFIGURACAO!$C$39="SIM",(IF(X368&gt;CONFIGURACAO!$C$40,CONFIGURACAO!$C$40*CONFIGURACAO!$C$32,X368*CONFIGURACAO!$C$32)),'PI AREA  P75'!X368*CONFIGURACAO!$C$32))</f>
        <v>0</v>
      </c>
      <c r="AO368" s="38">
        <f>IFERROR(IF(M368&gt;0,(Y368*CONFIGURACAO!$C$33)+(Z368*CONFIGURACAO!$C$34)+(AA368*CONFIGURACAO!$C$35)+(AB368*CONFIGURACAO!$C$36),""),"")</f>
        <v>0</v>
      </c>
      <c r="AP368" s="38">
        <f>IF(AA368=0,0,IF(CONFIGURACAO!$C$46="SIM",(IF(AA368&gt;CONFIGURACAO!$C$47,CONFIGURACAO!$C$47*CONFIGURACAO!$C$35,AA368*CONFIGURACAO!$C$35)),'PI AREA  P75'!AA368*CONFIGURACAO!$C$35))</f>
        <v>0</v>
      </c>
      <c r="AQ368" s="38">
        <f>IF(AB368=0,0,IF(CONFIGURACAO!$C$44="SIM",(IF(AB368&gt;CONFIGURACAO!$C$45,CONFIGURACAO!$C$45*CONFIGURACAO!$C$36,AB368*CONFIGURACAO!$C$36)),'PI AREA  P75'!AB368*CONFIGURACAO!$C$36))</f>
        <v>0</v>
      </c>
      <c r="AR368" s="38">
        <f t="shared" si="138"/>
        <v>0</v>
      </c>
      <c r="AS368" s="68">
        <f>IF(AR368="","",$AR368-(($AS$2/CONFIGURACAO!$C$6)*$M368))</f>
        <v>-75</v>
      </c>
      <c r="AT368" s="73" t="str">
        <f t="shared" si="122"/>
        <v>NAO</v>
      </c>
      <c r="AU368" s="75">
        <f>IF(AR368="","",$AR368-(($AU$2/CONFIGURACAO!$C$6)*$M368))</f>
        <v>-125</v>
      </c>
      <c r="AV368" s="76" t="str">
        <f t="shared" si="123"/>
        <v>NAO</v>
      </c>
      <c r="AW368" s="74">
        <f>IF(AR368="","",$AR368-(($AW$2/CONFIGURACAO!$C$6)*$M368))</f>
        <v>-175</v>
      </c>
      <c r="AX368" s="72" t="str">
        <f t="shared" si="124"/>
        <v>NAO</v>
      </c>
      <c r="AZ368" s="39">
        <f t="shared" si="125"/>
        <v>0</v>
      </c>
      <c r="BA368" s="146">
        <f t="shared" si="126"/>
        <v>0</v>
      </c>
      <c r="BB368" s="146">
        <f t="shared" si="127"/>
        <v>1158</v>
      </c>
      <c r="BC368" s="32">
        <f t="shared" si="128"/>
        <v>1158</v>
      </c>
      <c r="BD368" s="148"/>
      <c r="BE368" s="40">
        <f t="shared" si="129"/>
        <v>0</v>
      </c>
      <c r="BF368" s="40">
        <f t="shared" si="130"/>
        <v>0</v>
      </c>
      <c r="BG368" s="40">
        <f t="shared" si="131"/>
        <v>0</v>
      </c>
      <c r="BH368" s="40">
        <f t="shared" si="132"/>
        <v>0</v>
      </c>
      <c r="BI368" s="40">
        <f t="shared" si="133"/>
        <v>0</v>
      </c>
      <c r="BJ368" s="40">
        <f t="shared" si="134"/>
        <v>0</v>
      </c>
      <c r="BK368" s="40">
        <f t="shared" si="135"/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 s="42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</row>
    <row r="369" spans="1:134" s="32" customFormat="1" ht="17" thickBot="1" x14ac:dyDescent="0.25">
      <c r="A369" s="124" t="str">
        <f>CONFIGURACAO!$C$4</f>
        <v>AREA 21</v>
      </c>
      <c r="B369" s="125">
        <v>367</v>
      </c>
      <c r="C369" s="249" t="s">
        <v>298</v>
      </c>
      <c r="D369" s="126">
        <f t="shared" si="139"/>
        <v>1</v>
      </c>
      <c r="E369" s="250" t="s">
        <v>704</v>
      </c>
      <c r="F369" s="250">
        <v>1</v>
      </c>
      <c r="G369" s="250">
        <v>1</v>
      </c>
      <c r="H369" s="250">
        <v>1</v>
      </c>
      <c r="I369" s="250">
        <v>0</v>
      </c>
      <c r="J369" s="87"/>
      <c r="K369" s="94"/>
      <c r="L369" s="94"/>
      <c r="M369" s="154">
        <f t="shared" si="136"/>
        <v>3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 s="139">
        <f t="shared" si="120"/>
        <v>1</v>
      </c>
      <c r="AD369" s="140">
        <f t="shared" si="121"/>
        <v>1</v>
      </c>
      <c r="AE369" s="141">
        <f t="shared" si="140"/>
        <v>0</v>
      </c>
      <c r="AF369" s="263">
        <f t="shared" si="141"/>
        <v>0</v>
      </c>
      <c r="AG369" s="265">
        <f t="shared" si="137"/>
        <v>1</v>
      </c>
      <c r="AI369" s="37">
        <f>IFERROR(IF(M369&gt;0,(N369*CONFIGURACAO!$C$20)+(O369*CONFIGURACAO!$C$21)+(P369*CONFIGURACAO!$C$22)+(Q369*CONFIGURACAO!$C$23)+(R369*CONFIGURACAO!$C$24),""),"")</f>
        <v>80</v>
      </c>
      <c r="AJ369" s="38">
        <f>IF(S369=0,0,IF(CONFIGURACAO!$C$15="SIM",(IF(S369&gt;CONFIGURACAO!$C$16,CONFIGURACAO!$C$16*CONFIGURACAO!$C$25,S369*CONFIGURACAO!$C$25)),'PI AREA  P75'!S369*CONFIGURACAO!$C$25))</f>
        <v>0</v>
      </c>
      <c r="AK369" s="38">
        <f>IF(T369=0,0,IF(CONFIGURACAO!$C$17="SIM",(IF(T369&gt;CONFIGURACAO!$C$18,CONFIGURACAO!$C$18*CONFIGURACAO!$C$26,T369*CONFIGURACAO!$C$26)),'PI AREA  P75'!T369*CONFIGURACAO!$C$26))</f>
        <v>5</v>
      </c>
      <c r="AL369" s="38">
        <f>IFERROR(IF(M369&gt;0,(U369*CONFIGURACAO!$C$29)+(V369*CONFIGURACAO!$C$30),""),"")</f>
        <v>0</v>
      </c>
      <c r="AM369" s="38">
        <f>IF(W369=0,0,IF(CONFIGURACAO!$C$41="SIM",(IF(W369&gt;CONFIGURACAO!$C$41,CONFIGURACAO!$C$41*CONFIGURACAO!$C$31,W369*CONFIGURACAO!$C$31)),'PI AREA  P75'!W369*CONFIGURACAO!$C$31))</f>
        <v>0</v>
      </c>
      <c r="AN369" s="38">
        <f>IF(X369=0,0,IF(CONFIGURACAO!$C$39="SIM",(IF(X369&gt;CONFIGURACAO!$C$40,CONFIGURACAO!$C$40*CONFIGURACAO!$C$32,X369*CONFIGURACAO!$C$32)),'PI AREA  P75'!X369*CONFIGURACAO!$C$32))</f>
        <v>0</v>
      </c>
      <c r="AO369" s="38">
        <f>IFERROR(IF(M369&gt;0,(Y369*CONFIGURACAO!$C$33)+(Z369*CONFIGURACAO!$C$34)+(AA369*CONFIGURACAO!$C$35)+(AB369*CONFIGURACAO!$C$36),""),"")</f>
        <v>10</v>
      </c>
      <c r="AP369" s="38">
        <f>IF(AA369=0,0,IF(CONFIGURACAO!$C$46="SIM",(IF(AA369&gt;CONFIGURACAO!$C$47,CONFIGURACAO!$C$47*CONFIGURACAO!$C$35,AA369*CONFIGURACAO!$C$35)),'PI AREA  P75'!AA369*CONFIGURACAO!$C$35))</f>
        <v>0</v>
      </c>
      <c r="AQ369" s="38">
        <f>IF(AB369=0,0,IF(CONFIGURACAO!$C$44="SIM",(IF(AB369&gt;CONFIGURACAO!$C$45,CONFIGURACAO!$C$45*CONFIGURACAO!$C$36,AB369*CONFIGURACAO!$C$36)),'PI AREA  P75'!AB369*CONFIGURACAO!$C$36))</f>
        <v>10</v>
      </c>
      <c r="AR369" s="38">
        <f t="shared" si="138"/>
        <v>105</v>
      </c>
      <c r="AS369" s="68">
        <f>IF(AR369="","",$AR369-(($AS$2/CONFIGURACAO!$C$6)*$M369))</f>
        <v>-120</v>
      </c>
      <c r="AT369" s="73" t="str">
        <f t="shared" si="122"/>
        <v>NAO</v>
      </c>
      <c r="AU369" s="75">
        <f>IF(AR369="","",$AR369-(($AU$2/CONFIGURACAO!$C$6)*$M369))</f>
        <v>-270</v>
      </c>
      <c r="AV369" s="76" t="str">
        <f t="shared" si="123"/>
        <v>NAO</v>
      </c>
      <c r="AW369" s="74">
        <f>IF(AR369="","",$AR369-(($AW$2/CONFIGURACAO!$C$6)*$M369))</f>
        <v>-420</v>
      </c>
      <c r="AX369" s="72" t="str">
        <f t="shared" si="124"/>
        <v>NAO</v>
      </c>
      <c r="AZ369" s="39">
        <f t="shared" si="125"/>
        <v>9.8595715311914581E-3</v>
      </c>
      <c r="BA369" s="146">
        <f t="shared" si="126"/>
        <v>3</v>
      </c>
      <c r="BB369" s="146">
        <f t="shared" si="127"/>
        <v>947</v>
      </c>
      <c r="BC369" s="32">
        <f t="shared" si="128"/>
        <v>1031</v>
      </c>
      <c r="BD369" s="148"/>
      <c r="BE369" s="40">
        <f t="shared" si="129"/>
        <v>0</v>
      </c>
      <c r="BF369" s="40">
        <f t="shared" si="130"/>
        <v>3.8580246913580245E-2</v>
      </c>
      <c r="BG369" s="40">
        <f t="shared" si="131"/>
        <v>0</v>
      </c>
      <c r="BH369" s="40">
        <f t="shared" si="132"/>
        <v>0</v>
      </c>
      <c r="BI369" s="40">
        <f t="shared" si="133"/>
        <v>0</v>
      </c>
      <c r="BJ369" s="40">
        <f t="shared" si="134"/>
        <v>0</v>
      </c>
      <c r="BK369" s="40">
        <f t="shared" si="135"/>
        <v>0.16051364365971107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1</v>
      </c>
      <c r="BT369" s="42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</row>
    <row r="370" spans="1:134" s="32" customFormat="1" ht="17" thickBot="1" x14ac:dyDescent="0.25">
      <c r="A370" s="124" t="str">
        <f>CONFIGURACAO!$C$4</f>
        <v>AREA 21</v>
      </c>
      <c r="B370" s="125">
        <v>368</v>
      </c>
      <c r="C370" s="249" t="s">
        <v>298</v>
      </c>
      <c r="D370" s="126">
        <f t="shared" si="139"/>
        <v>2</v>
      </c>
      <c r="E370" s="250" t="s">
        <v>705</v>
      </c>
      <c r="F370" s="250">
        <v>1</v>
      </c>
      <c r="G370" s="250">
        <v>1</v>
      </c>
      <c r="H370" s="250">
        <v>1</v>
      </c>
      <c r="I370" s="250">
        <v>1</v>
      </c>
      <c r="J370" s="87"/>
      <c r="K370" s="94"/>
      <c r="L370" s="94"/>
      <c r="M370" s="154">
        <f t="shared" si="136"/>
        <v>4</v>
      </c>
      <c r="N370">
        <v>1.5</v>
      </c>
      <c r="O370">
        <v>1.75</v>
      </c>
      <c r="P370">
        <v>1.75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s="139">
        <f t="shared" si="120"/>
        <v>3.25</v>
      </c>
      <c r="AD370" s="140">
        <f t="shared" si="121"/>
        <v>5</v>
      </c>
      <c r="AE370" s="141">
        <f t="shared" si="140"/>
        <v>0</v>
      </c>
      <c r="AF370" s="263">
        <f t="shared" si="141"/>
        <v>0</v>
      </c>
      <c r="AG370" s="265">
        <f t="shared" si="137"/>
        <v>3.25</v>
      </c>
      <c r="AI370" s="37">
        <f>IFERROR(IF(M370&gt;0,(N370*CONFIGURACAO!$C$20)+(O370*CONFIGURACAO!$C$21)+(P370*CONFIGURACAO!$C$22)+(Q370*CONFIGURACAO!$C$23)+(R370*CONFIGURACAO!$C$24),""),"")</f>
        <v>395</v>
      </c>
      <c r="AJ370" s="38">
        <f>IF(S370=0,0,IF(CONFIGURACAO!$C$15="SIM",(IF(S370&gt;CONFIGURACAO!$C$16,CONFIGURACAO!$C$16*CONFIGURACAO!$C$25,S370*CONFIGURACAO!$C$25)),'PI AREA  P75'!S370*CONFIGURACAO!$C$25))</f>
        <v>0</v>
      </c>
      <c r="AK370" s="38">
        <f>IF(T370=0,0,IF(CONFIGURACAO!$C$17="SIM",(IF(T370&gt;CONFIGURACAO!$C$18,CONFIGURACAO!$C$18*CONFIGURACAO!$C$26,T370*CONFIGURACAO!$C$26)),'PI AREA  P75'!T370*CONFIGURACAO!$C$26))</f>
        <v>0</v>
      </c>
      <c r="AL370" s="38">
        <f>IFERROR(IF(M370&gt;0,(U370*CONFIGURACAO!$C$29)+(V370*CONFIGURACAO!$C$30),""),"")</f>
        <v>0</v>
      </c>
      <c r="AM370" s="38">
        <f>IF(W370=0,0,IF(CONFIGURACAO!$C$41="SIM",(IF(W370&gt;CONFIGURACAO!$C$41,CONFIGURACAO!$C$41*CONFIGURACAO!$C$31,W370*CONFIGURACAO!$C$31)),'PI AREA  P75'!W370*CONFIGURACAO!$C$31))</f>
        <v>0</v>
      </c>
      <c r="AN370" s="38">
        <f>IF(X370=0,0,IF(CONFIGURACAO!$C$39="SIM",(IF(X370&gt;CONFIGURACAO!$C$40,CONFIGURACAO!$C$40*CONFIGURACAO!$C$32,X370*CONFIGURACAO!$C$32)),'PI AREA  P75'!X370*CONFIGURACAO!$C$32))</f>
        <v>0</v>
      </c>
      <c r="AO370" s="38">
        <f>IFERROR(IF(M370&gt;0,(Y370*CONFIGURACAO!$C$33)+(Z370*CONFIGURACAO!$C$34)+(AA370*CONFIGURACAO!$C$35)+(AB370*CONFIGURACAO!$C$36),""),"")</f>
        <v>0</v>
      </c>
      <c r="AP370" s="38">
        <f>IF(AA370=0,0,IF(CONFIGURACAO!$C$46="SIM",(IF(AA370&gt;CONFIGURACAO!$C$47,CONFIGURACAO!$C$47*CONFIGURACAO!$C$35,AA370*CONFIGURACAO!$C$35)),'PI AREA  P75'!AA370*CONFIGURACAO!$C$35))</f>
        <v>0</v>
      </c>
      <c r="AQ370" s="38">
        <f>IF(AB370=0,0,IF(CONFIGURACAO!$C$44="SIM",(IF(AB370&gt;CONFIGURACAO!$C$45,CONFIGURACAO!$C$45*CONFIGURACAO!$C$36,AB370*CONFIGURACAO!$C$36)),'PI AREA  P75'!AB370*CONFIGURACAO!$C$36))</f>
        <v>0</v>
      </c>
      <c r="AR370" s="38">
        <f t="shared" si="138"/>
        <v>395</v>
      </c>
      <c r="AS370" s="68">
        <f>IF(AR370="","",$AR370-(($AS$2/CONFIGURACAO!$C$6)*$M370))</f>
        <v>95</v>
      </c>
      <c r="AT370" s="73">
        <f t="shared" si="122"/>
        <v>3</v>
      </c>
      <c r="AU370" s="75">
        <f>IF(AR370="","",$AR370-(($AU$2/CONFIGURACAO!$C$6)*$M370))</f>
        <v>-105</v>
      </c>
      <c r="AV370" s="76" t="str">
        <f t="shared" si="123"/>
        <v>NAO</v>
      </c>
      <c r="AW370" s="74">
        <f>IF(AR370="","",$AR370-(($AW$2/CONFIGURACAO!$C$6)*$M370))</f>
        <v>-305</v>
      </c>
      <c r="AX370" s="72" t="str">
        <f t="shared" si="124"/>
        <v>NAO</v>
      </c>
      <c r="AZ370" s="39">
        <f t="shared" si="125"/>
        <v>3.709076909352977E-2</v>
      </c>
      <c r="BA370" s="146">
        <f t="shared" si="126"/>
        <v>5</v>
      </c>
      <c r="BB370" s="146">
        <f t="shared" si="127"/>
        <v>855</v>
      </c>
      <c r="BC370" s="32">
        <f t="shared" si="128"/>
        <v>774</v>
      </c>
      <c r="BD370" s="148"/>
      <c r="BE370" s="40">
        <f t="shared" si="129"/>
        <v>5.5886736214605069E-2</v>
      </c>
      <c r="BF370" s="40">
        <f t="shared" si="130"/>
        <v>6.7515432098765427E-2</v>
      </c>
      <c r="BG370" s="40">
        <f t="shared" si="131"/>
        <v>4.4964028776978422E-2</v>
      </c>
      <c r="BH370" s="40">
        <f t="shared" si="132"/>
        <v>0</v>
      </c>
      <c r="BI370" s="40">
        <f t="shared" si="133"/>
        <v>0</v>
      </c>
      <c r="BJ370" s="40">
        <f t="shared" si="134"/>
        <v>0</v>
      </c>
      <c r="BK370" s="40">
        <f t="shared" si="135"/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 s="42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</row>
    <row r="371" spans="1:134" s="32" customFormat="1" ht="17" thickBot="1" x14ac:dyDescent="0.25">
      <c r="A371" s="124" t="str">
        <f>CONFIGURACAO!$C$4</f>
        <v>AREA 21</v>
      </c>
      <c r="B371" s="125">
        <v>369</v>
      </c>
      <c r="C371" s="249" t="s">
        <v>298</v>
      </c>
      <c r="D371" s="126">
        <f t="shared" si="139"/>
        <v>3</v>
      </c>
      <c r="E371" s="250" t="s">
        <v>706</v>
      </c>
      <c r="F371" s="250">
        <v>1</v>
      </c>
      <c r="G371" s="250">
        <v>1</v>
      </c>
      <c r="H371" s="250">
        <v>1</v>
      </c>
      <c r="I371" s="250">
        <v>1</v>
      </c>
      <c r="J371" s="87"/>
      <c r="K371" s="94"/>
      <c r="L371" s="94"/>
      <c r="M371" s="154">
        <f t="shared" si="136"/>
        <v>4</v>
      </c>
      <c r="N371">
        <v>2.25</v>
      </c>
      <c r="O371">
        <v>3</v>
      </c>
      <c r="P371">
        <v>3</v>
      </c>
      <c r="Q371">
        <v>4.75</v>
      </c>
      <c r="R371">
        <v>0.75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27</v>
      </c>
      <c r="AC371" s="139">
        <f t="shared" si="120"/>
        <v>5.25</v>
      </c>
      <c r="AD371" s="140">
        <f t="shared" si="121"/>
        <v>8.25</v>
      </c>
      <c r="AE371" s="141">
        <f t="shared" si="140"/>
        <v>0</v>
      </c>
      <c r="AF371" s="263">
        <f t="shared" si="141"/>
        <v>0</v>
      </c>
      <c r="AG371" s="265">
        <f t="shared" si="137"/>
        <v>5.25</v>
      </c>
      <c r="AI371" s="37">
        <f>IFERROR(IF(M371&gt;0,(N371*CONFIGURACAO!$C$20)+(O371*CONFIGURACAO!$C$21)+(P371*CONFIGURACAO!$C$22)+(Q371*CONFIGURACAO!$C$23)+(R371*CONFIGURACAO!$C$24),""),"")</f>
        <v>850</v>
      </c>
      <c r="AJ371" s="38">
        <f>IF(S371=0,0,IF(CONFIGURACAO!$C$15="SIM",(IF(S371&gt;CONFIGURACAO!$C$16,CONFIGURACAO!$C$16*CONFIGURACAO!$C$25,S371*CONFIGURACAO!$C$25)),'PI AREA  P75'!S371*CONFIGURACAO!$C$25))</f>
        <v>0</v>
      </c>
      <c r="AK371" s="38">
        <f>IF(T371=0,0,IF(CONFIGURACAO!$C$17="SIM",(IF(T371&gt;CONFIGURACAO!$C$18,CONFIGURACAO!$C$18*CONFIGURACAO!$C$26,T371*CONFIGURACAO!$C$26)),'PI AREA  P75'!T371*CONFIGURACAO!$C$26))</f>
        <v>0</v>
      </c>
      <c r="AL371" s="38">
        <f>IFERROR(IF(M371&gt;0,(U371*CONFIGURACAO!$C$29)+(V371*CONFIGURACAO!$C$30),""),"")</f>
        <v>0</v>
      </c>
      <c r="AM371" s="38">
        <f>IF(W371=0,0,IF(CONFIGURACAO!$C$41="SIM",(IF(W371&gt;CONFIGURACAO!$C$41,CONFIGURACAO!$C$41*CONFIGURACAO!$C$31,W371*CONFIGURACAO!$C$31)),'PI AREA  P75'!W371*CONFIGURACAO!$C$31))</f>
        <v>0</v>
      </c>
      <c r="AN371" s="38">
        <f>IF(X371=0,0,IF(CONFIGURACAO!$C$39="SIM",(IF(X371&gt;CONFIGURACAO!$C$40,CONFIGURACAO!$C$40*CONFIGURACAO!$C$32,X371*CONFIGURACAO!$C$32)),'PI AREA  P75'!X371*CONFIGURACAO!$C$32))</f>
        <v>25</v>
      </c>
      <c r="AO371" s="38">
        <f>IFERROR(IF(M371&gt;0,(Y371*CONFIGURACAO!$C$33)+(Z371*CONFIGURACAO!$C$34)+(AA371*CONFIGURACAO!$C$35)+(AB371*CONFIGURACAO!$C$36),""),"")</f>
        <v>270</v>
      </c>
      <c r="AP371" s="38">
        <f>IF(AA371=0,0,IF(CONFIGURACAO!$C$46="SIM",(IF(AA371&gt;CONFIGURACAO!$C$47,CONFIGURACAO!$C$47*CONFIGURACAO!$C$35,AA371*CONFIGURACAO!$C$35)),'PI AREA  P75'!AA371*CONFIGURACAO!$C$35))</f>
        <v>0</v>
      </c>
      <c r="AQ371" s="38">
        <f>IF(AB371=0,0,IF(CONFIGURACAO!$C$44="SIM",(IF(AB371&gt;CONFIGURACAO!$C$45,CONFIGURACAO!$C$45*CONFIGURACAO!$C$36,AB371*CONFIGURACAO!$C$36)),'PI AREA  P75'!AB371*CONFIGURACAO!$C$36))</f>
        <v>20</v>
      </c>
      <c r="AR371" s="38">
        <f t="shared" si="138"/>
        <v>1165</v>
      </c>
      <c r="AS371" s="68">
        <f>IF(AR371="","",$AR371-(($AS$2/CONFIGURACAO!$C$6)*$M371))</f>
        <v>865</v>
      </c>
      <c r="AT371" s="73">
        <f t="shared" si="122"/>
        <v>3</v>
      </c>
      <c r="AU371" s="75">
        <f>IF(AR371="","",$AR371-(($AU$2/CONFIGURACAO!$C$6)*$M371))</f>
        <v>665</v>
      </c>
      <c r="AV371" s="76">
        <f t="shared" si="123"/>
        <v>4</v>
      </c>
      <c r="AW371" s="74">
        <f>IF(AR371="","",$AR371-(($AW$2/CONFIGURACAO!$C$6)*$M371))</f>
        <v>465</v>
      </c>
      <c r="AX371" s="72">
        <f t="shared" si="124"/>
        <v>5</v>
      </c>
      <c r="AZ371" s="39">
        <f t="shared" si="125"/>
        <v>0.10939429365560047</v>
      </c>
      <c r="BA371" s="146">
        <f t="shared" si="126"/>
        <v>41.75</v>
      </c>
      <c r="BB371" s="146">
        <f t="shared" si="127"/>
        <v>67</v>
      </c>
      <c r="BC371" s="32">
        <f t="shared" si="128"/>
        <v>318</v>
      </c>
      <c r="BD371" s="148"/>
      <c r="BE371" s="40">
        <f t="shared" si="129"/>
        <v>8.38301043219076E-2</v>
      </c>
      <c r="BF371" s="40">
        <f t="shared" si="130"/>
        <v>0.11574074074074073</v>
      </c>
      <c r="BG371" s="40">
        <f t="shared" si="131"/>
        <v>7.7081192189105849E-2</v>
      </c>
      <c r="BH371" s="40">
        <f t="shared" si="132"/>
        <v>0.19199676637025059</v>
      </c>
      <c r="BI371" s="40">
        <f t="shared" si="133"/>
        <v>7.9957356076759065E-2</v>
      </c>
      <c r="BJ371" s="40">
        <f t="shared" si="134"/>
        <v>0</v>
      </c>
      <c r="BK371" s="40">
        <f t="shared" si="135"/>
        <v>0</v>
      </c>
      <c r="BL371">
        <v>0</v>
      </c>
      <c r="BM371">
        <v>0</v>
      </c>
      <c r="BN371">
        <v>0</v>
      </c>
      <c r="BO371">
        <v>1</v>
      </c>
      <c r="BP371">
        <v>0</v>
      </c>
      <c r="BQ371">
        <v>0</v>
      </c>
      <c r="BR371">
        <v>0</v>
      </c>
      <c r="BS371">
        <v>27</v>
      </c>
      <c r="BT371" s="42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</row>
    <row r="372" spans="1:134" s="32" customFormat="1" ht="17" thickBot="1" x14ac:dyDescent="0.25">
      <c r="A372" s="124" t="str">
        <f>CONFIGURACAO!$C$4</f>
        <v>AREA 21</v>
      </c>
      <c r="B372" s="125">
        <v>370</v>
      </c>
      <c r="C372" s="249" t="s">
        <v>298</v>
      </c>
      <c r="D372" s="126">
        <f t="shared" si="139"/>
        <v>4</v>
      </c>
      <c r="E372" s="250" t="s">
        <v>707</v>
      </c>
      <c r="F372" s="250">
        <v>1</v>
      </c>
      <c r="G372" s="250">
        <v>1</v>
      </c>
      <c r="H372" s="250">
        <v>1</v>
      </c>
      <c r="I372" s="250">
        <v>1</v>
      </c>
      <c r="J372" s="87"/>
      <c r="K372" s="94"/>
      <c r="L372" s="94"/>
      <c r="M372" s="154">
        <f t="shared" si="136"/>
        <v>4</v>
      </c>
      <c r="N372">
        <v>1</v>
      </c>
      <c r="O372">
        <v>1</v>
      </c>
      <c r="P372">
        <v>0</v>
      </c>
      <c r="Q372">
        <v>1.75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 s="139">
        <f t="shared" si="120"/>
        <v>2</v>
      </c>
      <c r="AD372" s="140">
        <f t="shared" si="121"/>
        <v>2</v>
      </c>
      <c r="AE372" s="141">
        <f t="shared" si="140"/>
        <v>0</v>
      </c>
      <c r="AF372" s="263">
        <f t="shared" si="141"/>
        <v>0</v>
      </c>
      <c r="AG372" s="265">
        <f t="shared" si="137"/>
        <v>2</v>
      </c>
      <c r="AI372" s="37">
        <f>IFERROR(IF(M372&gt;0,(N372*CONFIGURACAO!$C$20)+(O372*CONFIGURACAO!$C$21)+(P372*CONFIGURACAO!$C$22)+(Q372*CONFIGURACAO!$C$23)+(R372*CONFIGURACAO!$C$24),""),"")</f>
        <v>250</v>
      </c>
      <c r="AJ372" s="38">
        <f>IF(S372=0,0,IF(CONFIGURACAO!$C$15="SIM",(IF(S372&gt;CONFIGURACAO!$C$16,CONFIGURACAO!$C$16*CONFIGURACAO!$C$25,S372*CONFIGURACAO!$C$25)),'PI AREA  P75'!S372*CONFIGURACAO!$C$25))</f>
        <v>0</v>
      </c>
      <c r="AK372" s="38">
        <f>IF(T372=0,0,IF(CONFIGURACAO!$C$17="SIM",(IF(T372&gt;CONFIGURACAO!$C$18,CONFIGURACAO!$C$18*CONFIGURACAO!$C$26,T372*CONFIGURACAO!$C$26)),'PI AREA  P75'!T372*CONFIGURACAO!$C$26))</f>
        <v>0</v>
      </c>
      <c r="AL372" s="38">
        <f>IFERROR(IF(M372&gt;0,(U372*CONFIGURACAO!$C$29)+(V372*CONFIGURACAO!$C$30),""),"")</f>
        <v>0</v>
      </c>
      <c r="AM372" s="38">
        <f>IF(W372=0,0,IF(CONFIGURACAO!$C$41="SIM",(IF(W372&gt;CONFIGURACAO!$C$41,CONFIGURACAO!$C$41*CONFIGURACAO!$C$31,W372*CONFIGURACAO!$C$31)),'PI AREA  P75'!W372*CONFIGURACAO!$C$31))</f>
        <v>0</v>
      </c>
      <c r="AN372" s="38">
        <f>IF(X372=0,0,IF(CONFIGURACAO!$C$39="SIM",(IF(X372&gt;CONFIGURACAO!$C$40,CONFIGURACAO!$C$40*CONFIGURACAO!$C$32,X372*CONFIGURACAO!$C$32)),'PI AREA  P75'!X372*CONFIGURACAO!$C$32))</f>
        <v>0</v>
      </c>
      <c r="AO372" s="38">
        <f>IFERROR(IF(M372&gt;0,(Y372*CONFIGURACAO!$C$33)+(Z372*CONFIGURACAO!$C$34)+(AA372*CONFIGURACAO!$C$35)+(AB372*CONFIGURACAO!$C$36),""),"")</f>
        <v>10</v>
      </c>
      <c r="AP372" s="38">
        <f>IF(AA372=0,0,IF(CONFIGURACAO!$C$46="SIM",(IF(AA372&gt;CONFIGURACAO!$C$47,CONFIGURACAO!$C$47*CONFIGURACAO!$C$35,AA372*CONFIGURACAO!$C$35)),'PI AREA  P75'!AA372*CONFIGURACAO!$C$35))</f>
        <v>0</v>
      </c>
      <c r="AQ372" s="38">
        <f>IF(AB372=0,0,IF(CONFIGURACAO!$C$44="SIM",(IF(AB372&gt;CONFIGURACAO!$C$45,CONFIGURACAO!$C$45*CONFIGURACAO!$C$36,AB372*CONFIGURACAO!$C$36)),'PI AREA  P75'!AB372*CONFIGURACAO!$C$36))</f>
        <v>10</v>
      </c>
      <c r="AR372" s="38">
        <f t="shared" si="138"/>
        <v>270</v>
      </c>
      <c r="AS372" s="68">
        <f>IF(AR372="","",$AR372-(($AS$2/CONFIGURACAO!$C$6)*$M372))</f>
        <v>-30</v>
      </c>
      <c r="AT372" s="73" t="str">
        <f t="shared" si="122"/>
        <v>NAO</v>
      </c>
      <c r="AU372" s="75">
        <f>IF(AR372="","",$AR372-(($AU$2/CONFIGURACAO!$C$6)*$M372))</f>
        <v>-230</v>
      </c>
      <c r="AV372" s="76" t="str">
        <f t="shared" si="123"/>
        <v>NAO</v>
      </c>
      <c r="AW372" s="74">
        <f>IF(AR372="","",$AR372-(($AW$2/CONFIGURACAO!$C$6)*$M372))</f>
        <v>-430</v>
      </c>
      <c r="AX372" s="72" t="str">
        <f t="shared" si="124"/>
        <v>NAO</v>
      </c>
      <c r="AZ372" s="39">
        <f t="shared" si="125"/>
        <v>2.5353183937349463E-2</v>
      </c>
      <c r="BA372" s="146">
        <f t="shared" si="126"/>
        <v>4.75</v>
      </c>
      <c r="BB372" s="146">
        <f t="shared" si="127"/>
        <v>868</v>
      </c>
      <c r="BC372" s="32">
        <f t="shared" si="128"/>
        <v>863</v>
      </c>
      <c r="BD372" s="148"/>
      <c r="BE372" s="40">
        <f t="shared" si="129"/>
        <v>3.7257824143070044E-2</v>
      </c>
      <c r="BF372" s="40">
        <f t="shared" si="130"/>
        <v>3.8580246913580245E-2</v>
      </c>
      <c r="BG372" s="40">
        <f t="shared" si="131"/>
        <v>0</v>
      </c>
      <c r="BH372" s="40">
        <f t="shared" si="132"/>
        <v>7.073565076798706E-2</v>
      </c>
      <c r="BI372" s="40">
        <f t="shared" si="133"/>
        <v>0</v>
      </c>
      <c r="BJ372" s="40">
        <f t="shared" si="134"/>
        <v>0</v>
      </c>
      <c r="BK372" s="40">
        <f t="shared" si="135"/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</v>
      </c>
      <c r="BT372" s="4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</row>
    <row r="373" spans="1:134" s="32" customFormat="1" ht="17" thickBot="1" x14ac:dyDescent="0.25">
      <c r="A373" s="124" t="str">
        <f>CONFIGURACAO!$C$4</f>
        <v>AREA 21</v>
      </c>
      <c r="B373" s="125">
        <v>371</v>
      </c>
      <c r="C373" s="249" t="s">
        <v>298</v>
      </c>
      <c r="D373" s="126">
        <f t="shared" si="139"/>
        <v>5</v>
      </c>
      <c r="E373" s="250" t="s">
        <v>708</v>
      </c>
      <c r="F373" s="250">
        <v>1</v>
      </c>
      <c r="G373" s="250">
        <v>1</v>
      </c>
      <c r="H373" s="250">
        <v>1</v>
      </c>
      <c r="I373" s="250">
        <v>1</v>
      </c>
      <c r="J373" s="87"/>
      <c r="K373" s="94"/>
      <c r="L373" s="94"/>
      <c r="M373" s="154">
        <f t="shared" si="136"/>
        <v>4</v>
      </c>
      <c r="N373">
        <v>11.75</v>
      </c>
      <c r="O373">
        <v>12</v>
      </c>
      <c r="P373">
        <v>4.75</v>
      </c>
      <c r="Q373">
        <v>0.75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 s="139">
        <f t="shared" si="120"/>
        <v>23.75</v>
      </c>
      <c r="AD373" s="140">
        <f t="shared" si="121"/>
        <v>28.5</v>
      </c>
      <c r="AE373" s="141">
        <f t="shared" si="140"/>
        <v>0</v>
      </c>
      <c r="AF373" s="263">
        <f t="shared" si="141"/>
        <v>0</v>
      </c>
      <c r="AG373" s="265">
        <f t="shared" si="137"/>
        <v>23.75</v>
      </c>
      <c r="AI373" s="37">
        <f>IFERROR(IF(M373&gt;0,(N373*CONFIGURACAO!$C$20)+(O373*CONFIGURACAO!$C$21)+(P373*CONFIGURACAO!$C$22)+(Q373*CONFIGURACAO!$C$23)+(R373*CONFIGURACAO!$C$24),""),"")</f>
        <v>2450</v>
      </c>
      <c r="AJ373" s="38">
        <f>IF(S373=0,0,IF(CONFIGURACAO!$C$15="SIM",(IF(S373&gt;CONFIGURACAO!$C$16,CONFIGURACAO!$C$16*CONFIGURACAO!$C$25,S373*CONFIGURACAO!$C$25)),'PI AREA  P75'!S373*CONFIGURACAO!$C$25))</f>
        <v>0</v>
      </c>
      <c r="AK373" s="38">
        <f>IF(T373=0,0,IF(CONFIGURACAO!$C$17="SIM",(IF(T373&gt;CONFIGURACAO!$C$18,CONFIGURACAO!$C$18*CONFIGURACAO!$C$26,T373*CONFIGURACAO!$C$26)),'PI AREA  P75'!T373*CONFIGURACAO!$C$26))</f>
        <v>0</v>
      </c>
      <c r="AL373" s="38">
        <f>IFERROR(IF(M373&gt;0,(U373*CONFIGURACAO!$C$29)+(V373*CONFIGURACAO!$C$30),""),"")</f>
        <v>0</v>
      </c>
      <c r="AM373" s="38">
        <f>IF(W373=0,0,IF(CONFIGURACAO!$C$41="SIM",(IF(W373&gt;CONFIGURACAO!$C$41,CONFIGURACAO!$C$41*CONFIGURACAO!$C$31,W373*CONFIGURACAO!$C$31)),'PI AREA  P75'!W373*CONFIGURACAO!$C$31))</f>
        <v>0</v>
      </c>
      <c r="AN373" s="38">
        <f>IF(X373=0,0,IF(CONFIGURACAO!$C$39="SIM",(IF(X373&gt;CONFIGURACAO!$C$40,CONFIGURACAO!$C$40*CONFIGURACAO!$C$32,X373*CONFIGURACAO!$C$32)),'PI AREA  P75'!X373*CONFIGURACAO!$C$32))</f>
        <v>0</v>
      </c>
      <c r="AO373" s="38">
        <f>IFERROR(IF(M373&gt;0,(Y373*CONFIGURACAO!$C$33)+(Z373*CONFIGURACAO!$C$34)+(AA373*CONFIGURACAO!$C$35)+(AB373*CONFIGURACAO!$C$36),""),"")</f>
        <v>10</v>
      </c>
      <c r="AP373" s="38">
        <f>IF(AA373=0,0,IF(CONFIGURACAO!$C$46="SIM",(IF(AA373&gt;CONFIGURACAO!$C$47,CONFIGURACAO!$C$47*CONFIGURACAO!$C$35,AA373*CONFIGURACAO!$C$35)),'PI AREA  P75'!AA373*CONFIGURACAO!$C$35))</f>
        <v>0</v>
      </c>
      <c r="AQ373" s="38">
        <f>IF(AB373=0,0,IF(CONFIGURACAO!$C$44="SIM",(IF(AB373&gt;CONFIGURACAO!$C$45,CONFIGURACAO!$C$45*CONFIGURACAO!$C$36,AB373*CONFIGURACAO!$C$36)),'PI AREA  P75'!AB373*CONFIGURACAO!$C$36))</f>
        <v>10</v>
      </c>
      <c r="AR373" s="38">
        <f t="shared" si="138"/>
        <v>2470</v>
      </c>
      <c r="AS373" s="68">
        <f>IF(AR373="","",$AR373-(($AS$2/CONFIGURACAO!$C$6)*$M373))</f>
        <v>2170</v>
      </c>
      <c r="AT373" s="73">
        <f t="shared" si="122"/>
        <v>3</v>
      </c>
      <c r="AU373" s="75">
        <f>IF(AR373="","",$AR373-(($AU$2/CONFIGURACAO!$C$6)*$M373))</f>
        <v>1970</v>
      </c>
      <c r="AV373" s="76">
        <f t="shared" si="123"/>
        <v>4</v>
      </c>
      <c r="AW373" s="74">
        <f>IF(AR373="","",$AR373-(($AW$2/CONFIGURACAO!$C$6)*$M373))</f>
        <v>1770</v>
      </c>
      <c r="AX373" s="72">
        <f t="shared" si="124"/>
        <v>5</v>
      </c>
      <c r="AZ373" s="39">
        <f t="shared" si="125"/>
        <v>0.23193468268612288</v>
      </c>
      <c r="BA373" s="146">
        <f t="shared" si="126"/>
        <v>30.25</v>
      </c>
      <c r="BB373" s="146">
        <f t="shared" si="127"/>
        <v>151</v>
      </c>
      <c r="BC373" s="32">
        <f t="shared" si="128"/>
        <v>70</v>
      </c>
      <c r="BD373" s="148"/>
      <c r="BE373" s="40">
        <f t="shared" si="129"/>
        <v>0.43777943368107303</v>
      </c>
      <c r="BF373" s="40">
        <f t="shared" si="130"/>
        <v>0.46296296296296291</v>
      </c>
      <c r="BG373" s="40">
        <f t="shared" si="131"/>
        <v>0.12204522096608428</v>
      </c>
      <c r="BH373" s="40">
        <f t="shared" si="132"/>
        <v>3.0315278900565887E-2</v>
      </c>
      <c r="BI373" s="40">
        <f t="shared" si="133"/>
        <v>0</v>
      </c>
      <c r="BJ373" s="40">
        <f t="shared" si="134"/>
        <v>0</v>
      </c>
      <c r="BK373" s="40">
        <f t="shared" si="135"/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1</v>
      </c>
      <c r="BT373" s="42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</row>
    <row r="374" spans="1:134" s="32" customFormat="1" ht="17" thickBot="1" x14ac:dyDescent="0.25">
      <c r="A374" s="124" t="str">
        <f>CONFIGURACAO!$C$4</f>
        <v>AREA 21</v>
      </c>
      <c r="B374" s="125">
        <v>372</v>
      </c>
      <c r="C374" s="249" t="s">
        <v>298</v>
      </c>
      <c r="D374" s="126">
        <f t="shared" si="139"/>
        <v>6</v>
      </c>
      <c r="E374" s="250" t="s">
        <v>709</v>
      </c>
      <c r="F374" s="250">
        <v>1</v>
      </c>
      <c r="G374" s="250">
        <v>1</v>
      </c>
      <c r="H374" s="250">
        <v>1</v>
      </c>
      <c r="I374" s="250">
        <v>0</v>
      </c>
      <c r="J374" s="87"/>
      <c r="K374" s="94"/>
      <c r="L374" s="94"/>
      <c r="M374" s="154">
        <f t="shared" si="136"/>
        <v>3</v>
      </c>
      <c r="N374">
        <v>0</v>
      </c>
      <c r="O374">
        <v>0</v>
      </c>
      <c r="P374">
        <v>0</v>
      </c>
      <c r="Q374">
        <v>0.75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 s="139">
        <f t="shared" si="120"/>
        <v>0</v>
      </c>
      <c r="AD374" s="140">
        <f t="shared" si="121"/>
        <v>0</v>
      </c>
      <c r="AE374" s="141">
        <f t="shared" si="140"/>
        <v>0</v>
      </c>
      <c r="AF374" s="263">
        <f t="shared" si="141"/>
        <v>0</v>
      </c>
      <c r="AG374" s="265">
        <f t="shared" si="137"/>
        <v>0</v>
      </c>
      <c r="AI374" s="37">
        <f>IFERROR(IF(M374&gt;0,(N374*CONFIGURACAO!$C$20)+(O374*CONFIGURACAO!$C$21)+(P374*CONFIGURACAO!$C$22)+(Q374*CONFIGURACAO!$C$23)+(R374*CONFIGURACAO!$C$24),""),"")</f>
        <v>30</v>
      </c>
      <c r="AJ374" s="38">
        <f>IF(S374=0,0,IF(CONFIGURACAO!$C$15="SIM",(IF(S374&gt;CONFIGURACAO!$C$16,CONFIGURACAO!$C$16*CONFIGURACAO!$C$25,S374*CONFIGURACAO!$C$25)),'PI AREA  P75'!S374*CONFIGURACAO!$C$25))</f>
        <v>0</v>
      </c>
      <c r="AK374" s="38">
        <f>IF(T374=0,0,IF(CONFIGURACAO!$C$17="SIM",(IF(T374&gt;CONFIGURACAO!$C$18,CONFIGURACAO!$C$18*CONFIGURACAO!$C$26,T374*CONFIGURACAO!$C$26)),'PI AREA  P75'!T374*CONFIGURACAO!$C$26))</f>
        <v>0</v>
      </c>
      <c r="AL374" s="38">
        <f>IFERROR(IF(M374&gt;0,(U374*CONFIGURACAO!$C$29)+(V374*CONFIGURACAO!$C$30),""),"")</f>
        <v>0</v>
      </c>
      <c r="AM374" s="38">
        <f>IF(W374=0,0,IF(CONFIGURACAO!$C$41="SIM",(IF(W374&gt;CONFIGURACAO!$C$41,CONFIGURACAO!$C$41*CONFIGURACAO!$C$31,W374*CONFIGURACAO!$C$31)),'PI AREA  P75'!W374*CONFIGURACAO!$C$31))</f>
        <v>0</v>
      </c>
      <c r="AN374" s="38">
        <f>IF(X374=0,0,IF(CONFIGURACAO!$C$39="SIM",(IF(X374&gt;CONFIGURACAO!$C$40,CONFIGURACAO!$C$40*CONFIGURACAO!$C$32,X374*CONFIGURACAO!$C$32)),'PI AREA  P75'!X374*CONFIGURACAO!$C$32))</f>
        <v>0</v>
      </c>
      <c r="AO374" s="38">
        <f>IFERROR(IF(M374&gt;0,(Y374*CONFIGURACAO!$C$33)+(Z374*CONFIGURACAO!$C$34)+(AA374*CONFIGURACAO!$C$35)+(AB374*CONFIGURACAO!$C$36),""),"")</f>
        <v>10</v>
      </c>
      <c r="AP374" s="38">
        <f>IF(AA374=0,0,IF(CONFIGURACAO!$C$46="SIM",(IF(AA374&gt;CONFIGURACAO!$C$47,CONFIGURACAO!$C$47*CONFIGURACAO!$C$35,AA374*CONFIGURACAO!$C$35)),'PI AREA  P75'!AA374*CONFIGURACAO!$C$35))</f>
        <v>0</v>
      </c>
      <c r="AQ374" s="38">
        <f>IF(AB374=0,0,IF(CONFIGURACAO!$C$44="SIM",(IF(AB374&gt;CONFIGURACAO!$C$45,CONFIGURACAO!$C$45*CONFIGURACAO!$C$36,AB374*CONFIGURACAO!$C$36)),'PI AREA  P75'!AB374*CONFIGURACAO!$C$36))</f>
        <v>10</v>
      </c>
      <c r="AR374" s="38">
        <f t="shared" si="138"/>
        <v>50</v>
      </c>
      <c r="AS374" s="68">
        <f>IF(AR374="","",$AR374-(($AS$2/CONFIGURACAO!$C$6)*$M374))</f>
        <v>-175</v>
      </c>
      <c r="AT374" s="73" t="str">
        <f t="shared" si="122"/>
        <v>NAO</v>
      </c>
      <c r="AU374" s="75">
        <f>IF(AR374="","",$AR374-(($AU$2/CONFIGURACAO!$C$6)*$M374))</f>
        <v>-325</v>
      </c>
      <c r="AV374" s="76" t="str">
        <f t="shared" si="123"/>
        <v>NAO</v>
      </c>
      <c r="AW374" s="74">
        <f>IF(AR374="","",$AR374-(($AW$2/CONFIGURACAO!$C$6)*$M374))</f>
        <v>-475</v>
      </c>
      <c r="AX374" s="72" t="str">
        <f t="shared" si="124"/>
        <v>NAO</v>
      </c>
      <c r="AZ374" s="39">
        <f t="shared" si="125"/>
        <v>4.6950340624721237E-3</v>
      </c>
      <c r="BA374" s="146">
        <f t="shared" si="126"/>
        <v>1.75</v>
      </c>
      <c r="BB374" s="146">
        <f t="shared" si="127"/>
        <v>1042</v>
      </c>
      <c r="BC374" s="32">
        <f t="shared" si="128"/>
        <v>1108</v>
      </c>
      <c r="BD374" s="148"/>
      <c r="BE374" s="40">
        <f t="shared" si="129"/>
        <v>0</v>
      </c>
      <c r="BF374" s="40">
        <f t="shared" si="130"/>
        <v>0</v>
      </c>
      <c r="BG374" s="40">
        <f t="shared" si="131"/>
        <v>0</v>
      </c>
      <c r="BH374" s="40">
        <f t="shared" si="132"/>
        <v>3.0315278900565887E-2</v>
      </c>
      <c r="BI374" s="40">
        <f t="shared" si="133"/>
        <v>0</v>
      </c>
      <c r="BJ374" s="40">
        <f t="shared" si="134"/>
        <v>0</v>
      </c>
      <c r="BK374" s="40">
        <f t="shared" si="135"/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1</v>
      </c>
      <c r="BT374" s="42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</row>
    <row r="375" spans="1:134" s="32" customFormat="1" ht="17" thickBot="1" x14ac:dyDescent="0.25">
      <c r="A375" s="124" t="str">
        <f>CONFIGURACAO!$C$4</f>
        <v>AREA 21</v>
      </c>
      <c r="B375" s="125">
        <v>373</v>
      </c>
      <c r="C375" s="249" t="s">
        <v>298</v>
      </c>
      <c r="D375" s="126">
        <f t="shared" si="139"/>
        <v>7</v>
      </c>
      <c r="E375" s="250" t="s">
        <v>710</v>
      </c>
      <c r="F375" s="250">
        <v>1</v>
      </c>
      <c r="G375" s="250">
        <v>1</v>
      </c>
      <c r="H375" s="250">
        <v>1</v>
      </c>
      <c r="I375" s="250">
        <v>1</v>
      </c>
      <c r="J375" s="87"/>
      <c r="K375" s="94"/>
      <c r="L375" s="94"/>
      <c r="M375" s="154">
        <f t="shared" si="136"/>
        <v>4</v>
      </c>
      <c r="N375">
        <v>0</v>
      </c>
      <c r="O375">
        <v>1</v>
      </c>
      <c r="P375">
        <v>1</v>
      </c>
      <c r="Q375">
        <v>1</v>
      </c>
      <c r="R375">
        <v>1</v>
      </c>
      <c r="S375">
        <v>0</v>
      </c>
      <c r="T375">
        <v>5.75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s="139">
        <f t="shared" si="120"/>
        <v>1</v>
      </c>
      <c r="AD375" s="140">
        <f t="shared" si="121"/>
        <v>2</v>
      </c>
      <c r="AE375" s="141">
        <f t="shared" si="140"/>
        <v>0</v>
      </c>
      <c r="AF375" s="263">
        <f t="shared" si="141"/>
        <v>0</v>
      </c>
      <c r="AG375" s="265">
        <f t="shared" si="137"/>
        <v>1</v>
      </c>
      <c r="AI375" s="37">
        <f>IFERROR(IF(M375&gt;0,(N375*CONFIGURACAO!$C$20)+(O375*CONFIGURACAO!$C$21)+(P375*CONFIGURACAO!$C$22)+(Q375*CONFIGURACAO!$C$23)+(R375*CONFIGURACAO!$C$24),""),"")</f>
        <v>200</v>
      </c>
      <c r="AJ375" s="38">
        <f>IF(S375=0,0,IF(CONFIGURACAO!$C$15="SIM",(IF(S375&gt;CONFIGURACAO!$C$16,CONFIGURACAO!$C$16*CONFIGURACAO!$C$25,S375*CONFIGURACAO!$C$25)),'PI AREA  P75'!S375*CONFIGURACAO!$C$25))</f>
        <v>0</v>
      </c>
      <c r="AK375" s="38">
        <f>IF(T375=0,0,IF(CONFIGURACAO!$C$17="SIM",(IF(T375&gt;CONFIGURACAO!$C$18,CONFIGURACAO!$C$18*CONFIGURACAO!$C$26,T375*CONFIGURACAO!$C$26)),'PI AREA  P75'!T375*CONFIGURACAO!$C$26))</f>
        <v>20</v>
      </c>
      <c r="AL375" s="38">
        <f>IFERROR(IF(M375&gt;0,(U375*CONFIGURACAO!$C$29)+(V375*CONFIGURACAO!$C$30),""),"")</f>
        <v>0</v>
      </c>
      <c r="AM375" s="38">
        <f>IF(W375=0,0,IF(CONFIGURACAO!$C$41="SIM",(IF(W375&gt;CONFIGURACAO!$C$41,CONFIGURACAO!$C$41*CONFIGURACAO!$C$31,W375*CONFIGURACAO!$C$31)),'PI AREA  P75'!W375*CONFIGURACAO!$C$31))</f>
        <v>0</v>
      </c>
      <c r="AN375" s="38">
        <f>IF(X375=0,0,IF(CONFIGURACAO!$C$39="SIM",(IF(X375&gt;CONFIGURACAO!$C$40,CONFIGURACAO!$C$40*CONFIGURACAO!$C$32,X375*CONFIGURACAO!$C$32)),'PI AREA  P75'!X375*CONFIGURACAO!$C$32))</f>
        <v>0</v>
      </c>
      <c r="AO375" s="38">
        <f>IFERROR(IF(M375&gt;0,(Y375*CONFIGURACAO!$C$33)+(Z375*CONFIGURACAO!$C$34)+(AA375*CONFIGURACAO!$C$35)+(AB375*CONFIGURACAO!$C$36),""),"")</f>
        <v>0</v>
      </c>
      <c r="AP375" s="38">
        <f>IF(AA375=0,0,IF(CONFIGURACAO!$C$46="SIM",(IF(AA375&gt;CONFIGURACAO!$C$47,CONFIGURACAO!$C$47*CONFIGURACAO!$C$35,AA375*CONFIGURACAO!$C$35)),'PI AREA  P75'!AA375*CONFIGURACAO!$C$35))</f>
        <v>0</v>
      </c>
      <c r="AQ375" s="38">
        <f>IF(AB375=0,0,IF(CONFIGURACAO!$C$44="SIM",(IF(AB375&gt;CONFIGURACAO!$C$45,CONFIGURACAO!$C$45*CONFIGURACAO!$C$36,AB375*CONFIGURACAO!$C$36)),'PI AREA  P75'!AB375*CONFIGURACAO!$C$36))</f>
        <v>0</v>
      </c>
      <c r="AR375" s="38">
        <f t="shared" si="138"/>
        <v>220</v>
      </c>
      <c r="AS375" s="68">
        <f>IF(AR375="","",$AR375-(($AS$2/CONFIGURACAO!$C$6)*$M375))</f>
        <v>-80</v>
      </c>
      <c r="AT375" s="73" t="str">
        <f t="shared" si="122"/>
        <v>NAO</v>
      </c>
      <c r="AU375" s="75">
        <f>IF(AR375="","",$AR375-(($AU$2/CONFIGURACAO!$C$6)*$M375))</f>
        <v>-280</v>
      </c>
      <c r="AV375" s="76" t="str">
        <f t="shared" si="123"/>
        <v>NAO</v>
      </c>
      <c r="AW375" s="74">
        <f>IF(AR375="","",$AR375-(($AW$2/CONFIGURACAO!$C$6)*$M375))</f>
        <v>-480</v>
      </c>
      <c r="AX375" s="72" t="str">
        <f t="shared" si="124"/>
        <v>NAO</v>
      </c>
      <c r="AZ375" s="39">
        <f t="shared" si="125"/>
        <v>2.0658149874877345E-2</v>
      </c>
      <c r="BA375" s="146">
        <f t="shared" si="126"/>
        <v>9.75</v>
      </c>
      <c r="BB375" s="146">
        <f t="shared" si="127"/>
        <v>669</v>
      </c>
      <c r="BC375" s="32">
        <f t="shared" si="128"/>
        <v>903</v>
      </c>
      <c r="BD375" s="148"/>
      <c r="BE375" s="40">
        <f t="shared" si="129"/>
        <v>0</v>
      </c>
      <c r="BF375" s="40">
        <f t="shared" si="130"/>
        <v>3.8580246913580245E-2</v>
      </c>
      <c r="BG375" s="40">
        <f t="shared" si="131"/>
        <v>2.5693730729701953E-2</v>
      </c>
      <c r="BH375" s="40">
        <f t="shared" si="132"/>
        <v>4.042037186742118E-2</v>
      </c>
      <c r="BI375" s="40">
        <f t="shared" si="133"/>
        <v>0.10660980810234541</v>
      </c>
      <c r="BJ375" s="40">
        <f t="shared" si="134"/>
        <v>0</v>
      </c>
      <c r="BK375" s="40">
        <f t="shared" si="135"/>
        <v>0.92295345104333881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 s="42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</row>
    <row r="376" spans="1:134" s="32" customFormat="1" ht="17" thickBot="1" x14ac:dyDescent="0.25">
      <c r="A376" s="124" t="str">
        <f>CONFIGURACAO!$C$4</f>
        <v>AREA 21</v>
      </c>
      <c r="B376" s="125">
        <v>374</v>
      </c>
      <c r="C376" s="249" t="s">
        <v>298</v>
      </c>
      <c r="D376" s="126">
        <f t="shared" si="139"/>
        <v>8</v>
      </c>
      <c r="E376" s="250" t="s">
        <v>711</v>
      </c>
      <c r="F376" s="250">
        <v>1</v>
      </c>
      <c r="G376" s="250">
        <v>1</v>
      </c>
      <c r="H376" s="250">
        <v>1</v>
      </c>
      <c r="I376" s="250">
        <v>1</v>
      </c>
      <c r="J376" s="87"/>
      <c r="K376" s="94"/>
      <c r="L376" s="94"/>
      <c r="M376" s="154">
        <f t="shared" si="136"/>
        <v>4</v>
      </c>
      <c r="N376">
        <v>7.75</v>
      </c>
      <c r="O376">
        <v>2</v>
      </c>
      <c r="P376">
        <v>3.75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 s="139">
        <f t="shared" si="120"/>
        <v>9.75</v>
      </c>
      <c r="AD376" s="140">
        <f t="shared" si="121"/>
        <v>13.5</v>
      </c>
      <c r="AE376" s="141">
        <f t="shared" si="140"/>
        <v>0</v>
      </c>
      <c r="AF376" s="263">
        <f t="shared" si="141"/>
        <v>0</v>
      </c>
      <c r="AG376" s="265">
        <f t="shared" si="137"/>
        <v>9.75</v>
      </c>
      <c r="AI376" s="37">
        <f>IFERROR(IF(M376&gt;0,(N376*CONFIGURACAO!$C$20)+(O376*CONFIGURACAO!$C$21)+(P376*CONFIGURACAO!$C$22)+(Q376*CONFIGURACAO!$C$23)+(R376*CONFIGURACAO!$C$24),""),"")</f>
        <v>1160</v>
      </c>
      <c r="AJ376" s="38">
        <f>IF(S376=0,0,IF(CONFIGURACAO!$C$15="SIM",(IF(S376&gt;CONFIGURACAO!$C$16,CONFIGURACAO!$C$16*CONFIGURACAO!$C$25,S376*CONFIGURACAO!$C$25)),'PI AREA  P75'!S376*CONFIGURACAO!$C$25))</f>
        <v>0</v>
      </c>
      <c r="AK376" s="38">
        <f>IF(T376=0,0,IF(CONFIGURACAO!$C$17="SIM",(IF(T376&gt;CONFIGURACAO!$C$18,CONFIGURACAO!$C$18*CONFIGURACAO!$C$26,T376*CONFIGURACAO!$C$26)),'PI AREA  P75'!T376*CONFIGURACAO!$C$26))</f>
        <v>0</v>
      </c>
      <c r="AL376" s="38">
        <f>IFERROR(IF(M376&gt;0,(U376*CONFIGURACAO!$C$29)+(V376*CONFIGURACAO!$C$30),""),"")</f>
        <v>0</v>
      </c>
      <c r="AM376" s="38">
        <f>IF(W376=0,0,IF(CONFIGURACAO!$C$41="SIM",(IF(W376&gt;CONFIGURACAO!$C$41,CONFIGURACAO!$C$41*CONFIGURACAO!$C$31,W376*CONFIGURACAO!$C$31)),'PI AREA  P75'!W376*CONFIGURACAO!$C$31))</f>
        <v>0</v>
      </c>
      <c r="AN376" s="38">
        <f>IF(X376=0,0,IF(CONFIGURACAO!$C$39="SIM",(IF(X376&gt;CONFIGURACAO!$C$40,CONFIGURACAO!$C$40*CONFIGURACAO!$C$32,X376*CONFIGURACAO!$C$32)),'PI AREA  P75'!X376*CONFIGURACAO!$C$32))</f>
        <v>0</v>
      </c>
      <c r="AO376" s="38">
        <f>IFERROR(IF(M376&gt;0,(Y376*CONFIGURACAO!$C$33)+(Z376*CONFIGURACAO!$C$34)+(AA376*CONFIGURACAO!$C$35)+(AB376*CONFIGURACAO!$C$36),""),"")</f>
        <v>0</v>
      </c>
      <c r="AP376" s="38">
        <f>IF(AA376=0,0,IF(CONFIGURACAO!$C$46="SIM",(IF(AA376&gt;CONFIGURACAO!$C$47,CONFIGURACAO!$C$47*CONFIGURACAO!$C$35,AA376*CONFIGURACAO!$C$35)),'PI AREA  P75'!AA376*CONFIGURACAO!$C$35))</f>
        <v>0</v>
      </c>
      <c r="AQ376" s="38">
        <f>IF(AB376=0,0,IF(CONFIGURACAO!$C$44="SIM",(IF(AB376&gt;CONFIGURACAO!$C$45,CONFIGURACAO!$C$45*CONFIGURACAO!$C$36,AB376*CONFIGURACAO!$C$36)),'PI AREA  P75'!AB376*CONFIGURACAO!$C$36))</f>
        <v>0</v>
      </c>
      <c r="AR376" s="38">
        <f t="shared" si="138"/>
        <v>1160</v>
      </c>
      <c r="AS376" s="68">
        <f>IF(AR376="","",$AR376-(($AS$2/CONFIGURACAO!$C$6)*$M376))</f>
        <v>860</v>
      </c>
      <c r="AT376" s="73">
        <f t="shared" si="122"/>
        <v>3</v>
      </c>
      <c r="AU376" s="75">
        <f>IF(AR376="","",$AR376-(($AU$2/CONFIGURACAO!$C$6)*$M376))</f>
        <v>660</v>
      </c>
      <c r="AV376" s="76">
        <f t="shared" si="123"/>
        <v>4</v>
      </c>
      <c r="AW376" s="74">
        <f>IF(AR376="","",$AR376-(($AW$2/CONFIGURACAO!$C$6)*$M376))</f>
        <v>460</v>
      </c>
      <c r="AX376" s="72">
        <f t="shared" si="124"/>
        <v>5</v>
      </c>
      <c r="AZ376" s="39">
        <f t="shared" si="125"/>
        <v>0.10892479024935325</v>
      </c>
      <c r="BA376" s="146">
        <f t="shared" si="126"/>
        <v>13.5</v>
      </c>
      <c r="BB376" s="146">
        <f t="shared" si="127"/>
        <v>531</v>
      </c>
      <c r="BC376" s="32">
        <f t="shared" si="128"/>
        <v>320</v>
      </c>
      <c r="BD376" s="148"/>
      <c r="BE376" s="40">
        <f t="shared" si="129"/>
        <v>0.28874813710879288</v>
      </c>
      <c r="BF376" s="40">
        <f t="shared" si="130"/>
        <v>7.716049382716049E-2</v>
      </c>
      <c r="BG376" s="40">
        <f t="shared" si="131"/>
        <v>9.6351490236382328E-2</v>
      </c>
      <c r="BH376" s="40">
        <f t="shared" si="132"/>
        <v>0</v>
      </c>
      <c r="BI376" s="40">
        <f t="shared" si="133"/>
        <v>0</v>
      </c>
      <c r="BJ376" s="40">
        <f t="shared" si="134"/>
        <v>0</v>
      </c>
      <c r="BK376" s="40">
        <f t="shared" si="135"/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 s="42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</row>
    <row r="377" spans="1:134" s="32" customFormat="1" ht="17" thickBot="1" x14ac:dyDescent="0.25">
      <c r="A377" s="124" t="str">
        <f>CONFIGURACAO!$C$4</f>
        <v>AREA 21</v>
      </c>
      <c r="B377" s="125">
        <v>375</v>
      </c>
      <c r="C377" s="249" t="s">
        <v>298</v>
      </c>
      <c r="D377" s="126">
        <f t="shared" si="139"/>
        <v>9</v>
      </c>
      <c r="E377" s="250" t="s">
        <v>712</v>
      </c>
      <c r="F377" s="250">
        <v>1</v>
      </c>
      <c r="G377" s="250">
        <v>1</v>
      </c>
      <c r="H377" s="250">
        <v>1</v>
      </c>
      <c r="I377" s="250">
        <v>1</v>
      </c>
      <c r="J377" s="87"/>
      <c r="K377" s="94"/>
      <c r="L377" s="94"/>
      <c r="M377" s="154">
        <f t="shared" si="136"/>
        <v>4</v>
      </c>
      <c r="N377">
        <v>0</v>
      </c>
      <c r="O377">
        <v>1.75</v>
      </c>
      <c r="P377">
        <v>0.75</v>
      </c>
      <c r="Q377">
        <v>2.25</v>
      </c>
      <c r="R377">
        <v>1.75</v>
      </c>
      <c r="S377">
        <v>0</v>
      </c>
      <c r="T377">
        <v>1.75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 s="139">
        <f t="shared" si="120"/>
        <v>1.75</v>
      </c>
      <c r="AD377" s="140">
        <f t="shared" si="121"/>
        <v>2.5</v>
      </c>
      <c r="AE377" s="141">
        <f t="shared" si="140"/>
        <v>0</v>
      </c>
      <c r="AF377" s="263">
        <f t="shared" si="141"/>
        <v>0</v>
      </c>
      <c r="AG377" s="265">
        <f t="shared" si="137"/>
        <v>1.75</v>
      </c>
      <c r="AI377" s="37">
        <f>IFERROR(IF(M377&gt;0,(N377*CONFIGURACAO!$C$20)+(O377*CONFIGURACAO!$C$21)+(P377*CONFIGURACAO!$C$22)+(Q377*CONFIGURACAO!$C$23)+(R377*CONFIGURACAO!$C$24),""),"")</f>
        <v>310</v>
      </c>
      <c r="AJ377" s="38">
        <f>IF(S377=0,0,IF(CONFIGURACAO!$C$15="SIM",(IF(S377&gt;CONFIGURACAO!$C$16,CONFIGURACAO!$C$16*CONFIGURACAO!$C$25,S377*CONFIGURACAO!$C$25)),'PI AREA  P75'!S377*CONFIGURACAO!$C$25))</f>
        <v>0</v>
      </c>
      <c r="AK377" s="38">
        <f>IF(T377=0,0,IF(CONFIGURACAO!$C$17="SIM",(IF(T377&gt;CONFIGURACAO!$C$18,CONFIGURACAO!$C$18*CONFIGURACAO!$C$26,T377*CONFIGURACAO!$C$26)),'PI AREA  P75'!T377*CONFIGURACAO!$C$26))</f>
        <v>8.75</v>
      </c>
      <c r="AL377" s="38">
        <f>IFERROR(IF(M377&gt;0,(U377*CONFIGURACAO!$C$29)+(V377*CONFIGURACAO!$C$30),""),"")</f>
        <v>0</v>
      </c>
      <c r="AM377" s="38">
        <f>IF(W377=0,0,IF(CONFIGURACAO!$C$41="SIM",(IF(W377&gt;CONFIGURACAO!$C$41,CONFIGURACAO!$C$41*CONFIGURACAO!$C$31,W377*CONFIGURACAO!$C$31)),'PI AREA  P75'!W377*CONFIGURACAO!$C$31))</f>
        <v>0</v>
      </c>
      <c r="AN377" s="38">
        <f>IF(X377=0,0,IF(CONFIGURACAO!$C$39="SIM",(IF(X377&gt;CONFIGURACAO!$C$40,CONFIGURACAO!$C$40*CONFIGURACAO!$C$32,X377*CONFIGURACAO!$C$32)),'PI AREA  P75'!X377*CONFIGURACAO!$C$32))</f>
        <v>0</v>
      </c>
      <c r="AO377" s="38">
        <f>IFERROR(IF(M377&gt;0,(Y377*CONFIGURACAO!$C$33)+(Z377*CONFIGURACAO!$C$34)+(AA377*CONFIGURACAO!$C$35)+(AB377*CONFIGURACAO!$C$36),""),"")</f>
        <v>10</v>
      </c>
      <c r="AP377" s="38">
        <f>IF(AA377=0,0,IF(CONFIGURACAO!$C$46="SIM",(IF(AA377&gt;CONFIGURACAO!$C$47,CONFIGURACAO!$C$47*CONFIGURACAO!$C$35,AA377*CONFIGURACAO!$C$35)),'PI AREA  P75'!AA377*CONFIGURACAO!$C$35))</f>
        <v>0</v>
      </c>
      <c r="AQ377" s="38">
        <f>IF(AB377=0,0,IF(CONFIGURACAO!$C$44="SIM",(IF(AB377&gt;CONFIGURACAO!$C$45,CONFIGURACAO!$C$45*CONFIGURACAO!$C$36,AB377*CONFIGURACAO!$C$36)),'PI AREA  P75'!AB377*CONFIGURACAO!$C$36))</f>
        <v>10</v>
      </c>
      <c r="AR377" s="38">
        <f t="shared" si="138"/>
        <v>338.75</v>
      </c>
      <c r="AS377" s="68">
        <f>IF(AR377="","",$AR377-(($AS$2/CONFIGURACAO!$C$6)*$M377))</f>
        <v>38.75</v>
      </c>
      <c r="AT377" s="73">
        <f t="shared" si="122"/>
        <v>3</v>
      </c>
      <c r="AU377" s="75">
        <f>IF(AR377="","",$AR377-(($AU$2/CONFIGURACAO!$C$6)*$M377))</f>
        <v>-161.25</v>
      </c>
      <c r="AV377" s="76" t="str">
        <f t="shared" si="123"/>
        <v>NAO</v>
      </c>
      <c r="AW377" s="74">
        <f>IF(AR377="","",$AR377-(($AW$2/CONFIGURACAO!$C$6)*$M377))</f>
        <v>-361.25</v>
      </c>
      <c r="AX377" s="72" t="str">
        <f t="shared" si="124"/>
        <v>NAO</v>
      </c>
      <c r="AZ377" s="39">
        <f t="shared" si="125"/>
        <v>3.1808855773248636E-2</v>
      </c>
      <c r="BA377" s="146">
        <f t="shared" si="126"/>
        <v>9.25</v>
      </c>
      <c r="BB377" s="146">
        <f t="shared" si="127"/>
        <v>685</v>
      </c>
      <c r="BC377" s="32">
        <f t="shared" si="128"/>
        <v>813</v>
      </c>
      <c r="BD377" s="148"/>
      <c r="BE377" s="40">
        <f t="shared" si="129"/>
        <v>0</v>
      </c>
      <c r="BF377" s="40">
        <f t="shared" si="130"/>
        <v>6.7515432098765427E-2</v>
      </c>
      <c r="BG377" s="40">
        <f t="shared" si="131"/>
        <v>1.9270298047276462E-2</v>
      </c>
      <c r="BH377" s="40">
        <f t="shared" si="132"/>
        <v>9.0945836701697647E-2</v>
      </c>
      <c r="BI377" s="40">
        <f t="shared" si="133"/>
        <v>0.18656716417910446</v>
      </c>
      <c r="BJ377" s="40">
        <f t="shared" si="134"/>
        <v>0</v>
      </c>
      <c r="BK377" s="40">
        <f t="shared" si="135"/>
        <v>0.2808988764044944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 s="42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</row>
    <row r="378" spans="1:134" s="32" customFormat="1" ht="17" thickBot="1" x14ac:dyDescent="0.25">
      <c r="A378" s="124" t="str">
        <f>CONFIGURACAO!$C$4</f>
        <v>AREA 21</v>
      </c>
      <c r="B378" s="125">
        <v>376</v>
      </c>
      <c r="C378" s="249" t="s">
        <v>298</v>
      </c>
      <c r="D378" s="126">
        <f t="shared" si="139"/>
        <v>10</v>
      </c>
      <c r="E378" s="250" t="s">
        <v>713</v>
      </c>
      <c r="F378" s="250">
        <v>1</v>
      </c>
      <c r="G378" s="250">
        <v>1</v>
      </c>
      <c r="H378" s="250">
        <v>0</v>
      </c>
      <c r="I378" s="250">
        <v>0</v>
      </c>
      <c r="J378" s="87"/>
      <c r="K378" s="94"/>
      <c r="L378" s="94"/>
      <c r="M378" s="154">
        <f t="shared" si="136"/>
        <v>2</v>
      </c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 s="139">
        <f t="shared" si="120"/>
        <v>2</v>
      </c>
      <c r="AD378" s="140">
        <f t="shared" si="121"/>
        <v>2</v>
      </c>
      <c r="AE378" s="141">
        <f t="shared" si="140"/>
        <v>0</v>
      </c>
      <c r="AF378" s="263">
        <f t="shared" si="141"/>
        <v>0</v>
      </c>
      <c r="AG378" s="265">
        <f t="shared" si="137"/>
        <v>2</v>
      </c>
      <c r="AI378" s="37">
        <f>IFERROR(IF(M378&gt;0,(N378*CONFIGURACAO!$C$20)+(O378*CONFIGURACAO!$C$21)+(P378*CONFIGURACAO!$C$22)+(Q378*CONFIGURACAO!$C$23)+(R378*CONFIGURACAO!$C$24),""),"")</f>
        <v>180</v>
      </c>
      <c r="AJ378" s="38">
        <f>IF(S378=0,0,IF(CONFIGURACAO!$C$15="SIM",(IF(S378&gt;CONFIGURACAO!$C$16,CONFIGURACAO!$C$16*CONFIGURACAO!$C$25,S378*CONFIGURACAO!$C$25)),'PI AREA  P75'!S378*CONFIGURACAO!$C$25))</f>
        <v>0</v>
      </c>
      <c r="AK378" s="38">
        <f>IF(T378=0,0,IF(CONFIGURACAO!$C$17="SIM",(IF(T378&gt;CONFIGURACAO!$C$18,CONFIGURACAO!$C$18*CONFIGURACAO!$C$26,T378*CONFIGURACAO!$C$26)),'PI AREA  P75'!T378*CONFIGURACAO!$C$26))</f>
        <v>0</v>
      </c>
      <c r="AL378" s="38">
        <f>IFERROR(IF(M378&gt;0,(U378*CONFIGURACAO!$C$29)+(V378*CONFIGURACAO!$C$30),""),"")</f>
        <v>0</v>
      </c>
      <c r="AM378" s="38">
        <f>IF(W378=0,0,IF(CONFIGURACAO!$C$41="SIM",(IF(W378&gt;CONFIGURACAO!$C$41,CONFIGURACAO!$C$41*CONFIGURACAO!$C$31,W378*CONFIGURACAO!$C$31)),'PI AREA  P75'!W378*CONFIGURACAO!$C$31))</f>
        <v>0</v>
      </c>
      <c r="AN378" s="38">
        <f>IF(X378=0,0,IF(CONFIGURACAO!$C$39="SIM",(IF(X378&gt;CONFIGURACAO!$C$40,CONFIGURACAO!$C$40*CONFIGURACAO!$C$32,X378*CONFIGURACAO!$C$32)),'PI AREA  P75'!X378*CONFIGURACAO!$C$32))</f>
        <v>0</v>
      </c>
      <c r="AO378" s="38">
        <f>IFERROR(IF(M378&gt;0,(Y378*CONFIGURACAO!$C$33)+(Z378*CONFIGURACAO!$C$34)+(AA378*CONFIGURACAO!$C$35)+(AB378*CONFIGURACAO!$C$36),""),"")</f>
        <v>0</v>
      </c>
      <c r="AP378" s="38">
        <f>IF(AA378=0,0,IF(CONFIGURACAO!$C$46="SIM",(IF(AA378&gt;CONFIGURACAO!$C$47,CONFIGURACAO!$C$47*CONFIGURACAO!$C$35,AA378*CONFIGURACAO!$C$35)),'PI AREA  P75'!AA378*CONFIGURACAO!$C$35))</f>
        <v>0</v>
      </c>
      <c r="AQ378" s="38">
        <f>IF(AB378=0,0,IF(CONFIGURACAO!$C$44="SIM",(IF(AB378&gt;CONFIGURACAO!$C$45,CONFIGURACAO!$C$45*CONFIGURACAO!$C$36,AB378*CONFIGURACAO!$C$36)),'PI AREA  P75'!AB378*CONFIGURACAO!$C$36))</f>
        <v>0</v>
      </c>
      <c r="AR378" s="38">
        <f t="shared" si="138"/>
        <v>180</v>
      </c>
      <c r="AS378" s="68">
        <f>IF(AR378="","",$AR378-(($AS$2/CONFIGURACAO!$C$6)*$M378))</f>
        <v>30</v>
      </c>
      <c r="AT378" s="73">
        <f t="shared" si="122"/>
        <v>3</v>
      </c>
      <c r="AU378" s="75">
        <f>IF(AR378="","",$AR378-(($AU$2/CONFIGURACAO!$C$6)*$M378))</f>
        <v>-70</v>
      </c>
      <c r="AV378" s="76" t="str">
        <f t="shared" si="123"/>
        <v>NAO</v>
      </c>
      <c r="AW378" s="74">
        <f>IF(AR378="","",$AR378-(($AW$2/CONFIGURACAO!$C$6)*$M378))</f>
        <v>-170</v>
      </c>
      <c r="AX378" s="72" t="str">
        <f t="shared" si="124"/>
        <v>NAO</v>
      </c>
      <c r="AZ378" s="39">
        <f t="shared" si="125"/>
        <v>1.6902122624899645E-2</v>
      </c>
      <c r="BA378" s="146">
        <f t="shared" si="126"/>
        <v>2</v>
      </c>
      <c r="BB378" s="146">
        <f t="shared" si="127"/>
        <v>1033</v>
      </c>
      <c r="BC378" s="32">
        <f t="shared" si="128"/>
        <v>948</v>
      </c>
      <c r="BD378" s="148"/>
      <c r="BE378" s="40">
        <f t="shared" si="129"/>
        <v>3.7257824143070044E-2</v>
      </c>
      <c r="BF378" s="40">
        <f t="shared" si="130"/>
        <v>3.8580246913580245E-2</v>
      </c>
      <c r="BG378" s="40">
        <f t="shared" si="131"/>
        <v>0</v>
      </c>
      <c r="BH378" s="40">
        <f t="shared" si="132"/>
        <v>0</v>
      </c>
      <c r="BI378" s="40">
        <f t="shared" si="133"/>
        <v>0</v>
      </c>
      <c r="BJ378" s="40">
        <f t="shared" si="134"/>
        <v>0</v>
      </c>
      <c r="BK378" s="40">
        <f t="shared" si="135"/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 s="42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</row>
    <row r="379" spans="1:134" s="32" customFormat="1" ht="17" thickBot="1" x14ac:dyDescent="0.25">
      <c r="A379" s="124" t="str">
        <f>CONFIGURACAO!$C$4</f>
        <v>AREA 21</v>
      </c>
      <c r="B379" s="125">
        <v>377</v>
      </c>
      <c r="C379" s="249" t="s">
        <v>298</v>
      </c>
      <c r="D379" s="126">
        <f t="shared" si="139"/>
        <v>11</v>
      </c>
      <c r="E379" s="250" t="s">
        <v>714</v>
      </c>
      <c r="F379" s="250">
        <v>1</v>
      </c>
      <c r="G379" s="250">
        <v>1</v>
      </c>
      <c r="H379" s="250">
        <v>1</v>
      </c>
      <c r="I379" s="250">
        <v>1</v>
      </c>
      <c r="J379" s="87"/>
      <c r="K379" s="94"/>
      <c r="L379" s="94"/>
      <c r="M379" s="154">
        <f t="shared" si="136"/>
        <v>4</v>
      </c>
      <c r="N379">
        <v>2</v>
      </c>
      <c r="O379">
        <v>3</v>
      </c>
      <c r="P379">
        <v>1</v>
      </c>
      <c r="Q379">
        <v>0.75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s="139">
        <f t="shared" si="120"/>
        <v>5</v>
      </c>
      <c r="AD379" s="140">
        <f t="shared" si="121"/>
        <v>6</v>
      </c>
      <c r="AE379" s="141">
        <f t="shared" si="140"/>
        <v>0</v>
      </c>
      <c r="AF379" s="263">
        <f t="shared" si="141"/>
        <v>0</v>
      </c>
      <c r="AG379" s="265">
        <f t="shared" si="137"/>
        <v>5</v>
      </c>
      <c r="AI379" s="37">
        <f>IFERROR(IF(M379&gt;0,(N379*CONFIGURACAO!$C$20)+(O379*CONFIGURACAO!$C$21)+(P379*CONFIGURACAO!$C$22)+(Q379*CONFIGURACAO!$C$23)+(R379*CONFIGURACAO!$C$24),""),"")</f>
        <v>530</v>
      </c>
      <c r="AJ379" s="38">
        <f>IF(S379=0,0,IF(CONFIGURACAO!$C$15="SIM",(IF(S379&gt;CONFIGURACAO!$C$16,CONFIGURACAO!$C$16*CONFIGURACAO!$C$25,S379*CONFIGURACAO!$C$25)),'PI AREA  P75'!S379*CONFIGURACAO!$C$25))</f>
        <v>0</v>
      </c>
      <c r="AK379" s="38">
        <f>IF(T379=0,0,IF(CONFIGURACAO!$C$17="SIM",(IF(T379&gt;CONFIGURACAO!$C$18,CONFIGURACAO!$C$18*CONFIGURACAO!$C$26,T379*CONFIGURACAO!$C$26)),'PI AREA  P75'!T379*CONFIGURACAO!$C$26))</f>
        <v>0</v>
      </c>
      <c r="AL379" s="38">
        <f>IFERROR(IF(M379&gt;0,(U379*CONFIGURACAO!$C$29)+(V379*CONFIGURACAO!$C$30),""),"")</f>
        <v>0</v>
      </c>
      <c r="AM379" s="38">
        <f>IF(W379=0,0,IF(CONFIGURACAO!$C$41="SIM",(IF(W379&gt;CONFIGURACAO!$C$41,CONFIGURACAO!$C$41*CONFIGURACAO!$C$31,W379*CONFIGURACAO!$C$31)),'PI AREA  P75'!W379*CONFIGURACAO!$C$31))</f>
        <v>0</v>
      </c>
      <c r="AN379" s="38">
        <f>IF(X379=0,0,IF(CONFIGURACAO!$C$39="SIM",(IF(X379&gt;CONFIGURACAO!$C$40,CONFIGURACAO!$C$40*CONFIGURACAO!$C$32,X379*CONFIGURACAO!$C$32)),'PI AREA  P75'!X379*CONFIGURACAO!$C$32))</f>
        <v>0</v>
      </c>
      <c r="AO379" s="38">
        <f>IFERROR(IF(M379&gt;0,(Y379*CONFIGURACAO!$C$33)+(Z379*CONFIGURACAO!$C$34)+(AA379*CONFIGURACAO!$C$35)+(AB379*CONFIGURACAO!$C$36),""),"")</f>
        <v>0</v>
      </c>
      <c r="AP379" s="38">
        <f>IF(AA379=0,0,IF(CONFIGURACAO!$C$46="SIM",(IF(AA379&gt;CONFIGURACAO!$C$47,CONFIGURACAO!$C$47*CONFIGURACAO!$C$35,AA379*CONFIGURACAO!$C$35)),'PI AREA  P75'!AA379*CONFIGURACAO!$C$35))</f>
        <v>0</v>
      </c>
      <c r="AQ379" s="38">
        <f>IF(AB379=0,0,IF(CONFIGURACAO!$C$44="SIM",(IF(AB379&gt;CONFIGURACAO!$C$45,CONFIGURACAO!$C$45*CONFIGURACAO!$C$36,AB379*CONFIGURACAO!$C$36)),'PI AREA  P75'!AB379*CONFIGURACAO!$C$36))</f>
        <v>0</v>
      </c>
      <c r="AR379" s="38">
        <f t="shared" si="138"/>
        <v>530</v>
      </c>
      <c r="AS379" s="68">
        <f>IF(AR379="","",$AR379-(($AS$2/CONFIGURACAO!$C$6)*$M379))</f>
        <v>230</v>
      </c>
      <c r="AT379" s="73">
        <f t="shared" si="122"/>
        <v>3</v>
      </c>
      <c r="AU379" s="75">
        <f>IF(AR379="","",$AR379-(($AU$2/CONFIGURACAO!$C$6)*$M379))</f>
        <v>30</v>
      </c>
      <c r="AV379" s="76">
        <f t="shared" si="123"/>
        <v>4</v>
      </c>
      <c r="AW379" s="74">
        <f>IF(AR379="","",$AR379-(($AW$2/CONFIGURACAO!$C$6)*$M379))</f>
        <v>-170</v>
      </c>
      <c r="AX379" s="72" t="str">
        <f t="shared" si="124"/>
        <v>NAO</v>
      </c>
      <c r="AZ379" s="39">
        <f t="shared" si="125"/>
        <v>4.9767361062204502E-2</v>
      </c>
      <c r="BA379" s="146">
        <f t="shared" si="126"/>
        <v>6.75</v>
      </c>
      <c r="BB379" s="146">
        <f t="shared" si="127"/>
        <v>778</v>
      </c>
      <c r="BC379" s="32">
        <f t="shared" si="128"/>
        <v>669</v>
      </c>
      <c r="BD379" s="148"/>
      <c r="BE379" s="40">
        <f t="shared" si="129"/>
        <v>7.4515648286140088E-2</v>
      </c>
      <c r="BF379" s="40">
        <f t="shared" si="130"/>
        <v>0.11574074074074073</v>
      </c>
      <c r="BG379" s="40">
        <f t="shared" si="131"/>
        <v>2.5693730729701953E-2</v>
      </c>
      <c r="BH379" s="40">
        <f t="shared" si="132"/>
        <v>3.0315278900565887E-2</v>
      </c>
      <c r="BI379" s="40">
        <f t="shared" si="133"/>
        <v>0</v>
      </c>
      <c r="BJ379" s="40">
        <f t="shared" si="134"/>
        <v>0</v>
      </c>
      <c r="BK379" s="40">
        <f t="shared" si="135"/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 s="42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</row>
    <row r="380" spans="1:134" s="32" customFormat="1" ht="17" thickBot="1" x14ac:dyDescent="0.25">
      <c r="A380" s="124" t="str">
        <f>CONFIGURACAO!$C$4</f>
        <v>AREA 21</v>
      </c>
      <c r="B380" s="125">
        <v>378</v>
      </c>
      <c r="C380" s="249" t="s">
        <v>298</v>
      </c>
      <c r="D380" s="126">
        <f t="shared" si="139"/>
        <v>12</v>
      </c>
      <c r="E380" s="250" t="s">
        <v>715</v>
      </c>
      <c r="F380" s="250">
        <v>1</v>
      </c>
      <c r="G380" s="250">
        <v>1</v>
      </c>
      <c r="H380" s="250">
        <v>1</v>
      </c>
      <c r="I380" s="250">
        <v>1</v>
      </c>
      <c r="J380" s="87"/>
      <c r="K380" s="94"/>
      <c r="L380" s="94"/>
      <c r="M380" s="154">
        <f t="shared" si="136"/>
        <v>4</v>
      </c>
      <c r="N380">
        <v>6.5</v>
      </c>
      <c r="O380">
        <v>1</v>
      </c>
      <c r="P380">
        <v>6</v>
      </c>
      <c r="Q380">
        <v>4.25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s="139">
        <f t="shared" si="120"/>
        <v>7.5</v>
      </c>
      <c r="AD380" s="140">
        <f t="shared" si="121"/>
        <v>13.5</v>
      </c>
      <c r="AE380" s="141">
        <f t="shared" si="140"/>
        <v>0</v>
      </c>
      <c r="AF380" s="263">
        <f t="shared" si="141"/>
        <v>0</v>
      </c>
      <c r="AG380" s="265">
        <f t="shared" si="137"/>
        <v>7.5</v>
      </c>
      <c r="AI380" s="37">
        <f>IFERROR(IF(M380&gt;0,(N380*CONFIGURACAO!$C$20)+(O380*CONFIGURACAO!$C$21)+(P380*CONFIGURACAO!$C$22)+(Q380*CONFIGURACAO!$C$23)+(R380*CONFIGURACAO!$C$24),""),"")</f>
        <v>1260</v>
      </c>
      <c r="AJ380" s="38">
        <f>IF(S380=0,0,IF(CONFIGURACAO!$C$15="SIM",(IF(S380&gt;CONFIGURACAO!$C$16,CONFIGURACAO!$C$16*CONFIGURACAO!$C$25,S380*CONFIGURACAO!$C$25)),'PI AREA  P75'!S380*CONFIGURACAO!$C$25))</f>
        <v>0</v>
      </c>
      <c r="AK380" s="38">
        <f>IF(T380=0,0,IF(CONFIGURACAO!$C$17="SIM",(IF(T380&gt;CONFIGURACAO!$C$18,CONFIGURACAO!$C$18*CONFIGURACAO!$C$26,T380*CONFIGURACAO!$C$26)),'PI AREA  P75'!T380*CONFIGURACAO!$C$26))</f>
        <v>0</v>
      </c>
      <c r="AL380" s="38">
        <f>IFERROR(IF(M380&gt;0,(U380*CONFIGURACAO!$C$29)+(V380*CONFIGURACAO!$C$30),""),"")</f>
        <v>0</v>
      </c>
      <c r="AM380" s="38">
        <f>IF(W380=0,0,IF(CONFIGURACAO!$C$41="SIM",(IF(W380&gt;CONFIGURACAO!$C$41,CONFIGURACAO!$C$41*CONFIGURACAO!$C$31,W380*CONFIGURACAO!$C$31)),'PI AREA  P75'!W380*CONFIGURACAO!$C$31))</f>
        <v>0</v>
      </c>
      <c r="AN380" s="38">
        <f>IF(X380=0,0,IF(CONFIGURACAO!$C$39="SIM",(IF(X380&gt;CONFIGURACAO!$C$40,CONFIGURACAO!$C$40*CONFIGURACAO!$C$32,X380*CONFIGURACAO!$C$32)),'PI AREA  P75'!X380*CONFIGURACAO!$C$32))</f>
        <v>0</v>
      </c>
      <c r="AO380" s="38">
        <f>IFERROR(IF(M380&gt;0,(Y380*CONFIGURACAO!$C$33)+(Z380*CONFIGURACAO!$C$34)+(AA380*CONFIGURACAO!$C$35)+(AB380*CONFIGURACAO!$C$36),""),"")</f>
        <v>0</v>
      </c>
      <c r="AP380" s="38">
        <f>IF(AA380=0,0,IF(CONFIGURACAO!$C$46="SIM",(IF(AA380&gt;CONFIGURACAO!$C$47,CONFIGURACAO!$C$47*CONFIGURACAO!$C$35,AA380*CONFIGURACAO!$C$35)),'PI AREA  P75'!AA380*CONFIGURACAO!$C$35))</f>
        <v>0</v>
      </c>
      <c r="AQ380" s="38">
        <f>IF(AB380=0,0,IF(CONFIGURACAO!$C$44="SIM",(IF(AB380&gt;CONFIGURACAO!$C$45,CONFIGURACAO!$C$45*CONFIGURACAO!$C$36,AB380*CONFIGURACAO!$C$36)),'PI AREA  P75'!AB380*CONFIGURACAO!$C$36))</f>
        <v>0</v>
      </c>
      <c r="AR380" s="38">
        <f t="shared" si="138"/>
        <v>1260</v>
      </c>
      <c r="AS380" s="68">
        <f>IF(AR380="","",$AR380-(($AS$2/CONFIGURACAO!$C$6)*$M380))</f>
        <v>960</v>
      </c>
      <c r="AT380" s="73">
        <f t="shared" si="122"/>
        <v>3</v>
      </c>
      <c r="AU380" s="75">
        <f>IF(AR380="","",$AR380-(($AU$2/CONFIGURACAO!$C$6)*$M380))</f>
        <v>760</v>
      </c>
      <c r="AV380" s="76">
        <f t="shared" si="123"/>
        <v>4</v>
      </c>
      <c r="AW380" s="74">
        <f>IF(AR380="","",$AR380-(($AW$2/CONFIGURACAO!$C$6)*$M380))</f>
        <v>560</v>
      </c>
      <c r="AX380" s="72">
        <f t="shared" si="124"/>
        <v>5</v>
      </c>
      <c r="AZ380" s="39">
        <f t="shared" si="125"/>
        <v>0.11831485837429752</v>
      </c>
      <c r="BA380" s="146">
        <f t="shared" si="126"/>
        <v>17.75</v>
      </c>
      <c r="BB380" s="146">
        <f t="shared" si="127"/>
        <v>395</v>
      </c>
      <c r="BC380" s="32">
        <f t="shared" si="128"/>
        <v>281</v>
      </c>
      <c r="BD380" s="148"/>
      <c r="BE380" s="40">
        <f t="shared" si="129"/>
        <v>0.24217585692995527</v>
      </c>
      <c r="BF380" s="40">
        <f t="shared" si="130"/>
        <v>3.8580246913580245E-2</v>
      </c>
      <c r="BG380" s="40">
        <f t="shared" si="131"/>
        <v>0.1541623843782117</v>
      </c>
      <c r="BH380" s="40">
        <f t="shared" si="132"/>
        <v>0.17178658043654002</v>
      </c>
      <c r="BI380" s="40">
        <f t="shared" si="133"/>
        <v>0</v>
      </c>
      <c r="BJ380" s="40">
        <f t="shared" si="134"/>
        <v>0</v>
      </c>
      <c r="BK380" s="40">
        <f t="shared" si="135"/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 s="42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</row>
    <row r="381" spans="1:134" s="32" customFormat="1" ht="17" thickBot="1" x14ac:dyDescent="0.25">
      <c r="A381" s="124" t="str">
        <f>CONFIGURACAO!$C$4</f>
        <v>AREA 21</v>
      </c>
      <c r="B381" s="125">
        <v>379</v>
      </c>
      <c r="C381" s="249" t="s">
        <v>298</v>
      </c>
      <c r="D381" s="126">
        <f t="shared" si="139"/>
        <v>13</v>
      </c>
      <c r="E381" s="250" t="s">
        <v>716</v>
      </c>
      <c r="F381" s="250">
        <v>0</v>
      </c>
      <c r="G381" s="250">
        <v>0</v>
      </c>
      <c r="H381" s="250">
        <v>1</v>
      </c>
      <c r="I381" s="250">
        <v>1</v>
      </c>
      <c r="J381" s="87"/>
      <c r="K381" s="94"/>
      <c r="L381" s="94"/>
      <c r="M381" s="154">
        <f t="shared" si="136"/>
        <v>2</v>
      </c>
      <c r="N381">
        <v>0</v>
      </c>
      <c r="O381">
        <v>0</v>
      </c>
      <c r="P381">
        <v>2</v>
      </c>
      <c r="Q381">
        <v>1.5</v>
      </c>
      <c r="R381">
        <v>0</v>
      </c>
      <c r="S381">
        <v>1</v>
      </c>
      <c r="T381">
        <v>1.75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 s="139">
        <f t="shared" si="120"/>
        <v>0</v>
      </c>
      <c r="AD381" s="140">
        <f t="shared" si="121"/>
        <v>2</v>
      </c>
      <c r="AE381" s="141">
        <f t="shared" si="140"/>
        <v>0</v>
      </c>
      <c r="AF381" s="263">
        <f t="shared" si="141"/>
        <v>0</v>
      </c>
      <c r="AG381" s="265">
        <f t="shared" si="137"/>
        <v>0</v>
      </c>
      <c r="AI381" s="37">
        <f>IFERROR(IF(M381&gt;0,(N381*CONFIGURACAO!$C$20)+(O381*CONFIGURACAO!$C$21)+(P381*CONFIGURACAO!$C$22)+(Q381*CONFIGURACAO!$C$23)+(R381*CONFIGURACAO!$C$24),""),"")</f>
        <v>180</v>
      </c>
      <c r="AJ381" s="38">
        <f>IF(S381=0,0,IF(CONFIGURACAO!$C$15="SIM",(IF(S381&gt;CONFIGURACAO!$C$16,CONFIGURACAO!$C$16*CONFIGURACAO!$C$25,S381*CONFIGURACAO!$C$25)),'PI AREA  P75'!S381*CONFIGURACAO!$C$25))</f>
        <v>10</v>
      </c>
      <c r="AK381" s="38">
        <f>IF(T381=0,0,IF(CONFIGURACAO!$C$17="SIM",(IF(T381&gt;CONFIGURACAO!$C$18,CONFIGURACAO!$C$18*CONFIGURACAO!$C$26,T381*CONFIGURACAO!$C$26)),'PI AREA  P75'!T381*CONFIGURACAO!$C$26))</f>
        <v>8.75</v>
      </c>
      <c r="AL381" s="38">
        <f>IFERROR(IF(M381&gt;0,(U381*CONFIGURACAO!$C$29)+(V381*CONFIGURACAO!$C$30),""),"")</f>
        <v>0</v>
      </c>
      <c r="AM381" s="38">
        <f>IF(W381=0,0,IF(CONFIGURACAO!$C$41="SIM",(IF(W381&gt;CONFIGURACAO!$C$41,CONFIGURACAO!$C$41*CONFIGURACAO!$C$31,W381*CONFIGURACAO!$C$31)),'PI AREA  P75'!W381*CONFIGURACAO!$C$31))</f>
        <v>0</v>
      </c>
      <c r="AN381" s="38">
        <f>IF(X381=0,0,IF(CONFIGURACAO!$C$39="SIM",(IF(X381&gt;CONFIGURACAO!$C$40,CONFIGURACAO!$C$40*CONFIGURACAO!$C$32,X381*CONFIGURACAO!$C$32)),'PI AREA  P75'!X381*CONFIGURACAO!$C$32))</f>
        <v>0</v>
      </c>
      <c r="AO381" s="38">
        <f>IFERROR(IF(M381&gt;0,(Y381*CONFIGURACAO!$C$33)+(Z381*CONFIGURACAO!$C$34)+(AA381*CONFIGURACAO!$C$35)+(AB381*CONFIGURACAO!$C$36),""),"")</f>
        <v>0</v>
      </c>
      <c r="AP381" s="38">
        <f>IF(AA381=0,0,IF(CONFIGURACAO!$C$46="SIM",(IF(AA381&gt;CONFIGURACAO!$C$47,CONFIGURACAO!$C$47*CONFIGURACAO!$C$35,AA381*CONFIGURACAO!$C$35)),'PI AREA  P75'!AA381*CONFIGURACAO!$C$35))</f>
        <v>0</v>
      </c>
      <c r="AQ381" s="38">
        <f>IF(AB381=0,0,IF(CONFIGURACAO!$C$44="SIM",(IF(AB381&gt;CONFIGURACAO!$C$45,CONFIGURACAO!$C$45*CONFIGURACAO!$C$36,AB381*CONFIGURACAO!$C$36)),'PI AREA  P75'!AB381*CONFIGURACAO!$C$36))</f>
        <v>0</v>
      </c>
      <c r="AR381" s="38">
        <f t="shared" si="138"/>
        <v>198.75</v>
      </c>
      <c r="AS381" s="68">
        <f>IF(AR381="","",$AR381-(($AS$2/CONFIGURACAO!$C$6)*$M381))</f>
        <v>48.75</v>
      </c>
      <c r="AT381" s="73">
        <f t="shared" si="122"/>
        <v>3</v>
      </c>
      <c r="AU381" s="75">
        <f>IF(AR381="","",$AR381-(($AU$2/CONFIGURACAO!$C$6)*$M381))</f>
        <v>-51.25</v>
      </c>
      <c r="AV381" s="76" t="str">
        <f t="shared" si="123"/>
        <v>NAO</v>
      </c>
      <c r="AW381" s="74">
        <f>IF(AR381="","",$AR381-(($AW$2/CONFIGURACAO!$C$6)*$M381))</f>
        <v>-151.25</v>
      </c>
      <c r="AX381" s="72" t="str">
        <f t="shared" si="124"/>
        <v>NAO</v>
      </c>
      <c r="AZ381" s="39">
        <f t="shared" si="125"/>
        <v>1.8662760398326692E-2</v>
      </c>
      <c r="BA381" s="146">
        <f t="shared" si="126"/>
        <v>6.25</v>
      </c>
      <c r="BB381" s="146">
        <f t="shared" si="127"/>
        <v>801</v>
      </c>
      <c r="BC381" s="32">
        <f t="shared" si="128"/>
        <v>925</v>
      </c>
      <c r="BD381" s="148"/>
      <c r="BE381" s="40">
        <f t="shared" si="129"/>
        <v>0</v>
      </c>
      <c r="BF381" s="40">
        <f t="shared" si="130"/>
        <v>0</v>
      </c>
      <c r="BG381" s="40">
        <f t="shared" si="131"/>
        <v>5.1387461459403906E-2</v>
      </c>
      <c r="BH381" s="40">
        <f t="shared" si="132"/>
        <v>6.0630557801131774E-2</v>
      </c>
      <c r="BI381" s="40">
        <f t="shared" si="133"/>
        <v>0</v>
      </c>
      <c r="BJ381" s="40">
        <f t="shared" si="134"/>
        <v>9.2421441774491686E-2</v>
      </c>
      <c r="BK381" s="40">
        <f t="shared" si="135"/>
        <v>0.2808988764044944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 s="42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</row>
    <row r="382" spans="1:134" s="32" customFormat="1" ht="17" thickBot="1" x14ac:dyDescent="0.25">
      <c r="A382" s="124" t="str">
        <f>CONFIGURACAO!$C$4</f>
        <v>AREA 21</v>
      </c>
      <c r="B382" s="125">
        <v>380</v>
      </c>
      <c r="C382" s="249" t="s">
        <v>298</v>
      </c>
      <c r="D382" s="126">
        <f t="shared" si="139"/>
        <v>14</v>
      </c>
      <c r="E382" s="250" t="s">
        <v>717</v>
      </c>
      <c r="F382" s="250">
        <v>1</v>
      </c>
      <c r="G382" s="250">
        <v>1</v>
      </c>
      <c r="H382" s="250">
        <v>1</v>
      </c>
      <c r="I382" s="250">
        <v>0</v>
      </c>
      <c r="J382" s="87"/>
      <c r="K382" s="94"/>
      <c r="L382" s="94"/>
      <c r="M382" s="154">
        <f t="shared" si="136"/>
        <v>3</v>
      </c>
      <c r="N382">
        <v>0</v>
      </c>
      <c r="O382">
        <v>0.75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s="139">
        <f t="shared" si="120"/>
        <v>0.75</v>
      </c>
      <c r="AD382" s="140">
        <f t="shared" si="121"/>
        <v>0.75</v>
      </c>
      <c r="AE382" s="141">
        <f t="shared" si="140"/>
        <v>0</v>
      </c>
      <c r="AF382" s="263">
        <f t="shared" si="141"/>
        <v>0</v>
      </c>
      <c r="AG382" s="265">
        <f t="shared" si="137"/>
        <v>0.75</v>
      </c>
      <c r="AI382" s="37">
        <f>IFERROR(IF(M382&gt;0,(N382*CONFIGURACAO!$C$20)+(O382*CONFIGURACAO!$C$21)+(P382*CONFIGURACAO!$C$22)+(Q382*CONFIGURACAO!$C$23)+(R382*CONFIGURACAO!$C$24),""),"")</f>
        <v>80</v>
      </c>
      <c r="AJ382" s="38">
        <f>IF(S382=0,0,IF(CONFIGURACAO!$C$15="SIM",(IF(S382&gt;CONFIGURACAO!$C$16,CONFIGURACAO!$C$16*CONFIGURACAO!$C$25,S382*CONFIGURACAO!$C$25)),'PI AREA  P75'!S382*CONFIGURACAO!$C$25))</f>
        <v>0</v>
      </c>
      <c r="AK382" s="38">
        <f>IF(T382=0,0,IF(CONFIGURACAO!$C$17="SIM",(IF(T382&gt;CONFIGURACAO!$C$18,CONFIGURACAO!$C$18*CONFIGURACAO!$C$26,T382*CONFIGURACAO!$C$26)),'PI AREA  P75'!T382*CONFIGURACAO!$C$26))</f>
        <v>0</v>
      </c>
      <c r="AL382" s="38">
        <f>IFERROR(IF(M382&gt;0,(U382*CONFIGURACAO!$C$29)+(V382*CONFIGURACAO!$C$30),""),"")</f>
        <v>0</v>
      </c>
      <c r="AM382" s="38">
        <f>IF(W382=0,0,IF(CONFIGURACAO!$C$41="SIM",(IF(W382&gt;CONFIGURACAO!$C$41,CONFIGURACAO!$C$41*CONFIGURACAO!$C$31,W382*CONFIGURACAO!$C$31)),'PI AREA  P75'!W382*CONFIGURACAO!$C$31))</f>
        <v>0</v>
      </c>
      <c r="AN382" s="38">
        <f>IF(X382=0,0,IF(CONFIGURACAO!$C$39="SIM",(IF(X382&gt;CONFIGURACAO!$C$40,CONFIGURACAO!$C$40*CONFIGURACAO!$C$32,X382*CONFIGURACAO!$C$32)),'PI AREA  P75'!X382*CONFIGURACAO!$C$32))</f>
        <v>0</v>
      </c>
      <c r="AO382" s="38">
        <f>IFERROR(IF(M382&gt;0,(Y382*CONFIGURACAO!$C$33)+(Z382*CONFIGURACAO!$C$34)+(AA382*CONFIGURACAO!$C$35)+(AB382*CONFIGURACAO!$C$36),""),"")</f>
        <v>0</v>
      </c>
      <c r="AP382" s="38">
        <f>IF(AA382=0,0,IF(CONFIGURACAO!$C$46="SIM",(IF(AA382&gt;CONFIGURACAO!$C$47,CONFIGURACAO!$C$47*CONFIGURACAO!$C$35,AA382*CONFIGURACAO!$C$35)),'PI AREA  P75'!AA382*CONFIGURACAO!$C$35))</f>
        <v>0</v>
      </c>
      <c r="AQ382" s="38">
        <f>IF(AB382=0,0,IF(CONFIGURACAO!$C$44="SIM",(IF(AB382&gt;CONFIGURACAO!$C$45,CONFIGURACAO!$C$45*CONFIGURACAO!$C$36,AB382*CONFIGURACAO!$C$36)),'PI AREA  P75'!AB382*CONFIGURACAO!$C$36))</f>
        <v>0</v>
      </c>
      <c r="AR382" s="38">
        <f t="shared" si="138"/>
        <v>80</v>
      </c>
      <c r="AS382" s="68">
        <f>IF(AR382="","",$AR382-(($AS$2/CONFIGURACAO!$C$6)*$M382))</f>
        <v>-145</v>
      </c>
      <c r="AT382" s="73" t="str">
        <f t="shared" si="122"/>
        <v>NAO</v>
      </c>
      <c r="AU382" s="75">
        <f>IF(AR382="","",$AR382-(($AU$2/CONFIGURACAO!$C$6)*$M382))</f>
        <v>-295</v>
      </c>
      <c r="AV382" s="76" t="str">
        <f t="shared" si="123"/>
        <v>NAO</v>
      </c>
      <c r="AW382" s="74">
        <f>IF(AR382="","",$AR382-(($AW$2/CONFIGURACAO!$C$6)*$M382))</f>
        <v>-445</v>
      </c>
      <c r="AX382" s="72" t="str">
        <f t="shared" si="124"/>
        <v>NAO</v>
      </c>
      <c r="AZ382" s="39">
        <f t="shared" si="125"/>
        <v>7.5120544999553972E-3</v>
      </c>
      <c r="BA382" s="146">
        <f t="shared" si="126"/>
        <v>1.75</v>
      </c>
      <c r="BB382" s="146">
        <f t="shared" si="127"/>
        <v>1042</v>
      </c>
      <c r="BC382" s="32">
        <f t="shared" si="128"/>
        <v>1070</v>
      </c>
      <c r="BD382" s="148"/>
      <c r="BE382" s="40">
        <f t="shared" si="129"/>
        <v>0</v>
      </c>
      <c r="BF382" s="40">
        <f t="shared" si="130"/>
        <v>2.8935185185185182E-2</v>
      </c>
      <c r="BG382" s="40">
        <f t="shared" si="131"/>
        <v>0</v>
      </c>
      <c r="BH382" s="40">
        <f t="shared" si="132"/>
        <v>0</v>
      </c>
      <c r="BI382" s="40">
        <f t="shared" si="133"/>
        <v>0.10660980810234541</v>
      </c>
      <c r="BJ382" s="40">
        <f t="shared" si="134"/>
        <v>0</v>
      </c>
      <c r="BK382" s="40">
        <f t="shared" si="135"/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 s="4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</row>
    <row r="383" spans="1:134" s="32" customFormat="1" ht="17" thickBot="1" x14ac:dyDescent="0.25">
      <c r="A383" s="124" t="str">
        <f>CONFIGURACAO!$C$4</f>
        <v>AREA 21</v>
      </c>
      <c r="B383" s="125">
        <v>381</v>
      </c>
      <c r="C383" s="249" t="s">
        <v>298</v>
      </c>
      <c r="D383" s="126">
        <f t="shared" si="139"/>
        <v>15</v>
      </c>
      <c r="E383" s="250" t="s">
        <v>718</v>
      </c>
      <c r="F383" s="250">
        <v>1</v>
      </c>
      <c r="G383" s="250">
        <v>1</v>
      </c>
      <c r="H383" s="250">
        <v>1</v>
      </c>
      <c r="I383" s="250">
        <v>1</v>
      </c>
      <c r="J383" s="87"/>
      <c r="K383" s="94"/>
      <c r="L383" s="94"/>
      <c r="M383" s="154">
        <f t="shared" si="136"/>
        <v>4</v>
      </c>
      <c r="N383">
        <v>1</v>
      </c>
      <c r="O383">
        <v>2.5</v>
      </c>
      <c r="P383">
        <v>4.5</v>
      </c>
      <c r="Q383">
        <v>0.75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s="139">
        <f t="shared" si="120"/>
        <v>3.5</v>
      </c>
      <c r="AD383" s="140">
        <f t="shared" si="121"/>
        <v>8</v>
      </c>
      <c r="AE383" s="141">
        <f t="shared" si="140"/>
        <v>0</v>
      </c>
      <c r="AF383" s="263">
        <f t="shared" si="141"/>
        <v>0</v>
      </c>
      <c r="AG383" s="265">
        <f t="shared" si="137"/>
        <v>3.5</v>
      </c>
      <c r="AI383" s="37">
        <f>IFERROR(IF(M383&gt;0,(N383*CONFIGURACAO!$C$20)+(O383*CONFIGURACAO!$C$21)+(P383*CONFIGURACAO!$C$22)+(Q383*CONFIGURACAO!$C$23)+(R383*CONFIGURACAO!$C$24),""),"")</f>
        <v>600</v>
      </c>
      <c r="AJ383" s="38">
        <f>IF(S383=0,0,IF(CONFIGURACAO!$C$15="SIM",(IF(S383&gt;CONFIGURACAO!$C$16,CONFIGURACAO!$C$16*CONFIGURACAO!$C$25,S383*CONFIGURACAO!$C$25)),'PI AREA  P75'!S383*CONFIGURACAO!$C$25))</f>
        <v>0</v>
      </c>
      <c r="AK383" s="38">
        <f>IF(T383=0,0,IF(CONFIGURACAO!$C$17="SIM",(IF(T383&gt;CONFIGURACAO!$C$18,CONFIGURACAO!$C$18*CONFIGURACAO!$C$26,T383*CONFIGURACAO!$C$26)),'PI AREA  P75'!T383*CONFIGURACAO!$C$26))</f>
        <v>0</v>
      </c>
      <c r="AL383" s="38">
        <f>IFERROR(IF(M383&gt;0,(U383*CONFIGURACAO!$C$29)+(V383*CONFIGURACAO!$C$30),""),"")</f>
        <v>0</v>
      </c>
      <c r="AM383" s="38">
        <f>IF(W383=0,0,IF(CONFIGURACAO!$C$41="SIM",(IF(W383&gt;CONFIGURACAO!$C$41,CONFIGURACAO!$C$41*CONFIGURACAO!$C$31,W383*CONFIGURACAO!$C$31)),'PI AREA  P75'!W383*CONFIGURACAO!$C$31))</f>
        <v>0</v>
      </c>
      <c r="AN383" s="38">
        <f>IF(X383=0,0,IF(CONFIGURACAO!$C$39="SIM",(IF(X383&gt;CONFIGURACAO!$C$40,CONFIGURACAO!$C$40*CONFIGURACAO!$C$32,X383*CONFIGURACAO!$C$32)),'PI AREA  P75'!X383*CONFIGURACAO!$C$32))</f>
        <v>0</v>
      </c>
      <c r="AO383" s="38">
        <f>IFERROR(IF(M383&gt;0,(Y383*CONFIGURACAO!$C$33)+(Z383*CONFIGURACAO!$C$34)+(AA383*CONFIGURACAO!$C$35)+(AB383*CONFIGURACAO!$C$36),""),"")</f>
        <v>0</v>
      </c>
      <c r="AP383" s="38">
        <f>IF(AA383=0,0,IF(CONFIGURACAO!$C$46="SIM",(IF(AA383&gt;CONFIGURACAO!$C$47,CONFIGURACAO!$C$47*CONFIGURACAO!$C$35,AA383*CONFIGURACAO!$C$35)),'PI AREA  P75'!AA383*CONFIGURACAO!$C$35))</f>
        <v>0</v>
      </c>
      <c r="AQ383" s="38">
        <f>IF(AB383=0,0,IF(CONFIGURACAO!$C$44="SIM",(IF(AB383&gt;CONFIGURACAO!$C$45,CONFIGURACAO!$C$45*CONFIGURACAO!$C$36,AB383*CONFIGURACAO!$C$36)),'PI AREA  P75'!AB383*CONFIGURACAO!$C$36))</f>
        <v>0</v>
      </c>
      <c r="AR383" s="38">
        <f t="shared" si="138"/>
        <v>600</v>
      </c>
      <c r="AS383" s="68">
        <f>IF(AR383="","",$AR383-(($AS$2/CONFIGURACAO!$C$6)*$M383))</f>
        <v>300</v>
      </c>
      <c r="AT383" s="73">
        <f t="shared" si="122"/>
        <v>3</v>
      </c>
      <c r="AU383" s="75">
        <f>IF(AR383="","",$AR383-(($AU$2/CONFIGURACAO!$C$6)*$M383))</f>
        <v>100</v>
      </c>
      <c r="AV383" s="76">
        <f t="shared" si="123"/>
        <v>4</v>
      </c>
      <c r="AW383" s="74">
        <f>IF(AR383="","",$AR383-(($AW$2/CONFIGURACAO!$C$6)*$M383))</f>
        <v>-100</v>
      </c>
      <c r="AX383" s="72" t="str">
        <f t="shared" si="124"/>
        <v>NAO</v>
      </c>
      <c r="AZ383" s="39">
        <f t="shared" si="125"/>
        <v>5.6340408749665477E-2</v>
      </c>
      <c r="BA383" s="146">
        <f t="shared" si="126"/>
        <v>8.75</v>
      </c>
      <c r="BB383" s="146">
        <f t="shared" si="127"/>
        <v>709</v>
      </c>
      <c r="BC383" s="32">
        <f t="shared" si="128"/>
        <v>624</v>
      </c>
      <c r="BD383" s="148"/>
      <c r="BE383" s="40">
        <f t="shared" si="129"/>
        <v>3.7257824143070044E-2</v>
      </c>
      <c r="BF383" s="40">
        <f t="shared" si="130"/>
        <v>9.6450617283950615E-2</v>
      </c>
      <c r="BG383" s="40">
        <f t="shared" si="131"/>
        <v>0.11562178828365879</v>
      </c>
      <c r="BH383" s="40">
        <f t="shared" si="132"/>
        <v>3.0315278900565887E-2</v>
      </c>
      <c r="BI383" s="40">
        <f t="shared" si="133"/>
        <v>0</v>
      </c>
      <c r="BJ383" s="40">
        <f t="shared" si="134"/>
        <v>0</v>
      </c>
      <c r="BK383" s="40">
        <f t="shared" si="135"/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 s="42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</row>
    <row r="384" spans="1:134" s="32" customFormat="1" ht="17" thickBot="1" x14ac:dyDescent="0.25">
      <c r="A384" s="124" t="str">
        <f>CONFIGURACAO!$C$4</f>
        <v>AREA 21</v>
      </c>
      <c r="B384" s="125">
        <v>382</v>
      </c>
      <c r="C384" s="249" t="s">
        <v>298</v>
      </c>
      <c r="D384" s="126">
        <f t="shared" si="139"/>
        <v>16</v>
      </c>
      <c r="E384" s="250" t="s">
        <v>719</v>
      </c>
      <c r="F384" s="250">
        <v>0</v>
      </c>
      <c r="G384" s="250">
        <v>0</v>
      </c>
      <c r="H384" s="250">
        <v>1</v>
      </c>
      <c r="I384" s="250">
        <v>1</v>
      </c>
      <c r="J384" s="87"/>
      <c r="K384" s="94"/>
      <c r="L384" s="94"/>
      <c r="M384" s="154">
        <f t="shared" si="136"/>
        <v>2</v>
      </c>
      <c r="N384">
        <v>3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 s="139">
        <f t="shared" si="120"/>
        <v>3</v>
      </c>
      <c r="AD384" s="140">
        <f t="shared" si="121"/>
        <v>4</v>
      </c>
      <c r="AE384" s="141">
        <f t="shared" si="140"/>
        <v>0</v>
      </c>
      <c r="AF384" s="263">
        <f t="shared" si="141"/>
        <v>0</v>
      </c>
      <c r="AG384" s="265">
        <f t="shared" si="137"/>
        <v>3</v>
      </c>
      <c r="AI384" s="37">
        <f>IFERROR(IF(M384&gt;0,(N384*CONFIGURACAO!$C$20)+(O384*CONFIGURACAO!$C$21)+(P384*CONFIGURACAO!$C$22)+(Q384*CONFIGURACAO!$C$23)+(R384*CONFIGURACAO!$C$24),""),"")</f>
        <v>360</v>
      </c>
      <c r="AJ384" s="38">
        <f>IF(S384=0,0,IF(CONFIGURACAO!$C$15="SIM",(IF(S384&gt;CONFIGURACAO!$C$16,CONFIGURACAO!$C$16*CONFIGURACAO!$C$25,S384*CONFIGURACAO!$C$25)),'PI AREA  P75'!S384*CONFIGURACAO!$C$25))</f>
        <v>10</v>
      </c>
      <c r="AK384" s="38">
        <f>IF(T384=0,0,IF(CONFIGURACAO!$C$17="SIM",(IF(T384&gt;CONFIGURACAO!$C$18,CONFIGURACAO!$C$18*CONFIGURACAO!$C$26,T384*CONFIGURACAO!$C$26)),'PI AREA  P75'!T384*CONFIGURACAO!$C$26))</f>
        <v>5</v>
      </c>
      <c r="AL384" s="38">
        <f>IFERROR(IF(M384&gt;0,(U384*CONFIGURACAO!$C$29)+(V384*CONFIGURACAO!$C$30),""),"")</f>
        <v>0</v>
      </c>
      <c r="AM384" s="38">
        <f>IF(W384=0,0,IF(CONFIGURACAO!$C$41="SIM",(IF(W384&gt;CONFIGURACAO!$C$41,CONFIGURACAO!$C$41*CONFIGURACAO!$C$31,W384*CONFIGURACAO!$C$31)),'PI AREA  P75'!W384*CONFIGURACAO!$C$31))</f>
        <v>0</v>
      </c>
      <c r="AN384" s="38">
        <f>IF(X384=0,0,IF(CONFIGURACAO!$C$39="SIM",(IF(X384&gt;CONFIGURACAO!$C$40,CONFIGURACAO!$C$40*CONFIGURACAO!$C$32,X384*CONFIGURACAO!$C$32)),'PI AREA  P75'!X384*CONFIGURACAO!$C$32))</f>
        <v>0</v>
      </c>
      <c r="AO384" s="38">
        <f>IFERROR(IF(M384&gt;0,(Y384*CONFIGURACAO!$C$33)+(Z384*CONFIGURACAO!$C$34)+(AA384*CONFIGURACAO!$C$35)+(AB384*CONFIGURACAO!$C$36),""),"")</f>
        <v>0</v>
      </c>
      <c r="AP384" s="38">
        <f>IF(AA384=0,0,IF(CONFIGURACAO!$C$46="SIM",(IF(AA384&gt;CONFIGURACAO!$C$47,CONFIGURACAO!$C$47*CONFIGURACAO!$C$35,AA384*CONFIGURACAO!$C$35)),'PI AREA  P75'!AA384*CONFIGURACAO!$C$35))</f>
        <v>0</v>
      </c>
      <c r="AQ384" s="38">
        <f>IF(AB384=0,0,IF(CONFIGURACAO!$C$44="SIM",(IF(AB384&gt;CONFIGURACAO!$C$45,CONFIGURACAO!$C$45*CONFIGURACAO!$C$36,AB384*CONFIGURACAO!$C$36)),'PI AREA  P75'!AB384*CONFIGURACAO!$C$36))</f>
        <v>0</v>
      </c>
      <c r="AR384" s="38">
        <f t="shared" si="138"/>
        <v>375</v>
      </c>
      <c r="AS384" s="68">
        <f>IF(AR384="","",$AR384-(($AS$2/CONFIGURACAO!$C$6)*$M384))</f>
        <v>225</v>
      </c>
      <c r="AT384" s="73">
        <f t="shared" si="122"/>
        <v>3</v>
      </c>
      <c r="AU384" s="75">
        <f>IF(AR384="","",$AR384-(($AU$2/CONFIGURACAO!$C$6)*$M384))</f>
        <v>125</v>
      </c>
      <c r="AV384" s="76">
        <f t="shared" si="123"/>
        <v>4</v>
      </c>
      <c r="AW384" s="74">
        <f>IF(AR384="","",$AR384-(($AW$2/CONFIGURACAO!$C$6)*$M384))</f>
        <v>25</v>
      </c>
      <c r="AX384" s="72">
        <f t="shared" si="124"/>
        <v>5</v>
      </c>
      <c r="AZ384" s="39">
        <f t="shared" si="125"/>
        <v>3.5212755468540927E-2</v>
      </c>
      <c r="BA384" s="146">
        <f t="shared" si="126"/>
        <v>6</v>
      </c>
      <c r="BB384" s="146">
        <f t="shared" si="127"/>
        <v>809</v>
      </c>
      <c r="BC384" s="32">
        <f t="shared" si="128"/>
        <v>782</v>
      </c>
      <c r="BD384" s="148"/>
      <c r="BE384" s="40">
        <f t="shared" si="129"/>
        <v>0.11177347242921014</v>
      </c>
      <c r="BF384" s="40">
        <f t="shared" si="130"/>
        <v>0</v>
      </c>
      <c r="BG384" s="40">
        <f t="shared" si="131"/>
        <v>2.5693730729701953E-2</v>
      </c>
      <c r="BH384" s="40">
        <f t="shared" si="132"/>
        <v>0</v>
      </c>
      <c r="BI384" s="40">
        <f t="shared" si="133"/>
        <v>0</v>
      </c>
      <c r="BJ384" s="40">
        <f t="shared" si="134"/>
        <v>9.2421441774491686E-2</v>
      </c>
      <c r="BK384" s="40">
        <f t="shared" si="135"/>
        <v>0.16051364365971107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 s="42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</row>
    <row r="385" spans="1:134" s="32" customFormat="1" ht="17" thickBot="1" x14ac:dyDescent="0.25">
      <c r="A385" s="124" t="str">
        <f>CONFIGURACAO!$C$4</f>
        <v>AREA 21</v>
      </c>
      <c r="B385" s="125">
        <v>383</v>
      </c>
      <c r="C385" s="249" t="s">
        <v>298</v>
      </c>
      <c r="D385" s="126">
        <f t="shared" si="139"/>
        <v>17</v>
      </c>
      <c r="E385" s="250" t="s">
        <v>720</v>
      </c>
      <c r="F385" s="250">
        <v>1</v>
      </c>
      <c r="G385" s="250">
        <v>1</v>
      </c>
      <c r="H385" s="250">
        <v>1</v>
      </c>
      <c r="I385" s="250">
        <v>1</v>
      </c>
      <c r="J385" s="87"/>
      <c r="K385" s="94"/>
      <c r="L385" s="94"/>
      <c r="M385" s="154">
        <f t="shared" si="136"/>
        <v>4</v>
      </c>
      <c r="N385">
        <v>1</v>
      </c>
      <c r="O385">
        <v>5</v>
      </c>
      <c r="P385">
        <v>1.75</v>
      </c>
      <c r="Q385">
        <v>1.75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s="139">
        <f t="shared" si="120"/>
        <v>6</v>
      </c>
      <c r="AD385" s="140">
        <f t="shared" si="121"/>
        <v>7.75</v>
      </c>
      <c r="AE385" s="141">
        <f t="shared" si="140"/>
        <v>0</v>
      </c>
      <c r="AF385" s="263">
        <f t="shared" si="141"/>
        <v>0</v>
      </c>
      <c r="AG385" s="265">
        <f t="shared" si="137"/>
        <v>6</v>
      </c>
      <c r="AI385" s="37">
        <f>IFERROR(IF(M385&gt;0,(N385*CONFIGURACAO!$C$20)+(O385*CONFIGURACAO!$C$21)+(P385*CONFIGURACAO!$C$22)+(Q385*CONFIGURACAO!$C$23)+(R385*CONFIGURACAO!$C$24),""),"")</f>
        <v>675</v>
      </c>
      <c r="AJ385" s="38">
        <f>IF(S385=0,0,IF(CONFIGURACAO!$C$15="SIM",(IF(S385&gt;CONFIGURACAO!$C$16,CONFIGURACAO!$C$16*CONFIGURACAO!$C$25,S385*CONFIGURACAO!$C$25)),'PI AREA  P75'!S385*CONFIGURACAO!$C$25))</f>
        <v>0</v>
      </c>
      <c r="AK385" s="38">
        <f>IF(T385=0,0,IF(CONFIGURACAO!$C$17="SIM",(IF(T385&gt;CONFIGURACAO!$C$18,CONFIGURACAO!$C$18*CONFIGURACAO!$C$26,T385*CONFIGURACAO!$C$26)),'PI AREA  P75'!T385*CONFIGURACAO!$C$26))</f>
        <v>0</v>
      </c>
      <c r="AL385" s="38">
        <f>IFERROR(IF(M385&gt;0,(U385*CONFIGURACAO!$C$29)+(V385*CONFIGURACAO!$C$30),""),"")</f>
        <v>0</v>
      </c>
      <c r="AM385" s="38">
        <f>IF(W385=0,0,IF(CONFIGURACAO!$C$41="SIM",(IF(W385&gt;CONFIGURACAO!$C$41,CONFIGURACAO!$C$41*CONFIGURACAO!$C$31,W385*CONFIGURACAO!$C$31)),'PI AREA  P75'!W385*CONFIGURACAO!$C$31))</f>
        <v>0</v>
      </c>
      <c r="AN385" s="38">
        <f>IF(X385=0,0,IF(CONFIGURACAO!$C$39="SIM",(IF(X385&gt;CONFIGURACAO!$C$40,CONFIGURACAO!$C$40*CONFIGURACAO!$C$32,X385*CONFIGURACAO!$C$32)),'PI AREA  P75'!X385*CONFIGURACAO!$C$32))</f>
        <v>0</v>
      </c>
      <c r="AO385" s="38">
        <f>IFERROR(IF(M385&gt;0,(Y385*CONFIGURACAO!$C$33)+(Z385*CONFIGURACAO!$C$34)+(AA385*CONFIGURACAO!$C$35)+(AB385*CONFIGURACAO!$C$36),""),"")</f>
        <v>0</v>
      </c>
      <c r="AP385" s="38">
        <f>IF(AA385=0,0,IF(CONFIGURACAO!$C$46="SIM",(IF(AA385&gt;CONFIGURACAO!$C$47,CONFIGURACAO!$C$47*CONFIGURACAO!$C$35,AA385*CONFIGURACAO!$C$35)),'PI AREA  P75'!AA385*CONFIGURACAO!$C$35))</f>
        <v>0</v>
      </c>
      <c r="AQ385" s="38">
        <f>IF(AB385=0,0,IF(CONFIGURACAO!$C$44="SIM",(IF(AB385&gt;CONFIGURACAO!$C$45,CONFIGURACAO!$C$45*CONFIGURACAO!$C$36,AB385*CONFIGURACAO!$C$36)),'PI AREA  P75'!AB385*CONFIGURACAO!$C$36))</f>
        <v>0</v>
      </c>
      <c r="AR385" s="38">
        <f t="shared" si="138"/>
        <v>675</v>
      </c>
      <c r="AS385" s="68">
        <f>IF(AR385="","",$AR385-(($AS$2/CONFIGURACAO!$C$6)*$M385))</f>
        <v>375</v>
      </c>
      <c r="AT385" s="73">
        <f t="shared" si="122"/>
        <v>3</v>
      </c>
      <c r="AU385" s="75">
        <f>IF(AR385="","",$AR385-(($AU$2/CONFIGURACAO!$C$6)*$M385))</f>
        <v>175</v>
      </c>
      <c r="AV385" s="76">
        <f t="shared" si="123"/>
        <v>4</v>
      </c>
      <c r="AW385" s="74">
        <f>IF(AR385="","",$AR385-(($AW$2/CONFIGURACAO!$C$6)*$M385))</f>
        <v>-25</v>
      </c>
      <c r="AX385" s="72" t="str">
        <f t="shared" si="124"/>
        <v>NAO</v>
      </c>
      <c r="AZ385" s="39">
        <f t="shared" si="125"/>
        <v>6.3382959843373665E-2</v>
      </c>
      <c r="BA385" s="146">
        <f t="shared" si="126"/>
        <v>9.5</v>
      </c>
      <c r="BB385" s="146">
        <f t="shared" si="127"/>
        <v>681</v>
      </c>
      <c r="BC385" s="32">
        <f t="shared" si="128"/>
        <v>577</v>
      </c>
      <c r="BD385" s="148"/>
      <c r="BE385" s="40">
        <f t="shared" si="129"/>
        <v>3.7257824143070044E-2</v>
      </c>
      <c r="BF385" s="40">
        <f t="shared" si="130"/>
        <v>0.19290123456790123</v>
      </c>
      <c r="BG385" s="40">
        <f t="shared" si="131"/>
        <v>4.4964028776978422E-2</v>
      </c>
      <c r="BH385" s="40">
        <f t="shared" si="132"/>
        <v>7.073565076798706E-2</v>
      </c>
      <c r="BI385" s="40">
        <f t="shared" si="133"/>
        <v>0</v>
      </c>
      <c r="BJ385" s="40">
        <f t="shared" si="134"/>
        <v>0</v>
      </c>
      <c r="BK385" s="40">
        <f t="shared" si="135"/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 s="42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</row>
    <row r="386" spans="1:134" s="32" customFormat="1" ht="17" thickBot="1" x14ac:dyDescent="0.25">
      <c r="A386" s="124" t="str">
        <f>CONFIGURACAO!$C$4</f>
        <v>AREA 21</v>
      </c>
      <c r="B386" s="125">
        <v>384</v>
      </c>
      <c r="C386" s="249" t="s">
        <v>298</v>
      </c>
      <c r="D386" s="126">
        <f t="shared" si="139"/>
        <v>18</v>
      </c>
      <c r="E386" s="250" t="s">
        <v>721</v>
      </c>
      <c r="F386" s="250">
        <v>0</v>
      </c>
      <c r="G386" s="250">
        <v>0</v>
      </c>
      <c r="H386" s="250">
        <v>1</v>
      </c>
      <c r="I386" s="250">
        <v>1</v>
      </c>
      <c r="J386" s="87"/>
      <c r="K386" s="94"/>
      <c r="L386" s="94"/>
      <c r="M386" s="154">
        <f t="shared" si="136"/>
        <v>2</v>
      </c>
      <c r="N386">
        <v>3</v>
      </c>
      <c r="O386">
        <v>0.75</v>
      </c>
      <c r="P386">
        <v>0.75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 s="139">
        <f t="shared" si="120"/>
        <v>3.75</v>
      </c>
      <c r="AD386" s="140">
        <f t="shared" si="121"/>
        <v>4.5</v>
      </c>
      <c r="AE386" s="141">
        <f t="shared" si="140"/>
        <v>0</v>
      </c>
      <c r="AF386" s="263">
        <f t="shared" si="141"/>
        <v>0</v>
      </c>
      <c r="AG386" s="265">
        <f t="shared" si="137"/>
        <v>3.75</v>
      </c>
      <c r="AI386" s="37">
        <f>IFERROR(IF(M386&gt;0,(N386*CONFIGURACAO!$C$20)+(O386*CONFIGURACAO!$C$21)+(P386*CONFIGURACAO!$C$22)+(Q386*CONFIGURACAO!$C$23)+(R386*CONFIGURACAO!$C$24),""),"")</f>
        <v>405</v>
      </c>
      <c r="AJ386" s="38">
        <f>IF(S386=0,0,IF(CONFIGURACAO!$C$15="SIM",(IF(S386&gt;CONFIGURACAO!$C$16,CONFIGURACAO!$C$16*CONFIGURACAO!$C$25,S386*CONFIGURACAO!$C$25)),'PI AREA  P75'!S386*CONFIGURACAO!$C$25))</f>
        <v>0</v>
      </c>
      <c r="AK386" s="38">
        <f>IF(T386=0,0,IF(CONFIGURACAO!$C$17="SIM",(IF(T386&gt;CONFIGURACAO!$C$18,CONFIGURACAO!$C$18*CONFIGURACAO!$C$26,T386*CONFIGURACAO!$C$26)),'PI AREA  P75'!T386*CONFIGURACAO!$C$26))</f>
        <v>0</v>
      </c>
      <c r="AL386" s="38">
        <f>IFERROR(IF(M386&gt;0,(U386*CONFIGURACAO!$C$29)+(V386*CONFIGURACAO!$C$30),""),"")</f>
        <v>0</v>
      </c>
      <c r="AM386" s="38">
        <f>IF(W386=0,0,IF(CONFIGURACAO!$C$41="SIM",(IF(W386&gt;CONFIGURACAO!$C$41,CONFIGURACAO!$C$41*CONFIGURACAO!$C$31,W386*CONFIGURACAO!$C$31)),'PI AREA  P75'!W386*CONFIGURACAO!$C$31))</f>
        <v>0</v>
      </c>
      <c r="AN386" s="38">
        <f>IF(X386=0,0,IF(CONFIGURACAO!$C$39="SIM",(IF(X386&gt;CONFIGURACAO!$C$40,CONFIGURACAO!$C$40*CONFIGURACAO!$C$32,X386*CONFIGURACAO!$C$32)),'PI AREA  P75'!X386*CONFIGURACAO!$C$32))</f>
        <v>0</v>
      </c>
      <c r="AO386" s="38">
        <f>IFERROR(IF(M386&gt;0,(Y386*CONFIGURACAO!$C$33)+(Z386*CONFIGURACAO!$C$34)+(AA386*CONFIGURACAO!$C$35)+(AB386*CONFIGURACAO!$C$36),""),"")</f>
        <v>0</v>
      </c>
      <c r="AP386" s="38">
        <f>IF(AA386=0,0,IF(CONFIGURACAO!$C$46="SIM",(IF(AA386&gt;CONFIGURACAO!$C$47,CONFIGURACAO!$C$47*CONFIGURACAO!$C$35,AA386*CONFIGURACAO!$C$35)),'PI AREA  P75'!AA386*CONFIGURACAO!$C$35))</f>
        <v>0</v>
      </c>
      <c r="AQ386" s="38">
        <f>IF(AB386=0,0,IF(CONFIGURACAO!$C$44="SIM",(IF(AB386&gt;CONFIGURACAO!$C$45,CONFIGURACAO!$C$45*CONFIGURACAO!$C$36,AB386*CONFIGURACAO!$C$36)),'PI AREA  P75'!AB386*CONFIGURACAO!$C$36))</f>
        <v>0</v>
      </c>
      <c r="AR386" s="38">
        <f t="shared" si="138"/>
        <v>405</v>
      </c>
      <c r="AS386" s="68">
        <f>IF(AR386="","",$AR386-(($AS$2/CONFIGURACAO!$C$6)*$M386))</f>
        <v>255</v>
      </c>
      <c r="AT386" s="73">
        <f t="shared" si="122"/>
        <v>3</v>
      </c>
      <c r="AU386" s="75">
        <f>IF(AR386="","",$AR386-(($AU$2/CONFIGURACAO!$C$6)*$M386))</f>
        <v>155</v>
      </c>
      <c r="AV386" s="76">
        <f t="shared" si="123"/>
        <v>4</v>
      </c>
      <c r="AW386" s="74">
        <f>IF(AR386="","",$AR386-(($AW$2/CONFIGURACAO!$C$6)*$M386))</f>
        <v>55</v>
      </c>
      <c r="AX386" s="72">
        <f t="shared" si="124"/>
        <v>5</v>
      </c>
      <c r="AZ386" s="39">
        <f t="shared" si="125"/>
        <v>3.8029775906024202E-2</v>
      </c>
      <c r="BA386" s="146">
        <f t="shared" si="126"/>
        <v>4.5</v>
      </c>
      <c r="BB386" s="146">
        <f t="shared" si="127"/>
        <v>877</v>
      </c>
      <c r="BC386" s="32">
        <f t="shared" si="128"/>
        <v>760</v>
      </c>
      <c r="BD386" s="148"/>
      <c r="BE386" s="40">
        <f t="shared" si="129"/>
        <v>0.11177347242921014</v>
      </c>
      <c r="BF386" s="40">
        <f t="shared" si="130"/>
        <v>2.8935185185185182E-2</v>
      </c>
      <c r="BG386" s="40">
        <f t="shared" si="131"/>
        <v>1.9270298047276462E-2</v>
      </c>
      <c r="BH386" s="40">
        <f t="shared" si="132"/>
        <v>0</v>
      </c>
      <c r="BI386" s="40">
        <f t="shared" si="133"/>
        <v>0</v>
      </c>
      <c r="BJ386" s="40">
        <f t="shared" si="134"/>
        <v>0</v>
      </c>
      <c r="BK386" s="40">
        <f t="shared" si="135"/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 s="42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</row>
    <row r="387" spans="1:134" s="32" customFormat="1" ht="17" thickBot="1" x14ac:dyDescent="0.25">
      <c r="A387" s="124" t="str">
        <f>CONFIGURACAO!$C$4</f>
        <v>AREA 21</v>
      </c>
      <c r="B387" s="125">
        <v>385</v>
      </c>
      <c r="C387" s="249" t="s">
        <v>298</v>
      </c>
      <c r="D387" s="126">
        <f t="shared" si="139"/>
        <v>19</v>
      </c>
      <c r="E387" s="250" t="s">
        <v>722</v>
      </c>
      <c r="F387" s="250">
        <v>1</v>
      </c>
      <c r="G387" s="250">
        <v>0</v>
      </c>
      <c r="H387" s="250">
        <v>0</v>
      </c>
      <c r="I387" s="250">
        <v>0</v>
      </c>
      <c r="J387" s="87"/>
      <c r="K387" s="94"/>
      <c r="L387" s="94"/>
      <c r="M387" s="154">
        <f t="shared" si="136"/>
        <v>1</v>
      </c>
      <c r="N387">
        <v>0</v>
      </c>
      <c r="O387">
        <v>1.5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 s="139">
        <f t="shared" ref="AC387:AC450" si="142">IFERROR((N387+O387),"")</f>
        <v>1.5</v>
      </c>
      <c r="AD387" s="140">
        <f t="shared" ref="AD387:AD450" si="143">IFERROR(AC387+P387,"")</f>
        <v>1.5</v>
      </c>
      <c r="AE387" s="141">
        <f t="shared" si="140"/>
        <v>0</v>
      </c>
      <c r="AF387" s="263">
        <f t="shared" si="141"/>
        <v>0</v>
      </c>
      <c r="AG387" s="265">
        <f t="shared" si="137"/>
        <v>1.5</v>
      </c>
      <c r="AI387" s="37">
        <f>IFERROR(IF(M387&gt;0,(N387*CONFIGURACAO!$C$20)+(O387*CONFIGURACAO!$C$21)+(P387*CONFIGURACAO!$C$22)+(Q387*CONFIGURACAO!$C$23)+(R387*CONFIGURACAO!$C$24),""),"")</f>
        <v>120</v>
      </c>
      <c r="AJ387" s="38">
        <f>IF(S387=0,0,IF(CONFIGURACAO!$C$15="SIM",(IF(S387&gt;CONFIGURACAO!$C$16,CONFIGURACAO!$C$16*CONFIGURACAO!$C$25,S387*CONFIGURACAO!$C$25)),'PI AREA  P75'!S387*CONFIGURACAO!$C$25))</f>
        <v>0</v>
      </c>
      <c r="AK387" s="38">
        <f>IF(T387=0,0,IF(CONFIGURACAO!$C$17="SIM",(IF(T387&gt;CONFIGURACAO!$C$18,CONFIGURACAO!$C$18*CONFIGURACAO!$C$26,T387*CONFIGURACAO!$C$26)),'PI AREA  P75'!T387*CONFIGURACAO!$C$26))</f>
        <v>0</v>
      </c>
      <c r="AL387" s="38">
        <f>IFERROR(IF(M387&gt;0,(U387*CONFIGURACAO!$C$29)+(V387*CONFIGURACAO!$C$30),""),"")</f>
        <v>0</v>
      </c>
      <c r="AM387" s="38">
        <f>IF(W387=0,0,IF(CONFIGURACAO!$C$41="SIM",(IF(W387&gt;CONFIGURACAO!$C$41,CONFIGURACAO!$C$41*CONFIGURACAO!$C$31,W387*CONFIGURACAO!$C$31)),'PI AREA  P75'!W387*CONFIGURACAO!$C$31))</f>
        <v>0</v>
      </c>
      <c r="AN387" s="38">
        <f>IF(X387=0,0,IF(CONFIGURACAO!$C$39="SIM",(IF(X387&gt;CONFIGURACAO!$C$40,CONFIGURACAO!$C$40*CONFIGURACAO!$C$32,X387*CONFIGURACAO!$C$32)),'PI AREA  P75'!X387*CONFIGURACAO!$C$32))</f>
        <v>0</v>
      </c>
      <c r="AO387" s="38">
        <f>IFERROR(IF(M387&gt;0,(Y387*CONFIGURACAO!$C$33)+(Z387*CONFIGURACAO!$C$34)+(AA387*CONFIGURACAO!$C$35)+(AB387*CONFIGURACAO!$C$36),""),"")</f>
        <v>0</v>
      </c>
      <c r="AP387" s="38">
        <f>IF(AA387=0,0,IF(CONFIGURACAO!$C$46="SIM",(IF(AA387&gt;CONFIGURACAO!$C$47,CONFIGURACAO!$C$47*CONFIGURACAO!$C$35,AA387*CONFIGURACAO!$C$35)),'PI AREA  P75'!AA387*CONFIGURACAO!$C$35))</f>
        <v>0</v>
      </c>
      <c r="AQ387" s="38">
        <f>IF(AB387=0,0,IF(CONFIGURACAO!$C$44="SIM",(IF(AB387&gt;CONFIGURACAO!$C$45,CONFIGURACAO!$C$45*CONFIGURACAO!$C$36,AB387*CONFIGURACAO!$C$36)),'PI AREA  P75'!AB387*CONFIGURACAO!$C$36))</f>
        <v>0</v>
      </c>
      <c r="AR387" s="38">
        <f t="shared" si="138"/>
        <v>120</v>
      </c>
      <c r="AS387" s="68">
        <f>IF(AR387="","",$AR387-(($AS$2/CONFIGURACAO!$C$6)*$M387))</f>
        <v>45</v>
      </c>
      <c r="AT387" s="73">
        <f t="shared" ref="AT387:AT450" si="144">IF(M387="","",IF(AS387&gt;=0,3,"NAO"))</f>
        <v>3</v>
      </c>
      <c r="AU387" s="75">
        <f>IF(AR387="","",$AR387-(($AU$2/CONFIGURACAO!$C$6)*$M387))</f>
        <v>-5</v>
      </c>
      <c r="AV387" s="76" t="str">
        <f t="shared" ref="AV387:AV450" si="145">IF(M387=""," ",IF(AU387&gt;=0,4,"NAO"))</f>
        <v>NAO</v>
      </c>
      <c r="AW387" s="74">
        <f>IF(AR387="","",$AR387-(($AW$2/CONFIGURACAO!$C$6)*$M387))</f>
        <v>-55</v>
      </c>
      <c r="AX387" s="72" t="str">
        <f t="shared" ref="AX387:AX450" si="146">IF(M387="","",IF(AW387&gt;=0,5,"NAO"))</f>
        <v>NAO</v>
      </c>
      <c r="AZ387" s="39">
        <f t="shared" ref="AZ387:AZ450" si="147">IF(AR387="","",(AR387/(SUM($AR$3:$AR$1204))*100))</f>
        <v>1.1268081749933096E-2</v>
      </c>
      <c r="BA387" s="146">
        <f t="shared" ref="BA387:BA450" si="148">IF(M387="","",SUM(N387:T387,U387:X387,Y387:AB387))</f>
        <v>1.5</v>
      </c>
      <c r="BB387" s="146">
        <f t="shared" ref="BB387:BB450" si="149">IF(M387="","",RANK(BA387,$BA$3:$BA$1204))</f>
        <v>1054</v>
      </c>
      <c r="BC387" s="32">
        <f t="shared" ref="BC387:BC450" si="150">IF(M387="","",RANK(AR387,$AR$3:$AR$1204))</f>
        <v>1014</v>
      </c>
      <c r="BD387" s="148"/>
      <c r="BE387" s="40">
        <f t="shared" ref="BE387:BE450" si="151">IF($M387="","",IF(N387="","",(N387/N$1212*100)))</f>
        <v>0</v>
      </c>
      <c r="BF387" s="40">
        <f t="shared" ref="BF387:BF450" si="152">IF($M387="","",IF(O387="","",(O387/O$1212*100)))</f>
        <v>5.7870370370370364E-2</v>
      </c>
      <c r="BG387" s="40">
        <f t="shared" ref="BG387:BG450" si="153">IF($M387="","",IF(P387="","",(P387/P$1212*100)))</f>
        <v>0</v>
      </c>
      <c r="BH387" s="40">
        <f t="shared" ref="BH387:BH450" si="154">IF($M387="","",IF(Q387="","",(Q387/Q$1212*100)))</f>
        <v>0</v>
      </c>
      <c r="BI387" s="40">
        <f t="shared" ref="BI387:BI450" si="155">IF($M387="","",IF(R387="","",(R387/R$1212*100)))</f>
        <v>0</v>
      </c>
      <c r="BJ387" s="40">
        <f t="shared" ref="BJ387:BJ450" si="156">IF($M387="","",IF(S387="","",(S387/S$1212*100)))</f>
        <v>0</v>
      </c>
      <c r="BK387" s="40">
        <f t="shared" ref="BK387:BK450" si="157">IF($M387="","",IF(T387="","",(T387/T$1212*100)))</f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 s="42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</row>
    <row r="388" spans="1:134" s="32" customFormat="1" ht="17" thickBot="1" x14ac:dyDescent="0.25">
      <c r="A388" s="124" t="str">
        <f>CONFIGURACAO!$C$4</f>
        <v>AREA 21</v>
      </c>
      <c r="B388" s="125">
        <v>386</v>
      </c>
      <c r="C388" s="249" t="s">
        <v>299</v>
      </c>
      <c r="D388" s="126">
        <f t="shared" si="139"/>
        <v>1</v>
      </c>
      <c r="E388" s="250" t="s">
        <v>723</v>
      </c>
      <c r="F388" s="250">
        <v>1</v>
      </c>
      <c r="G388" s="250">
        <v>0</v>
      </c>
      <c r="H388" s="250">
        <v>0</v>
      </c>
      <c r="I388" s="250">
        <v>0</v>
      </c>
      <c r="J388" s="87"/>
      <c r="K388" s="94"/>
      <c r="L388" s="94"/>
      <c r="M388" s="154">
        <f t="shared" ref="M388:M451" si="158">IF(SUM(F388:I388)&gt;0,SUM(F388:I388),"")</f>
        <v>1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 s="139">
        <f t="shared" si="142"/>
        <v>0</v>
      </c>
      <c r="AD388" s="140">
        <f t="shared" si="143"/>
        <v>0</v>
      </c>
      <c r="AE388" s="141">
        <f t="shared" si="140"/>
        <v>0</v>
      </c>
      <c r="AF388" s="263">
        <f t="shared" si="141"/>
        <v>0</v>
      </c>
      <c r="AG388" s="265">
        <f t="shared" ref="AG388:AG451" si="159">SUM(N388+O388+U388+V388+Y388+Z388)</f>
        <v>0</v>
      </c>
      <c r="AI388" s="37">
        <f>IFERROR(IF(M388&gt;0,(N388*CONFIGURACAO!$C$20)+(O388*CONFIGURACAO!$C$21)+(P388*CONFIGURACAO!$C$22)+(Q388*CONFIGURACAO!$C$23)+(R388*CONFIGURACAO!$C$24),""),"")</f>
        <v>40</v>
      </c>
      <c r="AJ388" s="38">
        <f>IF(S388=0,0,IF(CONFIGURACAO!$C$15="SIM",(IF(S388&gt;CONFIGURACAO!$C$16,CONFIGURACAO!$C$16*CONFIGURACAO!$C$25,S388*CONFIGURACAO!$C$25)),'PI AREA  P75'!S388*CONFIGURACAO!$C$25))</f>
        <v>0</v>
      </c>
      <c r="AK388" s="38">
        <f>IF(T388=0,0,IF(CONFIGURACAO!$C$17="SIM",(IF(T388&gt;CONFIGURACAO!$C$18,CONFIGURACAO!$C$18*CONFIGURACAO!$C$26,T388*CONFIGURACAO!$C$26)),'PI AREA  P75'!T388*CONFIGURACAO!$C$26))</f>
        <v>0</v>
      </c>
      <c r="AL388" s="38">
        <f>IFERROR(IF(M388&gt;0,(U388*CONFIGURACAO!$C$29)+(V388*CONFIGURACAO!$C$30),""),"")</f>
        <v>0</v>
      </c>
      <c r="AM388" s="38">
        <f>IF(W388=0,0,IF(CONFIGURACAO!$C$41="SIM",(IF(W388&gt;CONFIGURACAO!$C$41,CONFIGURACAO!$C$41*CONFIGURACAO!$C$31,W388*CONFIGURACAO!$C$31)),'PI AREA  P75'!W388*CONFIGURACAO!$C$31))</f>
        <v>0</v>
      </c>
      <c r="AN388" s="38">
        <f>IF(X388=0,0,IF(CONFIGURACAO!$C$39="SIM",(IF(X388&gt;CONFIGURACAO!$C$40,CONFIGURACAO!$C$40*CONFIGURACAO!$C$32,X388*CONFIGURACAO!$C$32)),'PI AREA  P75'!X388*CONFIGURACAO!$C$32))</f>
        <v>0</v>
      </c>
      <c r="AO388" s="38">
        <f>IFERROR(IF(M388&gt;0,(Y388*CONFIGURACAO!$C$33)+(Z388*CONFIGURACAO!$C$34)+(AA388*CONFIGURACAO!$C$35)+(AB388*CONFIGURACAO!$C$36),""),"")</f>
        <v>0</v>
      </c>
      <c r="AP388" s="38">
        <f>IF(AA388=0,0,IF(CONFIGURACAO!$C$46="SIM",(IF(AA388&gt;CONFIGURACAO!$C$47,CONFIGURACAO!$C$47*CONFIGURACAO!$C$35,AA388*CONFIGURACAO!$C$35)),'PI AREA  P75'!AA388*CONFIGURACAO!$C$35))</f>
        <v>0</v>
      </c>
      <c r="AQ388" s="38">
        <f>IF(AB388=0,0,IF(CONFIGURACAO!$C$44="SIM",(IF(AB388&gt;CONFIGURACAO!$C$45,CONFIGURACAO!$C$45*CONFIGURACAO!$C$36,AB388*CONFIGURACAO!$C$36)),'PI AREA  P75'!AB388*CONFIGURACAO!$C$36))</f>
        <v>0</v>
      </c>
      <c r="AR388" s="38">
        <f t="shared" ref="AR388:AR451" si="160">IF(OR(M388=1,M388=2,M388=3,M388=4),SUM(AI388:AQ388),"")</f>
        <v>40</v>
      </c>
      <c r="AS388" s="68">
        <f>IF(AR388="","",$AR388-(($AS$2/CONFIGURACAO!$C$6)*$M388))</f>
        <v>-35</v>
      </c>
      <c r="AT388" s="73" t="str">
        <f t="shared" si="144"/>
        <v>NAO</v>
      </c>
      <c r="AU388" s="75">
        <f>IF(AR388="","",$AR388-(($AU$2/CONFIGURACAO!$C$6)*$M388))</f>
        <v>-85</v>
      </c>
      <c r="AV388" s="76" t="str">
        <f t="shared" si="145"/>
        <v>NAO</v>
      </c>
      <c r="AW388" s="74">
        <f>IF(AR388="","",$AR388-(($AW$2/CONFIGURACAO!$C$6)*$M388))</f>
        <v>-135</v>
      </c>
      <c r="AX388" s="72" t="str">
        <f t="shared" si="146"/>
        <v>NAO</v>
      </c>
      <c r="AZ388" s="39">
        <f t="shared" si="147"/>
        <v>3.7560272499776986E-3</v>
      </c>
      <c r="BA388" s="146">
        <f t="shared" si="148"/>
        <v>1</v>
      </c>
      <c r="BB388" s="146">
        <f t="shared" si="149"/>
        <v>1099</v>
      </c>
      <c r="BC388" s="32">
        <f t="shared" si="150"/>
        <v>1122</v>
      </c>
      <c r="BD388" s="148"/>
      <c r="BE388" s="40">
        <f t="shared" si="151"/>
        <v>0</v>
      </c>
      <c r="BF388" s="40">
        <f t="shared" si="152"/>
        <v>0</v>
      </c>
      <c r="BG388" s="40">
        <f t="shared" si="153"/>
        <v>0</v>
      </c>
      <c r="BH388" s="40">
        <f t="shared" si="154"/>
        <v>4.042037186742118E-2</v>
      </c>
      <c r="BI388" s="40">
        <f t="shared" si="155"/>
        <v>0</v>
      </c>
      <c r="BJ388" s="40">
        <f t="shared" si="156"/>
        <v>0</v>
      </c>
      <c r="BK388" s="40">
        <f t="shared" si="157"/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 s="42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</row>
    <row r="389" spans="1:134" s="32" customFormat="1" ht="17" thickBot="1" x14ac:dyDescent="0.25">
      <c r="A389" s="124" t="str">
        <f>CONFIGURACAO!$C$4</f>
        <v>AREA 21</v>
      </c>
      <c r="B389" s="125">
        <v>387</v>
      </c>
      <c r="C389" s="249" t="s">
        <v>299</v>
      </c>
      <c r="D389" s="126">
        <f t="shared" si="139"/>
        <v>2</v>
      </c>
      <c r="E389" s="250" t="s">
        <v>724</v>
      </c>
      <c r="F389" s="250">
        <v>1</v>
      </c>
      <c r="G389" s="250">
        <v>1</v>
      </c>
      <c r="H389" s="250">
        <v>1</v>
      </c>
      <c r="I389" s="250">
        <v>1</v>
      </c>
      <c r="J389" s="87"/>
      <c r="K389" s="94"/>
      <c r="L389" s="94"/>
      <c r="M389" s="154">
        <f t="shared" si="158"/>
        <v>4</v>
      </c>
      <c r="N389">
        <v>2.25</v>
      </c>
      <c r="O389">
        <v>5.5</v>
      </c>
      <c r="P389">
        <v>14.25</v>
      </c>
      <c r="Q389">
        <v>16.5</v>
      </c>
      <c r="R389">
        <v>3.5</v>
      </c>
      <c r="S389">
        <v>2</v>
      </c>
      <c r="T389">
        <v>0.75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1</v>
      </c>
      <c r="AB389">
        <v>0</v>
      </c>
      <c r="AC389" s="139">
        <f t="shared" si="142"/>
        <v>7.75</v>
      </c>
      <c r="AD389" s="140">
        <f t="shared" si="143"/>
        <v>22</v>
      </c>
      <c r="AE389" s="141">
        <f t="shared" si="140"/>
        <v>0</v>
      </c>
      <c r="AF389" s="263">
        <f t="shared" si="141"/>
        <v>0</v>
      </c>
      <c r="AG389" s="265">
        <f t="shared" si="159"/>
        <v>7.75</v>
      </c>
      <c r="AI389" s="37">
        <f>IFERROR(IF(M389&gt;0,(N389*CONFIGURACAO!$C$20)+(O389*CONFIGURACAO!$C$21)+(P389*CONFIGURACAO!$C$22)+(Q389*CONFIGURACAO!$C$23)+(R389*CONFIGURACAO!$C$24),""),"")</f>
        <v>2250</v>
      </c>
      <c r="AJ389" s="38">
        <f>IF(S389=0,0,IF(CONFIGURACAO!$C$15="SIM",(IF(S389&gt;CONFIGURACAO!$C$16,CONFIGURACAO!$C$16*CONFIGURACAO!$C$25,S389*CONFIGURACAO!$C$25)),'PI AREA  P75'!S389*CONFIGURACAO!$C$25))</f>
        <v>20</v>
      </c>
      <c r="AK389" s="38">
        <f>IF(T389=0,0,IF(CONFIGURACAO!$C$17="SIM",(IF(T389&gt;CONFIGURACAO!$C$18,CONFIGURACAO!$C$18*CONFIGURACAO!$C$26,T389*CONFIGURACAO!$C$26)),'PI AREA  P75'!T389*CONFIGURACAO!$C$26))</f>
        <v>3.75</v>
      </c>
      <c r="AL389" s="38">
        <f>IFERROR(IF(M389&gt;0,(U389*CONFIGURACAO!$C$29)+(V389*CONFIGURACAO!$C$30),""),"")</f>
        <v>0</v>
      </c>
      <c r="AM389" s="38">
        <f>IF(W389=0,0,IF(CONFIGURACAO!$C$41="SIM",(IF(W389&gt;CONFIGURACAO!$C$41,CONFIGURACAO!$C$41*CONFIGURACAO!$C$31,W389*CONFIGURACAO!$C$31)),'PI AREA  P75'!W389*CONFIGURACAO!$C$31))</f>
        <v>50</v>
      </c>
      <c r="AN389" s="38">
        <f>IF(X389=0,0,IF(CONFIGURACAO!$C$39="SIM",(IF(X389&gt;CONFIGURACAO!$C$40,CONFIGURACAO!$C$40*CONFIGURACAO!$C$32,X389*CONFIGURACAO!$C$32)),'PI AREA  P75'!X389*CONFIGURACAO!$C$32))</f>
        <v>0</v>
      </c>
      <c r="AO389" s="38">
        <f>IFERROR(IF(M389&gt;0,(Y389*CONFIGURACAO!$C$33)+(Z389*CONFIGURACAO!$C$34)+(AA389*CONFIGURACAO!$C$35)+(AB389*CONFIGURACAO!$C$36),""),"")</f>
        <v>25</v>
      </c>
      <c r="AP389" s="38">
        <f>IF(AA389=0,0,IF(CONFIGURACAO!$C$46="SIM",(IF(AA389&gt;CONFIGURACAO!$C$47,CONFIGURACAO!$C$47*CONFIGURACAO!$C$35,AA389*CONFIGURACAO!$C$35)),'PI AREA  P75'!AA389*CONFIGURACAO!$C$35))</f>
        <v>25</v>
      </c>
      <c r="AQ389" s="38">
        <f>IF(AB389=0,0,IF(CONFIGURACAO!$C$44="SIM",(IF(AB389&gt;CONFIGURACAO!$C$45,CONFIGURACAO!$C$45*CONFIGURACAO!$C$36,AB389*CONFIGURACAO!$C$36)),'PI AREA  P75'!AB389*CONFIGURACAO!$C$36))</f>
        <v>0</v>
      </c>
      <c r="AR389" s="38">
        <f t="shared" si="160"/>
        <v>2373.75</v>
      </c>
      <c r="AS389" s="68">
        <f>IF(AR389="","",$AR389-(($AS$2/CONFIGURACAO!$C$6)*$M389))</f>
        <v>2073.75</v>
      </c>
      <c r="AT389" s="73">
        <f t="shared" si="144"/>
        <v>3</v>
      </c>
      <c r="AU389" s="75">
        <f>IF(AR389="","",$AR389-(($AU$2/CONFIGURACAO!$C$6)*$M389))</f>
        <v>1873.75</v>
      </c>
      <c r="AV389" s="76">
        <f t="shared" si="145"/>
        <v>4</v>
      </c>
      <c r="AW389" s="74">
        <f>IF(AR389="","",$AR389-(($AW$2/CONFIGURACAO!$C$6)*$M389))</f>
        <v>1673.75</v>
      </c>
      <c r="AX389" s="72">
        <f t="shared" si="146"/>
        <v>5</v>
      </c>
      <c r="AZ389" s="39">
        <f t="shared" si="147"/>
        <v>0.22289674211586405</v>
      </c>
      <c r="BA389" s="146">
        <f t="shared" si="148"/>
        <v>46.75</v>
      </c>
      <c r="BB389" s="146">
        <f t="shared" si="149"/>
        <v>47</v>
      </c>
      <c r="BC389" s="32">
        <f t="shared" si="150"/>
        <v>78</v>
      </c>
      <c r="BD389" s="148"/>
      <c r="BE389" s="40">
        <f t="shared" si="151"/>
        <v>8.38301043219076E-2</v>
      </c>
      <c r="BF389" s="40">
        <f t="shared" si="152"/>
        <v>0.21219135802469136</v>
      </c>
      <c r="BG389" s="40">
        <f t="shared" si="153"/>
        <v>0.36613566289825283</v>
      </c>
      <c r="BH389" s="40">
        <f t="shared" si="154"/>
        <v>0.66693613581244948</v>
      </c>
      <c r="BI389" s="40">
        <f t="shared" si="155"/>
        <v>0.37313432835820892</v>
      </c>
      <c r="BJ389" s="40">
        <f t="shared" si="156"/>
        <v>0.18484288354898337</v>
      </c>
      <c r="BK389" s="40">
        <f t="shared" si="157"/>
        <v>0.1203852327447833</v>
      </c>
      <c r="BL389">
        <v>0</v>
      </c>
      <c r="BM389">
        <v>0</v>
      </c>
      <c r="BN389">
        <v>1</v>
      </c>
      <c r="BO389">
        <v>0</v>
      </c>
      <c r="BP389">
        <v>0</v>
      </c>
      <c r="BQ389">
        <v>0</v>
      </c>
      <c r="BR389">
        <v>1</v>
      </c>
      <c r="BS389">
        <v>0</v>
      </c>
      <c r="BT389" s="42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</row>
    <row r="390" spans="1:134" s="32" customFormat="1" ht="17" thickBot="1" x14ac:dyDescent="0.25">
      <c r="A390" s="124" t="str">
        <f>CONFIGURACAO!$C$4</f>
        <v>AREA 21</v>
      </c>
      <c r="B390" s="125">
        <v>388</v>
      </c>
      <c r="C390" s="249" t="s">
        <v>299</v>
      </c>
      <c r="D390" s="126">
        <f t="shared" si="139"/>
        <v>3</v>
      </c>
      <c r="E390" s="250" t="s">
        <v>725</v>
      </c>
      <c r="F390" s="250">
        <v>1</v>
      </c>
      <c r="G390" s="250">
        <v>1</v>
      </c>
      <c r="H390" s="250">
        <v>1</v>
      </c>
      <c r="I390" s="250">
        <v>1</v>
      </c>
      <c r="J390" s="87"/>
      <c r="K390" s="94"/>
      <c r="L390" s="94"/>
      <c r="M390" s="154">
        <f t="shared" si="158"/>
        <v>4</v>
      </c>
      <c r="N390">
        <v>0</v>
      </c>
      <c r="O390">
        <v>2.5</v>
      </c>
      <c r="P390">
        <v>1</v>
      </c>
      <c r="Q390">
        <v>3.25</v>
      </c>
      <c r="R390">
        <v>0.75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 s="139">
        <f t="shared" si="142"/>
        <v>2.5</v>
      </c>
      <c r="AD390" s="140">
        <f t="shared" si="143"/>
        <v>3.5</v>
      </c>
      <c r="AE390" s="141">
        <f t="shared" si="140"/>
        <v>0</v>
      </c>
      <c r="AF390" s="263">
        <f t="shared" si="141"/>
        <v>0</v>
      </c>
      <c r="AG390" s="265">
        <f t="shared" si="159"/>
        <v>2.5</v>
      </c>
      <c r="AI390" s="37">
        <f>IFERROR(IF(M390&gt;0,(N390*CONFIGURACAO!$C$20)+(O390*CONFIGURACAO!$C$21)+(P390*CONFIGURACAO!$C$22)+(Q390*CONFIGURACAO!$C$23)+(R390*CONFIGURACAO!$C$24),""),"")</f>
        <v>405</v>
      </c>
      <c r="AJ390" s="38">
        <f>IF(S390=0,0,IF(CONFIGURACAO!$C$15="SIM",(IF(S390&gt;CONFIGURACAO!$C$16,CONFIGURACAO!$C$16*CONFIGURACAO!$C$25,S390*CONFIGURACAO!$C$25)),'PI AREA  P75'!S390*CONFIGURACAO!$C$25))</f>
        <v>0</v>
      </c>
      <c r="AK390" s="38">
        <f>IF(T390=0,0,IF(CONFIGURACAO!$C$17="SIM",(IF(T390&gt;CONFIGURACAO!$C$18,CONFIGURACAO!$C$18*CONFIGURACAO!$C$26,T390*CONFIGURACAO!$C$26)),'PI AREA  P75'!T390*CONFIGURACAO!$C$26))</f>
        <v>0</v>
      </c>
      <c r="AL390" s="38">
        <f>IFERROR(IF(M390&gt;0,(U390*CONFIGURACAO!$C$29)+(V390*CONFIGURACAO!$C$30),""),"")</f>
        <v>0</v>
      </c>
      <c r="AM390" s="38">
        <f>IF(W390=0,0,IF(CONFIGURACAO!$C$41="SIM",(IF(W390&gt;CONFIGURACAO!$C$41,CONFIGURACAO!$C$41*CONFIGURACAO!$C$31,W390*CONFIGURACAO!$C$31)),'PI AREA  P75'!W390*CONFIGURACAO!$C$31))</f>
        <v>0</v>
      </c>
      <c r="AN390" s="38">
        <f>IF(X390=0,0,IF(CONFIGURACAO!$C$39="SIM",(IF(X390&gt;CONFIGURACAO!$C$40,CONFIGURACAO!$C$40*CONFIGURACAO!$C$32,X390*CONFIGURACAO!$C$32)),'PI AREA  P75'!X390*CONFIGURACAO!$C$32))</f>
        <v>0</v>
      </c>
      <c r="AO390" s="38">
        <f>IFERROR(IF(M390&gt;0,(Y390*CONFIGURACAO!$C$33)+(Z390*CONFIGURACAO!$C$34)+(AA390*CONFIGURACAO!$C$35)+(AB390*CONFIGURACAO!$C$36),""),"")</f>
        <v>10</v>
      </c>
      <c r="AP390" s="38">
        <f>IF(AA390=0,0,IF(CONFIGURACAO!$C$46="SIM",(IF(AA390&gt;CONFIGURACAO!$C$47,CONFIGURACAO!$C$47*CONFIGURACAO!$C$35,AA390*CONFIGURACAO!$C$35)),'PI AREA  P75'!AA390*CONFIGURACAO!$C$35))</f>
        <v>0</v>
      </c>
      <c r="AQ390" s="38">
        <f>IF(AB390=0,0,IF(CONFIGURACAO!$C$44="SIM",(IF(AB390&gt;CONFIGURACAO!$C$45,CONFIGURACAO!$C$45*CONFIGURACAO!$C$36,AB390*CONFIGURACAO!$C$36)),'PI AREA  P75'!AB390*CONFIGURACAO!$C$36))</f>
        <v>10</v>
      </c>
      <c r="AR390" s="38">
        <f t="shared" si="160"/>
        <v>425</v>
      </c>
      <c r="AS390" s="68">
        <f>IF(AR390="","",$AR390-(($AS$2/CONFIGURACAO!$C$6)*$M390))</f>
        <v>125</v>
      </c>
      <c r="AT390" s="73">
        <f t="shared" si="144"/>
        <v>3</v>
      </c>
      <c r="AU390" s="75">
        <f>IF(AR390="","",$AR390-(($AU$2/CONFIGURACAO!$C$6)*$M390))</f>
        <v>-75</v>
      </c>
      <c r="AV390" s="76" t="str">
        <f t="shared" si="145"/>
        <v>NAO</v>
      </c>
      <c r="AW390" s="74">
        <f>IF(AR390="","",$AR390-(($AW$2/CONFIGURACAO!$C$6)*$M390))</f>
        <v>-275</v>
      </c>
      <c r="AX390" s="72" t="str">
        <f t="shared" si="146"/>
        <v>NAO</v>
      </c>
      <c r="AZ390" s="39">
        <f t="shared" si="147"/>
        <v>3.9907789531013045E-2</v>
      </c>
      <c r="BA390" s="146">
        <f t="shared" si="148"/>
        <v>8.5</v>
      </c>
      <c r="BB390" s="146">
        <f t="shared" si="149"/>
        <v>720</v>
      </c>
      <c r="BC390" s="32">
        <f t="shared" si="150"/>
        <v>746</v>
      </c>
      <c r="BD390" s="148"/>
      <c r="BE390" s="40">
        <f t="shared" si="151"/>
        <v>0</v>
      </c>
      <c r="BF390" s="40">
        <f t="shared" si="152"/>
        <v>9.6450617283950615E-2</v>
      </c>
      <c r="BG390" s="40">
        <f t="shared" si="153"/>
        <v>2.5693730729701953E-2</v>
      </c>
      <c r="BH390" s="40">
        <f t="shared" si="154"/>
        <v>0.13136620856911885</v>
      </c>
      <c r="BI390" s="40">
        <f t="shared" si="155"/>
        <v>7.9957356076759065E-2</v>
      </c>
      <c r="BJ390" s="40">
        <f t="shared" si="156"/>
        <v>0</v>
      </c>
      <c r="BK390" s="40">
        <f t="shared" si="157"/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</v>
      </c>
      <c r="BT390" s="42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</row>
    <row r="391" spans="1:134" s="32" customFormat="1" ht="17" thickBot="1" x14ac:dyDescent="0.25">
      <c r="A391" s="124" t="str">
        <f>CONFIGURACAO!$C$4</f>
        <v>AREA 21</v>
      </c>
      <c r="B391" s="125">
        <v>389</v>
      </c>
      <c r="C391" s="249" t="s">
        <v>299</v>
      </c>
      <c r="D391" s="126">
        <f t="shared" si="139"/>
        <v>4</v>
      </c>
      <c r="E391" s="250" t="s">
        <v>726</v>
      </c>
      <c r="F391" s="250">
        <v>1</v>
      </c>
      <c r="G391" s="250">
        <v>1</v>
      </c>
      <c r="H391" s="250">
        <v>1</v>
      </c>
      <c r="I391" s="250">
        <v>1</v>
      </c>
      <c r="J391" s="87"/>
      <c r="K391" s="94"/>
      <c r="L391" s="94"/>
      <c r="M391" s="154">
        <f t="shared" si="158"/>
        <v>4</v>
      </c>
      <c r="N391">
        <v>14.25</v>
      </c>
      <c r="O391">
        <v>5.5</v>
      </c>
      <c r="P391">
        <v>7</v>
      </c>
      <c r="Q391">
        <v>2.25</v>
      </c>
      <c r="R391">
        <v>0</v>
      </c>
      <c r="S391">
        <v>1.5</v>
      </c>
      <c r="T391">
        <v>0.75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 s="139">
        <f t="shared" si="142"/>
        <v>19.75</v>
      </c>
      <c r="AD391" s="140">
        <f t="shared" si="143"/>
        <v>26.75</v>
      </c>
      <c r="AE391" s="141">
        <f t="shared" si="140"/>
        <v>0</v>
      </c>
      <c r="AF391" s="263">
        <f t="shared" si="141"/>
        <v>0</v>
      </c>
      <c r="AG391" s="265">
        <f t="shared" si="159"/>
        <v>19.75</v>
      </c>
      <c r="AI391" s="37">
        <f>IFERROR(IF(M391&gt;0,(N391*CONFIGURACAO!$C$20)+(O391*CONFIGURACAO!$C$21)+(P391*CONFIGURACAO!$C$22)+(Q391*CONFIGURACAO!$C$23)+(R391*CONFIGURACAO!$C$24),""),"")</f>
        <v>2375</v>
      </c>
      <c r="AJ391" s="38">
        <f>IF(S391=0,0,IF(CONFIGURACAO!$C$15="SIM",(IF(S391&gt;CONFIGURACAO!$C$16,CONFIGURACAO!$C$16*CONFIGURACAO!$C$25,S391*CONFIGURACAO!$C$25)),'PI AREA  P75'!S391*CONFIGURACAO!$C$25))</f>
        <v>15</v>
      </c>
      <c r="AK391" s="38">
        <f>IF(T391=0,0,IF(CONFIGURACAO!$C$17="SIM",(IF(T391&gt;CONFIGURACAO!$C$18,CONFIGURACAO!$C$18*CONFIGURACAO!$C$26,T391*CONFIGURACAO!$C$26)),'PI AREA  P75'!T391*CONFIGURACAO!$C$26))</f>
        <v>3.75</v>
      </c>
      <c r="AL391" s="38">
        <f>IFERROR(IF(M391&gt;0,(U391*CONFIGURACAO!$C$29)+(V391*CONFIGURACAO!$C$30),""),"")</f>
        <v>0</v>
      </c>
      <c r="AM391" s="38">
        <f>IF(W391=0,0,IF(CONFIGURACAO!$C$41="SIM",(IF(W391&gt;CONFIGURACAO!$C$41,CONFIGURACAO!$C$41*CONFIGURACAO!$C$31,W391*CONFIGURACAO!$C$31)),'PI AREA  P75'!W391*CONFIGURACAO!$C$31))</f>
        <v>0</v>
      </c>
      <c r="AN391" s="38">
        <f>IF(X391=0,0,IF(CONFIGURACAO!$C$39="SIM",(IF(X391&gt;CONFIGURACAO!$C$40,CONFIGURACAO!$C$40*CONFIGURACAO!$C$32,X391*CONFIGURACAO!$C$32)),'PI AREA  P75'!X391*CONFIGURACAO!$C$32))</f>
        <v>0</v>
      </c>
      <c r="AO391" s="38">
        <f>IFERROR(IF(M391&gt;0,(Y391*CONFIGURACAO!$C$33)+(Z391*CONFIGURACAO!$C$34)+(AA391*CONFIGURACAO!$C$35)+(AB391*CONFIGURACAO!$C$36),""),"")</f>
        <v>0</v>
      </c>
      <c r="AP391" s="38">
        <f>IF(AA391=0,0,IF(CONFIGURACAO!$C$46="SIM",(IF(AA391&gt;CONFIGURACAO!$C$47,CONFIGURACAO!$C$47*CONFIGURACAO!$C$35,AA391*CONFIGURACAO!$C$35)),'PI AREA  P75'!AA391*CONFIGURACAO!$C$35))</f>
        <v>0</v>
      </c>
      <c r="AQ391" s="38">
        <f>IF(AB391=0,0,IF(CONFIGURACAO!$C$44="SIM",(IF(AB391&gt;CONFIGURACAO!$C$45,CONFIGURACAO!$C$45*CONFIGURACAO!$C$36,AB391*CONFIGURACAO!$C$36)),'PI AREA  P75'!AB391*CONFIGURACAO!$C$36))</f>
        <v>0</v>
      </c>
      <c r="AR391" s="38">
        <f t="shared" si="160"/>
        <v>2393.75</v>
      </c>
      <c r="AS391" s="68">
        <f>IF(AR391="","",$AR391-(($AS$2/CONFIGURACAO!$C$6)*$M391))</f>
        <v>2093.75</v>
      </c>
      <c r="AT391" s="73">
        <f t="shared" si="144"/>
        <v>3</v>
      </c>
      <c r="AU391" s="75">
        <f>IF(AR391="","",$AR391-(($AU$2/CONFIGURACAO!$C$6)*$M391))</f>
        <v>1893.75</v>
      </c>
      <c r="AV391" s="76">
        <f t="shared" si="145"/>
        <v>4</v>
      </c>
      <c r="AW391" s="74">
        <f>IF(AR391="","",$AR391-(($AW$2/CONFIGURACAO!$C$6)*$M391))</f>
        <v>1693.75</v>
      </c>
      <c r="AX391" s="72">
        <f t="shared" si="146"/>
        <v>5</v>
      </c>
      <c r="AZ391" s="39">
        <f t="shared" si="147"/>
        <v>0.2247747557408529</v>
      </c>
      <c r="BA391" s="146">
        <f t="shared" si="148"/>
        <v>31.25</v>
      </c>
      <c r="BB391" s="146">
        <f t="shared" si="149"/>
        <v>138</v>
      </c>
      <c r="BC391" s="32">
        <f t="shared" si="150"/>
        <v>77</v>
      </c>
      <c r="BD391" s="148"/>
      <c r="BE391" s="40">
        <f t="shared" si="151"/>
        <v>0.53092399403874813</v>
      </c>
      <c r="BF391" s="40">
        <f t="shared" si="152"/>
        <v>0.21219135802469136</v>
      </c>
      <c r="BG391" s="40">
        <f t="shared" si="153"/>
        <v>0.17985611510791369</v>
      </c>
      <c r="BH391" s="40">
        <f t="shared" si="154"/>
        <v>9.0945836701697647E-2</v>
      </c>
      <c r="BI391" s="40">
        <f t="shared" si="155"/>
        <v>0</v>
      </c>
      <c r="BJ391" s="40">
        <f t="shared" si="156"/>
        <v>0.13863216266173753</v>
      </c>
      <c r="BK391" s="40">
        <f t="shared" si="157"/>
        <v>0.1203852327447833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 s="42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</row>
    <row r="392" spans="1:134" s="32" customFormat="1" ht="17" thickBot="1" x14ac:dyDescent="0.25">
      <c r="A392" s="124" t="str">
        <f>CONFIGURACAO!$C$4</f>
        <v>AREA 21</v>
      </c>
      <c r="B392" s="125">
        <v>390</v>
      </c>
      <c r="C392" s="249" t="s">
        <v>299</v>
      </c>
      <c r="D392" s="126">
        <f t="shared" si="139"/>
        <v>5</v>
      </c>
      <c r="E392" s="250" t="s">
        <v>727</v>
      </c>
      <c r="F392" s="250">
        <v>0</v>
      </c>
      <c r="G392" s="250">
        <v>0</v>
      </c>
      <c r="H392" s="250">
        <v>0</v>
      </c>
      <c r="I392" s="250">
        <v>1</v>
      </c>
      <c r="J392" s="87"/>
      <c r="K392" s="94"/>
      <c r="L392" s="94"/>
      <c r="M392" s="154">
        <f t="shared" si="158"/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 s="139">
        <f t="shared" si="142"/>
        <v>0</v>
      </c>
      <c r="AD392" s="140">
        <f t="shared" si="143"/>
        <v>0</v>
      </c>
      <c r="AE392" s="141">
        <f t="shared" si="140"/>
        <v>0</v>
      </c>
      <c r="AF392" s="263">
        <f t="shared" si="141"/>
        <v>0</v>
      </c>
      <c r="AG392" s="265">
        <f t="shared" si="159"/>
        <v>0</v>
      </c>
      <c r="AI392" s="37">
        <f>IFERROR(IF(M392&gt;0,(N392*CONFIGURACAO!$C$20)+(O392*CONFIGURACAO!$C$21)+(P392*CONFIGURACAO!$C$22)+(Q392*CONFIGURACAO!$C$23)+(R392*CONFIGURACAO!$C$24),""),"")</f>
        <v>0</v>
      </c>
      <c r="AJ392" s="38">
        <f>IF(S392=0,0,IF(CONFIGURACAO!$C$15="SIM",(IF(S392&gt;CONFIGURACAO!$C$16,CONFIGURACAO!$C$16*CONFIGURACAO!$C$25,S392*CONFIGURACAO!$C$25)),'PI AREA  P75'!S392*CONFIGURACAO!$C$25))</f>
        <v>10</v>
      </c>
      <c r="AK392" s="38">
        <f>IF(T392=0,0,IF(CONFIGURACAO!$C$17="SIM",(IF(T392&gt;CONFIGURACAO!$C$18,CONFIGURACAO!$C$18*CONFIGURACAO!$C$26,T392*CONFIGURACAO!$C$26)),'PI AREA  P75'!T392*CONFIGURACAO!$C$26))</f>
        <v>0</v>
      </c>
      <c r="AL392" s="38">
        <f>IFERROR(IF(M392&gt;0,(U392*CONFIGURACAO!$C$29)+(V392*CONFIGURACAO!$C$30),""),"")</f>
        <v>0</v>
      </c>
      <c r="AM392" s="38">
        <f>IF(W392=0,0,IF(CONFIGURACAO!$C$41="SIM",(IF(W392&gt;CONFIGURACAO!$C$41,CONFIGURACAO!$C$41*CONFIGURACAO!$C$31,W392*CONFIGURACAO!$C$31)),'PI AREA  P75'!W392*CONFIGURACAO!$C$31))</f>
        <v>0</v>
      </c>
      <c r="AN392" s="38">
        <f>IF(X392=0,0,IF(CONFIGURACAO!$C$39="SIM",(IF(X392&gt;CONFIGURACAO!$C$40,CONFIGURACAO!$C$40*CONFIGURACAO!$C$32,X392*CONFIGURACAO!$C$32)),'PI AREA  P75'!X392*CONFIGURACAO!$C$32))</f>
        <v>0</v>
      </c>
      <c r="AO392" s="38">
        <f>IFERROR(IF(M392&gt;0,(Y392*CONFIGURACAO!$C$33)+(Z392*CONFIGURACAO!$C$34)+(AA392*CONFIGURACAO!$C$35)+(AB392*CONFIGURACAO!$C$36),""),"")</f>
        <v>0</v>
      </c>
      <c r="AP392" s="38">
        <f>IF(AA392=0,0,IF(CONFIGURACAO!$C$46="SIM",(IF(AA392&gt;CONFIGURACAO!$C$47,CONFIGURACAO!$C$47*CONFIGURACAO!$C$35,AA392*CONFIGURACAO!$C$35)),'PI AREA  P75'!AA392*CONFIGURACAO!$C$35))</f>
        <v>0</v>
      </c>
      <c r="AQ392" s="38">
        <f>IF(AB392=0,0,IF(CONFIGURACAO!$C$44="SIM",(IF(AB392&gt;CONFIGURACAO!$C$45,CONFIGURACAO!$C$45*CONFIGURACAO!$C$36,AB392*CONFIGURACAO!$C$36)),'PI AREA  P75'!AB392*CONFIGURACAO!$C$36))</f>
        <v>0</v>
      </c>
      <c r="AR392" s="38">
        <f t="shared" si="160"/>
        <v>10</v>
      </c>
      <c r="AS392" s="68">
        <f>IF(AR392="","",$AR392-(($AS$2/CONFIGURACAO!$C$6)*$M392))</f>
        <v>-65</v>
      </c>
      <c r="AT392" s="73" t="str">
        <f t="shared" si="144"/>
        <v>NAO</v>
      </c>
      <c r="AU392" s="75">
        <f>IF(AR392="","",$AR392-(($AU$2/CONFIGURACAO!$C$6)*$M392))</f>
        <v>-115</v>
      </c>
      <c r="AV392" s="76" t="str">
        <f t="shared" si="145"/>
        <v>NAO</v>
      </c>
      <c r="AW392" s="74">
        <f>IF(AR392="","",$AR392-(($AW$2/CONFIGURACAO!$C$6)*$M392))</f>
        <v>-165</v>
      </c>
      <c r="AX392" s="72" t="str">
        <f t="shared" si="146"/>
        <v>NAO</v>
      </c>
      <c r="AZ392" s="39">
        <f t="shared" si="147"/>
        <v>9.3900681249442465E-4</v>
      </c>
      <c r="BA392" s="146">
        <f t="shared" si="148"/>
        <v>1</v>
      </c>
      <c r="BB392" s="146">
        <f t="shared" si="149"/>
        <v>1099</v>
      </c>
      <c r="BC392" s="32">
        <f t="shared" si="150"/>
        <v>1149</v>
      </c>
      <c r="BD392" s="148"/>
      <c r="BE392" s="40">
        <f t="shared" si="151"/>
        <v>0</v>
      </c>
      <c r="BF392" s="40">
        <f t="shared" si="152"/>
        <v>0</v>
      </c>
      <c r="BG392" s="40">
        <f t="shared" si="153"/>
        <v>0</v>
      </c>
      <c r="BH392" s="40">
        <f t="shared" si="154"/>
        <v>0</v>
      </c>
      <c r="BI392" s="40">
        <f t="shared" si="155"/>
        <v>0</v>
      </c>
      <c r="BJ392" s="40">
        <f t="shared" si="156"/>
        <v>9.2421441774491686E-2</v>
      </c>
      <c r="BK392" s="40">
        <f t="shared" si="157"/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 s="4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</row>
    <row r="393" spans="1:134" s="32" customFormat="1" ht="17" thickBot="1" x14ac:dyDescent="0.25">
      <c r="A393" s="124" t="str">
        <f>CONFIGURACAO!$C$4</f>
        <v>AREA 21</v>
      </c>
      <c r="B393" s="125">
        <v>391</v>
      </c>
      <c r="C393" s="249" t="s">
        <v>299</v>
      </c>
      <c r="D393" s="126">
        <f t="shared" si="139"/>
        <v>6</v>
      </c>
      <c r="E393" s="250" t="s">
        <v>728</v>
      </c>
      <c r="F393" s="250">
        <v>1</v>
      </c>
      <c r="G393" s="250">
        <v>1</v>
      </c>
      <c r="H393" s="250">
        <v>1</v>
      </c>
      <c r="I393" s="250">
        <v>1</v>
      </c>
      <c r="J393" s="87"/>
      <c r="K393" s="94"/>
      <c r="L393" s="94"/>
      <c r="M393" s="154">
        <f t="shared" si="158"/>
        <v>4</v>
      </c>
      <c r="N393">
        <v>8.25</v>
      </c>
      <c r="O393">
        <v>9</v>
      </c>
      <c r="P393">
        <v>9</v>
      </c>
      <c r="Q393">
        <v>9.5</v>
      </c>
      <c r="R393">
        <v>1</v>
      </c>
      <c r="S393">
        <v>13</v>
      </c>
      <c r="T393">
        <v>1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1</v>
      </c>
      <c r="AC393" s="139">
        <f t="shared" si="142"/>
        <v>17.25</v>
      </c>
      <c r="AD393" s="140">
        <f t="shared" si="143"/>
        <v>26.25</v>
      </c>
      <c r="AE393" s="141">
        <f t="shared" si="140"/>
        <v>0</v>
      </c>
      <c r="AF393" s="263">
        <f t="shared" si="141"/>
        <v>0</v>
      </c>
      <c r="AG393" s="265">
        <f t="shared" si="159"/>
        <v>17.25</v>
      </c>
      <c r="AI393" s="37">
        <f>IFERROR(IF(M393&gt;0,(N393*CONFIGURACAO!$C$20)+(O393*CONFIGURACAO!$C$21)+(P393*CONFIGURACAO!$C$22)+(Q393*CONFIGURACAO!$C$23)+(R393*CONFIGURACAO!$C$24),""),"")</f>
        <v>2485</v>
      </c>
      <c r="AJ393" s="38">
        <f>IF(S393=0,0,IF(CONFIGURACAO!$C$15="SIM",(IF(S393&gt;CONFIGURACAO!$C$16,CONFIGURACAO!$C$16*CONFIGURACAO!$C$25,S393*CONFIGURACAO!$C$25)),'PI AREA  P75'!S393*CONFIGURACAO!$C$25))</f>
        <v>40</v>
      </c>
      <c r="AK393" s="38">
        <f>IF(T393=0,0,IF(CONFIGURACAO!$C$17="SIM",(IF(T393&gt;CONFIGURACAO!$C$18,CONFIGURACAO!$C$18*CONFIGURACAO!$C$26,T393*CONFIGURACAO!$C$26)),'PI AREA  P75'!T393*CONFIGURACAO!$C$26))</f>
        <v>5</v>
      </c>
      <c r="AL393" s="38">
        <f>IFERROR(IF(M393&gt;0,(U393*CONFIGURACAO!$C$29)+(V393*CONFIGURACAO!$C$30),""),"")</f>
        <v>0</v>
      </c>
      <c r="AM393" s="38">
        <f>IF(W393=0,0,IF(CONFIGURACAO!$C$41="SIM",(IF(W393&gt;CONFIGURACAO!$C$41,CONFIGURACAO!$C$41*CONFIGURACAO!$C$31,W393*CONFIGURACAO!$C$31)),'PI AREA  P75'!W393*CONFIGURACAO!$C$31))</f>
        <v>0</v>
      </c>
      <c r="AN393" s="38">
        <f>IF(X393=0,0,IF(CONFIGURACAO!$C$39="SIM",(IF(X393&gt;CONFIGURACAO!$C$40,CONFIGURACAO!$C$40*CONFIGURACAO!$C$32,X393*CONFIGURACAO!$C$32)),'PI AREA  P75'!X393*CONFIGURACAO!$C$32))</f>
        <v>25</v>
      </c>
      <c r="AO393" s="38">
        <f>IFERROR(IF(M393&gt;0,(Y393*CONFIGURACAO!$C$33)+(Z393*CONFIGURACAO!$C$34)+(AA393*CONFIGURACAO!$C$35)+(AB393*CONFIGURACAO!$C$36),""),"")</f>
        <v>10</v>
      </c>
      <c r="AP393" s="38">
        <f>IF(AA393=0,0,IF(CONFIGURACAO!$C$46="SIM",(IF(AA393&gt;CONFIGURACAO!$C$47,CONFIGURACAO!$C$47*CONFIGURACAO!$C$35,AA393*CONFIGURACAO!$C$35)),'PI AREA  P75'!AA393*CONFIGURACAO!$C$35))</f>
        <v>0</v>
      </c>
      <c r="AQ393" s="38">
        <f>IF(AB393=0,0,IF(CONFIGURACAO!$C$44="SIM",(IF(AB393&gt;CONFIGURACAO!$C$45,CONFIGURACAO!$C$45*CONFIGURACAO!$C$36,AB393*CONFIGURACAO!$C$36)),'PI AREA  P75'!AB393*CONFIGURACAO!$C$36))</f>
        <v>10</v>
      </c>
      <c r="AR393" s="38">
        <f t="shared" si="160"/>
        <v>2575</v>
      </c>
      <c r="AS393" s="68">
        <f>IF(AR393="","",$AR393-(($AS$2/CONFIGURACAO!$C$6)*$M393))</f>
        <v>2275</v>
      </c>
      <c r="AT393" s="73">
        <f t="shared" si="144"/>
        <v>3</v>
      </c>
      <c r="AU393" s="75">
        <f>IF(AR393="","",$AR393-(($AU$2/CONFIGURACAO!$C$6)*$M393))</f>
        <v>2075</v>
      </c>
      <c r="AV393" s="76">
        <f t="shared" si="145"/>
        <v>4</v>
      </c>
      <c r="AW393" s="74">
        <f>IF(AR393="","",$AR393-(($AW$2/CONFIGURACAO!$C$6)*$M393))</f>
        <v>1875</v>
      </c>
      <c r="AX393" s="72">
        <f t="shared" si="146"/>
        <v>5</v>
      </c>
      <c r="AZ393" s="39">
        <f t="shared" si="147"/>
        <v>0.24179425421731435</v>
      </c>
      <c r="BA393" s="146">
        <f t="shared" si="148"/>
        <v>52.75</v>
      </c>
      <c r="BB393" s="146">
        <f t="shared" si="149"/>
        <v>33</v>
      </c>
      <c r="BC393" s="32">
        <f t="shared" si="150"/>
        <v>62</v>
      </c>
      <c r="BD393" s="148"/>
      <c r="BE393" s="40">
        <f t="shared" si="151"/>
        <v>0.30737704918032788</v>
      </c>
      <c r="BF393" s="40">
        <f t="shared" si="152"/>
        <v>0.34722222222222221</v>
      </c>
      <c r="BG393" s="40">
        <f t="shared" si="153"/>
        <v>0.23124357656731759</v>
      </c>
      <c r="BH393" s="40">
        <f t="shared" si="154"/>
        <v>0.38399353274050119</v>
      </c>
      <c r="BI393" s="40">
        <f t="shared" si="155"/>
        <v>0.10660980810234541</v>
      </c>
      <c r="BJ393" s="40">
        <f t="shared" si="156"/>
        <v>1.2014787430683918</v>
      </c>
      <c r="BK393" s="40">
        <f t="shared" si="157"/>
        <v>0.16051364365971107</v>
      </c>
      <c r="BL393">
        <v>0</v>
      </c>
      <c r="BM393">
        <v>0</v>
      </c>
      <c r="BN393">
        <v>0</v>
      </c>
      <c r="BO393">
        <v>1</v>
      </c>
      <c r="BP393">
        <v>0</v>
      </c>
      <c r="BQ393">
        <v>0</v>
      </c>
      <c r="BR393">
        <v>0</v>
      </c>
      <c r="BS393">
        <v>1</v>
      </c>
      <c r="BT393" s="42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</row>
    <row r="394" spans="1:134" s="32" customFormat="1" ht="17" thickBot="1" x14ac:dyDescent="0.25">
      <c r="A394" s="124" t="str">
        <f>CONFIGURACAO!$C$4</f>
        <v>AREA 21</v>
      </c>
      <c r="B394" s="125">
        <v>392</v>
      </c>
      <c r="C394" s="249" t="s">
        <v>299</v>
      </c>
      <c r="D394" s="126">
        <f t="shared" si="139"/>
        <v>7</v>
      </c>
      <c r="E394" s="250" t="s">
        <v>729</v>
      </c>
      <c r="F394" s="250">
        <v>1</v>
      </c>
      <c r="G394" s="250">
        <v>1</v>
      </c>
      <c r="H394" s="250">
        <v>1</v>
      </c>
      <c r="I394" s="250">
        <v>1</v>
      </c>
      <c r="J394" s="87"/>
      <c r="K394" s="94"/>
      <c r="L394" s="94"/>
      <c r="M394" s="154">
        <f t="shared" si="158"/>
        <v>4</v>
      </c>
      <c r="N394">
        <v>4.75</v>
      </c>
      <c r="O394">
        <v>1.75</v>
      </c>
      <c r="P394">
        <v>3</v>
      </c>
      <c r="Q394">
        <v>3.25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 s="139">
        <f t="shared" si="142"/>
        <v>6.5</v>
      </c>
      <c r="AD394" s="140">
        <f t="shared" si="143"/>
        <v>9.5</v>
      </c>
      <c r="AE394" s="141">
        <f t="shared" si="140"/>
        <v>0</v>
      </c>
      <c r="AF394" s="263">
        <f t="shared" si="141"/>
        <v>0</v>
      </c>
      <c r="AG394" s="265">
        <f t="shared" si="159"/>
        <v>6.5</v>
      </c>
      <c r="AI394" s="37">
        <f>IFERROR(IF(M394&gt;0,(N394*CONFIGURACAO!$C$20)+(O394*CONFIGURACAO!$C$21)+(P394*CONFIGURACAO!$C$22)+(Q394*CONFIGURACAO!$C$23)+(R394*CONFIGURACAO!$C$24),""),"")</f>
        <v>925</v>
      </c>
      <c r="AJ394" s="38">
        <f>IF(S394=0,0,IF(CONFIGURACAO!$C$15="SIM",(IF(S394&gt;CONFIGURACAO!$C$16,CONFIGURACAO!$C$16*CONFIGURACAO!$C$25,S394*CONFIGURACAO!$C$25)),'PI AREA  P75'!S394*CONFIGURACAO!$C$25))</f>
        <v>10</v>
      </c>
      <c r="AK394" s="38">
        <f>IF(T394=0,0,IF(CONFIGURACAO!$C$17="SIM",(IF(T394&gt;CONFIGURACAO!$C$18,CONFIGURACAO!$C$18*CONFIGURACAO!$C$26,T394*CONFIGURACAO!$C$26)),'PI AREA  P75'!T394*CONFIGURACAO!$C$26))</f>
        <v>0</v>
      </c>
      <c r="AL394" s="38">
        <f>IFERROR(IF(M394&gt;0,(U394*CONFIGURACAO!$C$29)+(V394*CONFIGURACAO!$C$30),""),"")</f>
        <v>0</v>
      </c>
      <c r="AM394" s="38">
        <f>IF(W394=0,0,IF(CONFIGURACAO!$C$41="SIM",(IF(W394&gt;CONFIGURACAO!$C$41,CONFIGURACAO!$C$41*CONFIGURACAO!$C$31,W394*CONFIGURACAO!$C$31)),'PI AREA  P75'!W394*CONFIGURACAO!$C$31))</f>
        <v>0</v>
      </c>
      <c r="AN394" s="38">
        <f>IF(X394=0,0,IF(CONFIGURACAO!$C$39="SIM",(IF(X394&gt;CONFIGURACAO!$C$40,CONFIGURACAO!$C$40*CONFIGURACAO!$C$32,X394*CONFIGURACAO!$C$32)),'PI AREA  P75'!X394*CONFIGURACAO!$C$32))</f>
        <v>0</v>
      </c>
      <c r="AO394" s="38">
        <f>IFERROR(IF(M394&gt;0,(Y394*CONFIGURACAO!$C$33)+(Z394*CONFIGURACAO!$C$34)+(AA394*CONFIGURACAO!$C$35)+(AB394*CONFIGURACAO!$C$36),""),"")</f>
        <v>0</v>
      </c>
      <c r="AP394" s="38">
        <f>IF(AA394=0,0,IF(CONFIGURACAO!$C$46="SIM",(IF(AA394&gt;CONFIGURACAO!$C$47,CONFIGURACAO!$C$47*CONFIGURACAO!$C$35,AA394*CONFIGURACAO!$C$35)),'PI AREA  P75'!AA394*CONFIGURACAO!$C$35))</f>
        <v>0</v>
      </c>
      <c r="AQ394" s="38">
        <f>IF(AB394=0,0,IF(CONFIGURACAO!$C$44="SIM",(IF(AB394&gt;CONFIGURACAO!$C$45,CONFIGURACAO!$C$45*CONFIGURACAO!$C$36,AB394*CONFIGURACAO!$C$36)),'PI AREA  P75'!AB394*CONFIGURACAO!$C$36))</f>
        <v>0</v>
      </c>
      <c r="AR394" s="38">
        <f t="shared" si="160"/>
        <v>935</v>
      </c>
      <c r="AS394" s="68">
        <f>IF(AR394="","",$AR394-(($AS$2/CONFIGURACAO!$C$6)*$M394))</f>
        <v>635</v>
      </c>
      <c r="AT394" s="73">
        <f t="shared" si="144"/>
        <v>3</v>
      </c>
      <c r="AU394" s="75">
        <f>IF(AR394="","",$AR394-(($AU$2/CONFIGURACAO!$C$6)*$M394))</f>
        <v>435</v>
      </c>
      <c r="AV394" s="76">
        <f t="shared" si="145"/>
        <v>4</v>
      </c>
      <c r="AW394" s="74">
        <f>IF(AR394="","",$AR394-(($AW$2/CONFIGURACAO!$C$6)*$M394))</f>
        <v>235</v>
      </c>
      <c r="AX394" s="72">
        <f t="shared" si="146"/>
        <v>5</v>
      </c>
      <c r="AZ394" s="39">
        <f t="shared" si="147"/>
        <v>8.7797136968228703E-2</v>
      </c>
      <c r="BA394" s="146">
        <f t="shared" si="148"/>
        <v>13.75</v>
      </c>
      <c r="BB394" s="146">
        <f t="shared" si="149"/>
        <v>523</v>
      </c>
      <c r="BC394" s="32">
        <f t="shared" si="150"/>
        <v>421</v>
      </c>
      <c r="BD394" s="148"/>
      <c r="BE394" s="40">
        <f t="shared" si="151"/>
        <v>0.17697466467958273</v>
      </c>
      <c r="BF394" s="40">
        <f t="shared" si="152"/>
        <v>6.7515432098765427E-2</v>
      </c>
      <c r="BG394" s="40">
        <f t="shared" si="153"/>
        <v>7.7081192189105849E-2</v>
      </c>
      <c r="BH394" s="40">
        <f t="shared" si="154"/>
        <v>0.13136620856911885</v>
      </c>
      <c r="BI394" s="40">
        <f t="shared" si="155"/>
        <v>0</v>
      </c>
      <c r="BJ394" s="40">
        <f t="shared" si="156"/>
        <v>9.2421441774491686E-2</v>
      </c>
      <c r="BK394" s="40">
        <f t="shared" si="157"/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 s="42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</row>
    <row r="395" spans="1:134" s="32" customFormat="1" ht="17" thickBot="1" x14ac:dyDescent="0.25">
      <c r="A395" s="124" t="str">
        <f>CONFIGURACAO!$C$4</f>
        <v>AREA 21</v>
      </c>
      <c r="B395" s="125">
        <v>393</v>
      </c>
      <c r="C395" s="249" t="s">
        <v>299</v>
      </c>
      <c r="D395" s="126">
        <f t="shared" si="139"/>
        <v>8</v>
      </c>
      <c r="E395" s="250" t="s">
        <v>730</v>
      </c>
      <c r="F395" s="250">
        <v>1</v>
      </c>
      <c r="G395" s="250">
        <v>1</v>
      </c>
      <c r="H395" s="250">
        <v>0</v>
      </c>
      <c r="I395" s="250">
        <v>0</v>
      </c>
      <c r="J395" s="87"/>
      <c r="K395" s="94"/>
      <c r="L395" s="94"/>
      <c r="M395" s="154">
        <f t="shared" si="158"/>
        <v>2</v>
      </c>
      <c r="N395">
        <v>1.5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 s="139">
        <f t="shared" si="142"/>
        <v>1.5</v>
      </c>
      <c r="AD395" s="140">
        <f t="shared" si="143"/>
        <v>1.5</v>
      </c>
      <c r="AE395" s="141">
        <f t="shared" si="140"/>
        <v>0</v>
      </c>
      <c r="AF395" s="263">
        <f t="shared" si="141"/>
        <v>0</v>
      </c>
      <c r="AG395" s="265">
        <f t="shared" si="159"/>
        <v>1.5</v>
      </c>
      <c r="AI395" s="37">
        <f>IFERROR(IF(M395&gt;0,(N395*CONFIGURACAO!$C$20)+(O395*CONFIGURACAO!$C$21)+(P395*CONFIGURACAO!$C$22)+(Q395*CONFIGURACAO!$C$23)+(R395*CONFIGURACAO!$C$24),""),"")</f>
        <v>150</v>
      </c>
      <c r="AJ395" s="38">
        <f>IF(S395=0,0,IF(CONFIGURACAO!$C$15="SIM",(IF(S395&gt;CONFIGURACAO!$C$16,CONFIGURACAO!$C$16*CONFIGURACAO!$C$25,S395*CONFIGURACAO!$C$25)),'PI AREA  P75'!S395*CONFIGURACAO!$C$25))</f>
        <v>0</v>
      </c>
      <c r="AK395" s="38">
        <f>IF(T395=0,0,IF(CONFIGURACAO!$C$17="SIM",(IF(T395&gt;CONFIGURACAO!$C$18,CONFIGURACAO!$C$18*CONFIGURACAO!$C$26,T395*CONFIGURACAO!$C$26)),'PI AREA  P75'!T395*CONFIGURACAO!$C$26))</f>
        <v>0</v>
      </c>
      <c r="AL395" s="38">
        <f>IFERROR(IF(M395&gt;0,(U395*CONFIGURACAO!$C$29)+(V395*CONFIGURACAO!$C$30),""),"")</f>
        <v>0</v>
      </c>
      <c r="AM395" s="38">
        <f>IF(W395=0,0,IF(CONFIGURACAO!$C$41="SIM",(IF(W395&gt;CONFIGURACAO!$C$41,CONFIGURACAO!$C$41*CONFIGURACAO!$C$31,W395*CONFIGURACAO!$C$31)),'PI AREA  P75'!W395*CONFIGURACAO!$C$31))</f>
        <v>0</v>
      </c>
      <c r="AN395" s="38">
        <f>IF(X395=0,0,IF(CONFIGURACAO!$C$39="SIM",(IF(X395&gt;CONFIGURACAO!$C$40,CONFIGURACAO!$C$40*CONFIGURACAO!$C$32,X395*CONFIGURACAO!$C$32)),'PI AREA  P75'!X395*CONFIGURACAO!$C$32))</f>
        <v>0</v>
      </c>
      <c r="AO395" s="38">
        <f>IFERROR(IF(M395&gt;0,(Y395*CONFIGURACAO!$C$33)+(Z395*CONFIGURACAO!$C$34)+(AA395*CONFIGURACAO!$C$35)+(AB395*CONFIGURACAO!$C$36),""),"")</f>
        <v>0</v>
      </c>
      <c r="AP395" s="38">
        <f>IF(AA395=0,0,IF(CONFIGURACAO!$C$46="SIM",(IF(AA395&gt;CONFIGURACAO!$C$47,CONFIGURACAO!$C$47*CONFIGURACAO!$C$35,AA395*CONFIGURACAO!$C$35)),'PI AREA  P75'!AA395*CONFIGURACAO!$C$35))</f>
        <v>0</v>
      </c>
      <c r="AQ395" s="38">
        <f>IF(AB395=0,0,IF(CONFIGURACAO!$C$44="SIM",(IF(AB395&gt;CONFIGURACAO!$C$45,CONFIGURACAO!$C$45*CONFIGURACAO!$C$36,AB395*CONFIGURACAO!$C$36)),'PI AREA  P75'!AB395*CONFIGURACAO!$C$36))</f>
        <v>0</v>
      </c>
      <c r="AR395" s="38">
        <f t="shared" si="160"/>
        <v>150</v>
      </c>
      <c r="AS395" s="68">
        <f>IF(AR395="","",$AR395-(($AS$2/CONFIGURACAO!$C$6)*$M395))</f>
        <v>0</v>
      </c>
      <c r="AT395" s="73">
        <f t="shared" si="144"/>
        <v>3</v>
      </c>
      <c r="AU395" s="75">
        <f>IF(AR395="","",$AR395-(($AU$2/CONFIGURACAO!$C$6)*$M395))</f>
        <v>-100</v>
      </c>
      <c r="AV395" s="76" t="str">
        <f t="shared" si="145"/>
        <v>NAO</v>
      </c>
      <c r="AW395" s="74">
        <f>IF(AR395="","",$AR395-(($AW$2/CONFIGURACAO!$C$6)*$M395))</f>
        <v>-200</v>
      </c>
      <c r="AX395" s="72" t="str">
        <f t="shared" si="146"/>
        <v>NAO</v>
      </c>
      <c r="AZ395" s="39">
        <f t="shared" si="147"/>
        <v>1.4085102187416369E-2</v>
      </c>
      <c r="BA395" s="146">
        <f t="shared" si="148"/>
        <v>1.5</v>
      </c>
      <c r="BB395" s="146">
        <f t="shared" si="149"/>
        <v>1054</v>
      </c>
      <c r="BC395" s="32">
        <f t="shared" si="150"/>
        <v>977</v>
      </c>
      <c r="BD395" s="148"/>
      <c r="BE395" s="40">
        <f t="shared" si="151"/>
        <v>5.5886736214605069E-2</v>
      </c>
      <c r="BF395" s="40">
        <f t="shared" si="152"/>
        <v>0</v>
      </c>
      <c r="BG395" s="40">
        <f t="shared" si="153"/>
        <v>0</v>
      </c>
      <c r="BH395" s="40">
        <f t="shared" si="154"/>
        <v>0</v>
      </c>
      <c r="BI395" s="40">
        <f t="shared" si="155"/>
        <v>0</v>
      </c>
      <c r="BJ395" s="40">
        <f t="shared" si="156"/>
        <v>0</v>
      </c>
      <c r="BK395" s="40">
        <f t="shared" si="157"/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 s="42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</row>
    <row r="396" spans="1:134" s="32" customFormat="1" ht="17" thickBot="1" x14ac:dyDescent="0.25">
      <c r="A396" s="124" t="str">
        <f>CONFIGURACAO!$C$4</f>
        <v>AREA 21</v>
      </c>
      <c r="B396" s="125">
        <v>394</v>
      </c>
      <c r="C396" s="249" t="s">
        <v>299</v>
      </c>
      <c r="D396" s="126">
        <f t="shared" si="139"/>
        <v>9</v>
      </c>
      <c r="E396" s="250" t="s">
        <v>731</v>
      </c>
      <c r="F396" s="250">
        <v>1</v>
      </c>
      <c r="G396" s="250">
        <v>1</v>
      </c>
      <c r="H396" s="250">
        <v>1</v>
      </c>
      <c r="I396" s="250">
        <v>1</v>
      </c>
      <c r="J396" s="87"/>
      <c r="K396" s="94"/>
      <c r="L396" s="94"/>
      <c r="M396" s="154">
        <f t="shared" si="158"/>
        <v>4</v>
      </c>
      <c r="N396">
        <v>3</v>
      </c>
      <c r="O396">
        <v>5.5</v>
      </c>
      <c r="P396">
        <v>1.75</v>
      </c>
      <c r="Q396">
        <v>6.25</v>
      </c>
      <c r="R396">
        <v>0.75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 s="139">
        <f t="shared" si="142"/>
        <v>8.5</v>
      </c>
      <c r="AD396" s="140">
        <f t="shared" si="143"/>
        <v>10.25</v>
      </c>
      <c r="AE396" s="141">
        <f t="shared" si="140"/>
        <v>0</v>
      </c>
      <c r="AF396" s="263">
        <f t="shared" si="141"/>
        <v>0</v>
      </c>
      <c r="AG396" s="265">
        <f t="shared" si="159"/>
        <v>8.5</v>
      </c>
      <c r="AI396" s="37">
        <f>IFERROR(IF(M396&gt;0,(N396*CONFIGURACAO!$C$20)+(O396*CONFIGURACAO!$C$21)+(P396*CONFIGURACAO!$C$22)+(Q396*CONFIGURACAO!$C$23)+(R396*CONFIGURACAO!$C$24),""),"")</f>
        <v>1110</v>
      </c>
      <c r="AJ396" s="38">
        <f>IF(S396=0,0,IF(CONFIGURACAO!$C$15="SIM",(IF(S396&gt;CONFIGURACAO!$C$16,CONFIGURACAO!$C$16*CONFIGURACAO!$C$25,S396*CONFIGURACAO!$C$25)),'PI AREA  P75'!S396*CONFIGURACAO!$C$25))</f>
        <v>0</v>
      </c>
      <c r="AK396" s="38">
        <f>IF(T396=0,0,IF(CONFIGURACAO!$C$17="SIM",(IF(T396&gt;CONFIGURACAO!$C$18,CONFIGURACAO!$C$18*CONFIGURACAO!$C$26,T396*CONFIGURACAO!$C$26)),'PI AREA  P75'!T396*CONFIGURACAO!$C$26))</f>
        <v>0</v>
      </c>
      <c r="AL396" s="38">
        <f>IFERROR(IF(M396&gt;0,(U396*CONFIGURACAO!$C$29)+(V396*CONFIGURACAO!$C$30),""),"")</f>
        <v>0</v>
      </c>
      <c r="AM396" s="38">
        <f>IF(W396=0,0,IF(CONFIGURACAO!$C$41="SIM",(IF(W396&gt;CONFIGURACAO!$C$41,CONFIGURACAO!$C$41*CONFIGURACAO!$C$31,W396*CONFIGURACAO!$C$31)),'PI AREA  P75'!W396*CONFIGURACAO!$C$31))</f>
        <v>0</v>
      </c>
      <c r="AN396" s="38">
        <f>IF(X396=0,0,IF(CONFIGURACAO!$C$39="SIM",(IF(X396&gt;CONFIGURACAO!$C$40,CONFIGURACAO!$C$40*CONFIGURACAO!$C$32,X396*CONFIGURACAO!$C$32)),'PI AREA  P75'!X396*CONFIGURACAO!$C$32))</f>
        <v>0</v>
      </c>
      <c r="AO396" s="38">
        <f>IFERROR(IF(M396&gt;0,(Y396*CONFIGURACAO!$C$33)+(Z396*CONFIGURACAO!$C$34)+(AA396*CONFIGURACAO!$C$35)+(AB396*CONFIGURACAO!$C$36),""),"")</f>
        <v>0</v>
      </c>
      <c r="AP396" s="38">
        <f>IF(AA396=0,0,IF(CONFIGURACAO!$C$46="SIM",(IF(AA396&gt;CONFIGURACAO!$C$47,CONFIGURACAO!$C$47*CONFIGURACAO!$C$35,AA396*CONFIGURACAO!$C$35)),'PI AREA  P75'!AA396*CONFIGURACAO!$C$35))</f>
        <v>0</v>
      </c>
      <c r="AQ396" s="38">
        <f>IF(AB396=0,0,IF(CONFIGURACAO!$C$44="SIM",(IF(AB396&gt;CONFIGURACAO!$C$45,CONFIGURACAO!$C$45*CONFIGURACAO!$C$36,AB396*CONFIGURACAO!$C$36)),'PI AREA  P75'!AB396*CONFIGURACAO!$C$36))</f>
        <v>0</v>
      </c>
      <c r="AR396" s="38">
        <f t="shared" si="160"/>
        <v>1110</v>
      </c>
      <c r="AS396" s="68">
        <f>IF(AR396="","",$AR396-(($AS$2/CONFIGURACAO!$C$6)*$M396))</f>
        <v>810</v>
      </c>
      <c r="AT396" s="73">
        <f t="shared" si="144"/>
        <v>3</v>
      </c>
      <c r="AU396" s="75">
        <f>IF(AR396="","",$AR396-(($AU$2/CONFIGURACAO!$C$6)*$M396))</f>
        <v>610</v>
      </c>
      <c r="AV396" s="76">
        <f t="shared" si="145"/>
        <v>4</v>
      </c>
      <c r="AW396" s="74">
        <f>IF(AR396="","",$AR396-(($AW$2/CONFIGURACAO!$C$6)*$M396))</f>
        <v>410</v>
      </c>
      <c r="AX396" s="72">
        <f t="shared" si="146"/>
        <v>5</v>
      </c>
      <c r="AZ396" s="39">
        <f t="shared" si="147"/>
        <v>0.10422975618688114</v>
      </c>
      <c r="BA396" s="146">
        <f t="shared" si="148"/>
        <v>17.25</v>
      </c>
      <c r="BB396" s="146">
        <f t="shared" si="149"/>
        <v>413</v>
      </c>
      <c r="BC396" s="32">
        <f t="shared" si="150"/>
        <v>340</v>
      </c>
      <c r="BD396" s="148"/>
      <c r="BE396" s="40">
        <f t="shared" si="151"/>
        <v>0.11177347242921014</v>
      </c>
      <c r="BF396" s="40">
        <f t="shared" si="152"/>
        <v>0.21219135802469136</v>
      </c>
      <c r="BG396" s="40">
        <f t="shared" si="153"/>
        <v>4.4964028776978422E-2</v>
      </c>
      <c r="BH396" s="40">
        <f t="shared" si="154"/>
        <v>0.25262732417138239</v>
      </c>
      <c r="BI396" s="40">
        <f t="shared" si="155"/>
        <v>7.9957356076759065E-2</v>
      </c>
      <c r="BJ396" s="40">
        <f t="shared" si="156"/>
        <v>0</v>
      </c>
      <c r="BK396" s="40">
        <f t="shared" si="157"/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 s="42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</row>
    <row r="397" spans="1:134" s="32" customFormat="1" ht="17" thickBot="1" x14ac:dyDescent="0.25">
      <c r="A397" s="124" t="str">
        <f>CONFIGURACAO!$C$4</f>
        <v>AREA 21</v>
      </c>
      <c r="B397" s="125">
        <v>395</v>
      </c>
      <c r="C397" s="249" t="s">
        <v>299</v>
      </c>
      <c r="D397" s="126">
        <f t="shared" si="139"/>
        <v>10</v>
      </c>
      <c r="E397" s="250" t="s">
        <v>732</v>
      </c>
      <c r="F397" s="250">
        <v>0</v>
      </c>
      <c r="G397" s="250">
        <v>1</v>
      </c>
      <c r="H397" s="250">
        <v>1</v>
      </c>
      <c r="I397" s="250">
        <v>1</v>
      </c>
      <c r="J397" s="87"/>
      <c r="K397" s="94"/>
      <c r="L397" s="94"/>
      <c r="M397" s="154">
        <f t="shared" si="158"/>
        <v>3</v>
      </c>
      <c r="N397">
        <v>0</v>
      </c>
      <c r="O397">
        <v>0</v>
      </c>
      <c r="P397">
        <v>1.75</v>
      </c>
      <c r="Q397">
        <v>0.75</v>
      </c>
      <c r="R397">
        <v>0</v>
      </c>
      <c r="S397">
        <v>0.75</v>
      </c>
      <c r="T397">
        <v>0.75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 s="139">
        <f t="shared" si="142"/>
        <v>0</v>
      </c>
      <c r="AD397" s="140">
        <f t="shared" si="143"/>
        <v>1.75</v>
      </c>
      <c r="AE397" s="141">
        <f t="shared" si="140"/>
        <v>0</v>
      </c>
      <c r="AF397" s="263">
        <f t="shared" si="141"/>
        <v>0</v>
      </c>
      <c r="AG397" s="265">
        <f t="shared" si="159"/>
        <v>0</v>
      </c>
      <c r="AI397" s="37">
        <f>IFERROR(IF(M397&gt;0,(N397*CONFIGURACAO!$C$20)+(O397*CONFIGURACAO!$C$21)+(P397*CONFIGURACAO!$C$22)+(Q397*CONFIGURACAO!$C$23)+(R397*CONFIGURACAO!$C$24),""),"")</f>
        <v>135</v>
      </c>
      <c r="AJ397" s="38">
        <f>IF(S397=0,0,IF(CONFIGURACAO!$C$15="SIM",(IF(S397&gt;CONFIGURACAO!$C$16,CONFIGURACAO!$C$16*CONFIGURACAO!$C$25,S397*CONFIGURACAO!$C$25)),'PI AREA  P75'!S397*CONFIGURACAO!$C$25))</f>
        <v>7.5</v>
      </c>
      <c r="AK397" s="38">
        <f>IF(T397=0,0,IF(CONFIGURACAO!$C$17="SIM",(IF(T397&gt;CONFIGURACAO!$C$18,CONFIGURACAO!$C$18*CONFIGURACAO!$C$26,T397*CONFIGURACAO!$C$26)),'PI AREA  P75'!T397*CONFIGURACAO!$C$26))</f>
        <v>3.75</v>
      </c>
      <c r="AL397" s="38">
        <f>IFERROR(IF(M397&gt;0,(U397*CONFIGURACAO!$C$29)+(V397*CONFIGURACAO!$C$30),""),"")</f>
        <v>0</v>
      </c>
      <c r="AM397" s="38">
        <f>IF(W397=0,0,IF(CONFIGURACAO!$C$41="SIM",(IF(W397&gt;CONFIGURACAO!$C$41,CONFIGURACAO!$C$41*CONFIGURACAO!$C$31,W397*CONFIGURACAO!$C$31)),'PI AREA  P75'!W397*CONFIGURACAO!$C$31))</f>
        <v>0</v>
      </c>
      <c r="AN397" s="38">
        <f>IF(X397=0,0,IF(CONFIGURACAO!$C$39="SIM",(IF(X397&gt;CONFIGURACAO!$C$40,CONFIGURACAO!$C$40*CONFIGURACAO!$C$32,X397*CONFIGURACAO!$C$32)),'PI AREA  P75'!X397*CONFIGURACAO!$C$32))</f>
        <v>0</v>
      </c>
      <c r="AO397" s="38">
        <f>IFERROR(IF(M397&gt;0,(Y397*CONFIGURACAO!$C$33)+(Z397*CONFIGURACAO!$C$34)+(AA397*CONFIGURACAO!$C$35)+(AB397*CONFIGURACAO!$C$36),""),"")</f>
        <v>25</v>
      </c>
      <c r="AP397" s="38">
        <f>IF(AA397=0,0,IF(CONFIGURACAO!$C$46="SIM",(IF(AA397&gt;CONFIGURACAO!$C$47,CONFIGURACAO!$C$47*CONFIGURACAO!$C$35,AA397*CONFIGURACAO!$C$35)),'PI AREA  P75'!AA397*CONFIGURACAO!$C$35))</f>
        <v>25</v>
      </c>
      <c r="AQ397" s="38">
        <f>IF(AB397=0,0,IF(CONFIGURACAO!$C$44="SIM",(IF(AB397&gt;CONFIGURACAO!$C$45,CONFIGURACAO!$C$45*CONFIGURACAO!$C$36,AB397*CONFIGURACAO!$C$36)),'PI AREA  P75'!AB397*CONFIGURACAO!$C$36))</f>
        <v>0</v>
      </c>
      <c r="AR397" s="38">
        <f t="shared" si="160"/>
        <v>196.25</v>
      </c>
      <c r="AS397" s="68">
        <f>IF(AR397="","",$AR397-(($AS$2/CONFIGURACAO!$C$6)*$M397))</f>
        <v>-28.75</v>
      </c>
      <c r="AT397" s="73" t="str">
        <f t="shared" si="144"/>
        <v>NAO</v>
      </c>
      <c r="AU397" s="75">
        <f>IF(AR397="","",$AR397-(($AU$2/CONFIGURACAO!$C$6)*$M397))</f>
        <v>-178.75</v>
      </c>
      <c r="AV397" s="76" t="str">
        <f t="shared" si="145"/>
        <v>NAO</v>
      </c>
      <c r="AW397" s="74">
        <f>IF(AR397="","",$AR397-(($AW$2/CONFIGURACAO!$C$6)*$M397))</f>
        <v>-328.75</v>
      </c>
      <c r="AX397" s="72" t="str">
        <f t="shared" si="146"/>
        <v>NAO</v>
      </c>
      <c r="AZ397" s="39">
        <f t="shared" si="147"/>
        <v>1.8428008695203082E-2</v>
      </c>
      <c r="BA397" s="146">
        <f t="shared" si="148"/>
        <v>5</v>
      </c>
      <c r="BB397" s="146">
        <f t="shared" si="149"/>
        <v>855</v>
      </c>
      <c r="BC397" s="32">
        <f t="shared" si="150"/>
        <v>928</v>
      </c>
      <c r="BD397" s="148"/>
      <c r="BE397" s="40">
        <f t="shared" si="151"/>
        <v>0</v>
      </c>
      <c r="BF397" s="40">
        <f t="shared" si="152"/>
        <v>0</v>
      </c>
      <c r="BG397" s="40">
        <f t="shared" si="153"/>
        <v>4.4964028776978422E-2</v>
      </c>
      <c r="BH397" s="40">
        <f t="shared" si="154"/>
        <v>3.0315278900565887E-2</v>
      </c>
      <c r="BI397" s="40">
        <f t="shared" si="155"/>
        <v>0</v>
      </c>
      <c r="BJ397" s="40">
        <f t="shared" si="156"/>
        <v>6.9316081330868765E-2</v>
      </c>
      <c r="BK397" s="40">
        <f t="shared" si="157"/>
        <v>0.1203852327447833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</v>
      </c>
      <c r="BS397">
        <v>0</v>
      </c>
      <c r="BT397" s="42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</row>
    <row r="398" spans="1:134" s="32" customFormat="1" ht="17" thickBot="1" x14ac:dyDescent="0.25">
      <c r="A398" s="124" t="str">
        <f>CONFIGURACAO!$C$4</f>
        <v>AREA 21</v>
      </c>
      <c r="B398" s="125">
        <v>396</v>
      </c>
      <c r="C398" s="249" t="s">
        <v>299</v>
      </c>
      <c r="D398" s="126">
        <f t="shared" si="139"/>
        <v>11</v>
      </c>
      <c r="E398" s="250" t="s">
        <v>733</v>
      </c>
      <c r="F398" s="250">
        <v>1</v>
      </c>
      <c r="G398" s="250">
        <v>1</v>
      </c>
      <c r="H398" s="250">
        <v>0</v>
      </c>
      <c r="I398" s="250">
        <v>0</v>
      </c>
      <c r="J398" s="87"/>
      <c r="K398" s="94"/>
      <c r="L398" s="94"/>
      <c r="M398" s="154">
        <f t="shared" si="158"/>
        <v>2</v>
      </c>
      <c r="N398">
        <v>0</v>
      </c>
      <c r="O398">
        <v>0</v>
      </c>
      <c r="P398">
        <v>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s="139">
        <f t="shared" si="142"/>
        <v>0</v>
      </c>
      <c r="AD398" s="140">
        <f t="shared" si="143"/>
        <v>3</v>
      </c>
      <c r="AE398" s="141">
        <f t="shared" si="140"/>
        <v>0</v>
      </c>
      <c r="AF398" s="263">
        <f t="shared" si="141"/>
        <v>0</v>
      </c>
      <c r="AG398" s="265">
        <f t="shared" si="159"/>
        <v>0</v>
      </c>
      <c r="AI398" s="37">
        <f>IFERROR(IF(M398&gt;0,(N398*CONFIGURACAO!$C$20)+(O398*CONFIGURACAO!$C$21)+(P398*CONFIGURACAO!$C$22)+(Q398*CONFIGURACAO!$C$23)+(R398*CONFIGURACAO!$C$24),""),"")</f>
        <v>180</v>
      </c>
      <c r="AJ398" s="38">
        <f>IF(S398=0,0,IF(CONFIGURACAO!$C$15="SIM",(IF(S398&gt;CONFIGURACAO!$C$16,CONFIGURACAO!$C$16*CONFIGURACAO!$C$25,S398*CONFIGURACAO!$C$25)),'PI AREA  P75'!S398*CONFIGURACAO!$C$25))</f>
        <v>0</v>
      </c>
      <c r="AK398" s="38">
        <f>IF(T398=0,0,IF(CONFIGURACAO!$C$17="SIM",(IF(T398&gt;CONFIGURACAO!$C$18,CONFIGURACAO!$C$18*CONFIGURACAO!$C$26,T398*CONFIGURACAO!$C$26)),'PI AREA  P75'!T398*CONFIGURACAO!$C$26))</f>
        <v>0</v>
      </c>
      <c r="AL398" s="38">
        <f>IFERROR(IF(M398&gt;0,(U398*CONFIGURACAO!$C$29)+(V398*CONFIGURACAO!$C$30),""),"")</f>
        <v>0</v>
      </c>
      <c r="AM398" s="38">
        <f>IF(W398=0,0,IF(CONFIGURACAO!$C$41="SIM",(IF(W398&gt;CONFIGURACAO!$C$41,CONFIGURACAO!$C$41*CONFIGURACAO!$C$31,W398*CONFIGURACAO!$C$31)),'PI AREA  P75'!W398*CONFIGURACAO!$C$31))</f>
        <v>0</v>
      </c>
      <c r="AN398" s="38">
        <f>IF(X398=0,0,IF(CONFIGURACAO!$C$39="SIM",(IF(X398&gt;CONFIGURACAO!$C$40,CONFIGURACAO!$C$40*CONFIGURACAO!$C$32,X398*CONFIGURACAO!$C$32)),'PI AREA  P75'!X398*CONFIGURACAO!$C$32))</f>
        <v>0</v>
      </c>
      <c r="AO398" s="38">
        <f>IFERROR(IF(M398&gt;0,(Y398*CONFIGURACAO!$C$33)+(Z398*CONFIGURACAO!$C$34)+(AA398*CONFIGURACAO!$C$35)+(AB398*CONFIGURACAO!$C$36),""),"")</f>
        <v>0</v>
      </c>
      <c r="AP398" s="38">
        <f>IF(AA398=0,0,IF(CONFIGURACAO!$C$46="SIM",(IF(AA398&gt;CONFIGURACAO!$C$47,CONFIGURACAO!$C$47*CONFIGURACAO!$C$35,AA398*CONFIGURACAO!$C$35)),'PI AREA  P75'!AA398*CONFIGURACAO!$C$35))</f>
        <v>0</v>
      </c>
      <c r="AQ398" s="38">
        <f>IF(AB398=0,0,IF(CONFIGURACAO!$C$44="SIM",(IF(AB398&gt;CONFIGURACAO!$C$45,CONFIGURACAO!$C$45*CONFIGURACAO!$C$36,AB398*CONFIGURACAO!$C$36)),'PI AREA  P75'!AB398*CONFIGURACAO!$C$36))</f>
        <v>0</v>
      </c>
      <c r="AR398" s="38">
        <f t="shared" si="160"/>
        <v>180</v>
      </c>
      <c r="AS398" s="68">
        <f>IF(AR398="","",$AR398-(($AS$2/CONFIGURACAO!$C$6)*$M398))</f>
        <v>30</v>
      </c>
      <c r="AT398" s="73">
        <f t="shared" si="144"/>
        <v>3</v>
      </c>
      <c r="AU398" s="75">
        <f>IF(AR398="","",$AR398-(($AU$2/CONFIGURACAO!$C$6)*$M398))</f>
        <v>-70</v>
      </c>
      <c r="AV398" s="76" t="str">
        <f t="shared" si="145"/>
        <v>NAO</v>
      </c>
      <c r="AW398" s="74">
        <f>IF(AR398="","",$AR398-(($AW$2/CONFIGURACAO!$C$6)*$M398))</f>
        <v>-170</v>
      </c>
      <c r="AX398" s="72" t="str">
        <f t="shared" si="146"/>
        <v>NAO</v>
      </c>
      <c r="AZ398" s="39">
        <f t="shared" si="147"/>
        <v>1.6902122624899645E-2</v>
      </c>
      <c r="BA398" s="146">
        <f t="shared" si="148"/>
        <v>3</v>
      </c>
      <c r="BB398" s="146">
        <f t="shared" si="149"/>
        <v>947</v>
      </c>
      <c r="BC398" s="32">
        <f t="shared" si="150"/>
        <v>948</v>
      </c>
      <c r="BD398" s="148"/>
      <c r="BE398" s="40">
        <f t="shared" si="151"/>
        <v>0</v>
      </c>
      <c r="BF398" s="40">
        <f t="shared" si="152"/>
        <v>0</v>
      </c>
      <c r="BG398" s="40">
        <f t="shared" si="153"/>
        <v>7.7081192189105849E-2</v>
      </c>
      <c r="BH398" s="40">
        <f t="shared" si="154"/>
        <v>0</v>
      </c>
      <c r="BI398" s="40">
        <f t="shared" si="155"/>
        <v>0</v>
      </c>
      <c r="BJ398" s="40">
        <f t="shared" si="156"/>
        <v>0</v>
      </c>
      <c r="BK398" s="40">
        <f t="shared" si="157"/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 s="42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</row>
    <row r="399" spans="1:134" s="32" customFormat="1" ht="17" thickBot="1" x14ac:dyDescent="0.25">
      <c r="A399" s="124" t="str">
        <f>CONFIGURACAO!$C$4</f>
        <v>AREA 21</v>
      </c>
      <c r="B399" s="125">
        <v>397</v>
      </c>
      <c r="C399" s="249" t="s">
        <v>299</v>
      </c>
      <c r="D399" s="126">
        <f t="shared" si="139"/>
        <v>12</v>
      </c>
      <c r="E399" s="250" t="s">
        <v>734</v>
      </c>
      <c r="F399" s="250">
        <v>1</v>
      </c>
      <c r="G399" s="250">
        <v>1</v>
      </c>
      <c r="H399" s="250">
        <v>1</v>
      </c>
      <c r="I399" s="250">
        <v>1</v>
      </c>
      <c r="J399" s="87"/>
      <c r="K399" s="94"/>
      <c r="L399" s="94"/>
      <c r="M399" s="154">
        <f t="shared" si="158"/>
        <v>4</v>
      </c>
      <c r="N399">
        <v>0</v>
      </c>
      <c r="O399">
        <v>2.5</v>
      </c>
      <c r="P399">
        <v>0.75</v>
      </c>
      <c r="Q399">
        <v>3.5</v>
      </c>
      <c r="R399">
        <v>1</v>
      </c>
      <c r="S399">
        <v>8</v>
      </c>
      <c r="T399">
        <v>0.75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3</v>
      </c>
      <c r="AB399">
        <v>0</v>
      </c>
      <c r="AC399" s="139">
        <f t="shared" si="142"/>
        <v>2.5</v>
      </c>
      <c r="AD399" s="140">
        <f t="shared" si="143"/>
        <v>3.25</v>
      </c>
      <c r="AE399" s="141">
        <f t="shared" si="140"/>
        <v>0</v>
      </c>
      <c r="AF399" s="263">
        <f t="shared" si="141"/>
        <v>0</v>
      </c>
      <c r="AG399" s="265">
        <f t="shared" si="159"/>
        <v>2.5</v>
      </c>
      <c r="AI399" s="37">
        <f>IFERROR(IF(M399&gt;0,(N399*CONFIGURACAO!$C$20)+(O399*CONFIGURACAO!$C$21)+(P399*CONFIGURACAO!$C$22)+(Q399*CONFIGURACAO!$C$23)+(R399*CONFIGURACAO!$C$24),""),"")</f>
        <v>405</v>
      </c>
      <c r="AJ399" s="38">
        <f>IF(S399=0,0,IF(CONFIGURACAO!$C$15="SIM",(IF(S399&gt;CONFIGURACAO!$C$16,CONFIGURACAO!$C$16*CONFIGURACAO!$C$25,S399*CONFIGURACAO!$C$25)),'PI AREA  P75'!S399*CONFIGURACAO!$C$25))</f>
        <v>40</v>
      </c>
      <c r="AK399" s="38">
        <f>IF(T399=0,0,IF(CONFIGURACAO!$C$17="SIM",(IF(T399&gt;CONFIGURACAO!$C$18,CONFIGURACAO!$C$18*CONFIGURACAO!$C$26,T399*CONFIGURACAO!$C$26)),'PI AREA  P75'!T399*CONFIGURACAO!$C$26))</f>
        <v>3.75</v>
      </c>
      <c r="AL399" s="38">
        <f>IFERROR(IF(M399&gt;0,(U399*CONFIGURACAO!$C$29)+(V399*CONFIGURACAO!$C$30),""),"")</f>
        <v>0</v>
      </c>
      <c r="AM399" s="38">
        <f>IF(W399=0,0,IF(CONFIGURACAO!$C$41="SIM",(IF(W399&gt;CONFIGURACAO!$C$41,CONFIGURACAO!$C$41*CONFIGURACAO!$C$31,W399*CONFIGURACAO!$C$31)),'PI AREA  P75'!W399*CONFIGURACAO!$C$31))</f>
        <v>50</v>
      </c>
      <c r="AN399" s="38">
        <f>IF(X399=0,0,IF(CONFIGURACAO!$C$39="SIM",(IF(X399&gt;CONFIGURACAO!$C$40,CONFIGURACAO!$C$40*CONFIGURACAO!$C$32,X399*CONFIGURACAO!$C$32)),'PI AREA  P75'!X399*CONFIGURACAO!$C$32))</f>
        <v>0</v>
      </c>
      <c r="AO399" s="38">
        <f>IFERROR(IF(M399&gt;0,(Y399*CONFIGURACAO!$C$33)+(Z399*CONFIGURACAO!$C$34)+(AA399*CONFIGURACAO!$C$35)+(AB399*CONFIGURACAO!$C$36),""),"")</f>
        <v>75</v>
      </c>
      <c r="AP399" s="38">
        <f>IF(AA399=0,0,IF(CONFIGURACAO!$C$46="SIM",(IF(AA399&gt;CONFIGURACAO!$C$47,CONFIGURACAO!$C$47*CONFIGURACAO!$C$35,AA399*CONFIGURACAO!$C$35)),'PI AREA  P75'!AA399*CONFIGURACAO!$C$35))</f>
        <v>75</v>
      </c>
      <c r="AQ399" s="38">
        <f>IF(AB399=0,0,IF(CONFIGURACAO!$C$44="SIM",(IF(AB399&gt;CONFIGURACAO!$C$45,CONFIGURACAO!$C$45*CONFIGURACAO!$C$36,AB399*CONFIGURACAO!$C$36)),'PI AREA  P75'!AB399*CONFIGURACAO!$C$36))</f>
        <v>0</v>
      </c>
      <c r="AR399" s="38">
        <f t="shared" si="160"/>
        <v>648.75</v>
      </c>
      <c r="AS399" s="68">
        <f>IF(AR399="","",$AR399-(($AS$2/CONFIGURACAO!$C$6)*$M399))</f>
        <v>348.75</v>
      </c>
      <c r="AT399" s="73">
        <f t="shared" si="144"/>
        <v>3</v>
      </c>
      <c r="AU399" s="75">
        <f>IF(AR399="","",$AR399-(($AU$2/CONFIGURACAO!$C$6)*$M399))</f>
        <v>148.75</v>
      </c>
      <c r="AV399" s="76">
        <f t="shared" si="145"/>
        <v>4</v>
      </c>
      <c r="AW399" s="74">
        <f>IF(AR399="","",$AR399-(($AW$2/CONFIGURACAO!$C$6)*$M399))</f>
        <v>-51.25</v>
      </c>
      <c r="AX399" s="72" t="str">
        <f t="shared" si="146"/>
        <v>NAO</v>
      </c>
      <c r="AZ399" s="39">
        <f t="shared" si="147"/>
        <v>6.0918066960575792E-2</v>
      </c>
      <c r="BA399" s="146">
        <f t="shared" si="148"/>
        <v>20.5</v>
      </c>
      <c r="BB399" s="146">
        <f t="shared" si="149"/>
        <v>307</v>
      </c>
      <c r="BC399" s="32">
        <f t="shared" si="150"/>
        <v>595</v>
      </c>
      <c r="BD399" s="148"/>
      <c r="BE399" s="40">
        <f t="shared" si="151"/>
        <v>0</v>
      </c>
      <c r="BF399" s="40">
        <f t="shared" si="152"/>
        <v>9.6450617283950615E-2</v>
      </c>
      <c r="BG399" s="40">
        <f t="shared" si="153"/>
        <v>1.9270298047276462E-2</v>
      </c>
      <c r="BH399" s="40">
        <f t="shared" si="154"/>
        <v>0.14147130153597412</v>
      </c>
      <c r="BI399" s="40">
        <f t="shared" si="155"/>
        <v>0.10660980810234541</v>
      </c>
      <c r="BJ399" s="40">
        <f t="shared" si="156"/>
        <v>0.73937153419593349</v>
      </c>
      <c r="BK399" s="40">
        <f t="shared" si="157"/>
        <v>0.1203852327447833</v>
      </c>
      <c r="BL399">
        <v>0</v>
      </c>
      <c r="BM399">
        <v>0</v>
      </c>
      <c r="BN399">
        <v>1</v>
      </c>
      <c r="BO399">
        <v>0</v>
      </c>
      <c r="BP399">
        <v>0</v>
      </c>
      <c r="BQ399">
        <v>0</v>
      </c>
      <c r="BR399">
        <v>3</v>
      </c>
      <c r="BS399">
        <v>0</v>
      </c>
      <c r="BT399" s="42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</row>
    <row r="400" spans="1:134" s="32" customFormat="1" ht="17" thickBot="1" x14ac:dyDescent="0.25">
      <c r="A400" s="124" t="str">
        <f>CONFIGURACAO!$C$4</f>
        <v>AREA 21</v>
      </c>
      <c r="B400" s="125">
        <v>398</v>
      </c>
      <c r="C400" s="249" t="s">
        <v>299</v>
      </c>
      <c r="D400" s="126">
        <f t="shared" si="139"/>
        <v>13</v>
      </c>
      <c r="E400" s="250" t="s">
        <v>735</v>
      </c>
      <c r="F400" s="250">
        <v>1</v>
      </c>
      <c r="G400" s="250">
        <v>1</v>
      </c>
      <c r="H400" s="250">
        <v>1</v>
      </c>
      <c r="I400" s="250">
        <v>1</v>
      </c>
      <c r="J400" s="87"/>
      <c r="K400" s="94"/>
      <c r="L400" s="94"/>
      <c r="M400" s="154">
        <f t="shared" si="158"/>
        <v>4</v>
      </c>
      <c r="N400">
        <v>0.75</v>
      </c>
      <c r="O400">
        <v>5.25</v>
      </c>
      <c r="P400">
        <v>7.25</v>
      </c>
      <c r="Q400">
        <v>15.75</v>
      </c>
      <c r="R400">
        <v>4.25</v>
      </c>
      <c r="S400">
        <v>0.75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 s="139">
        <f t="shared" si="142"/>
        <v>6</v>
      </c>
      <c r="AD400" s="140">
        <f t="shared" si="143"/>
        <v>13.25</v>
      </c>
      <c r="AE400" s="141">
        <f t="shared" si="140"/>
        <v>0</v>
      </c>
      <c r="AF400" s="263">
        <f t="shared" si="141"/>
        <v>0</v>
      </c>
      <c r="AG400" s="265">
        <f t="shared" si="159"/>
        <v>6</v>
      </c>
      <c r="AI400" s="37">
        <f>IFERROR(IF(M400&gt;0,(N400*CONFIGURACAO!$C$20)+(O400*CONFIGURACAO!$C$21)+(P400*CONFIGURACAO!$C$22)+(Q400*CONFIGURACAO!$C$23)+(R400*CONFIGURACAO!$C$24),""),"")</f>
        <v>1645</v>
      </c>
      <c r="AJ400" s="38">
        <f>IF(S400=0,0,IF(CONFIGURACAO!$C$15="SIM",(IF(S400&gt;CONFIGURACAO!$C$16,CONFIGURACAO!$C$16*CONFIGURACAO!$C$25,S400*CONFIGURACAO!$C$25)),'PI AREA  P75'!S400*CONFIGURACAO!$C$25))</f>
        <v>7.5</v>
      </c>
      <c r="AK400" s="38">
        <f>IF(T400=0,0,IF(CONFIGURACAO!$C$17="SIM",(IF(T400&gt;CONFIGURACAO!$C$18,CONFIGURACAO!$C$18*CONFIGURACAO!$C$26,T400*CONFIGURACAO!$C$26)),'PI AREA  P75'!T400*CONFIGURACAO!$C$26))</f>
        <v>0</v>
      </c>
      <c r="AL400" s="38">
        <f>IFERROR(IF(M400&gt;0,(U400*CONFIGURACAO!$C$29)+(V400*CONFIGURACAO!$C$30),""),"")</f>
        <v>0</v>
      </c>
      <c r="AM400" s="38">
        <f>IF(W400=0,0,IF(CONFIGURACAO!$C$41="SIM",(IF(W400&gt;CONFIGURACAO!$C$41,CONFIGURACAO!$C$41*CONFIGURACAO!$C$31,W400*CONFIGURACAO!$C$31)),'PI AREA  P75'!W400*CONFIGURACAO!$C$31))</f>
        <v>0</v>
      </c>
      <c r="AN400" s="38">
        <f>IF(X400=0,0,IF(CONFIGURACAO!$C$39="SIM",(IF(X400&gt;CONFIGURACAO!$C$40,CONFIGURACAO!$C$40*CONFIGURACAO!$C$32,X400*CONFIGURACAO!$C$32)),'PI AREA  P75'!X400*CONFIGURACAO!$C$32))</f>
        <v>0</v>
      </c>
      <c r="AO400" s="38">
        <f>IFERROR(IF(M400&gt;0,(Y400*CONFIGURACAO!$C$33)+(Z400*CONFIGURACAO!$C$34)+(AA400*CONFIGURACAO!$C$35)+(AB400*CONFIGURACAO!$C$36),""),"")</f>
        <v>0</v>
      </c>
      <c r="AP400" s="38">
        <f>IF(AA400=0,0,IF(CONFIGURACAO!$C$46="SIM",(IF(AA400&gt;CONFIGURACAO!$C$47,CONFIGURACAO!$C$47*CONFIGURACAO!$C$35,AA400*CONFIGURACAO!$C$35)),'PI AREA  P75'!AA400*CONFIGURACAO!$C$35))</f>
        <v>0</v>
      </c>
      <c r="AQ400" s="38">
        <f>IF(AB400=0,0,IF(CONFIGURACAO!$C$44="SIM",(IF(AB400&gt;CONFIGURACAO!$C$45,CONFIGURACAO!$C$45*CONFIGURACAO!$C$36,AB400*CONFIGURACAO!$C$36)),'PI AREA  P75'!AB400*CONFIGURACAO!$C$36))</f>
        <v>0</v>
      </c>
      <c r="AR400" s="38">
        <f t="shared" si="160"/>
        <v>1652.5</v>
      </c>
      <c r="AS400" s="68">
        <f>IF(AR400="","",$AR400-(($AS$2/CONFIGURACAO!$C$6)*$M400))</f>
        <v>1352.5</v>
      </c>
      <c r="AT400" s="73">
        <f t="shared" si="144"/>
        <v>3</v>
      </c>
      <c r="AU400" s="75">
        <f>IF(AR400="","",$AR400-(($AU$2/CONFIGURACAO!$C$6)*$M400))</f>
        <v>1152.5</v>
      </c>
      <c r="AV400" s="76">
        <f t="shared" si="145"/>
        <v>4</v>
      </c>
      <c r="AW400" s="74">
        <f>IF(AR400="","",$AR400-(($AW$2/CONFIGURACAO!$C$6)*$M400))</f>
        <v>952.5</v>
      </c>
      <c r="AX400" s="72">
        <f t="shared" si="146"/>
        <v>5</v>
      </c>
      <c r="AZ400" s="39">
        <f t="shared" si="147"/>
        <v>0.15517087576470368</v>
      </c>
      <c r="BA400" s="146">
        <f t="shared" si="148"/>
        <v>34</v>
      </c>
      <c r="BB400" s="146">
        <f t="shared" si="149"/>
        <v>116</v>
      </c>
      <c r="BC400" s="32">
        <f t="shared" si="150"/>
        <v>173</v>
      </c>
      <c r="BD400" s="148"/>
      <c r="BE400" s="40">
        <f t="shared" si="151"/>
        <v>2.7943368107302535E-2</v>
      </c>
      <c r="BF400" s="40">
        <f t="shared" si="152"/>
        <v>0.20254629629629628</v>
      </c>
      <c r="BG400" s="40">
        <f t="shared" si="153"/>
        <v>0.18627954779033915</v>
      </c>
      <c r="BH400" s="40">
        <f t="shared" si="154"/>
        <v>0.63662085691188364</v>
      </c>
      <c r="BI400" s="40">
        <f t="shared" si="155"/>
        <v>0.453091684434968</v>
      </c>
      <c r="BJ400" s="40">
        <f t="shared" si="156"/>
        <v>6.9316081330868765E-2</v>
      </c>
      <c r="BK400" s="40">
        <f t="shared" si="157"/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 s="42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</row>
    <row r="401" spans="1:134" s="32" customFormat="1" ht="17" thickBot="1" x14ac:dyDescent="0.25">
      <c r="A401" s="124" t="str">
        <f>CONFIGURACAO!$C$4</f>
        <v>AREA 21</v>
      </c>
      <c r="B401" s="125">
        <v>399</v>
      </c>
      <c r="C401" s="249" t="s">
        <v>299</v>
      </c>
      <c r="D401" s="126">
        <f t="shared" si="139"/>
        <v>14</v>
      </c>
      <c r="E401" s="250" t="s">
        <v>736</v>
      </c>
      <c r="F401" s="250">
        <v>1</v>
      </c>
      <c r="G401" s="250">
        <v>1</v>
      </c>
      <c r="H401" s="250">
        <v>0</v>
      </c>
      <c r="I401" s="250">
        <v>0</v>
      </c>
      <c r="J401" s="87"/>
      <c r="K401" s="94"/>
      <c r="L401" s="94"/>
      <c r="M401" s="154">
        <f t="shared" si="158"/>
        <v>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1.75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s="139">
        <f t="shared" si="142"/>
        <v>0</v>
      </c>
      <c r="AD401" s="140">
        <f t="shared" si="143"/>
        <v>0</v>
      </c>
      <c r="AE401" s="141">
        <f t="shared" si="140"/>
        <v>0</v>
      </c>
      <c r="AF401" s="263">
        <f t="shared" si="141"/>
        <v>0</v>
      </c>
      <c r="AG401" s="265">
        <f t="shared" si="159"/>
        <v>0</v>
      </c>
      <c r="AI401" s="37">
        <f>IFERROR(IF(M401&gt;0,(N401*CONFIGURACAO!$C$20)+(O401*CONFIGURACAO!$C$21)+(P401*CONFIGURACAO!$C$22)+(Q401*CONFIGURACAO!$C$23)+(R401*CONFIGURACAO!$C$24),""),"")</f>
        <v>0</v>
      </c>
      <c r="AJ401" s="38">
        <f>IF(S401=0,0,IF(CONFIGURACAO!$C$15="SIM",(IF(S401&gt;CONFIGURACAO!$C$16,CONFIGURACAO!$C$16*CONFIGURACAO!$C$25,S401*CONFIGURACAO!$C$25)),'PI AREA  P75'!S401*CONFIGURACAO!$C$25))</f>
        <v>17.5</v>
      </c>
      <c r="AK401" s="38">
        <f>IF(T401=0,0,IF(CONFIGURACAO!$C$17="SIM",(IF(T401&gt;CONFIGURACAO!$C$18,CONFIGURACAO!$C$18*CONFIGURACAO!$C$26,T401*CONFIGURACAO!$C$26)),'PI AREA  P75'!T401*CONFIGURACAO!$C$26))</f>
        <v>0</v>
      </c>
      <c r="AL401" s="38">
        <f>IFERROR(IF(M401&gt;0,(U401*CONFIGURACAO!$C$29)+(V401*CONFIGURACAO!$C$30),""),"")</f>
        <v>0</v>
      </c>
      <c r="AM401" s="38">
        <f>IF(W401=0,0,IF(CONFIGURACAO!$C$41="SIM",(IF(W401&gt;CONFIGURACAO!$C$41,CONFIGURACAO!$C$41*CONFIGURACAO!$C$31,W401*CONFIGURACAO!$C$31)),'PI AREA  P75'!W401*CONFIGURACAO!$C$31))</f>
        <v>0</v>
      </c>
      <c r="AN401" s="38">
        <f>IF(X401=0,0,IF(CONFIGURACAO!$C$39="SIM",(IF(X401&gt;CONFIGURACAO!$C$40,CONFIGURACAO!$C$40*CONFIGURACAO!$C$32,X401*CONFIGURACAO!$C$32)),'PI AREA  P75'!X401*CONFIGURACAO!$C$32))</f>
        <v>0</v>
      </c>
      <c r="AO401" s="38">
        <f>IFERROR(IF(M401&gt;0,(Y401*CONFIGURACAO!$C$33)+(Z401*CONFIGURACAO!$C$34)+(AA401*CONFIGURACAO!$C$35)+(AB401*CONFIGURACAO!$C$36),""),"")</f>
        <v>0</v>
      </c>
      <c r="AP401" s="38">
        <f>IF(AA401=0,0,IF(CONFIGURACAO!$C$46="SIM",(IF(AA401&gt;CONFIGURACAO!$C$47,CONFIGURACAO!$C$47*CONFIGURACAO!$C$35,AA401*CONFIGURACAO!$C$35)),'PI AREA  P75'!AA401*CONFIGURACAO!$C$35))</f>
        <v>0</v>
      </c>
      <c r="AQ401" s="38">
        <f>IF(AB401=0,0,IF(CONFIGURACAO!$C$44="SIM",(IF(AB401&gt;CONFIGURACAO!$C$45,CONFIGURACAO!$C$45*CONFIGURACAO!$C$36,AB401*CONFIGURACAO!$C$36)),'PI AREA  P75'!AB401*CONFIGURACAO!$C$36))</f>
        <v>0</v>
      </c>
      <c r="AR401" s="38">
        <f t="shared" si="160"/>
        <v>17.5</v>
      </c>
      <c r="AS401" s="68">
        <f>IF(AR401="","",$AR401-(($AS$2/CONFIGURACAO!$C$6)*$M401))</f>
        <v>-132.5</v>
      </c>
      <c r="AT401" s="73" t="str">
        <f t="shared" si="144"/>
        <v>NAO</v>
      </c>
      <c r="AU401" s="75">
        <f>IF(AR401="","",$AR401-(($AU$2/CONFIGURACAO!$C$6)*$M401))</f>
        <v>-232.5</v>
      </c>
      <c r="AV401" s="76" t="str">
        <f t="shared" si="145"/>
        <v>NAO</v>
      </c>
      <c r="AW401" s="74">
        <f>IF(AR401="","",$AR401-(($AW$2/CONFIGURACAO!$C$6)*$M401))</f>
        <v>-332.5</v>
      </c>
      <c r="AX401" s="72" t="str">
        <f t="shared" si="146"/>
        <v>NAO</v>
      </c>
      <c r="AZ401" s="39">
        <f t="shared" si="147"/>
        <v>1.6432619218652432E-3</v>
      </c>
      <c r="BA401" s="146">
        <f t="shared" si="148"/>
        <v>1.75</v>
      </c>
      <c r="BB401" s="146">
        <f t="shared" si="149"/>
        <v>1042</v>
      </c>
      <c r="BC401" s="32">
        <f t="shared" si="150"/>
        <v>1143</v>
      </c>
      <c r="BD401" s="148"/>
      <c r="BE401" s="40">
        <f t="shared" si="151"/>
        <v>0</v>
      </c>
      <c r="BF401" s="40">
        <f t="shared" si="152"/>
        <v>0</v>
      </c>
      <c r="BG401" s="40">
        <f t="shared" si="153"/>
        <v>0</v>
      </c>
      <c r="BH401" s="40">
        <f t="shared" si="154"/>
        <v>0</v>
      </c>
      <c r="BI401" s="40">
        <f t="shared" si="155"/>
        <v>0</v>
      </c>
      <c r="BJ401" s="40">
        <f t="shared" si="156"/>
        <v>0.16173752310536046</v>
      </c>
      <c r="BK401" s="40">
        <f t="shared" si="157"/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 s="42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</row>
    <row r="402" spans="1:134" s="32" customFormat="1" ht="17" thickBot="1" x14ac:dyDescent="0.25">
      <c r="A402" s="124" t="str">
        <f>CONFIGURACAO!$C$4</f>
        <v>AREA 21</v>
      </c>
      <c r="B402" s="125">
        <v>400</v>
      </c>
      <c r="C402" s="249" t="s">
        <v>299</v>
      </c>
      <c r="D402" s="126">
        <f t="shared" si="139"/>
        <v>15</v>
      </c>
      <c r="E402" s="250" t="s">
        <v>737</v>
      </c>
      <c r="F402" s="250">
        <v>1</v>
      </c>
      <c r="G402" s="250">
        <v>1</v>
      </c>
      <c r="H402" s="250">
        <v>1</v>
      </c>
      <c r="I402" s="250">
        <v>1</v>
      </c>
      <c r="J402" s="87"/>
      <c r="K402" s="94"/>
      <c r="L402" s="94"/>
      <c r="M402" s="154">
        <f t="shared" si="158"/>
        <v>4</v>
      </c>
      <c r="N402">
        <v>0</v>
      </c>
      <c r="O402">
        <v>1</v>
      </c>
      <c r="P402">
        <v>3</v>
      </c>
      <c r="Q402">
        <v>2</v>
      </c>
      <c r="R402">
        <v>3</v>
      </c>
      <c r="S402">
        <v>1.75</v>
      </c>
      <c r="T402">
        <v>4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 s="139">
        <f t="shared" si="142"/>
        <v>1</v>
      </c>
      <c r="AD402" s="140">
        <f t="shared" si="143"/>
        <v>4</v>
      </c>
      <c r="AE402" s="141">
        <f t="shared" si="140"/>
        <v>0</v>
      </c>
      <c r="AF402" s="263">
        <f t="shared" si="141"/>
        <v>0</v>
      </c>
      <c r="AG402" s="265">
        <f t="shared" si="159"/>
        <v>1</v>
      </c>
      <c r="AI402" s="37">
        <f>IFERROR(IF(M402&gt;0,(N402*CONFIGURACAO!$C$20)+(O402*CONFIGURACAO!$C$21)+(P402*CONFIGURACAO!$C$22)+(Q402*CONFIGURACAO!$C$23)+(R402*CONFIGURACAO!$C$24),""),"")</f>
        <v>400</v>
      </c>
      <c r="AJ402" s="38">
        <f>IF(S402=0,0,IF(CONFIGURACAO!$C$15="SIM",(IF(S402&gt;CONFIGURACAO!$C$16,CONFIGURACAO!$C$16*CONFIGURACAO!$C$25,S402*CONFIGURACAO!$C$25)),'PI AREA  P75'!S402*CONFIGURACAO!$C$25))</f>
        <v>17.5</v>
      </c>
      <c r="AK402" s="38">
        <f>IF(T402=0,0,IF(CONFIGURACAO!$C$17="SIM",(IF(T402&gt;CONFIGURACAO!$C$18,CONFIGURACAO!$C$18*CONFIGURACAO!$C$26,T402*CONFIGURACAO!$C$26)),'PI AREA  P75'!T402*CONFIGURACAO!$C$26))</f>
        <v>20</v>
      </c>
      <c r="AL402" s="38">
        <f>IFERROR(IF(M402&gt;0,(U402*CONFIGURACAO!$C$29)+(V402*CONFIGURACAO!$C$30),""),"")</f>
        <v>0</v>
      </c>
      <c r="AM402" s="38">
        <f>IF(W402=0,0,IF(CONFIGURACAO!$C$41="SIM",(IF(W402&gt;CONFIGURACAO!$C$41,CONFIGURACAO!$C$41*CONFIGURACAO!$C$31,W402*CONFIGURACAO!$C$31)),'PI AREA  P75'!W402*CONFIGURACAO!$C$31))</f>
        <v>0</v>
      </c>
      <c r="AN402" s="38">
        <f>IF(X402=0,0,IF(CONFIGURACAO!$C$39="SIM",(IF(X402&gt;CONFIGURACAO!$C$40,CONFIGURACAO!$C$40*CONFIGURACAO!$C$32,X402*CONFIGURACAO!$C$32)),'PI AREA  P75'!X402*CONFIGURACAO!$C$32))</f>
        <v>0</v>
      </c>
      <c r="AO402" s="38">
        <f>IFERROR(IF(M402&gt;0,(Y402*CONFIGURACAO!$C$33)+(Z402*CONFIGURACAO!$C$34)+(AA402*CONFIGURACAO!$C$35)+(AB402*CONFIGURACAO!$C$36),""),"")</f>
        <v>25</v>
      </c>
      <c r="AP402" s="38">
        <f>IF(AA402=0,0,IF(CONFIGURACAO!$C$46="SIM",(IF(AA402&gt;CONFIGURACAO!$C$47,CONFIGURACAO!$C$47*CONFIGURACAO!$C$35,AA402*CONFIGURACAO!$C$35)),'PI AREA  P75'!AA402*CONFIGURACAO!$C$35))</f>
        <v>25</v>
      </c>
      <c r="AQ402" s="38">
        <f>IF(AB402=0,0,IF(CONFIGURACAO!$C$44="SIM",(IF(AB402&gt;CONFIGURACAO!$C$45,CONFIGURACAO!$C$45*CONFIGURACAO!$C$36,AB402*CONFIGURACAO!$C$36)),'PI AREA  P75'!AB402*CONFIGURACAO!$C$36))</f>
        <v>0</v>
      </c>
      <c r="AR402" s="38">
        <f t="shared" si="160"/>
        <v>487.5</v>
      </c>
      <c r="AS402" s="68">
        <f>IF(AR402="","",$AR402-(($AS$2/CONFIGURACAO!$C$6)*$M402))</f>
        <v>187.5</v>
      </c>
      <c r="AT402" s="73">
        <f t="shared" si="144"/>
        <v>3</v>
      </c>
      <c r="AU402" s="75">
        <f>IF(AR402="","",$AR402-(($AU$2/CONFIGURACAO!$C$6)*$M402))</f>
        <v>-12.5</v>
      </c>
      <c r="AV402" s="76" t="str">
        <f t="shared" si="145"/>
        <v>NAO</v>
      </c>
      <c r="AW402" s="74">
        <f>IF(AR402="","",$AR402-(($AW$2/CONFIGURACAO!$C$6)*$M402))</f>
        <v>-212.5</v>
      </c>
      <c r="AX402" s="72" t="str">
        <f t="shared" si="146"/>
        <v>NAO</v>
      </c>
      <c r="AZ402" s="39">
        <f t="shared" si="147"/>
        <v>4.5776582109103202E-2</v>
      </c>
      <c r="BA402" s="146">
        <f t="shared" si="148"/>
        <v>15.75</v>
      </c>
      <c r="BB402" s="146">
        <f t="shared" si="149"/>
        <v>457</v>
      </c>
      <c r="BC402" s="32">
        <f t="shared" si="150"/>
        <v>697</v>
      </c>
      <c r="BD402" s="148"/>
      <c r="BE402" s="40">
        <f t="shared" si="151"/>
        <v>0</v>
      </c>
      <c r="BF402" s="40">
        <f t="shared" si="152"/>
        <v>3.8580246913580245E-2</v>
      </c>
      <c r="BG402" s="40">
        <f t="shared" si="153"/>
        <v>7.7081192189105849E-2</v>
      </c>
      <c r="BH402" s="40">
        <f t="shared" si="154"/>
        <v>8.084074373484236E-2</v>
      </c>
      <c r="BI402" s="40">
        <f t="shared" si="155"/>
        <v>0.31982942430703626</v>
      </c>
      <c r="BJ402" s="40">
        <f t="shared" si="156"/>
        <v>0.16173752310536046</v>
      </c>
      <c r="BK402" s="40">
        <f t="shared" si="157"/>
        <v>0.6420545746388443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0</v>
      </c>
      <c r="BT402" s="4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</row>
    <row r="403" spans="1:134" s="32" customFormat="1" ht="17" thickBot="1" x14ac:dyDescent="0.25">
      <c r="A403" s="124" t="str">
        <f>CONFIGURACAO!$C$4</f>
        <v>AREA 21</v>
      </c>
      <c r="B403" s="125">
        <v>401</v>
      </c>
      <c r="C403" s="249" t="s">
        <v>299</v>
      </c>
      <c r="D403" s="126">
        <f t="shared" si="139"/>
        <v>16</v>
      </c>
      <c r="E403" s="250" t="s">
        <v>738</v>
      </c>
      <c r="F403" s="250">
        <v>1</v>
      </c>
      <c r="G403" s="250">
        <v>1</v>
      </c>
      <c r="H403" s="250">
        <v>1</v>
      </c>
      <c r="I403" s="250">
        <v>1</v>
      </c>
      <c r="J403" s="87"/>
      <c r="K403" s="94"/>
      <c r="L403" s="94"/>
      <c r="M403" s="154">
        <f t="shared" si="158"/>
        <v>4</v>
      </c>
      <c r="N403">
        <v>2.25</v>
      </c>
      <c r="O403">
        <v>4</v>
      </c>
      <c r="P403">
        <v>0</v>
      </c>
      <c r="Q403">
        <v>5.75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 s="139">
        <f t="shared" si="142"/>
        <v>6.25</v>
      </c>
      <c r="AD403" s="140">
        <f t="shared" si="143"/>
        <v>6.25</v>
      </c>
      <c r="AE403" s="141">
        <f t="shared" si="140"/>
        <v>0</v>
      </c>
      <c r="AF403" s="263">
        <f t="shared" si="141"/>
        <v>0</v>
      </c>
      <c r="AG403" s="265">
        <f t="shared" si="159"/>
        <v>6.25</v>
      </c>
      <c r="AI403" s="37">
        <f>IFERROR(IF(M403&gt;0,(N403*CONFIGURACAO!$C$20)+(O403*CONFIGURACAO!$C$21)+(P403*CONFIGURACAO!$C$22)+(Q403*CONFIGURACAO!$C$23)+(R403*CONFIGURACAO!$C$24),""),"")</f>
        <v>775</v>
      </c>
      <c r="AJ403" s="38">
        <f>IF(S403=0,0,IF(CONFIGURACAO!$C$15="SIM",(IF(S403&gt;CONFIGURACAO!$C$16,CONFIGURACAO!$C$16*CONFIGURACAO!$C$25,S403*CONFIGURACAO!$C$25)),'PI AREA  P75'!S403*CONFIGURACAO!$C$25))</f>
        <v>0</v>
      </c>
      <c r="AK403" s="38">
        <f>IF(T403=0,0,IF(CONFIGURACAO!$C$17="SIM",(IF(T403&gt;CONFIGURACAO!$C$18,CONFIGURACAO!$C$18*CONFIGURACAO!$C$26,T403*CONFIGURACAO!$C$26)),'PI AREA  P75'!T403*CONFIGURACAO!$C$26))</f>
        <v>0</v>
      </c>
      <c r="AL403" s="38">
        <f>IFERROR(IF(M403&gt;0,(U403*CONFIGURACAO!$C$29)+(V403*CONFIGURACAO!$C$30),""),"")</f>
        <v>0</v>
      </c>
      <c r="AM403" s="38">
        <f>IF(W403=0,0,IF(CONFIGURACAO!$C$41="SIM",(IF(W403&gt;CONFIGURACAO!$C$41,CONFIGURACAO!$C$41*CONFIGURACAO!$C$31,W403*CONFIGURACAO!$C$31)),'PI AREA  P75'!W403*CONFIGURACAO!$C$31))</f>
        <v>0</v>
      </c>
      <c r="AN403" s="38">
        <f>IF(X403=0,0,IF(CONFIGURACAO!$C$39="SIM",(IF(X403&gt;CONFIGURACAO!$C$40,CONFIGURACAO!$C$40*CONFIGURACAO!$C$32,X403*CONFIGURACAO!$C$32)),'PI AREA  P75'!X403*CONFIGURACAO!$C$32))</f>
        <v>0</v>
      </c>
      <c r="AO403" s="38">
        <f>IFERROR(IF(M403&gt;0,(Y403*CONFIGURACAO!$C$33)+(Z403*CONFIGURACAO!$C$34)+(AA403*CONFIGURACAO!$C$35)+(AB403*CONFIGURACAO!$C$36),""),"")</f>
        <v>25</v>
      </c>
      <c r="AP403" s="38">
        <f>IF(AA403=0,0,IF(CONFIGURACAO!$C$46="SIM",(IF(AA403&gt;CONFIGURACAO!$C$47,CONFIGURACAO!$C$47*CONFIGURACAO!$C$35,AA403*CONFIGURACAO!$C$35)),'PI AREA  P75'!AA403*CONFIGURACAO!$C$35))</f>
        <v>25</v>
      </c>
      <c r="AQ403" s="38">
        <f>IF(AB403=0,0,IF(CONFIGURACAO!$C$44="SIM",(IF(AB403&gt;CONFIGURACAO!$C$45,CONFIGURACAO!$C$45*CONFIGURACAO!$C$36,AB403*CONFIGURACAO!$C$36)),'PI AREA  P75'!AB403*CONFIGURACAO!$C$36))</f>
        <v>0</v>
      </c>
      <c r="AR403" s="38">
        <f t="shared" si="160"/>
        <v>825</v>
      </c>
      <c r="AS403" s="68">
        <f>IF(AR403="","",$AR403-(($AS$2/CONFIGURACAO!$C$6)*$M403))</f>
        <v>525</v>
      </c>
      <c r="AT403" s="73">
        <f t="shared" si="144"/>
        <v>3</v>
      </c>
      <c r="AU403" s="75">
        <f>IF(AR403="","",$AR403-(($AU$2/CONFIGURACAO!$C$6)*$M403))</f>
        <v>325</v>
      </c>
      <c r="AV403" s="76">
        <f t="shared" si="145"/>
        <v>4</v>
      </c>
      <c r="AW403" s="74">
        <f>IF(AR403="","",$AR403-(($AW$2/CONFIGURACAO!$C$6)*$M403))</f>
        <v>125</v>
      </c>
      <c r="AX403" s="72">
        <f t="shared" si="146"/>
        <v>5</v>
      </c>
      <c r="AZ403" s="39">
        <f t="shared" si="147"/>
        <v>7.7468062030790041E-2</v>
      </c>
      <c r="BA403" s="146">
        <f t="shared" si="148"/>
        <v>13</v>
      </c>
      <c r="BB403" s="146">
        <f t="shared" si="149"/>
        <v>545</v>
      </c>
      <c r="BC403" s="32">
        <f t="shared" si="150"/>
        <v>480</v>
      </c>
      <c r="BD403" s="148"/>
      <c r="BE403" s="40">
        <f t="shared" si="151"/>
        <v>8.38301043219076E-2</v>
      </c>
      <c r="BF403" s="40">
        <f t="shared" si="152"/>
        <v>0.15432098765432098</v>
      </c>
      <c r="BG403" s="40">
        <f t="shared" si="153"/>
        <v>0</v>
      </c>
      <c r="BH403" s="40">
        <f t="shared" si="154"/>
        <v>0.23241713823767179</v>
      </c>
      <c r="BI403" s="40">
        <f t="shared" si="155"/>
        <v>0</v>
      </c>
      <c r="BJ403" s="40">
        <f t="shared" si="156"/>
        <v>0</v>
      </c>
      <c r="BK403" s="40">
        <f t="shared" si="157"/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1</v>
      </c>
      <c r="BS403">
        <v>0</v>
      </c>
      <c r="BT403" s="42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</row>
    <row r="404" spans="1:134" s="32" customFormat="1" ht="17" thickBot="1" x14ac:dyDescent="0.25">
      <c r="A404" s="124" t="str">
        <f>CONFIGURACAO!$C$4</f>
        <v>AREA 21</v>
      </c>
      <c r="B404" s="125">
        <v>402</v>
      </c>
      <c r="C404" s="249" t="s">
        <v>299</v>
      </c>
      <c r="D404" s="126">
        <f t="shared" si="139"/>
        <v>17</v>
      </c>
      <c r="E404" s="250" t="s">
        <v>739</v>
      </c>
      <c r="F404" s="250">
        <v>1</v>
      </c>
      <c r="G404" s="250">
        <v>1</v>
      </c>
      <c r="H404" s="250">
        <v>1</v>
      </c>
      <c r="I404" s="250">
        <v>1</v>
      </c>
      <c r="J404" s="87"/>
      <c r="K404" s="94"/>
      <c r="L404" s="94"/>
      <c r="M404" s="154">
        <f t="shared" si="158"/>
        <v>4</v>
      </c>
      <c r="N404">
        <v>7.75</v>
      </c>
      <c r="O404">
        <v>4.75</v>
      </c>
      <c r="P404">
        <v>0.75</v>
      </c>
      <c r="Q404">
        <v>5</v>
      </c>
      <c r="R404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 s="139">
        <f t="shared" si="142"/>
        <v>12.5</v>
      </c>
      <c r="AD404" s="140">
        <f t="shared" si="143"/>
        <v>13.25</v>
      </c>
      <c r="AE404" s="141">
        <f t="shared" si="140"/>
        <v>0</v>
      </c>
      <c r="AF404" s="263">
        <f t="shared" si="141"/>
        <v>0</v>
      </c>
      <c r="AG404" s="265">
        <f t="shared" si="159"/>
        <v>12.5</v>
      </c>
      <c r="AI404" s="37">
        <f>IFERROR(IF(M404&gt;0,(N404*CONFIGURACAO!$C$20)+(O404*CONFIGURACAO!$C$21)+(P404*CONFIGURACAO!$C$22)+(Q404*CONFIGURACAO!$C$23)+(R404*CONFIGURACAO!$C$24),""),"")</f>
        <v>1400</v>
      </c>
      <c r="AJ404" s="38">
        <f>IF(S404=0,0,IF(CONFIGURACAO!$C$15="SIM",(IF(S404&gt;CONFIGURACAO!$C$16,CONFIGURACAO!$C$16*CONFIGURACAO!$C$25,S404*CONFIGURACAO!$C$25)),'PI AREA  P75'!S404*CONFIGURACAO!$C$25))</f>
        <v>10</v>
      </c>
      <c r="AK404" s="38">
        <f>IF(T404=0,0,IF(CONFIGURACAO!$C$17="SIM",(IF(T404&gt;CONFIGURACAO!$C$18,CONFIGURACAO!$C$18*CONFIGURACAO!$C$26,T404*CONFIGURACAO!$C$26)),'PI AREA  P75'!T404*CONFIGURACAO!$C$26))</f>
        <v>5</v>
      </c>
      <c r="AL404" s="38">
        <f>IFERROR(IF(M404&gt;0,(U404*CONFIGURACAO!$C$29)+(V404*CONFIGURACAO!$C$30),""),"")</f>
        <v>0</v>
      </c>
      <c r="AM404" s="38">
        <f>IF(W404=0,0,IF(CONFIGURACAO!$C$41="SIM",(IF(W404&gt;CONFIGURACAO!$C$41,CONFIGURACAO!$C$41*CONFIGURACAO!$C$31,W404*CONFIGURACAO!$C$31)),'PI AREA  P75'!W404*CONFIGURACAO!$C$31))</f>
        <v>0</v>
      </c>
      <c r="AN404" s="38">
        <f>IF(X404=0,0,IF(CONFIGURACAO!$C$39="SIM",(IF(X404&gt;CONFIGURACAO!$C$40,CONFIGURACAO!$C$40*CONFIGURACAO!$C$32,X404*CONFIGURACAO!$C$32)),'PI AREA  P75'!X404*CONFIGURACAO!$C$32))</f>
        <v>0</v>
      </c>
      <c r="AO404" s="38">
        <f>IFERROR(IF(M404&gt;0,(Y404*CONFIGURACAO!$C$33)+(Z404*CONFIGURACAO!$C$34)+(AA404*CONFIGURACAO!$C$35)+(AB404*CONFIGURACAO!$C$36),""),"")</f>
        <v>0</v>
      </c>
      <c r="AP404" s="38">
        <f>IF(AA404=0,0,IF(CONFIGURACAO!$C$46="SIM",(IF(AA404&gt;CONFIGURACAO!$C$47,CONFIGURACAO!$C$47*CONFIGURACAO!$C$35,AA404*CONFIGURACAO!$C$35)),'PI AREA  P75'!AA404*CONFIGURACAO!$C$35))</f>
        <v>0</v>
      </c>
      <c r="AQ404" s="38">
        <f>IF(AB404=0,0,IF(CONFIGURACAO!$C$44="SIM",(IF(AB404&gt;CONFIGURACAO!$C$45,CONFIGURACAO!$C$45*CONFIGURACAO!$C$36,AB404*CONFIGURACAO!$C$36)),'PI AREA  P75'!AB404*CONFIGURACAO!$C$36))</f>
        <v>0</v>
      </c>
      <c r="AR404" s="38">
        <f t="shared" si="160"/>
        <v>1415</v>
      </c>
      <c r="AS404" s="68">
        <f>IF(AR404="","",$AR404-(($AS$2/CONFIGURACAO!$C$6)*$M404))</f>
        <v>1115</v>
      </c>
      <c r="AT404" s="73">
        <f t="shared" si="144"/>
        <v>3</v>
      </c>
      <c r="AU404" s="75">
        <f>IF(AR404="","",$AR404-(($AU$2/CONFIGURACAO!$C$6)*$M404))</f>
        <v>915</v>
      </c>
      <c r="AV404" s="76">
        <f t="shared" si="145"/>
        <v>4</v>
      </c>
      <c r="AW404" s="74">
        <f>IF(AR404="","",$AR404-(($AW$2/CONFIGURACAO!$C$6)*$M404))</f>
        <v>715</v>
      </c>
      <c r="AX404" s="72">
        <f t="shared" si="146"/>
        <v>5</v>
      </c>
      <c r="AZ404" s="39">
        <f t="shared" si="147"/>
        <v>0.13286946396796107</v>
      </c>
      <c r="BA404" s="146">
        <f t="shared" si="148"/>
        <v>20.25</v>
      </c>
      <c r="BB404" s="146">
        <f t="shared" si="149"/>
        <v>315</v>
      </c>
      <c r="BC404" s="32">
        <f t="shared" si="150"/>
        <v>230</v>
      </c>
      <c r="BD404" s="148"/>
      <c r="BE404" s="40">
        <f t="shared" si="151"/>
        <v>0.28874813710879288</v>
      </c>
      <c r="BF404" s="40">
        <f t="shared" si="152"/>
        <v>0.18325617283950615</v>
      </c>
      <c r="BG404" s="40">
        <f t="shared" si="153"/>
        <v>1.9270298047276462E-2</v>
      </c>
      <c r="BH404" s="40">
        <f t="shared" si="154"/>
        <v>0.20210185933710592</v>
      </c>
      <c r="BI404" s="40">
        <f t="shared" si="155"/>
        <v>0</v>
      </c>
      <c r="BJ404" s="40">
        <f t="shared" si="156"/>
        <v>9.2421441774491686E-2</v>
      </c>
      <c r="BK404" s="40">
        <f t="shared" si="157"/>
        <v>0.16051364365971107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 s="42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</row>
    <row r="405" spans="1:134" s="32" customFormat="1" ht="17" thickBot="1" x14ac:dyDescent="0.25">
      <c r="A405" s="124" t="str">
        <f>CONFIGURACAO!$C$4</f>
        <v>AREA 21</v>
      </c>
      <c r="B405" s="125">
        <v>403</v>
      </c>
      <c r="C405" s="249" t="s">
        <v>299</v>
      </c>
      <c r="D405" s="126">
        <f t="shared" si="139"/>
        <v>18</v>
      </c>
      <c r="E405" s="250" t="s">
        <v>740</v>
      </c>
      <c r="F405" s="250">
        <v>1</v>
      </c>
      <c r="G405" s="250">
        <v>1</v>
      </c>
      <c r="H405" s="250">
        <v>1</v>
      </c>
      <c r="I405" s="250">
        <v>1</v>
      </c>
      <c r="J405" s="87"/>
      <c r="K405" s="94"/>
      <c r="L405" s="94"/>
      <c r="M405" s="154">
        <f t="shared" si="158"/>
        <v>4</v>
      </c>
      <c r="N405">
        <v>41.75</v>
      </c>
      <c r="O405">
        <v>13</v>
      </c>
      <c r="P405">
        <v>5.25</v>
      </c>
      <c r="Q405">
        <v>26.75</v>
      </c>
      <c r="R405">
        <v>1.5</v>
      </c>
      <c r="S405">
        <v>0</v>
      </c>
      <c r="T405">
        <v>0.75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s="139">
        <f t="shared" si="142"/>
        <v>54.75</v>
      </c>
      <c r="AD405" s="140">
        <f t="shared" si="143"/>
        <v>60</v>
      </c>
      <c r="AE405" s="141">
        <f t="shared" si="140"/>
        <v>0</v>
      </c>
      <c r="AF405" s="263">
        <f t="shared" si="141"/>
        <v>0</v>
      </c>
      <c r="AG405" s="265">
        <f t="shared" si="159"/>
        <v>54.75</v>
      </c>
      <c r="AI405" s="37">
        <f>IFERROR(IF(M405&gt;0,(N405*CONFIGURACAO!$C$20)+(O405*CONFIGURACAO!$C$21)+(P405*CONFIGURACAO!$C$22)+(Q405*CONFIGURACAO!$C$23)+(R405*CONFIGURACAO!$C$24),""),"")</f>
        <v>6630</v>
      </c>
      <c r="AJ405" s="38">
        <f>IF(S405=0,0,IF(CONFIGURACAO!$C$15="SIM",(IF(S405&gt;CONFIGURACAO!$C$16,CONFIGURACAO!$C$16*CONFIGURACAO!$C$25,S405*CONFIGURACAO!$C$25)),'PI AREA  P75'!S405*CONFIGURACAO!$C$25))</f>
        <v>0</v>
      </c>
      <c r="AK405" s="38">
        <f>IF(T405=0,0,IF(CONFIGURACAO!$C$17="SIM",(IF(T405&gt;CONFIGURACAO!$C$18,CONFIGURACAO!$C$18*CONFIGURACAO!$C$26,T405*CONFIGURACAO!$C$26)),'PI AREA  P75'!T405*CONFIGURACAO!$C$26))</f>
        <v>3.75</v>
      </c>
      <c r="AL405" s="38">
        <f>IFERROR(IF(M405&gt;0,(U405*CONFIGURACAO!$C$29)+(V405*CONFIGURACAO!$C$30),""),"")</f>
        <v>0</v>
      </c>
      <c r="AM405" s="38">
        <f>IF(W405=0,0,IF(CONFIGURACAO!$C$41="SIM",(IF(W405&gt;CONFIGURACAO!$C$41,CONFIGURACAO!$C$41*CONFIGURACAO!$C$31,W405*CONFIGURACAO!$C$31)),'PI AREA  P75'!W405*CONFIGURACAO!$C$31))</f>
        <v>0</v>
      </c>
      <c r="AN405" s="38">
        <f>IF(X405=0,0,IF(CONFIGURACAO!$C$39="SIM",(IF(X405&gt;CONFIGURACAO!$C$40,CONFIGURACAO!$C$40*CONFIGURACAO!$C$32,X405*CONFIGURACAO!$C$32)),'PI AREA  P75'!X405*CONFIGURACAO!$C$32))</f>
        <v>0</v>
      </c>
      <c r="AO405" s="38">
        <f>IFERROR(IF(M405&gt;0,(Y405*CONFIGURACAO!$C$33)+(Z405*CONFIGURACAO!$C$34)+(AA405*CONFIGURACAO!$C$35)+(AB405*CONFIGURACAO!$C$36),""),"")</f>
        <v>0</v>
      </c>
      <c r="AP405" s="38">
        <f>IF(AA405=0,0,IF(CONFIGURACAO!$C$46="SIM",(IF(AA405&gt;CONFIGURACAO!$C$47,CONFIGURACAO!$C$47*CONFIGURACAO!$C$35,AA405*CONFIGURACAO!$C$35)),'PI AREA  P75'!AA405*CONFIGURACAO!$C$35))</f>
        <v>0</v>
      </c>
      <c r="AQ405" s="38">
        <f>IF(AB405=0,0,IF(CONFIGURACAO!$C$44="SIM",(IF(AB405&gt;CONFIGURACAO!$C$45,CONFIGURACAO!$C$45*CONFIGURACAO!$C$36,AB405*CONFIGURACAO!$C$36)),'PI AREA  P75'!AB405*CONFIGURACAO!$C$36))</f>
        <v>0</v>
      </c>
      <c r="AR405" s="38">
        <f t="shared" si="160"/>
        <v>6633.75</v>
      </c>
      <c r="AS405" s="68">
        <f>IF(AR405="","",$AR405-(($AS$2/CONFIGURACAO!$C$6)*$M405))</f>
        <v>6333.75</v>
      </c>
      <c r="AT405" s="73">
        <f t="shared" si="144"/>
        <v>3</v>
      </c>
      <c r="AU405" s="75">
        <f>IF(AR405="","",$AR405-(($AU$2/CONFIGURACAO!$C$6)*$M405))</f>
        <v>6133.75</v>
      </c>
      <c r="AV405" s="76">
        <f t="shared" si="145"/>
        <v>4</v>
      </c>
      <c r="AW405" s="74">
        <f>IF(AR405="","",$AR405-(($AW$2/CONFIGURACAO!$C$6)*$M405))</f>
        <v>5933.75</v>
      </c>
      <c r="AX405" s="72">
        <f t="shared" si="146"/>
        <v>5</v>
      </c>
      <c r="AZ405" s="39">
        <f t="shared" si="147"/>
        <v>0.62291364423848894</v>
      </c>
      <c r="BA405" s="146">
        <f t="shared" si="148"/>
        <v>89</v>
      </c>
      <c r="BB405" s="146">
        <f t="shared" si="149"/>
        <v>2</v>
      </c>
      <c r="BC405" s="32">
        <f t="shared" si="150"/>
        <v>2</v>
      </c>
      <c r="BD405" s="148"/>
      <c r="BE405" s="40">
        <f t="shared" si="151"/>
        <v>1.5555141579731744</v>
      </c>
      <c r="BF405" s="40">
        <f t="shared" si="152"/>
        <v>0.50154320987654322</v>
      </c>
      <c r="BG405" s="40">
        <f t="shared" si="153"/>
        <v>0.13489208633093525</v>
      </c>
      <c r="BH405" s="40">
        <f t="shared" si="154"/>
        <v>1.0812449474535166</v>
      </c>
      <c r="BI405" s="40">
        <f t="shared" si="155"/>
        <v>0.15991471215351813</v>
      </c>
      <c r="BJ405" s="40">
        <f t="shared" si="156"/>
        <v>0</v>
      </c>
      <c r="BK405" s="40">
        <f t="shared" si="157"/>
        <v>0.1203852327447833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 s="42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</row>
    <row r="406" spans="1:134" s="32" customFormat="1" ht="17" thickBot="1" x14ac:dyDescent="0.25">
      <c r="A406" s="124" t="str">
        <f>CONFIGURACAO!$C$4</f>
        <v>AREA 21</v>
      </c>
      <c r="B406" s="125">
        <v>404</v>
      </c>
      <c r="C406" s="249" t="s">
        <v>299</v>
      </c>
      <c r="D406" s="126">
        <f t="shared" si="139"/>
        <v>19</v>
      </c>
      <c r="E406" s="250" t="s">
        <v>741</v>
      </c>
      <c r="F406" s="250">
        <v>0</v>
      </c>
      <c r="G406" s="250">
        <v>1</v>
      </c>
      <c r="H406" s="250">
        <v>1</v>
      </c>
      <c r="I406" s="250">
        <v>1</v>
      </c>
      <c r="J406" s="87"/>
      <c r="K406" s="94"/>
      <c r="L406" s="94"/>
      <c r="M406" s="154">
        <f t="shared" si="158"/>
        <v>3</v>
      </c>
      <c r="N406">
        <v>7.5</v>
      </c>
      <c r="O406">
        <v>3.25</v>
      </c>
      <c r="P406">
        <v>2.25</v>
      </c>
      <c r="Q406">
        <v>0.75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 s="139">
        <f t="shared" si="142"/>
        <v>10.75</v>
      </c>
      <c r="AD406" s="140">
        <f t="shared" si="143"/>
        <v>13</v>
      </c>
      <c r="AE406" s="141">
        <f t="shared" si="140"/>
        <v>0</v>
      </c>
      <c r="AF406" s="263">
        <f t="shared" si="141"/>
        <v>0</v>
      </c>
      <c r="AG406" s="265">
        <f t="shared" si="159"/>
        <v>10.75</v>
      </c>
      <c r="AI406" s="37">
        <f>IFERROR(IF(M406&gt;0,(N406*CONFIGURACAO!$C$20)+(O406*CONFIGURACAO!$C$21)+(P406*CONFIGURACAO!$C$22)+(Q406*CONFIGURACAO!$C$23)+(R406*CONFIGURACAO!$C$24),""),"")</f>
        <v>1175</v>
      </c>
      <c r="AJ406" s="38">
        <f>IF(S406=0,0,IF(CONFIGURACAO!$C$15="SIM",(IF(S406&gt;CONFIGURACAO!$C$16,CONFIGURACAO!$C$16*CONFIGURACAO!$C$25,S406*CONFIGURACAO!$C$25)),'PI AREA  P75'!S406*CONFIGURACAO!$C$25))</f>
        <v>0</v>
      </c>
      <c r="AK406" s="38">
        <f>IF(T406=0,0,IF(CONFIGURACAO!$C$17="SIM",(IF(T406&gt;CONFIGURACAO!$C$18,CONFIGURACAO!$C$18*CONFIGURACAO!$C$26,T406*CONFIGURACAO!$C$26)),'PI AREA  P75'!T406*CONFIGURACAO!$C$26))</f>
        <v>0</v>
      </c>
      <c r="AL406" s="38">
        <f>IFERROR(IF(M406&gt;0,(U406*CONFIGURACAO!$C$29)+(V406*CONFIGURACAO!$C$30),""),"")</f>
        <v>0</v>
      </c>
      <c r="AM406" s="38">
        <f>IF(W406=0,0,IF(CONFIGURACAO!$C$41="SIM",(IF(W406&gt;CONFIGURACAO!$C$41,CONFIGURACAO!$C$41*CONFIGURACAO!$C$31,W406*CONFIGURACAO!$C$31)),'PI AREA  P75'!W406*CONFIGURACAO!$C$31))</f>
        <v>0</v>
      </c>
      <c r="AN406" s="38">
        <f>IF(X406=0,0,IF(CONFIGURACAO!$C$39="SIM",(IF(X406&gt;CONFIGURACAO!$C$40,CONFIGURACAO!$C$40*CONFIGURACAO!$C$32,X406*CONFIGURACAO!$C$32)),'PI AREA  P75'!X406*CONFIGURACAO!$C$32))</f>
        <v>0</v>
      </c>
      <c r="AO406" s="38">
        <f>IFERROR(IF(M406&gt;0,(Y406*CONFIGURACAO!$C$33)+(Z406*CONFIGURACAO!$C$34)+(AA406*CONFIGURACAO!$C$35)+(AB406*CONFIGURACAO!$C$36),""),"")</f>
        <v>0</v>
      </c>
      <c r="AP406" s="38">
        <f>IF(AA406=0,0,IF(CONFIGURACAO!$C$46="SIM",(IF(AA406&gt;CONFIGURACAO!$C$47,CONFIGURACAO!$C$47*CONFIGURACAO!$C$35,AA406*CONFIGURACAO!$C$35)),'PI AREA  P75'!AA406*CONFIGURACAO!$C$35))</f>
        <v>0</v>
      </c>
      <c r="AQ406" s="38">
        <f>IF(AB406=0,0,IF(CONFIGURACAO!$C$44="SIM",(IF(AB406&gt;CONFIGURACAO!$C$45,CONFIGURACAO!$C$45*CONFIGURACAO!$C$36,AB406*CONFIGURACAO!$C$36)),'PI AREA  P75'!AB406*CONFIGURACAO!$C$36))</f>
        <v>0</v>
      </c>
      <c r="AR406" s="38">
        <f t="shared" si="160"/>
        <v>1175</v>
      </c>
      <c r="AS406" s="68">
        <f>IF(AR406="","",$AR406-(($AS$2/CONFIGURACAO!$C$6)*$M406))</f>
        <v>950</v>
      </c>
      <c r="AT406" s="73">
        <f t="shared" si="144"/>
        <v>3</v>
      </c>
      <c r="AU406" s="75">
        <f>IF(AR406="","",$AR406-(($AU$2/CONFIGURACAO!$C$6)*$M406))</f>
        <v>800</v>
      </c>
      <c r="AV406" s="76">
        <f t="shared" si="145"/>
        <v>4</v>
      </c>
      <c r="AW406" s="74">
        <f>IF(AR406="","",$AR406-(($AW$2/CONFIGURACAO!$C$6)*$M406))</f>
        <v>650</v>
      </c>
      <c r="AX406" s="72">
        <f t="shared" si="146"/>
        <v>5</v>
      </c>
      <c r="AZ406" s="39">
        <f t="shared" si="147"/>
        <v>0.11033330046809489</v>
      </c>
      <c r="BA406" s="146">
        <f t="shared" si="148"/>
        <v>13.75</v>
      </c>
      <c r="BB406" s="146">
        <f t="shared" si="149"/>
        <v>523</v>
      </c>
      <c r="BC406" s="32">
        <f t="shared" si="150"/>
        <v>315</v>
      </c>
      <c r="BD406" s="148"/>
      <c r="BE406" s="40">
        <f t="shared" si="151"/>
        <v>0.27943368107302535</v>
      </c>
      <c r="BF406" s="40">
        <f t="shared" si="152"/>
        <v>0.1253858024691358</v>
      </c>
      <c r="BG406" s="40">
        <f t="shared" si="153"/>
        <v>5.7810894141829397E-2</v>
      </c>
      <c r="BH406" s="40">
        <f t="shared" si="154"/>
        <v>3.0315278900565887E-2</v>
      </c>
      <c r="BI406" s="40">
        <f t="shared" si="155"/>
        <v>0</v>
      </c>
      <c r="BJ406" s="40">
        <f t="shared" si="156"/>
        <v>0</v>
      </c>
      <c r="BK406" s="40">
        <f t="shared" si="157"/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 s="42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</row>
    <row r="407" spans="1:134" s="32" customFormat="1" ht="17" thickBot="1" x14ac:dyDescent="0.25">
      <c r="A407" s="124" t="str">
        <f>CONFIGURACAO!$C$4</f>
        <v>AREA 21</v>
      </c>
      <c r="B407" s="125">
        <v>405</v>
      </c>
      <c r="C407" s="249" t="s">
        <v>299</v>
      </c>
      <c r="D407" s="126">
        <f t="shared" si="139"/>
        <v>20</v>
      </c>
      <c r="E407" s="250" t="s">
        <v>742</v>
      </c>
      <c r="F407" s="250">
        <v>1</v>
      </c>
      <c r="G407" s="250">
        <v>1</v>
      </c>
      <c r="H407" s="250">
        <v>1</v>
      </c>
      <c r="I407" s="250">
        <v>1</v>
      </c>
      <c r="J407" s="87"/>
      <c r="K407" s="94"/>
      <c r="L407" s="94"/>
      <c r="M407" s="154">
        <f t="shared" si="158"/>
        <v>4</v>
      </c>
      <c r="N407">
        <v>8</v>
      </c>
      <c r="O407">
        <v>1.75</v>
      </c>
      <c r="P407">
        <v>4.75</v>
      </c>
      <c r="Q407">
        <v>1</v>
      </c>
      <c r="R407">
        <v>0</v>
      </c>
      <c r="S407">
        <v>0</v>
      </c>
      <c r="T407">
        <v>3.75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3</v>
      </c>
      <c r="AC407" s="139">
        <f t="shared" si="142"/>
        <v>9.75</v>
      </c>
      <c r="AD407" s="140">
        <f t="shared" si="143"/>
        <v>14.5</v>
      </c>
      <c r="AE407" s="141">
        <f t="shared" si="140"/>
        <v>0</v>
      </c>
      <c r="AF407" s="263">
        <f t="shared" si="141"/>
        <v>0</v>
      </c>
      <c r="AG407" s="265">
        <f t="shared" si="159"/>
        <v>9.75</v>
      </c>
      <c r="AI407" s="37">
        <f>IFERROR(IF(M407&gt;0,(N407*CONFIGURACAO!$C$20)+(O407*CONFIGURACAO!$C$21)+(P407*CONFIGURACAO!$C$22)+(Q407*CONFIGURACAO!$C$23)+(R407*CONFIGURACAO!$C$24),""),"")</f>
        <v>1265</v>
      </c>
      <c r="AJ407" s="38">
        <f>IF(S407=0,0,IF(CONFIGURACAO!$C$15="SIM",(IF(S407&gt;CONFIGURACAO!$C$16,CONFIGURACAO!$C$16*CONFIGURACAO!$C$25,S407*CONFIGURACAO!$C$25)),'PI AREA  P75'!S407*CONFIGURACAO!$C$25))</f>
        <v>0</v>
      </c>
      <c r="AK407" s="38">
        <f>IF(T407=0,0,IF(CONFIGURACAO!$C$17="SIM",(IF(T407&gt;CONFIGURACAO!$C$18,CONFIGURACAO!$C$18*CONFIGURACAO!$C$26,T407*CONFIGURACAO!$C$26)),'PI AREA  P75'!T407*CONFIGURACAO!$C$26))</f>
        <v>18.75</v>
      </c>
      <c r="AL407" s="38">
        <f>IFERROR(IF(M407&gt;0,(U407*CONFIGURACAO!$C$29)+(V407*CONFIGURACAO!$C$30),""),"")</f>
        <v>0</v>
      </c>
      <c r="AM407" s="38">
        <f>IF(W407=0,0,IF(CONFIGURACAO!$C$41="SIM",(IF(W407&gt;CONFIGURACAO!$C$41,CONFIGURACAO!$C$41*CONFIGURACAO!$C$31,W407*CONFIGURACAO!$C$31)),'PI AREA  P75'!W407*CONFIGURACAO!$C$31))</f>
        <v>0</v>
      </c>
      <c r="AN407" s="38">
        <f>IF(X407=0,0,IF(CONFIGURACAO!$C$39="SIM",(IF(X407&gt;CONFIGURACAO!$C$40,CONFIGURACAO!$C$40*CONFIGURACAO!$C$32,X407*CONFIGURACAO!$C$32)),'PI AREA  P75'!X407*CONFIGURACAO!$C$32))</f>
        <v>0</v>
      </c>
      <c r="AO407" s="38">
        <f>IFERROR(IF(M407&gt;0,(Y407*CONFIGURACAO!$C$33)+(Z407*CONFIGURACAO!$C$34)+(AA407*CONFIGURACAO!$C$35)+(AB407*CONFIGURACAO!$C$36),""),"")</f>
        <v>30</v>
      </c>
      <c r="AP407" s="38">
        <f>IF(AA407=0,0,IF(CONFIGURACAO!$C$46="SIM",(IF(AA407&gt;CONFIGURACAO!$C$47,CONFIGURACAO!$C$47*CONFIGURACAO!$C$35,AA407*CONFIGURACAO!$C$35)),'PI AREA  P75'!AA407*CONFIGURACAO!$C$35))</f>
        <v>0</v>
      </c>
      <c r="AQ407" s="38">
        <f>IF(AB407=0,0,IF(CONFIGURACAO!$C$44="SIM",(IF(AB407&gt;CONFIGURACAO!$C$45,CONFIGURACAO!$C$45*CONFIGURACAO!$C$36,AB407*CONFIGURACAO!$C$36)),'PI AREA  P75'!AB407*CONFIGURACAO!$C$36))</f>
        <v>20</v>
      </c>
      <c r="AR407" s="38">
        <f t="shared" si="160"/>
        <v>1333.75</v>
      </c>
      <c r="AS407" s="68">
        <f>IF(AR407="","",$AR407-(($AS$2/CONFIGURACAO!$C$6)*$M407))</f>
        <v>1033.75</v>
      </c>
      <c r="AT407" s="73">
        <f t="shared" si="144"/>
        <v>3</v>
      </c>
      <c r="AU407" s="75">
        <f>IF(AR407="","",$AR407-(($AU$2/CONFIGURACAO!$C$6)*$M407))</f>
        <v>833.75</v>
      </c>
      <c r="AV407" s="76">
        <f t="shared" si="145"/>
        <v>4</v>
      </c>
      <c r="AW407" s="74">
        <f>IF(AR407="","",$AR407-(($AW$2/CONFIGURACAO!$C$6)*$M407))</f>
        <v>633.75</v>
      </c>
      <c r="AX407" s="72">
        <f t="shared" si="146"/>
        <v>5</v>
      </c>
      <c r="AZ407" s="39">
        <f t="shared" si="147"/>
        <v>0.12524003361644387</v>
      </c>
      <c r="BA407" s="146">
        <f t="shared" si="148"/>
        <v>22.25</v>
      </c>
      <c r="BB407" s="146">
        <f t="shared" si="149"/>
        <v>270</v>
      </c>
      <c r="BC407" s="32">
        <f t="shared" si="150"/>
        <v>256</v>
      </c>
      <c r="BD407" s="148"/>
      <c r="BE407" s="40">
        <f t="shared" si="151"/>
        <v>0.29806259314456035</v>
      </c>
      <c r="BF407" s="40">
        <f t="shared" si="152"/>
        <v>6.7515432098765427E-2</v>
      </c>
      <c r="BG407" s="40">
        <f t="shared" si="153"/>
        <v>0.12204522096608428</v>
      </c>
      <c r="BH407" s="40">
        <f t="shared" si="154"/>
        <v>4.042037186742118E-2</v>
      </c>
      <c r="BI407" s="40">
        <f t="shared" si="155"/>
        <v>0</v>
      </c>
      <c r="BJ407" s="40">
        <f t="shared" si="156"/>
        <v>0</v>
      </c>
      <c r="BK407" s="40">
        <f t="shared" si="157"/>
        <v>0.60192616372391661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3</v>
      </c>
      <c r="BT407" s="42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</row>
    <row r="408" spans="1:134" s="32" customFormat="1" ht="17" thickBot="1" x14ac:dyDescent="0.25">
      <c r="A408" s="124" t="str">
        <f>CONFIGURACAO!$C$4</f>
        <v>AREA 21</v>
      </c>
      <c r="B408" s="125">
        <v>406</v>
      </c>
      <c r="C408" s="249" t="s">
        <v>299</v>
      </c>
      <c r="D408" s="126">
        <f t="shared" si="139"/>
        <v>21</v>
      </c>
      <c r="E408" s="250" t="s">
        <v>743</v>
      </c>
      <c r="F408" s="250">
        <v>1</v>
      </c>
      <c r="G408" s="250">
        <v>1</v>
      </c>
      <c r="H408" s="250">
        <v>0</v>
      </c>
      <c r="I408" s="250">
        <v>0</v>
      </c>
      <c r="J408" s="87"/>
      <c r="K408" s="94"/>
      <c r="L408" s="94"/>
      <c r="M408" s="154">
        <f t="shared" si="158"/>
        <v>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0.75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 s="139">
        <f t="shared" si="142"/>
        <v>0</v>
      </c>
      <c r="AD408" s="140">
        <f t="shared" si="143"/>
        <v>0</v>
      </c>
      <c r="AE408" s="141">
        <f t="shared" si="140"/>
        <v>0</v>
      </c>
      <c r="AF408" s="263">
        <f t="shared" si="141"/>
        <v>0</v>
      </c>
      <c r="AG408" s="265">
        <f t="shared" si="159"/>
        <v>0</v>
      </c>
      <c r="AI408" s="37">
        <f>IFERROR(IF(M408&gt;0,(N408*CONFIGURACAO!$C$20)+(O408*CONFIGURACAO!$C$21)+(P408*CONFIGURACAO!$C$22)+(Q408*CONFIGURACAO!$C$23)+(R408*CONFIGURACAO!$C$24),""),"")</f>
        <v>0</v>
      </c>
      <c r="AJ408" s="38">
        <f>IF(S408=0,0,IF(CONFIGURACAO!$C$15="SIM",(IF(S408&gt;CONFIGURACAO!$C$16,CONFIGURACAO!$C$16*CONFIGURACAO!$C$25,S408*CONFIGURACAO!$C$25)),'PI AREA  P75'!S408*CONFIGURACAO!$C$25))</f>
        <v>7.5</v>
      </c>
      <c r="AK408" s="38">
        <f>IF(T408=0,0,IF(CONFIGURACAO!$C$17="SIM",(IF(T408&gt;CONFIGURACAO!$C$18,CONFIGURACAO!$C$18*CONFIGURACAO!$C$26,T408*CONFIGURACAO!$C$26)),'PI AREA  P75'!T408*CONFIGURACAO!$C$26))</f>
        <v>0</v>
      </c>
      <c r="AL408" s="38">
        <f>IFERROR(IF(M408&gt;0,(U408*CONFIGURACAO!$C$29)+(V408*CONFIGURACAO!$C$30),""),"")</f>
        <v>0</v>
      </c>
      <c r="AM408" s="38">
        <f>IF(W408=0,0,IF(CONFIGURACAO!$C$41="SIM",(IF(W408&gt;CONFIGURACAO!$C$41,CONFIGURACAO!$C$41*CONFIGURACAO!$C$31,W408*CONFIGURACAO!$C$31)),'PI AREA  P75'!W408*CONFIGURACAO!$C$31))</f>
        <v>0</v>
      </c>
      <c r="AN408" s="38">
        <f>IF(X408=0,0,IF(CONFIGURACAO!$C$39="SIM",(IF(X408&gt;CONFIGURACAO!$C$40,CONFIGURACAO!$C$40*CONFIGURACAO!$C$32,X408*CONFIGURACAO!$C$32)),'PI AREA  P75'!X408*CONFIGURACAO!$C$32))</f>
        <v>0</v>
      </c>
      <c r="AO408" s="38">
        <f>IFERROR(IF(M408&gt;0,(Y408*CONFIGURACAO!$C$33)+(Z408*CONFIGURACAO!$C$34)+(AA408*CONFIGURACAO!$C$35)+(AB408*CONFIGURACAO!$C$36),""),"")</f>
        <v>0</v>
      </c>
      <c r="AP408" s="38">
        <f>IF(AA408=0,0,IF(CONFIGURACAO!$C$46="SIM",(IF(AA408&gt;CONFIGURACAO!$C$47,CONFIGURACAO!$C$47*CONFIGURACAO!$C$35,AA408*CONFIGURACAO!$C$35)),'PI AREA  P75'!AA408*CONFIGURACAO!$C$35))</f>
        <v>0</v>
      </c>
      <c r="AQ408" s="38">
        <f>IF(AB408=0,0,IF(CONFIGURACAO!$C$44="SIM",(IF(AB408&gt;CONFIGURACAO!$C$45,CONFIGURACAO!$C$45*CONFIGURACAO!$C$36,AB408*CONFIGURACAO!$C$36)),'PI AREA  P75'!AB408*CONFIGURACAO!$C$36))</f>
        <v>0</v>
      </c>
      <c r="AR408" s="38">
        <f t="shared" si="160"/>
        <v>7.5</v>
      </c>
      <c r="AS408" s="68">
        <f>IF(AR408="","",$AR408-(($AS$2/CONFIGURACAO!$C$6)*$M408))</f>
        <v>-142.5</v>
      </c>
      <c r="AT408" s="73" t="str">
        <f t="shared" si="144"/>
        <v>NAO</v>
      </c>
      <c r="AU408" s="75">
        <f>IF(AR408="","",$AR408-(($AU$2/CONFIGURACAO!$C$6)*$M408))</f>
        <v>-242.5</v>
      </c>
      <c r="AV408" s="76" t="str">
        <f t="shared" si="145"/>
        <v>NAO</v>
      </c>
      <c r="AW408" s="74">
        <f>IF(AR408="","",$AR408-(($AW$2/CONFIGURACAO!$C$6)*$M408))</f>
        <v>-342.5</v>
      </c>
      <c r="AX408" s="72" t="str">
        <f t="shared" si="146"/>
        <v>NAO</v>
      </c>
      <c r="AZ408" s="39">
        <f t="shared" si="147"/>
        <v>7.0425510937081849E-4</v>
      </c>
      <c r="BA408" s="146">
        <f t="shared" si="148"/>
        <v>0.75</v>
      </c>
      <c r="BB408" s="146">
        <f t="shared" si="149"/>
        <v>1112</v>
      </c>
      <c r="BC408" s="32">
        <f t="shared" si="150"/>
        <v>1151</v>
      </c>
      <c r="BD408" s="148"/>
      <c r="BE408" s="40">
        <f t="shared" si="151"/>
        <v>0</v>
      </c>
      <c r="BF408" s="40">
        <f t="shared" si="152"/>
        <v>0</v>
      </c>
      <c r="BG408" s="40">
        <f t="shared" si="153"/>
        <v>0</v>
      </c>
      <c r="BH408" s="40">
        <f t="shared" si="154"/>
        <v>0</v>
      </c>
      <c r="BI408" s="40">
        <f t="shared" si="155"/>
        <v>0</v>
      </c>
      <c r="BJ408" s="40">
        <f t="shared" si="156"/>
        <v>6.9316081330868765E-2</v>
      </c>
      <c r="BK408" s="40">
        <f t="shared" si="157"/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 s="42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</row>
    <row r="409" spans="1:134" s="32" customFormat="1" ht="17" thickBot="1" x14ac:dyDescent="0.25">
      <c r="A409" s="124" t="str">
        <f>CONFIGURACAO!$C$4</f>
        <v>AREA 21</v>
      </c>
      <c r="B409" s="125">
        <v>407</v>
      </c>
      <c r="C409" s="249" t="s">
        <v>300</v>
      </c>
      <c r="D409" s="126">
        <f t="shared" si="139"/>
        <v>1</v>
      </c>
      <c r="E409" s="250" t="s">
        <v>744</v>
      </c>
      <c r="F409" s="250">
        <v>1</v>
      </c>
      <c r="G409" s="250">
        <v>1</v>
      </c>
      <c r="H409" s="250">
        <v>1</v>
      </c>
      <c r="I409" s="250">
        <v>1</v>
      </c>
      <c r="J409" s="87"/>
      <c r="K409" s="94"/>
      <c r="L409" s="94"/>
      <c r="M409" s="154">
        <f t="shared" si="158"/>
        <v>4</v>
      </c>
      <c r="N409">
        <v>6.5</v>
      </c>
      <c r="O409">
        <v>10.25</v>
      </c>
      <c r="P409">
        <v>16.25</v>
      </c>
      <c r="Q409">
        <v>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 s="139">
        <f t="shared" si="142"/>
        <v>16.75</v>
      </c>
      <c r="AD409" s="140">
        <f t="shared" si="143"/>
        <v>33</v>
      </c>
      <c r="AE409" s="141">
        <f t="shared" si="140"/>
        <v>0</v>
      </c>
      <c r="AF409" s="263">
        <f t="shared" si="141"/>
        <v>0</v>
      </c>
      <c r="AG409" s="265">
        <f t="shared" si="159"/>
        <v>16.75</v>
      </c>
      <c r="AI409" s="37">
        <f>IFERROR(IF(M409&gt;0,(N409*CONFIGURACAO!$C$20)+(O409*CONFIGURACAO!$C$21)+(P409*CONFIGURACAO!$C$22)+(Q409*CONFIGURACAO!$C$23)+(R409*CONFIGURACAO!$C$24),""),"")</f>
        <v>2525</v>
      </c>
      <c r="AJ409" s="38">
        <f>IF(S409=0,0,IF(CONFIGURACAO!$C$15="SIM",(IF(S409&gt;CONFIGURACAO!$C$16,CONFIGURACAO!$C$16*CONFIGURACAO!$C$25,S409*CONFIGURACAO!$C$25)),'PI AREA  P75'!S409*CONFIGURACAO!$C$25))</f>
        <v>0</v>
      </c>
      <c r="AK409" s="38">
        <f>IF(T409=0,0,IF(CONFIGURACAO!$C$17="SIM",(IF(T409&gt;CONFIGURACAO!$C$18,CONFIGURACAO!$C$18*CONFIGURACAO!$C$26,T409*CONFIGURACAO!$C$26)),'PI AREA  P75'!T409*CONFIGURACAO!$C$26))</f>
        <v>0</v>
      </c>
      <c r="AL409" s="38">
        <f>IFERROR(IF(M409&gt;0,(U409*CONFIGURACAO!$C$29)+(V409*CONFIGURACAO!$C$30),""),"")</f>
        <v>0</v>
      </c>
      <c r="AM409" s="38">
        <f>IF(W409=0,0,IF(CONFIGURACAO!$C$41="SIM",(IF(W409&gt;CONFIGURACAO!$C$41,CONFIGURACAO!$C$41*CONFIGURACAO!$C$31,W409*CONFIGURACAO!$C$31)),'PI AREA  P75'!W409*CONFIGURACAO!$C$31))</f>
        <v>0</v>
      </c>
      <c r="AN409" s="38">
        <f>IF(X409=0,0,IF(CONFIGURACAO!$C$39="SIM",(IF(X409&gt;CONFIGURACAO!$C$40,CONFIGURACAO!$C$40*CONFIGURACAO!$C$32,X409*CONFIGURACAO!$C$32)),'PI AREA  P75'!X409*CONFIGURACAO!$C$32))</f>
        <v>0</v>
      </c>
      <c r="AO409" s="38">
        <f>IFERROR(IF(M409&gt;0,(Y409*CONFIGURACAO!$C$33)+(Z409*CONFIGURACAO!$C$34)+(AA409*CONFIGURACAO!$C$35)+(AB409*CONFIGURACAO!$C$36),""),"")</f>
        <v>0</v>
      </c>
      <c r="AP409" s="38">
        <f>IF(AA409=0,0,IF(CONFIGURACAO!$C$46="SIM",(IF(AA409&gt;CONFIGURACAO!$C$47,CONFIGURACAO!$C$47*CONFIGURACAO!$C$35,AA409*CONFIGURACAO!$C$35)),'PI AREA  P75'!AA409*CONFIGURACAO!$C$35))</f>
        <v>0</v>
      </c>
      <c r="AQ409" s="38">
        <f>IF(AB409=0,0,IF(CONFIGURACAO!$C$44="SIM",(IF(AB409&gt;CONFIGURACAO!$C$45,CONFIGURACAO!$C$45*CONFIGURACAO!$C$36,AB409*CONFIGURACAO!$C$36)),'PI AREA  P75'!AB409*CONFIGURACAO!$C$36))</f>
        <v>0</v>
      </c>
      <c r="AR409" s="38">
        <f t="shared" si="160"/>
        <v>2525</v>
      </c>
      <c r="AS409" s="68">
        <f>IF(AR409="","",$AR409-(($AS$2/CONFIGURACAO!$C$6)*$M409))</f>
        <v>2225</v>
      </c>
      <c r="AT409" s="73">
        <f t="shared" si="144"/>
        <v>3</v>
      </c>
      <c r="AU409" s="75">
        <f>IF(AR409="","",$AR409-(($AU$2/CONFIGURACAO!$C$6)*$M409))</f>
        <v>2025</v>
      </c>
      <c r="AV409" s="76">
        <f t="shared" si="145"/>
        <v>4</v>
      </c>
      <c r="AW409" s="74">
        <f>IF(AR409="","",$AR409-(($AW$2/CONFIGURACAO!$C$6)*$M409))</f>
        <v>1825</v>
      </c>
      <c r="AX409" s="72">
        <f t="shared" si="146"/>
        <v>5</v>
      </c>
      <c r="AZ409" s="39">
        <f t="shared" si="147"/>
        <v>0.23709922015484222</v>
      </c>
      <c r="BA409" s="146">
        <f t="shared" si="148"/>
        <v>35</v>
      </c>
      <c r="BB409" s="146">
        <f t="shared" si="149"/>
        <v>103</v>
      </c>
      <c r="BC409" s="32">
        <f t="shared" si="150"/>
        <v>66</v>
      </c>
      <c r="BD409" s="148"/>
      <c r="BE409" s="40">
        <f t="shared" si="151"/>
        <v>0.24217585692995527</v>
      </c>
      <c r="BF409" s="40">
        <f t="shared" si="152"/>
        <v>0.39544753086419754</v>
      </c>
      <c r="BG409" s="40">
        <f t="shared" si="153"/>
        <v>0.41752312435765676</v>
      </c>
      <c r="BH409" s="40">
        <f t="shared" si="154"/>
        <v>8.084074373484236E-2</v>
      </c>
      <c r="BI409" s="40">
        <f t="shared" si="155"/>
        <v>0</v>
      </c>
      <c r="BJ409" s="40">
        <f t="shared" si="156"/>
        <v>0</v>
      </c>
      <c r="BK409" s="40">
        <f t="shared" si="157"/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 s="42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</row>
    <row r="410" spans="1:134" s="32" customFormat="1" ht="17" thickBot="1" x14ac:dyDescent="0.25">
      <c r="A410" s="124" t="str">
        <f>CONFIGURACAO!$C$4</f>
        <v>AREA 21</v>
      </c>
      <c r="B410" s="125">
        <v>408</v>
      </c>
      <c r="C410" s="249" t="s">
        <v>300</v>
      </c>
      <c r="D410" s="126">
        <f t="shared" si="139"/>
        <v>2</v>
      </c>
      <c r="E410" s="250" t="s">
        <v>745</v>
      </c>
      <c r="F410" s="250">
        <v>1</v>
      </c>
      <c r="G410" s="250">
        <v>1</v>
      </c>
      <c r="H410" s="250">
        <v>1</v>
      </c>
      <c r="I410" s="250">
        <v>1</v>
      </c>
      <c r="J410" s="87"/>
      <c r="K410" s="94"/>
      <c r="L410" s="94"/>
      <c r="M410" s="154">
        <f t="shared" si="158"/>
        <v>4</v>
      </c>
      <c r="N410">
        <v>0</v>
      </c>
      <c r="O410">
        <v>5</v>
      </c>
      <c r="P410">
        <v>10.75</v>
      </c>
      <c r="Q410">
        <v>8.25</v>
      </c>
      <c r="R410">
        <v>0</v>
      </c>
      <c r="S410">
        <v>1.75</v>
      </c>
      <c r="T410">
        <v>3.5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 s="139">
        <f t="shared" si="142"/>
        <v>5</v>
      </c>
      <c r="AD410" s="140">
        <f t="shared" si="143"/>
        <v>15.75</v>
      </c>
      <c r="AE410" s="141">
        <f t="shared" si="140"/>
        <v>1</v>
      </c>
      <c r="AF410" s="263">
        <f t="shared" si="141"/>
        <v>0</v>
      </c>
      <c r="AG410" s="265">
        <f t="shared" si="159"/>
        <v>6</v>
      </c>
      <c r="AI410" s="37">
        <f>IFERROR(IF(M410&gt;0,(N410*CONFIGURACAO!$C$20)+(O410*CONFIGURACAO!$C$21)+(P410*CONFIGURACAO!$C$22)+(Q410*CONFIGURACAO!$C$23)+(R410*CONFIGURACAO!$C$24),""),"")</f>
        <v>1375</v>
      </c>
      <c r="AJ410" s="38">
        <f>IF(S410=0,0,IF(CONFIGURACAO!$C$15="SIM",(IF(S410&gt;CONFIGURACAO!$C$16,CONFIGURACAO!$C$16*CONFIGURACAO!$C$25,S410*CONFIGURACAO!$C$25)),'PI AREA  P75'!S410*CONFIGURACAO!$C$25))</f>
        <v>17.5</v>
      </c>
      <c r="AK410" s="38">
        <f>IF(T410=0,0,IF(CONFIGURACAO!$C$17="SIM",(IF(T410&gt;CONFIGURACAO!$C$18,CONFIGURACAO!$C$18*CONFIGURACAO!$C$26,T410*CONFIGURACAO!$C$26)),'PI AREA  P75'!T410*CONFIGURACAO!$C$26))</f>
        <v>17.5</v>
      </c>
      <c r="AL410" s="38">
        <f>IFERROR(IF(M410&gt;0,(U410*CONFIGURACAO!$C$29)+(V410*CONFIGURACAO!$C$30),""),"")</f>
        <v>100</v>
      </c>
      <c r="AM410" s="38">
        <f>IF(W410=0,0,IF(CONFIGURACAO!$C$41="SIM",(IF(W410&gt;CONFIGURACAO!$C$41,CONFIGURACAO!$C$41*CONFIGURACAO!$C$31,W410*CONFIGURACAO!$C$31)),'PI AREA  P75'!W410*CONFIGURACAO!$C$31))</f>
        <v>0</v>
      </c>
      <c r="AN410" s="38">
        <f>IF(X410=0,0,IF(CONFIGURACAO!$C$39="SIM",(IF(X410&gt;CONFIGURACAO!$C$40,CONFIGURACAO!$C$40*CONFIGURACAO!$C$32,X410*CONFIGURACAO!$C$32)),'PI AREA  P75'!X410*CONFIGURACAO!$C$32))</f>
        <v>0</v>
      </c>
      <c r="AO410" s="38">
        <f>IFERROR(IF(M410&gt;0,(Y410*CONFIGURACAO!$C$33)+(Z410*CONFIGURACAO!$C$34)+(AA410*CONFIGURACAO!$C$35)+(AB410*CONFIGURACAO!$C$36),""),"")</f>
        <v>0</v>
      </c>
      <c r="AP410" s="38">
        <f>IF(AA410=0,0,IF(CONFIGURACAO!$C$46="SIM",(IF(AA410&gt;CONFIGURACAO!$C$47,CONFIGURACAO!$C$47*CONFIGURACAO!$C$35,AA410*CONFIGURACAO!$C$35)),'PI AREA  P75'!AA410*CONFIGURACAO!$C$35))</f>
        <v>0</v>
      </c>
      <c r="AQ410" s="38">
        <f>IF(AB410=0,0,IF(CONFIGURACAO!$C$44="SIM",(IF(AB410&gt;CONFIGURACAO!$C$45,CONFIGURACAO!$C$45*CONFIGURACAO!$C$36,AB410*CONFIGURACAO!$C$36)),'PI AREA  P75'!AB410*CONFIGURACAO!$C$36))</f>
        <v>0</v>
      </c>
      <c r="AR410" s="38">
        <f t="shared" si="160"/>
        <v>1510</v>
      </c>
      <c r="AS410" s="68">
        <f>IF(AR410="","",$AR410-(($AS$2/CONFIGURACAO!$C$6)*$M410))</f>
        <v>1210</v>
      </c>
      <c r="AT410" s="73">
        <f t="shared" si="144"/>
        <v>3</v>
      </c>
      <c r="AU410" s="75">
        <f>IF(AR410="","",$AR410-(($AU$2/CONFIGURACAO!$C$6)*$M410))</f>
        <v>1010</v>
      </c>
      <c r="AV410" s="76">
        <f t="shared" si="145"/>
        <v>4</v>
      </c>
      <c r="AW410" s="74">
        <f>IF(AR410="","",$AR410-(($AW$2/CONFIGURACAO!$C$6)*$M410))</f>
        <v>810</v>
      </c>
      <c r="AX410" s="72">
        <f t="shared" si="146"/>
        <v>5</v>
      </c>
      <c r="AZ410" s="39">
        <f t="shared" si="147"/>
        <v>0.14179002868665813</v>
      </c>
      <c r="BA410" s="146">
        <f t="shared" si="148"/>
        <v>30.25</v>
      </c>
      <c r="BB410" s="146">
        <f t="shared" si="149"/>
        <v>151</v>
      </c>
      <c r="BC410" s="32">
        <f t="shared" si="150"/>
        <v>212</v>
      </c>
      <c r="BD410" s="148"/>
      <c r="BE410" s="40">
        <f t="shared" si="151"/>
        <v>0</v>
      </c>
      <c r="BF410" s="40">
        <f t="shared" si="152"/>
        <v>0.19290123456790123</v>
      </c>
      <c r="BG410" s="40">
        <f t="shared" si="153"/>
        <v>0.27620760534429595</v>
      </c>
      <c r="BH410" s="40">
        <f t="shared" si="154"/>
        <v>0.33346806790622474</v>
      </c>
      <c r="BI410" s="40">
        <f t="shared" si="155"/>
        <v>0</v>
      </c>
      <c r="BJ410" s="40">
        <f t="shared" si="156"/>
        <v>0.16173752310536046</v>
      </c>
      <c r="BK410" s="40">
        <f t="shared" si="157"/>
        <v>0.5617977528089888</v>
      </c>
      <c r="BL410">
        <v>0</v>
      </c>
      <c r="BM410">
        <v>1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 s="42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</row>
    <row r="411" spans="1:134" s="32" customFormat="1" ht="17" thickBot="1" x14ac:dyDescent="0.25">
      <c r="A411" s="124" t="str">
        <f>CONFIGURACAO!$C$4</f>
        <v>AREA 21</v>
      </c>
      <c r="B411" s="125">
        <v>409</v>
      </c>
      <c r="C411" s="249" t="s">
        <v>300</v>
      </c>
      <c r="D411" s="126">
        <f t="shared" si="139"/>
        <v>3</v>
      </c>
      <c r="E411" s="250" t="s">
        <v>746</v>
      </c>
      <c r="F411" s="250">
        <v>1</v>
      </c>
      <c r="G411" s="250">
        <v>1</v>
      </c>
      <c r="H411" s="250">
        <v>1</v>
      </c>
      <c r="I411" s="250">
        <v>1</v>
      </c>
      <c r="J411" s="87"/>
      <c r="K411" s="94"/>
      <c r="L411" s="94"/>
      <c r="M411" s="154">
        <f t="shared" si="158"/>
        <v>4</v>
      </c>
      <c r="N411">
        <v>0</v>
      </c>
      <c r="O411">
        <v>6.75</v>
      </c>
      <c r="P411">
        <v>7.5</v>
      </c>
      <c r="Q411">
        <v>1.75</v>
      </c>
      <c r="R411">
        <v>0</v>
      </c>
      <c r="S411">
        <v>3.5</v>
      </c>
      <c r="T411">
        <v>0.75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 s="139">
        <f t="shared" si="142"/>
        <v>6.75</v>
      </c>
      <c r="AD411" s="140">
        <f t="shared" si="143"/>
        <v>14.25</v>
      </c>
      <c r="AE411" s="141">
        <f t="shared" si="140"/>
        <v>0</v>
      </c>
      <c r="AF411" s="263">
        <f t="shared" si="141"/>
        <v>0</v>
      </c>
      <c r="AG411" s="265">
        <f t="shared" si="159"/>
        <v>6.75</v>
      </c>
      <c r="AI411" s="37">
        <f>IFERROR(IF(M411&gt;0,(N411*CONFIGURACAO!$C$20)+(O411*CONFIGURACAO!$C$21)+(P411*CONFIGURACAO!$C$22)+(Q411*CONFIGURACAO!$C$23)+(R411*CONFIGURACAO!$C$24),""),"")</f>
        <v>1060</v>
      </c>
      <c r="AJ411" s="38">
        <f>IF(S411=0,0,IF(CONFIGURACAO!$C$15="SIM",(IF(S411&gt;CONFIGURACAO!$C$16,CONFIGURACAO!$C$16*CONFIGURACAO!$C$25,S411*CONFIGURACAO!$C$25)),'PI AREA  P75'!S411*CONFIGURACAO!$C$25))</f>
        <v>35</v>
      </c>
      <c r="AK411" s="38">
        <f>IF(T411=0,0,IF(CONFIGURACAO!$C$17="SIM",(IF(T411&gt;CONFIGURACAO!$C$18,CONFIGURACAO!$C$18*CONFIGURACAO!$C$26,T411*CONFIGURACAO!$C$26)),'PI AREA  P75'!T411*CONFIGURACAO!$C$26))</f>
        <v>3.75</v>
      </c>
      <c r="AL411" s="38">
        <f>IFERROR(IF(M411&gt;0,(U411*CONFIGURACAO!$C$29)+(V411*CONFIGURACAO!$C$30),""),"")</f>
        <v>0</v>
      </c>
      <c r="AM411" s="38">
        <f>IF(W411=0,0,IF(CONFIGURACAO!$C$41="SIM",(IF(W411&gt;CONFIGURACAO!$C$41,CONFIGURACAO!$C$41*CONFIGURACAO!$C$31,W411*CONFIGURACAO!$C$31)),'PI AREA  P75'!W411*CONFIGURACAO!$C$31))</f>
        <v>0</v>
      </c>
      <c r="AN411" s="38">
        <f>IF(X411=0,0,IF(CONFIGURACAO!$C$39="SIM",(IF(X411&gt;CONFIGURACAO!$C$40,CONFIGURACAO!$C$40*CONFIGURACAO!$C$32,X411*CONFIGURACAO!$C$32)),'PI AREA  P75'!X411*CONFIGURACAO!$C$32))</f>
        <v>0</v>
      </c>
      <c r="AO411" s="38">
        <f>IFERROR(IF(M411&gt;0,(Y411*CONFIGURACAO!$C$33)+(Z411*CONFIGURACAO!$C$34)+(AA411*CONFIGURACAO!$C$35)+(AB411*CONFIGURACAO!$C$36),""),"")</f>
        <v>0</v>
      </c>
      <c r="AP411" s="38">
        <f>IF(AA411=0,0,IF(CONFIGURACAO!$C$46="SIM",(IF(AA411&gt;CONFIGURACAO!$C$47,CONFIGURACAO!$C$47*CONFIGURACAO!$C$35,AA411*CONFIGURACAO!$C$35)),'PI AREA  P75'!AA411*CONFIGURACAO!$C$35))</f>
        <v>0</v>
      </c>
      <c r="AQ411" s="38">
        <f>IF(AB411=0,0,IF(CONFIGURACAO!$C$44="SIM",(IF(AB411&gt;CONFIGURACAO!$C$45,CONFIGURACAO!$C$45*CONFIGURACAO!$C$36,AB411*CONFIGURACAO!$C$36)),'PI AREA  P75'!AB411*CONFIGURACAO!$C$36))</f>
        <v>0</v>
      </c>
      <c r="AR411" s="38">
        <f t="shared" si="160"/>
        <v>1098.75</v>
      </c>
      <c r="AS411" s="68">
        <f>IF(AR411="","",$AR411-(($AS$2/CONFIGURACAO!$C$6)*$M411))</f>
        <v>798.75</v>
      </c>
      <c r="AT411" s="73">
        <f t="shared" si="144"/>
        <v>3</v>
      </c>
      <c r="AU411" s="75">
        <f>IF(AR411="","",$AR411-(($AU$2/CONFIGURACAO!$C$6)*$M411))</f>
        <v>598.75</v>
      </c>
      <c r="AV411" s="76">
        <f t="shared" si="145"/>
        <v>4</v>
      </c>
      <c r="AW411" s="74">
        <f>IF(AR411="","",$AR411-(($AW$2/CONFIGURACAO!$C$6)*$M411))</f>
        <v>398.75</v>
      </c>
      <c r="AX411" s="72">
        <f t="shared" si="146"/>
        <v>5</v>
      </c>
      <c r="AZ411" s="39">
        <f t="shared" si="147"/>
        <v>0.10317337352282491</v>
      </c>
      <c r="BA411" s="146">
        <f t="shared" si="148"/>
        <v>20.25</v>
      </c>
      <c r="BB411" s="146">
        <f t="shared" si="149"/>
        <v>315</v>
      </c>
      <c r="BC411" s="32">
        <f t="shared" si="150"/>
        <v>347</v>
      </c>
      <c r="BD411" s="148"/>
      <c r="BE411" s="40">
        <f t="shared" si="151"/>
        <v>0</v>
      </c>
      <c r="BF411" s="40">
        <f t="shared" si="152"/>
        <v>0.26041666666666663</v>
      </c>
      <c r="BG411" s="40">
        <f t="shared" si="153"/>
        <v>0.19270298047276466</v>
      </c>
      <c r="BH411" s="40">
        <f t="shared" si="154"/>
        <v>7.073565076798706E-2</v>
      </c>
      <c r="BI411" s="40">
        <f t="shared" si="155"/>
        <v>0</v>
      </c>
      <c r="BJ411" s="40">
        <f t="shared" si="156"/>
        <v>0.32347504621072093</v>
      </c>
      <c r="BK411" s="40">
        <f t="shared" si="157"/>
        <v>0.1203852327447833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 s="42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</row>
    <row r="412" spans="1:134" s="32" customFormat="1" ht="17" thickBot="1" x14ac:dyDescent="0.25">
      <c r="A412" s="124" t="str">
        <f>CONFIGURACAO!$C$4</f>
        <v>AREA 21</v>
      </c>
      <c r="B412" s="125">
        <v>410</v>
      </c>
      <c r="C412" s="249" t="s">
        <v>300</v>
      </c>
      <c r="D412" s="126">
        <f t="shared" si="139"/>
        <v>4</v>
      </c>
      <c r="E412" s="250" t="s">
        <v>747</v>
      </c>
      <c r="F412" s="250">
        <v>1</v>
      </c>
      <c r="G412" s="250">
        <v>1</v>
      </c>
      <c r="H412" s="250">
        <v>1</v>
      </c>
      <c r="I412" s="250">
        <v>1</v>
      </c>
      <c r="J412" s="87"/>
      <c r="K412" s="94"/>
      <c r="L412" s="94"/>
      <c r="M412" s="154">
        <f t="shared" si="158"/>
        <v>4</v>
      </c>
      <c r="N412">
        <v>2</v>
      </c>
      <c r="O412">
        <v>1</v>
      </c>
      <c r="P412">
        <v>5.25</v>
      </c>
      <c r="Q412">
        <v>6.75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2</v>
      </c>
      <c r="AC412" s="139">
        <f t="shared" si="142"/>
        <v>3</v>
      </c>
      <c r="AD412" s="140">
        <f t="shared" si="143"/>
        <v>8.25</v>
      </c>
      <c r="AE412" s="141">
        <f t="shared" si="140"/>
        <v>0</v>
      </c>
      <c r="AF412" s="263">
        <f t="shared" si="141"/>
        <v>0</v>
      </c>
      <c r="AG412" s="265">
        <f t="shared" si="159"/>
        <v>3</v>
      </c>
      <c r="AI412" s="37">
        <f>IFERROR(IF(M412&gt;0,(N412*CONFIGURACAO!$C$20)+(O412*CONFIGURACAO!$C$21)+(P412*CONFIGURACAO!$C$22)+(Q412*CONFIGURACAO!$C$23)+(R412*CONFIGURACAO!$C$24),""),"")</f>
        <v>865</v>
      </c>
      <c r="AJ412" s="38">
        <f>IF(S412=0,0,IF(CONFIGURACAO!$C$15="SIM",(IF(S412&gt;CONFIGURACAO!$C$16,CONFIGURACAO!$C$16*CONFIGURACAO!$C$25,S412*CONFIGURACAO!$C$25)),'PI AREA  P75'!S412*CONFIGURACAO!$C$25))</f>
        <v>0</v>
      </c>
      <c r="AK412" s="38">
        <f>IF(T412=0,0,IF(CONFIGURACAO!$C$17="SIM",(IF(T412&gt;CONFIGURACAO!$C$18,CONFIGURACAO!$C$18*CONFIGURACAO!$C$26,T412*CONFIGURACAO!$C$26)),'PI AREA  P75'!T412*CONFIGURACAO!$C$26))</f>
        <v>0</v>
      </c>
      <c r="AL412" s="38">
        <f>IFERROR(IF(M412&gt;0,(U412*CONFIGURACAO!$C$29)+(V412*CONFIGURACAO!$C$30),""),"")</f>
        <v>0</v>
      </c>
      <c r="AM412" s="38">
        <f>IF(W412=0,0,IF(CONFIGURACAO!$C$41="SIM",(IF(W412&gt;CONFIGURACAO!$C$41,CONFIGURACAO!$C$41*CONFIGURACAO!$C$31,W412*CONFIGURACAO!$C$31)),'PI AREA  P75'!W412*CONFIGURACAO!$C$31))</f>
        <v>0</v>
      </c>
      <c r="AN412" s="38">
        <f>IF(X412=0,0,IF(CONFIGURACAO!$C$39="SIM",(IF(X412&gt;CONFIGURACAO!$C$40,CONFIGURACAO!$C$40*CONFIGURACAO!$C$32,X412*CONFIGURACAO!$C$32)),'PI AREA  P75'!X412*CONFIGURACAO!$C$32))</f>
        <v>0</v>
      </c>
      <c r="AO412" s="38">
        <f>IFERROR(IF(M412&gt;0,(Y412*CONFIGURACAO!$C$33)+(Z412*CONFIGURACAO!$C$34)+(AA412*CONFIGURACAO!$C$35)+(AB412*CONFIGURACAO!$C$36),""),"")</f>
        <v>20</v>
      </c>
      <c r="AP412" s="38">
        <f>IF(AA412=0,0,IF(CONFIGURACAO!$C$46="SIM",(IF(AA412&gt;CONFIGURACAO!$C$47,CONFIGURACAO!$C$47*CONFIGURACAO!$C$35,AA412*CONFIGURACAO!$C$35)),'PI AREA  P75'!AA412*CONFIGURACAO!$C$35))</f>
        <v>0</v>
      </c>
      <c r="AQ412" s="38">
        <f>IF(AB412=0,0,IF(CONFIGURACAO!$C$44="SIM",(IF(AB412&gt;CONFIGURACAO!$C$45,CONFIGURACAO!$C$45*CONFIGURACAO!$C$36,AB412*CONFIGURACAO!$C$36)),'PI AREA  P75'!AB412*CONFIGURACAO!$C$36))</f>
        <v>20</v>
      </c>
      <c r="AR412" s="38">
        <f t="shared" si="160"/>
        <v>905</v>
      </c>
      <c r="AS412" s="68">
        <f>IF(AR412="","",$AR412-(($AS$2/CONFIGURACAO!$C$6)*$M412))</f>
        <v>605</v>
      </c>
      <c r="AT412" s="73">
        <f t="shared" si="144"/>
        <v>3</v>
      </c>
      <c r="AU412" s="75">
        <f>IF(AR412="","",$AR412-(($AU$2/CONFIGURACAO!$C$6)*$M412))</f>
        <v>405</v>
      </c>
      <c r="AV412" s="76">
        <f t="shared" si="145"/>
        <v>4</v>
      </c>
      <c r="AW412" s="74">
        <f>IF(AR412="","",$AR412-(($AW$2/CONFIGURACAO!$C$6)*$M412))</f>
        <v>205</v>
      </c>
      <c r="AX412" s="72">
        <f t="shared" si="146"/>
        <v>5</v>
      </c>
      <c r="AZ412" s="39">
        <f t="shared" si="147"/>
        <v>8.4980116530745428E-2</v>
      </c>
      <c r="BA412" s="146">
        <f t="shared" si="148"/>
        <v>17</v>
      </c>
      <c r="BB412" s="146">
        <f t="shared" si="149"/>
        <v>420</v>
      </c>
      <c r="BC412" s="32">
        <f t="shared" si="150"/>
        <v>438</v>
      </c>
      <c r="BD412" s="148"/>
      <c r="BE412" s="40">
        <f t="shared" si="151"/>
        <v>7.4515648286140088E-2</v>
      </c>
      <c r="BF412" s="40">
        <f t="shared" si="152"/>
        <v>3.8580246913580245E-2</v>
      </c>
      <c r="BG412" s="40">
        <f t="shared" si="153"/>
        <v>0.13489208633093525</v>
      </c>
      <c r="BH412" s="40">
        <f t="shared" si="154"/>
        <v>0.27283751010509294</v>
      </c>
      <c r="BI412" s="40">
        <f t="shared" si="155"/>
        <v>0</v>
      </c>
      <c r="BJ412" s="40">
        <f t="shared" si="156"/>
        <v>0</v>
      </c>
      <c r="BK412" s="40">
        <f t="shared" si="157"/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2</v>
      </c>
      <c r="BT412" s="4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</row>
    <row r="413" spans="1:134" s="32" customFormat="1" ht="17" thickBot="1" x14ac:dyDescent="0.25">
      <c r="A413" s="124" t="str">
        <f>CONFIGURACAO!$C$4</f>
        <v>AREA 21</v>
      </c>
      <c r="B413" s="125">
        <v>411</v>
      </c>
      <c r="C413" s="249" t="s">
        <v>300</v>
      </c>
      <c r="D413" s="126">
        <f t="shared" si="139"/>
        <v>5</v>
      </c>
      <c r="E413" s="250" t="s">
        <v>748</v>
      </c>
      <c r="F413" s="250">
        <v>1</v>
      </c>
      <c r="G413" s="250">
        <v>1</v>
      </c>
      <c r="H413" s="250">
        <v>1</v>
      </c>
      <c r="I413" s="250">
        <v>1</v>
      </c>
      <c r="J413" s="87"/>
      <c r="K413" s="94"/>
      <c r="L413" s="94"/>
      <c r="M413" s="154">
        <f t="shared" si="158"/>
        <v>4</v>
      </c>
      <c r="N413">
        <v>1</v>
      </c>
      <c r="O413">
        <v>0</v>
      </c>
      <c r="P413">
        <v>4.5</v>
      </c>
      <c r="Q413">
        <v>9.75</v>
      </c>
      <c r="R413">
        <v>0</v>
      </c>
      <c r="S413">
        <v>3.75</v>
      </c>
      <c r="T413">
        <v>0</v>
      </c>
      <c r="U413">
        <v>0</v>
      </c>
      <c r="V413">
        <v>0</v>
      </c>
      <c r="W413">
        <v>0</v>
      </c>
      <c r="X413">
        <v>2</v>
      </c>
      <c r="Y413">
        <v>0</v>
      </c>
      <c r="Z413">
        <v>1</v>
      </c>
      <c r="AA413">
        <v>0</v>
      </c>
      <c r="AB413">
        <v>0</v>
      </c>
      <c r="AC413" s="139">
        <f t="shared" si="142"/>
        <v>1</v>
      </c>
      <c r="AD413" s="140">
        <f t="shared" si="143"/>
        <v>5.5</v>
      </c>
      <c r="AE413" s="141">
        <f t="shared" si="140"/>
        <v>0</v>
      </c>
      <c r="AF413" s="263">
        <f t="shared" si="141"/>
        <v>1</v>
      </c>
      <c r="AG413" s="265">
        <f t="shared" si="159"/>
        <v>2</v>
      </c>
      <c r="AI413" s="37">
        <f>IFERROR(IF(M413&gt;0,(N413*CONFIGURACAO!$C$20)+(O413*CONFIGURACAO!$C$21)+(P413*CONFIGURACAO!$C$22)+(Q413*CONFIGURACAO!$C$23)+(R413*CONFIGURACAO!$C$24),""),"")</f>
        <v>760</v>
      </c>
      <c r="AJ413" s="38">
        <f>IF(S413=0,0,IF(CONFIGURACAO!$C$15="SIM",(IF(S413&gt;CONFIGURACAO!$C$16,CONFIGURACAO!$C$16*CONFIGURACAO!$C$25,S413*CONFIGURACAO!$C$25)),'PI AREA  P75'!S413*CONFIGURACAO!$C$25))</f>
        <v>37.5</v>
      </c>
      <c r="AK413" s="38">
        <f>IF(T413=0,0,IF(CONFIGURACAO!$C$17="SIM",(IF(T413&gt;CONFIGURACAO!$C$18,CONFIGURACAO!$C$18*CONFIGURACAO!$C$26,T413*CONFIGURACAO!$C$26)),'PI AREA  P75'!T413*CONFIGURACAO!$C$26))</f>
        <v>0</v>
      </c>
      <c r="AL413" s="38">
        <f>IFERROR(IF(M413&gt;0,(U413*CONFIGURACAO!$C$29)+(V413*CONFIGURACAO!$C$30),""),"")</f>
        <v>0</v>
      </c>
      <c r="AM413" s="38">
        <f>IF(W413=0,0,IF(CONFIGURACAO!$C$41="SIM",(IF(W413&gt;CONFIGURACAO!$C$41,CONFIGURACAO!$C$41*CONFIGURACAO!$C$31,W413*CONFIGURACAO!$C$31)),'PI AREA  P75'!W413*CONFIGURACAO!$C$31))</f>
        <v>0</v>
      </c>
      <c r="AN413" s="38">
        <f>IF(X413=0,0,IF(CONFIGURACAO!$C$39="SIM",(IF(X413&gt;CONFIGURACAO!$C$40,CONFIGURACAO!$C$40*CONFIGURACAO!$C$32,X413*CONFIGURACAO!$C$32)),'PI AREA  P75'!X413*CONFIGURACAO!$C$32))</f>
        <v>50</v>
      </c>
      <c r="AO413" s="38">
        <f>IFERROR(IF(M413&gt;0,(Y413*CONFIGURACAO!$C$33)+(Z413*CONFIGURACAO!$C$34)+(AA413*CONFIGURACAO!$C$35)+(AB413*CONFIGURACAO!$C$36),""),"")</f>
        <v>50</v>
      </c>
      <c r="AP413" s="38">
        <f>IF(AA413=0,0,IF(CONFIGURACAO!$C$46="SIM",(IF(AA413&gt;CONFIGURACAO!$C$47,CONFIGURACAO!$C$47*CONFIGURACAO!$C$35,AA413*CONFIGURACAO!$C$35)),'PI AREA  P75'!AA413*CONFIGURACAO!$C$35))</f>
        <v>0</v>
      </c>
      <c r="AQ413" s="38">
        <f>IF(AB413=0,0,IF(CONFIGURACAO!$C$44="SIM",(IF(AB413&gt;CONFIGURACAO!$C$45,CONFIGURACAO!$C$45*CONFIGURACAO!$C$36,AB413*CONFIGURACAO!$C$36)),'PI AREA  P75'!AB413*CONFIGURACAO!$C$36))</f>
        <v>0</v>
      </c>
      <c r="AR413" s="38">
        <f t="shared" si="160"/>
        <v>897.5</v>
      </c>
      <c r="AS413" s="68">
        <f>IF(AR413="","",$AR413-(($AS$2/CONFIGURACAO!$C$6)*$M413))</f>
        <v>597.5</v>
      </c>
      <c r="AT413" s="73">
        <f t="shared" si="144"/>
        <v>3</v>
      </c>
      <c r="AU413" s="75">
        <f>IF(AR413="","",$AR413-(($AU$2/CONFIGURACAO!$C$6)*$M413))</f>
        <v>397.5</v>
      </c>
      <c r="AV413" s="76">
        <f t="shared" si="145"/>
        <v>4</v>
      </c>
      <c r="AW413" s="74">
        <f>IF(AR413="","",$AR413-(($AW$2/CONFIGURACAO!$C$6)*$M413))</f>
        <v>197.5</v>
      </c>
      <c r="AX413" s="72">
        <f t="shared" si="146"/>
        <v>5</v>
      </c>
      <c r="AZ413" s="39">
        <f t="shared" si="147"/>
        <v>8.4275861421374609E-2</v>
      </c>
      <c r="BA413" s="146">
        <f t="shared" si="148"/>
        <v>22</v>
      </c>
      <c r="BB413" s="146">
        <f t="shared" si="149"/>
        <v>276</v>
      </c>
      <c r="BC413" s="32">
        <f t="shared" si="150"/>
        <v>444</v>
      </c>
      <c r="BD413" s="148"/>
      <c r="BE413" s="40">
        <f t="shared" si="151"/>
        <v>3.7257824143070044E-2</v>
      </c>
      <c r="BF413" s="40">
        <f t="shared" si="152"/>
        <v>0</v>
      </c>
      <c r="BG413" s="40">
        <f t="shared" si="153"/>
        <v>0.11562178828365879</v>
      </c>
      <c r="BH413" s="40">
        <f t="shared" si="154"/>
        <v>0.39409862570735654</v>
      </c>
      <c r="BI413" s="40">
        <f t="shared" si="155"/>
        <v>0</v>
      </c>
      <c r="BJ413" s="40">
        <f t="shared" si="156"/>
        <v>0.34658040665434381</v>
      </c>
      <c r="BK413" s="40">
        <f t="shared" si="157"/>
        <v>0</v>
      </c>
      <c r="BL413">
        <v>0</v>
      </c>
      <c r="BM413">
        <v>0</v>
      </c>
      <c r="BN413">
        <v>0</v>
      </c>
      <c r="BO413">
        <v>2</v>
      </c>
      <c r="BP413">
        <v>0</v>
      </c>
      <c r="BQ413">
        <v>1</v>
      </c>
      <c r="BR413">
        <v>0</v>
      </c>
      <c r="BS413">
        <v>0</v>
      </c>
      <c r="BT413" s="42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</row>
    <row r="414" spans="1:134" s="32" customFormat="1" ht="17" thickBot="1" x14ac:dyDescent="0.25">
      <c r="A414" s="124" t="str">
        <f>CONFIGURACAO!$C$4</f>
        <v>AREA 21</v>
      </c>
      <c r="B414" s="125">
        <v>412</v>
      </c>
      <c r="C414" s="249" t="s">
        <v>300</v>
      </c>
      <c r="D414" s="126">
        <f t="shared" si="139"/>
        <v>6</v>
      </c>
      <c r="E414" s="250" t="s">
        <v>749</v>
      </c>
      <c r="F414" s="250">
        <v>1</v>
      </c>
      <c r="G414" s="250">
        <v>1</v>
      </c>
      <c r="H414" s="250">
        <v>1</v>
      </c>
      <c r="I414" s="250">
        <v>1</v>
      </c>
      <c r="J414" s="87"/>
      <c r="K414" s="94"/>
      <c r="L414" s="94"/>
      <c r="M414" s="154">
        <f t="shared" si="158"/>
        <v>4</v>
      </c>
      <c r="N414">
        <v>0</v>
      </c>
      <c r="O414">
        <v>2</v>
      </c>
      <c r="P414">
        <v>4.75</v>
      </c>
      <c r="Q414">
        <v>9</v>
      </c>
      <c r="R414">
        <v>0</v>
      </c>
      <c r="S414">
        <v>1.5</v>
      </c>
      <c r="T414">
        <v>0.75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 s="139">
        <f t="shared" si="142"/>
        <v>2</v>
      </c>
      <c r="AD414" s="140">
        <f t="shared" si="143"/>
        <v>6.75</v>
      </c>
      <c r="AE414" s="141">
        <f t="shared" si="140"/>
        <v>0</v>
      </c>
      <c r="AF414" s="263">
        <f t="shared" si="141"/>
        <v>0</v>
      </c>
      <c r="AG414" s="265">
        <f t="shared" si="159"/>
        <v>2</v>
      </c>
      <c r="AI414" s="37">
        <f>IFERROR(IF(M414&gt;0,(N414*CONFIGURACAO!$C$20)+(O414*CONFIGURACAO!$C$21)+(P414*CONFIGURACAO!$C$22)+(Q414*CONFIGURACAO!$C$23)+(R414*CONFIGURACAO!$C$24),""),"")</f>
        <v>805</v>
      </c>
      <c r="AJ414" s="38">
        <f>IF(S414=0,0,IF(CONFIGURACAO!$C$15="SIM",(IF(S414&gt;CONFIGURACAO!$C$16,CONFIGURACAO!$C$16*CONFIGURACAO!$C$25,S414*CONFIGURACAO!$C$25)),'PI AREA  P75'!S414*CONFIGURACAO!$C$25))</f>
        <v>15</v>
      </c>
      <c r="AK414" s="38">
        <f>IF(T414=0,0,IF(CONFIGURACAO!$C$17="SIM",(IF(T414&gt;CONFIGURACAO!$C$18,CONFIGURACAO!$C$18*CONFIGURACAO!$C$26,T414*CONFIGURACAO!$C$26)),'PI AREA  P75'!T414*CONFIGURACAO!$C$26))</f>
        <v>3.75</v>
      </c>
      <c r="AL414" s="38">
        <f>IFERROR(IF(M414&gt;0,(U414*CONFIGURACAO!$C$29)+(V414*CONFIGURACAO!$C$30),""),"")</f>
        <v>0</v>
      </c>
      <c r="AM414" s="38">
        <f>IF(W414=0,0,IF(CONFIGURACAO!$C$41="SIM",(IF(W414&gt;CONFIGURACAO!$C$41,CONFIGURACAO!$C$41*CONFIGURACAO!$C$31,W414*CONFIGURACAO!$C$31)),'PI AREA  P75'!W414*CONFIGURACAO!$C$31))</f>
        <v>0</v>
      </c>
      <c r="AN414" s="38">
        <f>IF(X414=0,0,IF(CONFIGURACAO!$C$39="SIM",(IF(X414&gt;CONFIGURACAO!$C$40,CONFIGURACAO!$C$40*CONFIGURACAO!$C$32,X414*CONFIGURACAO!$C$32)),'PI AREA  P75'!X414*CONFIGURACAO!$C$32))</f>
        <v>0</v>
      </c>
      <c r="AO414" s="38">
        <f>IFERROR(IF(M414&gt;0,(Y414*CONFIGURACAO!$C$33)+(Z414*CONFIGURACAO!$C$34)+(AA414*CONFIGURACAO!$C$35)+(AB414*CONFIGURACAO!$C$36),""),"")</f>
        <v>10</v>
      </c>
      <c r="AP414" s="38">
        <f>IF(AA414=0,0,IF(CONFIGURACAO!$C$46="SIM",(IF(AA414&gt;CONFIGURACAO!$C$47,CONFIGURACAO!$C$47*CONFIGURACAO!$C$35,AA414*CONFIGURACAO!$C$35)),'PI AREA  P75'!AA414*CONFIGURACAO!$C$35))</f>
        <v>0</v>
      </c>
      <c r="AQ414" s="38">
        <f>IF(AB414=0,0,IF(CONFIGURACAO!$C$44="SIM",(IF(AB414&gt;CONFIGURACAO!$C$45,CONFIGURACAO!$C$45*CONFIGURACAO!$C$36,AB414*CONFIGURACAO!$C$36)),'PI AREA  P75'!AB414*CONFIGURACAO!$C$36))</f>
        <v>10</v>
      </c>
      <c r="AR414" s="38">
        <f t="shared" si="160"/>
        <v>843.75</v>
      </c>
      <c r="AS414" s="68">
        <f>IF(AR414="","",$AR414-(($AS$2/CONFIGURACAO!$C$6)*$M414))</f>
        <v>543.75</v>
      </c>
      <c r="AT414" s="73">
        <f t="shared" si="144"/>
        <v>3</v>
      </c>
      <c r="AU414" s="75">
        <f>IF(AR414="","",$AR414-(($AU$2/CONFIGURACAO!$C$6)*$M414))</f>
        <v>343.75</v>
      </c>
      <c r="AV414" s="76">
        <f t="shared" si="145"/>
        <v>4</v>
      </c>
      <c r="AW414" s="74">
        <f>IF(AR414="","",$AR414-(($AW$2/CONFIGURACAO!$C$6)*$M414))</f>
        <v>143.75</v>
      </c>
      <c r="AX414" s="72">
        <f t="shared" si="146"/>
        <v>5</v>
      </c>
      <c r="AZ414" s="39">
        <f t="shared" si="147"/>
        <v>7.9228699804217081E-2</v>
      </c>
      <c r="BA414" s="146">
        <f t="shared" si="148"/>
        <v>19</v>
      </c>
      <c r="BB414" s="146">
        <f t="shared" si="149"/>
        <v>357</v>
      </c>
      <c r="BC414" s="32">
        <f t="shared" si="150"/>
        <v>473</v>
      </c>
      <c r="BD414" s="148"/>
      <c r="BE414" s="40">
        <f t="shared" si="151"/>
        <v>0</v>
      </c>
      <c r="BF414" s="40">
        <f t="shared" si="152"/>
        <v>7.716049382716049E-2</v>
      </c>
      <c r="BG414" s="40">
        <f t="shared" si="153"/>
        <v>0.12204522096608428</v>
      </c>
      <c r="BH414" s="40">
        <f t="shared" si="154"/>
        <v>0.36378334680679059</v>
      </c>
      <c r="BI414" s="40">
        <f t="shared" si="155"/>
        <v>0</v>
      </c>
      <c r="BJ414" s="40">
        <f t="shared" si="156"/>
        <v>0.13863216266173753</v>
      </c>
      <c r="BK414" s="40">
        <f t="shared" si="157"/>
        <v>0.1203852327447833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</v>
      </c>
      <c r="BT414" s="42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</row>
    <row r="415" spans="1:134" s="32" customFormat="1" ht="17" thickBot="1" x14ac:dyDescent="0.25">
      <c r="A415" s="124" t="str">
        <f>CONFIGURACAO!$C$4</f>
        <v>AREA 21</v>
      </c>
      <c r="B415" s="125">
        <v>413</v>
      </c>
      <c r="C415" s="249" t="s">
        <v>300</v>
      </c>
      <c r="D415" s="126">
        <f t="shared" si="139"/>
        <v>7</v>
      </c>
      <c r="E415" s="250" t="s">
        <v>750</v>
      </c>
      <c r="F415" s="250">
        <v>0</v>
      </c>
      <c r="G415" s="250">
        <v>1</v>
      </c>
      <c r="H415" s="250">
        <v>1</v>
      </c>
      <c r="I415" s="250">
        <v>1</v>
      </c>
      <c r="J415" s="87"/>
      <c r="K415" s="94"/>
      <c r="L415" s="94"/>
      <c r="M415" s="154">
        <f t="shared" si="158"/>
        <v>3</v>
      </c>
      <c r="N415">
        <v>2</v>
      </c>
      <c r="O415">
        <v>2.75</v>
      </c>
      <c r="P415">
        <v>3.5</v>
      </c>
      <c r="Q415">
        <v>0.75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s="139">
        <f t="shared" si="142"/>
        <v>4.75</v>
      </c>
      <c r="AD415" s="140">
        <f t="shared" si="143"/>
        <v>8.25</v>
      </c>
      <c r="AE415" s="141">
        <f t="shared" si="140"/>
        <v>0</v>
      </c>
      <c r="AF415" s="263">
        <f t="shared" si="141"/>
        <v>0</v>
      </c>
      <c r="AG415" s="265">
        <f t="shared" si="159"/>
        <v>4.75</v>
      </c>
      <c r="AI415" s="37">
        <f>IFERROR(IF(M415&gt;0,(N415*CONFIGURACAO!$C$20)+(O415*CONFIGURACAO!$C$21)+(P415*CONFIGURACAO!$C$22)+(Q415*CONFIGURACAO!$C$23)+(R415*CONFIGURACAO!$C$24),""),"")</f>
        <v>660</v>
      </c>
      <c r="AJ415" s="38">
        <f>IF(S415=0,0,IF(CONFIGURACAO!$C$15="SIM",(IF(S415&gt;CONFIGURACAO!$C$16,CONFIGURACAO!$C$16*CONFIGURACAO!$C$25,S415*CONFIGURACAO!$C$25)),'PI AREA  P75'!S415*CONFIGURACAO!$C$25))</f>
        <v>0</v>
      </c>
      <c r="AK415" s="38">
        <f>IF(T415=0,0,IF(CONFIGURACAO!$C$17="SIM",(IF(T415&gt;CONFIGURACAO!$C$18,CONFIGURACAO!$C$18*CONFIGURACAO!$C$26,T415*CONFIGURACAO!$C$26)),'PI AREA  P75'!T415*CONFIGURACAO!$C$26))</f>
        <v>0</v>
      </c>
      <c r="AL415" s="38">
        <f>IFERROR(IF(M415&gt;0,(U415*CONFIGURACAO!$C$29)+(V415*CONFIGURACAO!$C$30),""),"")</f>
        <v>0</v>
      </c>
      <c r="AM415" s="38">
        <f>IF(W415=0,0,IF(CONFIGURACAO!$C$41="SIM",(IF(W415&gt;CONFIGURACAO!$C$41,CONFIGURACAO!$C$41*CONFIGURACAO!$C$31,W415*CONFIGURACAO!$C$31)),'PI AREA  P75'!W415*CONFIGURACAO!$C$31))</f>
        <v>0</v>
      </c>
      <c r="AN415" s="38">
        <f>IF(X415=0,0,IF(CONFIGURACAO!$C$39="SIM",(IF(X415&gt;CONFIGURACAO!$C$40,CONFIGURACAO!$C$40*CONFIGURACAO!$C$32,X415*CONFIGURACAO!$C$32)),'PI AREA  P75'!X415*CONFIGURACAO!$C$32))</f>
        <v>0</v>
      </c>
      <c r="AO415" s="38">
        <f>IFERROR(IF(M415&gt;0,(Y415*CONFIGURACAO!$C$33)+(Z415*CONFIGURACAO!$C$34)+(AA415*CONFIGURACAO!$C$35)+(AB415*CONFIGURACAO!$C$36),""),"")</f>
        <v>0</v>
      </c>
      <c r="AP415" s="38">
        <f>IF(AA415=0,0,IF(CONFIGURACAO!$C$46="SIM",(IF(AA415&gt;CONFIGURACAO!$C$47,CONFIGURACAO!$C$47*CONFIGURACAO!$C$35,AA415*CONFIGURACAO!$C$35)),'PI AREA  P75'!AA415*CONFIGURACAO!$C$35))</f>
        <v>0</v>
      </c>
      <c r="AQ415" s="38">
        <f>IF(AB415=0,0,IF(CONFIGURACAO!$C$44="SIM",(IF(AB415&gt;CONFIGURACAO!$C$45,CONFIGURACAO!$C$45*CONFIGURACAO!$C$36,AB415*CONFIGURACAO!$C$36)),'PI AREA  P75'!AB415*CONFIGURACAO!$C$36))</f>
        <v>0</v>
      </c>
      <c r="AR415" s="38">
        <f t="shared" si="160"/>
        <v>660</v>
      </c>
      <c r="AS415" s="68">
        <f>IF(AR415="","",$AR415-(($AS$2/CONFIGURACAO!$C$6)*$M415))</f>
        <v>435</v>
      </c>
      <c r="AT415" s="73">
        <f t="shared" si="144"/>
        <v>3</v>
      </c>
      <c r="AU415" s="75">
        <f>IF(AR415="","",$AR415-(($AU$2/CONFIGURACAO!$C$6)*$M415))</f>
        <v>285</v>
      </c>
      <c r="AV415" s="76">
        <f t="shared" si="145"/>
        <v>4</v>
      </c>
      <c r="AW415" s="74">
        <f>IF(AR415="","",$AR415-(($AW$2/CONFIGURACAO!$C$6)*$M415))</f>
        <v>135</v>
      </c>
      <c r="AX415" s="72">
        <f t="shared" si="146"/>
        <v>5</v>
      </c>
      <c r="AZ415" s="39">
        <f t="shared" si="147"/>
        <v>6.1974449624632028E-2</v>
      </c>
      <c r="BA415" s="146">
        <f t="shared" si="148"/>
        <v>9</v>
      </c>
      <c r="BB415" s="146">
        <f t="shared" si="149"/>
        <v>694</v>
      </c>
      <c r="BC415" s="32">
        <f t="shared" si="150"/>
        <v>587</v>
      </c>
      <c r="BD415" s="148"/>
      <c r="BE415" s="40">
        <f t="shared" si="151"/>
        <v>7.4515648286140088E-2</v>
      </c>
      <c r="BF415" s="40">
        <f t="shared" si="152"/>
        <v>0.10609567901234568</v>
      </c>
      <c r="BG415" s="40">
        <f t="shared" si="153"/>
        <v>8.9928057553956844E-2</v>
      </c>
      <c r="BH415" s="40">
        <f t="shared" si="154"/>
        <v>3.0315278900565887E-2</v>
      </c>
      <c r="BI415" s="40">
        <f t="shared" si="155"/>
        <v>0</v>
      </c>
      <c r="BJ415" s="40">
        <f t="shared" si="156"/>
        <v>0</v>
      </c>
      <c r="BK415" s="40">
        <f t="shared" si="157"/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 s="42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</row>
    <row r="416" spans="1:134" s="32" customFormat="1" ht="17" thickBot="1" x14ac:dyDescent="0.25">
      <c r="A416" s="124" t="str">
        <f>CONFIGURACAO!$C$4</f>
        <v>AREA 21</v>
      </c>
      <c r="B416" s="125">
        <v>414</v>
      </c>
      <c r="C416" s="249" t="s">
        <v>300</v>
      </c>
      <c r="D416" s="126">
        <f t="shared" si="139"/>
        <v>8</v>
      </c>
      <c r="E416" s="250" t="s">
        <v>751</v>
      </c>
      <c r="F416" s="250">
        <v>1</v>
      </c>
      <c r="G416" s="250">
        <v>1</v>
      </c>
      <c r="H416" s="250">
        <v>1</v>
      </c>
      <c r="I416" s="250">
        <v>1</v>
      </c>
      <c r="J416" s="87"/>
      <c r="K416" s="94"/>
      <c r="L416" s="94"/>
      <c r="M416" s="154">
        <f t="shared" si="158"/>
        <v>4</v>
      </c>
      <c r="N416">
        <v>1</v>
      </c>
      <c r="O416">
        <v>3</v>
      </c>
      <c r="P416">
        <v>10</v>
      </c>
      <c r="Q416">
        <v>2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 s="139">
        <f t="shared" si="142"/>
        <v>4</v>
      </c>
      <c r="AD416" s="140">
        <f t="shared" si="143"/>
        <v>14</v>
      </c>
      <c r="AE416" s="141">
        <f t="shared" si="140"/>
        <v>0</v>
      </c>
      <c r="AF416" s="263">
        <f t="shared" si="141"/>
        <v>0</v>
      </c>
      <c r="AG416" s="265">
        <f t="shared" si="159"/>
        <v>4</v>
      </c>
      <c r="AI416" s="37">
        <f>IFERROR(IF(M416&gt;0,(N416*CONFIGURACAO!$C$20)+(O416*CONFIGURACAO!$C$21)+(P416*CONFIGURACAO!$C$22)+(Q416*CONFIGURACAO!$C$23)+(R416*CONFIGURACAO!$C$24),""),"")</f>
        <v>1020</v>
      </c>
      <c r="AJ416" s="38">
        <f>IF(S416=0,0,IF(CONFIGURACAO!$C$15="SIM",(IF(S416&gt;CONFIGURACAO!$C$16,CONFIGURACAO!$C$16*CONFIGURACAO!$C$25,S416*CONFIGURACAO!$C$25)),'PI AREA  P75'!S416*CONFIGURACAO!$C$25))</f>
        <v>10</v>
      </c>
      <c r="AK416" s="38">
        <f>IF(T416=0,0,IF(CONFIGURACAO!$C$17="SIM",(IF(T416&gt;CONFIGURACAO!$C$18,CONFIGURACAO!$C$18*CONFIGURACAO!$C$26,T416*CONFIGURACAO!$C$26)),'PI AREA  P75'!T416*CONFIGURACAO!$C$26))</f>
        <v>0</v>
      </c>
      <c r="AL416" s="38">
        <f>IFERROR(IF(M416&gt;0,(U416*CONFIGURACAO!$C$29)+(V416*CONFIGURACAO!$C$30),""),"")</f>
        <v>0</v>
      </c>
      <c r="AM416" s="38">
        <f>IF(W416=0,0,IF(CONFIGURACAO!$C$41="SIM",(IF(W416&gt;CONFIGURACAO!$C$41,CONFIGURACAO!$C$41*CONFIGURACAO!$C$31,W416*CONFIGURACAO!$C$31)),'PI AREA  P75'!W416*CONFIGURACAO!$C$31))</f>
        <v>0</v>
      </c>
      <c r="AN416" s="38">
        <f>IF(X416=0,0,IF(CONFIGURACAO!$C$39="SIM",(IF(X416&gt;CONFIGURACAO!$C$40,CONFIGURACAO!$C$40*CONFIGURACAO!$C$32,X416*CONFIGURACAO!$C$32)),'PI AREA  P75'!X416*CONFIGURACAO!$C$32))</f>
        <v>0</v>
      </c>
      <c r="AO416" s="38">
        <f>IFERROR(IF(M416&gt;0,(Y416*CONFIGURACAO!$C$33)+(Z416*CONFIGURACAO!$C$34)+(AA416*CONFIGURACAO!$C$35)+(AB416*CONFIGURACAO!$C$36),""),"")</f>
        <v>0</v>
      </c>
      <c r="AP416" s="38">
        <f>IF(AA416=0,0,IF(CONFIGURACAO!$C$46="SIM",(IF(AA416&gt;CONFIGURACAO!$C$47,CONFIGURACAO!$C$47*CONFIGURACAO!$C$35,AA416*CONFIGURACAO!$C$35)),'PI AREA  P75'!AA416*CONFIGURACAO!$C$35))</f>
        <v>0</v>
      </c>
      <c r="AQ416" s="38">
        <f>IF(AB416=0,0,IF(CONFIGURACAO!$C$44="SIM",(IF(AB416&gt;CONFIGURACAO!$C$45,CONFIGURACAO!$C$45*CONFIGURACAO!$C$36,AB416*CONFIGURACAO!$C$36)),'PI AREA  P75'!AB416*CONFIGURACAO!$C$36))</f>
        <v>0</v>
      </c>
      <c r="AR416" s="38">
        <f t="shared" si="160"/>
        <v>1030</v>
      </c>
      <c r="AS416" s="68">
        <f>IF(AR416="","",$AR416-(($AS$2/CONFIGURACAO!$C$6)*$M416))</f>
        <v>730</v>
      </c>
      <c r="AT416" s="73">
        <f t="shared" si="144"/>
        <v>3</v>
      </c>
      <c r="AU416" s="75">
        <f>IF(AR416="","",$AR416-(($AU$2/CONFIGURACAO!$C$6)*$M416))</f>
        <v>530</v>
      </c>
      <c r="AV416" s="76">
        <f t="shared" si="145"/>
        <v>4</v>
      </c>
      <c r="AW416" s="74">
        <f>IF(AR416="","",$AR416-(($AW$2/CONFIGURACAO!$C$6)*$M416))</f>
        <v>330</v>
      </c>
      <c r="AX416" s="72">
        <f t="shared" si="146"/>
        <v>5</v>
      </c>
      <c r="AZ416" s="39">
        <f t="shared" si="147"/>
        <v>9.6717701686925728E-2</v>
      </c>
      <c r="BA416" s="146">
        <f t="shared" si="148"/>
        <v>17</v>
      </c>
      <c r="BB416" s="146">
        <f t="shared" si="149"/>
        <v>420</v>
      </c>
      <c r="BC416" s="32">
        <f t="shared" si="150"/>
        <v>381</v>
      </c>
      <c r="BD416" s="148"/>
      <c r="BE416" s="40">
        <f t="shared" si="151"/>
        <v>3.7257824143070044E-2</v>
      </c>
      <c r="BF416" s="40">
        <f t="shared" si="152"/>
        <v>0.11574074074074073</v>
      </c>
      <c r="BG416" s="40">
        <f t="shared" si="153"/>
        <v>0.25693730729701952</v>
      </c>
      <c r="BH416" s="40">
        <f t="shared" si="154"/>
        <v>8.084074373484236E-2</v>
      </c>
      <c r="BI416" s="40">
        <f t="shared" si="155"/>
        <v>0</v>
      </c>
      <c r="BJ416" s="40">
        <f t="shared" si="156"/>
        <v>9.2421441774491686E-2</v>
      </c>
      <c r="BK416" s="40">
        <f t="shared" si="157"/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 s="42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</row>
    <row r="417" spans="1:134" s="32" customFormat="1" ht="17" thickBot="1" x14ac:dyDescent="0.25">
      <c r="A417" s="124" t="str">
        <f>CONFIGURACAO!$C$4</f>
        <v>AREA 21</v>
      </c>
      <c r="B417" s="125">
        <v>415</v>
      </c>
      <c r="C417" s="249" t="s">
        <v>300</v>
      </c>
      <c r="D417" s="126">
        <f t="shared" si="139"/>
        <v>9</v>
      </c>
      <c r="E417" s="250" t="s">
        <v>752</v>
      </c>
      <c r="F417" s="250">
        <v>1</v>
      </c>
      <c r="G417" s="250">
        <v>1</v>
      </c>
      <c r="H417" s="250">
        <v>1</v>
      </c>
      <c r="I417" s="250">
        <v>1</v>
      </c>
      <c r="J417" s="87"/>
      <c r="K417" s="94"/>
      <c r="L417" s="94"/>
      <c r="M417" s="154">
        <f t="shared" si="158"/>
        <v>4</v>
      </c>
      <c r="N417">
        <v>0</v>
      </c>
      <c r="O417">
        <v>3</v>
      </c>
      <c r="P417">
        <v>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s="139">
        <f t="shared" si="142"/>
        <v>3</v>
      </c>
      <c r="AD417" s="140">
        <f t="shared" si="143"/>
        <v>9</v>
      </c>
      <c r="AE417" s="141">
        <f t="shared" si="140"/>
        <v>0</v>
      </c>
      <c r="AF417" s="263">
        <f t="shared" si="141"/>
        <v>0</v>
      </c>
      <c r="AG417" s="265">
        <f t="shared" si="159"/>
        <v>3</v>
      </c>
      <c r="AI417" s="37">
        <f>IFERROR(IF(M417&gt;0,(N417*CONFIGURACAO!$C$20)+(O417*CONFIGURACAO!$C$21)+(P417*CONFIGURACAO!$C$22)+(Q417*CONFIGURACAO!$C$23)+(R417*CONFIGURACAO!$C$24),""),"")</f>
        <v>600</v>
      </c>
      <c r="AJ417" s="38">
        <f>IF(S417=0,0,IF(CONFIGURACAO!$C$15="SIM",(IF(S417&gt;CONFIGURACAO!$C$16,CONFIGURACAO!$C$16*CONFIGURACAO!$C$25,S417*CONFIGURACAO!$C$25)),'PI AREA  P75'!S417*CONFIGURACAO!$C$25))</f>
        <v>0</v>
      </c>
      <c r="AK417" s="38">
        <f>IF(T417=0,0,IF(CONFIGURACAO!$C$17="SIM",(IF(T417&gt;CONFIGURACAO!$C$18,CONFIGURACAO!$C$18*CONFIGURACAO!$C$26,T417*CONFIGURACAO!$C$26)),'PI AREA  P75'!T417*CONFIGURACAO!$C$26))</f>
        <v>0</v>
      </c>
      <c r="AL417" s="38">
        <f>IFERROR(IF(M417&gt;0,(U417*CONFIGURACAO!$C$29)+(V417*CONFIGURACAO!$C$30),""),"")</f>
        <v>0</v>
      </c>
      <c r="AM417" s="38">
        <f>IF(W417=0,0,IF(CONFIGURACAO!$C$41="SIM",(IF(W417&gt;CONFIGURACAO!$C$41,CONFIGURACAO!$C$41*CONFIGURACAO!$C$31,W417*CONFIGURACAO!$C$31)),'PI AREA  P75'!W417*CONFIGURACAO!$C$31))</f>
        <v>0</v>
      </c>
      <c r="AN417" s="38">
        <f>IF(X417=0,0,IF(CONFIGURACAO!$C$39="SIM",(IF(X417&gt;CONFIGURACAO!$C$40,CONFIGURACAO!$C$40*CONFIGURACAO!$C$32,X417*CONFIGURACAO!$C$32)),'PI AREA  P75'!X417*CONFIGURACAO!$C$32))</f>
        <v>0</v>
      </c>
      <c r="AO417" s="38">
        <f>IFERROR(IF(M417&gt;0,(Y417*CONFIGURACAO!$C$33)+(Z417*CONFIGURACAO!$C$34)+(AA417*CONFIGURACAO!$C$35)+(AB417*CONFIGURACAO!$C$36),""),"")</f>
        <v>0</v>
      </c>
      <c r="AP417" s="38">
        <f>IF(AA417=0,0,IF(CONFIGURACAO!$C$46="SIM",(IF(AA417&gt;CONFIGURACAO!$C$47,CONFIGURACAO!$C$47*CONFIGURACAO!$C$35,AA417*CONFIGURACAO!$C$35)),'PI AREA  P75'!AA417*CONFIGURACAO!$C$35))</f>
        <v>0</v>
      </c>
      <c r="AQ417" s="38">
        <f>IF(AB417=0,0,IF(CONFIGURACAO!$C$44="SIM",(IF(AB417&gt;CONFIGURACAO!$C$45,CONFIGURACAO!$C$45*CONFIGURACAO!$C$36,AB417*CONFIGURACAO!$C$36)),'PI AREA  P75'!AB417*CONFIGURACAO!$C$36))</f>
        <v>0</v>
      </c>
      <c r="AR417" s="38">
        <f t="shared" si="160"/>
        <v>600</v>
      </c>
      <c r="AS417" s="68">
        <f>IF(AR417="","",$AR417-(($AS$2/CONFIGURACAO!$C$6)*$M417))</f>
        <v>300</v>
      </c>
      <c r="AT417" s="73">
        <f t="shared" si="144"/>
        <v>3</v>
      </c>
      <c r="AU417" s="75">
        <f>IF(AR417="","",$AR417-(($AU$2/CONFIGURACAO!$C$6)*$M417))</f>
        <v>100</v>
      </c>
      <c r="AV417" s="76">
        <f t="shared" si="145"/>
        <v>4</v>
      </c>
      <c r="AW417" s="74">
        <f>IF(AR417="","",$AR417-(($AW$2/CONFIGURACAO!$C$6)*$M417))</f>
        <v>-100</v>
      </c>
      <c r="AX417" s="72" t="str">
        <f t="shared" si="146"/>
        <v>NAO</v>
      </c>
      <c r="AZ417" s="39">
        <f t="shared" si="147"/>
        <v>5.6340408749665477E-2</v>
      </c>
      <c r="BA417" s="146">
        <f t="shared" si="148"/>
        <v>9</v>
      </c>
      <c r="BB417" s="146">
        <f t="shared" si="149"/>
        <v>694</v>
      </c>
      <c r="BC417" s="32">
        <f t="shared" si="150"/>
        <v>624</v>
      </c>
      <c r="BD417" s="148"/>
      <c r="BE417" s="40">
        <f t="shared" si="151"/>
        <v>0</v>
      </c>
      <c r="BF417" s="40">
        <f t="shared" si="152"/>
        <v>0.11574074074074073</v>
      </c>
      <c r="BG417" s="40">
        <f t="shared" si="153"/>
        <v>0.1541623843782117</v>
      </c>
      <c r="BH417" s="40">
        <f t="shared" si="154"/>
        <v>0</v>
      </c>
      <c r="BI417" s="40">
        <f t="shared" si="155"/>
        <v>0</v>
      </c>
      <c r="BJ417" s="40">
        <f t="shared" si="156"/>
        <v>0</v>
      </c>
      <c r="BK417" s="40">
        <f t="shared" si="157"/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 s="42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</row>
    <row r="418" spans="1:134" s="32" customFormat="1" ht="17" thickBot="1" x14ac:dyDescent="0.25">
      <c r="A418" s="124" t="str">
        <f>CONFIGURACAO!$C$4</f>
        <v>AREA 21</v>
      </c>
      <c r="B418" s="125">
        <v>416</v>
      </c>
      <c r="C418" s="249" t="s">
        <v>300</v>
      </c>
      <c r="D418" s="126">
        <f t="shared" si="139"/>
        <v>10</v>
      </c>
      <c r="E418" s="250" t="s">
        <v>753</v>
      </c>
      <c r="F418" s="250">
        <v>0</v>
      </c>
      <c r="G418" s="250">
        <v>0</v>
      </c>
      <c r="H418" s="250">
        <v>1</v>
      </c>
      <c r="I418" s="250">
        <v>1</v>
      </c>
      <c r="J418" s="87"/>
      <c r="K418" s="94"/>
      <c r="L418" s="94"/>
      <c r="M418" s="154">
        <f t="shared" si="158"/>
        <v>2</v>
      </c>
      <c r="N418">
        <v>0</v>
      </c>
      <c r="O418">
        <v>1</v>
      </c>
      <c r="P418">
        <v>2.5</v>
      </c>
      <c r="Q418">
        <v>4.25</v>
      </c>
      <c r="R418">
        <v>0</v>
      </c>
      <c r="S418">
        <v>3.75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 s="139">
        <f t="shared" si="142"/>
        <v>1</v>
      </c>
      <c r="AD418" s="140">
        <f t="shared" si="143"/>
        <v>3.5</v>
      </c>
      <c r="AE418" s="141">
        <f t="shared" si="140"/>
        <v>0</v>
      </c>
      <c r="AF418" s="263">
        <f t="shared" si="141"/>
        <v>0</v>
      </c>
      <c r="AG418" s="265">
        <f t="shared" si="159"/>
        <v>1</v>
      </c>
      <c r="AI418" s="37">
        <f>IFERROR(IF(M418&gt;0,(N418*CONFIGURACAO!$C$20)+(O418*CONFIGURACAO!$C$21)+(P418*CONFIGURACAO!$C$22)+(Q418*CONFIGURACAO!$C$23)+(R418*CONFIGURACAO!$C$24),""),"")</f>
        <v>400</v>
      </c>
      <c r="AJ418" s="38">
        <f>IF(S418=0,0,IF(CONFIGURACAO!$C$15="SIM",(IF(S418&gt;CONFIGURACAO!$C$16,CONFIGURACAO!$C$16*CONFIGURACAO!$C$25,S418*CONFIGURACAO!$C$25)),'PI AREA  P75'!S418*CONFIGURACAO!$C$25))</f>
        <v>37.5</v>
      </c>
      <c r="AK418" s="38">
        <f>IF(T418=0,0,IF(CONFIGURACAO!$C$17="SIM",(IF(T418&gt;CONFIGURACAO!$C$18,CONFIGURACAO!$C$18*CONFIGURACAO!$C$26,T418*CONFIGURACAO!$C$26)),'PI AREA  P75'!T418*CONFIGURACAO!$C$26))</f>
        <v>0</v>
      </c>
      <c r="AL418" s="38">
        <f>IFERROR(IF(M418&gt;0,(U418*CONFIGURACAO!$C$29)+(V418*CONFIGURACAO!$C$30),""),"")</f>
        <v>0</v>
      </c>
      <c r="AM418" s="38">
        <f>IF(W418=0,0,IF(CONFIGURACAO!$C$41="SIM",(IF(W418&gt;CONFIGURACAO!$C$41,CONFIGURACAO!$C$41*CONFIGURACAO!$C$31,W418*CONFIGURACAO!$C$31)),'PI AREA  P75'!W418*CONFIGURACAO!$C$31))</f>
        <v>0</v>
      </c>
      <c r="AN418" s="38">
        <f>IF(X418=0,0,IF(CONFIGURACAO!$C$39="SIM",(IF(X418&gt;CONFIGURACAO!$C$40,CONFIGURACAO!$C$40*CONFIGURACAO!$C$32,X418*CONFIGURACAO!$C$32)),'PI AREA  P75'!X418*CONFIGURACAO!$C$32))</f>
        <v>0</v>
      </c>
      <c r="AO418" s="38">
        <f>IFERROR(IF(M418&gt;0,(Y418*CONFIGURACAO!$C$33)+(Z418*CONFIGURACAO!$C$34)+(AA418*CONFIGURACAO!$C$35)+(AB418*CONFIGURACAO!$C$36),""),"")</f>
        <v>0</v>
      </c>
      <c r="AP418" s="38">
        <f>IF(AA418=0,0,IF(CONFIGURACAO!$C$46="SIM",(IF(AA418&gt;CONFIGURACAO!$C$47,CONFIGURACAO!$C$47*CONFIGURACAO!$C$35,AA418*CONFIGURACAO!$C$35)),'PI AREA  P75'!AA418*CONFIGURACAO!$C$35))</f>
        <v>0</v>
      </c>
      <c r="AQ418" s="38">
        <f>IF(AB418=0,0,IF(CONFIGURACAO!$C$44="SIM",(IF(AB418&gt;CONFIGURACAO!$C$45,CONFIGURACAO!$C$45*CONFIGURACAO!$C$36,AB418*CONFIGURACAO!$C$36)),'PI AREA  P75'!AB418*CONFIGURACAO!$C$36))</f>
        <v>0</v>
      </c>
      <c r="AR418" s="38">
        <f t="shared" si="160"/>
        <v>437.5</v>
      </c>
      <c r="AS418" s="68">
        <f>IF(AR418="","",$AR418-(($AS$2/CONFIGURACAO!$C$6)*$M418))</f>
        <v>287.5</v>
      </c>
      <c r="AT418" s="73">
        <f t="shared" si="144"/>
        <v>3</v>
      </c>
      <c r="AU418" s="75">
        <f>IF(AR418="","",$AR418-(($AU$2/CONFIGURACAO!$C$6)*$M418))</f>
        <v>187.5</v>
      </c>
      <c r="AV418" s="76">
        <f t="shared" si="145"/>
        <v>4</v>
      </c>
      <c r="AW418" s="74">
        <f>IF(AR418="","",$AR418-(($AW$2/CONFIGURACAO!$C$6)*$M418))</f>
        <v>87.5</v>
      </c>
      <c r="AX418" s="72">
        <f t="shared" si="146"/>
        <v>5</v>
      </c>
      <c r="AZ418" s="39">
        <f t="shared" si="147"/>
        <v>4.1081548046631083E-2</v>
      </c>
      <c r="BA418" s="146">
        <f t="shared" si="148"/>
        <v>11.5</v>
      </c>
      <c r="BB418" s="146">
        <f t="shared" si="149"/>
        <v>608</v>
      </c>
      <c r="BC418" s="32">
        <f t="shared" si="150"/>
        <v>738</v>
      </c>
      <c r="BD418" s="148"/>
      <c r="BE418" s="40">
        <f t="shared" si="151"/>
        <v>0</v>
      </c>
      <c r="BF418" s="40">
        <f t="shared" si="152"/>
        <v>3.8580246913580245E-2</v>
      </c>
      <c r="BG418" s="40">
        <f t="shared" si="153"/>
        <v>6.4234326824254881E-2</v>
      </c>
      <c r="BH418" s="40">
        <f t="shared" si="154"/>
        <v>0.17178658043654002</v>
      </c>
      <c r="BI418" s="40">
        <f t="shared" si="155"/>
        <v>0</v>
      </c>
      <c r="BJ418" s="40">
        <f t="shared" si="156"/>
        <v>0.34658040665434381</v>
      </c>
      <c r="BK418" s="40">
        <f t="shared" si="157"/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 s="42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</row>
    <row r="419" spans="1:134" s="32" customFormat="1" ht="17" thickBot="1" x14ac:dyDescent="0.25">
      <c r="A419" s="124" t="str">
        <f>CONFIGURACAO!$C$4</f>
        <v>AREA 21</v>
      </c>
      <c r="B419" s="125">
        <v>417</v>
      </c>
      <c r="C419" s="249" t="s">
        <v>300</v>
      </c>
      <c r="D419" s="126">
        <f t="shared" si="139"/>
        <v>11</v>
      </c>
      <c r="E419" s="250" t="s">
        <v>754</v>
      </c>
      <c r="F419" s="250">
        <v>1</v>
      </c>
      <c r="G419" s="250">
        <v>1</v>
      </c>
      <c r="H419" s="250">
        <v>1</v>
      </c>
      <c r="I419" s="250">
        <v>1</v>
      </c>
      <c r="J419" s="87"/>
      <c r="K419" s="94"/>
      <c r="L419" s="94"/>
      <c r="M419" s="154">
        <f t="shared" si="158"/>
        <v>4</v>
      </c>
      <c r="N419">
        <v>6.5</v>
      </c>
      <c r="O419">
        <v>13.5</v>
      </c>
      <c r="P419">
        <v>12</v>
      </c>
      <c r="Q419">
        <v>11.5</v>
      </c>
      <c r="R419">
        <v>3.75</v>
      </c>
      <c r="S419">
        <v>1.5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 s="139">
        <f t="shared" si="142"/>
        <v>20</v>
      </c>
      <c r="AD419" s="140">
        <f t="shared" si="143"/>
        <v>32</v>
      </c>
      <c r="AE419" s="141">
        <f t="shared" si="140"/>
        <v>0</v>
      </c>
      <c r="AF419" s="263">
        <f t="shared" si="141"/>
        <v>0</v>
      </c>
      <c r="AG419" s="265">
        <f t="shared" si="159"/>
        <v>20</v>
      </c>
      <c r="AI419" s="37">
        <f>IFERROR(IF(M419&gt;0,(N419*CONFIGURACAO!$C$20)+(O419*CONFIGURACAO!$C$21)+(P419*CONFIGURACAO!$C$22)+(Q419*CONFIGURACAO!$C$23)+(R419*CONFIGURACAO!$C$24),""),"")</f>
        <v>2985</v>
      </c>
      <c r="AJ419" s="38">
        <f>IF(S419=0,0,IF(CONFIGURACAO!$C$15="SIM",(IF(S419&gt;CONFIGURACAO!$C$16,CONFIGURACAO!$C$16*CONFIGURACAO!$C$25,S419*CONFIGURACAO!$C$25)),'PI AREA  P75'!S419*CONFIGURACAO!$C$25))</f>
        <v>15</v>
      </c>
      <c r="AK419" s="38">
        <f>IF(T419=0,0,IF(CONFIGURACAO!$C$17="SIM",(IF(T419&gt;CONFIGURACAO!$C$18,CONFIGURACAO!$C$18*CONFIGURACAO!$C$26,T419*CONFIGURACAO!$C$26)),'PI AREA  P75'!T419*CONFIGURACAO!$C$26))</f>
        <v>5</v>
      </c>
      <c r="AL419" s="38">
        <f>IFERROR(IF(M419&gt;0,(U419*CONFIGURACAO!$C$29)+(V419*CONFIGURACAO!$C$30),""),"")</f>
        <v>0</v>
      </c>
      <c r="AM419" s="38">
        <f>IF(W419=0,0,IF(CONFIGURACAO!$C$41="SIM",(IF(W419&gt;CONFIGURACAO!$C$41,CONFIGURACAO!$C$41*CONFIGURACAO!$C$31,W419*CONFIGURACAO!$C$31)),'PI AREA  P75'!W419*CONFIGURACAO!$C$31))</f>
        <v>0</v>
      </c>
      <c r="AN419" s="38">
        <f>IF(X419=0,0,IF(CONFIGURACAO!$C$39="SIM",(IF(X419&gt;CONFIGURACAO!$C$40,CONFIGURACAO!$C$40*CONFIGURACAO!$C$32,X419*CONFIGURACAO!$C$32)),'PI AREA  P75'!X419*CONFIGURACAO!$C$32))</f>
        <v>0</v>
      </c>
      <c r="AO419" s="38">
        <f>IFERROR(IF(M419&gt;0,(Y419*CONFIGURACAO!$C$33)+(Z419*CONFIGURACAO!$C$34)+(AA419*CONFIGURACAO!$C$35)+(AB419*CONFIGURACAO!$C$36),""),"")</f>
        <v>0</v>
      </c>
      <c r="AP419" s="38">
        <f>IF(AA419=0,0,IF(CONFIGURACAO!$C$46="SIM",(IF(AA419&gt;CONFIGURACAO!$C$47,CONFIGURACAO!$C$47*CONFIGURACAO!$C$35,AA419*CONFIGURACAO!$C$35)),'PI AREA  P75'!AA419*CONFIGURACAO!$C$35))</f>
        <v>0</v>
      </c>
      <c r="AQ419" s="38">
        <f>IF(AB419=0,0,IF(CONFIGURACAO!$C$44="SIM",(IF(AB419&gt;CONFIGURACAO!$C$45,CONFIGURACAO!$C$45*CONFIGURACAO!$C$36,AB419*CONFIGURACAO!$C$36)),'PI AREA  P75'!AB419*CONFIGURACAO!$C$36))</f>
        <v>0</v>
      </c>
      <c r="AR419" s="38">
        <f t="shared" si="160"/>
        <v>3005</v>
      </c>
      <c r="AS419" s="68">
        <f>IF(AR419="","",$AR419-(($AS$2/CONFIGURACAO!$C$6)*$M419))</f>
        <v>2705</v>
      </c>
      <c r="AT419" s="73">
        <f t="shared" si="144"/>
        <v>3</v>
      </c>
      <c r="AU419" s="75">
        <f>IF(AR419="","",$AR419-(($AU$2/CONFIGURACAO!$C$6)*$M419))</f>
        <v>2505</v>
      </c>
      <c r="AV419" s="76">
        <f t="shared" si="145"/>
        <v>4</v>
      </c>
      <c r="AW419" s="74">
        <f>IF(AR419="","",$AR419-(($AW$2/CONFIGURACAO!$C$6)*$M419))</f>
        <v>2305</v>
      </c>
      <c r="AX419" s="72">
        <f t="shared" si="146"/>
        <v>5</v>
      </c>
      <c r="AZ419" s="39">
        <f t="shared" si="147"/>
        <v>0.28217154715457465</v>
      </c>
      <c r="BA419" s="146">
        <f t="shared" si="148"/>
        <v>49.75</v>
      </c>
      <c r="BB419" s="146">
        <f t="shared" si="149"/>
        <v>41</v>
      </c>
      <c r="BC419" s="32">
        <f t="shared" si="150"/>
        <v>46</v>
      </c>
      <c r="BD419" s="148"/>
      <c r="BE419" s="40">
        <f t="shared" si="151"/>
        <v>0.24217585692995527</v>
      </c>
      <c r="BF419" s="40">
        <f t="shared" si="152"/>
        <v>0.52083333333333326</v>
      </c>
      <c r="BG419" s="40">
        <f t="shared" si="153"/>
        <v>0.3083247687564234</v>
      </c>
      <c r="BH419" s="40">
        <f t="shared" si="154"/>
        <v>0.46483427647534359</v>
      </c>
      <c r="BI419" s="40">
        <f t="shared" si="155"/>
        <v>0.39978678038379534</v>
      </c>
      <c r="BJ419" s="40">
        <f t="shared" si="156"/>
        <v>0.13863216266173753</v>
      </c>
      <c r="BK419" s="40">
        <f t="shared" si="157"/>
        <v>0.16051364365971107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 s="42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</row>
    <row r="420" spans="1:134" s="32" customFormat="1" ht="17" thickBot="1" x14ac:dyDescent="0.25">
      <c r="A420" s="124" t="str">
        <f>CONFIGURACAO!$C$4</f>
        <v>AREA 21</v>
      </c>
      <c r="B420" s="125">
        <v>418</v>
      </c>
      <c r="C420" s="249" t="s">
        <v>300</v>
      </c>
      <c r="D420" s="126">
        <f t="shared" si="139"/>
        <v>12</v>
      </c>
      <c r="E420" s="250" t="s">
        <v>755</v>
      </c>
      <c r="F420" s="250">
        <v>1</v>
      </c>
      <c r="G420" s="250">
        <v>1</v>
      </c>
      <c r="H420" s="250">
        <v>1</v>
      </c>
      <c r="I420" s="250">
        <v>1</v>
      </c>
      <c r="J420" s="87"/>
      <c r="K420" s="94"/>
      <c r="L420" s="94"/>
      <c r="M420" s="154">
        <f t="shared" si="158"/>
        <v>4</v>
      </c>
      <c r="N420">
        <v>2.75</v>
      </c>
      <c r="O420">
        <v>4.75</v>
      </c>
      <c r="P420">
        <v>4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s="139">
        <f t="shared" si="142"/>
        <v>7.5</v>
      </c>
      <c r="AD420" s="140">
        <f t="shared" si="143"/>
        <v>11.5</v>
      </c>
      <c r="AE420" s="141">
        <f t="shared" si="140"/>
        <v>0</v>
      </c>
      <c r="AF420" s="263">
        <f t="shared" si="141"/>
        <v>0</v>
      </c>
      <c r="AG420" s="265">
        <f t="shared" si="159"/>
        <v>7.5</v>
      </c>
      <c r="AI420" s="37">
        <f>IFERROR(IF(M420&gt;0,(N420*CONFIGURACAO!$C$20)+(O420*CONFIGURACAO!$C$21)+(P420*CONFIGURACAO!$C$22)+(Q420*CONFIGURACAO!$C$23)+(R420*CONFIGURACAO!$C$24),""),"")</f>
        <v>935</v>
      </c>
      <c r="AJ420" s="38">
        <f>IF(S420=0,0,IF(CONFIGURACAO!$C$15="SIM",(IF(S420&gt;CONFIGURACAO!$C$16,CONFIGURACAO!$C$16*CONFIGURACAO!$C$25,S420*CONFIGURACAO!$C$25)),'PI AREA  P75'!S420*CONFIGURACAO!$C$25))</f>
        <v>0</v>
      </c>
      <c r="AK420" s="38">
        <f>IF(T420=0,0,IF(CONFIGURACAO!$C$17="SIM",(IF(T420&gt;CONFIGURACAO!$C$18,CONFIGURACAO!$C$18*CONFIGURACAO!$C$26,T420*CONFIGURACAO!$C$26)),'PI AREA  P75'!T420*CONFIGURACAO!$C$26))</f>
        <v>0</v>
      </c>
      <c r="AL420" s="38">
        <f>IFERROR(IF(M420&gt;0,(U420*CONFIGURACAO!$C$29)+(V420*CONFIGURACAO!$C$30),""),"")</f>
        <v>0</v>
      </c>
      <c r="AM420" s="38">
        <f>IF(W420=0,0,IF(CONFIGURACAO!$C$41="SIM",(IF(W420&gt;CONFIGURACAO!$C$41,CONFIGURACAO!$C$41*CONFIGURACAO!$C$31,W420*CONFIGURACAO!$C$31)),'PI AREA  P75'!W420*CONFIGURACAO!$C$31))</f>
        <v>0</v>
      </c>
      <c r="AN420" s="38">
        <f>IF(X420=0,0,IF(CONFIGURACAO!$C$39="SIM",(IF(X420&gt;CONFIGURACAO!$C$40,CONFIGURACAO!$C$40*CONFIGURACAO!$C$32,X420*CONFIGURACAO!$C$32)),'PI AREA  P75'!X420*CONFIGURACAO!$C$32))</f>
        <v>0</v>
      </c>
      <c r="AO420" s="38">
        <f>IFERROR(IF(M420&gt;0,(Y420*CONFIGURACAO!$C$33)+(Z420*CONFIGURACAO!$C$34)+(AA420*CONFIGURACAO!$C$35)+(AB420*CONFIGURACAO!$C$36),""),"")</f>
        <v>0</v>
      </c>
      <c r="AP420" s="38">
        <f>IF(AA420=0,0,IF(CONFIGURACAO!$C$46="SIM",(IF(AA420&gt;CONFIGURACAO!$C$47,CONFIGURACAO!$C$47*CONFIGURACAO!$C$35,AA420*CONFIGURACAO!$C$35)),'PI AREA  P75'!AA420*CONFIGURACAO!$C$35))</f>
        <v>0</v>
      </c>
      <c r="AQ420" s="38">
        <f>IF(AB420=0,0,IF(CONFIGURACAO!$C$44="SIM",(IF(AB420&gt;CONFIGURACAO!$C$45,CONFIGURACAO!$C$45*CONFIGURACAO!$C$36,AB420*CONFIGURACAO!$C$36)),'PI AREA  P75'!AB420*CONFIGURACAO!$C$36))</f>
        <v>0</v>
      </c>
      <c r="AR420" s="38">
        <f t="shared" si="160"/>
        <v>935</v>
      </c>
      <c r="AS420" s="68">
        <f>IF(AR420="","",$AR420-(($AS$2/CONFIGURACAO!$C$6)*$M420))</f>
        <v>635</v>
      </c>
      <c r="AT420" s="73">
        <f t="shared" si="144"/>
        <v>3</v>
      </c>
      <c r="AU420" s="75">
        <f>IF(AR420="","",$AR420-(($AU$2/CONFIGURACAO!$C$6)*$M420))</f>
        <v>435</v>
      </c>
      <c r="AV420" s="76">
        <f t="shared" si="145"/>
        <v>4</v>
      </c>
      <c r="AW420" s="74">
        <f>IF(AR420="","",$AR420-(($AW$2/CONFIGURACAO!$C$6)*$M420))</f>
        <v>235</v>
      </c>
      <c r="AX420" s="72">
        <f t="shared" si="146"/>
        <v>5</v>
      </c>
      <c r="AZ420" s="39">
        <f t="shared" si="147"/>
        <v>8.7797136968228703E-2</v>
      </c>
      <c r="BA420" s="146">
        <f t="shared" si="148"/>
        <v>12.5</v>
      </c>
      <c r="BB420" s="146">
        <f t="shared" si="149"/>
        <v>570</v>
      </c>
      <c r="BC420" s="32">
        <f t="shared" si="150"/>
        <v>421</v>
      </c>
      <c r="BD420" s="148"/>
      <c r="BE420" s="40">
        <f t="shared" si="151"/>
        <v>0.10245901639344263</v>
      </c>
      <c r="BF420" s="40">
        <f t="shared" si="152"/>
        <v>0.18325617283950615</v>
      </c>
      <c r="BG420" s="40">
        <f t="shared" si="153"/>
        <v>0.10277492291880781</v>
      </c>
      <c r="BH420" s="40">
        <f t="shared" si="154"/>
        <v>4.042037186742118E-2</v>
      </c>
      <c r="BI420" s="40">
        <f t="shared" si="155"/>
        <v>0</v>
      </c>
      <c r="BJ420" s="40">
        <f t="shared" si="156"/>
        <v>0</v>
      </c>
      <c r="BK420" s="40">
        <f t="shared" si="157"/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 s="42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</row>
    <row r="421" spans="1:134" s="32" customFormat="1" ht="17" thickBot="1" x14ac:dyDescent="0.25">
      <c r="A421" s="124" t="str">
        <f>CONFIGURACAO!$C$4</f>
        <v>AREA 21</v>
      </c>
      <c r="B421" s="125">
        <v>419</v>
      </c>
      <c r="C421" s="249" t="s">
        <v>300</v>
      </c>
      <c r="D421" s="126">
        <f t="shared" si="139"/>
        <v>13</v>
      </c>
      <c r="E421" s="250" t="s">
        <v>756</v>
      </c>
      <c r="F421" s="250">
        <v>1</v>
      </c>
      <c r="G421" s="250">
        <v>1</v>
      </c>
      <c r="H421" s="250">
        <v>1</v>
      </c>
      <c r="I421" s="250">
        <v>1</v>
      </c>
      <c r="J421" s="87"/>
      <c r="K421" s="94"/>
      <c r="L421" s="94"/>
      <c r="M421" s="154">
        <f t="shared" si="158"/>
        <v>4</v>
      </c>
      <c r="N421">
        <v>2</v>
      </c>
      <c r="O421">
        <v>2</v>
      </c>
      <c r="P421">
        <v>11</v>
      </c>
      <c r="Q421">
        <v>5</v>
      </c>
      <c r="R421">
        <v>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s="139">
        <f t="shared" si="142"/>
        <v>4</v>
      </c>
      <c r="AD421" s="140">
        <f t="shared" si="143"/>
        <v>15</v>
      </c>
      <c r="AE421" s="141">
        <f t="shared" si="140"/>
        <v>0</v>
      </c>
      <c r="AF421" s="263">
        <f t="shared" si="141"/>
        <v>0</v>
      </c>
      <c r="AG421" s="265">
        <f t="shared" si="159"/>
        <v>4</v>
      </c>
      <c r="AI421" s="37">
        <f>IFERROR(IF(M421&gt;0,(N421*CONFIGURACAO!$C$20)+(O421*CONFIGURACAO!$C$21)+(P421*CONFIGURACAO!$C$22)+(Q421*CONFIGURACAO!$C$23)+(R421*CONFIGURACAO!$C$24),""),"")</f>
        <v>1260</v>
      </c>
      <c r="AJ421" s="38">
        <f>IF(S421=0,0,IF(CONFIGURACAO!$C$15="SIM",(IF(S421&gt;CONFIGURACAO!$C$16,CONFIGURACAO!$C$16*CONFIGURACAO!$C$25,S421*CONFIGURACAO!$C$25)),'PI AREA  P75'!S421*CONFIGURACAO!$C$25))</f>
        <v>0</v>
      </c>
      <c r="AK421" s="38">
        <f>IF(T421=0,0,IF(CONFIGURACAO!$C$17="SIM",(IF(T421&gt;CONFIGURACAO!$C$18,CONFIGURACAO!$C$18*CONFIGURACAO!$C$26,T421*CONFIGURACAO!$C$26)),'PI AREA  P75'!T421*CONFIGURACAO!$C$26))</f>
        <v>0</v>
      </c>
      <c r="AL421" s="38">
        <f>IFERROR(IF(M421&gt;0,(U421*CONFIGURACAO!$C$29)+(V421*CONFIGURACAO!$C$30),""),"")</f>
        <v>0</v>
      </c>
      <c r="AM421" s="38">
        <f>IF(W421=0,0,IF(CONFIGURACAO!$C$41="SIM",(IF(W421&gt;CONFIGURACAO!$C$41,CONFIGURACAO!$C$41*CONFIGURACAO!$C$31,W421*CONFIGURACAO!$C$31)),'PI AREA  P75'!W421*CONFIGURACAO!$C$31))</f>
        <v>0</v>
      </c>
      <c r="AN421" s="38">
        <f>IF(X421=0,0,IF(CONFIGURACAO!$C$39="SIM",(IF(X421&gt;CONFIGURACAO!$C$40,CONFIGURACAO!$C$40*CONFIGURACAO!$C$32,X421*CONFIGURACAO!$C$32)),'PI AREA  P75'!X421*CONFIGURACAO!$C$32))</f>
        <v>0</v>
      </c>
      <c r="AO421" s="38">
        <f>IFERROR(IF(M421&gt;0,(Y421*CONFIGURACAO!$C$33)+(Z421*CONFIGURACAO!$C$34)+(AA421*CONFIGURACAO!$C$35)+(AB421*CONFIGURACAO!$C$36),""),"")</f>
        <v>0</v>
      </c>
      <c r="AP421" s="38">
        <f>IF(AA421=0,0,IF(CONFIGURACAO!$C$46="SIM",(IF(AA421&gt;CONFIGURACAO!$C$47,CONFIGURACAO!$C$47*CONFIGURACAO!$C$35,AA421*CONFIGURACAO!$C$35)),'PI AREA  P75'!AA421*CONFIGURACAO!$C$35))</f>
        <v>0</v>
      </c>
      <c r="AQ421" s="38">
        <f>IF(AB421=0,0,IF(CONFIGURACAO!$C$44="SIM",(IF(AB421&gt;CONFIGURACAO!$C$45,CONFIGURACAO!$C$45*CONFIGURACAO!$C$36,AB421*CONFIGURACAO!$C$36)),'PI AREA  P75'!AB421*CONFIGURACAO!$C$36))</f>
        <v>0</v>
      </c>
      <c r="AR421" s="38">
        <f t="shared" si="160"/>
        <v>1260</v>
      </c>
      <c r="AS421" s="68">
        <f>IF(AR421="","",$AR421-(($AS$2/CONFIGURACAO!$C$6)*$M421))</f>
        <v>960</v>
      </c>
      <c r="AT421" s="73">
        <f t="shared" si="144"/>
        <v>3</v>
      </c>
      <c r="AU421" s="75">
        <f>IF(AR421="","",$AR421-(($AU$2/CONFIGURACAO!$C$6)*$M421))</f>
        <v>760</v>
      </c>
      <c r="AV421" s="76">
        <f t="shared" si="145"/>
        <v>4</v>
      </c>
      <c r="AW421" s="74">
        <f>IF(AR421="","",$AR421-(($AW$2/CONFIGURACAO!$C$6)*$M421))</f>
        <v>560</v>
      </c>
      <c r="AX421" s="72">
        <f t="shared" si="146"/>
        <v>5</v>
      </c>
      <c r="AZ421" s="39">
        <f t="shared" si="147"/>
        <v>0.11831485837429752</v>
      </c>
      <c r="BA421" s="146">
        <f t="shared" si="148"/>
        <v>22</v>
      </c>
      <c r="BB421" s="146">
        <f t="shared" si="149"/>
        <v>276</v>
      </c>
      <c r="BC421" s="32">
        <f t="shared" si="150"/>
        <v>281</v>
      </c>
      <c r="BD421" s="148"/>
      <c r="BE421" s="40">
        <f t="shared" si="151"/>
        <v>7.4515648286140088E-2</v>
      </c>
      <c r="BF421" s="40">
        <f t="shared" si="152"/>
        <v>7.716049382716049E-2</v>
      </c>
      <c r="BG421" s="40">
        <f t="shared" si="153"/>
        <v>0.28263103802672146</v>
      </c>
      <c r="BH421" s="40">
        <f t="shared" si="154"/>
        <v>0.20210185933710592</v>
      </c>
      <c r="BI421" s="40">
        <f t="shared" si="155"/>
        <v>0.21321961620469082</v>
      </c>
      <c r="BJ421" s="40">
        <f t="shared" si="156"/>
        <v>0</v>
      </c>
      <c r="BK421" s="40">
        <f t="shared" si="157"/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 s="42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</row>
    <row r="422" spans="1:134" s="32" customFormat="1" ht="17" thickBot="1" x14ac:dyDescent="0.25">
      <c r="A422" s="124" t="str">
        <f>CONFIGURACAO!$C$4</f>
        <v>AREA 21</v>
      </c>
      <c r="B422" s="125">
        <v>420</v>
      </c>
      <c r="C422" s="249" t="s">
        <v>300</v>
      </c>
      <c r="D422" s="126">
        <f t="shared" si="139"/>
        <v>14</v>
      </c>
      <c r="E422" s="250" t="s">
        <v>757</v>
      </c>
      <c r="F422" s="250">
        <v>1</v>
      </c>
      <c r="G422" s="250">
        <v>1</v>
      </c>
      <c r="H422" s="250">
        <v>1</v>
      </c>
      <c r="I422" s="250">
        <v>1</v>
      </c>
      <c r="J422" s="87"/>
      <c r="K422" s="94"/>
      <c r="L422" s="94"/>
      <c r="M422" s="154">
        <f t="shared" si="158"/>
        <v>4</v>
      </c>
      <c r="N422">
        <v>23.75</v>
      </c>
      <c r="O422">
        <v>8.25</v>
      </c>
      <c r="P422">
        <v>6</v>
      </c>
      <c r="Q422">
        <v>14</v>
      </c>
      <c r="R422">
        <v>0.75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 s="139">
        <f t="shared" si="142"/>
        <v>32</v>
      </c>
      <c r="AD422" s="140">
        <f t="shared" si="143"/>
        <v>38</v>
      </c>
      <c r="AE422" s="141">
        <f t="shared" si="140"/>
        <v>0</v>
      </c>
      <c r="AF422" s="263">
        <f t="shared" si="141"/>
        <v>0</v>
      </c>
      <c r="AG422" s="265">
        <f t="shared" si="159"/>
        <v>32</v>
      </c>
      <c r="AI422" s="37">
        <f>IFERROR(IF(M422&gt;0,(N422*CONFIGURACAO!$C$20)+(O422*CONFIGURACAO!$C$21)+(P422*CONFIGURACAO!$C$22)+(Q422*CONFIGURACAO!$C$23)+(R422*CONFIGURACAO!$C$24),""),"")</f>
        <v>3970</v>
      </c>
      <c r="AJ422" s="38">
        <f>IF(S422=0,0,IF(CONFIGURACAO!$C$15="SIM",(IF(S422&gt;CONFIGURACAO!$C$16,CONFIGURACAO!$C$16*CONFIGURACAO!$C$25,S422*CONFIGURACAO!$C$25)),'PI AREA  P75'!S422*CONFIGURACAO!$C$25))</f>
        <v>10</v>
      </c>
      <c r="AK422" s="38">
        <f>IF(T422=0,0,IF(CONFIGURACAO!$C$17="SIM",(IF(T422&gt;CONFIGURACAO!$C$18,CONFIGURACAO!$C$18*CONFIGURACAO!$C$26,T422*CONFIGURACAO!$C$26)),'PI AREA  P75'!T422*CONFIGURACAO!$C$26))</f>
        <v>0</v>
      </c>
      <c r="AL422" s="38">
        <f>IFERROR(IF(M422&gt;0,(U422*CONFIGURACAO!$C$29)+(V422*CONFIGURACAO!$C$30),""),"")</f>
        <v>0</v>
      </c>
      <c r="AM422" s="38">
        <f>IF(W422=0,0,IF(CONFIGURACAO!$C$41="SIM",(IF(W422&gt;CONFIGURACAO!$C$41,CONFIGURACAO!$C$41*CONFIGURACAO!$C$31,W422*CONFIGURACAO!$C$31)),'PI AREA  P75'!W422*CONFIGURACAO!$C$31))</f>
        <v>0</v>
      </c>
      <c r="AN422" s="38">
        <f>IF(X422=0,0,IF(CONFIGURACAO!$C$39="SIM",(IF(X422&gt;CONFIGURACAO!$C$40,CONFIGURACAO!$C$40*CONFIGURACAO!$C$32,X422*CONFIGURACAO!$C$32)),'PI AREA  P75'!X422*CONFIGURACAO!$C$32))</f>
        <v>0</v>
      </c>
      <c r="AO422" s="38">
        <f>IFERROR(IF(M422&gt;0,(Y422*CONFIGURACAO!$C$33)+(Z422*CONFIGURACAO!$C$34)+(AA422*CONFIGURACAO!$C$35)+(AB422*CONFIGURACAO!$C$36),""),"")</f>
        <v>0</v>
      </c>
      <c r="AP422" s="38">
        <f>IF(AA422=0,0,IF(CONFIGURACAO!$C$46="SIM",(IF(AA422&gt;CONFIGURACAO!$C$47,CONFIGURACAO!$C$47*CONFIGURACAO!$C$35,AA422*CONFIGURACAO!$C$35)),'PI AREA  P75'!AA422*CONFIGURACAO!$C$35))</f>
        <v>0</v>
      </c>
      <c r="AQ422" s="38">
        <f>IF(AB422=0,0,IF(CONFIGURACAO!$C$44="SIM",(IF(AB422&gt;CONFIGURACAO!$C$45,CONFIGURACAO!$C$45*CONFIGURACAO!$C$36,AB422*CONFIGURACAO!$C$36)),'PI AREA  P75'!AB422*CONFIGURACAO!$C$36))</f>
        <v>0</v>
      </c>
      <c r="AR422" s="38">
        <f t="shared" si="160"/>
        <v>3980</v>
      </c>
      <c r="AS422" s="68">
        <f>IF(AR422="","",$AR422-(($AS$2/CONFIGURACAO!$C$6)*$M422))</f>
        <v>3680</v>
      </c>
      <c r="AT422" s="73">
        <f t="shared" si="144"/>
        <v>3</v>
      </c>
      <c r="AU422" s="75">
        <f>IF(AR422="","",$AR422-(($AU$2/CONFIGURACAO!$C$6)*$M422))</f>
        <v>3480</v>
      </c>
      <c r="AV422" s="76">
        <f t="shared" si="145"/>
        <v>4</v>
      </c>
      <c r="AW422" s="74">
        <f>IF(AR422="","",$AR422-(($AW$2/CONFIGURACAO!$C$6)*$M422))</f>
        <v>3280</v>
      </c>
      <c r="AX422" s="72">
        <f t="shared" si="146"/>
        <v>5</v>
      </c>
      <c r="AZ422" s="39">
        <f t="shared" si="147"/>
        <v>0.37372471137278102</v>
      </c>
      <c r="BA422" s="146">
        <f t="shared" si="148"/>
        <v>53.75</v>
      </c>
      <c r="BB422" s="146">
        <f t="shared" si="149"/>
        <v>30</v>
      </c>
      <c r="BC422" s="32">
        <f t="shared" si="150"/>
        <v>18</v>
      </c>
      <c r="BD422" s="148"/>
      <c r="BE422" s="40">
        <f t="shared" si="151"/>
        <v>0.88487332339791358</v>
      </c>
      <c r="BF422" s="40">
        <f t="shared" si="152"/>
        <v>0.31828703703703703</v>
      </c>
      <c r="BG422" s="40">
        <f t="shared" si="153"/>
        <v>0.1541623843782117</v>
      </c>
      <c r="BH422" s="40">
        <f t="shared" si="154"/>
        <v>0.56588520614389648</v>
      </c>
      <c r="BI422" s="40">
        <f t="shared" si="155"/>
        <v>7.9957356076759065E-2</v>
      </c>
      <c r="BJ422" s="40">
        <f t="shared" si="156"/>
        <v>9.2421441774491686E-2</v>
      </c>
      <c r="BK422" s="40">
        <f t="shared" si="157"/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 s="4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</row>
    <row r="423" spans="1:134" s="32" customFormat="1" ht="17" thickBot="1" x14ac:dyDescent="0.25">
      <c r="A423" s="124" t="str">
        <f>CONFIGURACAO!$C$4</f>
        <v>AREA 21</v>
      </c>
      <c r="B423" s="125">
        <v>421</v>
      </c>
      <c r="C423" s="249" t="s">
        <v>300</v>
      </c>
      <c r="D423" s="126">
        <f t="shared" si="139"/>
        <v>15</v>
      </c>
      <c r="E423" s="250" t="s">
        <v>758</v>
      </c>
      <c r="F423" s="250">
        <v>1</v>
      </c>
      <c r="G423" s="250">
        <v>1</v>
      </c>
      <c r="H423" s="250">
        <v>1</v>
      </c>
      <c r="I423" s="250">
        <v>1</v>
      </c>
      <c r="J423" s="87"/>
      <c r="K423" s="94"/>
      <c r="L423" s="94"/>
      <c r="M423" s="154">
        <f t="shared" si="158"/>
        <v>4</v>
      </c>
      <c r="N423">
        <v>2</v>
      </c>
      <c r="O423">
        <v>3</v>
      </c>
      <c r="P423">
        <v>7</v>
      </c>
      <c r="Q423">
        <v>2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s="139">
        <f t="shared" si="142"/>
        <v>5</v>
      </c>
      <c r="AD423" s="140">
        <f t="shared" si="143"/>
        <v>12</v>
      </c>
      <c r="AE423" s="141">
        <f t="shared" si="140"/>
        <v>0</v>
      </c>
      <c r="AF423" s="263">
        <f t="shared" si="141"/>
        <v>0</v>
      </c>
      <c r="AG423" s="265">
        <f t="shared" si="159"/>
        <v>5</v>
      </c>
      <c r="AI423" s="37">
        <f>IFERROR(IF(M423&gt;0,(N423*CONFIGURACAO!$C$20)+(O423*CONFIGURACAO!$C$21)+(P423*CONFIGURACAO!$C$22)+(Q423*CONFIGURACAO!$C$23)+(R423*CONFIGURACAO!$C$24),""),"")</f>
        <v>960</v>
      </c>
      <c r="AJ423" s="38">
        <f>IF(S423=0,0,IF(CONFIGURACAO!$C$15="SIM",(IF(S423&gt;CONFIGURACAO!$C$16,CONFIGURACAO!$C$16*CONFIGURACAO!$C$25,S423*CONFIGURACAO!$C$25)),'PI AREA  P75'!S423*CONFIGURACAO!$C$25))</f>
        <v>10</v>
      </c>
      <c r="AK423" s="38">
        <f>IF(T423=0,0,IF(CONFIGURACAO!$C$17="SIM",(IF(T423&gt;CONFIGURACAO!$C$18,CONFIGURACAO!$C$18*CONFIGURACAO!$C$26,T423*CONFIGURACAO!$C$26)),'PI AREA  P75'!T423*CONFIGURACAO!$C$26))</f>
        <v>0</v>
      </c>
      <c r="AL423" s="38">
        <f>IFERROR(IF(M423&gt;0,(U423*CONFIGURACAO!$C$29)+(V423*CONFIGURACAO!$C$30),""),"")</f>
        <v>0</v>
      </c>
      <c r="AM423" s="38">
        <f>IF(W423=0,0,IF(CONFIGURACAO!$C$41="SIM",(IF(W423&gt;CONFIGURACAO!$C$41,CONFIGURACAO!$C$41*CONFIGURACAO!$C$31,W423*CONFIGURACAO!$C$31)),'PI AREA  P75'!W423*CONFIGURACAO!$C$31))</f>
        <v>0</v>
      </c>
      <c r="AN423" s="38">
        <f>IF(X423=0,0,IF(CONFIGURACAO!$C$39="SIM",(IF(X423&gt;CONFIGURACAO!$C$40,CONFIGURACAO!$C$40*CONFIGURACAO!$C$32,X423*CONFIGURACAO!$C$32)),'PI AREA  P75'!X423*CONFIGURACAO!$C$32))</f>
        <v>0</v>
      </c>
      <c r="AO423" s="38">
        <f>IFERROR(IF(M423&gt;0,(Y423*CONFIGURACAO!$C$33)+(Z423*CONFIGURACAO!$C$34)+(AA423*CONFIGURACAO!$C$35)+(AB423*CONFIGURACAO!$C$36),""),"")</f>
        <v>0</v>
      </c>
      <c r="AP423" s="38">
        <f>IF(AA423=0,0,IF(CONFIGURACAO!$C$46="SIM",(IF(AA423&gt;CONFIGURACAO!$C$47,CONFIGURACAO!$C$47*CONFIGURACAO!$C$35,AA423*CONFIGURACAO!$C$35)),'PI AREA  P75'!AA423*CONFIGURACAO!$C$35))</f>
        <v>0</v>
      </c>
      <c r="AQ423" s="38">
        <f>IF(AB423=0,0,IF(CONFIGURACAO!$C$44="SIM",(IF(AB423&gt;CONFIGURACAO!$C$45,CONFIGURACAO!$C$45*CONFIGURACAO!$C$36,AB423*CONFIGURACAO!$C$36)),'PI AREA  P75'!AB423*CONFIGURACAO!$C$36))</f>
        <v>0</v>
      </c>
      <c r="AR423" s="38">
        <f t="shared" si="160"/>
        <v>970</v>
      </c>
      <c r="AS423" s="68">
        <f>IF(AR423="","",$AR423-(($AS$2/CONFIGURACAO!$C$6)*$M423))</f>
        <v>670</v>
      </c>
      <c r="AT423" s="73">
        <f t="shared" si="144"/>
        <v>3</v>
      </c>
      <c r="AU423" s="75">
        <f>IF(AR423="","",$AR423-(($AU$2/CONFIGURACAO!$C$6)*$M423))</f>
        <v>470</v>
      </c>
      <c r="AV423" s="76">
        <f t="shared" si="145"/>
        <v>4</v>
      </c>
      <c r="AW423" s="74">
        <f>IF(AR423="","",$AR423-(($AW$2/CONFIGURACAO!$C$6)*$M423))</f>
        <v>270</v>
      </c>
      <c r="AX423" s="72">
        <f t="shared" si="146"/>
        <v>5</v>
      </c>
      <c r="AZ423" s="39">
        <f t="shared" si="147"/>
        <v>9.1083660811959191E-2</v>
      </c>
      <c r="BA423" s="146">
        <f t="shared" si="148"/>
        <v>16</v>
      </c>
      <c r="BB423" s="146">
        <f t="shared" si="149"/>
        <v>445</v>
      </c>
      <c r="BC423" s="32">
        <f t="shared" si="150"/>
        <v>408</v>
      </c>
      <c r="BD423" s="148"/>
      <c r="BE423" s="40">
        <f t="shared" si="151"/>
        <v>7.4515648286140088E-2</v>
      </c>
      <c r="BF423" s="40">
        <f t="shared" si="152"/>
        <v>0.11574074074074073</v>
      </c>
      <c r="BG423" s="40">
        <f t="shared" si="153"/>
        <v>0.17985611510791369</v>
      </c>
      <c r="BH423" s="40">
        <f t="shared" si="154"/>
        <v>8.084074373484236E-2</v>
      </c>
      <c r="BI423" s="40">
        <f t="shared" si="155"/>
        <v>0.10660980810234541</v>
      </c>
      <c r="BJ423" s="40">
        <f t="shared" si="156"/>
        <v>9.2421441774491686E-2</v>
      </c>
      <c r="BK423" s="40">
        <f t="shared" si="157"/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 s="42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</row>
    <row r="424" spans="1:134" s="32" customFormat="1" ht="17" thickBot="1" x14ac:dyDescent="0.25">
      <c r="A424" s="124" t="str">
        <f>CONFIGURACAO!$C$4</f>
        <v>AREA 21</v>
      </c>
      <c r="B424" s="125">
        <v>422</v>
      </c>
      <c r="C424" s="249" t="s">
        <v>300</v>
      </c>
      <c r="D424" s="126">
        <f t="shared" si="139"/>
        <v>16</v>
      </c>
      <c r="E424" s="250" t="s">
        <v>759</v>
      </c>
      <c r="F424" s="250">
        <v>1</v>
      </c>
      <c r="G424" s="250">
        <v>1</v>
      </c>
      <c r="H424" s="250">
        <v>1</v>
      </c>
      <c r="I424" s="250">
        <v>1</v>
      </c>
      <c r="J424" s="87"/>
      <c r="K424" s="94"/>
      <c r="L424" s="94"/>
      <c r="M424" s="154">
        <f t="shared" si="158"/>
        <v>4</v>
      </c>
      <c r="N424">
        <v>0</v>
      </c>
      <c r="O424">
        <v>2</v>
      </c>
      <c r="P424">
        <v>1.75</v>
      </c>
      <c r="Q424">
        <v>15.75</v>
      </c>
      <c r="R424">
        <v>0</v>
      </c>
      <c r="S424">
        <v>3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1</v>
      </c>
      <c r="AB424">
        <v>1</v>
      </c>
      <c r="AC424" s="139">
        <f t="shared" si="142"/>
        <v>2</v>
      </c>
      <c r="AD424" s="140">
        <f t="shared" si="143"/>
        <v>3.75</v>
      </c>
      <c r="AE424" s="141">
        <f t="shared" si="140"/>
        <v>0</v>
      </c>
      <c r="AF424" s="263">
        <f t="shared" si="141"/>
        <v>0</v>
      </c>
      <c r="AG424" s="265">
        <f t="shared" si="159"/>
        <v>2</v>
      </c>
      <c r="AI424" s="37">
        <f>IFERROR(IF(M424&gt;0,(N424*CONFIGURACAO!$C$20)+(O424*CONFIGURACAO!$C$21)+(P424*CONFIGURACAO!$C$22)+(Q424*CONFIGURACAO!$C$23)+(R424*CONFIGURACAO!$C$24),""),"")</f>
        <v>895</v>
      </c>
      <c r="AJ424" s="38">
        <f>IF(S424=0,0,IF(CONFIGURACAO!$C$15="SIM",(IF(S424&gt;CONFIGURACAO!$C$16,CONFIGURACAO!$C$16*CONFIGURACAO!$C$25,S424*CONFIGURACAO!$C$25)),'PI AREA  P75'!S424*CONFIGURACAO!$C$25))</f>
        <v>30</v>
      </c>
      <c r="AK424" s="38">
        <f>IF(T424=0,0,IF(CONFIGURACAO!$C$17="SIM",(IF(T424&gt;CONFIGURACAO!$C$18,CONFIGURACAO!$C$18*CONFIGURACAO!$C$26,T424*CONFIGURACAO!$C$26)),'PI AREA  P75'!T424*CONFIGURACAO!$C$26))</f>
        <v>0</v>
      </c>
      <c r="AL424" s="38">
        <f>IFERROR(IF(M424&gt;0,(U424*CONFIGURACAO!$C$29)+(V424*CONFIGURACAO!$C$30),""),"")</f>
        <v>0</v>
      </c>
      <c r="AM424" s="38">
        <f>IF(W424=0,0,IF(CONFIGURACAO!$C$41="SIM",(IF(W424&gt;CONFIGURACAO!$C$41,CONFIGURACAO!$C$41*CONFIGURACAO!$C$31,W424*CONFIGURACAO!$C$31)),'PI AREA  P75'!W424*CONFIGURACAO!$C$31))</f>
        <v>50</v>
      </c>
      <c r="AN424" s="38">
        <f>IF(X424=0,0,IF(CONFIGURACAO!$C$39="SIM",(IF(X424&gt;CONFIGURACAO!$C$40,CONFIGURACAO!$C$40*CONFIGURACAO!$C$32,X424*CONFIGURACAO!$C$32)),'PI AREA  P75'!X424*CONFIGURACAO!$C$32))</f>
        <v>0</v>
      </c>
      <c r="AO424" s="38">
        <f>IFERROR(IF(M424&gt;0,(Y424*CONFIGURACAO!$C$33)+(Z424*CONFIGURACAO!$C$34)+(AA424*CONFIGURACAO!$C$35)+(AB424*CONFIGURACAO!$C$36),""),"")</f>
        <v>35</v>
      </c>
      <c r="AP424" s="38">
        <f>IF(AA424=0,0,IF(CONFIGURACAO!$C$46="SIM",(IF(AA424&gt;CONFIGURACAO!$C$47,CONFIGURACAO!$C$47*CONFIGURACAO!$C$35,AA424*CONFIGURACAO!$C$35)),'PI AREA  P75'!AA424*CONFIGURACAO!$C$35))</f>
        <v>25</v>
      </c>
      <c r="AQ424" s="38">
        <f>IF(AB424=0,0,IF(CONFIGURACAO!$C$44="SIM",(IF(AB424&gt;CONFIGURACAO!$C$45,CONFIGURACAO!$C$45*CONFIGURACAO!$C$36,AB424*CONFIGURACAO!$C$36)),'PI AREA  P75'!AB424*CONFIGURACAO!$C$36))</f>
        <v>10</v>
      </c>
      <c r="AR424" s="38">
        <f t="shared" si="160"/>
        <v>1045</v>
      </c>
      <c r="AS424" s="68">
        <f>IF(AR424="","",$AR424-(($AS$2/CONFIGURACAO!$C$6)*$M424))</f>
        <v>745</v>
      </c>
      <c r="AT424" s="73">
        <f t="shared" si="144"/>
        <v>3</v>
      </c>
      <c r="AU424" s="75">
        <f>IF(AR424="","",$AR424-(($AU$2/CONFIGURACAO!$C$6)*$M424))</f>
        <v>545</v>
      </c>
      <c r="AV424" s="76">
        <f t="shared" si="145"/>
        <v>4</v>
      </c>
      <c r="AW424" s="74">
        <f>IF(AR424="","",$AR424-(($AW$2/CONFIGURACAO!$C$6)*$M424))</f>
        <v>345</v>
      </c>
      <c r="AX424" s="72">
        <f t="shared" si="146"/>
        <v>5</v>
      </c>
      <c r="AZ424" s="39">
        <f t="shared" si="147"/>
        <v>9.8126211905667365E-2</v>
      </c>
      <c r="BA424" s="146">
        <f t="shared" si="148"/>
        <v>25.5</v>
      </c>
      <c r="BB424" s="146">
        <f t="shared" si="149"/>
        <v>221</v>
      </c>
      <c r="BC424" s="32">
        <f t="shared" si="150"/>
        <v>377</v>
      </c>
      <c r="BD424" s="148"/>
      <c r="BE424" s="40">
        <f t="shared" si="151"/>
        <v>0</v>
      </c>
      <c r="BF424" s="40">
        <f t="shared" si="152"/>
        <v>7.716049382716049E-2</v>
      </c>
      <c r="BG424" s="40">
        <f t="shared" si="153"/>
        <v>4.4964028776978422E-2</v>
      </c>
      <c r="BH424" s="40">
        <f t="shared" si="154"/>
        <v>0.63662085691188364</v>
      </c>
      <c r="BI424" s="40">
        <f t="shared" si="155"/>
        <v>0</v>
      </c>
      <c r="BJ424" s="40">
        <f t="shared" si="156"/>
        <v>0.27726432532347506</v>
      </c>
      <c r="BK424" s="40">
        <f t="shared" si="157"/>
        <v>0</v>
      </c>
      <c r="BL424">
        <v>0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1</v>
      </c>
      <c r="BS424">
        <v>1</v>
      </c>
      <c r="BT424" s="42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</row>
    <row r="425" spans="1:134" s="32" customFormat="1" ht="17" thickBot="1" x14ac:dyDescent="0.25">
      <c r="A425" s="124" t="str">
        <f>CONFIGURACAO!$C$4</f>
        <v>AREA 21</v>
      </c>
      <c r="B425" s="125">
        <v>423</v>
      </c>
      <c r="C425" s="249" t="s">
        <v>300</v>
      </c>
      <c r="D425" s="126">
        <f t="shared" si="139"/>
        <v>17</v>
      </c>
      <c r="E425" s="250" t="s">
        <v>760</v>
      </c>
      <c r="F425" s="250">
        <v>1</v>
      </c>
      <c r="G425" s="250">
        <v>1</v>
      </c>
      <c r="H425" s="250">
        <v>1</v>
      </c>
      <c r="I425" s="250">
        <v>1</v>
      </c>
      <c r="J425" s="87"/>
      <c r="K425" s="94"/>
      <c r="L425" s="94"/>
      <c r="M425" s="154">
        <f t="shared" si="158"/>
        <v>4</v>
      </c>
      <c r="N425">
        <v>2.75</v>
      </c>
      <c r="O425">
        <v>1.5</v>
      </c>
      <c r="P425">
        <v>4</v>
      </c>
      <c r="Q425">
        <v>2</v>
      </c>
      <c r="R425">
        <v>3.75</v>
      </c>
      <c r="S425">
        <v>0</v>
      </c>
      <c r="T425">
        <v>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 s="139">
        <f t="shared" si="142"/>
        <v>4.25</v>
      </c>
      <c r="AD425" s="140">
        <f t="shared" si="143"/>
        <v>8.25</v>
      </c>
      <c r="AE425" s="141">
        <f t="shared" si="140"/>
        <v>0</v>
      </c>
      <c r="AF425" s="263">
        <f t="shared" si="141"/>
        <v>0</v>
      </c>
      <c r="AG425" s="265">
        <f t="shared" si="159"/>
        <v>4.25</v>
      </c>
      <c r="AI425" s="37">
        <f>IFERROR(IF(M425&gt;0,(N425*CONFIGURACAO!$C$20)+(O425*CONFIGURACAO!$C$21)+(P425*CONFIGURACAO!$C$22)+(Q425*CONFIGURACAO!$C$23)+(R425*CONFIGURACAO!$C$24),""),"")</f>
        <v>790</v>
      </c>
      <c r="AJ425" s="38">
        <f>IF(S425=0,0,IF(CONFIGURACAO!$C$15="SIM",(IF(S425&gt;CONFIGURACAO!$C$16,CONFIGURACAO!$C$16*CONFIGURACAO!$C$25,S425*CONFIGURACAO!$C$25)),'PI AREA  P75'!S425*CONFIGURACAO!$C$25))</f>
        <v>0</v>
      </c>
      <c r="AK425" s="38">
        <f>IF(T425=0,0,IF(CONFIGURACAO!$C$17="SIM",(IF(T425&gt;CONFIGURACAO!$C$18,CONFIGURACAO!$C$18*CONFIGURACAO!$C$26,T425*CONFIGURACAO!$C$26)),'PI AREA  P75'!T425*CONFIGURACAO!$C$26))</f>
        <v>10</v>
      </c>
      <c r="AL425" s="38">
        <f>IFERROR(IF(M425&gt;0,(U425*CONFIGURACAO!$C$29)+(V425*CONFIGURACAO!$C$30),""),"")</f>
        <v>0</v>
      </c>
      <c r="AM425" s="38">
        <f>IF(W425=0,0,IF(CONFIGURACAO!$C$41="SIM",(IF(W425&gt;CONFIGURACAO!$C$41,CONFIGURACAO!$C$41*CONFIGURACAO!$C$31,W425*CONFIGURACAO!$C$31)),'PI AREA  P75'!W425*CONFIGURACAO!$C$31))</f>
        <v>0</v>
      </c>
      <c r="AN425" s="38">
        <f>IF(X425=0,0,IF(CONFIGURACAO!$C$39="SIM",(IF(X425&gt;CONFIGURACAO!$C$40,CONFIGURACAO!$C$40*CONFIGURACAO!$C$32,X425*CONFIGURACAO!$C$32)),'PI AREA  P75'!X425*CONFIGURACAO!$C$32))</f>
        <v>0</v>
      </c>
      <c r="AO425" s="38">
        <f>IFERROR(IF(M425&gt;0,(Y425*CONFIGURACAO!$C$33)+(Z425*CONFIGURACAO!$C$34)+(AA425*CONFIGURACAO!$C$35)+(AB425*CONFIGURACAO!$C$36),""),"")</f>
        <v>0</v>
      </c>
      <c r="AP425" s="38">
        <f>IF(AA425=0,0,IF(CONFIGURACAO!$C$46="SIM",(IF(AA425&gt;CONFIGURACAO!$C$47,CONFIGURACAO!$C$47*CONFIGURACAO!$C$35,AA425*CONFIGURACAO!$C$35)),'PI AREA  P75'!AA425*CONFIGURACAO!$C$35))</f>
        <v>0</v>
      </c>
      <c r="AQ425" s="38">
        <f>IF(AB425=0,0,IF(CONFIGURACAO!$C$44="SIM",(IF(AB425&gt;CONFIGURACAO!$C$45,CONFIGURACAO!$C$45*CONFIGURACAO!$C$36,AB425*CONFIGURACAO!$C$36)),'PI AREA  P75'!AB425*CONFIGURACAO!$C$36))</f>
        <v>0</v>
      </c>
      <c r="AR425" s="38">
        <f t="shared" si="160"/>
        <v>800</v>
      </c>
      <c r="AS425" s="68">
        <f>IF(AR425="","",$AR425-(($AS$2/CONFIGURACAO!$C$6)*$M425))</f>
        <v>500</v>
      </c>
      <c r="AT425" s="73">
        <f t="shared" si="144"/>
        <v>3</v>
      </c>
      <c r="AU425" s="75">
        <f>IF(AR425="","",$AR425-(($AU$2/CONFIGURACAO!$C$6)*$M425))</f>
        <v>300</v>
      </c>
      <c r="AV425" s="76">
        <f t="shared" si="145"/>
        <v>4</v>
      </c>
      <c r="AW425" s="74">
        <f>IF(AR425="","",$AR425-(($AW$2/CONFIGURACAO!$C$6)*$M425))</f>
        <v>100</v>
      </c>
      <c r="AX425" s="72">
        <f t="shared" si="146"/>
        <v>5</v>
      </c>
      <c r="AZ425" s="39">
        <f t="shared" si="147"/>
        <v>7.5120544999553979E-2</v>
      </c>
      <c r="BA425" s="146">
        <f t="shared" si="148"/>
        <v>16</v>
      </c>
      <c r="BB425" s="146">
        <f t="shared" si="149"/>
        <v>445</v>
      </c>
      <c r="BC425" s="32">
        <f t="shared" si="150"/>
        <v>500</v>
      </c>
      <c r="BD425" s="148"/>
      <c r="BE425" s="40">
        <f t="shared" si="151"/>
        <v>0.10245901639344263</v>
      </c>
      <c r="BF425" s="40">
        <f t="shared" si="152"/>
        <v>5.7870370370370364E-2</v>
      </c>
      <c r="BG425" s="40">
        <f t="shared" si="153"/>
        <v>0.10277492291880781</v>
      </c>
      <c r="BH425" s="40">
        <f t="shared" si="154"/>
        <v>8.084074373484236E-2</v>
      </c>
      <c r="BI425" s="40">
        <f t="shared" si="155"/>
        <v>0.39978678038379534</v>
      </c>
      <c r="BJ425" s="40">
        <f t="shared" si="156"/>
        <v>0</v>
      </c>
      <c r="BK425" s="40">
        <f t="shared" si="157"/>
        <v>0.32102728731942215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 s="42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</row>
    <row r="426" spans="1:134" s="32" customFormat="1" ht="17" thickBot="1" x14ac:dyDescent="0.25">
      <c r="A426" s="124" t="str">
        <f>CONFIGURACAO!$C$4</f>
        <v>AREA 21</v>
      </c>
      <c r="B426" s="125">
        <v>424</v>
      </c>
      <c r="C426" s="249" t="s">
        <v>300</v>
      </c>
      <c r="D426" s="126">
        <f t="shared" si="139"/>
        <v>18</v>
      </c>
      <c r="E426" s="250" t="s">
        <v>761</v>
      </c>
      <c r="F426" s="250">
        <v>1</v>
      </c>
      <c r="G426" s="250">
        <v>0</v>
      </c>
      <c r="H426" s="250">
        <v>1</v>
      </c>
      <c r="I426" s="250">
        <v>1</v>
      </c>
      <c r="J426" s="87"/>
      <c r="K426" s="94"/>
      <c r="L426" s="94"/>
      <c r="M426" s="154">
        <f t="shared" si="158"/>
        <v>3</v>
      </c>
      <c r="N426">
        <v>0.75</v>
      </c>
      <c r="O426">
        <v>0</v>
      </c>
      <c r="P426">
        <v>5</v>
      </c>
      <c r="Q426">
        <v>2</v>
      </c>
      <c r="R426">
        <v>0</v>
      </c>
      <c r="S426">
        <v>0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 s="139">
        <f t="shared" si="142"/>
        <v>0.75</v>
      </c>
      <c r="AD426" s="140">
        <f t="shared" si="143"/>
        <v>5.75</v>
      </c>
      <c r="AE426" s="141">
        <f t="shared" si="140"/>
        <v>0</v>
      </c>
      <c r="AF426" s="263">
        <f t="shared" si="141"/>
        <v>0</v>
      </c>
      <c r="AG426" s="265">
        <f t="shared" si="159"/>
        <v>0.75</v>
      </c>
      <c r="AI426" s="37">
        <f>IFERROR(IF(M426&gt;0,(N426*CONFIGURACAO!$C$20)+(O426*CONFIGURACAO!$C$21)+(P426*CONFIGURACAO!$C$22)+(Q426*CONFIGURACAO!$C$23)+(R426*CONFIGURACAO!$C$24),""),"")</f>
        <v>455</v>
      </c>
      <c r="AJ426" s="38">
        <f>IF(S426=0,0,IF(CONFIGURACAO!$C$15="SIM",(IF(S426&gt;CONFIGURACAO!$C$16,CONFIGURACAO!$C$16*CONFIGURACAO!$C$25,S426*CONFIGURACAO!$C$25)),'PI AREA  P75'!S426*CONFIGURACAO!$C$25))</f>
        <v>0</v>
      </c>
      <c r="AK426" s="38">
        <f>IF(T426=0,0,IF(CONFIGURACAO!$C$17="SIM",(IF(T426&gt;CONFIGURACAO!$C$18,CONFIGURACAO!$C$18*CONFIGURACAO!$C$26,T426*CONFIGURACAO!$C$26)),'PI AREA  P75'!T426*CONFIGURACAO!$C$26))</f>
        <v>10</v>
      </c>
      <c r="AL426" s="38">
        <f>IFERROR(IF(M426&gt;0,(U426*CONFIGURACAO!$C$29)+(V426*CONFIGURACAO!$C$30),""),"")</f>
        <v>0</v>
      </c>
      <c r="AM426" s="38">
        <f>IF(W426=0,0,IF(CONFIGURACAO!$C$41="SIM",(IF(W426&gt;CONFIGURACAO!$C$41,CONFIGURACAO!$C$41*CONFIGURACAO!$C$31,W426*CONFIGURACAO!$C$31)),'PI AREA  P75'!W426*CONFIGURACAO!$C$31))</f>
        <v>0</v>
      </c>
      <c r="AN426" s="38">
        <f>IF(X426=0,0,IF(CONFIGURACAO!$C$39="SIM",(IF(X426&gt;CONFIGURACAO!$C$40,CONFIGURACAO!$C$40*CONFIGURACAO!$C$32,X426*CONFIGURACAO!$C$32)),'PI AREA  P75'!X426*CONFIGURACAO!$C$32))</f>
        <v>0</v>
      </c>
      <c r="AO426" s="38">
        <f>IFERROR(IF(M426&gt;0,(Y426*CONFIGURACAO!$C$33)+(Z426*CONFIGURACAO!$C$34)+(AA426*CONFIGURACAO!$C$35)+(AB426*CONFIGURACAO!$C$36),""),"")</f>
        <v>0</v>
      </c>
      <c r="AP426" s="38">
        <f>IF(AA426=0,0,IF(CONFIGURACAO!$C$46="SIM",(IF(AA426&gt;CONFIGURACAO!$C$47,CONFIGURACAO!$C$47*CONFIGURACAO!$C$35,AA426*CONFIGURACAO!$C$35)),'PI AREA  P75'!AA426*CONFIGURACAO!$C$35))</f>
        <v>0</v>
      </c>
      <c r="AQ426" s="38">
        <f>IF(AB426=0,0,IF(CONFIGURACAO!$C$44="SIM",(IF(AB426&gt;CONFIGURACAO!$C$45,CONFIGURACAO!$C$45*CONFIGURACAO!$C$36,AB426*CONFIGURACAO!$C$36)),'PI AREA  P75'!AB426*CONFIGURACAO!$C$36))</f>
        <v>0</v>
      </c>
      <c r="AR426" s="38">
        <f t="shared" si="160"/>
        <v>465</v>
      </c>
      <c r="AS426" s="68">
        <f>IF(AR426="","",$AR426-(($AS$2/CONFIGURACAO!$C$6)*$M426))</f>
        <v>240</v>
      </c>
      <c r="AT426" s="73">
        <f t="shared" si="144"/>
        <v>3</v>
      </c>
      <c r="AU426" s="75">
        <f>IF(AR426="","",$AR426-(($AU$2/CONFIGURACAO!$C$6)*$M426))</f>
        <v>90</v>
      </c>
      <c r="AV426" s="76">
        <f t="shared" si="145"/>
        <v>4</v>
      </c>
      <c r="AW426" s="74">
        <f>IF(AR426="","",$AR426-(($AW$2/CONFIGURACAO!$C$6)*$M426))</f>
        <v>-60</v>
      </c>
      <c r="AX426" s="72" t="str">
        <f t="shared" si="146"/>
        <v>NAO</v>
      </c>
      <c r="AZ426" s="39">
        <f t="shared" si="147"/>
        <v>4.3663816780990745E-2</v>
      </c>
      <c r="BA426" s="146">
        <f t="shared" si="148"/>
        <v>9.75</v>
      </c>
      <c r="BB426" s="146">
        <f t="shared" si="149"/>
        <v>669</v>
      </c>
      <c r="BC426" s="32">
        <f t="shared" si="150"/>
        <v>715</v>
      </c>
      <c r="BD426" s="148"/>
      <c r="BE426" s="40">
        <f t="shared" si="151"/>
        <v>2.7943368107302535E-2</v>
      </c>
      <c r="BF426" s="40">
        <f t="shared" si="152"/>
        <v>0</v>
      </c>
      <c r="BG426" s="40">
        <f t="shared" si="153"/>
        <v>0.12846865364850976</v>
      </c>
      <c r="BH426" s="40">
        <f t="shared" si="154"/>
        <v>8.084074373484236E-2</v>
      </c>
      <c r="BI426" s="40">
        <f t="shared" si="155"/>
        <v>0</v>
      </c>
      <c r="BJ426" s="40">
        <f t="shared" si="156"/>
        <v>0</v>
      </c>
      <c r="BK426" s="40">
        <f t="shared" si="157"/>
        <v>0.32102728731942215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 s="42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</row>
    <row r="427" spans="1:134" s="32" customFormat="1" ht="17" thickBot="1" x14ac:dyDescent="0.25">
      <c r="A427" s="124" t="str">
        <f>CONFIGURACAO!$C$4</f>
        <v>AREA 21</v>
      </c>
      <c r="B427" s="125">
        <v>425</v>
      </c>
      <c r="C427" s="249" t="s">
        <v>300</v>
      </c>
      <c r="D427" s="126">
        <f t="shared" si="139"/>
        <v>19</v>
      </c>
      <c r="E427" s="250" t="s">
        <v>762</v>
      </c>
      <c r="F427" s="250">
        <v>1</v>
      </c>
      <c r="G427" s="250">
        <v>1</v>
      </c>
      <c r="H427" s="250">
        <v>1</v>
      </c>
      <c r="I427" s="250">
        <v>1</v>
      </c>
      <c r="J427" s="87"/>
      <c r="K427" s="94"/>
      <c r="L427" s="94"/>
      <c r="M427" s="154">
        <f t="shared" si="158"/>
        <v>4</v>
      </c>
      <c r="N427">
        <v>6.5</v>
      </c>
      <c r="O427">
        <v>6.5</v>
      </c>
      <c r="P427">
        <v>14.5</v>
      </c>
      <c r="Q427">
        <v>9</v>
      </c>
      <c r="R427">
        <v>6.75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s="139">
        <f t="shared" si="142"/>
        <v>13</v>
      </c>
      <c r="AD427" s="140">
        <f t="shared" si="143"/>
        <v>27.5</v>
      </c>
      <c r="AE427" s="141">
        <f t="shared" si="140"/>
        <v>0</v>
      </c>
      <c r="AF427" s="263">
        <f t="shared" si="141"/>
        <v>0</v>
      </c>
      <c r="AG427" s="265">
        <f t="shared" si="159"/>
        <v>13</v>
      </c>
      <c r="AI427" s="37">
        <f>IFERROR(IF(M427&gt;0,(N427*CONFIGURACAO!$C$20)+(O427*CONFIGURACAO!$C$21)+(P427*CONFIGURACAO!$C$22)+(Q427*CONFIGURACAO!$C$23)+(R427*CONFIGURACAO!$C$24),""),"")</f>
        <v>2535</v>
      </c>
      <c r="AJ427" s="38">
        <f>IF(S427=0,0,IF(CONFIGURACAO!$C$15="SIM",(IF(S427&gt;CONFIGURACAO!$C$16,CONFIGURACAO!$C$16*CONFIGURACAO!$C$25,S427*CONFIGURACAO!$C$25)),'PI AREA  P75'!S427*CONFIGURACAO!$C$25))</f>
        <v>10</v>
      </c>
      <c r="AK427" s="38">
        <f>IF(T427=0,0,IF(CONFIGURACAO!$C$17="SIM",(IF(T427&gt;CONFIGURACAO!$C$18,CONFIGURACAO!$C$18*CONFIGURACAO!$C$26,T427*CONFIGURACAO!$C$26)),'PI AREA  P75'!T427*CONFIGURACAO!$C$26))</f>
        <v>5</v>
      </c>
      <c r="AL427" s="38">
        <f>IFERROR(IF(M427&gt;0,(U427*CONFIGURACAO!$C$29)+(V427*CONFIGURACAO!$C$30),""),"")</f>
        <v>0</v>
      </c>
      <c r="AM427" s="38">
        <f>IF(W427=0,0,IF(CONFIGURACAO!$C$41="SIM",(IF(W427&gt;CONFIGURACAO!$C$41,CONFIGURACAO!$C$41*CONFIGURACAO!$C$31,W427*CONFIGURACAO!$C$31)),'PI AREA  P75'!W427*CONFIGURACAO!$C$31))</f>
        <v>0</v>
      </c>
      <c r="AN427" s="38">
        <f>IF(X427=0,0,IF(CONFIGURACAO!$C$39="SIM",(IF(X427&gt;CONFIGURACAO!$C$40,CONFIGURACAO!$C$40*CONFIGURACAO!$C$32,X427*CONFIGURACAO!$C$32)),'PI AREA  P75'!X427*CONFIGURACAO!$C$32))</f>
        <v>0</v>
      </c>
      <c r="AO427" s="38">
        <f>IFERROR(IF(M427&gt;0,(Y427*CONFIGURACAO!$C$33)+(Z427*CONFIGURACAO!$C$34)+(AA427*CONFIGURACAO!$C$35)+(AB427*CONFIGURACAO!$C$36),""),"")</f>
        <v>0</v>
      </c>
      <c r="AP427" s="38">
        <f>IF(AA427=0,0,IF(CONFIGURACAO!$C$46="SIM",(IF(AA427&gt;CONFIGURACAO!$C$47,CONFIGURACAO!$C$47*CONFIGURACAO!$C$35,AA427*CONFIGURACAO!$C$35)),'PI AREA  P75'!AA427*CONFIGURACAO!$C$35))</f>
        <v>0</v>
      </c>
      <c r="AQ427" s="38">
        <f>IF(AB427=0,0,IF(CONFIGURACAO!$C$44="SIM",(IF(AB427&gt;CONFIGURACAO!$C$45,CONFIGURACAO!$C$45*CONFIGURACAO!$C$36,AB427*CONFIGURACAO!$C$36)),'PI AREA  P75'!AB427*CONFIGURACAO!$C$36))</f>
        <v>0</v>
      </c>
      <c r="AR427" s="38">
        <f t="shared" si="160"/>
        <v>2550</v>
      </c>
      <c r="AS427" s="68">
        <f>IF(AR427="","",$AR427-(($AS$2/CONFIGURACAO!$C$6)*$M427))</f>
        <v>2250</v>
      </c>
      <c r="AT427" s="73">
        <f t="shared" si="144"/>
        <v>3</v>
      </c>
      <c r="AU427" s="75">
        <f>IF(AR427="","",$AR427-(($AU$2/CONFIGURACAO!$C$6)*$M427))</f>
        <v>2050</v>
      </c>
      <c r="AV427" s="76">
        <f t="shared" si="145"/>
        <v>4</v>
      </c>
      <c r="AW427" s="74">
        <f>IF(AR427="","",$AR427-(($AW$2/CONFIGURACAO!$C$6)*$M427))</f>
        <v>1850</v>
      </c>
      <c r="AX427" s="72">
        <f t="shared" si="146"/>
        <v>5</v>
      </c>
      <c r="AZ427" s="39">
        <f t="shared" si="147"/>
        <v>0.23944673718607831</v>
      </c>
      <c r="BA427" s="146">
        <f t="shared" si="148"/>
        <v>45.25</v>
      </c>
      <c r="BB427" s="146">
        <f t="shared" si="149"/>
        <v>52</v>
      </c>
      <c r="BC427" s="32">
        <f t="shared" si="150"/>
        <v>65</v>
      </c>
      <c r="BD427" s="148"/>
      <c r="BE427" s="40">
        <f t="shared" si="151"/>
        <v>0.24217585692995527</v>
      </c>
      <c r="BF427" s="40">
        <f t="shared" si="152"/>
        <v>0.25077160493827161</v>
      </c>
      <c r="BG427" s="40">
        <f t="shared" si="153"/>
        <v>0.37255909558067829</v>
      </c>
      <c r="BH427" s="40">
        <f t="shared" si="154"/>
        <v>0.36378334680679059</v>
      </c>
      <c r="BI427" s="40">
        <f t="shared" si="155"/>
        <v>0.71961620469083154</v>
      </c>
      <c r="BJ427" s="40">
        <f t="shared" si="156"/>
        <v>9.2421441774491686E-2</v>
      </c>
      <c r="BK427" s="40">
        <f t="shared" si="157"/>
        <v>0.16051364365971107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 s="42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</row>
    <row r="428" spans="1:134" s="32" customFormat="1" ht="17" thickBot="1" x14ac:dyDescent="0.25">
      <c r="A428" s="124" t="str">
        <f>CONFIGURACAO!$C$4</f>
        <v>AREA 21</v>
      </c>
      <c r="B428" s="125">
        <v>426</v>
      </c>
      <c r="C428" s="249" t="s">
        <v>300</v>
      </c>
      <c r="D428" s="126">
        <f t="shared" si="139"/>
        <v>20</v>
      </c>
      <c r="E428" s="250" t="s">
        <v>763</v>
      </c>
      <c r="F428" s="250">
        <v>1</v>
      </c>
      <c r="G428" s="250">
        <v>1</v>
      </c>
      <c r="H428" s="250">
        <v>1</v>
      </c>
      <c r="I428" s="250">
        <v>1</v>
      </c>
      <c r="J428" s="87"/>
      <c r="K428" s="94"/>
      <c r="L428" s="94"/>
      <c r="M428" s="154">
        <f t="shared" si="158"/>
        <v>4</v>
      </c>
      <c r="N428">
        <v>1.75</v>
      </c>
      <c r="O428">
        <v>7</v>
      </c>
      <c r="P428">
        <v>11.5</v>
      </c>
      <c r="Q428">
        <v>5.75</v>
      </c>
      <c r="R428">
        <v>1</v>
      </c>
      <c r="S428">
        <v>7.5</v>
      </c>
      <c r="T428">
        <v>3.5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2</v>
      </c>
      <c r="AA428">
        <v>0</v>
      </c>
      <c r="AB428">
        <v>1</v>
      </c>
      <c r="AC428" s="139">
        <f t="shared" si="142"/>
        <v>8.75</v>
      </c>
      <c r="AD428" s="140">
        <f t="shared" si="143"/>
        <v>20.25</v>
      </c>
      <c r="AE428" s="141">
        <f t="shared" si="140"/>
        <v>0</v>
      </c>
      <c r="AF428" s="263">
        <f t="shared" si="141"/>
        <v>2</v>
      </c>
      <c r="AG428" s="265">
        <f t="shared" si="159"/>
        <v>10.75</v>
      </c>
      <c r="AI428" s="37">
        <f>IFERROR(IF(M428&gt;0,(N428*CONFIGURACAO!$C$20)+(O428*CONFIGURACAO!$C$21)+(P428*CONFIGURACAO!$C$22)+(Q428*CONFIGURACAO!$C$23)+(R428*CONFIGURACAO!$C$24),""),"")</f>
        <v>1675</v>
      </c>
      <c r="AJ428" s="38">
        <f>IF(S428=0,0,IF(CONFIGURACAO!$C$15="SIM",(IF(S428&gt;CONFIGURACAO!$C$16,CONFIGURACAO!$C$16*CONFIGURACAO!$C$25,S428*CONFIGURACAO!$C$25)),'PI AREA  P75'!S428*CONFIGURACAO!$C$25))</f>
        <v>40</v>
      </c>
      <c r="AK428" s="38">
        <f>IF(T428=0,0,IF(CONFIGURACAO!$C$17="SIM",(IF(T428&gt;CONFIGURACAO!$C$18,CONFIGURACAO!$C$18*CONFIGURACAO!$C$26,T428*CONFIGURACAO!$C$26)),'PI AREA  P75'!T428*CONFIGURACAO!$C$26))</f>
        <v>17.5</v>
      </c>
      <c r="AL428" s="38">
        <f>IFERROR(IF(M428&gt;0,(U428*CONFIGURACAO!$C$29)+(V428*CONFIGURACAO!$C$30),""),"")</f>
        <v>0</v>
      </c>
      <c r="AM428" s="38">
        <f>IF(W428=0,0,IF(CONFIGURACAO!$C$41="SIM",(IF(W428&gt;CONFIGURACAO!$C$41,CONFIGURACAO!$C$41*CONFIGURACAO!$C$31,W428*CONFIGURACAO!$C$31)),'PI AREA  P75'!W428*CONFIGURACAO!$C$31))</f>
        <v>0</v>
      </c>
      <c r="AN428" s="38">
        <f>IF(X428=0,0,IF(CONFIGURACAO!$C$39="SIM",(IF(X428&gt;CONFIGURACAO!$C$40,CONFIGURACAO!$C$40*CONFIGURACAO!$C$32,X428*CONFIGURACAO!$C$32)),'PI AREA  P75'!X428*CONFIGURACAO!$C$32))</f>
        <v>0</v>
      </c>
      <c r="AO428" s="38">
        <f>IFERROR(IF(M428&gt;0,(Y428*CONFIGURACAO!$C$33)+(Z428*CONFIGURACAO!$C$34)+(AA428*CONFIGURACAO!$C$35)+(AB428*CONFIGURACAO!$C$36),""),"")</f>
        <v>110</v>
      </c>
      <c r="AP428" s="38">
        <f>IF(AA428=0,0,IF(CONFIGURACAO!$C$46="SIM",(IF(AA428&gt;CONFIGURACAO!$C$47,CONFIGURACAO!$C$47*CONFIGURACAO!$C$35,AA428*CONFIGURACAO!$C$35)),'PI AREA  P75'!AA428*CONFIGURACAO!$C$35))</f>
        <v>0</v>
      </c>
      <c r="AQ428" s="38">
        <f>IF(AB428=0,0,IF(CONFIGURACAO!$C$44="SIM",(IF(AB428&gt;CONFIGURACAO!$C$45,CONFIGURACAO!$C$45*CONFIGURACAO!$C$36,AB428*CONFIGURACAO!$C$36)),'PI AREA  P75'!AB428*CONFIGURACAO!$C$36))</f>
        <v>10</v>
      </c>
      <c r="AR428" s="38">
        <f t="shared" si="160"/>
        <v>1852.5</v>
      </c>
      <c r="AS428" s="68">
        <f>IF(AR428="","",$AR428-(($AS$2/CONFIGURACAO!$C$6)*$M428))</f>
        <v>1552.5</v>
      </c>
      <c r="AT428" s="73">
        <f t="shared" si="144"/>
        <v>3</v>
      </c>
      <c r="AU428" s="75">
        <f>IF(AR428="","",$AR428-(($AU$2/CONFIGURACAO!$C$6)*$M428))</f>
        <v>1352.5</v>
      </c>
      <c r="AV428" s="76">
        <f t="shared" si="145"/>
        <v>4</v>
      </c>
      <c r="AW428" s="74">
        <f>IF(AR428="","",$AR428-(($AW$2/CONFIGURACAO!$C$6)*$M428))</f>
        <v>1152.5</v>
      </c>
      <c r="AX428" s="72">
        <f t="shared" si="146"/>
        <v>5</v>
      </c>
      <c r="AZ428" s="39">
        <f t="shared" si="147"/>
        <v>0.17395101201459218</v>
      </c>
      <c r="BA428" s="146">
        <f t="shared" si="148"/>
        <v>41</v>
      </c>
      <c r="BB428" s="146">
        <f t="shared" si="149"/>
        <v>71</v>
      </c>
      <c r="BC428" s="32">
        <f t="shared" si="150"/>
        <v>143</v>
      </c>
      <c r="BD428" s="148"/>
      <c r="BE428" s="40">
        <f t="shared" si="151"/>
        <v>6.5201192250372589E-2</v>
      </c>
      <c r="BF428" s="40">
        <f t="shared" si="152"/>
        <v>0.27006172839506171</v>
      </c>
      <c r="BG428" s="40">
        <f t="shared" si="153"/>
        <v>0.29547790339157248</v>
      </c>
      <c r="BH428" s="40">
        <f t="shared" si="154"/>
        <v>0.23241713823767179</v>
      </c>
      <c r="BI428" s="40">
        <f t="shared" si="155"/>
        <v>0.10660980810234541</v>
      </c>
      <c r="BJ428" s="40">
        <f t="shared" si="156"/>
        <v>0.69316081330868762</v>
      </c>
      <c r="BK428" s="40">
        <f t="shared" si="157"/>
        <v>0.5617977528089888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2</v>
      </c>
      <c r="BR428">
        <v>0</v>
      </c>
      <c r="BS428">
        <v>1</v>
      </c>
      <c r="BT428" s="42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</row>
    <row r="429" spans="1:134" s="32" customFormat="1" ht="17" thickBot="1" x14ac:dyDescent="0.25">
      <c r="A429" s="124" t="str">
        <f>CONFIGURACAO!$C$4</f>
        <v>AREA 21</v>
      </c>
      <c r="B429" s="125">
        <v>427</v>
      </c>
      <c r="C429" s="249" t="s">
        <v>301</v>
      </c>
      <c r="D429" s="126">
        <f t="shared" si="139"/>
        <v>1</v>
      </c>
      <c r="E429" s="250" t="s">
        <v>764</v>
      </c>
      <c r="F429" s="250">
        <v>1</v>
      </c>
      <c r="G429" s="250">
        <v>1</v>
      </c>
      <c r="H429" s="250">
        <v>1</v>
      </c>
      <c r="I429" s="250">
        <v>1</v>
      </c>
      <c r="J429" s="87"/>
      <c r="K429" s="94"/>
      <c r="L429" s="94"/>
      <c r="M429" s="154">
        <f t="shared" si="158"/>
        <v>4</v>
      </c>
      <c r="N429">
        <v>0</v>
      </c>
      <c r="O429">
        <v>5</v>
      </c>
      <c r="P429">
        <v>7</v>
      </c>
      <c r="Q429">
        <v>3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 s="139">
        <f t="shared" si="142"/>
        <v>5</v>
      </c>
      <c r="AD429" s="140">
        <f t="shared" si="143"/>
        <v>12</v>
      </c>
      <c r="AE429" s="141">
        <f t="shared" si="140"/>
        <v>0</v>
      </c>
      <c r="AF429" s="263">
        <f t="shared" si="141"/>
        <v>0</v>
      </c>
      <c r="AG429" s="265">
        <f t="shared" si="159"/>
        <v>5</v>
      </c>
      <c r="AI429" s="37">
        <f>IFERROR(IF(M429&gt;0,(N429*CONFIGURACAO!$C$20)+(O429*CONFIGURACAO!$C$21)+(P429*CONFIGURACAO!$C$22)+(Q429*CONFIGURACAO!$C$23)+(R429*CONFIGURACAO!$C$24),""),"")</f>
        <v>960</v>
      </c>
      <c r="AJ429" s="38">
        <f>IF(S429=0,0,IF(CONFIGURACAO!$C$15="SIM",(IF(S429&gt;CONFIGURACAO!$C$16,CONFIGURACAO!$C$16*CONFIGURACAO!$C$25,S429*CONFIGURACAO!$C$25)),'PI AREA  P75'!S429*CONFIGURACAO!$C$25))</f>
        <v>0</v>
      </c>
      <c r="AK429" s="38">
        <f>IF(T429=0,0,IF(CONFIGURACAO!$C$17="SIM",(IF(T429&gt;CONFIGURACAO!$C$18,CONFIGURACAO!$C$18*CONFIGURACAO!$C$26,T429*CONFIGURACAO!$C$26)),'PI AREA  P75'!T429*CONFIGURACAO!$C$26))</f>
        <v>0</v>
      </c>
      <c r="AL429" s="38">
        <f>IFERROR(IF(M429&gt;0,(U429*CONFIGURACAO!$C$29)+(V429*CONFIGURACAO!$C$30),""),"")</f>
        <v>0</v>
      </c>
      <c r="AM429" s="38">
        <f>IF(W429=0,0,IF(CONFIGURACAO!$C$41="SIM",(IF(W429&gt;CONFIGURACAO!$C$41,CONFIGURACAO!$C$41*CONFIGURACAO!$C$31,W429*CONFIGURACAO!$C$31)),'PI AREA  P75'!W429*CONFIGURACAO!$C$31))</f>
        <v>0</v>
      </c>
      <c r="AN429" s="38">
        <f>IF(X429=0,0,IF(CONFIGURACAO!$C$39="SIM",(IF(X429&gt;CONFIGURACAO!$C$40,CONFIGURACAO!$C$40*CONFIGURACAO!$C$32,X429*CONFIGURACAO!$C$32)),'PI AREA  P75'!X429*CONFIGURACAO!$C$32))</f>
        <v>0</v>
      </c>
      <c r="AO429" s="38">
        <f>IFERROR(IF(M429&gt;0,(Y429*CONFIGURACAO!$C$33)+(Z429*CONFIGURACAO!$C$34)+(AA429*CONFIGURACAO!$C$35)+(AB429*CONFIGURACAO!$C$36),""),"")</f>
        <v>0</v>
      </c>
      <c r="AP429" s="38">
        <f>IF(AA429=0,0,IF(CONFIGURACAO!$C$46="SIM",(IF(AA429&gt;CONFIGURACAO!$C$47,CONFIGURACAO!$C$47*CONFIGURACAO!$C$35,AA429*CONFIGURACAO!$C$35)),'PI AREA  P75'!AA429*CONFIGURACAO!$C$35))</f>
        <v>0</v>
      </c>
      <c r="AQ429" s="38">
        <f>IF(AB429=0,0,IF(CONFIGURACAO!$C$44="SIM",(IF(AB429&gt;CONFIGURACAO!$C$45,CONFIGURACAO!$C$45*CONFIGURACAO!$C$36,AB429*CONFIGURACAO!$C$36)),'PI AREA  P75'!AB429*CONFIGURACAO!$C$36))</f>
        <v>0</v>
      </c>
      <c r="AR429" s="38">
        <f t="shared" si="160"/>
        <v>960</v>
      </c>
      <c r="AS429" s="68">
        <f>IF(AR429="","",$AR429-(($AS$2/CONFIGURACAO!$C$6)*$M429))</f>
        <v>660</v>
      </c>
      <c r="AT429" s="73">
        <f t="shared" si="144"/>
        <v>3</v>
      </c>
      <c r="AU429" s="75">
        <f>IF(AR429="","",$AR429-(($AU$2/CONFIGURACAO!$C$6)*$M429))</f>
        <v>460</v>
      </c>
      <c r="AV429" s="76">
        <f t="shared" si="145"/>
        <v>4</v>
      </c>
      <c r="AW429" s="74">
        <f>IF(AR429="","",$AR429-(($AW$2/CONFIGURACAO!$C$6)*$M429))</f>
        <v>260</v>
      </c>
      <c r="AX429" s="72">
        <f t="shared" si="146"/>
        <v>5</v>
      </c>
      <c r="AZ429" s="39">
        <f t="shared" si="147"/>
        <v>9.0144653999464766E-2</v>
      </c>
      <c r="BA429" s="146">
        <f t="shared" si="148"/>
        <v>16</v>
      </c>
      <c r="BB429" s="146">
        <f t="shared" si="149"/>
        <v>445</v>
      </c>
      <c r="BC429" s="32">
        <f t="shared" si="150"/>
        <v>411</v>
      </c>
      <c r="BD429" s="148"/>
      <c r="BE429" s="40">
        <f t="shared" si="151"/>
        <v>0</v>
      </c>
      <c r="BF429" s="40">
        <f t="shared" si="152"/>
        <v>0.19290123456790123</v>
      </c>
      <c r="BG429" s="40">
        <f t="shared" si="153"/>
        <v>0.17985611510791369</v>
      </c>
      <c r="BH429" s="40">
        <f t="shared" si="154"/>
        <v>0.12126111560226355</v>
      </c>
      <c r="BI429" s="40">
        <f t="shared" si="155"/>
        <v>0.10660980810234541</v>
      </c>
      <c r="BJ429" s="40">
        <f t="shared" si="156"/>
        <v>0</v>
      </c>
      <c r="BK429" s="40">
        <f t="shared" si="157"/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 s="42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</row>
    <row r="430" spans="1:134" s="32" customFormat="1" ht="17" thickBot="1" x14ac:dyDescent="0.25">
      <c r="A430" s="124" t="str">
        <f>CONFIGURACAO!$C$4</f>
        <v>AREA 21</v>
      </c>
      <c r="B430" s="125">
        <v>428</v>
      </c>
      <c r="C430" s="249" t="s">
        <v>301</v>
      </c>
      <c r="D430" s="126">
        <f t="shared" si="139"/>
        <v>2</v>
      </c>
      <c r="E430" s="250" t="s">
        <v>765</v>
      </c>
      <c r="F430" s="250">
        <v>1</v>
      </c>
      <c r="G430" s="250">
        <v>1</v>
      </c>
      <c r="H430" s="250">
        <v>1</v>
      </c>
      <c r="I430" s="250">
        <v>1</v>
      </c>
      <c r="J430" s="87"/>
      <c r="K430" s="94"/>
      <c r="L430" s="94"/>
      <c r="M430" s="154">
        <f t="shared" si="158"/>
        <v>4</v>
      </c>
      <c r="N430">
        <v>1</v>
      </c>
      <c r="O430">
        <v>1.75</v>
      </c>
      <c r="P430">
        <v>2.25</v>
      </c>
      <c r="Q430">
        <v>4</v>
      </c>
      <c r="R430">
        <v>2</v>
      </c>
      <c r="S430">
        <v>6.75</v>
      </c>
      <c r="T430">
        <v>2.75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 s="139">
        <f t="shared" si="142"/>
        <v>2.75</v>
      </c>
      <c r="AD430" s="140">
        <f t="shared" si="143"/>
        <v>5</v>
      </c>
      <c r="AE430" s="141">
        <f t="shared" si="140"/>
        <v>1</v>
      </c>
      <c r="AF430" s="263">
        <f t="shared" si="141"/>
        <v>0</v>
      </c>
      <c r="AG430" s="265">
        <f t="shared" si="159"/>
        <v>3.75</v>
      </c>
      <c r="AI430" s="37">
        <f>IFERROR(IF(M430&gt;0,(N430*CONFIGURACAO!$C$20)+(O430*CONFIGURACAO!$C$21)+(P430*CONFIGURACAO!$C$22)+(Q430*CONFIGURACAO!$C$23)+(R430*CONFIGURACAO!$C$24),""),"")</f>
        <v>575</v>
      </c>
      <c r="AJ430" s="38">
        <f>IF(S430=0,0,IF(CONFIGURACAO!$C$15="SIM",(IF(S430&gt;CONFIGURACAO!$C$16,CONFIGURACAO!$C$16*CONFIGURACAO!$C$25,S430*CONFIGURACAO!$C$25)),'PI AREA  P75'!S430*CONFIGURACAO!$C$25))</f>
        <v>40</v>
      </c>
      <c r="AK430" s="38">
        <f>IF(T430=0,0,IF(CONFIGURACAO!$C$17="SIM",(IF(T430&gt;CONFIGURACAO!$C$18,CONFIGURACAO!$C$18*CONFIGURACAO!$C$26,T430*CONFIGURACAO!$C$26)),'PI AREA  P75'!T430*CONFIGURACAO!$C$26))</f>
        <v>13.75</v>
      </c>
      <c r="AL430" s="38">
        <f>IFERROR(IF(M430&gt;0,(U430*CONFIGURACAO!$C$29)+(V430*CONFIGURACAO!$C$30),""),"")</f>
        <v>100</v>
      </c>
      <c r="AM430" s="38">
        <f>IF(W430=0,0,IF(CONFIGURACAO!$C$41="SIM",(IF(W430&gt;CONFIGURACAO!$C$41,CONFIGURACAO!$C$41*CONFIGURACAO!$C$31,W430*CONFIGURACAO!$C$31)),'PI AREA  P75'!W430*CONFIGURACAO!$C$31))</f>
        <v>0</v>
      </c>
      <c r="AN430" s="38">
        <f>IF(X430=0,0,IF(CONFIGURACAO!$C$39="SIM",(IF(X430&gt;CONFIGURACAO!$C$40,CONFIGURACAO!$C$40*CONFIGURACAO!$C$32,X430*CONFIGURACAO!$C$32)),'PI AREA  P75'!X430*CONFIGURACAO!$C$32))</f>
        <v>0</v>
      </c>
      <c r="AO430" s="38">
        <f>IFERROR(IF(M430&gt;0,(Y430*CONFIGURACAO!$C$33)+(Z430*CONFIGURACAO!$C$34)+(AA430*CONFIGURACAO!$C$35)+(AB430*CONFIGURACAO!$C$36),""),"")</f>
        <v>25</v>
      </c>
      <c r="AP430" s="38">
        <f>IF(AA430=0,0,IF(CONFIGURACAO!$C$46="SIM",(IF(AA430&gt;CONFIGURACAO!$C$47,CONFIGURACAO!$C$47*CONFIGURACAO!$C$35,AA430*CONFIGURACAO!$C$35)),'PI AREA  P75'!AA430*CONFIGURACAO!$C$35))</f>
        <v>25</v>
      </c>
      <c r="AQ430" s="38">
        <f>IF(AB430=0,0,IF(CONFIGURACAO!$C$44="SIM",(IF(AB430&gt;CONFIGURACAO!$C$45,CONFIGURACAO!$C$45*CONFIGURACAO!$C$36,AB430*CONFIGURACAO!$C$36)),'PI AREA  P75'!AB430*CONFIGURACAO!$C$36))</f>
        <v>0</v>
      </c>
      <c r="AR430" s="38">
        <f t="shared" si="160"/>
        <v>778.75</v>
      </c>
      <c r="AS430" s="68">
        <f>IF(AR430="","",$AR430-(($AS$2/CONFIGURACAO!$C$6)*$M430))</f>
        <v>478.75</v>
      </c>
      <c r="AT430" s="73">
        <f t="shared" si="144"/>
        <v>3</v>
      </c>
      <c r="AU430" s="75">
        <f>IF(AR430="","",$AR430-(($AU$2/CONFIGURACAO!$C$6)*$M430))</f>
        <v>278.75</v>
      </c>
      <c r="AV430" s="76">
        <f t="shared" si="145"/>
        <v>4</v>
      </c>
      <c r="AW430" s="74">
        <f>IF(AR430="","",$AR430-(($AW$2/CONFIGURACAO!$C$6)*$M430))</f>
        <v>78.75</v>
      </c>
      <c r="AX430" s="72">
        <f t="shared" si="146"/>
        <v>5</v>
      </c>
      <c r="AZ430" s="39">
        <f t="shared" si="147"/>
        <v>7.3125155523003318E-2</v>
      </c>
      <c r="BA430" s="146">
        <f t="shared" si="148"/>
        <v>22.5</v>
      </c>
      <c r="BB430" s="146">
        <f t="shared" si="149"/>
        <v>266</v>
      </c>
      <c r="BC430" s="32">
        <f t="shared" si="150"/>
        <v>515</v>
      </c>
      <c r="BD430" s="148"/>
      <c r="BE430" s="40">
        <f t="shared" si="151"/>
        <v>3.7257824143070044E-2</v>
      </c>
      <c r="BF430" s="40">
        <f t="shared" si="152"/>
        <v>6.7515432098765427E-2</v>
      </c>
      <c r="BG430" s="40">
        <f t="shared" si="153"/>
        <v>5.7810894141829397E-2</v>
      </c>
      <c r="BH430" s="40">
        <f t="shared" si="154"/>
        <v>0.16168148746968472</v>
      </c>
      <c r="BI430" s="40">
        <f t="shared" si="155"/>
        <v>0.21321961620469082</v>
      </c>
      <c r="BJ430" s="40">
        <f t="shared" si="156"/>
        <v>0.62384473197781887</v>
      </c>
      <c r="BK430" s="40">
        <f t="shared" si="157"/>
        <v>0.44141252006420545</v>
      </c>
      <c r="BL430">
        <v>0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0</v>
      </c>
      <c r="BT430" s="42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</row>
    <row r="431" spans="1:134" s="32" customFormat="1" ht="17" thickBot="1" x14ac:dyDescent="0.25">
      <c r="A431" s="124" t="str">
        <f>CONFIGURACAO!$C$4</f>
        <v>AREA 21</v>
      </c>
      <c r="B431" s="125">
        <v>429</v>
      </c>
      <c r="C431" s="249" t="s">
        <v>301</v>
      </c>
      <c r="D431" s="126">
        <f t="shared" ref="D431:D494" si="161">IF(C430=C431,D430+1,1)</f>
        <v>3</v>
      </c>
      <c r="E431" s="250" t="s">
        <v>766</v>
      </c>
      <c r="F431" s="250">
        <v>0</v>
      </c>
      <c r="G431" s="250">
        <v>0</v>
      </c>
      <c r="H431" s="250">
        <v>0</v>
      </c>
      <c r="I431" s="250">
        <v>1</v>
      </c>
      <c r="J431" s="87"/>
      <c r="K431" s="94"/>
      <c r="L431" s="94"/>
      <c r="M431" s="154">
        <f t="shared" si="158"/>
        <v>1</v>
      </c>
      <c r="N431">
        <v>0</v>
      </c>
      <c r="O431">
        <v>1.75</v>
      </c>
      <c r="P431">
        <v>0</v>
      </c>
      <c r="Q431">
        <v>0</v>
      </c>
      <c r="R431">
        <v>0.75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 s="139">
        <f t="shared" si="142"/>
        <v>1.75</v>
      </c>
      <c r="AD431" s="140">
        <f t="shared" si="143"/>
        <v>1.75</v>
      </c>
      <c r="AE431" s="141">
        <f t="shared" ref="AE431:AE494" si="162">IFERROR((U431+V431),"")</f>
        <v>0</v>
      </c>
      <c r="AF431" s="263">
        <f t="shared" ref="AF431:AF494" si="163">IFERROR((Y431+Z431),"")</f>
        <v>0</v>
      </c>
      <c r="AG431" s="265">
        <f t="shared" si="159"/>
        <v>1.75</v>
      </c>
      <c r="AI431" s="37">
        <f>IFERROR(IF(M431&gt;0,(N431*CONFIGURACAO!$C$20)+(O431*CONFIGURACAO!$C$21)+(P431*CONFIGURACAO!$C$22)+(Q431*CONFIGURACAO!$C$23)+(R431*CONFIGURACAO!$C$24),""),"")</f>
        <v>155</v>
      </c>
      <c r="AJ431" s="38">
        <f>IF(S431=0,0,IF(CONFIGURACAO!$C$15="SIM",(IF(S431&gt;CONFIGURACAO!$C$16,CONFIGURACAO!$C$16*CONFIGURACAO!$C$25,S431*CONFIGURACAO!$C$25)),'PI AREA  P75'!S431*CONFIGURACAO!$C$25))</f>
        <v>0</v>
      </c>
      <c r="AK431" s="38">
        <f>IF(T431=0,0,IF(CONFIGURACAO!$C$17="SIM",(IF(T431&gt;CONFIGURACAO!$C$18,CONFIGURACAO!$C$18*CONFIGURACAO!$C$26,T431*CONFIGURACAO!$C$26)),'PI AREA  P75'!T431*CONFIGURACAO!$C$26))</f>
        <v>0</v>
      </c>
      <c r="AL431" s="38">
        <f>IFERROR(IF(M431&gt;0,(U431*CONFIGURACAO!$C$29)+(V431*CONFIGURACAO!$C$30),""),"")</f>
        <v>0</v>
      </c>
      <c r="AM431" s="38">
        <f>IF(W431=0,0,IF(CONFIGURACAO!$C$41="SIM",(IF(W431&gt;CONFIGURACAO!$C$41,CONFIGURACAO!$C$41*CONFIGURACAO!$C$31,W431*CONFIGURACAO!$C$31)),'PI AREA  P75'!W431*CONFIGURACAO!$C$31))</f>
        <v>0</v>
      </c>
      <c r="AN431" s="38">
        <f>IF(X431=0,0,IF(CONFIGURACAO!$C$39="SIM",(IF(X431&gt;CONFIGURACAO!$C$40,CONFIGURACAO!$C$40*CONFIGURACAO!$C$32,X431*CONFIGURACAO!$C$32)),'PI AREA  P75'!X431*CONFIGURACAO!$C$32))</f>
        <v>0</v>
      </c>
      <c r="AO431" s="38">
        <f>IFERROR(IF(M431&gt;0,(Y431*CONFIGURACAO!$C$33)+(Z431*CONFIGURACAO!$C$34)+(AA431*CONFIGURACAO!$C$35)+(AB431*CONFIGURACAO!$C$36),""),"")</f>
        <v>10</v>
      </c>
      <c r="AP431" s="38">
        <f>IF(AA431=0,0,IF(CONFIGURACAO!$C$46="SIM",(IF(AA431&gt;CONFIGURACAO!$C$47,CONFIGURACAO!$C$47*CONFIGURACAO!$C$35,AA431*CONFIGURACAO!$C$35)),'PI AREA  P75'!AA431*CONFIGURACAO!$C$35))</f>
        <v>0</v>
      </c>
      <c r="AQ431" s="38">
        <f>IF(AB431=0,0,IF(CONFIGURACAO!$C$44="SIM",(IF(AB431&gt;CONFIGURACAO!$C$45,CONFIGURACAO!$C$45*CONFIGURACAO!$C$36,AB431*CONFIGURACAO!$C$36)),'PI AREA  P75'!AB431*CONFIGURACAO!$C$36))</f>
        <v>10</v>
      </c>
      <c r="AR431" s="38">
        <f t="shared" si="160"/>
        <v>175</v>
      </c>
      <c r="AS431" s="68">
        <f>IF(AR431="","",$AR431-(($AS$2/CONFIGURACAO!$C$6)*$M431))</f>
        <v>100</v>
      </c>
      <c r="AT431" s="73">
        <f t="shared" si="144"/>
        <v>3</v>
      </c>
      <c r="AU431" s="75">
        <f>IF(AR431="","",$AR431-(($AU$2/CONFIGURACAO!$C$6)*$M431))</f>
        <v>50</v>
      </c>
      <c r="AV431" s="76">
        <f t="shared" si="145"/>
        <v>4</v>
      </c>
      <c r="AW431" s="74">
        <f>IF(AR431="","",$AR431-(($AW$2/CONFIGURACAO!$C$6)*$M431))</f>
        <v>0</v>
      </c>
      <c r="AX431" s="72">
        <f t="shared" si="146"/>
        <v>5</v>
      </c>
      <c r="AZ431" s="39">
        <f t="shared" si="147"/>
        <v>1.6432619218652432E-2</v>
      </c>
      <c r="BA431" s="146">
        <f t="shared" si="148"/>
        <v>3.5</v>
      </c>
      <c r="BB431" s="146">
        <f t="shared" si="149"/>
        <v>932</v>
      </c>
      <c r="BC431" s="32">
        <f t="shared" si="150"/>
        <v>959</v>
      </c>
      <c r="BD431" s="148"/>
      <c r="BE431" s="40">
        <f t="shared" si="151"/>
        <v>0</v>
      </c>
      <c r="BF431" s="40">
        <f t="shared" si="152"/>
        <v>6.7515432098765427E-2</v>
      </c>
      <c r="BG431" s="40">
        <f t="shared" si="153"/>
        <v>0</v>
      </c>
      <c r="BH431" s="40">
        <f t="shared" si="154"/>
        <v>0</v>
      </c>
      <c r="BI431" s="40">
        <f t="shared" si="155"/>
        <v>7.9957356076759065E-2</v>
      </c>
      <c r="BJ431" s="40">
        <f t="shared" si="156"/>
        <v>0</v>
      </c>
      <c r="BK431" s="40">
        <f t="shared" si="157"/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1</v>
      </c>
      <c r="BT431" s="42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</row>
    <row r="432" spans="1:134" s="32" customFormat="1" ht="17" thickBot="1" x14ac:dyDescent="0.25">
      <c r="A432" s="124" t="str">
        <f>CONFIGURACAO!$C$4</f>
        <v>AREA 21</v>
      </c>
      <c r="B432" s="125">
        <v>430</v>
      </c>
      <c r="C432" s="249" t="s">
        <v>301</v>
      </c>
      <c r="D432" s="126">
        <f t="shared" si="161"/>
        <v>4</v>
      </c>
      <c r="E432" s="250" t="s">
        <v>767</v>
      </c>
      <c r="F432" s="250">
        <v>1</v>
      </c>
      <c r="G432" s="250">
        <v>1</v>
      </c>
      <c r="H432" s="250">
        <v>1</v>
      </c>
      <c r="I432" s="250">
        <v>1</v>
      </c>
      <c r="J432" s="87"/>
      <c r="K432" s="94"/>
      <c r="L432" s="94"/>
      <c r="M432" s="154">
        <f t="shared" si="158"/>
        <v>4</v>
      </c>
      <c r="N432">
        <v>0</v>
      </c>
      <c r="O432">
        <v>3.5</v>
      </c>
      <c r="P432">
        <v>1.75</v>
      </c>
      <c r="Q432">
        <v>2</v>
      </c>
      <c r="R432">
        <v>1</v>
      </c>
      <c r="S432">
        <v>1</v>
      </c>
      <c r="T432">
        <v>2</v>
      </c>
      <c r="U432">
        <v>0</v>
      </c>
      <c r="V432">
        <v>1</v>
      </c>
      <c r="W432">
        <v>2</v>
      </c>
      <c r="X432">
        <v>0</v>
      </c>
      <c r="Y432">
        <v>0</v>
      </c>
      <c r="Z432">
        <v>2</v>
      </c>
      <c r="AA432">
        <v>0</v>
      </c>
      <c r="AB432">
        <v>1</v>
      </c>
      <c r="AC432" s="139">
        <f t="shared" si="142"/>
        <v>3.5</v>
      </c>
      <c r="AD432" s="140">
        <f t="shared" si="143"/>
        <v>5.25</v>
      </c>
      <c r="AE432" s="141">
        <f t="shared" si="162"/>
        <v>1</v>
      </c>
      <c r="AF432" s="263">
        <f t="shared" si="163"/>
        <v>2</v>
      </c>
      <c r="AG432" s="265">
        <f t="shared" si="159"/>
        <v>6.5</v>
      </c>
      <c r="AI432" s="37">
        <f>IFERROR(IF(M432&gt;0,(N432*CONFIGURACAO!$C$20)+(O432*CONFIGURACAO!$C$21)+(P432*CONFIGURACAO!$C$22)+(Q432*CONFIGURACAO!$C$23)+(R432*CONFIGURACAO!$C$24),""),"")</f>
        <v>485</v>
      </c>
      <c r="AJ432" s="38">
        <f>IF(S432=0,0,IF(CONFIGURACAO!$C$15="SIM",(IF(S432&gt;CONFIGURACAO!$C$16,CONFIGURACAO!$C$16*CONFIGURACAO!$C$25,S432*CONFIGURACAO!$C$25)),'PI AREA  P75'!S432*CONFIGURACAO!$C$25))</f>
        <v>10</v>
      </c>
      <c r="AK432" s="38">
        <f>IF(T432=0,0,IF(CONFIGURACAO!$C$17="SIM",(IF(T432&gt;CONFIGURACAO!$C$18,CONFIGURACAO!$C$18*CONFIGURACAO!$C$26,T432*CONFIGURACAO!$C$26)),'PI AREA  P75'!T432*CONFIGURACAO!$C$26))</f>
        <v>10</v>
      </c>
      <c r="AL432" s="38">
        <f>IFERROR(IF(M432&gt;0,(U432*CONFIGURACAO!$C$29)+(V432*CONFIGURACAO!$C$30),""),"")</f>
        <v>100</v>
      </c>
      <c r="AM432" s="38">
        <f>IF(W432=0,0,IF(CONFIGURACAO!$C$41="SIM",(IF(W432&gt;CONFIGURACAO!$C$41,CONFIGURACAO!$C$41*CONFIGURACAO!$C$31,W432*CONFIGURACAO!$C$31)),'PI AREA  P75'!W432*CONFIGURACAO!$C$31))</f>
        <v>100</v>
      </c>
      <c r="AN432" s="38">
        <f>IF(X432=0,0,IF(CONFIGURACAO!$C$39="SIM",(IF(X432&gt;CONFIGURACAO!$C$40,CONFIGURACAO!$C$40*CONFIGURACAO!$C$32,X432*CONFIGURACAO!$C$32)),'PI AREA  P75'!X432*CONFIGURACAO!$C$32))</f>
        <v>0</v>
      </c>
      <c r="AO432" s="38">
        <f>IFERROR(IF(M432&gt;0,(Y432*CONFIGURACAO!$C$33)+(Z432*CONFIGURACAO!$C$34)+(AA432*CONFIGURACAO!$C$35)+(AB432*CONFIGURACAO!$C$36),""),"")</f>
        <v>110</v>
      </c>
      <c r="AP432" s="38">
        <f>IF(AA432=0,0,IF(CONFIGURACAO!$C$46="SIM",(IF(AA432&gt;CONFIGURACAO!$C$47,CONFIGURACAO!$C$47*CONFIGURACAO!$C$35,AA432*CONFIGURACAO!$C$35)),'PI AREA  P75'!AA432*CONFIGURACAO!$C$35))</f>
        <v>0</v>
      </c>
      <c r="AQ432" s="38">
        <f>IF(AB432=0,0,IF(CONFIGURACAO!$C$44="SIM",(IF(AB432&gt;CONFIGURACAO!$C$45,CONFIGURACAO!$C$45*CONFIGURACAO!$C$36,AB432*CONFIGURACAO!$C$36)),'PI AREA  P75'!AB432*CONFIGURACAO!$C$36))</f>
        <v>10</v>
      </c>
      <c r="AR432" s="38">
        <f t="shared" si="160"/>
        <v>825</v>
      </c>
      <c r="AS432" s="68">
        <f>IF(AR432="","",$AR432-(($AS$2/CONFIGURACAO!$C$6)*$M432))</f>
        <v>525</v>
      </c>
      <c r="AT432" s="73">
        <f t="shared" si="144"/>
        <v>3</v>
      </c>
      <c r="AU432" s="75">
        <f>IF(AR432="","",$AR432-(($AU$2/CONFIGURACAO!$C$6)*$M432))</f>
        <v>325</v>
      </c>
      <c r="AV432" s="76">
        <f t="shared" si="145"/>
        <v>4</v>
      </c>
      <c r="AW432" s="74">
        <f>IF(AR432="","",$AR432-(($AW$2/CONFIGURACAO!$C$6)*$M432))</f>
        <v>125</v>
      </c>
      <c r="AX432" s="72">
        <f t="shared" si="146"/>
        <v>5</v>
      </c>
      <c r="AZ432" s="39">
        <f t="shared" si="147"/>
        <v>7.7468062030790041E-2</v>
      </c>
      <c r="BA432" s="146">
        <f t="shared" si="148"/>
        <v>17.25</v>
      </c>
      <c r="BB432" s="146">
        <f t="shared" si="149"/>
        <v>413</v>
      </c>
      <c r="BC432" s="32">
        <f t="shared" si="150"/>
        <v>480</v>
      </c>
      <c r="BD432" s="148"/>
      <c r="BE432" s="40">
        <f t="shared" si="151"/>
        <v>0</v>
      </c>
      <c r="BF432" s="40">
        <f t="shared" si="152"/>
        <v>0.13503086419753085</v>
      </c>
      <c r="BG432" s="40">
        <f t="shared" si="153"/>
        <v>4.4964028776978422E-2</v>
      </c>
      <c r="BH432" s="40">
        <f t="shared" si="154"/>
        <v>8.084074373484236E-2</v>
      </c>
      <c r="BI432" s="40">
        <f t="shared" si="155"/>
        <v>0.10660980810234541</v>
      </c>
      <c r="BJ432" s="40">
        <f t="shared" si="156"/>
        <v>9.2421441774491686E-2</v>
      </c>
      <c r="BK432" s="40">
        <f t="shared" si="157"/>
        <v>0.32102728731942215</v>
      </c>
      <c r="BL432">
        <v>0</v>
      </c>
      <c r="BM432">
        <v>1</v>
      </c>
      <c r="BN432">
        <v>2</v>
      </c>
      <c r="BO432">
        <v>0</v>
      </c>
      <c r="BP432">
        <v>0</v>
      </c>
      <c r="BQ432">
        <v>2</v>
      </c>
      <c r="BR432">
        <v>0</v>
      </c>
      <c r="BS432">
        <v>1</v>
      </c>
      <c r="BT432" s="4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</row>
    <row r="433" spans="1:134" s="32" customFormat="1" ht="17" thickBot="1" x14ac:dyDescent="0.25">
      <c r="A433" s="124" t="str">
        <f>CONFIGURACAO!$C$4</f>
        <v>AREA 21</v>
      </c>
      <c r="B433" s="125">
        <v>431</v>
      </c>
      <c r="C433" s="249" t="s">
        <v>301</v>
      </c>
      <c r="D433" s="126">
        <f t="shared" si="161"/>
        <v>5</v>
      </c>
      <c r="E433" s="250" t="s">
        <v>768</v>
      </c>
      <c r="F433" s="250">
        <v>1</v>
      </c>
      <c r="G433" s="250">
        <v>1</v>
      </c>
      <c r="H433" s="250">
        <v>1</v>
      </c>
      <c r="I433" s="250">
        <v>1</v>
      </c>
      <c r="J433" s="87"/>
      <c r="K433" s="94"/>
      <c r="L433" s="94"/>
      <c r="M433" s="154">
        <f t="shared" si="158"/>
        <v>4</v>
      </c>
      <c r="N433">
        <v>1</v>
      </c>
      <c r="O433">
        <v>0.75</v>
      </c>
      <c r="P433">
        <v>2.75</v>
      </c>
      <c r="Q433">
        <v>3.75</v>
      </c>
      <c r="R433">
        <v>1.75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 s="139">
        <f t="shared" si="142"/>
        <v>1.75</v>
      </c>
      <c r="AD433" s="140">
        <f t="shared" si="143"/>
        <v>4.5</v>
      </c>
      <c r="AE433" s="141">
        <f t="shared" si="162"/>
        <v>0</v>
      </c>
      <c r="AF433" s="263">
        <f t="shared" si="163"/>
        <v>0</v>
      </c>
      <c r="AG433" s="265">
        <f t="shared" si="159"/>
        <v>1.75</v>
      </c>
      <c r="AI433" s="37">
        <f>IFERROR(IF(M433&gt;0,(N433*CONFIGURACAO!$C$20)+(O433*CONFIGURACAO!$C$21)+(P433*CONFIGURACAO!$C$22)+(Q433*CONFIGURACAO!$C$23)+(R433*CONFIGURACAO!$C$24),""),"")</f>
        <v>510</v>
      </c>
      <c r="AJ433" s="38">
        <f>IF(S433=0,0,IF(CONFIGURACAO!$C$15="SIM",(IF(S433&gt;CONFIGURACAO!$C$16,CONFIGURACAO!$C$16*CONFIGURACAO!$C$25,S433*CONFIGURACAO!$C$25)),'PI AREA  P75'!S433*CONFIGURACAO!$C$25))</f>
        <v>10</v>
      </c>
      <c r="AK433" s="38">
        <f>IF(T433=0,0,IF(CONFIGURACAO!$C$17="SIM",(IF(T433&gt;CONFIGURACAO!$C$18,CONFIGURACAO!$C$18*CONFIGURACAO!$C$26,T433*CONFIGURACAO!$C$26)),'PI AREA  P75'!T433*CONFIGURACAO!$C$26))</f>
        <v>0</v>
      </c>
      <c r="AL433" s="38">
        <f>IFERROR(IF(M433&gt;0,(U433*CONFIGURACAO!$C$29)+(V433*CONFIGURACAO!$C$30),""),"")</f>
        <v>0</v>
      </c>
      <c r="AM433" s="38">
        <f>IF(W433=0,0,IF(CONFIGURACAO!$C$41="SIM",(IF(W433&gt;CONFIGURACAO!$C$41,CONFIGURACAO!$C$41*CONFIGURACAO!$C$31,W433*CONFIGURACAO!$C$31)),'PI AREA  P75'!W433*CONFIGURACAO!$C$31))</f>
        <v>0</v>
      </c>
      <c r="AN433" s="38">
        <f>IF(X433=0,0,IF(CONFIGURACAO!$C$39="SIM",(IF(X433&gt;CONFIGURACAO!$C$40,CONFIGURACAO!$C$40*CONFIGURACAO!$C$32,X433*CONFIGURACAO!$C$32)),'PI AREA  P75'!X433*CONFIGURACAO!$C$32))</f>
        <v>0</v>
      </c>
      <c r="AO433" s="38">
        <f>IFERROR(IF(M433&gt;0,(Y433*CONFIGURACAO!$C$33)+(Z433*CONFIGURACAO!$C$34)+(AA433*CONFIGURACAO!$C$35)+(AB433*CONFIGURACAO!$C$36),""),"")</f>
        <v>10</v>
      </c>
      <c r="AP433" s="38">
        <f>IF(AA433=0,0,IF(CONFIGURACAO!$C$46="SIM",(IF(AA433&gt;CONFIGURACAO!$C$47,CONFIGURACAO!$C$47*CONFIGURACAO!$C$35,AA433*CONFIGURACAO!$C$35)),'PI AREA  P75'!AA433*CONFIGURACAO!$C$35))</f>
        <v>0</v>
      </c>
      <c r="AQ433" s="38">
        <f>IF(AB433=0,0,IF(CONFIGURACAO!$C$44="SIM",(IF(AB433&gt;CONFIGURACAO!$C$45,CONFIGURACAO!$C$45*CONFIGURACAO!$C$36,AB433*CONFIGURACAO!$C$36)),'PI AREA  P75'!AB433*CONFIGURACAO!$C$36))</f>
        <v>10</v>
      </c>
      <c r="AR433" s="38">
        <f t="shared" si="160"/>
        <v>540</v>
      </c>
      <c r="AS433" s="68">
        <f>IF(AR433="","",$AR433-(($AS$2/CONFIGURACAO!$C$6)*$M433))</f>
        <v>240</v>
      </c>
      <c r="AT433" s="73">
        <f t="shared" si="144"/>
        <v>3</v>
      </c>
      <c r="AU433" s="75">
        <f>IF(AR433="","",$AR433-(($AU$2/CONFIGURACAO!$C$6)*$M433))</f>
        <v>40</v>
      </c>
      <c r="AV433" s="76">
        <f t="shared" si="145"/>
        <v>4</v>
      </c>
      <c r="AW433" s="74">
        <f>IF(AR433="","",$AR433-(($AW$2/CONFIGURACAO!$C$6)*$M433))</f>
        <v>-160</v>
      </c>
      <c r="AX433" s="72" t="str">
        <f t="shared" si="146"/>
        <v>NAO</v>
      </c>
      <c r="AZ433" s="39">
        <f t="shared" si="147"/>
        <v>5.0706367874698927E-2</v>
      </c>
      <c r="BA433" s="146">
        <f t="shared" si="148"/>
        <v>12</v>
      </c>
      <c r="BB433" s="146">
        <f t="shared" si="149"/>
        <v>588</v>
      </c>
      <c r="BC433" s="32">
        <f t="shared" si="150"/>
        <v>662</v>
      </c>
      <c r="BD433" s="148"/>
      <c r="BE433" s="40">
        <f t="shared" si="151"/>
        <v>3.7257824143070044E-2</v>
      </c>
      <c r="BF433" s="40">
        <f t="shared" si="152"/>
        <v>2.8935185185185182E-2</v>
      </c>
      <c r="BG433" s="40">
        <f t="shared" si="153"/>
        <v>7.0657759506680365E-2</v>
      </c>
      <c r="BH433" s="40">
        <f t="shared" si="154"/>
        <v>0.15157639450282942</v>
      </c>
      <c r="BI433" s="40">
        <f t="shared" si="155"/>
        <v>0.18656716417910446</v>
      </c>
      <c r="BJ433" s="40">
        <f t="shared" si="156"/>
        <v>9.2421441774491686E-2</v>
      </c>
      <c r="BK433" s="40">
        <f t="shared" si="157"/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1</v>
      </c>
      <c r="BT433" s="42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</row>
    <row r="434" spans="1:134" s="32" customFormat="1" ht="17" thickBot="1" x14ac:dyDescent="0.25">
      <c r="A434" s="124" t="str">
        <f>CONFIGURACAO!$C$4</f>
        <v>AREA 21</v>
      </c>
      <c r="B434" s="125">
        <v>432</v>
      </c>
      <c r="C434" s="249" t="s">
        <v>301</v>
      </c>
      <c r="D434" s="126">
        <f t="shared" si="161"/>
        <v>6</v>
      </c>
      <c r="E434" s="250" t="s">
        <v>769</v>
      </c>
      <c r="F434" s="250">
        <v>0</v>
      </c>
      <c r="G434" s="250">
        <v>0</v>
      </c>
      <c r="H434" s="250">
        <v>0</v>
      </c>
      <c r="I434" s="250">
        <v>1</v>
      </c>
      <c r="J434" s="87"/>
      <c r="K434" s="94"/>
      <c r="L434" s="94"/>
      <c r="M434" s="154">
        <f t="shared" si="158"/>
        <v>1</v>
      </c>
      <c r="N434">
        <v>0</v>
      </c>
      <c r="O434">
        <v>0</v>
      </c>
      <c r="P434">
        <v>1.75</v>
      </c>
      <c r="Q434">
        <v>2</v>
      </c>
      <c r="R434">
        <v>1</v>
      </c>
      <c r="S434">
        <v>0.75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 s="139">
        <f t="shared" si="142"/>
        <v>0</v>
      </c>
      <c r="AD434" s="140">
        <f t="shared" si="143"/>
        <v>1.75</v>
      </c>
      <c r="AE434" s="141">
        <f t="shared" si="162"/>
        <v>0</v>
      </c>
      <c r="AF434" s="263">
        <f t="shared" si="163"/>
        <v>0</v>
      </c>
      <c r="AG434" s="265">
        <f t="shared" si="159"/>
        <v>0</v>
      </c>
      <c r="AI434" s="37">
        <f>IFERROR(IF(M434&gt;0,(N434*CONFIGURACAO!$C$20)+(O434*CONFIGURACAO!$C$21)+(P434*CONFIGURACAO!$C$22)+(Q434*CONFIGURACAO!$C$23)+(R434*CONFIGURACAO!$C$24),""),"")</f>
        <v>205</v>
      </c>
      <c r="AJ434" s="38">
        <f>IF(S434=0,0,IF(CONFIGURACAO!$C$15="SIM",(IF(S434&gt;CONFIGURACAO!$C$16,CONFIGURACAO!$C$16*CONFIGURACAO!$C$25,S434*CONFIGURACAO!$C$25)),'PI AREA  P75'!S434*CONFIGURACAO!$C$25))</f>
        <v>7.5</v>
      </c>
      <c r="AK434" s="38">
        <f>IF(T434=0,0,IF(CONFIGURACAO!$C$17="SIM",(IF(T434&gt;CONFIGURACAO!$C$18,CONFIGURACAO!$C$18*CONFIGURACAO!$C$26,T434*CONFIGURACAO!$C$26)),'PI AREA  P75'!T434*CONFIGURACAO!$C$26))</f>
        <v>0</v>
      </c>
      <c r="AL434" s="38">
        <f>IFERROR(IF(M434&gt;0,(U434*CONFIGURACAO!$C$29)+(V434*CONFIGURACAO!$C$30),""),"")</f>
        <v>0</v>
      </c>
      <c r="AM434" s="38">
        <f>IF(W434=0,0,IF(CONFIGURACAO!$C$41="SIM",(IF(W434&gt;CONFIGURACAO!$C$41,CONFIGURACAO!$C$41*CONFIGURACAO!$C$31,W434*CONFIGURACAO!$C$31)),'PI AREA  P75'!W434*CONFIGURACAO!$C$31))</f>
        <v>0</v>
      </c>
      <c r="AN434" s="38">
        <f>IF(X434=0,0,IF(CONFIGURACAO!$C$39="SIM",(IF(X434&gt;CONFIGURACAO!$C$40,CONFIGURACAO!$C$40*CONFIGURACAO!$C$32,X434*CONFIGURACAO!$C$32)),'PI AREA  P75'!X434*CONFIGURACAO!$C$32))</f>
        <v>0</v>
      </c>
      <c r="AO434" s="38">
        <f>IFERROR(IF(M434&gt;0,(Y434*CONFIGURACAO!$C$33)+(Z434*CONFIGURACAO!$C$34)+(AA434*CONFIGURACAO!$C$35)+(AB434*CONFIGURACAO!$C$36),""),"")</f>
        <v>0</v>
      </c>
      <c r="AP434" s="38">
        <f>IF(AA434=0,0,IF(CONFIGURACAO!$C$46="SIM",(IF(AA434&gt;CONFIGURACAO!$C$47,CONFIGURACAO!$C$47*CONFIGURACAO!$C$35,AA434*CONFIGURACAO!$C$35)),'PI AREA  P75'!AA434*CONFIGURACAO!$C$35))</f>
        <v>0</v>
      </c>
      <c r="AQ434" s="38">
        <f>IF(AB434=0,0,IF(CONFIGURACAO!$C$44="SIM",(IF(AB434&gt;CONFIGURACAO!$C$45,CONFIGURACAO!$C$45*CONFIGURACAO!$C$36,AB434*CONFIGURACAO!$C$36)),'PI AREA  P75'!AB434*CONFIGURACAO!$C$36))</f>
        <v>0</v>
      </c>
      <c r="AR434" s="38">
        <f t="shared" si="160"/>
        <v>212.5</v>
      </c>
      <c r="AS434" s="68">
        <f>IF(AR434="","",$AR434-(($AS$2/CONFIGURACAO!$C$6)*$M434))</f>
        <v>137.5</v>
      </c>
      <c r="AT434" s="73">
        <f t="shared" si="144"/>
        <v>3</v>
      </c>
      <c r="AU434" s="75">
        <f>IF(AR434="","",$AR434-(($AU$2/CONFIGURACAO!$C$6)*$M434))</f>
        <v>87.5</v>
      </c>
      <c r="AV434" s="76">
        <f t="shared" si="145"/>
        <v>4</v>
      </c>
      <c r="AW434" s="74">
        <f>IF(AR434="","",$AR434-(($AW$2/CONFIGURACAO!$C$6)*$M434))</f>
        <v>37.5</v>
      </c>
      <c r="AX434" s="72">
        <f t="shared" si="146"/>
        <v>5</v>
      </c>
      <c r="AZ434" s="39">
        <f t="shared" si="147"/>
        <v>1.9953894765506523E-2</v>
      </c>
      <c r="BA434" s="146">
        <f t="shared" si="148"/>
        <v>5.5</v>
      </c>
      <c r="BB434" s="146">
        <f t="shared" si="149"/>
        <v>835</v>
      </c>
      <c r="BC434" s="32">
        <f t="shared" si="150"/>
        <v>909</v>
      </c>
      <c r="BD434" s="148"/>
      <c r="BE434" s="40">
        <f t="shared" si="151"/>
        <v>0</v>
      </c>
      <c r="BF434" s="40">
        <f t="shared" si="152"/>
        <v>0</v>
      </c>
      <c r="BG434" s="40">
        <f t="shared" si="153"/>
        <v>4.4964028776978422E-2</v>
      </c>
      <c r="BH434" s="40">
        <f t="shared" si="154"/>
        <v>8.084074373484236E-2</v>
      </c>
      <c r="BI434" s="40">
        <f t="shared" si="155"/>
        <v>0.10660980810234541</v>
      </c>
      <c r="BJ434" s="40">
        <f t="shared" si="156"/>
        <v>6.9316081330868765E-2</v>
      </c>
      <c r="BK434" s="40">
        <f t="shared" si="157"/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 s="42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</row>
    <row r="435" spans="1:134" s="32" customFormat="1" ht="17" thickBot="1" x14ac:dyDescent="0.25">
      <c r="A435" s="124" t="str">
        <f>CONFIGURACAO!$C$4</f>
        <v>AREA 21</v>
      </c>
      <c r="B435" s="125">
        <v>433</v>
      </c>
      <c r="C435" s="249" t="s">
        <v>301</v>
      </c>
      <c r="D435" s="126">
        <f t="shared" si="161"/>
        <v>7</v>
      </c>
      <c r="E435" s="250" t="s">
        <v>770</v>
      </c>
      <c r="F435" s="250">
        <v>1</v>
      </c>
      <c r="G435" s="250">
        <v>1</v>
      </c>
      <c r="H435" s="250">
        <v>1</v>
      </c>
      <c r="I435" s="250">
        <v>1</v>
      </c>
      <c r="J435" s="87"/>
      <c r="K435" s="94"/>
      <c r="L435" s="94"/>
      <c r="M435" s="154">
        <f t="shared" si="158"/>
        <v>4</v>
      </c>
      <c r="N435">
        <v>10</v>
      </c>
      <c r="O435">
        <v>6</v>
      </c>
      <c r="P435">
        <v>5.75</v>
      </c>
      <c r="Q435">
        <v>3</v>
      </c>
      <c r="R435">
        <v>2</v>
      </c>
      <c r="S435">
        <v>0.75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 s="139">
        <f t="shared" si="142"/>
        <v>16</v>
      </c>
      <c r="AD435" s="140">
        <f t="shared" si="143"/>
        <v>21.75</v>
      </c>
      <c r="AE435" s="141">
        <f t="shared" si="162"/>
        <v>0</v>
      </c>
      <c r="AF435" s="263">
        <f t="shared" si="163"/>
        <v>0</v>
      </c>
      <c r="AG435" s="265">
        <f t="shared" si="159"/>
        <v>16</v>
      </c>
      <c r="AI435" s="37">
        <f>IFERROR(IF(M435&gt;0,(N435*CONFIGURACAO!$C$20)+(O435*CONFIGURACAO!$C$21)+(P435*CONFIGURACAO!$C$22)+(Q435*CONFIGURACAO!$C$23)+(R435*CONFIGURACAO!$C$24),""),"")</f>
        <v>1985</v>
      </c>
      <c r="AJ435" s="38">
        <f>IF(S435=0,0,IF(CONFIGURACAO!$C$15="SIM",(IF(S435&gt;CONFIGURACAO!$C$16,CONFIGURACAO!$C$16*CONFIGURACAO!$C$25,S435*CONFIGURACAO!$C$25)),'PI AREA  P75'!S435*CONFIGURACAO!$C$25))</f>
        <v>7.5</v>
      </c>
      <c r="AK435" s="38">
        <f>IF(T435=0,0,IF(CONFIGURACAO!$C$17="SIM",(IF(T435&gt;CONFIGURACAO!$C$18,CONFIGURACAO!$C$18*CONFIGURACAO!$C$26,T435*CONFIGURACAO!$C$26)),'PI AREA  P75'!T435*CONFIGURACAO!$C$26))</f>
        <v>5</v>
      </c>
      <c r="AL435" s="38">
        <f>IFERROR(IF(M435&gt;0,(U435*CONFIGURACAO!$C$29)+(V435*CONFIGURACAO!$C$30),""),"")</f>
        <v>0</v>
      </c>
      <c r="AM435" s="38">
        <f>IF(W435=0,0,IF(CONFIGURACAO!$C$41="SIM",(IF(W435&gt;CONFIGURACAO!$C$41,CONFIGURACAO!$C$41*CONFIGURACAO!$C$31,W435*CONFIGURACAO!$C$31)),'PI AREA  P75'!W435*CONFIGURACAO!$C$31))</f>
        <v>0</v>
      </c>
      <c r="AN435" s="38">
        <f>IF(X435=0,0,IF(CONFIGURACAO!$C$39="SIM",(IF(X435&gt;CONFIGURACAO!$C$40,CONFIGURACAO!$C$40*CONFIGURACAO!$C$32,X435*CONFIGURACAO!$C$32)),'PI AREA  P75'!X435*CONFIGURACAO!$C$32))</f>
        <v>0</v>
      </c>
      <c r="AO435" s="38">
        <f>IFERROR(IF(M435&gt;0,(Y435*CONFIGURACAO!$C$33)+(Z435*CONFIGURACAO!$C$34)+(AA435*CONFIGURACAO!$C$35)+(AB435*CONFIGURACAO!$C$36),""),"")</f>
        <v>0</v>
      </c>
      <c r="AP435" s="38">
        <f>IF(AA435=0,0,IF(CONFIGURACAO!$C$46="SIM",(IF(AA435&gt;CONFIGURACAO!$C$47,CONFIGURACAO!$C$47*CONFIGURACAO!$C$35,AA435*CONFIGURACAO!$C$35)),'PI AREA  P75'!AA435*CONFIGURACAO!$C$35))</f>
        <v>0</v>
      </c>
      <c r="AQ435" s="38">
        <f>IF(AB435=0,0,IF(CONFIGURACAO!$C$44="SIM",(IF(AB435&gt;CONFIGURACAO!$C$45,CONFIGURACAO!$C$45*CONFIGURACAO!$C$36,AB435*CONFIGURACAO!$C$36)),'PI AREA  P75'!AB435*CONFIGURACAO!$C$36))</f>
        <v>0</v>
      </c>
      <c r="AR435" s="38">
        <f t="shared" si="160"/>
        <v>1997.5</v>
      </c>
      <c r="AS435" s="68">
        <f>IF(AR435="","",$AR435-(($AS$2/CONFIGURACAO!$C$6)*$M435))</f>
        <v>1697.5</v>
      </c>
      <c r="AT435" s="73">
        <f t="shared" si="144"/>
        <v>3</v>
      </c>
      <c r="AU435" s="75">
        <f>IF(AR435="","",$AR435-(($AU$2/CONFIGURACAO!$C$6)*$M435))</f>
        <v>1497.5</v>
      </c>
      <c r="AV435" s="76">
        <f t="shared" si="145"/>
        <v>4</v>
      </c>
      <c r="AW435" s="74">
        <f>IF(AR435="","",$AR435-(($AW$2/CONFIGURACAO!$C$6)*$M435))</f>
        <v>1297.5</v>
      </c>
      <c r="AX435" s="72">
        <f t="shared" si="146"/>
        <v>5</v>
      </c>
      <c r="AZ435" s="39">
        <f t="shared" si="147"/>
        <v>0.18756661079576131</v>
      </c>
      <c r="BA435" s="146">
        <f t="shared" si="148"/>
        <v>28.5</v>
      </c>
      <c r="BB435" s="146">
        <f t="shared" si="149"/>
        <v>170</v>
      </c>
      <c r="BC435" s="32">
        <f t="shared" si="150"/>
        <v>119</v>
      </c>
      <c r="BD435" s="148"/>
      <c r="BE435" s="40">
        <f t="shared" si="151"/>
        <v>0.37257824143070045</v>
      </c>
      <c r="BF435" s="40">
        <f t="shared" si="152"/>
        <v>0.23148148148148145</v>
      </c>
      <c r="BG435" s="40">
        <f t="shared" si="153"/>
        <v>0.14773895169578624</v>
      </c>
      <c r="BH435" s="40">
        <f t="shared" si="154"/>
        <v>0.12126111560226355</v>
      </c>
      <c r="BI435" s="40">
        <f t="shared" si="155"/>
        <v>0.21321961620469082</v>
      </c>
      <c r="BJ435" s="40">
        <f t="shared" si="156"/>
        <v>6.9316081330868765E-2</v>
      </c>
      <c r="BK435" s="40">
        <f t="shared" si="157"/>
        <v>0.16051364365971107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 s="42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</row>
    <row r="436" spans="1:134" s="32" customFormat="1" ht="17" thickBot="1" x14ac:dyDescent="0.25">
      <c r="A436" s="124" t="str">
        <f>CONFIGURACAO!$C$4</f>
        <v>AREA 21</v>
      </c>
      <c r="B436" s="125">
        <v>434</v>
      </c>
      <c r="C436" s="249" t="s">
        <v>301</v>
      </c>
      <c r="D436" s="126">
        <f t="shared" si="161"/>
        <v>8</v>
      </c>
      <c r="E436" s="250" t="s">
        <v>771</v>
      </c>
      <c r="F436" s="250">
        <v>0</v>
      </c>
      <c r="G436" s="250">
        <v>1</v>
      </c>
      <c r="H436" s="250">
        <v>1</v>
      </c>
      <c r="I436" s="250">
        <v>1</v>
      </c>
      <c r="J436" s="87"/>
      <c r="K436" s="94"/>
      <c r="L436" s="94"/>
      <c r="M436" s="154">
        <f t="shared" si="158"/>
        <v>3</v>
      </c>
      <c r="N436">
        <v>1.75</v>
      </c>
      <c r="O436">
        <v>0.75</v>
      </c>
      <c r="P436">
        <v>1.5</v>
      </c>
      <c r="Q436">
        <v>2.75</v>
      </c>
      <c r="R436">
        <v>2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 s="139">
        <f t="shared" si="142"/>
        <v>2.5</v>
      </c>
      <c r="AD436" s="140">
        <f t="shared" si="143"/>
        <v>4</v>
      </c>
      <c r="AE436" s="141">
        <f t="shared" si="162"/>
        <v>0</v>
      </c>
      <c r="AF436" s="263">
        <f t="shared" si="163"/>
        <v>1</v>
      </c>
      <c r="AG436" s="265">
        <f t="shared" si="159"/>
        <v>3.5</v>
      </c>
      <c r="AI436" s="37">
        <f>IFERROR(IF(M436&gt;0,(N436*CONFIGURACAO!$C$20)+(O436*CONFIGURACAO!$C$21)+(P436*CONFIGURACAO!$C$22)+(Q436*CONFIGURACAO!$C$23)+(R436*CONFIGURACAO!$C$24),""),"")</f>
        <v>475</v>
      </c>
      <c r="AJ436" s="38">
        <f>IF(S436=0,0,IF(CONFIGURACAO!$C$15="SIM",(IF(S436&gt;CONFIGURACAO!$C$16,CONFIGURACAO!$C$16*CONFIGURACAO!$C$25,S436*CONFIGURACAO!$C$25)),'PI AREA  P75'!S436*CONFIGURACAO!$C$25))</f>
        <v>40</v>
      </c>
      <c r="AK436" s="38">
        <f>IF(T436=0,0,IF(CONFIGURACAO!$C$17="SIM",(IF(T436&gt;CONFIGURACAO!$C$18,CONFIGURACAO!$C$18*CONFIGURACAO!$C$26,T436*CONFIGURACAO!$C$26)),'PI AREA  P75'!T436*CONFIGURACAO!$C$26))</f>
        <v>20</v>
      </c>
      <c r="AL436" s="38">
        <f>IFERROR(IF(M436&gt;0,(U436*CONFIGURACAO!$C$29)+(V436*CONFIGURACAO!$C$30),""),"")</f>
        <v>0</v>
      </c>
      <c r="AM436" s="38">
        <f>IF(W436=0,0,IF(CONFIGURACAO!$C$41="SIM",(IF(W436&gt;CONFIGURACAO!$C$41,CONFIGURACAO!$C$41*CONFIGURACAO!$C$31,W436*CONFIGURACAO!$C$31)),'PI AREA  P75'!W436*CONFIGURACAO!$C$31))</f>
        <v>0</v>
      </c>
      <c r="AN436" s="38">
        <f>IF(X436=0,0,IF(CONFIGURACAO!$C$39="SIM",(IF(X436&gt;CONFIGURACAO!$C$40,CONFIGURACAO!$C$40*CONFIGURACAO!$C$32,X436*CONFIGURACAO!$C$32)),'PI AREA  P75'!X436*CONFIGURACAO!$C$32))</f>
        <v>0</v>
      </c>
      <c r="AO436" s="38">
        <f>IFERROR(IF(M436&gt;0,(Y436*CONFIGURACAO!$C$33)+(Z436*CONFIGURACAO!$C$34)+(AA436*CONFIGURACAO!$C$35)+(AB436*CONFIGURACAO!$C$36),""),"")</f>
        <v>50</v>
      </c>
      <c r="AP436" s="38">
        <f>IF(AA436=0,0,IF(CONFIGURACAO!$C$46="SIM",(IF(AA436&gt;CONFIGURACAO!$C$47,CONFIGURACAO!$C$47*CONFIGURACAO!$C$35,AA436*CONFIGURACAO!$C$35)),'PI AREA  P75'!AA436*CONFIGURACAO!$C$35))</f>
        <v>0</v>
      </c>
      <c r="AQ436" s="38">
        <f>IF(AB436=0,0,IF(CONFIGURACAO!$C$44="SIM",(IF(AB436&gt;CONFIGURACAO!$C$45,CONFIGURACAO!$C$45*CONFIGURACAO!$C$36,AB436*CONFIGURACAO!$C$36)),'PI AREA  P75'!AB436*CONFIGURACAO!$C$36))</f>
        <v>0</v>
      </c>
      <c r="AR436" s="38">
        <f t="shared" si="160"/>
        <v>585</v>
      </c>
      <c r="AS436" s="68">
        <f>IF(AR436="","",$AR436-(($AS$2/CONFIGURACAO!$C$6)*$M436))</f>
        <v>360</v>
      </c>
      <c r="AT436" s="73">
        <f t="shared" si="144"/>
        <v>3</v>
      </c>
      <c r="AU436" s="75">
        <f>IF(AR436="","",$AR436-(($AU$2/CONFIGURACAO!$C$6)*$M436))</f>
        <v>210</v>
      </c>
      <c r="AV436" s="76">
        <f t="shared" si="145"/>
        <v>4</v>
      </c>
      <c r="AW436" s="74">
        <f>IF(AR436="","",$AR436-(($AW$2/CONFIGURACAO!$C$6)*$M436))</f>
        <v>60</v>
      </c>
      <c r="AX436" s="72">
        <f t="shared" si="146"/>
        <v>5</v>
      </c>
      <c r="AZ436" s="39">
        <f t="shared" si="147"/>
        <v>5.4931898530923839E-2</v>
      </c>
      <c r="BA436" s="146">
        <f t="shared" si="148"/>
        <v>18.75</v>
      </c>
      <c r="BB436" s="146">
        <f t="shared" si="149"/>
        <v>365</v>
      </c>
      <c r="BC436" s="32">
        <f t="shared" si="150"/>
        <v>636</v>
      </c>
      <c r="BD436" s="148"/>
      <c r="BE436" s="40">
        <f t="shared" si="151"/>
        <v>6.5201192250372589E-2</v>
      </c>
      <c r="BF436" s="40">
        <f t="shared" si="152"/>
        <v>2.8935185185185182E-2</v>
      </c>
      <c r="BG436" s="40">
        <f t="shared" si="153"/>
        <v>3.8540596094552924E-2</v>
      </c>
      <c r="BH436" s="40">
        <f t="shared" si="154"/>
        <v>0.11115602263540826</v>
      </c>
      <c r="BI436" s="40">
        <f t="shared" si="155"/>
        <v>0.21321961620469082</v>
      </c>
      <c r="BJ436" s="40">
        <f t="shared" si="156"/>
        <v>0.36968576709796674</v>
      </c>
      <c r="BK436" s="40">
        <f t="shared" si="157"/>
        <v>0.80256821829855529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</v>
      </c>
      <c r="BR436">
        <v>0</v>
      </c>
      <c r="BS436">
        <v>0</v>
      </c>
      <c r="BT436" s="42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</row>
    <row r="437" spans="1:134" s="32" customFormat="1" ht="17" thickBot="1" x14ac:dyDescent="0.25">
      <c r="A437" s="124" t="str">
        <f>CONFIGURACAO!$C$4</f>
        <v>AREA 21</v>
      </c>
      <c r="B437" s="125">
        <v>435</v>
      </c>
      <c r="C437" s="249" t="s">
        <v>301</v>
      </c>
      <c r="D437" s="126">
        <f t="shared" si="161"/>
        <v>9</v>
      </c>
      <c r="E437" s="250" t="s">
        <v>772</v>
      </c>
      <c r="F437" s="250">
        <v>1</v>
      </c>
      <c r="G437" s="250">
        <v>1</v>
      </c>
      <c r="H437" s="250">
        <v>1</v>
      </c>
      <c r="I437" s="250">
        <v>1</v>
      </c>
      <c r="J437" s="87"/>
      <c r="K437" s="94"/>
      <c r="L437" s="94"/>
      <c r="M437" s="154">
        <f t="shared" si="158"/>
        <v>4</v>
      </c>
      <c r="N437">
        <v>0</v>
      </c>
      <c r="O437">
        <v>0</v>
      </c>
      <c r="P437">
        <v>5</v>
      </c>
      <c r="Q437">
        <v>1.75</v>
      </c>
      <c r="R437">
        <v>3</v>
      </c>
      <c r="S437">
        <v>8.75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2</v>
      </c>
      <c r="AC437" s="139">
        <f t="shared" si="142"/>
        <v>0</v>
      </c>
      <c r="AD437" s="140">
        <f t="shared" si="143"/>
        <v>5</v>
      </c>
      <c r="AE437" s="141">
        <f t="shared" si="162"/>
        <v>0</v>
      </c>
      <c r="AF437" s="263">
        <f t="shared" si="163"/>
        <v>0</v>
      </c>
      <c r="AG437" s="265">
        <f t="shared" si="159"/>
        <v>0</v>
      </c>
      <c r="AI437" s="37">
        <f>IFERROR(IF(M437&gt;0,(N437*CONFIGURACAO!$C$20)+(O437*CONFIGURACAO!$C$21)+(P437*CONFIGURACAO!$C$22)+(Q437*CONFIGURACAO!$C$23)+(R437*CONFIGURACAO!$C$24),""),"")</f>
        <v>430</v>
      </c>
      <c r="AJ437" s="38">
        <f>IF(S437=0,0,IF(CONFIGURACAO!$C$15="SIM",(IF(S437&gt;CONFIGURACAO!$C$16,CONFIGURACAO!$C$16*CONFIGURACAO!$C$25,S437*CONFIGURACAO!$C$25)),'PI AREA  P75'!S437*CONFIGURACAO!$C$25))</f>
        <v>40</v>
      </c>
      <c r="AK437" s="38">
        <f>IF(T437=0,0,IF(CONFIGURACAO!$C$17="SIM",(IF(T437&gt;CONFIGURACAO!$C$18,CONFIGURACAO!$C$18*CONFIGURACAO!$C$26,T437*CONFIGURACAO!$C$26)),'PI AREA  P75'!T437*CONFIGURACAO!$C$26))</f>
        <v>0</v>
      </c>
      <c r="AL437" s="38">
        <f>IFERROR(IF(M437&gt;0,(U437*CONFIGURACAO!$C$29)+(V437*CONFIGURACAO!$C$30),""),"")</f>
        <v>0</v>
      </c>
      <c r="AM437" s="38">
        <f>IF(W437=0,0,IF(CONFIGURACAO!$C$41="SIM",(IF(W437&gt;CONFIGURACAO!$C$41,CONFIGURACAO!$C$41*CONFIGURACAO!$C$31,W437*CONFIGURACAO!$C$31)),'PI AREA  P75'!W437*CONFIGURACAO!$C$31))</f>
        <v>0</v>
      </c>
      <c r="AN437" s="38">
        <f>IF(X437=0,0,IF(CONFIGURACAO!$C$39="SIM",(IF(X437&gt;CONFIGURACAO!$C$40,CONFIGURACAO!$C$40*CONFIGURACAO!$C$32,X437*CONFIGURACAO!$C$32)),'PI AREA  P75'!X437*CONFIGURACAO!$C$32))</f>
        <v>0</v>
      </c>
      <c r="AO437" s="38">
        <f>IFERROR(IF(M437&gt;0,(Y437*CONFIGURACAO!$C$33)+(Z437*CONFIGURACAO!$C$34)+(AA437*CONFIGURACAO!$C$35)+(AB437*CONFIGURACAO!$C$36),""),"")</f>
        <v>20</v>
      </c>
      <c r="AP437" s="38">
        <f>IF(AA437=0,0,IF(CONFIGURACAO!$C$46="SIM",(IF(AA437&gt;CONFIGURACAO!$C$47,CONFIGURACAO!$C$47*CONFIGURACAO!$C$35,AA437*CONFIGURACAO!$C$35)),'PI AREA  P75'!AA437*CONFIGURACAO!$C$35))</f>
        <v>0</v>
      </c>
      <c r="AQ437" s="38">
        <f>IF(AB437=0,0,IF(CONFIGURACAO!$C$44="SIM",(IF(AB437&gt;CONFIGURACAO!$C$45,CONFIGURACAO!$C$45*CONFIGURACAO!$C$36,AB437*CONFIGURACAO!$C$36)),'PI AREA  P75'!AB437*CONFIGURACAO!$C$36))</f>
        <v>20</v>
      </c>
      <c r="AR437" s="38">
        <f t="shared" si="160"/>
        <v>510</v>
      </c>
      <c r="AS437" s="68">
        <f>IF(AR437="","",$AR437-(($AS$2/CONFIGURACAO!$C$6)*$M437))</f>
        <v>210</v>
      </c>
      <c r="AT437" s="73">
        <f t="shared" si="144"/>
        <v>3</v>
      </c>
      <c r="AU437" s="75">
        <f>IF(AR437="","",$AR437-(($AU$2/CONFIGURACAO!$C$6)*$M437))</f>
        <v>10</v>
      </c>
      <c r="AV437" s="76">
        <f t="shared" si="145"/>
        <v>4</v>
      </c>
      <c r="AW437" s="74">
        <f>IF(AR437="","",$AR437-(($AW$2/CONFIGURACAO!$C$6)*$M437))</f>
        <v>-190</v>
      </c>
      <c r="AX437" s="72" t="str">
        <f t="shared" si="146"/>
        <v>NAO</v>
      </c>
      <c r="AZ437" s="39">
        <f t="shared" si="147"/>
        <v>4.7889347437215658E-2</v>
      </c>
      <c r="BA437" s="146">
        <f t="shared" si="148"/>
        <v>20.5</v>
      </c>
      <c r="BB437" s="146">
        <f t="shared" si="149"/>
        <v>307</v>
      </c>
      <c r="BC437" s="32">
        <f t="shared" si="150"/>
        <v>683</v>
      </c>
      <c r="BD437" s="148"/>
      <c r="BE437" s="40">
        <f t="shared" si="151"/>
        <v>0</v>
      </c>
      <c r="BF437" s="40">
        <f t="shared" si="152"/>
        <v>0</v>
      </c>
      <c r="BG437" s="40">
        <f t="shared" si="153"/>
        <v>0.12846865364850976</v>
      </c>
      <c r="BH437" s="40">
        <f t="shared" si="154"/>
        <v>7.073565076798706E-2</v>
      </c>
      <c r="BI437" s="40">
        <f t="shared" si="155"/>
        <v>0.31982942430703626</v>
      </c>
      <c r="BJ437" s="40">
        <f t="shared" si="156"/>
        <v>0.80868761552680224</v>
      </c>
      <c r="BK437" s="40">
        <f t="shared" si="157"/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2</v>
      </c>
      <c r="BT437" s="42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</row>
    <row r="438" spans="1:134" s="32" customFormat="1" ht="17" thickBot="1" x14ac:dyDescent="0.25">
      <c r="A438" s="124" t="str">
        <f>CONFIGURACAO!$C$4</f>
        <v>AREA 21</v>
      </c>
      <c r="B438" s="125">
        <v>436</v>
      </c>
      <c r="C438" s="249" t="s">
        <v>301</v>
      </c>
      <c r="D438" s="126">
        <f t="shared" si="161"/>
        <v>10</v>
      </c>
      <c r="E438" s="250" t="s">
        <v>773</v>
      </c>
      <c r="F438" s="250">
        <v>1</v>
      </c>
      <c r="G438" s="250">
        <v>1</v>
      </c>
      <c r="H438" s="250">
        <v>1</v>
      </c>
      <c r="I438" s="250">
        <v>1</v>
      </c>
      <c r="J438" s="87"/>
      <c r="K438" s="94"/>
      <c r="L438" s="94"/>
      <c r="M438" s="154">
        <f t="shared" si="158"/>
        <v>4</v>
      </c>
      <c r="N438">
        <v>0</v>
      </c>
      <c r="O438">
        <v>2</v>
      </c>
      <c r="P438">
        <v>0</v>
      </c>
      <c r="Q438">
        <v>0</v>
      </c>
      <c r="R438">
        <v>0</v>
      </c>
      <c r="S438">
        <v>3.75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 s="139">
        <f t="shared" si="142"/>
        <v>2</v>
      </c>
      <c r="AD438" s="140">
        <f t="shared" si="143"/>
        <v>2</v>
      </c>
      <c r="AE438" s="141">
        <f t="shared" si="162"/>
        <v>0</v>
      </c>
      <c r="AF438" s="263">
        <f t="shared" si="163"/>
        <v>0</v>
      </c>
      <c r="AG438" s="265">
        <f t="shared" si="159"/>
        <v>2</v>
      </c>
      <c r="AI438" s="37">
        <f>IFERROR(IF(M438&gt;0,(N438*CONFIGURACAO!$C$20)+(O438*CONFIGURACAO!$C$21)+(P438*CONFIGURACAO!$C$22)+(Q438*CONFIGURACAO!$C$23)+(R438*CONFIGURACAO!$C$24),""),"")</f>
        <v>160</v>
      </c>
      <c r="AJ438" s="38">
        <f>IF(S438=0,0,IF(CONFIGURACAO!$C$15="SIM",(IF(S438&gt;CONFIGURACAO!$C$16,CONFIGURACAO!$C$16*CONFIGURACAO!$C$25,S438*CONFIGURACAO!$C$25)),'PI AREA  P75'!S438*CONFIGURACAO!$C$25))</f>
        <v>37.5</v>
      </c>
      <c r="AK438" s="38">
        <f>IF(T438=0,0,IF(CONFIGURACAO!$C$17="SIM",(IF(T438&gt;CONFIGURACAO!$C$18,CONFIGURACAO!$C$18*CONFIGURACAO!$C$26,T438*CONFIGURACAO!$C$26)),'PI AREA  P75'!T438*CONFIGURACAO!$C$26))</f>
        <v>0</v>
      </c>
      <c r="AL438" s="38">
        <f>IFERROR(IF(M438&gt;0,(U438*CONFIGURACAO!$C$29)+(V438*CONFIGURACAO!$C$30),""),"")</f>
        <v>0</v>
      </c>
      <c r="AM438" s="38">
        <f>IF(W438=0,0,IF(CONFIGURACAO!$C$41="SIM",(IF(W438&gt;CONFIGURACAO!$C$41,CONFIGURACAO!$C$41*CONFIGURACAO!$C$31,W438*CONFIGURACAO!$C$31)),'PI AREA  P75'!W438*CONFIGURACAO!$C$31))</f>
        <v>0</v>
      </c>
      <c r="AN438" s="38">
        <f>IF(X438=0,0,IF(CONFIGURACAO!$C$39="SIM",(IF(X438&gt;CONFIGURACAO!$C$40,CONFIGURACAO!$C$40*CONFIGURACAO!$C$32,X438*CONFIGURACAO!$C$32)),'PI AREA  P75'!X438*CONFIGURACAO!$C$32))</f>
        <v>0</v>
      </c>
      <c r="AO438" s="38">
        <f>IFERROR(IF(M438&gt;0,(Y438*CONFIGURACAO!$C$33)+(Z438*CONFIGURACAO!$C$34)+(AA438*CONFIGURACAO!$C$35)+(AB438*CONFIGURACAO!$C$36),""),"")</f>
        <v>0</v>
      </c>
      <c r="AP438" s="38">
        <f>IF(AA438=0,0,IF(CONFIGURACAO!$C$46="SIM",(IF(AA438&gt;CONFIGURACAO!$C$47,CONFIGURACAO!$C$47*CONFIGURACAO!$C$35,AA438*CONFIGURACAO!$C$35)),'PI AREA  P75'!AA438*CONFIGURACAO!$C$35))</f>
        <v>0</v>
      </c>
      <c r="AQ438" s="38">
        <f>IF(AB438=0,0,IF(CONFIGURACAO!$C$44="SIM",(IF(AB438&gt;CONFIGURACAO!$C$45,CONFIGURACAO!$C$45*CONFIGURACAO!$C$36,AB438*CONFIGURACAO!$C$36)),'PI AREA  P75'!AB438*CONFIGURACAO!$C$36))</f>
        <v>0</v>
      </c>
      <c r="AR438" s="38">
        <f t="shared" si="160"/>
        <v>197.5</v>
      </c>
      <c r="AS438" s="68">
        <f>IF(AR438="","",$AR438-(($AS$2/CONFIGURACAO!$C$6)*$M438))</f>
        <v>-102.5</v>
      </c>
      <c r="AT438" s="73" t="str">
        <f t="shared" si="144"/>
        <v>NAO</v>
      </c>
      <c r="AU438" s="75">
        <f>IF(AR438="","",$AR438-(($AU$2/CONFIGURACAO!$C$6)*$M438))</f>
        <v>-302.5</v>
      </c>
      <c r="AV438" s="76" t="str">
        <f t="shared" si="145"/>
        <v>NAO</v>
      </c>
      <c r="AW438" s="74">
        <f>IF(AR438="","",$AR438-(($AW$2/CONFIGURACAO!$C$6)*$M438))</f>
        <v>-502.5</v>
      </c>
      <c r="AX438" s="72" t="str">
        <f t="shared" si="146"/>
        <v>NAO</v>
      </c>
      <c r="AZ438" s="39">
        <f t="shared" si="147"/>
        <v>1.8545384546764885E-2</v>
      </c>
      <c r="BA438" s="146">
        <f t="shared" si="148"/>
        <v>5.75</v>
      </c>
      <c r="BB438" s="146">
        <f t="shared" si="149"/>
        <v>824</v>
      </c>
      <c r="BC438" s="32">
        <f t="shared" si="150"/>
        <v>927</v>
      </c>
      <c r="BD438" s="148"/>
      <c r="BE438" s="40">
        <f t="shared" si="151"/>
        <v>0</v>
      </c>
      <c r="BF438" s="40">
        <f t="shared" si="152"/>
        <v>7.716049382716049E-2</v>
      </c>
      <c r="BG438" s="40">
        <f t="shared" si="153"/>
        <v>0</v>
      </c>
      <c r="BH438" s="40">
        <f t="shared" si="154"/>
        <v>0</v>
      </c>
      <c r="BI438" s="40">
        <f t="shared" si="155"/>
        <v>0</v>
      </c>
      <c r="BJ438" s="40">
        <f t="shared" si="156"/>
        <v>0.34658040665434381</v>
      </c>
      <c r="BK438" s="40">
        <f t="shared" si="157"/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 s="42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</row>
    <row r="439" spans="1:134" s="32" customFormat="1" ht="17" thickBot="1" x14ac:dyDescent="0.25">
      <c r="A439" s="124" t="str">
        <f>CONFIGURACAO!$C$4</f>
        <v>AREA 21</v>
      </c>
      <c r="B439" s="125">
        <v>437</v>
      </c>
      <c r="C439" s="249" t="s">
        <v>301</v>
      </c>
      <c r="D439" s="126">
        <f t="shared" si="161"/>
        <v>11</v>
      </c>
      <c r="E439" s="250" t="s">
        <v>774</v>
      </c>
      <c r="F439" s="250">
        <v>1</v>
      </c>
      <c r="G439" s="250">
        <v>1</v>
      </c>
      <c r="H439" s="250">
        <v>1</v>
      </c>
      <c r="I439" s="250">
        <v>1</v>
      </c>
      <c r="J439" s="87"/>
      <c r="K439" s="94"/>
      <c r="L439" s="94"/>
      <c r="M439" s="154">
        <f t="shared" si="158"/>
        <v>4</v>
      </c>
      <c r="N439">
        <v>0</v>
      </c>
      <c r="O439">
        <v>9</v>
      </c>
      <c r="P439">
        <v>13.75</v>
      </c>
      <c r="Q439">
        <v>13</v>
      </c>
      <c r="R439">
        <v>4</v>
      </c>
      <c r="S439">
        <v>2</v>
      </c>
      <c r="T439">
        <v>5.75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 s="139">
        <f t="shared" si="142"/>
        <v>9</v>
      </c>
      <c r="AD439" s="140">
        <f t="shared" si="143"/>
        <v>22.75</v>
      </c>
      <c r="AE439" s="141">
        <f t="shared" si="162"/>
        <v>0</v>
      </c>
      <c r="AF439" s="263">
        <f t="shared" si="163"/>
        <v>0</v>
      </c>
      <c r="AG439" s="265">
        <f t="shared" si="159"/>
        <v>9</v>
      </c>
      <c r="AI439" s="37">
        <f>IFERROR(IF(M439&gt;0,(N439*CONFIGURACAO!$C$20)+(O439*CONFIGURACAO!$C$21)+(P439*CONFIGURACAO!$C$22)+(Q439*CONFIGURACAO!$C$23)+(R439*CONFIGURACAO!$C$24),""),"")</f>
        <v>2145</v>
      </c>
      <c r="AJ439" s="38">
        <f>IF(S439=0,0,IF(CONFIGURACAO!$C$15="SIM",(IF(S439&gt;CONFIGURACAO!$C$16,CONFIGURACAO!$C$16*CONFIGURACAO!$C$25,S439*CONFIGURACAO!$C$25)),'PI AREA  P75'!S439*CONFIGURACAO!$C$25))</f>
        <v>20</v>
      </c>
      <c r="AK439" s="38">
        <f>IF(T439=0,0,IF(CONFIGURACAO!$C$17="SIM",(IF(T439&gt;CONFIGURACAO!$C$18,CONFIGURACAO!$C$18*CONFIGURACAO!$C$26,T439*CONFIGURACAO!$C$26)),'PI AREA  P75'!T439*CONFIGURACAO!$C$26))</f>
        <v>20</v>
      </c>
      <c r="AL439" s="38">
        <f>IFERROR(IF(M439&gt;0,(U439*CONFIGURACAO!$C$29)+(V439*CONFIGURACAO!$C$30),""),"")</f>
        <v>0</v>
      </c>
      <c r="AM439" s="38">
        <f>IF(W439=0,0,IF(CONFIGURACAO!$C$41="SIM",(IF(W439&gt;CONFIGURACAO!$C$41,CONFIGURACAO!$C$41*CONFIGURACAO!$C$31,W439*CONFIGURACAO!$C$31)),'PI AREA  P75'!W439*CONFIGURACAO!$C$31))</f>
        <v>0</v>
      </c>
      <c r="AN439" s="38">
        <f>IF(X439=0,0,IF(CONFIGURACAO!$C$39="SIM",(IF(X439&gt;CONFIGURACAO!$C$40,CONFIGURACAO!$C$40*CONFIGURACAO!$C$32,X439*CONFIGURACAO!$C$32)),'PI AREA  P75'!X439*CONFIGURACAO!$C$32))</f>
        <v>0</v>
      </c>
      <c r="AO439" s="38">
        <f>IFERROR(IF(M439&gt;0,(Y439*CONFIGURACAO!$C$33)+(Z439*CONFIGURACAO!$C$34)+(AA439*CONFIGURACAO!$C$35)+(AB439*CONFIGURACAO!$C$36),""),"")</f>
        <v>0</v>
      </c>
      <c r="AP439" s="38">
        <f>IF(AA439=0,0,IF(CONFIGURACAO!$C$46="SIM",(IF(AA439&gt;CONFIGURACAO!$C$47,CONFIGURACAO!$C$47*CONFIGURACAO!$C$35,AA439*CONFIGURACAO!$C$35)),'PI AREA  P75'!AA439*CONFIGURACAO!$C$35))</f>
        <v>0</v>
      </c>
      <c r="AQ439" s="38">
        <f>IF(AB439=0,0,IF(CONFIGURACAO!$C$44="SIM",(IF(AB439&gt;CONFIGURACAO!$C$45,CONFIGURACAO!$C$45*CONFIGURACAO!$C$36,AB439*CONFIGURACAO!$C$36)),'PI AREA  P75'!AB439*CONFIGURACAO!$C$36))</f>
        <v>0</v>
      </c>
      <c r="AR439" s="38">
        <f t="shared" si="160"/>
        <v>2185</v>
      </c>
      <c r="AS439" s="68">
        <f>IF(AR439="","",$AR439-(($AS$2/CONFIGURACAO!$C$6)*$M439))</f>
        <v>1885</v>
      </c>
      <c r="AT439" s="73">
        <f t="shared" si="144"/>
        <v>3</v>
      </c>
      <c r="AU439" s="75">
        <f>IF(AR439="","",$AR439-(($AU$2/CONFIGURACAO!$C$6)*$M439))</f>
        <v>1685</v>
      </c>
      <c r="AV439" s="76">
        <f t="shared" si="145"/>
        <v>4</v>
      </c>
      <c r="AW439" s="74">
        <f>IF(AR439="","",$AR439-(($AW$2/CONFIGURACAO!$C$6)*$M439))</f>
        <v>1485</v>
      </c>
      <c r="AX439" s="72">
        <f t="shared" si="146"/>
        <v>5</v>
      </c>
      <c r="AZ439" s="39">
        <f t="shared" si="147"/>
        <v>0.2051729885300318</v>
      </c>
      <c r="BA439" s="146">
        <f t="shared" si="148"/>
        <v>47.5</v>
      </c>
      <c r="BB439" s="146">
        <f t="shared" si="149"/>
        <v>44</v>
      </c>
      <c r="BC439" s="32">
        <f t="shared" si="150"/>
        <v>91</v>
      </c>
      <c r="BD439" s="148"/>
      <c r="BE439" s="40">
        <f t="shared" si="151"/>
        <v>0</v>
      </c>
      <c r="BF439" s="40">
        <f t="shared" si="152"/>
        <v>0.34722222222222221</v>
      </c>
      <c r="BG439" s="40">
        <f t="shared" si="153"/>
        <v>0.35328879753340187</v>
      </c>
      <c r="BH439" s="40">
        <f t="shared" si="154"/>
        <v>0.52546483427647539</v>
      </c>
      <c r="BI439" s="40">
        <f t="shared" si="155"/>
        <v>0.42643923240938164</v>
      </c>
      <c r="BJ439" s="40">
        <f t="shared" si="156"/>
        <v>0.18484288354898337</v>
      </c>
      <c r="BK439" s="40">
        <f t="shared" si="157"/>
        <v>0.92295345104333881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 s="42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</row>
    <row r="440" spans="1:134" s="32" customFormat="1" ht="17" thickBot="1" x14ac:dyDescent="0.25">
      <c r="A440" s="124" t="str">
        <f>CONFIGURACAO!$C$4</f>
        <v>AREA 21</v>
      </c>
      <c r="B440" s="125">
        <v>438</v>
      </c>
      <c r="C440" s="249" t="s">
        <v>301</v>
      </c>
      <c r="D440" s="126">
        <f t="shared" si="161"/>
        <v>12</v>
      </c>
      <c r="E440" s="250" t="s">
        <v>775</v>
      </c>
      <c r="F440" s="250">
        <v>0</v>
      </c>
      <c r="G440" s="250">
        <v>1</v>
      </c>
      <c r="H440" s="250">
        <v>1</v>
      </c>
      <c r="I440" s="250">
        <v>1</v>
      </c>
      <c r="J440" s="87"/>
      <c r="K440" s="94"/>
      <c r="L440" s="94"/>
      <c r="M440" s="154">
        <f t="shared" si="158"/>
        <v>3</v>
      </c>
      <c r="N440">
        <v>24</v>
      </c>
      <c r="O440">
        <v>6.5</v>
      </c>
      <c r="P440">
        <v>5</v>
      </c>
      <c r="Q440">
        <v>0.75</v>
      </c>
      <c r="R440">
        <v>0</v>
      </c>
      <c r="S440">
        <v>0.75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 s="139">
        <f t="shared" si="142"/>
        <v>30.5</v>
      </c>
      <c r="AD440" s="140">
        <f t="shared" si="143"/>
        <v>35.5</v>
      </c>
      <c r="AE440" s="141">
        <f t="shared" si="162"/>
        <v>0</v>
      </c>
      <c r="AF440" s="263">
        <f t="shared" si="163"/>
        <v>0</v>
      </c>
      <c r="AG440" s="265">
        <f t="shared" si="159"/>
        <v>30.5</v>
      </c>
      <c r="AI440" s="37">
        <f>IFERROR(IF(M440&gt;0,(N440*CONFIGURACAO!$C$20)+(O440*CONFIGURACAO!$C$21)+(P440*CONFIGURACAO!$C$22)+(Q440*CONFIGURACAO!$C$23)+(R440*CONFIGURACAO!$C$24),""),"")</f>
        <v>3250</v>
      </c>
      <c r="AJ440" s="38">
        <f>IF(S440=0,0,IF(CONFIGURACAO!$C$15="SIM",(IF(S440&gt;CONFIGURACAO!$C$16,CONFIGURACAO!$C$16*CONFIGURACAO!$C$25,S440*CONFIGURACAO!$C$25)),'PI AREA  P75'!S440*CONFIGURACAO!$C$25))</f>
        <v>7.5</v>
      </c>
      <c r="AK440" s="38">
        <f>IF(T440=0,0,IF(CONFIGURACAO!$C$17="SIM",(IF(T440&gt;CONFIGURACAO!$C$18,CONFIGURACAO!$C$18*CONFIGURACAO!$C$26,T440*CONFIGURACAO!$C$26)),'PI AREA  P75'!T440*CONFIGURACAO!$C$26))</f>
        <v>5</v>
      </c>
      <c r="AL440" s="38">
        <f>IFERROR(IF(M440&gt;0,(U440*CONFIGURACAO!$C$29)+(V440*CONFIGURACAO!$C$30),""),"")</f>
        <v>0</v>
      </c>
      <c r="AM440" s="38">
        <f>IF(W440=0,0,IF(CONFIGURACAO!$C$41="SIM",(IF(W440&gt;CONFIGURACAO!$C$41,CONFIGURACAO!$C$41*CONFIGURACAO!$C$31,W440*CONFIGURACAO!$C$31)),'PI AREA  P75'!W440*CONFIGURACAO!$C$31))</f>
        <v>0</v>
      </c>
      <c r="AN440" s="38">
        <f>IF(X440=0,0,IF(CONFIGURACAO!$C$39="SIM",(IF(X440&gt;CONFIGURACAO!$C$40,CONFIGURACAO!$C$40*CONFIGURACAO!$C$32,X440*CONFIGURACAO!$C$32)),'PI AREA  P75'!X440*CONFIGURACAO!$C$32))</f>
        <v>0</v>
      </c>
      <c r="AO440" s="38">
        <f>IFERROR(IF(M440&gt;0,(Y440*CONFIGURACAO!$C$33)+(Z440*CONFIGURACAO!$C$34)+(AA440*CONFIGURACAO!$C$35)+(AB440*CONFIGURACAO!$C$36),""),"")</f>
        <v>0</v>
      </c>
      <c r="AP440" s="38">
        <f>IF(AA440=0,0,IF(CONFIGURACAO!$C$46="SIM",(IF(AA440&gt;CONFIGURACAO!$C$47,CONFIGURACAO!$C$47*CONFIGURACAO!$C$35,AA440*CONFIGURACAO!$C$35)),'PI AREA  P75'!AA440*CONFIGURACAO!$C$35))</f>
        <v>0</v>
      </c>
      <c r="AQ440" s="38">
        <f>IF(AB440=0,0,IF(CONFIGURACAO!$C$44="SIM",(IF(AB440&gt;CONFIGURACAO!$C$45,CONFIGURACAO!$C$45*CONFIGURACAO!$C$36,AB440*CONFIGURACAO!$C$36)),'PI AREA  P75'!AB440*CONFIGURACAO!$C$36))</f>
        <v>0</v>
      </c>
      <c r="AR440" s="38">
        <f t="shared" si="160"/>
        <v>3262.5</v>
      </c>
      <c r="AS440" s="68">
        <f>IF(AR440="","",$AR440-(($AS$2/CONFIGURACAO!$C$6)*$M440))</f>
        <v>3037.5</v>
      </c>
      <c r="AT440" s="73">
        <f t="shared" si="144"/>
        <v>3</v>
      </c>
      <c r="AU440" s="75">
        <f>IF(AR440="","",$AR440-(($AU$2/CONFIGURACAO!$C$6)*$M440))</f>
        <v>2887.5</v>
      </c>
      <c r="AV440" s="76">
        <f t="shared" si="145"/>
        <v>4</v>
      </c>
      <c r="AW440" s="74">
        <f>IF(AR440="","",$AR440-(($AW$2/CONFIGURACAO!$C$6)*$M440))</f>
        <v>2737.5</v>
      </c>
      <c r="AX440" s="72">
        <f t="shared" si="146"/>
        <v>5</v>
      </c>
      <c r="AZ440" s="39">
        <f t="shared" si="147"/>
        <v>0.30635097257630606</v>
      </c>
      <c r="BA440" s="146">
        <f t="shared" si="148"/>
        <v>38</v>
      </c>
      <c r="BB440" s="146">
        <f t="shared" si="149"/>
        <v>84</v>
      </c>
      <c r="BC440" s="32">
        <f t="shared" si="150"/>
        <v>37</v>
      </c>
      <c r="BD440" s="148"/>
      <c r="BE440" s="40">
        <f t="shared" si="151"/>
        <v>0.89418777943368111</v>
      </c>
      <c r="BF440" s="40">
        <f t="shared" si="152"/>
        <v>0.25077160493827161</v>
      </c>
      <c r="BG440" s="40">
        <f t="shared" si="153"/>
        <v>0.12846865364850976</v>
      </c>
      <c r="BH440" s="40">
        <f t="shared" si="154"/>
        <v>3.0315278900565887E-2</v>
      </c>
      <c r="BI440" s="40">
        <f t="shared" si="155"/>
        <v>0</v>
      </c>
      <c r="BJ440" s="40">
        <f t="shared" si="156"/>
        <v>6.9316081330868765E-2</v>
      </c>
      <c r="BK440" s="40">
        <f t="shared" si="157"/>
        <v>0.16051364365971107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 s="42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</row>
    <row r="441" spans="1:134" s="32" customFormat="1" ht="17" thickBot="1" x14ac:dyDescent="0.25">
      <c r="A441" s="124" t="str">
        <f>CONFIGURACAO!$C$4</f>
        <v>AREA 21</v>
      </c>
      <c r="B441" s="125">
        <v>439</v>
      </c>
      <c r="C441" s="249" t="s">
        <v>301</v>
      </c>
      <c r="D441" s="126">
        <f t="shared" si="161"/>
        <v>13</v>
      </c>
      <c r="E441" s="250" t="s">
        <v>776</v>
      </c>
      <c r="F441" s="250">
        <v>1</v>
      </c>
      <c r="G441" s="250">
        <v>1</v>
      </c>
      <c r="H441" s="250">
        <v>1</v>
      </c>
      <c r="I441" s="250">
        <v>1</v>
      </c>
      <c r="J441" s="87"/>
      <c r="K441" s="94"/>
      <c r="L441" s="94"/>
      <c r="M441" s="154">
        <f t="shared" si="158"/>
        <v>4</v>
      </c>
      <c r="N441">
        <v>0</v>
      </c>
      <c r="O441">
        <v>0.75</v>
      </c>
      <c r="P441">
        <v>0</v>
      </c>
      <c r="Q441">
        <v>3.25</v>
      </c>
      <c r="R441">
        <v>0</v>
      </c>
      <c r="S441">
        <v>4.75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1</v>
      </c>
      <c r="AA441">
        <v>1</v>
      </c>
      <c r="AB441">
        <v>1</v>
      </c>
      <c r="AC441" s="139">
        <f t="shared" si="142"/>
        <v>0.75</v>
      </c>
      <c r="AD441" s="140">
        <f t="shared" si="143"/>
        <v>0.75</v>
      </c>
      <c r="AE441" s="141">
        <f t="shared" si="162"/>
        <v>0</v>
      </c>
      <c r="AF441" s="263">
        <f t="shared" si="163"/>
        <v>1</v>
      </c>
      <c r="AG441" s="265">
        <f t="shared" si="159"/>
        <v>1.75</v>
      </c>
      <c r="AI441" s="37">
        <f>IFERROR(IF(M441&gt;0,(N441*CONFIGURACAO!$C$20)+(O441*CONFIGURACAO!$C$21)+(P441*CONFIGURACAO!$C$22)+(Q441*CONFIGURACAO!$C$23)+(R441*CONFIGURACAO!$C$24),""),"")</f>
        <v>190</v>
      </c>
      <c r="AJ441" s="38">
        <f>IF(S441=0,0,IF(CONFIGURACAO!$C$15="SIM",(IF(S441&gt;CONFIGURACAO!$C$16,CONFIGURACAO!$C$16*CONFIGURACAO!$C$25,S441*CONFIGURACAO!$C$25)),'PI AREA  P75'!S441*CONFIGURACAO!$C$25))</f>
        <v>40</v>
      </c>
      <c r="AK441" s="38">
        <f>IF(T441=0,0,IF(CONFIGURACAO!$C$17="SIM",(IF(T441&gt;CONFIGURACAO!$C$18,CONFIGURACAO!$C$18*CONFIGURACAO!$C$26,T441*CONFIGURACAO!$C$26)),'PI AREA  P75'!T441*CONFIGURACAO!$C$26))</f>
        <v>0</v>
      </c>
      <c r="AL441" s="38">
        <f>IFERROR(IF(M441&gt;0,(U441*CONFIGURACAO!$C$29)+(V441*CONFIGURACAO!$C$30),""),"")</f>
        <v>0</v>
      </c>
      <c r="AM441" s="38">
        <f>IF(W441=0,0,IF(CONFIGURACAO!$C$41="SIM",(IF(W441&gt;CONFIGURACAO!$C$41,CONFIGURACAO!$C$41*CONFIGURACAO!$C$31,W441*CONFIGURACAO!$C$31)),'PI AREA  P75'!W441*CONFIGURACAO!$C$31))</f>
        <v>50</v>
      </c>
      <c r="AN441" s="38">
        <f>IF(X441=0,0,IF(CONFIGURACAO!$C$39="SIM",(IF(X441&gt;CONFIGURACAO!$C$40,CONFIGURACAO!$C$40*CONFIGURACAO!$C$32,X441*CONFIGURACAO!$C$32)),'PI AREA  P75'!X441*CONFIGURACAO!$C$32))</f>
        <v>0</v>
      </c>
      <c r="AO441" s="38">
        <f>IFERROR(IF(M441&gt;0,(Y441*CONFIGURACAO!$C$33)+(Z441*CONFIGURACAO!$C$34)+(AA441*CONFIGURACAO!$C$35)+(AB441*CONFIGURACAO!$C$36),""),"")</f>
        <v>85</v>
      </c>
      <c r="AP441" s="38">
        <f>IF(AA441=0,0,IF(CONFIGURACAO!$C$46="SIM",(IF(AA441&gt;CONFIGURACAO!$C$47,CONFIGURACAO!$C$47*CONFIGURACAO!$C$35,AA441*CONFIGURACAO!$C$35)),'PI AREA  P75'!AA441*CONFIGURACAO!$C$35))</f>
        <v>25</v>
      </c>
      <c r="AQ441" s="38">
        <f>IF(AB441=0,0,IF(CONFIGURACAO!$C$44="SIM",(IF(AB441&gt;CONFIGURACAO!$C$45,CONFIGURACAO!$C$45*CONFIGURACAO!$C$36,AB441*CONFIGURACAO!$C$36)),'PI AREA  P75'!AB441*CONFIGURACAO!$C$36))</f>
        <v>10</v>
      </c>
      <c r="AR441" s="38">
        <f t="shared" si="160"/>
        <v>400</v>
      </c>
      <c r="AS441" s="68">
        <f>IF(AR441="","",$AR441-(($AS$2/CONFIGURACAO!$C$6)*$M441))</f>
        <v>100</v>
      </c>
      <c r="AT441" s="73">
        <f t="shared" si="144"/>
        <v>3</v>
      </c>
      <c r="AU441" s="75">
        <f>IF(AR441="","",$AR441-(($AU$2/CONFIGURACAO!$C$6)*$M441))</f>
        <v>-100</v>
      </c>
      <c r="AV441" s="76" t="str">
        <f t="shared" si="145"/>
        <v>NAO</v>
      </c>
      <c r="AW441" s="74">
        <f>IF(AR441="","",$AR441-(($AW$2/CONFIGURACAO!$C$6)*$M441))</f>
        <v>-300</v>
      </c>
      <c r="AX441" s="72" t="str">
        <f t="shared" si="146"/>
        <v>NAO</v>
      </c>
      <c r="AZ441" s="39">
        <f t="shared" si="147"/>
        <v>3.7560272499776989E-2</v>
      </c>
      <c r="BA441" s="146">
        <f t="shared" si="148"/>
        <v>12.75</v>
      </c>
      <c r="BB441" s="146">
        <f t="shared" si="149"/>
        <v>561</v>
      </c>
      <c r="BC441" s="32">
        <f t="shared" si="150"/>
        <v>769</v>
      </c>
      <c r="BD441" s="148"/>
      <c r="BE441" s="40">
        <f t="shared" si="151"/>
        <v>0</v>
      </c>
      <c r="BF441" s="40">
        <f t="shared" si="152"/>
        <v>2.8935185185185182E-2</v>
      </c>
      <c r="BG441" s="40">
        <f t="shared" si="153"/>
        <v>0</v>
      </c>
      <c r="BH441" s="40">
        <f t="shared" si="154"/>
        <v>0.13136620856911885</v>
      </c>
      <c r="BI441" s="40">
        <f t="shared" si="155"/>
        <v>0</v>
      </c>
      <c r="BJ441" s="40">
        <f t="shared" si="156"/>
        <v>0.43900184842883549</v>
      </c>
      <c r="BK441" s="40">
        <f t="shared" si="157"/>
        <v>0</v>
      </c>
      <c r="BL441">
        <v>0</v>
      </c>
      <c r="BM441">
        <v>0</v>
      </c>
      <c r="BN441">
        <v>1</v>
      </c>
      <c r="BO441">
        <v>0</v>
      </c>
      <c r="BP441">
        <v>0</v>
      </c>
      <c r="BQ441">
        <v>1</v>
      </c>
      <c r="BR441">
        <v>1</v>
      </c>
      <c r="BS441">
        <v>1</v>
      </c>
      <c r="BT441" s="42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</row>
    <row r="442" spans="1:134" s="32" customFormat="1" ht="17" thickBot="1" x14ac:dyDescent="0.25">
      <c r="A442" s="124" t="str">
        <f>CONFIGURACAO!$C$4</f>
        <v>AREA 21</v>
      </c>
      <c r="B442" s="125">
        <v>440</v>
      </c>
      <c r="C442" s="249" t="s">
        <v>301</v>
      </c>
      <c r="D442" s="126">
        <f t="shared" si="161"/>
        <v>14</v>
      </c>
      <c r="E442" s="250" t="s">
        <v>777</v>
      </c>
      <c r="F442" s="250">
        <v>1</v>
      </c>
      <c r="G442" s="250">
        <v>1</v>
      </c>
      <c r="H442" s="250">
        <v>1</v>
      </c>
      <c r="I442" s="250">
        <v>1</v>
      </c>
      <c r="J442" s="87"/>
      <c r="K442" s="94"/>
      <c r="L442" s="94"/>
      <c r="M442" s="154">
        <f t="shared" si="158"/>
        <v>4</v>
      </c>
      <c r="N442">
        <v>0</v>
      </c>
      <c r="O442">
        <v>0.75</v>
      </c>
      <c r="P442">
        <v>0</v>
      </c>
      <c r="Q442">
        <v>2.5</v>
      </c>
      <c r="R442">
        <v>0</v>
      </c>
      <c r="S442">
        <v>3.75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2</v>
      </c>
      <c r="AB442">
        <v>0</v>
      </c>
      <c r="AC442" s="139">
        <f t="shared" si="142"/>
        <v>0.75</v>
      </c>
      <c r="AD442" s="140">
        <f t="shared" si="143"/>
        <v>0.75</v>
      </c>
      <c r="AE442" s="141">
        <f t="shared" si="162"/>
        <v>0</v>
      </c>
      <c r="AF442" s="263">
        <f t="shared" si="163"/>
        <v>0</v>
      </c>
      <c r="AG442" s="265">
        <f t="shared" si="159"/>
        <v>0.75</v>
      </c>
      <c r="AI442" s="37">
        <f>IFERROR(IF(M442&gt;0,(N442*CONFIGURACAO!$C$20)+(O442*CONFIGURACAO!$C$21)+(P442*CONFIGURACAO!$C$22)+(Q442*CONFIGURACAO!$C$23)+(R442*CONFIGURACAO!$C$24),""),"")</f>
        <v>160</v>
      </c>
      <c r="AJ442" s="38">
        <f>IF(S442=0,0,IF(CONFIGURACAO!$C$15="SIM",(IF(S442&gt;CONFIGURACAO!$C$16,CONFIGURACAO!$C$16*CONFIGURACAO!$C$25,S442*CONFIGURACAO!$C$25)),'PI AREA  P75'!S442*CONFIGURACAO!$C$25))</f>
        <v>37.5</v>
      </c>
      <c r="AK442" s="38">
        <f>IF(T442=0,0,IF(CONFIGURACAO!$C$17="SIM",(IF(T442&gt;CONFIGURACAO!$C$18,CONFIGURACAO!$C$18*CONFIGURACAO!$C$26,T442*CONFIGURACAO!$C$26)),'PI AREA  P75'!T442*CONFIGURACAO!$C$26))</f>
        <v>10</v>
      </c>
      <c r="AL442" s="38">
        <f>IFERROR(IF(M442&gt;0,(U442*CONFIGURACAO!$C$29)+(V442*CONFIGURACAO!$C$30),""),"")</f>
        <v>0</v>
      </c>
      <c r="AM442" s="38">
        <f>IF(W442=0,0,IF(CONFIGURACAO!$C$41="SIM",(IF(W442&gt;CONFIGURACAO!$C$41,CONFIGURACAO!$C$41*CONFIGURACAO!$C$31,W442*CONFIGURACAO!$C$31)),'PI AREA  P75'!W442*CONFIGURACAO!$C$31))</f>
        <v>0</v>
      </c>
      <c r="AN442" s="38">
        <f>IF(X442=0,0,IF(CONFIGURACAO!$C$39="SIM",(IF(X442&gt;CONFIGURACAO!$C$40,CONFIGURACAO!$C$40*CONFIGURACAO!$C$32,X442*CONFIGURACAO!$C$32)),'PI AREA  P75'!X442*CONFIGURACAO!$C$32))</f>
        <v>0</v>
      </c>
      <c r="AO442" s="38">
        <f>IFERROR(IF(M442&gt;0,(Y442*CONFIGURACAO!$C$33)+(Z442*CONFIGURACAO!$C$34)+(AA442*CONFIGURACAO!$C$35)+(AB442*CONFIGURACAO!$C$36),""),"")</f>
        <v>50</v>
      </c>
      <c r="AP442" s="38">
        <f>IF(AA442=0,0,IF(CONFIGURACAO!$C$46="SIM",(IF(AA442&gt;CONFIGURACAO!$C$47,CONFIGURACAO!$C$47*CONFIGURACAO!$C$35,AA442*CONFIGURACAO!$C$35)),'PI AREA  P75'!AA442*CONFIGURACAO!$C$35))</f>
        <v>50</v>
      </c>
      <c r="AQ442" s="38">
        <f>IF(AB442=0,0,IF(CONFIGURACAO!$C$44="SIM",(IF(AB442&gt;CONFIGURACAO!$C$45,CONFIGURACAO!$C$45*CONFIGURACAO!$C$36,AB442*CONFIGURACAO!$C$36)),'PI AREA  P75'!AB442*CONFIGURACAO!$C$36))</f>
        <v>0</v>
      </c>
      <c r="AR442" s="38">
        <f t="shared" si="160"/>
        <v>307.5</v>
      </c>
      <c r="AS442" s="68">
        <f>IF(AR442="","",$AR442-(($AS$2/CONFIGURACAO!$C$6)*$M442))</f>
        <v>7.5</v>
      </c>
      <c r="AT442" s="73">
        <f t="shared" si="144"/>
        <v>3</v>
      </c>
      <c r="AU442" s="75">
        <f>IF(AR442="","",$AR442-(($AU$2/CONFIGURACAO!$C$6)*$M442))</f>
        <v>-192.5</v>
      </c>
      <c r="AV442" s="76" t="str">
        <f t="shared" si="145"/>
        <v>NAO</v>
      </c>
      <c r="AW442" s="74">
        <f>IF(AR442="","",$AR442-(($AW$2/CONFIGURACAO!$C$6)*$M442))</f>
        <v>-392.5</v>
      </c>
      <c r="AX442" s="72" t="str">
        <f t="shared" si="146"/>
        <v>NAO</v>
      </c>
      <c r="AZ442" s="39">
        <f t="shared" si="147"/>
        <v>2.8874459484203557E-2</v>
      </c>
      <c r="BA442" s="146">
        <f t="shared" si="148"/>
        <v>11</v>
      </c>
      <c r="BB442" s="146">
        <f t="shared" si="149"/>
        <v>630</v>
      </c>
      <c r="BC442" s="32">
        <f t="shared" si="150"/>
        <v>833</v>
      </c>
      <c r="BD442" s="148"/>
      <c r="BE442" s="40">
        <f t="shared" si="151"/>
        <v>0</v>
      </c>
      <c r="BF442" s="40">
        <f t="shared" si="152"/>
        <v>2.8935185185185182E-2</v>
      </c>
      <c r="BG442" s="40">
        <f t="shared" si="153"/>
        <v>0</v>
      </c>
      <c r="BH442" s="40">
        <f t="shared" si="154"/>
        <v>0.10105092966855296</v>
      </c>
      <c r="BI442" s="40">
        <f t="shared" si="155"/>
        <v>0</v>
      </c>
      <c r="BJ442" s="40">
        <f t="shared" si="156"/>
        <v>0.34658040665434381</v>
      </c>
      <c r="BK442" s="40">
        <f t="shared" si="157"/>
        <v>0.32102728731942215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2</v>
      </c>
      <c r="BS442">
        <v>0</v>
      </c>
      <c r="BT442" s="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</row>
    <row r="443" spans="1:134" s="32" customFormat="1" ht="17" thickBot="1" x14ac:dyDescent="0.25">
      <c r="A443" s="124" t="str">
        <f>CONFIGURACAO!$C$4</f>
        <v>AREA 21</v>
      </c>
      <c r="B443" s="125">
        <v>441</v>
      </c>
      <c r="C443" s="249" t="s">
        <v>301</v>
      </c>
      <c r="D443" s="126">
        <f t="shared" si="161"/>
        <v>15</v>
      </c>
      <c r="E443" s="250" t="s">
        <v>778</v>
      </c>
      <c r="F443" s="250">
        <v>1</v>
      </c>
      <c r="G443" s="250">
        <v>1</v>
      </c>
      <c r="H443" s="250">
        <v>1</v>
      </c>
      <c r="I443" s="250">
        <v>1</v>
      </c>
      <c r="J443" s="87"/>
      <c r="K443" s="94"/>
      <c r="L443" s="94"/>
      <c r="M443" s="154">
        <f t="shared" si="158"/>
        <v>4</v>
      </c>
      <c r="N443">
        <v>4.25</v>
      </c>
      <c r="O443">
        <v>0</v>
      </c>
      <c r="P443">
        <v>2</v>
      </c>
      <c r="Q443">
        <v>0</v>
      </c>
      <c r="R443">
        <v>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 s="139">
        <f t="shared" si="142"/>
        <v>4.25</v>
      </c>
      <c r="AD443" s="140">
        <f t="shared" si="143"/>
        <v>6.25</v>
      </c>
      <c r="AE443" s="141">
        <f t="shared" si="162"/>
        <v>0</v>
      </c>
      <c r="AF443" s="263">
        <f t="shared" si="163"/>
        <v>0</v>
      </c>
      <c r="AG443" s="265">
        <f t="shared" si="159"/>
        <v>4.25</v>
      </c>
      <c r="AI443" s="37">
        <f>IFERROR(IF(M443&gt;0,(N443*CONFIGURACAO!$C$20)+(O443*CONFIGURACAO!$C$21)+(P443*CONFIGURACAO!$C$22)+(Q443*CONFIGURACAO!$C$23)+(R443*CONFIGURACAO!$C$24),""),"")</f>
        <v>585</v>
      </c>
      <c r="AJ443" s="38">
        <f>IF(S443=0,0,IF(CONFIGURACAO!$C$15="SIM",(IF(S443&gt;CONFIGURACAO!$C$16,CONFIGURACAO!$C$16*CONFIGURACAO!$C$25,S443*CONFIGURACAO!$C$25)),'PI AREA  P75'!S443*CONFIGURACAO!$C$25))</f>
        <v>0</v>
      </c>
      <c r="AK443" s="38">
        <f>IF(T443=0,0,IF(CONFIGURACAO!$C$17="SIM",(IF(T443&gt;CONFIGURACAO!$C$18,CONFIGURACAO!$C$18*CONFIGURACAO!$C$26,T443*CONFIGURACAO!$C$26)),'PI AREA  P75'!T443*CONFIGURACAO!$C$26))</f>
        <v>0</v>
      </c>
      <c r="AL443" s="38">
        <f>IFERROR(IF(M443&gt;0,(U443*CONFIGURACAO!$C$29)+(V443*CONFIGURACAO!$C$30),""),"")</f>
        <v>0</v>
      </c>
      <c r="AM443" s="38">
        <f>IF(W443=0,0,IF(CONFIGURACAO!$C$41="SIM",(IF(W443&gt;CONFIGURACAO!$C$41,CONFIGURACAO!$C$41*CONFIGURACAO!$C$31,W443*CONFIGURACAO!$C$31)),'PI AREA  P75'!W443*CONFIGURACAO!$C$31))</f>
        <v>0</v>
      </c>
      <c r="AN443" s="38">
        <f>IF(X443=0,0,IF(CONFIGURACAO!$C$39="SIM",(IF(X443&gt;CONFIGURACAO!$C$40,CONFIGURACAO!$C$40*CONFIGURACAO!$C$32,X443*CONFIGURACAO!$C$32)),'PI AREA  P75'!X443*CONFIGURACAO!$C$32))</f>
        <v>0</v>
      </c>
      <c r="AO443" s="38">
        <f>IFERROR(IF(M443&gt;0,(Y443*CONFIGURACAO!$C$33)+(Z443*CONFIGURACAO!$C$34)+(AA443*CONFIGURACAO!$C$35)+(AB443*CONFIGURACAO!$C$36),""),"")</f>
        <v>0</v>
      </c>
      <c r="AP443" s="38">
        <f>IF(AA443=0,0,IF(CONFIGURACAO!$C$46="SIM",(IF(AA443&gt;CONFIGURACAO!$C$47,CONFIGURACAO!$C$47*CONFIGURACAO!$C$35,AA443*CONFIGURACAO!$C$35)),'PI AREA  P75'!AA443*CONFIGURACAO!$C$35))</f>
        <v>0</v>
      </c>
      <c r="AQ443" s="38">
        <f>IF(AB443=0,0,IF(CONFIGURACAO!$C$44="SIM",(IF(AB443&gt;CONFIGURACAO!$C$45,CONFIGURACAO!$C$45*CONFIGURACAO!$C$36,AB443*CONFIGURACAO!$C$36)),'PI AREA  P75'!AB443*CONFIGURACAO!$C$36))</f>
        <v>0</v>
      </c>
      <c r="AR443" s="38">
        <f t="shared" si="160"/>
        <v>585</v>
      </c>
      <c r="AS443" s="68">
        <f>IF(AR443="","",$AR443-(($AS$2/CONFIGURACAO!$C$6)*$M443))</f>
        <v>285</v>
      </c>
      <c r="AT443" s="73">
        <f t="shared" si="144"/>
        <v>3</v>
      </c>
      <c r="AU443" s="75">
        <f>IF(AR443="","",$AR443-(($AU$2/CONFIGURACAO!$C$6)*$M443))</f>
        <v>85</v>
      </c>
      <c r="AV443" s="76">
        <f t="shared" si="145"/>
        <v>4</v>
      </c>
      <c r="AW443" s="74">
        <f>IF(AR443="","",$AR443-(($AW$2/CONFIGURACAO!$C$6)*$M443))</f>
        <v>-115</v>
      </c>
      <c r="AX443" s="72" t="str">
        <f t="shared" si="146"/>
        <v>NAO</v>
      </c>
      <c r="AZ443" s="39">
        <f t="shared" si="147"/>
        <v>5.4931898530923839E-2</v>
      </c>
      <c r="BA443" s="146">
        <f t="shared" si="148"/>
        <v>8.25</v>
      </c>
      <c r="BB443" s="146">
        <f t="shared" si="149"/>
        <v>729</v>
      </c>
      <c r="BC443" s="32">
        <f t="shared" si="150"/>
        <v>636</v>
      </c>
      <c r="BD443" s="148"/>
      <c r="BE443" s="40">
        <f t="shared" si="151"/>
        <v>0.15834575260804767</v>
      </c>
      <c r="BF443" s="40">
        <f t="shared" si="152"/>
        <v>0</v>
      </c>
      <c r="BG443" s="40">
        <f t="shared" si="153"/>
        <v>5.1387461459403906E-2</v>
      </c>
      <c r="BH443" s="40">
        <f t="shared" si="154"/>
        <v>0</v>
      </c>
      <c r="BI443" s="40">
        <f t="shared" si="155"/>
        <v>0.21321961620469082</v>
      </c>
      <c r="BJ443" s="40">
        <f t="shared" si="156"/>
        <v>0</v>
      </c>
      <c r="BK443" s="40">
        <f t="shared" si="157"/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 s="42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</row>
    <row r="444" spans="1:134" s="32" customFormat="1" ht="17" thickBot="1" x14ac:dyDescent="0.25">
      <c r="A444" s="124" t="str">
        <f>CONFIGURACAO!$C$4</f>
        <v>AREA 21</v>
      </c>
      <c r="B444" s="125">
        <v>442</v>
      </c>
      <c r="C444" s="249" t="s">
        <v>301</v>
      </c>
      <c r="D444" s="126">
        <f t="shared" si="161"/>
        <v>16</v>
      </c>
      <c r="E444" s="250" t="s">
        <v>779</v>
      </c>
      <c r="F444" s="250">
        <v>1</v>
      </c>
      <c r="G444" s="250">
        <v>1</v>
      </c>
      <c r="H444" s="250">
        <v>1</v>
      </c>
      <c r="I444" s="250">
        <v>1</v>
      </c>
      <c r="J444" s="87"/>
      <c r="K444" s="94"/>
      <c r="L444" s="94"/>
      <c r="M444" s="154">
        <f t="shared" si="158"/>
        <v>4</v>
      </c>
      <c r="N444">
        <v>2.5</v>
      </c>
      <c r="O444">
        <v>4.25</v>
      </c>
      <c r="P444">
        <v>11.25</v>
      </c>
      <c r="Q444">
        <v>3</v>
      </c>
      <c r="R444">
        <v>2</v>
      </c>
      <c r="S444">
        <v>0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s="139">
        <f t="shared" si="142"/>
        <v>6.75</v>
      </c>
      <c r="AD444" s="140">
        <f t="shared" si="143"/>
        <v>18</v>
      </c>
      <c r="AE444" s="141">
        <f t="shared" si="162"/>
        <v>0</v>
      </c>
      <c r="AF444" s="263">
        <f t="shared" si="163"/>
        <v>0</v>
      </c>
      <c r="AG444" s="265">
        <f t="shared" si="159"/>
        <v>6.75</v>
      </c>
      <c r="AI444" s="37">
        <f>IFERROR(IF(M444&gt;0,(N444*CONFIGURACAO!$C$20)+(O444*CONFIGURACAO!$C$21)+(P444*CONFIGURACAO!$C$22)+(Q444*CONFIGURACAO!$C$23)+(R444*CONFIGURACAO!$C$24),""),"")</f>
        <v>1425</v>
      </c>
      <c r="AJ444" s="38">
        <f>IF(S444=0,0,IF(CONFIGURACAO!$C$15="SIM",(IF(S444&gt;CONFIGURACAO!$C$16,CONFIGURACAO!$C$16*CONFIGURACAO!$C$25,S444*CONFIGURACAO!$C$25)),'PI AREA  P75'!S444*CONFIGURACAO!$C$25))</f>
        <v>0</v>
      </c>
      <c r="AK444" s="38">
        <f>IF(T444=0,0,IF(CONFIGURACAO!$C$17="SIM",(IF(T444&gt;CONFIGURACAO!$C$18,CONFIGURACAO!$C$18*CONFIGURACAO!$C$26,T444*CONFIGURACAO!$C$26)),'PI AREA  P75'!T444*CONFIGURACAO!$C$26))</f>
        <v>20</v>
      </c>
      <c r="AL444" s="38">
        <f>IFERROR(IF(M444&gt;0,(U444*CONFIGURACAO!$C$29)+(V444*CONFIGURACAO!$C$30),""),"")</f>
        <v>0</v>
      </c>
      <c r="AM444" s="38">
        <f>IF(W444=0,0,IF(CONFIGURACAO!$C$41="SIM",(IF(W444&gt;CONFIGURACAO!$C$41,CONFIGURACAO!$C$41*CONFIGURACAO!$C$31,W444*CONFIGURACAO!$C$31)),'PI AREA  P75'!W444*CONFIGURACAO!$C$31))</f>
        <v>0</v>
      </c>
      <c r="AN444" s="38">
        <f>IF(X444=0,0,IF(CONFIGURACAO!$C$39="SIM",(IF(X444&gt;CONFIGURACAO!$C$40,CONFIGURACAO!$C$40*CONFIGURACAO!$C$32,X444*CONFIGURACAO!$C$32)),'PI AREA  P75'!X444*CONFIGURACAO!$C$32))</f>
        <v>0</v>
      </c>
      <c r="AO444" s="38">
        <f>IFERROR(IF(M444&gt;0,(Y444*CONFIGURACAO!$C$33)+(Z444*CONFIGURACAO!$C$34)+(AA444*CONFIGURACAO!$C$35)+(AB444*CONFIGURACAO!$C$36),""),"")</f>
        <v>0</v>
      </c>
      <c r="AP444" s="38">
        <f>IF(AA444=0,0,IF(CONFIGURACAO!$C$46="SIM",(IF(AA444&gt;CONFIGURACAO!$C$47,CONFIGURACAO!$C$47*CONFIGURACAO!$C$35,AA444*CONFIGURACAO!$C$35)),'PI AREA  P75'!AA444*CONFIGURACAO!$C$35))</f>
        <v>0</v>
      </c>
      <c r="AQ444" s="38">
        <f>IF(AB444=0,0,IF(CONFIGURACAO!$C$44="SIM",(IF(AB444&gt;CONFIGURACAO!$C$45,CONFIGURACAO!$C$45*CONFIGURACAO!$C$36,AB444*CONFIGURACAO!$C$36)),'PI AREA  P75'!AB444*CONFIGURACAO!$C$36))</f>
        <v>0</v>
      </c>
      <c r="AR444" s="38">
        <f t="shared" si="160"/>
        <v>1445</v>
      </c>
      <c r="AS444" s="68">
        <f>IF(AR444="","",$AR444-(($AS$2/CONFIGURACAO!$C$6)*$M444))</f>
        <v>1145</v>
      </c>
      <c r="AT444" s="73">
        <f t="shared" si="144"/>
        <v>3</v>
      </c>
      <c r="AU444" s="75">
        <f>IF(AR444="","",$AR444-(($AU$2/CONFIGURACAO!$C$6)*$M444))</f>
        <v>945</v>
      </c>
      <c r="AV444" s="76">
        <f t="shared" si="145"/>
        <v>4</v>
      </c>
      <c r="AW444" s="74">
        <f>IF(AR444="","",$AR444-(($AW$2/CONFIGURACAO!$C$6)*$M444))</f>
        <v>745</v>
      </c>
      <c r="AX444" s="72">
        <f t="shared" si="146"/>
        <v>5</v>
      </c>
      <c r="AZ444" s="39">
        <f t="shared" si="147"/>
        <v>0.13568648440544437</v>
      </c>
      <c r="BA444" s="146">
        <f t="shared" si="148"/>
        <v>28</v>
      </c>
      <c r="BB444" s="146">
        <f t="shared" si="149"/>
        <v>180</v>
      </c>
      <c r="BC444" s="32">
        <f t="shared" si="150"/>
        <v>223</v>
      </c>
      <c r="BD444" s="148"/>
      <c r="BE444" s="40">
        <f t="shared" si="151"/>
        <v>9.3144560357675113E-2</v>
      </c>
      <c r="BF444" s="40">
        <f t="shared" si="152"/>
        <v>0.16396604938271603</v>
      </c>
      <c r="BG444" s="40">
        <f t="shared" si="153"/>
        <v>0.28905447070914697</v>
      </c>
      <c r="BH444" s="40">
        <f t="shared" si="154"/>
        <v>0.12126111560226355</v>
      </c>
      <c r="BI444" s="40">
        <f t="shared" si="155"/>
        <v>0.21321961620469082</v>
      </c>
      <c r="BJ444" s="40">
        <f t="shared" si="156"/>
        <v>0</v>
      </c>
      <c r="BK444" s="40">
        <f t="shared" si="157"/>
        <v>0.80256821829855529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 s="42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</row>
    <row r="445" spans="1:134" s="32" customFormat="1" ht="17" thickBot="1" x14ac:dyDescent="0.25">
      <c r="A445" s="124" t="str">
        <f>CONFIGURACAO!$C$4</f>
        <v>AREA 21</v>
      </c>
      <c r="B445" s="125">
        <v>443</v>
      </c>
      <c r="C445" s="249" t="s">
        <v>301</v>
      </c>
      <c r="D445" s="126">
        <f t="shared" si="161"/>
        <v>17</v>
      </c>
      <c r="E445" s="250" t="s">
        <v>780</v>
      </c>
      <c r="F445" s="250">
        <v>0</v>
      </c>
      <c r="G445" s="250">
        <v>1</v>
      </c>
      <c r="H445" s="250">
        <v>1</v>
      </c>
      <c r="I445" s="250">
        <v>1</v>
      </c>
      <c r="J445" s="87"/>
      <c r="K445" s="94"/>
      <c r="L445" s="94"/>
      <c r="M445" s="154">
        <f t="shared" si="158"/>
        <v>3</v>
      </c>
      <c r="N445">
        <v>4</v>
      </c>
      <c r="O445">
        <v>2</v>
      </c>
      <c r="P445">
        <v>3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 s="139">
        <f t="shared" si="142"/>
        <v>6</v>
      </c>
      <c r="AD445" s="140">
        <f t="shared" si="143"/>
        <v>9</v>
      </c>
      <c r="AE445" s="141">
        <f t="shared" si="162"/>
        <v>0</v>
      </c>
      <c r="AF445" s="263">
        <f t="shared" si="163"/>
        <v>0</v>
      </c>
      <c r="AG445" s="265">
        <f t="shared" si="159"/>
        <v>6</v>
      </c>
      <c r="AI445" s="37">
        <f>IFERROR(IF(M445&gt;0,(N445*CONFIGURACAO!$C$20)+(O445*CONFIGURACAO!$C$21)+(P445*CONFIGURACAO!$C$22)+(Q445*CONFIGURACAO!$C$23)+(R445*CONFIGURACAO!$C$24),""),"")</f>
        <v>740</v>
      </c>
      <c r="AJ445" s="38">
        <f>IF(S445=0,0,IF(CONFIGURACAO!$C$15="SIM",(IF(S445&gt;CONFIGURACAO!$C$16,CONFIGURACAO!$C$16*CONFIGURACAO!$C$25,S445*CONFIGURACAO!$C$25)),'PI AREA  P75'!S445*CONFIGURACAO!$C$25))</f>
        <v>0</v>
      </c>
      <c r="AK445" s="38">
        <f>IF(T445=0,0,IF(CONFIGURACAO!$C$17="SIM",(IF(T445&gt;CONFIGURACAO!$C$18,CONFIGURACAO!$C$18*CONFIGURACAO!$C$26,T445*CONFIGURACAO!$C$26)),'PI AREA  P75'!T445*CONFIGURACAO!$C$26))</f>
        <v>5</v>
      </c>
      <c r="AL445" s="38">
        <f>IFERROR(IF(M445&gt;0,(U445*CONFIGURACAO!$C$29)+(V445*CONFIGURACAO!$C$30),""),"")</f>
        <v>0</v>
      </c>
      <c r="AM445" s="38">
        <f>IF(W445=0,0,IF(CONFIGURACAO!$C$41="SIM",(IF(W445&gt;CONFIGURACAO!$C$41,CONFIGURACAO!$C$41*CONFIGURACAO!$C$31,W445*CONFIGURACAO!$C$31)),'PI AREA  P75'!W445*CONFIGURACAO!$C$31))</f>
        <v>0</v>
      </c>
      <c r="AN445" s="38">
        <f>IF(X445=0,0,IF(CONFIGURACAO!$C$39="SIM",(IF(X445&gt;CONFIGURACAO!$C$40,CONFIGURACAO!$C$40*CONFIGURACAO!$C$32,X445*CONFIGURACAO!$C$32)),'PI AREA  P75'!X445*CONFIGURACAO!$C$32))</f>
        <v>0</v>
      </c>
      <c r="AO445" s="38">
        <f>IFERROR(IF(M445&gt;0,(Y445*CONFIGURACAO!$C$33)+(Z445*CONFIGURACAO!$C$34)+(AA445*CONFIGURACAO!$C$35)+(AB445*CONFIGURACAO!$C$36),""),"")</f>
        <v>0</v>
      </c>
      <c r="AP445" s="38">
        <f>IF(AA445=0,0,IF(CONFIGURACAO!$C$46="SIM",(IF(AA445&gt;CONFIGURACAO!$C$47,CONFIGURACAO!$C$47*CONFIGURACAO!$C$35,AA445*CONFIGURACAO!$C$35)),'PI AREA  P75'!AA445*CONFIGURACAO!$C$35))</f>
        <v>0</v>
      </c>
      <c r="AQ445" s="38">
        <f>IF(AB445=0,0,IF(CONFIGURACAO!$C$44="SIM",(IF(AB445&gt;CONFIGURACAO!$C$45,CONFIGURACAO!$C$45*CONFIGURACAO!$C$36,AB445*CONFIGURACAO!$C$36)),'PI AREA  P75'!AB445*CONFIGURACAO!$C$36))</f>
        <v>0</v>
      </c>
      <c r="AR445" s="38">
        <f t="shared" si="160"/>
        <v>745</v>
      </c>
      <c r="AS445" s="68">
        <f>IF(AR445="","",$AR445-(($AS$2/CONFIGURACAO!$C$6)*$M445))</f>
        <v>520</v>
      </c>
      <c r="AT445" s="73">
        <f t="shared" si="144"/>
        <v>3</v>
      </c>
      <c r="AU445" s="75">
        <f>IF(AR445="","",$AR445-(($AU$2/CONFIGURACAO!$C$6)*$M445))</f>
        <v>370</v>
      </c>
      <c r="AV445" s="76">
        <f t="shared" si="145"/>
        <v>4</v>
      </c>
      <c r="AW445" s="74">
        <f>IF(AR445="","",$AR445-(($AW$2/CONFIGURACAO!$C$6)*$M445))</f>
        <v>220</v>
      </c>
      <c r="AX445" s="72">
        <f t="shared" si="146"/>
        <v>5</v>
      </c>
      <c r="AZ445" s="39">
        <f t="shared" si="147"/>
        <v>6.9956007530834641E-2</v>
      </c>
      <c r="BA445" s="146">
        <f t="shared" si="148"/>
        <v>10</v>
      </c>
      <c r="BB445" s="146">
        <f t="shared" si="149"/>
        <v>656</v>
      </c>
      <c r="BC445" s="32">
        <f t="shared" si="150"/>
        <v>538</v>
      </c>
      <c r="BD445" s="148"/>
      <c r="BE445" s="40">
        <f t="shared" si="151"/>
        <v>0.14903129657228018</v>
      </c>
      <c r="BF445" s="40">
        <f t="shared" si="152"/>
        <v>7.716049382716049E-2</v>
      </c>
      <c r="BG445" s="40">
        <f t="shared" si="153"/>
        <v>7.7081192189105849E-2</v>
      </c>
      <c r="BH445" s="40">
        <f t="shared" si="154"/>
        <v>0</v>
      </c>
      <c r="BI445" s="40">
        <f t="shared" si="155"/>
        <v>0</v>
      </c>
      <c r="BJ445" s="40">
        <f t="shared" si="156"/>
        <v>0</v>
      </c>
      <c r="BK445" s="40">
        <f t="shared" si="157"/>
        <v>0.16051364365971107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 s="42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</row>
    <row r="446" spans="1:134" s="32" customFormat="1" ht="17" thickBot="1" x14ac:dyDescent="0.25">
      <c r="A446" s="124" t="str">
        <f>CONFIGURACAO!$C$4</f>
        <v>AREA 21</v>
      </c>
      <c r="B446" s="125">
        <v>444</v>
      </c>
      <c r="C446" s="249" t="s">
        <v>301</v>
      </c>
      <c r="D446" s="126">
        <f t="shared" si="161"/>
        <v>18</v>
      </c>
      <c r="E446" s="250" t="s">
        <v>781</v>
      </c>
      <c r="F446" s="250">
        <v>1</v>
      </c>
      <c r="G446" s="250">
        <v>1</v>
      </c>
      <c r="H446" s="250">
        <v>1</v>
      </c>
      <c r="I446" s="250">
        <v>1</v>
      </c>
      <c r="J446" s="87"/>
      <c r="K446" s="94"/>
      <c r="L446" s="94"/>
      <c r="M446" s="154">
        <f t="shared" si="158"/>
        <v>4</v>
      </c>
      <c r="N446">
        <v>5.25</v>
      </c>
      <c r="O446">
        <v>3.25</v>
      </c>
      <c r="P446">
        <v>1.75</v>
      </c>
      <c r="Q446">
        <v>0</v>
      </c>
      <c r="R446">
        <v>1.5</v>
      </c>
      <c r="S446">
        <v>0.75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2</v>
      </c>
      <c r="AC446" s="139">
        <f t="shared" si="142"/>
        <v>8.5</v>
      </c>
      <c r="AD446" s="140">
        <f t="shared" si="143"/>
        <v>10.25</v>
      </c>
      <c r="AE446" s="141">
        <f t="shared" si="162"/>
        <v>0</v>
      </c>
      <c r="AF446" s="263">
        <f t="shared" si="163"/>
        <v>0</v>
      </c>
      <c r="AG446" s="265">
        <f t="shared" si="159"/>
        <v>8.5</v>
      </c>
      <c r="AI446" s="37">
        <f>IFERROR(IF(M446&gt;0,(N446*CONFIGURACAO!$C$20)+(O446*CONFIGURACAO!$C$21)+(P446*CONFIGURACAO!$C$22)+(Q446*CONFIGURACAO!$C$23)+(R446*CONFIGURACAO!$C$24),""),"")</f>
        <v>920</v>
      </c>
      <c r="AJ446" s="38">
        <f>IF(S446=0,0,IF(CONFIGURACAO!$C$15="SIM",(IF(S446&gt;CONFIGURACAO!$C$16,CONFIGURACAO!$C$16*CONFIGURACAO!$C$25,S446*CONFIGURACAO!$C$25)),'PI AREA  P75'!S446*CONFIGURACAO!$C$25))</f>
        <v>7.5</v>
      </c>
      <c r="AK446" s="38">
        <f>IF(T446=0,0,IF(CONFIGURACAO!$C$17="SIM",(IF(T446&gt;CONFIGURACAO!$C$18,CONFIGURACAO!$C$18*CONFIGURACAO!$C$26,T446*CONFIGURACAO!$C$26)),'PI AREA  P75'!T446*CONFIGURACAO!$C$26))</f>
        <v>5</v>
      </c>
      <c r="AL446" s="38">
        <f>IFERROR(IF(M446&gt;0,(U446*CONFIGURACAO!$C$29)+(V446*CONFIGURACAO!$C$30),""),"")</f>
        <v>0</v>
      </c>
      <c r="AM446" s="38">
        <f>IF(W446=0,0,IF(CONFIGURACAO!$C$41="SIM",(IF(W446&gt;CONFIGURACAO!$C$41,CONFIGURACAO!$C$41*CONFIGURACAO!$C$31,W446*CONFIGURACAO!$C$31)),'PI AREA  P75'!W446*CONFIGURACAO!$C$31))</f>
        <v>0</v>
      </c>
      <c r="AN446" s="38">
        <f>IF(X446=0,0,IF(CONFIGURACAO!$C$39="SIM",(IF(X446&gt;CONFIGURACAO!$C$40,CONFIGURACAO!$C$40*CONFIGURACAO!$C$32,X446*CONFIGURACAO!$C$32)),'PI AREA  P75'!X446*CONFIGURACAO!$C$32))</f>
        <v>0</v>
      </c>
      <c r="AO446" s="38">
        <f>IFERROR(IF(M446&gt;0,(Y446*CONFIGURACAO!$C$33)+(Z446*CONFIGURACAO!$C$34)+(AA446*CONFIGURACAO!$C$35)+(AB446*CONFIGURACAO!$C$36),""),"")</f>
        <v>20</v>
      </c>
      <c r="AP446" s="38">
        <f>IF(AA446=0,0,IF(CONFIGURACAO!$C$46="SIM",(IF(AA446&gt;CONFIGURACAO!$C$47,CONFIGURACAO!$C$47*CONFIGURACAO!$C$35,AA446*CONFIGURACAO!$C$35)),'PI AREA  P75'!AA446*CONFIGURACAO!$C$35))</f>
        <v>0</v>
      </c>
      <c r="AQ446" s="38">
        <f>IF(AB446=0,0,IF(CONFIGURACAO!$C$44="SIM",(IF(AB446&gt;CONFIGURACAO!$C$45,CONFIGURACAO!$C$45*CONFIGURACAO!$C$36,AB446*CONFIGURACAO!$C$36)),'PI AREA  P75'!AB446*CONFIGURACAO!$C$36))</f>
        <v>20</v>
      </c>
      <c r="AR446" s="38">
        <f t="shared" si="160"/>
        <v>972.5</v>
      </c>
      <c r="AS446" s="68">
        <f>IF(AR446="","",$AR446-(($AS$2/CONFIGURACAO!$C$6)*$M446))</f>
        <v>672.5</v>
      </c>
      <c r="AT446" s="73">
        <f t="shared" si="144"/>
        <v>3</v>
      </c>
      <c r="AU446" s="75">
        <f>IF(AR446="","",$AR446-(($AU$2/CONFIGURACAO!$C$6)*$M446))</f>
        <v>472.5</v>
      </c>
      <c r="AV446" s="76">
        <f t="shared" si="145"/>
        <v>4</v>
      </c>
      <c r="AW446" s="74">
        <f>IF(AR446="","",$AR446-(($AW$2/CONFIGURACAO!$C$6)*$M446))</f>
        <v>272.5</v>
      </c>
      <c r="AX446" s="72">
        <f t="shared" si="146"/>
        <v>5</v>
      </c>
      <c r="AZ446" s="39">
        <f t="shared" si="147"/>
        <v>9.1318412515082797E-2</v>
      </c>
      <c r="BA446" s="146">
        <f t="shared" si="148"/>
        <v>15.5</v>
      </c>
      <c r="BB446" s="146">
        <f t="shared" si="149"/>
        <v>466</v>
      </c>
      <c r="BC446" s="32">
        <f t="shared" si="150"/>
        <v>407</v>
      </c>
      <c r="BD446" s="148"/>
      <c r="BE446" s="40">
        <f t="shared" si="151"/>
        <v>0.19560357675111775</v>
      </c>
      <c r="BF446" s="40">
        <f t="shared" si="152"/>
        <v>0.1253858024691358</v>
      </c>
      <c r="BG446" s="40">
        <f t="shared" si="153"/>
        <v>4.4964028776978422E-2</v>
      </c>
      <c r="BH446" s="40">
        <f t="shared" si="154"/>
        <v>0</v>
      </c>
      <c r="BI446" s="40">
        <f t="shared" si="155"/>
        <v>0.15991471215351813</v>
      </c>
      <c r="BJ446" s="40">
        <f t="shared" si="156"/>
        <v>6.9316081330868765E-2</v>
      </c>
      <c r="BK446" s="40">
        <f t="shared" si="157"/>
        <v>0.16051364365971107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2</v>
      </c>
      <c r="BT446" s="42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</row>
    <row r="447" spans="1:134" s="32" customFormat="1" ht="17" thickBot="1" x14ac:dyDescent="0.25">
      <c r="A447" s="124" t="str">
        <f>CONFIGURACAO!$C$4</f>
        <v>AREA 21</v>
      </c>
      <c r="B447" s="125">
        <v>445</v>
      </c>
      <c r="C447" s="249" t="s">
        <v>301</v>
      </c>
      <c r="D447" s="126">
        <f t="shared" si="161"/>
        <v>19</v>
      </c>
      <c r="E447" s="250" t="s">
        <v>782</v>
      </c>
      <c r="F447" s="250">
        <v>1</v>
      </c>
      <c r="G447" s="250">
        <v>1</v>
      </c>
      <c r="H447" s="250">
        <v>1</v>
      </c>
      <c r="I447" s="250">
        <v>1</v>
      </c>
      <c r="J447" s="87"/>
      <c r="K447" s="94"/>
      <c r="L447" s="94"/>
      <c r="M447" s="154">
        <f t="shared" si="158"/>
        <v>4</v>
      </c>
      <c r="N447">
        <v>0</v>
      </c>
      <c r="O447">
        <v>5</v>
      </c>
      <c r="P447">
        <v>6</v>
      </c>
      <c r="Q447">
        <v>6</v>
      </c>
      <c r="R447">
        <v>4</v>
      </c>
      <c r="S447">
        <v>20.5</v>
      </c>
      <c r="T447">
        <v>14.5</v>
      </c>
      <c r="U447">
        <v>0</v>
      </c>
      <c r="V447">
        <v>0</v>
      </c>
      <c r="W447">
        <v>2</v>
      </c>
      <c r="X447">
        <v>0</v>
      </c>
      <c r="Y447">
        <v>0</v>
      </c>
      <c r="Z447">
        <v>0</v>
      </c>
      <c r="AA447">
        <v>1</v>
      </c>
      <c r="AB447">
        <v>0</v>
      </c>
      <c r="AC447" s="139">
        <f t="shared" si="142"/>
        <v>5</v>
      </c>
      <c r="AD447" s="140">
        <f t="shared" si="143"/>
        <v>11</v>
      </c>
      <c r="AE447" s="141">
        <f t="shared" si="162"/>
        <v>0</v>
      </c>
      <c r="AF447" s="263">
        <f t="shared" si="163"/>
        <v>0</v>
      </c>
      <c r="AG447" s="265">
        <f t="shared" si="159"/>
        <v>5</v>
      </c>
      <c r="AI447" s="37">
        <f>IFERROR(IF(M447&gt;0,(N447*CONFIGURACAO!$C$20)+(O447*CONFIGURACAO!$C$21)+(P447*CONFIGURACAO!$C$22)+(Q447*CONFIGURACAO!$C$23)+(R447*CONFIGURACAO!$C$24),""),"")</f>
        <v>1080</v>
      </c>
      <c r="AJ447" s="38">
        <f>IF(S447=0,0,IF(CONFIGURACAO!$C$15="SIM",(IF(S447&gt;CONFIGURACAO!$C$16,CONFIGURACAO!$C$16*CONFIGURACAO!$C$25,S447*CONFIGURACAO!$C$25)),'PI AREA  P75'!S447*CONFIGURACAO!$C$25))</f>
        <v>40</v>
      </c>
      <c r="AK447" s="38">
        <f>IF(T447=0,0,IF(CONFIGURACAO!$C$17="SIM",(IF(T447&gt;CONFIGURACAO!$C$18,CONFIGURACAO!$C$18*CONFIGURACAO!$C$26,T447*CONFIGURACAO!$C$26)),'PI AREA  P75'!T447*CONFIGURACAO!$C$26))</f>
        <v>20</v>
      </c>
      <c r="AL447" s="38">
        <f>IFERROR(IF(M447&gt;0,(U447*CONFIGURACAO!$C$29)+(V447*CONFIGURACAO!$C$30),""),"")</f>
        <v>0</v>
      </c>
      <c r="AM447" s="38">
        <f>IF(W447=0,0,IF(CONFIGURACAO!$C$41="SIM",(IF(W447&gt;CONFIGURACAO!$C$41,CONFIGURACAO!$C$41*CONFIGURACAO!$C$31,W447*CONFIGURACAO!$C$31)),'PI AREA  P75'!W447*CONFIGURACAO!$C$31))</f>
        <v>100</v>
      </c>
      <c r="AN447" s="38">
        <f>IF(X447=0,0,IF(CONFIGURACAO!$C$39="SIM",(IF(X447&gt;CONFIGURACAO!$C$40,CONFIGURACAO!$C$40*CONFIGURACAO!$C$32,X447*CONFIGURACAO!$C$32)),'PI AREA  P75'!X447*CONFIGURACAO!$C$32))</f>
        <v>0</v>
      </c>
      <c r="AO447" s="38">
        <f>IFERROR(IF(M447&gt;0,(Y447*CONFIGURACAO!$C$33)+(Z447*CONFIGURACAO!$C$34)+(AA447*CONFIGURACAO!$C$35)+(AB447*CONFIGURACAO!$C$36),""),"")</f>
        <v>25</v>
      </c>
      <c r="AP447" s="38">
        <f>IF(AA447=0,0,IF(CONFIGURACAO!$C$46="SIM",(IF(AA447&gt;CONFIGURACAO!$C$47,CONFIGURACAO!$C$47*CONFIGURACAO!$C$35,AA447*CONFIGURACAO!$C$35)),'PI AREA  P75'!AA447*CONFIGURACAO!$C$35))</f>
        <v>25</v>
      </c>
      <c r="AQ447" s="38">
        <f>IF(AB447=0,0,IF(CONFIGURACAO!$C$44="SIM",(IF(AB447&gt;CONFIGURACAO!$C$45,CONFIGURACAO!$C$45*CONFIGURACAO!$C$36,AB447*CONFIGURACAO!$C$36)),'PI AREA  P75'!AB447*CONFIGURACAO!$C$36))</f>
        <v>0</v>
      </c>
      <c r="AR447" s="38">
        <f t="shared" si="160"/>
        <v>1290</v>
      </c>
      <c r="AS447" s="68">
        <f>IF(AR447="","",$AR447-(($AS$2/CONFIGURACAO!$C$6)*$M447))</f>
        <v>990</v>
      </c>
      <c r="AT447" s="73">
        <f t="shared" si="144"/>
        <v>3</v>
      </c>
      <c r="AU447" s="75">
        <f>IF(AR447="","",$AR447-(($AU$2/CONFIGURACAO!$C$6)*$M447))</f>
        <v>790</v>
      </c>
      <c r="AV447" s="76">
        <f t="shared" si="145"/>
        <v>4</v>
      </c>
      <c r="AW447" s="74">
        <f>IF(AR447="","",$AR447-(($AW$2/CONFIGURACAO!$C$6)*$M447))</f>
        <v>590</v>
      </c>
      <c r="AX447" s="72">
        <f t="shared" si="146"/>
        <v>5</v>
      </c>
      <c r="AZ447" s="39">
        <f t="shared" si="147"/>
        <v>0.12113187881178078</v>
      </c>
      <c r="BA447" s="146">
        <f t="shared" si="148"/>
        <v>59</v>
      </c>
      <c r="BB447" s="146">
        <f t="shared" si="149"/>
        <v>21</v>
      </c>
      <c r="BC447" s="32">
        <f t="shared" si="150"/>
        <v>268</v>
      </c>
      <c r="BD447" s="148"/>
      <c r="BE447" s="40">
        <f t="shared" si="151"/>
        <v>0</v>
      </c>
      <c r="BF447" s="40">
        <f t="shared" si="152"/>
        <v>0.19290123456790123</v>
      </c>
      <c r="BG447" s="40">
        <f t="shared" si="153"/>
        <v>0.1541623843782117</v>
      </c>
      <c r="BH447" s="40">
        <f t="shared" si="154"/>
        <v>0.24252223120452709</v>
      </c>
      <c r="BI447" s="40">
        <f t="shared" si="155"/>
        <v>0.42643923240938164</v>
      </c>
      <c r="BJ447" s="40">
        <f t="shared" si="156"/>
        <v>1.8946395563770795</v>
      </c>
      <c r="BK447" s="40">
        <f t="shared" si="157"/>
        <v>2.3274478330658108</v>
      </c>
      <c r="BL447">
        <v>0</v>
      </c>
      <c r="BM447">
        <v>0</v>
      </c>
      <c r="BN447">
        <v>2</v>
      </c>
      <c r="BO447">
        <v>0</v>
      </c>
      <c r="BP447">
        <v>0</v>
      </c>
      <c r="BQ447">
        <v>0</v>
      </c>
      <c r="BR447">
        <v>1</v>
      </c>
      <c r="BS447">
        <v>0</v>
      </c>
      <c r="BT447" s="42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</row>
    <row r="448" spans="1:134" s="32" customFormat="1" ht="17" thickBot="1" x14ac:dyDescent="0.25">
      <c r="A448" s="124" t="str">
        <f>CONFIGURACAO!$C$4</f>
        <v>AREA 21</v>
      </c>
      <c r="B448" s="125">
        <v>446</v>
      </c>
      <c r="C448" s="249" t="s">
        <v>301</v>
      </c>
      <c r="D448" s="126">
        <f t="shared" si="161"/>
        <v>20</v>
      </c>
      <c r="E448" s="250" t="s">
        <v>783</v>
      </c>
      <c r="F448" s="250">
        <v>1</v>
      </c>
      <c r="G448" s="250">
        <v>1</v>
      </c>
      <c r="H448" s="250">
        <v>1</v>
      </c>
      <c r="I448" s="250">
        <v>1</v>
      </c>
      <c r="J448" s="87"/>
      <c r="K448" s="94"/>
      <c r="L448" s="94"/>
      <c r="M448" s="154">
        <f t="shared" si="158"/>
        <v>4</v>
      </c>
      <c r="N448">
        <v>1</v>
      </c>
      <c r="O448">
        <v>9.75</v>
      </c>
      <c r="P448">
        <v>11.5</v>
      </c>
      <c r="Q448">
        <v>6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 s="139">
        <f t="shared" si="142"/>
        <v>10.75</v>
      </c>
      <c r="AD448" s="140">
        <f t="shared" si="143"/>
        <v>22.25</v>
      </c>
      <c r="AE448" s="141">
        <f t="shared" si="162"/>
        <v>0</v>
      </c>
      <c r="AF448" s="263">
        <f t="shared" si="163"/>
        <v>0</v>
      </c>
      <c r="AG448" s="265">
        <f t="shared" si="159"/>
        <v>10.75</v>
      </c>
      <c r="AI448" s="37">
        <f>IFERROR(IF(M448&gt;0,(N448*CONFIGURACAO!$C$20)+(O448*CONFIGURACAO!$C$21)+(P448*CONFIGURACAO!$C$22)+(Q448*CONFIGURACAO!$C$23)+(R448*CONFIGURACAO!$C$24),""),"")</f>
        <v>1810</v>
      </c>
      <c r="AJ448" s="38">
        <f>IF(S448=0,0,IF(CONFIGURACAO!$C$15="SIM",(IF(S448&gt;CONFIGURACAO!$C$16,CONFIGURACAO!$C$16*CONFIGURACAO!$C$25,S448*CONFIGURACAO!$C$25)),'PI AREA  P75'!S448*CONFIGURACAO!$C$25))</f>
        <v>0</v>
      </c>
      <c r="AK448" s="38">
        <f>IF(T448=0,0,IF(CONFIGURACAO!$C$17="SIM",(IF(T448&gt;CONFIGURACAO!$C$18,CONFIGURACAO!$C$18*CONFIGURACAO!$C$26,T448*CONFIGURACAO!$C$26)),'PI AREA  P75'!T448*CONFIGURACAO!$C$26))</f>
        <v>5</v>
      </c>
      <c r="AL448" s="38">
        <f>IFERROR(IF(M448&gt;0,(U448*CONFIGURACAO!$C$29)+(V448*CONFIGURACAO!$C$30),""),"")</f>
        <v>0</v>
      </c>
      <c r="AM448" s="38">
        <f>IF(W448=0,0,IF(CONFIGURACAO!$C$41="SIM",(IF(W448&gt;CONFIGURACAO!$C$41,CONFIGURACAO!$C$41*CONFIGURACAO!$C$31,W448*CONFIGURACAO!$C$31)),'PI AREA  P75'!W448*CONFIGURACAO!$C$31))</f>
        <v>0</v>
      </c>
      <c r="AN448" s="38">
        <f>IF(X448=0,0,IF(CONFIGURACAO!$C$39="SIM",(IF(X448&gt;CONFIGURACAO!$C$40,CONFIGURACAO!$C$40*CONFIGURACAO!$C$32,X448*CONFIGURACAO!$C$32)),'PI AREA  P75'!X448*CONFIGURACAO!$C$32))</f>
        <v>0</v>
      </c>
      <c r="AO448" s="38">
        <f>IFERROR(IF(M448&gt;0,(Y448*CONFIGURACAO!$C$33)+(Z448*CONFIGURACAO!$C$34)+(AA448*CONFIGURACAO!$C$35)+(AB448*CONFIGURACAO!$C$36),""),"")</f>
        <v>0</v>
      </c>
      <c r="AP448" s="38">
        <f>IF(AA448=0,0,IF(CONFIGURACAO!$C$46="SIM",(IF(AA448&gt;CONFIGURACAO!$C$47,CONFIGURACAO!$C$47*CONFIGURACAO!$C$35,AA448*CONFIGURACAO!$C$35)),'PI AREA  P75'!AA448*CONFIGURACAO!$C$35))</f>
        <v>0</v>
      </c>
      <c r="AQ448" s="38">
        <f>IF(AB448=0,0,IF(CONFIGURACAO!$C$44="SIM",(IF(AB448&gt;CONFIGURACAO!$C$45,CONFIGURACAO!$C$45*CONFIGURACAO!$C$36,AB448*CONFIGURACAO!$C$36)),'PI AREA  P75'!AB448*CONFIGURACAO!$C$36))</f>
        <v>0</v>
      </c>
      <c r="AR448" s="38">
        <f t="shared" si="160"/>
        <v>1815</v>
      </c>
      <c r="AS448" s="68">
        <f>IF(AR448="","",$AR448-(($AS$2/CONFIGURACAO!$C$6)*$M448))</f>
        <v>1515</v>
      </c>
      <c r="AT448" s="73">
        <f t="shared" si="144"/>
        <v>3</v>
      </c>
      <c r="AU448" s="75">
        <f>IF(AR448="","",$AR448-(($AU$2/CONFIGURACAO!$C$6)*$M448))</f>
        <v>1315</v>
      </c>
      <c r="AV448" s="76">
        <f t="shared" si="145"/>
        <v>4</v>
      </c>
      <c r="AW448" s="74">
        <f>IF(AR448="","",$AR448-(($AW$2/CONFIGURACAO!$C$6)*$M448))</f>
        <v>1115</v>
      </c>
      <c r="AX448" s="72">
        <f t="shared" si="146"/>
        <v>5</v>
      </c>
      <c r="AZ448" s="39">
        <f t="shared" si="147"/>
        <v>0.17042973646773807</v>
      </c>
      <c r="BA448" s="146">
        <f t="shared" si="148"/>
        <v>29.25</v>
      </c>
      <c r="BB448" s="146">
        <f t="shared" si="149"/>
        <v>163</v>
      </c>
      <c r="BC448" s="32">
        <f t="shared" si="150"/>
        <v>148</v>
      </c>
      <c r="BD448" s="148"/>
      <c r="BE448" s="40">
        <f t="shared" si="151"/>
        <v>3.7257824143070044E-2</v>
      </c>
      <c r="BF448" s="40">
        <f t="shared" si="152"/>
        <v>0.37615740740740738</v>
      </c>
      <c r="BG448" s="40">
        <f t="shared" si="153"/>
        <v>0.29547790339157248</v>
      </c>
      <c r="BH448" s="40">
        <f t="shared" si="154"/>
        <v>0.24252223120452709</v>
      </c>
      <c r="BI448" s="40">
        <f t="shared" si="155"/>
        <v>0</v>
      </c>
      <c r="BJ448" s="40">
        <f t="shared" si="156"/>
        <v>0</v>
      </c>
      <c r="BK448" s="40">
        <f t="shared" si="157"/>
        <v>0.16051364365971107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 s="42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</row>
    <row r="449" spans="1:134" s="32" customFormat="1" ht="17" thickBot="1" x14ac:dyDescent="0.25">
      <c r="A449" s="124" t="str">
        <f>CONFIGURACAO!$C$4</f>
        <v>AREA 21</v>
      </c>
      <c r="B449" s="125">
        <v>447</v>
      </c>
      <c r="C449" s="249" t="s">
        <v>301</v>
      </c>
      <c r="D449" s="126">
        <f t="shared" si="161"/>
        <v>21</v>
      </c>
      <c r="E449" s="250" t="s">
        <v>784</v>
      </c>
      <c r="F449" s="250">
        <v>1</v>
      </c>
      <c r="G449" s="250">
        <v>1</v>
      </c>
      <c r="H449" s="250">
        <v>1</v>
      </c>
      <c r="I449" s="250">
        <v>1</v>
      </c>
      <c r="J449" s="87"/>
      <c r="K449" s="94"/>
      <c r="L449" s="94"/>
      <c r="M449" s="154">
        <f t="shared" si="158"/>
        <v>4</v>
      </c>
      <c r="N449">
        <v>11.25</v>
      </c>
      <c r="O449">
        <v>7.75</v>
      </c>
      <c r="P449">
        <v>3</v>
      </c>
      <c r="Q449">
        <v>1</v>
      </c>
      <c r="R449">
        <v>1.75</v>
      </c>
      <c r="S449">
        <v>0</v>
      </c>
      <c r="T449">
        <v>4.75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 s="139">
        <f t="shared" si="142"/>
        <v>19</v>
      </c>
      <c r="AD449" s="140">
        <f t="shared" si="143"/>
        <v>22</v>
      </c>
      <c r="AE449" s="141">
        <f t="shared" si="162"/>
        <v>0</v>
      </c>
      <c r="AF449" s="263">
        <f t="shared" si="163"/>
        <v>0</v>
      </c>
      <c r="AG449" s="265">
        <f t="shared" si="159"/>
        <v>19</v>
      </c>
      <c r="AI449" s="37">
        <f>IFERROR(IF(M449&gt;0,(N449*CONFIGURACAO!$C$20)+(O449*CONFIGURACAO!$C$21)+(P449*CONFIGURACAO!$C$22)+(Q449*CONFIGURACAO!$C$23)+(R449*CONFIGURACAO!$C$24),""),"")</f>
        <v>2000</v>
      </c>
      <c r="AJ449" s="38">
        <f>IF(S449=0,0,IF(CONFIGURACAO!$C$15="SIM",(IF(S449&gt;CONFIGURACAO!$C$16,CONFIGURACAO!$C$16*CONFIGURACAO!$C$25,S449*CONFIGURACAO!$C$25)),'PI AREA  P75'!S449*CONFIGURACAO!$C$25))</f>
        <v>0</v>
      </c>
      <c r="AK449" s="38">
        <f>IF(T449=0,0,IF(CONFIGURACAO!$C$17="SIM",(IF(T449&gt;CONFIGURACAO!$C$18,CONFIGURACAO!$C$18*CONFIGURACAO!$C$26,T449*CONFIGURACAO!$C$26)),'PI AREA  P75'!T449*CONFIGURACAO!$C$26))</f>
        <v>20</v>
      </c>
      <c r="AL449" s="38">
        <f>IFERROR(IF(M449&gt;0,(U449*CONFIGURACAO!$C$29)+(V449*CONFIGURACAO!$C$30),""),"")</f>
        <v>0</v>
      </c>
      <c r="AM449" s="38">
        <f>IF(W449=0,0,IF(CONFIGURACAO!$C$41="SIM",(IF(W449&gt;CONFIGURACAO!$C$41,CONFIGURACAO!$C$41*CONFIGURACAO!$C$31,W449*CONFIGURACAO!$C$31)),'PI AREA  P75'!W449*CONFIGURACAO!$C$31))</f>
        <v>0</v>
      </c>
      <c r="AN449" s="38">
        <f>IF(X449=0,0,IF(CONFIGURACAO!$C$39="SIM",(IF(X449&gt;CONFIGURACAO!$C$40,CONFIGURACAO!$C$40*CONFIGURACAO!$C$32,X449*CONFIGURACAO!$C$32)),'PI AREA  P75'!X449*CONFIGURACAO!$C$32))</f>
        <v>0</v>
      </c>
      <c r="AO449" s="38">
        <f>IFERROR(IF(M449&gt;0,(Y449*CONFIGURACAO!$C$33)+(Z449*CONFIGURACAO!$C$34)+(AA449*CONFIGURACAO!$C$35)+(AB449*CONFIGURACAO!$C$36),""),"")</f>
        <v>0</v>
      </c>
      <c r="AP449" s="38">
        <f>IF(AA449=0,0,IF(CONFIGURACAO!$C$46="SIM",(IF(AA449&gt;CONFIGURACAO!$C$47,CONFIGURACAO!$C$47*CONFIGURACAO!$C$35,AA449*CONFIGURACAO!$C$35)),'PI AREA  P75'!AA449*CONFIGURACAO!$C$35))</f>
        <v>0</v>
      </c>
      <c r="AQ449" s="38">
        <f>IF(AB449=0,0,IF(CONFIGURACAO!$C$44="SIM",(IF(AB449&gt;CONFIGURACAO!$C$45,CONFIGURACAO!$C$45*CONFIGURACAO!$C$36,AB449*CONFIGURACAO!$C$36)),'PI AREA  P75'!AB449*CONFIGURACAO!$C$36))</f>
        <v>0</v>
      </c>
      <c r="AR449" s="38">
        <f t="shared" si="160"/>
        <v>2020</v>
      </c>
      <c r="AS449" s="68">
        <f>IF(AR449="","",$AR449-(($AS$2/CONFIGURACAO!$C$6)*$M449))</f>
        <v>1720</v>
      </c>
      <c r="AT449" s="73">
        <f t="shared" si="144"/>
        <v>3</v>
      </c>
      <c r="AU449" s="75">
        <f>IF(AR449="","",$AR449-(($AU$2/CONFIGURACAO!$C$6)*$M449))</f>
        <v>1520</v>
      </c>
      <c r="AV449" s="76">
        <f t="shared" si="145"/>
        <v>4</v>
      </c>
      <c r="AW449" s="74">
        <f>IF(AR449="","",$AR449-(($AW$2/CONFIGURACAO!$C$6)*$M449))</f>
        <v>1320</v>
      </c>
      <c r="AX449" s="72">
        <f t="shared" si="146"/>
        <v>5</v>
      </c>
      <c r="AZ449" s="39">
        <f t="shared" si="147"/>
        <v>0.18967937612387378</v>
      </c>
      <c r="BA449" s="146">
        <f t="shared" si="148"/>
        <v>29.5</v>
      </c>
      <c r="BB449" s="146">
        <f t="shared" si="149"/>
        <v>160</v>
      </c>
      <c r="BC449" s="32">
        <f t="shared" si="150"/>
        <v>117</v>
      </c>
      <c r="BD449" s="148"/>
      <c r="BE449" s="40">
        <f t="shared" si="151"/>
        <v>0.41915052160953803</v>
      </c>
      <c r="BF449" s="40">
        <f t="shared" si="152"/>
        <v>0.29899691358024688</v>
      </c>
      <c r="BG449" s="40">
        <f t="shared" si="153"/>
        <v>7.7081192189105849E-2</v>
      </c>
      <c r="BH449" s="40">
        <f t="shared" si="154"/>
        <v>4.042037186742118E-2</v>
      </c>
      <c r="BI449" s="40">
        <f t="shared" si="155"/>
        <v>0.18656716417910446</v>
      </c>
      <c r="BJ449" s="40">
        <f t="shared" si="156"/>
        <v>0</v>
      </c>
      <c r="BK449" s="40">
        <f t="shared" si="157"/>
        <v>0.7624398073836276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 s="42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</row>
    <row r="450" spans="1:134" s="32" customFormat="1" ht="17" thickBot="1" x14ac:dyDescent="0.25">
      <c r="A450" s="124" t="str">
        <f>CONFIGURACAO!$C$4</f>
        <v>AREA 21</v>
      </c>
      <c r="B450" s="125">
        <v>448</v>
      </c>
      <c r="C450" s="249" t="s">
        <v>301</v>
      </c>
      <c r="D450" s="126">
        <f t="shared" si="161"/>
        <v>22</v>
      </c>
      <c r="E450" s="250" t="s">
        <v>785</v>
      </c>
      <c r="F450" s="250">
        <v>1</v>
      </c>
      <c r="G450" s="250">
        <v>1</v>
      </c>
      <c r="H450" s="250">
        <v>1</v>
      </c>
      <c r="I450" s="250">
        <v>1</v>
      </c>
      <c r="J450" s="87"/>
      <c r="K450" s="94"/>
      <c r="L450" s="94"/>
      <c r="M450" s="154">
        <f t="shared" si="158"/>
        <v>4</v>
      </c>
      <c r="N450">
        <v>24.25</v>
      </c>
      <c r="O450">
        <v>11.75</v>
      </c>
      <c r="P450">
        <v>13.75</v>
      </c>
      <c r="Q450">
        <v>8.5</v>
      </c>
      <c r="R450">
        <v>3</v>
      </c>
      <c r="S450">
        <v>3</v>
      </c>
      <c r="T450">
        <v>3.25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 s="139">
        <f t="shared" si="142"/>
        <v>36</v>
      </c>
      <c r="AD450" s="140">
        <f t="shared" si="143"/>
        <v>49.75</v>
      </c>
      <c r="AE450" s="141">
        <f t="shared" si="162"/>
        <v>0</v>
      </c>
      <c r="AF450" s="263">
        <f t="shared" si="163"/>
        <v>1</v>
      </c>
      <c r="AG450" s="265">
        <f t="shared" si="159"/>
        <v>37</v>
      </c>
      <c r="AI450" s="37">
        <f>IFERROR(IF(M450&gt;0,(N450*CONFIGURACAO!$C$20)+(O450*CONFIGURACAO!$C$21)+(P450*CONFIGURACAO!$C$22)+(Q450*CONFIGURACAO!$C$23)+(R450*CONFIGURACAO!$C$24),""),"")</f>
        <v>4590</v>
      </c>
      <c r="AJ450" s="38">
        <f>IF(S450=0,0,IF(CONFIGURACAO!$C$15="SIM",(IF(S450&gt;CONFIGURACAO!$C$16,CONFIGURACAO!$C$16*CONFIGURACAO!$C$25,S450*CONFIGURACAO!$C$25)),'PI AREA  P75'!S450*CONFIGURACAO!$C$25))</f>
        <v>30</v>
      </c>
      <c r="AK450" s="38">
        <f>IF(T450=0,0,IF(CONFIGURACAO!$C$17="SIM",(IF(T450&gt;CONFIGURACAO!$C$18,CONFIGURACAO!$C$18*CONFIGURACAO!$C$26,T450*CONFIGURACAO!$C$26)),'PI AREA  P75'!T450*CONFIGURACAO!$C$26))</f>
        <v>16.25</v>
      </c>
      <c r="AL450" s="38">
        <f>IFERROR(IF(M450&gt;0,(U450*CONFIGURACAO!$C$29)+(V450*CONFIGURACAO!$C$30),""),"")</f>
        <v>0</v>
      </c>
      <c r="AM450" s="38">
        <f>IF(W450=0,0,IF(CONFIGURACAO!$C$41="SIM",(IF(W450&gt;CONFIGURACAO!$C$41,CONFIGURACAO!$C$41*CONFIGURACAO!$C$31,W450*CONFIGURACAO!$C$31)),'PI AREA  P75'!W450*CONFIGURACAO!$C$31))</f>
        <v>0</v>
      </c>
      <c r="AN450" s="38">
        <f>IF(X450=0,0,IF(CONFIGURACAO!$C$39="SIM",(IF(X450&gt;CONFIGURACAO!$C$40,CONFIGURACAO!$C$40*CONFIGURACAO!$C$32,X450*CONFIGURACAO!$C$32)),'PI AREA  P75'!X450*CONFIGURACAO!$C$32))</f>
        <v>0</v>
      </c>
      <c r="AO450" s="38">
        <f>IFERROR(IF(M450&gt;0,(Y450*CONFIGURACAO!$C$33)+(Z450*CONFIGURACAO!$C$34)+(AA450*CONFIGURACAO!$C$35)+(AB450*CONFIGURACAO!$C$36),""),"")</f>
        <v>50</v>
      </c>
      <c r="AP450" s="38">
        <f>IF(AA450=0,0,IF(CONFIGURACAO!$C$46="SIM",(IF(AA450&gt;CONFIGURACAO!$C$47,CONFIGURACAO!$C$47*CONFIGURACAO!$C$35,AA450*CONFIGURACAO!$C$35)),'PI AREA  P75'!AA450*CONFIGURACAO!$C$35))</f>
        <v>0</v>
      </c>
      <c r="AQ450" s="38">
        <f>IF(AB450=0,0,IF(CONFIGURACAO!$C$44="SIM",(IF(AB450&gt;CONFIGURACAO!$C$45,CONFIGURACAO!$C$45*CONFIGURACAO!$C$36,AB450*CONFIGURACAO!$C$36)),'PI AREA  P75'!AB450*CONFIGURACAO!$C$36))</f>
        <v>0</v>
      </c>
      <c r="AR450" s="38">
        <f t="shared" si="160"/>
        <v>4686.25</v>
      </c>
      <c r="AS450" s="68">
        <f>IF(AR450="","",$AR450-(($AS$2/CONFIGURACAO!$C$6)*$M450))</f>
        <v>4386.25</v>
      </c>
      <c r="AT450" s="73">
        <f t="shared" si="144"/>
        <v>3</v>
      </c>
      <c r="AU450" s="75">
        <f>IF(AR450="","",$AR450-(($AU$2/CONFIGURACAO!$C$6)*$M450))</f>
        <v>4186.25</v>
      </c>
      <c r="AV450" s="76">
        <f t="shared" si="145"/>
        <v>4</v>
      </c>
      <c r="AW450" s="74">
        <f>IF(AR450="","",$AR450-(($AW$2/CONFIGURACAO!$C$6)*$M450))</f>
        <v>3986.25</v>
      </c>
      <c r="AX450" s="72">
        <f t="shared" si="146"/>
        <v>5</v>
      </c>
      <c r="AZ450" s="39">
        <f t="shared" si="147"/>
        <v>0.44004206750519975</v>
      </c>
      <c r="BA450" s="146">
        <f t="shared" si="148"/>
        <v>68.5</v>
      </c>
      <c r="BB450" s="146">
        <f t="shared" si="149"/>
        <v>12</v>
      </c>
      <c r="BC450" s="32">
        <f t="shared" si="150"/>
        <v>11</v>
      </c>
      <c r="BD450" s="148"/>
      <c r="BE450" s="40">
        <f t="shared" si="151"/>
        <v>0.90350223546944863</v>
      </c>
      <c r="BF450" s="40">
        <f t="shared" si="152"/>
        <v>0.45331790123456794</v>
      </c>
      <c r="BG450" s="40">
        <f t="shared" si="153"/>
        <v>0.35328879753340187</v>
      </c>
      <c r="BH450" s="40">
        <f t="shared" si="154"/>
        <v>0.34357316087308004</v>
      </c>
      <c r="BI450" s="40">
        <f t="shared" si="155"/>
        <v>0.31982942430703626</v>
      </c>
      <c r="BJ450" s="40">
        <f t="shared" si="156"/>
        <v>0.27726432532347506</v>
      </c>
      <c r="BK450" s="40">
        <f t="shared" si="157"/>
        <v>0.521669341894061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0</v>
      </c>
      <c r="BT450" s="42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</row>
    <row r="451" spans="1:134" s="32" customFormat="1" ht="17" thickBot="1" x14ac:dyDescent="0.25">
      <c r="A451" s="124" t="str">
        <f>CONFIGURACAO!$C$4</f>
        <v>AREA 21</v>
      </c>
      <c r="B451" s="125">
        <v>449</v>
      </c>
      <c r="C451" s="249" t="s">
        <v>301</v>
      </c>
      <c r="D451" s="126">
        <f t="shared" si="161"/>
        <v>23</v>
      </c>
      <c r="E451" s="250" t="s">
        <v>786</v>
      </c>
      <c r="F451" s="250">
        <v>1</v>
      </c>
      <c r="G451" s="250">
        <v>1</v>
      </c>
      <c r="H451" s="250">
        <v>1</v>
      </c>
      <c r="I451" s="250">
        <v>1</v>
      </c>
      <c r="J451" s="87"/>
      <c r="K451" s="94"/>
      <c r="L451" s="94"/>
      <c r="M451" s="154">
        <f t="shared" si="158"/>
        <v>4</v>
      </c>
      <c r="N451">
        <v>19</v>
      </c>
      <c r="O451">
        <v>8</v>
      </c>
      <c r="P451">
        <v>16.25</v>
      </c>
      <c r="Q451">
        <v>2.75</v>
      </c>
      <c r="R451">
        <v>4</v>
      </c>
      <c r="S451">
        <v>2</v>
      </c>
      <c r="T451">
        <v>4.5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s="139">
        <f t="shared" ref="AC451:AC514" si="164">IFERROR((N451+O451),"")</f>
        <v>27</v>
      </c>
      <c r="AD451" s="140">
        <f t="shared" ref="AD451:AD514" si="165">IFERROR(AC451+P451,"")</f>
        <v>43.25</v>
      </c>
      <c r="AE451" s="141">
        <f t="shared" si="162"/>
        <v>0</v>
      </c>
      <c r="AF451" s="263">
        <f t="shared" si="163"/>
        <v>0</v>
      </c>
      <c r="AG451" s="265">
        <f t="shared" si="159"/>
        <v>27</v>
      </c>
      <c r="AI451" s="37">
        <f>IFERROR(IF(M451&gt;0,(N451*CONFIGURACAO!$C$20)+(O451*CONFIGURACAO!$C$21)+(P451*CONFIGURACAO!$C$22)+(Q451*CONFIGURACAO!$C$23)+(R451*CONFIGURACAO!$C$24),""),"")</f>
        <v>3705</v>
      </c>
      <c r="AJ451" s="38">
        <f>IF(S451=0,0,IF(CONFIGURACAO!$C$15="SIM",(IF(S451&gt;CONFIGURACAO!$C$16,CONFIGURACAO!$C$16*CONFIGURACAO!$C$25,S451*CONFIGURACAO!$C$25)),'PI AREA  P75'!S451*CONFIGURACAO!$C$25))</f>
        <v>20</v>
      </c>
      <c r="AK451" s="38">
        <f>IF(T451=0,0,IF(CONFIGURACAO!$C$17="SIM",(IF(T451&gt;CONFIGURACAO!$C$18,CONFIGURACAO!$C$18*CONFIGURACAO!$C$26,T451*CONFIGURACAO!$C$26)),'PI AREA  P75'!T451*CONFIGURACAO!$C$26))</f>
        <v>20</v>
      </c>
      <c r="AL451" s="38">
        <f>IFERROR(IF(M451&gt;0,(U451*CONFIGURACAO!$C$29)+(V451*CONFIGURACAO!$C$30),""),"")</f>
        <v>0</v>
      </c>
      <c r="AM451" s="38">
        <f>IF(W451=0,0,IF(CONFIGURACAO!$C$41="SIM",(IF(W451&gt;CONFIGURACAO!$C$41,CONFIGURACAO!$C$41*CONFIGURACAO!$C$31,W451*CONFIGURACAO!$C$31)),'PI AREA  P75'!W451*CONFIGURACAO!$C$31))</f>
        <v>0</v>
      </c>
      <c r="AN451" s="38">
        <f>IF(X451=0,0,IF(CONFIGURACAO!$C$39="SIM",(IF(X451&gt;CONFIGURACAO!$C$40,CONFIGURACAO!$C$40*CONFIGURACAO!$C$32,X451*CONFIGURACAO!$C$32)),'PI AREA  P75'!X451*CONFIGURACAO!$C$32))</f>
        <v>0</v>
      </c>
      <c r="AO451" s="38">
        <f>IFERROR(IF(M451&gt;0,(Y451*CONFIGURACAO!$C$33)+(Z451*CONFIGURACAO!$C$34)+(AA451*CONFIGURACAO!$C$35)+(AB451*CONFIGURACAO!$C$36),""),"")</f>
        <v>0</v>
      </c>
      <c r="AP451" s="38">
        <f>IF(AA451=0,0,IF(CONFIGURACAO!$C$46="SIM",(IF(AA451&gt;CONFIGURACAO!$C$47,CONFIGURACAO!$C$47*CONFIGURACAO!$C$35,AA451*CONFIGURACAO!$C$35)),'PI AREA  P75'!AA451*CONFIGURACAO!$C$35))</f>
        <v>0</v>
      </c>
      <c r="AQ451" s="38">
        <f>IF(AB451=0,0,IF(CONFIGURACAO!$C$44="SIM",(IF(AB451&gt;CONFIGURACAO!$C$45,CONFIGURACAO!$C$45*CONFIGURACAO!$C$36,AB451*CONFIGURACAO!$C$36)),'PI AREA  P75'!AB451*CONFIGURACAO!$C$36))</f>
        <v>0</v>
      </c>
      <c r="AR451" s="38">
        <f t="shared" si="160"/>
        <v>3745</v>
      </c>
      <c r="AS451" s="68">
        <f>IF(AR451="","",$AR451-(($AS$2/CONFIGURACAO!$C$6)*$M451))</f>
        <v>3445</v>
      </c>
      <c r="AT451" s="73">
        <f t="shared" ref="AT451:AT514" si="166">IF(M451="","",IF(AS451&gt;=0,3,"NAO"))</f>
        <v>3</v>
      </c>
      <c r="AU451" s="75">
        <f>IF(AR451="","",$AR451-(($AU$2/CONFIGURACAO!$C$6)*$M451))</f>
        <v>3245</v>
      </c>
      <c r="AV451" s="76">
        <f t="shared" ref="AV451:AV514" si="167">IF(M451=""," ",IF(AU451&gt;=0,4,"NAO"))</f>
        <v>4</v>
      </c>
      <c r="AW451" s="74">
        <f>IF(AR451="","",$AR451-(($AW$2/CONFIGURACAO!$C$6)*$M451))</f>
        <v>3045</v>
      </c>
      <c r="AX451" s="72">
        <f t="shared" ref="AX451:AX514" si="168">IF(M451="","",IF(AW451&gt;=0,5,"NAO"))</f>
        <v>5</v>
      </c>
      <c r="AZ451" s="39">
        <f t="shared" ref="AZ451:AZ514" si="169">IF(AR451="","",(AR451/(SUM($AR$3:$AR$1204))*100))</f>
        <v>0.35165805127916205</v>
      </c>
      <c r="BA451" s="146">
        <f t="shared" ref="BA451:BA514" si="170">IF(M451="","",SUM(N451:T451,U451:X451,Y451:AB451))</f>
        <v>56.5</v>
      </c>
      <c r="BB451" s="146">
        <f t="shared" ref="BB451:BB514" si="171">IF(M451="","",RANK(BA451,$BA$3:$BA$1204))</f>
        <v>26</v>
      </c>
      <c r="BC451" s="32">
        <f t="shared" ref="BC451:BC514" si="172">IF(M451="","",RANK(AR451,$AR$3:$AR$1204))</f>
        <v>24</v>
      </c>
      <c r="BD451" s="148"/>
      <c r="BE451" s="40">
        <f t="shared" ref="BE451:BE514" si="173">IF($M451="","",IF(N451="","",(N451/N$1212*100)))</f>
        <v>0.70789865871833091</v>
      </c>
      <c r="BF451" s="40">
        <f t="shared" ref="BF451:BF514" si="174">IF($M451="","",IF(O451="","",(O451/O$1212*100)))</f>
        <v>0.30864197530864196</v>
      </c>
      <c r="BG451" s="40">
        <f t="shared" ref="BG451:BG514" si="175">IF($M451="","",IF(P451="","",(P451/P$1212*100)))</f>
        <v>0.41752312435765676</v>
      </c>
      <c r="BH451" s="40">
        <f t="shared" ref="BH451:BH514" si="176">IF($M451="","",IF(Q451="","",(Q451/Q$1212*100)))</f>
        <v>0.11115602263540826</v>
      </c>
      <c r="BI451" s="40">
        <f t="shared" ref="BI451:BI514" si="177">IF($M451="","",IF(R451="","",(R451/R$1212*100)))</f>
        <v>0.42643923240938164</v>
      </c>
      <c r="BJ451" s="40">
        <f t="shared" ref="BJ451:BJ514" si="178">IF($M451="","",IF(S451="","",(S451/S$1212*100)))</f>
        <v>0.18484288354898337</v>
      </c>
      <c r="BK451" s="40">
        <f t="shared" ref="BK451:BK514" si="179">IF($M451="","",IF(T451="","",(T451/T$1212*100)))</f>
        <v>0.7223113964686998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 s="42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</row>
    <row r="452" spans="1:134" s="32" customFormat="1" ht="17" thickBot="1" x14ac:dyDescent="0.25">
      <c r="A452" s="124" t="str">
        <f>CONFIGURACAO!$C$4</f>
        <v>AREA 21</v>
      </c>
      <c r="B452" s="125">
        <v>450</v>
      </c>
      <c r="C452" s="249" t="s">
        <v>301</v>
      </c>
      <c r="D452" s="126">
        <f t="shared" si="161"/>
        <v>24</v>
      </c>
      <c r="E452" s="250" t="s">
        <v>787</v>
      </c>
      <c r="F452" s="250">
        <v>1</v>
      </c>
      <c r="G452" s="250">
        <v>1</v>
      </c>
      <c r="H452" s="250">
        <v>1</v>
      </c>
      <c r="I452" s="250">
        <v>1</v>
      </c>
      <c r="J452" s="87"/>
      <c r="K452" s="94"/>
      <c r="L452" s="94"/>
      <c r="M452" s="154">
        <f t="shared" ref="M452:M515" si="180">IF(SUM(F452:I452)&gt;0,SUM(F452:I452),"")</f>
        <v>4</v>
      </c>
      <c r="N452">
        <v>0</v>
      </c>
      <c r="O452">
        <v>2</v>
      </c>
      <c r="P452">
        <v>4.5</v>
      </c>
      <c r="Q452">
        <v>4.5</v>
      </c>
      <c r="R452">
        <v>0</v>
      </c>
      <c r="S452">
        <v>0</v>
      </c>
      <c r="T452">
        <v>1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1</v>
      </c>
      <c r="AC452" s="139">
        <f t="shared" si="164"/>
        <v>2</v>
      </c>
      <c r="AD452" s="140">
        <f t="shared" si="165"/>
        <v>6.5</v>
      </c>
      <c r="AE452" s="141">
        <f t="shared" si="162"/>
        <v>1</v>
      </c>
      <c r="AF452" s="263">
        <f t="shared" si="163"/>
        <v>1</v>
      </c>
      <c r="AG452" s="265">
        <f t="shared" ref="AG452:AG515" si="181">SUM(N452+O452+U452+V452+Y452+Z452)</f>
        <v>4</v>
      </c>
      <c r="AI452" s="37">
        <f>IFERROR(IF(M452&gt;0,(N452*CONFIGURACAO!$C$20)+(O452*CONFIGURACAO!$C$21)+(P452*CONFIGURACAO!$C$22)+(Q452*CONFIGURACAO!$C$23)+(R452*CONFIGURACAO!$C$24),""),"")</f>
        <v>610</v>
      </c>
      <c r="AJ452" s="38">
        <f>IF(S452=0,0,IF(CONFIGURACAO!$C$15="SIM",(IF(S452&gt;CONFIGURACAO!$C$16,CONFIGURACAO!$C$16*CONFIGURACAO!$C$25,S452*CONFIGURACAO!$C$25)),'PI AREA  P75'!S452*CONFIGURACAO!$C$25))</f>
        <v>0</v>
      </c>
      <c r="AK452" s="38">
        <f>IF(T452=0,0,IF(CONFIGURACAO!$C$17="SIM",(IF(T452&gt;CONFIGURACAO!$C$18,CONFIGURACAO!$C$18*CONFIGURACAO!$C$26,T452*CONFIGURACAO!$C$26)),'PI AREA  P75'!T452*CONFIGURACAO!$C$26))</f>
        <v>5</v>
      </c>
      <c r="AL452" s="38">
        <f>IFERROR(IF(M452&gt;0,(U452*CONFIGURACAO!$C$29)+(V452*CONFIGURACAO!$C$30),""),"")</f>
        <v>100</v>
      </c>
      <c r="AM452" s="38">
        <f>IF(W452=0,0,IF(CONFIGURACAO!$C$41="SIM",(IF(W452&gt;CONFIGURACAO!$C$41,CONFIGURACAO!$C$41*CONFIGURACAO!$C$31,W452*CONFIGURACAO!$C$31)),'PI AREA  P75'!W452*CONFIGURACAO!$C$31))</f>
        <v>0</v>
      </c>
      <c r="AN452" s="38">
        <f>IF(X452=0,0,IF(CONFIGURACAO!$C$39="SIM",(IF(X452&gt;CONFIGURACAO!$C$40,CONFIGURACAO!$C$40*CONFIGURACAO!$C$32,X452*CONFIGURACAO!$C$32)),'PI AREA  P75'!X452*CONFIGURACAO!$C$32))</f>
        <v>0</v>
      </c>
      <c r="AO452" s="38">
        <f>IFERROR(IF(M452&gt;0,(Y452*CONFIGURACAO!$C$33)+(Z452*CONFIGURACAO!$C$34)+(AA452*CONFIGURACAO!$C$35)+(AB452*CONFIGURACAO!$C$36),""),"")</f>
        <v>85</v>
      </c>
      <c r="AP452" s="38">
        <f>IF(AA452=0,0,IF(CONFIGURACAO!$C$46="SIM",(IF(AA452&gt;CONFIGURACAO!$C$47,CONFIGURACAO!$C$47*CONFIGURACAO!$C$35,AA452*CONFIGURACAO!$C$35)),'PI AREA  P75'!AA452*CONFIGURACAO!$C$35))</f>
        <v>25</v>
      </c>
      <c r="AQ452" s="38">
        <f>IF(AB452=0,0,IF(CONFIGURACAO!$C$44="SIM",(IF(AB452&gt;CONFIGURACAO!$C$45,CONFIGURACAO!$C$45*CONFIGURACAO!$C$36,AB452*CONFIGURACAO!$C$36)),'PI AREA  P75'!AB452*CONFIGURACAO!$C$36))</f>
        <v>10</v>
      </c>
      <c r="AR452" s="38">
        <f t="shared" ref="AR452:AR515" si="182">IF(OR(M452=1,M452=2,M452=3,M452=4),SUM(AI452:AQ452),"")</f>
        <v>835</v>
      </c>
      <c r="AS452" s="68">
        <f>IF(AR452="","",$AR452-(($AS$2/CONFIGURACAO!$C$6)*$M452))</f>
        <v>535</v>
      </c>
      <c r="AT452" s="73">
        <f t="shared" si="166"/>
        <v>3</v>
      </c>
      <c r="AU452" s="75">
        <f>IF(AR452="","",$AR452-(($AU$2/CONFIGURACAO!$C$6)*$M452))</f>
        <v>335</v>
      </c>
      <c r="AV452" s="76">
        <f t="shared" si="167"/>
        <v>4</v>
      </c>
      <c r="AW452" s="74">
        <f>IF(AR452="","",$AR452-(($AW$2/CONFIGURACAO!$C$6)*$M452))</f>
        <v>135</v>
      </c>
      <c r="AX452" s="72">
        <f t="shared" si="168"/>
        <v>5</v>
      </c>
      <c r="AZ452" s="39">
        <f t="shared" si="169"/>
        <v>7.8407068843284453E-2</v>
      </c>
      <c r="BA452" s="146">
        <f t="shared" si="170"/>
        <v>16</v>
      </c>
      <c r="BB452" s="146">
        <f t="shared" si="171"/>
        <v>445</v>
      </c>
      <c r="BC452" s="32">
        <f t="shared" si="172"/>
        <v>477</v>
      </c>
      <c r="BD452" s="148"/>
      <c r="BE452" s="40">
        <f t="shared" si="173"/>
        <v>0</v>
      </c>
      <c r="BF452" s="40">
        <f t="shared" si="174"/>
        <v>7.716049382716049E-2</v>
      </c>
      <c r="BG452" s="40">
        <f t="shared" si="175"/>
        <v>0.11562178828365879</v>
      </c>
      <c r="BH452" s="40">
        <f t="shared" si="176"/>
        <v>0.18189167340339529</v>
      </c>
      <c r="BI452" s="40">
        <f t="shared" si="177"/>
        <v>0</v>
      </c>
      <c r="BJ452" s="40">
        <f t="shared" si="178"/>
        <v>0</v>
      </c>
      <c r="BK452" s="40">
        <f t="shared" si="179"/>
        <v>0.16051364365971107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1</v>
      </c>
      <c r="BR452">
        <v>1</v>
      </c>
      <c r="BS452">
        <v>1</v>
      </c>
      <c r="BT452" s="4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</row>
    <row r="453" spans="1:134" s="32" customFormat="1" ht="17" thickBot="1" x14ac:dyDescent="0.25">
      <c r="A453" s="124" t="str">
        <f>CONFIGURACAO!$C$4</f>
        <v>AREA 21</v>
      </c>
      <c r="B453" s="125">
        <v>451</v>
      </c>
      <c r="C453" s="249" t="s">
        <v>301</v>
      </c>
      <c r="D453" s="126">
        <f t="shared" si="161"/>
        <v>25</v>
      </c>
      <c r="E453" s="250" t="s">
        <v>788</v>
      </c>
      <c r="F453" s="250">
        <v>0</v>
      </c>
      <c r="G453" s="250">
        <v>0</v>
      </c>
      <c r="H453" s="250">
        <v>1</v>
      </c>
      <c r="I453" s="250">
        <v>1</v>
      </c>
      <c r="J453" s="87"/>
      <c r="K453" s="94"/>
      <c r="L453" s="94"/>
      <c r="M453" s="154">
        <f t="shared" si="180"/>
        <v>2</v>
      </c>
      <c r="N453">
        <v>0</v>
      </c>
      <c r="O453">
        <v>1.75</v>
      </c>
      <c r="P453">
        <v>0</v>
      </c>
      <c r="Q453">
        <v>2.25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0</v>
      </c>
      <c r="AC453" s="139">
        <f t="shared" si="164"/>
        <v>1.75</v>
      </c>
      <c r="AD453" s="140">
        <f t="shared" si="165"/>
        <v>1.75</v>
      </c>
      <c r="AE453" s="141">
        <f t="shared" si="162"/>
        <v>0</v>
      </c>
      <c r="AF453" s="263">
        <f t="shared" si="163"/>
        <v>1</v>
      </c>
      <c r="AG453" s="265">
        <f t="shared" si="181"/>
        <v>2.75</v>
      </c>
      <c r="AI453" s="37">
        <f>IFERROR(IF(M453&gt;0,(N453*CONFIGURACAO!$C$20)+(O453*CONFIGURACAO!$C$21)+(P453*CONFIGURACAO!$C$22)+(Q453*CONFIGURACAO!$C$23)+(R453*CONFIGURACAO!$C$24),""),"")</f>
        <v>230</v>
      </c>
      <c r="AJ453" s="38">
        <f>IF(S453=0,0,IF(CONFIGURACAO!$C$15="SIM",(IF(S453&gt;CONFIGURACAO!$C$16,CONFIGURACAO!$C$16*CONFIGURACAO!$C$25,S453*CONFIGURACAO!$C$25)),'PI AREA  P75'!S453*CONFIGURACAO!$C$25))</f>
        <v>0</v>
      </c>
      <c r="AK453" s="38">
        <f>IF(T453=0,0,IF(CONFIGURACAO!$C$17="SIM",(IF(T453&gt;CONFIGURACAO!$C$18,CONFIGURACAO!$C$18*CONFIGURACAO!$C$26,T453*CONFIGURACAO!$C$26)),'PI AREA  P75'!T453*CONFIGURACAO!$C$26))</f>
        <v>0</v>
      </c>
      <c r="AL453" s="38">
        <f>IFERROR(IF(M453&gt;0,(U453*CONFIGURACAO!$C$29)+(V453*CONFIGURACAO!$C$30),""),"")</f>
        <v>0</v>
      </c>
      <c r="AM453" s="38">
        <f>IF(W453=0,0,IF(CONFIGURACAO!$C$41="SIM",(IF(W453&gt;CONFIGURACAO!$C$41,CONFIGURACAO!$C$41*CONFIGURACAO!$C$31,W453*CONFIGURACAO!$C$31)),'PI AREA  P75'!W453*CONFIGURACAO!$C$31))</f>
        <v>0</v>
      </c>
      <c r="AN453" s="38">
        <f>IF(X453=0,0,IF(CONFIGURACAO!$C$39="SIM",(IF(X453&gt;CONFIGURACAO!$C$40,CONFIGURACAO!$C$40*CONFIGURACAO!$C$32,X453*CONFIGURACAO!$C$32)),'PI AREA  P75'!X453*CONFIGURACAO!$C$32))</f>
        <v>0</v>
      </c>
      <c r="AO453" s="38">
        <f>IFERROR(IF(M453&gt;0,(Y453*CONFIGURACAO!$C$33)+(Z453*CONFIGURACAO!$C$34)+(AA453*CONFIGURACAO!$C$35)+(AB453*CONFIGURACAO!$C$36),""),"")</f>
        <v>75</v>
      </c>
      <c r="AP453" s="38">
        <f>IF(AA453=0,0,IF(CONFIGURACAO!$C$46="SIM",(IF(AA453&gt;CONFIGURACAO!$C$47,CONFIGURACAO!$C$47*CONFIGURACAO!$C$35,AA453*CONFIGURACAO!$C$35)),'PI AREA  P75'!AA453*CONFIGURACAO!$C$35))</f>
        <v>25</v>
      </c>
      <c r="AQ453" s="38">
        <f>IF(AB453=0,0,IF(CONFIGURACAO!$C$44="SIM",(IF(AB453&gt;CONFIGURACAO!$C$45,CONFIGURACAO!$C$45*CONFIGURACAO!$C$36,AB453*CONFIGURACAO!$C$36)),'PI AREA  P75'!AB453*CONFIGURACAO!$C$36))</f>
        <v>0</v>
      </c>
      <c r="AR453" s="38">
        <f t="shared" si="182"/>
        <v>330</v>
      </c>
      <c r="AS453" s="68">
        <f>IF(AR453="","",$AR453-(($AS$2/CONFIGURACAO!$C$6)*$M453))</f>
        <v>180</v>
      </c>
      <c r="AT453" s="73">
        <f t="shared" si="166"/>
        <v>3</v>
      </c>
      <c r="AU453" s="75">
        <f>IF(AR453="","",$AR453-(($AU$2/CONFIGURACAO!$C$6)*$M453))</f>
        <v>80</v>
      </c>
      <c r="AV453" s="76">
        <f t="shared" si="167"/>
        <v>4</v>
      </c>
      <c r="AW453" s="74">
        <f>IF(AR453="","",$AR453-(($AW$2/CONFIGURACAO!$C$6)*$M453))</f>
        <v>-20</v>
      </c>
      <c r="AX453" s="72" t="str">
        <f t="shared" si="168"/>
        <v>NAO</v>
      </c>
      <c r="AZ453" s="39">
        <f t="shared" si="169"/>
        <v>3.0987224812316014E-2</v>
      </c>
      <c r="BA453" s="146">
        <f t="shared" si="170"/>
        <v>6</v>
      </c>
      <c r="BB453" s="146">
        <f t="shared" si="171"/>
        <v>809</v>
      </c>
      <c r="BC453" s="32">
        <f t="shared" si="172"/>
        <v>817</v>
      </c>
      <c r="BD453" s="148"/>
      <c r="BE453" s="40">
        <f t="shared" si="173"/>
        <v>0</v>
      </c>
      <c r="BF453" s="40">
        <f t="shared" si="174"/>
        <v>6.7515432098765427E-2</v>
      </c>
      <c r="BG453" s="40">
        <f t="shared" si="175"/>
        <v>0</v>
      </c>
      <c r="BH453" s="40">
        <f t="shared" si="176"/>
        <v>9.0945836701697647E-2</v>
      </c>
      <c r="BI453" s="40">
        <f t="shared" si="177"/>
        <v>0</v>
      </c>
      <c r="BJ453" s="40">
        <f t="shared" si="178"/>
        <v>0</v>
      </c>
      <c r="BK453" s="40">
        <f t="shared" si="179"/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1</v>
      </c>
      <c r="BS453">
        <v>0</v>
      </c>
      <c r="BT453" s="42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</row>
    <row r="454" spans="1:134" s="32" customFormat="1" ht="17" thickBot="1" x14ac:dyDescent="0.25">
      <c r="A454" s="124" t="str">
        <f>CONFIGURACAO!$C$4</f>
        <v>AREA 21</v>
      </c>
      <c r="B454" s="125">
        <v>452</v>
      </c>
      <c r="C454" s="249" t="s">
        <v>301</v>
      </c>
      <c r="D454" s="126">
        <f t="shared" si="161"/>
        <v>26</v>
      </c>
      <c r="E454" s="250" t="s">
        <v>789</v>
      </c>
      <c r="F454" s="250">
        <v>1</v>
      </c>
      <c r="G454" s="250">
        <v>1</v>
      </c>
      <c r="H454" s="250">
        <v>1</v>
      </c>
      <c r="I454" s="250">
        <v>1</v>
      </c>
      <c r="J454" s="87"/>
      <c r="K454" s="94"/>
      <c r="L454" s="94"/>
      <c r="M454" s="154">
        <f t="shared" si="180"/>
        <v>4</v>
      </c>
      <c r="N454">
        <v>2.25</v>
      </c>
      <c r="O454">
        <v>2.75</v>
      </c>
      <c r="P454">
        <v>19</v>
      </c>
      <c r="Q454">
        <v>10.75</v>
      </c>
      <c r="R454">
        <v>4.5</v>
      </c>
      <c r="S454">
        <v>3.5</v>
      </c>
      <c r="T454">
        <v>7.75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s="139">
        <f t="shared" si="164"/>
        <v>5</v>
      </c>
      <c r="AD454" s="140">
        <f t="shared" si="165"/>
        <v>24</v>
      </c>
      <c r="AE454" s="141">
        <f t="shared" si="162"/>
        <v>0</v>
      </c>
      <c r="AF454" s="263">
        <f t="shared" si="163"/>
        <v>0</v>
      </c>
      <c r="AG454" s="265">
        <f t="shared" si="181"/>
        <v>5</v>
      </c>
      <c r="AI454" s="37">
        <f>IFERROR(IF(M454&gt;0,(N454*CONFIGURACAO!$C$20)+(O454*CONFIGURACAO!$C$21)+(P454*CONFIGURACAO!$C$22)+(Q454*CONFIGURACAO!$C$23)+(R454*CONFIGURACAO!$C$24),""),"")</f>
        <v>2105</v>
      </c>
      <c r="AJ454" s="38">
        <f>IF(S454=0,0,IF(CONFIGURACAO!$C$15="SIM",(IF(S454&gt;CONFIGURACAO!$C$16,CONFIGURACAO!$C$16*CONFIGURACAO!$C$25,S454*CONFIGURACAO!$C$25)),'PI AREA  P75'!S454*CONFIGURACAO!$C$25))</f>
        <v>35</v>
      </c>
      <c r="AK454" s="38">
        <f>IF(T454=0,0,IF(CONFIGURACAO!$C$17="SIM",(IF(T454&gt;CONFIGURACAO!$C$18,CONFIGURACAO!$C$18*CONFIGURACAO!$C$26,T454*CONFIGURACAO!$C$26)),'PI AREA  P75'!T454*CONFIGURACAO!$C$26))</f>
        <v>20</v>
      </c>
      <c r="AL454" s="38">
        <f>IFERROR(IF(M454&gt;0,(U454*CONFIGURACAO!$C$29)+(V454*CONFIGURACAO!$C$30),""),"")</f>
        <v>0</v>
      </c>
      <c r="AM454" s="38">
        <f>IF(W454=0,0,IF(CONFIGURACAO!$C$41="SIM",(IF(W454&gt;CONFIGURACAO!$C$41,CONFIGURACAO!$C$41*CONFIGURACAO!$C$31,W454*CONFIGURACAO!$C$31)),'PI AREA  P75'!W454*CONFIGURACAO!$C$31))</f>
        <v>0</v>
      </c>
      <c r="AN454" s="38">
        <f>IF(X454=0,0,IF(CONFIGURACAO!$C$39="SIM",(IF(X454&gt;CONFIGURACAO!$C$40,CONFIGURACAO!$C$40*CONFIGURACAO!$C$32,X454*CONFIGURACAO!$C$32)),'PI AREA  P75'!X454*CONFIGURACAO!$C$32))</f>
        <v>0</v>
      </c>
      <c r="AO454" s="38">
        <f>IFERROR(IF(M454&gt;0,(Y454*CONFIGURACAO!$C$33)+(Z454*CONFIGURACAO!$C$34)+(AA454*CONFIGURACAO!$C$35)+(AB454*CONFIGURACAO!$C$36),""),"")</f>
        <v>0</v>
      </c>
      <c r="AP454" s="38">
        <f>IF(AA454=0,0,IF(CONFIGURACAO!$C$46="SIM",(IF(AA454&gt;CONFIGURACAO!$C$47,CONFIGURACAO!$C$47*CONFIGURACAO!$C$35,AA454*CONFIGURACAO!$C$35)),'PI AREA  P75'!AA454*CONFIGURACAO!$C$35))</f>
        <v>0</v>
      </c>
      <c r="AQ454" s="38">
        <f>IF(AB454=0,0,IF(CONFIGURACAO!$C$44="SIM",(IF(AB454&gt;CONFIGURACAO!$C$45,CONFIGURACAO!$C$45*CONFIGURACAO!$C$36,AB454*CONFIGURACAO!$C$36)),'PI AREA  P75'!AB454*CONFIGURACAO!$C$36))</f>
        <v>0</v>
      </c>
      <c r="AR454" s="38">
        <f t="shared" si="182"/>
        <v>2160</v>
      </c>
      <c r="AS454" s="68">
        <f>IF(AR454="","",$AR454-(($AS$2/CONFIGURACAO!$C$6)*$M454))</f>
        <v>1860</v>
      </c>
      <c r="AT454" s="73">
        <f t="shared" si="166"/>
        <v>3</v>
      </c>
      <c r="AU454" s="75">
        <f>IF(AR454="","",$AR454-(($AU$2/CONFIGURACAO!$C$6)*$M454))</f>
        <v>1660</v>
      </c>
      <c r="AV454" s="76">
        <f t="shared" si="167"/>
        <v>4</v>
      </c>
      <c r="AW454" s="74">
        <f>IF(AR454="","",$AR454-(($AW$2/CONFIGURACAO!$C$6)*$M454))</f>
        <v>1460</v>
      </c>
      <c r="AX454" s="72">
        <f t="shared" si="168"/>
        <v>5</v>
      </c>
      <c r="AZ454" s="39">
        <f t="shared" si="169"/>
        <v>0.20282547149879571</v>
      </c>
      <c r="BA454" s="146">
        <f t="shared" si="170"/>
        <v>50.5</v>
      </c>
      <c r="BB454" s="146">
        <f t="shared" si="171"/>
        <v>40</v>
      </c>
      <c r="BC454" s="32">
        <f t="shared" si="172"/>
        <v>95</v>
      </c>
      <c r="BD454" s="148"/>
      <c r="BE454" s="40">
        <f t="shared" si="173"/>
        <v>8.38301043219076E-2</v>
      </c>
      <c r="BF454" s="40">
        <f t="shared" si="174"/>
        <v>0.10609567901234568</v>
      </c>
      <c r="BG454" s="40">
        <f t="shared" si="175"/>
        <v>0.48818088386433711</v>
      </c>
      <c r="BH454" s="40">
        <f t="shared" si="176"/>
        <v>0.43451899757477769</v>
      </c>
      <c r="BI454" s="40">
        <f t="shared" si="177"/>
        <v>0.47974413646055442</v>
      </c>
      <c r="BJ454" s="40">
        <f t="shared" si="178"/>
        <v>0.32347504621072093</v>
      </c>
      <c r="BK454" s="40">
        <f t="shared" si="179"/>
        <v>1.2439807383627608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 s="42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</row>
    <row r="455" spans="1:134" s="32" customFormat="1" ht="17" thickBot="1" x14ac:dyDescent="0.25">
      <c r="A455" s="124" t="str">
        <f>CONFIGURACAO!$C$4</f>
        <v>AREA 21</v>
      </c>
      <c r="B455" s="125">
        <v>453</v>
      </c>
      <c r="C455" s="249" t="s">
        <v>301</v>
      </c>
      <c r="D455" s="126">
        <f t="shared" si="161"/>
        <v>27</v>
      </c>
      <c r="E455" s="250" t="s">
        <v>790</v>
      </c>
      <c r="F455" s="250">
        <v>1</v>
      </c>
      <c r="G455" s="250">
        <v>1</v>
      </c>
      <c r="H455" s="250">
        <v>1</v>
      </c>
      <c r="I455" s="250">
        <v>1</v>
      </c>
      <c r="J455" s="87"/>
      <c r="K455" s="94"/>
      <c r="L455" s="94"/>
      <c r="M455" s="154">
        <f t="shared" si="180"/>
        <v>4</v>
      </c>
      <c r="N455">
        <v>28.75</v>
      </c>
      <c r="O455">
        <v>19.75</v>
      </c>
      <c r="P455">
        <v>2</v>
      </c>
      <c r="Q455">
        <v>0</v>
      </c>
      <c r="R455">
        <v>0</v>
      </c>
      <c r="S455">
        <v>2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 s="139">
        <f t="shared" si="164"/>
        <v>48.5</v>
      </c>
      <c r="AD455" s="140">
        <f t="shared" si="165"/>
        <v>50.5</v>
      </c>
      <c r="AE455" s="141">
        <f t="shared" si="162"/>
        <v>0</v>
      </c>
      <c r="AF455" s="263">
        <f t="shared" si="163"/>
        <v>0</v>
      </c>
      <c r="AG455" s="265">
        <f t="shared" si="181"/>
        <v>48.5</v>
      </c>
      <c r="AI455" s="37">
        <f>IFERROR(IF(M455&gt;0,(N455*CONFIGURACAO!$C$20)+(O455*CONFIGURACAO!$C$21)+(P455*CONFIGURACAO!$C$22)+(Q455*CONFIGURACAO!$C$23)+(R455*CONFIGURACAO!$C$24),""),"")</f>
        <v>4575</v>
      </c>
      <c r="AJ455" s="38">
        <f>IF(S455=0,0,IF(CONFIGURACAO!$C$15="SIM",(IF(S455&gt;CONFIGURACAO!$C$16,CONFIGURACAO!$C$16*CONFIGURACAO!$C$25,S455*CONFIGURACAO!$C$25)),'PI AREA  P75'!S455*CONFIGURACAO!$C$25))</f>
        <v>20</v>
      </c>
      <c r="AK455" s="38">
        <f>IF(T455=0,0,IF(CONFIGURACAO!$C$17="SIM",(IF(T455&gt;CONFIGURACAO!$C$18,CONFIGURACAO!$C$18*CONFIGURACAO!$C$26,T455*CONFIGURACAO!$C$26)),'PI AREA  P75'!T455*CONFIGURACAO!$C$26))</f>
        <v>15</v>
      </c>
      <c r="AL455" s="38">
        <f>IFERROR(IF(M455&gt;0,(U455*CONFIGURACAO!$C$29)+(V455*CONFIGURACAO!$C$30),""),"")</f>
        <v>0</v>
      </c>
      <c r="AM455" s="38">
        <f>IF(W455=0,0,IF(CONFIGURACAO!$C$41="SIM",(IF(W455&gt;CONFIGURACAO!$C$41,CONFIGURACAO!$C$41*CONFIGURACAO!$C$31,W455*CONFIGURACAO!$C$31)),'PI AREA  P75'!W455*CONFIGURACAO!$C$31))</f>
        <v>0</v>
      </c>
      <c r="AN455" s="38">
        <f>IF(X455=0,0,IF(CONFIGURACAO!$C$39="SIM",(IF(X455&gt;CONFIGURACAO!$C$40,CONFIGURACAO!$C$40*CONFIGURACAO!$C$32,X455*CONFIGURACAO!$C$32)),'PI AREA  P75'!X455*CONFIGURACAO!$C$32))</f>
        <v>0</v>
      </c>
      <c r="AO455" s="38">
        <f>IFERROR(IF(M455&gt;0,(Y455*CONFIGURACAO!$C$33)+(Z455*CONFIGURACAO!$C$34)+(AA455*CONFIGURACAO!$C$35)+(AB455*CONFIGURACAO!$C$36),""),"")</f>
        <v>0</v>
      </c>
      <c r="AP455" s="38">
        <f>IF(AA455=0,0,IF(CONFIGURACAO!$C$46="SIM",(IF(AA455&gt;CONFIGURACAO!$C$47,CONFIGURACAO!$C$47*CONFIGURACAO!$C$35,AA455*CONFIGURACAO!$C$35)),'PI AREA  P75'!AA455*CONFIGURACAO!$C$35))</f>
        <v>0</v>
      </c>
      <c r="AQ455" s="38">
        <f>IF(AB455=0,0,IF(CONFIGURACAO!$C$44="SIM",(IF(AB455&gt;CONFIGURACAO!$C$45,CONFIGURACAO!$C$45*CONFIGURACAO!$C$36,AB455*CONFIGURACAO!$C$36)),'PI AREA  P75'!AB455*CONFIGURACAO!$C$36))</f>
        <v>0</v>
      </c>
      <c r="AR455" s="38">
        <f t="shared" si="182"/>
        <v>4610</v>
      </c>
      <c r="AS455" s="68">
        <f>IF(AR455="","",$AR455-(($AS$2/CONFIGURACAO!$C$6)*$M455))</f>
        <v>4310</v>
      </c>
      <c r="AT455" s="73">
        <f t="shared" si="166"/>
        <v>3</v>
      </c>
      <c r="AU455" s="75">
        <f>IF(AR455="","",$AR455-(($AU$2/CONFIGURACAO!$C$6)*$M455))</f>
        <v>4110</v>
      </c>
      <c r="AV455" s="76">
        <f t="shared" si="167"/>
        <v>4</v>
      </c>
      <c r="AW455" s="74">
        <f>IF(AR455="","",$AR455-(($AW$2/CONFIGURACAO!$C$6)*$M455))</f>
        <v>3910</v>
      </c>
      <c r="AX455" s="72">
        <f t="shared" si="168"/>
        <v>5</v>
      </c>
      <c r="AZ455" s="39">
        <f t="shared" si="169"/>
        <v>0.43288214055992974</v>
      </c>
      <c r="BA455" s="146">
        <f t="shared" si="170"/>
        <v>55.5</v>
      </c>
      <c r="BB455" s="146">
        <f t="shared" si="171"/>
        <v>28</v>
      </c>
      <c r="BC455" s="32">
        <f t="shared" si="172"/>
        <v>12</v>
      </c>
      <c r="BD455" s="148"/>
      <c r="BE455" s="40">
        <f t="shared" si="173"/>
        <v>1.0711624441132639</v>
      </c>
      <c r="BF455" s="40">
        <f t="shared" si="174"/>
        <v>0.76195987654320985</v>
      </c>
      <c r="BG455" s="40">
        <f t="shared" si="175"/>
        <v>5.1387461459403906E-2</v>
      </c>
      <c r="BH455" s="40">
        <f t="shared" si="176"/>
        <v>0</v>
      </c>
      <c r="BI455" s="40">
        <f t="shared" si="177"/>
        <v>0</v>
      </c>
      <c r="BJ455" s="40">
        <f t="shared" si="178"/>
        <v>0.18484288354898337</v>
      </c>
      <c r="BK455" s="40">
        <f t="shared" si="179"/>
        <v>0.4815409309791332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 s="42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</row>
    <row r="456" spans="1:134" s="32" customFormat="1" ht="17" thickBot="1" x14ac:dyDescent="0.25">
      <c r="A456" s="124" t="str">
        <f>CONFIGURACAO!$C$4</f>
        <v>AREA 21</v>
      </c>
      <c r="B456" s="125">
        <v>454</v>
      </c>
      <c r="C456" s="249" t="s">
        <v>301</v>
      </c>
      <c r="D456" s="126">
        <f t="shared" si="161"/>
        <v>28</v>
      </c>
      <c r="E456" s="250" t="s">
        <v>791</v>
      </c>
      <c r="F456" s="250">
        <v>1</v>
      </c>
      <c r="G456" s="250">
        <v>1</v>
      </c>
      <c r="H456" s="250">
        <v>1</v>
      </c>
      <c r="I456" s="250">
        <v>1</v>
      </c>
      <c r="J456" s="87"/>
      <c r="K456" s="94"/>
      <c r="L456" s="94"/>
      <c r="M456" s="154">
        <f t="shared" si="180"/>
        <v>4</v>
      </c>
      <c r="N456">
        <v>0</v>
      </c>
      <c r="O456">
        <v>2.5</v>
      </c>
      <c r="P456">
        <v>3.5</v>
      </c>
      <c r="Q456">
        <v>6</v>
      </c>
      <c r="R456">
        <v>1.75</v>
      </c>
      <c r="S456">
        <v>4.25</v>
      </c>
      <c r="T456">
        <v>3.5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3</v>
      </c>
      <c r="AA456">
        <v>2</v>
      </c>
      <c r="AB456">
        <v>5</v>
      </c>
      <c r="AC456" s="139">
        <f t="shared" si="164"/>
        <v>2.5</v>
      </c>
      <c r="AD456" s="140">
        <f t="shared" si="165"/>
        <v>6</v>
      </c>
      <c r="AE456" s="141">
        <f t="shared" si="162"/>
        <v>0</v>
      </c>
      <c r="AF456" s="263">
        <f t="shared" si="163"/>
        <v>3</v>
      </c>
      <c r="AG456" s="265">
        <f t="shared" si="181"/>
        <v>5.5</v>
      </c>
      <c r="AI456" s="37">
        <f>IFERROR(IF(M456&gt;0,(N456*CONFIGURACAO!$C$20)+(O456*CONFIGURACAO!$C$21)+(P456*CONFIGURACAO!$C$22)+(Q456*CONFIGURACAO!$C$23)+(R456*CONFIGURACAO!$C$24),""),"")</f>
        <v>685</v>
      </c>
      <c r="AJ456" s="38">
        <f>IF(S456=0,0,IF(CONFIGURACAO!$C$15="SIM",(IF(S456&gt;CONFIGURACAO!$C$16,CONFIGURACAO!$C$16*CONFIGURACAO!$C$25,S456*CONFIGURACAO!$C$25)),'PI AREA  P75'!S456*CONFIGURACAO!$C$25))</f>
        <v>40</v>
      </c>
      <c r="AK456" s="38">
        <f>IF(T456=0,0,IF(CONFIGURACAO!$C$17="SIM",(IF(T456&gt;CONFIGURACAO!$C$18,CONFIGURACAO!$C$18*CONFIGURACAO!$C$26,T456*CONFIGURACAO!$C$26)),'PI AREA  P75'!T456*CONFIGURACAO!$C$26))</f>
        <v>17.5</v>
      </c>
      <c r="AL456" s="38">
        <f>IFERROR(IF(M456&gt;0,(U456*CONFIGURACAO!$C$29)+(V456*CONFIGURACAO!$C$30),""),"")</f>
        <v>0</v>
      </c>
      <c r="AM456" s="38">
        <f>IF(W456=0,0,IF(CONFIGURACAO!$C$41="SIM",(IF(W456&gt;CONFIGURACAO!$C$41,CONFIGURACAO!$C$41*CONFIGURACAO!$C$31,W456*CONFIGURACAO!$C$31)),'PI AREA  P75'!W456*CONFIGURACAO!$C$31))</f>
        <v>50</v>
      </c>
      <c r="AN456" s="38">
        <f>IF(X456=0,0,IF(CONFIGURACAO!$C$39="SIM",(IF(X456&gt;CONFIGURACAO!$C$40,CONFIGURACAO!$C$40*CONFIGURACAO!$C$32,X456*CONFIGURACAO!$C$32)),'PI AREA  P75'!X456*CONFIGURACAO!$C$32))</f>
        <v>0</v>
      </c>
      <c r="AO456" s="38">
        <f>IFERROR(IF(M456&gt;0,(Y456*CONFIGURACAO!$C$33)+(Z456*CONFIGURACAO!$C$34)+(AA456*CONFIGURACAO!$C$35)+(AB456*CONFIGURACAO!$C$36),""),"")</f>
        <v>250</v>
      </c>
      <c r="AP456" s="38">
        <f>IF(AA456=0,0,IF(CONFIGURACAO!$C$46="SIM",(IF(AA456&gt;CONFIGURACAO!$C$47,CONFIGURACAO!$C$47*CONFIGURACAO!$C$35,AA456*CONFIGURACAO!$C$35)),'PI AREA  P75'!AA456*CONFIGURACAO!$C$35))</f>
        <v>50</v>
      </c>
      <c r="AQ456" s="38">
        <f>IF(AB456=0,0,IF(CONFIGURACAO!$C$44="SIM",(IF(AB456&gt;CONFIGURACAO!$C$45,CONFIGURACAO!$C$45*CONFIGURACAO!$C$36,AB456*CONFIGURACAO!$C$36)),'PI AREA  P75'!AB456*CONFIGURACAO!$C$36))</f>
        <v>20</v>
      </c>
      <c r="AR456" s="38">
        <f t="shared" si="182"/>
        <v>1112.5</v>
      </c>
      <c r="AS456" s="68">
        <f>IF(AR456="","",$AR456-(($AS$2/CONFIGURACAO!$C$6)*$M456))</f>
        <v>812.5</v>
      </c>
      <c r="AT456" s="73">
        <f t="shared" si="166"/>
        <v>3</v>
      </c>
      <c r="AU456" s="75">
        <f>IF(AR456="","",$AR456-(($AU$2/CONFIGURACAO!$C$6)*$M456))</f>
        <v>612.5</v>
      </c>
      <c r="AV456" s="76">
        <f t="shared" si="167"/>
        <v>4</v>
      </c>
      <c r="AW456" s="74">
        <f>IF(AR456="","",$AR456-(($AW$2/CONFIGURACAO!$C$6)*$M456))</f>
        <v>412.5</v>
      </c>
      <c r="AX456" s="72">
        <f t="shared" si="168"/>
        <v>5</v>
      </c>
      <c r="AZ456" s="39">
        <f t="shared" si="169"/>
        <v>0.10446450789000473</v>
      </c>
      <c r="BA456" s="146">
        <f t="shared" si="170"/>
        <v>32.5</v>
      </c>
      <c r="BB456" s="146">
        <f t="shared" si="171"/>
        <v>127</v>
      </c>
      <c r="BC456" s="32">
        <f t="shared" si="172"/>
        <v>338</v>
      </c>
      <c r="BD456" s="148"/>
      <c r="BE456" s="40">
        <f t="shared" si="173"/>
        <v>0</v>
      </c>
      <c r="BF456" s="40">
        <f t="shared" si="174"/>
        <v>9.6450617283950615E-2</v>
      </c>
      <c r="BG456" s="40">
        <f t="shared" si="175"/>
        <v>8.9928057553956844E-2</v>
      </c>
      <c r="BH456" s="40">
        <f t="shared" si="176"/>
        <v>0.24252223120452709</v>
      </c>
      <c r="BI456" s="40">
        <f t="shared" si="177"/>
        <v>0.18656716417910446</v>
      </c>
      <c r="BJ456" s="40">
        <f t="shared" si="178"/>
        <v>0.39279112754158968</v>
      </c>
      <c r="BK456" s="40">
        <f t="shared" si="179"/>
        <v>0.5617977528089888</v>
      </c>
      <c r="BL456">
        <v>0</v>
      </c>
      <c r="BM456">
        <v>0</v>
      </c>
      <c r="BN456">
        <v>1</v>
      </c>
      <c r="BO456">
        <v>0</v>
      </c>
      <c r="BP456">
        <v>0</v>
      </c>
      <c r="BQ456">
        <v>3</v>
      </c>
      <c r="BR456">
        <v>2</v>
      </c>
      <c r="BS456">
        <v>5</v>
      </c>
      <c r="BT456" s="42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</row>
    <row r="457" spans="1:134" s="32" customFormat="1" ht="17" thickBot="1" x14ac:dyDescent="0.25">
      <c r="A457" s="124" t="str">
        <f>CONFIGURACAO!$C$4</f>
        <v>AREA 21</v>
      </c>
      <c r="B457" s="125">
        <v>455</v>
      </c>
      <c r="C457" s="249" t="s">
        <v>301</v>
      </c>
      <c r="D457" s="126">
        <f t="shared" si="161"/>
        <v>29</v>
      </c>
      <c r="E457" s="250" t="s">
        <v>792</v>
      </c>
      <c r="F457" s="250">
        <v>1</v>
      </c>
      <c r="G457" s="250">
        <v>1</v>
      </c>
      <c r="H457" s="250">
        <v>1</v>
      </c>
      <c r="I457" s="250">
        <v>1</v>
      </c>
      <c r="J457" s="87"/>
      <c r="K457" s="94"/>
      <c r="L457" s="94"/>
      <c r="M457" s="154">
        <f t="shared" si="180"/>
        <v>4</v>
      </c>
      <c r="N457">
        <v>0</v>
      </c>
      <c r="O457">
        <v>2.75</v>
      </c>
      <c r="P457">
        <v>1.5</v>
      </c>
      <c r="Q457">
        <v>6.25</v>
      </c>
      <c r="R457">
        <v>0</v>
      </c>
      <c r="S457">
        <v>1.75</v>
      </c>
      <c r="T457">
        <v>1.75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5</v>
      </c>
      <c r="AB457">
        <v>0</v>
      </c>
      <c r="AC457" s="139">
        <f t="shared" si="164"/>
        <v>2.75</v>
      </c>
      <c r="AD457" s="140">
        <f t="shared" si="165"/>
        <v>4.25</v>
      </c>
      <c r="AE457" s="141">
        <f t="shared" si="162"/>
        <v>0</v>
      </c>
      <c r="AF457" s="263">
        <f t="shared" si="163"/>
        <v>1</v>
      </c>
      <c r="AG457" s="265">
        <f t="shared" si="181"/>
        <v>3.75</v>
      </c>
      <c r="AI457" s="37">
        <f>IFERROR(IF(M457&gt;0,(N457*CONFIGURACAO!$C$20)+(O457*CONFIGURACAO!$C$21)+(P457*CONFIGURACAO!$C$22)+(Q457*CONFIGURACAO!$C$23)+(R457*CONFIGURACAO!$C$24),""),"")</f>
        <v>560</v>
      </c>
      <c r="AJ457" s="38">
        <f>IF(S457=0,0,IF(CONFIGURACAO!$C$15="SIM",(IF(S457&gt;CONFIGURACAO!$C$16,CONFIGURACAO!$C$16*CONFIGURACAO!$C$25,S457*CONFIGURACAO!$C$25)),'PI AREA  P75'!S457*CONFIGURACAO!$C$25))</f>
        <v>17.5</v>
      </c>
      <c r="AK457" s="38">
        <f>IF(T457=0,0,IF(CONFIGURACAO!$C$17="SIM",(IF(T457&gt;CONFIGURACAO!$C$18,CONFIGURACAO!$C$18*CONFIGURACAO!$C$26,T457*CONFIGURACAO!$C$26)),'PI AREA  P75'!T457*CONFIGURACAO!$C$26))</f>
        <v>8.75</v>
      </c>
      <c r="AL457" s="38">
        <f>IFERROR(IF(M457&gt;0,(U457*CONFIGURACAO!$C$29)+(V457*CONFIGURACAO!$C$30),""),"")</f>
        <v>0</v>
      </c>
      <c r="AM457" s="38">
        <f>IF(W457=0,0,IF(CONFIGURACAO!$C$41="SIM",(IF(W457&gt;CONFIGURACAO!$C$41,CONFIGURACAO!$C$41*CONFIGURACAO!$C$31,W457*CONFIGURACAO!$C$31)),'PI AREA  P75'!W457*CONFIGURACAO!$C$31))</f>
        <v>0</v>
      </c>
      <c r="AN457" s="38">
        <f>IF(X457=0,0,IF(CONFIGURACAO!$C$39="SIM",(IF(X457&gt;CONFIGURACAO!$C$40,CONFIGURACAO!$C$40*CONFIGURACAO!$C$32,X457*CONFIGURACAO!$C$32)),'PI AREA  P75'!X457*CONFIGURACAO!$C$32))</f>
        <v>0</v>
      </c>
      <c r="AO457" s="38">
        <f>IFERROR(IF(M457&gt;0,(Y457*CONFIGURACAO!$C$33)+(Z457*CONFIGURACAO!$C$34)+(AA457*CONFIGURACAO!$C$35)+(AB457*CONFIGURACAO!$C$36),""),"")</f>
        <v>175</v>
      </c>
      <c r="AP457" s="38">
        <f>IF(AA457=0,0,IF(CONFIGURACAO!$C$46="SIM",(IF(AA457&gt;CONFIGURACAO!$C$47,CONFIGURACAO!$C$47*CONFIGURACAO!$C$35,AA457*CONFIGURACAO!$C$35)),'PI AREA  P75'!AA457*CONFIGURACAO!$C$35))</f>
        <v>125</v>
      </c>
      <c r="AQ457" s="38">
        <f>IF(AB457=0,0,IF(CONFIGURACAO!$C$44="SIM",(IF(AB457&gt;CONFIGURACAO!$C$45,CONFIGURACAO!$C$45*CONFIGURACAO!$C$36,AB457*CONFIGURACAO!$C$36)),'PI AREA  P75'!AB457*CONFIGURACAO!$C$36))</f>
        <v>0</v>
      </c>
      <c r="AR457" s="38">
        <f t="shared" si="182"/>
        <v>886.25</v>
      </c>
      <c r="AS457" s="68">
        <f>IF(AR457="","",$AR457-(($AS$2/CONFIGURACAO!$C$6)*$M457))</f>
        <v>586.25</v>
      </c>
      <c r="AT457" s="73">
        <f t="shared" si="166"/>
        <v>3</v>
      </c>
      <c r="AU457" s="75">
        <f>IF(AR457="","",$AR457-(($AU$2/CONFIGURACAO!$C$6)*$M457))</f>
        <v>386.25</v>
      </c>
      <c r="AV457" s="76">
        <f t="shared" si="167"/>
        <v>4</v>
      </c>
      <c r="AW457" s="74">
        <f>IF(AR457="","",$AR457-(($AW$2/CONFIGURACAO!$C$6)*$M457))</f>
        <v>186.25</v>
      </c>
      <c r="AX457" s="72">
        <f t="shared" si="168"/>
        <v>5</v>
      </c>
      <c r="AZ457" s="39">
        <f t="shared" si="169"/>
        <v>8.3219478757318388E-2</v>
      </c>
      <c r="BA457" s="146">
        <f t="shared" si="170"/>
        <v>20</v>
      </c>
      <c r="BB457" s="146">
        <f t="shared" si="171"/>
        <v>328</v>
      </c>
      <c r="BC457" s="32">
        <f t="shared" si="172"/>
        <v>450</v>
      </c>
      <c r="BD457" s="148"/>
      <c r="BE457" s="40">
        <f t="shared" si="173"/>
        <v>0</v>
      </c>
      <c r="BF457" s="40">
        <f t="shared" si="174"/>
        <v>0.10609567901234568</v>
      </c>
      <c r="BG457" s="40">
        <f t="shared" si="175"/>
        <v>3.8540596094552924E-2</v>
      </c>
      <c r="BH457" s="40">
        <f t="shared" si="176"/>
        <v>0.25262732417138239</v>
      </c>
      <c r="BI457" s="40">
        <f t="shared" si="177"/>
        <v>0</v>
      </c>
      <c r="BJ457" s="40">
        <f t="shared" si="178"/>
        <v>0.16173752310536046</v>
      </c>
      <c r="BK457" s="40">
        <f t="shared" si="179"/>
        <v>0.2808988764044944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1</v>
      </c>
      <c r="BR457">
        <v>5</v>
      </c>
      <c r="BS457">
        <v>0</v>
      </c>
      <c r="BT457" s="42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</row>
    <row r="458" spans="1:134" s="32" customFormat="1" ht="17" thickBot="1" x14ac:dyDescent="0.25">
      <c r="A458" s="124" t="str">
        <f>CONFIGURACAO!$C$4</f>
        <v>AREA 21</v>
      </c>
      <c r="B458" s="125">
        <v>456</v>
      </c>
      <c r="C458" s="249" t="s">
        <v>302</v>
      </c>
      <c r="D458" s="126">
        <f t="shared" si="161"/>
        <v>1</v>
      </c>
      <c r="E458" s="250" t="s">
        <v>793</v>
      </c>
      <c r="F458" s="250">
        <v>1</v>
      </c>
      <c r="G458" s="250">
        <v>1</v>
      </c>
      <c r="H458" s="250">
        <v>1</v>
      </c>
      <c r="I458" s="250">
        <v>1</v>
      </c>
      <c r="J458" s="87"/>
      <c r="K458" s="94"/>
      <c r="L458" s="94"/>
      <c r="M458" s="154">
        <f t="shared" si="180"/>
        <v>4</v>
      </c>
      <c r="N458">
        <v>11.25</v>
      </c>
      <c r="O458">
        <v>2.5</v>
      </c>
      <c r="P458">
        <v>4.25</v>
      </c>
      <c r="Q458">
        <v>5.5</v>
      </c>
      <c r="R458">
        <v>1.75</v>
      </c>
      <c r="S458">
        <v>1.5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 s="139">
        <f t="shared" si="164"/>
        <v>13.75</v>
      </c>
      <c r="AD458" s="140">
        <f t="shared" si="165"/>
        <v>18</v>
      </c>
      <c r="AE458" s="141">
        <f t="shared" si="162"/>
        <v>0</v>
      </c>
      <c r="AF458" s="263">
        <f t="shared" si="163"/>
        <v>0</v>
      </c>
      <c r="AG458" s="265">
        <f t="shared" si="181"/>
        <v>13.75</v>
      </c>
      <c r="AI458" s="37">
        <f>IFERROR(IF(M458&gt;0,(N458*CONFIGURACAO!$C$20)+(O458*CONFIGURACAO!$C$21)+(P458*CONFIGURACAO!$C$22)+(Q458*CONFIGURACAO!$C$23)+(R458*CONFIGURACAO!$C$24),""),"")</f>
        <v>1835</v>
      </c>
      <c r="AJ458" s="38">
        <f>IF(S458=0,0,IF(CONFIGURACAO!$C$15="SIM",(IF(S458&gt;CONFIGURACAO!$C$16,CONFIGURACAO!$C$16*CONFIGURACAO!$C$25,S458*CONFIGURACAO!$C$25)),'PI AREA  P75'!S458*CONFIGURACAO!$C$25))</f>
        <v>15</v>
      </c>
      <c r="AK458" s="38">
        <f>IF(T458=0,0,IF(CONFIGURACAO!$C$17="SIM",(IF(T458&gt;CONFIGURACAO!$C$18,CONFIGURACAO!$C$18*CONFIGURACAO!$C$26,T458*CONFIGURACAO!$C$26)),'PI AREA  P75'!T458*CONFIGURACAO!$C$26))</f>
        <v>0</v>
      </c>
      <c r="AL458" s="38">
        <f>IFERROR(IF(M458&gt;0,(U458*CONFIGURACAO!$C$29)+(V458*CONFIGURACAO!$C$30),""),"")</f>
        <v>0</v>
      </c>
      <c r="AM458" s="38">
        <f>IF(W458=0,0,IF(CONFIGURACAO!$C$41="SIM",(IF(W458&gt;CONFIGURACAO!$C$41,CONFIGURACAO!$C$41*CONFIGURACAO!$C$31,W458*CONFIGURACAO!$C$31)),'PI AREA  P75'!W458*CONFIGURACAO!$C$31))</f>
        <v>0</v>
      </c>
      <c r="AN458" s="38">
        <f>IF(X458=0,0,IF(CONFIGURACAO!$C$39="SIM",(IF(X458&gt;CONFIGURACAO!$C$40,CONFIGURACAO!$C$40*CONFIGURACAO!$C$32,X458*CONFIGURACAO!$C$32)),'PI AREA  P75'!X458*CONFIGURACAO!$C$32))</f>
        <v>0</v>
      </c>
      <c r="AO458" s="38">
        <f>IFERROR(IF(M458&gt;0,(Y458*CONFIGURACAO!$C$33)+(Z458*CONFIGURACAO!$C$34)+(AA458*CONFIGURACAO!$C$35)+(AB458*CONFIGURACAO!$C$36),""),"")</f>
        <v>0</v>
      </c>
      <c r="AP458" s="38">
        <f>IF(AA458=0,0,IF(CONFIGURACAO!$C$46="SIM",(IF(AA458&gt;CONFIGURACAO!$C$47,CONFIGURACAO!$C$47*CONFIGURACAO!$C$35,AA458*CONFIGURACAO!$C$35)),'PI AREA  P75'!AA458*CONFIGURACAO!$C$35))</f>
        <v>0</v>
      </c>
      <c r="AQ458" s="38">
        <f>IF(AB458=0,0,IF(CONFIGURACAO!$C$44="SIM",(IF(AB458&gt;CONFIGURACAO!$C$45,CONFIGURACAO!$C$45*CONFIGURACAO!$C$36,AB458*CONFIGURACAO!$C$36)),'PI AREA  P75'!AB458*CONFIGURACAO!$C$36))</f>
        <v>0</v>
      </c>
      <c r="AR458" s="38">
        <f t="shared" si="182"/>
        <v>1850</v>
      </c>
      <c r="AS458" s="68">
        <f>IF(AR458="","",$AR458-(($AS$2/CONFIGURACAO!$C$6)*$M458))</f>
        <v>1550</v>
      </c>
      <c r="AT458" s="73">
        <f t="shared" si="166"/>
        <v>3</v>
      </c>
      <c r="AU458" s="75">
        <f>IF(AR458="","",$AR458-(($AU$2/CONFIGURACAO!$C$6)*$M458))</f>
        <v>1350</v>
      </c>
      <c r="AV458" s="76">
        <f t="shared" si="167"/>
        <v>4</v>
      </c>
      <c r="AW458" s="74">
        <f>IF(AR458="","",$AR458-(($AW$2/CONFIGURACAO!$C$6)*$M458))</f>
        <v>1150</v>
      </c>
      <c r="AX458" s="72">
        <f t="shared" si="168"/>
        <v>5</v>
      </c>
      <c r="AZ458" s="39">
        <f t="shared" si="169"/>
        <v>0.17371626031146856</v>
      </c>
      <c r="BA458" s="146">
        <f t="shared" si="170"/>
        <v>26.75</v>
      </c>
      <c r="BB458" s="146">
        <f t="shared" si="171"/>
        <v>203</v>
      </c>
      <c r="BC458" s="32">
        <f t="shared" si="172"/>
        <v>144</v>
      </c>
      <c r="BD458" s="148"/>
      <c r="BE458" s="40">
        <f t="shared" si="173"/>
        <v>0.41915052160953803</v>
      </c>
      <c r="BF458" s="40">
        <f t="shared" si="174"/>
        <v>9.6450617283950615E-2</v>
      </c>
      <c r="BG458" s="40">
        <f t="shared" si="175"/>
        <v>0.10919835560123328</v>
      </c>
      <c r="BH458" s="40">
        <f t="shared" si="176"/>
        <v>0.22231204527081652</v>
      </c>
      <c r="BI458" s="40">
        <f t="shared" si="177"/>
        <v>0.18656716417910446</v>
      </c>
      <c r="BJ458" s="40">
        <f t="shared" si="178"/>
        <v>0.13863216266173753</v>
      </c>
      <c r="BK458" s="40">
        <f t="shared" si="179"/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 s="42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</row>
    <row r="459" spans="1:134" s="32" customFormat="1" ht="17" thickBot="1" x14ac:dyDescent="0.25">
      <c r="A459" s="124" t="str">
        <f>CONFIGURACAO!$C$4</f>
        <v>AREA 21</v>
      </c>
      <c r="B459" s="125">
        <v>457</v>
      </c>
      <c r="C459" s="249" t="s">
        <v>302</v>
      </c>
      <c r="D459" s="126">
        <f t="shared" si="161"/>
        <v>2</v>
      </c>
      <c r="E459" s="250" t="s">
        <v>794</v>
      </c>
      <c r="F459" s="250">
        <v>1</v>
      </c>
      <c r="G459" s="250">
        <v>1</v>
      </c>
      <c r="H459" s="250">
        <v>1</v>
      </c>
      <c r="I459" s="250">
        <v>1</v>
      </c>
      <c r="J459" s="87"/>
      <c r="K459" s="94"/>
      <c r="L459" s="94"/>
      <c r="M459" s="154">
        <f t="shared" si="180"/>
        <v>4</v>
      </c>
      <c r="N459">
        <v>0</v>
      </c>
      <c r="O459">
        <v>5</v>
      </c>
      <c r="P459">
        <v>8.5</v>
      </c>
      <c r="Q459">
        <v>6.25</v>
      </c>
      <c r="R459">
        <v>0.75</v>
      </c>
      <c r="S459">
        <v>1.75</v>
      </c>
      <c r="T459">
        <v>1.5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1</v>
      </c>
      <c r="AB459">
        <v>0</v>
      </c>
      <c r="AC459" s="139">
        <f t="shared" si="164"/>
        <v>5</v>
      </c>
      <c r="AD459" s="140">
        <f t="shared" si="165"/>
        <v>13.5</v>
      </c>
      <c r="AE459" s="141">
        <f t="shared" si="162"/>
        <v>0</v>
      </c>
      <c r="AF459" s="263">
        <f t="shared" si="163"/>
        <v>0</v>
      </c>
      <c r="AG459" s="265">
        <f t="shared" si="181"/>
        <v>5</v>
      </c>
      <c r="AI459" s="37">
        <f>IFERROR(IF(M459&gt;0,(N459*CONFIGURACAO!$C$20)+(O459*CONFIGURACAO!$C$21)+(P459*CONFIGURACAO!$C$22)+(Q459*CONFIGURACAO!$C$23)+(R459*CONFIGURACAO!$C$24),""),"")</f>
        <v>1175</v>
      </c>
      <c r="AJ459" s="38">
        <f>IF(S459=0,0,IF(CONFIGURACAO!$C$15="SIM",(IF(S459&gt;CONFIGURACAO!$C$16,CONFIGURACAO!$C$16*CONFIGURACAO!$C$25,S459*CONFIGURACAO!$C$25)),'PI AREA  P75'!S459*CONFIGURACAO!$C$25))</f>
        <v>17.5</v>
      </c>
      <c r="AK459" s="38">
        <f>IF(T459=0,0,IF(CONFIGURACAO!$C$17="SIM",(IF(T459&gt;CONFIGURACAO!$C$18,CONFIGURACAO!$C$18*CONFIGURACAO!$C$26,T459*CONFIGURACAO!$C$26)),'PI AREA  P75'!T459*CONFIGURACAO!$C$26))</f>
        <v>7.5</v>
      </c>
      <c r="AL459" s="38">
        <f>IFERROR(IF(M459&gt;0,(U459*CONFIGURACAO!$C$29)+(V459*CONFIGURACAO!$C$30),""),"")</f>
        <v>0</v>
      </c>
      <c r="AM459" s="38">
        <f>IF(W459=0,0,IF(CONFIGURACAO!$C$41="SIM",(IF(W459&gt;CONFIGURACAO!$C$41,CONFIGURACAO!$C$41*CONFIGURACAO!$C$31,W459*CONFIGURACAO!$C$31)),'PI AREA  P75'!W459*CONFIGURACAO!$C$31))</f>
        <v>50</v>
      </c>
      <c r="AN459" s="38">
        <f>IF(X459=0,0,IF(CONFIGURACAO!$C$39="SIM",(IF(X459&gt;CONFIGURACAO!$C$40,CONFIGURACAO!$C$40*CONFIGURACAO!$C$32,X459*CONFIGURACAO!$C$32)),'PI AREA  P75'!X459*CONFIGURACAO!$C$32))</f>
        <v>0</v>
      </c>
      <c r="AO459" s="38">
        <f>IFERROR(IF(M459&gt;0,(Y459*CONFIGURACAO!$C$33)+(Z459*CONFIGURACAO!$C$34)+(AA459*CONFIGURACAO!$C$35)+(AB459*CONFIGURACAO!$C$36),""),"")</f>
        <v>25</v>
      </c>
      <c r="AP459" s="38">
        <f>IF(AA459=0,0,IF(CONFIGURACAO!$C$46="SIM",(IF(AA459&gt;CONFIGURACAO!$C$47,CONFIGURACAO!$C$47*CONFIGURACAO!$C$35,AA459*CONFIGURACAO!$C$35)),'PI AREA  P75'!AA459*CONFIGURACAO!$C$35))</f>
        <v>25</v>
      </c>
      <c r="AQ459" s="38">
        <f>IF(AB459=0,0,IF(CONFIGURACAO!$C$44="SIM",(IF(AB459&gt;CONFIGURACAO!$C$45,CONFIGURACAO!$C$45*CONFIGURACAO!$C$36,AB459*CONFIGURACAO!$C$36)),'PI AREA  P75'!AB459*CONFIGURACAO!$C$36))</f>
        <v>0</v>
      </c>
      <c r="AR459" s="38">
        <f t="shared" si="182"/>
        <v>1300</v>
      </c>
      <c r="AS459" s="68">
        <f>IF(AR459="","",$AR459-(($AS$2/CONFIGURACAO!$C$6)*$M459))</f>
        <v>1000</v>
      </c>
      <c r="AT459" s="73">
        <f t="shared" si="166"/>
        <v>3</v>
      </c>
      <c r="AU459" s="75">
        <f>IF(AR459="","",$AR459-(($AU$2/CONFIGURACAO!$C$6)*$M459))</f>
        <v>800</v>
      </c>
      <c r="AV459" s="76">
        <f t="shared" si="167"/>
        <v>4</v>
      </c>
      <c r="AW459" s="74">
        <f>IF(AR459="","",$AR459-(($AW$2/CONFIGURACAO!$C$6)*$M459))</f>
        <v>600</v>
      </c>
      <c r="AX459" s="72">
        <f t="shared" si="168"/>
        <v>5</v>
      </c>
      <c r="AZ459" s="39">
        <f t="shared" si="169"/>
        <v>0.1220708856242752</v>
      </c>
      <c r="BA459" s="146">
        <f t="shared" si="170"/>
        <v>25.75</v>
      </c>
      <c r="BB459" s="146">
        <f t="shared" si="171"/>
        <v>215</v>
      </c>
      <c r="BC459" s="32">
        <f t="shared" si="172"/>
        <v>263</v>
      </c>
      <c r="BD459" s="148"/>
      <c r="BE459" s="40">
        <f t="shared" si="173"/>
        <v>0</v>
      </c>
      <c r="BF459" s="40">
        <f t="shared" si="174"/>
        <v>0.19290123456790123</v>
      </c>
      <c r="BG459" s="40">
        <f t="shared" si="175"/>
        <v>0.21839671120246656</v>
      </c>
      <c r="BH459" s="40">
        <f t="shared" si="176"/>
        <v>0.25262732417138239</v>
      </c>
      <c r="BI459" s="40">
        <f t="shared" si="177"/>
        <v>7.9957356076759065E-2</v>
      </c>
      <c r="BJ459" s="40">
        <f t="shared" si="178"/>
        <v>0.16173752310536046</v>
      </c>
      <c r="BK459" s="40">
        <f t="shared" si="179"/>
        <v>0.2407704654895666</v>
      </c>
      <c r="BL459">
        <v>0</v>
      </c>
      <c r="BM459">
        <v>0</v>
      </c>
      <c r="BN459">
        <v>1</v>
      </c>
      <c r="BO459">
        <v>0</v>
      </c>
      <c r="BP459">
        <v>0</v>
      </c>
      <c r="BQ459">
        <v>0</v>
      </c>
      <c r="BR459">
        <v>1</v>
      </c>
      <c r="BS459">
        <v>0</v>
      </c>
      <c r="BT459" s="42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</row>
    <row r="460" spans="1:134" s="32" customFormat="1" ht="17" thickBot="1" x14ac:dyDescent="0.25">
      <c r="A460" s="124" t="str">
        <f>CONFIGURACAO!$C$4</f>
        <v>AREA 21</v>
      </c>
      <c r="B460" s="125">
        <v>458</v>
      </c>
      <c r="C460" s="249" t="s">
        <v>302</v>
      </c>
      <c r="D460" s="126">
        <f t="shared" si="161"/>
        <v>3</v>
      </c>
      <c r="E460" s="250" t="s">
        <v>795</v>
      </c>
      <c r="F460" s="250">
        <v>1</v>
      </c>
      <c r="G460" s="250">
        <v>1</v>
      </c>
      <c r="H460" s="250">
        <v>1</v>
      </c>
      <c r="I460" s="250">
        <v>1</v>
      </c>
      <c r="J460" s="87"/>
      <c r="K460" s="94"/>
      <c r="L460" s="94"/>
      <c r="M460" s="154">
        <f t="shared" si="180"/>
        <v>4</v>
      </c>
      <c r="N460">
        <v>12</v>
      </c>
      <c r="O460">
        <v>2.25</v>
      </c>
      <c r="P460">
        <v>4.25</v>
      </c>
      <c r="Q460">
        <v>6</v>
      </c>
      <c r="R460">
        <v>0.75</v>
      </c>
      <c r="S460">
        <v>1.5</v>
      </c>
      <c r="T460">
        <v>1.5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 s="139">
        <f t="shared" si="164"/>
        <v>14.25</v>
      </c>
      <c r="AD460" s="140">
        <f t="shared" si="165"/>
        <v>18.5</v>
      </c>
      <c r="AE460" s="141">
        <f t="shared" si="162"/>
        <v>0</v>
      </c>
      <c r="AF460" s="263">
        <f t="shared" si="163"/>
        <v>0</v>
      </c>
      <c r="AG460" s="265">
        <f t="shared" si="181"/>
        <v>14.25</v>
      </c>
      <c r="AI460" s="37">
        <f>IFERROR(IF(M460&gt;0,(N460*CONFIGURACAO!$C$20)+(O460*CONFIGURACAO!$C$21)+(P460*CONFIGURACAO!$C$22)+(Q460*CONFIGURACAO!$C$23)+(R460*CONFIGURACAO!$C$24),""),"")</f>
        <v>1890</v>
      </c>
      <c r="AJ460" s="38">
        <f>IF(S460=0,0,IF(CONFIGURACAO!$C$15="SIM",(IF(S460&gt;CONFIGURACAO!$C$16,CONFIGURACAO!$C$16*CONFIGURACAO!$C$25,S460*CONFIGURACAO!$C$25)),'PI AREA  P75'!S460*CONFIGURACAO!$C$25))</f>
        <v>15</v>
      </c>
      <c r="AK460" s="38">
        <f>IF(T460=0,0,IF(CONFIGURACAO!$C$17="SIM",(IF(T460&gt;CONFIGURACAO!$C$18,CONFIGURACAO!$C$18*CONFIGURACAO!$C$26,T460*CONFIGURACAO!$C$26)),'PI AREA  P75'!T460*CONFIGURACAO!$C$26))</f>
        <v>7.5</v>
      </c>
      <c r="AL460" s="38">
        <f>IFERROR(IF(M460&gt;0,(U460*CONFIGURACAO!$C$29)+(V460*CONFIGURACAO!$C$30),""),"")</f>
        <v>0</v>
      </c>
      <c r="AM460" s="38">
        <f>IF(W460=0,0,IF(CONFIGURACAO!$C$41="SIM",(IF(W460&gt;CONFIGURACAO!$C$41,CONFIGURACAO!$C$41*CONFIGURACAO!$C$31,W460*CONFIGURACAO!$C$31)),'PI AREA  P75'!W460*CONFIGURACAO!$C$31))</f>
        <v>0</v>
      </c>
      <c r="AN460" s="38">
        <f>IF(X460=0,0,IF(CONFIGURACAO!$C$39="SIM",(IF(X460&gt;CONFIGURACAO!$C$40,CONFIGURACAO!$C$40*CONFIGURACAO!$C$32,X460*CONFIGURACAO!$C$32)),'PI AREA  P75'!X460*CONFIGURACAO!$C$32))</f>
        <v>0</v>
      </c>
      <c r="AO460" s="38">
        <f>IFERROR(IF(M460&gt;0,(Y460*CONFIGURACAO!$C$33)+(Z460*CONFIGURACAO!$C$34)+(AA460*CONFIGURACAO!$C$35)+(AB460*CONFIGURACAO!$C$36),""),"")</f>
        <v>0</v>
      </c>
      <c r="AP460" s="38">
        <f>IF(AA460=0,0,IF(CONFIGURACAO!$C$46="SIM",(IF(AA460&gt;CONFIGURACAO!$C$47,CONFIGURACAO!$C$47*CONFIGURACAO!$C$35,AA460*CONFIGURACAO!$C$35)),'PI AREA  P75'!AA460*CONFIGURACAO!$C$35))</f>
        <v>0</v>
      </c>
      <c r="AQ460" s="38">
        <f>IF(AB460=0,0,IF(CONFIGURACAO!$C$44="SIM",(IF(AB460&gt;CONFIGURACAO!$C$45,CONFIGURACAO!$C$45*CONFIGURACAO!$C$36,AB460*CONFIGURACAO!$C$36)),'PI AREA  P75'!AB460*CONFIGURACAO!$C$36))</f>
        <v>0</v>
      </c>
      <c r="AR460" s="38">
        <f t="shared" si="182"/>
        <v>1912.5</v>
      </c>
      <c r="AS460" s="68">
        <f>IF(AR460="","",$AR460-(($AS$2/CONFIGURACAO!$C$6)*$M460))</f>
        <v>1612.5</v>
      </c>
      <c r="AT460" s="73">
        <f t="shared" si="166"/>
        <v>3</v>
      </c>
      <c r="AU460" s="75">
        <f>IF(AR460="","",$AR460-(($AU$2/CONFIGURACAO!$C$6)*$M460))</f>
        <v>1412.5</v>
      </c>
      <c r="AV460" s="76">
        <f t="shared" si="167"/>
        <v>4</v>
      </c>
      <c r="AW460" s="74">
        <f>IF(AR460="","",$AR460-(($AW$2/CONFIGURACAO!$C$6)*$M460))</f>
        <v>1212.5</v>
      </c>
      <c r="AX460" s="72">
        <f t="shared" si="168"/>
        <v>5</v>
      </c>
      <c r="AZ460" s="39">
        <f t="shared" si="169"/>
        <v>0.17958505288955873</v>
      </c>
      <c r="BA460" s="146">
        <f t="shared" si="170"/>
        <v>28.25</v>
      </c>
      <c r="BB460" s="146">
        <f t="shared" si="171"/>
        <v>175</v>
      </c>
      <c r="BC460" s="32">
        <f t="shared" si="172"/>
        <v>131</v>
      </c>
      <c r="BD460" s="148"/>
      <c r="BE460" s="40">
        <f t="shared" si="173"/>
        <v>0.44709388971684055</v>
      </c>
      <c r="BF460" s="40">
        <f t="shared" si="174"/>
        <v>8.6805555555555552E-2</v>
      </c>
      <c r="BG460" s="40">
        <f t="shared" si="175"/>
        <v>0.10919835560123328</v>
      </c>
      <c r="BH460" s="40">
        <f t="shared" si="176"/>
        <v>0.24252223120452709</v>
      </c>
      <c r="BI460" s="40">
        <f t="shared" si="177"/>
        <v>7.9957356076759065E-2</v>
      </c>
      <c r="BJ460" s="40">
        <f t="shared" si="178"/>
        <v>0.13863216266173753</v>
      </c>
      <c r="BK460" s="40">
        <f t="shared" si="179"/>
        <v>0.2407704654895666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 s="42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</row>
    <row r="461" spans="1:134" s="32" customFormat="1" ht="17" thickBot="1" x14ac:dyDescent="0.25">
      <c r="A461" s="124" t="str">
        <f>CONFIGURACAO!$C$4</f>
        <v>AREA 21</v>
      </c>
      <c r="B461" s="125">
        <v>459</v>
      </c>
      <c r="C461" s="249" t="s">
        <v>302</v>
      </c>
      <c r="D461" s="126">
        <f t="shared" si="161"/>
        <v>4</v>
      </c>
      <c r="E461" s="250" t="s">
        <v>796</v>
      </c>
      <c r="F461" s="250">
        <v>0</v>
      </c>
      <c r="G461" s="250">
        <v>1</v>
      </c>
      <c r="H461" s="250">
        <v>1</v>
      </c>
      <c r="I461" s="250">
        <v>1</v>
      </c>
      <c r="J461" s="87"/>
      <c r="K461" s="94"/>
      <c r="L461" s="94"/>
      <c r="M461" s="154">
        <f t="shared" si="180"/>
        <v>3</v>
      </c>
      <c r="N461">
        <v>0</v>
      </c>
      <c r="O461">
        <v>0.75</v>
      </c>
      <c r="P461">
        <v>1.75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s="139">
        <f t="shared" si="164"/>
        <v>0.75</v>
      </c>
      <c r="AD461" s="140">
        <f t="shared" si="165"/>
        <v>2.5</v>
      </c>
      <c r="AE461" s="141">
        <f t="shared" si="162"/>
        <v>0</v>
      </c>
      <c r="AF461" s="263">
        <f t="shared" si="163"/>
        <v>0</v>
      </c>
      <c r="AG461" s="265">
        <f t="shared" si="181"/>
        <v>0.75</v>
      </c>
      <c r="AI461" s="37">
        <f>IFERROR(IF(M461&gt;0,(N461*CONFIGURACAO!$C$20)+(O461*CONFIGURACAO!$C$21)+(P461*CONFIGURACAO!$C$22)+(Q461*CONFIGURACAO!$C$23)+(R461*CONFIGURACAO!$C$24),""),"")</f>
        <v>165</v>
      </c>
      <c r="AJ461" s="38">
        <f>IF(S461=0,0,IF(CONFIGURACAO!$C$15="SIM",(IF(S461&gt;CONFIGURACAO!$C$16,CONFIGURACAO!$C$16*CONFIGURACAO!$C$25,S461*CONFIGURACAO!$C$25)),'PI AREA  P75'!S461*CONFIGURACAO!$C$25))</f>
        <v>0</v>
      </c>
      <c r="AK461" s="38">
        <f>IF(T461=0,0,IF(CONFIGURACAO!$C$17="SIM",(IF(T461&gt;CONFIGURACAO!$C$18,CONFIGURACAO!$C$18*CONFIGURACAO!$C$26,T461*CONFIGURACAO!$C$26)),'PI AREA  P75'!T461*CONFIGURACAO!$C$26))</f>
        <v>0</v>
      </c>
      <c r="AL461" s="38">
        <f>IFERROR(IF(M461&gt;0,(U461*CONFIGURACAO!$C$29)+(V461*CONFIGURACAO!$C$30),""),"")</f>
        <v>0</v>
      </c>
      <c r="AM461" s="38">
        <f>IF(W461=0,0,IF(CONFIGURACAO!$C$41="SIM",(IF(W461&gt;CONFIGURACAO!$C$41,CONFIGURACAO!$C$41*CONFIGURACAO!$C$31,W461*CONFIGURACAO!$C$31)),'PI AREA  P75'!W461*CONFIGURACAO!$C$31))</f>
        <v>0</v>
      </c>
      <c r="AN461" s="38">
        <f>IF(X461=0,0,IF(CONFIGURACAO!$C$39="SIM",(IF(X461&gt;CONFIGURACAO!$C$40,CONFIGURACAO!$C$40*CONFIGURACAO!$C$32,X461*CONFIGURACAO!$C$32)),'PI AREA  P75'!X461*CONFIGURACAO!$C$32))</f>
        <v>0</v>
      </c>
      <c r="AO461" s="38">
        <f>IFERROR(IF(M461&gt;0,(Y461*CONFIGURACAO!$C$33)+(Z461*CONFIGURACAO!$C$34)+(AA461*CONFIGURACAO!$C$35)+(AB461*CONFIGURACAO!$C$36),""),"")</f>
        <v>0</v>
      </c>
      <c r="AP461" s="38">
        <f>IF(AA461=0,0,IF(CONFIGURACAO!$C$46="SIM",(IF(AA461&gt;CONFIGURACAO!$C$47,CONFIGURACAO!$C$47*CONFIGURACAO!$C$35,AA461*CONFIGURACAO!$C$35)),'PI AREA  P75'!AA461*CONFIGURACAO!$C$35))</f>
        <v>0</v>
      </c>
      <c r="AQ461" s="38">
        <f>IF(AB461=0,0,IF(CONFIGURACAO!$C$44="SIM",(IF(AB461&gt;CONFIGURACAO!$C$45,CONFIGURACAO!$C$45*CONFIGURACAO!$C$36,AB461*CONFIGURACAO!$C$36)),'PI AREA  P75'!AB461*CONFIGURACAO!$C$36))</f>
        <v>0</v>
      </c>
      <c r="AR461" s="38">
        <f t="shared" si="182"/>
        <v>165</v>
      </c>
      <c r="AS461" s="68">
        <f>IF(AR461="","",$AR461-(($AS$2/CONFIGURACAO!$C$6)*$M461))</f>
        <v>-60</v>
      </c>
      <c r="AT461" s="73" t="str">
        <f t="shared" si="166"/>
        <v>NAO</v>
      </c>
      <c r="AU461" s="75">
        <f>IF(AR461="","",$AR461-(($AU$2/CONFIGURACAO!$C$6)*$M461))</f>
        <v>-210</v>
      </c>
      <c r="AV461" s="76" t="str">
        <f t="shared" si="167"/>
        <v>NAO</v>
      </c>
      <c r="AW461" s="74">
        <f>IF(AR461="","",$AR461-(($AW$2/CONFIGURACAO!$C$6)*$M461))</f>
        <v>-360</v>
      </c>
      <c r="AX461" s="72" t="str">
        <f t="shared" si="168"/>
        <v>NAO</v>
      </c>
      <c r="AZ461" s="39">
        <f t="shared" si="169"/>
        <v>1.5493612406158007E-2</v>
      </c>
      <c r="BA461" s="146">
        <f t="shared" si="170"/>
        <v>2.5</v>
      </c>
      <c r="BB461" s="146">
        <f t="shared" si="171"/>
        <v>986</v>
      </c>
      <c r="BC461" s="32">
        <f t="shared" si="172"/>
        <v>965</v>
      </c>
      <c r="BD461" s="148"/>
      <c r="BE461" s="40">
        <f t="shared" si="173"/>
        <v>0</v>
      </c>
      <c r="BF461" s="40">
        <f t="shared" si="174"/>
        <v>2.8935185185185182E-2</v>
      </c>
      <c r="BG461" s="40">
        <f t="shared" si="175"/>
        <v>4.4964028776978422E-2</v>
      </c>
      <c r="BH461" s="40">
        <f t="shared" si="176"/>
        <v>0</v>
      </c>
      <c r="BI461" s="40">
        <f t="shared" si="177"/>
        <v>0</v>
      </c>
      <c r="BJ461" s="40">
        <f t="shared" si="178"/>
        <v>0</v>
      </c>
      <c r="BK461" s="40">
        <f t="shared" si="179"/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 s="42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</row>
    <row r="462" spans="1:134" s="32" customFormat="1" ht="17" thickBot="1" x14ac:dyDescent="0.25">
      <c r="A462" s="124" t="str">
        <f>CONFIGURACAO!$C$4</f>
        <v>AREA 21</v>
      </c>
      <c r="B462" s="125">
        <v>460</v>
      </c>
      <c r="C462" s="249" t="s">
        <v>302</v>
      </c>
      <c r="D462" s="126">
        <f t="shared" si="161"/>
        <v>5</v>
      </c>
      <c r="E462" s="250" t="s">
        <v>797</v>
      </c>
      <c r="F462" s="250">
        <v>1</v>
      </c>
      <c r="G462" s="250">
        <v>1</v>
      </c>
      <c r="H462" s="250">
        <v>1</v>
      </c>
      <c r="I462" s="250">
        <v>1</v>
      </c>
      <c r="J462" s="87"/>
      <c r="K462" s="94"/>
      <c r="L462" s="94"/>
      <c r="M462" s="154">
        <f t="shared" si="180"/>
        <v>4</v>
      </c>
      <c r="N462">
        <v>1.5</v>
      </c>
      <c r="O462">
        <v>0.75</v>
      </c>
      <c r="P462">
        <v>1</v>
      </c>
      <c r="Q462">
        <v>1.5</v>
      </c>
      <c r="R462">
        <v>1.75</v>
      </c>
      <c r="S462">
        <v>0</v>
      </c>
      <c r="T462">
        <v>2.25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 s="139">
        <f t="shared" si="164"/>
        <v>2.25</v>
      </c>
      <c r="AD462" s="140">
        <f t="shared" si="165"/>
        <v>3.25</v>
      </c>
      <c r="AE462" s="141">
        <f t="shared" si="162"/>
        <v>0</v>
      </c>
      <c r="AF462" s="263">
        <f t="shared" si="163"/>
        <v>0</v>
      </c>
      <c r="AG462" s="265">
        <f t="shared" si="181"/>
        <v>2.25</v>
      </c>
      <c r="AI462" s="37">
        <f>IFERROR(IF(M462&gt;0,(N462*CONFIGURACAO!$C$20)+(O462*CONFIGURACAO!$C$21)+(P462*CONFIGURACAO!$C$22)+(Q462*CONFIGURACAO!$C$23)+(R462*CONFIGURACAO!$C$24),""),"")</f>
        <v>365</v>
      </c>
      <c r="AJ462" s="38">
        <f>IF(S462=0,0,IF(CONFIGURACAO!$C$15="SIM",(IF(S462&gt;CONFIGURACAO!$C$16,CONFIGURACAO!$C$16*CONFIGURACAO!$C$25,S462*CONFIGURACAO!$C$25)),'PI AREA  P75'!S462*CONFIGURACAO!$C$25))</f>
        <v>0</v>
      </c>
      <c r="AK462" s="38">
        <f>IF(T462=0,0,IF(CONFIGURACAO!$C$17="SIM",(IF(T462&gt;CONFIGURACAO!$C$18,CONFIGURACAO!$C$18*CONFIGURACAO!$C$26,T462*CONFIGURACAO!$C$26)),'PI AREA  P75'!T462*CONFIGURACAO!$C$26))</f>
        <v>11.25</v>
      </c>
      <c r="AL462" s="38">
        <f>IFERROR(IF(M462&gt;0,(U462*CONFIGURACAO!$C$29)+(V462*CONFIGURACAO!$C$30),""),"")</f>
        <v>0</v>
      </c>
      <c r="AM462" s="38">
        <f>IF(W462=0,0,IF(CONFIGURACAO!$C$41="SIM",(IF(W462&gt;CONFIGURACAO!$C$41,CONFIGURACAO!$C$41*CONFIGURACAO!$C$31,W462*CONFIGURACAO!$C$31)),'PI AREA  P75'!W462*CONFIGURACAO!$C$31))</f>
        <v>0</v>
      </c>
      <c r="AN462" s="38">
        <f>IF(X462=0,0,IF(CONFIGURACAO!$C$39="SIM",(IF(X462&gt;CONFIGURACAO!$C$40,CONFIGURACAO!$C$40*CONFIGURACAO!$C$32,X462*CONFIGURACAO!$C$32)),'PI AREA  P75'!X462*CONFIGURACAO!$C$32))</f>
        <v>0</v>
      </c>
      <c r="AO462" s="38">
        <f>IFERROR(IF(M462&gt;0,(Y462*CONFIGURACAO!$C$33)+(Z462*CONFIGURACAO!$C$34)+(AA462*CONFIGURACAO!$C$35)+(AB462*CONFIGURACAO!$C$36),""),"")</f>
        <v>0</v>
      </c>
      <c r="AP462" s="38">
        <f>IF(AA462=0,0,IF(CONFIGURACAO!$C$46="SIM",(IF(AA462&gt;CONFIGURACAO!$C$47,CONFIGURACAO!$C$47*CONFIGURACAO!$C$35,AA462*CONFIGURACAO!$C$35)),'PI AREA  P75'!AA462*CONFIGURACAO!$C$35))</f>
        <v>0</v>
      </c>
      <c r="AQ462" s="38">
        <f>IF(AB462=0,0,IF(CONFIGURACAO!$C$44="SIM",(IF(AB462&gt;CONFIGURACAO!$C$45,CONFIGURACAO!$C$45*CONFIGURACAO!$C$36,AB462*CONFIGURACAO!$C$36)),'PI AREA  P75'!AB462*CONFIGURACAO!$C$36))</f>
        <v>0</v>
      </c>
      <c r="AR462" s="38">
        <f t="shared" si="182"/>
        <v>376.25</v>
      </c>
      <c r="AS462" s="68">
        <f>IF(AR462="","",$AR462-(($AS$2/CONFIGURACAO!$C$6)*$M462))</f>
        <v>76.25</v>
      </c>
      <c r="AT462" s="73">
        <f t="shared" si="166"/>
        <v>3</v>
      </c>
      <c r="AU462" s="75">
        <f>IF(AR462="","",$AR462-(($AU$2/CONFIGURACAO!$C$6)*$M462))</f>
        <v>-123.75</v>
      </c>
      <c r="AV462" s="76" t="str">
        <f t="shared" si="167"/>
        <v>NAO</v>
      </c>
      <c r="AW462" s="74">
        <f>IF(AR462="","",$AR462-(($AW$2/CONFIGURACAO!$C$6)*$M462))</f>
        <v>-323.75</v>
      </c>
      <c r="AX462" s="72" t="str">
        <f t="shared" si="168"/>
        <v>NAO</v>
      </c>
      <c r="AZ462" s="39">
        <f t="shared" si="169"/>
        <v>3.533013132010273E-2</v>
      </c>
      <c r="BA462" s="146">
        <f t="shared" si="170"/>
        <v>8.75</v>
      </c>
      <c r="BB462" s="146">
        <f t="shared" si="171"/>
        <v>709</v>
      </c>
      <c r="BC462" s="32">
        <f t="shared" si="172"/>
        <v>781</v>
      </c>
      <c r="BD462" s="148"/>
      <c r="BE462" s="40">
        <f t="shared" si="173"/>
        <v>5.5886736214605069E-2</v>
      </c>
      <c r="BF462" s="40">
        <f t="shared" si="174"/>
        <v>2.8935185185185182E-2</v>
      </c>
      <c r="BG462" s="40">
        <f t="shared" si="175"/>
        <v>2.5693730729701953E-2</v>
      </c>
      <c r="BH462" s="40">
        <f t="shared" si="176"/>
        <v>6.0630557801131774E-2</v>
      </c>
      <c r="BI462" s="40">
        <f t="shared" si="177"/>
        <v>0.18656716417910446</v>
      </c>
      <c r="BJ462" s="40">
        <f t="shared" si="178"/>
        <v>0</v>
      </c>
      <c r="BK462" s="40">
        <f t="shared" si="179"/>
        <v>0.3611556982343499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 s="4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</row>
    <row r="463" spans="1:134" s="32" customFormat="1" ht="17" thickBot="1" x14ac:dyDescent="0.25">
      <c r="A463" s="124" t="str">
        <f>CONFIGURACAO!$C$4</f>
        <v>AREA 21</v>
      </c>
      <c r="B463" s="125">
        <v>461</v>
      </c>
      <c r="C463" s="249" t="s">
        <v>302</v>
      </c>
      <c r="D463" s="126">
        <f t="shared" si="161"/>
        <v>6</v>
      </c>
      <c r="E463" s="250" t="s">
        <v>798</v>
      </c>
      <c r="F463" s="250">
        <v>1</v>
      </c>
      <c r="G463" s="250">
        <v>1</v>
      </c>
      <c r="H463" s="250">
        <v>1</v>
      </c>
      <c r="I463" s="250">
        <v>1</v>
      </c>
      <c r="J463" s="87"/>
      <c r="K463" s="94"/>
      <c r="L463" s="94"/>
      <c r="M463" s="154">
        <f t="shared" si="180"/>
        <v>4</v>
      </c>
      <c r="N463">
        <v>2.5</v>
      </c>
      <c r="O463">
        <v>2.75</v>
      </c>
      <c r="P463">
        <v>0.75</v>
      </c>
      <c r="Q463">
        <v>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s="139">
        <f t="shared" si="164"/>
        <v>5.25</v>
      </c>
      <c r="AD463" s="140">
        <f t="shared" si="165"/>
        <v>6</v>
      </c>
      <c r="AE463" s="141">
        <f t="shared" si="162"/>
        <v>0</v>
      </c>
      <c r="AF463" s="263">
        <f t="shared" si="163"/>
        <v>0</v>
      </c>
      <c r="AG463" s="265">
        <f t="shared" si="181"/>
        <v>5.25</v>
      </c>
      <c r="AI463" s="37">
        <f>IFERROR(IF(M463&gt;0,(N463*CONFIGURACAO!$C$20)+(O463*CONFIGURACAO!$C$21)+(P463*CONFIGURACAO!$C$22)+(Q463*CONFIGURACAO!$C$23)+(R463*CONFIGURACAO!$C$24),""),"")</f>
        <v>635</v>
      </c>
      <c r="AJ463" s="38">
        <f>IF(S463=0,0,IF(CONFIGURACAO!$C$15="SIM",(IF(S463&gt;CONFIGURACAO!$C$16,CONFIGURACAO!$C$16*CONFIGURACAO!$C$25,S463*CONFIGURACAO!$C$25)),'PI AREA  P75'!S463*CONFIGURACAO!$C$25))</f>
        <v>0</v>
      </c>
      <c r="AK463" s="38">
        <f>IF(T463=0,0,IF(CONFIGURACAO!$C$17="SIM",(IF(T463&gt;CONFIGURACAO!$C$18,CONFIGURACAO!$C$18*CONFIGURACAO!$C$26,T463*CONFIGURACAO!$C$26)),'PI AREA  P75'!T463*CONFIGURACAO!$C$26))</f>
        <v>0</v>
      </c>
      <c r="AL463" s="38">
        <f>IFERROR(IF(M463&gt;0,(U463*CONFIGURACAO!$C$29)+(V463*CONFIGURACAO!$C$30),""),"")</f>
        <v>0</v>
      </c>
      <c r="AM463" s="38">
        <f>IF(W463=0,0,IF(CONFIGURACAO!$C$41="SIM",(IF(W463&gt;CONFIGURACAO!$C$41,CONFIGURACAO!$C$41*CONFIGURACAO!$C$31,W463*CONFIGURACAO!$C$31)),'PI AREA  P75'!W463*CONFIGURACAO!$C$31))</f>
        <v>0</v>
      </c>
      <c r="AN463" s="38">
        <f>IF(X463=0,0,IF(CONFIGURACAO!$C$39="SIM",(IF(X463&gt;CONFIGURACAO!$C$40,CONFIGURACAO!$C$40*CONFIGURACAO!$C$32,X463*CONFIGURACAO!$C$32)),'PI AREA  P75'!X463*CONFIGURACAO!$C$32))</f>
        <v>0</v>
      </c>
      <c r="AO463" s="38">
        <f>IFERROR(IF(M463&gt;0,(Y463*CONFIGURACAO!$C$33)+(Z463*CONFIGURACAO!$C$34)+(AA463*CONFIGURACAO!$C$35)+(AB463*CONFIGURACAO!$C$36),""),"")</f>
        <v>0</v>
      </c>
      <c r="AP463" s="38">
        <f>IF(AA463=0,0,IF(CONFIGURACAO!$C$46="SIM",(IF(AA463&gt;CONFIGURACAO!$C$47,CONFIGURACAO!$C$47*CONFIGURACAO!$C$35,AA463*CONFIGURACAO!$C$35)),'PI AREA  P75'!AA463*CONFIGURACAO!$C$35))</f>
        <v>0</v>
      </c>
      <c r="AQ463" s="38">
        <f>IF(AB463=0,0,IF(CONFIGURACAO!$C$44="SIM",(IF(AB463&gt;CONFIGURACAO!$C$45,CONFIGURACAO!$C$45*CONFIGURACAO!$C$36,AB463*CONFIGURACAO!$C$36)),'PI AREA  P75'!AB463*CONFIGURACAO!$C$36))</f>
        <v>0</v>
      </c>
      <c r="AR463" s="38">
        <f t="shared" si="182"/>
        <v>635</v>
      </c>
      <c r="AS463" s="68">
        <f>IF(AR463="","",$AR463-(($AS$2/CONFIGURACAO!$C$6)*$M463))</f>
        <v>335</v>
      </c>
      <c r="AT463" s="73">
        <f t="shared" si="166"/>
        <v>3</v>
      </c>
      <c r="AU463" s="75">
        <f>IF(AR463="","",$AR463-(($AU$2/CONFIGURACAO!$C$6)*$M463))</f>
        <v>135</v>
      </c>
      <c r="AV463" s="76">
        <f t="shared" si="167"/>
        <v>4</v>
      </c>
      <c r="AW463" s="74">
        <f>IF(AR463="","",$AR463-(($AW$2/CONFIGURACAO!$C$6)*$M463))</f>
        <v>-65</v>
      </c>
      <c r="AX463" s="72" t="str">
        <f t="shared" si="168"/>
        <v>NAO</v>
      </c>
      <c r="AZ463" s="39">
        <f t="shared" si="169"/>
        <v>5.9626932593395972E-2</v>
      </c>
      <c r="BA463" s="146">
        <f t="shared" si="170"/>
        <v>9</v>
      </c>
      <c r="BB463" s="146">
        <f t="shared" si="171"/>
        <v>694</v>
      </c>
      <c r="BC463" s="32">
        <f t="shared" si="172"/>
        <v>605</v>
      </c>
      <c r="BD463" s="148"/>
      <c r="BE463" s="40">
        <f t="shared" si="173"/>
        <v>9.3144560357675113E-2</v>
      </c>
      <c r="BF463" s="40">
        <f t="shared" si="174"/>
        <v>0.10609567901234568</v>
      </c>
      <c r="BG463" s="40">
        <f t="shared" si="175"/>
        <v>1.9270298047276462E-2</v>
      </c>
      <c r="BH463" s="40">
        <f t="shared" si="176"/>
        <v>0.12126111560226355</v>
      </c>
      <c r="BI463" s="40">
        <f t="shared" si="177"/>
        <v>0</v>
      </c>
      <c r="BJ463" s="40">
        <f t="shared" si="178"/>
        <v>0</v>
      </c>
      <c r="BK463" s="40">
        <f t="shared" si="179"/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 s="42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</row>
    <row r="464" spans="1:134" s="32" customFormat="1" ht="17" thickBot="1" x14ac:dyDescent="0.25">
      <c r="A464" s="124" t="str">
        <f>CONFIGURACAO!$C$4</f>
        <v>AREA 21</v>
      </c>
      <c r="B464" s="125">
        <v>462</v>
      </c>
      <c r="C464" s="249" t="s">
        <v>302</v>
      </c>
      <c r="D464" s="126">
        <f t="shared" si="161"/>
        <v>7</v>
      </c>
      <c r="E464" s="250" t="s">
        <v>799</v>
      </c>
      <c r="F464" s="250">
        <v>1</v>
      </c>
      <c r="G464" s="250">
        <v>1</v>
      </c>
      <c r="H464" s="250">
        <v>1</v>
      </c>
      <c r="I464" s="250">
        <v>1</v>
      </c>
      <c r="J464" s="87"/>
      <c r="K464" s="94"/>
      <c r="L464" s="94"/>
      <c r="M464" s="154">
        <f t="shared" si="180"/>
        <v>4</v>
      </c>
      <c r="N464">
        <v>8</v>
      </c>
      <c r="O464">
        <v>11</v>
      </c>
      <c r="P464">
        <v>18.75</v>
      </c>
      <c r="Q464">
        <v>17.75</v>
      </c>
      <c r="R464">
        <v>5</v>
      </c>
      <c r="S464">
        <v>4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 s="139">
        <f t="shared" si="164"/>
        <v>19</v>
      </c>
      <c r="AD464" s="140">
        <f t="shared" si="165"/>
        <v>37.75</v>
      </c>
      <c r="AE464" s="141">
        <f t="shared" si="162"/>
        <v>0</v>
      </c>
      <c r="AF464" s="263">
        <f t="shared" si="163"/>
        <v>0</v>
      </c>
      <c r="AG464" s="265">
        <f t="shared" si="181"/>
        <v>19</v>
      </c>
      <c r="AI464" s="37">
        <f>IFERROR(IF(M464&gt;0,(N464*CONFIGURACAO!$C$20)+(O464*CONFIGURACAO!$C$21)+(P464*CONFIGURACAO!$C$22)+(Q464*CONFIGURACAO!$C$23)+(R464*CONFIGURACAO!$C$24),""),"")</f>
        <v>3615</v>
      </c>
      <c r="AJ464" s="38">
        <f>IF(S464=0,0,IF(CONFIGURACAO!$C$15="SIM",(IF(S464&gt;CONFIGURACAO!$C$16,CONFIGURACAO!$C$16*CONFIGURACAO!$C$25,S464*CONFIGURACAO!$C$25)),'PI AREA  P75'!S464*CONFIGURACAO!$C$25))</f>
        <v>40</v>
      </c>
      <c r="AK464" s="38">
        <f>IF(T464=0,0,IF(CONFIGURACAO!$C$17="SIM",(IF(T464&gt;CONFIGURACAO!$C$18,CONFIGURACAO!$C$18*CONFIGURACAO!$C$26,T464*CONFIGURACAO!$C$26)),'PI AREA  P75'!T464*CONFIGURACAO!$C$26))</f>
        <v>5</v>
      </c>
      <c r="AL464" s="38">
        <f>IFERROR(IF(M464&gt;0,(U464*CONFIGURACAO!$C$29)+(V464*CONFIGURACAO!$C$30),""),"")</f>
        <v>0</v>
      </c>
      <c r="AM464" s="38">
        <f>IF(W464=0,0,IF(CONFIGURACAO!$C$41="SIM",(IF(W464&gt;CONFIGURACAO!$C$41,CONFIGURACAO!$C$41*CONFIGURACAO!$C$31,W464*CONFIGURACAO!$C$31)),'PI AREA  P75'!W464*CONFIGURACAO!$C$31))</f>
        <v>0</v>
      </c>
      <c r="AN464" s="38">
        <f>IF(X464=0,0,IF(CONFIGURACAO!$C$39="SIM",(IF(X464&gt;CONFIGURACAO!$C$40,CONFIGURACAO!$C$40*CONFIGURACAO!$C$32,X464*CONFIGURACAO!$C$32)),'PI AREA  P75'!X464*CONFIGURACAO!$C$32))</f>
        <v>0</v>
      </c>
      <c r="AO464" s="38">
        <f>IFERROR(IF(M464&gt;0,(Y464*CONFIGURACAO!$C$33)+(Z464*CONFIGURACAO!$C$34)+(AA464*CONFIGURACAO!$C$35)+(AB464*CONFIGURACAO!$C$36),""),"")</f>
        <v>0</v>
      </c>
      <c r="AP464" s="38">
        <f>IF(AA464=0,0,IF(CONFIGURACAO!$C$46="SIM",(IF(AA464&gt;CONFIGURACAO!$C$47,CONFIGURACAO!$C$47*CONFIGURACAO!$C$35,AA464*CONFIGURACAO!$C$35)),'PI AREA  P75'!AA464*CONFIGURACAO!$C$35))</f>
        <v>0</v>
      </c>
      <c r="AQ464" s="38">
        <f>IF(AB464=0,0,IF(CONFIGURACAO!$C$44="SIM",(IF(AB464&gt;CONFIGURACAO!$C$45,CONFIGURACAO!$C$45*CONFIGURACAO!$C$36,AB464*CONFIGURACAO!$C$36)),'PI AREA  P75'!AB464*CONFIGURACAO!$C$36))</f>
        <v>0</v>
      </c>
      <c r="AR464" s="38">
        <f t="shared" si="182"/>
        <v>3660</v>
      </c>
      <c r="AS464" s="68">
        <f>IF(AR464="","",$AR464-(($AS$2/CONFIGURACAO!$C$6)*$M464))</f>
        <v>3360</v>
      </c>
      <c r="AT464" s="73">
        <f t="shared" si="166"/>
        <v>3</v>
      </c>
      <c r="AU464" s="75">
        <f>IF(AR464="","",$AR464-(($AU$2/CONFIGURACAO!$C$6)*$M464))</f>
        <v>3160</v>
      </c>
      <c r="AV464" s="76">
        <f t="shared" si="167"/>
        <v>4</v>
      </c>
      <c r="AW464" s="74">
        <f>IF(AR464="","",$AR464-(($AW$2/CONFIGURACAO!$C$6)*$M464))</f>
        <v>2960</v>
      </c>
      <c r="AX464" s="72">
        <f t="shared" si="168"/>
        <v>5</v>
      </c>
      <c r="AZ464" s="39">
        <f t="shared" si="169"/>
        <v>0.34367649337295941</v>
      </c>
      <c r="BA464" s="146">
        <f t="shared" si="170"/>
        <v>65.5</v>
      </c>
      <c r="BB464" s="146">
        <f t="shared" si="171"/>
        <v>14</v>
      </c>
      <c r="BC464" s="32">
        <f t="shared" si="172"/>
        <v>30</v>
      </c>
      <c r="BD464" s="148"/>
      <c r="BE464" s="40">
        <f t="shared" si="173"/>
        <v>0.29806259314456035</v>
      </c>
      <c r="BF464" s="40">
        <f t="shared" si="174"/>
        <v>0.42438271604938271</v>
      </c>
      <c r="BG464" s="40">
        <f t="shared" si="175"/>
        <v>0.48175745118191166</v>
      </c>
      <c r="BH464" s="40">
        <f t="shared" si="176"/>
        <v>0.71746160064672604</v>
      </c>
      <c r="BI464" s="40">
        <f t="shared" si="177"/>
        <v>0.53304904051172708</v>
      </c>
      <c r="BJ464" s="40">
        <f t="shared" si="178"/>
        <v>0.36968576709796674</v>
      </c>
      <c r="BK464" s="40">
        <f t="shared" si="179"/>
        <v>0.16051364365971107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 s="42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</row>
    <row r="465" spans="1:134" s="32" customFormat="1" ht="17" thickBot="1" x14ac:dyDescent="0.25">
      <c r="A465" s="124" t="str">
        <f>CONFIGURACAO!$C$4</f>
        <v>AREA 21</v>
      </c>
      <c r="B465" s="125">
        <v>463</v>
      </c>
      <c r="C465" s="249" t="s">
        <v>302</v>
      </c>
      <c r="D465" s="126">
        <f t="shared" si="161"/>
        <v>8</v>
      </c>
      <c r="E465" s="250" t="s">
        <v>800</v>
      </c>
      <c r="F465" s="250">
        <v>1</v>
      </c>
      <c r="G465" s="250">
        <v>1</v>
      </c>
      <c r="H465" s="250">
        <v>1</v>
      </c>
      <c r="I465" s="250">
        <v>1</v>
      </c>
      <c r="J465" s="87"/>
      <c r="K465" s="94"/>
      <c r="L465" s="94"/>
      <c r="M465" s="154">
        <f t="shared" si="180"/>
        <v>4</v>
      </c>
      <c r="N465">
        <v>6.75</v>
      </c>
      <c r="O465">
        <v>23</v>
      </c>
      <c r="P465">
        <v>17.25</v>
      </c>
      <c r="Q465">
        <v>6.75</v>
      </c>
      <c r="R465">
        <v>3</v>
      </c>
      <c r="S465">
        <v>3.75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 s="139">
        <f t="shared" si="164"/>
        <v>29.75</v>
      </c>
      <c r="AD465" s="140">
        <f t="shared" si="165"/>
        <v>47</v>
      </c>
      <c r="AE465" s="141">
        <f t="shared" si="162"/>
        <v>0</v>
      </c>
      <c r="AF465" s="263">
        <f t="shared" si="163"/>
        <v>0</v>
      </c>
      <c r="AG465" s="265">
        <f t="shared" si="181"/>
        <v>29.75</v>
      </c>
      <c r="AI465" s="37">
        <f>IFERROR(IF(M465&gt;0,(N465*CONFIGURACAO!$C$20)+(O465*CONFIGURACAO!$C$21)+(P465*CONFIGURACAO!$C$22)+(Q465*CONFIGURACAO!$C$23)+(R465*CONFIGURACAO!$C$24),""),"")</f>
        <v>3880</v>
      </c>
      <c r="AJ465" s="38">
        <f>IF(S465=0,0,IF(CONFIGURACAO!$C$15="SIM",(IF(S465&gt;CONFIGURACAO!$C$16,CONFIGURACAO!$C$16*CONFIGURACAO!$C$25,S465*CONFIGURACAO!$C$25)),'PI AREA  P75'!S465*CONFIGURACAO!$C$25))</f>
        <v>37.5</v>
      </c>
      <c r="AK465" s="38">
        <f>IF(T465=0,0,IF(CONFIGURACAO!$C$17="SIM",(IF(T465&gt;CONFIGURACAO!$C$18,CONFIGURACAO!$C$18*CONFIGURACAO!$C$26,T465*CONFIGURACAO!$C$26)),'PI AREA  P75'!T465*CONFIGURACAO!$C$26))</f>
        <v>0</v>
      </c>
      <c r="AL465" s="38">
        <f>IFERROR(IF(M465&gt;0,(U465*CONFIGURACAO!$C$29)+(V465*CONFIGURACAO!$C$30),""),"")</f>
        <v>0</v>
      </c>
      <c r="AM465" s="38">
        <f>IF(W465=0,0,IF(CONFIGURACAO!$C$41="SIM",(IF(W465&gt;CONFIGURACAO!$C$41,CONFIGURACAO!$C$41*CONFIGURACAO!$C$31,W465*CONFIGURACAO!$C$31)),'PI AREA  P75'!W465*CONFIGURACAO!$C$31))</f>
        <v>0</v>
      </c>
      <c r="AN465" s="38">
        <f>IF(X465=0,0,IF(CONFIGURACAO!$C$39="SIM",(IF(X465&gt;CONFIGURACAO!$C$40,CONFIGURACAO!$C$40*CONFIGURACAO!$C$32,X465*CONFIGURACAO!$C$32)),'PI AREA  P75'!X465*CONFIGURACAO!$C$32))</f>
        <v>0</v>
      </c>
      <c r="AO465" s="38">
        <f>IFERROR(IF(M465&gt;0,(Y465*CONFIGURACAO!$C$33)+(Z465*CONFIGURACAO!$C$34)+(AA465*CONFIGURACAO!$C$35)+(AB465*CONFIGURACAO!$C$36),""),"")</f>
        <v>0</v>
      </c>
      <c r="AP465" s="38">
        <f>IF(AA465=0,0,IF(CONFIGURACAO!$C$46="SIM",(IF(AA465&gt;CONFIGURACAO!$C$47,CONFIGURACAO!$C$47*CONFIGURACAO!$C$35,AA465*CONFIGURACAO!$C$35)),'PI AREA  P75'!AA465*CONFIGURACAO!$C$35))</f>
        <v>0</v>
      </c>
      <c r="AQ465" s="38">
        <f>IF(AB465=0,0,IF(CONFIGURACAO!$C$44="SIM",(IF(AB465&gt;CONFIGURACAO!$C$45,CONFIGURACAO!$C$45*CONFIGURACAO!$C$36,AB465*CONFIGURACAO!$C$36)),'PI AREA  P75'!AB465*CONFIGURACAO!$C$36))</f>
        <v>0</v>
      </c>
      <c r="AR465" s="38">
        <f t="shared" si="182"/>
        <v>3917.5</v>
      </c>
      <c r="AS465" s="68">
        <f>IF(AR465="","",$AR465-(($AS$2/CONFIGURACAO!$C$6)*$M465))</f>
        <v>3617.5</v>
      </c>
      <c r="AT465" s="73">
        <f t="shared" si="166"/>
        <v>3</v>
      </c>
      <c r="AU465" s="75">
        <f>IF(AR465="","",$AR465-(($AU$2/CONFIGURACAO!$C$6)*$M465))</f>
        <v>3417.5</v>
      </c>
      <c r="AV465" s="76">
        <f t="shared" si="167"/>
        <v>4</v>
      </c>
      <c r="AW465" s="74">
        <f>IF(AR465="","",$AR465-(($AW$2/CONFIGURACAO!$C$6)*$M465))</f>
        <v>3217.5</v>
      </c>
      <c r="AX465" s="72">
        <f t="shared" si="168"/>
        <v>5</v>
      </c>
      <c r="AZ465" s="39">
        <f t="shared" si="169"/>
        <v>0.36785591879469087</v>
      </c>
      <c r="BA465" s="146">
        <f t="shared" si="170"/>
        <v>60.5</v>
      </c>
      <c r="BB465" s="146">
        <f t="shared" si="171"/>
        <v>17</v>
      </c>
      <c r="BC465" s="32">
        <f t="shared" si="172"/>
        <v>20</v>
      </c>
      <c r="BD465" s="148"/>
      <c r="BE465" s="40">
        <f t="shared" si="173"/>
        <v>0.25149031296572277</v>
      </c>
      <c r="BF465" s="40">
        <f t="shared" si="174"/>
        <v>0.88734567901234562</v>
      </c>
      <c r="BG465" s="40">
        <f t="shared" si="175"/>
        <v>0.44321685508735864</v>
      </c>
      <c r="BH465" s="40">
        <f t="shared" si="176"/>
        <v>0.27283751010509294</v>
      </c>
      <c r="BI465" s="40">
        <f t="shared" si="177"/>
        <v>0.31982942430703626</v>
      </c>
      <c r="BJ465" s="40">
        <f t="shared" si="178"/>
        <v>0.34658040665434381</v>
      </c>
      <c r="BK465" s="40">
        <f t="shared" si="179"/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 s="42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</row>
    <row r="466" spans="1:134" s="32" customFormat="1" ht="17" thickBot="1" x14ac:dyDescent="0.25">
      <c r="A466" s="124" t="str">
        <f>CONFIGURACAO!$C$4</f>
        <v>AREA 21</v>
      </c>
      <c r="B466" s="125">
        <v>464</v>
      </c>
      <c r="C466" s="249" t="s">
        <v>302</v>
      </c>
      <c r="D466" s="126">
        <f t="shared" si="161"/>
        <v>9</v>
      </c>
      <c r="E466" s="250" t="s">
        <v>801</v>
      </c>
      <c r="F466" s="250">
        <v>1</v>
      </c>
      <c r="G466" s="250">
        <v>1</v>
      </c>
      <c r="H466" s="250">
        <v>1</v>
      </c>
      <c r="I466" s="250">
        <v>1</v>
      </c>
      <c r="J466" s="87"/>
      <c r="K466" s="94"/>
      <c r="L466" s="94"/>
      <c r="M466" s="154">
        <f t="shared" si="180"/>
        <v>4</v>
      </c>
      <c r="N466">
        <v>7.5</v>
      </c>
      <c r="O466">
        <v>1.5</v>
      </c>
      <c r="P466">
        <v>0.75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 s="139">
        <f t="shared" si="164"/>
        <v>9</v>
      </c>
      <c r="AD466" s="140">
        <f t="shared" si="165"/>
        <v>9.75</v>
      </c>
      <c r="AE466" s="141">
        <f t="shared" si="162"/>
        <v>0</v>
      </c>
      <c r="AF466" s="263">
        <f t="shared" si="163"/>
        <v>0</v>
      </c>
      <c r="AG466" s="265">
        <f t="shared" si="181"/>
        <v>9</v>
      </c>
      <c r="AI466" s="37">
        <f>IFERROR(IF(M466&gt;0,(N466*CONFIGURACAO!$C$20)+(O466*CONFIGURACAO!$C$21)+(P466*CONFIGURACAO!$C$22)+(Q466*CONFIGURACAO!$C$23)+(R466*CONFIGURACAO!$C$24),""),"")</f>
        <v>955</v>
      </c>
      <c r="AJ466" s="38">
        <f>IF(S466=0,0,IF(CONFIGURACAO!$C$15="SIM",(IF(S466&gt;CONFIGURACAO!$C$16,CONFIGURACAO!$C$16*CONFIGURACAO!$C$25,S466*CONFIGURACAO!$C$25)),'PI AREA  P75'!S466*CONFIGURACAO!$C$25))</f>
        <v>0</v>
      </c>
      <c r="AK466" s="38">
        <f>IF(T466=0,0,IF(CONFIGURACAO!$C$17="SIM",(IF(T466&gt;CONFIGURACAO!$C$18,CONFIGURACAO!$C$18*CONFIGURACAO!$C$26,T466*CONFIGURACAO!$C$26)),'PI AREA  P75'!T466*CONFIGURACAO!$C$26))</f>
        <v>0</v>
      </c>
      <c r="AL466" s="38">
        <f>IFERROR(IF(M466&gt;0,(U466*CONFIGURACAO!$C$29)+(V466*CONFIGURACAO!$C$30),""),"")</f>
        <v>0</v>
      </c>
      <c r="AM466" s="38">
        <f>IF(W466=0,0,IF(CONFIGURACAO!$C$41="SIM",(IF(W466&gt;CONFIGURACAO!$C$41,CONFIGURACAO!$C$41*CONFIGURACAO!$C$31,W466*CONFIGURACAO!$C$31)),'PI AREA  P75'!W466*CONFIGURACAO!$C$31))</f>
        <v>0</v>
      </c>
      <c r="AN466" s="38">
        <f>IF(X466=0,0,IF(CONFIGURACAO!$C$39="SIM",(IF(X466&gt;CONFIGURACAO!$C$40,CONFIGURACAO!$C$40*CONFIGURACAO!$C$32,X466*CONFIGURACAO!$C$32)),'PI AREA  P75'!X466*CONFIGURACAO!$C$32))</f>
        <v>0</v>
      </c>
      <c r="AO466" s="38">
        <f>IFERROR(IF(M466&gt;0,(Y466*CONFIGURACAO!$C$33)+(Z466*CONFIGURACAO!$C$34)+(AA466*CONFIGURACAO!$C$35)+(AB466*CONFIGURACAO!$C$36),""),"")</f>
        <v>0</v>
      </c>
      <c r="AP466" s="38">
        <f>IF(AA466=0,0,IF(CONFIGURACAO!$C$46="SIM",(IF(AA466&gt;CONFIGURACAO!$C$47,CONFIGURACAO!$C$47*CONFIGURACAO!$C$35,AA466*CONFIGURACAO!$C$35)),'PI AREA  P75'!AA466*CONFIGURACAO!$C$35))</f>
        <v>0</v>
      </c>
      <c r="AQ466" s="38">
        <f>IF(AB466=0,0,IF(CONFIGURACAO!$C$44="SIM",(IF(AB466&gt;CONFIGURACAO!$C$45,CONFIGURACAO!$C$45*CONFIGURACAO!$C$36,AB466*CONFIGURACAO!$C$36)),'PI AREA  P75'!AB466*CONFIGURACAO!$C$36))</f>
        <v>0</v>
      </c>
      <c r="AR466" s="38">
        <f t="shared" si="182"/>
        <v>955</v>
      </c>
      <c r="AS466" s="68">
        <f>IF(AR466="","",$AR466-(($AS$2/CONFIGURACAO!$C$6)*$M466))</f>
        <v>655</v>
      </c>
      <c r="AT466" s="73">
        <f t="shared" si="166"/>
        <v>3</v>
      </c>
      <c r="AU466" s="75">
        <f>IF(AR466="","",$AR466-(($AU$2/CONFIGURACAO!$C$6)*$M466))</f>
        <v>455</v>
      </c>
      <c r="AV466" s="76">
        <f t="shared" si="167"/>
        <v>4</v>
      </c>
      <c r="AW466" s="74">
        <f>IF(AR466="","",$AR466-(($AW$2/CONFIGURACAO!$C$6)*$M466))</f>
        <v>255</v>
      </c>
      <c r="AX466" s="72">
        <f t="shared" si="168"/>
        <v>5</v>
      </c>
      <c r="AZ466" s="39">
        <f t="shared" si="169"/>
        <v>8.9675150593217554E-2</v>
      </c>
      <c r="BA466" s="146">
        <f t="shared" si="170"/>
        <v>10.75</v>
      </c>
      <c r="BB466" s="146">
        <f t="shared" si="171"/>
        <v>639</v>
      </c>
      <c r="BC466" s="32">
        <f t="shared" si="172"/>
        <v>415</v>
      </c>
      <c r="BD466" s="148"/>
      <c r="BE466" s="40">
        <f t="shared" si="173"/>
        <v>0.27943368107302535</v>
      </c>
      <c r="BF466" s="40">
        <f t="shared" si="174"/>
        <v>5.7870370370370364E-2</v>
      </c>
      <c r="BG466" s="40">
        <f t="shared" si="175"/>
        <v>1.9270298047276462E-2</v>
      </c>
      <c r="BH466" s="40">
        <f t="shared" si="176"/>
        <v>4.042037186742118E-2</v>
      </c>
      <c r="BI466" s="40">
        <f t="shared" si="177"/>
        <v>0</v>
      </c>
      <c r="BJ466" s="40">
        <f t="shared" si="178"/>
        <v>0</v>
      </c>
      <c r="BK466" s="40">
        <f t="shared" si="179"/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 s="42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</row>
    <row r="467" spans="1:134" s="32" customFormat="1" ht="17" thickBot="1" x14ac:dyDescent="0.25">
      <c r="A467" s="124" t="str">
        <f>CONFIGURACAO!$C$4</f>
        <v>AREA 21</v>
      </c>
      <c r="B467" s="125">
        <v>465</v>
      </c>
      <c r="C467" s="249" t="s">
        <v>302</v>
      </c>
      <c r="D467" s="126">
        <f t="shared" si="161"/>
        <v>10</v>
      </c>
      <c r="E467" s="250" t="s">
        <v>802</v>
      </c>
      <c r="F467" s="250">
        <v>1</v>
      </c>
      <c r="G467" s="250">
        <v>1</v>
      </c>
      <c r="H467" s="250">
        <v>1</v>
      </c>
      <c r="I467" s="250">
        <v>1</v>
      </c>
      <c r="J467" s="87"/>
      <c r="K467" s="94"/>
      <c r="L467" s="94"/>
      <c r="M467" s="154">
        <f t="shared" si="180"/>
        <v>4</v>
      </c>
      <c r="N467">
        <v>0.75</v>
      </c>
      <c r="O467">
        <v>3.75</v>
      </c>
      <c r="P467">
        <v>6</v>
      </c>
      <c r="Q467">
        <v>9.5</v>
      </c>
      <c r="R467">
        <v>6.75</v>
      </c>
      <c r="S467">
        <v>6.25</v>
      </c>
      <c r="T467">
        <v>1.5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 s="139">
        <f t="shared" si="164"/>
        <v>4.5</v>
      </c>
      <c r="AD467" s="140">
        <f t="shared" si="165"/>
        <v>10.5</v>
      </c>
      <c r="AE467" s="141">
        <f t="shared" si="162"/>
        <v>0</v>
      </c>
      <c r="AF467" s="263">
        <f t="shared" si="163"/>
        <v>0</v>
      </c>
      <c r="AG467" s="265">
        <f t="shared" si="181"/>
        <v>4.5</v>
      </c>
      <c r="AI467" s="37">
        <f>IFERROR(IF(M467&gt;0,(N467*CONFIGURACAO!$C$20)+(O467*CONFIGURACAO!$C$21)+(P467*CONFIGURACAO!$C$22)+(Q467*CONFIGURACAO!$C$23)+(R467*CONFIGURACAO!$C$24),""),"")</f>
        <v>1250</v>
      </c>
      <c r="AJ467" s="38">
        <f>IF(S467=0,0,IF(CONFIGURACAO!$C$15="SIM",(IF(S467&gt;CONFIGURACAO!$C$16,CONFIGURACAO!$C$16*CONFIGURACAO!$C$25,S467*CONFIGURACAO!$C$25)),'PI AREA  P75'!S467*CONFIGURACAO!$C$25))</f>
        <v>40</v>
      </c>
      <c r="AK467" s="38">
        <f>IF(T467=0,0,IF(CONFIGURACAO!$C$17="SIM",(IF(T467&gt;CONFIGURACAO!$C$18,CONFIGURACAO!$C$18*CONFIGURACAO!$C$26,T467*CONFIGURACAO!$C$26)),'PI AREA  P75'!T467*CONFIGURACAO!$C$26))</f>
        <v>7.5</v>
      </c>
      <c r="AL467" s="38">
        <f>IFERROR(IF(M467&gt;0,(U467*CONFIGURACAO!$C$29)+(V467*CONFIGURACAO!$C$30),""),"")</f>
        <v>0</v>
      </c>
      <c r="AM467" s="38">
        <f>IF(W467=0,0,IF(CONFIGURACAO!$C$41="SIM",(IF(W467&gt;CONFIGURACAO!$C$41,CONFIGURACAO!$C$41*CONFIGURACAO!$C$31,W467*CONFIGURACAO!$C$31)),'PI AREA  P75'!W467*CONFIGURACAO!$C$31))</f>
        <v>50</v>
      </c>
      <c r="AN467" s="38">
        <f>IF(X467=0,0,IF(CONFIGURACAO!$C$39="SIM",(IF(X467&gt;CONFIGURACAO!$C$40,CONFIGURACAO!$C$40*CONFIGURACAO!$C$32,X467*CONFIGURACAO!$C$32)),'PI AREA  P75'!X467*CONFIGURACAO!$C$32))</f>
        <v>0</v>
      </c>
      <c r="AO467" s="38">
        <f>IFERROR(IF(M467&gt;0,(Y467*CONFIGURACAO!$C$33)+(Z467*CONFIGURACAO!$C$34)+(AA467*CONFIGURACAO!$C$35)+(AB467*CONFIGURACAO!$C$36),""),"")</f>
        <v>0</v>
      </c>
      <c r="AP467" s="38">
        <f>IF(AA467=0,0,IF(CONFIGURACAO!$C$46="SIM",(IF(AA467&gt;CONFIGURACAO!$C$47,CONFIGURACAO!$C$47*CONFIGURACAO!$C$35,AA467*CONFIGURACAO!$C$35)),'PI AREA  P75'!AA467*CONFIGURACAO!$C$35))</f>
        <v>0</v>
      </c>
      <c r="AQ467" s="38">
        <f>IF(AB467=0,0,IF(CONFIGURACAO!$C$44="SIM",(IF(AB467&gt;CONFIGURACAO!$C$45,CONFIGURACAO!$C$45*CONFIGURACAO!$C$36,AB467*CONFIGURACAO!$C$36)),'PI AREA  P75'!AB467*CONFIGURACAO!$C$36))</f>
        <v>0</v>
      </c>
      <c r="AR467" s="38">
        <f t="shared" si="182"/>
        <v>1347.5</v>
      </c>
      <c r="AS467" s="68">
        <f>IF(AR467="","",$AR467-(($AS$2/CONFIGURACAO!$C$6)*$M467))</f>
        <v>1047.5</v>
      </c>
      <c r="AT467" s="73">
        <f t="shared" si="166"/>
        <v>3</v>
      </c>
      <c r="AU467" s="75">
        <f>IF(AR467="","",$AR467-(($AU$2/CONFIGURACAO!$C$6)*$M467))</f>
        <v>847.5</v>
      </c>
      <c r="AV467" s="76">
        <f t="shared" si="167"/>
        <v>4</v>
      </c>
      <c r="AW467" s="74">
        <f>IF(AR467="","",$AR467-(($AW$2/CONFIGURACAO!$C$6)*$M467))</f>
        <v>647.5</v>
      </c>
      <c r="AX467" s="72">
        <f t="shared" si="168"/>
        <v>5</v>
      </c>
      <c r="AZ467" s="39">
        <f t="shared" si="169"/>
        <v>0.12653116798362374</v>
      </c>
      <c r="BA467" s="146">
        <f t="shared" si="170"/>
        <v>35.5</v>
      </c>
      <c r="BB467" s="146">
        <f t="shared" si="171"/>
        <v>98</v>
      </c>
      <c r="BC467" s="32">
        <f t="shared" si="172"/>
        <v>247</v>
      </c>
      <c r="BD467" s="148"/>
      <c r="BE467" s="40">
        <f t="shared" si="173"/>
        <v>2.7943368107302535E-2</v>
      </c>
      <c r="BF467" s="40">
        <f t="shared" si="174"/>
        <v>0.14467592592592593</v>
      </c>
      <c r="BG467" s="40">
        <f t="shared" si="175"/>
        <v>0.1541623843782117</v>
      </c>
      <c r="BH467" s="40">
        <f t="shared" si="176"/>
        <v>0.38399353274050119</v>
      </c>
      <c r="BI467" s="40">
        <f t="shared" si="177"/>
        <v>0.71961620469083154</v>
      </c>
      <c r="BJ467" s="40">
        <f t="shared" si="178"/>
        <v>0.577634011090573</v>
      </c>
      <c r="BK467" s="40">
        <f t="shared" si="179"/>
        <v>0.2407704654895666</v>
      </c>
      <c r="BL467">
        <v>0</v>
      </c>
      <c r="BM467">
        <v>0</v>
      </c>
      <c r="BN467">
        <v>1</v>
      </c>
      <c r="BO467">
        <v>0</v>
      </c>
      <c r="BP467">
        <v>0</v>
      </c>
      <c r="BQ467">
        <v>0</v>
      </c>
      <c r="BR467">
        <v>0</v>
      </c>
      <c r="BS467">
        <v>0</v>
      </c>
      <c r="BT467" s="42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</row>
    <row r="468" spans="1:134" s="32" customFormat="1" ht="17" thickBot="1" x14ac:dyDescent="0.25">
      <c r="A468" s="124" t="str">
        <f>CONFIGURACAO!$C$4</f>
        <v>AREA 21</v>
      </c>
      <c r="B468" s="125">
        <v>466</v>
      </c>
      <c r="C468" s="249" t="s">
        <v>302</v>
      </c>
      <c r="D468" s="126">
        <f t="shared" si="161"/>
        <v>11</v>
      </c>
      <c r="E468" s="250" t="s">
        <v>803</v>
      </c>
      <c r="F468" s="250">
        <v>1</v>
      </c>
      <c r="G468" s="250">
        <v>1</v>
      </c>
      <c r="H468" s="250">
        <v>1</v>
      </c>
      <c r="I468" s="250">
        <v>1</v>
      </c>
      <c r="J468" s="87"/>
      <c r="K468" s="94"/>
      <c r="L468" s="94"/>
      <c r="M468" s="154">
        <f t="shared" si="180"/>
        <v>4</v>
      </c>
      <c r="N468">
        <v>1.5</v>
      </c>
      <c r="O468">
        <v>1.5</v>
      </c>
      <c r="P468">
        <v>1.5</v>
      </c>
      <c r="Q468">
        <v>3</v>
      </c>
      <c r="R468">
        <v>0.75</v>
      </c>
      <c r="S468">
        <v>0.75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 s="139">
        <f t="shared" si="164"/>
        <v>3</v>
      </c>
      <c r="AD468" s="140">
        <f t="shared" si="165"/>
        <v>4.5</v>
      </c>
      <c r="AE468" s="141">
        <f t="shared" si="162"/>
        <v>0</v>
      </c>
      <c r="AF468" s="263">
        <f t="shared" si="163"/>
        <v>0</v>
      </c>
      <c r="AG468" s="265">
        <f t="shared" si="181"/>
        <v>3</v>
      </c>
      <c r="AI468" s="37">
        <f>IFERROR(IF(M468&gt;0,(N468*CONFIGURACAO!$C$20)+(O468*CONFIGURACAO!$C$21)+(P468*CONFIGURACAO!$C$22)+(Q468*CONFIGURACAO!$C$23)+(R468*CONFIGURACAO!$C$24),""),"")</f>
        <v>495</v>
      </c>
      <c r="AJ468" s="38">
        <f>IF(S468=0,0,IF(CONFIGURACAO!$C$15="SIM",(IF(S468&gt;CONFIGURACAO!$C$16,CONFIGURACAO!$C$16*CONFIGURACAO!$C$25,S468*CONFIGURACAO!$C$25)),'PI AREA  P75'!S468*CONFIGURACAO!$C$25))</f>
        <v>7.5</v>
      </c>
      <c r="AK468" s="38">
        <f>IF(T468=0,0,IF(CONFIGURACAO!$C$17="SIM",(IF(T468&gt;CONFIGURACAO!$C$18,CONFIGURACAO!$C$18*CONFIGURACAO!$C$26,T468*CONFIGURACAO!$C$26)),'PI AREA  P75'!T468*CONFIGURACAO!$C$26))</f>
        <v>0</v>
      </c>
      <c r="AL468" s="38">
        <f>IFERROR(IF(M468&gt;0,(U468*CONFIGURACAO!$C$29)+(V468*CONFIGURACAO!$C$30),""),"")</f>
        <v>0</v>
      </c>
      <c r="AM468" s="38">
        <f>IF(W468=0,0,IF(CONFIGURACAO!$C$41="SIM",(IF(W468&gt;CONFIGURACAO!$C$41,CONFIGURACAO!$C$41*CONFIGURACAO!$C$31,W468*CONFIGURACAO!$C$31)),'PI AREA  P75'!W468*CONFIGURACAO!$C$31))</f>
        <v>0</v>
      </c>
      <c r="AN468" s="38">
        <f>IF(X468=0,0,IF(CONFIGURACAO!$C$39="SIM",(IF(X468&gt;CONFIGURACAO!$C$40,CONFIGURACAO!$C$40*CONFIGURACAO!$C$32,X468*CONFIGURACAO!$C$32)),'PI AREA  P75'!X468*CONFIGURACAO!$C$32))</f>
        <v>0</v>
      </c>
      <c r="AO468" s="38">
        <f>IFERROR(IF(M468&gt;0,(Y468*CONFIGURACAO!$C$33)+(Z468*CONFIGURACAO!$C$34)+(AA468*CONFIGURACAO!$C$35)+(AB468*CONFIGURACAO!$C$36),""),"")</f>
        <v>0</v>
      </c>
      <c r="AP468" s="38">
        <f>IF(AA468=0,0,IF(CONFIGURACAO!$C$46="SIM",(IF(AA468&gt;CONFIGURACAO!$C$47,CONFIGURACAO!$C$47*CONFIGURACAO!$C$35,AA468*CONFIGURACAO!$C$35)),'PI AREA  P75'!AA468*CONFIGURACAO!$C$35))</f>
        <v>0</v>
      </c>
      <c r="AQ468" s="38">
        <f>IF(AB468=0,0,IF(CONFIGURACAO!$C$44="SIM",(IF(AB468&gt;CONFIGURACAO!$C$45,CONFIGURACAO!$C$45*CONFIGURACAO!$C$36,AB468*CONFIGURACAO!$C$36)),'PI AREA  P75'!AB468*CONFIGURACAO!$C$36))</f>
        <v>0</v>
      </c>
      <c r="AR468" s="38">
        <f t="shared" si="182"/>
        <v>502.5</v>
      </c>
      <c r="AS468" s="68">
        <f>IF(AR468="","",$AR468-(($AS$2/CONFIGURACAO!$C$6)*$M468))</f>
        <v>202.5</v>
      </c>
      <c r="AT468" s="73">
        <f t="shared" si="166"/>
        <v>3</v>
      </c>
      <c r="AU468" s="75">
        <f>IF(AR468="","",$AR468-(($AU$2/CONFIGURACAO!$C$6)*$M468))</f>
        <v>2.5</v>
      </c>
      <c r="AV468" s="76">
        <f t="shared" si="167"/>
        <v>4</v>
      </c>
      <c r="AW468" s="74">
        <f>IF(AR468="","",$AR468-(($AW$2/CONFIGURACAO!$C$6)*$M468))</f>
        <v>-197.5</v>
      </c>
      <c r="AX468" s="72" t="str">
        <f t="shared" si="168"/>
        <v>NAO</v>
      </c>
      <c r="AZ468" s="39">
        <f t="shared" si="169"/>
        <v>4.7185092327844839E-2</v>
      </c>
      <c r="BA468" s="146">
        <f t="shared" si="170"/>
        <v>9</v>
      </c>
      <c r="BB468" s="146">
        <f t="shared" si="171"/>
        <v>694</v>
      </c>
      <c r="BC468" s="32">
        <f t="shared" si="172"/>
        <v>688</v>
      </c>
      <c r="BD468" s="148"/>
      <c r="BE468" s="40">
        <f t="shared" si="173"/>
        <v>5.5886736214605069E-2</v>
      </c>
      <c r="BF468" s="40">
        <f t="shared" si="174"/>
        <v>5.7870370370370364E-2</v>
      </c>
      <c r="BG468" s="40">
        <f t="shared" si="175"/>
        <v>3.8540596094552924E-2</v>
      </c>
      <c r="BH468" s="40">
        <f t="shared" si="176"/>
        <v>0.12126111560226355</v>
      </c>
      <c r="BI468" s="40">
        <f t="shared" si="177"/>
        <v>7.9957356076759065E-2</v>
      </c>
      <c r="BJ468" s="40">
        <f t="shared" si="178"/>
        <v>6.9316081330868765E-2</v>
      </c>
      <c r="BK468" s="40">
        <f t="shared" si="179"/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 s="42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</row>
    <row r="469" spans="1:134" s="32" customFormat="1" ht="17" thickBot="1" x14ac:dyDescent="0.25">
      <c r="A469" s="124" t="str">
        <f>CONFIGURACAO!$C$4</f>
        <v>AREA 21</v>
      </c>
      <c r="B469" s="125">
        <v>467</v>
      </c>
      <c r="C469" s="249" t="s">
        <v>302</v>
      </c>
      <c r="D469" s="126">
        <f t="shared" si="161"/>
        <v>12</v>
      </c>
      <c r="E469" s="250" t="s">
        <v>804</v>
      </c>
      <c r="F469" s="250">
        <v>1</v>
      </c>
      <c r="G469" s="250">
        <v>1</v>
      </c>
      <c r="H469" s="250">
        <v>1</v>
      </c>
      <c r="I469" s="250">
        <v>1</v>
      </c>
      <c r="J469" s="87"/>
      <c r="K469" s="94"/>
      <c r="L469" s="94"/>
      <c r="M469" s="154">
        <f t="shared" si="180"/>
        <v>4</v>
      </c>
      <c r="N469">
        <v>6.5</v>
      </c>
      <c r="O469">
        <v>0.75</v>
      </c>
      <c r="P469">
        <v>4.5</v>
      </c>
      <c r="Q469">
        <v>2.25</v>
      </c>
      <c r="R469">
        <v>0.75</v>
      </c>
      <c r="S469">
        <v>0</v>
      </c>
      <c r="T469">
        <v>1.75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 s="139">
        <f t="shared" si="164"/>
        <v>7.25</v>
      </c>
      <c r="AD469" s="140">
        <f t="shared" si="165"/>
        <v>11.75</v>
      </c>
      <c r="AE469" s="141">
        <f t="shared" si="162"/>
        <v>0</v>
      </c>
      <c r="AF469" s="263">
        <f t="shared" si="163"/>
        <v>0</v>
      </c>
      <c r="AG469" s="265">
        <f t="shared" si="181"/>
        <v>7.25</v>
      </c>
      <c r="AI469" s="37">
        <f>IFERROR(IF(M469&gt;0,(N469*CONFIGURACAO!$C$20)+(O469*CONFIGURACAO!$C$21)+(P469*CONFIGURACAO!$C$22)+(Q469*CONFIGURACAO!$C$23)+(R469*CONFIGURACAO!$C$24),""),"")</f>
        <v>1085</v>
      </c>
      <c r="AJ469" s="38">
        <f>IF(S469=0,0,IF(CONFIGURACAO!$C$15="SIM",(IF(S469&gt;CONFIGURACAO!$C$16,CONFIGURACAO!$C$16*CONFIGURACAO!$C$25,S469*CONFIGURACAO!$C$25)),'PI AREA  P75'!S469*CONFIGURACAO!$C$25))</f>
        <v>0</v>
      </c>
      <c r="AK469" s="38">
        <f>IF(T469=0,0,IF(CONFIGURACAO!$C$17="SIM",(IF(T469&gt;CONFIGURACAO!$C$18,CONFIGURACAO!$C$18*CONFIGURACAO!$C$26,T469*CONFIGURACAO!$C$26)),'PI AREA  P75'!T469*CONFIGURACAO!$C$26))</f>
        <v>8.75</v>
      </c>
      <c r="AL469" s="38">
        <f>IFERROR(IF(M469&gt;0,(U469*CONFIGURACAO!$C$29)+(V469*CONFIGURACAO!$C$30),""),"")</f>
        <v>0</v>
      </c>
      <c r="AM469" s="38">
        <f>IF(W469=0,0,IF(CONFIGURACAO!$C$41="SIM",(IF(W469&gt;CONFIGURACAO!$C$41,CONFIGURACAO!$C$41*CONFIGURACAO!$C$31,W469*CONFIGURACAO!$C$31)),'PI AREA  P75'!W469*CONFIGURACAO!$C$31))</f>
        <v>0</v>
      </c>
      <c r="AN469" s="38">
        <f>IF(X469=0,0,IF(CONFIGURACAO!$C$39="SIM",(IF(X469&gt;CONFIGURACAO!$C$40,CONFIGURACAO!$C$40*CONFIGURACAO!$C$32,X469*CONFIGURACAO!$C$32)),'PI AREA  P75'!X469*CONFIGURACAO!$C$32))</f>
        <v>0</v>
      </c>
      <c r="AO469" s="38">
        <f>IFERROR(IF(M469&gt;0,(Y469*CONFIGURACAO!$C$33)+(Z469*CONFIGURACAO!$C$34)+(AA469*CONFIGURACAO!$C$35)+(AB469*CONFIGURACAO!$C$36),""),"")</f>
        <v>0</v>
      </c>
      <c r="AP469" s="38">
        <f>IF(AA469=0,0,IF(CONFIGURACAO!$C$46="SIM",(IF(AA469&gt;CONFIGURACAO!$C$47,CONFIGURACAO!$C$47*CONFIGURACAO!$C$35,AA469*CONFIGURACAO!$C$35)),'PI AREA  P75'!AA469*CONFIGURACAO!$C$35))</f>
        <v>0</v>
      </c>
      <c r="AQ469" s="38">
        <f>IF(AB469=0,0,IF(CONFIGURACAO!$C$44="SIM",(IF(AB469&gt;CONFIGURACAO!$C$45,CONFIGURACAO!$C$45*CONFIGURACAO!$C$36,AB469*CONFIGURACAO!$C$36)),'PI AREA  P75'!AB469*CONFIGURACAO!$C$36))</f>
        <v>0</v>
      </c>
      <c r="AR469" s="38">
        <f t="shared" si="182"/>
        <v>1093.75</v>
      </c>
      <c r="AS469" s="68">
        <f>IF(AR469="","",$AR469-(($AS$2/CONFIGURACAO!$C$6)*$M469))</f>
        <v>793.75</v>
      </c>
      <c r="AT469" s="73">
        <f t="shared" si="166"/>
        <v>3</v>
      </c>
      <c r="AU469" s="75">
        <f>IF(AR469="","",$AR469-(($AU$2/CONFIGURACAO!$C$6)*$M469))</f>
        <v>593.75</v>
      </c>
      <c r="AV469" s="76">
        <f t="shared" si="167"/>
        <v>4</v>
      </c>
      <c r="AW469" s="74">
        <f>IF(AR469="","",$AR469-(($AW$2/CONFIGURACAO!$C$6)*$M469))</f>
        <v>393.75</v>
      </c>
      <c r="AX469" s="72">
        <f t="shared" si="168"/>
        <v>5</v>
      </c>
      <c r="AZ469" s="39">
        <f t="shared" si="169"/>
        <v>0.10270387011657769</v>
      </c>
      <c r="BA469" s="146">
        <f t="shared" si="170"/>
        <v>16.5</v>
      </c>
      <c r="BB469" s="146">
        <f t="shared" si="171"/>
        <v>434</v>
      </c>
      <c r="BC469" s="32">
        <f t="shared" si="172"/>
        <v>353</v>
      </c>
      <c r="BD469" s="148"/>
      <c r="BE469" s="40">
        <f t="shared" si="173"/>
        <v>0.24217585692995527</v>
      </c>
      <c r="BF469" s="40">
        <f t="shared" si="174"/>
        <v>2.8935185185185182E-2</v>
      </c>
      <c r="BG469" s="40">
        <f t="shared" si="175"/>
        <v>0.11562178828365879</v>
      </c>
      <c r="BH469" s="40">
        <f t="shared" si="176"/>
        <v>9.0945836701697647E-2</v>
      </c>
      <c r="BI469" s="40">
        <f t="shared" si="177"/>
        <v>7.9957356076759065E-2</v>
      </c>
      <c r="BJ469" s="40">
        <f t="shared" si="178"/>
        <v>0</v>
      </c>
      <c r="BK469" s="40">
        <f t="shared" si="179"/>
        <v>0.2808988764044944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 s="42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</row>
    <row r="470" spans="1:134" s="32" customFormat="1" ht="17" thickBot="1" x14ac:dyDescent="0.25">
      <c r="A470" s="124" t="str">
        <f>CONFIGURACAO!$C$4</f>
        <v>AREA 21</v>
      </c>
      <c r="B470" s="125">
        <v>468</v>
      </c>
      <c r="C470" s="249" t="s">
        <v>302</v>
      </c>
      <c r="D470" s="126">
        <f t="shared" si="161"/>
        <v>13</v>
      </c>
      <c r="E470" s="250" t="s">
        <v>805</v>
      </c>
      <c r="F470" s="250">
        <v>1</v>
      </c>
      <c r="G470" s="250">
        <v>1</v>
      </c>
      <c r="H470" s="250">
        <v>1</v>
      </c>
      <c r="I470" s="250">
        <v>1</v>
      </c>
      <c r="J470" s="87"/>
      <c r="K470" s="94"/>
      <c r="L470" s="94"/>
      <c r="M470" s="154">
        <f t="shared" si="180"/>
        <v>4</v>
      </c>
      <c r="N470">
        <v>1.5</v>
      </c>
      <c r="O470">
        <v>2.25</v>
      </c>
      <c r="P470">
        <v>0.75</v>
      </c>
      <c r="Q470">
        <v>2.25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 s="139">
        <f t="shared" si="164"/>
        <v>3.75</v>
      </c>
      <c r="AD470" s="140">
        <f t="shared" si="165"/>
        <v>4.5</v>
      </c>
      <c r="AE470" s="141">
        <f t="shared" si="162"/>
        <v>0</v>
      </c>
      <c r="AF470" s="263">
        <f t="shared" si="163"/>
        <v>0</v>
      </c>
      <c r="AG470" s="265">
        <f t="shared" si="181"/>
        <v>3.75</v>
      </c>
      <c r="AI470" s="37">
        <f>IFERROR(IF(M470&gt;0,(N470*CONFIGURACAO!$C$20)+(O470*CONFIGURACAO!$C$21)+(P470*CONFIGURACAO!$C$22)+(Q470*CONFIGURACAO!$C$23)+(R470*CONFIGURACAO!$C$24),""),"")</f>
        <v>465</v>
      </c>
      <c r="AJ470" s="38">
        <f>IF(S470=0,0,IF(CONFIGURACAO!$C$15="SIM",(IF(S470&gt;CONFIGURACAO!$C$16,CONFIGURACAO!$C$16*CONFIGURACAO!$C$25,S470*CONFIGURACAO!$C$25)),'PI AREA  P75'!S470*CONFIGURACAO!$C$25))</f>
        <v>0</v>
      </c>
      <c r="AK470" s="38">
        <f>IF(T470=0,0,IF(CONFIGURACAO!$C$17="SIM",(IF(T470&gt;CONFIGURACAO!$C$18,CONFIGURACAO!$C$18*CONFIGURACAO!$C$26,T470*CONFIGURACAO!$C$26)),'PI AREA  P75'!T470*CONFIGURACAO!$C$26))</f>
        <v>0</v>
      </c>
      <c r="AL470" s="38">
        <f>IFERROR(IF(M470&gt;0,(U470*CONFIGURACAO!$C$29)+(V470*CONFIGURACAO!$C$30),""),"")</f>
        <v>0</v>
      </c>
      <c r="AM470" s="38">
        <f>IF(W470=0,0,IF(CONFIGURACAO!$C$41="SIM",(IF(W470&gt;CONFIGURACAO!$C$41,CONFIGURACAO!$C$41*CONFIGURACAO!$C$31,W470*CONFIGURACAO!$C$31)),'PI AREA  P75'!W470*CONFIGURACAO!$C$31))</f>
        <v>0</v>
      </c>
      <c r="AN470" s="38">
        <f>IF(X470=0,0,IF(CONFIGURACAO!$C$39="SIM",(IF(X470&gt;CONFIGURACAO!$C$40,CONFIGURACAO!$C$40*CONFIGURACAO!$C$32,X470*CONFIGURACAO!$C$32)),'PI AREA  P75'!X470*CONFIGURACAO!$C$32))</f>
        <v>0</v>
      </c>
      <c r="AO470" s="38">
        <f>IFERROR(IF(M470&gt;0,(Y470*CONFIGURACAO!$C$33)+(Z470*CONFIGURACAO!$C$34)+(AA470*CONFIGURACAO!$C$35)+(AB470*CONFIGURACAO!$C$36),""),"")</f>
        <v>0</v>
      </c>
      <c r="AP470" s="38">
        <f>IF(AA470=0,0,IF(CONFIGURACAO!$C$46="SIM",(IF(AA470&gt;CONFIGURACAO!$C$47,CONFIGURACAO!$C$47*CONFIGURACAO!$C$35,AA470*CONFIGURACAO!$C$35)),'PI AREA  P75'!AA470*CONFIGURACAO!$C$35))</f>
        <v>0</v>
      </c>
      <c r="AQ470" s="38">
        <f>IF(AB470=0,0,IF(CONFIGURACAO!$C$44="SIM",(IF(AB470&gt;CONFIGURACAO!$C$45,CONFIGURACAO!$C$45*CONFIGURACAO!$C$36,AB470*CONFIGURACAO!$C$36)),'PI AREA  P75'!AB470*CONFIGURACAO!$C$36))</f>
        <v>0</v>
      </c>
      <c r="AR470" s="38">
        <f t="shared" si="182"/>
        <v>465</v>
      </c>
      <c r="AS470" s="68">
        <f>IF(AR470="","",$AR470-(($AS$2/CONFIGURACAO!$C$6)*$M470))</f>
        <v>165</v>
      </c>
      <c r="AT470" s="73">
        <f t="shared" si="166"/>
        <v>3</v>
      </c>
      <c r="AU470" s="75">
        <f>IF(AR470="","",$AR470-(($AU$2/CONFIGURACAO!$C$6)*$M470))</f>
        <v>-35</v>
      </c>
      <c r="AV470" s="76" t="str">
        <f t="shared" si="167"/>
        <v>NAO</v>
      </c>
      <c r="AW470" s="74">
        <f>IF(AR470="","",$AR470-(($AW$2/CONFIGURACAO!$C$6)*$M470))</f>
        <v>-235</v>
      </c>
      <c r="AX470" s="72" t="str">
        <f t="shared" si="168"/>
        <v>NAO</v>
      </c>
      <c r="AZ470" s="39">
        <f t="shared" si="169"/>
        <v>4.3663816780990745E-2</v>
      </c>
      <c r="BA470" s="146">
        <f t="shared" si="170"/>
        <v>6.75</v>
      </c>
      <c r="BB470" s="146">
        <f t="shared" si="171"/>
        <v>778</v>
      </c>
      <c r="BC470" s="32">
        <f t="shared" si="172"/>
        <v>715</v>
      </c>
      <c r="BD470" s="148"/>
      <c r="BE470" s="40">
        <f t="shared" si="173"/>
        <v>5.5886736214605069E-2</v>
      </c>
      <c r="BF470" s="40">
        <f t="shared" si="174"/>
        <v>8.6805555555555552E-2</v>
      </c>
      <c r="BG470" s="40">
        <f t="shared" si="175"/>
        <v>1.9270298047276462E-2</v>
      </c>
      <c r="BH470" s="40">
        <f t="shared" si="176"/>
        <v>9.0945836701697647E-2</v>
      </c>
      <c r="BI470" s="40">
        <f t="shared" si="177"/>
        <v>0</v>
      </c>
      <c r="BJ470" s="40">
        <f t="shared" si="178"/>
        <v>0</v>
      </c>
      <c r="BK470" s="40">
        <f t="shared" si="179"/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 s="42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</row>
    <row r="471" spans="1:134" s="32" customFormat="1" ht="17" thickBot="1" x14ac:dyDescent="0.25">
      <c r="A471" s="124" t="str">
        <f>CONFIGURACAO!$C$4</f>
        <v>AREA 21</v>
      </c>
      <c r="B471" s="125">
        <v>469</v>
      </c>
      <c r="C471" s="249" t="s">
        <v>302</v>
      </c>
      <c r="D471" s="126">
        <f t="shared" si="161"/>
        <v>14</v>
      </c>
      <c r="E471" s="250" t="s">
        <v>806</v>
      </c>
      <c r="F471" s="250">
        <v>1</v>
      </c>
      <c r="G471" s="250">
        <v>1</v>
      </c>
      <c r="H471" s="250">
        <v>1</v>
      </c>
      <c r="I471" s="250">
        <v>1</v>
      </c>
      <c r="J471" s="87"/>
      <c r="K471" s="94"/>
      <c r="L471" s="94"/>
      <c r="M471" s="154">
        <f t="shared" si="180"/>
        <v>4</v>
      </c>
      <c r="N471">
        <v>0.75</v>
      </c>
      <c r="O471">
        <v>2.5</v>
      </c>
      <c r="P471">
        <v>2.5</v>
      </c>
      <c r="Q471">
        <v>0.75</v>
      </c>
      <c r="R471">
        <v>0.75</v>
      </c>
      <c r="S471">
        <v>0.75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s="139">
        <f t="shared" si="164"/>
        <v>3.25</v>
      </c>
      <c r="AD471" s="140">
        <f t="shared" si="165"/>
        <v>5.75</v>
      </c>
      <c r="AE471" s="141">
        <f t="shared" si="162"/>
        <v>0</v>
      </c>
      <c r="AF471" s="263">
        <f t="shared" si="163"/>
        <v>0</v>
      </c>
      <c r="AG471" s="265">
        <f t="shared" si="181"/>
        <v>3.25</v>
      </c>
      <c r="AI471" s="37">
        <f>IFERROR(IF(M471&gt;0,(N471*CONFIGURACAO!$C$20)+(O471*CONFIGURACAO!$C$21)+(P471*CONFIGURACAO!$C$22)+(Q471*CONFIGURACAO!$C$23)+(R471*CONFIGURACAO!$C$24),""),"")</f>
        <v>470</v>
      </c>
      <c r="AJ471" s="38">
        <f>IF(S471=0,0,IF(CONFIGURACAO!$C$15="SIM",(IF(S471&gt;CONFIGURACAO!$C$16,CONFIGURACAO!$C$16*CONFIGURACAO!$C$25,S471*CONFIGURACAO!$C$25)),'PI AREA  P75'!S471*CONFIGURACAO!$C$25))</f>
        <v>7.5</v>
      </c>
      <c r="AK471" s="38">
        <f>IF(T471=0,0,IF(CONFIGURACAO!$C$17="SIM",(IF(T471&gt;CONFIGURACAO!$C$18,CONFIGURACAO!$C$18*CONFIGURACAO!$C$26,T471*CONFIGURACAO!$C$26)),'PI AREA  P75'!T471*CONFIGURACAO!$C$26))</f>
        <v>5</v>
      </c>
      <c r="AL471" s="38">
        <f>IFERROR(IF(M471&gt;0,(U471*CONFIGURACAO!$C$29)+(V471*CONFIGURACAO!$C$30),""),"")</f>
        <v>0</v>
      </c>
      <c r="AM471" s="38">
        <f>IF(W471=0,0,IF(CONFIGURACAO!$C$41="SIM",(IF(W471&gt;CONFIGURACAO!$C$41,CONFIGURACAO!$C$41*CONFIGURACAO!$C$31,W471*CONFIGURACAO!$C$31)),'PI AREA  P75'!W471*CONFIGURACAO!$C$31))</f>
        <v>0</v>
      </c>
      <c r="AN471" s="38">
        <f>IF(X471=0,0,IF(CONFIGURACAO!$C$39="SIM",(IF(X471&gt;CONFIGURACAO!$C$40,CONFIGURACAO!$C$40*CONFIGURACAO!$C$32,X471*CONFIGURACAO!$C$32)),'PI AREA  P75'!X471*CONFIGURACAO!$C$32))</f>
        <v>0</v>
      </c>
      <c r="AO471" s="38">
        <f>IFERROR(IF(M471&gt;0,(Y471*CONFIGURACAO!$C$33)+(Z471*CONFIGURACAO!$C$34)+(AA471*CONFIGURACAO!$C$35)+(AB471*CONFIGURACAO!$C$36),""),"")</f>
        <v>0</v>
      </c>
      <c r="AP471" s="38">
        <f>IF(AA471=0,0,IF(CONFIGURACAO!$C$46="SIM",(IF(AA471&gt;CONFIGURACAO!$C$47,CONFIGURACAO!$C$47*CONFIGURACAO!$C$35,AA471*CONFIGURACAO!$C$35)),'PI AREA  P75'!AA471*CONFIGURACAO!$C$35))</f>
        <v>0</v>
      </c>
      <c r="AQ471" s="38">
        <f>IF(AB471=0,0,IF(CONFIGURACAO!$C$44="SIM",(IF(AB471&gt;CONFIGURACAO!$C$45,CONFIGURACAO!$C$45*CONFIGURACAO!$C$36,AB471*CONFIGURACAO!$C$36)),'PI AREA  P75'!AB471*CONFIGURACAO!$C$36))</f>
        <v>0</v>
      </c>
      <c r="AR471" s="38">
        <f t="shared" si="182"/>
        <v>482.5</v>
      </c>
      <c r="AS471" s="68">
        <f>IF(AR471="","",$AR471-(($AS$2/CONFIGURACAO!$C$6)*$M471))</f>
        <v>182.5</v>
      </c>
      <c r="AT471" s="73">
        <f t="shared" si="166"/>
        <v>3</v>
      </c>
      <c r="AU471" s="75">
        <f>IF(AR471="","",$AR471-(($AU$2/CONFIGURACAO!$C$6)*$M471))</f>
        <v>-17.5</v>
      </c>
      <c r="AV471" s="76" t="str">
        <f t="shared" si="167"/>
        <v>NAO</v>
      </c>
      <c r="AW471" s="74">
        <f>IF(AR471="","",$AR471-(($AW$2/CONFIGURACAO!$C$6)*$M471))</f>
        <v>-217.5</v>
      </c>
      <c r="AX471" s="72" t="str">
        <f t="shared" si="168"/>
        <v>NAO</v>
      </c>
      <c r="AZ471" s="39">
        <f t="shared" si="169"/>
        <v>4.5307078702855989E-2</v>
      </c>
      <c r="BA471" s="146">
        <f t="shared" si="170"/>
        <v>9</v>
      </c>
      <c r="BB471" s="146">
        <f t="shared" si="171"/>
        <v>694</v>
      </c>
      <c r="BC471" s="32">
        <f t="shared" si="172"/>
        <v>702</v>
      </c>
      <c r="BD471" s="148"/>
      <c r="BE471" s="40">
        <f t="shared" si="173"/>
        <v>2.7943368107302535E-2</v>
      </c>
      <c r="BF471" s="40">
        <f t="shared" si="174"/>
        <v>9.6450617283950615E-2</v>
      </c>
      <c r="BG471" s="40">
        <f t="shared" si="175"/>
        <v>6.4234326824254881E-2</v>
      </c>
      <c r="BH471" s="40">
        <f t="shared" si="176"/>
        <v>3.0315278900565887E-2</v>
      </c>
      <c r="BI471" s="40">
        <f t="shared" si="177"/>
        <v>7.9957356076759065E-2</v>
      </c>
      <c r="BJ471" s="40">
        <f t="shared" si="178"/>
        <v>6.9316081330868765E-2</v>
      </c>
      <c r="BK471" s="40">
        <f t="shared" si="179"/>
        <v>0.16051364365971107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 s="42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</row>
    <row r="472" spans="1:134" s="32" customFormat="1" ht="17" thickBot="1" x14ac:dyDescent="0.25">
      <c r="A472" s="124" t="str">
        <f>CONFIGURACAO!$C$4</f>
        <v>AREA 21</v>
      </c>
      <c r="B472" s="125">
        <v>470</v>
      </c>
      <c r="C472" s="249" t="s">
        <v>302</v>
      </c>
      <c r="D472" s="126">
        <f t="shared" si="161"/>
        <v>15</v>
      </c>
      <c r="E472" s="250" t="s">
        <v>807</v>
      </c>
      <c r="F472" s="250">
        <v>1</v>
      </c>
      <c r="G472" s="250">
        <v>1</v>
      </c>
      <c r="H472" s="250">
        <v>1</v>
      </c>
      <c r="I472" s="250">
        <v>1</v>
      </c>
      <c r="J472" s="87"/>
      <c r="K472" s="94"/>
      <c r="L472" s="94"/>
      <c r="M472" s="154">
        <f t="shared" si="180"/>
        <v>4</v>
      </c>
      <c r="N472">
        <v>14.5</v>
      </c>
      <c r="O472">
        <v>7.5</v>
      </c>
      <c r="P472">
        <v>20</v>
      </c>
      <c r="Q472">
        <v>10.25</v>
      </c>
      <c r="R472">
        <v>1.75</v>
      </c>
      <c r="S472">
        <v>4.75</v>
      </c>
      <c r="T472">
        <v>0.75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s="139">
        <f t="shared" si="164"/>
        <v>22</v>
      </c>
      <c r="AD472" s="140">
        <f t="shared" si="165"/>
        <v>42</v>
      </c>
      <c r="AE472" s="141">
        <f t="shared" si="162"/>
        <v>0</v>
      </c>
      <c r="AF472" s="263">
        <f t="shared" si="163"/>
        <v>0</v>
      </c>
      <c r="AG472" s="265">
        <f t="shared" si="181"/>
        <v>22</v>
      </c>
      <c r="AI472" s="37">
        <f>IFERROR(IF(M472&gt;0,(N472*CONFIGURACAO!$C$20)+(O472*CONFIGURACAO!$C$21)+(P472*CONFIGURACAO!$C$22)+(Q472*CONFIGURACAO!$C$23)+(R472*CONFIGURACAO!$C$24),""),"")</f>
        <v>3695</v>
      </c>
      <c r="AJ472" s="38">
        <f>IF(S472=0,0,IF(CONFIGURACAO!$C$15="SIM",(IF(S472&gt;CONFIGURACAO!$C$16,CONFIGURACAO!$C$16*CONFIGURACAO!$C$25,S472*CONFIGURACAO!$C$25)),'PI AREA  P75'!S472*CONFIGURACAO!$C$25))</f>
        <v>40</v>
      </c>
      <c r="AK472" s="38">
        <f>IF(T472=0,0,IF(CONFIGURACAO!$C$17="SIM",(IF(T472&gt;CONFIGURACAO!$C$18,CONFIGURACAO!$C$18*CONFIGURACAO!$C$26,T472*CONFIGURACAO!$C$26)),'PI AREA  P75'!T472*CONFIGURACAO!$C$26))</f>
        <v>3.75</v>
      </c>
      <c r="AL472" s="38">
        <f>IFERROR(IF(M472&gt;0,(U472*CONFIGURACAO!$C$29)+(V472*CONFIGURACAO!$C$30),""),"")</f>
        <v>0</v>
      </c>
      <c r="AM472" s="38">
        <f>IF(W472=0,0,IF(CONFIGURACAO!$C$41="SIM",(IF(W472&gt;CONFIGURACAO!$C$41,CONFIGURACAO!$C$41*CONFIGURACAO!$C$31,W472*CONFIGURACAO!$C$31)),'PI AREA  P75'!W472*CONFIGURACAO!$C$31))</f>
        <v>0</v>
      </c>
      <c r="AN472" s="38">
        <f>IF(X472=0,0,IF(CONFIGURACAO!$C$39="SIM",(IF(X472&gt;CONFIGURACAO!$C$40,CONFIGURACAO!$C$40*CONFIGURACAO!$C$32,X472*CONFIGURACAO!$C$32)),'PI AREA  P75'!X472*CONFIGURACAO!$C$32))</f>
        <v>0</v>
      </c>
      <c r="AO472" s="38">
        <f>IFERROR(IF(M472&gt;0,(Y472*CONFIGURACAO!$C$33)+(Z472*CONFIGURACAO!$C$34)+(AA472*CONFIGURACAO!$C$35)+(AB472*CONFIGURACAO!$C$36),""),"")</f>
        <v>0</v>
      </c>
      <c r="AP472" s="38">
        <f>IF(AA472=0,0,IF(CONFIGURACAO!$C$46="SIM",(IF(AA472&gt;CONFIGURACAO!$C$47,CONFIGURACAO!$C$47*CONFIGURACAO!$C$35,AA472*CONFIGURACAO!$C$35)),'PI AREA  P75'!AA472*CONFIGURACAO!$C$35))</f>
        <v>0</v>
      </c>
      <c r="AQ472" s="38">
        <f>IF(AB472=0,0,IF(CONFIGURACAO!$C$44="SIM",(IF(AB472&gt;CONFIGURACAO!$C$45,CONFIGURACAO!$C$45*CONFIGURACAO!$C$36,AB472*CONFIGURACAO!$C$36)),'PI AREA  P75'!AB472*CONFIGURACAO!$C$36))</f>
        <v>0</v>
      </c>
      <c r="AR472" s="38">
        <f t="shared" si="182"/>
        <v>3738.75</v>
      </c>
      <c r="AS472" s="68">
        <f>IF(AR472="","",$AR472-(($AS$2/CONFIGURACAO!$C$6)*$M472))</f>
        <v>3438.75</v>
      </c>
      <c r="AT472" s="73">
        <f t="shared" si="166"/>
        <v>3</v>
      </c>
      <c r="AU472" s="75">
        <f>IF(AR472="","",$AR472-(($AU$2/CONFIGURACAO!$C$6)*$M472))</f>
        <v>3238.75</v>
      </c>
      <c r="AV472" s="76">
        <f t="shared" si="167"/>
        <v>4</v>
      </c>
      <c r="AW472" s="74">
        <f>IF(AR472="","",$AR472-(($AW$2/CONFIGURACAO!$C$6)*$M472))</f>
        <v>3038.75</v>
      </c>
      <c r="AX472" s="72">
        <f t="shared" si="168"/>
        <v>5</v>
      </c>
      <c r="AZ472" s="39">
        <f t="shared" si="169"/>
        <v>0.35107117202135302</v>
      </c>
      <c r="BA472" s="146">
        <f t="shared" si="170"/>
        <v>59.5</v>
      </c>
      <c r="BB472" s="146">
        <f t="shared" si="171"/>
        <v>20</v>
      </c>
      <c r="BC472" s="32">
        <f t="shared" si="172"/>
        <v>25</v>
      </c>
      <c r="BD472" s="148"/>
      <c r="BE472" s="40">
        <f t="shared" si="173"/>
        <v>0.54023845007451565</v>
      </c>
      <c r="BF472" s="40">
        <f t="shared" si="174"/>
        <v>0.28935185185185186</v>
      </c>
      <c r="BG472" s="40">
        <f t="shared" si="175"/>
        <v>0.51387461459403905</v>
      </c>
      <c r="BH472" s="40">
        <f t="shared" si="176"/>
        <v>0.41430881164106709</v>
      </c>
      <c r="BI472" s="40">
        <f t="shared" si="177"/>
        <v>0.18656716417910446</v>
      </c>
      <c r="BJ472" s="40">
        <f t="shared" si="178"/>
        <v>0.43900184842883549</v>
      </c>
      <c r="BK472" s="40">
        <f t="shared" si="179"/>
        <v>0.1203852327447833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 s="4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</row>
    <row r="473" spans="1:134" s="32" customFormat="1" ht="17" thickBot="1" x14ac:dyDescent="0.25">
      <c r="A473" s="124" t="str">
        <f>CONFIGURACAO!$C$4</f>
        <v>AREA 21</v>
      </c>
      <c r="B473" s="125">
        <v>471</v>
      </c>
      <c r="C473" s="249" t="s">
        <v>302</v>
      </c>
      <c r="D473" s="126">
        <f t="shared" si="161"/>
        <v>16</v>
      </c>
      <c r="E473" s="250" t="s">
        <v>808</v>
      </c>
      <c r="F473" s="250">
        <v>1</v>
      </c>
      <c r="G473" s="250">
        <v>1</v>
      </c>
      <c r="H473" s="250">
        <v>1</v>
      </c>
      <c r="I473" s="250">
        <v>1</v>
      </c>
      <c r="J473" s="87"/>
      <c r="K473" s="94"/>
      <c r="L473" s="94"/>
      <c r="M473" s="154">
        <f t="shared" si="180"/>
        <v>4</v>
      </c>
      <c r="N473">
        <v>0</v>
      </c>
      <c r="O473">
        <v>2.25</v>
      </c>
      <c r="P473">
        <v>0.75</v>
      </c>
      <c r="Q473">
        <v>4.75</v>
      </c>
      <c r="R473">
        <v>2</v>
      </c>
      <c r="S473">
        <v>4.25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 s="139">
        <f t="shared" si="164"/>
        <v>2.25</v>
      </c>
      <c r="AD473" s="140">
        <f t="shared" si="165"/>
        <v>3</v>
      </c>
      <c r="AE473" s="141">
        <f t="shared" si="162"/>
        <v>0</v>
      </c>
      <c r="AF473" s="263">
        <f t="shared" si="163"/>
        <v>0</v>
      </c>
      <c r="AG473" s="265">
        <f t="shared" si="181"/>
        <v>2.25</v>
      </c>
      <c r="AI473" s="37">
        <f>IFERROR(IF(M473&gt;0,(N473*CONFIGURACAO!$C$20)+(O473*CONFIGURACAO!$C$21)+(P473*CONFIGURACAO!$C$22)+(Q473*CONFIGURACAO!$C$23)+(R473*CONFIGURACAO!$C$24),""),"")</f>
        <v>455</v>
      </c>
      <c r="AJ473" s="38">
        <f>IF(S473=0,0,IF(CONFIGURACAO!$C$15="SIM",(IF(S473&gt;CONFIGURACAO!$C$16,CONFIGURACAO!$C$16*CONFIGURACAO!$C$25,S473*CONFIGURACAO!$C$25)),'PI AREA  P75'!S473*CONFIGURACAO!$C$25))</f>
        <v>40</v>
      </c>
      <c r="AK473" s="38">
        <f>IF(T473=0,0,IF(CONFIGURACAO!$C$17="SIM",(IF(T473&gt;CONFIGURACAO!$C$18,CONFIGURACAO!$C$18*CONFIGURACAO!$C$26,T473*CONFIGURACAO!$C$26)),'PI AREA  P75'!T473*CONFIGURACAO!$C$26))</f>
        <v>0</v>
      </c>
      <c r="AL473" s="38">
        <f>IFERROR(IF(M473&gt;0,(U473*CONFIGURACAO!$C$29)+(V473*CONFIGURACAO!$C$30),""),"")</f>
        <v>0</v>
      </c>
      <c r="AM473" s="38">
        <f>IF(W473=0,0,IF(CONFIGURACAO!$C$41="SIM",(IF(W473&gt;CONFIGURACAO!$C$41,CONFIGURACAO!$C$41*CONFIGURACAO!$C$31,W473*CONFIGURACAO!$C$31)),'PI AREA  P75'!W473*CONFIGURACAO!$C$31))</f>
        <v>0</v>
      </c>
      <c r="AN473" s="38">
        <f>IF(X473=0,0,IF(CONFIGURACAO!$C$39="SIM",(IF(X473&gt;CONFIGURACAO!$C$40,CONFIGURACAO!$C$40*CONFIGURACAO!$C$32,X473*CONFIGURACAO!$C$32)),'PI AREA  P75'!X473*CONFIGURACAO!$C$32))</f>
        <v>0</v>
      </c>
      <c r="AO473" s="38">
        <f>IFERROR(IF(M473&gt;0,(Y473*CONFIGURACAO!$C$33)+(Z473*CONFIGURACAO!$C$34)+(AA473*CONFIGURACAO!$C$35)+(AB473*CONFIGURACAO!$C$36),""),"")</f>
        <v>25</v>
      </c>
      <c r="AP473" s="38">
        <f>IF(AA473=0,0,IF(CONFIGURACAO!$C$46="SIM",(IF(AA473&gt;CONFIGURACAO!$C$47,CONFIGURACAO!$C$47*CONFIGURACAO!$C$35,AA473*CONFIGURACAO!$C$35)),'PI AREA  P75'!AA473*CONFIGURACAO!$C$35))</f>
        <v>25</v>
      </c>
      <c r="AQ473" s="38">
        <f>IF(AB473=0,0,IF(CONFIGURACAO!$C$44="SIM",(IF(AB473&gt;CONFIGURACAO!$C$45,CONFIGURACAO!$C$45*CONFIGURACAO!$C$36,AB473*CONFIGURACAO!$C$36)),'PI AREA  P75'!AB473*CONFIGURACAO!$C$36))</f>
        <v>0</v>
      </c>
      <c r="AR473" s="38">
        <f t="shared" si="182"/>
        <v>545</v>
      </c>
      <c r="AS473" s="68">
        <f>IF(AR473="","",$AR473-(($AS$2/CONFIGURACAO!$C$6)*$M473))</f>
        <v>245</v>
      </c>
      <c r="AT473" s="73">
        <f t="shared" si="166"/>
        <v>3</v>
      </c>
      <c r="AU473" s="75">
        <f>IF(AR473="","",$AR473-(($AU$2/CONFIGURACAO!$C$6)*$M473))</f>
        <v>45</v>
      </c>
      <c r="AV473" s="76">
        <f t="shared" si="167"/>
        <v>4</v>
      </c>
      <c r="AW473" s="74">
        <f>IF(AR473="","",$AR473-(($AW$2/CONFIGURACAO!$C$6)*$M473))</f>
        <v>-155</v>
      </c>
      <c r="AX473" s="72" t="str">
        <f t="shared" si="168"/>
        <v>NAO</v>
      </c>
      <c r="AZ473" s="39">
        <f t="shared" si="169"/>
        <v>5.1175871280946146E-2</v>
      </c>
      <c r="BA473" s="146">
        <f t="shared" si="170"/>
        <v>15</v>
      </c>
      <c r="BB473" s="146">
        <f t="shared" si="171"/>
        <v>483</v>
      </c>
      <c r="BC473" s="32">
        <f t="shared" si="172"/>
        <v>657</v>
      </c>
      <c r="BD473" s="148"/>
      <c r="BE473" s="40">
        <f t="shared" si="173"/>
        <v>0</v>
      </c>
      <c r="BF473" s="40">
        <f t="shared" si="174"/>
        <v>8.6805555555555552E-2</v>
      </c>
      <c r="BG473" s="40">
        <f t="shared" si="175"/>
        <v>1.9270298047276462E-2</v>
      </c>
      <c r="BH473" s="40">
        <f t="shared" si="176"/>
        <v>0.19199676637025059</v>
      </c>
      <c r="BI473" s="40">
        <f t="shared" si="177"/>
        <v>0.21321961620469082</v>
      </c>
      <c r="BJ473" s="40">
        <f t="shared" si="178"/>
        <v>0.39279112754158968</v>
      </c>
      <c r="BK473" s="40">
        <f t="shared" si="179"/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1</v>
      </c>
      <c r="BS473">
        <v>0</v>
      </c>
      <c r="BT473" s="42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</row>
    <row r="474" spans="1:134" s="32" customFormat="1" ht="17" thickBot="1" x14ac:dyDescent="0.25">
      <c r="A474" s="124" t="str">
        <f>CONFIGURACAO!$C$4</f>
        <v>AREA 21</v>
      </c>
      <c r="B474" s="125">
        <v>472</v>
      </c>
      <c r="C474" s="249" t="s">
        <v>302</v>
      </c>
      <c r="D474" s="126">
        <f t="shared" si="161"/>
        <v>17</v>
      </c>
      <c r="E474" s="250" t="s">
        <v>809</v>
      </c>
      <c r="F474" s="250">
        <v>1</v>
      </c>
      <c r="G474" s="250">
        <v>1</v>
      </c>
      <c r="H474" s="250">
        <v>1</v>
      </c>
      <c r="I474" s="250">
        <v>0</v>
      </c>
      <c r="J474" s="87"/>
      <c r="K474" s="94"/>
      <c r="L474" s="94"/>
      <c r="M474" s="154">
        <f t="shared" si="180"/>
        <v>3</v>
      </c>
      <c r="N474">
        <v>3.75</v>
      </c>
      <c r="O474">
        <v>3.75</v>
      </c>
      <c r="P474">
        <v>0.75</v>
      </c>
      <c r="Q474">
        <v>0</v>
      </c>
      <c r="R474">
        <v>0.75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 s="139">
        <f t="shared" si="164"/>
        <v>7.5</v>
      </c>
      <c r="AD474" s="140">
        <f t="shared" si="165"/>
        <v>8.25</v>
      </c>
      <c r="AE474" s="141">
        <f t="shared" si="162"/>
        <v>0</v>
      </c>
      <c r="AF474" s="263">
        <f t="shared" si="163"/>
        <v>0</v>
      </c>
      <c r="AG474" s="265">
        <f t="shared" si="181"/>
        <v>7.5</v>
      </c>
      <c r="AI474" s="37">
        <f>IFERROR(IF(M474&gt;0,(N474*CONFIGURACAO!$C$20)+(O474*CONFIGURACAO!$C$21)+(P474*CONFIGURACAO!$C$22)+(Q474*CONFIGURACAO!$C$23)+(R474*CONFIGURACAO!$C$24),""),"")</f>
        <v>735</v>
      </c>
      <c r="AJ474" s="38">
        <f>IF(S474=0,0,IF(CONFIGURACAO!$C$15="SIM",(IF(S474&gt;CONFIGURACAO!$C$16,CONFIGURACAO!$C$16*CONFIGURACAO!$C$25,S474*CONFIGURACAO!$C$25)),'PI AREA  P75'!S474*CONFIGURACAO!$C$25))</f>
        <v>0</v>
      </c>
      <c r="AK474" s="38">
        <f>IF(T474=0,0,IF(CONFIGURACAO!$C$17="SIM",(IF(T474&gt;CONFIGURACAO!$C$18,CONFIGURACAO!$C$18*CONFIGURACAO!$C$26,T474*CONFIGURACAO!$C$26)),'PI AREA  P75'!T474*CONFIGURACAO!$C$26))</f>
        <v>0</v>
      </c>
      <c r="AL474" s="38">
        <f>IFERROR(IF(M474&gt;0,(U474*CONFIGURACAO!$C$29)+(V474*CONFIGURACAO!$C$30),""),"")</f>
        <v>0</v>
      </c>
      <c r="AM474" s="38">
        <f>IF(W474=0,0,IF(CONFIGURACAO!$C$41="SIM",(IF(W474&gt;CONFIGURACAO!$C$41,CONFIGURACAO!$C$41*CONFIGURACAO!$C$31,W474*CONFIGURACAO!$C$31)),'PI AREA  P75'!W474*CONFIGURACAO!$C$31))</f>
        <v>0</v>
      </c>
      <c r="AN474" s="38">
        <f>IF(X474=0,0,IF(CONFIGURACAO!$C$39="SIM",(IF(X474&gt;CONFIGURACAO!$C$40,CONFIGURACAO!$C$40*CONFIGURACAO!$C$32,X474*CONFIGURACAO!$C$32)),'PI AREA  P75'!X474*CONFIGURACAO!$C$32))</f>
        <v>0</v>
      </c>
      <c r="AO474" s="38">
        <f>IFERROR(IF(M474&gt;0,(Y474*CONFIGURACAO!$C$33)+(Z474*CONFIGURACAO!$C$34)+(AA474*CONFIGURACAO!$C$35)+(AB474*CONFIGURACAO!$C$36),""),"")</f>
        <v>0</v>
      </c>
      <c r="AP474" s="38">
        <f>IF(AA474=0,0,IF(CONFIGURACAO!$C$46="SIM",(IF(AA474&gt;CONFIGURACAO!$C$47,CONFIGURACAO!$C$47*CONFIGURACAO!$C$35,AA474*CONFIGURACAO!$C$35)),'PI AREA  P75'!AA474*CONFIGURACAO!$C$35))</f>
        <v>0</v>
      </c>
      <c r="AQ474" s="38">
        <f>IF(AB474=0,0,IF(CONFIGURACAO!$C$44="SIM",(IF(AB474&gt;CONFIGURACAO!$C$45,CONFIGURACAO!$C$45*CONFIGURACAO!$C$36,AB474*CONFIGURACAO!$C$36)),'PI AREA  P75'!AB474*CONFIGURACAO!$C$36))</f>
        <v>0</v>
      </c>
      <c r="AR474" s="38">
        <f t="shared" si="182"/>
        <v>735</v>
      </c>
      <c r="AS474" s="68">
        <f>IF(AR474="","",$AR474-(($AS$2/CONFIGURACAO!$C$6)*$M474))</f>
        <v>510</v>
      </c>
      <c r="AT474" s="73">
        <f t="shared" si="166"/>
        <v>3</v>
      </c>
      <c r="AU474" s="75">
        <f>IF(AR474="","",$AR474-(($AU$2/CONFIGURACAO!$C$6)*$M474))</f>
        <v>360</v>
      </c>
      <c r="AV474" s="76">
        <f t="shared" si="167"/>
        <v>4</v>
      </c>
      <c r="AW474" s="74">
        <f>IF(AR474="","",$AR474-(($AW$2/CONFIGURACAO!$C$6)*$M474))</f>
        <v>210</v>
      </c>
      <c r="AX474" s="72">
        <f t="shared" si="168"/>
        <v>5</v>
      </c>
      <c r="AZ474" s="39">
        <f t="shared" si="169"/>
        <v>6.9017000718340216E-2</v>
      </c>
      <c r="BA474" s="146">
        <f t="shared" si="170"/>
        <v>9</v>
      </c>
      <c r="BB474" s="146">
        <f t="shared" si="171"/>
        <v>694</v>
      </c>
      <c r="BC474" s="32">
        <f t="shared" si="172"/>
        <v>544</v>
      </c>
      <c r="BD474" s="148"/>
      <c r="BE474" s="40">
        <f t="shared" si="173"/>
        <v>0.13971684053651268</v>
      </c>
      <c r="BF474" s="40">
        <f t="shared" si="174"/>
        <v>0.14467592592592593</v>
      </c>
      <c r="BG474" s="40">
        <f t="shared" si="175"/>
        <v>1.9270298047276462E-2</v>
      </c>
      <c r="BH474" s="40">
        <f t="shared" si="176"/>
        <v>0</v>
      </c>
      <c r="BI474" s="40">
        <f t="shared" si="177"/>
        <v>7.9957356076759065E-2</v>
      </c>
      <c r="BJ474" s="40">
        <f t="shared" si="178"/>
        <v>0</v>
      </c>
      <c r="BK474" s="40">
        <f t="shared" si="179"/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 s="42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</row>
    <row r="475" spans="1:134" s="32" customFormat="1" ht="17" thickBot="1" x14ac:dyDescent="0.25">
      <c r="A475" s="124" t="str">
        <f>CONFIGURACAO!$C$4</f>
        <v>AREA 21</v>
      </c>
      <c r="B475" s="125">
        <v>473</v>
      </c>
      <c r="C475" s="249" t="s">
        <v>302</v>
      </c>
      <c r="D475" s="126">
        <f t="shared" si="161"/>
        <v>18</v>
      </c>
      <c r="E475" s="250" t="s">
        <v>810</v>
      </c>
      <c r="F475" s="250">
        <v>1</v>
      </c>
      <c r="G475" s="250">
        <v>1</v>
      </c>
      <c r="H475" s="250">
        <v>1</v>
      </c>
      <c r="I475" s="250">
        <v>1</v>
      </c>
      <c r="J475" s="87"/>
      <c r="K475" s="94"/>
      <c r="L475" s="94"/>
      <c r="M475" s="154">
        <f t="shared" si="180"/>
        <v>4</v>
      </c>
      <c r="N475">
        <v>2.75</v>
      </c>
      <c r="O475">
        <v>3.75</v>
      </c>
      <c r="P475">
        <v>1.75</v>
      </c>
      <c r="Q475">
        <v>0</v>
      </c>
      <c r="R475">
        <v>0.75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 s="139">
        <f t="shared" si="164"/>
        <v>6.5</v>
      </c>
      <c r="AD475" s="140">
        <f t="shared" si="165"/>
        <v>8.25</v>
      </c>
      <c r="AE475" s="141">
        <f t="shared" si="162"/>
        <v>0</v>
      </c>
      <c r="AF475" s="263">
        <f t="shared" si="163"/>
        <v>0</v>
      </c>
      <c r="AG475" s="265">
        <f t="shared" si="181"/>
        <v>6.5</v>
      </c>
      <c r="AI475" s="37">
        <f>IFERROR(IF(M475&gt;0,(N475*CONFIGURACAO!$C$20)+(O475*CONFIGURACAO!$C$21)+(P475*CONFIGURACAO!$C$22)+(Q475*CONFIGURACAO!$C$23)+(R475*CONFIGURACAO!$C$24),""),"")</f>
        <v>695</v>
      </c>
      <c r="AJ475" s="38">
        <f>IF(S475=0,0,IF(CONFIGURACAO!$C$15="SIM",(IF(S475&gt;CONFIGURACAO!$C$16,CONFIGURACAO!$C$16*CONFIGURACAO!$C$25,S475*CONFIGURACAO!$C$25)),'PI AREA  P75'!S475*CONFIGURACAO!$C$25))</f>
        <v>0</v>
      </c>
      <c r="AK475" s="38">
        <f>IF(T475=0,0,IF(CONFIGURACAO!$C$17="SIM",(IF(T475&gt;CONFIGURACAO!$C$18,CONFIGURACAO!$C$18*CONFIGURACAO!$C$26,T475*CONFIGURACAO!$C$26)),'PI AREA  P75'!T475*CONFIGURACAO!$C$26))</f>
        <v>0</v>
      </c>
      <c r="AL475" s="38">
        <f>IFERROR(IF(M475&gt;0,(U475*CONFIGURACAO!$C$29)+(V475*CONFIGURACAO!$C$30),""),"")</f>
        <v>0</v>
      </c>
      <c r="AM475" s="38">
        <f>IF(W475=0,0,IF(CONFIGURACAO!$C$41="SIM",(IF(W475&gt;CONFIGURACAO!$C$41,CONFIGURACAO!$C$41*CONFIGURACAO!$C$31,W475*CONFIGURACAO!$C$31)),'PI AREA  P75'!W475*CONFIGURACAO!$C$31))</f>
        <v>0</v>
      </c>
      <c r="AN475" s="38">
        <f>IF(X475=0,0,IF(CONFIGURACAO!$C$39="SIM",(IF(X475&gt;CONFIGURACAO!$C$40,CONFIGURACAO!$C$40*CONFIGURACAO!$C$32,X475*CONFIGURACAO!$C$32)),'PI AREA  P75'!X475*CONFIGURACAO!$C$32))</f>
        <v>0</v>
      </c>
      <c r="AO475" s="38">
        <f>IFERROR(IF(M475&gt;0,(Y475*CONFIGURACAO!$C$33)+(Z475*CONFIGURACAO!$C$34)+(AA475*CONFIGURACAO!$C$35)+(AB475*CONFIGURACAO!$C$36),""),"")</f>
        <v>0</v>
      </c>
      <c r="AP475" s="38">
        <f>IF(AA475=0,0,IF(CONFIGURACAO!$C$46="SIM",(IF(AA475&gt;CONFIGURACAO!$C$47,CONFIGURACAO!$C$47*CONFIGURACAO!$C$35,AA475*CONFIGURACAO!$C$35)),'PI AREA  P75'!AA475*CONFIGURACAO!$C$35))</f>
        <v>0</v>
      </c>
      <c r="AQ475" s="38">
        <f>IF(AB475=0,0,IF(CONFIGURACAO!$C$44="SIM",(IF(AB475&gt;CONFIGURACAO!$C$45,CONFIGURACAO!$C$45*CONFIGURACAO!$C$36,AB475*CONFIGURACAO!$C$36)),'PI AREA  P75'!AB475*CONFIGURACAO!$C$36))</f>
        <v>0</v>
      </c>
      <c r="AR475" s="38">
        <f t="shared" si="182"/>
        <v>695</v>
      </c>
      <c r="AS475" s="68">
        <f>IF(AR475="","",$AR475-(($AS$2/CONFIGURACAO!$C$6)*$M475))</f>
        <v>395</v>
      </c>
      <c r="AT475" s="73">
        <f t="shared" si="166"/>
        <v>3</v>
      </c>
      <c r="AU475" s="75">
        <f>IF(AR475="","",$AR475-(($AU$2/CONFIGURACAO!$C$6)*$M475))</f>
        <v>195</v>
      </c>
      <c r="AV475" s="76">
        <f t="shared" si="167"/>
        <v>4</v>
      </c>
      <c r="AW475" s="74">
        <f>IF(AR475="","",$AR475-(($AW$2/CONFIGURACAO!$C$6)*$M475))</f>
        <v>-5</v>
      </c>
      <c r="AX475" s="72" t="str">
        <f t="shared" si="168"/>
        <v>NAO</v>
      </c>
      <c r="AZ475" s="39">
        <f t="shared" si="169"/>
        <v>6.5260973468362515E-2</v>
      </c>
      <c r="BA475" s="146">
        <f t="shared" si="170"/>
        <v>9</v>
      </c>
      <c r="BB475" s="146">
        <f t="shared" si="171"/>
        <v>694</v>
      </c>
      <c r="BC475" s="32">
        <f t="shared" si="172"/>
        <v>567</v>
      </c>
      <c r="BD475" s="148"/>
      <c r="BE475" s="40">
        <f t="shared" si="173"/>
        <v>0.10245901639344263</v>
      </c>
      <c r="BF475" s="40">
        <f t="shared" si="174"/>
        <v>0.14467592592592593</v>
      </c>
      <c r="BG475" s="40">
        <f t="shared" si="175"/>
        <v>4.4964028776978422E-2</v>
      </c>
      <c r="BH475" s="40">
        <f t="shared" si="176"/>
        <v>0</v>
      </c>
      <c r="BI475" s="40">
        <f t="shared" si="177"/>
        <v>7.9957356076759065E-2</v>
      </c>
      <c r="BJ475" s="40">
        <f t="shared" si="178"/>
        <v>0</v>
      </c>
      <c r="BK475" s="40">
        <f t="shared" si="179"/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 s="42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</row>
    <row r="476" spans="1:134" s="32" customFormat="1" ht="17" thickBot="1" x14ac:dyDescent="0.25">
      <c r="A476" s="124" t="str">
        <f>CONFIGURACAO!$C$4</f>
        <v>AREA 21</v>
      </c>
      <c r="B476" s="125">
        <v>474</v>
      </c>
      <c r="C476" s="249" t="s">
        <v>303</v>
      </c>
      <c r="D476" s="126">
        <f t="shared" si="161"/>
        <v>1</v>
      </c>
      <c r="E476" s="250" t="s">
        <v>811</v>
      </c>
      <c r="F476" s="250">
        <v>0</v>
      </c>
      <c r="G476" s="250">
        <v>0</v>
      </c>
      <c r="H476" s="250">
        <v>0</v>
      </c>
      <c r="I476" s="250">
        <v>1</v>
      </c>
      <c r="J476" s="87"/>
      <c r="K476" s="94"/>
      <c r="L476" s="94"/>
      <c r="M476" s="154">
        <f t="shared" si="180"/>
        <v>1</v>
      </c>
      <c r="N476">
        <v>1.5</v>
      </c>
      <c r="O476">
        <v>0.75</v>
      </c>
      <c r="P476">
        <v>0</v>
      </c>
      <c r="Q476">
        <v>0.75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 s="139">
        <f t="shared" si="164"/>
        <v>2.25</v>
      </c>
      <c r="AD476" s="140">
        <f t="shared" si="165"/>
        <v>2.25</v>
      </c>
      <c r="AE476" s="141">
        <f t="shared" si="162"/>
        <v>0</v>
      </c>
      <c r="AF476" s="263">
        <f t="shared" si="163"/>
        <v>0</v>
      </c>
      <c r="AG476" s="265">
        <f t="shared" si="181"/>
        <v>2.25</v>
      </c>
      <c r="AI476" s="37">
        <f>IFERROR(IF(M476&gt;0,(N476*CONFIGURACAO!$C$20)+(O476*CONFIGURACAO!$C$21)+(P476*CONFIGURACAO!$C$22)+(Q476*CONFIGURACAO!$C$23)+(R476*CONFIGURACAO!$C$24),""),"")</f>
        <v>240</v>
      </c>
      <c r="AJ476" s="38">
        <f>IF(S476=0,0,IF(CONFIGURACAO!$C$15="SIM",(IF(S476&gt;CONFIGURACAO!$C$16,CONFIGURACAO!$C$16*CONFIGURACAO!$C$25,S476*CONFIGURACAO!$C$25)),'PI AREA  P75'!S476*CONFIGURACAO!$C$25))</f>
        <v>0</v>
      </c>
      <c r="AK476" s="38">
        <f>IF(T476=0,0,IF(CONFIGURACAO!$C$17="SIM",(IF(T476&gt;CONFIGURACAO!$C$18,CONFIGURACAO!$C$18*CONFIGURACAO!$C$26,T476*CONFIGURACAO!$C$26)),'PI AREA  P75'!T476*CONFIGURACAO!$C$26))</f>
        <v>0</v>
      </c>
      <c r="AL476" s="38">
        <f>IFERROR(IF(M476&gt;0,(U476*CONFIGURACAO!$C$29)+(V476*CONFIGURACAO!$C$30),""),"")</f>
        <v>0</v>
      </c>
      <c r="AM476" s="38">
        <f>IF(W476=0,0,IF(CONFIGURACAO!$C$41="SIM",(IF(W476&gt;CONFIGURACAO!$C$41,CONFIGURACAO!$C$41*CONFIGURACAO!$C$31,W476*CONFIGURACAO!$C$31)),'PI AREA  P75'!W476*CONFIGURACAO!$C$31))</f>
        <v>0</v>
      </c>
      <c r="AN476" s="38">
        <f>IF(X476=0,0,IF(CONFIGURACAO!$C$39="SIM",(IF(X476&gt;CONFIGURACAO!$C$40,CONFIGURACAO!$C$40*CONFIGURACAO!$C$32,X476*CONFIGURACAO!$C$32)),'PI AREA  P75'!X476*CONFIGURACAO!$C$32))</f>
        <v>0</v>
      </c>
      <c r="AO476" s="38">
        <f>IFERROR(IF(M476&gt;0,(Y476*CONFIGURACAO!$C$33)+(Z476*CONFIGURACAO!$C$34)+(AA476*CONFIGURACAO!$C$35)+(AB476*CONFIGURACAO!$C$36),""),"")</f>
        <v>0</v>
      </c>
      <c r="AP476" s="38">
        <f>IF(AA476=0,0,IF(CONFIGURACAO!$C$46="SIM",(IF(AA476&gt;CONFIGURACAO!$C$47,CONFIGURACAO!$C$47*CONFIGURACAO!$C$35,AA476*CONFIGURACAO!$C$35)),'PI AREA  P75'!AA476*CONFIGURACAO!$C$35))</f>
        <v>0</v>
      </c>
      <c r="AQ476" s="38">
        <f>IF(AB476=0,0,IF(CONFIGURACAO!$C$44="SIM",(IF(AB476&gt;CONFIGURACAO!$C$45,CONFIGURACAO!$C$45*CONFIGURACAO!$C$36,AB476*CONFIGURACAO!$C$36)),'PI AREA  P75'!AB476*CONFIGURACAO!$C$36))</f>
        <v>0</v>
      </c>
      <c r="AR476" s="38">
        <f t="shared" si="182"/>
        <v>240</v>
      </c>
      <c r="AS476" s="68">
        <f>IF(AR476="","",$AR476-(($AS$2/CONFIGURACAO!$C$6)*$M476))</f>
        <v>165</v>
      </c>
      <c r="AT476" s="73">
        <f t="shared" si="166"/>
        <v>3</v>
      </c>
      <c r="AU476" s="75">
        <f>IF(AR476="","",$AR476-(($AU$2/CONFIGURACAO!$C$6)*$M476))</f>
        <v>115</v>
      </c>
      <c r="AV476" s="76">
        <f t="shared" si="167"/>
        <v>4</v>
      </c>
      <c r="AW476" s="74">
        <f>IF(AR476="","",$AR476-(($AW$2/CONFIGURACAO!$C$6)*$M476))</f>
        <v>65</v>
      </c>
      <c r="AX476" s="72">
        <f t="shared" si="168"/>
        <v>5</v>
      </c>
      <c r="AZ476" s="39">
        <f t="shared" si="169"/>
        <v>2.2536163499866192E-2</v>
      </c>
      <c r="BA476" s="146">
        <f t="shared" si="170"/>
        <v>3</v>
      </c>
      <c r="BB476" s="146">
        <f t="shared" si="171"/>
        <v>947</v>
      </c>
      <c r="BC476" s="32">
        <f t="shared" si="172"/>
        <v>892</v>
      </c>
      <c r="BD476" s="148"/>
      <c r="BE476" s="40">
        <f t="shared" si="173"/>
        <v>5.5886736214605069E-2</v>
      </c>
      <c r="BF476" s="40">
        <f t="shared" si="174"/>
        <v>2.8935185185185182E-2</v>
      </c>
      <c r="BG476" s="40">
        <f t="shared" si="175"/>
        <v>0</v>
      </c>
      <c r="BH476" s="40">
        <f t="shared" si="176"/>
        <v>3.0315278900565887E-2</v>
      </c>
      <c r="BI476" s="40">
        <f t="shared" si="177"/>
        <v>0</v>
      </c>
      <c r="BJ476" s="40">
        <f t="shared" si="178"/>
        <v>0</v>
      </c>
      <c r="BK476" s="40">
        <f t="shared" si="179"/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 s="42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</row>
    <row r="477" spans="1:134" s="32" customFormat="1" ht="17" thickBot="1" x14ac:dyDescent="0.25">
      <c r="A477" s="124" t="str">
        <f>CONFIGURACAO!$C$4</f>
        <v>AREA 21</v>
      </c>
      <c r="B477" s="125">
        <v>475</v>
      </c>
      <c r="C477" s="249" t="s">
        <v>303</v>
      </c>
      <c r="D477" s="126">
        <f t="shared" si="161"/>
        <v>2</v>
      </c>
      <c r="E477" s="250" t="s">
        <v>812</v>
      </c>
      <c r="F477" s="250">
        <v>0</v>
      </c>
      <c r="G477" s="250">
        <v>0</v>
      </c>
      <c r="H477" s="250">
        <v>0</v>
      </c>
      <c r="I477" s="250">
        <v>1</v>
      </c>
      <c r="J477" s="87"/>
      <c r="K477" s="94"/>
      <c r="L477" s="94"/>
      <c r="M477" s="154">
        <f t="shared" si="180"/>
        <v>1</v>
      </c>
      <c r="N477">
        <v>0</v>
      </c>
      <c r="O477">
        <v>0</v>
      </c>
      <c r="P477">
        <v>0</v>
      </c>
      <c r="Q477">
        <v>0.75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 s="139">
        <f t="shared" si="164"/>
        <v>0</v>
      </c>
      <c r="AD477" s="140">
        <f t="shared" si="165"/>
        <v>0</v>
      </c>
      <c r="AE477" s="141">
        <f t="shared" si="162"/>
        <v>0</v>
      </c>
      <c r="AF477" s="263">
        <f t="shared" si="163"/>
        <v>0</v>
      </c>
      <c r="AG477" s="265">
        <f t="shared" si="181"/>
        <v>0</v>
      </c>
      <c r="AI477" s="37">
        <f>IFERROR(IF(M477&gt;0,(N477*CONFIGURACAO!$C$20)+(O477*CONFIGURACAO!$C$21)+(P477*CONFIGURACAO!$C$22)+(Q477*CONFIGURACAO!$C$23)+(R477*CONFIGURACAO!$C$24),""),"")</f>
        <v>30</v>
      </c>
      <c r="AJ477" s="38">
        <f>IF(S477=0,0,IF(CONFIGURACAO!$C$15="SIM",(IF(S477&gt;CONFIGURACAO!$C$16,CONFIGURACAO!$C$16*CONFIGURACAO!$C$25,S477*CONFIGURACAO!$C$25)),'PI AREA  P75'!S477*CONFIGURACAO!$C$25))</f>
        <v>0</v>
      </c>
      <c r="AK477" s="38">
        <f>IF(T477=0,0,IF(CONFIGURACAO!$C$17="SIM",(IF(T477&gt;CONFIGURACAO!$C$18,CONFIGURACAO!$C$18*CONFIGURACAO!$C$26,T477*CONFIGURACAO!$C$26)),'PI AREA  P75'!T477*CONFIGURACAO!$C$26))</f>
        <v>0</v>
      </c>
      <c r="AL477" s="38">
        <f>IFERROR(IF(M477&gt;0,(U477*CONFIGURACAO!$C$29)+(V477*CONFIGURACAO!$C$30),""),"")</f>
        <v>0</v>
      </c>
      <c r="AM477" s="38">
        <f>IF(W477=0,0,IF(CONFIGURACAO!$C$41="SIM",(IF(W477&gt;CONFIGURACAO!$C$41,CONFIGURACAO!$C$41*CONFIGURACAO!$C$31,W477*CONFIGURACAO!$C$31)),'PI AREA  P75'!W477*CONFIGURACAO!$C$31))</f>
        <v>0</v>
      </c>
      <c r="AN477" s="38">
        <f>IF(X477=0,0,IF(CONFIGURACAO!$C$39="SIM",(IF(X477&gt;CONFIGURACAO!$C$40,CONFIGURACAO!$C$40*CONFIGURACAO!$C$32,X477*CONFIGURACAO!$C$32)),'PI AREA  P75'!X477*CONFIGURACAO!$C$32))</f>
        <v>0</v>
      </c>
      <c r="AO477" s="38">
        <f>IFERROR(IF(M477&gt;0,(Y477*CONFIGURACAO!$C$33)+(Z477*CONFIGURACAO!$C$34)+(AA477*CONFIGURACAO!$C$35)+(AB477*CONFIGURACAO!$C$36),""),"")</f>
        <v>0</v>
      </c>
      <c r="AP477" s="38">
        <f>IF(AA477=0,0,IF(CONFIGURACAO!$C$46="SIM",(IF(AA477&gt;CONFIGURACAO!$C$47,CONFIGURACAO!$C$47*CONFIGURACAO!$C$35,AA477*CONFIGURACAO!$C$35)),'PI AREA  P75'!AA477*CONFIGURACAO!$C$35))</f>
        <v>0</v>
      </c>
      <c r="AQ477" s="38">
        <f>IF(AB477=0,0,IF(CONFIGURACAO!$C$44="SIM",(IF(AB477&gt;CONFIGURACAO!$C$45,CONFIGURACAO!$C$45*CONFIGURACAO!$C$36,AB477*CONFIGURACAO!$C$36)),'PI AREA  P75'!AB477*CONFIGURACAO!$C$36))</f>
        <v>0</v>
      </c>
      <c r="AR477" s="38">
        <f t="shared" si="182"/>
        <v>30</v>
      </c>
      <c r="AS477" s="68">
        <f>IF(AR477="","",$AR477-(($AS$2/CONFIGURACAO!$C$6)*$M477))</f>
        <v>-45</v>
      </c>
      <c r="AT477" s="73" t="str">
        <f t="shared" si="166"/>
        <v>NAO</v>
      </c>
      <c r="AU477" s="75">
        <f>IF(AR477="","",$AR477-(($AU$2/CONFIGURACAO!$C$6)*$M477))</f>
        <v>-95</v>
      </c>
      <c r="AV477" s="76" t="str">
        <f t="shared" si="167"/>
        <v>NAO</v>
      </c>
      <c r="AW477" s="74">
        <f>IF(AR477="","",$AR477-(($AW$2/CONFIGURACAO!$C$6)*$M477))</f>
        <v>-145</v>
      </c>
      <c r="AX477" s="72" t="str">
        <f t="shared" si="168"/>
        <v>NAO</v>
      </c>
      <c r="AZ477" s="39">
        <f t="shared" si="169"/>
        <v>2.8170204374832739E-3</v>
      </c>
      <c r="BA477" s="146">
        <f t="shared" si="170"/>
        <v>0.75</v>
      </c>
      <c r="BB477" s="146">
        <f t="shared" si="171"/>
        <v>1112</v>
      </c>
      <c r="BC477" s="32">
        <f t="shared" si="172"/>
        <v>1128</v>
      </c>
      <c r="BD477" s="148"/>
      <c r="BE477" s="40">
        <f t="shared" si="173"/>
        <v>0</v>
      </c>
      <c r="BF477" s="40">
        <f t="shared" si="174"/>
        <v>0</v>
      </c>
      <c r="BG477" s="40">
        <f t="shared" si="175"/>
        <v>0</v>
      </c>
      <c r="BH477" s="40">
        <f t="shared" si="176"/>
        <v>3.0315278900565887E-2</v>
      </c>
      <c r="BI477" s="40">
        <f t="shared" si="177"/>
        <v>0</v>
      </c>
      <c r="BJ477" s="40">
        <f t="shared" si="178"/>
        <v>0</v>
      </c>
      <c r="BK477" s="40">
        <f t="shared" si="179"/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 s="42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</row>
    <row r="478" spans="1:134" s="32" customFormat="1" ht="17" thickBot="1" x14ac:dyDescent="0.25">
      <c r="A478" s="124" t="str">
        <f>CONFIGURACAO!$C$4</f>
        <v>AREA 21</v>
      </c>
      <c r="B478" s="125">
        <v>476</v>
      </c>
      <c r="C478" s="249" t="s">
        <v>303</v>
      </c>
      <c r="D478" s="126">
        <f t="shared" si="161"/>
        <v>3</v>
      </c>
      <c r="E478" s="250" t="s">
        <v>813</v>
      </c>
      <c r="F478" s="250">
        <v>0</v>
      </c>
      <c r="G478" s="250">
        <v>0</v>
      </c>
      <c r="H478" s="250">
        <v>0</v>
      </c>
      <c r="I478" s="250">
        <v>1</v>
      </c>
      <c r="J478" s="87"/>
      <c r="K478" s="94"/>
      <c r="L478" s="94"/>
      <c r="M478" s="154">
        <f t="shared" si="180"/>
        <v>1</v>
      </c>
      <c r="N478">
        <v>0.75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 s="139">
        <f t="shared" si="164"/>
        <v>0.75</v>
      </c>
      <c r="AD478" s="140">
        <f t="shared" si="165"/>
        <v>0.75</v>
      </c>
      <c r="AE478" s="141">
        <f t="shared" si="162"/>
        <v>0</v>
      </c>
      <c r="AF478" s="263">
        <f t="shared" si="163"/>
        <v>0</v>
      </c>
      <c r="AG478" s="265">
        <f t="shared" si="181"/>
        <v>0.75</v>
      </c>
      <c r="AI478" s="37">
        <f>IFERROR(IF(M478&gt;0,(N478*CONFIGURACAO!$C$20)+(O478*CONFIGURACAO!$C$21)+(P478*CONFIGURACAO!$C$22)+(Q478*CONFIGURACAO!$C$23)+(R478*CONFIGURACAO!$C$24),""),"")</f>
        <v>75</v>
      </c>
      <c r="AJ478" s="38">
        <f>IF(S478=0,0,IF(CONFIGURACAO!$C$15="SIM",(IF(S478&gt;CONFIGURACAO!$C$16,CONFIGURACAO!$C$16*CONFIGURACAO!$C$25,S478*CONFIGURACAO!$C$25)),'PI AREA  P75'!S478*CONFIGURACAO!$C$25))</f>
        <v>0</v>
      </c>
      <c r="AK478" s="38">
        <f>IF(T478=0,0,IF(CONFIGURACAO!$C$17="SIM",(IF(T478&gt;CONFIGURACAO!$C$18,CONFIGURACAO!$C$18*CONFIGURACAO!$C$26,T478*CONFIGURACAO!$C$26)),'PI AREA  P75'!T478*CONFIGURACAO!$C$26))</f>
        <v>0</v>
      </c>
      <c r="AL478" s="38">
        <f>IFERROR(IF(M478&gt;0,(U478*CONFIGURACAO!$C$29)+(V478*CONFIGURACAO!$C$30),""),"")</f>
        <v>0</v>
      </c>
      <c r="AM478" s="38">
        <f>IF(W478=0,0,IF(CONFIGURACAO!$C$41="SIM",(IF(W478&gt;CONFIGURACAO!$C$41,CONFIGURACAO!$C$41*CONFIGURACAO!$C$31,W478*CONFIGURACAO!$C$31)),'PI AREA  P75'!W478*CONFIGURACAO!$C$31))</f>
        <v>0</v>
      </c>
      <c r="AN478" s="38">
        <f>IF(X478=0,0,IF(CONFIGURACAO!$C$39="SIM",(IF(X478&gt;CONFIGURACAO!$C$40,CONFIGURACAO!$C$40*CONFIGURACAO!$C$32,X478*CONFIGURACAO!$C$32)),'PI AREA  P75'!X478*CONFIGURACAO!$C$32))</f>
        <v>0</v>
      </c>
      <c r="AO478" s="38">
        <f>IFERROR(IF(M478&gt;0,(Y478*CONFIGURACAO!$C$33)+(Z478*CONFIGURACAO!$C$34)+(AA478*CONFIGURACAO!$C$35)+(AB478*CONFIGURACAO!$C$36),""),"")</f>
        <v>0</v>
      </c>
      <c r="AP478" s="38">
        <f>IF(AA478=0,0,IF(CONFIGURACAO!$C$46="SIM",(IF(AA478&gt;CONFIGURACAO!$C$47,CONFIGURACAO!$C$47*CONFIGURACAO!$C$35,AA478*CONFIGURACAO!$C$35)),'PI AREA  P75'!AA478*CONFIGURACAO!$C$35))</f>
        <v>0</v>
      </c>
      <c r="AQ478" s="38">
        <f>IF(AB478=0,0,IF(CONFIGURACAO!$C$44="SIM",(IF(AB478&gt;CONFIGURACAO!$C$45,CONFIGURACAO!$C$45*CONFIGURACAO!$C$36,AB478*CONFIGURACAO!$C$36)),'PI AREA  P75'!AB478*CONFIGURACAO!$C$36))</f>
        <v>0</v>
      </c>
      <c r="AR478" s="38">
        <f t="shared" si="182"/>
        <v>75</v>
      </c>
      <c r="AS478" s="68">
        <f>IF(AR478="","",$AR478-(($AS$2/CONFIGURACAO!$C$6)*$M478))</f>
        <v>0</v>
      </c>
      <c r="AT478" s="73">
        <f t="shared" si="166"/>
        <v>3</v>
      </c>
      <c r="AU478" s="75">
        <f>IF(AR478="","",$AR478-(($AU$2/CONFIGURACAO!$C$6)*$M478))</f>
        <v>-50</v>
      </c>
      <c r="AV478" s="76" t="str">
        <f t="shared" si="167"/>
        <v>NAO</v>
      </c>
      <c r="AW478" s="74">
        <f>IF(AR478="","",$AR478-(($AW$2/CONFIGURACAO!$C$6)*$M478))</f>
        <v>-100</v>
      </c>
      <c r="AX478" s="72" t="str">
        <f t="shared" si="168"/>
        <v>NAO</v>
      </c>
      <c r="AZ478" s="39">
        <f t="shared" si="169"/>
        <v>7.0425510937081846E-3</v>
      </c>
      <c r="BA478" s="146">
        <f t="shared" si="170"/>
        <v>0.75</v>
      </c>
      <c r="BB478" s="146">
        <f t="shared" si="171"/>
        <v>1112</v>
      </c>
      <c r="BC478" s="32">
        <f t="shared" si="172"/>
        <v>1073</v>
      </c>
      <c r="BD478" s="148"/>
      <c r="BE478" s="40">
        <f t="shared" si="173"/>
        <v>2.7943368107302535E-2</v>
      </c>
      <c r="BF478" s="40">
        <f t="shared" si="174"/>
        <v>0</v>
      </c>
      <c r="BG478" s="40">
        <f t="shared" si="175"/>
        <v>0</v>
      </c>
      <c r="BH478" s="40">
        <f t="shared" si="176"/>
        <v>0</v>
      </c>
      <c r="BI478" s="40">
        <f t="shared" si="177"/>
        <v>0</v>
      </c>
      <c r="BJ478" s="40">
        <f t="shared" si="178"/>
        <v>0</v>
      </c>
      <c r="BK478" s="40">
        <f t="shared" si="179"/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 s="42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</row>
    <row r="479" spans="1:134" s="32" customFormat="1" ht="17" thickBot="1" x14ac:dyDescent="0.25">
      <c r="A479" s="124" t="str">
        <f>CONFIGURACAO!$C$4</f>
        <v>AREA 21</v>
      </c>
      <c r="B479" s="125">
        <v>477</v>
      </c>
      <c r="C479" s="249" t="s">
        <v>303</v>
      </c>
      <c r="D479" s="126">
        <f t="shared" si="161"/>
        <v>4</v>
      </c>
      <c r="E479" s="250" t="s">
        <v>814</v>
      </c>
      <c r="F479" s="250">
        <v>0</v>
      </c>
      <c r="G479" s="250">
        <v>0</v>
      </c>
      <c r="H479" s="250">
        <v>0</v>
      </c>
      <c r="I479" s="250">
        <v>1</v>
      </c>
      <c r="J479" s="87"/>
      <c r="K479" s="94"/>
      <c r="L479" s="94"/>
      <c r="M479" s="154">
        <f t="shared" si="180"/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s="139">
        <f t="shared" si="164"/>
        <v>0</v>
      </c>
      <c r="AD479" s="140">
        <f t="shared" si="165"/>
        <v>0</v>
      </c>
      <c r="AE479" s="141">
        <f t="shared" si="162"/>
        <v>0</v>
      </c>
      <c r="AF479" s="263">
        <f t="shared" si="163"/>
        <v>0</v>
      </c>
      <c r="AG479" s="265">
        <f t="shared" si="181"/>
        <v>0</v>
      </c>
      <c r="AI479" s="37">
        <f>IFERROR(IF(M479&gt;0,(N479*CONFIGURACAO!$C$20)+(O479*CONFIGURACAO!$C$21)+(P479*CONFIGURACAO!$C$22)+(Q479*CONFIGURACAO!$C$23)+(R479*CONFIGURACAO!$C$24),""),"")</f>
        <v>0</v>
      </c>
      <c r="AJ479" s="38">
        <f>IF(S479=0,0,IF(CONFIGURACAO!$C$15="SIM",(IF(S479&gt;CONFIGURACAO!$C$16,CONFIGURACAO!$C$16*CONFIGURACAO!$C$25,S479*CONFIGURACAO!$C$25)),'PI AREA  P75'!S479*CONFIGURACAO!$C$25))</f>
        <v>0</v>
      </c>
      <c r="AK479" s="38">
        <f>IF(T479=0,0,IF(CONFIGURACAO!$C$17="SIM",(IF(T479&gt;CONFIGURACAO!$C$18,CONFIGURACAO!$C$18*CONFIGURACAO!$C$26,T479*CONFIGURACAO!$C$26)),'PI AREA  P75'!T479*CONFIGURACAO!$C$26))</f>
        <v>0</v>
      </c>
      <c r="AL479" s="38">
        <f>IFERROR(IF(M479&gt;0,(U479*CONFIGURACAO!$C$29)+(V479*CONFIGURACAO!$C$30),""),"")</f>
        <v>0</v>
      </c>
      <c r="AM479" s="38">
        <f>IF(W479=0,0,IF(CONFIGURACAO!$C$41="SIM",(IF(W479&gt;CONFIGURACAO!$C$41,CONFIGURACAO!$C$41*CONFIGURACAO!$C$31,W479*CONFIGURACAO!$C$31)),'PI AREA  P75'!W479*CONFIGURACAO!$C$31))</f>
        <v>0</v>
      </c>
      <c r="AN479" s="38">
        <f>IF(X479=0,0,IF(CONFIGURACAO!$C$39="SIM",(IF(X479&gt;CONFIGURACAO!$C$40,CONFIGURACAO!$C$40*CONFIGURACAO!$C$32,X479*CONFIGURACAO!$C$32)),'PI AREA  P75'!X479*CONFIGURACAO!$C$32))</f>
        <v>0</v>
      </c>
      <c r="AO479" s="38">
        <f>IFERROR(IF(M479&gt;0,(Y479*CONFIGURACAO!$C$33)+(Z479*CONFIGURACAO!$C$34)+(AA479*CONFIGURACAO!$C$35)+(AB479*CONFIGURACAO!$C$36),""),"")</f>
        <v>0</v>
      </c>
      <c r="AP479" s="38">
        <f>IF(AA479=0,0,IF(CONFIGURACAO!$C$46="SIM",(IF(AA479&gt;CONFIGURACAO!$C$47,CONFIGURACAO!$C$47*CONFIGURACAO!$C$35,AA479*CONFIGURACAO!$C$35)),'PI AREA  P75'!AA479*CONFIGURACAO!$C$35))</f>
        <v>0</v>
      </c>
      <c r="AQ479" s="38">
        <f>IF(AB479=0,0,IF(CONFIGURACAO!$C$44="SIM",(IF(AB479&gt;CONFIGURACAO!$C$45,CONFIGURACAO!$C$45*CONFIGURACAO!$C$36,AB479*CONFIGURACAO!$C$36)),'PI AREA  P75'!AB479*CONFIGURACAO!$C$36))</f>
        <v>0</v>
      </c>
      <c r="AR479" s="38">
        <f t="shared" si="182"/>
        <v>0</v>
      </c>
      <c r="AS479" s="68">
        <f>IF(AR479="","",$AR479-(($AS$2/CONFIGURACAO!$C$6)*$M479))</f>
        <v>-75</v>
      </c>
      <c r="AT479" s="73" t="str">
        <f t="shared" si="166"/>
        <v>NAO</v>
      </c>
      <c r="AU479" s="75">
        <f>IF(AR479="","",$AR479-(($AU$2/CONFIGURACAO!$C$6)*$M479))</f>
        <v>-125</v>
      </c>
      <c r="AV479" s="76" t="str">
        <f t="shared" si="167"/>
        <v>NAO</v>
      </c>
      <c r="AW479" s="74">
        <f>IF(AR479="","",$AR479-(($AW$2/CONFIGURACAO!$C$6)*$M479))</f>
        <v>-175</v>
      </c>
      <c r="AX479" s="72" t="str">
        <f t="shared" si="168"/>
        <v>NAO</v>
      </c>
      <c r="AZ479" s="39">
        <f t="shared" si="169"/>
        <v>0</v>
      </c>
      <c r="BA479" s="146">
        <f t="shared" si="170"/>
        <v>0</v>
      </c>
      <c r="BB479" s="146">
        <f t="shared" si="171"/>
        <v>1158</v>
      </c>
      <c r="BC479" s="32">
        <f t="shared" si="172"/>
        <v>1158</v>
      </c>
      <c r="BD479" s="148"/>
      <c r="BE479" s="40">
        <f t="shared" si="173"/>
        <v>0</v>
      </c>
      <c r="BF479" s="40">
        <f t="shared" si="174"/>
        <v>0</v>
      </c>
      <c r="BG479" s="40">
        <f t="shared" si="175"/>
        <v>0</v>
      </c>
      <c r="BH479" s="40">
        <f t="shared" si="176"/>
        <v>0</v>
      </c>
      <c r="BI479" s="40">
        <f t="shared" si="177"/>
        <v>0</v>
      </c>
      <c r="BJ479" s="40">
        <f t="shared" si="178"/>
        <v>0</v>
      </c>
      <c r="BK479" s="40">
        <f t="shared" si="179"/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 s="42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</row>
    <row r="480" spans="1:134" s="32" customFormat="1" ht="17" thickBot="1" x14ac:dyDescent="0.25">
      <c r="A480" s="124" t="str">
        <f>CONFIGURACAO!$C$4</f>
        <v>AREA 21</v>
      </c>
      <c r="B480" s="125">
        <v>478</v>
      </c>
      <c r="C480" s="249" t="s">
        <v>303</v>
      </c>
      <c r="D480" s="126">
        <f t="shared" si="161"/>
        <v>5</v>
      </c>
      <c r="E480" s="250" t="s">
        <v>815</v>
      </c>
      <c r="F480" s="250">
        <v>0</v>
      </c>
      <c r="G480" s="250">
        <v>0</v>
      </c>
      <c r="H480" s="250">
        <v>0</v>
      </c>
      <c r="I480" s="250">
        <v>1</v>
      </c>
      <c r="J480" s="87"/>
      <c r="K480" s="94"/>
      <c r="L480" s="94"/>
      <c r="M480" s="154">
        <f t="shared" si="180"/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 s="139">
        <f t="shared" si="164"/>
        <v>0</v>
      </c>
      <c r="AD480" s="140">
        <f t="shared" si="165"/>
        <v>0</v>
      </c>
      <c r="AE480" s="141">
        <f t="shared" si="162"/>
        <v>0</v>
      </c>
      <c r="AF480" s="263">
        <f t="shared" si="163"/>
        <v>0</v>
      </c>
      <c r="AG480" s="265">
        <f t="shared" si="181"/>
        <v>0</v>
      </c>
      <c r="AI480" s="37">
        <f>IFERROR(IF(M480&gt;0,(N480*CONFIGURACAO!$C$20)+(O480*CONFIGURACAO!$C$21)+(P480*CONFIGURACAO!$C$22)+(Q480*CONFIGURACAO!$C$23)+(R480*CONFIGURACAO!$C$24),""),"")</f>
        <v>0</v>
      </c>
      <c r="AJ480" s="38">
        <f>IF(S480=0,0,IF(CONFIGURACAO!$C$15="SIM",(IF(S480&gt;CONFIGURACAO!$C$16,CONFIGURACAO!$C$16*CONFIGURACAO!$C$25,S480*CONFIGURACAO!$C$25)),'PI AREA  P75'!S480*CONFIGURACAO!$C$25))</f>
        <v>0</v>
      </c>
      <c r="AK480" s="38">
        <f>IF(T480=0,0,IF(CONFIGURACAO!$C$17="SIM",(IF(T480&gt;CONFIGURACAO!$C$18,CONFIGURACAO!$C$18*CONFIGURACAO!$C$26,T480*CONFIGURACAO!$C$26)),'PI AREA  P75'!T480*CONFIGURACAO!$C$26))</f>
        <v>0</v>
      </c>
      <c r="AL480" s="38">
        <f>IFERROR(IF(M480&gt;0,(U480*CONFIGURACAO!$C$29)+(V480*CONFIGURACAO!$C$30),""),"")</f>
        <v>0</v>
      </c>
      <c r="AM480" s="38">
        <f>IF(W480=0,0,IF(CONFIGURACAO!$C$41="SIM",(IF(W480&gt;CONFIGURACAO!$C$41,CONFIGURACAO!$C$41*CONFIGURACAO!$C$31,W480*CONFIGURACAO!$C$31)),'PI AREA  P75'!W480*CONFIGURACAO!$C$31))</f>
        <v>0</v>
      </c>
      <c r="AN480" s="38">
        <f>IF(X480=0,0,IF(CONFIGURACAO!$C$39="SIM",(IF(X480&gt;CONFIGURACAO!$C$40,CONFIGURACAO!$C$40*CONFIGURACAO!$C$32,X480*CONFIGURACAO!$C$32)),'PI AREA  P75'!X480*CONFIGURACAO!$C$32))</f>
        <v>0</v>
      </c>
      <c r="AO480" s="38">
        <f>IFERROR(IF(M480&gt;0,(Y480*CONFIGURACAO!$C$33)+(Z480*CONFIGURACAO!$C$34)+(AA480*CONFIGURACAO!$C$35)+(AB480*CONFIGURACAO!$C$36),""),"")</f>
        <v>0</v>
      </c>
      <c r="AP480" s="38">
        <f>IF(AA480=0,0,IF(CONFIGURACAO!$C$46="SIM",(IF(AA480&gt;CONFIGURACAO!$C$47,CONFIGURACAO!$C$47*CONFIGURACAO!$C$35,AA480*CONFIGURACAO!$C$35)),'PI AREA  P75'!AA480*CONFIGURACAO!$C$35))</f>
        <v>0</v>
      </c>
      <c r="AQ480" s="38">
        <f>IF(AB480=0,0,IF(CONFIGURACAO!$C$44="SIM",(IF(AB480&gt;CONFIGURACAO!$C$45,CONFIGURACAO!$C$45*CONFIGURACAO!$C$36,AB480*CONFIGURACAO!$C$36)),'PI AREA  P75'!AB480*CONFIGURACAO!$C$36))</f>
        <v>0</v>
      </c>
      <c r="AR480" s="38">
        <f t="shared" si="182"/>
        <v>0</v>
      </c>
      <c r="AS480" s="68">
        <f>IF(AR480="","",$AR480-(($AS$2/CONFIGURACAO!$C$6)*$M480))</f>
        <v>-75</v>
      </c>
      <c r="AT480" s="73" t="str">
        <f t="shared" si="166"/>
        <v>NAO</v>
      </c>
      <c r="AU480" s="75">
        <f>IF(AR480="","",$AR480-(($AU$2/CONFIGURACAO!$C$6)*$M480))</f>
        <v>-125</v>
      </c>
      <c r="AV480" s="76" t="str">
        <f t="shared" si="167"/>
        <v>NAO</v>
      </c>
      <c r="AW480" s="74">
        <f>IF(AR480="","",$AR480-(($AW$2/CONFIGURACAO!$C$6)*$M480))</f>
        <v>-175</v>
      </c>
      <c r="AX480" s="72" t="str">
        <f t="shared" si="168"/>
        <v>NAO</v>
      </c>
      <c r="AZ480" s="39">
        <f t="shared" si="169"/>
        <v>0</v>
      </c>
      <c r="BA480" s="146">
        <f t="shared" si="170"/>
        <v>0</v>
      </c>
      <c r="BB480" s="146">
        <f t="shared" si="171"/>
        <v>1158</v>
      </c>
      <c r="BC480" s="32">
        <f t="shared" si="172"/>
        <v>1158</v>
      </c>
      <c r="BD480" s="148"/>
      <c r="BE480" s="40">
        <f t="shared" si="173"/>
        <v>0</v>
      </c>
      <c r="BF480" s="40">
        <f t="shared" si="174"/>
        <v>0</v>
      </c>
      <c r="BG480" s="40">
        <f t="shared" si="175"/>
        <v>0</v>
      </c>
      <c r="BH480" s="40">
        <f t="shared" si="176"/>
        <v>0</v>
      </c>
      <c r="BI480" s="40">
        <f t="shared" si="177"/>
        <v>0</v>
      </c>
      <c r="BJ480" s="40">
        <f t="shared" si="178"/>
        <v>0</v>
      </c>
      <c r="BK480" s="40">
        <f t="shared" si="179"/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 s="42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</row>
    <row r="481" spans="1:134" s="32" customFormat="1" ht="17" thickBot="1" x14ac:dyDescent="0.25">
      <c r="A481" s="124" t="str">
        <f>CONFIGURACAO!$C$4</f>
        <v>AREA 21</v>
      </c>
      <c r="B481" s="125">
        <v>479</v>
      </c>
      <c r="C481" s="249" t="s">
        <v>303</v>
      </c>
      <c r="D481" s="126">
        <f t="shared" si="161"/>
        <v>6</v>
      </c>
      <c r="E481" s="250" t="s">
        <v>816</v>
      </c>
      <c r="F481" s="250">
        <v>0</v>
      </c>
      <c r="G481" s="250">
        <v>0</v>
      </c>
      <c r="H481" s="250">
        <v>0</v>
      </c>
      <c r="I481" s="250">
        <v>1</v>
      </c>
      <c r="J481" s="87"/>
      <c r="K481" s="94"/>
      <c r="L481" s="94"/>
      <c r="M481" s="154">
        <f t="shared" si="180"/>
        <v>1</v>
      </c>
      <c r="N481">
        <v>0.75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 s="139">
        <f t="shared" si="164"/>
        <v>0.75</v>
      </c>
      <c r="AD481" s="140">
        <f t="shared" si="165"/>
        <v>0.75</v>
      </c>
      <c r="AE481" s="141">
        <f t="shared" si="162"/>
        <v>0</v>
      </c>
      <c r="AF481" s="263">
        <f t="shared" si="163"/>
        <v>0</v>
      </c>
      <c r="AG481" s="265">
        <f t="shared" si="181"/>
        <v>0.75</v>
      </c>
      <c r="AI481" s="37">
        <f>IFERROR(IF(M481&gt;0,(N481*CONFIGURACAO!$C$20)+(O481*CONFIGURACAO!$C$21)+(P481*CONFIGURACAO!$C$22)+(Q481*CONFIGURACAO!$C$23)+(R481*CONFIGURACAO!$C$24),""),"")</f>
        <v>75</v>
      </c>
      <c r="AJ481" s="38">
        <f>IF(S481=0,0,IF(CONFIGURACAO!$C$15="SIM",(IF(S481&gt;CONFIGURACAO!$C$16,CONFIGURACAO!$C$16*CONFIGURACAO!$C$25,S481*CONFIGURACAO!$C$25)),'PI AREA  P75'!S481*CONFIGURACAO!$C$25))</f>
        <v>0</v>
      </c>
      <c r="AK481" s="38">
        <f>IF(T481=0,0,IF(CONFIGURACAO!$C$17="SIM",(IF(T481&gt;CONFIGURACAO!$C$18,CONFIGURACAO!$C$18*CONFIGURACAO!$C$26,T481*CONFIGURACAO!$C$26)),'PI AREA  P75'!T481*CONFIGURACAO!$C$26))</f>
        <v>0</v>
      </c>
      <c r="AL481" s="38">
        <f>IFERROR(IF(M481&gt;0,(U481*CONFIGURACAO!$C$29)+(V481*CONFIGURACAO!$C$30),""),"")</f>
        <v>0</v>
      </c>
      <c r="AM481" s="38">
        <f>IF(W481=0,0,IF(CONFIGURACAO!$C$41="SIM",(IF(W481&gt;CONFIGURACAO!$C$41,CONFIGURACAO!$C$41*CONFIGURACAO!$C$31,W481*CONFIGURACAO!$C$31)),'PI AREA  P75'!W481*CONFIGURACAO!$C$31))</f>
        <v>0</v>
      </c>
      <c r="AN481" s="38">
        <f>IF(X481=0,0,IF(CONFIGURACAO!$C$39="SIM",(IF(X481&gt;CONFIGURACAO!$C$40,CONFIGURACAO!$C$40*CONFIGURACAO!$C$32,X481*CONFIGURACAO!$C$32)),'PI AREA  P75'!X481*CONFIGURACAO!$C$32))</f>
        <v>0</v>
      </c>
      <c r="AO481" s="38">
        <f>IFERROR(IF(M481&gt;0,(Y481*CONFIGURACAO!$C$33)+(Z481*CONFIGURACAO!$C$34)+(AA481*CONFIGURACAO!$C$35)+(AB481*CONFIGURACAO!$C$36),""),"")</f>
        <v>0</v>
      </c>
      <c r="AP481" s="38">
        <f>IF(AA481=0,0,IF(CONFIGURACAO!$C$46="SIM",(IF(AA481&gt;CONFIGURACAO!$C$47,CONFIGURACAO!$C$47*CONFIGURACAO!$C$35,AA481*CONFIGURACAO!$C$35)),'PI AREA  P75'!AA481*CONFIGURACAO!$C$35))</f>
        <v>0</v>
      </c>
      <c r="AQ481" s="38">
        <f>IF(AB481=0,0,IF(CONFIGURACAO!$C$44="SIM",(IF(AB481&gt;CONFIGURACAO!$C$45,CONFIGURACAO!$C$45*CONFIGURACAO!$C$36,AB481*CONFIGURACAO!$C$36)),'PI AREA  P75'!AB481*CONFIGURACAO!$C$36))</f>
        <v>0</v>
      </c>
      <c r="AR481" s="38">
        <f t="shared" si="182"/>
        <v>75</v>
      </c>
      <c r="AS481" s="68">
        <f>IF(AR481="","",$AR481-(($AS$2/CONFIGURACAO!$C$6)*$M481))</f>
        <v>0</v>
      </c>
      <c r="AT481" s="73">
        <f t="shared" si="166"/>
        <v>3</v>
      </c>
      <c r="AU481" s="75">
        <f>IF(AR481="","",$AR481-(($AU$2/CONFIGURACAO!$C$6)*$M481))</f>
        <v>-50</v>
      </c>
      <c r="AV481" s="76" t="str">
        <f t="shared" si="167"/>
        <v>NAO</v>
      </c>
      <c r="AW481" s="74">
        <f>IF(AR481="","",$AR481-(($AW$2/CONFIGURACAO!$C$6)*$M481))</f>
        <v>-100</v>
      </c>
      <c r="AX481" s="72" t="str">
        <f t="shared" si="168"/>
        <v>NAO</v>
      </c>
      <c r="AZ481" s="39">
        <f t="shared" si="169"/>
        <v>7.0425510937081846E-3</v>
      </c>
      <c r="BA481" s="146">
        <f t="shared" si="170"/>
        <v>0.75</v>
      </c>
      <c r="BB481" s="146">
        <f t="shared" si="171"/>
        <v>1112</v>
      </c>
      <c r="BC481" s="32">
        <f t="shared" si="172"/>
        <v>1073</v>
      </c>
      <c r="BD481" s="148"/>
      <c r="BE481" s="40">
        <f t="shared" si="173"/>
        <v>2.7943368107302535E-2</v>
      </c>
      <c r="BF481" s="40">
        <f t="shared" si="174"/>
        <v>0</v>
      </c>
      <c r="BG481" s="40">
        <f t="shared" si="175"/>
        <v>0</v>
      </c>
      <c r="BH481" s="40">
        <f t="shared" si="176"/>
        <v>0</v>
      </c>
      <c r="BI481" s="40">
        <f t="shared" si="177"/>
        <v>0</v>
      </c>
      <c r="BJ481" s="40">
        <f t="shared" si="178"/>
        <v>0</v>
      </c>
      <c r="BK481" s="40">
        <f t="shared" si="179"/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 s="42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</row>
    <row r="482" spans="1:134" s="32" customFormat="1" ht="17" thickBot="1" x14ac:dyDescent="0.25">
      <c r="A482" s="124" t="str">
        <f>CONFIGURACAO!$C$4</f>
        <v>AREA 21</v>
      </c>
      <c r="B482" s="125">
        <v>480</v>
      </c>
      <c r="C482" s="249" t="s">
        <v>303</v>
      </c>
      <c r="D482" s="126">
        <f t="shared" si="161"/>
        <v>7</v>
      </c>
      <c r="E482" s="250" t="s">
        <v>817</v>
      </c>
      <c r="F482" s="250">
        <v>0</v>
      </c>
      <c r="G482" s="250">
        <v>0</v>
      </c>
      <c r="H482" s="250">
        <v>0</v>
      </c>
      <c r="I482" s="250">
        <v>1</v>
      </c>
      <c r="J482" s="87"/>
      <c r="K482" s="94"/>
      <c r="L482" s="94"/>
      <c r="M482" s="154">
        <f t="shared" si="180"/>
        <v>1</v>
      </c>
      <c r="N482">
        <v>0</v>
      </c>
      <c r="O482">
        <v>0</v>
      </c>
      <c r="P482">
        <v>0</v>
      </c>
      <c r="Q482">
        <v>0.75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s="139">
        <f t="shared" si="164"/>
        <v>0</v>
      </c>
      <c r="AD482" s="140">
        <f t="shared" si="165"/>
        <v>0</v>
      </c>
      <c r="AE482" s="141">
        <f t="shared" si="162"/>
        <v>0</v>
      </c>
      <c r="AF482" s="263">
        <f t="shared" si="163"/>
        <v>0</v>
      </c>
      <c r="AG482" s="265">
        <f t="shared" si="181"/>
        <v>0</v>
      </c>
      <c r="AI482" s="37">
        <f>IFERROR(IF(M482&gt;0,(N482*CONFIGURACAO!$C$20)+(O482*CONFIGURACAO!$C$21)+(P482*CONFIGURACAO!$C$22)+(Q482*CONFIGURACAO!$C$23)+(R482*CONFIGURACAO!$C$24),""),"")</f>
        <v>30</v>
      </c>
      <c r="AJ482" s="38">
        <f>IF(S482=0,0,IF(CONFIGURACAO!$C$15="SIM",(IF(S482&gt;CONFIGURACAO!$C$16,CONFIGURACAO!$C$16*CONFIGURACAO!$C$25,S482*CONFIGURACAO!$C$25)),'PI AREA  P75'!S482*CONFIGURACAO!$C$25))</f>
        <v>0</v>
      </c>
      <c r="AK482" s="38">
        <f>IF(T482=0,0,IF(CONFIGURACAO!$C$17="SIM",(IF(T482&gt;CONFIGURACAO!$C$18,CONFIGURACAO!$C$18*CONFIGURACAO!$C$26,T482*CONFIGURACAO!$C$26)),'PI AREA  P75'!T482*CONFIGURACAO!$C$26))</f>
        <v>0</v>
      </c>
      <c r="AL482" s="38">
        <f>IFERROR(IF(M482&gt;0,(U482*CONFIGURACAO!$C$29)+(V482*CONFIGURACAO!$C$30),""),"")</f>
        <v>0</v>
      </c>
      <c r="AM482" s="38">
        <f>IF(W482=0,0,IF(CONFIGURACAO!$C$41="SIM",(IF(W482&gt;CONFIGURACAO!$C$41,CONFIGURACAO!$C$41*CONFIGURACAO!$C$31,W482*CONFIGURACAO!$C$31)),'PI AREA  P75'!W482*CONFIGURACAO!$C$31))</f>
        <v>0</v>
      </c>
      <c r="AN482" s="38">
        <f>IF(X482=0,0,IF(CONFIGURACAO!$C$39="SIM",(IF(X482&gt;CONFIGURACAO!$C$40,CONFIGURACAO!$C$40*CONFIGURACAO!$C$32,X482*CONFIGURACAO!$C$32)),'PI AREA  P75'!X482*CONFIGURACAO!$C$32))</f>
        <v>0</v>
      </c>
      <c r="AO482" s="38">
        <f>IFERROR(IF(M482&gt;0,(Y482*CONFIGURACAO!$C$33)+(Z482*CONFIGURACAO!$C$34)+(AA482*CONFIGURACAO!$C$35)+(AB482*CONFIGURACAO!$C$36),""),"")</f>
        <v>0</v>
      </c>
      <c r="AP482" s="38">
        <f>IF(AA482=0,0,IF(CONFIGURACAO!$C$46="SIM",(IF(AA482&gt;CONFIGURACAO!$C$47,CONFIGURACAO!$C$47*CONFIGURACAO!$C$35,AA482*CONFIGURACAO!$C$35)),'PI AREA  P75'!AA482*CONFIGURACAO!$C$35))</f>
        <v>0</v>
      </c>
      <c r="AQ482" s="38">
        <f>IF(AB482=0,0,IF(CONFIGURACAO!$C$44="SIM",(IF(AB482&gt;CONFIGURACAO!$C$45,CONFIGURACAO!$C$45*CONFIGURACAO!$C$36,AB482*CONFIGURACAO!$C$36)),'PI AREA  P75'!AB482*CONFIGURACAO!$C$36))</f>
        <v>0</v>
      </c>
      <c r="AR482" s="38">
        <f t="shared" si="182"/>
        <v>30</v>
      </c>
      <c r="AS482" s="68">
        <f>IF(AR482="","",$AR482-(($AS$2/CONFIGURACAO!$C$6)*$M482))</f>
        <v>-45</v>
      </c>
      <c r="AT482" s="73" t="str">
        <f t="shared" si="166"/>
        <v>NAO</v>
      </c>
      <c r="AU482" s="75">
        <f>IF(AR482="","",$AR482-(($AU$2/CONFIGURACAO!$C$6)*$M482))</f>
        <v>-95</v>
      </c>
      <c r="AV482" s="76" t="str">
        <f t="shared" si="167"/>
        <v>NAO</v>
      </c>
      <c r="AW482" s="74">
        <f>IF(AR482="","",$AR482-(($AW$2/CONFIGURACAO!$C$6)*$M482))</f>
        <v>-145</v>
      </c>
      <c r="AX482" s="72" t="str">
        <f t="shared" si="168"/>
        <v>NAO</v>
      </c>
      <c r="AZ482" s="39">
        <f t="shared" si="169"/>
        <v>2.8170204374832739E-3</v>
      </c>
      <c r="BA482" s="146">
        <f t="shared" si="170"/>
        <v>0.75</v>
      </c>
      <c r="BB482" s="146">
        <f t="shared" si="171"/>
        <v>1112</v>
      </c>
      <c r="BC482" s="32">
        <f t="shared" si="172"/>
        <v>1128</v>
      </c>
      <c r="BD482" s="148"/>
      <c r="BE482" s="40">
        <f t="shared" si="173"/>
        <v>0</v>
      </c>
      <c r="BF482" s="40">
        <f t="shared" si="174"/>
        <v>0</v>
      </c>
      <c r="BG482" s="40">
        <f t="shared" si="175"/>
        <v>0</v>
      </c>
      <c r="BH482" s="40">
        <f t="shared" si="176"/>
        <v>3.0315278900565887E-2</v>
      </c>
      <c r="BI482" s="40">
        <f t="shared" si="177"/>
        <v>0</v>
      </c>
      <c r="BJ482" s="40">
        <f t="shared" si="178"/>
        <v>0</v>
      </c>
      <c r="BK482" s="40">
        <f t="shared" si="179"/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 s="4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</row>
    <row r="483" spans="1:134" s="32" customFormat="1" ht="17" thickBot="1" x14ac:dyDescent="0.25">
      <c r="A483" s="124" t="str">
        <f>CONFIGURACAO!$C$4</f>
        <v>AREA 21</v>
      </c>
      <c r="B483" s="125">
        <v>481</v>
      </c>
      <c r="C483" s="249" t="s">
        <v>303</v>
      </c>
      <c r="D483" s="126">
        <f t="shared" si="161"/>
        <v>8</v>
      </c>
      <c r="E483" s="250" t="s">
        <v>818</v>
      </c>
      <c r="F483" s="250">
        <v>0</v>
      </c>
      <c r="G483" s="250">
        <v>0</v>
      </c>
      <c r="H483" s="250">
        <v>0</v>
      </c>
      <c r="I483" s="250">
        <v>1</v>
      </c>
      <c r="J483" s="87"/>
      <c r="K483" s="94"/>
      <c r="L483" s="94"/>
      <c r="M483" s="154">
        <f t="shared" si="180"/>
        <v>1</v>
      </c>
      <c r="N483">
        <v>0</v>
      </c>
      <c r="O483">
        <v>0</v>
      </c>
      <c r="P483">
        <v>1</v>
      </c>
      <c r="Q483">
        <v>0</v>
      </c>
      <c r="R483">
        <v>0.75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 s="139">
        <f t="shared" si="164"/>
        <v>0</v>
      </c>
      <c r="AD483" s="140">
        <f t="shared" si="165"/>
        <v>1</v>
      </c>
      <c r="AE483" s="141">
        <f t="shared" si="162"/>
        <v>0</v>
      </c>
      <c r="AF483" s="263">
        <f t="shared" si="163"/>
        <v>0</v>
      </c>
      <c r="AG483" s="265">
        <f t="shared" si="181"/>
        <v>0</v>
      </c>
      <c r="AI483" s="37">
        <f>IFERROR(IF(M483&gt;0,(N483*CONFIGURACAO!$C$20)+(O483*CONFIGURACAO!$C$21)+(P483*CONFIGURACAO!$C$22)+(Q483*CONFIGURACAO!$C$23)+(R483*CONFIGURACAO!$C$24),""),"")</f>
        <v>75</v>
      </c>
      <c r="AJ483" s="38">
        <f>IF(S483=0,0,IF(CONFIGURACAO!$C$15="SIM",(IF(S483&gt;CONFIGURACAO!$C$16,CONFIGURACAO!$C$16*CONFIGURACAO!$C$25,S483*CONFIGURACAO!$C$25)),'PI AREA  P75'!S483*CONFIGURACAO!$C$25))</f>
        <v>0</v>
      </c>
      <c r="AK483" s="38">
        <f>IF(T483=0,0,IF(CONFIGURACAO!$C$17="SIM",(IF(T483&gt;CONFIGURACAO!$C$18,CONFIGURACAO!$C$18*CONFIGURACAO!$C$26,T483*CONFIGURACAO!$C$26)),'PI AREA  P75'!T483*CONFIGURACAO!$C$26))</f>
        <v>0</v>
      </c>
      <c r="AL483" s="38">
        <f>IFERROR(IF(M483&gt;0,(U483*CONFIGURACAO!$C$29)+(V483*CONFIGURACAO!$C$30),""),"")</f>
        <v>0</v>
      </c>
      <c r="AM483" s="38">
        <f>IF(W483=0,0,IF(CONFIGURACAO!$C$41="SIM",(IF(W483&gt;CONFIGURACAO!$C$41,CONFIGURACAO!$C$41*CONFIGURACAO!$C$31,W483*CONFIGURACAO!$C$31)),'PI AREA  P75'!W483*CONFIGURACAO!$C$31))</f>
        <v>0</v>
      </c>
      <c r="AN483" s="38">
        <f>IF(X483=0,0,IF(CONFIGURACAO!$C$39="SIM",(IF(X483&gt;CONFIGURACAO!$C$40,CONFIGURACAO!$C$40*CONFIGURACAO!$C$32,X483*CONFIGURACAO!$C$32)),'PI AREA  P75'!X483*CONFIGURACAO!$C$32))</f>
        <v>0</v>
      </c>
      <c r="AO483" s="38">
        <f>IFERROR(IF(M483&gt;0,(Y483*CONFIGURACAO!$C$33)+(Z483*CONFIGURACAO!$C$34)+(AA483*CONFIGURACAO!$C$35)+(AB483*CONFIGURACAO!$C$36),""),"")</f>
        <v>0</v>
      </c>
      <c r="AP483" s="38">
        <f>IF(AA483=0,0,IF(CONFIGURACAO!$C$46="SIM",(IF(AA483&gt;CONFIGURACAO!$C$47,CONFIGURACAO!$C$47*CONFIGURACAO!$C$35,AA483*CONFIGURACAO!$C$35)),'PI AREA  P75'!AA483*CONFIGURACAO!$C$35))</f>
        <v>0</v>
      </c>
      <c r="AQ483" s="38">
        <f>IF(AB483=0,0,IF(CONFIGURACAO!$C$44="SIM",(IF(AB483&gt;CONFIGURACAO!$C$45,CONFIGURACAO!$C$45*CONFIGURACAO!$C$36,AB483*CONFIGURACAO!$C$36)),'PI AREA  P75'!AB483*CONFIGURACAO!$C$36))</f>
        <v>0</v>
      </c>
      <c r="AR483" s="38">
        <f t="shared" si="182"/>
        <v>75</v>
      </c>
      <c r="AS483" s="68">
        <f>IF(AR483="","",$AR483-(($AS$2/CONFIGURACAO!$C$6)*$M483))</f>
        <v>0</v>
      </c>
      <c r="AT483" s="73">
        <f t="shared" si="166"/>
        <v>3</v>
      </c>
      <c r="AU483" s="75">
        <f>IF(AR483="","",$AR483-(($AU$2/CONFIGURACAO!$C$6)*$M483))</f>
        <v>-50</v>
      </c>
      <c r="AV483" s="76" t="str">
        <f t="shared" si="167"/>
        <v>NAO</v>
      </c>
      <c r="AW483" s="74">
        <f>IF(AR483="","",$AR483-(($AW$2/CONFIGURACAO!$C$6)*$M483))</f>
        <v>-100</v>
      </c>
      <c r="AX483" s="72" t="str">
        <f t="shared" si="168"/>
        <v>NAO</v>
      </c>
      <c r="AZ483" s="39">
        <f t="shared" si="169"/>
        <v>7.0425510937081846E-3</v>
      </c>
      <c r="BA483" s="146">
        <f t="shared" si="170"/>
        <v>1.75</v>
      </c>
      <c r="BB483" s="146">
        <f t="shared" si="171"/>
        <v>1042</v>
      </c>
      <c r="BC483" s="32">
        <f t="shared" si="172"/>
        <v>1073</v>
      </c>
      <c r="BD483" s="148"/>
      <c r="BE483" s="40">
        <f t="shared" si="173"/>
        <v>0</v>
      </c>
      <c r="BF483" s="40">
        <f t="shared" si="174"/>
        <v>0</v>
      </c>
      <c r="BG483" s="40">
        <f t="shared" si="175"/>
        <v>2.5693730729701953E-2</v>
      </c>
      <c r="BH483" s="40">
        <f t="shared" si="176"/>
        <v>0</v>
      </c>
      <c r="BI483" s="40">
        <f t="shared" si="177"/>
        <v>7.9957356076759065E-2</v>
      </c>
      <c r="BJ483" s="40">
        <f t="shared" si="178"/>
        <v>0</v>
      </c>
      <c r="BK483" s="40">
        <f t="shared" si="179"/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 s="42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</row>
    <row r="484" spans="1:134" s="32" customFormat="1" ht="17" thickBot="1" x14ac:dyDescent="0.25">
      <c r="A484" s="124" t="str">
        <f>CONFIGURACAO!$C$4</f>
        <v>AREA 21</v>
      </c>
      <c r="B484" s="125">
        <v>482</v>
      </c>
      <c r="C484" s="249" t="s">
        <v>303</v>
      </c>
      <c r="D484" s="126">
        <f t="shared" si="161"/>
        <v>9</v>
      </c>
      <c r="E484" s="250" t="s">
        <v>819</v>
      </c>
      <c r="F484" s="250">
        <v>0</v>
      </c>
      <c r="G484" s="250">
        <v>0</v>
      </c>
      <c r="H484" s="250">
        <v>0</v>
      </c>
      <c r="I484" s="250">
        <v>1</v>
      </c>
      <c r="J484" s="87"/>
      <c r="K484" s="94"/>
      <c r="L484" s="94"/>
      <c r="M484" s="154">
        <f t="shared" si="180"/>
        <v>1</v>
      </c>
      <c r="N484">
        <v>0</v>
      </c>
      <c r="O484">
        <v>0.75</v>
      </c>
      <c r="P484">
        <v>0</v>
      </c>
      <c r="Q484">
        <v>0.75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 s="139">
        <f t="shared" si="164"/>
        <v>0.75</v>
      </c>
      <c r="AD484" s="140">
        <f t="shared" si="165"/>
        <v>0.75</v>
      </c>
      <c r="AE484" s="141">
        <f t="shared" si="162"/>
        <v>0</v>
      </c>
      <c r="AF484" s="263">
        <f t="shared" si="163"/>
        <v>0</v>
      </c>
      <c r="AG484" s="265">
        <f t="shared" si="181"/>
        <v>0.75</v>
      </c>
      <c r="AI484" s="37">
        <f>IFERROR(IF(M484&gt;0,(N484*CONFIGURACAO!$C$20)+(O484*CONFIGURACAO!$C$21)+(P484*CONFIGURACAO!$C$22)+(Q484*CONFIGURACAO!$C$23)+(R484*CONFIGURACAO!$C$24),""),"")</f>
        <v>90</v>
      </c>
      <c r="AJ484" s="38">
        <f>IF(S484=0,0,IF(CONFIGURACAO!$C$15="SIM",(IF(S484&gt;CONFIGURACAO!$C$16,CONFIGURACAO!$C$16*CONFIGURACAO!$C$25,S484*CONFIGURACAO!$C$25)),'PI AREA  P75'!S484*CONFIGURACAO!$C$25))</f>
        <v>0</v>
      </c>
      <c r="AK484" s="38">
        <f>IF(T484=0,0,IF(CONFIGURACAO!$C$17="SIM",(IF(T484&gt;CONFIGURACAO!$C$18,CONFIGURACAO!$C$18*CONFIGURACAO!$C$26,T484*CONFIGURACAO!$C$26)),'PI AREA  P75'!T484*CONFIGURACAO!$C$26))</f>
        <v>0</v>
      </c>
      <c r="AL484" s="38">
        <f>IFERROR(IF(M484&gt;0,(U484*CONFIGURACAO!$C$29)+(V484*CONFIGURACAO!$C$30),""),"")</f>
        <v>0</v>
      </c>
      <c r="AM484" s="38">
        <f>IF(W484=0,0,IF(CONFIGURACAO!$C$41="SIM",(IF(W484&gt;CONFIGURACAO!$C$41,CONFIGURACAO!$C$41*CONFIGURACAO!$C$31,W484*CONFIGURACAO!$C$31)),'PI AREA  P75'!W484*CONFIGURACAO!$C$31))</f>
        <v>0</v>
      </c>
      <c r="AN484" s="38">
        <f>IF(X484=0,0,IF(CONFIGURACAO!$C$39="SIM",(IF(X484&gt;CONFIGURACAO!$C$40,CONFIGURACAO!$C$40*CONFIGURACAO!$C$32,X484*CONFIGURACAO!$C$32)),'PI AREA  P75'!X484*CONFIGURACAO!$C$32))</f>
        <v>0</v>
      </c>
      <c r="AO484" s="38">
        <f>IFERROR(IF(M484&gt;0,(Y484*CONFIGURACAO!$C$33)+(Z484*CONFIGURACAO!$C$34)+(AA484*CONFIGURACAO!$C$35)+(AB484*CONFIGURACAO!$C$36),""),"")</f>
        <v>0</v>
      </c>
      <c r="AP484" s="38">
        <f>IF(AA484=0,0,IF(CONFIGURACAO!$C$46="SIM",(IF(AA484&gt;CONFIGURACAO!$C$47,CONFIGURACAO!$C$47*CONFIGURACAO!$C$35,AA484*CONFIGURACAO!$C$35)),'PI AREA  P75'!AA484*CONFIGURACAO!$C$35))</f>
        <v>0</v>
      </c>
      <c r="AQ484" s="38">
        <f>IF(AB484=0,0,IF(CONFIGURACAO!$C$44="SIM",(IF(AB484&gt;CONFIGURACAO!$C$45,CONFIGURACAO!$C$45*CONFIGURACAO!$C$36,AB484*CONFIGURACAO!$C$36)),'PI AREA  P75'!AB484*CONFIGURACAO!$C$36))</f>
        <v>0</v>
      </c>
      <c r="AR484" s="38">
        <f t="shared" si="182"/>
        <v>90</v>
      </c>
      <c r="AS484" s="68">
        <f>IF(AR484="","",$AR484-(($AS$2/CONFIGURACAO!$C$6)*$M484))</f>
        <v>15</v>
      </c>
      <c r="AT484" s="73">
        <f t="shared" si="166"/>
        <v>3</v>
      </c>
      <c r="AU484" s="75">
        <f>IF(AR484="","",$AR484-(($AU$2/CONFIGURACAO!$C$6)*$M484))</f>
        <v>-35</v>
      </c>
      <c r="AV484" s="76" t="str">
        <f t="shared" si="167"/>
        <v>NAO</v>
      </c>
      <c r="AW484" s="74">
        <f>IF(AR484="","",$AR484-(($AW$2/CONFIGURACAO!$C$6)*$M484))</f>
        <v>-85</v>
      </c>
      <c r="AX484" s="72" t="str">
        <f t="shared" si="168"/>
        <v>NAO</v>
      </c>
      <c r="AZ484" s="39">
        <f t="shared" si="169"/>
        <v>8.4510613124498223E-3</v>
      </c>
      <c r="BA484" s="146">
        <f t="shared" si="170"/>
        <v>1.5</v>
      </c>
      <c r="BB484" s="146">
        <f t="shared" si="171"/>
        <v>1054</v>
      </c>
      <c r="BC484" s="32">
        <f t="shared" si="172"/>
        <v>1054</v>
      </c>
      <c r="BD484" s="148"/>
      <c r="BE484" s="40">
        <f t="shared" si="173"/>
        <v>0</v>
      </c>
      <c r="BF484" s="40">
        <f t="shared" si="174"/>
        <v>2.8935185185185182E-2</v>
      </c>
      <c r="BG484" s="40">
        <f t="shared" si="175"/>
        <v>0</v>
      </c>
      <c r="BH484" s="40">
        <f t="shared" si="176"/>
        <v>3.0315278900565887E-2</v>
      </c>
      <c r="BI484" s="40">
        <f t="shared" si="177"/>
        <v>0</v>
      </c>
      <c r="BJ484" s="40">
        <f t="shared" si="178"/>
        <v>0</v>
      </c>
      <c r="BK484" s="40">
        <f t="shared" si="179"/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 s="42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</row>
    <row r="485" spans="1:134" s="32" customFormat="1" ht="17" thickBot="1" x14ac:dyDescent="0.25">
      <c r="A485" s="124" t="str">
        <f>CONFIGURACAO!$C$4</f>
        <v>AREA 21</v>
      </c>
      <c r="B485" s="125">
        <v>483</v>
      </c>
      <c r="C485" s="249" t="s">
        <v>303</v>
      </c>
      <c r="D485" s="126">
        <f t="shared" si="161"/>
        <v>10</v>
      </c>
      <c r="E485" s="250" t="s">
        <v>820</v>
      </c>
      <c r="F485" s="250">
        <v>0</v>
      </c>
      <c r="G485" s="250">
        <v>0</v>
      </c>
      <c r="H485" s="250">
        <v>0</v>
      </c>
      <c r="I485" s="250">
        <v>1</v>
      </c>
      <c r="J485" s="87"/>
      <c r="K485" s="94"/>
      <c r="L485" s="94"/>
      <c r="M485" s="154">
        <f t="shared" si="180"/>
        <v>1</v>
      </c>
      <c r="N485">
        <v>0.75</v>
      </c>
      <c r="O485">
        <v>0</v>
      </c>
      <c r="P485">
        <v>0</v>
      </c>
      <c r="Q485">
        <v>0.75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s="139">
        <f t="shared" si="164"/>
        <v>0.75</v>
      </c>
      <c r="AD485" s="140">
        <f t="shared" si="165"/>
        <v>0.75</v>
      </c>
      <c r="AE485" s="141">
        <f t="shared" si="162"/>
        <v>0</v>
      </c>
      <c r="AF485" s="263">
        <f t="shared" si="163"/>
        <v>0</v>
      </c>
      <c r="AG485" s="265">
        <f t="shared" si="181"/>
        <v>0.75</v>
      </c>
      <c r="AI485" s="37">
        <f>IFERROR(IF(M485&gt;0,(N485*CONFIGURACAO!$C$20)+(O485*CONFIGURACAO!$C$21)+(P485*CONFIGURACAO!$C$22)+(Q485*CONFIGURACAO!$C$23)+(R485*CONFIGURACAO!$C$24),""),"")</f>
        <v>105</v>
      </c>
      <c r="AJ485" s="38">
        <f>IF(S485=0,0,IF(CONFIGURACAO!$C$15="SIM",(IF(S485&gt;CONFIGURACAO!$C$16,CONFIGURACAO!$C$16*CONFIGURACAO!$C$25,S485*CONFIGURACAO!$C$25)),'PI AREA  P75'!S485*CONFIGURACAO!$C$25))</f>
        <v>0</v>
      </c>
      <c r="AK485" s="38">
        <f>IF(T485=0,0,IF(CONFIGURACAO!$C$17="SIM",(IF(T485&gt;CONFIGURACAO!$C$18,CONFIGURACAO!$C$18*CONFIGURACAO!$C$26,T485*CONFIGURACAO!$C$26)),'PI AREA  P75'!T485*CONFIGURACAO!$C$26))</f>
        <v>0</v>
      </c>
      <c r="AL485" s="38">
        <f>IFERROR(IF(M485&gt;0,(U485*CONFIGURACAO!$C$29)+(V485*CONFIGURACAO!$C$30),""),"")</f>
        <v>0</v>
      </c>
      <c r="AM485" s="38">
        <f>IF(W485=0,0,IF(CONFIGURACAO!$C$41="SIM",(IF(W485&gt;CONFIGURACAO!$C$41,CONFIGURACAO!$C$41*CONFIGURACAO!$C$31,W485*CONFIGURACAO!$C$31)),'PI AREA  P75'!W485*CONFIGURACAO!$C$31))</f>
        <v>0</v>
      </c>
      <c r="AN485" s="38">
        <f>IF(X485=0,0,IF(CONFIGURACAO!$C$39="SIM",(IF(X485&gt;CONFIGURACAO!$C$40,CONFIGURACAO!$C$40*CONFIGURACAO!$C$32,X485*CONFIGURACAO!$C$32)),'PI AREA  P75'!X485*CONFIGURACAO!$C$32))</f>
        <v>0</v>
      </c>
      <c r="AO485" s="38">
        <f>IFERROR(IF(M485&gt;0,(Y485*CONFIGURACAO!$C$33)+(Z485*CONFIGURACAO!$C$34)+(AA485*CONFIGURACAO!$C$35)+(AB485*CONFIGURACAO!$C$36),""),"")</f>
        <v>0</v>
      </c>
      <c r="AP485" s="38">
        <f>IF(AA485=0,0,IF(CONFIGURACAO!$C$46="SIM",(IF(AA485&gt;CONFIGURACAO!$C$47,CONFIGURACAO!$C$47*CONFIGURACAO!$C$35,AA485*CONFIGURACAO!$C$35)),'PI AREA  P75'!AA485*CONFIGURACAO!$C$35))</f>
        <v>0</v>
      </c>
      <c r="AQ485" s="38">
        <f>IF(AB485=0,0,IF(CONFIGURACAO!$C$44="SIM",(IF(AB485&gt;CONFIGURACAO!$C$45,CONFIGURACAO!$C$45*CONFIGURACAO!$C$36,AB485*CONFIGURACAO!$C$36)),'PI AREA  P75'!AB485*CONFIGURACAO!$C$36))</f>
        <v>0</v>
      </c>
      <c r="AR485" s="38">
        <f t="shared" si="182"/>
        <v>105</v>
      </c>
      <c r="AS485" s="68">
        <f>IF(AR485="","",$AR485-(($AS$2/CONFIGURACAO!$C$6)*$M485))</f>
        <v>30</v>
      </c>
      <c r="AT485" s="73">
        <f t="shared" si="166"/>
        <v>3</v>
      </c>
      <c r="AU485" s="75">
        <f>IF(AR485="","",$AR485-(($AU$2/CONFIGURACAO!$C$6)*$M485))</f>
        <v>-20</v>
      </c>
      <c r="AV485" s="76" t="str">
        <f t="shared" si="167"/>
        <v>NAO</v>
      </c>
      <c r="AW485" s="74">
        <f>IF(AR485="","",$AR485-(($AW$2/CONFIGURACAO!$C$6)*$M485))</f>
        <v>-70</v>
      </c>
      <c r="AX485" s="72" t="str">
        <f t="shared" si="168"/>
        <v>NAO</v>
      </c>
      <c r="AZ485" s="39">
        <f t="shared" si="169"/>
        <v>9.8595715311914581E-3</v>
      </c>
      <c r="BA485" s="146">
        <f t="shared" si="170"/>
        <v>1.5</v>
      </c>
      <c r="BB485" s="146">
        <f t="shared" si="171"/>
        <v>1054</v>
      </c>
      <c r="BC485" s="32">
        <f t="shared" si="172"/>
        <v>1031</v>
      </c>
      <c r="BD485" s="148"/>
      <c r="BE485" s="40">
        <f t="shared" si="173"/>
        <v>2.7943368107302535E-2</v>
      </c>
      <c r="BF485" s="40">
        <f t="shared" si="174"/>
        <v>0</v>
      </c>
      <c r="BG485" s="40">
        <f t="shared" si="175"/>
        <v>0</v>
      </c>
      <c r="BH485" s="40">
        <f t="shared" si="176"/>
        <v>3.0315278900565887E-2</v>
      </c>
      <c r="BI485" s="40">
        <f t="shared" si="177"/>
        <v>0</v>
      </c>
      <c r="BJ485" s="40">
        <f t="shared" si="178"/>
        <v>0</v>
      </c>
      <c r="BK485" s="40">
        <f t="shared" si="179"/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 s="42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</row>
    <row r="486" spans="1:134" s="32" customFormat="1" ht="17" thickBot="1" x14ac:dyDescent="0.25">
      <c r="A486" s="124" t="str">
        <f>CONFIGURACAO!$C$4</f>
        <v>AREA 21</v>
      </c>
      <c r="B486" s="125">
        <v>484</v>
      </c>
      <c r="C486" s="249" t="s">
        <v>303</v>
      </c>
      <c r="D486" s="126">
        <f t="shared" si="161"/>
        <v>11</v>
      </c>
      <c r="E486" s="250" t="s">
        <v>821</v>
      </c>
      <c r="F486" s="250">
        <v>0</v>
      </c>
      <c r="G486" s="250">
        <v>0</v>
      </c>
      <c r="H486" s="250">
        <v>0</v>
      </c>
      <c r="I486" s="250">
        <v>1</v>
      </c>
      <c r="J486" s="87"/>
      <c r="K486" s="94"/>
      <c r="L486" s="94"/>
      <c r="M486" s="154">
        <f t="shared" si="180"/>
        <v>1</v>
      </c>
      <c r="N486">
        <v>0.75</v>
      </c>
      <c r="O486">
        <v>0</v>
      </c>
      <c r="P486">
        <v>0</v>
      </c>
      <c r="Q486">
        <v>0.75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 s="139">
        <f t="shared" si="164"/>
        <v>0.75</v>
      </c>
      <c r="AD486" s="140">
        <f t="shared" si="165"/>
        <v>0.75</v>
      </c>
      <c r="AE486" s="141">
        <f t="shared" si="162"/>
        <v>0</v>
      </c>
      <c r="AF486" s="263">
        <f t="shared" si="163"/>
        <v>0</v>
      </c>
      <c r="AG486" s="265">
        <f t="shared" si="181"/>
        <v>0.75</v>
      </c>
      <c r="AI486" s="37">
        <f>IFERROR(IF(M486&gt;0,(N486*CONFIGURACAO!$C$20)+(O486*CONFIGURACAO!$C$21)+(P486*CONFIGURACAO!$C$22)+(Q486*CONFIGURACAO!$C$23)+(R486*CONFIGURACAO!$C$24),""),"")</f>
        <v>105</v>
      </c>
      <c r="AJ486" s="38">
        <f>IF(S486=0,0,IF(CONFIGURACAO!$C$15="SIM",(IF(S486&gt;CONFIGURACAO!$C$16,CONFIGURACAO!$C$16*CONFIGURACAO!$C$25,S486*CONFIGURACAO!$C$25)),'PI AREA  P75'!S486*CONFIGURACAO!$C$25))</f>
        <v>0</v>
      </c>
      <c r="AK486" s="38">
        <f>IF(T486=0,0,IF(CONFIGURACAO!$C$17="SIM",(IF(T486&gt;CONFIGURACAO!$C$18,CONFIGURACAO!$C$18*CONFIGURACAO!$C$26,T486*CONFIGURACAO!$C$26)),'PI AREA  P75'!T486*CONFIGURACAO!$C$26))</f>
        <v>0</v>
      </c>
      <c r="AL486" s="38">
        <f>IFERROR(IF(M486&gt;0,(U486*CONFIGURACAO!$C$29)+(V486*CONFIGURACAO!$C$30),""),"")</f>
        <v>0</v>
      </c>
      <c r="AM486" s="38">
        <f>IF(W486=0,0,IF(CONFIGURACAO!$C$41="SIM",(IF(W486&gt;CONFIGURACAO!$C$41,CONFIGURACAO!$C$41*CONFIGURACAO!$C$31,W486*CONFIGURACAO!$C$31)),'PI AREA  P75'!W486*CONFIGURACAO!$C$31))</f>
        <v>0</v>
      </c>
      <c r="AN486" s="38">
        <f>IF(X486=0,0,IF(CONFIGURACAO!$C$39="SIM",(IF(X486&gt;CONFIGURACAO!$C$40,CONFIGURACAO!$C$40*CONFIGURACAO!$C$32,X486*CONFIGURACAO!$C$32)),'PI AREA  P75'!X486*CONFIGURACAO!$C$32))</f>
        <v>0</v>
      </c>
      <c r="AO486" s="38">
        <f>IFERROR(IF(M486&gt;0,(Y486*CONFIGURACAO!$C$33)+(Z486*CONFIGURACAO!$C$34)+(AA486*CONFIGURACAO!$C$35)+(AB486*CONFIGURACAO!$C$36),""),"")</f>
        <v>0</v>
      </c>
      <c r="AP486" s="38">
        <f>IF(AA486=0,0,IF(CONFIGURACAO!$C$46="SIM",(IF(AA486&gt;CONFIGURACAO!$C$47,CONFIGURACAO!$C$47*CONFIGURACAO!$C$35,AA486*CONFIGURACAO!$C$35)),'PI AREA  P75'!AA486*CONFIGURACAO!$C$35))</f>
        <v>0</v>
      </c>
      <c r="AQ486" s="38">
        <f>IF(AB486=0,0,IF(CONFIGURACAO!$C$44="SIM",(IF(AB486&gt;CONFIGURACAO!$C$45,CONFIGURACAO!$C$45*CONFIGURACAO!$C$36,AB486*CONFIGURACAO!$C$36)),'PI AREA  P75'!AB486*CONFIGURACAO!$C$36))</f>
        <v>0</v>
      </c>
      <c r="AR486" s="38">
        <f t="shared" si="182"/>
        <v>105</v>
      </c>
      <c r="AS486" s="68">
        <f>IF(AR486="","",$AR486-(($AS$2/CONFIGURACAO!$C$6)*$M486))</f>
        <v>30</v>
      </c>
      <c r="AT486" s="73">
        <f t="shared" si="166"/>
        <v>3</v>
      </c>
      <c r="AU486" s="75">
        <f>IF(AR486="","",$AR486-(($AU$2/CONFIGURACAO!$C$6)*$M486))</f>
        <v>-20</v>
      </c>
      <c r="AV486" s="76" t="str">
        <f t="shared" si="167"/>
        <v>NAO</v>
      </c>
      <c r="AW486" s="74">
        <f>IF(AR486="","",$AR486-(($AW$2/CONFIGURACAO!$C$6)*$M486))</f>
        <v>-70</v>
      </c>
      <c r="AX486" s="72" t="str">
        <f t="shared" si="168"/>
        <v>NAO</v>
      </c>
      <c r="AZ486" s="39">
        <f t="shared" si="169"/>
        <v>9.8595715311914581E-3</v>
      </c>
      <c r="BA486" s="146">
        <f t="shared" si="170"/>
        <v>1.5</v>
      </c>
      <c r="BB486" s="146">
        <f t="shared" si="171"/>
        <v>1054</v>
      </c>
      <c r="BC486" s="32">
        <f t="shared" si="172"/>
        <v>1031</v>
      </c>
      <c r="BD486" s="148"/>
      <c r="BE486" s="40">
        <f t="shared" si="173"/>
        <v>2.7943368107302535E-2</v>
      </c>
      <c r="BF486" s="40">
        <f t="shared" si="174"/>
        <v>0</v>
      </c>
      <c r="BG486" s="40">
        <f t="shared" si="175"/>
        <v>0</v>
      </c>
      <c r="BH486" s="40">
        <f t="shared" si="176"/>
        <v>3.0315278900565887E-2</v>
      </c>
      <c r="BI486" s="40">
        <f t="shared" si="177"/>
        <v>0</v>
      </c>
      <c r="BJ486" s="40">
        <f t="shared" si="178"/>
        <v>0</v>
      </c>
      <c r="BK486" s="40">
        <f t="shared" si="179"/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 s="42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</row>
    <row r="487" spans="1:134" s="32" customFormat="1" ht="17" thickBot="1" x14ac:dyDescent="0.25">
      <c r="A487" s="124" t="str">
        <f>CONFIGURACAO!$C$4</f>
        <v>AREA 21</v>
      </c>
      <c r="B487" s="125">
        <v>485</v>
      </c>
      <c r="C487" s="249" t="s">
        <v>303</v>
      </c>
      <c r="D487" s="126">
        <f t="shared" si="161"/>
        <v>12</v>
      </c>
      <c r="E487" s="250" t="s">
        <v>822</v>
      </c>
      <c r="F487" s="250">
        <v>0</v>
      </c>
      <c r="G487" s="250">
        <v>0</v>
      </c>
      <c r="H487" s="250">
        <v>0</v>
      </c>
      <c r="I487" s="250">
        <v>1</v>
      </c>
      <c r="J487" s="87"/>
      <c r="K487" s="94"/>
      <c r="L487" s="94"/>
      <c r="M487" s="154">
        <f t="shared" si="180"/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1.5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s="139">
        <f t="shared" si="164"/>
        <v>0</v>
      </c>
      <c r="AD487" s="140">
        <f t="shared" si="165"/>
        <v>0</v>
      </c>
      <c r="AE487" s="141">
        <f t="shared" si="162"/>
        <v>0</v>
      </c>
      <c r="AF487" s="263">
        <f t="shared" si="163"/>
        <v>0</v>
      </c>
      <c r="AG487" s="265">
        <f t="shared" si="181"/>
        <v>0</v>
      </c>
      <c r="AI487" s="37">
        <f>IFERROR(IF(M487&gt;0,(N487*CONFIGURACAO!$C$20)+(O487*CONFIGURACAO!$C$21)+(P487*CONFIGURACAO!$C$22)+(Q487*CONFIGURACAO!$C$23)+(R487*CONFIGURACAO!$C$24),""),"")</f>
        <v>0</v>
      </c>
      <c r="AJ487" s="38">
        <f>IF(S487=0,0,IF(CONFIGURACAO!$C$15="SIM",(IF(S487&gt;CONFIGURACAO!$C$16,CONFIGURACAO!$C$16*CONFIGURACAO!$C$25,S487*CONFIGURACAO!$C$25)),'PI AREA  P75'!S487*CONFIGURACAO!$C$25))</f>
        <v>15</v>
      </c>
      <c r="AK487" s="38">
        <f>IF(T487=0,0,IF(CONFIGURACAO!$C$17="SIM",(IF(T487&gt;CONFIGURACAO!$C$18,CONFIGURACAO!$C$18*CONFIGURACAO!$C$26,T487*CONFIGURACAO!$C$26)),'PI AREA  P75'!T487*CONFIGURACAO!$C$26))</f>
        <v>0</v>
      </c>
      <c r="AL487" s="38">
        <f>IFERROR(IF(M487&gt;0,(U487*CONFIGURACAO!$C$29)+(V487*CONFIGURACAO!$C$30),""),"")</f>
        <v>0</v>
      </c>
      <c r="AM487" s="38">
        <f>IF(W487=0,0,IF(CONFIGURACAO!$C$41="SIM",(IF(W487&gt;CONFIGURACAO!$C$41,CONFIGURACAO!$C$41*CONFIGURACAO!$C$31,W487*CONFIGURACAO!$C$31)),'PI AREA  P75'!W487*CONFIGURACAO!$C$31))</f>
        <v>0</v>
      </c>
      <c r="AN487" s="38">
        <f>IF(X487=0,0,IF(CONFIGURACAO!$C$39="SIM",(IF(X487&gt;CONFIGURACAO!$C$40,CONFIGURACAO!$C$40*CONFIGURACAO!$C$32,X487*CONFIGURACAO!$C$32)),'PI AREA  P75'!X487*CONFIGURACAO!$C$32))</f>
        <v>0</v>
      </c>
      <c r="AO487" s="38">
        <f>IFERROR(IF(M487&gt;0,(Y487*CONFIGURACAO!$C$33)+(Z487*CONFIGURACAO!$C$34)+(AA487*CONFIGURACAO!$C$35)+(AB487*CONFIGURACAO!$C$36),""),"")</f>
        <v>0</v>
      </c>
      <c r="AP487" s="38">
        <f>IF(AA487=0,0,IF(CONFIGURACAO!$C$46="SIM",(IF(AA487&gt;CONFIGURACAO!$C$47,CONFIGURACAO!$C$47*CONFIGURACAO!$C$35,AA487*CONFIGURACAO!$C$35)),'PI AREA  P75'!AA487*CONFIGURACAO!$C$35))</f>
        <v>0</v>
      </c>
      <c r="AQ487" s="38">
        <f>IF(AB487=0,0,IF(CONFIGURACAO!$C$44="SIM",(IF(AB487&gt;CONFIGURACAO!$C$45,CONFIGURACAO!$C$45*CONFIGURACAO!$C$36,AB487*CONFIGURACAO!$C$36)),'PI AREA  P75'!AB487*CONFIGURACAO!$C$36))</f>
        <v>0</v>
      </c>
      <c r="AR487" s="38">
        <f t="shared" si="182"/>
        <v>15</v>
      </c>
      <c r="AS487" s="68">
        <f>IF(AR487="","",$AR487-(($AS$2/CONFIGURACAO!$C$6)*$M487))</f>
        <v>-60</v>
      </c>
      <c r="AT487" s="73" t="str">
        <f t="shared" si="166"/>
        <v>NAO</v>
      </c>
      <c r="AU487" s="75">
        <f>IF(AR487="","",$AR487-(($AU$2/CONFIGURACAO!$C$6)*$M487))</f>
        <v>-110</v>
      </c>
      <c r="AV487" s="76" t="str">
        <f t="shared" si="167"/>
        <v>NAO</v>
      </c>
      <c r="AW487" s="74">
        <f>IF(AR487="","",$AR487-(($AW$2/CONFIGURACAO!$C$6)*$M487))</f>
        <v>-160</v>
      </c>
      <c r="AX487" s="72" t="str">
        <f t="shared" si="168"/>
        <v>NAO</v>
      </c>
      <c r="AZ487" s="39">
        <f t="shared" si="169"/>
        <v>1.408510218741637E-3</v>
      </c>
      <c r="BA487" s="146">
        <f t="shared" si="170"/>
        <v>1.5</v>
      </c>
      <c r="BB487" s="146">
        <f t="shared" si="171"/>
        <v>1054</v>
      </c>
      <c r="BC487" s="32">
        <f t="shared" si="172"/>
        <v>1144</v>
      </c>
      <c r="BD487" s="148"/>
      <c r="BE487" s="40">
        <f t="shared" si="173"/>
        <v>0</v>
      </c>
      <c r="BF487" s="40">
        <f t="shared" si="174"/>
        <v>0</v>
      </c>
      <c r="BG487" s="40">
        <f t="shared" si="175"/>
        <v>0</v>
      </c>
      <c r="BH487" s="40">
        <f t="shared" si="176"/>
        <v>0</v>
      </c>
      <c r="BI487" s="40">
        <f t="shared" si="177"/>
        <v>0</v>
      </c>
      <c r="BJ487" s="40">
        <f t="shared" si="178"/>
        <v>0.13863216266173753</v>
      </c>
      <c r="BK487" s="40">
        <f t="shared" si="179"/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 s="42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</row>
    <row r="488" spans="1:134" s="32" customFormat="1" ht="17" thickBot="1" x14ac:dyDescent="0.25">
      <c r="A488" s="124" t="str">
        <f>CONFIGURACAO!$C$4</f>
        <v>AREA 21</v>
      </c>
      <c r="B488" s="125">
        <v>486</v>
      </c>
      <c r="C488" s="249" t="s">
        <v>1526</v>
      </c>
      <c r="D488" s="126">
        <f t="shared" si="161"/>
        <v>1</v>
      </c>
      <c r="E488" s="250" t="s">
        <v>823</v>
      </c>
      <c r="F488" s="250">
        <v>1</v>
      </c>
      <c r="G488" s="250">
        <v>1</v>
      </c>
      <c r="H488" s="250">
        <v>1</v>
      </c>
      <c r="I488" s="250">
        <v>1</v>
      </c>
      <c r="J488" s="87"/>
      <c r="K488" s="94"/>
      <c r="L488" s="94"/>
      <c r="M488" s="154">
        <f t="shared" si="180"/>
        <v>4</v>
      </c>
      <c r="N488">
        <v>3</v>
      </c>
      <c r="O488">
        <v>6.5</v>
      </c>
      <c r="P488">
        <v>5</v>
      </c>
      <c r="Q488">
        <v>2</v>
      </c>
      <c r="R488">
        <v>0</v>
      </c>
      <c r="S488">
        <v>1</v>
      </c>
      <c r="T488">
        <v>0.75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 s="139">
        <f t="shared" si="164"/>
        <v>9.5</v>
      </c>
      <c r="AD488" s="140">
        <f t="shared" si="165"/>
        <v>14.5</v>
      </c>
      <c r="AE488" s="141">
        <f t="shared" si="162"/>
        <v>0</v>
      </c>
      <c r="AF488" s="263">
        <f t="shared" si="163"/>
        <v>0</v>
      </c>
      <c r="AG488" s="265">
        <f t="shared" si="181"/>
        <v>9.5</v>
      </c>
      <c r="AI488" s="37">
        <f>IFERROR(IF(M488&gt;0,(N488*CONFIGURACAO!$C$20)+(O488*CONFIGURACAO!$C$21)+(P488*CONFIGURACAO!$C$22)+(Q488*CONFIGURACAO!$C$23)+(R488*CONFIGURACAO!$C$24),""),"")</f>
        <v>1200</v>
      </c>
      <c r="AJ488" s="38">
        <f>IF(S488=0,0,IF(CONFIGURACAO!$C$15="SIM",(IF(S488&gt;CONFIGURACAO!$C$16,CONFIGURACAO!$C$16*CONFIGURACAO!$C$25,S488*CONFIGURACAO!$C$25)),'PI AREA  P75'!S488*CONFIGURACAO!$C$25))</f>
        <v>10</v>
      </c>
      <c r="AK488" s="38">
        <f>IF(T488=0,0,IF(CONFIGURACAO!$C$17="SIM",(IF(T488&gt;CONFIGURACAO!$C$18,CONFIGURACAO!$C$18*CONFIGURACAO!$C$26,T488*CONFIGURACAO!$C$26)),'PI AREA  P75'!T488*CONFIGURACAO!$C$26))</f>
        <v>3.75</v>
      </c>
      <c r="AL488" s="38">
        <f>IFERROR(IF(M488&gt;0,(U488*CONFIGURACAO!$C$29)+(V488*CONFIGURACAO!$C$30),""),"")</f>
        <v>0</v>
      </c>
      <c r="AM488" s="38">
        <f>IF(W488=0,0,IF(CONFIGURACAO!$C$41="SIM",(IF(W488&gt;CONFIGURACAO!$C$41,CONFIGURACAO!$C$41*CONFIGURACAO!$C$31,W488*CONFIGURACAO!$C$31)),'PI AREA  P75'!W488*CONFIGURACAO!$C$31))</f>
        <v>0</v>
      </c>
      <c r="AN488" s="38">
        <f>IF(X488=0,0,IF(CONFIGURACAO!$C$39="SIM",(IF(X488&gt;CONFIGURACAO!$C$40,CONFIGURACAO!$C$40*CONFIGURACAO!$C$32,X488*CONFIGURACAO!$C$32)),'PI AREA  P75'!X488*CONFIGURACAO!$C$32))</f>
        <v>0</v>
      </c>
      <c r="AO488" s="38">
        <f>IFERROR(IF(M488&gt;0,(Y488*CONFIGURACAO!$C$33)+(Z488*CONFIGURACAO!$C$34)+(AA488*CONFIGURACAO!$C$35)+(AB488*CONFIGURACAO!$C$36),""),"")</f>
        <v>0</v>
      </c>
      <c r="AP488" s="38">
        <f>IF(AA488=0,0,IF(CONFIGURACAO!$C$46="SIM",(IF(AA488&gt;CONFIGURACAO!$C$47,CONFIGURACAO!$C$47*CONFIGURACAO!$C$35,AA488*CONFIGURACAO!$C$35)),'PI AREA  P75'!AA488*CONFIGURACAO!$C$35))</f>
        <v>0</v>
      </c>
      <c r="AQ488" s="38">
        <f>IF(AB488=0,0,IF(CONFIGURACAO!$C$44="SIM",(IF(AB488&gt;CONFIGURACAO!$C$45,CONFIGURACAO!$C$45*CONFIGURACAO!$C$36,AB488*CONFIGURACAO!$C$36)),'PI AREA  P75'!AB488*CONFIGURACAO!$C$36))</f>
        <v>0</v>
      </c>
      <c r="AR488" s="38">
        <f t="shared" si="182"/>
        <v>1213.75</v>
      </c>
      <c r="AS488" s="68">
        <f>IF(AR488="","",$AR488-(($AS$2/CONFIGURACAO!$C$6)*$M488))</f>
        <v>913.75</v>
      </c>
      <c r="AT488" s="73">
        <f t="shared" si="166"/>
        <v>3</v>
      </c>
      <c r="AU488" s="75">
        <f>IF(AR488="","",$AR488-(($AU$2/CONFIGURACAO!$C$6)*$M488))</f>
        <v>713.75</v>
      </c>
      <c r="AV488" s="76">
        <f t="shared" si="167"/>
        <v>4</v>
      </c>
      <c r="AW488" s="74">
        <f>IF(AR488="","",$AR488-(($AW$2/CONFIGURACAO!$C$6)*$M488))</f>
        <v>513.75</v>
      </c>
      <c r="AX488" s="72">
        <f t="shared" si="168"/>
        <v>5</v>
      </c>
      <c r="AZ488" s="39">
        <f t="shared" si="169"/>
        <v>0.1139719518665108</v>
      </c>
      <c r="BA488" s="146">
        <f t="shared" si="170"/>
        <v>18.25</v>
      </c>
      <c r="BB488" s="146">
        <f t="shared" si="171"/>
        <v>377</v>
      </c>
      <c r="BC488" s="32">
        <f t="shared" si="172"/>
        <v>297</v>
      </c>
      <c r="BD488" s="148"/>
      <c r="BE488" s="40">
        <f t="shared" si="173"/>
        <v>0.11177347242921014</v>
      </c>
      <c r="BF488" s="40">
        <f t="shared" si="174"/>
        <v>0.25077160493827161</v>
      </c>
      <c r="BG488" s="40">
        <f t="shared" si="175"/>
        <v>0.12846865364850976</v>
      </c>
      <c r="BH488" s="40">
        <f t="shared" si="176"/>
        <v>8.084074373484236E-2</v>
      </c>
      <c r="BI488" s="40">
        <f t="shared" si="177"/>
        <v>0</v>
      </c>
      <c r="BJ488" s="40">
        <f t="shared" si="178"/>
        <v>9.2421441774491686E-2</v>
      </c>
      <c r="BK488" s="40">
        <f t="shared" si="179"/>
        <v>0.1203852327447833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 s="42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</row>
    <row r="489" spans="1:134" s="32" customFormat="1" ht="17" thickBot="1" x14ac:dyDescent="0.25">
      <c r="A489" s="124" t="str">
        <f>CONFIGURACAO!$C$4</f>
        <v>AREA 21</v>
      </c>
      <c r="B489" s="125">
        <v>487</v>
      </c>
      <c r="C489" s="249" t="s">
        <v>1526</v>
      </c>
      <c r="D489" s="126">
        <f t="shared" si="161"/>
        <v>2</v>
      </c>
      <c r="E489" s="250" t="s">
        <v>824</v>
      </c>
      <c r="F489" s="250">
        <v>1</v>
      </c>
      <c r="G489" s="250">
        <v>1</v>
      </c>
      <c r="H489" s="250">
        <v>1</v>
      </c>
      <c r="I489" s="250">
        <v>1</v>
      </c>
      <c r="J489" s="87"/>
      <c r="K489" s="94"/>
      <c r="L489" s="94"/>
      <c r="M489" s="154">
        <f t="shared" si="180"/>
        <v>4</v>
      </c>
      <c r="N489">
        <v>0</v>
      </c>
      <c r="O489">
        <v>1.75</v>
      </c>
      <c r="P489">
        <v>0</v>
      </c>
      <c r="Q489">
        <v>6.25</v>
      </c>
      <c r="R489">
        <v>0</v>
      </c>
      <c r="S489">
        <v>8.75</v>
      </c>
      <c r="T489">
        <v>3.25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 s="139">
        <f t="shared" si="164"/>
        <v>1.75</v>
      </c>
      <c r="AD489" s="140">
        <f t="shared" si="165"/>
        <v>1.75</v>
      </c>
      <c r="AE489" s="141">
        <f t="shared" si="162"/>
        <v>0</v>
      </c>
      <c r="AF489" s="263">
        <f t="shared" si="163"/>
        <v>0</v>
      </c>
      <c r="AG489" s="265">
        <f t="shared" si="181"/>
        <v>1.75</v>
      </c>
      <c r="AI489" s="37">
        <f>IFERROR(IF(M489&gt;0,(N489*CONFIGURACAO!$C$20)+(O489*CONFIGURACAO!$C$21)+(P489*CONFIGURACAO!$C$22)+(Q489*CONFIGURACAO!$C$23)+(R489*CONFIGURACAO!$C$24),""),"")</f>
        <v>390</v>
      </c>
      <c r="AJ489" s="38">
        <f>IF(S489=0,0,IF(CONFIGURACAO!$C$15="SIM",(IF(S489&gt;CONFIGURACAO!$C$16,CONFIGURACAO!$C$16*CONFIGURACAO!$C$25,S489*CONFIGURACAO!$C$25)),'PI AREA  P75'!S489*CONFIGURACAO!$C$25))</f>
        <v>40</v>
      </c>
      <c r="AK489" s="38">
        <f>IF(T489=0,0,IF(CONFIGURACAO!$C$17="SIM",(IF(T489&gt;CONFIGURACAO!$C$18,CONFIGURACAO!$C$18*CONFIGURACAO!$C$26,T489*CONFIGURACAO!$C$26)),'PI AREA  P75'!T489*CONFIGURACAO!$C$26))</f>
        <v>16.25</v>
      </c>
      <c r="AL489" s="38">
        <f>IFERROR(IF(M489&gt;0,(U489*CONFIGURACAO!$C$29)+(V489*CONFIGURACAO!$C$30),""),"")</f>
        <v>0</v>
      </c>
      <c r="AM489" s="38">
        <f>IF(W489=0,0,IF(CONFIGURACAO!$C$41="SIM",(IF(W489&gt;CONFIGURACAO!$C$41,CONFIGURACAO!$C$41*CONFIGURACAO!$C$31,W489*CONFIGURACAO!$C$31)),'PI AREA  P75'!W489*CONFIGURACAO!$C$31))</f>
        <v>0</v>
      </c>
      <c r="AN489" s="38">
        <f>IF(X489=0,0,IF(CONFIGURACAO!$C$39="SIM",(IF(X489&gt;CONFIGURACAO!$C$40,CONFIGURACAO!$C$40*CONFIGURACAO!$C$32,X489*CONFIGURACAO!$C$32)),'PI AREA  P75'!X489*CONFIGURACAO!$C$32))</f>
        <v>0</v>
      </c>
      <c r="AO489" s="38">
        <f>IFERROR(IF(M489&gt;0,(Y489*CONFIGURACAO!$C$33)+(Z489*CONFIGURACAO!$C$34)+(AA489*CONFIGURACAO!$C$35)+(AB489*CONFIGURACAO!$C$36),""),"")</f>
        <v>10</v>
      </c>
      <c r="AP489" s="38">
        <f>IF(AA489=0,0,IF(CONFIGURACAO!$C$46="SIM",(IF(AA489&gt;CONFIGURACAO!$C$47,CONFIGURACAO!$C$47*CONFIGURACAO!$C$35,AA489*CONFIGURACAO!$C$35)),'PI AREA  P75'!AA489*CONFIGURACAO!$C$35))</f>
        <v>0</v>
      </c>
      <c r="AQ489" s="38">
        <f>IF(AB489=0,0,IF(CONFIGURACAO!$C$44="SIM",(IF(AB489&gt;CONFIGURACAO!$C$45,CONFIGURACAO!$C$45*CONFIGURACAO!$C$36,AB489*CONFIGURACAO!$C$36)),'PI AREA  P75'!AB489*CONFIGURACAO!$C$36))</f>
        <v>10</v>
      </c>
      <c r="AR489" s="38">
        <f t="shared" si="182"/>
        <v>466.25</v>
      </c>
      <c r="AS489" s="68">
        <f>IF(AR489="","",$AR489-(($AS$2/CONFIGURACAO!$C$6)*$M489))</f>
        <v>166.25</v>
      </c>
      <c r="AT489" s="73">
        <f t="shared" si="166"/>
        <v>3</v>
      </c>
      <c r="AU489" s="75">
        <f>IF(AR489="","",$AR489-(($AU$2/CONFIGURACAO!$C$6)*$M489))</f>
        <v>-33.75</v>
      </c>
      <c r="AV489" s="76" t="str">
        <f t="shared" si="167"/>
        <v>NAO</v>
      </c>
      <c r="AW489" s="74">
        <f>IF(AR489="","",$AR489-(($AW$2/CONFIGURACAO!$C$6)*$M489))</f>
        <v>-233.75</v>
      </c>
      <c r="AX489" s="72" t="str">
        <f t="shared" si="168"/>
        <v>NAO</v>
      </c>
      <c r="AZ489" s="39">
        <f t="shared" si="169"/>
        <v>4.3781192632552549E-2</v>
      </c>
      <c r="BA489" s="146">
        <f t="shared" si="170"/>
        <v>21</v>
      </c>
      <c r="BB489" s="146">
        <f t="shared" si="171"/>
        <v>295</v>
      </c>
      <c r="BC489" s="32">
        <f t="shared" si="172"/>
        <v>714</v>
      </c>
      <c r="BD489" s="148"/>
      <c r="BE489" s="40">
        <f t="shared" si="173"/>
        <v>0</v>
      </c>
      <c r="BF489" s="40">
        <f t="shared" si="174"/>
        <v>6.7515432098765427E-2</v>
      </c>
      <c r="BG489" s="40">
        <f t="shared" si="175"/>
        <v>0</v>
      </c>
      <c r="BH489" s="40">
        <f t="shared" si="176"/>
        <v>0.25262732417138239</v>
      </c>
      <c r="BI489" s="40">
        <f t="shared" si="177"/>
        <v>0</v>
      </c>
      <c r="BJ489" s="40">
        <f t="shared" si="178"/>
        <v>0.80868761552680224</v>
      </c>
      <c r="BK489" s="40">
        <f t="shared" si="179"/>
        <v>0.521669341894061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</v>
      </c>
      <c r="BT489" s="42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</row>
    <row r="490" spans="1:134" s="32" customFormat="1" ht="17" thickBot="1" x14ac:dyDescent="0.25">
      <c r="A490" s="124" t="str">
        <f>CONFIGURACAO!$C$4</f>
        <v>AREA 21</v>
      </c>
      <c r="B490" s="125">
        <v>488</v>
      </c>
      <c r="C490" s="249" t="s">
        <v>1526</v>
      </c>
      <c r="D490" s="126">
        <f t="shared" si="161"/>
        <v>3</v>
      </c>
      <c r="E490" s="250" t="s">
        <v>825</v>
      </c>
      <c r="F490" s="250">
        <v>1</v>
      </c>
      <c r="G490" s="250">
        <v>1</v>
      </c>
      <c r="H490" s="250">
        <v>1</v>
      </c>
      <c r="I490" s="250">
        <v>1</v>
      </c>
      <c r="J490" s="87"/>
      <c r="K490" s="94"/>
      <c r="L490" s="94"/>
      <c r="M490" s="154">
        <f t="shared" si="180"/>
        <v>4</v>
      </c>
      <c r="N490">
        <v>0</v>
      </c>
      <c r="O490">
        <v>1.5</v>
      </c>
      <c r="P490">
        <v>2.25</v>
      </c>
      <c r="Q490">
        <v>0.75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 s="139">
        <f t="shared" si="164"/>
        <v>1.5</v>
      </c>
      <c r="AD490" s="140">
        <f t="shared" si="165"/>
        <v>3.75</v>
      </c>
      <c r="AE490" s="141">
        <f t="shared" si="162"/>
        <v>0</v>
      </c>
      <c r="AF490" s="263">
        <f t="shared" si="163"/>
        <v>0</v>
      </c>
      <c r="AG490" s="265">
        <f t="shared" si="181"/>
        <v>1.5</v>
      </c>
      <c r="AI490" s="37">
        <f>IFERROR(IF(M490&gt;0,(N490*CONFIGURACAO!$C$20)+(O490*CONFIGURACAO!$C$21)+(P490*CONFIGURACAO!$C$22)+(Q490*CONFIGURACAO!$C$23)+(R490*CONFIGURACAO!$C$24),""),"")</f>
        <v>285</v>
      </c>
      <c r="AJ490" s="38">
        <f>IF(S490=0,0,IF(CONFIGURACAO!$C$15="SIM",(IF(S490&gt;CONFIGURACAO!$C$16,CONFIGURACAO!$C$16*CONFIGURACAO!$C$25,S490*CONFIGURACAO!$C$25)),'PI AREA  P75'!S490*CONFIGURACAO!$C$25))</f>
        <v>0</v>
      </c>
      <c r="AK490" s="38">
        <f>IF(T490=0,0,IF(CONFIGURACAO!$C$17="SIM",(IF(T490&gt;CONFIGURACAO!$C$18,CONFIGURACAO!$C$18*CONFIGURACAO!$C$26,T490*CONFIGURACAO!$C$26)),'PI AREA  P75'!T490*CONFIGURACAO!$C$26))</f>
        <v>0</v>
      </c>
      <c r="AL490" s="38">
        <f>IFERROR(IF(M490&gt;0,(U490*CONFIGURACAO!$C$29)+(V490*CONFIGURACAO!$C$30),""),"")</f>
        <v>0</v>
      </c>
      <c r="AM490" s="38">
        <f>IF(W490=0,0,IF(CONFIGURACAO!$C$41="SIM",(IF(W490&gt;CONFIGURACAO!$C$41,CONFIGURACAO!$C$41*CONFIGURACAO!$C$31,W490*CONFIGURACAO!$C$31)),'PI AREA  P75'!W490*CONFIGURACAO!$C$31))</f>
        <v>0</v>
      </c>
      <c r="AN490" s="38">
        <f>IF(X490=0,0,IF(CONFIGURACAO!$C$39="SIM",(IF(X490&gt;CONFIGURACAO!$C$40,CONFIGURACAO!$C$40*CONFIGURACAO!$C$32,X490*CONFIGURACAO!$C$32)),'PI AREA  P75'!X490*CONFIGURACAO!$C$32))</f>
        <v>0</v>
      </c>
      <c r="AO490" s="38">
        <f>IFERROR(IF(M490&gt;0,(Y490*CONFIGURACAO!$C$33)+(Z490*CONFIGURACAO!$C$34)+(AA490*CONFIGURACAO!$C$35)+(AB490*CONFIGURACAO!$C$36),""),"")</f>
        <v>0</v>
      </c>
      <c r="AP490" s="38">
        <f>IF(AA490=0,0,IF(CONFIGURACAO!$C$46="SIM",(IF(AA490&gt;CONFIGURACAO!$C$47,CONFIGURACAO!$C$47*CONFIGURACAO!$C$35,AA490*CONFIGURACAO!$C$35)),'PI AREA  P75'!AA490*CONFIGURACAO!$C$35))</f>
        <v>0</v>
      </c>
      <c r="AQ490" s="38">
        <f>IF(AB490=0,0,IF(CONFIGURACAO!$C$44="SIM",(IF(AB490&gt;CONFIGURACAO!$C$45,CONFIGURACAO!$C$45*CONFIGURACAO!$C$36,AB490*CONFIGURACAO!$C$36)),'PI AREA  P75'!AB490*CONFIGURACAO!$C$36))</f>
        <v>0</v>
      </c>
      <c r="AR490" s="38">
        <f t="shared" si="182"/>
        <v>285</v>
      </c>
      <c r="AS490" s="68">
        <f>IF(AR490="","",$AR490-(($AS$2/CONFIGURACAO!$C$6)*$M490))</f>
        <v>-15</v>
      </c>
      <c r="AT490" s="73" t="str">
        <f t="shared" si="166"/>
        <v>NAO</v>
      </c>
      <c r="AU490" s="75">
        <f>IF(AR490="","",$AR490-(($AU$2/CONFIGURACAO!$C$6)*$M490))</f>
        <v>-215</v>
      </c>
      <c r="AV490" s="76" t="str">
        <f t="shared" si="167"/>
        <v>NAO</v>
      </c>
      <c r="AW490" s="74">
        <f>IF(AR490="","",$AR490-(($AW$2/CONFIGURACAO!$C$6)*$M490))</f>
        <v>-415</v>
      </c>
      <c r="AX490" s="72" t="str">
        <f t="shared" si="168"/>
        <v>NAO</v>
      </c>
      <c r="AZ490" s="39">
        <f t="shared" si="169"/>
        <v>2.6761694156091104E-2</v>
      </c>
      <c r="BA490" s="146">
        <f t="shared" si="170"/>
        <v>4.5</v>
      </c>
      <c r="BB490" s="146">
        <f t="shared" si="171"/>
        <v>877</v>
      </c>
      <c r="BC490" s="32">
        <f t="shared" si="172"/>
        <v>849</v>
      </c>
      <c r="BD490" s="148"/>
      <c r="BE490" s="40">
        <f t="shared" si="173"/>
        <v>0</v>
      </c>
      <c r="BF490" s="40">
        <f t="shared" si="174"/>
        <v>5.7870370370370364E-2</v>
      </c>
      <c r="BG490" s="40">
        <f t="shared" si="175"/>
        <v>5.7810894141829397E-2</v>
      </c>
      <c r="BH490" s="40">
        <f t="shared" si="176"/>
        <v>3.0315278900565887E-2</v>
      </c>
      <c r="BI490" s="40">
        <f t="shared" si="177"/>
        <v>0</v>
      </c>
      <c r="BJ490" s="40">
        <f t="shared" si="178"/>
        <v>0</v>
      </c>
      <c r="BK490" s="40">
        <f t="shared" si="179"/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 s="42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</row>
    <row r="491" spans="1:134" s="32" customFormat="1" ht="17" thickBot="1" x14ac:dyDescent="0.25">
      <c r="A491" s="124" t="str">
        <f>CONFIGURACAO!$C$4</f>
        <v>AREA 21</v>
      </c>
      <c r="B491" s="125">
        <v>489</v>
      </c>
      <c r="C491" s="249" t="s">
        <v>1526</v>
      </c>
      <c r="D491" s="126">
        <f t="shared" si="161"/>
        <v>4</v>
      </c>
      <c r="E491" s="250" t="s">
        <v>826</v>
      </c>
      <c r="F491" s="250">
        <v>1</v>
      </c>
      <c r="G491" s="250">
        <v>1</v>
      </c>
      <c r="H491" s="250">
        <v>1</v>
      </c>
      <c r="I491" s="250">
        <v>1</v>
      </c>
      <c r="J491" s="87"/>
      <c r="K491" s="94"/>
      <c r="L491" s="94"/>
      <c r="M491" s="154">
        <f t="shared" si="180"/>
        <v>4</v>
      </c>
      <c r="N491">
        <v>1.5</v>
      </c>
      <c r="O491">
        <v>0.75</v>
      </c>
      <c r="P491">
        <v>2.5</v>
      </c>
      <c r="Q491">
        <v>1.75</v>
      </c>
      <c r="R491">
        <v>0</v>
      </c>
      <c r="S491">
        <v>0.75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 s="139">
        <f t="shared" si="164"/>
        <v>2.25</v>
      </c>
      <c r="AD491" s="140">
        <f t="shared" si="165"/>
        <v>4.75</v>
      </c>
      <c r="AE491" s="141">
        <f t="shared" si="162"/>
        <v>0</v>
      </c>
      <c r="AF491" s="263">
        <f t="shared" si="163"/>
        <v>0</v>
      </c>
      <c r="AG491" s="265">
        <f t="shared" si="181"/>
        <v>2.25</v>
      </c>
      <c r="AI491" s="37">
        <f>IFERROR(IF(M491&gt;0,(N491*CONFIGURACAO!$C$20)+(O491*CONFIGURACAO!$C$21)+(P491*CONFIGURACAO!$C$22)+(Q491*CONFIGURACAO!$C$23)+(R491*CONFIGURACAO!$C$24),""),"")</f>
        <v>430</v>
      </c>
      <c r="AJ491" s="38">
        <f>IF(S491=0,0,IF(CONFIGURACAO!$C$15="SIM",(IF(S491&gt;CONFIGURACAO!$C$16,CONFIGURACAO!$C$16*CONFIGURACAO!$C$25,S491*CONFIGURACAO!$C$25)),'PI AREA  P75'!S491*CONFIGURACAO!$C$25))</f>
        <v>7.5</v>
      </c>
      <c r="AK491" s="38">
        <f>IF(T491=0,0,IF(CONFIGURACAO!$C$17="SIM",(IF(T491&gt;CONFIGURACAO!$C$18,CONFIGURACAO!$C$18*CONFIGURACAO!$C$26,T491*CONFIGURACAO!$C$26)),'PI AREA  P75'!T491*CONFIGURACAO!$C$26))</f>
        <v>5</v>
      </c>
      <c r="AL491" s="38">
        <f>IFERROR(IF(M491&gt;0,(U491*CONFIGURACAO!$C$29)+(V491*CONFIGURACAO!$C$30),""),"")</f>
        <v>0</v>
      </c>
      <c r="AM491" s="38">
        <f>IF(W491=0,0,IF(CONFIGURACAO!$C$41="SIM",(IF(W491&gt;CONFIGURACAO!$C$41,CONFIGURACAO!$C$41*CONFIGURACAO!$C$31,W491*CONFIGURACAO!$C$31)),'PI AREA  P75'!W491*CONFIGURACAO!$C$31))</f>
        <v>0</v>
      </c>
      <c r="AN491" s="38">
        <f>IF(X491=0,0,IF(CONFIGURACAO!$C$39="SIM",(IF(X491&gt;CONFIGURACAO!$C$40,CONFIGURACAO!$C$40*CONFIGURACAO!$C$32,X491*CONFIGURACAO!$C$32)),'PI AREA  P75'!X491*CONFIGURACAO!$C$32))</f>
        <v>0</v>
      </c>
      <c r="AO491" s="38">
        <f>IFERROR(IF(M491&gt;0,(Y491*CONFIGURACAO!$C$33)+(Z491*CONFIGURACAO!$C$34)+(AA491*CONFIGURACAO!$C$35)+(AB491*CONFIGURACAO!$C$36),""),"")</f>
        <v>10</v>
      </c>
      <c r="AP491" s="38">
        <f>IF(AA491=0,0,IF(CONFIGURACAO!$C$46="SIM",(IF(AA491&gt;CONFIGURACAO!$C$47,CONFIGURACAO!$C$47*CONFIGURACAO!$C$35,AA491*CONFIGURACAO!$C$35)),'PI AREA  P75'!AA491*CONFIGURACAO!$C$35))</f>
        <v>0</v>
      </c>
      <c r="AQ491" s="38">
        <f>IF(AB491=0,0,IF(CONFIGURACAO!$C$44="SIM",(IF(AB491&gt;CONFIGURACAO!$C$45,CONFIGURACAO!$C$45*CONFIGURACAO!$C$36,AB491*CONFIGURACAO!$C$36)),'PI AREA  P75'!AB491*CONFIGURACAO!$C$36))</f>
        <v>10</v>
      </c>
      <c r="AR491" s="38">
        <f t="shared" si="182"/>
        <v>462.5</v>
      </c>
      <c r="AS491" s="68">
        <f>IF(AR491="","",$AR491-(($AS$2/CONFIGURACAO!$C$6)*$M491))</f>
        <v>162.5</v>
      </c>
      <c r="AT491" s="73">
        <f t="shared" si="166"/>
        <v>3</v>
      </c>
      <c r="AU491" s="75">
        <f>IF(AR491="","",$AR491-(($AU$2/CONFIGURACAO!$C$6)*$M491))</f>
        <v>-37.5</v>
      </c>
      <c r="AV491" s="76" t="str">
        <f t="shared" si="167"/>
        <v>NAO</v>
      </c>
      <c r="AW491" s="74">
        <f>IF(AR491="","",$AR491-(($AW$2/CONFIGURACAO!$C$6)*$M491))</f>
        <v>-237.5</v>
      </c>
      <c r="AX491" s="72" t="str">
        <f t="shared" si="168"/>
        <v>NAO</v>
      </c>
      <c r="AZ491" s="39">
        <f t="shared" si="169"/>
        <v>4.3429065077867139E-2</v>
      </c>
      <c r="BA491" s="146">
        <f t="shared" si="170"/>
        <v>9.25</v>
      </c>
      <c r="BB491" s="146">
        <f t="shared" si="171"/>
        <v>685</v>
      </c>
      <c r="BC491" s="32">
        <f t="shared" si="172"/>
        <v>721</v>
      </c>
      <c r="BD491" s="148"/>
      <c r="BE491" s="40">
        <f t="shared" si="173"/>
        <v>5.5886736214605069E-2</v>
      </c>
      <c r="BF491" s="40">
        <f t="shared" si="174"/>
        <v>2.8935185185185182E-2</v>
      </c>
      <c r="BG491" s="40">
        <f t="shared" si="175"/>
        <v>6.4234326824254881E-2</v>
      </c>
      <c r="BH491" s="40">
        <f t="shared" si="176"/>
        <v>7.073565076798706E-2</v>
      </c>
      <c r="BI491" s="40">
        <f t="shared" si="177"/>
        <v>0</v>
      </c>
      <c r="BJ491" s="40">
        <f t="shared" si="178"/>
        <v>6.9316081330868765E-2</v>
      </c>
      <c r="BK491" s="40">
        <f t="shared" si="179"/>
        <v>0.16051364365971107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</v>
      </c>
      <c r="BT491" s="42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</row>
    <row r="492" spans="1:134" s="32" customFormat="1" ht="17" thickBot="1" x14ac:dyDescent="0.25">
      <c r="A492" s="124" t="str">
        <f>CONFIGURACAO!$C$4</f>
        <v>AREA 21</v>
      </c>
      <c r="B492" s="125">
        <v>490</v>
      </c>
      <c r="C492" s="249" t="s">
        <v>1526</v>
      </c>
      <c r="D492" s="126">
        <f t="shared" si="161"/>
        <v>5</v>
      </c>
      <c r="E492" s="250" t="s">
        <v>827</v>
      </c>
      <c r="F492" s="250">
        <v>0</v>
      </c>
      <c r="G492" s="250">
        <v>1</v>
      </c>
      <c r="H492" s="250">
        <v>1</v>
      </c>
      <c r="I492" s="250">
        <v>1</v>
      </c>
      <c r="J492" s="87"/>
      <c r="K492" s="94"/>
      <c r="L492" s="94"/>
      <c r="M492" s="154">
        <f t="shared" si="180"/>
        <v>3</v>
      </c>
      <c r="N492">
        <v>0</v>
      </c>
      <c r="O492">
        <v>1.75</v>
      </c>
      <c r="P492">
        <v>4.75</v>
      </c>
      <c r="Q492">
        <v>2.5</v>
      </c>
      <c r="R492">
        <v>1.75</v>
      </c>
      <c r="S492">
        <v>1.75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s="139">
        <f t="shared" si="164"/>
        <v>1.75</v>
      </c>
      <c r="AD492" s="140">
        <f t="shared" si="165"/>
        <v>6.5</v>
      </c>
      <c r="AE492" s="141">
        <f t="shared" si="162"/>
        <v>0</v>
      </c>
      <c r="AF492" s="263">
        <f t="shared" si="163"/>
        <v>0</v>
      </c>
      <c r="AG492" s="265">
        <f t="shared" si="181"/>
        <v>1.75</v>
      </c>
      <c r="AI492" s="37">
        <f>IFERROR(IF(M492&gt;0,(N492*CONFIGURACAO!$C$20)+(O492*CONFIGURACAO!$C$21)+(P492*CONFIGURACAO!$C$22)+(Q492*CONFIGURACAO!$C$23)+(R492*CONFIGURACAO!$C$24),""),"")</f>
        <v>560</v>
      </c>
      <c r="AJ492" s="38">
        <f>IF(S492=0,0,IF(CONFIGURACAO!$C$15="SIM",(IF(S492&gt;CONFIGURACAO!$C$16,CONFIGURACAO!$C$16*CONFIGURACAO!$C$25,S492*CONFIGURACAO!$C$25)),'PI AREA  P75'!S492*CONFIGURACAO!$C$25))</f>
        <v>17.5</v>
      </c>
      <c r="AK492" s="38">
        <f>IF(T492=0,0,IF(CONFIGURACAO!$C$17="SIM",(IF(T492&gt;CONFIGURACAO!$C$18,CONFIGURACAO!$C$18*CONFIGURACAO!$C$26,T492*CONFIGURACAO!$C$26)),'PI AREA  P75'!T492*CONFIGURACAO!$C$26))</f>
        <v>0</v>
      </c>
      <c r="AL492" s="38">
        <f>IFERROR(IF(M492&gt;0,(U492*CONFIGURACAO!$C$29)+(V492*CONFIGURACAO!$C$30),""),"")</f>
        <v>0</v>
      </c>
      <c r="AM492" s="38">
        <f>IF(W492=0,0,IF(CONFIGURACAO!$C$41="SIM",(IF(W492&gt;CONFIGURACAO!$C$41,CONFIGURACAO!$C$41*CONFIGURACAO!$C$31,W492*CONFIGURACAO!$C$31)),'PI AREA  P75'!W492*CONFIGURACAO!$C$31))</f>
        <v>0</v>
      </c>
      <c r="AN492" s="38">
        <f>IF(X492=0,0,IF(CONFIGURACAO!$C$39="SIM",(IF(X492&gt;CONFIGURACAO!$C$40,CONFIGURACAO!$C$40*CONFIGURACAO!$C$32,X492*CONFIGURACAO!$C$32)),'PI AREA  P75'!X492*CONFIGURACAO!$C$32))</f>
        <v>0</v>
      </c>
      <c r="AO492" s="38">
        <f>IFERROR(IF(M492&gt;0,(Y492*CONFIGURACAO!$C$33)+(Z492*CONFIGURACAO!$C$34)+(AA492*CONFIGURACAO!$C$35)+(AB492*CONFIGURACAO!$C$36),""),"")</f>
        <v>0</v>
      </c>
      <c r="AP492" s="38">
        <f>IF(AA492=0,0,IF(CONFIGURACAO!$C$46="SIM",(IF(AA492&gt;CONFIGURACAO!$C$47,CONFIGURACAO!$C$47*CONFIGURACAO!$C$35,AA492*CONFIGURACAO!$C$35)),'PI AREA  P75'!AA492*CONFIGURACAO!$C$35))</f>
        <v>0</v>
      </c>
      <c r="AQ492" s="38">
        <f>IF(AB492=0,0,IF(CONFIGURACAO!$C$44="SIM",(IF(AB492&gt;CONFIGURACAO!$C$45,CONFIGURACAO!$C$45*CONFIGURACAO!$C$36,AB492*CONFIGURACAO!$C$36)),'PI AREA  P75'!AB492*CONFIGURACAO!$C$36))</f>
        <v>0</v>
      </c>
      <c r="AR492" s="38">
        <f t="shared" si="182"/>
        <v>577.5</v>
      </c>
      <c r="AS492" s="68">
        <f>IF(AR492="","",$AR492-(($AS$2/CONFIGURACAO!$C$6)*$M492))</f>
        <v>352.5</v>
      </c>
      <c r="AT492" s="73">
        <f t="shared" si="166"/>
        <v>3</v>
      </c>
      <c r="AU492" s="75">
        <f>IF(AR492="","",$AR492-(($AU$2/CONFIGURACAO!$C$6)*$M492))</f>
        <v>202.5</v>
      </c>
      <c r="AV492" s="76">
        <f t="shared" si="167"/>
        <v>4</v>
      </c>
      <c r="AW492" s="74">
        <f>IF(AR492="","",$AR492-(($AW$2/CONFIGURACAO!$C$6)*$M492))</f>
        <v>52.5</v>
      </c>
      <c r="AX492" s="72">
        <f t="shared" si="168"/>
        <v>5</v>
      </c>
      <c r="AZ492" s="39">
        <f t="shared" si="169"/>
        <v>5.4227643421553021E-2</v>
      </c>
      <c r="BA492" s="146">
        <f t="shared" si="170"/>
        <v>12.5</v>
      </c>
      <c r="BB492" s="146">
        <f t="shared" si="171"/>
        <v>570</v>
      </c>
      <c r="BC492" s="32">
        <f t="shared" si="172"/>
        <v>641</v>
      </c>
      <c r="BD492" s="148"/>
      <c r="BE492" s="40">
        <f t="shared" si="173"/>
        <v>0</v>
      </c>
      <c r="BF492" s="40">
        <f t="shared" si="174"/>
        <v>6.7515432098765427E-2</v>
      </c>
      <c r="BG492" s="40">
        <f t="shared" si="175"/>
        <v>0.12204522096608428</v>
      </c>
      <c r="BH492" s="40">
        <f t="shared" si="176"/>
        <v>0.10105092966855296</v>
      </c>
      <c r="BI492" s="40">
        <f t="shared" si="177"/>
        <v>0.18656716417910446</v>
      </c>
      <c r="BJ492" s="40">
        <f t="shared" si="178"/>
        <v>0.16173752310536046</v>
      </c>
      <c r="BK492" s="40">
        <f t="shared" si="179"/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 s="4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</row>
    <row r="493" spans="1:134" s="32" customFormat="1" ht="17" thickBot="1" x14ac:dyDescent="0.25">
      <c r="A493" s="124" t="str">
        <f>CONFIGURACAO!$C$4</f>
        <v>AREA 21</v>
      </c>
      <c r="B493" s="125">
        <v>491</v>
      </c>
      <c r="C493" s="249" t="s">
        <v>1526</v>
      </c>
      <c r="D493" s="126">
        <f t="shared" si="161"/>
        <v>6</v>
      </c>
      <c r="E493" s="250" t="s">
        <v>828</v>
      </c>
      <c r="F493" s="250">
        <v>0</v>
      </c>
      <c r="G493" s="250">
        <v>0</v>
      </c>
      <c r="H493" s="250">
        <v>0</v>
      </c>
      <c r="I493" s="250">
        <v>1</v>
      </c>
      <c r="J493" s="87"/>
      <c r="K493" s="94"/>
      <c r="L493" s="94"/>
      <c r="M493" s="154">
        <f t="shared" si="180"/>
        <v>1</v>
      </c>
      <c r="N493">
        <v>0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s="139">
        <f t="shared" si="164"/>
        <v>1</v>
      </c>
      <c r="AD493" s="140">
        <f t="shared" si="165"/>
        <v>2</v>
      </c>
      <c r="AE493" s="141">
        <f t="shared" si="162"/>
        <v>0</v>
      </c>
      <c r="AF493" s="263">
        <f t="shared" si="163"/>
        <v>0</v>
      </c>
      <c r="AG493" s="265">
        <f t="shared" si="181"/>
        <v>1</v>
      </c>
      <c r="AI493" s="37">
        <f>IFERROR(IF(M493&gt;0,(N493*CONFIGURACAO!$C$20)+(O493*CONFIGURACAO!$C$21)+(P493*CONFIGURACAO!$C$22)+(Q493*CONFIGURACAO!$C$23)+(R493*CONFIGURACAO!$C$24),""),"")</f>
        <v>180</v>
      </c>
      <c r="AJ493" s="38">
        <f>IF(S493=0,0,IF(CONFIGURACAO!$C$15="SIM",(IF(S493&gt;CONFIGURACAO!$C$16,CONFIGURACAO!$C$16*CONFIGURACAO!$C$25,S493*CONFIGURACAO!$C$25)),'PI AREA  P75'!S493*CONFIGURACAO!$C$25))</f>
        <v>0</v>
      </c>
      <c r="AK493" s="38">
        <f>IF(T493=0,0,IF(CONFIGURACAO!$C$17="SIM",(IF(T493&gt;CONFIGURACAO!$C$18,CONFIGURACAO!$C$18*CONFIGURACAO!$C$26,T493*CONFIGURACAO!$C$26)),'PI AREA  P75'!T493*CONFIGURACAO!$C$26))</f>
        <v>0</v>
      </c>
      <c r="AL493" s="38">
        <f>IFERROR(IF(M493&gt;0,(U493*CONFIGURACAO!$C$29)+(V493*CONFIGURACAO!$C$30),""),"")</f>
        <v>0</v>
      </c>
      <c r="AM493" s="38">
        <f>IF(W493=0,0,IF(CONFIGURACAO!$C$41="SIM",(IF(W493&gt;CONFIGURACAO!$C$41,CONFIGURACAO!$C$41*CONFIGURACAO!$C$31,W493*CONFIGURACAO!$C$31)),'PI AREA  P75'!W493*CONFIGURACAO!$C$31))</f>
        <v>0</v>
      </c>
      <c r="AN493" s="38">
        <f>IF(X493=0,0,IF(CONFIGURACAO!$C$39="SIM",(IF(X493&gt;CONFIGURACAO!$C$40,CONFIGURACAO!$C$40*CONFIGURACAO!$C$32,X493*CONFIGURACAO!$C$32)),'PI AREA  P75'!X493*CONFIGURACAO!$C$32))</f>
        <v>0</v>
      </c>
      <c r="AO493" s="38">
        <f>IFERROR(IF(M493&gt;0,(Y493*CONFIGURACAO!$C$33)+(Z493*CONFIGURACAO!$C$34)+(AA493*CONFIGURACAO!$C$35)+(AB493*CONFIGURACAO!$C$36),""),"")</f>
        <v>0</v>
      </c>
      <c r="AP493" s="38">
        <f>IF(AA493=0,0,IF(CONFIGURACAO!$C$46="SIM",(IF(AA493&gt;CONFIGURACAO!$C$47,CONFIGURACAO!$C$47*CONFIGURACAO!$C$35,AA493*CONFIGURACAO!$C$35)),'PI AREA  P75'!AA493*CONFIGURACAO!$C$35))</f>
        <v>0</v>
      </c>
      <c r="AQ493" s="38">
        <f>IF(AB493=0,0,IF(CONFIGURACAO!$C$44="SIM",(IF(AB493&gt;CONFIGURACAO!$C$45,CONFIGURACAO!$C$45*CONFIGURACAO!$C$36,AB493*CONFIGURACAO!$C$36)),'PI AREA  P75'!AB493*CONFIGURACAO!$C$36))</f>
        <v>0</v>
      </c>
      <c r="AR493" s="38">
        <f t="shared" si="182"/>
        <v>180</v>
      </c>
      <c r="AS493" s="68">
        <f>IF(AR493="","",$AR493-(($AS$2/CONFIGURACAO!$C$6)*$M493))</f>
        <v>105</v>
      </c>
      <c r="AT493" s="73">
        <f t="shared" si="166"/>
        <v>3</v>
      </c>
      <c r="AU493" s="75">
        <f>IF(AR493="","",$AR493-(($AU$2/CONFIGURACAO!$C$6)*$M493))</f>
        <v>55</v>
      </c>
      <c r="AV493" s="76">
        <f t="shared" si="167"/>
        <v>4</v>
      </c>
      <c r="AW493" s="74">
        <f>IF(AR493="","",$AR493-(($AW$2/CONFIGURACAO!$C$6)*$M493))</f>
        <v>5</v>
      </c>
      <c r="AX493" s="72">
        <f t="shared" si="168"/>
        <v>5</v>
      </c>
      <c r="AZ493" s="39">
        <f t="shared" si="169"/>
        <v>1.6902122624899645E-2</v>
      </c>
      <c r="BA493" s="146">
        <f t="shared" si="170"/>
        <v>3</v>
      </c>
      <c r="BB493" s="146">
        <f t="shared" si="171"/>
        <v>947</v>
      </c>
      <c r="BC493" s="32">
        <f t="shared" si="172"/>
        <v>948</v>
      </c>
      <c r="BD493" s="148"/>
      <c r="BE493" s="40">
        <f t="shared" si="173"/>
        <v>0</v>
      </c>
      <c r="BF493" s="40">
        <f t="shared" si="174"/>
        <v>3.8580246913580245E-2</v>
      </c>
      <c r="BG493" s="40">
        <f t="shared" si="175"/>
        <v>2.5693730729701953E-2</v>
      </c>
      <c r="BH493" s="40">
        <f t="shared" si="176"/>
        <v>4.042037186742118E-2</v>
      </c>
      <c r="BI493" s="40">
        <f t="shared" si="177"/>
        <v>0</v>
      </c>
      <c r="BJ493" s="40">
        <f t="shared" si="178"/>
        <v>0</v>
      </c>
      <c r="BK493" s="40">
        <f t="shared" si="179"/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s="42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</row>
    <row r="494" spans="1:134" s="32" customFormat="1" ht="17" thickBot="1" x14ac:dyDescent="0.25">
      <c r="A494" s="124" t="str">
        <f>CONFIGURACAO!$C$4</f>
        <v>AREA 21</v>
      </c>
      <c r="B494" s="125">
        <v>492</v>
      </c>
      <c r="C494" s="249" t="s">
        <v>1526</v>
      </c>
      <c r="D494" s="126">
        <f t="shared" si="161"/>
        <v>7</v>
      </c>
      <c r="E494" s="250" t="s">
        <v>829</v>
      </c>
      <c r="F494" s="250">
        <v>0</v>
      </c>
      <c r="G494" s="250">
        <v>0</v>
      </c>
      <c r="H494" s="250">
        <v>1</v>
      </c>
      <c r="I494" s="250">
        <v>1</v>
      </c>
      <c r="J494" s="87"/>
      <c r="K494" s="94"/>
      <c r="L494" s="94"/>
      <c r="M494" s="154">
        <f t="shared" si="180"/>
        <v>2</v>
      </c>
      <c r="N494">
        <v>0.75</v>
      </c>
      <c r="O494">
        <v>4.5</v>
      </c>
      <c r="P494">
        <v>2.25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s="139">
        <f t="shared" si="164"/>
        <v>5.25</v>
      </c>
      <c r="AD494" s="140">
        <f t="shared" si="165"/>
        <v>7.5</v>
      </c>
      <c r="AE494" s="141">
        <f t="shared" si="162"/>
        <v>0</v>
      </c>
      <c r="AF494" s="263">
        <f t="shared" si="163"/>
        <v>0</v>
      </c>
      <c r="AG494" s="265">
        <f t="shared" si="181"/>
        <v>5.25</v>
      </c>
      <c r="AI494" s="37">
        <f>IFERROR(IF(M494&gt;0,(N494*CONFIGURACAO!$C$20)+(O494*CONFIGURACAO!$C$21)+(P494*CONFIGURACAO!$C$22)+(Q494*CONFIGURACAO!$C$23)+(R494*CONFIGURACAO!$C$24),""),"")</f>
        <v>570</v>
      </c>
      <c r="AJ494" s="38">
        <f>IF(S494=0,0,IF(CONFIGURACAO!$C$15="SIM",(IF(S494&gt;CONFIGURACAO!$C$16,CONFIGURACAO!$C$16*CONFIGURACAO!$C$25,S494*CONFIGURACAO!$C$25)),'PI AREA  P75'!S494*CONFIGURACAO!$C$25))</f>
        <v>0</v>
      </c>
      <c r="AK494" s="38">
        <f>IF(T494=0,0,IF(CONFIGURACAO!$C$17="SIM",(IF(T494&gt;CONFIGURACAO!$C$18,CONFIGURACAO!$C$18*CONFIGURACAO!$C$26,T494*CONFIGURACAO!$C$26)),'PI AREA  P75'!T494*CONFIGURACAO!$C$26))</f>
        <v>0</v>
      </c>
      <c r="AL494" s="38">
        <f>IFERROR(IF(M494&gt;0,(U494*CONFIGURACAO!$C$29)+(V494*CONFIGURACAO!$C$30),""),"")</f>
        <v>0</v>
      </c>
      <c r="AM494" s="38">
        <f>IF(W494=0,0,IF(CONFIGURACAO!$C$41="SIM",(IF(W494&gt;CONFIGURACAO!$C$41,CONFIGURACAO!$C$41*CONFIGURACAO!$C$31,W494*CONFIGURACAO!$C$31)),'PI AREA  P75'!W494*CONFIGURACAO!$C$31))</f>
        <v>0</v>
      </c>
      <c r="AN494" s="38">
        <f>IF(X494=0,0,IF(CONFIGURACAO!$C$39="SIM",(IF(X494&gt;CONFIGURACAO!$C$40,CONFIGURACAO!$C$40*CONFIGURACAO!$C$32,X494*CONFIGURACAO!$C$32)),'PI AREA  P75'!X494*CONFIGURACAO!$C$32))</f>
        <v>0</v>
      </c>
      <c r="AO494" s="38">
        <f>IFERROR(IF(M494&gt;0,(Y494*CONFIGURACAO!$C$33)+(Z494*CONFIGURACAO!$C$34)+(AA494*CONFIGURACAO!$C$35)+(AB494*CONFIGURACAO!$C$36),""),"")</f>
        <v>0</v>
      </c>
      <c r="AP494" s="38">
        <f>IF(AA494=0,0,IF(CONFIGURACAO!$C$46="SIM",(IF(AA494&gt;CONFIGURACAO!$C$47,CONFIGURACAO!$C$47*CONFIGURACAO!$C$35,AA494*CONFIGURACAO!$C$35)),'PI AREA  P75'!AA494*CONFIGURACAO!$C$35))</f>
        <v>0</v>
      </c>
      <c r="AQ494" s="38">
        <f>IF(AB494=0,0,IF(CONFIGURACAO!$C$44="SIM",(IF(AB494&gt;CONFIGURACAO!$C$45,CONFIGURACAO!$C$45*CONFIGURACAO!$C$36,AB494*CONFIGURACAO!$C$36)),'PI AREA  P75'!AB494*CONFIGURACAO!$C$36))</f>
        <v>0</v>
      </c>
      <c r="AR494" s="38">
        <f t="shared" si="182"/>
        <v>570</v>
      </c>
      <c r="AS494" s="68">
        <f>IF(AR494="","",$AR494-(($AS$2/CONFIGURACAO!$C$6)*$M494))</f>
        <v>420</v>
      </c>
      <c r="AT494" s="73">
        <f t="shared" si="166"/>
        <v>3</v>
      </c>
      <c r="AU494" s="75">
        <f>IF(AR494="","",$AR494-(($AU$2/CONFIGURACAO!$C$6)*$M494))</f>
        <v>320</v>
      </c>
      <c r="AV494" s="76">
        <f t="shared" si="167"/>
        <v>4</v>
      </c>
      <c r="AW494" s="74">
        <f>IF(AR494="","",$AR494-(($AW$2/CONFIGURACAO!$C$6)*$M494))</f>
        <v>220</v>
      </c>
      <c r="AX494" s="72">
        <f t="shared" si="168"/>
        <v>5</v>
      </c>
      <c r="AZ494" s="39">
        <f t="shared" si="169"/>
        <v>5.3523388312182209E-2</v>
      </c>
      <c r="BA494" s="146">
        <f t="shared" si="170"/>
        <v>7.5</v>
      </c>
      <c r="BB494" s="146">
        <f t="shared" si="171"/>
        <v>756</v>
      </c>
      <c r="BC494" s="32">
        <f t="shared" si="172"/>
        <v>644</v>
      </c>
      <c r="BD494" s="148"/>
      <c r="BE494" s="40">
        <f t="shared" si="173"/>
        <v>2.7943368107302535E-2</v>
      </c>
      <c r="BF494" s="40">
        <f t="shared" si="174"/>
        <v>0.1736111111111111</v>
      </c>
      <c r="BG494" s="40">
        <f t="shared" si="175"/>
        <v>5.7810894141829397E-2</v>
      </c>
      <c r="BH494" s="40">
        <f t="shared" si="176"/>
        <v>0</v>
      </c>
      <c r="BI494" s="40">
        <f t="shared" si="177"/>
        <v>0</v>
      </c>
      <c r="BJ494" s="40">
        <f t="shared" si="178"/>
        <v>0</v>
      </c>
      <c r="BK494" s="40">
        <f t="shared" si="179"/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 s="42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</row>
    <row r="495" spans="1:134" s="32" customFormat="1" ht="17" thickBot="1" x14ac:dyDescent="0.25">
      <c r="A495" s="124" t="str">
        <f>CONFIGURACAO!$C$4</f>
        <v>AREA 21</v>
      </c>
      <c r="B495" s="125">
        <v>493</v>
      </c>
      <c r="C495" s="249" t="s">
        <v>1526</v>
      </c>
      <c r="D495" s="126">
        <f t="shared" ref="D495:D558" si="183">IF(C494=C495,D494+1,1)</f>
        <v>8</v>
      </c>
      <c r="E495" s="250" t="s">
        <v>830</v>
      </c>
      <c r="F495" s="250">
        <v>1</v>
      </c>
      <c r="G495" s="250">
        <v>1</v>
      </c>
      <c r="H495" s="250">
        <v>1</v>
      </c>
      <c r="I495" s="250">
        <v>1</v>
      </c>
      <c r="J495" s="87"/>
      <c r="K495" s="94"/>
      <c r="L495" s="94"/>
      <c r="M495" s="154">
        <f t="shared" si="180"/>
        <v>4</v>
      </c>
      <c r="N495">
        <v>6</v>
      </c>
      <c r="O495">
        <v>5.25</v>
      </c>
      <c r="P495">
        <v>4</v>
      </c>
      <c r="Q495">
        <v>7.75</v>
      </c>
      <c r="R495">
        <v>0</v>
      </c>
      <c r="S495">
        <v>0.75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 s="139">
        <f t="shared" si="164"/>
        <v>11.25</v>
      </c>
      <c r="AD495" s="140">
        <f t="shared" si="165"/>
        <v>15.25</v>
      </c>
      <c r="AE495" s="141">
        <f t="shared" ref="AE495:AE558" si="184">IFERROR((U495+V495),"")</f>
        <v>0</v>
      </c>
      <c r="AF495" s="263">
        <f t="shared" ref="AF495:AF558" si="185">IFERROR((Y495+Z495),"")</f>
        <v>0</v>
      </c>
      <c r="AG495" s="265">
        <f t="shared" si="181"/>
        <v>11.25</v>
      </c>
      <c r="AI495" s="37">
        <f>IFERROR(IF(M495&gt;0,(N495*CONFIGURACAO!$C$20)+(O495*CONFIGURACAO!$C$21)+(P495*CONFIGURACAO!$C$22)+(Q495*CONFIGURACAO!$C$23)+(R495*CONFIGURACAO!$C$24),""),"")</f>
        <v>1570</v>
      </c>
      <c r="AJ495" s="38">
        <f>IF(S495=0,0,IF(CONFIGURACAO!$C$15="SIM",(IF(S495&gt;CONFIGURACAO!$C$16,CONFIGURACAO!$C$16*CONFIGURACAO!$C$25,S495*CONFIGURACAO!$C$25)),'PI AREA  P75'!S495*CONFIGURACAO!$C$25))</f>
        <v>7.5</v>
      </c>
      <c r="AK495" s="38">
        <f>IF(T495=0,0,IF(CONFIGURACAO!$C$17="SIM",(IF(T495&gt;CONFIGURACAO!$C$18,CONFIGURACAO!$C$18*CONFIGURACAO!$C$26,T495*CONFIGURACAO!$C$26)),'PI AREA  P75'!T495*CONFIGURACAO!$C$26))</f>
        <v>0</v>
      </c>
      <c r="AL495" s="38">
        <f>IFERROR(IF(M495&gt;0,(U495*CONFIGURACAO!$C$29)+(V495*CONFIGURACAO!$C$30),""),"")</f>
        <v>0</v>
      </c>
      <c r="AM495" s="38">
        <f>IF(W495=0,0,IF(CONFIGURACAO!$C$41="SIM",(IF(W495&gt;CONFIGURACAO!$C$41,CONFIGURACAO!$C$41*CONFIGURACAO!$C$31,W495*CONFIGURACAO!$C$31)),'PI AREA  P75'!W495*CONFIGURACAO!$C$31))</f>
        <v>0</v>
      </c>
      <c r="AN495" s="38">
        <f>IF(X495=0,0,IF(CONFIGURACAO!$C$39="SIM",(IF(X495&gt;CONFIGURACAO!$C$40,CONFIGURACAO!$C$40*CONFIGURACAO!$C$32,X495*CONFIGURACAO!$C$32)),'PI AREA  P75'!X495*CONFIGURACAO!$C$32))</f>
        <v>0</v>
      </c>
      <c r="AO495" s="38">
        <f>IFERROR(IF(M495&gt;0,(Y495*CONFIGURACAO!$C$33)+(Z495*CONFIGURACAO!$C$34)+(AA495*CONFIGURACAO!$C$35)+(AB495*CONFIGURACAO!$C$36),""),"")</f>
        <v>0</v>
      </c>
      <c r="AP495" s="38">
        <f>IF(AA495=0,0,IF(CONFIGURACAO!$C$46="SIM",(IF(AA495&gt;CONFIGURACAO!$C$47,CONFIGURACAO!$C$47*CONFIGURACAO!$C$35,AA495*CONFIGURACAO!$C$35)),'PI AREA  P75'!AA495*CONFIGURACAO!$C$35))</f>
        <v>0</v>
      </c>
      <c r="AQ495" s="38">
        <f>IF(AB495=0,0,IF(CONFIGURACAO!$C$44="SIM",(IF(AB495&gt;CONFIGURACAO!$C$45,CONFIGURACAO!$C$45*CONFIGURACAO!$C$36,AB495*CONFIGURACAO!$C$36)),'PI AREA  P75'!AB495*CONFIGURACAO!$C$36))</f>
        <v>0</v>
      </c>
      <c r="AR495" s="38">
        <f t="shared" si="182"/>
        <v>1577.5</v>
      </c>
      <c r="AS495" s="68">
        <f>IF(AR495="","",$AR495-(($AS$2/CONFIGURACAO!$C$6)*$M495))</f>
        <v>1277.5</v>
      </c>
      <c r="AT495" s="73">
        <f t="shared" si="166"/>
        <v>3</v>
      </c>
      <c r="AU495" s="75">
        <f>IF(AR495="","",$AR495-(($AU$2/CONFIGURACAO!$C$6)*$M495))</f>
        <v>1077.5</v>
      </c>
      <c r="AV495" s="76">
        <f t="shared" si="167"/>
        <v>4</v>
      </c>
      <c r="AW495" s="74">
        <f>IF(AR495="","",$AR495-(($AW$2/CONFIGURACAO!$C$6)*$M495))</f>
        <v>877.5</v>
      </c>
      <c r="AX495" s="72">
        <f t="shared" si="168"/>
        <v>5</v>
      </c>
      <c r="AZ495" s="39">
        <f t="shared" si="169"/>
        <v>0.14812832467099549</v>
      </c>
      <c r="BA495" s="146">
        <f t="shared" si="170"/>
        <v>23.75</v>
      </c>
      <c r="BB495" s="146">
        <f t="shared" si="171"/>
        <v>247</v>
      </c>
      <c r="BC495" s="32">
        <f t="shared" si="172"/>
        <v>195</v>
      </c>
      <c r="BD495" s="148"/>
      <c r="BE495" s="40">
        <f t="shared" si="173"/>
        <v>0.22354694485842028</v>
      </c>
      <c r="BF495" s="40">
        <f t="shared" si="174"/>
        <v>0.20254629629629628</v>
      </c>
      <c r="BG495" s="40">
        <f t="shared" si="175"/>
        <v>0.10277492291880781</v>
      </c>
      <c r="BH495" s="40">
        <f t="shared" si="176"/>
        <v>0.31325788197251414</v>
      </c>
      <c r="BI495" s="40">
        <f t="shared" si="177"/>
        <v>0</v>
      </c>
      <c r="BJ495" s="40">
        <f t="shared" si="178"/>
        <v>6.9316081330868765E-2</v>
      </c>
      <c r="BK495" s="40">
        <f t="shared" si="179"/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 s="42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</row>
    <row r="496" spans="1:134" s="32" customFormat="1" ht="17" thickBot="1" x14ac:dyDescent="0.25">
      <c r="A496" s="124" t="str">
        <f>CONFIGURACAO!$C$4</f>
        <v>AREA 21</v>
      </c>
      <c r="B496" s="125">
        <v>494</v>
      </c>
      <c r="C496" s="249" t="s">
        <v>1526</v>
      </c>
      <c r="D496" s="126">
        <f t="shared" si="183"/>
        <v>9</v>
      </c>
      <c r="E496" s="250" t="s">
        <v>831</v>
      </c>
      <c r="F496" s="250">
        <v>1</v>
      </c>
      <c r="G496" s="250">
        <v>1</v>
      </c>
      <c r="H496" s="250">
        <v>1</v>
      </c>
      <c r="I496" s="250">
        <v>1</v>
      </c>
      <c r="J496" s="87"/>
      <c r="K496" s="94"/>
      <c r="L496" s="94"/>
      <c r="M496" s="154">
        <f t="shared" si="180"/>
        <v>4</v>
      </c>
      <c r="N496">
        <v>1</v>
      </c>
      <c r="O496">
        <v>3.5</v>
      </c>
      <c r="P496">
        <v>3.5</v>
      </c>
      <c r="Q496">
        <v>4.5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 s="139">
        <f t="shared" si="164"/>
        <v>4.5</v>
      </c>
      <c r="AD496" s="140">
        <f t="shared" si="165"/>
        <v>8</v>
      </c>
      <c r="AE496" s="141">
        <f t="shared" si="184"/>
        <v>0</v>
      </c>
      <c r="AF496" s="263">
        <f t="shared" si="185"/>
        <v>0</v>
      </c>
      <c r="AG496" s="265">
        <f t="shared" si="181"/>
        <v>4.5</v>
      </c>
      <c r="AI496" s="37">
        <f>IFERROR(IF(M496&gt;0,(N496*CONFIGURACAO!$C$20)+(O496*CONFIGURACAO!$C$21)+(P496*CONFIGURACAO!$C$22)+(Q496*CONFIGURACAO!$C$23)+(R496*CONFIGURACAO!$C$24),""),"")</f>
        <v>790</v>
      </c>
      <c r="AJ496" s="38">
        <f>IF(S496=0,0,IF(CONFIGURACAO!$C$15="SIM",(IF(S496&gt;CONFIGURACAO!$C$16,CONFIGURACAO!$C$16*CONFIGURACAO!$C$25,S496*CONFIGURACAO!$C$25)),'PI AREA  P75'!S496*CONFIGURACAO!$C$25))</f>
        <v>0</v>
      </c>
      <c r="AK496" s="38">
        <f>IF(T496=0,0,IF(CONFIGURACAO!$C$17="SIM",(IF(T496&gt;CONFIGURACAO!$C$18,CONFIGURACAO!$C$18*CONFIGURACAO!$C$26,T496*CONFIGURACAO!$C$26)),'PI AREA  P75'!T496*CONFIGURACAO!$C$26))</f>
        <v>0</v>
      </c>
      <c r="AL496" s="38">
        <f>IFERROR(IF(M496&gt;0,(U496*CONFIGURACAO!$C$29)+(V496*CONFIGURACAO!$C$30),""),"")</f>
        <v>0</v>
      </c>
      <c r="AM496" s="38">
        <f>IF(W496=0,0,IF(CONFIGURACAO!$C$41="SIM",(IF(W496&gt;CONFIGURACAO!$C$41,CONFIGURACAO!$C$41*CONFIGURACAO!$C$31,W496*CONFIGURACAO!$C$31)),'PI AREA  P75'!W496*CONFIGURACAO!$C$31))</f>
        <v>0</v>
      </c>
      <c r="AN496" s="38">
        <f>IF(X496=0,0,IF(CONFIGURACAO!$C$39="SIM",(IF(X496&gt;CONFIGURACAO!$C$40,CONFIGURACAO!$C$40*CONFIGURACAO!$C$32,X496*CONFIGURACAO!$C$32)),'PI AREA  P75'!X496*CONFIGURACAO!$C$32))</f>
        <v>0</v>
      </c>
      <c r="AO496" s="38">
        <f>IFERROR(IF(M496&gt;0,(Y496*CONFIGURACAO!$C$33)+(Z496*CONFIGURACAO!$C$34)+(AA496*CONFIGURACAO!$C$35)+(AB496*CONFIGURACAO!$C$36),""),"")</f>
        <v>0</v>
      </c>
      <c r="AP496" s="38">
        <f>IF(AA496=0,0,IF(CONFIGURACAO!$C$46="SIM",(IF(AA496&gt;CONFIGURACAO!$C$47,CONFIGURACAO!$C$47*CONFIGURACAO!$C$35,AA496*CONFIGURACAO!$C$35)),'PI AREA  P75'!AA496*CONFIGURACAO!$C$35))</f>
        <v>0</v>
      </c>
      <c r="AQ496" s="38">
        <f>IF(AB496=0,0,IF(CONFIGURACAO!$C$44="SIM",(IF(AB496&gt;CONFIGURACAO!$C$45,CONFIGURACAO!$C$45*CONFIGURACAO!$C$36,AB496*CONFIGURACAO!$C$36)),'PI AREA  P75'!AB496*CONFIGURACAO!$C$36))</f>
        <v>0</v>
      </c>
      <c r="AR496" s="38">
        <f t="shared" si="182"/>
        <v>790</v>
      </c>
      <c r="AS496" s="68">
        <f>IF(AR496="","",$AR496-(($AS$2/CONFIGURACAO!$C$6)*$M496))</f>
        <v>490</v>
      </c>
      <c r="AT496" s="73">
        <f t="shared" si="166"/>
        <v>3</v>
      </c>
      <c r="AU496" s="75">
        <f>IF(AR496="","",$AR496-(($AU$2/CONFIGURACAO!$C$6)*$M496))</f>
        <v>290</v>
      </c>
      <c r="AV496" s="76">
        <f t="shared" si="167"/>
        <v>4</v>
      </c>
      <c r="AW496" s="74">
        <f>IF(AR496="","",$AR496-(($AW$2/CONFIGURACAO!$C$6)*$M496))</f>
        <v>90</v>
      </c>
      <c r="AX496" s="72">
        <f t="shared" si="168"/>
        <v>5</v>
      </c>
      <c r="AZ496" s="39">
        <f t="shared" si="169"/>
        <v>7.418153818705954E-2</v>
      </c>
      <c r="BA496" s="146">
        <f t="shared" si="170"/>
        <v>13.5</v>
      </c>
      <c r="BB496" s="146">
        <f t="shared" si="171"/>
        <v>531</v>
      </c>
      <c r="BC496" s="32">
        <f t="shared" si="172"/>
        <v>509</v>
      </c>
      <c r="BD496" s="148"/>
      <c r="BE496" s="40">
        <f t="shared" si="173"/>
        <v>3.7257824143070044E-2</v>
      </c>
      <c r="BF496" s="40">
        <f t="shared" si="174"/>
        <v>0.13503086419753085</v>
      </c>
      <c r="BG496" s="40">
        <f t="shared" si="175"/>
        <v>8.9928057553956844E-2</v>
      </c>
      <c r="BH496" s="40">
        <f t="shared" si="176"/>
        <v>0.18189167340339529</v>
      </c>
      <c r="BI496" s="40">
        <f t="shared" si="177"/>
        <v>0.10660980810234541</v>
      </c>
      <c r="BJ496" s="40">
        <f t="shared" si="178"/>
        <v>0</v>
      </c>
      <c r="BK496" s="40">
        <f t="shared" si="179"/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 s="42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</row>
    <row r="497" spans="1:134" s="32" customFormat="1" ht="17" thickBot="1" x14ac:dyDescent="0.25">
      <c r="A497" s="124" t="str">
        <f>CONFIGURACAO!$C$4</f>
        <v>AREA 21</v>
      </c>
      <c r="B497" s="125">
        <v>495</v>
      </c>
      <c r="C497" s="249" t="s">
        <v>1526</v>
      </c>
      <c r="D497" s="126">
        <f t="shared" si="183"/>
        <v>10</v>
      </c>
      <c r="E497" s="250" t="s">
        <v>832</v>
      </c>
      <c r="F497" s="250">
        <v>1</v>
      </c>
      <c r="G497" s="250">
        <v>1</v>
      </c>
      <c r="H497" s="250">
        <v>0</v>
      </c>
      <c r="I497" s="250">
        <v>0</v>
      </c>
      <c r="J497" s="87"/>
      <c r="K497" s="94"/>
      <c r="L497" s="94"/>
      <c r="M497" s="154">
        <f t="shared" si="180"/>
        <v>2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s="139">
        <f t="shared" si="164"/>
        <v>0</v>
      </c>
      <c r="AD497" s="140">
        <f t="shared" si="165"/>
        <v>0</v>
      </c>
      <c r="AE497" s="141">
        <f t="shared" si="184"/>
        <v>0</v>
      </c>
      <c r="AF497" s="263">
        <f t="shared" si="185"/>
        <v>0</v>
      </c>
      <c r="AG497" s="265">
        <f t="shared" si="181"/>
        <v>0</v>
      </c>
      <c r="AI497" s="37">
        <f>IFERROR(IF(M497&gt;0,(N497*CONFIGURACAO!$C$20)+(O497*CONFIGURACAO!$C$21)+(P497*CONFIGURACAO!$C$22)+(Q497*CONFIGURACAO!$C$23)+(R497*CONFIGURACAO!$C$24),""),"")</f>
        <v>40</v>
      </c>
      <c r="AJ497" s="38">
        <f>IF(S497=0,0,IF(CONFIGURACAO!$C$15="SIM",(IF(S497&gt;CONFIGURACAO!$C$16,CONFIGURACAO!$C$16*CONFIGURACAO!$C$25,S497*CONFIGURACAO!$C$25)),'PI AREA  P75'!S497*CONFIGURACAO!$C$25))</f>
        <v>0</v>
      </c>
      <c r="AK497" s="38">
        <f>IF(T497=0,0,IF(CONFIGURACAO!$C$17="SIM",(IF(T497&gt;CONFIGURACAO!$C$18,CONFIGURACAO!$C$18*CONFIGURACAO!$C$26,T497*CONFIGURACAO!$C$26)),'PI AREA  P75'!T497*CONFIGURACAO!$C$26))</f>
        <v>0</v>
      </c>
      <c r="AL497" s="38">
        <f>IFERROR(IF(M497&gt;0,(U497*CONFIGURACAO!$C$29)+(V497*CONFIGURACAO!$C$30),""),"")</f>
        <v>0</v>
      </c>
      <c r="AM497" s="38">
        <f>IF(W497=0,0,IF(CONFIGURACAO!$C$41="SIM",(IF(W497&gt;CONFIGURACAO!$C$41,CONFIGURACAO!$C$41*CONFIGURACAO!$C$31,W497*CONFIGURACAO!$C$31)),'PI AREA  P75'!W497*CONFIGURACAO!$C$31))</f>
        <v>0</v>
      </c>
      <c r="AN497" s="38">
        <f>IF(X497=0,0,IF(CONFIGURACAO!$C$39="SIM",(IF(X497&gt;CONFIGURACAO!$C$40,CONFIGURACAO!$C$40*CONFIGURACAO!$C$32,X497*CONFIGURACAO!$C$32)),'PI AREA  P75'!X497*CONFIGURACAO!$C$32))</f>
        <v>0</v>
      </c>
      <c r="AO497" s="38">
        <f>IFERROR(IF(M497&gt;0,(Y497*CONFIGURACAO!$C$33)+(Z497*CONFIGURACAO!$C$34)+(AA497*CONFIGURACAO!$C$35)+(AB497*CONFIGURACAO!$C$36),""),"")</f>
        <v>0</v>
      </c>
      <c r="AP497" s="38">
        <f>IF(AA497=0,0,IF(CONFIGURACAO!$C$46="SIM",(IF(AA497&gt;CONFIGURACAO!$C$47,CONFIGURACAO!$C$47*CONFIGURACAO!$C$35,AA497*CONFIGURACAO!$C$35)),'PI AREA  P75'!AA497*CONFIGURACAO!$C$35))</f>
        <v>0</v>
      </c>
      <c r="AQ497" s="38">
        <f>IF(AB497=0,0,IF(CONFIGURACAO!$C$44="SIM",(IF(AB497&gt;CONFIGURACAO!$C$45,CONFIGURACAO!$C$45*CONFIGURACAO!$C$36,AB497*CONFIGURACAO!$C$36)),'PI AREA  P75'!AB497*CONFIGURACAO!$C$36))</f>
        <v>0</v>
      </c>
      <c r="AR497" s="38">
        <f t="shared" si="182"/>
        <v>40</v>
      </c>
      <c r="AS497" s="68">
        <f>IF(AR497="","",$AR497-(($AS$2/CONFIGURACAO!$C$6)*$M497))</f>
        <v>-110</v>
      </c>
      <c r="AT497" s="73" t="str">
        <f t="shared" si="166"/>
        <v>NAO</v>
      </c>
      <c r="AU497" s="75">
        <f>IF(AR497="","",$AR497-(($AU$2/CONFIGURACAO!$C$6)*$M497))</f>
        <v>-210</v>
      </c>
      <c r="AV497" s="76" t="str">
        <f t="shared" si="167"/>
        <v>NAO</v>
      </c>
      <c r="AW497" s="74">
        <f>IF(AR497="","",$AR497-(($AW$2/CONFIGURACAO!$C$6)*$M497))</f>
        <v>-310</v>
      </c>
      <c r="AX497" s="72" t="str">
        <f t="shared" si="168"/>
        <v>NAO</v>
      </c>
      <c r="AZ497" s="39">
        <f t="shared" si="169"/>
        <v>3.7560272499776986E-3</v>
      </c>
      <c r="BA497" s="146">
        <f t="shared" si="170"/>
        <v>1</v>
      </c>
      <c r="BB497" s="146">
        <f t="shared" si="171"/>
        <v>1099</v>
      </c>
      <c r="BC497" s="32">
        <f t="shared" si="172"/>
        <v>1122</v>
      </c>
      <c r="BD497" s="148"/>
      <c r="BE497" s="40">
        <f t="shared" si="173"/>
        <v>0</v>
      </c>
      <c r="BF497" s="40">
        <f t="shared" si="174"/>
        <v>0</v>
      </c>
      <c r="BG497" s="40">
        <f t="shared" si="175"/>
        <v>0</v>
      </c>
      <c r="BH497" s="40">
        <f t="shared" si="176"/>
        <v>4.042037186742118E-2</v>
      </c>
      <c r="BI497" s="40">
        <f t="shared" si="177"/>
        <v>0</v>
      </c>
      <c r="BJ497" s="40">
        <f t="shared" si="178"/>
        <v>0</v>
      </c>
      <c r="BK497" s="40">
        <f t="shared" si="179"/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 s="42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</row>
    <row r="498" spans="1:134" s="32" customFormat="1" ht="17" thickBot="1" x14ac:dyDescent="0.25">
      <c r="A498" s="124" t="str">
        <f>CONFIGURACAO!$C$4</f>
        <v>AREA 21</v>
      </c>
      <c r="B498" s="125">
        <v>496</v>
      </c>
      <c r="C498" s="249" t="s">
        <v>1526</v>
      </c>
      <c r="D498" s="126">
        <f t="shared" si="183"/>
        <v>11</v>
      </c>
      <c r="E498" s="250" t="s">
        <v>833</v>
      </c>
      <c r="F498" s="250">
        <v>1</v>
      </c>
      <c r="G498" s="250">
        <v>1</v>
      </c>
      <c r="H498" s="250">
        <v>0</v>
      </c>
      <c r="I498" s="250">
        <v>0</v>
      </c>
      <c r="J498" s="87"/>
      <c r="K498" s="94"/>
      <c r="L498" s="94"/>
      <c r="M498" s="154">
        <f t="shared" si="180"/>
        <v>2</v>
      </c>
      <c r="N498">
        <v>0</v>
      </c>
      <c r="O498">
        <v>0.75</v>
      </c>
      <c r="P498">
        <v>0</v>
      </c>
      <c r="Q498">
        <v>0.75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 s="139">
        <f t="shared" si="164"/>
        <v>0.75</v>
      </c>
      <c r="AD498" s="140">
        <f t="shared" si="165"/>
        <v>0.75</v>
      </c>
      <c r="AE498" s="141">
        <f t="shared" si="184"/>
        <v>0</v>
      </c>
      <c r="AF498" s="263">
        <f t="shared" si="185"/>
        <v>0</v>
      </c>
      <c r="AG498" s="265">
        <f t="shared" si="181"/>
        <v>0.75</v>
      </c>
      <c r="AI498" s="37">
        <f>IFERROR(IF(M498&gt;0,(N498*CONFIGURACAO!$C$20)+(O498*CONFIGURACAO!$C$21)+(P498*CONFIGURACAO!$C$22)+(Q498*CONFIGURACAO!$C$23)+(R498*CONFIGURACAO!$C$24),""),"")</f>
        <v>90</v>
      </c>
      <c r="AJ498" s="38">
        <f>IF(S498=0,0,IF(CONFIGURACAO!$C$15="SIM",(IF(S498&gt;CONFIGURACAO!$C$16,CONFIGURACAO!$C$16*CONFIGURACAO!$C$25,S498*CONFIGURACAO!$C$25)),'PI AREA  P75'!S498*CONFIGURACAO!$C$25))</f>
        <v>0</v>
      </c>
      <c r="AK498" s="38">
        <f>IF(T498=0,0,IF(CONFIGURACAO!$C$17="SIM",(IF(T498&gt;CONFIGURACAO!$C$18,CONFIGURACAO!$C$18*CONFIGURACAO!$C$26,T498*CONFIGURACAO!$C$26)),'PI AREA  P75'!T498*CONFIGURACAO!$C$26))</f>
        <v>0</v>
      </c>
      <c r="AL498" s="38">
        <f>IFERROR(IF(M498&gt;0,(U498*CONFIGURACAO!$C$29)+(V498*CONFIGURACAO!$C$30),""),"")</f>
        <v>0</v>
      </c>
      <c r="AM498" s="38">
        <f>IF(W498=0,0,IF(CONFIGURACAO!$C$41="SIM",(IF(W498&gt;CONFIGURACAO!$C$41,CONFIGURACAO!$C$41*CONFIGURACAO!$C$31,W498*CONFIGURACAO!$C$31)),'PI AREA  P75'!W498*CONFIGURACAO!$C$31))</f>
        <v>0</v>
      </c>
      <c r="AN498" s="38">
        <f>IF(X498=0,0,IF(CONFIGURACAO!$C$39="SIM",(IF(X498&gt;CONFIGURACAO!$C$40,CONFIGURACAO!$C$40*CONFIGURACAO!$C$32,X498*CONFIGURACAO!$C$32)),'PI AREA  P75'!X498*CONFIGURACAO!$C$32))</f>
        <v>0</v>
      </c>
      <c r="AO498" s="38">
        <f>IFERROR(IF(M498&gt;0,(Y498*CONFIGURACAO!$C$33)+(Z498*CONFIGURACAO!$C$34)+(AA498*CONFIGURACAO!$C$35)+(AB498*CONFIGURACAO!$C$36),""),"")</f>
        <v>0</v>
      </c>
      <c r="AP498" s="38">
        <f>IF(AA498=0,0,IF(CONFIGURACAO!$C$46="SIM",(IF(AA498&gt;CONFIGURACAO!$C$47,CONFIGURACAO!$C$47*CONFIGURACAO!$C$35,AA498*CONFIGURACAO!$C$35)),'PI AREA  P75'!AA498*CONFIGURACAO!$C$35))</f>
        <v>0</v>
      </c>
      <c r="AQ498" s="38">
        <f>IF(AB498=0,0,IF(CONFIGURACAO!$C$44="SIM",(IF(AB498&gt;CONFIGURACAO!$C$45,CONFIGURACAO!$C$45*CONFIGURACAO!$C$36,AB498*CONFIGURACAO!$C$36)),'PI AREA  P75'!AB498*CONFIGURACAO!$C$36))</f>
        <v>0</v>
      </c>
      <c r="AR498" s="38">
        <f t="shared" si="182"/>
        <v>90</v>
      </c>
      <c r="AS498" s="68">
        <f>IF(AR498="","",$AR498-(($AS$2/CONFIGURACAO!$C$6)*$M498))</f>
        <v>-60</v>
      </c>
      <c r="AT498" s="73" t="str">
        <f t="shared" si="166"/>
        <v>NAO</v>
      </c>
      <c r="AU498" s="75">
        <f>IF(AR498="","",$AR498-(($AU$2/CONFIGURACAO!$C$6)*$M498))</f>
        <v>-160</v>
      </c>
      <c r="AV498" s="76" t="str">
        <f t="shared" si="167"/>
        <v>NAO</v>
      </c>
      <c r="AW498" s="74">
        <f>IF(AR498="","",$AR498-(($AW$2/CONFIGURACAO!$C$6)*$M498))</f>
        <v>-260</v>
      </c>
      <c r="AX498" s="72" t="str">
        <f t="shared" si="168"/>
        <v>NAO</v>
      </c>
      <c r="AZ498" s="39">
        <f t="shared" si="169"/>
        <v>8.4510613124498223E-3</v>
      </c>
      <c r="BA498" s="146">
        <f t="shared" si="170"/>
        <v>1.5</v>
      </c>
      <c r="BB498" s="146">
        <f t="shared" si="171"/>
        <v>1054</v>
      </c>
      <c r="BC498" s="32">
        <f t="shared" si="172"/>
        <v>1054</v>
      </c>
      <c r="BD498" s="148"/>
      <c r="BE498" s="40">
        <f t="shared" si="173"/>
        <v>0</v>
      </c>
      <c r="BF498" s="40">
        <f t="shared" si="174"/>
        <v>2.8935185185185182E-2</v>
      </c>
      <c r="BG498" s="40">
        <f t="shared" si="175"/>
        <v>0</v>
      </c>
      <c r="BH498" s="40">
        <f t="shared" si="176"/>
        <v>3.0315278900565887E-2</v>
      </c>
      <c r="BI498" s="40">
        <f t="shared" si="177"/>
        <v>0</v>
      </c>
      <c r="BJ498" s="40">
        <f t="shared" si="178"/>
        <v>0</v>
      </c>
      <c r="BK498" s="40">
        <f t="shared" si="179"/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 s="42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</row>
    <row r="499" spans="1:134" s="32" customFormat="1" ht="17" thickBot="1" x14ac:dyDescent="0.25">
      <c r="A499" s="124" t="str">
        <f>CONFIGURACAO!$C$4</f>
        <v>AREA 21</v>
      </c>
      <c r="B499" s="125">
        <v>497</v>
      </c>
      <c r="C499" s="249" t="s">
        <v>1526</v>
      </c>
      <c r="D499" s="126">
        <f t="shared" si="183"/>
        <v>12</v>
      </c>
      <c r="E499" s="250" t="s">
        <v>834</v>
      </c>
      <c r="F499" s="250">
        <v>1</v>
      </c>
      <c r="G499" s="250">
        <v>1</v>
      </c>
      <c r="H499" s="250">
        <v>1</v>
      </c>
      <c r="I499" s="250">
        <v>1</v>
      </c>
      <c r="J499" s="87"/>
      <c r="K499" s="94"/>
      <c r="L499" s="94"/>
      <c r="M499" s="154">
        <f t="shared" si="180"/>
        <v>4</v>
      </c>
      <c r="N499">
        <v>0</v>
      </c>
      <c r="O499">
        <v>0</v>
      </c>
      <c r="P499">
        <v>4.25</v>
      </c>
      <c r="Q499">
        <v>2.75</v>
      </c>
      <c r="R499">
        <v>1.75</v>
      </c>
      <c r="S499">
        <v>2.25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s="139">
        <f t="shared" si="164"/>
        <v>0</v>
      </c>
      <c r="AD499" s="140">
        <f t="shared" si="165"/>
        <v>4.25</v>
      </c>
      <c r="AE499" s="141">
        <f t="shared" si="184"/>
        <v>0</v>
      </c>
      <c r="AF499" s="263">
        <f t="shared" si="185"/>
        <v>0</v>
      </c>
      <c r="AG499" s="265">
        <f t="shared" si="181"/>
        <v>0</v>
      </c>
      <c r="AI499" s="37">
        <f>IFERROR(IF(M499&gt;0,(N499*CONFIGURACAO!$C$20)+(O499*CONFIGURACAO!$C$21)+(P499*CONFIGURACAO!$C$22)+(Q499*CONFIGURACAO!$C$23)+(R499*CONFIGURACAO!$C$24),""),"")</f>
        <v>400</v>
      </c>
      <c r="AJ499" s="38">
        <f>IF(S499=0,0,IF(CONFIGURACAO!$C$15="SIM",(IF(S499&gt;CONFIGURACAO!$C$16,CONFIGURACAO!$C$16*CONFIGURACAO!$C$25,S499*CONFIGURACAO!$C$25)),'PI AREA  P75'!S499*CONFIGURACAO!$C$25))</f>
        <v>22.5</v>
      </c>
      <c r="AK499" s="38">
        <f>IF(T499=0,0,IF(CONFIGURACAO!$C$17="SIM",(IF(T499&gt;CONFIGURACAO!$C$18,CONFIGURACAO!$C$18*CONFIGURACAO!$C$26,T499*CONFIGURACAO!$C$26)),'PI AREA  P75'!T499*CONFIGURACAO!$C$26))</f>
        <v>0</v>
      </c>
      <c r="AL499" s="38">
        <f>IFERROR(IF(M499&gt;0,(U499*CONFIGURACAO!$C$29)+(V499*CONFIGURACAO!$C$30),""),"")</f>
        <v>0</v>
      </c>
      <c r="AM499" s="38">
        <f>IF(W499=0,0,IF(CONFIGURACAO!$C$41="SIM",(IF(W499&gt;CONFIGURACAO!$C$41,CONFIGURACAO!$C$41*CONFIGURACAO!$C$31,W499*CONFIGURACAO!$C$31)),'PI AREA  P75'!W499*CONFIGURACAO!$C$31))</f>
        <v>0</v>
      </c>
      <c r="AN499" s="38">
        <f>IF(X499=0,0,IF(CONFIGURACAO!$C$39="SIM",(IF(X499&gt;CONFIGURACAO!$C$40,CONFIGURACAO!$C$40*CONFIGURACAO!$C$32,X499*CONFIGURACAO!$C$32)),'PI AREA  P75'!X499*CONFIGURACAO!$C$32))</f>
        <v>0</v>
      </c>
      <c r="AO499" s="38">
        <f>IFERROR(IF(M499&gt;0,(Y499*CONFIGURACAO!$C$33)+(Z499*CONFIGURACAO!$C$34)+(AA499*CONFIGURACAO!$C$35)+(AB499*CONFIGURACAO!$C$36),""),"")</f>
        <v>0</v>
      </c>
      <c r="AP499" s="38">
        <f>IF(AA499=0,0,IF(CONFIGURACAO!$C$46="SIM",(IF(AA499&gt;CONFIGURACAO!$C$47,CONFIGURACAO!$C$47*CONFIGURACAO!$C$35,AA499*CONFIGURACAO!$C$35)),'PI AREA  P75'!AA499*CONFIGURACAO!$C$35))</f>
        <v>0</v>
      </c>
      <c r="AQ499" s="38">
        <f>IF(AB499=0,0,IF(CONFIGURACAO!$C$44="SIM",(IF(AB499&gt;CONFIGURACAO!$C$45,CONFIGURACAO!$C$45*CONFIGURACAO!$C$36,AB499*CONFIGURACAO!$C$36)),'PI AREA  P75'!AB499*CONFIGURACAO!$C$36))</f>
        <v>0</v>
      </c>
      <c r="AR499" s="38">
        <f t="shared" si="182"/>
        <v>422.5</v>
      </c>
      <c r="AS499" s="68">
        <f>IF(AR499="","",$AR499-(($AS$2/CONFIGURACAO!$C$6)*$M499))</f>
        <v>122.5</v>
      </c>
      <c r="AT499" s="73">
        <f t="shared" si="166"/>
        <v>3</v>
      </c>
      <c r="AU499" s="75">
        <f>IF(AR499="","",$AR499-(($AU$2/CONFIGURACAO!$C$6)*$M499))</f>
        <v>-77.5</v>
      </c>
      <c r="AV499" s="76" t="str">
        <f t="shared" si="167"/>
        <v>NAO</v>
      </c>
      <c r="AW499" s="74">
        <f>IF(AR499="","",$AR499-(($AW$2/CONFIGURACAO!$C$6)*$M499))</f>
        <v>-277.5</v>
      </c>
      <c r="AX499" s="72" t="str">
        <f t="shared" si="168"/>
        <v>NAO</v>
      </c>
      <c r="AZ499" s="39">
        <f t="shared" si="169"/>
        <v>3.9673037827889439E-2</v>
      </c>
      <c r="BA499" s="146">
        <f t="shared" si="170"/>
        <v>11</v>
      </c>
      <c r="BB499" s="146">
        <f t="shared" si="171"/>
        <v>630</v>
      </c>
      <c r="BC499" s="32">
        <f t="shared" si="172"/>
        <v>749</v>
      </c>
      <c r="BD499" s="148"/>
      <c r="BE499" s="40">
        <f t="shared" si="173"/>
        <v>0</v>
      </c>
      <c r="BF499" s="40">
        <f t="shared" si="174"/>
        <v>0</v>
      </c>
      <c r="BG499" s="40">
        <f t="shared" si="175"/>
        <v>0.10919835560123328</v>
      </c>
      <c r="BH499" s="40">
        <f t="shared" si="176"/>
        <v>0.11115602263540826</v>
      </c>
      <c r="BI499" s="40">
        <f t="shared" si="177"/>
        <v>0.18656716417910446</v>
      </c>
      <c r="BJ499" s="40">
        <f t="shared" si="178"/>
        <v>0.20794824399260628</v>
      </c>
      <c r="BK499" s="40">
        <f t="shared" si="179"/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 s="42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</row>
    <row r="500" spans="1:134" s="32" customFormat="1" ht="17" thickBot="1" x14ac:dyDescent="0.25">
      <c r="A500" s="124" t="str">
        <f>CONFIGURACAO!$C$4</f>
        <v>AREA 21</v>
      </c>
      <c r="B500" s="125">
        <v>498</v>
      </c>
      <c r="C500" s="249" t="s">
        <v>1526</v>
      </c>
      <c r="D500" s="126">
        <f t="shared" si="183"/>
        <v>13</v>
      </c>
      <c r="E500" s="250" t="s">
        <v>835</v>
      </c>
      <c r="F500" s="250">
        <v>1</v>
      </c>
      <c r="G500" s="250">
        <v>1</v>
      </c>
      <c r="H500" s="250">
        <v>1</v>
      </c>
      <c r="I500" s="250">
        <v>1</v>
      </c>
      <c r="J500" s="87"/>
      <c r="K500" s="94"/>
      <c r="L500" s="94"/>
      <c r="M500" s="154">
        <f t="shared" si="180"/>
        <v>4</v>
      </c>
      <c r="N500">
        <v>0</v>
      </c>
      <c r="O500">
        <v>2.5</v>
      </c>
      <c r="P500">
        <v>0</v>
      </c>
      <c r="Q500">
        <v>0.75</v>
      </c>
      <c r="R500">
        <v>0</v>
      </c>
      <c r="S500">
        <v>4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2</v>
      </c>
      <c r="AA500">
        <v>0</v>
      </c>
      <c r="AB500">
        <v>2</v>
      </c>
      <c r="AC500" s="139">
        <f t="shared" si="164"/>
        <v>2.5</v>
      </c>
      <c r="AD500" s="140">
        <f t="shared" si="165"/>
        <v>2.5</v>
      </c>
      <c r="AE500" s="141">
        <f t="shared" si="184"/>
        <v>0</v>
      </c>
      <c r="AF500" s="263">
        <f t="shared" si="185"/>
        <v>2</v>
      </c>
      <c r="AG500" s="265">
        <f t="shared" si="181"/>
        <v>4.5</v>
      </c>
      <c r="AI500" s="37">
        <f>IFERROR(IF(M500&gt;0,(N500*CONFIGURACAO!$C$20)+(O500*CONFIGURACAO!$C$21)+(P500*CONFIGURACAO!$C$22)+(Q500*CONFIGURACAO!$C$23)+(R500*CONFIGURACAO!$C$24),""),"")</f>
        <v>230</v>
      </c>
      <c r="AJ500" s="38">
        <f>IF(S500=0,0,IF(CONFIGURACAO!$C$15="SIM",(IF(S500&gt;CONFIGURACAO!$C$16,CONFIGURACAO!$C$16*CONFIGURACAO!$C$25,S500*CONFIGURACAO!$C$25)),'PI AREA  P75'!S500*CONFIGURACAO!$C$25))</f>
        <v>40</v>
      </c>
      <c r="AK500" s="38">
        <f>IF(T500=0,0,IF(CONFIGURACAO!$C$17="SIM",(IF(T500&gt;CONFIGURACAO!$C$18,CONFIGURACAO!$C$18*CONFIGURACAO!$C$26,T500*CONFIGURACAO!$C$26)),'PI AREA  P75'!T500*CONFIGURACAO!$C$26))</f>
        <v>5</v>
      </c>
      <c r="AL500" s="38">
        <f>IFERROR(IF(M500&gt;0,(U500*CONFIGURACAO!$C$29)+(V500*CONFIGURACAO!$C$30),""),"")</f>
        <v>0</v>
      </c>
      <c r="AM500" s="38">
        <f>IF(W500=0,0,IF(CONFIGURACAO!$C$41="SIM",(IF(W500&gt;CONFIGURACAO!$C$41,CONFIGURACAO!$C$41*CONFIGURACAO!$C$31,W500*CONFIGURACAO!$C$31)),'PI AREA  P75'!W500*CONFIGURACAO!$C$31))</f>
        <v>0</v>
      </c>
      <c r="AN500" s="38">
        <f>IF(X500=0,0,IF(CONFIGURACAO!$C$39="SIM",(IF(X500&gt;CONFIGURACAO!$C$40,CONFIGURACAO!$C$40*CONFIGURACAO!$C$32,X500*CONFIGURACAO!$C$32)),'PI AREA  P75'!X500*CONFIGURACAO!$C$32))</f>
        <v>0</v>
      </c>
      <c r="AO500" s="38">
        <f>IFERROR(IF(M500&gt;0,(Y500*CONFIGURACAO!$C$33)+(Z500*CONFIGURACAO!$C$34)+(AA500*CONFIGURACAO!$C$35)+(AB500*CONFIGURACAO!$C$36),""),"")</f>
        <v>120</v>
      </c>
      <c r="AP500" s="38">
        <f>IF(AA500=0,0,IF(CONFIGURACAO!$C$46="SIM",(IF(AA500&gt;CONFIGURACAO!$C$47,CONFIGURACAO!$C$47*CONFIGURACAO!$C$35,AA500*CONFIGURACAO!$C$35)),'PI AREA  P75'!AA500*CONFIGURACAO!$C$35))</f>
        <v>0</v>
      </c>
      <c r="AQ500" s="38">
        <f>IF(AB500=0,0,IF(CONFIGURACAO!$C$44="SIM",(IF(AB500&gt;CONFIGURACAO!$C$45,CONFIGURACAO!$C$45*CONFIGURACAO!$C$36,AB500*CONFIGURACAO!$C$36)),'PI AREA  P75'!AB500*CONFIGURACAO!$C$36))</f>
        <v>20</v>
      </c>
      <c r="AR500" s="38">
        <f t="shared" si="182"/>
        <v>415</v>
      </c>
      <c r="AS500" s="68">
        <f>IF(AR500="","",$AR500-(($AS$2/CONFIGURACAO!$C$6)*$M500))</f>
        <v>115</v>
      </c>
      <c r="AT500" s="73">
        <f t="shared" si="166"/>
        <v>3</v>
      </c>
      <c r="AU500" s="75">
        <f>IF(AR500="","",$AR500-(($AU$2/CONFIGURACAO!$C$6)*$M500))</f>
        <v>-85</v>
      </c>
      <c r="AV500" s="76" t="str">
        <f t="shared" si="167"/>
        <v>NAO</v>
      </c>
      <c r="AW500" s="74">
        <f>IF(AR500="","",$AR500-(($AW$2/CONFIGURACAO!$C$6)*$M500))</f>
        <v>-285</v>
      </c>
      <c r="AX500" s="72" t="str">
        <f t="shared" si="168"/>
        <v>NAO</v>
      </c>
      <c r="AZ500" s="39">
        <f t="shared" si="169"/>
        <v>3.896878271851862E-2</v>
      </c>
      <c r="BA500" s="146">
        <f t="shared" si="170"/>
        <v>12.25</v>
      </c>
      <c r="BB500" s="146">
        <f t="shared" si="171"/>
        <v>582</v>
      </c>
      <c r="BC500" s="32">
        <f t="shared" si="172"/>
        <v>755</v>
      </c>
      <c r="BD500" s="148"/>
      <c r="BE500" s="40">
        <f t="shared" si="173"/>
        <v>0</v>
      </c>
      <c r="BF500" s="40">
        <f t="shared" si="174"/>
        <v>9.6450617283950615E-2</v>
      </c>
      <c r="BG500" s="40">
        <f t="shared" si="175"/>
        <v>0</v>
      </c>
      <c r="BH500" s="40">
        <f t="shared" si="176"/>
        <v>3.0315278900565887E-2</v>
      </c>
      <c r="BI500" s="40">
        <f t="shared" si="177"/>
        <v>0</v>
      </c>
      <c r="BJ500" s="40">
        <f t="shared" si="178"/>
        <v>0.36968576709796674</v>
      </c>
      <c r="BK500" s="40">
        <f t="shared" si="179"/>
        <v>0.16051364365971107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2</v>
      </c>
      <c r="BR500">
        <v>0</v>
      </c>
      <c r="BS500">
        <v>2</v>
      </c>
      <c r="BT500" s="42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</row>
    <row r="501" spans="1:134" s="32" customFormat="1" ht="17" thickBot="1" x14ac:dyDescent="0.25">
      <c r="A501" s="124" t="str">
        <f>CONFIGURACAO!$C$4</f>
        <v>AREA 21</v>
      </c>
      <c r="B501" s="125">
        <v>499</v>
      </c>
      <c r="C501" s="249" t="s">
        <v>1526</v>
      </c>
      <c r="D501" s="126">
        <f t="shared" si="183"/>
        <v>14</v>
      </c>
      <c r="E501" s="250" t="s">
        <v>836</v>
      </c>
      <c r="F501" s="250">
        <v>1</v>
      </c>
      <c r="G501" s="250">
        <v>1</v>
      </c>
      <c r="H501" s="250">
        <v>1</v>
      </c>
      <c r="I501" s="250">
        <v>1</v>
      </c>
      <c r="J501" s="87"/>
      <c r="K501" s="94"/>
      <c r="L501" s="94"/>
      <c r="M501" s="154">
        <f t="shared" si="180"/>
        <v>4</v>
      </c>
      <c r="N501">
        <v>0</v>
      </c>
      <c r="O501">
        <v>1.5</v>
      </c>
      <c r="P501">
        <v>2.75</v>
      </c>
      <c r="Q501">
        <v>7.75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1</v>
      </c>
      <c r="AC501" s="139">
        <f t="shared" si="164"/>
        <v>1.5</v>
      </c>
      <c r="AD501" s="140">
        <f t="shared" si="165"/>
        <v>4.25</v>
      </c>
      <c r="AE501" s="141">
        <f t="shared" si="184"/>
        <v>0</v>
      </c>
      <c r="AF501" s="263">
        <f t="shared" si="185"/>
        <v>0</v>
      </c>
      <c r="AG501" s="265">
        <f t="shared" si="181"/>
        <v>1.5</v>
      </c>
      <c r="AI501" s="37">
        <f>IFERROR(IF(M501&gt;0,(N501*CONFIGURACAO!$C$20)+(O501*CONFIGURACAO!$C$21)+(P501*CONFIGURACAO!$C$22)+(Q501*CONFIGURACAO!$C$23)+(R501*CONFIGURACAO!$C$24),""),"")</f>
        <v>595</v>
      </c>
      <c r="AJ501" s="38">
        <f>IF(S501=0,0,IF(CONFIGURACAO!$C$15="SIM",(IF(S501&gt;CONFIGURACAO!$C$16,CONFIGURACAO!$C$16*CONFIGURACAO!$C$25,S501*CONFIGURACAO!$C$25)),'PI AREA  P75'!S501*CONFIGURACAO!$C$25))</f>
        <v>0</v>
      </c>
      <c r="AK501" s="38">
        <f>IF(T501=0,0,IF(CONFIGURACAO!$C$17="SIM",(IF(T501&gt;CONFIGURACAO!$C$18,CONFIGURACAO!$C$18*CONFIGURACAO!$C$26,T501*CONFIGURACAO!$C$26)),'PI AREA  P75'!T501*CONFIGURACAO!$C$26))</f>
        <v>0</v>
      </c>
      <c r="AL501" s="38">
        <f>IFERROR(IF(M501&gt;0,(U501*CONFIGURACAO!$C$29)+(V501*CONFIGURACAO!$C$30),""),"")</f>
        <v>0</v>
      </c>
      <c r="AM501" s="38">
        <f>IF(W501=0,0,IF(CONFIGURACAO!$C$41="SIM",(IF(W501&gt;CONFIGURACAO!$C$41,CONFIGURACAO!$C$41*CONFIGURACAO!$C$31,W501*CONFIGURACAO!$C$31)),'PI AREA  P75'!W501*CONFIGURACAO!$C$31))</f>
        <v>50</v>
      </c>
      <c r="AN501" s="38">
        <f>IF(X501=0,0,IF(CONFIGURACAO!$C$39="SIM",(IF(X501&gt;CONFIGURACAO!$C$40,CONFIGURACAO!$C$40*CONFIGURACAO!$C$32,X501*CONFIGURACAO!$C$32)),'PI AREA  P75'!X501*CONFIGURACAO!$C$32))</f>
        <v>0</v>
      </c>
      <c r="AO501" s="38">
        <f>IFERROR(IF(M501&gt;0,(Y501*CONFIGURACAO!$C$33)+(Z501*CONFIGURACAO!$C$34)+(AA501*CONFIGURACAO!$C$35)+(AB501*CONFIGURACAO!$C$36),""),"")</f>
        <v>10</v>
      </c>
      <c r="AP501" s="38">
        <f>IF(AA501=0,0,IF(CONFIGURACAO!$C$46="SIM",(IF(AA501&gt;CONFIGURACAO!$C$47,CONFIGURACAO!$C$47*CONFIGURACAO!$C$35,AA501*CONFIGURACAO!$C$35)),'PI AREA  P75'!AA501*CONFIGURACAO!$C$35))</f>
        <v>0</v>
      </c>
      <c r="AQ501" s="38">
        <f>IF(AB501=0,0,IF(CONFIGURACAO!$C$44="SIM",(IF(AB501&gt;CONFIGURACAO!$C$45,CONFIGURACAO!$C$45*CONFIGURACAO!$C$36,AB501*CONFIGURACAO!$C$36)),'PI AREA  P75'!AB501*CONFIGURACAO!$C$36))</f>
        <v>10</v>
      </c>
      <c r="AR501" s="38">
        <f t="shared" si="182"/>
        <v>665</v>
      </c>
      <c r="AS501" s="68">
        <f>IF(AR501="","",$AR501-(($AS$2/CONFIGURACAO!$C$6)*$M501))</f>
        <v>365</v>
      </c>
      <c r="AT501" s="73">
        <f t="shared" si="166"/>
        <v>3</v>
      </c>
      <c r="AU501" s="75">
        <f>IF(AR501="","",$AR501-(($AU$2/CONFIGURACAO!$C$6)*$M501))</f>
        <v>165</v>
      </c>
      <c r="AV501" s="76">
        <f t="shared" si="167"/>
        <v>4</v>
      </c>
      <c r="AW501" s="74">
        <f>IF(AR501="","",$AR501-(($AW$2/CONFIGURACAO!$C$6)*$M501))</f>
        <v>-35</v>
      </c>
      <c r="AX501" s="72" t="str">
        <f t="shared" si="168"/>
        <v>NAO</v>
      </c>
      <c r="AZ501" s="39">
        <f t="shared" si="169"/>
        <v>6.244395303087924E-2</v>
      </c>
      <c r="BA501" s="146">
        <f t="shared" si="170"/>
        <v>14</v>
      </c>
      <c r="BB501" s="146">
        <f t="shared" si="171"/>
        <v>513</v>
      </c>
      <c r="BC501" s="32">
        <f t="shared" si="172"/>
        <v>584</v>
      </c>
      <c r="BD501" s="148"/>
      <c r="BE501" s="40">
        <f t="shared" si="173"/>
        <v>0</v>
      </c>
      <c r="BF501" s="40">
        <f t="shared" si="174"/>
        <v>5.7870370370370364E-2</v>
      </c>
      <c r="BG501" s="40">
        <f t="shared" si="175"/>
        <v>7.0657759506680365E-2</v>
      </c>
      <c r="BH501" s="40">
        <f t="shared" si="176"/>
        <v>0.31325788197251414</v>
      </c>
      <c r="BI501" s="40">
        <f t="shared" si="177"/>
        <v>0</v>
      </c>
      <c r="BJ501" s="40">
        <f t="shared" si="178"/>
        <v>0</v>
      </c>
      <c r="BK501" s="40">
        <f t="shared" si="179"/>
        <v>0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1</v>
      </c>
      <c r="BT501" s="42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</row>
    <row r="502" spans="1:134" s="32" customFormat="1" ht="17" thickBot="1" x14ac:dyDescent="0.25">
      <c r="A502" s="124" t="str">
        <f>CONFIGURACAO!$C$4</f>
        <v>AREA 21</v>
      </c>
      <c r="B502" s="125">
        <v>500</v>
      </c>
      <c r="C502" s="249" t="s">
        <v>1526</v>
      </c>
      <c r="D502" s="126">
        <f t="shared" si="183"/>
        <v>15</v>
      </c>
      <c r="E502" s="250" t="s">
        <v>837</v>
      </c>
      <c r="F502" s="250">
        <v>1</v>
      </c>
      <c r="G502" s="250">
        <v>1</v>
      </c>
      <c r="H502" s="250">
        <v>1</v>
      </c>
      <c r="I502" s="250">
        <v>1</v>
      </c>
      <c r="J502" s="87"/>
      <c r="K502" s="94"/>
      <c r="L502" s="94"/>
      <c r="M502" s="154">
        <f t="shared" si="180"/>
        <v>4</v>
      </c>
      <c r="N502">
        <v>0</v>
      </c>
      <c r="O502">
        <v>8.75</v>
      </c>
      <c r="P502">
        <v>6</v>
      </c>
      <c r="Q502">
        <v>4.5</v>
      </c>
      <c r="R502">
        <v>5</v>
      </c>
      <c r="S502">
        <v>3</v>
      </c>
      <c r="T502">
        <v>0.75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s="139">
        <f t="shared" si="164"/>
        <v>8.75</v>
      </c>
      <c r="AD502" s="140">
        <f t="shared" si="165"/>
        <v>14.75</v>
      </c>
      <c r="AE502" s="141">
        <f t="shared" si="184"/>
        <v>0</v>
      </c>
      <c r="AF502" s="263">
        <f t="shared" si="185"/>
        <v>0</v>
      </c>
      <c r="AG502" s="265">
        <f t="shared" si="181"/>
        <v>8.75</v>
      </c>
      <c r="AI502" s="37">
        <f>IFERROR(IF(M502&gt;0,(N502*CONFIGURACAO!$C$20)+(O502*CONFIGURACAO!$C$21)+(P502*CONFIGURACAO!$C$22)+(Q502*CONFIGURACAO!$C$23)+(R502*CONFIGURACAO!$C$24),""),"")</f>
        <v>1340</v>
      </c>
      <c r="AJ502" s="38">
        <f>IF(S502=0,0,IF(CONFIGURACAO!$C$15="SIM",(IF(S502&gt;CONFIGURACAO!$C$16,CONFIGURACAO!$C$16*CONFIGURACAO!$C$25,S502*CONFIGURACAO!$C$25)),'PI AREA  P75'!S502*CONFIGURACAO!$C$25))</f>
        <v>30</v>
      </c>
      <c r="AK502" s="38">
        <f>IF(T502=0,0,IF(CONFIGURACAO!$C$17="SIM",(IF(T502&gt;CONFIGURACAO!$C$18,CONFIGURACAO!$C$18*CONFIGURACAO!$C$26,T502*CONFIGURACAO!$C$26)),'PI AREA  P75'!T502*CONFIGURACAO!$C$26))</f>
        <v>3.75</v>
      </c>
      <c r="AL502" s="38">
        <f>IFERROR(IF(M502&gt;0,(U502*CONFIGURACAO!$C$29)+(V502*CONFIGURACAO!$C$30),""),"")</f>
        <v>0</v>
      </c>
      <c r="AM502" s="38">
        <f>IF(W502=0,0,IF(CONFIGURACAO!$C$41="SIM",(IF(W502&gt;CONFIGURACAO!$C$41,CONFIGURACAO!$C$41*CONFIGURACAO!$C$31,W502*CONFIGURACAO!$C$31)),'PI AREA  P75'!W502*CONFIGURACAO!$C$31))</f>
        <v>0</v>
      </c>
      <c r="AN502" s="38">
        <f>IF(X502=0,0,IF(CONFIGURACAO!$C$39="SIM",(IF(X502&gt;CONFIGURACAO!$C$40,CONFIGURACAO!$C$40*CONFIGURACAO!$C$32,X502*CONFIGURACAO!$C$32)),'PI AREA  P75'!X502*CONFIGURACAO!$C$32))</f>
        <v>0</v>
      </c>
      <c r="AO502" s="38">
        <f>IFERROR(IF(M502&gt;0,(Y502*CONFIGURACAO!$C$33)+(Z502*CONFIGURACAO!$C$34)+(AA502*CONFIGURACAO!$C$35)+(AB502*CONFIGURACAO!$C$36),""),"")</f>
        <v>0</v>
      </c>
      <c r="AP502" s="38">
        <f>IF(AA502=0,0,IF(CONFIGURACAO!$C$46="SIM",(IF(AA502&gt;CONFIGURACAO!$C$47,CONFIGURACAO!$C$47*CONFIGURACAO!$C$35,AA502*CONFIGURACAO!$C$35)),'PI AREA  P75'!AA502*CONFIGURACAO!$C$35))</f>
        <v>0</v>
      </c>
      <c r="AQ502" s="38">
        <f>IF(AB502=0,0,IF(CONFIGURACAO!$C$44="SIM",(IF(AB502&gt;CONFIGURACAO!$C$45,CONFIGURACAO!$C$45*CONFIGURACAO!$C$36,AB502*CONFIGURACAO!$C$36)),'PI AREA  P75'!AB502*CONFIGURACAO!$C$36))</f>
        <v>0</v>
      </c>
      <c r="AR502" s="38">
        <f t="shared" si="182"/>
        <v>1373.75</v>
      </c>
      <c r="AS502" s="68">
        <f>IF(AR502="","",$AR502-(($AS$2/CONFIGURACAO!$C$6)*$M502))</f>
        <v>1073.75</v>
      </c>
      <c r="AT502" s="73">
        <f t="shared" si="166"/>
        <v>3</v>
      </c>
      <c r="AU502" s="75">
        <f>IF(AR502="","",$AR502-(($AU$2/CONFIGURACAO!$C$6)*$M502))</f>
        <v>873.75</v>
      </c>
      <c r="AV502" s="76">
        <f t="shared" si="167"/>
        <v>4</v>
      </c>
      <c r="AW502" s="74">
        <f>IF(AR502="","",$AR502-(($AW$2/CONFIGURACAO!$C$6)*$M502))</f>
        <v>673.75</v>
      </c>
      <c r="AX502" s="72">
        <f t="shared" si="168"/>
        <v>5</v>
      </c>
      <c r="AZ502" s="39">
        <f t="shared" si="169"/>
        <v>0.12899606086642157</v>
      </c>
      <c r="BA502" s="146">
        <f t="shared" si="170"/>
        <v>28</v>
      </c>
      <c r="BB502" s="146">
        <f t="shared" si="171"/>
        <v>180</v>
      </c>
      <c r="BC502" s="32">
        <f t="shared" si="172"/>
        <v>239</v>
      </c>
      <c r="BD502" s="148"/>
      <c r="BE502" s="40">
        <f t="shared" si="173"/>
        <v>0</v>
      </c>
      <c r="BF502" s="40">
        <f t="shared" si="174"/>
        <v>0.33757716049382713</v>
      </c>
      <c r="BG502" s="40">
        <f t="shared" si="175"/>
        <v>0.1541623843782117</v>
      </c>
      <c r="BH502" s="40">
        <f t="shared" si="176"/>
        <v>0.18189167340339529</v>
      </c>
      <c r="BI502" s="40">
        <f t="shared" si="177"/>
        <v>0.53304904051172708</v>
      </c>
      <c r="BJ502" s="40">
        <f t="shared" si="178"/>
        <v>0.27726432532347506</v>
      </c>
      <c r="BK502" s="40">
        <f t="shared" si="179"/>
        <v>0.1203852327447833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 s="4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</row>
    <row r="503" spans="1:134" s="32" customFormat="1" ht="17" thickBot="1" x14ac:dyDescent="0.25">
      <c r="A503" s="124" t="str">
        <f>CONFIGURACAO!$C$4</f>
        <v>AREA 21</v>
      </c>
      <c r="B503" s="125">
        <v>501</v>
      </c>
      <c r="C503" s="249" t="s">
        <v>1526</v>
      </c>
      <c r="D503" s="126">
        <f t="shared" si="183"/>
        <v>16</v>
      </c>
      <c r="E503" s="250" t="s">
        <v>838</v>
      </c>
      <c r="F503" s="250">
        <v>1</v>
      </c>
      <c r="G503" s="250">
        <v>1</v>
      </c>
      <c r="H503" s="250">
        <v>1</v>
      </c>
      <c r="I503" s="250">
        <v>1</v>
      </c>
      <c r="J503" s="87"/>
      <c r="K503" s="94"/>
      <c r="L503" s="94"/>
      <c r="M503" s="154">
        <f t="shared" si="180"/>
        <v>4</v>
      </c>
      <c r="N503">
        <v>0</v>
      </c>
      <c r="O503">
        <v>0</v>
      </c>
      <c r="P503">
        <v>0</v>
      </c>
      <c r="Q503">
        <v>1.75</v>
      </c>
      <c r="R503">
        <v>1</v>
      </c>
      <c r="S503">
        <v>1</v>
      </c>
      <c r="T503">
        <v>2.75</v>
      </c>
      <c r="U503">
        <v>0</v>
      </c>
      <c r="V503">
        <v>0</v>
      </c>
      <c r="W503">
        <v>0</v>
      </c>
      <c r="X503">
        <v>2</v>
      </c>
      <c r="Y503">
        <v>0</v>
      </c>
      <c r="Z503">
        <v>0</v>
      </c>
      <c r="AA503">
        <v>0</v>
      </c>
      <c r="AB503">
        <v>1</v>
      </c>
      <c r="AC503" s="139">
        <f t="shared" si="164"/>
        <v>0</v>
      </c>
      <c r="AD503" s="140">
        <f t="shared" si="165"/>
        <v>0</v>
      </c>
      <c r="AE503" s="141">
        <f t="shared" si="184"/>
        <v>0</v>
      </c>
      <c r="AF503" s="263">
        <f t="shared" si="185"/>
        <v>0</v>
      </c>
      <c r="AG503" s="265">
        <f t="shared" si="181"/>
        <v>0</v>
      </c>
      <c r="AI503" s="37">
        <f>IFERROR(IF(M503&gt;0,(N503*CONFIGURACAO!$C$20)+(O503*CONFIGURACAO!$C$21)+(P503*CONFIGURACAO!$C$22)+(Q503*CONFIGURACAO!$C$23)+(R503*CONFIGURACAO!$C$24),""),"")</f>
        <v>90</v>
      </c>
      <c r="AJ503" s="38">
        <f>IF(S503=0,0,IF(CONFIGURACAO!$C$15="SIM",(IF(S503&gt;CONFIGURACAO!$C$16,CONFIGURACAO!$C$16*CONFIGURACAO!$C$25,S503*CONFIGURACAO!$C$25)),'PI AREA  P75'!S503*CONFIGURACAO!$C$25))</f>
        <v>10</v>
      </c>
      <c r="AK503" s="38">
        <f>IF(T503=0,0,IF(CONFIGURACAO!$C$17="SIM",(IF(T503&gt;CONFIGURACAO!$C$18,CONFIGURACAO!$C$18*CONFIGURACAO!$C$26,T503*CONFIGURACAO!$C$26)),'PI AREA  P75'!T503*CONFIGURACAO!$C$26))</f>
        <v>13.75</v>
      </c>
      <c r="AL503" s="38">
        <f>IFERROR(IF(M503&gt;0,(U503*CONFIGURACAO!$C$29)+(V503*CONFIGURACAO!$C$30),""),"")</f>
        <v>0</v>
      </c>
      <c r="AM503" s="38">
        <f>IF(W503=0,0,IF(CONFIGURACAO!$C$41="SIM",(IF(W503&gt;CONFIGURACAO!$C$41,CONFIGURACAO!$C$41*CONFIGURACAO!$C$31,W503*CONFIGURACAO!$C$31)),'PI AREA  P75'!W503*CONFIGURACAO!$C$31))</f>
        <v>0</v>
      </c>
      <c r="AN503" s="38">
        <f>IF(X503=0,0,IF(CONFIGURACAO!$C$39="SIM",(IF(X503&gt;CONFIGURACAO!$C$40,CONFIGURACAO!$C$40*CONFIGURACAO!$C$32,X503*CONFIGURACAO!$C$32)),'PI AREA  P75'!X503*CONFIGURACAO!$C$32))</f>
        <v>50</v>
      </c>
      <c r="AO503" s="38">
        <f>IFERROR(IF(M503&gt;0,(Y503*CONFIGURACAO!$C$33)+(Z503*CONFIGURACAO!$C$34)+(AA503*CONFIGURACAO!$C$35)+(AB503*CONFIGURACAO!$C$36),""),"")</f>
        <v>10</v>
      </c>
      <c r="AP503" s="38">
        <f>IF(AA503=0,0,IF(CONFIGURACAO!$C$46="SIM",(IF(AA503&gt;CONFIGURACAO!$C$47,CONFIGURACAO!$C$47*CONFIGURACAO!$C$35,AA503*CONFIGURACAO!$C$35)),'PI AREA  P75'!AA503*CONFIGURACAO!$C$35))</f>
        <v>0</v>
      </c>
      <c r="AQ503" s="38">
        <f>IF(AB503=0,0,IF(CONFIGURACAO!$C$44="SIM",(IF(AB503&gt;CONFIGURACAO!$C$45,CONFIGURACAO!$C$45*CONFIGURACAO!$C$36,AB503*CONFIGURACAO!$C$36)),'PI AREA  P75'!AB503*CONFIGURACAO!$C$36))</f>
        <v>10</v>
      </c>
      <c r="AR503" s="38">
        <f t="shared" si="182"/>
        <v>183.75</v>
      </c>
      <c r="AS503" s="68">
        <f>IF(AR503="","",$AR503-(($AS$2/CONFIGURACAO!$C$6)*$M503))</f>
        <v>-116.25</v>
      </c>
      <c r="AT503" s="73" t="str">
        <f t="shared" si="166"/>
        <v>NAO</v>
      </c>
      <c r="AU503" s="75">
        <f>IF(AR503="","",$AR503-(($AU$2/CONFIGURACAO!$C$6)*$M503))</f>
        <v>-316.25</v>
      </c>
      <c r="AV503" s="76" t="str">
        <f t="shared" si="167"/>
        <v>NAO</v>
      </c>
      <c r="AW503" s="74">
        <f>IF(AR503="","",$AR503-(($AW$2/CONFIGURACAO!$C$6)*$M503))</f>
        <v>-516.25</v>
      </c>
      <c r="AX503" s="72" t="str">
        <f t="shared" si="168"/>
        <v>NAO</v>
      </c>
      <c r="AZ503" s="39">
        <f t="shared" si="169"/>
        <v>1.7254250179585054E-2</v>
      </c>
      <c r="BA503" s="146">
        <f t="shared" si="170"/>
        <v>9.5</v>
      </c>
      <c r="BB503" s="146">
        <f t="shared" si="171"/>
        <v>681</v>
      </c>
      <c r="BC503" s="32">
        <f t="shared" si="172"/>
        <v>945</v>
      </c>
      <c r="BD503" s="148"/>
      <c r="BE503" s="40">
        <f t="shared" si="173"/>
        <v>0</v>
      </c>
      <c r="BF503" s="40">
        <f t="shared" si="174"/>
        <v>0</v>
      </c>
      <c r="BG503" s="40">
        <f t="shared" si="175"/>
        <v>0</v>
      </c>
      <c r="BH503" s="40">
        <f t="shared" si="176"/>
        <v>7.073565076798706E-2</v>
      </c>
      <c r="BI503" s="40">
        <f t="shared" si="177"/>
        <v>0.10660980810234541</v>
      </c>
      <c r="BJ503" s="40">
        <f t="shared" si="178"/>
        <v>9.2421441774491686E-2</v>
      </c>
      <c r="BK503" s="40">
        <f t="shared" si="179"/>
        <v>0.44141252006420545</v>
      </c>
      <c r="BL503">
        <v>0</v>
      </c>
      <c r="BM503">
        <v>0</v>
      </c>
      <c r="BN503">
        <v>0</v>
      </c>
      <c r="BO503">
        <v>2</v>
      </c>
      <c r="BP503">
        <v>0</v>
      </c>
      <c r="BQ503">
        <v>0</v>
      </c>
      <c r="BR503">
        <v>0</v>
      </c>
      <c r="BS503">
        <v>1</v>
      </c>
      <c r="BT503" s="42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</row>
    <row r="504" spans="1:134" s="32" customFormat="1" ht="17" thickBot="1" x14ac:dyDescent="0.25">
      <c r="A504" s="124" t="str">
        <f>CONFIGURACAO!$C$4</f>
        <v>AREA 21</v>
      </c>
      <c r="B504" s="125">
        <v>502</v>
      </c>
      <c r="C504" s="249" t="s">
        <v>1526</v>
      </c>
      <c r="D504" s="126">
        <f t="shared" si="183"/>
        <v>17</v>
      </c>
      <c r="E504" s="250" t="s">
        <v>839</v>
      </c>
      <c r="F504" s="250">
        <v>1</v>
      </c>
      <c r="G504" s="250">
        <v>1</v>
      </c>
      <c r="H504" s="250">
        <v>1</v>
      </c>
      <c r="I504" s="250">
        <v>1</v>
      </c>
      <c r="J504" s="87"/>
      <c r="K504" s="94"/>
      <c r="L504" s="94"/>
      <c r="M504" s="154">
        <f t="shared" si="180"/>
        <v>4</v>
      </c>
      <c r="N504">
        <v>2.25</v>
      </c>
      <c r="O504">
        <v>1.5</v>
      </c>
      <c r="P504">
        <v>2.5</v>
      </c>
      <c r="Q504">
        <v>4.25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 s="139">
        <f t="shared" si="164"/>
        <v>3.75</v>
      </c>
      <c r="AD504" s="140">
        <f t="shared" si="165"/>
        <v>6.25</v>
      </c>
      <c r="AE504" s="141">
        <f t="shared" si="184"/>
        <v>0</v>
      </c>
      <c r="AF504" s="263">
        <f t="shared" si="185"/>
        <v>0</v>
      </c>
      <c r="AG504" s="265">
        <f t="shared" si="181"/>
        <v>3.75</v>
      </c>
      <c r="AI504" s="37">
        <f>IFERROR(IF(M504&gt;0,(N504*CONFIGURACAO!$C$20)+(O504*CONFIGURACAO!$C$21)+(P504*CONFIGURACAO!$C$22)+(Q504*CONFIGURACAO!$C$23)+(R504*CONFIGURACAO!$C$24),""),"")</f>
        <v>665</v>
      </c>
      <c r="AJ504" s="38">
        <f>IF(S504=0,0,IF(CONFIGURACAO!$C$15="SIM",(IF(S504&gt;CONFIGURACAO!$C$16,CONFIGURACAO!$C$16*CONFIGURACAO!$C$25,S504*CONFIGURACAO!$C$25)),'PI AREA  P75'!S504*CONFIGURACAO!$C$25))</f>
        <v>0</v>
      </c>
      <c r="AK504" s="38">
        <f>IF(T504=0,0,IF(CONFIGURACAO!$C$17="SIM",(IF(T504&gt;CONFIGURACAO!$C$18,CONFIGURACAO!$C$18*CONFIGURACAO!$C$26,T504*CONFIGURACAO!$C$26)),'PI AREA  P75'!T504*CONFIGURACAO!$C$26))</f>
        <v>0</v>
      </c>
      <c r="AL504" s="38">
        <f>IFERROR(IF(M504&gt;0,(U504*CONFIGURACAO!$C$29)+(V504*CONFIGURACAO!$C$30),""),"")</f>
        <v>0</v>
      </c>
      <c r="AM504" s="38">
        <f>IF(W504=0,0,IF(CONFIGURACAO!$C$41="SIM",(IF(W504&gt;CONFIGURACAO!$C$41,CONFIGURACAO!$C$41*CONFIGURACAO!$C$31,W504*CONFIGURACAO!$C$31)),'PI AREA  P75'!W504*CONFIGURACAO!$C$31))</f>
        <v>0</v>
      </c>
      <c r="AN504" s="38">
        <f>IF(X504=0,0,IF(CONFIGURACAO!$C$39="SIM",(IF(X504&gt;CONFIGURACAO!$C$40,CONFIGURACAO!$C$40*CONFIGURACAO!$C$32,X504*CONFIGURACAO!$C$32)),'PI AREA  P75'!X504*CONFIGURACAO!$C$32))</f>
        <v>0</v>
      </c>
      <c r="AO504" s="38">
        <f>IFERROR(IF(M504&gt;0,(Y504*CONFIGURACAO!$C$33)+(Z504*CONFIGURACAO!$C$34)+(AA504*CONFIGURACAO!$C$35)+(AB504*CONFIGURACAO!$C$36),""),"")</f>
        <v>0</v>
      </c>
      <c r="AP504" s="38">
        <f>IF(AA504=0,0,IF(CONFIGURACAO!$C$46="SIM",(IF(AA504&gt;CONFIGURACAO!$C$47,CONFIGURACAO!$C$47*CONFIGURACAO!$C$35,AA504*CONFIGURACAO!$C$35)),'PI AREA  P75'!AA504*CONFIGURACAO!$C$35))</f>
        <v>0</v>
      </c>
      <c r="AQ504" s="38">
        <f>IF(AB504=0,0,IF(CONFIGURACAO!$C$44="SIM",(IF(AB504&gt;CONFIGURACAO!$C$45,CONFIGURACAO!$C$45*CONFIGURACAO!$C$36,AB504*CONFIGURACAO!$C$36)),'PI AREA  P75'!AB504*CONFIGURACAO!$C$36))</f>
        <v>0</v>
      </c>
      <c r="AR504" s="38">
        <f t="shared" si="182"/>
        <v>665</v>
      </c>
      <c r="AS504" s="68">
        <f>IF(AR504="","",$AR504-(($AS$2/CONFIGURACAO!$C$6)*$M504))</f>
        <v>365</v>
      </c>
      <c r="AT504" s="73">
        <f t="shared" si="166"/>
        <v>3</v>
      </c>
      <c r="AU504" s="75">
        <f>IF(AR504="","",$AR504-(($AU$2/CONFIGURACAO!$C$6)*$M504))</f>
        <v>165</v>
      </c>
      <c r="AV504" s="76">
        <f t="shared" si="167"/>
        <v>4</v>
      </c>
      <c r="AW504" s="74">
        <f>IF(AR504="","",$AR504-(($AW$2/CONFIGURACAO!$C$6)*$M504))</f>
        <v>-35</v>
      </c>
      <c r="AX504" s="72" t="str">
        <f t="shared" si="168"/>
        <v>NAO</v>
      </c>
      <c r="AZ504" s="39">
        <f t="shared" si="169"/>
        <v>6.244395303087924E-2</v>
      </c>
      <c r="BA504" s="146">
        <f t="shared" si="170"/>
        <v>10.5</v>
      </c>
      <c r="BB504" s="146">
        <f t="shared" si="171"/>
        <v>647</v>
      </c>
      <c r="BC504" s="32">
        <f t="shared" si="172"/>
        <v>584</v>
      </c>
      <c r="BD504" s="148"/>
      <c r="BE504" s="40">
        <f t="shared" si="173"/>
        <v>8.38301043219076E-2</v>
      </c>
      <c r="BF504" s="40">
        <f t="shared" si="174"/>
        <v>5.7870370370370364E-2</v>
      </c>
      <c r="BG504" s="40">
        <f t="shared" si="175"/>
        <v>6.4234326824254881E-2</v>
      </c>
      <c r="BH504" s="40">
        <f t="shared" si="176"/>
        <v>0.17178658043654002</v>
      </c>
      <c r="BI504" s="40">
        <f t="shared" si="177"/>
        <v>0</v>
      </c>
      <c r="BJ504" s="40">
        <f t="shared" si="178"/>
        <v>0</v>
      </c>
      <c r="BK504" s="40">
        <f t="shared" si="179"/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 s="42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</row>
    <row r="505" spans="1:134" s="32" customFormat="1" ht="17" thickBot="1" x14ac:dyDescent="0.25">
      <c r="A505" s="124" t="str">
        <f>CONFIGURACAO!$C$4</f>
        <v>AREA 21</v>
      </c>
      <c r="B505" s="125">
        <v>503</v>
      </c>
      <c r="C505" s="249" t="s">
        <v>1526</v>
      </c>
      <c r="D505" s="126">
        <f t="shared" si="183"/>
        <v>18</v>
      </c>
      <c r="E505" s="250" t="s">
        <v>840</v>
      </c>
      <c r="F505" s="250">
        <v>1</v>
      </c>
      <c r="G505" s="250">
        <v>1</v>
      </c>
      <c r="H505" s="250">
        <v>1</v>
      </c>
      <c r="I505" s="250">
        <v>1</v>
      </c>
      <c r="J505" s="87"/>
      <c r="K505" s="94"/>
      <c r="L505" s="94"/>
      <c r="M505" s="154">
        <f t="shared" si="180"/>
        <v>4</v>
      </c>
      <c r="N505">
        <v>0</v>
      </c>
      <c r="O505">
        <v>0.75</v>
      </c>
      <c r="P505">
        <v>1.75</v>
      </c>
      <c r="Q505">
        <v>1.5</v>
      </c>
      <c r="R505">
        <v>0</v>
      </c>
      <c r="S505">
        <v>1.5</v>
      </c>
      <c r="T505">
        <v>5.75</v>
      </c>
      <c r="U505">
        <v>3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</v>
      </c>
      <c r="AC505" s="139">
        <f t="shared" si="164"/>
        <v>0.75</v>
      </c>
      <c r="AD505" s="140">
        <f t="shared" si="165"/>
        <v>2.5</v>
      </c>
      <c r="AE505" s="141">
        <f t="shared" si="184"/>
        <v>3</v>
      </c>
      <c r="AF505" s="263">
        <f t="shared" si="185"/>
        <v>0</v>
      </c>
      <c r="AG505" s="265">
        <f t="shared" si="181"/>
        <v>3.75</v>
      </c>
      <c r="AI505" s="37">
        <f>IFERROR(IF(M505&gt;0,(N505*CONFIGURACAO!$C$20)+(O505*CONFIGURACAO!$C$21)+(P505*CONFIGURACAO!$C$22)+(Q505*CONFIGURACAO!$C$23)+(R505*CONFIGURACAO!$C$24),""),"")</f>
        <v>225</v>
      </c>
      <c r="AJ505" s="38">
        <f>IF(S505=0,0,IF(CONFIGURACAO!$C$15="SIM",(IF(S505&gt;CONFIGURACAO!$C$16,CONFIGURACAO!$C$16*CONFIGURACAO!$C$25,S505*CONFIGURACAO!$C$25)),'PI AREA  P75'!S505*CONFIGURACAO!$C$25))</f>
        <v>15</v>
      </c>
      <c r="AK505" s="38">
        <f>IF(T505=0,0,IF(CONFIGURACAO!$C$17="SIM",(IF(T505&gt;CONFIGURACAO!$C$18,CONFIGURACAO!$C$18*CONFIGURACAO!$C$26,T505*CONFIGURACAO!$C$26)),'PI AREA  P75'!T505*CONFIGURACAO!$C$26))</f>
        <v>20</v>
      </c>
      <c r="AL505" s="38">
        <f>IFERROR(IF(M505&gt;0,(U505*CONFIGURACAO!$C$29)+(V505*CONFIGURACAO!$C$30),""),"")</f>
        <v>600</v>
      </c>
      <c r="AM505" s="38">
        <f>IF(W505=0,0,IF(CONFIGURACAO!$C$41="SIM",(IF(W505&gt;CONFIGURACAO!$C$41,CONFIGURACAO!$C$41*CONFIGURACAO!$C$31,W505*CONFIGURACAO!$C$31)),'PI AREA  P75'!W505*CONFIGURACAO!$C$31))</f>
        <v>0</v>
      </c>
      <c r="AN505" s="38">
        <f>IF(X505=0,0,IF(CONFIGURACAO!$C$39="SIM",(IF(X505&gt;CONFIGURACAO!$C$40,CONFIGURACAO!$C$40*CONFIGURACAO!$C$32,X505*CONFIGURACAO!$C$32)),'PI AREA  P75'!X505*CONFIGURACAO!$C$32))</f>
        <v>0</v>
      </c>
      <c r="AO505" s="38">
        <f>IFERROR(IF(M505&gt;0,(Y505*CONFIGURACAO!$C$33)+(Z505*CONFIGURACAO!$C$34)+(AA505*CONFIGURACAO!$C$35)+(AB505*CONFIGURACAO!$C$36),""),"")</f>
        <v>40</v>
      </c>
      <c r="AP505" s="38">
        <f>IF(AA505=0,0,IF(CONFIGURACAO!$C$46="SIM",(IF(AA505&gt;CONFIGURACAO!$C$47,CONFIGURACAO!$C$47*CONFIGURACAO!$C$35,AA505*CONFIGURACAO!$C$35)),'PI AREA  P75'!AA505*CONFIGURACAO!$C$35))</f>
        <v>0</v>
      </c>
      <c r="AQ505" s="38">
        <f>IF(AB505=0,0,IF(CONFIGURACAO!$C$44="SIM",(IF(AB505&gt;CONFIGURACAO!$C$45,CONFIGURACAO!$C$45*CONFIGURACAO!$C$36,AB505*CONFIGURACAO!$C$36)),'PI AREA  P75'!AB505*CONFIGURACAO!$C$36))</f>
        <v>20</v>
      </c>
      <c r="AR505" s="38">
        <f t="shared" si="182"/>
        <v>920</v>
      </c>
      <c r="AS505" s="68">
        <f>IF(AR505="","",$AR505-(($AS$2/CONFIGURACAO!$C$6)*$M505))</f>
        <v>620</v>
      </c>
      <c r="AT505" s="73">
        <f t="shared" si="166"/>
        <v>3</v>
      </c>
      <c r="AU505" s="75">
        <f>IF(AR505="","",$AR505-(($AU$2/CONFIGURACAO!$C$6)*$M505))</f>
        <v>420</v>
      </c>
      <c r="AV505" s="76">
        <f t="shared" si="167"/>
        <v>4</v>
      </c>
      <c r="AW505" s="74">
        <f>IF(AR505="","",$AR505-(($AW$2/CONFIGURACAO!$C$6)*$M505))</f>
        <v>220</v>
      </c>
      <c r="AX505" s="72">
        <f t="shared" si="168"/>
        <v>5</v>
      </c>
      <c r="AZ505" s="39">
        <f t="shared" si="169"/>
        <v>8.6388626749487066E-2</v>
      </c>
      <c r="BA505" s="146">
        <f t="shared" si="170"/>
        <v>18.25</v>
      </c>
      <c r="BB505" s="146">
        <f t="shared" si="171"/>
        <v>377</v>
      </c>
      <c r="BC505" s="32">
        <f t="shared" si="172"/>
        <v>432</v>
      </c>
      <c r="BD505" s="148"/>
      <c r="BE505" s="40">
        <f t="shared" si="173"/>
        <v>0</v>
      </c>
      <c r="BF505" s="40">
        <f t="shared" si="174"/>
        <v>2.8935185185185182E-2</v>
      </c>
      <c r="BG505" s="40">
        <f t="shared" si="175"/>
        <v>4.4964028776978422E-2</v>
      </c>
      <c r="BH505" s="40">
        <f t="shared" si="176"/>
        <v>6.0630557801131774E-2</v>
      </c>
      <c r="BI505" s="40">
        <f t="shared" si="177"/>
        <v>0</v>
      </c>
      <c r="BJ505" s="40">
        <f t="shared" si="178"/>
        <v>0.13863216266173753</v>
      </c>
      <c r="BK505" s="40">
        <f t="shared" si="179"/>
        <v>0.92295345104333881</v>
      </c>
      <c r="BL505">
        <v>3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4</v>
      </c>
      <c r="BT505" s="42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</row>
    <row r="506" spans="1:134" s="32" customFormat="1" ht="17" thickBot="1" x14ac:dyDescent="0.25">
      <c r="A506" s="124" t="str">
        <f>CONFIGURACAO!$C$4</f>
        <v>AREA 21</v>
      </c>
      <c r="B506" s="125">
        <v>504</v>
      </c>
      <c r="C506" s="249" t="s">
        <v>304</v>
      </c>
      <c r="D506" s="126">
        <f t="shared" si="183"/>
        <v>1</v>
      </c>
      <c r="E506" s="250" t="s">
        <v>841</v>
      </c>
      <c r="F506" s="250">
        <v>1</v>
      </c>
      <c r="G506" s="250">
        <v>1</v>
      </c>
      <c r="H506" s="250">
        <v>1</v>
      </c>
      <c r="I506" s="250">
        <v>1</v>
      </c>
      <c r="J506" s="87"/>
      <c r="K506" s="94"/>
      <c r="L506" s="94"/>
      <c r="M506" s="154">
        <f t="shared" si="180"/>
        <v>4</v>
      </c>
      <c r="N506">
        <v>7</v>
      </c>
      <c r="O506">
        <v>2.75</v>
      </c>
      <c r="P506">
        <v>2.75</v>
      </c>
      <c r="Q506">
        <v>5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 s="139">
        <f t="shared" si="164"/>
        <v>9.75</v>
      </c>
      <c r="AD506" s="140">
        <f t="shared" si="165"/>
        <v>12.5</v>
      </c>
      <c r="AE506" s="141">
        <f t="shared" si="184"/>
        <v>0</v>
      </c>
      <c r="AF506" s="263">
        <f t="shared" si="185"/>
        <v>0</v>
      </c>
      <c r="AG506" s="265">
        <f t="shared" si="181"/>
        <v>9.75</v>
      </c>
      <c r="AI506" s="37">
        <f>IFERROR(IF(M506&gt;0,(N506*CONFIGURACAO!$C$20)+(O506*CONFIGURACAO!$C$21)+(P506*CONFIGURACAO!$C$22)+(Q506*CONFIGURACAO!$C$23)+(R506*CONFIGURACAO!$C$24),""),"")</f>
        <v>1305</v>
      </c>
      <c r="AJ506" s="38">
        <f>IF(S506=0,0,IF(CONFIGURACAO!$C$15="SIM",(IF(S506&gt;CONFIGURACAO!$C$16,CONFIGURACAO!$C$16*CONFIGURACAO!$C$25,S506*CONFIGURACAO!$C$25)),'PI AREA  P75'!S506*CONFIGURACAO!$C$25))</f>
        <v>10</v>
      </c>
      <c r="AK506" s="38">
        <f>IF(T506=0,0,IF(CONFIGURACAO!$C$17="SIM",(IF(T506&gt;CONFIGURACAO!$C$18,CONFIGURACAO!$C$18*CONFIGURACAO!$C$26,T506*CONFIGURACAO!$C$26)),'PI AREA  P75'!T506*CONFIGURACAO!$C$26))</f>
        <v>0</v>
      </c>
      <c r="AL506" s="38">
        <f>IFERROR(IF(M506&gt;0,(U506*CONFIGURACAO!$C$29)+(V506*CONFIGURACAO!$C$30),""),"")</f>
        <v>0</v>
      </c>
      <c r="AM506" s="38">
        <f>IF(W506=0,0,IF(CONFIGURACAO!$C$41="SIM",(IF(W506&gt;CONFIGURACAO!$C$41,CONFIGURACAO!$C$41*CONFIGURACAO!$C$31,W506*CONFIGURACAO!$C$31)),'PI AREA  P75'!W506*CONFIGURACAO!$C$31))</f>
        <v>0</v>
      </c>
      <c r="AN506" s="38">
        <f>IF(X506=0,0,IF(CONFIGURACAO!$C$39="SIM",(IF(X506&gt;CONFIGURACAO!$C$40,CONFIGURACAO!$C$40*CONFIGURACAO!$C$32,X506*CONFIGURACAO!$C$32)),'PI AREA  P75'!X506*CONFIGURACAO!$C$32))</f>
        <v>0</v>
      </c>
      <c r="AO506" s="38">
        <f>IFERROR(IF(M506&gt;0,(Y506*CONFIGURACAO!$C$33)+(Z506*CONFIGURACAO!$C$34)+(AA506*CONFIGURACAO!$C$35)+(AB506*CONFIGURACAO!$C$36),""),"")</f>
        <v>0</v>
      </c>
      <c r="AP506" s="38">
        <f>IF(AA506=0,0,IF(CONFIGURACAO!$C$46="SIM",(IF(AA506&gt;CONFIGURACAO!$C$47,CONFIGURACAO!$C$47*CONFIGURACAO!$C$35,AA506*CONFIGURACAO!$C$35)),'PI AREA  P75'!AA506*CONFIGURACAO!$C$35))</f>
        <v>0</v>
      </c>
      <c r="AQ506" s="38">
        <f>IF(AB506=0,0,IF(CONFIGURACAO!$C$44="SIM",(IF(AB506&gt;CONFIGURACAO!$C$45,CONFIGURACAO!$C$45*CONFIGURACAO!$C$36,AB506*CONFIGURACAO!$C$36)),'PI AREA  P75'!AB506*CONFIGURACAO!$C$36))</f>
        <v>0</v>
      </c>
      <c r="AR506" s="38">
        <f t="shared" si="182"/>
        <v>1315</v>
      </c>
      <c r="AS506" s="68">
        <f>IF(AR506="","",$AR506-(($AS$2/CONFIGURACAO!$C$6)*$M506))</f>
        <v>1015</v>
      </c>
      <c r="AT506" s="73">
        <f t="shared" si="166"/>
        <v>3</v>
      </c>
      <c r="AU506" s="75">
        <f>IF(AR506="","",$AR506-(($AU$2/CONFIGURACAO!$C$6)*$M506))</f>
        <v>815</v>
      </c>
      <c r="AV506" s="76">
        <f t="shared" si="167"/>
        <v>4</v>
      </c>
      <c r="AW506" s="74">
        <f>IF(AR506="","",$AR506-(($AW$2/CONFIGURACAO!$C$6)*$M506))</f>
        <v>615</v>
      </c>
      <c r="AX506" s="72">
        <f t="shared" si="168"/>
        <v>5</v>
      </c>
      <c r="AZ506" s="39">
        <f t="shared" si="169"/>
        <v>0.12347939584301684</v>
      </c>
      <c r="BA506" s="146">
        <f t="shared" si="170"/>
        <v>19.5</v>
      </c>
      <c r="BB506" s="146">
        <f t="shared" si="171"/>
        <v>341</v>
      </c>
      <c r="BC506" s="32">
        <f t="shared" si="172"/>
        <v>260</v>
      </c>
      <c r="BD506" s="148"/>
      <c r="BE506" s="40">
        <f t="shared" si="173"/>
        <v>0.26080476900149036</v>
      </c>
      <c r="BF506" s="40">
        <f t="shared" si="174"/>
        <v>0.10609567901234568</v>
      </c>
      <c r="BG506" s="40">
        <f t="shared" si="175"/>
        <v>7.0657759506680365E-2</v>
      </c>
      <c r="BH506" s="40">
        <f t="shared" si="176"/>
        <v>0.20210185933710592</v>
      </c>
      <c r="BI506" s="40">
        <f t="shared" si="177"/>
        <v>0.10660980810234541</v>
      </c>
      <c r="BJ506" s="40">
        <f t="shared" si="178"/>
        <v>9.2421441774491686E-2</v>
      </c>
      <c r="BK506" s="40">
        <f t="shared" si="179"/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 s="42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</row>
    <row r="507" spans="1:134" s="32" customFormat="1" ht="17" thickBot="1" x14ac:dyDescent="0.25">
      <c r="A507" s="124" t="str">
        <f>CONFIGURACAO!$C$4</f>
        <v>AREA 21</v>
      </c>
      <c r="B507" s="125">
        <v>505</v>
      </c>
      <c r="C507" s="249" t="s">
        <v>304</v>
      </c>
      <c r="D507" s="126">
        <f t="shared" si="183"/>
        <v>2</v>
      </c>
      <c r="E507" s="250" t="s">
        <v>842</v>
      </c>
      <c r="F507" s="250">
        <v>1</v>
      </c>
      <c r="G507" s="250">
        <v>1</v>
      </c>
      <c r="H507" s="250">
        <v>1</v>
      </c>
      <c r="I507" s="250">
        <v>1</v>
      </c>
      <c r="J507" s="87"/>
      <c r="K507" s="94"/>
      <c r="L507" s="94"/>
      <c r="M507" s="154">
        <f t="shared" si="180"/>
        <v>4</v>
      </c>
      <c r="N507">
        <v>6.75</v>
      </c>
      <c r="O507">
        <v>0</v>
      </c>
      <c r="P507">
        <v>4</v>
      </c>
      <c r="Q507">
        <v>0</v>
      </c>
      <c r="R507">
        <v>0</v>
      </c>
      <c r="S507">
        <v>1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 s="139">
        <f t="shared" si="164"/>
        <v>6.75</v>
      </c>
      <c r="AD507" s="140">
        <f t="shared" si="165"/>
        <v>10.75</v>
      </c>
      <c r="AE507" s="141">
        <f t="shared" si="184"/>
        <v>0</v>
      </c>
      <c r="AF507" s="263">
        <f t="shared" si="185"/>
        <v>0</v>
      </c>
      <c r="AG507" s="265">
        <f t="shared" si="181"/>
        <v>6.75</v>
      </c>
      <c r="AI507" s="37">
        <f>IFERROR(IF(M507&gt;0,(N507*CONFIGURACAO!$C$20)+(O507*CONFIGURACAO!$C$21)+(P507*CONFIGURACAO!$C$22)+(Q507*CONFIGURACAO!$C$23)+(R507*CONFIGURACAO!$C$24),""),"")</f>
        <v>915</v>
      </c>
      <c r="AJ507" s="38">
        <f>IF(S507=0,0,IF(CONFIGURACAO!$C$15="SIM",(IF(S507&gt;CONFIGURACAO!$C$16,CONFIGURACAO!$C$16*CONFIGURACAO!$C$25,S507*CONFIGURACAO!$C$25)),'PI AREA  P75'!S507*CONFIGURACAO!$C$25))</f>
        <v>10</v>
      </c>
      <c r="AK507" s="38">
        <f>IF(T507=0,0,IF(CONFIGURACAO!$C$17="SIM",(IF(T507&gt;CONFIGURACAO!$C$18,CONFIGURACAO!$C$18*CONFIGURACAO!$C$26,T507*CONFIGURACAO!$C$26)),'PI AREA  P75'!T507*CONFIGURACAO!$C$26))</f>
        <v>10</v>
      </c>
      <c r="AL507" s="38">
        <f>IFERROR(IF(M507&gt;0,(U507*CONFIGURACAO!$C$29)+(V507*CONFIGURACAO!$C$30),""),"")</f>
        <v>0</v>
      </c>
      <c r="AM507" s="38">
        <f>IF(W507=0,0,IF(CONFIGURACAO!$C$41="SIM",(IF(W507&gt;CONFIGURACAO!$C$41,CONFIGURACAO!$C$41*CONFIGURACAO!$C$31,W507*CONFIGURACAO!$C$31)),'PI AREA  P75'!W507*CONFIGURACAO!$C$31))</f>
        <v>0</v>
      </c>
      <c r="AN507" s="38">
        <f>IF(X507=0,0,IF(CONFIGURACAO!$C$39="SIM",(IF(X507&gt;CONFIGURACAO!$C$40,CONFIGURACAO!$C$40*CONFIGURACAO!$C$32,X507*CONFIGURACAO!$C$32)),'PI AREA  P75'!X507*CONFIGURACAO!$C$32))</f>
        <v>0</v>
      </c>
      <c r="AO507" s="38">
        <f>IFERROR(IF(M507&gt;0,(Y507*CONFIGURACAO!$C$33)+(Z507*CONFIGURACAO!$C$34)+(AA507*CONFIGURACAO!$C$35)+(AB507*CONFIGURACAO!$C$36),""),"")</f>
        <v>0</v>
      </c>
      <c r="AP507" s="38">
        <f>IF(AA507=0,0,IF(CONFIGURACAO!$C$46="SIM",(IF(AA507&gt;CONFIGURACAO!$C$47,CONFIGURACAO!$C$47*CONFIGURACAO!$C$35,AA507*CONFIGURACAO!$C$35)),'PI AREA  P75'!AA507*CONFIGURACAO!$C$35))</f>
        <v>0</v>
      </c>
      <c r="AQ507" s="38">
        <f>IF(AB507=0,0,IF(CONFIGURACAO!$C$44="SIM",(IF(AB507&gt;CONFIGURACAO!$C$45,CONFIGURACAO!$C$45*CONFIGURACAO!$C$36,AB507*CONFIGURACAO!$C$36)),'PI AREA  P75'!AB507*CONFIGURACAO!$C$36))</f>
        <v>0</v>
      </c>
      <c r="AR507" s="38">
        <f t="shared" si="182"/>
        <v>935</v>
      </c>
      <c r="AS507" s="68">
        <f>IF(AR507="","",$AR507-(($AS$2/CONFIGURACAO!$C$6)*$M507))</f>
        <v>635</v>
      </c>
      <c r="AT507" s="73">
        <f t="shared" si="166"/>
        <v>3</v>
      </c>
      <c r="AU507" s="75">
        <f>IF(AR507="","",$AR507-(($AU$2/CONFIGURACAO!$C$6)*$M507))</f>
        <v>435</v>
      </c>
      <c r="AV507" s="76">
        <f t="shared" si="167"/>
        <v>4</v>
      </c>
      <c r="AW507" s="74">
        <f>IF(AR507="","",$AR507-(($AW$2/CONFIGURACAO!$C$6)*$M507))</f>
        <v>235</v>
      </c>
      <c r="AX507" s="72">
        <f t="shared" si="168"/>
        <v>5</v>
      </c>
      <c r="AZ507" s="39">
        <f t="shared" si="169"/>
        <v>8.7797136968228703E-2</v>
      </c>
      <c r="BA507" s="146">
        <f t="shared" si="170"/>
        <v>13.75</v>
      </c>
      <c r="BB507" s="146">
        <f t="shared" si="171"/>
        <v>523</v>
      </c>
      <c r="BC507" s="32">
        <f t="shared" si="172"/>
        <v>421</v>
      </c>
      <c r="BD507" s="148"/>
      <c r="BE507" s="40">
        <f t="shared" si="173"/>
        <v>0.25149031296572277</v>
      </c>
      <c r="BF507" s="40">
        <f t="shared" si="174"/>
        <v>0</v>
      </c>
      <c r="BG507" s="40">
        <f t="shared" si="175"/>
        <v>0.10277492291880781</v>
      </c>
      <c r="BH507" s="40">
        <f t="shared" si="176"/>
        <v>0</v>
      </c>
      <c r="BI507" s="40">
        <f t="shared" si="177"/>
        <v>0</v>
      </c>
      <c r="BJ507" s="40">
        <f t="shared" si="178"/>
        <v>9.2421441774491686E-2</v>
      </c>
      <c r="BK507" s="40">
        <f t="shared" si="179"/>
        <v>0.32102728731942215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 s="42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1:134" s="32" customFormat="1" ht="17" thickBot="1" x14ac:dyDescent="0.25">
      <c r="A508" s="124" t="str">
        <f>CONFIGURACAO!$C$4</f>
        <v>AREA 21</v>
      </c>
      <c r="B508" s="125">
        <v>506</v>
      </c>
      <c r="C508" s="249" t="s">
        <v>304</v>
      </c>
      <c r="D508" s="126">
        <f t="shared" si="183"/>
        <v>3</v>
      </c>
      <c r="E508" s="250" t="s">
        <v>843</v>
      </c>
      <c r="F508" s="250">
        <v>0</v>
      </c>
      <c r="G508" s="250">
        <v>0</v>
      </c>
      <c r="H508" s="250">
        <v>1</v>
      </c>
      <c r="I508" s="250">
        <v>1</v>
      </c>
      <c r="J508" s="87"/>
      <c r="K508" s="94"/>
      <c r="L508" s="94"/>
      <c r="M508" s="154">
        <f t="shared" si="180"/>
        <v>2</v>
      </c>
      <c r="N508">
        <v>1.5</v>
      </c>
      <c r="O508">
        <v>0.75</v>
      </c>
      <c r="P508">
        <v>0</v>
      </c>
      <c r="Q508">
        <v>0</v>
      </c>
      <c r="R508">
        <v>0</v>
      </c>
      <c r="S508">
        <v>0</v>
      </c>
      <c r="T508">
        <v>0.75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 s="139">
        <f t="shared" si="164"/>
        <v>2.25</v>
      </c>
      <c r="AD508" s="140">
        <f t="shared" si="165"/>
        <v>2.25</v>
      </c>
      <c r="AE508" s="141">
        <f t="shared" si="184"/>
        <v>0</v>
      </c>
      <c r="AF508" s="263">
        <f t="shared" si="185"/>
        <v>0</v>
      </c>
      <c r="AG508" s="265">
        <f t="shared" si="181"/>
        <v>2.25</v>
      </c>
      <c r="AI508" s="37">
        <f>IFERROR(IF(M508&gt;0,(N508*CONFIGURACAO!$C$20)+(O508*CONFIGURACAO!$C$21)+(P508*CONFIGURACAO!$C$22)+(Q508*CONFIGURACAO!$C$23)+(R508*CONFIGURACAO!$C$24),""),"")</f>
        <v>210</v>
      </c>
      <c r="AJ508" s="38">
        <f>IF(S508=0,0,IF(CONFIGURACAO!$C$15="SIM",(IF(S508&gt;CONFIGURACAO!$C$16,CONFIGURACAO!$C$16*CONFIGURACAO!$C$25,S508*CONFIGURACAO!$C$25)),'PI AREA  P75'!S508*CONFIGURACAO!$C$25))</f>
        <v>0</v>
      </c>
      <c r="AK508" s="38">
        <f>IF(T508=0,0,IF(CONFIGURACAO!$C$17="SIM",(IF(T508&gt;CONFIGURACAO!$C$18,CONFIGURACAO!$C$18*CONFIGURACAO!$C$26,T508*CONFIGURACAO!$C$26)),'PI AREA  P75'!T508*CONFIGURACAO!$C$26))</f>
        <v>3.75</v>
      </c>
      <c r="AL508" s="38">
        <f>IFERROR(IF(M508&gt;0,(U508*CONFIGURACAO!$C$29)+(V508*CONFIGURACAO!$C$30),""),"")</f>
        <v>0</v>
      </c>
      <c r="AM508" s="38">
        <f>IF(W508=0,0,IF(CONFIGURACAO!$C$41="SIM",(IF(W508&gt;CONFIGURACAO!$C$41,CONFIGURACAO!$C$41*CONFIGURACAO!$C$31,W508*CONFIGURACAO!$C$31)),'PI AREA  P75'!W508*CONFIGURACAO!$C$31))</f>
        <v>0</v>
      </c>
      <c r="AN508" s="38">
        <f>IF(X508=0,0,IF(CONFIGURACAO!$C$39="SIM",(IF(X508&gt;CONFIGURACAO!$C$40,CONFIGURACAO!$C$40*CONFIGURACAO!$C$32,X508*CONFIGURACAO!$C$32)),'PI AREA  P75'!X508*CONFIGURACAO!$C$32))</f>
        <v>0</v>
      </c>
      <c r="AO508" s="38">
        <f>IFERROR(IF(M508&gt;0,(Y508*CONFIGURACAO!$C$33)+(Z508*CONFIGURACAO!$C$34)+(AA508*CONFIGURACAO!$C$35)+(AB508*CONFIGURACAO!$C$36),""),"")</f>
        <v>0</v>
      </c>
      <c r="AP508" s="38">
        <f>IF(AA508=0,0,IF(CONFIGURACAO!$C$46="SIM",(IF(AA508&gt;CONFIGURACAO!$C$47,CONFIGURACAO!$C$47*CONFIGURACAO!$C$35,AA508*CONFIGURACAO!$C$35)),'PI AREA  P75'!AA508*CONFIGURACAO!$C$35))</f>
        <v>0</v>
      </c>
      <c r="AQ508" s="38">
        <f>IF(AB508=0,0,IF(CONFIGURACAO!$C$44="SIM",(IF(AB508&gt;CONFIGURACAO!$C$45,CONFIGURACAO!$C$45*CONFIGURACAO!$C$36,AB508*CONFIGURACAO!$C$36)),'PI AREA  P75'!AB508*CONFIGURACAO!$C$36))</f>
        <v>0</v>
      </c>
      <c r="AR508" s="38">
        <f t="shared" si="182"/>
        <v>213.75</v>
      </c>
      <c r="AS508" s="68">
        <f>IF(AR508="","",$AR508-(($AS$2/CONFIGURACAO!$C$6)*$M508))</f>
        <v>63.75</v>
      </c>
      <c r="AT508" s="73">
        <f t="shared" si="166"/>
        <v>3</v>
      </c>
      <c r="AU508" s="75">
        <f>IF(AR508="","",$AR508-(($AU$2/CONFIGURACAO!$C$6)*$M508))</f>
        <v>-36.25</v>
      </c>
      <c r="AV508" s="76" t="str">
        <f t="shared" si="167"/>
        <v>NAO</v>
      </c>
      <c r="AW508" s="74">
        <f>IF(AR508="","",$AR508-(($AW$2/CONFIGURACAO!$C$6)*$M508))</f>
        <v>-136.25</v>
      </c>
      <c r="AX508" s="72" t="str">
        <f t="shared" si="168"/>
        <v>NAO</v>
      </c>
      <c r="AZ508" s="39">
        <f t="shared" si="169"/>
        <v>2.0071270617068326E-2</v>
      </c>
      <c r="BA508" s="146">
        <f t="shared" si="170"/>
        <v>3</v>
      </c>
      <c r="BB508" s="146">
        <f t="shared" si="171"/>
        <v>947</v>
      </c>
      <c r="BC508" s="32">
        <f t="shared" si="172"/>
        <v>907</v>
      </c>
      <c r="BD508" s="148"/>
      <c r="BE508" s="40">
        <f t="shared" si="173"/>
        <v>5.5886736214605069E-2</v>
      </c>
      <c r="BF508" s="40">
        <f t="shared" si="174"/>
        <v>2.8935185185185182E-2</v>
      </c>
      <c r="BG508" s="40">
        <f t="shared" si="175"/>
        <v>0</v>
      </c>
      <c r="BH508" s="40">
        <f t="shared" si="176"/>
        <v>0</v>
      </c>
      <c r="BI508" s="40">
        <f t="shared" si="177"/>
        <v>0</v>
      </c>
      <c r="BJ508" s="40">
        <f t="shared" si="178"/>
        <v>0</v>
      </c>
      <c r="BK508" s="40">
        <f t="shared" si="179"/>
        <v>0.1203852327447833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 s="42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1:134" s="32" customFormat="1" ht="17" thickBot="1" x14ac:dyDescent="0.25">
      <c r="A509" s="124" t="str">
        <f>CONFIGURACAO!$C$4</f>
        <v>AREA 21</v>
      </c>
      <c r="B509" s="125">
        <v>507</v>
      </c>
      <c r="C509" s="249" t="s">
        <v>304</v>
      </c>
      <c r="D509" s="126">
        <f t="shared" si="183"/>
        <v>4</v>
      </c>
      <c r="E509" s="250" t="s">
        <v>844</v>
      </c>
      <c r="F509" s="250">
        <v>1</v>
      </c>
      <c r="G509" s="250">
        <v>1</v>
      </c>
      <c r="H509" s="250">
        <v>1</v>
      </c>
      <c r="I509" s="250">
        <v>1</v>
      </c>
      <c r="J509" s="87"/>
      <c r="K509" s="94"/>
      <c r="L509" s="94"/>
      <c r="M509" s="154">
        <f t="shared" si="180"/>
        <v>4</v>
      </c>
      <c r="N509">
        <v>1</v>
      </c>
      <c r="O509">
        <v>0</v>
      </c>
      <c r="P509">
        <v>2</v>
      </c>
      <c r="Q509">
        <v>4</v>
      </c>
      <c r="R509">
        <v>0.75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 s="139">
        <f t="shared" si="164"/>
        <v>1</v>
      </c>
      <c r="AD509" s="140">
        <f t="shared" si="165"/>
        <v>3</v>
      </c>
      <c r="AE509" s="141">
        <f t="shared" si="184"/>
        <v>0</v>
      </c>
      <c r="AF509" s="263">
        <f t="shared" si="185"/>
        <v>0</v>
      </c>
      <c r="AG509" s="265">
        <f t="shared" si="181"/>
        <v>1</v>
      </c>
      <c r="AI509" s="37">
        <f>IFERROR(IF(M509&gt;0,(N509*CONFIGURACAO!$C$20)+(O509*CONFIGURACAO!$C$21)+(P509*CONFIGURACAO!$C$22)+(Q509*CONFIGURACAO!$C$23)+(R509*CONFIGURACAO!$C$24),""),"")</f>
        <v>395</v>
      </c>
      <c r="AJ509" s="38">
        <f>IF(S509=0,0,IF(CONFIGURACAO!$C$15="SIM",(IF(S509&gt;CONFIGURACAO!$C$16,CONFIGURACAO!$C$16*CONFIGURACAO!$C$25,S509*CONFIGURACAO!$C$25)),'PI AREA  P75'!S509*CONFIGURACAO!$C$25))</f>
        <v>0</v>
      </c>
      <c r="AK509" s="38">
        <f>IF(T509=0,0,IF(CONFIGURACAO!$C$17="SIM",(IF(T509&gt;CONFIGURACAO!$C$18,CONFIGURACAO!$C$18*CONFIGURACAO!$C$26,T509*CONFIGURACAO!$C$26)),'PI AREA  P75'!T509*CONFIGURACAO!$C$26))</f>
        <v>0</v>
      </c>
      <c r="AL509" s="38">
        <f>IFERROR(IF(M509&gt;0,(U509*CONFIGURACAO!$C$29)+(V509*CONFIGURACAO!$C$30),""),"")</f>
        <v>0</v>
      </c>
      <c r="AM509" s="38">
        <f>IF(W509=0,0,IF(CONFIGURACAO!$C$41="SIM",(IF(W509&gt;CONFIGURACAO!$C$41,CONFIGURACAO!$C$41*CONFIGURACAO!$C$31,W509*CONFIGURACAO!$C$31)),'PI AREA  P75'!W509*CONFIGURACAO!$C$31))</f>
        <v>0</v>
      </c>
      <c r="AN509" s="38">
        <f>IF(X509=0,0,IF(CONFIGURACAO!$C$39="SIM",(IF(X509&gt;CONFIGURACAO!$C$40,CONFIGURACAO!$C$40*CONFIGURACAO!$C$32,X509*CONFIGURACAO!$C$32)),'PI AREA  P75'!X509*CONFIGURACAO!$C$32))</f>
        <v>0</v>
      </c>
      <c r="AO509" s="38">
        <f>IFERROR(IF(M509&gt;0,(Y509*CONFIGURACAO!$C$33)+(Z509*CONFIGURACAO!$C$34)+(AA509*CONFIGURACAO!$C$35)+(AB509*CONFIGURACAO!$C$36),""),"")</f>
        <v>0</v>
      </c>
      <c r="AP509" s="38">
        <f>IF(AA509=0,0,IF(CONFIGURACAO!$C$46="SIM",(IF(AA509&gt;CONFIGURACAO!$C$47,CONFIGURACAO!$C$47*CONFIGURACAO!$C$35,AA509*CONFIGURACAO!$C$35)),'PI AREA  P75'!AA509*CONFIGURACAO!$C$35))</f>
        <v>0</v>
      </c>
      <c r="AQ509" s="38">
        <f>IF(AB509=0,0,IF(CONFIGURACAO!$C$44="SIM",(IF(AB509&gt;CONFIGURACAO!$C$45,CONFIGURACAO!$C$45*CONFIGURACAO!$C$36,AB509*CONFIGURACAO!$C$36)),'PI AREA  P75'!AB509*CONFIGURACAO!$C$36))</f>
        <v>0</v>
      </c>
      <c r="AR509" s="38">
        <f t="shared" si="182"/>
        <v>395</v>
      </c>
      <c r="AS509" s="68">
        <f>IF(AR509="","",$AR509-(($AS$2/CONFIGURACAO!$C$6)*$M509))</f>
        <v>95</v>
      </c>
      <c r="AT509" s="73">
        <f t="shared" si="166"/>
        <v>3</v>
      </c>
      <c r="AU509" s="75">
        <f>IF(AR509="","",$AR509-(($AU$2/CONFIGURACAO!$C$6)*$M509))</f>
        <v>-105</v>
      </c>
      <c r="AV509" s="76" t="str">
        <f t="shared" si="167"/>
        <v>NAO</v>
      </c>
      <c r="AW509" s="74">
        <f>IF(AR509="","",$AR509-(($AW$2/CONFIGURACAO!$C$6)*$M509))</f>
        <v>-305</v>
      </c>
      <c r="AX509" s="72" t="str">
        <f t="shared" si="168"/>
        <v>NAO</v>
      </c>
      <c r="AZ509" s="39">
        <f t="shared" si="169"/>
        <v>3.709076909352977E-2</v>
      </c>
      <c r="BA509" s="146">
        <f t="shared" si="170"/>
        <v>7.75</v>
      </c>
      <c r="BB509" s="146">
        <f t="shared" si="171"/>
        <v>747</v>
      </c>
      <c r="BC509" s="32">
        <f t="shared" si="172"/>
        <v>774</v>
      </c>
      <c r="BD509" s="148"/>
      <c r="BE509" s="40">
        <f t="shared" si="173"/>
        <v>3.7257824143070044E-2</v>
      </c>
      <c r="BF509" s="40">
        <f t="shared" si="174"/>
        <v>0</v>
      </c>
      <c r="BG509" s="40">
        <f t="shared" si="175"/>
        <v>5.1387461459403906E-2</v>
      </c>
      <c r="BH509" s="40">
        <f t="shared" si="176"/>
        <v>0.16168148746968472</v>
      </c>
      <c r="BI509" s="40">
        <f t="shared" si="177"/>
        <v>7.9957356076759065E-2</v>
      </c>
      <c r="BJ509" s="40">
        <f t="shared" si="178"/>
        <v>0</v>
      </c>
      <c r="BK509" s="40">
        <f t="shared" si="179"/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 s="42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1:134" s="32" customFormat="1" ht="17" thickBot="1" x14ac:dyDescent="0.25">
      <c r="A510" s="124" t="str">
        <f>CONFIGURACAO!$C$4</f>
        <v>AREA 21</v>
      </c>
      <c r="B510" s="125">
        <v>508</v>
      </c>
      <c r="C510" s="249" t="s">
        <v>304</v>
      </c>
      <c r="D510" s="126">
        <f t="shared" si="183"/>
        <v>5</v>
      </c>
      <c r="E510" s="250" t="s">
        <v>845</v>
      </c>
      <c r="F510" s="250">
        <v>1</v>
      </c>
      <c r="G510" s="250">
        <v>1</v>
      </c>
      <c r="H510" s="250">
        <v>1</v>
      </c>
      <c r="I510" s="250">
        <v>1</v>
      </c>
      <c r="J510" s="87"/>
      <c r="K510" s="94"/>
      <c r="L510" s="94"/>
      <c r="M510" s="154">
        <f t="shared" si="180"/>
        <v>4</v>
      </c>
      <c r="N510">
        <v>0</v>
      </c>
      <c r="O510">
        <v>0</v>
      </c>
      <c r="P510">
        <v>5</v>
      </c>
      <c r="Q510">
        <v>3</v>
      </c>
      <c r="R510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 s="139">
        <f t="shared" si="164"/>
        <v>0</v>
      </c>
      <c r="AD510" s="140">
        <f t="shared" si="165"/>
        <v>5</v>
      </c>
      <c r="AE510" s="141">
        <f t="shared" si="184"/>
        <v>0</v>
      </c>
      <c r="AF510" s="263">
        <f t="shared" si="185"/>
        <v>0</v>
      </c>
      <c r="AG510" s="265">
        <f t="shared" si="181"/>
        <v>0</v>
      </c>
      <c r="AI510" s="37">
        <f>IFERROR(IF(M510&gt;0,(N510*CONFIGURACAO!$C$20)+(O510*CONFIGURACAO!$C$21)+(P510*CONFIGURACAO!$C$22)+(Q510*CONFIGURACAO!$C$23)+(R510*CONFIGURACAO!$C$24),""),"")</f>
        <v>420</v>
      </c>
      <c r="AJ510" s="38">
        <f>IF(S510=0,0,IF(CONFIGURACAO!$C$15="SIM",(IF(S510&gt;CONFIGURACAO!$C$16,CONFIGURACAO!$C$16*CONFIGURACAO!$C$25,S510*CONFIGURACAO!$C$25)),'PI AREA  P75'!S510*CONFIGURACAO!$C$25))</f>
        <v>10</v>
      </c>
      <c r="AK510" s="38">
        <f>IF(T510=0,0,IF(CONFIGURACAO!$C$17="SIM",(IF(T510&gt;CONFIGURACAO!$C$18,CONFIGURACAO!$C$18*CONFIGURACAO!$C$26,T510*CONFIGURACAO!$C$26)),'PI AREA  P75'!T510*CONFIGURACAO!$C$26))</f>
        <v>5</v>
      </c>
      <c r="AL510" s="38">
        <f>IFERROR(IF(M510&gt;0,(U510*CONFIGURACAO!$C$29)+(V510*CONFIGURACAO!$C$30),""),"")</f>
        <v>0</v>
      </c>
      <c r="AM510" s="38">
        <f>IF(W510=0,0,IF(CONFIGURACAO!$C$41="SIM",(IF(W510&gt;CONFIGURACAO!$C$41,CONFIGURACAO!$C$41*CONFIGURACAO!$C$31,W510*CONFIGURACAO!$C$31)),'PI AREA  P75'!W510*CONFIGURACAO!$C$31))</f>
        <v>0</v>
      </c>
      <c r="AN510" s="38">
        <f>IF(X510=0,0,IF(CONFIGURACAO!$C$39="SIM",(IF(X510&gt;CONFIGURACAO!$C$40,CONFIGURACAO!$C$40*CONFIGURACAO!$C$32,X510*CONFIGURACAO!$C$32)),'PI AREA  P75'!X510*CONFIGURACAO!$C$32))</f>
        <v>0</v>
      </c>
      <c r="AO510" s="38">
        <f>IFERROR(IF(M510&gt;0,(Y510*CONFIGURACAO!$C$33)+(Z510*CONFIGURACAO!$C$34)+(AA510*CONFIGURACAO!$C$35)+(AB510*CONFIGURACAO!$C$36),""),"")</f>
        <v>0</v>
      </c>
      <c r="AP510" s="38">
        <f>IF(AA510=0,0,IF(CONFIGURACAO!$C$46="SIM",(IF(AA510&gt;CONFIGURACAO!$C$47,CONFIGURACAO!$C$47*CONFIGURACAO!$C$35,AA510*CONFIGURACAO!$C$35)),'PI AREA  P75'!AA510*CONFIGURACAO!$C$35))</f>
        <v>0</v>
      </c>
      <c r="AQ510" s="38">
        <f>IF(AB510=0,0,IF(CONFIGURACAO!$C$44="SIM",(IF(AB510&gt;CONFIGURACAO!$C$45,CONFIGURACAO!$C$45*CONFIGURACAO!$C$36,AB510*CONFIGURACAO!$C$36)),'PI AREA  P75'!AB510*CONFIGURACAO!$C$36))</f>
        <v>0</v>
      </c>
      <c r="AR510" s="38">
        <f t="shared" si="182"/>
        <v>435</v>
      </c>
      <c r="AS510" s="68">
        <f>IF(AR510="","",$AR510-(($AS$2/CONFIGURACAO!$C$6)*$M510))</f>
        <v>135</v>
      </c>
      <c r="AT510" s="73">
        <f t="shared" si="166"/>
        <v>3</v>
      </c>
      <c r="AU510" s="75">
        <f>IF(AR510="","",$AR510-(($AU$2/CONFIGURACAO!$C$6)*$M510))</f>
        <v>-65</v>
      </c>
      <c r="AV510" s="76" t="str">
        <f t="shared" si="167"/>
        <v>NAO</v>
      </c>
      <c r="AW510" s="74">
        <f>IF(AR510="","",$AR510-(($AW$2/CONFIGURACAO!$C$6)*$M510))</f>
        <v>-265</v>
      </c>
      <c r="AX510" s="72" t="str">
        <f t="shared" si="168"/>
        <v>NAO</v>
      </c>
      <c r="AZ510" s="39">
        <f t="shared" si="169"/>
        <v>4.084679634350747E-2</v>
      </c>
      <c r="BA510" s="146">
        <f t="shared" si="170"/>
        <v>10</v>
      </c>
      <c r="BB510" s="146">
        <f t="shared" si="171"/>
        <v>656</v>
      </c>
      <c r="BC510" s="32">
        <f t="shared" si="172"/>
        <v>740</v>
      </c>
      <c r="BD510" s="148"/>
      <c r="BE510" s="40">
        <f t="shared" si="173"/>
        <v>0</v>
      </c>
      <c r="BF510" s="40">
        <f t="shared" si="174"/>
        <v>0</v>
      </c>
      <c r="BG510" s="40">
        <f t="shared" si="175"/>
        <v>0.12846865364850976</v>
      </c>
      <c r="BH510" s="40">
        <f t="shared" si="176"/>
        <v>0.12126111560226355</v>
      </c>
      <c r="BI510" s="40">
        <f t="shared" si="177"/>
        <v>0</v>
      </c>
      <c r="BJ510" s="40">
        <f t="shared" si="178"/>
        <v>9.2421441774491686E-2</v>
      </c>
      <c r="BK510" s="40">
        <f t="shared" si="179"/>
        <v>0.16051364365971107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 s="42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1:134" s="32" customFormat="1" ht="17" thickBot="1" x14ac:dyDescent="0.25">
      <c r="A511" s="124" t="str">
        <f>CONFIGURACAO!$C$4</f>
        <v>AREA 21</v>
      </c>
      <c r="B511" s="125">
        <v>509</v>
      </c>
      <c r="C511" s="249" t="s">
        <v>304</v>
      </c>
      <c r="D511" s="126">
        <f t="shared" si="183"/>
        <v>6</v>
      </c>
      <c r="E511" s="250" t="s">
        <v>846</v>
      </c>
      <c r="F511" s="250">
        <v>1</v>
      </c>
      <c r="G511" s="250">
        <v>0</v>
      </c>
      <c r="H511" s="250">
        <v>0</v>
      </c>
      <c r="I511" s="250">
        <v>0</v>
      </c>
      <c r="J511" s="87"/>
      <c r="K511" s="94"/>
      <c r="L511" s="94"/>
      <c r="M511" s="154">
        <f t="shared" si="180"/>
        <v>1</v>
      </c>
      <c r="N511">
        <v>5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s="139">
        <f t="shared" si="164"/>
        <v>6</v>
      </c>
      <c r="AD511" s="140">
        <f t="shared" si="165"/>
        <v>6</v>
      </c>
      <c r="AE511" s="141">
        <f t="shared" si="184"/>
        <v>0</v>
      </c>
      <c r="AF511" s="263">
        <f t="shared" si="185"/>
        <v>0</v>
      </c>
      <c r="AG511" s="265">
        <f t="shared" si="181"/>
        <v>6</v>
      </c>
      <c r="AI511" s="37">
        <f>IFERROR(IF(M511&gt;0,(N511*CONFIGURACAO!$C$20)+(O511*CONFIGURACAO!$C$21)+(P511*CONFIGURACAO!$C$22)+(Q511*CONFIGURACAO!$C$23)+(R511*CONFIGURACAO!$C$24),""),"")</f>
        <v>580</v>
      </c>
      <c r="AJ511" s="38">
        <f>IF(S511=0,0,IF(CONFIGURACAO!$C$15="SIM",(IF(S511&gt;CONFIGURACAO!$C$16,CONFIGURACAO!$C$16*CONFIGURACAO!$C$25,S511*CONFIGURACAO!$C$25)),'PI AREA  P75'!S511*CONFIGURACAO!$C$25))</f>
        <v>0</v>
      </c>
      <c r="AK511" s="38">
        <f>IF(T511=0,0,IF(CONFIGURACAO!$C$17="SIM",(IF(T511&gt;CONFIGURACAO!$C$18,CONFIGURACAO!$C$18*CONFIGURACAO!$C$26,T511*CONFIGURACAO!$C$26)),'PI AREA  P75'!T511*CONFIGURACAO!$C$26))</f>
        <v>0</v>
      </c>
      <c r="AL511" s="38">
        <f>IFERROR(IF(M511&gt;0,(U511*CONFIGURACAO!$C$29)+(V511*CONFIGURACAO!$C$30),""),"")</f>
        <v>0</v>
      </c>
      <c r="AM511" s="38">
        <f>IF(W511=0,0,IF(CONFIGURACAO!$C$41="SIM",(IF(W511&gt;CONFIGURACAO!$C$41,CONFIGURACAO!$C$41*CONFIGURACAO!$C$31,W511*CONFIGURACAO!$C$31)),'PI AREA  P75'!W511*CONFIGURACAO!$C$31))</f>
        <v>0</v>
      </c>
      <c r="AN511" s="38">
        <f>IF(X511=0,0,IF(CONFIGURACAO!$C$39="SIM",(IF(X511&gt;CONFIGURACAO!$C$40,CONFIGURACAO!$C$40*CONFIGURACAO!$C$32,X511*CONFIGURACAO!$C$32)),'PI AREA  P75'!X511*CONFIGURACAO!$C$32))</f>
        <v>0</v>
      </c>
      <c r="AO511" s="38">
        <f>IFERROR(IF(M511&gt;0,(Y511*CONFIGURACAO!$C$33)+(Z511*CONFIGURACAO!$C$34)+(AA511*CONFIGURACAO!$C$35)+(AB511*CONFIGURACAO!$C$36),""),"")</f>
        <v>0</v>
      </c>
      <c r="AP511" s="38">
        <f>IF(AA511=0,0,IF(CONFIGURACAO!$C$46="SIM",(IF(AA511&gt;CONFIGURACAO!$C$47,CONFIGURACAO!$C$47*CONFIGURACAO!$C$35,AA511*CONFIGURACAO!$C$35)),'PI AREA  P75'!AA511*CONFIGURACAO!$C$35))</f>
        <v>0</v>
      </c>
      <c r="AQ511" s="38">
        <f>IF(AB511=0,0,IF(CONFIGURACAO!$C$44="SIM",(IF(AB511&gt;CONFIGURACAO!$C$45,CONFIGURACAO!$C$45*CONFIGURACAO!$C$36,AB511*CONFIGURACAO!$C$36)),'PI AREA  P75'!AB511*CONFIGURACAO!$C$36))</f>
        <v>0</v>
      </c>
      <c r="AR511" s="38">
        <f t="shared" si="182"/>
        <v>580</v>
      </c>
      <c r="AS511" s="68">
        <f>IF(AR511="","",$AR511-(($AS$2/CONFIGURACAO!$C$6)*$M511))</f>
        <v>505</v>
      </c>
      <c r="AT511" s="73">
        <f t="shared" si="166"/>
        <v>3</v>
      </c>
      <c r="AU511" s="75">
        <f>IF(AR511="","",$AR511-(($AU$2/CONFIGURACAO!$C$6)*$M511))</f>
        <v>455</v>
      </c>
      <c r="AV511" s="76">
        <f t="shared" si="167"/>
        <v>4</v>
      </c>
      <c r="AW511" s="74">
        <f>IF(AR511="","",$AR511-(($AW$2/CONFIGURACAO!$C$6)*$M511))</f>
        <v>405</v>
      </c>
      <c r="AX511" s="72">
        <f t="shared" si="168"/>
        <v>5</v>
      </c>
      <c r="AZ511" s="39">
        <f t="shared" si="169"/>
        <v>5.4462395124676627E-2</v>
      </c>
      <c r="BA511" s="146">
        <f t="shared" si="170"/>
        <v>6</v>
      </c>
      <c r="BB511" s="146">
        <f t="shared" si="171"/>
        <v>809</v>
      </c>
      <c r="BC511" s="32">
        <f t="shared" si="172"/>
        <v>640</v>
      </c>
      <c r="BD511" s="148"/>
      <c r="BE511" s="40">
        <f t="shared" si="173"/>
        <v>0.18628912071535023</v>
      </c>
      <c r="BF511" s="40">
        <f t="shared" si="174"/>
        <v>3.8580246913580245E-2</v>
      </c>
      <c r="BG511" s="40">
        <f t="shared" si="175"/>
        <v>0</v>
      </c>
      <c r="BH511" s="40">
        <f t="shared" si="176"/>
        <v>0</v>
      </c>
      <c r="BI511" s="40">
        <f t="shared" si="177"/>
        <v>0</v>
      </c>
      <c r="BJ511" s="40">
        <f t="shared" si="178"/>
        <v>0</v>
      </c>
      <c r="BK511" s="40">
        <f t="shared" si="179"/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 s="42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1:134" s="32" customFormat="1" ht="17" thickBot="1" x14ac:dyDescent="0.25">
      <c r="A512" s="124" t="str">
        <f>CONFIGURACAO!$C$4</f>
        <v>AREA 21</v>
      </c>
      <c r="B512" s="125">
        <v>510</v>
      </c>
      <c r="C512" s="249" t="s">
        <v>304</v>
      </c>
      <c r="D512" s="126">
        <f t="shared" si="183"/>
        <v>7</v>
      </c>
      <c r="E512" s="250" t="s">
        <v>847</v>
      </c>
      <c r="F512" s="250">
        <v>1</v>
      </c>
      <c r="G512" s="250">
        <v>1</v>
      </c>
      <c r="H512" s="250">
        <v>1</v>
      </c>
      <c r="I512" s="250">
        <v>0</v>
      </c>
      <c r="J512" s="87"/>
      <c r="K512" s="94"/>
      <c r="L512" s="94"/>
      <c r="M512" s="154">
        <f t="shared" si="180"/>
        <v>3</v>
      </c>
      <c r="N512">
        <v>5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 s="139">
        <f t="shared" si="164"/>
        <v>5</v>
      </c>
      <c r="AD512" s="140">
        <f t="shared" si="165"/>
        <v>5</v>
      </c>
      <c r="AE512" s="141">
        <f t="shared" si="184"/>
        <v>0</v>
      </c>
      <c r="AF512" s="263">
        <f t="shared" si="185"/>
        <v>0</v>
      </c>
      <c r="AG512" s="265">
        <f t="shared" si="181"/>
        <v>5</v>
      </c>
      <c r="AI512" s="37">
        <f>IFERROR(IF(M512&gt;0,(N512*CONFIGURACAO!$C$20)+(O512*CONFIGURACAO!$C$21)+(P512*CONFIGURACAO!$C$22)+(Q512*CONFIGURACAO!$C$23)+(R512*CONFIGURACAO!$C$24),""),"")</f>
        <v>540</v>
      </c>
      <c r="AJ512" s="38">
        <f>IF(S512=0,0,IF(CONFIGURACAO!$C$15="SIM",(IF(S512&gt;CONFIGURACAO!$C$16,CONFIGURACAO!$C$16*CONFIGURACAO!$C$25,S512*CONFIGURACAO!$C$25)),'PI AREA  P75'!S512*CONFIGURACAO!$C$25))</f>
        <v>0</v>
      </c>
      <c r="AK512" s="38">
        <f>IF(T512=0,0,IF(CONFIGURACAO!$C$17="SIM",(IF(T512&gt;CONFIGURACAO!$C$18,CONFIGURACAO!$C$18*CONFIGURACAO!$C$26,T512*CONFIGURACAO!$C$26)),'PI AREA  P75'!T512*CONFIGURACAO!$C$26))</f>
        <v>0</v>
      </c>
      <c r="AL512" s="38">
        <f>IFERROR(IF(M512&gt;0,(U512*CONFIGURACAO!$C$29)+(V512*CONFIGURACAO!$C$30),""),"")</f>
        <v>0</v>
      </c>
      <c r="AM512" s="38">
        <f>IF(W512=0,0,IF(CONFIGURACAO!$C$41="SIM",(IF(W512&gt;CONFIGURACAO!$C$41,CONFIGURACAO!$C$41*CONFIGURACAO!$C$31,W512*CONFIGURACAO!$C$31)),'PI AREA  P75'!W512*CONFIGURACAO!$C$31))</f>
        <v>0</v>
      </c>
      <c r="AN512" s="38">
        <f>IF(X512=0,0,IF(CONFIGURACAO!$C$39="SIM",(IF(X512&gt;CONFIGURACAO!$C$40,CONFIGURACAO!$C$40*CONFIGURACAO!$C$32,X512*CONFIGURACAO!$C$32)),'PI AREA  P75'!X512*CONFIGURACAO!$C$32))</f>
        <v>0</v>
      </c>
      <c r="AO512" s="38">
        <f>IFERROR(IF(M512&gt;0,(Y512*CONFIGURACAO!$C$33)+(Z512*CONFIGURACAO!$C$34)+(AA512*CONFIGURACAO!$C$35)+(AB512*CONFIGURACAO!$C$36),""),"")</f>
        <v>0</v>
      </c>
      <c r="AP512" s="38">
        <f>IF(AA512=0,0,IF(CONFIGURACAO!$C$46="SIM",(IF(AA512&gt;CONFIGURACAO!$C$47,CONFIGURACAO!$C$47*CONFIGURACAO!$C$35,AA512*CONFIGURACAO!$C$35)),'PI AREA  P75'!AA512*CONFIGURACAO!$C$35))</f>
        <v>0</v>
      </c>
      <c r="AQ512" s="38">
        <f>IF(AB512=0,0,IF(CONFIGURACAO!$C$44="SIM",(IF(AB512&gt;CONFIGURACAO!$C$45,CONFIGURACAO!$C$45*CONFIGURACAO!$C$36,AB512*CONFIGURACAO!$C$36)),'PI AREA  P75'!AB512*CONFIGURACAO!$C$36))</f>
        <v>0</v>
      </c>
      <c r="AR512" s="38">
        <f t="shared" si="182"/>
        <v>540</v>
      </c>
      <c r="AS512" s="68">
        <f>IF(AR512="","",$AR512-(($AS$2/CONFIGURACAO!$C$6)*$M512))</f>
        <v>315</v>
      </c>
      <c r="AT512" s="73">
        <f t="shared" si="166"/>
        <v>3</v>
      </c>
      <c r="AU512" s="75">
        <f>IF(AR512="","",$AR512-(($AU$2/CONFIGURACAO!$C$6)*$M512))</f>
        <v>165</v>
      </c>
      <c r="AV512" s="76">
        <f t="shared" si="167"/>
        <v>4</v>
      </c>
      <c r="AW512" s="74">
        <f>IF(AR512="","",$AR512-(($AW$2/CONFIGURACAO!$C$6)*$M512))</f>
        <v>15</v>
      </c>
      <c r="AX512" s="72">
        <f t="shared" si="168"/>
        <v>5</v>
      </c>
      <c r="AZ512" s="39">
        <f t="shared" si="169"/>
        <v>5.0706367874698927E-2</v>
      </c>
      <c r="BA512" s="146">
        <f t="shared" si="170"/>
        <v>6</v>
      </c>
      <c r="BB512" s="146">
        <f t="shared" si="171"/>
        <v>809</v>
      </c>
      <c r="BC512" s="32">
        <f t="shared" si="172"/>
        <v>662</v>
      </c>
      <c r="BD512" s="148"/>
      <c r="BE512" s="40">
        <f t="shared" si="173"/>
        <v>0.18628912071535023</v>
      </c>
      <c r="BF512" s="40">
        <f t="shared" si="174"/>
        <v>0</v>
      </c>
      <c r="BG512" s="40">
        <f t="shared" si="175"/>
        <v>0</v>
      </c>
      <c r="BH512" s="40">
        <f t="shared" si="176"/>
        <v>4.042037186742118E-2</v>
      </c>
      <c r="BI512" s="40">
        <f t="shared" si="177"/>
        <v>0</v>
      </c>
      <c r="BJ512" s="40">
        <f t="shared" si="178"/>
        <v>0</v>
      </c>
      <c r="BK512" s="40">
        <f t="shared" si="179"/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 s="4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1:134" s="32" customFormat="1" ht="17" thickBot="1" x14ac:dyDescent="0.25">
      <c r="A513" s="124" t="str">
        <f>CONFIGURACAO!$C$4</f>
        <v>AREA 21</v>
      </c>
      <c r="B513" s="125">
        <v>511</v>
      </c>
      <c r="C513" s="249" t="s">
        <v>304</v>
      </c>
      <c r="D513" s="126">
        <f t="shared" si="183"/>
        <v>8</v>
      </c>
      <c r="E513" s="250" t="s">
        <v>848</v>
      </c>
      <c r="F513" s="250">
        <v>1</v>
      </c>
      <c r="G513" s="250">
        <v>1</v>
      </c>
      <c r="H513" s="250">
        <v>1</v>
      </c>
      <c r="I513" s="250">
        <v>1</v>
      </c>
      <c r="J513" s="87"/>
      <c r="K513" s="94"/>
      <c r="L513" s="94"/>
      <c r="M513" s="154">
        <f t="shared" si="180"/>
        <v>4</v>
      </c>
      <c r="N513">
        <v>13.5</v>
      </c>
      <c r="O513">
        <v>7.75</v>
      </c>
      <c r="P513">
        <v>2</v>
      </c>
      <c r="Q513">
        <v>2</v>
      </c>
      <c r="R513">
        <v>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s="139">
        <f t="shared" si="164"/>
        <v>21.25</v>
      </c>
      <c r="AD513" s="140">
        <f t="shared" si="165"/>
        <v>23.25</v>
      </c>
      <c r="AE513" s="141">
        <f t="shared" si="184"/>
        <v>0</v>
      </c>
      <c r="AF513" s="263">
        <f t="shared" si="185"/>
        <v>0</v>
      </c>
      <c r="AG513" s="265">
        <f t="shared" si="181"/>
        <v>21.25</v>
      </c>
      <c r="AI513" s="37">
        <f>IFERROR(IF(M513&gt;0,(N513*CONFIGURACAO!$C$20)+(O513*CONFIGURACAO!$C$21)+(P513*CONFIGURACAO!$C$22)+(Q513*CONFIGURACAO!$C$23)+(R513*CONFIGURACAO!$C$24),""),"")</f>
        <v>2190</v>
      </c>
      <c r="AJ513" s="38">
        <f>IF(S513=0,0,IF(CONFIGURACAO!$C$15="SIM",(IF(S513&gt;CONFIGURACAO!$C$16,CONFIGURACAO!$C$16*CONFIGURACAO!$C$25,S513*CONFIGURACAO!$C$25)),'PI AREA  P75'!S513*CONFIGURACAO!$C$25))</f>
        <v>10</v>
      </c>
      <c r="AK513" s="38">
        <f>IF(T513=0,0,IF(CONFIGURACAO!$C$17="SIM",(IF(T513&gt;CONFIGURACAO!$C$18,CONFIGURACAO!$C$18*CONFIGURACAO!$C$26,T513*CONFIGURACAO!$C$26)),'PI AREA  P75'!T513*CONFIGURACAO!$C$26))</f>
        <v>0</v>
      </c>
      <c r="AL513" s="38">
        <f>IFERROR(IF(M513&gt;0,(U513*CONFIGURACAO!$C$29)+(V513*CONFIGURACAO!$C$30),""),"")</f>
        <v>0</v>
      </c>
      <c r="AM513" s="38">
        <f>IF(W513=0,0,IF(CONFIGURACAO!$C$41="SIM",(IF(W513&gt;CONFIGURACAO!$C$41,CONFIGURACAO!$C$41*CONFIGURACAO!$C$31,W513*CONFIGURACAO!$C$31)),'PI AREA  P75'!W513*CONFIGURACAO!$C$31))</f>
        <v>0</v>
      </c>
      <c r="AN513" s="38">
        <f>IF(X513=0,0,IF(CONFIGURACAO!$C$39="SIM",(IF(X513&gt;CONFIGURACAO!$C$40,CONFIGURACAO!$C$40*CONFIGURACAO!$C$32,X513*CONFIGURACAO!$C$32)),'PI AREA  P75'!X513*CONFIGURACAO!$C$32))</f>
        <v>0</v>
      </c>
      <c r="AO513" s="38">
        <f>IFERROR(IF(M513&gt;0,(Y513*CONFIGURACAO!$C$33)+(Z513*CONFIGURACAO!$C$34)+(AA513*CONFIGURACAO!$C$35)+(AB513*CONFIGURACAO!$C$36),""),"")</f>
        <v>0</v>
      </c>
      <c r="AP513" s="38">
        <f>IF(AA513=0,0,IF(CONFIGURACAO!$C$46="SIM",(IF(AA513&gt;CONFIGURACAO!$C$47,CONFIGURACAO!$C$47*CONFIGURACAO!$C$35,AA513*CONFIGURACAO!$C$35)),'PI AREA  P75'!AA513*CONFIGURACAO!$C$35))</f>
        <v>0</v>
      </c>
      <c r="AQ513" s="38">
        <f>IF(AB513=0,0,IF(CONFIGURACAO!$C$44="SIM",(IF(AB513&gt;CONFIGURACAO!$C$45,CONFIGURACAO!$C$45*CONFIGURACAO!$C$36,AB513*CONFIGURACAO!$C$36)),'PI AREA  P75'!AB513*CONFIGURACAO!$C$36))</f>
        <v>0</v>
      </c>
      <c r="AR513" s="38">
        <f t="shared" si="182"/>
        <v>2200</v>
      </c>
      <c r="AS513" s="68">
        <f>IF(AR513="","",$AR513-(($AS$2/CONFIGURACAO!$C$6)*$M513))</f>
        <v>1900</v>
      </c>
      <c r="AT513" s="73">
        <f t="shared" si="166"/>
        <v>3</v>
      </c>
      <c r="AU513" s="75">
        <f>IF(AR513="","",$AR513-(($AU$2/CONFIGURACAO!$C$6)*$M513))</f>
        <v>1700</v>
      </c>
      <c r="AV513" s="76">
        <f t="shared" si="167"/>
        <v>4</v>
      </c>
      <c r="AW513" s="74">
        <f>IF(AR513="","",$AR513-(($AW$2/CONFIGURACAO!$C$6)*$M513))</f>
        <v>1500</v>
      </c>
      <c r="AX513" s="72">
        <f t="shared" si="168"/>
        <v>5</v>
      </c>
      <c r="AZ513" s="39">
        <f t="shared" si="169"/>
        <v>0.20658149874877343</v>
      </c>
      <c r="BA513" s="146">
        <f t="shared" si="170"/>
        <v>27.25</v>
      </c>
      <c r="BB513" s="146">
        <f t="shared" si="171"/>
        <v>195</v>
      </c>
      <c r="BC513" s="32">
        <f t="shared" si="172"/>
        <v>88</v>
      </c>
      <c r="BD513" s="148"/>
      <c r="BE513" s="40">
        <f t="shared" si="173"/>
        <v>0.50298062593144555</v>
      </c>
      <c r="BF513" s="40">
        <f t="shared" si="174"/>
        <v>0.29899691358024688</v>
      </c>
      <c r="BG513" s="40">
        <f t="shared" si="175"/>
        <v>5.1387461459403906E-2</v>
      </c>
      <c r="BH513" s="40">
        <f t="shared" si="176"/>
        <v>8.084074373484236E-2</v>
      </c>
      <c r="BI513" s="40">
        <f t="shared" si="177"/>
        <v>0.10660980810234541</v>
      </c>
      <c r="BJ513" s="40">
        <f t="shared" si="178"/>
        <v>9.2421441774491686E-2</v>
      </c>
      <c r="BK513" s="40">
        <f t="shared" si="179"/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 s="42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1:134" s="32" customFormat="1" ht="17" thickBot="1" x14ac:dyDescent="0.25">
      <c r="A514" s="124" t="str">
        <f>CONFIGURACAO!$C$4</f>
        <v>AREA 21</v>
      </c>
      <c r="B514" s="125">
        <v>512</v>
      </c>
      <c r="C514" s="249" t="s">
        <v>304</v>
      </c>
      <c r="D514" s="126">
        <f t="shared" si="183"/>
        <v>9</v>
      </c>
      <c r="E514" s="250" t="s">
        <v>849</v>
      </c>
      <c r="F514" s="250">
        <v>1</v>
      </c>
      <c r="G514" s="250">
        <v>1</v>
      </c>
      <c r="H514" s="250">
        <v>1</v>
      </c>
      <c r="I514" s="250">
        <v>1</v>
      </c>
      <c r="J514" s="87"/>
      <c r="K514" s="94"/>
      <c r="L514" s="94"/>
      <c r="M514" s="154">
        <f t="shared" si="180"/>
        <v>4</v>
      </c>
      <c r="N514">
        <v>5</v>
      </c>
      <c r="O514">
        <v>2</v>
      </c>
      <c r="P514">
        <v>1</v>
      </c>
      <c r="Q514">
        <v>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 s="139">
        <f t="shared" si="164"/>
        <v>7</v>
      </c>
      <c r="AD514" s="140">
        <f t="shared" si="165"/>
        <v>8</v>
      </c>
      <c r="AE514" s="141">
        <f t="shared" si="184"/>
        <v>0</v>
      </c>
      <c r="AF514" s="263">
        <f t="shared" si="185"/>
        <v>0</v>
      </c>
      <c r="AG514" s="265">
        <f t="shared" si="181"/>
        <v>7</v>
      </c>
      <c r="AI514" s="37">
        <f>IFERROR(IF(M514&gt;0,(N514*CONFIGURACAO!$C$20)+(O514*CONFIGURACAO!$C$21)+(P514*CONFIGURACAO!$C$22)+(Q514*CONFIGURACAO!$C$23)+(R514*CONFIGURACAO!$C$24),""),"")</f>
        <v>800</v>
      </c>
      <c r="AJ514" s="38">
        <f>IF(S514=0,0,IF(CONFIGURACAO!$C$15="SIM",(IF(S514&gt;CONFIGURACAO!$C$16,CONFIGURACAO!$C$16*CONFIGURACAO!$C$25,S514*CONFIGURACAO!$C$25)),'PI AREA  P75'!S514*CONFIGURACAO!$C$25))</f>
        <v>0</v>
      </c>
      <c r="AK514" s="38">
        <f>IF(T514=0,0,IF(CONFIGURACAO!$C$17="SIM",(IF(T514&gt;CONFIGURACAO!$C$18,CONFIGURACAO!$C$18*CONFIGURACAO!$C$26,T514*CONFIGURACAO!$C$26)),'PI AREA  P75'!T514*CONFIGURACAO!$C$26))</f>
        <v>0</v>
      </c>
      <c r="AL514" s="38">
        <f>IFERROR(IF(M514&gt;0,(U514*CONFIGURACAO!$C$29)+(V514*CONFIGURACAO!$C$30),""),"")</f>
        <v>0</v>
      </c>
      <c r="AM514" s="38">
        <f>IF(W514=0,0,IF(CONFIGURACAO!$C$41="SIM",(IF(W514&gt;CONFIGURACAO!$C$41,CONFIGURACAO!$C$41*CONFIGURACAO!$C$31,W514*CONFIGURACAO!$C$31)),'PI AREA  P75'!W514*CONFIGURACAO!$C$31))</f>
        <v>0</v>
      </c>
      <c r="AN514" s="38">
        <f>IF(X514=0,0,IF(CONFIGURACAO!$C$39="SIM",(IF(X514&gt;CONFIGURACAO!$C$40,CONFIGURACAO!$C$40*CONFIGURACAO!$C$32,X514*CONFIGURACAO!$C$32)),'PI AREA  P75'!X514*CONFIGURACAO!$C$32))</f>
        <v>0</v>
      </c>
      <c r="AO514" s="38">
        <f>IFERROR(IF(M514&gt;0,(Y514*CONFIGURACAO!$C$33)+(Z514*CONFIGURACAO!$C$34)+(AA514*CONFIGURACAO!$C$35)+(AB514*CONFIGURACAO!$C$36),""),"")</f>
        <v>0</v>
      </c>
      <c r="AP514" s="38">
        <f>IF(AA514=0,0,IF(CONFIGURACAO!$C$46="SIM",(IF(AA514&gt;CONFIGURACAO!$C$47,CONFIGURACAO!$C$47*CONFIGURACAO!$C$35,AA514*CONFIGURACAO!$C$35)),'PI AREA  P75'!AA514*CONFIGURACAO!$C$35))</f>
        <v>0</v>
      </c>
      <c r="AQ514" s="38">
        <f>IF(AB514=0,0,IF(CONFIGURACAO!$C$44="SIM",(IF(AB514&gt;CONFIGURACAO!$C$45,CONFIGURACAO!$C$45*CONFIGURACAO!$C$36,AB514*CONFIGURACAO!$C$36)),'PI AREA  P75'!AB514*CONFIGURACAO!$C$36))</f>
        <v>0</v>
      </c>
      <c r="AR514" s="38">
        <f t="shared" si="182"/>
        <v>800</v>
      </c>
      <c r="AS514" s="68">
        <f>IF(AR514="","",$AR514-(($AS$2/CONFIGURACAO!$C$6)*$M514))</f>
        <v>500</v>
      </c>
      <c r="AT514" s="73">
        <f t="shared" si="166"/>
        <v>3</v>
      </c>
      <c r="AU514" s="75">
        <f>IF(AR514="","",$AR514-(($AU$2/CONFIGURACAO!$C$6)*$M514))</f>
        <v>300</v>
      </c>
      <c r="AV514" s="76">
        <f t="shared" si="167"/>
        <v>4</v>
      </c>
      <c r="AW514" s="74">
        <f>IF(AR514="","",$AR514-(($AW$2/CONFIGURACAO!$C$6)*$M514))</f>
        <v>100</v>
      </c>
      <c r="AX514" s="72">
        <f t="shared" si="168"/>
        <v>5</v>
      </c>
      <c r="AZ514" s="39">
        <f t="shared" si="169"/>
        <v>7.5120544999553979E-2</v>
      </c>
      <c r="BA514" s="146">
        <f t="shared" si="170"/>
        <v>10</v>
      </c>
      <c r="BB514" s="146">
        <f t="shared" si="171"/>
        <v>656</v>
      </c>
      <c r="BC514" s="32">
        <f t="shared" si="172"/>
        <v>500</v>
      </c>
      <c r="BD514" s="148"/>
      <c r="BE514" s="40">
        <f t="shared" si="173"/>
        <v>0.18628912071535023</v>
      </c>
      <c r="BF514" s="40">
        <f t="shared" si="174"/>
        <v>7.716049382716049E-2</v>
      </c>
      <c r="BG514" s="40">
        <f t="shared" si="175"/>
        <v>2.5693730729701953E-2</v>
      </c>
      <c r="BH514" s="40">
        <f t="shared" si="176"/>
        <v>8.084074373484236E-2</v>
      </c>
      <c r="BI514" s="40">
        <f t="shared" si="177"/>
        <v>0</v>
      </c>
      <c r="BJ514" s="40">
        <f t="shared" si="178"/>
        <v>0</v>
      </c>
      <c r="BK514" s="40">
        <f t="shared" si="179"/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 s="42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1:134" s="32" customFormat="1" ht="17" thickBot="1" x14ac:dyDescent="0.25">
      <c r="A515" s="124" t="str">
        <f>CONFIGURACAO!$C$4</f>
        <v>AREA 21</v>
      </c>
      <c r="B515" s="125">
        <v>513</v>
      </c>
      <c r="C515" s="249" t="s">
        <v>304</v>
      </c>
      <c r="D515" s="126">
        <f t="shared" si="183"/>
        <v>10</v>
      </c>
      <c r="E515" s="250" t="s">
        <v>850</v>
      </c>
      <c r="F515" s="250">
        <v>0</v>
      </c>
      <c r="G515" s="250">
        <v>0</v>
      </c>
      <c r="H515" s="250">
        <v>1</v>
      </c>
      <c r="I515" s="250">
        <v>1</v>
      </c>
      <c r="J515" s="87"/>
      <c r="K515" s="94"/>
      <c r="L515" s="94"/>
      <c r="M515" s="154">
        <f t="shared" si="180"/>
        <v>2</v>
      </c>
      <c r="N515">
        <v>0.75</v>
      </c>
      <c r="O515">
        <v>0.75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 s="139">
        <f t="shared" ref="AC515:AC578" si="186">IFERROR((N515+O515),"")</f>
        <v>1.5</v>
      </c>
      <c r="AD515" s="140">
        <f t="shared" ref="AD515:AD578" si="187">IFERROR(AC515+P515,"")</f>
        <v>1.5</v>
      </c>
      <c r="AE515" s="141">
        <f t="shared" si="184"/>
        <v>0</v>
      </c>
      <c r="AF515" s="263">
        <f t="shared" si="185"/>
        <v>0</v>
      </c>
      <c r="AG515" s="265">
        <f t="shared" si="181"/>
        <v>1.5</v>
      </c>
      <c r="AI515" s="37">
        <f>IFERROR(IF(M515&gt;0,(N515*CONFIGURACAO!$C$20)+(O515*CONFIGURACAO!$C$21)+(P515*CONFIGURACAO!$C$22)+(Q515*CONFIGURACAO!$C$23)+(R515*CONFIGURACAO!$C$24),""),"")</f>
        <v>135</v>
      </c>
      <c r="AJ515" s="38">
        <f>IF(S515=0,0,IF(CONFIGURACAO!$C$15="SIM",(IF(S515&gt;CONFIGURACAO!$C$16,CONFIGURACAO!$C$16*CONFIGURACAO!$C$25,S515*CONFIGURACAO!$C$25)),'PI AREA  P75'!S515*CONFIGURACAO!$C$25))</f>
        <v>0</v>
      </c>
      <c r="AK515" s="38">
        <f>IF(T515=0,0,IF(CONFIGURACAO!$C$17="SIM",(IF(T515&gt;CONFIGURACAO!$C$18,CONFIGURACAO!$C$18*CONFIGURACAO!$C$26,T515*CONFIGURACAO!$C$26)),'PI AREA  P75'!T515*CONFIGURACAO!$C$26))</f>
        <v>0</v>
      </c>
      <c r="AL515" s="38">
        <f>IFERROR(IF(M515&gt;0,(U515*CONFIGURACAO!$C$29)+(V515*CONFIGURACAO!$C$30),""),"")</f>
        <v>0</v>
      </c>
      <c r="AM515" s="38">
        <f>IF(W515=0,0,IF(CONFIGURACAO!$C$41="SIM",(IF(W515&gt;CONFIGURACAO!$C$41,CONFIGURACAO!$C$41*CONFIGURACAO!$C$31,W515*CONFIGURACAO!$C$31)),'PI AREA  P75'!W515*CONFIGURACAO!$C$31))</f>
        <v>0</v>
      </c>
      <c r="AN515" s="38">
        <f>IF(X515=0,0,IF(CONFIGURACAO!$C$39="SIM",(IF(X515&gt;CONFIGURACAO!$C$40,CONFIGURACAO!$C$40*CONFIGURACAO!$C$32,X515*CONFIGURACAO!$C$32)),'PI AREA  P75'!X515*CONFIGURACAO!$C$32))</f>
        <v>0</v>
      </c>
      <c r="AO515" s="38">
        <f>IFERROR(IF(M515&gt;0,(Y515*CONFIGURACAO!$C$33)+(Z515*CONFIGURACAO!$C$34)+(AA515*CONFIGURACAO!$C$35)+(AB515*CONFIGURACAO!$C$36),""),"")</f>
        <v>0</v>
      </c>
      <c r="AP515" s="38">
        <f>IF(AA515=0,0,IF(CONFIGURACAO!$C$46="SIM",(IF(AA515&gt;CONFIGURACAO!$C$47,CONFIGURACAO!$C$47*CONFIGURACAO!$C$35,AA515*CONFIGURACAO!$C$35)),'PI AREA  P75'!AA515*CONFIGURACAO!$C$35))</f>
        <v>0</v>
      </c>
      <c r="AQ515" s="38">
        <f>IF(AB515=0,0,IF(CONFIGURACAO!$C$44="SIM",(IF(AB515&gt;CONFIGURACAO!$C$45,CONFIGURACAO!$C$45*CONFIGURACAO!$C$36,AB515*CONFIGURACAO!$C$36)),'PI AREA  P75'!AB515*CONFIGURACAO!$C$36))</f>
        <v>0</v>
      </c>
      <c r="AR515" s="38">
        <f t="shared" si="182"/>
        <v>135</v>
      </c>
      <c r="AS515" s="68">
        <f>IF(AR515="","",$AR515-(($AS$2/CONFIGURACAO!$C$6)*$M515))</f>
        <v>-15</v>
      </c>
      <c r="AT515" s="73" t="str">
        <f t="shared" ref="AT515:AT578" si="188">IF(M515="","",IF(AS515&gt;=0,3,"NAO"))</f>
        <v>NAO</v>
      </c>
      <c r="AU515" s="75">
        <f>IF(AR515="","",$AR515-(($AU$2/CONFIGURACAO!$C$6)*$M515))</f>
        <v>-115</v>
      </c>
      <c r="AV515" s="76" t="str">
        <f t="shared" ref="AV515:AV578" si="189">IF(M515=""," ",IF(AU515&gt;=0,4,"NAO"))</f>
        <v>NAO</v>
      </c>
      <c r="AW515" s="74">
        <f>IF(AR515="","",$AR515-(($AW$2/CONFIGURACAO!$C$6)*$M515))</f>
        <v>-215</v>
      </c>
      <c r="AX515" s="72" t="str">
        <f t="shared" ref="AX515:AX578" si="190">IF(M515="","",IF(AW515&gt;=0,5,"NAO"))</f>
        <v>NAO</v>
      </c>
      <c r="AZ515" s="39">
        <f t="shared" ref="AZ515:AZ578" si="191">IF(AR515="","",(AR515/(SUM($AR$3:$AR$1204))*100))</f>
        <v>1.2676591968674732E-2</v>
      </c>
      <c r="BA515" s="146">
        <f t="shared" ref="BA515:BA578" si="192">IF(M515="","",SUM(N515:T515,U515:X515,Y515:AB515))</f>
        <v>1.5</v>
      </c>
      <c r="BB515" s="146">
        <f t="shared" ref="BB515:BB578" si="193">IF(M515="","",RANK(BA515,$BA$3:$BA$1204))</f>
        <v>1054</v>
      </c>
      <c r="BC515" s="32">
        <f t="shared" ref="BC515:BC578" si="194">IF(M515="","",RANK(AR515,$AR$3:$AR$1204))</f>
        <v>993</v>
      </c>
      <c r="BD515" s="148"/>
      <c r="BE515" s="40">
        <f t="shared" ref="BE515:BE578" si="195">IF($M515="","",IF(N515="","",(N515/N$1212*100)))</f>
        <v>2.7943368107302535E-2</v>
      </c>
      <c r="BF515" s="40">
        <f t="shared" ref="BF515:BF578" si="196">IF($M515="","",IF(O515="","",(O515/O$1212*100)))</f>
        <v>2.8935185185185182E-2</v>
      </c>
      <c r="BG515" s="40">
        <f t="shared" ref="BG515:BG578" si="197">IF($M515="","",IF(P515="","",(P515/P$1212*100)))</f>
        <v>0</v>
      </c>
      <c r="BH515" s="40">
        <f t="shared" ref="BH515:BH578" si="198">IF($M515="","",IF(Q515="","",(Q515/Q$1212*100)))</f>
        <v>0</v>
      </c>
      <c r="BI515" s="40">
        <f t="shared" ref="BI515:BI578" si="199">IF($M515="","",IF(R515="","",(R515/R$1212*100)))</f>
        <v>0</v>
      </c>
      <c r="BJ515" s="40">
        <f t="shared" ref="BJ515:BJ578" si="200">IF($M515="","",IF(S515="","",(S515/S$1212*100)))</f>
        <v>0</v>
      </c>
      <c r="BK515" s="40">
        <f t="shared" ref="BK515:BK578" si="201">IF($M515="","",IF(T515="","",(T515/T$1212*100)))</f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 s="42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1:134" s="32" customFormat="1" ht="17" thickBot="1" x14ac:dyDescent="0.25">
      <c r="A516" s="124" t="str">
        <f>CONFIGURACAO!$C$4</f>
        <v>AREA 21</v>
      </c>
      <c r="B516" s="125">
        <v>514</v>
      </c>
      <c r="C516" s="249" t="s">
        <v>304</v>
      </c>
      <c r="D516" s="126">
        <f t="shared" si="183"/>
        <v>11</v>
      </c>
      <c r="E516" s="250" t="s">
        <v>851</v>
      </c>
      <c r="F516" s="250">
        <v>1</v>
      </c>
      <c r="G516" s="250">
        <v>1</v>
      </c>
      <c r="H516" s="250">
        <v>1</v>
      </c>
      <c r="I516" s="250">
        <v>1</v>
      </c>
      <c r="J516" s="87"/>
      <c r="K516" s="94"/>
      <c r="L516" s="94"/>
      <c r="M516" s="154">
        <f t="shared" ref="M516:M579" si="202">IF(SUM(F516:I516)&gt;0,SUM(F516:I516),"")</f>
        <v>4</v>
      </c>
      <c r="N516">
        <v>7.75</v>
      </c>
      <c r="O516">
        <v>3</v>
      </c>
      <c r="P516">
        <v>0</v>
      </c>
      <c r="Q516">
        <v>5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s="139">
        <f t="shared" si="186"/>
        <v>10.75</v>
      </c>
      <c r="AD516" s="140">
        <f t="shared" si="187"/>
        <v>10.75</v>
      </c>
      <c r="AE516" s="141">
        <f t="shared" si="184"/>
        <v>0</v>
      </c>
      <c r="AF516" s="263">
        <f t="shared" si="185"/>
        <v>0</v>
      </c>
      <c r="AG516" s="265">
        <f t="shared" ref="AG516:AG579" si="203">SUM(N516+O516+U516+V516+Y516+Z516)</f>
        <v>10.75</v>
      </c>
      <c r="AI516" s="37">
        <f>IFERROR(IF(M516&gt;0,(N516*CONFIGURACAO!$C$20)+(O516*CONFIGURACAO!$C$21)+(P516*CONFIGURACAO!$C$22)+(Q516*CONFIGURACAO!$C$23)+(R516*CONFIGURACAO!$C$24),""),"")</f>
        <v>1215</v>
      </c>
      <c r="AJ516" s="38">
        <f>IF(S516=0,0,IF(CONFIGURACAO!$C$15="SIM",(IF(S516&gt;CONFIGURACAO!$C$16,CONFIGURACAO!$C$16*CONFIGURACAO!$C$25,S516*CONFIGURACAO!$C$25)),'PI AREA  P75'!S516*CONFIGURACAO!$C$25))</f>
        <v>10</v>
      </c>
      <c r="AK516" s="38">
        <f>IF(T516=0,0,IF(CONFIGURACAO!$C$17="SIM",(IF(T516&gt;CONFIGURACAO!$C$18,CONFIGURACAO!$C$18*CONFIGURACAO!$C$26,T516*CONFIGURACAO!$C$26)),'PI AREA  P75'!T516*CONFIGURACAO!$C$26))</f>
        <v>0</v>
      </c>
      <c r="AL516" s="38">
        <f>IFERROR(IF(M516&gt;0,(U516*CONFIGURACAO!$C$29)+(V516*CONFIGURACAO!$C$30),""),"")</f>
        <v>0</v>
      </c>
      <c r="AM516" s="38">
        <f>IF(W516=0,0,IF(CONFIGURACAO!$C$41="SIM",(IF(W516&gt;CONFIGURACAO!$C$41,CONFIGURACAO!$C$41*CONFIGURACAO!$C$31,W516*CONFIGURACAO!$C$31)),'PI AREA  P75'!W516*CONFIGURACAO!$C$31))</f>
        <v>0</v>
      </c>
      <c r="AN516" s="38">
        <f>IF(X516=0,0,IF(CONFIGURACAO!$C$39="SIM",(IF(X516&gt;CONFIGURACAO!$C$40,CONFIGURACAO!$C$40*CONFIGURACAO!$C$32,X516*CONFIGURACAO!$C$32)),'PI AREA  P75'!X516*CONFIGURACAO!$C$32))</f>
        <v>0</v>
      </c>
      <c r="AO516" s="38">
        <f>IFERROR(IF(M516&gt;0,(Y516*CONFIGURACAO!$C$33)+(Z516*CONFIGURACAO!$C$34)+(AA516*CONFIGURACAO!$C$35)+(AB516*CONFIGURACAO!$C$36),""),"")</f>
        <v>0</v>
      </c>
      <c r="AP516" s="38">
        <f>IF(AA516=0,0,IF(CONFIGURACAO!$C$46="SIM",(IF(AA516&gt;CONFIGURACAO!$C$47,CONFIGURACAO!$C$47*CONFIGURACAO!$C$35,AA516*CONFIGURACAO!$C$35)),'PI AREA  P75'!AA516*CONFIGURACAO!$C$35))</f>
        <v>0</v>
      </c>
      <c r="AQ516" s="38">
        <f>IF(AB516=0,0,IF(CONFIGURACAO!$C$44="SIM",(IF(AB516&gt;CONFIGURACAO!$C$45,CONFIGURACAO!$C$45*CONFIGURACAO!$C$36,AB516*CONFIGURACAO!$C$36)),'PI AREA  P75'!AB516*CONFIGURACAO!$C$36))</f>
        <v>0</v>
      </c>
      <c r="AR516" s="38">
        <f t="shared" ref="AR516:AR579" si="204">IF(OR(M516=1,M516=2,M516=3,M516=4),SUM(AI516:AQ516),"")</f>
        <v>1225</v>
      </c>
      <c r="AS516" s="68">
        <f>IF(AR516="","",$AR516-(($AS$2/CONFIGURACAO!$C$6)*$M516))</f>
        <v>925</v>
      </c>
      <c r="AT516" s="73">
        <f t="shared" si="188"/>
        <v>3</v>
      </c>
      <c r="AU516" s="75">
        <f>IF(AR516="","",$AR516-(($AU$2/CONFIGURACAO!$C$6)*$M516))</f>
        <v>725</v>
      </c>
      <c r="AV516" s="76">
        <f t="shared" si="189"/>
        <v>4</v>
      </c>
      <c r="AW516" s="74">
        <f>IF(AR516="","",$AR516-(($AW$2/CONFIGURACAO!$C$6)*$M516))</f>
        <v>525</v>
      </c>
      <c r="AX516" s="72">
        <f t="shared" si="190"/>
        <v>5</v>
      </c>
      <c r="AZ516" s="39">
        <f t="shared" si="191"/>
        <v>0.11502833453056702</v>
      </c>
      <c r="BA516" s="146">
        <f t="shared" si="192"/>
        <v>16.75</v>
      </c>
      <c r="BB516" s="146">
        <f t="shared" si="193"/>
        <v>429</v>
      </c>
      <c r="BC516" s="32">
        <f t="shared" si="194"/>
        <v>292</v>
      </c>
      <c r="BD516" s="148"/>
      <c r="BE516" s="40">
        <f t="shared" si="195"/>
        <v>0.28874813710879288</v>
      </c>
      <c r="BF516" s="40">
        <f t="shared" si="196"/>
        <v>0.11574074074074073</v>
      </c>
      <c r="BG516" s="40">
        <f t="shared" si="197"/>
        <v>0</v>
      </c>
      <c r="BH516" s="40">
        <f t="shared" si="198"/>
        <v>0.20210185933710592</v>
      </c>
      <c r="BI516" s="40">
        <f t="shared" si="199"/>
        <v>0</v>
      </c>
      <c r="BJ516" s="40">
        <f t="shared" si="200"/>
        <v>9.2421441774491686E-2</v>
      </c>
      <c r="BK516" s="40">
        <f t="shared" si="201"/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 s="42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1:134" s="32" customFormat="1" ht="17" thickBot="1" x14ac:dyDescent="0.25">
      <c r="A517" s="124" t="str">
        <f>CONFIGURACAO!$C$4</f>
        <v>AREA 21</v>
      </c>
      <c r="B517" s="125">
        <v>515</v>
      </c>
      <c r="C517" s="249" t="s">
        <v>304</v>
      </c>
      <c r="D517" s="126">
        <f t="shared" si="183"/>
        <v>12</v>
      </c>
      <c r="E517" s="250" t="s">
        <v>852</v>
      </c>
      <c r="F517" s="250">
        <v>0</v>
      </c>
      <c r="G517" s="250">
        <v>1</v>
      </c>
      <c r="H517" s="250">
        <v>1</v>
      </c>
      <c r="I517" s="250">
        <v>1</v>
      </c>
      <c r="J517" s="87"/>
      <c r="K517" s="94"/>
      <c r="L517" s="94"/>
      <c r="M517" s="154">
        <f t="shared" si="202"/>
        <v>3</v>
      </c>
      <c r="N517">
        <v>0</v>
      </c>
      <c r="O517">
        <v>0</v>
      </c>
      <c r="P517">
        <v>1</v>
      </c>
      <c r="Q517">
        <v>2.5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 s="139">
        <f t="shared" si="186"/>
        <v>0</v>
      </c>
      <c r="AD517" s="140">
        <f t="shared" si="187"/>
        <v>1</v>
      </c>
      <c r="AE517" s="141">
        <f t="shared" si="184"/>
        <v>0</v>
      </c>
      <c r="AF517" s="263">
        <f t="shared" si="185"/>
        <v>0</v>
      </c>
      <c r="AG517" s="265">
        <f t="shared" si="203"/>
        <v>0</v>
      </c>
      <c r="AI517" s="37">
        <f>IFERROR(IF(M517&gt;0,(N517*CONFIGURACAO!$C$20)+(O517*CONFIGURACAO!$C$21)+(P517*CONFIGURACAO!$C$22)+(Q517*CONFIGURACAO!$C$23)+(R517*CONFIGURACAO!$C$24),""),"")</f>
        <v>160</v>
      </c>
      <c r="AJ517" s="38">
        <f>IF(S517=0,0,IF(CONFIGURACAO!$C$15="SIM",(IF(S517&gt;CONFIGURACAO!$C$16,CONFIGURACAO!$C$16*CONFIGURACAO!$C$25,S517*CONFIGURACAO!$C$25)),'PI AREA  P75'!S517*CONFIGURACAO!$C$25))</f>
        <v>0</v>
      </c>
      <c r="AK517" s="38">
        <f>IF(T517=0,0,IF(CONFIGURACAO!$C$17="SIM",(IF(T517&gt;CONFIGURACAO!$C$18,CONFIGURACAO!$C$18*CONFIGURACAO!$C$26,T517*CONFIGURACAO!$C$26)),'PI AREA  P75'!T517*CONFIGURACAO!$C$26))</f>
        <v>0</v>
      </c>
      <c r="AL517" s="38">
        <f>IFERROR(IF(M517&gt;0,(U517*CONFIGURACAO!$C$29)+(V517*CONFIGURACAO!$C$30),""),"")</f>
        <v>0</v>
      </c>
      <c r="AM517" s="38">
        <f>IF(W517=0,0,IF(CONFIGURACAO!$C$41="SIM",(IF(W517&gt;CONFIGURACAO!$C$41,CONFIGURACAO!$C$41*CONFIGURACAO!$C$31,W517*CONFIGURACAO!$C$31)),'PI AREA  P75'!W517*CONFIGURACAO!$C$31))</f>
        <v>0</v>
      </c>
      <c r="AN517" s="38">
        <f>IF(X517=0,0,IF(CONFIGURACAO!$C$39="SIM",(IF(X517&gt;CONFIGURACAO!$C$40,CONFIGURACAO!$C$40*CONFIGURACAO!$C$32,X517*CONFIGURACAO!$C$32)),'PI AREA  P75'!X517*CONFIGURACAO!$C$32))</f>
        <v>0</v>
      </c>
      <c r="AO517" s="38">
        <f>IFERROR(IF(M517&gt;0,(Y517*CONFIGURACAO!$C$33)+(Z517*CONFIGURACAO!$C$34)+(AA517*CONFIGURACAO!$C$35)+(AB517*CONFIGURACAO!$C$36),""),"")</f>
        <v>0</v>
      </c>
      <c r="AP517" s="38">
        <f>IF(AA517=0,0,IF(CONFIGURACAO!$C$46="SIM",(IF(AA517&gt;CONFIGURACAO!$C$47,CONFIGURACAO!$C$47*CONFIGURACAO!$C$35,AA517*CONFIGURACAO!$C$35)),'PI AREA  P75'!AA517*CONFIGURACAO!$C$35))</f>
        <v>0</v>
      </c>
      <c r="AQ517" s="38">
        <f>IF(AB517=0,0,IF(CONFIGURACAO!$C$44="SIM",(IF(AB517&gt;CONFIGURACAO!$C$45,CONFIGURACAO!$C$45*CONFIGURACAO!$C$36,AB517*CONFIGURACAO!$C$36)),'PI AREA  P75'!AB517*CONFIGURACAO!$C$36))</f>
        <v>0</v>
      </c>
      <c r="AR517" s="38">
        <f t="shared" si="204"/>
        <v>160</v>
      </c>
      <c r="AS517" s="68">
        <f>IF(AR517="","",$AR517-(($AS$2/CONFIGURACAO!$C$6)*$M517))</f>
        <v>-65</v>
      </c>
      <c r="AT517" s="73" t="str">
        <f t="shared" si="188"/>
        <v>NAO</v>
      </c>
      <c r="AU517" s="75">
        <f>IF(AR517="","",$AR517-(($AU$2/CONFIGURACAO!$C$6)*$M517))</f>
        <v>-215</v>
      </c>
      <c r="AV517" s="76" t="str">
        <f t="shared" si="189"/>
        <v>NAO</v>
      </c>
      <c r="AW517" s="74">
        <f>IF(AR517="","",$AR517-(($AW$2/CONFIGURACAO!$C$6)*$M517))</f>
        <v>-365</v>
      </c>
      <c r="AX517" s="72" t="str">
        <f t="shared" si="190"/>
        <v>NAO</v>
      </c>
      <c r="AZ517" s="39">
        <f t="shared" si="191"/>
        <v>1.5024108999910794E-2</v>
      </c>
      <c r="BA517" s="146">
        <f t="shared" si="192"/>
        <v>3.5</v>
      </c>
      <c r="BB517" s="146">
        <f t="shared" si="193"/>
        <v>932</v>
      </c>
      <c r="BC517" s="32">
        <f t="shared" si="194"/>
        <v>972</v>
      </c>
      <c r="BD517" s="148"/>
      <c r="BE517" s="40">
        <f t="shared" si="195"/>
        <v>0</v>
      </c>
      <c r="BF517" s="40">
        <f t="shared" si="196"/>
        <v>0</v>
      </c>
      <c r="BG517" s="40">
        <f t="shared" si="197"/>
        <v>2.5693730729701953E-2</v>
      </c>
      <c r="BH517" s="40">
        <f t="shared" si="198"/>
        <v>0.10105092966855296</v>
      </c>
      <c r="BI517" s="40">
        <f t="shared" si="199"/>
        <v>0</v>
      </c>
      <c r="BJ517" s="40">
        <f t="shared" si="200"/>
        <v>0</v>
      </c>
      <c r="BK517" s="40">
        <f t="shared" si="201"/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 s="42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1:134" s="32" customFormat="1" ht="17" thickBot="1" x14ac:dyDescent="0.25">
      <c r="A518" s="124" t="str">
        <f>CONFIGURACAO!$C$4</f>
        <v>AREA 21</v>
      </c>
      <c r="B518" s="125">
        <v>516</v>
      </c>
      <c r="C518" s="249" t="s">
        <v>304</v>
      </c>
      <c r="D518" s="126">
        <f t="shared" si="183"/>
        <v>13</v>
      </c>
      <c r="E518" s="250" t="s">
        <v>853</v>
      </c>
      <c r="F518" s="250">
        <v>0</v>
      </c>
      <c r="G518" s="250">
        <v>1</v>
      </c>
      <c r="H518" s="250">
        <v>1</v>
      </c>
      <c r="I518" s="250">
        <v>1</v>
      </c>
      <c r="J518" s="87"/>
      <c r="K518" s="94"/>
      <c r="L518" s="94"/>
      <c r="M518" s="154">
        <f t="shared" si="202"/>
        <v>3</v>
      </c>
      <c r="N518">
        <v>0</v>
      </c>
      <c r="O518">
        <v>0</v>
      </c>
      <c r="P518">
        <v>3</v>
      </c>
      <c r="Q518">
        <v>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 s="139">
        <f t="shared" si="186"/>
        <v>0</v>
      </c>
      <c r="AD518" s="140">
        <f t="shared" si="187"/>
        <v>3</v>
      </c>
      <c r="AE518" s="141">
        <f t="shared" si="184"/>
        <v>0</v>
      </c>
      <c r="AF518" s="263">
        <f t="shared" si="185"/>
        <v>0</v>
      </c>
      <c r="AG518" s="265">
        <f t="shared" si="203"/>
        <v>0</v>
      </c>
      <c r="AI518" s="37">
        <f>IFERROR(IF(M518&gt;0,(N518*CONFIGURACAO!$C$20)+(O518*CONFIGURACAO!$C$21)+(P518*CONFIGURACAO!$C$22)+(Q518*CONFIGURACAO!$C$23)+(R518*CONFIGURACAO!$C$24),""),"")</f>
        <v>260</v>
      </c>
      <c r="AJ518" s="38">
        <f>IF(S518=0,0,IF(CONFIGURACAO!$C$15="SIM",(IF(S518&gt;CONFIGURACAO!$C$16,CONFIGURACAO!$C$16*CONFIGURACAO!$C$25,S518*CONFIGURACAO!$C$25)),'PI AREA  P75'!S518*CONFIGURACAO!$C$25))</f>
        <v>0</v>
      </c>
      <c r="AK518" s="38">
        <f>IF(T518=0,0,IF(CONFIGURACAO!$C$17="SIM",(IF(T518&gt;CONFIGURACAO!$C$18,CONFIGURACAO!$C$18*CONFIGURACAO!$C$26,T518*CONFIGURACAO!$C$26)),'PI AREA  P75'!T518*CONFIGURACAO!$C$26))</f>
        <v>0</v>
      </c>
      <c r="AL518" s="38">
        <f>IFERROR(IF(M518&gt;0,(U518*CONFIGURACAO!$C$29)+(V518*CONFIGURACAO!$C$30),""),"")</f>
        <v>0</v>
      </c>
      <c r="AM518" s="38">
        <f>IF(W518=0,0,IF(CONFIGURACAO!$C$41="SIM",(IF(W518&gt;CONFIGURACAO!$C$41,CONFIGURACAO!$C$41*CONFIGURACAO!$C$31,W518*CONFIGURACAO!$C$31)),'PI AREA  P75'!W518*CONFIGURACAO!$C$31))</f>
        <v>0</v>
      </c>
      <c r="AN518" s="38">
        <f>IF(X518=0,0,IF(CONFIGURACAO!$C$39="SIM",(IF(X518&gt;CONFIGURACAO!$C$40,CONFIGURACAO!$C$40*CONFIGURACAO!$C$32,X518*CONFIGURACAO!$C$32)),'PI AREA  P75'!X518*CONFIGURACAO!$C$32))</f>
        <v>0</v>
      </c>
      <c r="AO518" s="38">
        <f>IFERROR(IF(M518&gt;0,(Y518*CONFIGURACAO!$C$33)+(Z518*CONFIGURACAO!$C$34)+(AA518*CONFIGURACAO!$C$35)+(AB518*CONFIGURACAO!$C$36),""),"")</f>
        <v>0</v>
      </c>
      <c r="AP518" s="38">
        <f>IF(AA518=0,0,IF(CONFIGURACAO!$C$46="SIM",(IF(AA518&gt;CONFIGURACAO!$C$47,CONFIGURACAO!$C$47*CONFIGURACAO!$C$35,AA518*CONFIGURACAO!$C$35)),'PI AREA  P75'!AA518*CONFIGURACAO!$C$35))</f>
        <v>0</v>
      </c>
      <c r="AQ518" s="38">
        <f>IF(AB518=0,0,IF(CONFIGURACAO!$C$44="SIM",(IF(AB518&gt;CONFIGURACAO!$C$45,CONFIGURACAO!$C$45*CONFIGURACAO!$C$36,AB518*CONFIGURACAO!$C$36)),'PI AREA  P75'!AB518*CONFIGURACAO!$C$36))</f>
        <v>0</v>
      </c>
      <c r="AR518" s="38">
        <f t="shared" si="204"/>
        <v>260</v>
      </c>
      <c r="AS518" s="68">
        <f>IF(AR518="","",$AR518-(($AS$2/CONFIGURACAO!$C$6)*$M518))</f>
        <v>35</v>
      </c>
      <c r="AT518" s="73">
        <f t="shared" si="188"/>
        <v>3</v>
      </c>
      <c r="AU518" s="75">
        <f>IF(AR518="","",$AR518-(($AU$2/CONFIGURACAO!$C$6)*$M518))</f>
        <v>-115</v>
      </c>
      <c r="AV518" s="76" t="str">
        <f t="shared" si="189"/>
        <v>NAO</v>
      </c>
      <c r="AW518" s="74">
        <f>IF(AR518="","",$AR518-(($AW$2/CONFIGURACAO!$C$6)*$M518))</f>
        <v>-265</v>
      </c>
      <c r="AX518" s="72" t="str">
        <f t="shared" si="190"/>
        <v>NAO</v>
      </c>
      <c r="AZ518" s="39">
        <f t="shared" si="191"/>
        <v>2.4414177124855038E-2</v>
      </c>
      <c r="BA518" s="146">
        <f t="shared" si="192"/>
        <v>5</v>
      </c>
      <c r="BB518" s="146">
        <f t="shared" si="193"/>
        <v>855</v>
      </c>
      <c r="BC518" s="32">
        <f t="shared" si="194"/>
        <v>870</v>
      </c>
      <c r="BD518" s="148"/>
      <c r="BE518" s="40">
        <f t="shared" si="195"/>
        <v>0</v>
      </c>
      <c r="BF518" s="40">
        <f t="shared" si="196"/>
        <v>0</v>
      </c>
      <c r="BG518" s="40">
        <f t="shared" si="197"/>
        <v>7.7081192189105849E-2</v>
      </c>
      <c r="BH518" s="40">
        <f t="shared" si="198"/>
        <v>8.084074373484236E-2</v>
      </c>
      <c r="BI518" s="40">
        <f t="shared" si="199"/>
        <v>0</v>
      </c>
      <c r="BJ518" s="40">
        <f t="shared" si="200"/>
        <v>0</v>
      </c>
      <c r="BK518" s="40">
        <f t="shared" si="201"/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 s="42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1:134" s="32" customFormat="1" ht="17" thickBot="1" x14ac:dyDescent="0.25">
      <c r="A519" s="124" t="str">
        <f>CONFIGURACAO!$C$4</f>
        <v>AREA 21</v>
      </c>
      <c r="B519" s="125">
        <v>517</v>
      </c>
      <c r="C519" s="249" t="s">
        <v>304</v>
      </c>
      <c r="D519" s="126">
        <f t="shared" si="183"/>
        <v>14</v>
      </c>
      <c r="E519" s="250" t="s">
        <v>854</v>
      </c>
      <c r="F519" s="250">
        <v>1</v>
      </c>
      <c r="G519" s="250">
        <v>1</v>
      </c>
      <c r="H519" s="250">
        <v>1</v>
      </c>
      <c r="I519" s="250">
        <v>1</v>
      </c>
      <c r="J519" s="87"/>
      <c r="K519" s="94"/>
      <c r="L519" s="94"/>
      <c r="M519" s="154">
        <f t="shared" si="202"/>
        <v>4</v>
      </c>
      <c r="N519">
        <v>21.25</v>
      </c>
      <c r="O519">
        <v>7</v>
      </c>
      <c r="P519">
        <v>4.75</v>
      </c>
      <c r="Q519">
        <v>2.75</v>
      </c>
      <c r="R519">
        <v>0</v>
      </c>
      <c r="S519">
        <v>0</v>
      </c>
      <c r="T519">
        <v>0.75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 s="139">
        <f t="shared" si="186"/>
        <v>28.25</v>
      </c>
      <c r="AD519" s="140">
        <f t="shared" si="187"/>
        <v>33</v>
      </c>
      <c r="AE519" s="141">
        <f t="shared" si="184"/>
        <v>0</v>
      </c>
      <c r="AF519" s="263">
        <f t="shared" si="185"/>
        <v>0</v>
      </c>
      <c r="AG519" s="265">
        <f t="shared" si="203"/>
        <v>28.25</v>
      </c>
      <c r="AI519" s="37">
        <f>IFERROR(IF(M519&gt;0,(N519*CONFIGURACAO!$C$20)+(O519*CONFIGURACAO!$C$21)+(P519*CONFIGURACAO!$C$22)+(Q519*CONFIGURACAO!$C$23)+(R519*CONFIGURACAO!$C$24),""),"")</f>
        <v>3080</v>
      </c>
      <c r="AJ519" s="38">
        <f>IF(S519=0,0,IF(CONFIGURACAO!$C$15="SIM",(IF(S519&gt;CONFIGURACAO!$C$16,CONFIGURACAO!$C$16*CONFIGURACAO!$C$25,S519*CONFIGURACAO!$C$25)),'PI AREA  P75'!S519*CONFIGURACAO!$C$25))</f>
        <v>0</v>
      </c>
      <c r="AK519" s="38">
        <f>IF(T519=0,0,IF(CONFIGURACAO!$C$17="SIM",(IF(T519&gt;CONFIGURACAO!$C$18,CONFIGURACAO!$C$18*CONFIGURACAO!$C$26,T519*CONFIGURACAO!$C$26)),'PI AREA  P75'!T519*CONFIGURACAO!$C$26))</f>
        <v>3.75</v>
      </c>
      <c r="AL519" s="38">
        <f>IFERROR(IF(M519&gt;0,(U519*CONFIGURACAO!$C$29)+(V519*CONFIGURACAO!$C$30),""),"")</f>
        <v>0</v>
      </c>
      <c r="AM519" s="38">
        <f>IF(W519=0,0,IF(CONFIGURACAO!$C$41="SIM",(IF(W519&gt;CONFIGURACAO!$C$41,CONFIGURACAO!$C$41*CONFIGURACAO!$C$31,W519*CONFIGURACAO!$C$31)),'PI AREA  P75'!W519*CONFIGURACAO!$C$31))</f>
        <v>0</v>
      </c>
      <c r="AN519" s="38">
        <f>IF(X519=0,0,IF(CONFIGURACAO!$C$39="SIM",(IF(X519&gt;CONFIGURACAO!$C$40,CONFIGURACAO!$C$40*CONFIGURACAO!$C$32,X519*CONFIGURACAO!$C$32)),'PI AREA  P75'!X519*CONFIGURACAO!$C$32))</f>
        <v>0</v>
      </c>
      <c r="AO519" s="38">
        <f>IFERROR(IF(M519&gt;0,(Y519*CONFIGURACAO!$C$33)+(Z519*CONFIGURACAO!$C$34)+(AA519*CONFIGURACAO!$C$35)+(AB519*CONFIGURACAO!$C$36),""),"")</f>
        <v>0</v>
      </c>
      <c r="AP519" s="38">
        <f>IF(AA519=0,0,IF(CONFIGURACAO!$C$46="SIM",(IF(AA519&gt;CONFIGURACAO!$C$47,CONFIGURACAO!$C$47*CONFIGURACAO!$C$35,AA519*CONFIGURACAO!$C$35)),'PI AREA  P75'!AA519*CONFIGURACAO!$C$35))</f>
        <v>0</v>
      </c>
      <c r="AQ519" s="38">
        <f>IF(AB519=0,0,IF(CONFIGURACAO!$C$44="SIM",(IF(AB519&gt;CONFIGURACAO!$C$45,CONFIGURACAO!$C$45*CONFIGURACAO!$C$36,AB519*CONFIGURACAO!$C$36)),'PI AREA  P75'!AB519*CONFIGURACAO!$C$36))</f>
        <v>0</v>
      </c>
      <c r="AR519" s="38">
        <f t="shared" si="204"/>
        <v>3083.75</v>
      </c>
      <c r="AS519" s="68">
        <f>IF(AR519="","",$AR519-(($AS$2/CONFIGURACAO!$C$6)*$M519))</f>
        <v>2783.75</v>
      </c>
      <c r="AT519" s="73">
        <f t="shared" si="188"/>
        <v>3</v>
      </c>
      <c r="AU519" s="75">
        <f>IF(AR519="","",$AR519-(($AU$2/CONFIGURACAO!$C$6)*$M519))</f>
        <v>2583.75</v>
      </c>
      <c r="AV519" s="76">
        <f t="shared" si="189"/>
        <v>4</v>
      </c>
      <c r="AW519" s="74">
        <f>IF(AR519="","",$AR519-(($AW$2/CONFIGURACAO!$C$6)*$M519))</f>
        <v>2383.75</v>
      </c>
      <c r="AX519" s="72">
        <f t="shared" si="190"/>
        <v>5</v>
      </c>
      <c r="AZ519" s="39">
        <f t="shared" si="191"/>
        <v>0.2895662258029682</v>
      </c>
      <c r="BA519" s="146">
        <f t="shared" si="192"/>
        <v>36.5</v>
      </c>
      <c r="BB519" s="146">
        <f t="shared" si="193"/>
        <v>93</v>
      </c>
      <c r="BC519" s="32">
        <f t="shared" si="194"/>
        <v>42</v>
      </c>
      <c r="BD519" s="148"/>
      <c r="BE519" s="40">
        <f t="shared" si="195"/>
        <v>0.79172876304023854</v>
      </c>
      <c r="BF519" s="40">
        <f t="shared" si="196"/>
        <v>0.27006172839506171</v>
      </c>
      <c r="BG519" s="40">
        <f t="shared" si="197"/>
        <v>0.12204522096608428</v>
      </c>
      <c r="BH519" s="40">
        <f t="shared" si="198"/>
        <v>0.11115602263540826</v>
      </c>
      <c r="BI519" s="40">
        <f t="shared" si="199"/>
        <v>0</v>
      </c>
      <c r="BJ519" s="40">
        <f t="shared" si="200"/>
        <v>0</v>
      </c>
      <c r="BK519" s="40">
        <f t="shared" si="201"/>
        <v>0.1203852327447833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 s="42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1:134" s="32" customFormat="1" ht="17" thickBot="1" x14ac:dyDescent="0.25">
      <c r="A520" s="124" t="str">
        <f>CONFIGURACAO!$C$4</f>
        <v>AREA 21</v>
      </c>
      <c r="B520" s="125">
        <v>518</v>
      </c>
      <c r="C520" s="249" t="s">
        <v>304</v>
      </c>
      <c r="D520" s="126">
        <f t="shared" si="183"/>
        <v>15</v>
      </c>
      <c r="E520" s="250" t="s">
        <v>855</v>
      </c>
      <c r="F520" s="250">
        <v>1</v>
      </c>
      <c r="G520" s="250">
        <v>1</v>
      </c>
      <c r="H520" s="250">
        <v>1</v>
      </c>
      <c r="I520" s="250">
        <v>1</v>
      </c>
      <c r="J520" s="87"/>
      <c r="K520" s="94"/>
      <c r="L520" s="94"/>
      <c r="M520" s="154">
        <f t="shared" si="202"/>
        <v>4</v>
      </c>
      <c r="N520">
        <v>3</v>
      </c>
      <c r="O520">
        <v>0.75</v>
      </c>
      <c r="P520">
        <v>1.75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s="139">
        <f t="shared" si="186"/>
        <v>3.75</v>
      </c>
      <c r="AD520" s="140">
        <f t="shared" si="187"/>
        <v>5.5</v>
      </c>
      <c r="AE520" s="141">
        <f t="shared" si="184"/>
        <v>0</v>
      </c>
      <c r="AF520" s="263">
        <f t="shared" si="185"/>
        <v>0</v>
      </c>
      <c r="AG520" s="265">
        <f t="shared" si="203"/>
        <v>3.75</v>
      </c>
      <c r="AI520" s="37">
        <f>IFERROR(IF(M520&gt;0,(N520*CONFIGURACAO!$C$20)+(O520*CONFIGURACAO!$C$21)+(P520*CONFIGURACAO!$C$22)+(Q520*CONFIGURACAO!$C$23)+(R520*CONFIGURACAO!$C$24),""),"")</f>
        <v>465</v>
      </c>
      <c r="AJ520" s="38">
        <f>IF(S520=0,0,IF(CONFIGURACAO!$C$15="SIM",(IF(S520&gt;CONFIGURACAO!$C$16,CONFIGURACAO!$C$16*CONFIGURACAO!$C$25,S520*CONFIGURACAO!$C$25)),'PI AREA  P75'!S520*CONFIGURACAO!$C$25))</f>
        <v>0</v>
      </c>
      <c r="AK520" s="38">
        <f>IF(T520=0,0,IF(CONFIGURACAO!$C$17="SIM",(IF(T520&gt;CONFIGURACAO!$C$18,CONFIGURACAO!$C$18*CONFIGURACAO!$C$26,T520*CONFIGURACAO!$C$26)),'PI AREA  P75'!T520*CONFIGURACAO!$C$26))</f>
        <v>0</v>
      </c>
      <c r="AL520" s="38">
        <f>IFERROR(IF(M520&gt;0,(U520*CONFIGURACAO!$C$29)+(V520*CONFIGURACAO!$C$30),""),"")</f>
        <v>0</v>
      </c>
      <c r="AM520" s="38">
        <f>IF(W520=0,0,IF(CONFIGURACAO!$C$41="SIM",(IF(W520&gt;CONFIGURACAO!$C$41,CONFIGURACAO!$C$41*CONFIGURACAO!$C$31,W520*CONFIGURACAO!$C$31)),'PI AREA  P75'!W520*CONFIGURACAO!$C$31))</f>
        <v>0</v>
      </c>
      <c r="AN520" s="38">
        <f>IF(X520=0,0,IF(CONFIGURACAO!$C$39="SIM",(IF(X520&gt;CONFIGURACAO!$C$40,CONFIGURACAO!$C$40*CONFIGURACAO!$C$32,X520*CONFIGURACAO!$C$32)),'PI AREA  P75'!X520*CONFIGURACAO!$C$32))</f>
        <v>0</v>
      </c>
      <c r="AO520" s="38">
        <f>IFERROR(IF(M520&gt;0,(Y520*CONFIGURACAO!$C$33)+(Z520*CONFIGURACAO!$C$34)+(AA520*CONFIGURACAO!$C$35)+(AB520*CONFIGURACAO!$C$36),""),"")</f>
        <v>0</v>
      </c>
      <c r="AP520" s="38">
        <f>IF(AA520=0,0,IF(CONFIGURACAO!$C$46="SIM",(IF(AA520&gt;CONFIGURACAO!$C$47,CONFIGURACAO!$C$47*CONFIGURACAO!$C$35,AA520*CONFIGURACAO!$C$35)),'PI AREA  P75'!AA520*CONFIGURACAO!$C$35))</f>
        <v>0</v>
      </c>
      <c r="AQ520" s="38">
        <f>IF(AB520=0,0,IF(CONFIGURACAO!$C$44="SIM",(IF(AB520&gt;CONFIGURACAO!$C$45,CONFIGURACAO!$C$45*CONFIGURACAO!$C$36,AB520*CONFIGURACAO!$C$36)),'PI AREA  P75'!AB520*CONFIGURACAO!$C$36))</f>
        <v>0</v>
      </c>
      <c r="AR520" s="38">
        <f t="shared" si="204"/>
        <v>465</v>
      </c>
      <c r="AS520" s="68">
        <f>IF(AR520="","",$AR520-(($AS$2/CONFIGURACAO!$C$6)*$M520))</f>
        <v>165</v>
      </c>
      <c r="AT520" s="73">
        <f t="shared" si="188"/>
        <v>3</v>
      </c>
      <c r="AU520" s="75">
        <f>IF(AR520="","",$AR520-(($AU$2/CONFIGURACAO!$C$6)*$M520))</f>
        <v>-35</v>
      </c>
      <c r="AV520" s="76" t="str">
        <f t="shared" si="189"/>
        <v>NAO</v>
      </c>
      <c r="AW520" s="74">
        <f>IF(AR520="","",$AR520-(($AW$2/CONFIGURACAO!$C$6)*$M520))</f>
        <v>-235</v>
      </c>
      <c r="AX520" s="72" t="str">
        <f t="shared" si="190"/>
        <v>NAO</v>
      </c>
      <c r="AZ520" s="39">
        <f t="shared" si="191"/>
        <v>4.3663816780990745E-2</v>
      </c>
      <c r="BA520" s="146">
        <f t="shared" si="192"/>
        <v>5.5</v>
      </c>
      <c r="BB520" s="146">
        <f t="shared" si="193"/>
        <v>835</v>
      </c>
      <c r="BC520" s="32">
        <f t="shared" si="194"/>
        <v>715</v>
      </c>
      <c r="BD520" s="148"/>
      <c r="BE520" s="40">
        <f t="shared" si="195"/>
        <v>0.11177347242921014</v>
      </c>
      <c r="BF520" s="40">
        <f t="shared" si="196"/>
        <v>2.8935185185185182E-2</v>
      </c>
      <c r="BG520" s="40">
        <f t="shared" si="197"/>
        <v>4.4964028776978422E-2</v>
      </c>
      <c r="BH520" s="40">
        <f t="shared" si="198"/>
        <v>0</v>
      </c>
      <c r="BI520" s="40">
        <f t="shared" si="199"/>
        <v>0</v>
      </c>
      <c r="BJ520" s="40">
        <f t="shared" si="200"/>
        <v>0</v>
      </c>
      <c r="BK520" s="40">
        <f t="shared" si="201"/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 s="42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1:134" s="32" customFormat="1" ht="17" thickBot="1" x14ac:dyDescent="0.25">
      <c r="A521" s="124" t="str">
        <f>CONFIGURACAO!$C$4</f>
        <v>AREA 21</v>
      </c>
      <c r="B521" s="125">
        <v>519</v>
      </c>
      <c r="C521" s="249" t="s">
        <v>304</v>
      </c>
      <c r="D521" s="126">
        <f t="shared" si="183"/>
        <v>16</v>
      </c>
      <c r="E521" s="250" t="s">
        <v>856</v>
      </c>
      <c r="F521" s="250">
        <v>1</v>
      </c>
      <c r="G521" s="250">
        <v>1</v>
      </c>
      <c r="H521" s="250">
        <v>1</v>
      </c>
      <c r="I521" s="250">
        <v>1</v>
      </c>
      <c r="J521" s="87"/>
      <c r="K521" s="94"/>
      <c r="L521" s="94"/>
      <c r="M521" s="154">
        <f t="shared" si="202"/>
        <v>4</v>
      </c>
      <c r="N521">
        <v>3.75</v>
      </c>
      <c r="O521">
        <v>3</v>
      </c>
      <c r="P521">
        <v>0.75</v>
      </c>
      <c r="Q521">
        <v>7.75</v>
      </c>
      <c r="R521">
        <v>3.75</v>
      </c>
      <c r="S521">
        <v>4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 s="139">
        <f t="shared" si="186"/>
        <v>6.75</v>
      </c>
      <c r="AD521" s="140">
        <f t="shared" si="187"/>
        <v>7.5</v>
      </c>
      <c r="AE521" s="141">
        <f t="shared" si="184"/>
        <v>0</v>
      </c>
      <c r="AF521" s="263">
        <f t="shared" si="185"/>
        <v>0</v>
      </c>
      <c r="AG521" s="265">
        <f t="shared" si="203"/>
        <v>6.75</v>
      </c>
      <c r="AI521" s="37">
        <f>IFERROR(IF(M521&gt;0,(N521*CONFIGURACAO!$C$20)+(O521*CONFIGURACAO!$C$21)+(P521*CONFIGURACAO!$C$22)+(Q521*CONFIGURACAO!$C$23)+(R521*CONFIGURACAO!$C$24),""),"")</f>
        <v>1045</v>
      </c>
      <c r="AJ521" s="38">
        <f>IF(S521=0,0,IF(CONFIGURACAO!$C$15="SIM",(IF(S521&gt;CONFIGURACAO!$C$16,CONFIGURACAO!$C$16*CONFIGURACAO!$C$25,S521*CONFIGURACAO!$C$25)),'PI AREA  P75'!S521*CONFIGURACAO!$C$25))</f>
        <v>40</v>
      </c>
      <c r="AK521" s="38">
        <f>IF(T521=0,0,IF(CONFIGURACAO!$C$17="SIM",(IF(T521&gt;CONFIGURACAO!$C$18,CONFIGURACAO!$C$18*CONFIGURACAO!$C$26,T521*CONFIGURACAO!$C$26)),'PI AREA  P75'!T521*CONFIGURACAO!$C$26))</f>
        <v>5</v>
      </c>
      <c r="AL521" s="38">
        <f>IFERROR(IF(M521&gt;0,(U521*CONFIGURACAO!$C$29)+(V521*CONFIGURACAO!$C$30),""),"")</f>
        <v>0</v>
      </c>
      <c r="AM521" s="38">
        <f>IF(W521=0,0,IF(CONFIGURACAO!$C$41="SIM",(IF(W521&gt;CONFIGURACAO!$C$41,CONFIGURACAO!$C$41*CONFIGURACAO!$C$31,W521*CONFIGURACAO!$C$31)),'PI AREA  P75'!W521*CONFIGURACAO!$C$31))</f>
        <v>0</v>
      </c>
      <c r="AN521" s="38">
        <f>IF(X521=0,0,IF(CONFIGURACAO!$C$39="SIM",(IF(X521&gt;CONFIGURACAO!$C$40,CONFIGURACAO!$C$40*CONFIGURACAO!$C$32,X521*CONFIGURACAO!$C$32)),'PI AREA  P75'!X521*CONFIGURACAO!$C$32))</f>
        <v>0</v>
      </c>
      <c r="AO521" s="38">
        <f>IFERROR(IF(M521&gt;0,(Y521*CONFIGURACAO!$C$33)+(Z521*CONFIGURACAO!$C$34)+(AA521*CONFIGURACAO!$C$35)+(AB521*CONFIGURACAO!$C$36),""),"")</f>
        <v>0</v>
      </c>
      <c r="AP521" s="38">
        <f>IF(AA521=0,0,IF(CONFIGURACAO!$C$46="SIM",(IF(AA521&gt;CONFIGURACAO!$C$47,CONFIGURACAO!$C$47*CONFIGURACAO!$C$35,AA521*CONFIGURACAO!$C$35)),'PI AREA  P75'!AA521*CONFIGURACAO!$C$35))</f>
        <v>0</v>
      </c>
      <c r="AQ521" s="38">
        <f>IF(AB521=0,0,IF(CONFIGURACAO!$C$44="SIM",(IF(AB521&gt;CONFIGURACAO!$C$45,CONFIGURACAO!$C$45*CONFIGURACAO!$C$36,AB521*CONFIGURACAO!$C$36)),'PI AREA  P75'!AB521*CONFIGURACAO!$C$36))</f>
        <v>0</v>
      </c>
      <c r="AR521" s="38">
        <f t="shared" si="204"/>
        <v>1090</v>
      </c>
      <c r="AS521" s="68">
        <f>IF(AR521="","",$AR521-(($AS$2/CONFIGURACAO!$C$6)*$M521))</f>
        <v>790</v>
      </c>
      <c r="AT521" s="73">
        <f t="shared" si="188"/>
        <v>3</v>
      </c>
      <c r="AU521" s="75">
        <f>IF(AR521="","",$AR521-(($AU$2/CONFIGURACAO!$C$6)*$M521))</f>
        <v>590</v>
      </c>
      <c r="AV521" s="76">
        <f t="shared" si="189"/>
        <v>4</v>
      </c>
      <c r="AW521" s="74">
        <f>IF(AR521="","",$AR521-(($AW$2/CONFIGURACAO!$C$6)*$M521))</f>
        <v>390</v>
      </c>
      <c r="AX521" s="72">
        <f t="shared" si="190"/>
        <v>5</v>
      </c>
      <c r="AZ521" s="39">
        <f t="shared" si="191"/>
        <v>0.10235174256189229</v>
      </c>
      <c r="BA521" s="146">
        <f t="shared" si="192"/>
        <v>24</v>
      </c>
      <c r="BB521" s="146">
        <f t="shared" si="193"/>
        <v>243</v>
      </c>
      <c r="BC521" s="32">
        <f t="shared" si="194"/>
        <v>355</v>
      </c>
      <c r="BD521" s="148"/>
      <c r="BE521" s="40">
        <f t="shared" si="195"/>
        <v>0.13971684053651268</v>
      </c>
      <c r="BF521" s="40">
        <f t="shared" si="196"/>
        <v>0.11574074074074073</v>
      </c>
      <c r="BG521" s="40">
        <f t="shared" si="197"/>
        <v>1.9270298047276462E-2</v>
      </c>
      <c r="BH521" s="40">
        <f t="shared" si="198"/>
        <v>0.31325788197251414</v>
      </c>
      <c r="BI521" s="40">
        <f t="shared" si="199"/>
        <v>0.39978678038379534</v>
      </c>
      <c r="BJ521" s="40">
        <f t="shared" si="200"/>
        <v>0.36968576709796674</v>
      </c>
      <c r="BK521" s="40">
        <f t="shared" si="201"/>
        <v>0.16051364365971107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 s="42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1:134" s="32" customFormat="1" ht="17" thickBot="1" x14ac:dyDescent="0.25">
      <c r="A522" s="124" t="str">
        <f>CONFIGURACAO!$C$4</f>
        <v>AREA 21</v>
      </c>
      <c r="B522" s="125">
        <v>520</v>
      </c>
      <c r="C522" s="249" t="s">
        <v>304</v>
      </c>
      <c r="D522" s="126">
        <f t="shared" si="183"/>
        <v>17</v>
      </c>
      <c r="E522" s="250" t="s">
        <v>857</v>
      </c>
      <c r="F522" s="250">
        <v>0</v>
      </c>
      <c r="G522" s="250">
        <v>0</v>
      </c>
      <c r="H522" s="250">
        <v>1</v>
      </c>
      <c r="I522" s="250">
        <v>1</v>
      </c>
      <c r="J522" s="87"/>
      <c r="K522" s="94"/>
      <c r="L522" s="94"/>
      <c r="M522" s="154">
        <f t="shared" si="202"/>
        <v>2</v>
      </c>
      <c r="N522">
        <v>2.75</v>
      </c>
      <c r="O522">
        <v>1.75</v>
      </c>
      <c r="P522">
        <v>1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s="139">
        <f t="shared" si="186"/>
        <v>4.5</v>
      </c>
      <c r="AD522" s="140">
        <f t="shared" si="187"/>
        <v>5.5</v>
      </c>
      <c r="AE522" s="141">
        <f t="shared" si="184"/>
        <v>0</v>
      </c>
      <c r="AF522" s="263">
        <f t="shared" si="185"/>
        <v>0</v>
      </c>
      <c r="AG522" s="265">
        <f t="shared" si="203"/>
        <v>4.5</v>
      </c>
      <c r="AI522" s="37">
        <f>IFERROR(IF(M522&gt;0,(N522*CONFIGURACAO!$C$20)+(O522*CONFIGURACAO!$C$21)+(P522*CONFIGURACAO!$C$22)+(Q522*CONFIGURACAO!$C$23)+(R522*CONFIGURACAO!$C$24),""),"")</f>
        <v>475</v>
      </c>
      <c r="AJ522" s="38">
        <f>IF(S522=0,0,IF(CONFIGURACAO!$C$15="SIM",(IF(S522&gt;CONFIGURACAO!$C$16,CONFIGURACAO!$C$16*CONFIGURACAO!$C$25,S522*CONFIGURACAO!$C$25)),'PI AREA  P75'!S522*CONFIGURACAO!$C$25))</f>
        <v>10</v>
      </c>
      <c r="AK522" s="38">
        <f>IF(T522=0,0,IF(CONFIGURACAO!$C$17="SIM",(IF(T522&gt;CONFIGURACAO!$C$18,CONFIGURACAO!$C$18*CONFIGURACAO!$C$26,T522*CONFIGURACAO!$C$26)),'PI AREA  P75'!T522*CONFIGURACAO!$C$26))</f>
        <v>0</v>
      </c>
      <c r="AL522" s="38">
        <f>IFERROR(IF(M522&gt;0,(U522*CONFIGURACAO!$C$29)+(V522*CONFIGURACAO!$C$30),""),"")</f>
        <v>0</v>
      </c>
      <c r="AM522" s="38">
        <f>IF(W522=0,0,IF(CONFIGURACAO!$C$41="SIM",(IF(W522&gt;CONFIGURACAO!$C$41,CONFIGURACAO!$C$41*CONFIGURACAO!$C$31,W522*CONFIGURACAO!$C$31)),'PI AREA  P75'!W522*CONFIGURACAO!$C$31))</f>
        <v>0</v>
      </c>
      <c r="AN522" s="38">
        <f>IF(X522=0,0,IF(CONFIGURACAO!$C$39="SIM",(IF(X522&gt;CONFIGURACAO!$C$40,CONFIGURACAO!$C$40*CONFIGURACAO!$C$32,X522*CONFIGURACAO!$C$32)),'PI AREA  P75'!X522*CONFIGURACAO!$C$32))</f>
        <v>0</v>
      </c>
      <c r="AO522" s="38">
        <f>IFERROR(IF(M522&gt;0,(Y522*CONFIGURACAO!$C$33)+(Z522*CONFIGURACAO!$C$34)+(AA522*CONFIGURACAO!$C$35)+(AB522*CONFIGURACAO!$C$36),""),"")</f>
        <v>0</v>
      </c>
      <c r="AP522" s="38">
        <f>IF(AA522=0,0,IF(CONFIGURACAO!$C$46="SIM",(IF(AA522&gt;CONFIGURACAO!$C$47,CONFIGURACAO!$C$47*CONFIGURACAO!$C$35,AA522*CONFIGURACAO!$C$35)),'PI AREA  P75'!AA522*CONFIGURACAO!$C$35))</f>
        <v>0</v>
      </c>
      <c r="AQ522" s="38">
        <f>IF(AB522=0,0,IF(CONFIGURACAO!$C$44="SIM",(IF(AB522&gt;CONFIGURACAO!$C$45,CONFIGURACAO!$C$45*CONFIGURACAO!$C$36,AB522*CONFIGURACAO!$C$36)),'PI AREA  P75'!AB522*CONFIGURACAO!$C$36))</f>
        <v>0</v>
      </c>
      <c r="AR522" s="38">
        <f t="shared" si="204"/>
        <v>485</v>
      </c>
      <c r="AS522" s="68">
        <f>IF(AR522="","",$AR522-(($AS$2/CONFIGURACAO!$C$6)*$M522))</f>
        <v>335</v>
      </c>
      <c r="AT522" s="73">
        <f t="shared" si="188"/>
        <v>3</v>
      </c>
      <c r="AU522" s="75">
        <f>IF(AR522="","",$AR522-(($AU$2/CONFIGURACAO!$C$6)*$M522))</f>
        <v>235</v>
      </c>
      <c r="AV522" s="76">
        <f t="shared" si="189"/>
        <v>4</v>
      </c>
      <c r="AW522" s="74">
        <f>IF(AR522="","",$AR522-(($AW$2/CONFIGURACAO!$C$6)*$M522))</f>
        <v>135</v>
      </c>
      <c r="AX522" s="72">
        <f t="shared" si="190"/>
        <v>5</v>
      </c>
      <c r="AZ522" s="39">
        <f t="shared" si="191"/>
        <v>4.5541830405979596E-2</v>
      </c>
      <c r="BA522" s="146">
        <f t="shared" si="192"/>
        <v>6.5</v>
      </c>
      <c r="BB522" s="146">
        <f t="shared" si="193"/>
        <v>793</v>
      </c>
      <c r="BC522" s="32">
        <f t="shared" si="194"/>
        <v>698</v>
      </c>
      <c r="BD522" s="148"/>
      <c r="BE522" s="40">
        <f t="shared" si="195"/>
        <v>0.10245901639344263</v>
      </c>
      <c r="BF522" s="40">
        <f t="shared" si="196"/>
        <v>6.7515432098765427E-2</v>
      </c>
      <c r="BG522" s="40">
        <f t="shared" si="197"/>
        <v>2.5693730729701953E-2</v>
      </c>
      <c r="BH522" s="40">
        <f t="shared" si="198"/>
        <v>0</v>
      </c>
      <c r="BI522" s="40">
        <f t="shared" si="199"/>
        <v>0</v>
      </c>
      <c r="BJ522" s="40">
        <f t="shared" si="200"/>
        <v>9.2421441774491686E-2</v>
      </c>
      <c r="BK522" s="40">
        <f t="shared" si="201"/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 s="4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1:134" s="32" customFormat="1" ht="17" thickBot="1" x14ac:dyDescent="0.25">
      <c r="A523" s="124" t="str">
        <f>CONFIGURACAO!$C$4</f>
        <v>AREA 21</v>
      </c>
      <c r="B523" s="125">
        <v>521</v>
      </c>
      <c r="C523" s="249" t="s">
        <v>304</v>
      </c>
      <c r="D523" s="126">
        <f t="shared" si="183"/>
        <v>18</v>
      </c>
      <c r="E523" s="250" t="s">
        <v>858</v>
      </c>
      <c r="F523" s="250">
        <v>0</v>
      </c>
      <c r="G523" s="250">
        <v>1</v>
      </c>
      <c r="H523" s="250">
        <v>1</v>
      </c>
      <c r="I523" s="250">
        <v>1</v>
      </c>
      <c r="J523" s="87"/>
      <c r="K523" s="94"/>
      <c r="L523" s="94"/>
      <c r="M523" s="154">
        <f t="shared" si="202"/>
        <v>3</v>
      </c>
      <c r="N523">
        <v>1</v>
      </c>
      <c r="O523">
        <v>1</v>
      </c>
      <c r="P523">
        <v>1.5</v>
      </c>
      <c r="Q523">
        <v>3.5</v>
      </c>
      <c r="R523">
        <v>0</v>
      </c>
      <c r="S523">
        <v>0</v>
      </c>
      <c r="T523">
        <v>0.75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 s="139">
        <f t="shared" si="186"/>
        <v>2</v>
      </c>
      <c r="AD523" s="140">
        <f t="shared" si="187"/>
        <v>3.5</v>
      </c>
      <c r="AE523" s="141">
        <f t="shared" si="184"/>
        <v>0</v>
      </c>
      <c r="AF523" s="263">
        <f t="shared" si="185"/>
        <v>0</v>
      </c>
      <c r="AG523" s="265">
        <f t="shared" si="203"/>
        <v>2</v>
      </c>
      <c r="AI523" s="37">
        <f>IFERROR(IF(M523&gt;0,(N523*CONFIGURACAO!$C$20)+(O523*CONFIGURACAO!$C$21)+(P523*CONFIGURACAO!$C$22)+(Q523*CONFIGURACAO!$C$23)+(R523*CONFIGURACAO!$C$24),""),"")</f>
        <v>410</v>
      </c>
      <c r="AJ523" s="38">
        <f>IF(S523=0,0,IF(CONFIGURACAO!$C$15="SIM",(IF(S523&gt;CONFIGURACAO!$C$16,CONFIGURACAO!$C$16*CONFIGURACAO!$C$25,S523*CONFIGURACAO!$C$25)),'PI AREA  P75'!S523*CONFIGURACAO!$C$25))</f>
        <v>0</v>
      </c>
      <c r="AK523" s="38">
        <f>IF(T523=0,0,IF(CONFIGURACAO!$C$17="SIM",(IF(T523&gt;CONFIGURACAO!$C$18,CONFIGURACAO!$C$18*CONFIGURACAO!$C$26,T523*CONFIGURACAO!$C$26)),'PI AREA  P75'!T523*CONFIGURACAO!$C$26))</f>
        <v>3.75</v>
      </c>
      <c r="AL523" s="38">
        <f>IFERROR(IF(M523&gt;0,(U523*CONFIGURACAO!$C$29)+(V523*CONFIGURACAO!$C$30),""),"")</f>
        <v>0</v>
      </c>
      <c r="AM523" s="38">
        <f>IF(W523=0,0,IF(CONFIGURACAO!$C$41="SIM",(IF(W523&gt;CONFIGURACAO!$C$41,CONFIGURACAO!$C$41*CONFIGURACAO!$C$31,W523*CONFIGURACAO!$C$31)),'PI AREA  P75'!W523*CONFIGURACAO!$C$31))</f>
        <v>0</v>
      </c>
      <c r="AN523" s="38">
        <f>IF(X523=0,0,IF(CONFIGURACAO!$C$39="SIM",(IF(X523&gt;CONFIGURACAO!$C$40,CONFIGURACAO!$C$40*CONFIGURACAO!$C$32,X523*CONFIGURACAO!$C$32)),'PI AREA  P75'!X523*CONFIGURACAO!$C$32))</f>
        <v>0</v>
      </c>
      <c r="AO523" s="38">
        <f>IFERROR(IF(M523&gt;0,(Y523*CONFIGURACAO!$C$33)+(Z523*CONFIGURACAO!$C$34)+(AA523*CONFIGURACAO!$C$35)+(AB523*CONFIGURACAO!$C$36),""),"")</f>
        <v>0</v>
      </c>
      <c r="AP523" s="38">
        <f>IF(AA523=0,0,IF(CONFIGURACAO!$C$46="SIM",(IF(AA523&gt;CONFIGURACAO!$C$47,CONFIGURACAO!$C$47*CONFIGURACAO!$C$35,AA523*CONFIGURACAO!$C$35)),'PI AREA  P75'!AA523*CONFIGURACAO!$C$35))</f>
        <v>0</v>
      </c>
      <c r="AQ523" s="38">
        <f>IF(AB523=0,0,IF(CONFIGURACAO!$C$44="SIM",(IF(AB523&gt;CONFIGURACAO!$C$45,CONFIGURACAO!$C$45*CONFIGURACAO!$C$36,AB523*CONFIGURACAO!$C$36)),'PI AREA  P75'!AB523*CONFIGURACAO!$C$36))</f>
        <v>0</v>
      </c>
      <c r="AR523" s="38">
        <f t="shared" si="204"/>
        <v>413.75</v>
      </c>
      <c r="AS523" s="68">
        <f>IF(AR523="","",$AR523-(($AS$2/CONFIGURACAO!$C$6)*$M523))</f>
        <v>188.75</v>
      </c>
      <c r="AT523" s="73">
        <f t="shared" si="188"/>
        <v>3</v>
      </c>
      <c r="AU523" s="75">
        <f>IF(AR523="","",$AR523-(($AU$2/CONFIGURACAO!$C$6)*$M523))</f>
        <v>38.75</v>
      </c>
      <c r="AV523" s="76">
        <f t="shared" si="189"/>
        <v>4</v>
      </c>
      <c r="AW523" s="74">
        <f>IF(AR523="","",$AR523-(($AW$2/CONFIGURACAO!$C$6)*$M523))</f>
        <v>-111.25</v>
      </c>
      <c r="AX523" s="72" t="str">
        <f t="shared" si="190"/>
        <v>NAO</v>
      </c>
      <c r="AZ523" s="39">
        <f t="shared" si="191"/>
        <v>3.8851406866956817E-2</v>
      </c>
      <c r="BA523" s="146">
        <f t="shared" si="192"/>
        <v>7.75</v>
      </c>
      <c r="BB523" s="146">
        <f t="shared" si="193"/>
        <v>747</v>
      </c>
      <c r="BC523" s="32">
        <f t="shared" si="194"/>
        <v>757</v>
      </c>
      <c r="BD523" s="148"/>
      <c r="BE523" s="40">
        <f t="shared" si="195"/>
        <v>3.7257824143070044E-2</v>
      </c>
      <c r="BF523" s="40">
        <f t="shared" si="196"/>
        <v>3.8580246913580245E-2</v>
      </c>
      <c r="BG523" s="40">
        <f t="shared" si="197"/>
        <v>3.8540596094552924E-2</v>
      </c>
      <c r="BH523" s="40">
        <f t="shared" si="198"/>
        <v>0.14147130153597412</v>
      </c>
      <c r="BI523" s="40">
        <f t="shared" si="199"/>
        <v>0</v>
      </c>
      <c r="BJ523" s="40">
        <f t="shared" si="200"/>
        <v>0</v>
      </c>
      <c r="BK523" s="40">
        <f t="shared" si="201"/>
        <v>0.1203852327447833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 s="42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1:134" s="32" customFormat="1" ht="17" thickBot="1" x14ac:dyDescent="0.25">
      <c r="A524" s="124" t="str">
        <f>CONFIGURACAO!$C$4</f>
        <v>AREA 21</v>
      </c>
      <c r="B524" s="125">
        <v>522</v>
      </c>
      <c r="C524" s="249" t="s">
        <v>305</v>
      </c>
      <c r="D524" s="126">
        <f t="shared" si="183"/>
        <v>1</v>
      </c>
      <c r="E524" s="250" t="s">
        <v>859</v>
      </c>
      <c r="F524" s="250">
        <v>1</v>
      </c>
      <c r="G524" s="250">
        <v>1</v>
      </c>
      <c r="H524" s="250">
        <v>1</v>
      </c>
      <c r="I524" s="250">
        <v>1</v>
      </c>
      <c r="J524" s="87"/>
      <c r="K524" s="94"/>
      <c r="L524" s="94"/>
      <c r="M524" s="154">
        <f t="shared" si="202"/>
        <v>4</v>
      </c>
      <c r="N524">
        <v>4.75</v>
      </c>
      <c r="O524">
        <v>6.5</v>
      </c>
      <c r="P524">
        <v>12</v>
      </c>
      <c r="Q524">
        <v>9.25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 s="139">
        <f t="shared" si="186"/>
        <v>11.25</v>
      </c>
      <c r="AD524" s="140">
        <f t="shared" si="187"/>
        <v>23.25</v>
      </c>
      <c r="AE524" s="141">
        <f t="shared" si="184"/>
        <v>0</v>
      </c>
      <c r="AF524" s="263">
        <f t="shared" si="185"/>
        <v>0</v>
      </c>
      <c r="AG524" s="265">
        <f t="shared" si="203"/>
        <v>11.25</v>
      </c>
      <c r="AI524" s="37">
        <f>IFERROR(IF(M524&gt;0,(N524*CONFIGURACAO!$C$20)+(O524*CONFIGURACAO!$C$21)+(P524*CONFIGURACAO!$C$22)+(Q524*CONFIGURACAO!$C$23)+(R524*CONFIGURACAO!$C$24),""),"")</f>
        <v>2085</v>
      </c>
      <c r="AJ524" s="38">
        <f>IF(S524=0,0,IF(CONFIGURACAO!$C$15="SIM",(IF(S524&gt;CONFIGURACAO!$C$16,CONFIGURACAO!$C$16*CONFIGURACAO!$C$25,S524*CONFIGURACAO!$C$25)),'PI AREA  P75'!S524*CONFIGURACAO!$C$25))</f>
        <v>0</v>
      </c>
      <c r="AK524" s="38">
        <f>IF(T524=0,0,IF(CONFIGURACAO!$C$17="SIM",(IF(T524&gt;CONFIGURACAO!$C$18,CONFIGURACAO!$C$18*CONFIGURACAO!$C$26,T524*CONFIGURACAO!$C$26)),'PI AREA  P75'!T524*CONFIGURACAO!$C$26))</f>
        <v>0</v>
      </c>
      <c r="AL524" s="38">
        <f>IFERROR(IF(M524&gt;0,(U524*CONFIGURACAO!$C$29)+(V524*CONFIGURACAO!$C$30),""),"")</f>
        <v>0</v>
      </c>
      <c r="AM524" s="38">
        <f>IF(W524=0,0,IF(CONFIGURACAO!$C$41="SIM",(IF(W524&gt;CONFIGURACAO!$C$41,CONFIGURACAO!$C$41*CONFIGURACAO!$C$31,W524*CONFIGURACAO!$C$31)),'PI AREA  P75'!W524*CONFIGURACAO!$C$31))</f>
        <v>0</v>
      </c>
      <c r="AN524" s="38">
        <f>IF(X524=0,0,IF(CONFIGURACAO!$C$39="SIM",(IF(X524&gt;CONFIGURACAO!$C$40,CONFIGURACAO!$C$40*CONFIGURACAO!$C$32,X524*CONFIGURACAO!$C$32)),'PI AREA  P75'!X524*CONFIGURACAO!$C$32))</f>
        <v>0</v>
      </c>
      <c r="AO524" s="38">
        <f>IFERROR(IF(M524&gt;0,(Y524*CONFIGURACAO!$C$33)+(Z524*CONFIGURACAO!$C$34)+(AA524*CONFIGURACAO!$C$35)+(AB524*CONFIGURACAO!$C$36),""),"")</f>
        <v>35</v>
      </c>
      <c r="AP524" s="38">
        <f>IF(AA524=0,0,IF(CONFIGURACAO!$C$46="SIM",(IF(AA524&gt;CONFIGURACAO!$C$47,CONFIGURACAO!$C$47*CONFIGURACAO!$C$35,AA524*CONFIGURACAO!$C$35)),'PI AREA  P75'!AA524*CONFIGURACAO!$C$35))</f>
        <v>25</v>
      </c>
      <c r="AQ524" s="38">
        <f>IF(AB524=0,0,IF(CONFIGURACAO!$C$44="SIM",(IF(AB524&gt;CONFIGURACAO!$C$45,CONFIGURACAO!$C$45*CONFIGURACAO!$C$36,AB524*CONFIGURACAO!$C$36)),'PI AREA  P75'!AB524*CONFIGURACAO!$C$36))</f>
        <v>10</v>
      </c>
      <c r="AR524" s="38">
        <f t="shared" si="204"/>
        <v>2155</v>
      </c>
      <c r="AS524" s="68">
        <f>IF(AR524="","",$AR524-(($AS$2/CONFIGURACAO!$C$6)*$M524))</f>
        <v>1855</v>
      </c>
      <c r="AT524" s="73">
        <f t="shared" si="188"/>
        <v>3</v>
      </c>
      <c r="AU524" s="75">
        <f>IF(AR524="","",$AR524-(($AU$2/CONFIGURACAO!$C$6)*$M524))</f>
        <v>1655</v>
      </c>
      <c r="AV524" s="76">
        <f t="shared" si="189"/>
        <v>4</v>
      </c>
      <c r="AW524" s="74">
        <f>IF(AR524="","",$AR524-(($AW$2/CONFIGURACAO!$C$6)*$M524))</f>
        <v>1455</v>
      </c>
      <c r="AX524" s="72">
        <f t="shared" si="190"/>
        <v>5</v>
      </c>
      <c r="AZ524" s="39">
        <f t="shared" si="191"/>
        <v>0.20235596809254852</v>
      </c>
      <c r="BA524" s="146">
        <f t="shared" si="192"/>
        <v>34.5</v>
      </c>
      <c r="BB524" s="146">
        <f t="shared" si="193"/>
        <v>107</v>
      </c>
      <c r="BC524" s="32">
        <f t="shared" si="194"/>
        <v>96</v>
      </c>
      <c r="BD524" s="148"/>
      <c r="BE524" s="40">
        <f t="shared" si="195"/>
        <v>0.17697466467958273</v>
      </c>
      <c r="BF524" s="40">
        <f t="shared" si="196"/>
        <v>0.25077160493827161</v>
      </c>
      <c r="BG524" s="40">
        <f t="shared" si="197"/>
        <v>0.3083247687564234</v>
      </c>
      <c r="BH524" s="40">
        <f t="shared" si="198"/>
        <v>0.37388843977364594</v>
      </c>
      <c r="BI524" s="40">
        <f t="shared" si="199"/>
        <v>0</v>
      </c>
      <c r="BJ524" s="40">
        <f t="shared" si="200"/>
        <v>0</v>
      </c>
      <c r="BK524" s="40">
        <f t="shared" si="201"/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</v>
      </c>
      <c r="BS524">
        <v>1</v>
      </c>
      <c r="BT524" s="42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1:134" s="32" customFormat="1" ht="17" thickBot="1" x14ac:dyDescent="0.25">
      <c r="A525" s="124" t="str">
        <f>CONFIGURACAO!$C$4</f>
        <v>AREA 21</v>
      </c>
      <c r="B525" s="125">
        <v>523</v>
      </c>
      <c r="C525" s="249" t="s">
        <v>305</v>
      </c>
      <c r="D525" s="126">
        <f t="shared" si="183"/>
        <v>2</v>
      </c>
      <c r="E525" s="250" t="s">
        <v>860</v>
      </c>
      <c r="F525" s="250">
        <v>0</v>
      </c>
      <c r="G525" s="250">
        <v>0</v>
      </c>
      <c r="H525" s="250">
        <v>1</v>
      </c>
      <c r="I525" s="250">
        <v>1</v>
      </c>
      <c r="J525" s="87"/>
      <c r="K525" s="94"/>
      <c r="L525" s="94"/>
      <c r="M525" s="154">
        <f t="shared" si="202"/>
        <v>2</v>
      </c>
      <c r="N525">
        <v>1.5</v>
      </c>
      <c r="O525">
        <v>0</v>
      </c>
      <c r="P525">
        <v>2.5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s="139">
        <f t="shared" si="186"/>
        <v>1.5</v>
      </c>
      <c r="AD525" s="140">
        <f t="shared" si="187"/>
        <v>4</v>
      </c>
      <c r="AE525" s="141">
        <f t="shared" si="184"/>
        <v>0</v>
      </c>
      <c r="AF525" s="263">
        <f t="shared" si="185"/>
        <v>0</v>
      </c>
      <c r="AG525" s="265">
        <f t="shared" si="203"/>
        <v>1.5</v>
      </c>
      <c r="AI525" s="37">
        <f>IFERROR(IF(M525&gt;0,(N525*CONFIGURACAO!$C$20)+(O525*CONFIGURACAO!$C$21)+(P525*CONFIGURACAO!$C$22)+(Q525*CONFIGURACAO!$C$23)+(R525*CONFIGURACAO!$C$24),""),"")</f>
        <v>300</v>
      </c>
      <c r="AJ525" s="38">
        <f>IF(S525=0,0,IF(CONFIGURACAO!$C$15="SIM",(IF(S525&gt;CONFIGURACAO!$C$16,CONFIGURACAO!$C$16*CONFIGURACAO!$C$25,S525*CONFIGURACAO!$C$25)),'PI AREA  P75'!S525*CONFIGURACAO!$C$25))</f>
        <v>0</v>
      </c>
      <c r="AK525" s="38">
        <f>IF(T525=0,0,IF(CONFIGURACAO!$C$17="SIM",(IF(T525&gt;CONFIGURACAO!$C$18,CONFIGURACAO!$C$18*CONFIGURACAO!$C$26,T525*CONFIGURACAO!$C$26)),'PI AREA  P75'!T525*CONFIGURACAO!$C$26))</f>
        <v>0</v>
      </c>
      <c r="AL525" s="38">
        <f>IFERROR(IF(M525&gt;0,(U525*CONFIGURACAO!$C$29)+(V525*CONFIGURACAO!$C$30),""),"")</f>
        <v>0</v>
      </c>
      <c r="AM525" s="38">
        <f>IF(W525=0,0,IF(CONFIGURACAO!$C$41="SIM",(IF(W525&gt;CONFIGURACAO!$C$41,CONFIGURACAO!$C$41*CONFIGURACAO!$C$31,W525*CONFIGURACAO!$C$31)),'PI AREA  P75'!W525*CONFIGURACAO!$C$31))</f>
        <v>0</v>
      </c>
      <c r="AN525" s="38">
        <f>IF(X525=0,0,IF(CONFIGURACAO!$C$39="SIM",(IF(X525&gt;CONFIGURACAO!$C$40,CONFIGURACAO!$C$40*CONFIGURACAO!$C$32,X525*CONFIGURACAO!$C$32)),'PI AREA  P75'!X525*CONFIGURACAO!$C$32))</f>
        <v>0</v>
      </c>
      <c r="AO525" s="38">
        <f>IFERROR(IF(M525&gt;0,(Y525*CONFIGURACAO!$C$33)+(Z525*CONFIGURACAO!$C$34)+(AA525*CONFIGURACAO!$C$35)+(AB525*CONFIGURACAO!$C$36),""),"")</f>
        <v>0</v>
      </c>
      <c r="AP525" s="38">
        <f>IF(AA525=0,0,IF(CONFIGURACAO!$C$46="SIM",(IF(AA525&gt;CONFIGURACAO!$C$47,CONFIGURACAO!$C$47*CONFIGURACAO!$C$35,AA525*CONFIGURACAO!$C$35)),'PI AREA  P75'!AA525*CONFIGURACAO!$C$35))</f>
        <v>0</v>
      </c>
      <c r="AQ525" s="38">
        <f>IF(AB525=0,0,IF(CONFIGURACAO!$C$44="SIM",(IF(AB525&gt;CONFIGURACAO!$C$45,CONFIGURACAO!$C$45*CONFIGURACAO!$C$36,AB525*CONFIGURACAO!$C$36)),'PI AREA  P75'!AB525*CONFIGURACAO!$C$36))</f>
        <v>0</v>
      </c>
      <c r="AR525" s="38">
        <f t="shared" si="204"/>
        <v>300</v>
      </c>
      <c r="AS525" s="68">
        <f>IF(AR525="","",$AR525-(($AS$2/CONFIGURACAO!$C$6)*$M525))</f>
        <v>150</v>
      </c>
      <c r="AT525" s="73">
        <f t="shared" si="188"/>
        <v>3</v>
      </c>
      <c r="AU525" s="75">
        <f>IF(AR525="","",$AR525-(($AU$2/CONFIGURACAO!$C$6)*$M525))</f>
        <v>50</v>
      </c>
      <c r="AV525" s="76">
        <f t="shared" si="189"/>
        <v>4</v>
      </c>
      <c r="AW525" s="74">
        <f>IF(AR525="","",$AR525-(($AW$2/CONFIGURACAO!$C$6)*$M525))</f>
        <v>-50</v>
      </c>
      <c r="AX525" s="72" t="str">
        <f t="shared" si="190"/>
        <v>NAO</v>
      </c>
      <c r="AZ525" s="39">
        <f t="shared" si="191"/>
        <v>2.8170204374832739E-2</v>
      </c>
      <c r="BA525" s="146">
        <f t="shared" si="192"/>
        <v>4</v>
      </c>
      <c r="BB525" s="146">
        <f t="shared" si="193"/>
        <v>900</v>
      </c>
      <c r="BC525" s="32">
        <f t="shared" si="194"/>
        <v>835</v>
      </c>
      <c r="BD525" s="148"/>
      <c r="BE525" s="40">
        <f t="shared" si="195"/>
        <v>5.5886736214605069E-2</v>
      </c>
      <c r="BF525" s="40">
        <f t="shared" si="196"/>
        <v>0</v>
      </c>
      <c r="BG525" s="40">
        <f t="shared" si="197"/>
        <v>6.4234326824254881E-2</v>
      </c>
      <c r="BH525" s="40">
        <f t="shared" si="198"/>
        <v>0</v>
      </c>
      <c r="BI525" s="40">
        <f t="shared" si="199"/>
        <v>0</v>
      </c>
      <c r="BJ525" s="40">
        <f t="shared" si="200"/>
        <v>0</v>
      </c>
      <c r="BK525" s="40">
        <f t="shared" si="201"/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 s="42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1:134" s="32" customFormat="1" ht="17" thickBot="1" x14ac:dyDescent="0.25">
      <c r="A526" s="124" t="str">
        <f>CONFIGURACAO!$C$4</f>
        <v>AREA 21</v>
      </c>
      <c r="B526" s="125">
        <v>524</v>
      </c>
      <c r="C526" s="249" t="s">
        <v>305</v>
      </c>
      <c r="D526" s="126">
        <f t="shared" si="183"/>
        <v>3</v>
      </c>
      <c r="E526" s="250" t="s">
        <v>861</v>
      </c>
      <c r="F526" s="250">
        <v>1</v>
      </c>
      <c r="G526" s="250">
        <v>1</v>
      </c>
      <c r="H526" s="250">
        <v>1</v>
      </c>
      <c r="I526" s="250">
        <v>1</v>
      </c>
      <c r="J526" s="87"/>
      <c r="K526" s="94"/>
      <c r="L526" s="94"/>
      <c r="M526" s="154">
        <f t="shared" si="202"/>
        <v>4</v>
      </c>
      <c r="N526">
        <v>0</v>
      </c>
      <c r="O526">
        <v>1.75</v>
      </c>
      <c r="P526">
        <v>6.25</v>
      </c>
      <c r="Q526">
        <v>1</v>
      </c>
      <c r="R526">
        <v>1.75</v>
      </c>
      <c r="S526">
        <v>0.75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 s="139">
        <f t="shared" si="186"/>
        <v>1.75</v>
      </c>
      <c r="AD526" s="140">
        <f t="shared" si="187"/>
        <v>8</v>
      </c>
      <c r="AE526" s="141">
        <f t="shared" si="184"/>
        <v>0</v>
      </c>
      <c r="AF526" s="263">
        <f t="shared" si="185"/>
        <v>0</v>
      </c>
      <c r="AG526" s="265">
        <f t="shared" si="203"/>
        <v>1.75</v>
      </c>
      <c r="AI526" s="37">
        <f>IFERROR(IF(M526&gt;0,(N526*CONFIGURACAO!$C$20)+(O526*CONFIGURACAO!$C$21)+(P526*CONFIGURACAO!$C$22)+(Q526*CONFIGURACAO!$C$23)+(R526*CONFIGURACAO!$C$24),""),"")</f>
        <v>590</v>
      </c>
      <c r="AJ526" s="38">
        <f>IF(S526=0,0,IF(CONFIGURACAO!$C$15="SIM",(IF(S526&gt;CONFIGURACAO!$C$16,CONFIGURACAO!$C$16*CONFIGURACAO!$C$25,S526*CONFIGURACAO!$C$25)),'PI AREA  P75'!S526*CONFIGURACAO!$C$25))</f>
        <v>7.5</v>
      </c>
      <c r="AK526" s="38">
        <f>IF(T526=0,0,IF(CONFIGURACAO!$C$17="SIM",(IF(T526&gt;CONFIGURACAO!$C$18,CONFIGURACAO!$C$18*CONFIGURACAO!$C$26,T526*CONFIGURACAO!$C$26)),'PI AREA  P75'!T526*CONFIGURACAO!$C$26))</f>
        <v>0</v>
      </c>
      <c r="AL526" s="38">
        <f>IFERROR(IF(M526&gt;0,(U526*CONFIGURACAO!$C$29)+(V526*CONFIGURACAO!$C$30),""),"")</f>
        <v>0</v>
      </c>
      <c r="AM526" s="38">
        <f>IF(W526=0,0,IF(CONFIGURACAO!$C$41="SIM",(IF(W526&gt;CONFIGURACAO!$C$41,CONFIGURACAO!$C$41*CONFIGURACAO!$C$31,W526*CONFIGURACAO!$C$31)),'PI AREA  P75'!W526*CONFIGURACAO!$C$31))</f>
        <v>0</v>
      </c>
      <c r="AN526" s="38">
        <f>IF(X526=0,0,IF(CONFIGURACAO!$C$39="SIM",(IF(X526&gt;CONFIGURACAO!$C$40,CONFIGURACAO!$C$40*CONFIGURACAO!$C$32,X526*CONFIGURACAO!$C$32)),'PI AREA  P75'!X526*CONFIGURACAO!$C$32))</f>
        <v>0</v>
      </c>
      <c r="AO526" s="38">
        <f>IFERROR(IF(M526&gt;0,(Y526*CONFIGURACAO!$C$33)+(Z526*CONFIGURACAO!$C$34)+(AA526*CONFIGURACAO!$C$35)+(AB526*CONFIGURACAO!$C$36),""),"")</f>
        <v>0</v>
      </c>
      <c r="AP526" s="38">
        <f>IF(AA526=0,0,IF(CONFIGURACAO!$C$46="SIM",(IF(AA526&gt;CONFIGURACAO!$C$47,CONFIGURACAO!$C$47*CONFIGURACAO!$C$35,AA526*CONFIGURACAO!$C$35)),'PI AREA  P75'!AA526*CONFIGURACAO!$C$35))</f>
        <v>0</v>
      </c>
      <c r="AQ526" s="38">
        <f>IF(AB526=0,0,IF(CONFIGURACAO!$C$44="SIM",(IF(AB526&gt;CONFIGURACAO!$C$45,CONFIGURACAO!$C$45*CONFIGURACAO!$C$36,AB526*CONFIGURACAO!$C$36)),'PI AREA  P75'!AB526*CONFIGURACAO!$C$36))</f>
        <v>0</v>
      </c>
      <c r="AR526" s="38">
        <f t="shared" si="204"/>
        <v>597.5</v>
      </c>
      <c r="AS526" s="68">
        <f>IF(AR526="","",$AR526-(($AS$2/CONFIGURACAO!$C$6)*$M526))</f>
        <v>297.5</v>
      </c>
      <c r="AT526" s="73">
        <f t="shared" si="188"/>
        <v>3</v>
      </c>
      <c r="AU526" s="75">
        <f>IF(AR526="","",$AR526-(($AU$2/CONFIGURACAO!$C$6)*$M526))</f>
        <v>97.5</v>
      </c>
      <c r="AV526" s="76">
        <f t="shared" si="189"/>
        <v>4</v>
      </c>
      <c r="AW526" s="74">
        <f>IF(AR526="","",$AR526-(($AW$2/CONFIGURACAO!$C$6)*$M526))</f>
        <v>-102.5</v>
      </c>
      <c r="AX526" s="72" t="str">
        <f t="shared" si="190"/>
        <v>NAO</v>
      </c>
      <c r="AZ526" s="39">
        <f t="shared" si="191"/>
        <v>5.6105657046541871E-2</v>
      </c>
      <c r="BA526" s="146">
        <f t="shared" si="192"/>
        <v>11.5</v>
      </c>
      <c r="BB526" s="146">
        <f t="shared" si="193"/>
        <v>608</v>
      </c>
      <c r="BC526" s="32">
        <f t="shared" si="194"/>
        <v>629</v>
      </c>
      <c r="BD526" s="148"/>
      <c r="BE526" s="40">
        <f t="shared" si="195"/>
        <v>0</v>
      </c>
      <c r="BF526" s="40">
        <f t="shared" si="196"/>
        <v>6.7515432098765427E-2</v>
      </c>
      <c r="BG526" s="40">
        <f t="shared" si="197"/>
        <v>0.16058581706063721</v>
      </c>
      <c r="BH526" s="40">
        <f t="shared" si="198"/>
        <v>4.042037186742118E-2</v>
      </c>
      <c r="BI526" s="40">
        <f t="shared" si="199"/>
        <v>0.18656716417910446</v>
      </c>
      <c r="BJ526" s="40">
        <f t="shared" si="200"/>
        <v>6.9316081330868765E-2</v>
      </c>
      <c r="BK526" s="40">
        <f t="shared" si="201"/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 s="42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1:134" s="32" customFormat="1" ht="17" thickBot="1" x14ac:dyDescent="0.25">
      <c r="A527" s="124" t="str">
        <f>CONFIGURACAO!$C$4</f>
        <v>AREA 21</v>
      </c>
      <c r="B527" s="125">
        <v>525</v>
      </c>
      <c r="C527" s="249" t="s">
        <v>305</v>
      </c>
      <c r="D527" s="126">
        <f t="shared" si="183"/>
        <v>4</v>
      </c>
      <c r="E527" s="250" t="s">
        <v>862</v>
      </c>
      <c r="F527" s="250">
        <v>1</v>
      </c>
      <c r="G527" s="250">
        <v>1</v>
      </c>
      <c r="H527" s="250">
        <v>1</v>
      </c>
      <c r="I527" s="250">
        <v>1</v>
      </c>
      <c r="J527" s="87"/>
      <c r="K527" s="94"/>
      <c r="L527" s="94"/>
      <c r="M527" s="154">
        <f t="shared" si="202"/>
        <v>4</v>
      </c>
      <c r="N527">
        <v>0</v>
      </c>
      <c r="O527">
        <v>1</v>
      </c>
      <c r="P527">
        <v>3.75</v>
      </c>
      <c r="Q527">
        <v>11.5</v>
      </c>
      <c r="R527">
        <v>0</v>
      </c>
      <c r="S527">
        <v>0</v>
      </c>
      <c r="T527">
        <v>1</v>
      </c>
      <c r="U527">
        <v>0</v>
      </c>
      <c r="V527">
        <v>2</v>
      </c>
      <c r="W527">
        <v>0</v>
      </c>
      <c r="X527">
        <v>0</v>
      </c>
      <c r="Y527">
        <v>0</v>
      </c>
      <c r="Z527">
        <v>2</v>
      </c>
      <c r="AA527">
        <v>0</v>
      </c>
      <c r="AB527">
        <v>2</v>
      </c>
      <c r="AC527" s="139">
        <f t="shared" si="186"/>
        <v>1</v>
      </c>
      <c r="AD527" s="140">
        <f t="shared" si="187"/>
        <v>4.75</v>
      </c>
      <c r="AE527" s="141">
        <f t="shared" si="184"/>
        <v>2</v>
      </c>
      <c r="AF527" s="263">
        <f t="shared" si="185"/>
        <v>2</v>
      </c>
      <c r="AG527" s="265">
        <f t="shared" si="203"/>
        <v>5</v>
      </c>
      <c r="AI527" s="37">
        <f>IFERROR(IF(M527&gt;0,(N527*CONFIGURACAO!$C$20)+(O527*CONFIGURACAO!$C$21)+(P527*CONFIGURACAO!$C$22)+(Q527*CONFIGURACAO!$C$23)+(R527*CONFIGURACAO!$C$24),""),"")</f>
        <v>765</v>
      </c>
      <c r="AJ527" s="38">
        <f>IF(S527=0,0,IF(CONFIGURACAO!$C$15="SIM",(IF(S527&gt;CONFIGURACAO!$C$16,CONFIGURACAO!$C$16*CONFIGURACAO!$C$25,S527*CONFIGURACAO!$C$25)),'PI AREA  P75'!S527*CONFIGURACAO!$C$25))</f>
        <v>0</v>
      </c>
      <c r="AK527" s="38">
        <f>IF(T527=0,0,IF(CONFIGURACAO!$C$17="SIM",(IF(T527&gt;CONFIGURACAO!$C$18,CONFIGURACAO!$C$18*CONFIGURACAO!$C$26,T527*CONFIGURACAO!$C$26)),'PI AREA  P75'!T527*CONFIGURACAO!$C$26))</f>
        <v>5</v>
      </c>
      <c r="AL527" s="38">
        <f>IFERROR(IF(M527&gt;0,(U527*CONFIGURACAO!$C$29)+(V527*CONFIGURACAO!$C$30),""),"")</f>
        <v>200</v>
      </c>
      <c r="AM527" s="38">
        <f>IF(W527=0,0,IF(CONFIGURACAO!$C$41="SIM",(IF(W527&gt;CONFIGURACAO!$C$41,CONFIGURACAO!$C$41*CONFIGURACAO!$C$31,W527*CONFIGURACAO!$C$31)),'PI AREA  P75'!W527*CONFIGURACAO!$C$31))</f>
        <v>0</v>
      </c>
      <c r="AN527" s="38">
        <f>IF(X527=0,0,IF(CONFIGURACAO!$C$39="SIM",(IF(X527&gt;CONFIGURACAO!$C$40,CONFIGURACAO!$C$40*CONFIGURACAO!$C$32,X527*CONFIGURACAO!$C$32)),'PI AREA  P75'!X527*CONFIGURACAO!$C$32))</f>
        <v>0</v>
      </c>
      <c r="AO527" s="38">
        <f>IFERROR(IF(M527&gt;0,(Y527*CONFIGURACAO!$C$33)+(Z527*CONFIGURACAO!$C$34)+(AA527*CONFIGURACAO!$C$35)+(AB527*CONFIGURACAO!$C$36),""),"")</f>
        <v>120</v>
      </c>
      <c r="AP527" s="38">
        <f>IF(AA527=0,0,IF(CONFIGURACAO!$C$46="SIM",(IF(AA527&gt;CONFIGURACAO!$C$47,CONFIGURACAO!$C$47*CONFIGURACAO!$C$35,AA527*CONFIGURACAO!$C$35)),'PI AREA  P75'!AA527*CONFIGURACAO!$C$35))</f>
        <v>0</v>
      </c>
      <c r="AQ527" s="38">
        <f>IF(AB527=0,0,IF(CONFIGURACAO!$C$44="SIM",(IF(AB527&gt;CONFIGURACAO!$C$45,CONFIGURACAO!$C$45*CONFIGURACAO!$C$36,AB527*CONFIGURACAO!$C$36)),'PI AREA  P75'!AB527*CONFIGURACAO!$C$36))</f>
        <v>20</v>
      </c>
      <c r="AR527" s="38">
        <f t="shared" si="204"/>
        <v>1110</v>
      </c>
      <c r="AS527" s="68">
        <f>IF(AR527="","",$AR527-(($AS$2/CONFIGURACAO!$C$6)*$M527))</f>
        <v>810</v>
      </c>
      <c r="AT527" s="73">
        <f t="shared" si="188"/>
        <v>3</v>
      </c>
      <c r="AU527" s="75">
        <f>IF(AR527="","",$AR527-(($AU$2/CONFIGURACAO!$C$6)*$M527))</f>
        <v>610</v>
      </c>
      <c r="AV527" s="76">
        <f t="shared" si="189"/>
        <v>4</v>
      </c>
      <c r="AW527" s="74">
        <f>IF(AR527="","",$AR527-(($AW$2/CONFIGURACAO!$C$6)*$M527))</f>
        <v>410</v>
      </c>
      <c r="AX527" s="72">
        <f t="shared" si="190"/>
        <v>5</v>
      </c>
      <c r="AZ527" s="39">
        <f t="shared" si="191"/>
        <v>0.10422975618688114</v>
      </c>
      <c r="BA527" s="146">
        <f t="shared" si="192"/>
        <v>23.25</v>
      </c>
      <c r="BB527" s="146">
        <f t="shared" si="193"/>
        <v>255</v>
      </c>
      <c r="BC527" s="32">
        <f t="shared" si="194"/>
        <v>340</v>
      </c>
      <c r="BD527" s="148"/>
      <c r="BE527" s="40">
        <f t="shared" si="195"/>
        <v>0</v>
      </c>
      <c r="BF527" s="40">
        <f t="shared" si="196"/>
        <v>3.8580246913580245E-2</v>
      </c>
      <c r="BG527" s="40">
        <f t="shared" si="197"/>
        <v>9.6351490236382328E-2</v>
      </c>
      <c r="BH527" s="40">
        <f t="shared" si="198"/>
        <v>0.46483427647534359</v>
      </c>
      <c r="BI527" s="40">
        <f t="shared" si="199"/>
        <v>0</v>
      </c>
      <c r="BJ527" s="40">
        <f t="shared" si="200"/>
        <v>0</v>
      </c>
      <c r="BK527" s="40">
        <f t="shared" si="201"/>
        <v>0.16051364365971107</v>
      </c>
      <c r="BL527">
        <v>0</v>
      </c>
      <c r="BM527">
        <v>2</v>
      </c>
      <c r="BN527">
        <v>0</v>
      </c>
      <c r="BO527">
        <v>0</v>
      </c>
      <c r="BP527">
        <v>0</v>
      </c>
      <c r="BQ527">
        <v>2</v>
      </c>
      <c r="BR527">
        <v>0</v>
      </c>
      <c r="BS527">
        <v>2</v>
      </c>
      <c r="BT527" s="42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1:134" s="32" customFormat="1" ht="17" thickBot="1" x14ac:dyDescent="0.25">
      <c r="A528" s="124" t="str">
        <f>CONFIGURACAO!$C$4</f>
        <v>AREA 21</v>
      </c>
      <c r="B528" s="125">
        <v>526</v>
      </c>
      <c r="C528" s="249" t="s">
        <v>305</v>
      </c>
      <c r="D528" s="126">
        <f t="shared" si="183"/>
        <v>5</v>
      </c>
      <c r="E528" s="250" t="s">
        <v>863</v>
      </c>
      <c r="F528" s="250">
        <v>1</v>
      </c>
      <c r="G528" s="250">
        <v>1</v>
      </c>
      <c r="H528" s="250">
        <v>1</v>
      </c>
      <c r="I528" s="250">
        <v>1</v>
      </c>
      <c r="J528" s="87"/>
      <c r="K528" s="94"/>
      <c r="L528" s="94"/>
      <c r="M528" s="154">
        <f t="shared" si="202"/>
        <v>4</v>
      </c>
      <c r="N528">
        <v>1.5</v>
      </c>
      <c r="O528">
        <v>4.5</v>
      </c>
      <c r="P528">
        <v>8.75</v>
      </c>
      <c r="Q528">
        <v>11.5</v>
      </c>
      <c r="R528">
        <v>5.25</v>
      </c>
      <c r="S528">
        <v>2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 s="139">
        <f t="shared" si="186"/>
        <v>6</v>
      </c>
      <c r="AD528" s="140">
        <f t="shared" si="187"/>
        <v>14.75</v>
      </c>
      <c r="AE528" s="141">
        <f t="shared" si="184"/>
        <v>0</v>
      </c>
      <c r="AF528" s="263">
        <f t="shared" si="185"/>
        <v>0</v>
      </c>
      <c r="AG528" s="265">
        <f t="shared" si="203"/>
        <v>6</v>
      </c>
      <c r="AI528" s="37">
        <f>IFERROR(IF(M528&gt;0,(N528*CONFIGURACAO!$C$20)+(O528*CONFIGURACAO!$C$21)+(P528*CONFIGURACAO!$C$22)+(Q528*CONFIGURACAO!$C$23)+(R528*CONFIGURACAO!$C$24),""),"")</f>
        <v>1600</v>
      </c>
      <c r="AJ528" s="38">
        <f>IF(S528=0,0,IF(CONFIGURACAO!$C$15="SIM",(IF(S528&gt;CONFIGURACAO!$C$16,CONFIGURACAO!$C$16*CONFIGURACAO!$C$25,S528*CONFIGURACAO!$C$25)),'PI AREA  P75'!S528*CONFIGURACAO!$C$25))</f>
        <v>20</v>
      </c>
      <c r="AK528" s="38">
        <f>IF(T528=0,0,IF(CONFIGURACAO!$C$17="SIM",(IF(T528&gt;CONFIGURACAO!$C$18,CONFIGURACAO!$C$18*CONFIGURACAO!$C$26,T528*CONFIGURACAO!$C$26)),'PI AREA  P75'!T528*CONFIGURACAO!$C$26))</f>
        <v>0</v>
      </c>
      <c r="AL528" s="38">
        <f>IFERROR(IF(M528&gt;0,(U528*CONFIGURACAO!$C$29)+(V528*CONFIGURACAO!$C$30),""),"")</f>
        <v>0</v>
      </c>
      <c r="AM528" s="38">
        <f>IF(W528=0,0,IF(CONFIGURACAO!$C$41="SIM",(IF(W528&gt;CONFIGURACAO!$C$41,CONFIGURACAO!$C$41*CONFIGURACAO!$C$31,W528*CONFIGURACAO!$C$31)),'PI AREA  P75'!W528*CONFIGURACAO!$C$31))</f>
        <v>0</v>
      </c>
      <c r="AN528" s="38">
        <f>IF(X528=0,0,IF(CONFIGURACAO!$C$39="SIM",(IF(X528&gt;CONFIGURACAO!$C$40,CONFIGURACAO!$C$40*CONFIGURACAO!$C$32,X528*CONFIGURACAO!$C$32)),'PI AREA  P75'!X528*CONFIGURACAO!$C$32))</f>
        <v>0</v>
      </c>
      <c r="AO528" s="38">
        <f>IFERROR(IF(M528&gt;0,(Y528*CONFIGURACAO!$C$33)+(Z528*CONFIGURACAO!$C$34)+(AA528*CONFIGURACAO!$C$35)+(AB528*CONFIGURACAO!$C$36),""),"")</f>
        <v>10</v>
      </c>
      <c r="AP528" s="38">
        <f>IF(AA528=0,0,IF(CONFIGURACAO!$C$46="SIM",(IF(AA528&gt;CONFIGURACAO!$C$47,CONFIGURACAO!$C$47*CONFIGURACAO!$C$35,AA528*CONFIGURACAO!$C$35)),'PI AREA  P75'!AA528*CONFIGURACAO!$C$35))</f>
        <v>0</v>
      </c>
      <c r="AQ528" s="38">
        <f>IF(AB528=0,0,IF(CONFIGURACAO!$C$44="SIM",(IF(AB528&gt;CONFIGURACAO!$C$45,CONFIGURACAO!$C$45*CONFIGURACAO!$C$36,AB528*CONFIGURACAO!$C$36)),'PI AREA  P75'!AB528*CONFIGURACAO!$C$36))</f>
        <v>10</v>
      </c>
      <c r="AR528" s="38">
        <f t="shared" si="204"/>
        <v>1640</v>
      </c>
      <c r="AS528" s="68">
        <f>IF(AR528="","",$AR528-(($AS$2/CONFIGURACAO!$C$6)*$M528))</f>
        <v>1340</v>
      </c>
      <c r="AT528" s="73">
        <f t="shared" si="188"/>
        <v>3</v>
      </c>
      <c r="AU528" s="75">
        <f>IF(AR528="","",$AR528-(($AU$2/CONFIGURACAO!$C$6)*$M528))</f>
        <v>1140</v>
      </c>
      <c r="AV528" s="76">
        <f t="shared" si="189"/>
        <v>4</v>
      </c>
      <c r="AW528" s="74">
        <f>IF(AR528="","",$AR528-(($AW$2/CONFIGURACAO!$C$6)*$M528))</f>
        <v>940</v>
      </c>
      <c r="AX528" s="72">
        <f t="shared" si="190"/>
        <v>5</v>
      </c>
      <c r="AZ528" s="39">
        <f t="shared" si="191"/>
        <v>0.15399711724908566</v>
      </c>
      <c r="BA528" s="146">
        <f t="shared" si="192"/>
        <v>34.5</v>
      </c>
      <c r="BB528" s="146">
        <f t="shared" si="193"/>
        <v>107</v>
      </c>
      <c r="BC528" s="32">
        <f t="shared" si="194"/>
        <v>175</v>
      </c>
      <c r="BD528" s="148"/>
      <c r="BE528" s="40">
        <f t="shared" si="195"/>
        <v>5.5886736214605069E-2</v>
      </c>
      <c r="BF528" s="40">
        <f t="shared" si="196"/>
        <v>0.1736111111111111</v>
      </c>
      <c r="BG528" s="40">
        <f t="shared" si="197"/>
        <v>0.22482014388489208</v>
      </c>
      <c r="BH528" s="40">
        <f t="shared" si="198"/>
        <v>0.46483427647534359</v>
      </c>
      <c r="BI528" s="40">
        <f t="shared" si="199"/>
        <v>0.55970149253731338</v>
      </c>
      <c r="BJ528" s="40">
        <f t="shared" si="200"/>
        <v>0.18484288354898337</v>
      </c>
      <c r="BK528" s="40">
        <f t="shared" si="201"/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 s="42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1:134" s="32" customFormat="1" ht="17" thickBot="1" x14ac:dyDescent="0.25">
      <c r="A529" s="124" t="str">
        <f>CONFIGURACAO!$C$4</f>
        <v>AREA 21</v>
      </c>
      <c r="B529" s="125">
        <v>527</v>
      </c>
      <c r="C529" s="249" t="s">
        <v>305</v>
      </c>
      <c r="D529" s="126">
        <f t="shared" si="183"/>
        <v>6</v>
      </c>
      <c r="E529" s="250" t="s">
        <v>864</v>
      </c>
      <c r="F529" s="250">
        <v>1</v>
      </c>
      <c r="G529" s="250">
        <v>1</v>
      </c>
      <c r="H529" s="250">
        <v>1</v>
      </c>
      <c r="I529" s="250">
        <v>1</v>
      </c>
      <c r="J529" s="87"/>
      <c r="K529" s="94"/>
      <c r="L529" s="94"/>
      <c r="M529" s="154">
        <f t="shared" si="202"/>
        <v>4</v>
      </c>
      <c r="N529">
        <v>4</v>
      </c>
      <c r="O529">
        <v>1</v>
      </c>
      <c r="P529">
        <v>2</v>
      </c>
      <c r="Q529">
        <v>1</v>
      </c>
      <c r="R529">
        <v>0.75</v>
      </c>
      <c r="S529">
        <v>0</v>
      </c>
      <c r="T529">
        <v>0.75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 s="139">
        <f t="shared" si="186"/>
        <v>5</v>
      </c>
      <c r="AD529" s="140">
        <f t="shared" si="187"/>
        <v>7</v>
      </c>
      <c r="AE529" s="141">
        <f t="shared" si="184"/>
        <v>0</v>
      </c>
      <c r="AF529" s="263">
        <f t="shared" si="185"/>
        <v>0</v>
      </c>
      <c r="AG529" s="265">
        <f t="shared" si="203"/>
        <v>5</v>
      </c>
      <c r="AI529" s="37">
        <f>IFERROR(IF(M529&gt;0,(N529*CONFIGURACAO!$C$20)+(O529*CONFIGURACAO!$C$21)+(P529*CONFIGURACAO!$C$22)+(Q529*CONFIGURACAO!$C$23)+(R529*CONFIGURACAO!$C$24),""),"")</f>
        <v>655</v>
      </c>
      <c r="AJ529" s="38">
        <f>IF(S529=0,0,IF(CONFIGURACAO!$C$15="SIM",(IF(S529&gt;CONFIGURACAO!$C$16,CONFIGURACAO!$C$16*CONFIGURACAO!$C$25,S529*CONFIGURACAO!$C$25)),'PI AREA  P75'!S529*CONFIGURACAO!$C$25))</f>
        <v>0</v>
      </c>
      <c r="AK529" s="38">
        <f>IF(T529=0,0,IF(CONFIGURACAO!$C$17="SIM",(IF(T529&gt;CONFIGURACAO!$C$18,CONFIGURACAO!$C$18*CONFIGURACAO!$C$26,T529*CONFIGURACAO!$C$26)),'PI AREA  P75'!T529*CONFIGURACAO!$C$26))</f>
        <v>3.75</v>
      </c>
      <c r="AL529" s="38">
        <f>IFERROR(IF(M529&gt;0,(U529*CONFIGURACAO!$C$29)+(V529*CONFIGURACAO!$C$30),""),"")</f>
        <v>0</v>
      </c>
      <c r="AM529" s="38">
        <f>IF(W529=0,0,IF(CONFIGURACAO!$C$41="SIM",(IF(W529&gt;CONFIGURACAO!$C$41,CONFIGURACAO!$C$41*CONFIGURACAO!$C$31,W529*CONFIGURACAO!$C$31)),'PI AREA  P75'!W529*CONFIGURACAO!$C$31))</f>
        <v>0</v>
      </c>
      <c r="AN529" s="38">
        <f>IF(X529=0,0,IF(CONFIGURACAO!$C$39="SIM",(IF(X529&gt;CONFIGURACAO!$C$40,CONFIGURACAO!$C$40*CONFIGURACAO!$C$32,X529*CONFIGURACAO!$C$32)),'PI AREA  P75'!X529*CONFIGURACAO!$C$32))</f>
        <v>0</v>
      </c>
      <c r="AO529" s="38">
        <f>IFERROR(IF(M529&gt;0,(Y529*CONFIGURACAO!$C$33)+(Z529*CONFIGURACAO!$C$34)+(AA529*CONFIGURACAO!$C$35)+(AB529*CONFIGURACAO!$C$36),""),"")</f>
        <v>25</v>
      </c>
      <c r="AP529" s="38">
        <f>IF(AA529=0,0,IF(CONFIGURACAO!$C$46="SIM",(IF(AA529&gt;CONFIGURACAO!$C$47,CONFIGURACAO!$C$47*CONFIGURACAO!$C$35,AA529*CONFIGURACAO!$C$35)),'PI AREA  P75'!AA529*CONFIGURACAO!$C$35))</f>
        <v>25</v>
      </c>
      <c r="AQ529" s="38">
        <f>IF(AB529=0,0,IF(CONFIGURACAO!$C$44="SIM",(IF(AB529&gt;CONFIGURACAO!$C$45,CONFIGURACAO!$C$45*CONFIGURACAO!$C$36,AB529*CONFIGURACAO!$C$36)),'PI AREA  P75'!AB529*CONFIGURACAO!$C$36))</f>
        <v>0</v>
      </c>
      <c r="AR529" s="38">
        <f t="shared" si="204"/>
        <v>708.75</v>
      </c>
      <c r="AS529" s="68">
        <f>IF(AR529="","",$AR529-(($AS$2/CONFIGURACAO!$C$6)*$M529))</f>
        <v>408.75</v>
      </c>
      <c r="AT529" s="73">
        <f t="shared" si="188"/>
        <v>3</v>
      </c>
      <c r="AU529" s="75">
        <f>IF(AR529="","",$AR529-(($AU$2/CONFIGURACAO!$C$6)*$M529))</f>
        <v>208.75</v>
      </c>
      <c r="AV529" s="76">
        <f t="shared" si="189"/>
        <v>4</v>
      </c>
      <c r="AW529" s="74">
        <f>IF(AR529="","",$AR529-(($AW$2/CONFIGURACAO!$C$6)*$M529))</f>
        <v>8.75</v>
      </c>
      <c r="AX529" s="72">
        <f t="shared" si="190"/>
        <v>5</v>
      </c>
      <c r="AZ529" s="39">
        <f t="shared" si="191"/>
        <v>6.6552107835542343E-2</v>
      </c>
      <c r="BA529" s="146">
        <f t="shared" si="192"/>
        <v>10.5</v>
      </c>
      <c r="BB529" s="146">
        <f t="shared" si="193"/>
        <v>647</v>
      </c>
      <c r="BC529" s="32">
        <f t="shared" si="194"/>
        <v>563</v>
      </c>
      <c r="BD529" s="148"/>
      <c r="BE529" s="40">
        <f t="shared" si="195"/>
        <v>0.14903129657228018</v>
      </c>
      <c r="BF529" s="40">
        <f t="shared" si="196"/>
        <v>3.8580246913580245E-2</v>
      </c>
      <c r="BG529" s="40">
        <f t="shared" si="197"/>
        <v>5.1387461459403906E-2</v>
      </c>
      <c r="BH529" s="40">
        <f t="shared" si="198"/>
        <v>4.042037186742118E-2</v>
      </c>
      <c r="BI529" s="40">
        <f t="shared" si="199"/>
        <v>7.9957356076759065E-2</v>
      </c>
      <c r="BJ529" s="40">
        <f t="shared" si="200"/>
        <v>0</v>
      </c>
      <c r="BK529" s="40">
        <f t="shared" si="201"/>
        <v>0.1203852327447833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</v>
      </c>
      <c r="BS529">
        <v>0</v>
      </c>
      <c r="BT529" s="42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1:134" s="32" customFormat="1" ht="17" thickBot="1" x14ac:dyDescent="0.25">
      <c r="A530" s="124" t="str">
        <f>CONFIGURACAO!$C$4</f>
        <v>AREA 21</v>
      </c>
      <c r="B530" s="125">
        <v>528</v>
      </c>
      <c r="C530" s="249" t="s">
        <v>305</v>
      </c>
      <c r="D530" s="126">
        <f t="shared" si="183"/>
        <v>7</v>
      </c>
      <c r="E530" s="250" t="s">
        <v>865</v>
      </c>
      <c r="F530" s="250">
        <v>0</v>
      </c>
      <c r="G530" s="250">
        <v>0</v>
      </c>
      <c r="H530" s="250">
        <v>0</v>
      </c>
      <c r="I530" s="250">
        <v>1</v>
      </c>
      <c r="J530" s="87"/>
      <c r="K530" s="94"/>
      <c r="L530" s="94"/>
      <c r="M530" s="154">
        <f t="shared" si="202"/>
        <v>1</v>
      </c>
      <c r="N530">
        <v>3.75</v>
      </c>
      <c r="O530">
        <v>2.75</v>
      </c>
      <c r="P530">
        <v>2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s="139">
        <f t="shared" si="186"/>
        <v>6.5</v>
      </c>
      <c r="AD530" s="140">
        <f t="shared" si="187"/>
        <v>8.5</v>
      </c>
      <c r="AE530" s="141">
        <f t="shared" si="184"/>
        <v>0</v>
      </c>
      <c r="AF530" s="263">
        <f t="shared" si="185"/>
        <v>0</v>
      </c>
      <c r="AG530" s="265">
        <f t="shared" si="203"/>
        <v>6.5</v>
      </c>
      <c r="AI530" s="37">
        <f>IFERROR(IF(M530&gt;0,(N530*CONFIGURACAO!$C$20)+(O530*CONFIGURACAO!$C$21)+(P530*CONFIGURACAO!$C$22)+(Q530*CONFIGURACAO!$C$23)+(R530*CONFIGURACAO!$C$24),""),"")</f>
        <v>715</v>
      </c>
      <c r="AJ530" s="38">
        <f>IF(S530=0,0,IF(CONFIGURACAO!$C$15="SIM",(IF(S530&gt;CONFIGURACAO!$C$16,CONFIGURACAO!$C$16*CONFIGURACAO!$C$25,S530*CONFIGURACAO!$C$25)),'PI AREA  P75'!S530*CONFIGURACAO!$C$25))</f>
        <v>0</v>
      </c>
      <c r="AK530" s="38">
        <f>IF(T530=0,0,IF(CONFIGURACAO!$C$17="SIM",(IF(T530&gt;CONFIGURACAO!$C$18,CONFIGURACAO!$C$18*CONFIGURACAO!$C$26,T530*CONFIGURACAO!$C$26)),'PI AREA  P75'!T530*CONFIGURACAO!$C$26))</f>
        <v>0</v>
      </c>
      <c r="AL530" s="38">
        <f>IFERROR(IF(M530&gt;0,(U530*CONFIGURACAO!$C$29)+(V530*CONFIGURACAO!$C$30),""),"")</f>
        <v>0</v>
      </c>
      <c r="AM530" s="38">
        <f>IF(W530=0,0,IF(CONFIGURACAO!$C$41="SIM",(IF(W530&gt;CONFIGURACAO!$C$41,CONFIGURACAO!$C$41*CONFIGURACAO!$C$31,W530*CONFIGURACAO!$C$31)),'PI AREA  P75'!W530*CONFIGURACAO!$C$31))</f>
        <v>0</v>
      </c>
      <c r="AN530" s="38">
        <f>IF(X530=0,0,IF(CONFIGURACAO!$C$39="SIM",(IF(X530&gt;CONFIGURACAO!$C$40,CONFIGURACAO!$C$40*CONFIGURACAO!$C$32,X530*CONFIGURACAO!$C$32)),'PI AREA  P75'!X530*CONFIGURACAO!$C$32))</f>
        <v>0</v>
      </c>
      <c r="AO530" s="38">
        <f>IFERROR(IF(M530&gt;0,(Y530*CONFIGURACAO!$C$33)+(Z530*CONFIGURACAO!$C$34)+(AA530*CONFIGURACAO!$C$35)+(AB530*CONFIGURACAO!$C$36),""),"")</f>
        <v>0</v>
      </c>
      <c r="AP530" s="38">
        <f>IF(AA530=0,0,IF(CONFIGURACAO!$C$46="SIM",(IF(AA530&gt;CONFIGURACAO!$C$47,CONFIGURACAO!$C$47*CONFIGURACAO!$C$35,AA530*CONFIGURACAO!$C$35)),'PI AREA  P75'!AA530*CONFIGURACAO!$C$35))</f>
        <v>0</v>
      </c>
      <c r="AQ530" s="38">
        <f>IF(AB530=0,0,IF(CONFIGURACAO!$C$44="SIM",(IF(AB530&gt;CONFIGURACAO!$C$45,CONFIGURACAO!$C$45*CONFIGURACAO!$C$36,AB530*CONFIGURACAO!$C$36)),'PI AREA  P75'!AB530*CONFIGURACAO!$C$36))</f>
        <v>0</v>
      </c>
      <c r="AR530" s="38">
        <f t="shared" si="204"/>
        <v>715</v>
      </c>
      <c r="AS530" s="68">
        <f>IF(AR530="","",$AR530-(($AS$2/CONFIGURACAO!$C$6)*$M530))</f>
        <v>640</v>
      </c>
      <c r="AT530" s="73">
        <f t="shared" si="188"/>
        <v>3</v>
      </c>
      <c r="AU530" s="75">
        <f>IF(AR530="","",$AR530-(($AU$2/CONFIGURACAO!$C$6)*$M530))</f>
        <v>590</v>
      </c>
      <c r="AV530" s="76">
        <f t="shared" si="189"/>
        <v>4</v>
      </c>
      <c r="AW530" s="74">
        <f>IF(AR530="","",$AR530-(($AW$2/CONFIGURACAO!$C$6)*$M530))</f>
        <v>540</v>
      </c>
      <c r="AX530" s="72">
        <f t="shared" si="190"/>
        <v>5</v>
      </c>
      <c r="AZ530" s="39">
        <f t="shared" si="191"/>
        <v>6.7138987093351365E-2</v>
      </c>
      <c r="BA530" s="146">
        <f t="shared" si="192"/>
        <v>8.5</v>
      </c>
      <c r="BB530" s="146">
        <f t="shared" si="193"/>
        <v>720</v>
      </c>
      <c r="BC530" s="32">
        <f t="shared" si="194"/>
        <v>556</v>
      </c>
      <c r="BD530" s="148"/>
      <c r="BE530" s="40">
        <f t="shared" si="195"/>
        <v>0.13971684053651268</v>
      </c>
      <c r="BF530" s="40">
        <f t="shared" si="196"/>
        <v>0.10609567901234568</v>
      </c>
      <c r="BG530" s="40">
        <f t="shared" si="197"/>
        <v>5.1387461459403906E-2</v>
      </c>
      <c r="BH530" s="40">
        <f t="shared" si="198"/>
        <v>0</v>
      </c>
      <c r="BI530" s="40">
        <f t="shared" si="199"/>
        <v>0</v>
      </c>
      <c r="BJ530" s="40">
        <f t="shared" si="200"/>
        <v>0</v>
      </c>
      <c r="BK530" s="40">
        <f t="shared" si="201"/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 s="42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1:134" s="32" customFormat="1" ht="17" thickBot="1" x14ac:dyDescent="0.25">
      <c r="A531" s="124" t="str">
        <f>CONFIGURACAO!$C$4</f>
        <v>AREA 21</v>
      </c>
      <c r="B531" s="125">
        <v>529</v>
      </c>
      <c r="C531" s="249" t="s">
        <v>305</v>
      </c>
      <c r="D531" s="126">
        <f t="shared" si="183"/>
        <v>8</v>
      </c>
      <c r="E531" s="250" t="s">
        <v>866</v>
      </c>
      <c r="F531" s="250">
        <v>0</v>
      </c>
      <c r="G531" s="250">
        <v>0</v>
      </c>
      <c r="H531" s="250">
        <v>1</v>
      </c>
      <c r="I531" s="250">
        <v>1</v>
      </c>
      <c r="J531" s="87"/>
      <c r="K531" s="94"/>
      <c r="L531" s="94"/>
      <c r="M531" s="154">
        <f t="shared" si="202"/>
        <v>2</v>
      </c>
      <c r="N531">
        <v>0</v>
      </c>
      <c r="O531">
        <v>3.75</v>
      </c>
      <c r="P531">
        <v>1.75</v>
      </c>
      <c r="Q531">
        <v>2.25</v>
      </c>
      <c r="R531">
        <v>0.75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s="139">
        <f t="shared" si="186"/>
        <v>3.75</v>
      </c>
      <c r="AD531" s="140">
        <f t="shared" si="187"/>
        <v>5.5</v>
      </c>
      <c r="AE531" s="141">
        <f t="shared" si="184"/>
        <v>0</v>
      </c>
      <c r="AF531" s="263">
        <f t="shared" si="185"/>
        <v>0</v>
      </c>
      <c r="AG531" s="265">
        <f t="shared" si="203"/>
        <v>3.75</v>
      </c>
      <c r="AI531" s="37">
        <f>IFERROR(IF(M531&gt;0,(N531*CONFIGURACAO!$C$20)+(O531*CONFIGURACAO!$C$21)+(P531*CONFIGURACAO!$C$22)+(Q531*CONFIGURACAO!$C$23)+(R531*CONFIGURACAO!$C$24),""),"")</f>
        <v>510</v>
      </c>
      <c r="AJ531" s="38">
        <f>IF(S531=0,0,IF(CONFIGURACAO!$C$15="SIM",(IF(S531&gt;CONFIGURACAO!$C$16,CONFIGURACAO!$C$16*CONFIGURACAO!$C$25,S531*CONFIGURACAO!$C$25)),'PI AREA  P75'!S531*CONFIGURACAO!$C$25))</f>
        <v>0</v>
      </c>
      <c r="AK531" s="38">
        <f>IF(T531=0,0,IF(CONFIGURACAO!$C$17="SIM",(IF(T531&gt;CONFIGURACAO!$C$18,CONFIGURACAO!$C$18*CONFIGURACAO!$C$26,T531*CONFIGURACAO!$C$26)),'PI AREA  P75'!T531*CONFIGURACAO!$C$26))</f>
        <v>0</v>
      </c>
      <c r="AL531" s="38">
        <f>IFERROR(IF(M531&gt;0,(U531*CONFIGURACAO!$C$29)+(V531*CONFIGURACAO!$C$30),""),"")</f>
        <v>0</v>
      </c>
      <c r="AM531" s="38">
        <f>IF(W531=0,0,IF(CONFIGURACAO!$C$41="SIM",(IF(W531&gt;CONFIGURACAO!$C$41,CONFIGURACAO!$C$41*CONFIGURACAO!$C$31,W531*CONFIGURACAO!$C$31)),'PI AREA  P75'!W531*CONFIGURACAO!$C$31))</f>
        <v>0</v>
      </c>
      <c r="AN531" s="38">
        <f>IF(X531=0,0,IF(CONFIGURACAO!$C$39="SIM",(IF(X531&gt;CONFIGURACAO!$C$40,CONFIGURACAO!$C$40*CONFIGURACAO!$C$32,X531*CONFIGURACAO!$C$32)),'PI AREA  P75'!X531*CONFIGURACAO!$C$32))</f>
        <v>0</v>
      </c>
      <c r="AO531" s="38">
        <f>IFERROR(IF(M531&gt;0,(Y531*CONFIGURACAO!$C$33)+(Z531*CONFIGURACAO!$C$34)+(AA531*CONFIGURACAO!$C$35)+(AB531*CONFIGURACAO!$C$36),""),"")</f>
        <v>0</v>
      </c>
      <c r="AP531" s="38">
        <f>IF(AA531=0,0,IF(CONFIGURACAO!$C$46="SIM",(IF(AA531&gt;CONFIGURACAO!$C$47,CONFIGURACAO!$C$47*CONFIGURACAO!$C$35,AA531*CONFIGURACAO!$C$35)),'PI AREA  P75'!AA531*CONFIGURACAO!$C$35))</f>
        <v>0</v>
      </c>
      <c r="AQ531" s="38">
        <f>IF(AB531=0,0,IF(CONFIGURACAO!$C$44="SIM",(IF(AB531&gt;CONFIGURACAO!$C$45,CONFIGURACAO!$C$45*CONFIGURACAO!$C$36,AB531*CONFIGURACAO!$C$36)),'PI AREA  P75'!AB531*CONFIGURACAO!$C$36))</f>
        <v>0</v>
      </c>
      <c r="AR531" s="38">
        <f t="shared" si="204"/>
        <v>510</v>
      </c>
      <c r="AS531" s="68">
        <f>IF(AR531="","",$AR531-(($AS$2/CONFIGURACAO!$C$6)*$M531))</f>
        <v>360</v>
      </c>
      <c r="AT531" s="73">
        <f t="shared" si="188"/>
        <v>3</v>
      </c>
      <c r="AU531" s="75">
        <f>IF(AR531="","",$AR531-(($AU$2/CONFIGURACAO!$C$6)*$M531))</f>
        <v>260</v>
      </c>
      <c r="AV531" s="76">
        <f t="shared" si="189"/>
        <v>4</v>
      </c>
      <c r="AW531" s="74">
        <f>IF(AR531="","",$AR531-(($AW$2/CONFIGURACAO!$C$6)*$M531))</f>
        <v>160</v>
      </c>
      <c r="AX531" s="72">
        <f t="shared" si="190"/>
        <v>5</v>
      </c>
      <c r="AZ531" s="39">
        <f t="shared" si="191"/>
        <v>4.7889347437215658E-2</v>
      </c>
      <c r="BA531" s="146">
        <f t="shared" si="192"/>
        <v>8.5</v>
      </c>
      <c r="BB531" s="146">
        <f t="shared" si="193"/>
        <v>720</v>
      </c>
      <c r="BC531" s="32">
        <f t="shared" si="194"/>
        <v>683</v>
      </c>
      <c r="BD531" s="148"/>
      <c r="BE531" s="40">
        <f t="shared" si="195"/>
        <v>0</v>
      </c>
      <c r="BF531" s="40">
        <f t="shared" si="196"/>
        <v>0.14467592592592593</v>
      </c>
      <c r="BG531" s="40">
        <f t="shared" si="197"/>
        <v>4.4964028776978422E-2</v>
      </c>
      <c r="BH531" s="40">
        <f t="shared" si="198"/>
        <v>9.0945836701697647E-2</v>
      </c>
      <c r="BI531" s="40">
        <f t="shared" si="199"/>
        <v>7.9957356076759065E-2</v>
      </c>
      <c r="BJ531" s="40">
        <f t="shared" si="200"/>
        <v>0</v>
      </c>
      <c r="BK531" s="40">
        <f t="shared" si="201"/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 s="42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1:134" s="32" customFormat="1" ht="17" thickBot="1" x14ac:dyDescent="0.25">
      <c r="A532" s="124" t="str">
        <f>CONFIGURACAO!$C$4</f>
        <v>AREA 21</v>
      </c>
      <c r="B532" s="125">
        <v>530</v>
      </c>
      <c r="C532" s="249" t="s">
        <v>305</v>
      </c>
      <c r="D532" s="126">
        <f t="shared" si="183"/>
        <v>9</v>
      </c>
      <c r="E532" s="250" t="s">
        <v>867</v>
      </c>
      <c r="F532" s="250">
        <v>1</v>
      </c>
      <c r="G532" s="250">
        <v>1</v>
      </c>
      <c r="H532" s="250">
        <v>1</v>
      </c>
      <c r="I532" s="250">
        <v>1</v>
      </c>
      <c r="J532" s="87"/>
      <c r="K532" s="94"/>
      <c r="L532" s="94"/>
      <c r="M532" s="154">
        <f t="shared" si="202"/>
        <v>4</v>
      </c>
      <c r="N532">
        <v>0</v>
      </c>
      <c r="O532">
        <v>0</v>
      </c>
      <c r="P532">
        <v>3.5</v>
      </c>
      <c r="Q532">
        <v>2.75</v>
      </c>
      <c r="R532">
        <v>1.75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 s="139">
        <f t="shared" si="186"/>
        <v>0</v>
      </c>
      <c r="AD532" s="140">
        <f t="shared" si="187"/>
        <v>3.5</v>
      </c>
      <c r="AE532" s="141">
        <f t="shared" si="184"/>
        <v>0</v>
      </c>
      <c r="AF532" s="263">
        <f t="shared" si="185"/>
        <v>0</v>
      </c>
      <c r="AG532" s="265">
        <f t="shared" si="203"/>
        <v>0</v>
      </c>
      <c r="AI532" s="37">
        <f>IFERROR(IF(M532&gt;0,(N532*CONFIGURACAO!$C$20)+(O532*CONFIGURACAO!$C$21)+(P532*CONFIGURACAO!$C$22)+(Q532*CONFIGURACAO!$C$23)+(R532*CONFIGURACAO!$C$24),""),"")</f>
        <v>355</v>
      </c>
      <c r="AJ532" s="38">
        <f>IF(S532=0,0,IF(CONFIGURACAO!$C$15="SIM",(IF(S532&gt;CONFIGURACAO!$C$16,CONFIGURACAO!$C$16*CONFIGURACAO!$C$25,S532*CONFIGURACAO!$C$25)),'PI AREA  P75'!S532*CONFIGURACAO!$C$25))</f>
        <v>0</v>
      </c>
      <c r="AK532" s="38">
        <f>IF(T532=0,0,IF(CONFIGURACAO!$C$17="SIM",(IF(T532&gt;CONFIGURACAO!$C$18,CONFIGURACAO!$C$18*CONFIGURACAO!$C$26,T532*CONFIGURACAO!$C$26)),'PI AREA  P75'!T532*CONFIGURACAO!$C$26))</f>
        <v>0</v>
      </c>
      <c r="AL532" s="38">
        <f>IFERROR(IF(M532&gt;0,(U532*CONFIGURACAO!$C$29)+(V532*CONFIGURACAO!$C$30),""),"")</f>
        <v>0</v>
      </c>
      <c r="AM532" s="38">
        <f>IF(W532=0,0,IF(CONFIGURACAO!$C$41="SIM",(IF(W532&gt;CONFIGURACAO!$C$41,CONFIGURACAO!$C$41*CONFIGURACAO!$C$31,W532*CONFIGURACAO!$C$31)),'PI AREA  P75'!W532*CONFIGURACAO!$C$31))</f>
        <v>0</v>
      </c>
      <c r="AN532" s="38">
        <f>IF(X532=0,0,IF(CONFIGURACAO!$C$39="SIM",(IF(X532&gt;CONFIGURACAO!$C$40,CONFIGURACAO!$C$40*CONFIGURACAO!$C$32,X532*CONFIGURACAO!$C$32)),'PI AREA  P75'!X532*CONFIGURACAO!$C$32))</f>
        <v>0</v>
      </c>
      <c r="AO532" s="38">
        <f>IFERROR(IF(M532&gt;0,(Y532*CONFIGURACAO!$C$33)+(Z532*CONFIGURACAO!$C$34)+(AA532*CONFIGURACAO!$C$35)+(AB532*CONFIGURACAO!$C$36),""),"")</f>
        <v>0</v>
      </c>
      <c r="AP532" s="38">
        <f>IF(AA532=0,0,IF(CONFIGURACAO!$C$46="SIM",(IF(AA532&gt;CONFIGURACAO!$C$47,CONFIGURACAO!$C$47*CONFIGURACAO!$C$35,AA532*CONFIGURACAO!$C$35)),'PI AREA  P75'!AA532*CONFIGURACAO!$C$35))</f>
        <v>0</v>
      </c>
      <c r="AQ532" s="38">
        <f>IF(AB532=0,0,IF(CONFIGURACAO!$C$44="SIM",(IF(AB532&gt;CONFIGURACAO!$C$45,CONFIGURACAO!$C$45*CONFIGURACAO!$C$36,AB532*CONFIGURACAO!$C$36)),'PI AREA  P75'!AB532*CONFIGURACAO!$C$36))</f>
        <v>0</v>
      </c>
      <c r="AR532" s="38">
        <f t="shared" si="204"/>
        <v>355</v>
      </c>
      <c r="AS532" s="68">
        <f>IF(AR532="","",$AR532-(($AS$2/CONFIGURACAO!$C$6)*$M532))</f>
        <v>55</v>
      </c>
      <c r="AT532" s="73">
        <f t="shared" si="188"/>
        <v>3</v>
      </c>
      <c r="AU532" s="75">
        <f>IF(AR532="","",$AR532-(($AU$2/CONFIGURACAO!$C$6)*$M532))</f>
        <v>-145</v>
      </c>
      <c r="AV532" s="76" t="str">
        <f t="shared" si="189"/>
        <v>NAO</v>
      </c>
      <c r="AW532" s="74">
        <f>IF(AR532="","",$AR532-(($AW$2/CONFIGURACAO!$C$6)*$M532))</f>
        <v>-345</v>
      </c>
      <c r="AX532" s="72" t="str">
        <f t="shared" si="190"/>
        <v>NAO</v>
      </c>
      <c r="AZ532" s="39">
        <f t="shared" si="191"/>
        <v>3.3334741843552076E-2</v>
      </c>
      <c r="BA532" s="146">
        <f t="shared" si="192"/>
        <v>8</v>
      </c>
      <c r="BB532" s="146">
        <f t="shared" si="193"/>
        <v>735</v>
      </c>
      <c r="BC532" s="32">
        <f t="shared" si="194"/>
        <v>798</v>
      </c>
      <c r="BD532" s="148"/>
      <c r="BE532" s="40">
        <f t="shared" si="195"/>
        <v>0</v>
      </c>
      <c r="BF532" s="40">
        <f t="shared" si="196"/>
        <v>0</v>
      </c>
      <c r="BG532" s="40">
        <f t="shared" si="197"/>
        <v>8.9928057553956844E-2</v>
      </c>
      <c r="BH532" s="40">
        <f t="shared" si="198"/>
        <v>0.11115602263540826</v>
      </c>
      <c r="BI532" s="40">
        <f t="shared" si="199"/>
        <v>0.18656716417910446</v>
      </c>
      <c r="BJ532" s="40">
        <f t="shared" si="200"/>
        <v>0</v>
      </c>
      <c r="BK532" s="40">
        <f t="shared" si="201"/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 s="4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1:134" s="32" customFormat="1" ht="17" thickBot="1" x14ac:dyDescent="0.25">
      <c r="A533" s="124" t="str">
        <f>CONFIGURACAO!$C$4</f>
        <v>AREA 21</v>
      </c>
      <c r="B533" s="125">
        <v>531</v>
      </c>
      <c r="C533" s="249" t="s">
        <v>305</v>
      </c>
      <c r="D533" s="126">
        <f t="shared" si="183"/>
        <v>10</v>
      </c>
      <c r="E533" s="250" t="s">
        <v>868</v>
      </c>
      <c r="F533" s="250">
        <v>0</v>
      </c>
      <c r="G533" s="250">
        <v>0</v>
      </c>
      <c r="H533" s="250">
        <v>1</v>
      </c>
      <c r="I533" s="250">
        <v>1</v>
      </c>
      <c r="J533" s="87"/>
      <c r="K533" s="94"/>
      <c r="L533" s="94"/>
      <c r="M533" s="154">
        <f t="shared" si="202"/>
        <v>2</v>
      </c>
      <c r="N533">
        <v>2.75</v>
      </c>
      <c r="O533">
        <v>2.5</v>
      </c>
      <c r="P533">
        <v>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 s="139">
        <f t="shared" si="186"/>
        <v>5.25</v>
      </c>
      <c r="AD533" s="140">
        <f t="shared" si="187"/>
        <v>7.25</v>
      </c>
      <c r="AE533" s="141">
        <f t="shared" si="184"/>
        <v>0</v>
      </c>
      <c r="AF533" s="263">
        <f t="shared" si="185"/>
        <v>0</v>
      </c>
      <c r="AG533" s="265">
        <f t="shared" si="203"/>
        <v>5.25</v>
      </c>
      <c r="AI533" s="37">
        <f>IFERROR(IF(M533&gt;0,(N533*CONFIGURACAO!$C$20)+(O533*CONFIGURACAO!$C$21)+(P533*CONFIGURACAO!$C$22)+(Q533*CONFIGURACAO!$C$23)+(R533*CONFIGURACAO!$C$24),""),"")</f>
        <v>595</v>
      </c>
      <c r="AJ533" s="38">
        <f>IF(S533=0,0,IF(CONFIGURACAO!$C$15="SIM",(IF(S533&gt;CONFIGURACAO!$C$16,CONFIGURACAO!$C$16*CONFIGURACAO!$C$25,S533*CONFIGURACAO!$C$25)),'PI AREA  P75'!S533*CONFIGURACAO!$C$25))</f>
        <v>0</v>
      </c>
      <c r="AK533" s="38">
        <f>IF(T533=0,0,IF(CONFIGURACAO!$C$17="SIM",(IF(T533&gt;CONFIGURACAO!$C$18,CONFIGURACAO!$C$18*CONFIGURACAO!$C$26,T533*CONFIGURACAO!$C$26)),'PI AREA  P75'!T533*CONFIGURACAO!$C$26))</f>
        <v>0</v>
      </c>
      <c r="AL533" s="38">
        <f>IFERROR(IF(M533&gt;0,(U533*CONFIGURACAO!$C$29)+(V533*CONFIGURACAO!$C$30),""),"")</f>
        <v>0</v>
      </c>
      <c r="AM533" s="38">
        <f>IF(W533=0,0,IF(CONFIGURACAO!$C$41="SIM",(IF(W533&gt;CONFIGURACAO!$C$41,CONFIGURACAO!$C$41*CONFIGURACAO!$C$31,W533*CONFIGURACAO!$C$31)),'PI AREA  P75'!W533*CONFIGURACAO!$C$31))</f>
        <v>0</v>
      </c>
      <c r="AN533" s="38">
        <f>IF(X533=0,0,IF(CONFIGURACAO!$C$39="SIM",(IF(X533&gt;CONFIGURACAO!$C$40,CONFIGURACAO!$C$40*CONFIGURACAO!$C$32,X533*CONFIGURACAO!$C$32)),'PI AREA  P75'!X533*CONFIGURACAO!$C$32))</f>
        <v>0</v>
      </c>
      <c r="AO533" s="38">
        <f>IFERROR(IF(M533&gt;0,(Y533*CONFIGURACAO!$C$33)+(Z533*CONFIGURACAO!$C$34)+(AA533*CONFIGURACAO!$C$35)+(AB533*CONFIGURACAO!$C$36),""),"")</f>
        <v>0</v>
      </c>
      <c r="AP533" s="38">
        <f>IF(AA533=0,0,IF(CONFIGURACAO!$C$46="SIM",(IF(AA533&gt;CONFIGURACAO!$C$47,CONFIGURACAO!$C$47*CONFIGURACAO!$C$35,AA533*CONFIGURACAO!$C$35)),'PI AREA  P75'!AA533*CONFIGURACAO!$C$35))</f>
        <v>0</v>
      </c>
      <c r="AQ533" s="38">
        <f>IF(AB533=0,0,IF(CONFIGURACAO!$C$44="SIM",(IF(AB533&gt;CONFIGURACAO!$C$45,CONFIGURACAO!$C$45*CONFIGURACAO!$C$36,AB533*CONFIGURACAO!$C$36)),'PI AREA  P75'!AB533*CONFIGURACAO!$C$36))</f>
        <v>0</v>
      </c>
      <c r="AR533" s="38">
        <f t="shared" si="204"/>
        <v>595</v>
      </c>
      <c r="AS533" s="68">
        <f>IF(AR533="","",$AR533-(($AS$2/CONFIGURACAO!$C$6)*$M533))</f>
        <v>445</v>
      </c>
      <c r="AT533" s="73">
        <f t="shared" si="188"/>
        <v>3</v>
      </c>
      <c r="AU533" s="75">
        <f>IF(AR533="","",$AR533-(($AU$2/CONFIGURACAO!$C$6)*$M533))</f>
        <v>345</v>
      </c>
      <c r="AV533" s="76">
        <f t="shared" si="189"/>
        <v>4</v>
      </c>
      <c r="AW533" s="74">
        <f>IF(AR533="","",$AR533-(($AW$2/CONFIGURACAO!$C$6)*$M533))</f>
        <v>245</v>
      </c>
      <c r="AX533" s="72">
        <f t="shared" si="190"/>
        <v>5</v>
      </c>
      <c r="AZ533" s="39">
        <f t="shared" si="191"/>
        <v>5.5870905343418265E-2</v>
      </c>
      <c r="BA533" s="146">
        <f t="shared" si="192"/>
        <v>7.25</v>
      </c>
      <c r="BB533" s="146">
        <f t="shared" si="193"/>
        <v>764</v>
      </c>
      <c r="BC533" s="32">
        <f t="shared" si="194"/>
        <v>630</v>
      </c>
      <c r="BD533" s="148"/>
      <c r="BE533" s="40">
        <f t="shared" si="195"/>
        <v>0.10245901639344263</v>
      </c>
      <c r="BF533" s="40">
        <f t="shared" si="196"/>
        <v>9.6450617283950615E-2</v>
      </c>
      <c r="BG533" s="40">
        <f t="shared" si="197"/>
        <v>5.1387461459403906E-2</v>
      </c>
      <c r="BH533" s="40">
        <f t="shared" si="198"/>
        <v>0</v>
      </c>
      <c r="BI533" s="40">
        <f t="shared" si="199"/>
        <v>0</v>
      </c>
      <c r="BJ533" s="40">
        <f t="shared" si="200"/>
        <v>0</v>
      </c>
      <c r="BK533" s="40">
        <f t="shared" si="201"/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 s="42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1:134" s="32" customFormat="1" ht="17" thickBot="1" x14ac:dyDescent="0.25">
      <c r="A534" s="124" t="str">
        <f>CONFIGURACAO!$C$4</f>
        <v>AREA 21</v>
      </c>
      <c r="B534" s="125">
        <v>532</v>
      </c>
      <c r="C534" s="249" t="s">
        <v>305</v>
      </c>
      <c r="D534" s="126">
        <f t="shared" si="183"/>
        <v>11</v>
      </c>
      <c r="E534" s="250" t="s">
        <v>869</v>
      </c>
      <c r="F534" s="250">
        <v>1</v>
      </c>
      <c r="G534" s="250">
        <v>1</v>
      </c>
      <c r="H534" s="250">
        <v>1</v>
      </c>
      <c r="I534" s="250">
        <v>1</v>
      </c>
      <c r="J534" s="87"/>
      <c r="K534" s="94"/>
      <c r="L534" s="94"/>
      <c r="M534" s="154">
        <f t="shared" si="202"/>
        <v>4</v>
      </c>
      <c r="N534">
        <v>10.75</v>
      </c>
      <c r="O534">
        <v>12</v>
      </c>
      <c r="P534">
        <v>20.5</v>
      </c>
      <c r="Q534">
        <v>18.75</v>
      </c>
      <c r="R534">
        <v>7.75</v>
      </c>
      <c r="S534">
        <v>0</v>
      </c>
      <c r="T534">
        <v>0.75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1</v>
      </c>
      <c r="AB534">
        <v>1</v>
      </c>
      <c r="AC534" s="139">
        <f t="shared" si="186"/>
        <v>22.75</v>
      </c>
      <c r="AD534" s="140">
        <f t="shared" si="187"/>
        <v>43.25</v>
      </c>
      <c r="AE534" s="141">
        <f t="shared" si="184"/>
        <v>0</v>
      </c>
      <c r="AF534" s="263">
        <f t="shared" si="185"/>
        <v>0</v>
      </c>
      <c r="AG534" s="265">
        <f t="shared" si="203"/>
        <v>22.75</v>
      </c>
      <c r="AI534" s="37">
        <f>IFERROR(IF(M534&gt;0,(N534*CONFIGURACAO!$C$20)+(O534*CONFIGURACAO!$C$21)+(P534*CONFIGURACAO!$C$22)+(Q534*CONFIGURACAO!$C$23)+(R534*CONFIGURACAO!$C$24),""),"")</f>
        <v>4170</v>
      </c>
      <c r="AJ534" s="38">
        <f>IF(S534=0,0,IF(CONFIGURACAO!$C$15="SIM",(IF(S534&gt;CONFIGURACAO!$C$16,CONFIGURACAO!$C$16*CONFIGURACAO!$C$25,S534*CONFIGURACAO!$C$25)),'PI AREA  P75'!S534*CONFIGURACAO!$C$25))</f>
        <v>0</v>
      </c>
      <c r="AK534" s="38">
        <f>IF(T534=0,0,IF(CONFIGURACAO!$C$17="SIM",(IF(T534&gt;CONFIGURACAO!$C$18,CONFIGURACAO!$C$18*CONFIGURACAO!$C$26,T534*CONFIGURACAO!$C$26)),'PI AREA  P75'!T534*CONFIGURACAO!$C$26))</f>
        <v>3.75</v>
      </c>
      <c r="AL534" s="38">
        <f>IFERROR(IF(M534&gt;0,(U534*CONFIGURACAO!$C$29)+(V534*CONFIGURACAO!$C$30),""),"")</f>
        <v>0</v>
      </c>
      <c r="AM534" s="38">
        <f>IF(W534=0,0,IF(CONFIGURACAO!$C$41="SIM",(IF(W534&gt;CONFIGURACAO!$C$41,CONFIGURACAO!$C$41*CONFIGURACAO!$C$31,W534*CONFIGURACAO!$C$31)),'PI AREA  P75'!W534*CONFIGURACAO!$C$31))</f>
        <v>50</v>
      </c>
      <c r="AN534" s="38">
        <f>IF(X534=0,0,IF(CONFIGURACAO!$C$39="SIM",(IF(X534&gt;CONFIGURACAO!$C$40,CONFIGURACAO!$C$40*CONFIGURACAO!$C$32,X534*CONFIGURACAO!$C$32)),'PI AREA  P75'!X534*CONFIGURACAO!$C$32))</f>
        <v>0</v>
      </c>
      <c r="AO534" s="38">
        <f>IFERROR(IF(M534&gt;0,(Y534*CONFIGURACAO!$C$33)+(Z534*CONFIGURACAO!$C$34)+(AA534*CONFIGURACAO!$C$35)+(AB534*CONFIGURACAO!$C$36),""),"")</f>
        <v>35</v>
      </c>
      <c r="AP534" s="38">
        <f>IF(AA534=0,0,IF(CONFIGURACAO!$C$46="SIM",(IF(AA534&gt;CONFIGURACAO!$C$47,CONFIGURACAO!$C$47*CONFIGURACAO!$C$35,AA534*CONFIGURACAO!$C$35)),'PI AREA  P75'!AA534*CONFIGURACAO!$C$35))</f>
        <v>25</v>
      </c>
      <c r="AQ534" s="38">
        <f>IF(AB534=0,0,IF(CONFIGURACAO!$C$44="SIM",(IF(AB534&gt;CONFIGURACAO!$C$45,CONFIGURACAO!$C$45*CONFIGURACAO!$C$36,AB534*CONFIGURACAO!$C$36)),'PI AREA  P75'!AB534*CONFIGURACAO!$C$36))</f>
        <v>10</v>
      </c>
      <c r="AR534" s="38">
        <f t="shared" si="204"/>
        <v>4293.75</v>
      </c>
      <c r="AS534" s="68">
        <f>IF(AR534="","",$AR534-(($AS$2/CONFIGURACAO!$C$6)*$M534))</f>
        <v>3993.75</v>
      </c>
      <c r="AT534" s="73">
        <f t="shared" si="188"/>
        <v>3</v>
      </c>
      <c r="AU534" s="75">
        <f>IF(AR534="","",$AR534-(($AU$2/CONFIGURACAO!$C$6)*$M534))</f>
        <v>3793.75</v>
      </c>
      <c r="AV534" s="76">
        <f t="shared" si="189"/>
        <v>4</v>
      </c>
      <c r="AW534" s="74">
        <f>IF(AR534="","",$AR534-(($AW$2/CONFIGURACAO!$C$6)*$M534))</f>
        <v>3593.75</v>
      </c>
      <c r="AX534" s="72">
        <f t="shared" si="190"/>
        <v>5</v>
      </c>
      <c r="AZ534" s="39">
        <f t="shared" si="191"/>
        <v>0.40318605011479358</v>
      </c>
      <c r="BA534" s="146">
        <f t="shared" si="192"/>
        <v>73.5</v>
      </c>
      <c r="BB534" s="146">
        <f t="shared" si="193"/>
        <v>7</v>
      </c>
      <c r="BC534" s="32">
        <f t="shared" si="194"/>
        <v>14</v>
      </c>
      <c r="BD534" s="148"/>
      <c r="BE534" s="40">
        <f t="shared" si="195"/>
        <v>0.40052160953800303</v>
      </c>
      <c r="BF534" s="40">
        <f t="shared" si="196"/>
        <v>0.46296296296296291</v>
      </c>
      <c r="BG534" s="40">
        <f t="shared" si="197"/>
        <v>0.52672147995889007</v>
      </c>
      <c r="BH534" s="40">
        <f t="shared" si="198"/>
        <v>0.75788197251414713</v>
      </c>
      <c r="BI534" s="40">
        <f t="shared" si="199"/>
        <v>0.82622601279317698</v>
      </c>
      <c r="BJ534" s="40">
        <f t="shared" si="200"/>
        <v>0</v>
      </c>
      <c r="BK534" s="40">
        <f t="shared" si="201"/>
        <v>0.1203852327447833</v>
      </c>
      <c r="BL534">
        <v>0</v>
      </c>
      <c r="BM534">
        <v>0</v>
      </c>
      <c r="BN534">
        <v>1</v>
      </c>
      <c r="BO534">
        <v>0</v>
      </c>
      <c r="BP534">
        <v>0</v>
      </c>
      <c r="BQ534">
        <v>0</v>
      </c>
      <c r="BR534">
        <v>1</v>
      </c>
      <c r="BS534">
        <v>1</v>
      </c>
      <c r="BT534" s="42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1:134" s="32" customFormat="1" ht="17" thickBot="1" x14ac:dyDescent="0.25">
      <c r="A535" s="124" t="str">
        <f>CONFIGURACAO!$C$4</f>
        <v>AREA 21</v>
      </c>
      <c r="B535" s="125">
        <v>533</v>
      </c>
      <c r="C535" s="249" t="s">
        <v>305</v>
      </c>
      <c r="D535" s="126">
        <f t="shared" si="183"/>
        <v>12</v>
      </c>
      <c r="E535" s="250" t="s">
        <v>870</v>
      </c>
      <c r="F535" s="250">
        <v>1</v>
      </c>
      <c r="G535" s="250">
        <v>1</v>
      </c>
      <c r="H535" s="250">
        <v>1</v>
      </c>
      <c r="I535" s="250">
        <v>1</v>
      </c>
      <c r="J535" s="87"/>
      <c r="K535" s="94"/>
      <c r="L535" s="94"/>
      <c r="M535" s="154">
        <f t="shared" si="202"/>
        <v>4</v>
      </c>
      <c r="N535">
        <v>4.75</v>
      </c>
      <c r="O535">
        <v>5.75</v>
      </c>
      <c r="P535">
        <v>23.75</v>
      </c>
      <c r="Q535">
        <v>9</v>
      </c>
      <c r="R535">
        <v>2</v>
      </c>
      <c r="S535">
        <v>0</v>
      </c>
      <c r="T535">
        <v>0.75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 s="139">
        <f t="shared" si="186"/>
        <v>10.5</v>
      </c>
      <c r="AD535" s="140">
        <f t="shared" si="187"/>
        <v>34.25</v>
      </c>
      <c r="AE535" s="141">
        <f t="shared" si="184"/>
        <v>0</v>
      </c>
      <c r="AF535" s="263">
        <f t="shared" si="185"/>
        <v>0</v>
      </c>
      <c r="AG535" s="265">
        <f t="shared" si="203"/>
        <v>10.5</v>
      </c>
      <c r="AI535" s="37">
        <f>IFERROR(IF(M535&gt;0,(N535*CONFIGURACAO!$C$20)+(O535*CONFIGURACAO!$C$21)+(P535*CONFIGURACAO!$C$22)+(Q535*CONFIGURACAO!$C$23)+(R535*CONFIGURACAO!$C$24),""),"")</f>
        <v>2760</v>
      </c>
      <c r="AJ535" s="38">
        <f>IF(S535=0,0,IF(CONFIGURACAO!$C$15="SIM",(IF(S535&gt;CONFIGURACAO!$C$16,CONFIGURACAO!$C$16*CONFIGURACAO!$C$25,S535*CONFIGURACAO!$C$25)),'PI AREA  P75'!S535*CONFIGURACAO!$C$25))</f>
        <v>0</v>
      </c>
      <c r="AK535" s="38">
        <f>IF(T535=0,0,IF(CONFIGURACAO!$C$17="SIM",(IF(T535&gt;CONFIGURACAO!$C$18,CONFIGURACAO!$C$18*CONFIGURACAO!$C$26,T535*CONFIGURACAO!$C$26)),'PI AREA  P75'!T535*CONFIGURACAO!$C$26))</f>
        <v>3.75</v>
      </c>
      <c r="AL535" s="38">
        <f>IFERROR(IF(M535&gt;0,(U535*CONFIGURACAO!$C$29)+(V535*CONFIGURACAO!$C$30),""),"")</f>
        <v>0</v>
      </c>
      <c r="AM535" s="38">
        <f>IF(W535=0,0,IF(CONFIGURACAO!$C$41="SIM",(IF(W535&gt;CONFIGURACAO!$C$41,CONFIGURACAO!$C$41*CONFIGURACAO!$C$31,W535*CONFIGURACAO!$C$31)),'PI AREA  P75'!W535*CONFIGURACAO!$C$31))</f>
        <v>0</v>
      </c>
      <c r="AN535" s="38">
        <f>IF(X535=0,0,IF(CONFIGURACAO!$C$39="SIM",(IF(X535&gt;CONFIGURACAO!$C$40,CONFIGURACAO!$C$40*CONFIGURACAO!$C$32,X535*CONFIGURACAO!$C$32)),'PI AREA  P75'!X535*CONFIGURACAO!$C$32))</f>
        <v>0</v>
      </c>
      <c r="AO535" s="38">
        <f>IFERROR(IF(M535&gt;0,(Y535*CONFIGURACAO!$C$33)+(Z535*CONFIGURACAO!$C$34)+(AA535*CONFIGURACAO!$C$35)+(AB535*CONFIGURACAO!$C$36),""),"")</f>
        <v>0</v>
      </c>
      <c r="AP535" s="38">
        <f>IF(AA535=0,0,IF(CONFIGURACAO!$C$46="SIM",(IF(AA535&gt;CONFIGURACAO!$C$47,CONFIGURACAO!$C$47*CONFIGURACAO!$C$35,AA535*CONFIGURACAO!$C$35)),'PI AREA  P75'!AA535*CONFIGURACAO!$C$35))</f>
        <v>0</v>
      </c>
      <c r="AQ535" s="38">
        <f>IF(AB535=0,0,IF(CONFIGURACAO!$C$44="SIM",(IF(AB535&gt;CONFIGURACAO!$C$45,CONFIGURACAO!$C$45*CONFIGURACAO!$C$36,AB535*CONFIGURACAO!$C$36)),'PI AREA  P75'!AB535*CONFIGURACAO!$C$36))</f>
        <v>0</v>
      </c>
      <c r="AR535" s="38">
        <f t="shared" si="204"/>
        <v>2763.75</v>
      </c>
      <c r="AS535" s="68">
        <f>IF(AR535="","",$AR535-(($AS$2/CONFIGURACAO!$C$6)*$M535))</f>
        <v>2463.75</v>
      </c>
      <c r="AT535" s="73">
        <f t="shared" si="188"/>
        <v>3</v>
      </c>
      <c r="AU535" s="75">
        <f>IF(AR535="","",$AR535-(($AU$2/CONFIGURACAO!$C$6)*$M535))</f>
        <v>2263.75</v>
      </c>
      <c r="AV535" s="76">
        <f t="shared" si="189"/>
        <v>4</v>
      </c>
      <c r="AW535" s="74">
        <f>IF(AR535="","",$AR535-(($AW$2/CONFIGURACAO!$C$6)*$M535))</f>
        <v>2063.75</v>
      </c>
      <c r="AX535" s="72">
        <f t="shared" si="190"/>
        <v>5</v>
      </c>
      <c r="AZ535" s="39">
        <f t="shared" si="191"/>
        <v>0.2595180078031466</v>
      </c>
      <c r="BA535" s="146">
        <f t="shared" si="192"/>
        <v>46</v>
      </c>
      <c r="BB535" s="146">
        <f t="shared" si="193"/>
        <v>49</v>
      </c>
      <c r="BC535" s="32">
        <f t="shared" si="194"/>
        <v>53</v>
      </c>
      <c r="BD535" s="148"/>
      <c r="BE535" s="40">
        <f t="shared" si="195"/>
        <v>0.17697466467958273</v>
      </c>
      <c r="BF535" s="40">
        <f t="shared" si="196"/>
        <v>0.22183641975308641</v>
      </c>
      <c r="BG535" s="40">
        <f t="shared" si="197"/>
        <v>0.61022610483042139</v>
      </c>
      <c r="BH535" s="40">
        <f t="shared" si="198"/>
        <v>0.36378334680679059</v>
      </c>
      <c r="BI535" s="40">
        <f t="shared" si="199"/>
        <v>0.21321961620469082</v>
      </c>
      <c r="BJ535" s="40">
        <f t="shared" si="200"/>
        <v>0</v>
      </c>
      <c r="BK535" s="40">
        <f t="shared" si="201"/>
        <v>0.1203852327447833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 s="42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1:134" s="32" customFormat="1" ht="17" thickBot="1" x14ac:dyDescent="0.25">
      <c r="A536" s="124" t="str">
        <f>CONFIGURACAO!$C$4</f>
        <v>AREA 21</v>
      </c>
      <c r="B536" s="125">
        <v>534</v>
      </c>
      <c r="C536" s="249" t="s">
        <v>305</v>
      </c>
      <c r="D536" s="126">
        <f t="shared" si="183"/>
        <v>13</v>
      </c>
      <c r="E536" s="250" t="s">
        <v>871</v>
      </c>
      <c r="F536" s="250">
        <v>1</v>
      </c>
      <c r="G536" s="250">
        <v>1</v>
      </c>
      <c r="H536" s="250">
        <v>1</v>
      </c>
      <c r="I536" s="250">
        <v>0</v>
      </c>
      <c r="J536" s="87"/>
      <c r="K536" s="94"/>
      <c r="L536" s="94"/>
      <c r="M536" s="154">
        <f t="shared" si="202"/>
        <v>3</v>
      </c>
      <c r="N536">
        <v>0</v>
      </c>
      <c r="O536">
        <v>1</v>
      </c>
      <c r="P536">
        <v>0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2</v>
      </c>
      <c r="W536">
        <v>0</v>
      </c>
      <c r="X536">
        <v>3</v>
      </c>
      <c r="Y536">
        <v>0</v>
      </c>
      <c r="Z536">
        <v>2</v>
      </c>
      <c r="AA536">
        <v>0</v>
      </c>
      <c r="AB536">
        <v>4</v>
      </c>
      <c r="AC536" s="139">
        <f t="shared" si="186"/>
        <v>1</v>
      </c>
      <c r="AD536" s="140">
        <f t="shared" si="187"/>
        <v>1</v>
      </c>
      <c r="AE536" s="141">
        <f t="shared" si="184"/>
        <v>2</v>
      </c>
      <c r="AF536" s="263">
        <f t="shared" si="185"/>
        <v>2</v>
      </c>
      <c r="AG536" s="265">
        <f t="shared" si="203"/>
        <v>5</v>
      </c>
      <c r="AI536" s="37">
        <f>IFERROR(IF(M536&gt;0,(N536*CONFIGURACAO!$C$20)+(O536*CONFIGURACAO!$C$21)+(P536*CONFIGURACAO!$C$22)+(Q536*CONFIGURACAO!$C$23)+(R536*CONFIGURACAO!$C$24),""),"")</f>
        <v>140</v>
      </c>
      <c r="AJ536" s="38">
        <f>IF(S536=0,0,IF(CONFIGURACAO!$C$15="SIM",(IF(S536&gt;CONFIGURACAO!$C$16,CONFIGURACAO!$C$16*CONFIGURACAO!$C$25,S536*CONFIGURACAO!$C$25)),'PI AREA  P75'!S536*CONFIGURACAO!$C$25))</f>
        <v>0</v>
      </c>
      <c r="AK536" s="38">
        <f>IF(T536=0,0,IF(CONFIGURACAO!$C$17="SIM",(IF(T536&gt;CONFIGURACAO!$C$18,CONFIGURACAO!$C$18*CONFIGURACAO!$C$26,T536*CONFIGURACAO!$C$26)),'PI AREA  P75'!T536*CONFIGURACAO!$C$26))</f>
        <v>0</v>
      </c>
      <c r="AL536" s="38">
        <f>IFERROR(IF(M536&gt;0,(U536*CONFIGURACAO!$C$29)+(V536*CONFIGURACAO!$C$30),""),"")</f>
        <v>200</v>
      </c>
      <c r="AM536" s="38">
        <f>IF(W536=0,0,IF(CONFIGURACAO!$C$41="SIM",(IF(W536&gt;CONFIGURACAO!$C$41,CONFIGURACAO!$C$41*CONFIGURACAO!$C$31,W536*CONFIGURACAO!$C$31)),'PI AREA  P75'!W536*CONFIGURACAO!$C$31))</f>
        <v>0</v>
      </c>
      <c r="AN536" s="38">
        <f>IF(X536=0,0,IF(CONFIGURACAO!$C$39="SIM",(IF(X536&gt;CONFIGURACAO!$C$40,CONFIGURACAO!$C$40*CONFIGURACAO!$C$32,X536*CONFIGURACAO!$C$32)),'PI AREA  P75'!X536*CONFIGURACAO!$C$32))</f>
        <v>75</v>
      </c>
      <c r="AO536" s="38">
        <f>IFERROR(IF(M536&gt;0,(Y536*CONFIGURACAO!$C$33)+(Z536*CONFIGURACAO!$C$34)+(AA536*CONFIGURACAO!$C$35)+(AB536*CONFIGURACAO!$C$36),""),"")</f>
        <v>140</v>
      </c>
      <c r="AP536" s="38">
        <f>IF(AA536=0,0,IF(CONFIGURACAO!$C$46="SIM",(IF(AA536&gt;CONFIGURACAO!$C$47,CONFIGURACAO!$C$47*CONFIGURACAO!$C$35,AA536*CONFIGURACAO!$C$35)),'PI AREA  P75'!AA536*CONFIGURACAO!$C$35))</f>
        <v>0</v>
      </c>
      <c r="AQ536" s="38">
        <f>IF(AB536=0,0,IF(CONFIGURACAO!$C$44="SIM",(IF(AB536&gt;CONFIGURACAO!$C$45,CONFIGURACAO!$C$45*CONFIGURACAO!$C$36,AB536*CONFIGURACAO!$C$36)),'PI AREA  P75'!AB536*CONFIGURACAO!$C$36))</f>
        <v>20</v>
      </c>
      <c r="AR536" s="38">
        <f t="shared" si="204"/>
        <v>575</v>
      </c>
      <c r="AS536" s="68">
        <f>IF(AR536="","",$AR536-(($AS$2/CONFIGURACAO!$C$6)*$M536))</f>
        <v>350</v>
      </c>
      <c r="AT536" s="73">
        <f t="shared" si="188"/>
        <v>3</v>
      </c>
      <c r="AU536" s="75">
        <f>IF(AR536="","",$AR536-(($AU$2/CONFIGURACAO!$C$6)*$M536))</f>
        <v>200</v>
      </c>
      <c r="AV536" s="76">
        <f t="shared" si="189"/>
        <v>4</v>
      </c>
      <c r="AW536" s="74">
        <f>IF(AR536="","",$AR536-(($AW$2/CONFIGURACAO!$C$6)*$M536))</f>
        <v>50</v>
      </c>
      <c r="AX536" s="72">
        <f t="shared" si="190"/>
        <v>5</v>
      </c>
      <c r="AZ536" s="39">
        <f t="shared" si="191"/>
        <v>5.3992891718429421E-2</v>
      </c>
      <c r="BA536" s="146">
        <f t="shared" si="192"/>
        <v>14</v>
      </c>
      <c r="BB536" s="146">
        <f t="shared" si="193"/>
        <v>513</v>
      </c>
      <c r="BC536" s="32">
        <f t="shared" si="194"/>
        <v>643</v>
      </c>
      <c r="BD536" s="148"/>
      <c r="BE536" s="40">
        <f t="shared" si="195"/>
        <v>0</v>
      </c>
      <c r="BF536" s="40">
        <f t="shared" si="196"/>
        <v>3.8580246913580245E-2</v>
      </c>
      <c r="BG536" s="40">
        <f t="shared" si="197"/>
        <v>0</v>
      </c>
      <c r="BH536" s="40">
        <f t="shared" si="198"/>
        <v>4.042037186742118E-2</v>
      </c>
      <c r="BI536" s="40">
        <f t="shared" si="199"/>
        <v>0.10660980810234541</v>
      </c>
      <c r="BJ536" s="40">
        <f t="shared" si="200"/>
        <v>0</v>
      </c>
      <c r="BK536" s="40">
        <f t="shared" si="201"/>
        <v>0</v>
      </c>
      <c r="BL536">
        <v>0</v>
      </c>
      <c r="BM536">
        <v>2</v>
      </c>
      <c r="BN536">
        <v>0</v>
      </c>
      <c r="BO536">
        <v>3</v>
      </c>
      <c r="BP536">
        <v>0</v>
      </c>
      <c r="BQ536">
        <v>2</v>
      </c>
      <c r="BR536">
        <v>0</v>
      </c>
      <c r="BS536">
        <v>4</v>
      </c>
      <c r="BT536" s="42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1:134" s="32" customFormat="1" ht="17" thickBot="1" x14ac:dyDescent="0.25">
      <c r="A537" s="124" t="str">
        <f>CONFIGURACAO!$C$4</f>
        <v>AREA 21</v>
      </c>
      <c r="B537" s="125">
        <v>535</v>
      </c>
      <c r="C537" s="249" t="s">
        <v>305</v>
      </c>
      <c r="D537" s="126">
        <f t="shared" si="183"/>
        <v>14</v>
      </c>
      <c r="E537" s="250" t="s">
        <v>872</v>
      </c>
      <c r="F537" s="250">
        <v>1</v>
      </c>
      <c r="G537" s="250">
        <v>1</v>
      </c>
      <c r="H537" s="250">
        <v>1</v>
      </c>
      <c r="I537" s="250">
        <v>1</v>
      </c>
      <c r="J537" s="87"/>
      <c r="K537" s="94"/>
      <c r="L537" s="94"/>
      <c r="M537" s="154">
        <f t="shared" si="202"/>
        <v>4</v>
      </c>
      <c r="N537">
        <v>3.75</v>
      </c>
      <c r="O537">
        <v>0</v>
      </c>
      <c r="P537">
        <v>11.25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 s="139">
        <f t="shared" si="186"/>
        <v>3.75</v>
      </c>
      <c r="AD537" s="140">
        <f t="shared" si="187"/>
        <v>15</v>
      </c>
      <c r="AE537" s="141">
        <f t="shared" si="184"/>
        <v>0</v>
      </c>
      <c r="AF537" s="263">
        <f t="shared" si="185"/>
        <v>0</v>
      </c>
      <c r="AG537" s="265">
        <f t="shared" si="203"/>
        <v>3.75</v>
      </c>
      <c r="AI537" s="37">
        <f>IFERROR(IF(M537&gt;0,(N537*CONFIGURACAO!$C$20)+(O537*CONFIGURACAO!$C$21)+(P537*CONFIGURACAO!$C$22)+(Q537*CONFIGURACAO!$C$23)+(R537*CONFIGURACAO!$C$24),""),"")</f>
        <v>1090</v>
      </c>
      <c r="AJ537" s="38">
        <f>IF(S537=0,0,IF(CONFIGURACAO!$C$15="SIM",(IF(S537&gt;CONFIGURACAO!$C$16,CONFIGURACAO!$C$16*CONFIGURACAO!$C$25,S537*CONFIGURACAO!$C$25)),'PI AREA  P75'!S537*CONFIGURACAO!$C$25))</f>
        <v>0</v>
      </c>
      <c r="AK537" s="38">
        <f>IF(T537=0,0,IF(CONFIGURACAO!$C$17="SIM",(IF(T537&gt;CONFIGURACAO!$C$18,CONFIGURACAO!$C$18*CONFIGURACAO!$C$26,T537*CONFIGURACAO!$C$26)),'PI AREA  P75'!T537*CONFIGURACAO!$C$26))</f>
        <v>0</v>
      </c>
      <c r="AL537" s="38">
        <f>IFERROR(IF(M537&gt;0,(U537*CONFIGURACAO!$C$29)+(V537*CONFIGURACAO!$C$30),""),"")</f>
        <v>0</v>
      </c>
      <c r="AM537" s="38">
        <f>IF(W537=0,0,IF(CONFIGURACAO!$C$41="SIM",(IF(W537&gt;CONFIGURACAO!$C$41,CONFIGURACAO!$C$41*CONFIGURACAO!$C$31,W537*CONFIGURACAO!$C$31)),'PI AREA  P75'!W537*CONFIGURACAO!$C$31))</f>
        <v>0</v>
      </c>
      <c r="AN537" s="38">
        <f>IF(X537=0,0,IF(CONFIGURACAO!$C$39="SIM",(IF(X537&gt;CONFIGURACAO!$C$40,CONFIGURACAO!$C$40*CONFIGURACAO!$C$32,X537*CONFIGURACAO!$C$32)),'PI AREA  P75'!X537*CONFIGURACAO!$C$32))</f>
        <v>0</v>
      </c>
      <c r="AO537" s="38">
        <f>IFERROR(IF(M537&gt;0,(Y537*CONFIGURACAO!$C$33)+(Z537*CONFIGURACAO!$C$34)+(AA537*CONFIGURACAO!$C$35)+(AB537*CONFIGURACAO!$C$36),""),"")</f>
        <v>10</v>
      </c>
      <c r="AP537" s="38">
        <f>IF(AA537=0,0,IF(CONFIGURACAO!$C$46="SIM",(IF(AA537&gt;CONFIGURACAO!$C$47,CONFIGURACAO!$C$47*CONFIGURACAO!$C$35,AA537*CONFIGURACAO!$C$35)),'PI AREA  P75'!AA537*CONFIGURACAO!$C$35))</f>
        <v>0</v>
      </c>
      <c r="AQ537" s="38">
        <f>IF(AB537=0,0,IF(CONFIGURACAO!$C$44="SIM",(IF(AB537&gt;CONFIGURACAO!$C$45,CONFIGURACAO!$C$45*CONFIGURACAO!$C$36,AB537*CONFIGURACAO!$C$36)),'PI AREA  P75'!AB537*CONFIGURACAO!$C$36))</f>
        <v>10</v>
      </c>
      <c r="AR537" s="38">
        <f t="shared" si="204"/>
        <v>1110</v>
      </c>
      <c r="AS537" s="68">
        <f>IF(AR537="","",$AR537-(($AS$2/CONFIGURACAO!$C$6)*$M537))</f>
        <v>810</v>
      </c>
      <c r="AT537" s="73">
        <f t="shared" si="188"/>
        <v>3</v>
      </c>
      <c r="AU537" s="75">
        <f>IF(AR537="","",$AR537-(($AU$2/CONFIGURACAO!$C$6)*$M537))</f>
        <v>610</v>
      </c>
      <c r="AV537" s="76">
        <f t="shared" si="189"/>
        <v>4</v>
      </c>
      <c r="AW537" s="74">
        <f>IF(AR537="","",$AR537-(($AW$2/CONFIGURACAO!$C$6)*$M537))</f>
        <v>410</v>
      </c>
      <c r="AX537" s="72">
        <f t="shared" si="190"/>
        <v>5</v>
      </c>
      <c r="AZ537" s="39">
        <f t="shared" si="191"/>
        <v>0.10422975618688114</v>
      </c>
      <c r="BA537" s="146">
        <f t="shared" si="192"/>
        <v>17</v>
      </c>
      <c r="BB537" s="146">
        <f t="shared" si="193"/>
        <v>420</v>
      </c>
      <c r="BC537" s="32">
        <f t="shared" si="194"/>
        <v>340</v>
      </c>
      <c r="BD537" s="148"/>
      <c r="BE537" s="40">
        <f t="shared" si="195"/>
        <v>0.13971684053651268</v>
      </c>
      <c r="BF537" s="40">
        <f t="shared" si="196"/>
        <v>0</v>
      </c>
      <c r="BG537" s="40">
        <f t="shared" si="197"/>
        <v>0.28905447070914697</v>
      </c>
      <c r="BH537" s="40">
        <f t="shared" si="198"/>
        <v>4.042037186742118E-2</v>
      </c>
      <c r="BI537" s="40">
        <f t="shared" si="199"/>
        <v>0</v>
      </c>
      <c r="BJ537" s="40">
        <f t="shared" si="200"/>
        <v>0</v>
      </c>
      <c r="BK537" s="40">
        <f t="shared" si="201"/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1</v>
      </c>
      <c r="BT537" s="42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1:134" s="32" customFormat="1" ht="17" thickBot="1" x14ac:dyDescent="0.25">
      <c r="A538" s="124" t="str">
        <f>CONFIGURACAO!$C$4</f>
        <v>AREA 21</v>
      </c>
      <c r="B538" s="125">
        <v>536</v>
      </c>
      <c r="C538" s="249" t="s">
        <v>305</v>
      </c>
      <c r="D538" s="126">
        <f t="shared" si="183"/>
        <v>15</v>
      </c>
      <c r="E538" s="250" t="s">
        <v>873</v>
      </c>
      <c r="F538" s="250">
        <v>1</v>
      </c>
      <c r="G538" s="250">
        <v>1</v>
      </c>
      <c r="H538" s="250">
        <v>1</v>
      </c>
      <c r="I538" s="250">
        <v>1</v>
      </c>
      <c r="J538" s="87"/>
      <c r="K538" s="94"/>
      <c r="L538" s="94"/>
      <c r="M538" s="154">
        <f t="shared" si="202"/>
        <v>4</v>
      </c>
      <c r="N538">
        <v>0</v>
      </c>
      <c r="O538">
        <v>1.75</v>
      </c>
      <c r="P538">
        <v>3</v>
      </c>
      <c r="Q538">
        <v>5</v>
      </c>
      <c r="R538">
        <v>0.75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1</v>
      </c>
      <c r="AA538">
        <v>1</v>
      </c>
      <c r="AB538">
        <v>4</v>
      </c>
      <c r="AC538" s="139">
        <f t="shared" si="186"/>
        <v>1.75</v>
      </c>
      <c r="AD538" s="140">
        <f t="shared" si="187"/>
        <v>4.75</v>
      </c>
      <c r="AE538" s="141">
        <f t="shared" si="184"/>
        <v>0</v>
      </c>
      <c r="AF538" s="263">
        <f t="shared" si="185"/>
        <v>1</v>
      </c>
      <c r="AG538" s="265">
        <f t="shared" si="203"/>
        <v>2.75</v>
      </c>
      <c r="AI538" s="37">
        <f>IFERROR(IF(M538&gt;0,(N538*CONFIGURACAO!$C$20)+(O538*CONFIGURACAO!$C$21)+(P538*CONFIGURACAO!$C$22)+(Q538*CONFIGURACAO!$C$23)+(R538*CONFIGURACAO!$C$24),""),"")</f>
        <v>535</v>
      </c>
      <c r="AJ538" s="38">
        <f>IF(S538=0,0,IF(CONFIGURACAO!$C$15="SIM",(IF(S538&gt;CONFIGURACAO!$C$16,CONFIGURACAO!$C$16*CONFIGURACAO!$C$25,S538*CONFIGURACAO!$C$25)),'PI AREA  P75'!S538*CONFIGURACAO!$C$25))</f>
        <v>0</v>
      </c>
      <c r="AK538" s="38">
        <f>IF(T538=0,0,IF(CONFIGURACAO!$C$17="SIM",(IF(T538&gt;CONFIGURACAO!$C$18,CONFIGURACAO!$C$18*CONFIGURACAO!$C$26,T538*CONFIGURACAO!$C$26)),'PI AREA  P75'!T538*CONFIGURACAO!$C$26))</f>
        <v>0</v>
      </c>
      <c r="AL538" s="38">
        <f>IFERROR(IF(M538&gt;0,(U538*CONFIGURACAO!$C$29)+(V538*CONFIGURACAO!$C$30),""),"")</f>
        <v>0</v>
      </c>
      <c r="AM538" s="38">
        <f>IF(W538=0,0,IF(CONFIGURACAO!$C$41="SIM",(IF(W538&gt;CONFIGURACAO!$C$41,CONFIGURACAO!$C$41*CONFIGURACAO!$C$31,W538*CONFIGURACAO!$C$31)),'PI AREA  P75'!W538*CONFIGURACAO!$C$31))</f>
        <v>0</v>
      </c>
      <c r="AN538" s="38">
        <f>IF(X538=0,0,IF(CONFIGURACAO!$C$39="SIM",(IF(X538&gt;CONFIGURACAO!$C$40,CONFIGURACAO!$C$40*CONFIGURACAO!$C$32,X538*CONFIGURACAO!$C$32)),'PI AREA  P75'!X538*CONFIGURACAO!$C$32))</f>
        <v>25</v>
      </c>
      <c r="AO538" s="38">
        <f>IFERROR(IF(M538&gt;0,(Y538*CONFIGURACAO!$C$33)+(Z538*CONFIGURACAO!$C$34)+(AA538*CONFIGURACAO!$C$35)+(AB538*CONFIGURACAO!$C$36),""),"")</f>
        <v>115</v>
      </c>
      <c r="AP538" s="38">
        <f>IF(AA538=0,0,IF(CONFIGURACAO!$C$46="SIM",(IF(AA538&gt;CONFIGURACAO!$C$47,CONFIGURACAO!$C$47*CONFIGURACAO!$C$35,AA538*CONFIGURACAO!$C$35)),'PI AREA  P75'!AA538*CONFIGURACAO!$C$35))</f>
        <v>25</v>
      </c>
      <c r="AQ538" s="38">
        <f>IF(AB538=0,0,IF(CONFIGURACAO!$C$44="SIM",(IF(AB538&gt;CONFIGURACAO!$C$45,CONFIGURACAO!$C$45*CONFIGURACAO!$C$36,AB538*CONFIGURACAO!$C$36)),'PI AREA  P75'!AB538*CONFIGURACAO!$C$36))</f>
        <v>20</v>
      </c>
      <c r="AR538" s="38">
        <f t="shared" si="204"/>
        <v>720</v>
      </c>
      <c r="AS538" s="68">
        <f>IF(AR538="","",$AR538-(($AS$2/CONFIGURACAO!$C$6)*$M538))</f>
        <v>420</v>
      </c>
      <c r="AT538" s="73">
        <f t="shared" si="188"/>
        <v>3</v>
      </c>
      <c r="AU538" s="75">
        <f>IF(AR538="","",$AR538-(($AU$2/CONFIGURACAO!$C$6)*$M538))</f>
        <v>220</v>
      </c>
      <c r="AV538" s="76">
        <f t="shared" si="189"/>
        <v>4</v>
      </c>
      <c r="AW538" s="74">
        <f>IF(AR538="","",$AR538-(($AW$2/CONFIGURACAO!$C$6)*$M538))</f>
        <v>20</v>
      </c>
      <c r="AX538" s="72">
        <f t="shared" si="190"/>
        <v>5</v>
      </c>
      <c r="AZ538" s="39">
        <f t="shared" si="191"/>
        <v>6.7608490499598578E-2</v>
      </c>
      <c r="BA538" s="146">
        <f t="shared" si="192"/>
        <v>17.5</v>
      </c>
      <c r="BB538" s="146">
        <f t="shared" si="193"/>
        <v>405</v>
      </c>
      <c r="BC538" s="32">
        <f t="shared" si="194"/>
        <v>554</v>
      </c>
      <c r="BD538" s="148"/>
      <c r="BE538" s="40">
        <f t="shared" si="195"/>
        <v>0</v>
      </c>
      <c r="BF538" s="40">
        <f t="shared" si="196"/>
        <v>6.7515432098765427E-2</v>
      </c>
      <c r="BG538" s="40">
        <f t="shared" si="197"/>
        <v>7.7081192189105849E-2</v>
      </c>
      <c r="BH538" s="40">
        <f t="shared" si="198"/>
        <v>0.20210185933710592</v>
      </c>
      <c r="BI538" s="40">
        <f t="shared" si="199"/>
        <v>7.9957356076759065E-2</v>
      </c>
      <c r="BJ538" s="40">
        <f t="shared" si="200"/>
        <v>0</v>
      </c>
      <c r="BK538" s="40">
        <f t="shared" si="201"/>
        <v>0</v>
      </c>
      <c r="BL538">
        <v>0</v>
      </c>
      <c r="BM538">
        <v>0</v>
      </c>
      <c r="BN538">
        <v>0</v>
      </c>
      <c r="BO538">
        <v>1</v>
      </c>
      <c r="BP538">
        <v>0</v>
      </c>
      <c r="BQ538">
        <v>1</v>
      </c>
      <c r="BR538">
        <v>1</v>
      </c>
      <c r="BS538">
        <v>4</v>
      </c>
      <c r="BT538" s="42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1:134" s="32" customFormat="1" ht="17" thickBot="1" x14ac:dyDescent="0.25">
      <c r="A539" s="124" t="str">
        <f>CONFIGURACAO!$C$4</f>
        <v>AREA 21</v>
      </c>
      <c r="B539" s="125">
        <v>537</v>
      </c>
      <c r="C539" s="249" t="s">
        <v>305</v>
      </c>
      <c r="D539" s="126">
        <f t="shared" si="183"/>
        <v>16</v>
      </c>
      <c r="E539" s="250" t="s">
        <v>874</v>
      </c>
      <c r="F539" s="250">
        <v>1</v>
      </c>
      <c r="G539" s="250">
        <v>1</v>
      </c>
      <c r="H539" s="250">
        <v>1</v>
      </c>
      <c r="I539" s="250">
        <v>1</v>
      </c>
      <c r="J539" s="87"/>
      <c r="K539" s="94"/>
      <c r="L539" s="94"/>
      <c r="M539" s="154">
        <f t="shared" si="202"/>
        <v>4</v>
      </c>
      <c r="N539">
        <v>0</v>
      </c>
      <c r="O539">
        <v>3</v>
      </c>
      <c r="P539">
        <v>3.5</v>
      </c>
      <c r="Q539">
        <v>5.5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3</v>
      </c>
      <c r="AC539" s="139">
        <f t="shared" si="186"/>
        <v>3</v>
      </c>
      <c r="AD539" s="140">
        <f t="shared" si="187"/>
        <v>6.5</v>
      </c>
      <c r="AE539" s="141">
        <f t="shared" si="184"/>
        <v>0</v>
      </c>
      <c r="AF539" s="263">
        <f t="shared" si="185"/>
        <v>0</v>
      </c>
      <c r="AG539" s="265">
        <f t="shared" si="203"/>
        <v>3</v>
      </c>
      <c r="AI539" s="37">
        <f>IFERROR(IF(M539&gt;0,(N539*CONFIGURACAO!$C$20)+(O539*CONFIGURACAO!$C$21)+(P539*CONFIGURACAO!$C$22)+(Q539*CONFIGURACAO!$C$23)+(R539*CONFIGURACAO!$C$24),""),"")</f>
        <v>670</v>
      </c>
      <c r="AJ539" s="38">
        <f>IF(S539=0,0,IF(CONFIGURACAO!$C$15="SIM",(IF(S539&gt;CONFIGURACAO!$C$16,CONFIGURACAO!$C$16*CONFIGURACAO!$C$25,S539*CONFIGURACAO!$C$25)),'PI AREA  P75'!S539*CONFIGURACAO!$C$25))</f>
        <v>0</v>
      </c>
      <c r="AK539" s="38">
        <f>IF(T539=0,0,IF(CONFIGURACAO!$C$17="SIM",(IF(T539&gt;CONFIGURACAO!$C$18,CONFIGURACAO!$C$18*CONFIGURACAO!$C$26,T539*CONFIGURACAO!$C$26)),'PI AREA  P75'!T539*CONFIGURACAO!$C$26))</f>
        <v>0</v>
      </c>
      <c r="AL539" s="38">
        <f>IFERROR(IF(M539&gt;0,(U539*CONFIGURACAO!$C$29)+(V539*CONFIGURACAO!$C$30),""),"")</f>
        <v>0</v>
      </c>
      <c r="AM539" s="38">
        <f>IF(W539=0,0,IF(CONFIGURACAO!$C$41="SIM",(IF(W539&gt;CONFIGURACAO!$C$41,CONFIGURACAO!$C$41*CONFIGURACAO!$C$31,W539*CONFIGURACAO!$C$31)),'PI AREA  P75'!W539*CONFIGURACAO!$C$31))</f>
        <v>0</v>
      </c>
      <c r="AN539" s="38">
        <f>IF(X539=0,0,IF(CONFIGURACAO!$C$39="SIM",(IF(X539&gt;CONFIGURACAO!$C$40,CONFIGURACAO!$C$40*CONFIGURACAO!$C$32,X539*CONFIGURACAO!$C$32)),'PI AREA  P75'!X539*CONFIGURACAO!$C$32))</f>
        <v>0</v>
      </c>
      <c r="AO539" s="38">
        <f>IFERROR(IF(M539&gt;0,(Y539*CONFIGURACAO!$C$33)+(Z539*CONFIGURACAO!$C$34)+(AA539*CONFIGURACAO!$C$35)+(AB539*CONFIGURACAO!$C$36),""),"")</f>
        <v>55</v>
      </c>
      <c r="AP539" s="38">
        <f>IF(AA539=0,0,IF(CONFIGURACAO!$C$46="SIM",(IF(AA539&gt;CONFIGURACAO!$C$47,CONFIGURACAO!$C$47*CONFIGURACAO!$C$35,AA539*CONFIGURACAO!$C$35)),'PI AREA  P75'!AA539*CONFIGURACAO!$C$35))</f>
        <v>25</v>
      </c>
      <c r="AQ539" s="38">
        <f>IF(AB539=0,0,IF(CONFIGURACAO!$C$44="SIM",(IF(AB539&gt;CONFIGURACAO!$C$45,CONFIGURACAO!$C$45*CONFIGURACAO!$C$36,AB539*CONFIGURACAO!$C$36)),'PI AREA  P75'!AB539*CONFIGURACAO!$C$36))</f>
        <v>20</v>
      </c>
      <c r="AR539" s="38">
        <f t="shared" si="204"/>
        <v>770</v>
      </c>
      <c r="AS539" s="68">
        <f>IF(AR539="","",$AR539-(($AS$2/CONFIGURACAO!$C$6)*$M539))</f>
        <v>470</v>
      </c>
      <c r="AT539" s="73">
        <f t="shared" si="188"/>
        <v>3</v>
      </c>
      <c r="AU539" s="75">
        <f>IF(AR539="","",$AR539-(($AU$2/CONFIGURACAO!$C$6)*$M539))</f>
        <v>270</v>
      </c>
      <c r="AV539" s="76">
        <f t="shared" si="189"/>
        <v>4</v>
      </c>
      <c r="AW539" s="74">
        <f>IF(AR539="","",$AR539-(($AW$2/CONFIGURACAO!$C$6)*$M539))</f>
        <v>70</v>
      </c>
      <c r="AX539" s="72">
        <f t="shared" si="190"/>
        <v>5</v>
      </c>
      <c r="AZ539" s="39">
        <f t="shared" si="191"/>
        <v>7.230352456207069E-2</v>
      </c>
      <c r="BA539" s="146">
        <f t="shared" si="192"/>
        <v>16</v>
      </c>
      <c r="BB539" s="146">
        <f t="shared" si="193"/>
        <v>445</v>
      </c>
      <c r="BC539" s="32">
        <f t="shared" si="194"/>
        <v>520</v>
      </c>
      <c r="BD539" s="148"/>
      <c r="BE539" s="40">
        <f t="shared" si="195"/>
        <v>0</v>
      </c>
      <c r="BF539" s="40">
        <f t="shared" si="196"/>
        <v>0.11574074074074073</v>
      </c>
      <c r="BG539" s="40">
        <f t="shared" si="197"/>
        <v>8.9928057553956844E-2</v>
      </c>
      <c r="BH539" s="40">
        <f t="shared" si="198"/>
        <v>0.22231204527081652</v>
      </c>
      <c r="BI539" s="40">
        <f t="shared" si="199"/>
        <v>0</v>
      </c>
      <c r="BJ539" s="40">
        <f t="shared" si="200"/>
        <v>0</v>
      </c>
      <c r="BK539" s="40">
        <f t="shared" si="201"/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3</v>
      </c>
      <c r="BT539" s="42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1:134" s="32" customFormat="1" ht="17" thickBot="1" x14ac:dyDescent="0.25">
      <c r="A540" s="124" t="str">
        <f>CONFIGURACAO!$C$4</f>
        <v>AREA 21</v>
      </c>
      <c r="B540" s="125">
        <v>538</v>
      </c>
      <c r="C540" s="249" t="s">
        <v>305</v>
      </c>
      <c r="D540" s="126">
        <f t="shared" si="183"/>
        <v>17</v>
      </c>
      <c r="E540" s="250" t="s">
        <v>875</v>
      </c>
      <c r="F540" s="250">
        <v>0</v>
      </c>
      <c r="G540" s="250">
        <v>0</v>
      </c>
      <c r="H540" s="250">
        <v>1</v>
      </c>
      <c r="I540" s="250">
        <v>1</v>
      </c>
      <c r="J540" s="87"/>
      <c r="K540" s="94"/>
      <c r="L540" s="94"/>
      <c r="M540" s="154">
        <f t="shared" si="202"/>
        <v>2</v>
      </c>
      <c r="N540">
        <v>3</v>
      </c>
      <c r="O540">
        <v>1.75</v>
      </c>
      <c r="P540">
        <v>2.75</v>
      </c>
      <c r="Q540">
        <v>1</v>
      </c>
      <c r="R540">
        <v>0</v>
      </c>
      <c r="S540">
        <v>0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0</v>
      </c>
      <c r="AC540" s="139">
        <f t="shared" si="186"/>
        <v>4.75</v>
      </c>
      <c r="AD540" s="140">
        <f t="shared" si="187"/>
        <v>7.5</v>
      </c>
      <c r="AE540" s="141">
        <f t="shared" si="184"/>
        <v>0</v>
      </c>
      <c r="AF540" s="263">
        <f t="shared" si="185"/>
        <v>1</v>
      </c>
      <c r="AG540" s="265">
        <f t="shared" si="203"/>
        <v>5.75</v>
      </c>
      <c r="AI540" s="37">
        <f>IFERROR(IF(M540&gt;0,(N540*CONFIGURACAO!$C$20)+(O540*CONFIGURACAO!$C$21)+(P540*CONFIGURACAO!$C$22)+(Q540*CONFIGURACAO!$C$23)+(R540*CONFIGURACAO!$C$24),""),"")</f>
        <v>645</v>
      </c>
      <c r="AJ540" s="38">
        <f>IF(S540=0,0,IF(CONFIGURACAO!$C$15="SIM",(IF(S540&gt;CONFIGURACAO!$C$16,CONFIGURACAO!$C$16*CONFIGURACAO!$C$25,S540*CONFIGURACAO!$C$25)),'PI AREA  P75'!S540*CONFIGURACAO!$C$25))</f>
        <v>0</v>
      </c>
      <c r="AK540" s="38">
        <f>IF(T540=0,0,IF(CONFIGURACAO!$C$17="SIM",(IF(T540&gt;CONFIGURACAO!$C$18,CONFIGURACAO!$C$18*CONFIGURACAO!$C$26,T540*CONFIGURACAO!$C$26)),'PI AREA  P75'!T540*CONFIGURACAO!$C$26))</f>
        <v>10</v>
      </c>
      <c r="AL540" s="38">
        <f>IFERROR(IF(M540&gt;0,(U540*CONFIGURACAO!$C$29)+(V540*CONFIGURACAO!$C$30),""),"")</f>
        <v>0</v>
      </c>
      <c r="AM540" s="38">
        <f>IF(W540=0,0,IF(CONFIGURACAO!$C$41="SIM",(IF(W540&gt;CONFIGURACAO!$C$41,CONFIGURACAO!$C$41*CONFIGURACAO!$C$31,W540*CONFIGURACAO!$C$31)),'PI AREA  P75'!W540*CONFIGURACAO!$C$31))</f>
        <v>0</v>
      </c>
      <c r="AN540" s="38">
        <f>IF(X540=0,0,IF(CONFIGURACAO!$C$39="SIM",(IF(X540&gt;CONFIGURACAO!$C$40,CONFIGURACAO!$C$40*CONFIGURACAO!$C$32,X540*CONFIGURACAO!$C$32)),'PI AREA  P75'!X540*CONFIGURACAO!$C$32))</f>
        <v>0</v>
      </c>
      <c r="AO540" s="38">
        <f>IFERROR(IF(M540&gt;0,(Y540*CONFIGURACAO!$C$33)+(Z540*CONFIGURACAO!$C$34)+(AA540*CONFIGURACAO!$C$35)+(AB540*CONFIGURACAO!$C$36),""),"")</f>
        <v>75</v>
      </c>
      <c r="AP540" s="38">
        <f>IF(AA540=0,0,IF(CONFIGURACAO!$C$46="SIM",(IF(AA540&gt;CONFIGURACAO!$C$47,CONFIGURACAO!$C$47*CONFIGURACAO!$C$35,AA540*CONFIGURACAO!$C$35)),'PI AREA  P75'!AA540*CONFIGURACAO!$C$35))</f>
        <v>25</v>
      </c>
      <c r="AQ540" s="38">
        <f>IF(AB540=0,0,IF(CONFIGURACAO!$C$44="SIM",(IF(AB540&gt;CONFIGURACAO!$C$45,CONFIGURACAO!$C$45*CONFIGURACAO!$C$36,AB540*CONFIGURACAO!$C$36)),'PI AREA  P75'!AB540*CONFIGURACAO!$C$36))</f>
        <v>0</v>
      </c>
      <c r="AR540" s="38">
        <f t="shared" si="204"/>
        <v>755</v>
      </c>
      <c r="AS540" s="68">
        <f>IF(AR540="","",$AR540-(($AS$2/CONFIGURACAO!$C$6)*$M540))</f>
        <v>605</v>
      </c>
      <c r="AT540" s="73">
        <f t="shared" si="188"/>
        <v>3</v>
      </c>
      <c r="AU540" s="75">
        <f>IF(AR540="","",$AR540-(($AU$2/CONFIGURACAO!$C$6)*$M540))</f>
        <v>505</v>
      </c>
      <c r="AV540" s="76">
        <f t="shared" si="189"/>
        <v>4</v>
      </c>
      <c r="AW540" s="74">
        <f>IF(AR540="","",$AR540-(($AW$2/CONFIGURACAO!$C$6)*$M540))</f>
        <v>405</v>
      </c>
      <c r="AX540" s="72">
        <f t="shared" si="190"/>
        <v>5</v>
      </c>
      <c r="AZ540" s="39">
        <f t="shared" si="191"/>
        <v>7.0895014343329066E-2</v>
      </c>
      <c r="BA540" s="146">
        <f t="shared" si="192"/>
        <v>12.5</v>
      </c>
      <c r="BB540" s="146">
        <f t="shared" si="193"/>
        <v>570</v>
      </c>
      <c r="BC540" s="32">
        <f t="shared" si="194"/>
        <v>530</v>
      </c>
      <c r="BD540" s="148"/>
      <c r="BE540" s="40">
        <f t="shared" si="195"/>
        <v>0.11177347242921014</v>
      </c>
      <c r="BF540" s="40">
        <f t="shared" si="196"/>
        <v>6.7515432098765427E-2</v>
      </c>
      <c r="BG540" s="40">
        <f t="shared" si="197"/>
        <v>7.0657759506680365E-2</v>
      </c>
      <c r="BH540" s="40">
        <f t="shared" si="198"/>
        <v>4.042037186742118E-2</v>
      </c>
      <c r="BI540" s="40">
        <f t="shared" si="199"/>
        <v>0</v>
      </c>
      <c r="BJ540" s="40">
        <f t="shared" si="200"/>
        <v>0</v>
      </c>
      <c r="BK540" s="40">
        <f t="shared" si="201"/>
        <v>0.32102728731942215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</v>
      </c>
      <c r="BR540">
        <v>1</v>
      </c>
      <c r="BS540">
        <v>0</v>
      </c>
      <c r="BT540" s="42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1:134" s="32" customFormat="1" ht="17" thickBot="1" x14ac:dyDescent="0.25">
      <c r="A541" s="124" t="str">
        <f>CONFIGURACAO!$C$4</f>
        <v>AREA 21</v>
      </c>
      <c r="B541" s="125">
        <v>539</v>
      </c>
      <c r="C541" s="249" t="s">
        <v>305</v>
      </c>
      <c r="D541" s="126">
        <f t="shared" si="183"/>
        <v>18</v>
      </c>
      <c r="E541" s="250" t="s">
        <v>876</v>
      </c>
      <c r="F541" s="250">
        <v>0</v>
      </c>
      <c r="G541" s="250">
        <v>0</v>
      </c>
      <c r="H541" s="250">
        <v>1</v>
      </c>
      <c r="I541" s="250">
        <v>1</v>
      </c>
      <c r="J541" s="87"/>
      <c r="K541" s="94"/>
      <c r="L541" s="94"/>
      <c r="M541" s="154">
        <f t="shared" si="202"/>
        <v>2</v>
      </c>
      <c r="N541">
        <v>0</v>
      </c>
      <c r="O541">
        <v>0</v>
      </c>
      <c r="P541">
        <v>0</v>
      </c>
      <c r="Q541">
        <v>0.75</v>
      </c>
      <c r="R541">
        <v>0</v>
      </c>
      <c r="S541">
        <v>0.75</v>
      </c>
      <c r="T541">
        <v>0.75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 s="139">
        <f t="shared" si="186"/>
        <v>0</v>
      </c>
      <c r="AD541" s="140">
        <f t="shared" si="187"/>
        <v>0</v>
      </c>
      <c r="AE541" s="141">
        <f t="shared" si="184"/>
        <v>0</v>
      </c>
      <c r="AF541" s="263">
        <f t="shared" si="185"/>
        <v>0</v>
      </c>
      <c r="AG541" s="265">
        <f t="shared" si="203"/>
        <v>0</v>
      </c>
      <c r="AI541" s="37">
        <f>IFERROR(IF(M541&gt;0,(N541*CONFIGURACAO!$C$20)+(O541*CONFIGURACAO!$C$21)+(P541*CONFIGURACAO!$C$22)+(Q541*CONFIGURACAO!$C$23)+(R541*CONFIGURACAO!$C$24),""),"")</f>
        <v>30</v>
      </c>
      <c r="AJ541" s="38">
        <f>IF(S541=0,0,IF(CONFIGURACAO!$C$15="SIM",(IF(S541&gt;CONFIGURACAO!$C$16,CONFIGURACAO!$C$16*CONFIGURACAO!$C$25,S541*CONFIGURACAO!$C$25)),'PI AREA  P75'!S541*CONFIGURACAO!$C$25))</f>
        <v>7.5</v>
      </c>
      <c r="AK541" s="38">
        <f>IF(T541=0,0,IF(CONFIGURACAO!$C$17="SIM",(IF(T541&gt;CONFIGURACAO!$C$18,CONFIGURACAO!$C$18*CONFIGURACAO!$C$26,T541*CONFIGURACAO!$C$26)),'PI AREA  P75'!T541*CONFIGURACAO!$C$26))</f>
        <v>3.75</v>
      </c>
      <c r="AL541" s="38">
        <f>IFERROR(IF(M541&gt;0,(U541*CONFIGURACAO!$C$29)+(V541*CONFIGURACAO!$C$30),""),"")</f>
        <v>0</v>
      </c>
      <c r="AM541" s="38">
        <f>IF(W541=0,0,IF(CONFIGURACAO!$C$41="SIM",(IF(W541&gt;CONFIGURACAO!$C$41,CONFIGURACAO!$C$41*CONFIGURACAO!$C$31,W541*CONFIGURACAO!$C$31)),'PI AREA  P75'!W541*CONFIGURACAO!$C$31))</f>
        <v>0</v>
      </c>
      <c r="AN541" s="38">
        <f>IF(X541=0,0,IF(CONFIGURACAO!$C$39="SIM",(IF(X541&gt;CONFIGURACAO!$C$40,CONFIGURACAO!$C$40*CONFIGURACAO!$C$32,X541*CONFIGURACAO!$C$32)),'PI AREA  P75'!X541*CONFIGURACAO!$C$32))</f>
        <v>0</v>
      </c>
      <c r="AO541" s="38">
        <f>IFERROR(IF(M541&gt;0,(Y541*CONFIGURACAO!$C$33)+(Z541*CONFIGURACAO!$C$34)+(AA541*CONFIGURACAO!$C$35)+(AB541*CONFIGURACAO!$C$36),""),"")</f>
        <v>25</v>
      </c>
      <c r="AP541" s="38">
        <f>IF(AA541=0,0,IF(CONFIGURACAO!$C$46="SIM",(IF(AA541&gt;CONFIGURACAO!$C$47,CONFIGURACAO!$C$47*CONFIGURACAO!$C$35,AA541*CONFIGURACAO!$C$35)),'PI AREA  P75'!AA541*CONFIGURACAO!$C$35))</f>
        <v>25</v>
      </c>
      <c r="AQ541" s="38">
        <f>IF(AB541=0,0,IF(CONFIGURACAO!$C$44="SIM",(IF(AB541&gt;CONFIGURACAO!$C$45,CONFIGURACAO!$C$45*CONFIGURACAO!$C$36,AB541*CONFIGURACAO!$C$36)),'PI AREA  P75'!AB541*CONFIGURACAO!$C$36))</f>
        <v>0</v>
      </c>
      <c r="AR541" s="38">
        <f t="shared" si="204"/>
        <v>91.25</v>
      </c>
      <c r="AS541" s="68">
        <f>IF(AR541="","",$AR541-(($AS$2/CONFIGURACAO!$C$6)*$M541))</f>
        <v>-58.75</v>
      </c>
      <c r="AT541" s="73" t="str">
        <f t="shared" si="188"/>
        <v>NAO</v>
      </c>
      <c r="AU541" s="75">
        <f>IF(AR541="","",$AR541-(($AU$2/CONFIGURACAO!$C$6)*$M541))</f>
        <v>-158.75</v>
      </c>
      <c r="AV541" s="76" t="str">
        <f t="shared" si="189"/>
        <v>NAO</v>
      </c>
      <c r="AW541" s="74">
        <f>IF(AR541="","",$AR541-(($AW$2/CONFIGURACAO!$C$6)*$M541))</f>
        <v>-258.75</v>
      </c>
      <c r="AX541" s="72" t="str">
        <f t="shared" si="190"/>
        <v>NAO</v>
      </c>
      <c r="AZ541" s="39">
        <f t="shared" si="191"/>
        <v>8.5684371640116254E-3</v>
      </c>
      <c r="BA541" s="146">
        <f t="shared" si="192"/>
        <v>3.25</v>
      </c>
      <c r="BB541" s="146">
        <f t="shared" si="193"/>
        <v>940</v>
      </c>
      <c r="BC541" s="32">
        <f t="shared" si="194"/>
        <v>1053</v>
      </c>
      <c r="BD541" s="148"/>
      <c r="BE541" s="40">
        <f t="shared" si="195"/>
        <v>0</v>
      </c>
      <c r="BF541" s="40">
        <f t="shared" si="196"/>
        <v>0</v>
      </c>
      <c r="BG541" s="40">
        <f t="shared" si="197"/>
        <v>0</v>
      </c>
      <c r="BH541" s="40">
        <f t="shared" si="198"/>
        <v>3.0315278900565887E-2</v>
      </c>
      <c r="BI541" s="40">
        <f t="shared" si="199"/>
        <v>0</v>
      </c>
      <c r="BJ541" s="40">
        <f t="shared" si="200"/>
        <v>6.9316081330868765E-2</v>
      </c>
      <c r="BK541" s="40">
        <f t="shared" si="201"/>
        <v>0.1203852327447833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1</v>
      </c>
      <c r="BS541">
        <v>0</v>
      </c>
      <c r="BT541" s="42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1:134" s="32" customFormat="1" ht="17" thickBot="1" x14ac:dyDescent="0.25">
      <c r="A542" s="124" t="str">
        <f>CONFIGURACAO!$C$4</f>
        <v>AREA 21</v>
      </c>
      <c r="B542" s="125">
        <v>540</v>
      </c>
      <c r="C542" s="249" t="s">
        <v>305</v>
      </c>
      <c r="D542" s="126">
        <f t="shared" si="183"/>
        <v>19</v>
      </c>
      <c r="E542" s="250" t="s">
        <v>877</v>
      </c>
      <c r="F542" s="250">
        <v>1</v>
      </c>
      <c r="G542" s="250">
        <v>1</v>
      </c>
      <c r="H542" s="250">
        <v>1</v>
      </c>
      <c r="I542" s="250">
        <v>1</v>
      </c>
      <c r="J542" s="87"/>
      <c r="K542" s="94"/>
      <c r="L542" s="94"/>
      <c r="M542" s="154">
        <f t="shared" si="202"/>
        <v>4</v>
      </c>
      <c r="N542">
        <v>0</v>
      </c>
      <c r="O542">
        <v>3</v>
      </c>
      <c r="P542">
        <v>17.25</v>
      </c>
      <c r="Q542">
        <v>9</v>
      </c>
      <c r="R542">
        <v>1</v>
      </c>
      <c r="S542">
        <v>1</v>
      </c>
      <c r="T542">
        <v>3</v>
      </c>
      <c r="U542">
        <v>0</v>
      </c>
      <c r="V542">
        <v>4</v>
      </c>
      <c r="W542">
        <v>2</v>
      </c>
      <c r="X542">
        <v>4</v>
      </c>
      <c r="Y542">
        <v>0</v>
      </c>
      <c r="Z542">
        <v>4</v>
      </c>
      <c r="AA542">
        <v>1</v>
      </c>
      <c r="AB542">
        <v>8</v>
      </c>
      <c r="AC542" s="139">
        <f t="shared" si="186"/>
        <v>3</v>
      </c>
      <c r="AD542" s="140">
        <f t="shared" si="187"/>
        <v>20.25</v>
      </c>
      <c r="AE542" s="141">
        <f t="shared" si="184"/>
        <v>4</v>
      </c>
      <c r="AF542" s="263">
        <f t="shared" si="185"/>
        <v>4</v>
      </c>
      <c r="AG542" s="265">
        <f t="shared" si="203"/>
        <v>11</v>
      </c>
      <c r="AI542" s="37">
        <f>IFERROR(IF(M542&gt;0,(N542*CONFIGURACAO!$C$20)+(O542*CONFIGURACAO!$C$21)+(P542*CONFIGURACAO!$C$22)+(Q542*CONFIGURACAO!$C$23)+(R542*CONFIGURACAO!$C$24),""),"")</f>
        <v>1655</v>
      </c>
      <c r="AJ542" s="38">
        <f>IF(S542=0,0,IF(CONFIGURACAO!$C$15="SIM",(IF(S542&gt;CONFIGURACAO!$C$16,CONFIGURACAO!$C$16*CONFIGURACAO!$C$25,S542*CONFIGURACAO!$C$25)),'PI AREA  P75'!S542*CONFIGURACAO!$C$25))</f>
        <v>10</v>
      </c>
      <c r="AK542" s="38">
        <f>IF(T542=0,0,IF(CONFIGURACAO!$C$17="SIM",(IF(T542&gt;CONFIGURACAO!$C$18,CONFIGURACAO!$C$18*CONFIGURACAO!$C$26,T542*CONFIGURACAO!$C$26)),'PI AREA  P75'!T542*CONFIGURACAO!$C$26))</f>
        <v>15</v>
      </c>
      <c r="AL542" s="38">
        <f>IFERROR(IF(M542&gt;0,(U542*CONFIGURACAO!$C$29)+(V542*CONFIGURACAO!$C$30),""),"")</f>
        <v>400</v>
      </c>
      <c r="AM542" s="38">
        <f>IF(W542=0,0,IF(CONFIGURACAO!$C$41="SIM",(IF(W542&gt;CONFIGURACAO!$C$41,CONFIGURACAO!$C$41*CONFIGURACAO!$C$31,W542*CONFIGURACAO!$C$31)),'PI AREA  P75'!W542*CONFIGURACAO!$C$31))</f>
        <v>100</v>
      </c>
      <c r="AN542" s="38">
        <f>IF(X542=0,0,IF(CONFIGURACAO!$C$39="SIM",(IF(X542&gt;CONFIGURACAO!$C$40,CONFIGURACAO!$C$40*CONFIGURACAO!$C$32,X542*CONFIGURACAO!$C$32)),'PI AREA  P75'!X542*CONFIGURACAO!$C$32))</f>
        <v>100</v>
      </c>
      <c r="AO542" s="38">
        <f>IFERROR(IF(M542&gt;0,(Y542*CONFIGURACAO!$C$33)+(Z542*CONFIGURACAO!$C$34)+(AA542*CONFIGURACAO!$C$35)+(AB542*CONFIGURACAO!$C$36),""),"")</f>
        <v>305</v>
      </c>
      <c r="AP542" s="38">
        <f>IF(AA542=0,0,IF(CONFIGURACAO!$C$46="SIM",(IF(AA542&gt;CONFIGURACAO!$C$47,CONFIGURACAO!$C$47*CONFIGURACAO!$C$35,AA542*CONFIGURACAO!$C$35)),'PI AREA  P75'!AA542*CONFIGURACAO!$C$35))</f>
        <v>25</v>
      </c>
      <c r="AQ542" s="38">
        <f>IF(AB542=0,0,IF(CONFIGURACAO!$C$44="SIM",(IF(AB542&gt;CONFIGURACAO!$C$45,CONFIGURACAO!$C$45*CONFIGURACAO!$C$36,AB542*CONFIGURACAO!$C$36)),'PI AREA  P75'!AB542*CONFIGURACAO!$C$36))</f>
        <v>20</v>
      </c>
      <c r="AR542" s="38">
        <f t="shared" si="204"/>
        <v>2630</v>
      </c>
      <c r="AS542" s="68">
        <f>IF(AR542="","",$AR542-(($AS$2/CONFIGURACAO!$C$6)*$M542))</f>
        <v>2330</v>
      </c>
      <c r="AT542" s="73">
        <f t="shared" si="188"/>
        <v>3</v>
      </c>
      <c r="AU542" s="75">
        <f>IF(AR542="","",$AR542-(($AU$2/CONFIGURACAO!$C$6)*$M542))</f>
        <v>2130</v>
      </c>
      <c r="AV542" s="76">
        <f t="shared" si="189"/>
        <v>4</v>
      </c>
      <c r="AW542" s="74">
        <f>IF(AR542="","",$AR542-(($AW$2/CONFIGURACAO!$C$6)*$M542))</f>
        <v>1930</v>
      </c>
      <c r="AX542" s="72">
        <f t="shared" si="190"/>
        <v>5</v>
      </c>
      <c r="AZ542" s="39">
        <f t="shared" si="191"/>
        <v>0.24695879168603369</v>
      </c>
      <c r="BA542" s="146">
        <f t="shared" si="192"/>
        <v>57.25</v>
      </c>
      <c r="BB542" s="146">
        <f t="shared" si="193"/>
        <v>25</v>
      </c>
      <c r="BC542" s="32">
        <f t="shared" si="194"/>
        <v>59</v>
      </c>
      <c r="BD542" s="148"/>
      <c r="BE542" s="40">
        <f t="shared" si="195"/>
        <v>0</v>
      </c>
      <c r="BF542" s="40">
        <f t="shared" si="196"/>
        <v>0.11574074074074073</v>
      </c>
      <c r="BG542" s="40">
        <f t="shared" si="197"/>
        <v>0.44321685508735864</v>
      </c>
      <c r="BH542" s="40">
        <f t="shared" si="198"/>
        <v>0.36378334680679059</v>
      </c>
      <c r="BI542" s="40">
        <f t="shared" si="199"/>
        <v>0.10660980810234541</v>
      </c>
      <c r="BJ542" s="40">
        <f t="shared" si="200"/>
        <v>9.2421441774491686E-2</v>
      </c>
      <c r="BK542" s="40">
        <f t="shared" si="201"/>
        <v>0.4815409309791332</v>
      </c>
      <c r="BL542">
        <v>0</v>
      </c>
      <c r="BM542">
        <v>4</v>
      </c>
      <c r="BN542">
        <v>2</v>
      </c>
      <c r="BO542">
        <v>4</v>
      </c>
      <c r="BP542">
        <v>0</v>
      </c>
      <c r="BQ542">
        <v>4</v>
      </c>
      <c r="BR542">
        <v>1</v>
      </c>
      <c r="BS542">
        <v>8</v>
      </c>
      <c r="BT542" s="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1:134" s="32" customFormat="1" ht="17" thickBot="1" x14ac:dyDescent="0.25">
      <c r="A543" s="124" t="str">
        <f>CONFIGURACAO!$C$4</f>
        <v>AREA 21</v>
      </c>
      <c r="B543" s="125">
        <v>541</v>
      </c>
      <c r="C543" s="249" t="s">
        <v>305</v>
      </c>
      <c r="D543" s="126">
        <f t="shared" si="183"/>
        <v>20</v>
      </c>
      <c r="E543" s="250" t="s">
        <v>878</v>
      </c>
      <c r="F543" s="250">
        <v>0</v>
      </c>
      <c r="G543" s="250">
        <v>0</v>
      </c>
      <c r="H543" s="250">
        <v>1</v>
      </c>
      <c r="I543" s="250">
        <v>1</v>
      </c>
      <c r="J543" s="87"/>
      <c r="K543" s="94"/>
      <c r="L543" s="94"/>
      <c r="M543" s="154">
        <f t="shared" si="202"/>
        <v>2</v>
      </c>
      <c r="N543">
        <v>7.25</v>
      </c>
      <c r="O543">
        <v>1.5</v>
      </c>
      <c r="P543">
        <v>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s="139">
        <f t="shared" si="186"/>
        <v>8.75</v>
      </c>
      <c r="AD543" s="140">
        <f t="shared" si="187"/>
        <v>10.75</v>
      </c>
      <c r="AE543" s="141">
        <f t="shared" si="184"/>
        <v>0</v>
      </c>
      <c r="AF543" s="263">
        <f t="shared" si="185"/>
        <v>0</v>
      </c>
      <c r="AG543" s="265">
        <f t="shared" si="203"/>
        <v>8.75</v>
      </c>
      <c r="AI543" s="37">
        <f>IFERROR(IF(M543&gt;0,(N543*CONFIGURACAO!$C$20)+(O543*CONFIGURACAO!$C$21)+(P543*CONFIGURACAO!$C$22)+(Q543*CONFIGURACAO!$C$23)+(R543*CONFIGURACAO!$C$24),""),"")</f>
        <v>965</v>
      </c>
      <c r="AJ543" s="38">
        <f>IF(S543=0,0,IF(CONFIGURACAO!$C$15="SIM",(IF(S543&gt;CONFIGURACAO!$C$16,CONFIGURACAO!$C$16*CONFIGURACAO!$C$25,S543*CONFIGURACAO!$C$25)),'PI AREA  P75'!S543*CONFIGURACAO!$C$25))</f>
        <v>0</v>
      </c>
      <c r="AK543" s="38">
        <f>IF(T543=0,0,IF(CONFIGURACAO!$C$17="SIM",(IF(T543&gt;CONFIGURACAO!$C$18,CONFIGURACAO!$C$18*CONFIGURACAO!$C$26,T543*CONFIGURACAO!$C$26)),'PI AREA  P75'!T543*CONFIGURACAO!$C$26))</f>
        <v>0</v>
      </c>
      <c r="AL543" s="38">
        <f>IFERROR(IF(M543&gt;0,(U543*CONFIGURACAO!$C$29)+(V543*CONFIGURACAO!$C$30),""),"")</f>
        <v>0</v>
      </c>
      <c r="AM543" s="38">
        <f>IF(W543=0,0,IF(CONFIGURACAO!$C$41="SIM",(IF(W543&gt;CONFIGURACAO!$C$41,CONFIGURACAO!$C$41*CONFIGURACAO!$C$31,W543*CONFIGURACAO!$C$31)),'PI AREA  P75'!W543*CONFIGURACAO!$C$31))</f>
        <v>0</v>
      </c>
      <c r="AN543" s="38">
        <f>IF(X543=0,0,IF(CONFIGURACAO!$C$39="SIM",(IF(X543&gt;CONFIGURACAO!$C$40,CONFIGURACAO!$C$40*CONFIGURACAO!$C$32,X543*CONFIGURACAO!$C$32)),'PI AREA  P75'!X543*CONFIGURACAO!$C$32))</f>
        <v>0</v>
      </c>
      <c r="AO543" s="38">
        <f>IFERROR(IF(M543&gt;0,(Y543*CONFIGURACAO!$C$33)+(Z543*CONFIGURACAO!$C$34)+(AA543*CONFIGURACAO!$C$35)+(AB543*CONFIGURACAO!$C$36),""),"")</f>
        <v>0</v>
      </c>
      <c r="AP543" s="38">
        <f>IF(AA543=0,0,IF(CONFIGURACAO!$C$46="SIM",(IF(AA543&gt;CONFIGURACAO!$C$47,CONFIGURACAO!$C$47*CONFIGURACAO!$C$35,AA543*CONFIGURACAO!$C$35)),'PI AREA  P75'!AA543*CONFIGURACAO!$C$35))</f>
        <v>0</v>
      </c>
      <c r="AQ543" s="38">
        <f>IF(AB543=0,0,IF(CONFIGURACAO!$C$44="SIM",(IF(AB543&gt;CONFIGURACAO!$C$45,CONFIGURACAO!$C$45*CONFIGURACAO!$C$36,AB543*CONFIGURACAO!$C$36)),'PI AREA  P75'!AB543*CONFIGURACAO!$C$36))</f>
        <v>0</v>
      </c>
      <c r="AR543" s="38">
        <f t="shared" si="204"/>
        <v>965</v>
      </c>
      <c r="AS543" s="68">
        <f>IF(AR543="","",$AR543-(($AS$2/CONFIGURACAO!$C$6)*$M543))</f>
        <v>815</v>
      </c>
      <c r="AT543" s="73">
        <f t="shared" si="188"/>
        <v>3</v>
      </c>
      <c r="AU543" s="75">
        <f>IF(AR543="","",$AR543-(($AU$2/CONFIGURACAO!$C$6)*$M543))</f>
        <v>715</v>
      </c>
      <c r="AV543" s="76">
        <f t="shared" si="189"/>
        <v>4</v>
      </c>
      <c r="AW543" s="74">
        <f>IF(AR543="","",$AR543-(($AW$2/CONFIGURACAO!$C$6)*$M543))</f>
        <v>615</v>
      </c>
      <c r="AX543" s="72">
        <f t="shared" si="190"/>
        <v>5</v>
      </c>
      <c r="AZ543" s="39">
        <f t="shared" si="191"/>
        <v>9.0614157405711979E-2</v>
      </c>
      <c r="BA543" s="146">
        <f t="shared" si="192"/>
        <v>10.75</v>
      </c>
      <c r="BB543" s="146">
        <f t="shared" si="193"/>
        <v>639</v>
      </c>
      <c r="BC543" s="32">
        <f t="shared" si="194"/>
        <v>409</v>
      </c>
      <c r="BD543" s="148"/>
      <c r="BE543" s="40">
        <f t="shared" si="195"/>
        <v>0.27011922503725783</v>
      </c>
      <c r="BF543" s="40">
        <f t="shared" si="196"/>
        <v>5.7870370370370364E-2</v>
      </c>
      <c r="BG543" s="40">
        <f t="shared" si="197"/>
        <v>5.1387461459403906E-2</v>
      </c>
      <c r="BH543" s="40">
        <f t="shared" si="198"/>
        <v>0</v>
      </c>
      <c r="BI543" s="40">
        <f t="shared" si="199"/>
        <v>0</v>
      </c>
      <c r="BJ543" s="40">
        <f t="shared" si="200"/>
        <v>0</v>
      </c>
      <c r="BK543" s="40">
        <f t="shared" si="201"/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 s="42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1:134" s="32" customFormat="1" ht="17" thickBot="1" x14ac:dyDescent="0.25">
      <c r="A544" s="124" t="str">
        <f>CONFIGURACAO!$C$4</f>
        <v>AREA 21</v>
      </c>
      <c r="B544" s="125">
        <v>542</v>
      </c>
      <c r="C544" s="249" t="s">
        <v>305</v>
      </c>
      <c r="D544" s="126">
        <f t="shared" si="183"/>
        <v>21</v>
      </c>
      <c r="E544" s="250" t="s">
        <v>879</v>
      </c>
      <c r="F544" s="250">
        <v>0</v>
      </c>
      <c r="G544" s="250">
        <v>0</v>
      </c>
      <c r="H544" s="250">
        <v>0</v>
      </c>
      <c r="I544" s="250">
        <v>1</v>
      </c>
      <c r="J544" s="87"/>
      <c r="K544" s="94"/>
      <c r="L544" s="94"/>
      <c r="M544" s="154">
        <f t="shared" si="202"/>
        <v>1</v>
      </c>
      <c r="N544">
        <v>1</v>
      </c>
      <c r="O544">
        <v>2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 s="139">
        <f t="shared" si="186"/>
        <v>3</v>
      </c>
      <c r="AD544" s="140">
        <f t="shared" si="187"/>
        <v>3</v>
      </c>
      <c r="AE544" s="141">
        <f t="shared" si="184"/>
        <v>0</v>
      </c>
      <c r="AF544" s="263">
        <f t="shared" si="185"/>
        <v>0</v>
      </c>
      <c r="AG544" s="265">
        <f t="shared" si="203"/>
        <v>3</v>
      </c>
      <c r="AI544" s="37">
        <f>IFERROR(IF(M544&gt;0,(N544*CONFIGURACAO!$C$20)+(O544*CONFIGURACAO!$C$21)+(P544*CONFIGURACAO!$C$22)+(Q544*CONFIGURACAO!$C$23)+(R544*CONFIGURACAO!$C$24),""),"")</f>
        <v>280</v>
      </c>
      <c r="AJ544" s="38">
        <f>IF(S544=0,0,IF(CONFIGURACAO!$C$15="SIM",(IF(S544&gt;CONFIGURACAO!$C$16,CONFIGURACAO!$C$16*CONFIGURACAO!$C$25,S544*CONFIGURACAO!$C$25)),'PI AREA  P75'!S544*CONFIGURACAO!$C$25))</f>
        <v>0</v>
      </c>
      <c r="AK544" s="38">
        <f>IF(T544=0,0,IF(CONFIGURACAO!$C$17="SIM",(IF(T544&gt;CONFIGURACAO!$C$18,CONFIGURACAO!$C$18*CONFIGURACAO!$C$26,T544*CONFIGURACAO!$C$26)),'PI AREA  P75'!T544*CONFIGURACAO!$C$26))</f>
        <v>0</v>
      </c>
      <c r="AL544" s="38">
        <f>IFERROR(IF(M544&gt;0,(U544*CONFIGURACAO!$C$29)+(V544*CONFIGURACAO!$C$30),""),"")</f>
        <v>0</v>
      </c>
      <c r="AM544" s="38">
        <f>IF(W544=0,0,IF(CONFIGURACAO!$C$41="SIM",(IF(W544&gt;CONFIGURACAO!$C$41,CONFIGURACAO!$C$41*CONFIGURACAO!$C$31,W544*CONFIGURACAO!$C$31)),'PI AREA  P75'!W544*CONFIGURACAO!$C$31))</f>
        <v>0</v>
      </c>
      <c r="AN544" s="38">
        <f>IF(X544=0,0,IF(CONFIGURACAO!$C$39="SIM",(IF(X544&gt;CONFIGURACAO!$C$40,CONFIGURACAO!$C$40*CONFIGURACAO!$C$32,X544*CONFIGURACAO!$C$32)),'PI AREA  P75'!X544*CONFIGURACAO!$C$32))</f>
        <v>0</v>
      </c>
      <c r="AO544" s="38">
        <f>IFERROR(IF(M544&gt;0,(Y544*CONFIGURACAO!$C$33)+(Z544*CONFIGURACAO!$C$34)+(AA544*CONFIGURACAO!$C$35)+(AB544*CONFIGURACAO!$C$36),""),"")</f>
        <v>0</v>
      </c>
      <c r="AP544" s="38">
        <f>IF(AA544=0,0,IF(CONFIGURACAO!$C$46="SIM",(IF(AA544&gt;CONFIGURACAO!$C$47,CONFIGURACAO!$C$47*CONFIGURACAO!$C$35,AA544*CONFIGURACAO!$C$35)),'PI AREA  P75'!AA544*CONFIGURACAO!$C$35))</f>
        <v>0</v>
      </c>
      <c r="AQ544" s="38">
        <f>IF(AB544=0,0,IF(CONFIGURACAO!$C$44="SIM",(IF(AB544&gt;CONFIGURACAO!$C$45,CONFIGURACAO!$C$45*CONFIGURACAO!$C$36,AB544*CONFIGURACAO!$C$36)),'PI AREA  P75'!AB544*CONFIGURACAO!$C$36))</f>
        <v>0</v>
      </c>
      <c r="AR544" s="38">
        <f t="shared" si="204"/>
        <v>280</v>
      </c>
      <c r="AS544" s="68">
        <f>IF(AR544="","",$AR544-(($AS$2/CONFIGURACAO!$C$6)*$M544))</f>
        <v>205</v>
      </c>
      <c r="AT544" s="73">
        <f t="shared" si="188"/>
        <v>3</v>
      </c>
      <c r="AU544" s="75">
        <f>IF(AR544="","",$AR544-(($AU$2/CONFIGURACAO!$C$6)*$M544))</f>
        <v>155</v>
      </c>
      <c r="AV544" s="76">
        <f t="shared" si="189"/>
        <v>4</v>
      </c>
      <c r="AW544" s="74">
        <f>IF(AR544="","",$AR544-(($AW$2/CONFIGURACAO!$C$6)*$M544))</f>
        <v>105</v>
      </c>
      <c r="AX544" s="72">
        <f t="shared" si="190"/>
        <v>5</v>
      </c>
      <c r="AZ544" s="39">
        <f t="shared" si="191"/>
        <v>2.6292190749843892E-2</v>
      </c>
      <c r="BA544" s="146">
        <f t="shared" si="192"/>
        <v>4</v>
      </c>
      <c r="BB544" s="146">
        <f t="shared" si="193"/>
        <v>900</v>
      </c>
      <c r="BC544" s="32">
        <f t="shared" si="194"/>
        <v>855</v>
      </c>
      <c r="BD544" s="148"/>
      <c r="BE544" s="40">
        <f t="shared" si="195"/>
        <v>3.7257824143070044E-2</v>
      </c>
      <c r="BF544" s="40">
        <f t="shared" si="196"/>
        <v>7.716049382716049E-2</v>
      </c>
      <c r="BG544" s="40">
        <f t="shared" si="197"/>
        <v>0</v>
      </c>
      <c r="BH544" s="40">
        <f t="shared" si="198"/>
        <v>0</v>
      </c>
      <c r="BI544" s="40">
        <f t="shared" si="199"/>
        <v>0.10660980810234541</v>
      </c>
      <c r="BJ544" s="40">
        <f t="shared" si="200"/>
        <v>0</v>
      </c>
      <c r="BK544" s="40">
        <f t="shared" si="201"/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 s="42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1:134" s="32" customFormat="1" ht="17" thickBot="1" x14ac:dyDescent="0.25">
      <c r="A545" s="124" t="str">
        <f>CONFIGURACAO!$C$4</f>
        <v>AREA 21</v>
      </c>
      <c r="B545" s="125">
        <v>543</v>
      </c>
      <c r="C545" s="249" t="s">
        <v>305</v>
      </c>
      <c r="D545" s="126">
        <f t="shared" si="183"/>
        <v>22</v>
      </c>
      <c r="E545" s="250" t="s">
        <v>880</v>
      </c>
      <c r="F545" s="250">
        <v>1</v>
      </c>
      <c r="G545" s="250">
        <v>1</v>
      </c>
      <c r="H545" s="250">
        <v>1</v>
      </c>
      <c r="I545" s="250">
        <v>1</v>
      </c>
      <c r="J545" s="87"/>
      <c r="K545" s="94"/>
      <c r="L545" s="94"/>
      <c r="M545" s="154">
        <f t="shared" si="202"/>
        <v>4</v>
      </c>
      <c r="N545">
        <v>11.5</v>
      </c>
      <c r="O545">
        <v>5</v>
      </c>
      <c r="P545">
        <v>11</v>
      </c>
      <c r="Q545">
        <v>4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 s="139">
        <f t="shared" si="186"/>
        <v>16.5</v>
      </c>
      <c r="AD545" s="140">
        <f t="shared" si="187"/>
        <v>27.5</v>
      </c>
      <c r="AE545" s="141">
        <f t="shared" si="184"/>
        <v>0</v>
      </c>
      <c r="AF545" s="263">
        <f t="shared" si="185"/>
        <v>0</v>
      </c>
      <c r="AG545" s="265">
        <f t="shared" si="203"/>
        <v>16.5</v>
      </c>
      <c r="AI545" s="37">
        <f>IFERROR(IF(M545&gt;0,(N545*CONFIGURACAO!$C$20)+(O545*CONFIGURACAO!$C$21)+(P545*CONFIGURACAO!$C$22)+(Q545*CONFIGURACAO!$C$23)+(R545*CONFIGURACAO!$C$24),""),"")</f>
        <v>2390</v>
      </c>
      <c r="AJ545" s="38">
        <f>IF(S545=0,0,IF(CONFIGURACAO!$C$15="SIM",(IF(S545&gt;CONFIGURACAO!$C$16,CONFIGURACAO!$C$16*CONFIGURACAO!$C$25,S545*CONFIGURACAO!$C$25)),'PI AREA  P75'!S545*CONFIGURACAO!$C$25))</f>
        <v>0</v>
      </c>
      <c r="AK545" s="38">
        <f>IF(T545=0,0,IF(CONFIGURACAO!$C$17="SIM",(IF(T545&gt;CONFIGURACAO!$C$18,CONFIGURACAO!$C$18*CONFIGURACAO!$C$26,T545*CONFIGURACAO!$C$26)),'PI AREA  P75'!T545*CONFIGURACAO!$C$26))</f>
        <v>0</v>
      </c>
      <c r="AL545" s="38">
        <f>IFERROR(IF(M545&gt;0,(U545*CONFIGURACAO!$C$29)+(V545*CONFIGURACAO!$C$30),""),"")</f>
        <v>0</v>
      </c>
      <c r="AM545" s="38">
        <f>IF(W545=0,0,IF(CONFIGURACAO!$C$41="SIM",(IF(W545&gt;CONFIGURACAO!$C$41,CONFIGURACAO!$C$41*CONFIGURACAO!$C$31,W545*CONFIGURACAO!$C$31)),'PI AREA  P75'!W545*CONFIGURACAO!$C$31))</f>
        <v>50</v>
      </c>
      <c r="AN545" s="38">
        <f>IF(X545=0,0,IF(CONFIGURACAO!$C$39="SIM",(IF(X545&gt;CONFIGURACAO!$C$40,CONFIGURACAO!$C$40*CONFIGURACAO!$C$32,X545*CONFIGURACAO!$C$32)),'PI AREA  P75'!X545*CONFIGURACAO!$C$32))</f>
        <v>0</v>
      </c>
      <c r="AO545" s="38">
        <f>IFERROR(IF(M545&gt;0,(Y545*CONFIGURACAO!$C$33)+(Z545*CONFIGURACAO!$C$34)+(AA545*CONFIGURACAO!$C$35)+(AB545*CONFIGURACAO!$C$36),""),"")</f>
        <v>0</v>
      </c>
      <c r="AP545" s="38">
        <f>IF(AA545=0,0,IF(CONFIGURACAO!$C$46="SIM",(IF(AA545&gt;CONFIGURACAO!$C$47,CONFIGURACAO!$C$47*CONFIGURACAO!$C$35,AA545*CONFIGURACAO!$C$35)),'PI AREA  P75'!AA545*CONFIGURACAO!$C$35))</f>
        <v>0</v>
      </c>
      <c r="AQ545" s="38">
        <f>IF(AB545=0,0,IF(CONFIGURACAO!$C$44="SIM",(IF(AB545&gt;CONFIGURACAO!$C$45,CONFIGURACAO!$C$45*CONFIGURACAO!$C$36,AB545*CONFIGURACAO!$C$36)),'PI AREA  P75'!AB545*CONFIGURACAO!$C$36))</f>
        <v>0</v>
      </c>
      <c r="AR545" s="38">
        <f t="shared" si="204"/>
        <v>2440</v>
      </c>
      <c r="AS545" s="68">
        <f>IF(AR545="","",$AR545-(($AS$2/CONFIGURACAO!$C$6)*$M545))</f>
        <v>2140</v>
      </c>
      <c r="AT545" s="73">
        <f t="shared" si="188"/>
        <v>3</v>
      </c>
      <c r="AU545" s="75">
        <f>IF(AR545="","",$AR545-(($AU$2/CONFIGURACAO!$C$6)*$M545))</f>
        <v>1940</v>
      </c>
      <c r="AV545" s="76">
        <f t="shared" si="189"/>
        <v>4</v>
      </c>
      <c r="AW545" s="74">
        <f>IF(AR545="","",$AR545-(($AW$2/CONFIGURACAO!$C$6)*$M545))</f>
        <v>1740</v>
      </c>
      <c r="AX545" s="72">
        <f t="shared" si="190"/>
        <v>5</v>
      </c>
      <c r="AZ545" s="39">
        <f t="shared" si="191"/>
        <v>0.22911766224863961</v>
      </c>
      <c r="BA545" s="146">
        <f t="shared" si="192"/>
        <v>33.5</v>
      </c>
      <c r="BB545" s="146">
        <f t="shared" si="193"/>
        <v>119</v>
      </c>
      <c r="BC545" s="32">
        <f t="shared" si="194"/>
        <v>72</v>
      </c>
      <c r="BD545" s="148"/>
      <c r="BE545" s="40">
        <f t="shared" si="195"/>
        <v>0.4284649776453055</v>
      </c>
      <c r="BF545" s="40">
        <f t="shared" si="196"/>
        <v>0.19290123456790123</v>
      </c>
      <c r="BG545" s="40">
        <f t="shared" si="197"/>
        <v>0.28263103802672146</v>
      </c>
      <c r="BH545" s="40">
        <f t="shared" si="198"/>
        <v>0.16168148746968472</v>
      </c>
      <c r="BI545" s="40">
        <f t="shared" si="199"/>
        <v>0.10660980810234541</v>
      </c>
      <c r="BJ545" s="40">
        <f t="shared" si="200"/>
        <v>0</v>
      </c>
      <c r="BK545" s="40">
        <f t="shared" si="201"/>
        <v>0</v>
      </c>
      <c r="BL545">
        <v>0</v>
      </c>
      <c r="BM545">
        <v>0</v>
      </c>
      <c r="BN545">
        <v>1</v>
      </c>
      <c r="BO545">
        <v>0</v>
      </c>
      <c r="BP545">
        <v>0</v>
      </c>
      <c r="BQ545">
        <v>0</v>
      </c>
      <c r="BR545">
        <v>0</v>
      </c>
      <c r="BS545">
        <v>0</v>
      </c>
      <c r="BT545" s="42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1:134" s="32" customFormat="1" ht="17" thickBot="1" x14ac:dyDescent="0.25">
      <c r="A546" s="124" t="str">
        <f>CONFIGURACAO!$C$4</f>
        <v>AREA 21</v>
      </c>
      <c r="B546" s="125">
        <v>544</v>
      </c>
      <c r="C546" s="249" t="s">
        <v>305</v>
      </c>
      <c r="D546" s="126">
        <f t="shared" si="183"/>
        <v>23</v>
      </c>
      <c r="E546" s="250" t="s">
        <v>881</v>
      </c>
      <c r="F546" s="250">
        <v>1</v>
      </c>
      <c r="G546" s="250">
        <v>1</v>
      </c>
      <c r="H546" s="250">
        <v>1</v>
      </c>
      <c r="I546" s="250">
        <v>1</v>
      </c>
      <c r="J546" s="87"/>
      <c r="K546" s="94"/>
      <c r="L546" s="94"/>
      <c r="M546" s="154">
        <f t="shared" si="202"/>
        <v>4</v>
      </c>
      <c r="N546">
        <v>0</v>
      </c>
      <c r="O546">
        <v>1.75</v>
      </c>
      <c r="P546">
        <v>3</v>
      </c>
      <c r="Q546">
        <v>2.5</v>
      </c>
      <c r="R546">
        <v>1.5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2</v>
      </c>
      <c r="AA546">
        <v>0</v>
      </c>
      <c r="AB546">
        <v>4</v>
      </c>
      <c r="AC546" s="139">
        <f t="shared" si="186"/>
        <v>1.75</v>
      </c>
      <c r="AD546" s="140">
        <f t="shared" si="187"/>
        <v>4.75</v>
      </c>
      <c r="AE546" s="141">
        <f t="shared" si="184"/>
        <v>0</v>
      </c>
      <c r="AF546" s="263">
        <f t="shared" si="185"/>
        <v>2</v>
      </c>
      <c r="AG546" s="265">
        <f t="shared" si="203"/>
        <v>3.75</v>
      </c>
      <c r="AI546" s="37">
        <f>IFERROR(IF(M546&gt;0,(N546*CONFIGURACAO!$C$20)+(O546*CONFIGURACAO!$C$21)+(P546*CONFIGURACAO!$C$22)+(Q546*CONFIGURACAO!$C$23)+(R546*CONFIGURACAO!$C$24),""),"")</f>
        <v>450</v>
      </c>
      <c r="AJ546" s="38">
        <f>IF(S546=0,0,IF(CONFIGURACAO!$C$15="SIM",(IF(S546&gt;CONFIGURACAO!$C$16,CONFIGURACAO!$C$16*CONFIGURACAO!$C$25,S546*CONFIGURACAO!$C$25)),'PI AREA  P75'!S546*CONFIGURACAO!$C$25))</f>
        <v>0</v>
      </c>
      <c r="AK546" s="38">
        <f>IF(T546=0,0,IF(CONFIGURACAO!$C$17="SIM",(IF(T546&gt;CONFIGURACAO!$C$18,CONFIGURACAO!$C$18*CONFIGURACAO!$C$26,T546*CONFIGURACAO!$C$26)),'PI AREA  P75'!T546*CONFIGURACAO!$C$26))</f>
        <v>5</v>
      </c>
      <c r="AL546" s="38">
        <f>IFERROR(IF(M546&gt;0,(U546*CONFIGURACAO!$C$29)+(V546*CONFIGURACAO!$C$30),""),"")</f>
        <v>0</v>
      </c>
      <c r="AM546" s="38">
        <f>IF(W546=0,0,IF(CONFIGURACAO!$C$41="SIM",(IF(W546&gt;CONFIGURACAO!$C$41,CONFIGURACAO!$C$41*CONFIGURACAO!$C$31,W546*CONFIGURACAO!$C$31)),'PI AREA  P75'!W546*CONFIGURACAO!$C$31))</f>
        <v>0</v>
      </c>
      <c r="AN546" s="38">
        <f>IF(X546=0,0,IF(CONFIGURACAO!$C$39="SIM",(IF(X546&gt;CONFIGURACAO!$C$40,CONFIGURACAO!$C$40*CONFIGURACAO!$C$32,X546*CONFIGURACAO!$C$32)),'PI AREA  P75'!X546*CONFIGURACAO!$C$32))</f>
        <v>25</v>
      </c>
      <c r="AO546" s="38">
        <f>IFERROR(IF(M546&gt;0,(Y546*CONFIGURACAO!$C$33)+(Z546*CONFIGURACAO!$C$34)+(AA546*CONFIGURACAO!$C$35)+(AB546*CONFIGURACAO!$C$36),""),"")</f>
        <v>140</v>
      </c>
      <c r="AP546" s="38">
        <f>IF(AA546=0,0,IF(CONFIGURACAO!$C$46="SIM",(IF(AA546&gt;CONFIGURACAO!$C$47,CONFIGURACAO!$C$47*CONFIGURACAO!$C$35,AA546*CONFIGURACAO!$C$35)),'PI AREA  P75'!AA546*CONFIGURACAO!$C$35))</f>
        <v>0</v>
      </c>
      <c r="AQ546" s="38">
        <f>IF(AB546=0,0,IF(CONFIGURACAO!$C$44="SIM",(IF(AB546&gt;CONFIGURACAO!$C$45,CONFIGURACAO!$C$45*CONFIGURACAO!$C$36,AB546*CONFIGURACAO!$C$36)),'PI AREA  P75'!AB546*CONFIGURACAO!$C$36))</f>
        <v>20</v>
      </c>
      <c r="AR546" s="38">
        <f t="shared" si="204"/>
        <v>640</v>
      </c>
      <c r="AS546" s="68">
        <f>IF(AR546="","",$AR546-(($AS$2/CONFIGURACAO!$C$6)*$M546))</f>
        <v>340</v>
      </c>
      <c r="AT546" s="73">
        <f t="shared" si="188"/>
        <v>3</v>
      </c>
      <c r="AU546" s="75">
        <f>IF(AR546="","",$AR546-(($AU$2/CONFIGURACAO!$C$6)*$M546))</f>
        <v>140</v>
      </c>
      <c r="AV546" s="76">
        <f t="shared" si="189"/>
        <v>4</v>
      </c>
      <c r="AW546" s="74">
        <f>IF(AR546="","",$AR546-(($AW$2/CONFIGURACAO!$C$6)*$M546))</f>
        <v>-60</v>
      </c>
      <c r="AX546" s="72" t="str">
        <f t="shared" si="190"/>
        <v>NAO</v>
      </c>
      <c r="AZ546" s="39">
        <f t="shared" si="191"/>
        <v>6.0096435999643177E-2</v>
      </c>
      <c r="BA546" s="146">
        <f t="shared" si="192"/>
        <v>16.75</v>
      </c>
      <c r="BB546" s="146">
        <f t="shared" si="193"/>
        <v>429</v>
      </c>
      <c r="BC546" s="32">
        <f t="shared" si="194"/>
        <v>599</v>
      </c>
      <c r="BD546" s="148"/>
      <c r="BE546" s="40">
        <f t="shared" si="195"/>
        <v>0</v>
      </c>
      <c r="BF546" s="40">
        <f t="shared" si="196"/>
        <v>6.7515432098765427E-2</v>
      </c>
      <c r="BG546" s="40">
        <f t="shared" si="197"/>
        <v>7.7081192189105849E-2</v>
      </c>
      <c r="BH546" s="40">
        <f t="shared" si="198"/>
        <v>0.10105092966855296</v>
      </c>
      <c r="BI546" s="40">
        <f t="shared" si="199"/>
        <v>0.15991471215351813</v>
      </c>
      <c r="BJ546" s="40">
        <f t="shared" si="200"/>
        <v>0</v>
      </c>
      <c r="BK546" s="40">
        <f t="shared" si="201"/>
        <v>0.16051364365971107</v>
      </c>
      <c r="BL546">
        <v>0</v>
      </c>
      <c r="BM546">
        <v>0</v>
      </c>
      <c r="BN546">
        <v>0</v>
      </c>
      <c r="BO546">
        <v>1</v>
      </c>
      <c r="BP546">
        <v>0</v>
      </c>
      <c r="BQ546">
        <v>2</v>
      </c>
      <c r="BR546">
        <v>0</v>
      </c>
      <c r="BS546">
        <v>4</v>
      </c>
      <c r="BT546" s="42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1:134" s="32" customFormat="1" ht="17" thickBot="1" x14ac:dyDescent="0.25">
      <c r="A547" s="124" t="str">
        <f>CONFIGURACAO!$C$4</f>
        <v>AREA 21</v>
      </c>
      <c r="B547" s="125">
        <v>545</v>
      </c>
      <c r="C547" s="249" t="s">
        <v>305</v>
      </c>
      <c r="D547" s="126">
        <f t="shared" si="183"/>
        <v>24</v>
      </c>
      <c r="E547" s="250" t="s">
        <v>882</v>
      </c>
      <c r="F547" s="250">
        <v>1</v>
      </c>
      <c r="G547" s="250">
        <v>1</v>
      </c>
      <c r="H547" s="250">
        <v>1</v>
      </c>
      <c r="I547" s="250">
        <v>1</v>
      </c>
      <c r="J547" s="87"/>
      <c r="K547" s="94"/>
      <c r="L547" s="94"/>
      <c r="M547" s="154">
        <f t="shared" si="202"/>
        <v>4</v>
      </c>
      <c r="N547">
        <v>19</v>
      </c>
      <c r="O547">
        <v>8.75</v>
      </c>
      <c r="P547">
        <v>10</v>
      </c>
      <c r="Q547">
        <v>4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 s="139">
        <f t="shared" si="186"/>
        <v>27.75</v>
      </c>
      <c r="AD547" s="140">
        <f t="shared" si="187"/>
        <v>37.75</v>
      </c>
      <c r="AE547" s="141">
        <f t="shared" si="184"/>
        <v>0</v>
      </c>
      <c r="AF547" s="263">
        <f t="shared" si="185"/>
        <v>0</v>
      </c>
      <c r="AG547" s="265">
        <f t="shared" si="203"/>
        <v>27.75</v>
      </c>
      <c r="AI547" s="37">
        <f>IFERROR(IF(M547&gt;0,(N547*CONFIGURACAO!$C$20)+(O547*CONFIGURACAO!$C$21)+(P547*CONFIGURACAO!$C$22)+(Q547*CONFIGURACAO!$C$23)+(R547*CONFIGURACAO!$C$24),""),"")</f>
        <v>3360</v>
      </c>
      <c r="AJ547" s="38">
        <f>IF(S547=0,0,IF(CONFIGURACAO!$C$15="SIM",(IF(S547&gt;CONFIGURACAO!$C$16,CONFIGURACAO!$C$16*CONFIGURACAO!$C$25,S547*CONFIGURACAO!$C$25)),'PI AREA  P75'!S547*CONFIGURACAO!$C$25))</f>
        <v>0</v>
      </c>
      <c r="AK547" s="38">
        <f>IF(T547=0,0,IF(CONFIGURACAO!$C$17="SIM",(IF(T547&gt;CONFIGURACAO!$C$18,CONFIGURACAO!$C$18*CONFIGURACAO!$C$26,T547*CONFIGURACAO!$C$26)),'PI AREA  P75'!T547*CONFIGURACAO!$C$26))</f>
        <v>0</v>
      </c>
      <c r="AL547" s="38">
        <f>IFERROR(IF(M547&gt;0,(U547*CONFIGURACAO!$C$29)+(V547*CONFIGURACAO!$C$30),""),"")</f>
        <v>0</v>
      </c>
      <c r="AM547" s="38">
        <f>IF(W547=0,0,IF(CONFIGURACAO!$C$41="SIM",(IF(W547&gt;CONFIGURACAO!$C$41,CONFIGURACAO!$C$41*CONFIGURACAO!$C$31,W547*CONFIGURACAO!$C$31)),'PI AREA  P75'!W547*CONFIGURACAO!$C$31))</f>
        <v>0</v>
      </c>
      <c r="AN547" s="38">
        <f>IF(X547=0,0,IF(CONFIGURACAO!$C$39="SIM",(IF(X547&gt;CONFIGURACAO!$C$40,CONFIGURACAO!$C$40*CONFIGURACAO!$C$32,X547*CONFIGURACAO!$C$32)),'PI AREA  P75'!X547*CONFIGURACAO!$C$32))</f>
        <v>0</v>
      </c>
      <c r="AO547" s="38">
        <f>IFERROR(IF(M547&gt;0,(Y547*CONFIGURACAO!$C$33)+(Z547*CONFIGURACAO!$C$34)+(AA547*CONFIGURACAO!$C$35)+(AB547*CONFIGURACAO!$C$36),""),"")</f>
        <v>0</v>
      </c>
      <c r="AP547" s="38">
        <f>IF(AA547=0,0,IF(CONFIGURACAO!$C$46="SIM",(IF(AA547&gt;CONFIGURACAO!$C$47,CONFIGURACAO!$C$47*CONFIGURACAO!$C$35,AA547*CONFIGURACAO!$C$35)),'PI AREA  P75'!AA547*CONFIGURACAO!$C$35))</f>
        <v>0</v>
      </c>
      <c r="AQ547" s="38">
        <f>IF(AB547=0,0,IF(CONFIGURACAO!$C$44="SIM",(IF(AB547&gt;CONFIGURACAO!$C$45,CONFIGURACAO!$C$45*CONFIGURACAO!$C$36,AB547*CONFIGURACAO!$C$36)),'PI AREA  P75'!AB547*CONFIGURACAO!$C$36))</f>
        <v>0</v>
      </c>
      <c r="AR547" s="38">
        <f t="shared" si="204"/>
        <v>3360</v>
      </c>
      <c r="AS547" s="68">
        <f>IF(AR547="","",$AR547-(($AS$2/CONFIGURACAO!$C$6)*$M547))</f>
        <v>3060</v>
      </c>
      <c r="AT547" s="73">
        <f t="shared" si="188"/>
        <v>3</v>
      </c>
      <c r="AU547" s="75">
        <f>IF(AR547="","",$AR547-(($AU$2/CONFIGURACAO!$C$6)*$M547))</f>
        <v>2860</v>
      </c>
      <c r="AV547" s="76">
        <f t="shared" si="189"/>
        <v>4</v>
      </c>
      <c r="AW547" s="74">
        <f>IF(AR547="","",$AR547-(($AW$2/CONFIGURACAO!$C$6)*$M547))</f>
        <v>2660</v>
      </c>
      <c r="AX547" s="72">
        <f t="shared" si="190"/>
        <v>5</v>
      </c>
      <c r="AZ547" s="39">
        <f t="shared" si="191"/>
        <v>0.31550628899812666</v>
      </c>
      <c r="BA547" s="146">
        <f t="shared" si="192"/>
        <v>41.75</v>
      </c>
      <c r="BB547" s="146">
        <f t="shared" si="193"/>
        <v>67</v>
      </c>
      <c r="BC547" s="32">
        <f t="shared" si="194"/>
        <v>36</v>
      </c>
      <c r="BD547" s="148"/>
      <c r="BE547" s="40">
        <f t="shared" si="195"/>
        <v>0.70789865871833091</v>
      </c>
      <c r="BF547" s="40">
        <f t="shared" si="196"/>
        <v>0.33757716049382713</v>
      </c>
      <c r="BG547" s="40">
        <f t="shared" si="197"/>
        <v>0.25693730729701952</v>
      </c>
      <c r="BH547" s="40">
        <f t="shared" si="198"/>
        <v>0.16168148746968472</v>
      </c>
      <c r="BI547" s="40">
        <f t="shared" si="199"/>
        <v>0</v>
      </c>
      <c r="BJ547" s="40">
        <f t="shared" si="200"/>
        <v>0</v>
      </c>
      <c r="BK547" s="40">
        <f t="shared" si="201"/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 s="42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1:134" s="32" customFormat="1" ht="17" thickBot="1" x14ac:dyDescent="0.25">
      <c r="A548" s="124" t="str">
        <f>CONFIGURACAO!$C$4</f>
        <v>AREA 21</v>
      </c>
      <c r="B548" s="125">
        <v>546</v>
      </c>
      <c r="C548" s="249" t="s">
        <v>305</v>
      </c>
      <c r="D548" s="126">
        <f t="shared" si="183"/>
        <v>25</v>
      </c>
      <c r="E548" s="250" t="s">
        <v>883</v>
      </c>
      <c r="F548" s="250">
        <v>1</v>
      </c>
      <c r="G548" s="250">
        <v>1</v>
      </c>
      <c r="H548" s="250">
        <v>1</v>
      </c>
      <c r="I548" s="250">
        <v>1</v>
      </c>
      <c r="J548" s="87"/>
      <c r="K548" s="94"/>
      <c r="L548" s="94"/>
      <c r="M548" s="154">
        <f t="shared" si="202"/>
        <v>4</v>
      </c>
      <c r="N548">
        <v>1</v>
      </c>
      <c r="O548">
        <v>2.75</v>
      </c>
      <c r="P548">
        <v>10.75</v>
      </c>
      <c r="Q548">
        <v>3.5</v>
      </c>
      <c r="R548">
        <v>1</v>
      </c>
      <c r="S548">
        <v>0</v>
      </c>
      <c r="T548">
        <v>2.75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 s="139">
        <f t="shared" si="186"/>
        <v>3.75</v>
      </c>
      <c r="AD548" s="140">
        <f t="shared" si="187"/>
        <v>14.5</v>
      </c>
      <c r="AE548" s="141">
        <f t="shared" si="184"/>
        <v>0</v>
      </c>
      <c r="AF548" s="263">
        <f t="shared" si="185"/>
        <v>0</v>
      </c>
      <c r="AG548" s="265">
        <f t="shared" si="203"/>
        <v>3.75</v>
      </c>
      <c r="AI548" s="37">
        <f>IFERROR(IF(M548&gt;0,(N548*CONFIGURACAO!$C$20)+(O548*CONFIGURACAO!$C$21)+(P548*CONFIGURACAO!$C$22)+(Q548*CONFIGURACAO!$C$23)+(R548*CONFIGURACAO!$C$24),""),"")</f>
        <v>1125</v>
      </c>
      <c r="AJ548" s="38">
        <f>IF(S548=0,0,IF(CONFIGURACAO!$C$15="SIM",(IF(S548&gt;CONFIGURACAO!$C$16,CONFIGURACAO!$C$16*CONFIGURACAO!$C$25,S548*CONFIGURACAO!$C$25)),'PI AREA  P75'!S548*CONFIGURACAO!$C$25))</f>
        <v>0</v>
      </c>
      <c r="AK548" s="38">
        <f>IF(T548=0,0,IF(CONFIGURACAO!$C$17="SIM",(IF(T548&gt;CONFIGURACAO!$C$18,CONFIGURACAO!$C$18*CONFIGURACAO!$C$26,T548*CONFIGURACAO!$C$26)),'PI AREA  P75'!T548*CONFIGURACAO!$C$26))</f>
        <v>13.75</v>
      </c>
      <c r="AL548" s="38">
        <f>IFERROR(IF(M548&gt;0,(U548*CONFIGURACAO!$C$29)+(V548*CONFIGURACAO!$C$30),""),"")</f>
        <v>0</v>
      </c>
      <c r="AM548" s="38">
        <f>IF(W548=0,0,IF(CONFIGURACAO!$C$41="SIM",(IF(W548&gt;CONFIGURACAO!$C$41,CONFIGURACAO!$C$41*CONFIGURACAO!$C$31,W548*CONFIGURACAO!$C$31)),'PI AREA  P75'!W548*CONFIGURACAO!$C$31))</f>
        <v>0</v>
      </c>
      <c r="AN548" s="38">
        <f>IF(X548=0,0,IF(CONFIGURACAO!$C$39="SIM",(IF(X548&gt;CONFIGURACAO!$C$40,CONFIGURACAO!$C$40*CONFIGURACAO!$C$32,X548*CONFIGURACAO!$C$32)),'PI AREA  P75'!X548*CONFIGURACAO!$C$32))</f>
        <v>0</v>
      </c>
      <c r="AO548" s="38">
        <f>IFERROR(IF(M548&gt;0,(Y548*CONFIGURACAO!$C$33)+(Z548*CONFIGURACAO!$C$34)+(AA548*CONFIGURACAO!$C$35)+(AB548*CONFIGURACAO!$C$36),""),"")</f>
        <v>0</v>
      </c>
      <c r="AP548" s="38">
        <f>IF(AA548=0,0,IF(CONFIGURACAO!$C$46="SIM",(IF(AA548&gt;CONFIGURACAO!$C$47,CONFIGURACAO!$C$47*CONFIGURACAO!$C$35,AA548*CONFIGURACAO!$C$35)),'PI AREA  P75'!AA548*CONFIGURACAO!$C$35))</f>
        <v>0</v>
      </c>
      <c r="AQ548" s="38">
        <f>IF(AB548=0,0,IF(CONFIGURACAO!$C$44="SIM",(IF(AB548&gt;CONFIGURACAO!$C$45,CONFIGURACAO!$C$45*CONFIGURACAO!$C$36,AB548*CONFIGURACAO!$C$36)),'PI AREA  P75'!AB548*CONFIGURACAO!$C$36))</f>
        <v>0</v>
      </c>
      <c r="AR548" s="38">
        <f t="shared" si="204"/>
        <v>1138.75</v>
      </c>
      <c r="AS548" s="68">
        <f>IF(AR548="","",$AR548-(($AS$2/CONFIGURACAO!$C$6)*$M548))</f>
        <v>838.75</v>
      </c>
      <c r="AT548" s="73">
        <f t="shared" si="188"/>
        <v>3</v>
      </c>
      <c r="AU548" s="75">
        <f>IF(AR548="","",$AR548-(($AU$2/CONFIGURACAO!$C$6)*$M548))</f>
        <v>638.75</v>
      </c>
      <c r="AV548" s="76">
        <f t="shared" si="189"/>
        <v>4</v>
      </c>
      <c r="AW548" s="74">
        <f>IF(AR548="","",$AR548-(($AW$2/CONFIGURACAO!$C$6)*$M548))</f>
        <v>438.75</v>
      </c>
      <c r="AX548" s="72">
        <f t="shared" si="190"/>
        <v>5</v>
      </c>
      <c r="AZ548" s="39">
        <f t="shared" si="191"/>
        <v>0.10692940077280261</v>
      </c>
      <c r="BA548" s="146">
        <f t="shared" si="192"/>
        <v>21.75</v>
      </c>
      <c r="BB548" s="146">
        <f t="shared" si="193"/>
        <v>284</v>
      </c>
      <c r="BC548" s="32">
        <f t="shared" si="194"/>
        <v>328</v>
      </c>
      <c r="BD548" s="148"/>
      <c r="BE548" s="40">
        <f t="shared" si="195"/>
        <v>3.7257824143070044E-2</v>
      </c>
      <c r="BF548" s="40">
        <f t="shared" si="196"/>
        <v>0.10609567901234568</v>
      </c>
      <c r="BG548" s="40">
        <f t="shared" si="197"/>
        <v>0.27620760534429595</v>
      </c>
      <c r="BH548" s="40">
        <f t="shared" si="198"/>
        <v>0.14147130153597412</v>
      </c>
      <c r="BI548" s="40">
        <f t="shared" si="199"/>
        <v>0.10660980810234541</v>
      </c>
      <c r="BJ548" s="40">
        <f t="shared" si="200"/>
        <v>0</v>
      </c>
      <c r="BK548" s="40">
        <f t="shared" si="201"/>
        <v>0.44141252006420545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 s="42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1:134" s="32" customFormat="1" ht="17" thickBot="1" x14ac:dyDescent="0.25">
      <c r="A549" s="124" t="str">
        <f>CONFIGURACAO!$C$4</f>
        <v>AREA 21</v>
      </c>
      <c r="B549" s="125">
        <v>547</v>
      </c>
      <c r="C549" s="249" t="s">
        <v>305</v>
      </c>
      <c r="D549" s="126">
        <f t="shared" si="183"/>
        <v>26</v>
      </c>
      <c r="E549" s="250" t="s">
        <v>884</v>
      </c>
      <c r="F549" s="250">
        <v>1</v>
      </c>
      <c r="G549" s="250">
        <v>1</v>
      </c>
      <c r="H549" s="250">
        <v>0</v>
      </c>
      <c r="I549" s="250">
        <v>0</v>
      </c>
      <c r="J549" s="87"/>
      <c r="K549" s="94"/>
      <c r="L549" s="94"/>
      <c r="M549" s="154">
        <f t="shared" si="202"/>
        <v>2</v>
      </c>
      <c r="N549">
        <v>3.75</v>
      </c>
      <c r="O549">
        <v>7</v>
      </c>
      <c r="P549">
        <v>14.5</v>
      </c>
      <c r="Q549">
        <v>2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s="139">
        <f t="shared" si="186"/>
        <v>10.75</v>
      </c>
      <c r="AD549" s="140">
        <f t="shared" si="187"/>
        <v>25.25</v>
      </c>
      <c r="AE549" s="141">
        <f t="shared" si="184"/>
        <v>0</v>
      </c>
      <c r="AF549" s="263">
        <f t="shared" si="185"/>
        <v>0</v>
      </c>
      <c r="AG549" s="265">
        <f t="shared" si="203"/>
        <v>10.75</v>
      </c>
      <c r="AI549" s="37">
        <f>IFERROR(IF(M549&gt;0,(N549*CONFIGURACAO!$C$20)+(O549*CONFIGURACAO!$C$21)+(P549*CONFIGURACAO!$C$22)+(Q549*CONFIGURACAO!$C$23)+(R549*CONFIGURACAO!$C$24),""),"")</f>
        <v>1885</v>
      </c>
      <c r="AJ549" s="38">
        <f>IF(S549=0,0,IF(CONFIGURACAO!$C$15="SIM",(IF(S549&gt;CONFIGURACAO!$C$16,CONFIGURACAO!$C$16*CONFIGURACAO!$C$25,S549*CONFIGURACAO!$C$25)),'PI AREA  P75'!S549*CONFIGURACAO!$C$25))</f>
        <v>10</v>
      </c>
      <c r="AK549" s="38">
        <f>IF(T549=0,0,IF(CONFIGURACAO!$C$17="SIM",(IF(T549&gt;CONFIGURACAO!$C$18,CONFIGURACAO!$C$18*CONFIGURACAO!$C$26,T549*CONFIGURACAO!$C$26)),'PI AREA  P75'!T549*CONFIGURACAO!$C$26))</f>
        <v>0</v>
      </c>
      <c r="AL549" s="38">
        <f>IFERROR(IF(M549&gt;0,(U549*CONFIGURACAO!$C$29)+(V549*CONFIGURACAO!$C$30),""),"")</f>
        <v>0</v>
      </c>
      <c r="AM549" s="38">
        <f>IF(W549=0,0,IF(CONFIGURACAO!$C$41="SIM",(IF(W549&gt;CONFIGURACAO!$C$41,CONFIGURACAO!$C$41*CONFIGURACAO!$C$31,W549*CONFIGURACAO!$C$31)),'PI AREA  P75'!W549*CONFIGURACAO!$C$31))</f>
        <v>0</v>
      </c>
      <c r="AN549" s="38">
        <f>IF(X549=0,0,IF(CONFIGURACAO!$C$39="SIM",(IF(X549&gt;CONFIGURACAO!$C$40,CONFIGURACAO!$C$40*CONFIGURACAO!$C$32,X549*CONFIGURACAO!$C$32)),'PI AREA  P75'!X549*CONFIGURACAO!$C$32))</f>
        <v>0</v>
      </c>
      <c r="AO549" s="38">
        <f>IFERROR(IF(M549&gt;0,(Y549*CONFIGURACAO!$C$33)+(Z549*CONFIGURACAO!$C$34)+(AA549*CONFIGURACAO!$C$35)+(AB549*CONFIGURACAO!$C$36),""),"")</f>
        <v>0</v>
      </c>
      <c r="AP549" s="38">
        <f>IF(AA549=0,0,IF(CONFIGURACAO!$C$46="SIM",(IF(AA549&gt;CONFIGURACAO!$C$47,CONFIGURACAO!$C$47*CONFIGURACAO!$C$35,AA549*CONFIGURACAO!$C$35)),'PI AREA  P75'!AA549*CONFIGURACAO!$C$35))</f>
        <v>0</v>
      </c>
      <c r="AQ549" s="38">
        <f>IF(AB549=0,0,IF(CONFIGURACAO!$C$44="SIM",(IF(AB549&gt;CONFIGURACAO!$C$45,CONFIGURACAO!$C$45*CONFIGURACAO!$C$36,AB549*CONFIGURACAO!$C$36)),'PI AREA  P75'!AB549*CONFIGURACAO!$C$36))</f>
        <v>0</v>
      </c>
      <c r="AR549" s="38">
        <f t="shared" si="204"/>
        <v>1895</v>
      </c>
      <c r="AS549" s="68">
        <f>IF(AR549="","",$AR549-(($AS$2/CONFIGURACAO!$C$6)*$M549))</f>
        <v>1745</v>
      </c>
      <c r="AT549" s="73">
        <f t="shared" si="188"/>
        <v>3</v>
      </c>
      <c r="AU549" s="75">
        <f>IF(AR549="","",$AR549-(($AU$2/CONFIGURACAO!$C$6)*$M549))</f>
        <v>1645</v>
      </c>
      <c r="AV549" s="76">
        <f t="shared" si="189"/>
        <v>4</v>
      </c>
      <c r="AW549" s="74">
        <f>IF(AR549="","",$AR549-(($AW$2/CONFIGURACAO!$C$6)*$M549))</f>
        <v>1545</v>
      </c>
      <c r="AX549" s="72">
        <f t="shared" si="190"/>
        <v>5</v>
      </c>
      <c r="AZ549" s="39">
        <f t="shared" si="191"/>
        <v>0.17794179096769347</v>
      </c>
      <c r="BA549" s="146">
        <f t="shared" si="192"/>
        <v>28.25</v>
      </c>
      <c r="BB549" s="146">
        <f t="shared" si="193"/>
        <v>175</v>
      </c>
      <c r="BC549" s="32">
        <f t="shared" si="194"/>
        <v>136</v>
      </c>
      <c r="BD549" s="148"/>
      <c r="BE549" s="40">
        <f t="shared" si="195"/>
        <v>0.13971684053651268</v>
      </c>
      <c r="BF549" s="40">
        <f t="shared" si="196"/>
        <v>0.27006172839506171</v>
      </c>
      <c r="BG549" s="40">
        <f t="shared" si="197"/>
        <v>0.37255909558067829</v>
      </c>
      <c r="BH549" s="40">
        <f t="shared" si="198"/>
        <v>8.084074373484236E-2</v>
      </c>
      <c r="BI549" s="40">
        <f t="shared" si="199"/>
        <v>0</v>
      </c>
      <c r="BJ549" s="40">
        <f t="shared" si="200"/>
        <v>9.2421441774491686E-2</v>
      </c>
      <c r="BK549" s="40">
        <f t="shared" si="201"/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 s="42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1:134" s="32" customFormat="1" ht="17" thickBot="1" x14ac:dyDescent="0.25">
      <c r="A550" s="124" t="str">
        <f>CONFIGURACAO!$C$4</f>
        <v>AREA 21</v>
      </c>
      <c r="B550" s="125">
        <v>548</v>
      </c>
      <c r="C550" s="249" t="s">
        <v>305</v>
      </c>
      <c r="D550" s="126">
        <f t="shared" si="183"/>
        <v>27</v>
      </c>
      <c r="E550" s="250" t="s">
        <v>885</v>
      </c>
      <c r="F550" s="250">
        <v>0</v>
      </c>
      <c r="G550" s="250">
        <v>0</v>
      </c>
      <c r="H550" s="250">
        <v>1</v>
      </c>
      <c r="I550" s="250">
        <v>1</v>
      </c>
      <c r="J550" s="87"/>
      <c r="K550" s="94"/>
      <c r="L550" s="94"/>
      <c r="M550" s="154">
        <f t="shared" si="202"/>
        <v>2</v>
      </c>
      <c r="N550">
        <v>6</v>
      </c>
      <c r="O550">
        <v>2</v>
      </c>
      <c r="P550">
        <v>5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 s="139">
        <f t="shared" si="186"/>
        <v>8</v>
      </c>
      <c r="AD550" s="140">
        <f t="shared" si="187"/>
        <v>13</v>
      </c>
      <c r="AE550" s="141">
        <f t="shared" si="184"/>
        <v>0</v>
      </c>
      <c r="AF550" s="263">
        <f t="shared" si="185"/>
        <v>0</v>
      </c>
      <c r="AG550" s="265">
        <f t="shared" si="203"/>
        <v>8</v>
      </c>
      <c r="AI550" s="37">
        <f>IFERROR(IF(M550&gt;0,(N550*CONFIGURACAO!$C$20)+(O550*CONFIGURACAO!$C$21)+(P550*CONFIGURACAO!$C$22)+(Q550*CONFIGURACAO!$C$23)+(R550*CONFIGURACAO!$C$24),""),"")</f>
        <v>1060</v>
      </c>
      <c r="AJ550" s="38">
        <f>IF(S550=0,0,IF(CONFIGURACAO!$C$15="SIM",(IF(S550&gt;CONFIGURACAO!$C$16,CONFIGURACAO!$C$16*CONFIGURACAO!$C$25,S550*CONFIGURACAO!$C$25)),'PI AREA  P75'!S550*CONFIGURACAO!$C$25))</f>
        <v>0</v>
      </c>
      <c r="AK550" s="38">
        <f>IF(T550=0,0,IF(CONFIGURACAO!$C$17="SIM",(IF(T550&gt;CONFIGURACAO!$C$18,CONFIGURACAO!$C$18*CONFIGURACAO!$C$26,T550*CONFIGURACAO!$C$26)),'PI AREA  P75'!T550*CONFIGURACAO!$C$26))</f>
        <v>0</v>
      </c>
      <c r="AL550" s="38">
        <f>IFERROR(IF(M550&gt;0,(U550*CONFIGURACAO!$C$29)+(V550*CONFIGURACAO!$C$30),""),"")</f>
        <v>0</v>
      </c>
      <c r="AM550" s="38">
        <f>IF(W550=0,0,IF(CONFIGURACAO!$C$41="SIM",(IF(W550&gt;CONFIGURACAO!$C$41,CONFIGURACAO!$C$41*CONFIGURACAO!$C$31,W550*CONFIGURACAO!$C$31)),'PI AREA  P75'!W550*CONFIGURACAO!$C$31))</f>
        <v>0</v>
      </c>
      <c r="AN550" s="38">
        <f>IF(X550=0,0,IF(CONFIGURACAO!$C$39="SIM",(IF(X550&gt;CONFIGURACAO!$C$40,CONFIGURACAO!$C$40*CONFIGURACAO!$C$32,X550*CONFIGURACAO!$C$32)),'PI AREA  P75'!X550*CONFIGURACAO!$C$32))</f>
        <v>0</v>
      </c>
      <c r="AO550" s="38">
        <f>IFERROR(IF(M550&gt;0,(Y550*CONFIGURACAO!$C$33)+(Z550*CONFIGURACAO!$C$34)+(AA550*CONFIGURACAO!$C$35)+(AB550*CONFIGURACAO!$C$36),""),"")</f>
        <v>0</v>
      </c>
      <c r="AP550" s="38">
        <f>IF(AA550=0,0,IF(CONFIGURACAO!$C$46="SIM",(IF(AA550&gt;CONFIGURACAO!$C$47,CONFIGURACAO!$C$47*CONFIGURACAO!$C$35,AA550*CONFIGURACAO!$C$35)),'PI AREA  P75'!AA550*CONFIGURACAO!$C$35))</f>
        <v>0</v>
      </c>
      <c r="AQ550" s="38">
        <f>IF(AB550=0,0,IF(CONFIGURACAO!$C$44="SIM",(IF(AB550&gt;CONFIGURACAO!$C$45,CONFIGURACAO!$C$45*CONFIGURACAO!$C$36,AB550*CONFIGURACAO!$C$36)),'PI AREA  P75'!AB550*CONFIGURACAO!$C$36))</f>
        <v>0</v>
      </c>
      <c r="AR550" s="38">
        <f t="shared" si="204"/>
        <v>1060</v>
      </c>
      <c r="AS550" s="68">
        <f>IF(AR550="","",$AR550-(($AS$2/CONFIGURACAO!$C$6)*$M550))</f>
        <v>910</v>
      </c>
      <c r="AT550" s="73">
        <f t="shared" si="188"/>
        <v>3</v>
      </c>
      <c r="AU550" s="75">
        <f>IF(AR550="","",$AR550-(($AU$2/CONFIGURACAO!$C$6)*$M550))</f>
        <v>810</v>
      </c>
      <c r="AV550" s="76">
        <f t="shared" si="189"/>
        <v>4</v>
      </c>
      <c r="AW550" s="74">
        <f>IF(AR550="","",$AR550-(($AW$2/CONFIGURACAO!$C$6)*$M550))</f>
        <v>710</v>
      </c>
      <c r="AX550" s="72">
        <f t="shared" si="190"/>
        <v>5</v>
      </c>
      <c r="AZ550" s="39">
        <f t="shared" si="191"/>
        <v>9.9534722124409003E-2</v>
      </c>
      <c r="BA550" s="146">
        <f t="shared" si="192"/>
        <v>13</v>
      </c>
      <c r="BB550" s="146">
        <f t="shared" si="193"/>
        <v>545</v>
      </c>
      <c r="BC550" s="32">
        <f t="shared" si="194"/>
        <v>370</v>
      </c>
      <c r="BD550" s="148"/>
      <c r="BE550" s="40">
        <f t="shared" si="195"/>
        <v>0.22354694485842028</v>
      </c>
      <c r="BF550" s="40">
        <f t="shared" si="196"/>
        <v>7.716049382716049E-2</v>
      </c>
      <c r="BG550" s="40">
        <f t="shared" si="197"/>
        <v>0.12846865364850976</v>
      </c>
      <c r="BH550" s="40">
        <f t="shared" si="198"/>
        <v>0</v>
      </c>
      <c r="BI550" s="40">
        <f t="shared" si="199"/>
        <v>0</v>
      </c>
      <c r="BJ550" s="40">
        <f t="shared" si="200"/>
        <v>0</v>
      </c>
      <c r="BK550" s="40">
        <f t="shared" si="201"/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 s="42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1:134" s="32" customFormat="1" ht="17" thickBot="1" x14ac:dyDescent="0.25">
      <c r="A551" s="124" t="str">
        <f>CONFIGURACAO!$C$4</f>
        <v>AREA 21</v>
      </c>
      <c r="B551" s="125">
        <v>549</v>
      </c>
      <c r="C551" s="249" t="s">
        <v>305</v>
      </c>
      <c r="D551" s="126">
        <f t="shared" si="183"/>
        <v>28</v>
      </c>
      <c r="E551" s="250" t="s">
        <v>886</v>
      </c>
      <c r="F551" s="250">
        <v>1</v>
      </c>
      <c r="G551" s="250">
        <v>1</v>
      </c>
      <c r="H551" s="250">
        <v>1</v>
      </c>
      <c r="I551" s="250">
        <v>0</v>
      </c>
      <c r="J551" s="87"/>
      <c r="K551" s="94"/>
      <c r="L551" s="94"/>
      <c r="M551" s="154">
        <f t="shared" si="202"/>
        <v>3</v>
      </c>
      <c r="N551">
        <v>1</v>
      </c>
      <c r="O551">
        <v>2</v>
      </c>
      <c r="P551">
        <v>1.75</v>
      </c>
      <c r="Q551">
        <v>1</v>
      </c>
      <c r="R551">
        <v>0.75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s="139">
        <f t="shared" si="186"/>
        <v>3</v>
      </c>
      <c r="AD551" s="140">
        <f t="shared" si="187"/>
        <v>4.75</v>
      </c>
      <c r="AE551" s="141">
        <f t="shared" si="184"/>
        <v>0</v>
      </c>
      <c r="AF551" s="263">
        <f t="shared" si="185"/>
        <v>0</v>
      </c>
      <c r="AG551" s="265">
        <f t="shared" si="203"/>
        <v>3</v>
      </c>
      <c r="AI551" s="37">
        <f>IFERROR(IF(M551&gt;0,(N551*CONFIGURACAO!$C$20)+(O551*CONFIGURACAO!$C$21)+(P551*CONFIGURACAO!$C$22)+(Q551*CONFIGURACAO!$C$23)+(R551*CONFIGURACAO!$C$24),""),"")</f>
        <v>420</v>
      </c>
      <c r="AJ551" s="38">
        <f>IF(S551=0,0,IF(CONFIGURACAO!$C$15="SIM",(IF(S551&gt;CONFIGURACAO!$C$16,CONFIGURACAO!$C$16*CONFIGURACAO!$C$25,S551*CONFIGURACAO!$C$25)),'PI AREA  P75'!S551*CONFIGURACAO!$C$25))</f>
        <v>0</v>
      </c>
      <c r="AK551" s="38">
        <f>IF(T551=0,0,IF(CONFIGURACAO!$C$17="SIM",(IF(T551&gt;CONFIGURACAO!$C$18,CONFIGURACAO!$C$18*CONFIGURACAO!$C$26,T551*CONFIGURACAO!$C$26)),'PI AREA  P75'!T551*CONFIGURACAO!$C$26))</f>
        <v>0</v>
      </c>
      <c r="AL551" s="38">
        <f>IFERROR(IF(M551&gt;0,(U551*CONFIGURACAO!$C$29)+(V551*CONFIGURACAO!$C$30),""),"")</f>
        <v>0</v>
      </c>
      <c r="AM551" s="38">
        <f>IF(W551=0,0,IF(CONFIGURACAO!$C$41="SIM",(IF(W551&gt;CONFIGURACAO!$C$41,CONFIGURACAO!$C$41*CONFIGURACAO!$C$31,W551*CONFIGURACAO!$C$31)),'PI AREA  P75'!W551*CONFIGURACAO!$C$31))</f>
        <v>0</v>
      </c>
      <c r="AN551" s="38">
        <f>IF(X551=0,0,IF(CONFIGURACAO!$C$39="SIM",(IF(X551&gt;CONFIGURACAO!$C$40,CONFIGURACAO!$C$40*CONFIGURACAO!$C$32,X551*CONFIGURACAO!$C$32)),'PI AREA  P75'!X551*CONFIGURACAO!$C$32))</f>
        <v>0</v>
      </c>
      <c r="AO551" s="38">
        <f>IFERROR(IF(M551&gt;0,(Y551*CONFIGURACAO!$C$33)+(Z551*CONFIGURACAO!$C$34)+(AA551*CONFIGURACAO!$C$35)+(AB551*CONFIGURACAO!$C$36),""),"")</f>
        <v>0</v>
      </c>
      <c r="AP551" s="38">
        <f>IF(AA551=0,0,IF(CONFIGURACAO!$C$46="SIM",(IF(AA551&gt;CONFIGURACAO!$C$47,CONFIGURACAO!$C$47*CONFIGURACAO!$C$35,AA551*CONFIGURACAO!$C$35)),'PI AREA  P75'!AA551*CONFIGURACAO!$C$35))</f>
        <v>0</v>
      </c>
      <c r="AQ551" s="38">
        <f>IF(AB551=0,0,IF(CONFIGURACAO!$C$44="SIM",(IF(AB551&gt;CONFIGURACAO!$C$45,CONFIGURACAO!$C$45*CONFIGURACAO!$C$36,AB551*CONFIGURACAO!$C$36)),'PI AREA  P75'!AB551*CONFIGURACAO!$C$36))</f>
        <v>0</v>
      </c>
      <c r="AR551" s="38">
        <f t="shared" si="204"/>
        <v>420</v>
      </c>
      <c r="AS551" s="68">
        <f>IF(AR551="","",$AR551-(($AS$2/CONFIGURACAO!$C$6)*$M551))</f>
        <v>195</v>
      </c>
      <c r="AT551" s="73">
        <f t="shared" si="188"/>
        <v>3</v>
      </c>
      <c r="AU551" s="75">
        <f>IF(AR551="","",$AR551-(($AU$2/CONFIGURACAO!$C$6)*$M551))</f>
        <v>45</v>
      </c>
      <c r="AV551" s="76">
        <f t="shared" si="189"/>
        <v>4</v>
      </c>
      <c r="AW551" s="74">
        <f>IF(AR551="","",$AR551-(($AW$2/CONFIGURACAO!$C$6)*$M551))</f>
        <v>-105</v>
      </c>
      <c r="AX551" s="72" t="str">
        <f t="shared" si="190"/>
        <v>NAO</v>
      </c>
      <c r="AZ551" s="39">
        <f t="shared" si="191"/>
        <v>3.9438286124765833E-2</v>
      </c>
      <c r="BA551" s="146">
        <f t="shared" si="192"/>
        <v>6.5</v>
      </c>
      <c r="BB551" s="146">
        <f t="shared" si="193"/>
        <v>793</v>
      </c>
      <c r="BC551" s="32">
        <f t="shared" si="194"/>
        <v>750</v>
      </c>
      <c r="BD551" s="148"/>
      <c r="BE551" s="40">
        <f t="shared" si="195"/>
        <v>3.7257824143070044E-2</v>
      </c>
      <c r="BF551" s="40">
        <f t="shared" si="196"/>
        <v>7.716049382716049E-2</v>
      </c>
      <c r="BG551" s="40">
        <f t="shared" si="197"/>
        <v>4.4964028776978422E-2</v>
      </c>
      <c r="BH551" s="40">
        <f t="shared" si="198"/>
        <v>4.042037186742118E-2</v>
      </c>
      <c r="BI551" s="40">
        <f t="shared" si="199"/>
        <v>7.9957356076759065E-2</v>
      </c>
      <c r="BJ551" s="40">
        <f t="shared" si="200"/>
        <v>0</v>
      </c>
      <c r="BK551" s="40">
        <f t="shared" si="201"/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 s="42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1:134" s="32" customFormat="1" ht="17" thickBot="1" x14ac:dyDescent="0.25">
      <c r="A552" s="124" t="str">
        <f>CONFIGURACAO!$C$4</f>
        <v>AREA 21</v>
      </c>
      <c r="B552" s="125">
        <v>550</v>
      </c>
      <c r="C552" s="249" t="s">
        <v>305</v>
      </c>
      <c r="D552" s="126">
        <f t="shared" si="183"/>
        <v>29</v>
      </c>
      <c r="E552" s="250" t="s">
        <v>887</v>
      </c>
      <c r="F552" s="250">
        <v>1</v>
      </c>
      <c r="G552" s="250">
        <v>1</v>
      </c>
      <c r="H552" s="250">
        <v>1</v>
      </c>
      <c r="I552" s="250">
        <v>0</v>
      </c>
      <c r="J552" s="87"/>
      <c r="K552" s="94"/>
      <c r="L552" s="94"/>
      <c r="M552" s="154">
        <f t="shared" si="202"/>
        <v>3</v>
      </c>
      <c r="N552">
        <v>2.75</v>
      </c>
      <c r="O552">
        <v>2</v>
      </c>
      <c r="P552">
        <v>4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 s="139">
        <f t="shared" si="186"/>
        <v>4.75</v>
      </c>
      <c r="AD552" s="140">
        <f t="shared" si="187"/>
        <v>8.75</v>
      </c>
      <c r="AE552" s="141">
        <f t="shared" si="184"/>
        <v>0</v>
      </c>
      <c r="AF552" s="263">
        <f t="shared" si="185"/>
        <v>0</v>
      </c>
      <c r="AG552" s="265">
        <f t="shared" si="203"/>
        <v>4.75</v>
      </c>
      <c r="AI552" s="37">
        <f>IFERROR(IF(M552&gt;0,(N552*CONFIGURACAO!$C$20)+(O552*CONFIGURACAO!$C$21)+(P552*CONFIGURACAO!$C$22)+(Q552*CONFIGURACAO!$C$23)+(R552*CONFIGURACAO!$C$24),""),"")</f>
        <v>715</v>
      </c>
      <c r="AJ552" s="38">
        <f>IF(S552=0,0,IF(CONFIGURACAO!$C$15="SIM",(IF(S552&gt;CONFIGURACAO!$C$16,CONFIGURACAO!$C$16*CONFIGURACAO!$C$25,S552*CONFIGURACAO!$C$25)),'PI AREA  P75'!S552*CONFIGURACAO!$C$25))</f>
        <v>0</v>
      </c>
      <c r="AK552" s="38">
        <f>IF(T552=0,0,IF(CONFIGURACAO!$C$17="SIM",(IF(T552&gt;CONFIGURACAO!$C$18,CONFIGURACAO!$C$18*CONFIGURACAO!$C$26,T552*CONFIGURACAO!$C$26)),'PI AREA  P75'!T552*CONFIGURACAO!$C$26))</f>
        <v>0</v>
      </c>
      <c r="AL552" s="38">
        <f>IFERROR(IF(M552&gt;0,(U552*CONFIGURACAO!$C$29)+(V552*CONFIGURACAO!$C$30),""),"")</f>
        <v>0</v>
      </c>
      <c r="AM552" s="38">
        <f>IF(W552=0,0,IF(CONFIGURACAO!$C$41="SIM",(IF(W552&gt;CONFIGURACAO!$C$41,CONFIGURACAO!$C$41*CONFIGURACAO!$C$31,W552*CONFIGURACAO!$C$31)),'PI AREA  P75'!W552*CONFIGURACAO!$C$31))</f>
        <v>0</v>
      </c>
      <c r="AN552" s="38">
        <f>IF(X552=0,0,IF(CONFIGURACAO!$C$39="SIM",(IF(X552&gt;CONFIGURACAO!$C$40,CONFIGURACAO!$C$40*CONFIGURACAO!$C$32,X552*CONFIGURACAO!$C$32)),'PI AREA  P75'!X552*CONFIGURACAO!$C$32))</f>
        <v>0</v>
      </c>
      <c r="AO552" s="38">
        <f>IFERROR(IF(M552&gt;0,(Y552*CONFIGURACAO!$C$33)+(Z552*CONFIGURACAO!$C$34)+(AA552*CONFIGURACAO!$C$35)+(AB552*CONFIGURACAO!$C$36),""),"")</f>
        <v>0</v>
      </c>
      <c r="AP552" s="38">
        <f>IF(AA552=0,0,IF(CONFIGURACAO!$C$46="SIM",(IF(AA552&gt;CONFIGURACAO!$C$47,CONFIGURACAO!$C$47*CONFIGURACAO!$C$35,AA552*CONFIGURACAO!$C$35)),'PI AREA  P75'!AA552*CONFIGURACAO!$C$35))</f>
        <v>0</v>
      </c>
      <c r="AQ552" s="38">
        <f>IF(AB552=0,0,IF(CONFIGURACAO!$C$44="SIM",(IF(AB552&gt;CONFIGURACAO!$C$45,CONFIGURACAO!$C$45*CONFIGURACAO!$C$36,AB552*CONFIGURACAO!$C$36)),'PI AREA  P75'!AB552*CONFIGURACAO!$C$36))</f>
        <v>0</v>
      </c>
      <c r="AR552" s="38">
        <f t="shared" si="204"/>
        <v>715</v>
      </c>
      <c r="AS552" s="68">
        <f>IF(AR552="","",$AR552-(($AS$2/CONFIGURACAO!$C$6)*$M552))</f>
        <v>490</v>
      </c>
      <c r="AT552" s="73">
        <f t="shared" si="188"/>
        <v>3</v>
      </c>
      <c r="AU552" s="75">
        <f>IF(AR552="","",$AR552-(($AU$2/CONFIGURACAO!$C$6)*$M552))</f>
        <v>340</v>
      </c>
      <c r="AV552" s="76">
        <f t="shared" si="189"/>
        <v>4</v>
      </c>
      <c r="AW552" s="74">
        <f>IF(AR552="","",$AR552-(($AW$2/CONFIGURACAO!$C$6)*$M552))</f>
        <v>190</v>
      </c>
      <c r="AX552" s="72">
        <f t="shared" si="190"/>
        <v>5</v>
      </c>
      <c r="AZ552" s="39">
        <f t="shared" si="191"/>
        <v>6.7138987093351365E-2</v>
      </c>
      <c r="BA552" s="146">
        <f t="shared" si="192"/>
        <v>9.75</v>
      </c>
      <c r="BB552" s="146">
        <f t="shared" si="193"/>
        <v>669</v>
      </c>
      <c r="BC552" s="32">
        <f t="shared" si="194"/>
        <v>556</v>
      </c>
      <c r="BD552" s="148"/>
      <c r="BE552" s="40">
        <f t="shared" si="195"/>
        <v>0.10245901639344263</v>
      </c>
      <c r="BF552" s="40">
        <f t="shared" si="196"/>
        <v>7.716049382716049E-2</v>
      </c>
      <c r="BG552" s="40">
        <f t="shared" si="197"/>
        <v>0.10277492291880781</v>
      </c>
      <c r="BH552" s="40">
        <f t="shared" si="198"/>
        <v>4.042037186742118E-2</v>
      </c>
      <c r="BI552" s="40">
        <f t="shared" si="199"/>
        <v>0</v>
      </c>
      <c r="BJ552" s="40">
        <f t="shared" si="200"/>
        <v>0</v>
      </c>
      <c r="BK552" s="40">
        <f t="shared" si="201"/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 s="4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1:134" s="32" customFormat="1" ht="17" thickBot="1" x14ac:dyDescent="0.25">
      <c r="A553" s="124" t="str">
        <f>CONFIGURACAO!$C$4</f>
        <v>AREA 21</v>
      </c>
      <c r="B553" s="125">
        <v>551</v>
      </c>
      <c r="C553" s="249" t="s">
        <v>305</v>
      </c>
      <c r="D553" s="126">
        <f t="shared" si="183"/>
        <v>30</v>
      </c>
      <c r="E553" s="250" t="s">
        <v>888</v>
      </c>
      <c r="F553" s="250">
        <v>1</v>
      </c>
      <c r="G553" s="250">
        <v>1</v>
      </c>
      <c r="H553" s="250">
        <v>1</v>
      </c>
      <c r="I553" s="250">
        <v>1</v>
      </c>
      <c r="J553" s="87"/>
      <c r="K553" s="94"/>
      <c r="L553" s="94"/>
      <c r="M553" s="154">
        <f t="shared" si="202"/>
        <v>4</v>
      </c>
      <c r="N553">
        <v>1</v>
      </c>
      <c r="O553">
        <v>5.75</v>
      </c>
      <c r="P553">
        <v>4.5</v>
      </c>
      <c r="Q553">
        <v>9.25</v>
      </c>
      <c r="R553">
        <v>5.25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1</v>
      </c>
      <c r="AB553">
        <v>2</v>
      </c>
      <c r="AC553" s="139">
        <f t="shared" si="186"/>
        <v>6.75</v>
      </c>
      <c r="AD553" s="140">
        <f t="shared" si="187"/>
        <v>11.25</v>
      </c>
      <c r="AE553" s="141">
        <f t="shared" si="184"/>
        <v>0</v>
      </c>
      <c r="AF553" s="263">
        <f t="shared" si="185"/>
        <v>0</v>
      </c>
      <c r="AG553" s="265">
        <f t="shared" si="203"/>
        <v>6.75</v>
      </c>
      <c r="AI553" s="37">
        <f>IFERROR(IF(M553&gt;0,(N553*CONFIGURACAO!$C$20)+(O553*CONFIGURACAO!$C$21)+(P553*CONFIGURACAO!$C$22)+(Q553*CONFIGURACAO!$C$23)+(R553*CONFIGURACAO!$C$24),""),"")</f>
        <v>1305</v>
      </c>
      <c r="AJ553" s="38">
        <f>IF(S553=0,0,IF(CONFIGURACAO!$C$15="SIM",(IF(S553&gt;CONFIGURACAO!$C$16,CONFIGURACAO!$C$16*CONFIGURACAO!$C$25,S553*CONFIGURACAO!$C$25)),'PI AREA  P75'!S553*CONFIGURACAO!$C$25))</f>
        <v>0</v>
      </c>
      <c r="AK553" s="38">
        <f>IF(T553=0,0,IF(CONFIGURACAO!$C$17="SIM",(IF(T553&gt;CONFIGURACAO!$C$18,CONFIGURACAO!$C$18*CONFIGURACAO!$C$26,T553*CONFIGURACAO!$C$26)),'PI AREA  P75'!T553*CONFIGURACAO!$C$26))</f>
        <v>0</v>
      </c>
      <c r="AL553" s="38">
        <f>IFERROR(IF(M553&gt;0,(U553*CONFIGURACAO!$C$29)+(V553*CONFIGURACAO!$C$30),""),"")</f>
        <v>0</v>
      </c>
      <c r="AM553" s="38">
        <f>IF(W553=0,0,IF(CONFIGURACAO!$C$41="SIM",(IF(W553&gt;CONFIGURACAO!$C$41,CONFIGURACAO!$C$41*CONFIGURACAO!$C$31,W553*CONFIGURACAO!$C$31)),'PI AREA  P75'!W553*CONFIGURACAO!$C$31))</f>
        <v>50</v>
      </c>
      <c r="AN553" s="38">
        <f>IF(X553=0,0,IF(CONFIGURACAO!$C$39="SIM",(IF(X553&gt;CONFIGURACAO!$C$40,CONFIGURACAO!$C$40*CONFIGURACAO!$C$32,X553*CONFIGURACAO!$C$32)),'PI AREA  P75'!X553*CONFIGURACAO!$C$32))</f>
        <v>0</v>
      </c>
      <c r="AO553" s="38">
        <f>IFERROR(IF(M553&gt;0,(Y553*CONFIGURACAO!$C$33)+(Z553*CONFIGURACAO!$C$34)+(AA553*CONFIGURACAO!$C$35)+(AB553*CONFIGURACAO!$C$36),""),"")</f>
        <v>45</v>
      </c>
      <c r="AP553" s="38">
        <f>IF(AA553=0,0,IF(CONFIGURACAO!$C$46="SIM",(IF(AA553&gt;CONFIGURACAO!$C$47,CONFIGURACAO!$C$47*CONFIGURACAO!$C$35,AA553*CONFIGURACAO!$C$35)),'PI AREA  P75'!AA553*CONFIGURACAO!$C$35))</f>
        <v>25</v>
      </c>
      <c r="AQ553" s="38">
        <f>IF(AB553=0,0,IF(CONFIGURACAO!$C$44="SIM",(IF(AB553&gt;CONFIGURACAO!$C$45,CONFIGURACAO!$C$45*CONFIGURACAO!$C$36,AB553*CONFIGURACAO!$C$36)),'PI AREA  P75'!AB553*CONFIGURACAO!$C$36))</f>
        <v>20</v>
      </c>
      <c r="AR553" s="38">
        <f t="shared" si="204"/>
        <v>1445</v>
      </c>
      <c r="AS553" s="68">
        <f>IF(AR553="","",$AR553-(($AS$2/CONFIGURACAO!$C$6)*$M553))</f>
        <v>1145</v>
      </c>
      <c r="AT553" s="73">
        <f t="shared" si="188"/>
        <v>3</v>
      </c>
      <c r="AU553" s="75">
        <f>IF(AR553="","",$AR553-(($AU$2/CONFIGURACAO!$C$6)*$M553))</f>
        <v>945</v>
      </c>
      <c r="AV553" s="76">
        <f t="shared" si="189"/>
        <v>4</v>
      </c>
      <c r="AW553" s="74">
        <f>IF(AR553="","",$AR553-(($AW$2/CONFIGURACAO!$C$6)*$M553))</f>
        <v>745</v>
      </c>
      <c r="AX553" s="72">
        <f t="shared" si="190"/>
        <v>5</v>
      </c>
      <c r="AZ553" s="39">
        <f t="shared" si="191"/>
        <v>0.13568648440544437</v>
      </c>
      <c r="BA553" s="146">
        <f t="shared" si="192"/>
        <v>29.75</v>
      </c>
      <c r="BB553" s="146">
        <f t="shared" si="193"/>
        <v>158</v>
      </c>
      <c r="BC553" s="32">
        <f t="shared" si="194"/>
        <v>223</v>
      </c>
      <c r="BD553" s="148"/>
      <c r="BE553" s="40">
        <f t="shared" si="195"/>
        <v>3.7257824143070044E-2</v>
      </c>
      <c r="BF553" s="40">
        <f t="shared" si="196"/>
        <v>0.22183641975308641</v>
      </c>
      <c r="BG553" s="40">
        <f t="shared" si="197"/>
        <v>0.11562178828365879</v>
      </c>
      <c r="BH553" s="40">
        <f t="shared" si="198"/>
        <v>0.37388843977364594</v>
      </c>
      <c r="BI553" s="40">
        <f t="shared" si="199"/>
        <v>0.55970149253731338</v>
      </c>
      <c r="BJ553" s="40">
        <f t="shared" si="200"/>
        <v>0</v>
      </c>
      <c r="BK553" s="40">
        <f t="shared" si="201"/>
        <v>0</v>
      </c>
      <c r="BL553">
        <v>0</v>
      </c>
      <c r="BM553">
        <v>0</v>
      </c>
      <c r="BN553">
        <v>1</v>
      </c>
      <c r="BO553">
        <v>0</v>
      </c>
      <c r="BP553">
        <v>0</v>
      </c>
      <c r="BQ553">
        <v>0</v>
      </c>
      <c r="BR553">
        <v>1</v>
      </c>
      <c r="BS553">
        <v>2</v>
      </c>
      <c r="BT553" s="42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1:134" s="32" customFormat="1" ht="17" thickBot="1" x14ac:dyDescent="0.25">
      <c r="A554" s="124" t="str">
        <f>CONFIGURACAO!$C$4</f>
        <v>AREA 21</v>
      </c>
      <c r="B554" s="125">
        <v>552</v>
      </c>
      <c r="C554" s="249" t="s">
        <v>305</v>
      </c>
      <c r="D554" s="126">
        <f t="shared" si="183"/>
        <v>31</v>
      </c>
      <c r="E554" s="250" t="s">
        <v>889</v>
      </c>
      <c r="F554" s="250">
        <v>1</v>
      </c>
      <c r="G554" s="250">
        <v>1</v>
      </c>
      <c r="H554" s="250">
        <v>1</v>
      </c>
      <c r="I554" s="250">
        <v>1</v>
      </c>
      <c r="J554" s="87"/>
      <c r="K554" s="94"/>
      <c r="L554" s="94"/>
      <c r="M554" s="154">
        <f t="shared" si="202"/>
        <v>4</v>
      </c>
      <c r="N554">
        <v>0</v>
      </c>
      <c r="O554">
        <v>1</v>
      </c>
      <c r="P554">
        <v>4.75</v>
      </c>
      <c r="Q554">
        <v>6</v>
      </c>
      <c r="R554">
        <v>0.75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3</v>
      </c>
      <c r="Y554">
        <v>0</v>
      </c>
      <c r="Z554">
        <v>2</v>
      </c>
      <c r="AA554">
        <v>0</v>
      </c>
      <c r="AB554">
        <v>2</v>
      </c>
      <c r="AC554" s="139">
        <f t="shared" si="186"/>
        <v>1</v>
      </c>
      <c r="AD554" s="140">
        <f t="shared" si="187"/>
        <v>5.75</v>
      </c>
      <c r="AE554" s="141">
        <f t="shared" si="184"/>
        <v>0</v>
      </c>
      <c r="AF554" s="263">
        <f t="shared" si="185"/>
        <v>2</v>
      </c>
      <c r="AG554" s="265">
        <f t="shared" si="203"/>
        <v>3</v>
      </c>
      <c r="AI554" s="37">
        <f>IFERROR(IF(M554&gt;0,(N554*CONFIGURACAO!$C$20)+(O554*CONFIGURACAO!$C$21)+(P554*CONFIGURACAO!$C$22)+(Q554*CONFIGURACAO!$C$23)+(R554*CONFIGURACAO!$C$24),""),"")</f>
        <v>620</v>
      </c>
      <c r="AJ554" s="38">
        <f>IF(S554=0,0,IF(CONFIGURACAO!$C$15="SIM",(IF(S554&gt;CONFIGURACAO!$C$16,CONFIGURACAO!$C$16*CONFIGURACAO!$C$25,S554*CONFIGURACAO!$C$25)),'PI AREA  P75'!S554*CONFIGURACAO!$C$25))</f>
        <v>10</v>
      </c>
      <c r="AK554" s="38">
        <f>IF(T554=0,0,IF(CONFIGURACAO!$C$17="SIM",(IF(T554&gt;CONFIGURACAO!$C$18,CONFIGURACAO!$C$18*CONFIGURACAO!$C$26,T554*CONFIGURACAO!$C$26)),'PI AREA  P75'!T554*CONFIGURACAO!$C$26))</f>
        <v>0</v>
      </c>
      <c r="AL554" s="38">
        <f>IFERROR(IF(M554&gt;0,(U554*CONFIGURACAO!$C$29)+(V554*CONFIGURACAO!$C$30),""),"")</f>
        <v>0</v>
      </c>
      <c r="AM554" s="38">
        <f>IF(W554=0,0,IF(CONFIGURACAO!$C$41="SIM",(IF(W554&gt;CONFIGURACAO!$C$41,CONFIGURACAO!$C$41*CONFIGURACAO!$C$31,W554*CONFIGURACAO!$C$31)),'PI AREA  P75'!W554*CONFIGURACAO!$C$31))</f>
        <v>0</v>
      </c>
      <c r="AN554" s="38">
        <f>IF(X554=0,0,IF(CONFIGURACAO!$C$39="SIM",(IF(X554&gt;CONFIGURACAO!$C$40,CONFIGURACAO!$C$40*CONFIGURACAO!$C$32,X554*CONFIGURACAO!$C$32)),'PI AREA  P75'!X554*CONFIGURACAO!$C$32))</f>
        <v>75</v>
      </c>
      <c r="AO554" s="38">
        <f>IFERROR(IF(M554&gt;0,(Y554*CONFIGURACAO!$C$33)+(Z554*CONFIGURACAO!$C$34)+(AA554*CONFIGURACAO!$C$35)+(AB554*CONFIGURACAO!$C$36),""),"")</f>
        <v>120</v>
      </c>
      <c r="AP554" s="38">
        <f>IF(AA554=0,0,IF(CONFIGURACAO!$C$46="SIM",(IF(AA554&gt;CONFIGURACAO!$C$47,CONFIGURACAO!$C$47*CONFIGURACAO!$C$35,AA554*CONFIGURACAO!$C$35)),'PI AREA  P75'!AA554*CONFIGURACAO!$C$35))</f>
        <v>0</v>
      </c>
      <c r="AQ554" s="38">
        <f>IF(AB554=0,0,IF(CONFIGURACAO!$C$44="SIM",(IF(AB554&gt;CONFIGURACAO!$C$45,CONFIGURACAO!$C$45*CONFIGURACAO!$C$36,AB554*CONFIGURACAO!$C$36)),'PI AREA  P75'!AB554*CONFIGURACAO!$C$36))</f>
        <v>20</v>
      </c>
      <c r="AR554" s="38">
        <f t="shared" si="204"/>
        <v>845</v>
      </c>
      <c r="AS554" s="68">
        <f>IF(AR554="","",$AR554-(($AS$2/CONFIGURACAO!$C$6)*$M554))</f>
        <v>545</v>
      </c>
      <c r="AT554" s="73">
        <f t="shared" si="188"/>
        <v>3</v>
      </c>
      <c r="AU554" s="75">
        <f>IF(AR554="","",$AR554-(($AU$2/CONFIGURACAO!$C$6)*$M554))</f>
        <v>345</v>
      </c>
      <c r="AV554" s="76">
        <f t="shared" si="189"/>
        <v>4</v>
      </c>
      <c r="AW554" s="74">
        <f>IF(AR554="","",$AR554-(($AW$2/CONFIGURACAO!$C$6)*$M554))</f>
        <v>145</v>
      </c>
      <c r="AX554" s="72">
        <f t="shared" si="190"/>
        <v>5</v>
      </c>
      <c r="AZ554" s="39">
        <f t="shared" si="191"/>
        <v>7.9346075655778878E-2</v>
      </c>
      <c r="BA554" s="146">
        <f t="shared" si="192"/>
        <v>20.5</v>
      </c>
      <c r="BB554" s="146">
        <f t="shared" si="193"/>
        <v>307</v>
      </c>
      <c r="BC554" s="32">
        <f t="shared" si="194"/>
        <v>471</v>
      </c>
      <c r="BD554" s="148"/>
      <c r="BE554" s="40">
        <f t="shared" si="195"/>
        <v>0</v>
      </c>
      <c r="BF554" s="40">
        <f t="shared" si="196"/>
        <v>3.8580246913580245E-2</v>
      </c>
      <c r="BG554" s="40">
        <f t="shared" si="197"/>
        <v>0.12204522096608428</v>
      </c>
      <c r="BH554" s="40">
        <f t="shared" si="198"/>
        <v>0.24252223120452709</v>
      </c>
      <c r="BI554" s="40">
        <f t="shared" si="199"/>
        <v>7.9957356076759065E-2</v>
      </c>
      <c r="BJ554" s="40">
        <f t="shared" si="200"/>
        <v>9.2421441774491686E-2</v>
      </c>
      <c r="BK554" s="40">
        <f t="shared" si="201"/>
        <v>0</v>
      </c>
      <c r="BL554">
        <v>0</v>
      </c>
      <c r="BM554">
        <v>0</v>
      </c>
      <c r="BN554">
        <v>0</v>
      </c>
      <c r="BO554">
        <v>3</v>
      </c>
      <c r="BP554">
        <v>0</v>
      </c>
      <c r="BQ554">
        <v>2</v>
      </c>
      <c r="BR554">
        <v>0</v>
      </c>
      <c r="BS554">
        <v>2</v>
      </c>
      <c r="BT554" s="42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1:134" s="32" customFormat="1" ht="17" thickBot="1" x14ac:dyDescent="0.25">
      <c r="A555" s="124" t="str">
        <f>CONFIGURACAO!$C$4</f>
        <v>AREA 21</v>
      </c>
      <c r="B555" s="125">
        <v>553</v>
      </c>
      <c r="C555" s="249" t="s">
        <v>306</v>
      </c>
      <c r="D555" s="126">
        <f t="shared" si="183"/>
        <v>1</v>
      </c>
      <c r="E555" s="250" t="s">
        <v>890</v>
      </c>
      <c r="F555" s="250">
        <v>0</v>
      </c>
      <c r="G555" s="250">
        <v>0</v>
      </c>
      <c r="H555" s="250">
        <v>0</v>
      </c>
      <c r="I555" s="250">
        <v>1</v>
      </c>
      <c r="J555" s="87"/>
      <c r="K555" s="94"/>
      <c r="L555" s="94"/>
      <c r="M555" s="154">
        <f t="shared" si="202"/>
        <v>1</v>
      </c>
      <c r="N555">
        <v>0.75</v>
      </c>
      <c r="O555">
        <v>0</v>
      </c>
      <c r="P555">
        <v>2.25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 s="139">
        <f t="shared" si="186"/>
        <v>0.75</v>
      </c>
      <c r="AD555" s="140">
        <f t="shared" si="187"/>
        <v>3</v>
      </c>
      <c r="AE555" s="141">
        <f t="shared" si="184"/>
        <v>0</v>
      </c>
      <c r="AF555" s="263">
        <f t="shared" si="185"/>
        <v>0</v>
      </c>
      <c r="AG555" s="265">
        <f t="shared" si="203"/>
        <v>0.75</v>
      </c>
      <c r="AI555" s="37">
        <f>IFERROR(IF(M555&gt;0,(N555*CONFIGURACAO!$C$20)+(O555*CONFIGURACAO!$C$21)+(P555*CONFIGURACAO!$C$22)+(Q555*CONFIGURACAO!$C$23)+(R555*CONFIGURACAO!$C$24),""),"")</f>
        <v>210</v>
      </c>
      <c r="AJ555" s="38">
        <f>IF(S555=0,0,IF(CONFIGURACAO!$C$15="SIM",(IF(S555&gt;CONFIGURACAO!$C$16,CONFIGURACAO!$C$16*CONFIGURACAO!$C$25,S555*CONFIGURACAO!$C$25)),'PI AREA  P75'!S555*CONFIGURACAO!$C$25))</f>
        <v>0</v>
      </c>
      <c r="AK555" s="38">
        <f>IF(T555=0,0,IF(CONFIGURACAO!$C$17="SIM",(IF(T555&gt;CONFIGURACAO!$C$18,CONFIGURACAO!$C$18*CONFIGURACAO!$C$26,T555*CONFIGURACAO!$C$26)),'PI AREA  P75'!T555*CONFIGURACAO!$C$26))</f>
        <v>0</v>
      </c>
      <c r="AL555" s="38">
        <f>IFERROR(IF(M555&gt;0,(U555*CONFIGURACAO!$C$29)+(V555*CONFIGURACAO!$C$30),""),"")</f>
        <v>0</v>
      </c>
      <c r="AM555" s="38">
        <f>IF(W555=0,0,IF(CONFIGURACAO!$C$41="SIM",(IF(W555&gt;CONFIGURACAO!$C$41,CONFIGURACAO!$C$41*CONFIGURACAO!$C$31,W555*CONFIGURACAO!$C$31)),'PI AREA  P75'!W555*CONFIGURACAO!$C$31))</f>
        <v>0</v>
      </c>
      <c r="AN555" s="38">
        <f>IF(X555=0,0,IF(CONFIGURACAO!$C$39="SIM",(IF(X555&gt;CONFIGURACAO!$C$40,CONFIGURACAO!$C$40*CONFIGURACAO!$C$32,X555*CONFIGURACAO!$C$32)),'PI AREA  P75'!X555*CONFIGURACAO!$C$32))</f>
        <v>0</v>
      </c>
      <c r="AO555" s="38">
        <f>IFERROR(IF(M555&gt;0,(Y555*CONFIGURACAO!$C$33)+(Z555*CONFIGURACAO!$C$34)+(AA555*CONFIGURACAO!$C$35)+(AB555*CONFIGURACAO!$C$36),""),"")</f>
        <v>0</v>
      </c>
      <c r="AP555" s="38">
        <f>IF(AA555=0,0,IF(CONFIGURACAO!$C$46="SIM",(IF(AA555&gt;CONFIGURACAO!$C$47,CONFIGURACAO!$C$47*CONFIGURACAO!$C$35,AA555*CONFIGURACAO!$C$35)),'PI AREA  P75'!AA555*CONFIGURACAO!$C$35))</f>
        <v>0</v>
      </c>
      <c r="AQ555" s="38">
        <f>IF(AB555=0,0,IF(CONFIGURACAO!$C$44="SIM",(IF(AB555&gt;CONFIGURACAO!$C$45,CONFIGURACAO!$C$45*CONFIGURACAO!$C$36,AB555*CONFIGURACAO!$C$36)),'PI AREA  P75'!AB555*CONFIGURACAO!$C$36))</f>
        <v>0</v>
      </c>
      <c r="AR555" s="38">
        <f t="shared" si="204"/>
        <v>210</v>
      </c>
      <c r="AS555" s="68">
        <f>IF(AR555="","",$AR555-(($AS$2/CONFIGURACAO!$C$6)*$M555))</f>
        <v>135</v>
      </c>
      <c r="AT555" s="73">
        <f t="shared" si="188"/>
        <v>3</v>
      </c>
      <c r="AU555" s="75">
        <f>IF(AR555="","",$AR555-(($AU$2/CONFIGURACAO!$C$6)*$M555))</f>
        <v>85</v>
      </c>
      <c r="AV555" s="76">
        <f t="shared" si="189"/>
        <v>4</v>
      </c>
      <c r="AW555" s="74">
        <f>IF(AR555="","",$AR555-(($AW$2/CONFIGURACAO!$C$6)*$M555))</f>
        <v>35</v>
      </c>
      <c r="AX555" s="72">
        <f t="shared" si="190"/>
        <v>5</v>
      </c>
      <c r="AZ555" s="39">
        <f t="shared" si="191"/>
        <v>1.9719143062382916E-2</v>
      </c>
      <c r="BA555" s="146">
        <f t="shared" si="192"/>
        <v>3</v>
      </c>
      <c r="BB555" s="146">
        <f t="shared" si="193"/>
        <v>947</v>
      </c>
      <c r="BC555" s="32">
        <f t="shared" si="194"/>
        <v>910</v>
      </c>
      <c r="BD555" s="148"/>
      <c r="BE555" s="40">
        <f t="shared" si="195"/>
        <v>2.7943368107302535E-2</v>
      </c>
      <c r="BF555" s="40">
        <f t="shared" si="196"/>
        <v>0</v>
      </c>
      <c r="BG555" s="40">
        <f t="shared" si="197"/>
        <v>5.7810894141829397E-2</v>
      </c>
      <c r="BH555" s="40">
        <f t="shared" si="198"/>
        <v>0</v>
      </c>
      <c r="BI555" s="40">
        <f t="shared" si="199"/>
        <v>0</v>
      </c>
      <c r="BJ555" s="40">
        <f t="shared" si="200"/>
        <v>0</v>
      </c>
      <c r="BK555" s="40">
        <f t="shared" si="201"/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 s="42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1:134" s="32" customFormat="1" ht="17" thickBot="1" x14ac:dyDescent="0.25">
      <c r="A556" s="124" t="str">
        <f>CONFIGURACAO!$C$4</f>
        <v>AREA 21</v>
      </c>
      <c r="B556" s="125">
        <v>554</v>
      </c>
      <c r="C556" s="249" t="s">
        <v>306</v>
      </c>
      <c r="D556" s="126">
        <f t="shared" si="183"/>
        <v>2</v>
      </c>
      <c r="E556" s="250" t="s">
        <v>891</v>
      </c>
      <c r="F556" s="250">
        <v>0</v>
      </c>
      <c r="G556" s="250">
        <v>0</v>
      </c>
      <c r="H556" s="250">
        <v>0</v>
      </c>
      <c r="I556" s="250">
        <v>1</v>
      </c>
      <c r="J556" s="87"/>
      <c r="K556" s="94"/>
      <c r="L556" s="94"/>
      <c r="M556" s="154">
        <f t="shared" si="202"/>
        <v>1</v>
      </c>
      <c r="N556">
        <v>0.75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 s="139">
        <f t="shared" si="186"/>
        <v>0.75</v>
      </c>
      <c r="AD556" s="140">
        <f t="shared" si="187"/>
        <v>0.75</v>
      </c>
      <c r="AE556" s="141">
        <f t="shared" si="184"/>
        <v>0</v>
      </c>
      <c r="AF556" s="263">
        <f t="shared" si="185"/>
        <v>0</v>
      </c>
      <c r="AG556" s="265">
        <f t="shared" si="203"/>
        <v>0.75</v>
      </c>
      <c r="AI556" s="37">
        <f>IFERROR(IF(M556&gt;0,(N556*CONFIGURACAO!$C$20)+(O556*CONFIGURACAO!$C$21)+(P556*CONFIGURACAO!$C$22)+(Q556*CONFIGURACAO!$C$23)+(R556*CONFIGURACAO!$C$24),""),"")</f>
        <v>75</v>
      </c>
      <c r="AJ556" s="38">
        <f>IF(S556=0,0,IF(CONFIGURACAO!$C$15="SIM",(IF(S556&gt;CONFIGURACAO!$C$16,CONFIGURACAO!$C$16*CONFIGURACAO!$C$25,S556*CONFIGURACAO!$C$25)),'PI AREA  P75'!S556*CONFIGURACAO!$C$25))</f>
        <v>0</v>
      </c>
      <c r="AK556" s="38">
        <f>IF(T556=0,0,IF(CONFIGURACAO!$C$17="SIM",(IF(T556&gt;CONFIGURACAO!$C$18,CONFIGURACAO!$C$18*CONFIGURACAO!$C$26,T556*CONFIGURACAO!$C$26)),'PI AREA  P75'!T556*CONFIGURACAO!$C$26))</f>
        <v>0</v>
      </c>
      <c r="AL556" s="38">
        <f>IFERROR(IF(M556&gt;0,(U556*CONFIGURACAO!$C$29)+(V556*CONFIGURACAO!$C$30),""),"")</f>
        <v>0</v>
      </c>
      <c r="AM556" s="38">
        <f>IF(W556=0,0,IF(CONFIGURACAO!$C$41="SIM",(IF(W556&gt;CONFIGURACAO!$C$41,CONFIGURACAO!$C$41*CONFIGURACAO!$C$31,W556*CONFIGURACAO!$C$31)),'PI AREA  P75'!W556*CONFIGURACAO!$C$31))</f>
        <v>0</v>
      </c>
      <c r="AN556" s="38">
        <f>IF(X556=0,0,IF(CONFIGURACAO!$C$39="SIM",(IF(X556&gt;CONFIGURACAO!$C$40,CONFIGURACAO!$C$40*CONFIGURACAO!$C$32,X556*CONFIGURACAO!$C$32)),'PI AREA  P75'!X556*CONFIGURACAO!$C$32))</f>
        <v>0</v>
      </c>
      <c r="AO556" s="38">
        <f>IFERROR(IF(M556&gt;0,(Y556*CONFIGURACAO!$C$33)+(Z556*CONFIGURACAO!$C$34)+(AA556*CONFIGURACAO!$C$35)+(AB556*CONFIGURACAO!$C$36),""),"")</f>
        <v>0</v>
      </c>
      <c r="AP556" s="38">
        <f>IF(AA556=0,0,IF(CONFIGURACAO!$C$46="SIM",(IF(AA556&gt;CONFIGURACAO!$C$47,CONFIGURACAO!$C$47*CONFIGURACAO!$C$35,AA556*CONFIGURACAO!$C$35)),'PI AREA  P75'!AA556*CONFIGURACAO!$C$35))</f>
        <v>0</v>
      </c>
      <c r="AQ556" s="38">
        <f>IF(AB556=0,0,IF(CONFIGURACAO!$C$44="SIM",(IF(AB556&gt;CONFIGURACAO!$C$45,CONFIGURACAO!$C$45*CONFIGURACAO!$C$36,AB556*CONFIGURACAO!$C$36)),'PI AREA  P75'!AB556*CONFIGURACAO!$C$36))</f>
        <v>0</v>
      </c>
      <c r="AR556" s="38">
        <f t="shared" si="204"/>
        <v>75</v>
      </c>
      <c r="AS556" s="68">
        <f>IF(AR556="","",$AR556-(($AS$2/CONFIGURACAO!$C$6)*$M556))</f>
        <v>0</v>
      </c>
      <c r="AT556" s="73">
        <f t="shared" si="188"/>
        <v>3</v>
      </c>
      <c r="AU556" s="75">
        <f>IF(AR556="","",$AR556-(($AU$2/CONFIGURACAO!$C$6)*$M556))</f>
        <v>-50</v>
      </c>
      <c r="AV556" s="76" t="str">
        <f t="shared" si="189"/>
        <v>NAO</v>
      </c>
      <c r="AW556" s="74">
        <f>IF(AR556="","",$AR556-(($AW$2/CONFIGURACAO!$C$6)*$M556))</f>
        <v>-100</v>
      </c>
      <c r="AX556" s="72" t="str">
        <f t="shared" si="190"/>
        <v>NAO</v>
      </c>
      <c r="AZ556" s="39">
        <f t="shared" si="191"/>
        <v>7.0425510937081846E-3</v>
      </c>
      <c r="BA556" s="146">
        <f t="shared" si="192"/>
        <v>0.75</v>
      </c>
      <c r="BB556" s="146">
        <f t="shared" si="193"/>
        <v>1112</v>
      </c>
      <c r="BC556" s="32">
        <f t="shared" si="194"/>
        <v>1073</v>
      </c>
      <c r="BD556" s="148"/>
      <c r="BE556" s="40">
        <f t="shared" si="195"/>
        <v>2.7943368107302535E-2</v>
      </c>
      <c r="BF556" s="40">
        <f t="shared" si="196"/>
        <v>0</v>
      </c>
      <c r="BG556" s="40">
        <f t="shared" si="197"/>
        <v>0</v>
      </c>
      <c r="BH556" s="40">
        <f t="shared" si="198"/>
        <v>0</v>
      </c>
      <c r="BI556" s="40">
        <f t="shared" si="199"/>
        <v>0</v>
      </c>
      <c r="BJ556" s="40">
        <f t="shared" si="200"/>
        <v>0</v>
      </c>
      <c r="BK556" s="40">
        <f t="shared" si="201"/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 s="42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1:134" s="32" customFormat="1" ht="17" thickBot="1" x14ac:dyDescent="0.25">
      <c r="A557" s="124" t="str">
        <f>CONFIGURACAO!$C$4</f>
        <v>AREA 21</v>
      </c>
      <c r="B557" s="125">
        <v>555</v>
      </c>
      <c r="C557" s="249" t="s">
        <v>306</v>
      </c>
      <c r="D557" s="126">
        <f t="shared" si="183"/>
        <v>3</v>
      </c>
      <c r="E557" s="250" t="s">
        <v>892</v>
      </c>
      <c r="F557" s="250">
        <v>0</v>
      </c>
      <c r="G557" s="250">
        <v>0</v>
      </c>
      <c r="H557" s="250">
        <v>0</v>
      </c>
      <c r="I557" s="250">
        <v>1</v>
      </c>
      <c r="J557" s="87"/>
      <c r="K557" s="94"/>
      <c r="L557" s="94"/>
      <c r="M557" s="154">
        <f t="shared" si="202"/>
        <v>1</v>
      </c>
      <c r="N557">
        <v>1.5</v>
      </c>
      <c r="O557">
        <v>0</v>
      </c>
      <c r="P557">
        <v>0.75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 s="139">
        <f t="shared" si="186"/>
        <v>1.5</v>
      </c>
      <c r="AD557" s="140">
        <f t="shared" si="187"/>
        <v>2.25</v>
      </c>
      <c r="AE557" s="141">
        <f t="shared" si="184"/>
        <v>0</v>
      </c>
      <c r="AF557" s="263">
        <f t="shared" si="185"/>
        <v>0</v>
      </c>
      <c r="AG557" s="265">
        <f t="shared" si="203"/>
        <v>1.5</v>
      </c>
      <c r="AI557" s="37">
        <f>IFERROR(IF(M557&gt;0,(N557*CONFIGURACAO!$C$20)+(O557*CONFIGURACAO!$C$21)+(P557*CONFIGURACAO!$C$22)+(Q557*CONFIGURACAO!$C$23)+(R557*CONFIGURACAO!$C$24),""),"")</f>
        <v>195</v>
      </c>
      <c r="AJ557" s="38">
        <f>IF(S557=0,0,IF(CONFIGURACAO!$C$15="SIM",(IF(S557&gt;CONFIGURACAO!$C$16,CONFIGURACAO!$C$16*CONFIGURACAO!$C$25,S557*CONFIGURACAO!$C$25)),'PI AREA  P75'!S557*CONFIGURACAO!$C$25))</f>
        <v>0</v>
      </c>
      <c r="AK557" s="38">
        <f>IF(T557=0,0,IF(CONFIGURACAO!$C$17="SIM",(IF(T557&gt;CONFIGURACAO!$C$18,CONFIGURACAO!$C$18*CONFIGURACAO!$C$26,T557*CONFIGURACAO!$C$26)),'PI AREA  P75'!T557*CONFIGURACAO!$C$26))</f>
        <v>0</v>
      </c>
      <c r="AL557" s="38">
        <f>IFERROR(IF(M557&gt;0,(U557*CONFIGURACAO!$C$29)+(V557*CONFIGURACAO!$C$30),""),"")</f>
        <v>0</v>
      </c>
      <c r="AM557" s="38">
        <f>IF(W557=0,0,IF(CONFIGURACAO!$C$41="SIM",(IF(W557&gt;CONFIGURACAO!$C$41,CONFIGURACAO!$C$41*CONFIGURACAO!$C$31,W557*CONFIGURACAO!$C$31)),'PI AREA  P75'!W557*CONFIGURACAO!$C$31))</f>
        <v>0</v>
      </c>
      <c r="AN557" s="38">
        <f>IF(X557=0,0,IF(CONFIGURACAO!$C$39="SIM",(IF(X557&gt;CONFIGURACAO!$C$40,CONFIGURACAO!$C$40*CONFIGURACAO!$C$32,X557*CONFIGURACAO!$C$32)),'PI AREA  P75'!X557*CONFIGURACAO!$C$32))</f>
        <v>0</v>
      </c>
      <c r="AO557" s="38">
        <f>IFERROR(IF(M557&gt;0,(Y557*CONFIGURACAO!$C$33)+(Z557*CONFIGURACAO!$C$34)+(AA557*CONFIGURACAO!$C$35)+(AB557*CONFIGURACAO!$C$36),""),"")</f>
        <v>0</v>
      </c>
      <c r="AP557" s="38">
        <f>IF(AA557=0,0,IF(CONFIGURACAO!$C$46="SIM",(IF(AA557&gt;CONFIGURACAO!$C$47,CONFIGURACAO!$C$47*CONFIGURACAO!$C$35,AA557*CONFIGURACAO!$C$35)),'PI AREA  P75'!AA557*CONFIGURACAO!$C$35))</f>
        <v>0</v>
      </c>
      <c r="AQ557" s="38">
        <f>IF(AB557=0,0,IF(CONFIGURACAO!$C$44="SIM",(IF(AB557&gt;CONFIGURACAO!$C$45,CONFIGURACAO!$C$45*CONFIGURACAO!$C$36,AB557*CONFIGURACAO!$C$36)),'PI AREA  P75'!AB557*CONFIGURACAO!$C$36))</f>
        <v>0</v>
      </c>
      <c r="AR557" s="38">
        <f t="shared" si="204"/>
        <v>195</v>
      </c>
      <c r="AS557" s="68">
        <f>IF(AR557="","",$AR557-(($AS$2/CONFIGURACAO!$C$6)*$M557))</f>
        <v>120</v>
      </c>
      <c r="AT557" s="73">
        <f t="shared" si="188"/>
        <v>3</v>
      </c>
      <c r="AU557" s="75">
        <f>IF(AR557="","",$AR557-(($AU$2/CONFIGURACAO!$C$6)*$M557))</f>
        <v>70</v>
      </c>
      <c r="AV557" s="76">
        <f t="shared" si="189"/>
        <v>4</v>
      </c>
      <c r="AW557" s="74">
        <f>IF(AR557="","",$AR557-(($AW$2/CONFIGURACAO!$C$6)*$M557))</f>
        <v>20</v>
      </c>
      <c r="AX557" s="72">
        <f t="shared" si="190"/>
        <v>5</v>
      </c>
      <c r="AZ557" s="39">
        <f t="shared" si="191"/>
        <v>1.8310632843641279E-2</v>
      </c>
      <c r="BA557" s="146">
        <f t="shared" si="192"/>
        <v>2.25</v>
      </c>
      <c r="BB557" s="146">
        <f t="shared" si="193"/>
        <v>1002</v>
      </c>
      <c r="BC557" s="32">
        <f t="shared" si="194"/>
        <v>929</v>
      </c>
      <c r="BD557" s="148"/>
      <c r="BE557" s="40">
        <f t="shared" si="195"/>
        <v>5.5886736214605069E-2</v>
      </c>
      <c r="BF557" s="40">
        <f t="shared" si="196"/>
        <v>0</v>
      </c>
      <c r="BG557" s="40">
        <f t="shared" si="197"/>
        <v>1.9270298047276462E-2</v>
      </c>
      <c r="BH557" s="40">
        <f t="shared" si="198"/>
        <v>0</v>
      </c>
      <c r="BI557" s="40">
        <f t="shared" si="199"/>
        <v>0</v>
      </c>
      <c r="BJ557" s="40">
        <f t="shared" si="200"/>
        <v>0</v>
      </c>
      <c r="BK557" s="40">
        <f t="shared" si="201"/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 s="42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1:134" s="32" customFormat="1" ht="17" thickBot="1" x14ac:dyDescent="0.25">
      <c r="A558" s="124" t="str">
        <f>CONFIGURACAO!$C$4</f>
        <v>AREA 21</v>
      </c>
      <c r="B558" s="125">
        <v>556</v>
      </c>
      <c r="C558" s="249" t="s">
        <v>306</v>
      </c>
      <c r="D558" s="126">
        <f t="shared" si="183"/>
        <v>4</v>
      </c>
      <c r="E558" s="250" t="s">
        <v>893</v>
      </c>
      <c r="F558" s="250">
        <v>0</v>
      </c>
      <c r="G558" s="250">
        <v>0</v>
      </c>
      <c r="H558" s="250">
        <v>0</v>
      </c>
      <c r="I558" s="250">
        <v>1</v>
      </c>
      <c r="J558" s="87"/>
      <c r="K558" s="94"/>
      <c r="L558" s="94"/>
      <c r="M558" s="154">
        <f t="shared" si="202"/>
        <v>1</v>
      </c>
      <c r="N558">
        <v>0</v>
      </c>
      <c r="O558">
        <v>1.5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 s="139">
        <f t="shared" si="186"/>
        <v>1.5</v>
      </c>
      <c r="AD558" s="140">
        <f t="shared" si="187"/>
        <v>1.5</v>
      </c>
      <c r="AE558" s="141">
        <f t="shared" si="184"/>
        <v>0</v>
      </c>
      <c r="AF558" s="263">
        <f t="shared" si="185"/>
        <v>0</v>
      </c>
      <c r="AG558" s="265">
        <f t="shared" si="203"/>
        <v>1.5</v>
      </c>
      <c r="AI558" s="37">
        <f>IFERROR(IF(M558&gt;0,(N558*CONFIGURACAO!$C$20)+(O558*CONFIGURACAO!$C$21)+(P558*CONFIGURACAO!$C$22)+(Q558*CONFIGURACAO!$C$23)+(R558*CONFIGURACAO!$C$24),""),"")</f>
        <v>120</v>
      </c>
      <c r="AJ558" s="38">
        <f>IF(S558=0,0,IF(CONFIGURACAO!$C$15="SIM",(IF(S558&gt;CONFIGURACAO!$C$16,CONFIGURACAO!$C$16*CONFIGURACAO!$C$25,S558*CONFIGURACAO!$C$25)),'PI AREA  P75'!S558*CONFIGURACAO!$C$25))</f>
        <v>0</v>
      </c>
      <c r="AK558" s="38">
        <f>IF(T558=0,0,IF(CONFIGURACAO!$C$17="SIM",(IF(T558&gt;CONFIGURACAO!$C$18,CONFIGURACAO!$C$18*CONFIGURACAO!$C$26,T558*CONFIGURACAO!$C$26)),'PI AREA  P75'!T558*CONFIGURACAO!$C$26))</f>
        <v>0</v>
      </c>
      <c r="AL558" s="38">
        <f>IFERROR(IF(M558&gt;0,(U558*CONFIGURACAO!$C$29)+(V558*CONFIGURACAO!$C$30),""),"")</f>
        <v>0</v>
      </c>
      <c r="AM558" s="38">
        <f>IF(W558=0,0,IF(CONFIGURACAO!$C$41="SIM",(IF(W558&gt;CONFIGURACAO!$C$41,CONFIGURACAO!$C$41*CONFIGURACAO!$C$31,W558*CONFIGURACAO!$C$31)),'PI AREA  P75'!W558*CONFIGURACAO!$C$31))</f>
        <v>0</v>
      </c>
      <c r="AN558" s="38">
        <f>IF(X558=0,0,IF(CONFIGURACAO!$C$39="SIM",(IF(X558&gt;CONFIGURACAO!$C$40,CONFIGURACAO!$C$40*CONFIGURACAO!$C$32,X558*CONFIGURACAO!$C$32)),'PI AREA  P75'!X558*CONFIGURACAO!$C$32))</f>
        <v>0</v>
      </c>
      <c r="AO558" s="38">
        <f>IFERROR(IF(M558&gt;0,(Y558*CONFIGURACAO!$C$33)+(Z558*CONFIGURACAO!$C$34)+(AA558*CONFIGURACAO!$C$35)+(AB558*CONFIGURACAO!$C$36),""),"")</f>
        <v>0</v>
      </c>
      <c r="AP558" s="38">
        <f>IF(AA558=0,0,IF(CONFIGURACAO!$C$46="SIM",(IF(AA558&gt;CONFIGURACAO!$C$47,CONFIGURACAO!$C$47*CONFIGURACAO!$C$35,AA558*CONFIGURACAO!$C$35)),'PI AREA  P75'!AA558*CONFIGURACAO!$C$35))</f>
        <v>0</v>
      </c>
      <c r="AQ558" s="38">
        <f>IF(AB558=0,0,IF(CONFIGURACAO!$C$44="SIM",(IF(AB558&gt;CONFIGURACAO!$C$45,CONFIGURACAO!$C$45*CONFIGURACAO!$C$36,AB558*CONFIGURACAO!$C$36)),'PI AREA  P75'!AB558*CONFIGURACAO!$C$36))</f>
        <v>0</v>
      </c>
      <c r="AR558" s="38">
        <f t="shared" si="204"/>
        <v>120</v>
      </c>
      <c r="AS558" s="68">
        <f>IF(AR558="","",$AR558-(($AS$2/CONFIGURACAO!$C$6)*$M558))</f>
        <v>45</v>
      </c>
      <c r="AT558" s="73">
        <f t="shared" si="188"/>
        <v>3</v>
      </c>
      <c r="AU558" s="75">
        <f>IF(AR558="","",$AR558-(($AU$2/CONFIGURACAO!$C$6)*$M558))</f>
        <v>-5</v>
      </c>
      <c r="AV558" s="76" t="str">
        <f t="shared" si="189"/>
        <v>NAO</v>
      </c>
      <c r="AW558" s="74">
        <f>IF(AR558="","",$AR558-(($AW$2/CONFIGURACAO!$C$6)*$M558))</f>
        <v>-55</v>
      </c>
      <c r="AX558" s="72" t="str">
        <f t="shared" si="190"/>
        <v>NAO</v>
      </c>
      <c r="AZ558" s="39">
        <f t="shared" si="191"/>
        <v>1.1268081749933096E-2</v>
      </c>
      <c r="BA558" s="146">
        <f t="shared" si="192"/>
        <v>1.5</v>
      </c>
      <c r="BB558" s="146">
        <f t="shared" si="193"/>
        <v>1054</v>
      </c>
      <c r="BC558" s="32">
        <f t="shared" si="194"/>
        <v>1014</v>
      </c>
      <c r="BD558" s="148"/>
      <c r="BE558" s="40">
        <f t="shared" si="195"/>
        <v>0</v>
      </c>
      <c r="BF558" s="40">
        <f t="shared" si="196"/>
        <v>5.7870370370370364E-2</v>
      </c>
      <c r="BG558" s="40">
        <f t="shared" si="197"/>
        <v>0</v>
      </c>
      <c r="BH558" s="40">
        <f t="shared" si="198"/>
        <v>0</v>
      </c>
      <c r="BI558" s="40">
        <f t="shared" si="199"/>
        <v>0</v>
      </c>
      <c r="BJ558" s="40">
        <f t="shared" si="200"/>
        <v>0</v>
      </c>
      <c r="BK558" s="40">
        <f t="shared" si="201"/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 s="42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1:134" s="32" customFormat="1" ht="17" thickBot="1" x14ac:dyDescent="0.25">
      <c r="A559" s="124" t="str">
        <f>CONFIGURACAO!$C$4</f>
        <v>AREA 21</v>
      </c>
      <c r="B559" s="125">
        <v>557</v>
      </c>
      <c r="C559" s="249" t="s">
        <v>306</v>
      </c>
      <c r="D559" s="126">
        <f t="shared" ref="D559:D622" si="205">IF(C558=C559,D558+1,1)</f>
        <v>5</v>
      </c>
      <c r="E559" s="250" t="s">
        <v>894</v>
      </c>
      <c r="F559" s="250">
        <v>0</v>
      </c>
      <c r="G559" s="250">
        <v>0</v>
      </c>
      <c r="H559" s="250">
        <v>0</v>
      </c>
      <c r="I559" s="250">
        <v>1</v>
      </c>
      <c r="J559" s="87"/>
      <c r="K559" s="94"/>
      <c r="L559" s="94"/>
      <c r="M559" s="154">
        <f t="shared" si="202"/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 s="139">
        <f t="shared" si="186"/>
        <v>0</v>
      </c>
      <c r="AD559" s="140">
        <f t="shared" si="187"/>
        <v>0</v>
      </c>
      <c r="AE559" s="141">
        <f t="shared" ref="AE559:AE622" si="206">IFERROR((U559+V559),"")</f>
        <v>0</v>
      </c>
      <c r="AF559" s="263">
        <f t="shared" ref="AF559:AF622" si="207">IFERROR((Y559+Z559),"")</f>
        <v>0</v>
      </c>
      <c r="AG559" s="265">
        <f t="shared" si="203"/>
        <v>0</v>
      </c>
      <c r="AI559" s="37">
        <f>IFERROR(IF(M559&gt;0,(N559*CONFIGURACAO!$C$20)+(O559*CONFIGURACAO!$C$21)+(P559*CONFIGURACAO!$C$22)+(Q559*CONFIGURACAO!$C$23)+(R559*CONFIGURACAO!$C$24),""),"")</f>
        <v>0</v>
      </c>
      <c r="AJ559" s="38">
        <f>IF(S559=0,0,IF(CONFIGURACAO!$C$15="SIM",(IF(S559&gt;CONFIGURACAO!$C$16,CONFIGURACAO!$C$16*CONFIGURACAO!$C$25,S559*CONFIGURACAO!$C$25)),'PI AREA  P75'!S559*CONFIGURACAO!$C$25))</f>
        <v>0</v>
      </c>
      <c r="AK559" s="38">
        <f>IF(T559=0,0,IF(CONFIGURACAO!$C$17="SIM",(IF(T559&gt;CONFIGURACAO!$C$18,CONFIGURACAO!$C$18*CONFIGURACAO!$C$26,T559*CONFIGURACAO!$C$26)),'PI AREA  P75'!T559*CONFIGURACAO!$C$26))</f>
        <v>0</v>
      </c>
      <c r="AL559" s="38">
        <f>IFERROR(IF(M559&gt;0,(U559*CONFIGURACAO!$C$29)+(V559*CONFIGURACAO!$C$30),""),"")</f>
        <v>0</v>
      </c>
      <c r="AM559" s="38">
        <f>IF(W559=0,0,IF(CONFIGURACAO!$C$41="SIM",(IF(W559&gt;CONFIGURACAO!$C$41,CONFIGURACAO!$C$41*CONFIGURACAO!$C$31,W559*CONFIGURACAO!$C$31)),'PI AREA  P75'!W559*CONFIGURACAO!$C$31))</f>
        <v>0</v>
      </c>
      <c r="AN559" s="38">
        <f>IF(X559=0,0,IF(CONFIGURACAO!$C$39="SIM",(IF(X559&gt;CONFIGURACAO!$C$40,CONFIGURACAO!$C$40*CONFIGURACAO!$C$32,X559*CONFIGURACAO!$C$32)),'PI AREA  P75'!X559*CONFIGURACAO!$C$32))</f>
        <v>0</v>
      </c>
      <c r="AO559" s="38">
        <f>IFERROR(IF(M559&gt;0,(Y559*CONFIGURACAO!$C$33)+(Z559*CONFIGURACAO!$C$34)+(AA559*CONFIGURACAO!$C$35)+(AB559*CONFIGURACAO!$C$36),""),"")</f>
        <v>0</v>
      </c>
      <c r="AP559" s="38">
        <f>IF(AA559=0,0,IF(CONFIGURACAO!$C$46="SIM",(IF(AA559&gt;CONFIGURACAO!$C$47,CONFIGURACAO!$C$47*CONFIGURACAO!$C$35,AA559*CONFIGURACAO!$C$35)),'PI AREA  P75'!AA559*CONFIGURACAO!$C$35))</f>
        <v>0</v>
      </c>
      <c r="AQ559" s="38">
        <f>IF(AB559=0,0,IF(CONFIGURACAO!$C$44="SIM",(IF(AB559&gt;CONFIGURACAO!$C$45,CONFIGURACAO!$C$45*CONFIGURACAO!$C$36,AB559*CONFIGURACAO!$C$36)),'PI AREA  P75'!AB559*CONFIGURACAO!$C$36))</f>
        <v>0</v>
      </c>
      <c r="AR559" s="38">
        <f t="shared" si="204"/>
        <v>0</v>
      </c>
      <c r="AS559" s="68">
        <f>IF(AR559="","",$AR559-(($AS$2/CONFIGURACAO!$C$6)*$M559))</f>
        <v>-75</v>
      </c>
      <c r="AT559" s="73" t="str">
        <f t="shared" si="188"/>
        <v>NAO</v>
      </c>
      <c r="AU559" s="75">
        <f>IF(AR559="","",$AR559-(($AU$2/CONFIGURACAO!$C$6)*$M559))</f>
        <v>-125</v>
      </c>
      <c r="AV559" s="76" t="str">
        <f t="shared" si="189"/>
        <v>NAO</v>
      </c>
      <c r="AW559" s="74">
        <f>IF(AR559="","",$AR559-(($AW$2/CONFIGURACAO!$C$6)*$M559))</f>
        <v>-175</v>
      </c>
      <c r="AX559" s="72" t="str">
        <f t="shared" si="190"/>
        <v>NAO</v>
      </c>
      <c r="AZ559" s="39">
        <f t="shared" si="191"/>
        <v>0</v>
      </c>
      <c r="BA559" s="146">
        <f t="shared" si="192"/>
        <v>0</v>
      </c>
      <c r="BB559" s="146">
        <f t="shared" si="193"/>
        <v>1158</v>
      </c>
      <c r="BC559" s="32">
        <f t="shared" si="194"/>
        <v>1158</v>
      </c>
      <c r="BD559" s="148"/>
      <c r="BE559" s="40">
        <f t="shared" si="195"/>
        <v>0</v>
      </c>
      <c r="BF559" s="40">
        <f t="shared" si="196"/>
        <v>0</v>
      </c>
      <c r="BG559" s="40">
        <f t="shared" si="197"/>
        <v>0</v>
      </c>
      <c r="BH559" s="40">
        <f t="shared" si="198"/>
        <v>0</v>
      </c>
      <c r="BI559" s="40">
        <f t="shared" si="199"/>
        <v>0</v>
      </c>
      <c r="BJ559" s="40">
        <f t="shared" si="200"/>
        <v>0</v>
      </c>
      <c r="BK559" s="40">
        <f t="shared" si="201"/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 s="42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1:134" s="32" customFormat="1" ht="17" thickBot="1" x14ac:dyDescent="0.25">
      <c r="A560" s="124" t="str">
        <f>CONFIGURACAO!$C$4</f>
        <v>AREA 21</v>
      </c>
      <c r="B560" s="125">
        <v>558</v>
      </c>
      <c r="C560" s="249" t="s">
        <v>306</v>
      </c>
      <c r="D560" s="126">
        <f t="shared" si="205"/>
        <v>6</v>
      </c>
      <c r="E560" s="250" t="s">
        <v>895</v>
      </c>
      <c r="F560" s="250">
        <v>0</v>
      </c>
      <c r="G560" s="250">
        <v>0</v>
      </c>
      <c r="H560" s="250">
        <v>0</v>
      </c>
      <c r="I560" s="250">
        <v>1</v>
      </c>
      <c r="J560" s="87"/>
      <c r="K560" s="94"/>
      <c r="L560" s="94"/>
      <c r="M560" s="154">
        <f t="shared" si="202"/>
        <v>1</v>
      </c>
      <c r="N560">
        <v>0</v>
      </c>
      <c r="O560">
        <v>0.75</v>
      </c>
      <c r="P560">
        <v>0</v>
      </c>
      <c r="Q560">
        <v>0</v>
      </c>
      <c r="R560">
        <v>0.75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 s="139">
        <f t="shared" si="186"/>
        <v>0.75</v>
      </c>
      <c r="AD560" s="140">
        <f t="shared" si="187"/>
        <v>0.75</v>
      </c>
      <c r="AE560" s="141">
        <f t="shared" si="206"/>
        <v>0</v>
      </c>
      <c r="AF560" s="263">
        <f t="shared" si="207"/>
        <v>0</v>
      </c>
      <c r="AG560" s="265">
        <f t="shared" si="203"/>
        <v>0.75</v>
      </c>
      <c r="AI560" s="37">
        <f>IFERROR(IF(M560&gt;0,(N560*CONFIGURACAO!$C$20)+(O560*CONFIGURACAO!$C$21)+(P560*CONFIGURACAO!$C$22)+(Q560*CONFIGURACAO!$C$23)+(R560*CONFIGURACAO!$C$24),""),"")</f>
        <v>75</v>
      </c>
      <c r="AJ560" s="38">
        <f>IF(S560=0,0,IF(CONFIGURACAO!$C$15="SIM",(IF(S560&gt;CONFIGURACAO!$C$16,CONFIGURACAO!$C$16*CONFIGURACAO!$C$25,S560*CONFIGURACAO!$C$25)),'PI AREA  P75'!S560*CONFIGURACAO!$C$25))</f>
        <v>0</v>
      </c>
      <c r="AK560" s="38">
        <f>IF(T560=0,0,IF(CONFIGURACAO!$C$17="SIM",(IF(T560&gt;CONFIGURACAO!$C$18,CONFIGURACAO!$C$18*CONFIGURACAO!$C$26,T560*CONFIGURACAO!$C$26)),'PI AREA  P75'!T560*CONFIGURACAO!$C$26))</f>
        <v>0</v>
      </c>
      <c r="AL560" s="38">
        <f>IFERROR(IF(M560&gt;0,(U560*CONFIGURACAO!$C$29)+(V560*CONFIGURACAO!$C$30),""),"")</f>
        <v>0</v>
      </c>
      <c r="AM560" s="38">
        <f>IF(W560=0,0,IF(CONFIGURACAO!$C$41="SIM",(IF(W560&gt;CONFIGURACAO!$C$41,CONFIGURACAO!$C$41*CONFIGURACAO!$C$31,W560*CONFIGURACAO!$C$31)),'PI AREA  P75'!W560*CONFIGURACAO!$C$31))</f>
        <v>0</v>
      </c>
      <c r="AN560" s="38">
        <f>IF(X560=0,0,IF(CONFIGURACAO!$C$39="SIM",(IF(X560&gt;CONFIGURACAO!$C$40,CONFIGURACAO!$C$40*CONFIGURACAO!$C$32,X560*CONFIGURACAO!$C$32)),'PI AREA  P75'!X560*CONFIGURACAO!$C$32))</f>
        <v>0</v>
      </c>
      <c r="AO560" s="38">
        <f>IFERROR(IF(M560&gt;0,(Y560*CONFIGURACAO!$C$33)+(Z560*CONFIGURACAO!$C$34)+(AA560*CONFIGURACAO!$C$35)+(AB560*CONFIGURACAO!$C$36),""),"")</f>
        <v>0</v>
      </c>
      <c r="AP560" s="38">
        <f>IF(AA560=0,0,IF(CONFIGURACAO!$C$46="SIM",(IF(AA560&gt;CONFIGURACAO!$C$47,CONFIGURACAO!$C$47*CONFIGURACAO!$C$35,AA560*CONFIGURACAO!$C$35)),'PI AREA  P75'!AA560*CONFIGURACAO!$C$35))</f>
        <v>0</v>
      </c>
      <c r="AQ560" s="38">
        <f>IF(AB560=0,0,IF(CONFIGURACAO!$C$44="SIM",(IF(AB560&gt;CONFIGURACAO!$C$45,CONFIGURACAO!$C$45*CONFIGURACAO!$C$36,AB560*CONFIGURACAO!$C$36)),'PI AREA  P75'!AB560*CONFIGURACAO!$C$36))</f>
        <v>0</v>
      </c>
      <c r="AR560" s="38">
        <f t="shared" si="204"/>
        <v>75</v>
      </c>
      <c r="AS560" s="68">
        <f>IF(AR560="","",$AR560-(($AS$2/CONFIGURACAO!$C$6)*$M560))</f>
        <v>0</v>
      </c>
      <c r="AT560" s="73">
        <f t="shared" si="188"/>
        <v>3</v>
      </c>
      <c r="AU560" s="75">
        <f>IF(AR560="","",$AR560-(($AU$2/CONFIGURACAO!$C$6)*$M560))</f>
        <v>-50</v>
      </c>
      <c r="AV560" s="76" t="str">
        <f t="shared" si="189"/>
        <v>NAO</v>
      </c>
      <c r="AW560" s="74">
        <f>IF(AR560="","",$AR560-(($AW$2/CONFIGURACAO!$C$6)*$M560))</f>
        <v>-100</v>
      </c>
      <c r="AX560" s="72" t="str">
        <f t="shared" si="190"/>
        <v>NAO</v>
      </c>
      <c r="AZ560" s="39">
        <f t="shared" si="191"/>
        <v>7.0425510937081846E-3</v>
      </c>
      <c r="BA560" s="146">
        <f t="shared" si="192"/>
        <v>1.5</v>
      </c>
      <c r="BB560" s="146">
        <f t="shared" si="193"/>
        <v>1054</v>
      </c>
      <c r="BC560" s="32">
        <f t="shared" si="194"/>
        <v>1073</v>
      </c>
      <c r="BD560" s="148"/>
      <c r="BE560" s="40">
        <f t="shared" si="195"/>
        <v>0</v>
      </c>
      <c r="BF560" s="40">
        <f t="shared" si="196"/>
        <v>2.8935185185185182E-2</v>
      </c>
      <c r="BG560" s="40">
        <f t="shared" si="197"/>
        <v>0</v>
      </c>
      <c r="BH560" s="40">
        <f t="shared" si="198"/>
        <v>0</v>
      </c>
      <c r="BI560" s="40">
        <f t="shared" si="199"/>
        <v>7.9957356076759065E-2</v>
      </c>
      <c r="BJ560" s="40">
        <f t="shared" si="200"/>
        <v>0</v>
      </c>
      <c r="BK560" s="40">
        <f t="shared" si="201"/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 s="42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1:134" s="32" customFormat="1" ht="17" thickBot="1" x14ac:dyDescent="0.25">
      <c r="A561" s="124" t="str">
        <f>CONFIGURACAO!$C$4</f>
        <v>AREA 21</v>
      </c>
      <c r="B561" s="125">
        <v>559</v>
      </c>
      <c r="C561" s="249" t="s">
        <v>306</v>
      </c>
      <c r="D561" s="126">
        <f t="shared" si="205"/>
        <v>7</v>
      </c>
      <c r="E561" s="250" t="s">
        <v>896</v>
      </c>
      <c r="F561" s="250">
        <v>0</v>
      </c>
      <c r="G561" s="250">
        <v>0</v>
      </c>
      <c r="H561" s="250">
        <v>0</v>
      </c>
      <c r="I561" s="250">
        <v>1</v>
      </c>
      <c r="J561" s="87"/>
      <c r="K561" s="94"/>
      <c r="L561" s="94"/>
      <c r="M561" s="154">
        <f t="shared" si="202"/>
        <v>1</v>
      </c>
      <c r="N561">
        <v>1.5</v>
      </c>
      <c r="O561">
        <v>0</v>
      </c>
      <c r="P561">
        <v>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 s="139">
        <f t="shared" si="186"/>
        <v>1.5</v>
      </c>
      <c r="AD561" s="140">
        <f t="shared" si="187"/>
        <v>4.5</v>
      </c>
      <c r="AE561" s="141">
        <f t="shared" si="206"/>
        <v>0</v>
      </c>
      <c r="AF561" s="263">
        <f t="shared" si="207"/>
        <v>0</v>
      </c>
      <c r="AG561" s="265">
        <f t="shared" si="203"/>
        <v>1.5</v>
      </c>
      <c r="AI561" s="37">
        <f>IFERROR(IF(M561&gt;0,(N561*CONFIGURACAO!$C$20)+(O561*CONFIGURACAO!$C$21)+(P561*CONFIGURACAO!$C$22)+(Q561*CONFIGURACAO!$C$23)+(R561*CONFIGURACAO!$C$24),""),"")</f>
        <v>330</v>
      </c>
      <c r="AJ561" s="38">
        <f>IF(S561=0,0,IF(CONFIGURACAO!$C$15="SIM",(IF(S561&gt;CONFIGURACAO!$C$16,CONFIGURACAO!$C$16*CONFIGURACAO!$C$25,S561*CONFIGURACAO!$C$25)),'PI AREA  P75'!S561*CONFIGURACAO!$C$25))</f>
        <v>0</v>
      </c>
      <c r="AK561" s="38">
        <f>IF(T561=0,0,IF(CONFIGURACAO!$C$17="SIM",(IF(T561&gt;CONFIGURACAO!$C$18,CONFIGURACAO!$C$18*CONFIGURACAO!$C$26,T561*CONFIGURACAO!$C$26)),'PI AREA  P75'!T561*CONFIGURACAO!$C$26))</f>
        <v>0</v>
      </c>
      <c r="AL561" s="38">
        <f>IFERROR(IF(M561&gt;0,(U561*CONFIGURACAO!$C$29)+(V561*CONFIGURACAO!$C$30),""),"")</f>
        <v>0</v>
      </c>
      <c r="AM561" s="38">
        <f>IF(W561=0,0,IF(CONFIGURACAO!$C$41="SIM",(IF(W561&gt;CONFIGURACAO!$C$41,CONFIGURACAO!$C$41*CONFIGURACAO!$C$31,W561*CONFIGURACAO!$C$31)),'PI AREA  P75'!W561*CONFIGURACAO!$C$31))</f>
        <v>0</v>
      </c>
      <c r="AN561" s="38">
        <f>IF(X561=0,0,IF(CONFIGURACAO!$C$39="SIM",(IF(X561&gt;CONFIGURACAO!$C$40,CONFIGURACAO!$C$40*CONFIGURACAO!$C$32,X561*CONFIGURACAO!$C$32)),'PI AREA  P75'!X561*CONFIGURACAO!$C$32))</f>
        <v>0</v>
      </c>
      <c r="AO561" s="38">
        <f>IFERROR(IF(M561&gt;0,(Y561*CONFIGURACAO!$C$33)+(Z561*CONFIGURACAO!$C$34)+(AA561*CONFIGURACAO!$C$35)+(AB561*CONFIGURACAO!$C$36),""),"")</f>
        <v>0</v>
      </c>
      <c r="AP561" s="38">
        <f>IF(AA561=0,0,IF(CONFIGURACAO!$C$46="SIM",(IF(AA561&gt;CONFIGURACAO!$C$47,CONFIGURACAO!$C$47*CONFIGURACAO!$C$35,AA561*CONFIGURACAO!$C$35)),'PI AREA  P75'!AA561*CONFIGURACAO!$C$35))</f>
        <v>0</v>
      </c>
      <c r="AQ561" s="38">
        <f>IF(AB561=0,0,IF(CONFIGURACAO!$C$44="SIM",(IF(AB561&gt;CONFIGURACAO!$C$45,CONFIGURACAO!$C$45*CONFIGURACAO!$C$36,AB561*CONFIGURACAO!$C$36)),'PI AREA  P75'!AB561*CONFIGURACAO!$C$36))</f>
        <v>0</v>
      </c>
      <c r="AR561" s="38">
        <f t="shared" si="204"/>
        <v>330</v>
      </c>
      <c r="AS561" s="68">
        <f>IF(AR561="","",$AR561-(($AS$2/CONFIGURACAO!$C$6)*$M561))</f>
        <v>255</v>
      </c>
      <c r="AT561" s="73">
        <f t="shared" si="188"/>
        <v>3</v>
      </c>
      <c r="AU561" s="75">
        <f>IF(AR561="","",$AR561-(($AU$2/CONFIGURACAO!$C$6)*$M561))</f>
        <v>205</v>
      </c>
      <c r="AV561" s="76">
        <f t="shared" si="189"/>
        <v>4</v>
      </c>
      <c r="AW561" s="74">
        <f>IF(AR561="","",$AR561-(($AW$2/CONFIGURACAO!$C$6)*$M561))</f>
        <v>155</v>
      </c>
      <c r="AX561" s="72">
        <f t="shared" si="190"/>
        <v>5</v>
      </c>
      <c r="AZ561" s="39">
        <f t="shared" si="191"/>
        <v>3.0987224812316014E-2</v>
      </c>
      <c r="BA561" s="146">
        <f t="shared" si="192"/>
        <v>4.5</v>
      </c>
      <c r="BB561" s="146">
        <f t="shared" si="193"/>
        <v>877</v>
      </c>
      <c r="BC561" s="32">
        <f t="shared" si="194"/>
        <v>817</v>
      </c>
      <c r="BD561" s="148"/>
      <c r="BE561" s="40">
        <f t="shared" si="195"/>
        <v>5.5886736214605069E-2</v>
      </c>
      <c r="BF561" s="40">
        <f t="shared" si="196"/>
        <v>0</v>
      </c>
      <c r="BG561" s="40">
        <f t="shared" si="197"/>
        <v>7.7081192189105849E-2</v>
      </c>
      <c r="BH561" s="40">
        <f t="shared" si="198"/>
        <v>0</v>
      </c>
      <c r="BI561" s="40">
        <f t="shared" si="199"/>
        <v>0</v>
      </c>
      <c r="BJ561" s="40">
        <f t="shared" si="200"/>
        <v>0</v>
      </c>
      <c r="BK561" s="40">
        <f t="shared" si="201"/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 s="42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1:134" s="32" customFormat="1" ht="17" thickBot="1" x14ac:dyDescent="0.25">
      <c r="A562" s="124" t="str">
        <f>CONFIGURACAO!$C$4</f>
        <v>AREA 21</v>
      </c>
      <c r="B562" s="125">
        <v>560</v>
      </c>
      <c r="C562" s="249" t="s">
        <v>306</v>
      </c>
      <c r="D562" s="126">
        <f t="shared" si="205"/>
        <v>8</v>
      </c>
      <c r="E562" s="250" t="s">
        <v>897</v>
      </c>
      <c r="F562" s="250">
        <v>0</v>
      </c>
      <c r="G562" s="250">
        <v>0</v>
      </c>
      <c r="H562" s="250">
        <v>0</v>
      </c>
      <c r="I562" s="250">
        <v>1</v>
      </c>
      <c r="J562" s="87"/>
      <c r="K562" s="94"/>
      <c r="L562" s="94"/>
      <c r="M562" s="154">
        <f t="shared" si="202"/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 s="139">
        <f t="shared" si="186"/>
        <v>0</v>
      </c>
      <c r="AD562" s="140">
        <f t="shared" si="187"/>
        <v>0</v>
      </c>
      <c r="AE562" s="141">
        <f t="shared" si="206"/>
        <v>0</v>
      </c>
      <c r="AF562" s="263">
        <f t="shared" si="207"/>
        <v>0</v>
      </c>
      <c r="AG562" s="265">
        <f t="shared" si="203"/>
        <v>0</v>
      </c>
      <c r="AI562" s="37">
        <f>IFERROR(IF(M562&gt;0,(N562*CONFIGURACAO!$C$20)+(O562*CONFIGURACAO!$C$21)+(P562*CONFIGURACAO!$C$22)+(Q562*CONFIGURACAO!$C$23)+(R562*CONFIGURACAO!$C$24),""),"")</f>
        <v>0</v>
      </c>
      <c r="AJ562" s="38">
        <f>IF(S562=0,0,IF(CONFIGURACAO!$C$15="SIM",(IF(S562&gt;CONFIGURACAO!$C$16,CONFIGURACAO!$C$16*CONFIGURACAO!$C$25,S562*CONFIGURACAO!$C$25)),'PI AREA  P75'!S562*CONFIGURACAO!$C$25))</f>
        <v>0</v>
      </c>
      <c r="AK562" s="38">
        <f>IF(T562=0,0,IF(CONFIGURACAO!$C$17="SIM",(IF(T562&gt;CONFIGURACAO!$C$18,CONFIGURACAO!$C$18*CONFIGURACAO!$C$26,T562*CONFIGURACAO!$C$26)),'PI AREA  P75'!T562*CONFIGURACAO!$C$26))</f>
        <v>0</v>
      </c>
      <c r="AL562" s="38">
        <f>IFERROR(IF(M562&gt;0,(U562*CONFIGURACAO!$C$29)+(V562*CONFIGURACAO!$C$30),""),"")</f>
        <v>0</v>
      </c>
      <c r="AM562" s="38">
        <f>IF(W562=0,0,IF(CONFIGURACAO!$C$41="SIM",(IF(W562&gt;CONFIGURACAO!$C$41,CONFIGURACAO!$C$41*CONFIGURACAO!$C$31,W562*CONFIGURACAO!$C$31)),'PI AREA  P75'!W562*CONFIGURACAO!$C$31))</f>
        <v>0</v>
      </c>
      <c r="AN562" s="38">
        <f>IF(X562=0,0,IF(CONFIGURACAO!$C$39="SIM",(IF(X562&gt;CONFIGURACAO!$C$40,CONFIGURACAO!$C$40*CONFIGURACAO!$C$32,X562*CONFIGURACAO!$C$32)),'PI AREA  P75'!X562*CONFIGURACAO!$C$32))</f>
        <v>0</v>
      </c>
      <c r="AO562" s="38">
        <f>IFERROR(IF(M562&gt;0,(Y562*CONFIGURACAO!$C$33)+(Z562*CONFIGURACAO!$C$34)+(AA562*CONFIGURACAO!$C$35)+(AB562*CONFIGURACAO!$C$36),""),"")</f>
        <v>0</v>
      </c>
      <c r="AP562" s="38">
        <f>IF(AA562=0,0,IF(CONFIGURACAO!$C$46="SIM",(IF(AA562&gt;CONFIGURACAO!$C$47,CONFIGURACAO!$C$47*CONFIGURACAO!$C$35,AA562*CONFIGURACAO!$C$35)),'PI AREA  P75'!AA562*CONFIGURACAO!$C$35))</f>
        <v>0</v>
      </c>
      <c r="AQ562" s="38">
        <f>IF(AB562=0,0,IF(CONFIGURACAO!$C$44="SIM",(IF(AB562&gt;CONFIGURACAO!$C$45,CONFIGURACAO!$C$45*CONFIGURACAO!$C$36,AB562*CONFIGURACAO!$C$36)),'PI AREA  P75'!AB562*CONFIGURACAO!$C$36))</f>
        <v>0</v>
      </c>
      <c r="AR562" s="38">
        <f t="shared" si="204"/>
        <v>0</v>
      </c>
      <c r="AS562" s="68">
        <f>IF(AR562="","",$AR562-(($AS$2/CONFIGURACAO!$C$6)*$M562))</f>
        <v>-75</v>
      </c>
      <c r="AT562" s="73" t="str">
        <f t="shared" si="188"/>
        <v>NAO</v>
      </c>
      <c r="AU562" s="75">
        <f>IF(AR562="","",$AR562-(($AU$2/CONFIGURACAO!$C$6)*$M562))</f>
        <v>-125</v>
      </c>
      <c r="AV562" s="76" t="str">
        <f t="shared" si="189"/>
        <v>NAO</v>
      </c>
      <c r="AW562" s="74">
        <f>IF(AR562="","",$AR562-(($AW$2/CONFIGURACAO!$C$6)*$M562))</f>
        <v>-175</v>
      </c>
      <c r="AX562" s="72" t="str">
        <f t="shared" si="190"/>
        <v>NAO</v>
      </c>
      <c r="AZ562" s="39">
        <f t="shared" si="191"/>
        <v>0</v>
      </c>
      <c r="BA562" s="146">
        <f t="shared" si="192"/>
        <v>0</v>
      </c>
      <c r="BB562" s="146">
        <f t="shared" si="193"/>
        <v>1158</v>
      </c>
      <c r="BC562" s="32">
        <f t="shared" si="194"/>
        <v>1158</v>
      </c>
      <c r="BD562" s="148"/>
      <c r="BE562" s="40">
        <f t="shared" si="195"/>
        <v>0</v>
      </c>
      <c r="BF562" s="40">
        <f t="shared" si="196"/>
        <v>0</v>
      </c>
      <c r="BG562" s="40">
        <f t="shared" si="197"/>
        <v>0</v>
      </c>
      <c r="BH562" s="40">
        <f t="shared" si="198"/>
        <v>0</v>
      </c>
      <c r="BI562" s="40">
        <f t="shared" si="199"/>
        <v>0</v>
      </c>
      <c r="BJ562" s="40">
        <f t="shared" si="200"/>
        <v>0</v>
      </c>
      <c r="BK562" s="40">
        <f t="shared" si="201"/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 s="4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1:134" s="32" customFormat="1" ht="17" thickBot="1" x14ac:dyDescent="0.25">
      <c r="A563" s="124" t="str">
        <f>CONFIGURACAO!$C$4</f>
        <v>AREA 21</v>
      </c>
      <c r="B563" s="125">
        <v>561</v>
      </c>
      <c r="C563" s="249" t="s">
        <v>306</v>
      </c>
      <c r="D563" s="126">
        <f t="shared" si="205"/>
        <v>9</v>
      </c>
      <c r="E563" s="250" t="s">
        <v>898</v>
      </c>
      <c r="F563" s="250">
        <v>0</v>
      </c>
      <c r="G563" s="250">
        <v>0</v>
      </c>
      <c r="H563" s="250">
        <v>0</v>
      </c>
      <c r="I563" s="250">
        <v>1</v>
      </c>
      <c r="J563" s="87"/>
      <c r="K563" s="94"/>
      <c r="L563" s="94"/>
      <c r="M563" s="154">
        <f t="shared" si="202"/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 s="139">
        <f t="shared" si="186"/>
        <v>0</v>
      </c>
      <c r="AD563" s="140">
        <f t="shared" si="187"/>
        <v>0</v>
      </c>
      <c r="AE563" s="141">
        <f t="shared" si="206"/>
        <v>0</v>
      </c>
      <c r="AF563" s="263">
        <f t="shared" si="207"/>
        <v>0</v>
      </c>
      <c r="AG563" s="265">
        <f t="shared" si="203"/>
        <v>0</v>
      </c>
      <c r="AI563" s="37">
        <f>IFERROR(IF(M563&gt;0,(N563*CONFIGURACAO!$C$20)+(O563*CONFIGURACAO!$C$21)+(P563*CONFIGURACAO!$C$22)+(Q563*CONFIGURACAO!$C$23)+(R563*CONFIGURACAO!$C$24),""),"")</f>
        <v>0</v>
      </c>
      <c r="AJ563" s="38">
        <f>IF(S563=0,0,IF(CONFIGURACAO!$C$15="SIM",(IF(S563&gt;CONFIGURACAO!$C$16,CONFIGURACAO!$C$16*CONFIGURACAO!$C$25,S563*CONFIGURACAO!$C$25)),'PI AREA  P75'!S563*CONFIGURACAO!$C$25))</f>
        <v>0</v>
      </c>
      <c r="AK563" s="38">
        <f>IF(T563=0,0,IF(CONFIGURACAO!$C$17="SIM",(IF(T563&gt;CONFIGURACAO!$C$18,CONFIGURACAO!$C$18*CONFIGURACAO!$C$26,T563*CONFIGURACAO!$C$26)),'PI AREA  P75'!T563*CONFIGURACAO!$C$26))</f>
        <v>0</v>
      </c>
      <c r="AL563" s="38">
        <f>IFERROR(IF(M563&gt;0,(U563*CONFIGURACAO!$C$29)+(V563*CONFIGURACAO!$C$30),""),"")</f>
        <v>0</v>
      </c>
      <c r="AM563" s="38">
        <f>IF(W563=0,0,IF(CONFIGURACAO!$C$41="SIM",(IF(W563&gt;CONFIGURACAO!$C$41,CONFIGURACAO!$C$41*CONFIGURACAO!$C$31,W563*CONFIGURACAO!$C$31)),'PI AREA  P75'!W563*CONFIGURACAO!$C$31))</f>
        <v>0</v>
      </c>
      <c r="AN563" s="38">
        <f>IF(X563=0,0,IF(CONFIGURACAO!$C$39="SIM",(IF(X563&gt;CONFIGURACAO!$C$40,CONFIGURACAO!$C$40*CONFIGURACAO!$C$32,X563*CONFIGURACAO!$C$32)),'PI AREA  P75'!X563*CONFIGURACAO!$C$32))</f>
        <v>0</v>
      </c>
      <c r="AO563" s="38">
        <f>IFERROR(IF(M563&gt;0,(Y563*CONFIGURACAO!$C$33)+(Z563*CONFIGURACAO!$C$34)+(AA563*CONFIGURACAO!$C$35)+(AB563*CONFIGURACAO!$C$36),""),"")</f>
        <v>0</v>
      </c>
      <c r="AP563" s="38">
        <f>IF(AA563=0,0,IF(CONFIGURACAO!$C$46="SIM",(IF(AA563&gt;CONFIGURACAO!$C$47,CONFIGURACAO!$C$47*CONFIGURACAO!$C$35,AA563*CONFIGURACAO!$C$35)),'PI AREA  P75'!AA563*CONFIGURACAO!$C$35))</f>
        <v>0</v>
      </c>
      <c r="AQ563" s="38">
        <f>IF(AB563=0,0,IF(CONFIGURACAO!$C$44="SIM",(IF(AB563&gt;CONFIGURACAO!$C$45,CONFIGURACAO!$C$45*CONFIGURACAO!$C$36,AB563*CONFIGURACAO!$C$36)),'PI AREA  P75'!AB563*CONFIGURACAO!$C$36))</f>
        <v>0</v>
      </c>
      <c r="AR563" s="38">
        <f t="shared" si="204"/>
        <v>0</v>
      </c>
      <c r="AS563" s="68">
        <f>IF(AR563="","",$AR563-(($AS$2/CONFIGURACAO!$C$6)*$M563))</f>
        <v>-75</v>
      </c>
      <c r="AT563" s="73" t="str">
        <f t="shared" si="188"/>
        <v>NAO</v>
      </c>
      <c r="AU563" s="75">
        <f>IF(AR563="","",$AR563-(($AU$2/CONFIGURACAO!$C$6)*$M563))</f>
        <v>-125</v>
      </c>
      <c r="AV563" s="76" t="str">
        <f t="shared" si="189"/>
        <v>NAO</v>
      </c>
      <c r="AW563" s="74">
        <f>IF(AR563="","",$AR563-(($AW$2/CONFIGURACAO!$C$6)*$M563))</f>
        <v>-175</v>
      </c>
      <c r="AX563" s="72" t="str">
        <f t="shared" si="190"/>
        <v>NAO</v>
      </c>
      <c r="AZ563" s="39">
        <f t="shared" si="191"/>
        <v>0</v>
      </c>
      <c r="BA563" s="146">
        <f t="shared" si="192"/>
        <v>0</v>
      </c>
      <c r="BB563" s="146">
        <f t="shared" si="193"/>
        <v>1158</v>
      </c>
      <c r="BC563" s="32">
        <f t="shared" si="194"/>
        <v>1158</v>
      </c>
      <c r="BD563" s="148"/>
      <c r="BE563" s="40">
        <f t="shared" si="195"/>
        <v>0</v>
      </c>
      <c r="BF563" s="40">
        <f t="shared" si="196"/>
        <v>0</v>
      </c>
      <c r="BG563" s="40">
        <f t="shared" si="197"/>
        <v>0</v>
      </c>
      <c r="BH563" s="40">
        <f t="shared" si="198"/>
        <v>0</v>
      </c>
      <c r="BI563" s="40">
        <f t="shared" si="199"/>
        <v>0</v>
      </c>
      <c r="BJ563" s="40">
        <f t="shared" si="200"/>
        <v>0</v>
      </c>
      <c r="BK563" s="40">
        <f t="shared" si="201"/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 s="42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1:134" s="32" customFormat="1" ht="17" thickBot="1" x14ac:dyDescent="0.25">
      <c r="A564" s="124" t="str">
        <f>CONFIGURACAO!$C$4</f>
        <v>AREA 21</v>
      </c>
      <c r="B564" s="125">
        <v>562</v>
      </c>
      <c r="C564" s="249" t="s">
        <v>306</v>
      </c>
      <c r="D564" s="126">
        <f t="shared" si="205"/>
        <v>10</v>
      </c>
      <c r="E564" s="250" t="s">
        <v>899</v>
      </c>
      <c r="F564" s="250">
        <v>0</v>
      </c>
      <c r="G564" s="250">
        <v>0</v>
      </c>
      <c r="H564" s="250">
        <v>0</v>
      </c>
      <c r="I564" s="250">
        <v>1</v>
      </c>
      <c r="J564" s="87"/>
      <c r="K564" s="94"/>
      <c r="L564" s="94"/>
      <c r="M564" s="154">
        <f t="shared" si="202"/>
        <v>1</v>
      </c>
      <c r="N564">
        <v>0.75</v>
      </c>
      <c r="O564">
        <v>0.75</v>
      </c>
      <c r="P564">
        <v>0.75</v>
      </c>
      <c r="Q564">
        <v>1.5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s="139">
        <f t="shared" si="186"/>
        <v>1.5</v>
      </c>
      <c r="AD564" s="140">
        <f t="shared" si="187"/>
        <v>2.25</v>
      </c>
      <c r="AE564" s="141">
        <f t="shared" si="206"/>
        <v>0</v>
      </c>
      <c r="AF564" s="263">
        <f t="shared" si="207"/>
        <v>0</v>
      </c>
      <c r="AG564" s="265">
        <f t="shared" si="203"/>
        <v>1.5</v>
      </c>
      <c r="AI564" s="37">
        <f>IFERROR(IF(M564&gt;0,(N564*CONFIGURACAO!$C$20)+(O564*CONFIGURACAO!$C$21)+(P564*CONFIGURACAO!$C$22)+(Q564*CONFIGURACAO!$C$23)+(R564*CONFIGURACAO!$C$24),""),"")</f>
        <v>240</v>
      </c>
      <c r="AJ564" s="38">
        <f>IF(S564=0,0,IF(CONFIGURACAO!$C$15="SIM",(IF(S564&gt;CONFIGURACAO!$C$16,CONFIGURACAO!$C$16*CONFIGURACAO!$C$25,S564*CONFIGURACAO!$C$25)),'PI AREA  P75'!S564*CONFIGURACAO!$C$25))</f>
        <v>0</v>
      </c>
      <c r="AK564" s="38">
        <f>IF(T564=0,0,IF(CONFIGURACAO!$C$17="SIM",(IF(T564&gt;CONFIGURACAO!$C$18,CONFIGURACAO!$C$18*CONFIGURACAO!$C$26,T564*CONFIGURACAO!$C$26)),'PI AREA  P75'!T564*CONFIGURACAO!$C$26))</f>
        <v>0</v>
      </c>
      <c r="AL564" s="38">
        <f>IFERROR(IF(M564&gt;0,(U564*CONFIGURACAO!$C$29)+(V564*CONFIGURACAO!$C$30),""),"")</f>
        <v>0</v>
      </c>
      <c r="AM564" s="38">
        <f>IF(W564=0,0,IF(CONFIGURACAO!$C$41="SIM",(IF(W564&gt;CONFIGURACAO!$C$41,CONFIGURACAO!$C$41*CONFIGURACAO!$C$31,W564*CONFIGURACAO!$C$31)),'PI AREA  P75'!W564*CONFIGURACAO!$C$31))</f>
        <v>0</v>
      </c>
      <c r="AN564" s="38">
        <f>IF(X564=0,0,IF(CONFIGURACAO!$C$39="SIM",(IF(X564&gt;CONFIGURACAO!$C$40,CONFIGURACAO!$C$40*CONFIGURACAO!$C$32,X564*CONFIGURACAO!$C$32)),'PI AREA  P75'!X564*CONFIGURACAO!$C$32))</f>
        <v>0</v>
      </c>
      <c r="AO564" s="38">
        <f>IFERROR(IF(M564&gt;0,(Y564*CONFIGURACAO!$C$33)+(Z564*CONFIGURACAO!$C$34)+(AA564*CONFIGURACAO!$C$35)+(AB564*CONFIGURACAO!$C$36),""),"")</f>
        <v>0</v>
      </c>
      <c r="AP564" s="38">
        <f>IF(AA564=0,0,IF(CONFIGURACAO!$C$46="SIM",(IF(AA564&gt;CONFIGURACAO!$C$47,CONFIGURACAO!$C$47*CONFIGURACAO!$C$35,AA564*CONFIGURACAO!$C$35)),'PI AREA  P75'!AA564*CONFIGURACAO!$C$35))</f>
        <v>0</v>
      </c>
      <c r="AQ564" s="38">
        <f>IF(AB564=0,0,IF(CONFIGURACAO!$C$44="SIM",(IF(AB564&gt;CONFIGURACAO!$C$45,CONFIGURACAO!$C$45*CONFIGURACAO!$C$36,AB564*CONFIGURACAO!$C$36)),'PI AREA  P75'!AB564*CONFIGURACAO!$C$36))</f>
        <v>0</v>
      </c>
      <c r="AR564" s="38">
        <f t="shared" si="204"/>
        <v>240</v>
      </c>
      <c r="AS564" s="68">
        <f>IF(AR564="","",$AR564-(($AS$2/CONFIGURACAO!$C$6)*$M564))</f>
        <v>165</v>
      </c>
      <c r="AT564" s="73">
        <f t="shared" si="188"/>
        <v>3</v>
      </c>
      <c r="AU564" s="75">
        <f>IF(AR564="","",$AR564-(($AU$2/CONFIGURACAO!$C$6)*$M564))</f>
        <v>115</v>
      </c>
      <c r="AV564" s="76">
        <f t="shared" si="189"/>
        <v>4</v>
      </c>
      <c r="AW564" s="74">
        <f>IF(AR564="","",$AR564-(($AW$2/CONFIGURACAO!$C$6)*$M564))</f>
        <v>65</v>
      </c>
      <c r="AX564" s="72">
        <f t="shared" si="190"/>
        <v>5</v>
      </c>
      <c r="AZ564" s="39">
        <f t="shared" si="191"/>
        <v>2.2536163499866192E-2</v>
      </c>
      <c r="BA564" s="146">
        <f t="shared" si="192"/>
        <v>3.75</v>
      </c>
      <c r="BB564" s="146">
        <f t="shared" si="193"/>
        <v>910</v>
      </c>
      <c r="BC564" s="32">
        <f t="shared" si="194"/>
        <v>892</v>
      </c>
      <c r="BD564" s="148"/>
      <c r="BE564" s="40">
        <f t="shared" si="195"/>
        <v>2.7943368107302535E-2</v>
      </c>
      <c r="BF564" s="40">
        <f t="shared" si="196"/>
        <v>2.8935185185185182E-2</v>
      </c>
      <c r="BG564" s="40">
        <f t="shared" si="197"/>
        <v>1.9270298047276462E-2</v>
      </c>
      <c r="BH564" s="40">
        <f t="shared" si="198"/>
        <v>6.0630557801131774E-2</v>
      </c>
      <c r="BI564" s="40">
        <f t="shared" si="199"/>
        <v>0</v>
      </c>
      <c r="BJ564" s="40">
        <f t="shared" si="200"/>
        <v>0</v>
      </c>
      <c r="BK564" s="40">
        <f t="shared" si="201"/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 s="42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1:134" s="32" customFormat="1" ht="17" thickBot="1" x14ac:dyDescent="0.25">
      <c r="A565" s="124" t="str">
        <f>CONFIGURACAO!$C$4</f>
        <v>AREA 21</v>
      </c>
      <c r="B565" s="125">
        <v>563</v>
      </c>
      <c r="C565" s="249" t="s">
        <v>306</v>
      </c>
      <c r="D565" s="126">
        <f t="shared" si="205"/>
        <v>11</v>
      </c>
      <c r="E565" s="250" t="s">
        <v>900</v>
      </c>
      <c r="F565" s="250">
        <v>0</v>
      </c>
      <c r="G565" s="250">
        <v>0</v>
      </c>
      <c r="H565" s="250">
        <v>0</v>
      </c>
      <c r="I565" s="250">
        <v>1</v>
      </c>
      <c r="J565" s="87"/>
      <c r="K565" s="94"/>
      <c r="L565" s="94"/>
      <c r="M565" s="154">
        <f t="shared" si="202"/>
        <v>1</v>
      </c>
      <c r="N565">
        <v>0</v>
      </c>
      <c r="O565">
        <v>0</v>
      </c>
      <c r="P565">
        <v>0.75</v>
      </c>
      <c r="Q565">
        <v>0.75</v>
      </c>
      <c r="R565">
        <v>0</v>
      </c>
      <c r="S565">
        <v>0</v>
      </c>
      <c r="T565">
        <v>0.75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 s="139">
        <f t="shared" si="186"/>
        <v>0</v>
      </c>
      <c r="AD565" s="140">
        <f t="shared" si="187"/>
        <v>0.75</v>
      </c>
      <c r="AE565" s="141">
        <f t="shared" si="206"/>
        <v>0</v>
      </c>
      <c r="AF565" s="263">
        <f t="shared" si="207"/>
        <v>0</v>
      </c>
      <c r="AG565" s="265">
        <f t="shared" si="203"/>
        <v>0</v>
      </c>
      <c r="AI565" s="37">
        <f>IFERROR(IF(M565&gt;0,(N565*CONFIGURACAO!$C$20)+(O565*CONFIGURACAO!$C$21)+(P565*CONFIGURACAO!$C$22)+(Q565*CONFIGURACAO!$C$23)+(R565*CONFIGURACAO!$C$24),""),"")</f>
        <v>75</v>
      </c>
      <c r="AJ565" s="38">
        <f>IF(S565=0,0,IF(CONFIGURACAO!$C$15="SIM",(IF(S565&gt;CONFIGURACAO!$C$16,CONFIGURACAO!$C$16*CONFIGURACAO!$C$25,S565*CONFIGURACAO!$C$25)),'PI AREA  P75'!S565*CONFIGURACAO!$C$25))</f>
        <v>0</v>
      </c>
      <c r="AK565" s="38">
        <f>IF(T565=0,0,IF(CONFIGURACAO!$C$17="SIM",(IF(T565&gt;CONFIGURACAO!$C$18,CONFIGURACAO!$C$18*CONFIGURACAO!$C$26,T565*CONFIGURACAO!$C$26)),'PI AREA  P75'!T565*CONFIGURACAO!$C$26))</f>
        <v>3.75</v>
      </c>
      <c r="AL565" s="38">
        <f>IFERROR(IF(M565&gt;0,(U565*CONFIGURACAO!$C$29)+(V565*CONFIGURACAO!$C$30),""),"")</f>
        <v>0</v>
      </c>
      <c r="AM565" s="38">
        <f>IF(W565=0,0,IF(CONFIGURACAO!$C$41="SIM",(IF(W565&gt;CONFIGURACAO!$C$41,CONFIGURACAO!$C$41*CONFIGURACAO!$C$31,W565*CONFIGURACAO!$C$31)),'PI AREA  P75'!W565*CONFIGURACAO!$C$31))</f>
        <v>0</v>
      </c>
      <c r="AN565" s="38">
        <f>IF(X565=0,0,IF(CONFIGURACAO!$C$39="SIM",(IF(X565&gt;CONFIGURACAO!$C$40,CONFIGURACAO!$C$40*CONFIGURACAO!$C$32,X565*CONFIGURACAO!$C$32)),'PI AREA  P75'!X565*CONFIGURACAO!$C$32))</f>
        <v>0</v>
      </c>
      <c r="AO565" s="38">
        <f>IFERROR(IF(M565&gt;0,(Y565*CONFIGURACAO!$C$33)+(Z565*CONFIGURACAO!$C$34)+(AA565*CONFIGURACAO!$C$35)+(AB565*CONFIGURACAO!$C$36),""),"")</f>
        <v>0</v>
      </c>
      <c r="AP565" s="38">
        <f>IF(AA565=0,0,IF(CONFIGURACAO!$C$46="SIM",(IF(AA565&gt;CONFIGURACAO!$C$47,CONFIGURACAO!$C$47*CONFIGURACAO!$C$35,AA565*CONFIGURACAO!$C$35)),'PI AREA  P75'!AA565*CONFIGURACAO!$C$35))</f>
        <v>0</v>
      </c>
      <c r="AQ565" s="38">
        <f>IF(AB565=0,0,IF(CONFIGURACAO!$C$44="SIM",(IF(AB565&gt;CONFIGURACAO!$C$45,CONFIGURACAO!$C$45*CONFIGURACAO!$C$36,AB565*CONFIGURACAO!$C$36)),'PI AREA  P75'!AB565*CONFIGURACAO!$C$36))</f>
        <v>0</v>
      </c>
      <c r="AR565" s="38">
        <f t="shared" si="204"/>
        <v>78.75</v>
      </c>
      <c r="AS565" s="68">
        <f>IF(AR565="","",$AR565-(($AS$2/CONFIGURACAO!$C$6)*$M565))</f>
        <v>3.75</v>
      </c>
      <c r="AT565" s="73">
        <f t="shared" si="188"/>
        <v>3</v>
      </c>
      <c r="AU565" s="75">
        <f>IF(AR565="","",$AR565-(($AU$2/CONFIGURACAO!$C$6)*$M565))</f>
        <v>-46.25</v>
      </c>
      <c r="AV565" s="76" t="str">
        <f t="shared" si="189"/>
        <v>NAO</v>
      </c>
      <c r="AW565" s="74">
        <f>IF(AR565="","",$AR565-(($AW$2/CONFIGURACAO!$C$6)*$M565))</f>
        <v>-96.25</v>
      </c>
      <c r="AX565" s="72" t="str">
        <f t="shared" si="190"/>
        <v>NAO</v>
      </c>
      <c r="AZ565" s="39">
        <f t="shared" si="191"/>
        <v>7.3946786483935949E-3</v>
      </c>
      <c r="BA565" s="146">
        <f t="shared" si="192"/>
        <v>2.25</v>
      </c>
      <c r="BB565" s="146">
        <f t="shared" si="193"/>
        <v>1002</v>
      </c>
      <c r="BC565" s="32">
        <f t="shared" si="194"/>
        <v>1071</v>
      </c>
      <c r="BD565" s="148"/>
      <c r="BE565" s="40">
        <f t="shared" si="195"/>
        <v>0</v>
      </c>
      <c r="BF565" s="40">
        <f t="shared" si="196"/>
        <v>0</v>
      </c>
      <c r="BG565" s="40">
        <f t="shared" si="197"/>
        <v>1.9270298047276462E-2</v>
      </c>
      <c r="BH565" s="40">
        <f t="shared" si="198"/>
        <v>3.0315278900565887E-2</v>
      </c>
      <c r="BI565" s="40">
        <f t="shared" si="199"/>
        <v>0</v>
      </c>
      <c r="BJ565" s="40">
        <f t="shared" si="200"/>
        <v>0</v>
      </c>
      <c r="BK565" s="40">
        <f t="shared" si="201"/>
        <v>0.1203852327447833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 s="42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1:134" s="32" customFormat="1" ht="17" thickBot="1" x14ac:dyDescent="0.25">
      <c r="A566" s="124" t="str">
        <f>CONFIGURACAO!$C$4</f>
        <v>AREA 21</v>
      </c>
      <c r="B566" s="125">
        <v>564</v>
      </c>
      <c r="C566" s="249" t="s">
        <v>306</v>
      </c>
      <c r="D566" s="126">
        <f t="shared" si="205"/>
        <v>12</v>
      </c>
      <c r="E566" s="250" t="s">
        <v>901</v>
      </c>
      <c r="F566" s="250">
        <v>0</v>
      </c>
      <c r="G566" s="250">
        <v>0</v>
      </c>
      <c r="H566" s="250">
        <v>0</v>
      </c>
      <c r="I566" s="250">
        <v>1</v>
      </c>
      <c r="J566" s="87"/>
      <c r="K566" s="94"/>
      <c r="L566" s="94"/>
      <c r="M566" s="154">
        <f t="shared" si="202"/>
        <v>1</v>
      </c>
      <c r="N566">
        <v>0</v>
      </c>
      <c r="O566">
        <v>0</v>
      </c>
      <c r="P566">
        <v>0.75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 s="139">
        <f t="shared" si="186"/>
        <v>0</v>
      </c>
      <c r="AD566" s="140">
        <f t="shared" si="187"/>
        <v>0.75</v>
      </c>
      <c r="AE566" s="141">
        <f t="shared" si="206"/>
        <v>0</v>
      </c>
      <c r="AF566" s="263">
        <f t="shared" si="207"/>
        <v>0</v>
      </c>
      <c r="AG566" s="265">
        <f t="shared" si="203"/>
        <v>0</v>
      </c>
      <c r="AI566" s="37">
        <f>IFERROR(IF(M566&gt;0,(N566*CONFIGURACAO!$C$20)+(O566*CONFIGURACAO!$C$21)+(P566*CONFIGURACAO!$C$22)+(Q566*CONFIGURACAO!$C$23)+(R566*CONFIGURACAO!$C$24),""),"")</f>
        <v>45</v>
      </c>
      <c r="AJ566" s="38">
        <f>IF(S566=0,0,IF(CONFIGURACAO!$C$15="SIM",(IF(S566&gt;CONFIGURACAO!$C$16,CONFIGURACAO!$C$16*CONFIGURACAO!$C$25,S566*CONFIGURACAO!$C$25)),'PI AREA  P75'!S566*CONFIGURACAO!$C$25))</f>
        <v>0</v>
      </c>
      <c r="AK566" s="38">
        <f>IF(T566=0,0,IF(CONFIGURACAO!$C$17="SIM",(IF(T566&gt;CONFIGURACAO!$C$18,CONFIGURACAO!$C$18*CONFIGURACAO!$C$26,T566*CONFIGURACAO!$C$26)),'PI AREA  P75'!T566*CONFIGURACAO!$C$26))</f>
        <v>0</v>
      </c>
      <c r="AL566" s="38">
        <f>IFERROR(IF(M566&gt;0,(U566*CONFIGURACAO!$C$29)+(V566*CONFIGURACAO!$C$30),""),"")</f>
        <v>0</v>
      </c>
      <c r="AM566" s="38">
        <f>IF(W566=0,0,IF(CONFIGURACAO!$C$41="SIM",(IF(W566&gt;CONFIGURACAO!$C$41,CONFIGURACAO!$C$41*CONFIGURACAO!$C$31,W566*CONFIGURACAO!$C$31)),'PI AREA  P75'!W566*CONFIGURACAO!$C$31))</f>
        <v>0</v>
      </c>
      <c r="AN566" s="38">
        <f>IF(X566=0,0,IF(CONFIGURACAO!$C$39="SIM",(IF(X566&gt;CONFIGURACAO!$C$40,CONFIGURACAO!$C$40*CONFIGURACAO!$C$32,X566*CONFIGURACAO!$C$32)),'PI AREA  P75'!X566*CONFIGURACAO!$C$32))</f>
        <v>0</v>
      </c>
      <c r="AO566" s="38">
        <f>IFERROR(IF(M566&gt;0,(Y566*CONFIGURACAO!$C$33)+(Z566*CONFIGURACAO!$C$34)+(AA566*CONFIGURACAO!$C$35)+(AB566*CONFIGURACAO!$C$36),""),"")</f>
        <v>0</v>
      </c>
      <c r="AP566" s="38">
        <f>IF(AA566=0,0,IF(CONFIGURACAO!$C$46="SIM",(IF(AA566&gt;CONFIGURACAO!$C$47,CONFIGURACAO!$C$47*CONFIGURACAO!$C$35,AA566*CONFIGURACAO!$C$35)),'PI AREA  P75'!AA566*CONFIGURACAO!$C$35))</f>
        <v>0</v>
      </c>
      <c r="AQ566" s="38">
        <f>IF(AB566=0,0,IF(CONFIGURACAO!$C$44="SIM",(IF(AB566&gt;CONFIGURACAO!$C$45,CONFIGURACAO!$C$45*CONFIGURACAO!$C$36,AB566*CONFIGURACAO!$C$36)),'PI AREA  P75'!AB566*CONFIGURACAO!$C$36))</f>
        <v>0</v>
      </c>
      <c r="AR566" s="38">
        <f t="shared" si="204"/>
        <v>45</v>
      </c>
      <c r="AS566" s="68">
        <f>IF(AR566="","",$AR566-(($AS$2/CONFIGURACAO!$C$6)*$M566))</f>
        <v>-30</v>
      </c>
      <c r="AT566" s="73" t="str">
        <f t="shared" si="188"/>
        <v>NAO</v>
      </c>
      <c r="AU566" s="75">
        <f>IF(AR566="","",$AR566-(($AU$2/CONFIGURACAO!$C$6)*$M566))</f>
        <v>-80</v>
      </c>
      <c r="AV566" s="76" t="str">
        <f t="shared" si="189"/>
        <v>NAO</v>
      </c>
      <c r="AW566" s="74">
        <f>IF(AR566="","",$AR566-(($AW$2/CONFIGURACAO!$C$6)*$M566))</f>
        <v>-130</v>
      </c>
      <c r="AX566" s="72" t="str">
        <f t="shared" si="190"/>
        <v>NAO</v>
      </c>
      <c r="AZ566" s="39">
        <f t="shared" si="191"/>
        <v>4.2255306562249111E-3</v>
      </c>
      <c r="BA566" s="146">
        <f t="shared" si="192"/>
        <v>0.75</v>
      </c>
      <c r="BB566" s="146">
        <f t="shared" si="193"/>
        <v>1112</v>
      </c>
      <c r="BC566" s="32">
        <f t="shared" si="194"/>
        <v>1111</v>
      </c>
      <c r="BD566" s="148"/>
      <c r="BE566" s="40">
        <f t="shared" si="195"/>
        <v>0</v>
      </c>
      <c r="BF566" s="40">
        <f t="shared" si="196"/>
        <v>0</v>
      </c>
      <c r="BG566" s="40">
        <f t="shared" si="197"/>
        <v>1.9270298047276462E-2</v>
      </c>
      <c r="BH566" s="40">
        <f t="shared" si="198"/>
        <v>0</v>
      </c>
      <c r="BI566" s="40">
        <f t="shared" si="199"/>
        <v>0</v>
      </c>
      <c r="BJ566" s="40">
        <f t="shared" si="200"/>
        <v>0</v>
      </c>
      <c r="BK566" s="40">
        <f t="shared" si="201"/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 s="42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1:134" s="32" customFormat="1" ht="17" thickBot="1" x14ac:dyDescent="0.25">
      <c r="A567" s="124" t="str">
        <f>CONFIGURACAO!$C$4</f>
        <v>AREA 21</v>
      </c>
      <c r="B567" s="125">
        <v>565</v>
      </c>
      <c r="C567" s="249" t="s">
        <v>306</v>
      </c>
      <c r="D567" s="126">
        <f t="shared" si="205"/>
        <v>13</v>
      </c>
      <c r="E567" s="250" t="s">
        <v>902</v>
      </c>
      <c r="F567" s="250">
        <v>0</v>
      </c>
      <c r="G567" s="250">
        <v>0</v>
      </c>
      <c r="H567" s="250">
        <v>0</v>
      </c>
      <c r="I567" s="250">
        <v>1</v>
      </c>
      <c r="J567" s="87"/>
      <c r="K567" s="94"/>
      <c r="L567" s="94"/>
      <c r="M567" s="154">
        <f t="shared" si="202"/>
        <v>1</v>
      </c>
      <c r="N567">
        <v>0</v>
      </c>
      <c r="O567">
        <v>3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 s="139">
        <f t="shared" si="186"/>
        <v>3</v>
      </c>
      <c r="AD567" s="140">
        <f t="shared" si="187"/>
        <v>3</v>
      </c>
      <c r="AE567" s="141">
        <f t="shared" si="206"/>
        <v>0</v>
      </c>
      <c r="AF567" s="263">
        <f t="shared" si="207"/>
        <v>0</v>
      </c>
      <c r="AG567" s="265">
        <f t="shared" si="203"/>
        <v>3</v>
      </c>
      <c r="AI567" s="37">
        <f>IFERROR(IF(M567&gt;0,(N567*CONFIGURACAO!$C$20)+(O567*CONFIGURACAO!$C$21)+(P567*CONFIGURACAO!$C$22)+(Q567*CONFIGURACAO!$C$23)+(R567*CONFIGURACAO!$C$24),""),"")</f>
        <v>240</v>
      </c>
      <c r="AJ567" s="38">
        <f>IF(S567=0,0,IF(CONFIGURACAO!$C$15="SIM",(IF(S567&gt;CONFIGURACAO!$C$16,CONFIGURACAO!$C$16*CONFIGURACAO!$C$25,S567*CONFIGURACAO!$C$25)),'PI AREA  P75'!S567*CONFIGURACAO!$C$25))</f>
        <v>0</v>
      </c>
      <c r="AK567" s="38">
        <f>IF(T567=0,0,IF(CONFIGURACAO!$C$17="SIM",(IF(T567&gt;CONFIGURACAO!$C$18,CONFIGURACAO!$C$18*CONFIGURACAO!$C$26,T567*CONFIGURACAO!$C$26)),'PI AREA  P75'!T567*CONFIGURACAO!$C$26))</f>
        <v>0</v>
      </c>
      <c r="AL567" s="38">
        <f>IFERROR(IF(M567&gt;0,(U567*CONFIGURACAO!$C$29)+(V567*CONFIGURACAO!$C$30),""),"")</f>
        <v>0</v>
      </c>
      <c r="AM567" s="38">
        <f>IF(W567=0,0,IF(CONFIGURACAO!$C$41="SIM",(IF(W567&gt;CONFIGURACAO!$C$41,CONFIGURACAO!$C$41*CONFIGURACAO!$C$31,W567*CONFIGURACAO!$C$31)),'PI AREA  P75'!W567*CONFIGURACAO!$C$31))</f>
        <v>0</v>
      </c>
      <c r="AN567" s="38">
        <f>IF(X567=0,0,IF(CONFIGURACAO!$C$39="SIM",(IF(X567&gt;CONFIGURACAO!$C$40,CONFIGURACAO!$C$40*CONFIGURACAO!$C$32,X567*CONFIGURACAO!$C$32)),'PI AREA  P75'!X567*CONFIGURACAO!$C$32))</f>
        <v>0</v>
      </c>
      <c r="AO567" s="38">
        <f>IFERROR(IF(M567&gt;0,(Y567*CONFIGURACAO!$C$33)+(Z567*CONFIGURACAO!$C$34)+(AA567*CONFIGURACAO!$C$35)+(AB567*CONFIGURACAO!$C$36),""),"")</f>
        <v>0</v>
      </c>
      <c r="AP567" s="38">
        <f>IF(AA567=0,0,IF(CONFIGURACAO!$C$46="SIM",(IF(AA567&gt;CONFIGURACAO!$C$47,CONFIGURACAO!$C$47*CONFIGURACAO!$C$35,AA567*CONFIGURACAO!$C$35)),'PI AREA  P75'!AA567*CONFIGURACAO!$C$35))</f>
        <v>0</v>
      </c>
      <c r="AQ567" s="38">
        <f>IF(AB567=0,0,IF(CONFIGURACAO!$C$44="SIM",(IF(AB567&gt;CONFIGURACAO!$C$45,CONFIGURACAO!$C$45*CONFIGURACAO!$C$36,AB567*CONFIGURACAO!$C$36)),'PI AREA  P75'!AB567*CONFIGURACAO!$C$36))</f>
        <v>0</v>
      </c>
      <c r="AR567" s="38">
        <f t="shared" si="204"/>
        <v>240</v>
      </c>
      <c r="AS567" s="68">
        <f>IF(AR567="","",$AR567-(($AS$2/CONFIGURACAO!$C$6)*$M567))</f>
        <v>165</v>
      </c>
      <c r="AT567" s="73">
        <f t="shared" si="188"/>
        <v>3</v>
      </c>
      <c r="AU567" s="75">
        <f>IF(AR567="","",$AR567-(($AU$2/CONFIGURACAO!$C$6)*$M567))</f>
        <v>115</v>
      </c>
      <c r="AV567" s="76">
        <f t="shared" si="189"/>
        <v>4</v>
      </c>
      <c r="AW567" s="74">
        <f>IF(AR567="","",$AR567-(($AW$2/CONFIGURACAO!$C$6)*$M567))</f>
        <v>65</v>
      </c>
      <c r="AX567" s="72">
        <f t="shared" si="190"/>
        <v>5</v>
      </c>
      <c r="AZ567" s="39">
        <f t="shared" si="191"/>
        <v>2.2536163499866192E-2</v>
      </c>
      <c r="BA567" s="146">
        <f t="shared" si="192"/>
        <v>3</v>
      </c>
      <c r="BB567" s="146">
        <f t="shared" si="193"/>
        <v>947</v>
      </c>
      <c r="BC567" s="32">
        <f t="shared" si="194"/>
        <v>892</v>
      </c>
      <c r="BD567" s="148"/>
      <c r="BE567" s="40">
        <f t="shared" si="195"/>
        <v>0</v>
      </c>
      <c r="BF567" s="40">
        <f t="shared" si="196"/>
        <v>0.11574074074074073</v>
      </c>
      <c r="BG567" s="40">
        <f t="shared" si="197"/>
        <v>0</v>
      </c>
      <c r="BH567" s="40">
        <f t="shared" si="198"/>
        <v>0</v>
      </c>
      <c r="BI567" s="40">
        <f t="shared" si="199"/>
        <v>0</v>
      </c>
      <c r="BJ567" s="40">
        <f t="shared" si="200"/>
        <v>0</v>
      </c>
      <c r="BK567" s="40">
        <f t="shared" si="201"/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 s="42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1:134" s="32" customFormat="1" ht="17" thickBot="1" x14ac:dyDescent="0.25">
      <c r="A568" s="124" t="str">
        <f>CONFIGURACAO!$C$4</f>
        <v>AREA 21</v>
      </c>
      <c r="B568" s="125">
        <v>566</v>
      </c>
      <c r="C568" s="249" t="s">
        <v>306</v>
      </c>
      <c r="D568" s="126">
        <f t="shared" si="205"/>
        <v>14</v>
      </c>
      <c r="E568" s="250" t="s">
        <v>903</v>
      </c>
      <c r="F568" s="250">
        <v>0</v>
      </c>
      <c r="G568" s="250">
        <v>0</v>
      </c>
      <c r="H568" s="250">
        <v>0</v>
      </c>
      <c r="I568" s="250">
        <v>1</v>
      </c>
      <c r="J568" s="87"/>
      <c r="K568" s="94"/>
      <c r="L568" s="94"/>
      <c r="M568" s="154">
        <f t="shared" si="202"/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 s="139">
        <f t="shared" si="186"/>
        <v>0</v>
      </c>
      <c r="AD568" s="140">
        <f t="shared" si="187"/>
        <v>0</v>
      </c>
      <c r="AE568" s="141">
        <f t="shared" si="206"/>
        <v>0</v>
      </c>
      <c r="AF568" s="263">
        <f t="shared" si="207"/>
        <v>0</v>
      </c>
      <c r="AG568" s="265">
        <f t="shared" si="203"/>
        <v>0</v>
      </c>
      <c r="AI568" s="37">
        <f>IFERROR(IF(M568&gt;0,(N568*CONFIGURACAO!$C$20)+(O568*CONFIGURACAO!$C$21)+(P568*CONFIGURACAO!$C$22)+(Q568*CONFIGURACAO!$C$23)+(R568*CONFIGURACAO!$C$24),""),"")</f>
        <v>0</v>
      </c>
      <c r="AJ568" s="38">
        <f>IF(S568=0,0,IF(CONFIGURACAO!$C$15="SIM",(IF(S568&gt;CONFIGURACAO!$C$16,CONFIGURACAO!$C$16*CONFIGURACAO!$C$25,S568*CONFIGURACAO!$C$25)),'PI AREA  P75'!S568*CONFIGURACAO!$C$25))</f>
        <v>0</v>
      </c>
      <c r="AK568" s="38">
        <f>IF(T568=0,0,IF(CONFIGURACAO!$C$17="SIM",(IF(T568&gt;CONFIGURACAO!$C$18,CONFIGURACAO!$C$18*CONFIGURACAO!$C$26,T568*CONFIGURACAO!$C$26)),'PI AREA  P75'!T568*CONFIGURACAO!$C$26))</f>
        <v>0</v>
      </c>
      <c r="AL568" s="38">
        <f>IFERROR(IF(M568&gt;0,(U568*CONFIGURACAO!$C$29)+(V568*CONFIGURACAO!$C$30),""),"")</f>
        <v>0</v>
      </c>
      <c r="AM568" s="38">
        <f>IF(W568=0,0,IF(CONFIGURACAO!$C$41="SIM",(IF(W568&gt;CONFIGURACAO!$C$41,CONFIGURACAO!$C$41*CONFIGURACAO!$C$31,W568*CONFIGURACAO!$C$31)),'PI AREA  P75'!W568*CONFIGURACAO!$C$31))</f>
        <v>0</v>
      </c>
      <c r="AN568" s="38">
        <f>IF(X568=0,0,IF(CONFIGURACAO!$C$39="SIM",(IF(X568&gt;CONFIGURACAO!$C$40,CONFIGURACAO!$C$40*CONFIGURACAO!$C$32,X568*CONFIGURACAO!$C$32)),'PI AREA  P75'!X568*CONFIGURACAO!$C$32))</f>
        <v>0</v>
      </c>
      <c r="AO568" s="38">
        <f>IFERROR(IF(M568&gt;0,(Y568*CONFIGURACAO!$C$33)+(Z568*CONFIGURACAO!$C$34)+(AA568*CONFIGURACAO!$C$35)+(AB568*CONFIGURACAO!$C$36),""),"")</f>
        <v>0</v>
      </c>
      <c r="AP568" s="38">
        <f>IF(AA568=0,0,IF(CONFIGURACAO!$C$46="SIM",(IF(AA568&gt;CONFIGURACAO!$C$47,CONFIGURACAO!$C$47*CONFIGURACAO!$C$35,AA568*CONFIGURACAO!$C$35)),'PI AREA  P75'!AA568*CONFIGURACAO!$C$35))</f>
        <v>0</v>
      </c>
      <c r="AQ568" s="38">
        <f>IF(AB568=0,0,IF(CONFIGURACAO!$C$44="SIM",(IF(AB568&gt;CONFIGURACAO!$C$45,CONFIGURACAO!$C$45*CONFIGURACAO!$C$36,AB568*CONFIGURACAO!$C$36)),'PI AREA  P75'!AB568*CONFIGURACAO!$C$36))</f>
        <v>0</v>
      </c>
      <c r="AR568" s="38">
        <f t="shared" si="204"/>
        <v>0</v>
      </c>
      <c r="AS568" s="68">
        <f>IF(AR568="","",$AR568-(($AS$2/CONFIGURACAO!$C$6)*$M568))</f>
        <v>-75</v>
      </c>
      <c r="AT568" s="73" t="str">
        <f t="shared" si="188"/>
        <v>NAO</v>
      </c>
      <c r="AU568" s="75">
        <f>IF(AR568="","",$AR568-(($AU$2/CONFIGURACAO!$C$6)*$M568))</f>
        <v>-125</v>
      </c>
      <c r="AV568" s="76" t="str">
        <f t="shared" si="189"/>
        <v>NAO</v>
      </c>
      <c r="AW568" s="74">
        <f>IF(AR568="","",$AR568-(($AW$2/CONFIGURACAO!$C$6)*$M568))</f>
        <v>-175</v>
      </c>
      <c r="AX568" s="72" t="str">
        <f t="shared" si="190"/>
        <v>NAO</v>
      </c>
      <c r="AZ568" s="39">
        <f t="shared" si="191"/>
        <v>0</v>
      </c>
      <c r="BA568" s="146">
        <f t="shared" si="192"/>
        <v>0</v>
      </c>
      <c r="BB568" s="146">
        <f t="shared" si="193"/>
        <v>1158</v>
      </c>
      <c r="BC568" s="32">
        <f t="shared" si="194"/>
        <v>1158</v>
      </c>
      <c r="BD568" s="148"/>
      <c r="BE568" s="40">
        <f t="shared" si="195"/>
        <v>0</v>
      </c>
      <c r="BF568" s="40">
        <f t="shared" si="196"/>
        <v>0</v>
      </c>
      <c r="BG568" s="40">
        <f t="shared" si="197"/>
        <v>0</v>
      </c>
      <c r="BH568" s="40">
        <f t="shared" si="198"/>
        <v>0</v>
      </c>
      <c r="BI568" s="40">
        <f t="shared" si="199"/>
        <v>0</v>
      </c>
      <c r="BJ568" s="40">
        <f t="shared" si="200"/>
        <v>0</v>
      </c>
      <c r="BK568" s="40">
        <f t="shared" si="201"/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 s="42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1:134" s="32" customFormat="1" ht="17" thickBot="1" x14ac:dyDescent="0.25">
      <c r="A569" s="124" t="str">
        <f>CONFIGURACAO!$C$4</f>
        <v>AREA 21</v>
      </c>
      <c r="B569" s="125">
        <v>567</v>
      </c>
      <c r="C569" s="249" t="s">
        <v>307</v>
      </c>
      <c r="D569" s="126">
        <f t="shared" si="205"/>
        <v>1</v>
      </c>
      <c r="E569" s="250" t="s">
        <v>904</v>
      </c>
      <c r="F569" s="250">
        <v>1</v>
      </c>
      <c r="G569" s="250">
        <v>1</v>
      </c>
      <c r="H569" s="250">
        <v>1</v>
      </c>
      <c r="I569" s="250">
        <v>1</v>
      </c>
      <c r="J569" s="87"/>
      <c r="K569" s="94"/>
      <c r="L569" s="94"/>
      <c r="M569" s="154">
        <f t="shared" si="202"/>
        <v>4</v>
      </c>
      <c r="N569">
        <v>7.75</v>
      </c>
      <c r="O569">
        <v>11.75</v>
      </c>
      <c r="P569">
        <v>3</v>
      </c>
      <c r="Q569">
        <v>1.75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 s="139">
        <f t="shared" si="186"/>
        <v>19.5</v>
      </c>
      <c r="AD569" s="140">
        <f t="shared" si="187"/>
        <v>22.5</v>
      </c>
      <c r="AE569" s="141">
        <f t="shared" si="206"/>
        <v>0</v>
      </c>
      <c r="AF569" s="263">
        <f t="shared" si="207"/>
        <v>0</v>
      </c>
      <c r="AG569" s="265">
        <f t="shared" si="203"/>
        <v>19.5</v>
      </c>
      <c r="AI569" s="37">
        <f>IFERROR(IF(M569&gt;0,(N569*CONFIGURACAO!$C$20)+(O569*CONFIGURACAO!$C$21)+(P569*CONFIGURACAO!$C$22)+(Q569*CONFIGURACAO!$C$23)+(R569*CONFIGURACAO!$C$24),""),"")</f>
        <v>1965</v>
      </c>
      <c r="AJ569" s="38">
        <f>IF(S569=0,0,IF(CONFIGURACAO!$C$15="SIM",(IF(S569&gt;CONFIGURACAO!$C$16,CONFIGURACAO!$C$16*CONFIGURACAO!$C$25,S569*CONFIGURACAO!$C$25)),'PI AREA  P75'!S569*CONFIGURACAO!$C$25))</f>
        <v>0</v>
      </c>
      <c r="AK569" s="38">
        <f>IF(T569=0,0,IF(CONFIGURACAO!$C$17="SIM",(IF(T569&gt;CONFIGURACAO!$C$18,CONFIGURACAO!$C$18*CONFIGURACAO!$C$26,T569*CONFIGURACAO!$C$26)),'PI AREA  P75'!T569*CONFIGURACAO!$C$26))</f>
        <v>0</v>
      </c>
      <c r="AL569" s="38">
        <f>IFERROR(IF(M569&gt;0,(U569*CONFIGURACAO!$C$29)+(V569*CONFIGURACAO!$C$30),""),"")</f>
        <v>0</v>
      </c>
      <c r="AM569" s="38">
        <f>IF(W569=0,0,IF(CONFIGURACAO!$C$41="SIM",(IF(W569&gt;CONFIGURACAO!$C$41,CONFIGURACAO!$C$41*CONFIGURACAO!$C$31,W569*CONFIGURACAO!$C$31)),'PI AREA  P75'!W569*CONFIGURACAO!$C$31))</f>
        <v>0</v>
      </c>
      <c r="AN569" s="38">
        <f>IF(X569=0,0,IF(CONFIGURACAO!$C$39="SIM",(IF(X569&gt;CONFIGURACAO!$C$40,CONFIGURACAO!$C$40*CONFIGURACAO!$C$32,X569*CONFIGURACAO!$C$32)),'PI AREA  P75'!X569*CONFIGURACAO!$C$32))</f>
        <v>0</v>
      </c>
      <c r="AO569" s="38">
        <f>IFERROR(IF(M569&gt;0,(Y569*CONFIGURACAO!$C$33)+(Z569*CONFIGURACAO!$C$34)+(AA569*CONFIGURACAO!$C$35)+(AB569*CONFIGURACAO!$C$36),""),"")</f>
        <v>0</v>
      </c>
      <c r="AP569" s="38">
        <f>IF(AA569=0,0,IF(CONFIGURACAO!$C$46="SIM",(IF(AA569&gt;CONFIGURACAO!$C$47,CONFIGURACAO!$C$47*CONFIGURACAO!$C$35,AA569*CONFIGURACAO!$C$35)),'PI AREA  P75'!AA569*CONFIGURACAO!$C$35))</f>
        <v>0</v>
      </c>
      <c r="AQ569" s="38">
        <f>IF(AB569=0,0,IF(CONFIGURACAO!$C$44="SIM",(IF(AB569&gt;CONFIGURACAO!$C$45,CONFIGURACAO!$C$45*CONFIGURACAO!$C$36,AB569*CONFIGURACAO!$C$36)),'PI AREA  P75'!AB569*CONFIGURACAO!$C$36))</f>
        <v>0</v>
      </c>
      <c r="AR569" s="38">
        <f t="shared" si="204"/>
        <v>1965</v>
      </c>
      <c r="AS569" s="68">
        <f>IF(AR569="","",$AR569-(($AS$2/CONFIGURACAO!$C$6)*$M569))</f>
        <v>1665</v>
      </c>
      <c r="AT569" s="73">
        <f t="shared" si="188"/>
        <v>3</v>
      </c>
      <c r="AU569" s="75">
        <f>IF(AR569="","",$AR569-(($AU$2/CONFIGURACAO!$C$6)*$M569))</f>
        <v>1465</v>
      </c>
      <c r="AV569" s="76">
        <f t="shared" si="189"/>
        <v>4</v>
      </c>
      <c r="AW569" s="74">
        <f>IF(AR569="","",$AR569-(($AW$2/CONFIGURACAO!$C$6)*$M569))</f>
        <v>1265</v>
      </c>
      <c r="AX569" s="72">
        <f t="shared" si="190"/>
        <v>5</v>
      </c>
      <c r="AZ569" s="39">
        <f t="shared" si="191"/>
        <v>0.18451483865515445</v>
      </c>
      <c r="BA569" s="146">
        <f t="shared" si="192"/>
        <v>24.25</v>
      </c>
      <c r="BB569" s="146">
        <f t="shared" si="193"/>
        <v>240</v>
      </c>
      <c r="BC569" s="32">
        <f t="shared" si="194"/>
        <v>122</v>
      </c>
      <c r="BD569" s="148"/>
      <c r="BE569" s="40">
        <f t="shared" si="195"/>
        <v>0.28874813710879288</v>
      </c>
      <c r="BF569" s="40">
        <f t="shared" si="196"/>
        <v>0.45331790123456794</v>
      </c>
      <c r="BG569" s="40">
        <f t="shared" si="197"/>
        <v>7.7081192189105849E-2</v>
      </c>
      <c r="BH569" s="40">
        <f t="shared" si="198"/>
        <v>7.073565076798706E-2</v>
      </c>
      <c r="BI569" s="40">
        <f t="shared" si="199"/>
        <v>0</v>
      </c>
      <c r="BJ569" s="40">
        <f t="shared" si="200"/>
        <v>0</v>
      </c>
      <c r="BK569" s="40">
        <f t="shared" si="201"/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 s="42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1:134" s="32" customFormat="1" ht="17" thickBot="1" x14ac:dyDescent="0.25">
      <c r="A570" s="124" t="str">
        <f>CONFIGURACAO!$C$4</f>
        <v>AREA 21</v>
      </c>
      <c r="B570" s="125">
        <v>568</v>
      </c>
      <c r="C570" s="249" t="s">
        <v>307</v>
      </c>
      <c r="D570" s="126">
        <f t="shared" si="205"/>
        <v>2</v>
      </c>
      <c r="E570" s="250" t="s">
        <v>905</v>
      </c>
      <c r="F570" s="250">
        <v>0</v>
      </c>
      <c r="G570" s="250">
        <v>1</v>
      </c>
      <c r="H570" s="250">
        <v>1</v>
      </c>
      <c r="I570" s="250">
        <v>1</v>
      </c>
      <c r="J570" s="87"/>
      <c r="K570" s="94"/>
      <c r="L570" s="94"/>
      <c r="M570" s="154">
        <f t="shared" si="202"/>
        <v>3</v>
      </c>
      <c r="N570">
        <v>4.5</v>
      </c>
      <c r="O570">
        <v>4</v>
      </c>
      <c r="P570">
        <v>0.75</v>
      </c>
      <c r="Q570">
        <v>1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 s="139">
        <f t="shared" si="186"/>
        <v>8.5</v>
      </c>
      <c r="AD570" s="140">
        <f t="shared" si="187"/>
        <v>9.25</v>
      </c>
      <c r="AE570" s="141">
        <f t="shared" si="206"/>
        <v>0</v>
      </c>
      <c r="AF570" s="263">
        <f t="shared" si="207"/>
        <v>0</v>
      </c>
      <c r="AG570" s="265">
        <f t="shared" si="203"/>
        <v>8.5</v>
      </c>
      <c r="AI570" s="37">
        <f>IFERROR(IF(M570&gt;0,(N570*CONFIGURACAO!$C$20)+(O570*CONFIGURACAO!$C$21)+(P570*CONFIGURACAO!$C$22)+(Q570*CONFIGURACAO!$C$23)+(R570*CONFIGURACAO!$C$24),""),"")</f>
        <v>855</v>
      </c>
      <c r="AJ570" s="38">
        <f>IF(S570=0,0,IF(CONFIGURACAO!$C$15="SIM",(IF(S570&gt;CONFIGURACAO!$C$16,CONFIGURACAO!$C$16*CONFIGURACAO!$C$25,S570*CONFIGURACAO!$C$25)),'PI AREA  P75'!S570*CONFIGURACAO!$C$25))</f>
        <v>10</v>
      </c>
      <c r="AK570" s="38">
        <f>IF(T570=0,0,IF(CONFIGURACAO!$C$17="SIM",(IF(T570&gt;CONFIGURACAO!$C$18,CONFIGURACAO!$C$18*CONFIGURACAO!$C$26,T570*CONFIGURACAO!$C$26)),'PI AREA  P75'!T570*CONFIGURACAO!$C$26))</f>
        <v>0</v>
      </c>
      <c r="AL570" s="38">
        <f>IFERROR(IF(M570&gt;0,(U570*CONFIGURACAO!$C$29)+(V570*CONFIGURACAO!$C$30),""),"")</f>
        <v>0</v>
      </c>
      <c r="AM570" s="38">
        <f>IF(W570=0,0,IF(CONFIGURACAO!$C$41="SIM",(IF(W570&gt;CONFIGURACAO!$C$41,CONFIGURACAO!$C$41*CONFIGURACAO!$C$31,W570*CONFIGURACAO!$C$31)),'PI AREA  P75'!W570*CONFIGURACAO!$C$31))</f>
        <v>0</v>
      </c>
      <c r="AN570" s="38">
        <f>IF(X570=0,0,IF(CONFIGURACAO!$C$39="SIM",(IF(X570&gt;CONFIGURACAO!$C$40,CONFIGURACAO!$C$40*CONFIGURACAO!$C$32,X570*CONFIGURACAO!$C$32)),'PI AREA  P75'!X570*CONFIGURACAO!$C$32))</f>
        <v>0</v>
      </c>
      <c r="AO570" s="38">
        <f>IFERROR(IF(M570&gt;0,(Y570*CONFIGURACAO!$C$33)+(Z570*CONFIGURACAO!$C$34)+(AA570*CONFIGURACAO!$C$35)+(AB570*CONFIGURACAO!$C$36),""),"")</f>
        <v>0</v>
      </c>
      <c r="AP570" s="38">
        <f>IF(AA570=0,0,IF(CONFIGURACAO!$C$46="SIM",(IF(AA570&gt;CONFIGURACAO!$C$47,CONFIGURACAO!$C$47*CONFIGURACAO!$C$35,AA570*CONFIGURACAO!$C$35)),'PI AREA  P75'!AA570*CONFIGURACAO!$C$35))</f>
        <v>0</v>
      </c>
      <c r="AQ570" s="38">
        <f>IF(AB570=0,0,IF(CONFIGURACAO!$C$44="SIM",(IF(AB570&gt;CONFIGURACAO!$C$45,CONFIGURACAO!$C$45*CONFIGURACAO!$C$36,AB570*CONFIGURACAO!$C$36)),'PI AREA  P75'!AB570*CONFIGURACAO!$C$36))</f>
        <v>0</v>
      </c>
      <c r="AR570" s="38">
        <f t="shared" si="204"/>
        <v>865</v>
      </c>
      <c r="AS570" s="68">
        <f>IF(AR570="","",$AR570-(($AS$2/CONFIGURACAO!$C$6)*$M570))</f>
        <v>640</v>
      </c>
      <c r="AT570" s="73">
        <f t="shared" si="188"/>
        <v>3</v>
      </c>
      <c r="AU570" s="75">
        <f>IF(AR570="","",$AR570-(($AU$2/CONFIGURACAO!$C$6)*$M570))</f>
        <v>490</v>
      </c>
      <c r="AV570" s="76">
        <f t="shared" si="189"/>
        <v>4</v>
      </c>
      <c r="AW570" s="74">
        <f>IF(AR570="","",$AR570-(($AW$2/CONFIGURACAO!$C$6)*$M570))</f>
        <v>340</v>
      </c>
      <c r="AX570" s="72">
        <f t="shared" si="190"/>
        <v>5</v>
      </c>
      <c r="AZ570" s="39">
        <f t="shared" si="191"/>
        <v>8.1224089280767728E-2</v>
      </c>
      <c r="BA570" s="146">
        <f t="shared" si="192"/>
        <v>11.25</v>
      </c>
      <c r="BB570" s="146">
        <f t="shared" si="193"/>
        <v>623</v>
      </c>
      <c r="BC570" s="32">
        <f t="shared" si="194"/>
        <v>462</v>
      </c>
      <c r="BD570" s="148"/>
      <c r="BE570" s="40">
        <f t="shared" si="195"/>
        <v>0.1676602086438152</v>
      </c>
      <c r="BF570" s="40">
        <f t="shared" si="196"/>
        <v>0.15432098765432098</v>
      </c>
      <c r="BG570" s="40">
        <f t="shared" si="197"/>
        <v>1.9270298047276462E-2</v>
      </c>
      <c r="BH570" s="40">
        <f t="shared" si="198"/>
        <v>4.042037186742118E-2</v>
      </c>
      <c r="BI570" s="40">
        <f t="shared" si="199"/>
        <v>0</v>
      </c>
      <c r="BJ570" s="40">
        <f t="shared" si="200"/>
        <v>9.2421441774491686E-2</v>
      </c>
      <c r="BK570" s="40">
        <f t="shared" si="201"/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 s="42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1:134" s="32" customFormat="1" ht="17" thickBot="1" x14ac:dyDescent="0.25">
      <c r="A571" s="124" t="str">
        <f>CONFIGURACAO!$C$4</f>
        <v>AREA 21</v>
      </c>
      <c r="B571" s="125">
        <v>569</v>
      </c>
      <c r="C571" s="249" t="s">
        <v>307</v>
      </c>
      <c r="D571" s="126">
        <f t="shared" si="205"/>
        <v>3</v>
      </c>
      <c r="E571" s="250" t="s">
        <v>906</v>
      </c>
      <c r="F571" s="250">
        <v>1</v>
      </c>
      <c r="G571" s="250">
        <v>1</v>
      </c>
      <c r="H571" s="250">
        <v>1</v>
      </c>
      <c r="I571" s="250">
        <v>1</v>
      </c>
      <c r="J571" s="87"/>
      <c r="K571" s="94"/>
      <c r="L571" s="94"/>
      <c r="M571" s="154">
        <f t="shared" si="202"/>
        <v>4</v>
      </c>
      <c r="N571">
        <v>19.25</v>
      </c>
      <c r="O571">
        <v>17.5</v>
      </c>
      <c r="P571">
        <v>4.5</v>
      </c>
      <c r="Q571">
        <v>1.75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 s="139">
        <f t="shared" si="186"/>
        <v>36.75</v>
      </c>
      <c r="AD571" s="140">
        <f t="shared" si="187"/>
        <v>41.25</v>
      </c>
      <c r="AE571" s="141">
        <f t="shared" si="206"/>
        <v>0</v>
      </c>
      <c r="AF571" s="263">
        <f t="shared" si="207"/>
        <v>0</v>
      </c>
      <c r="AG571" s="265">
        <f t="shared" si="203"/>
        <v>36.75</v>
      </c>
      <c r="AI571" s="37">
        <f>IFERROR(IF(M571&gt;0,(N571*CONFIGURACAO!$C$20)+(O571*CONFIGURACAO!$C$21)+(P571*CONFIGURACAO!$C$22)+(Q571*CONFIGURACAO!$C$23)+(R571*CONFIGURACAO!$C$24),""),"")</f>
        <v>3665</v>
      </c>
      <c r="AJ571" s="38">
        <f>IF(S571=0,0,IF(CONFIGURACAO!$C$15="SIM",(IF(S571&gt;CONFIGURACAO!$C$16,CONFIGURACAO!$C$16*CONFIGURACAO!$C$25,S571*CONFIGURACAO!$C$25)),'PI AREA  P75'!S571*CONFIGURACAO!$C$25))</f>
        <v>10</v>
      </c>
      <c r="AK571" s="38">
        <f>IF(T571=0,0,IF(CONFIGURACAO!$C$17="SIM",(IF(T571&gt;CONFIGURACAO!$C$18,CONFIGURACAO!$C$18*CONFIGURACAO!$C$26,T571*CONFIGURACAO!$C$26)),'PI AREA  P75'!T571*CONFIGURACAO!$C$26))</f>
        <v>0</v>
      </c>
      <c r="AL571" s="38">
        <f>IFERROR(IF(M571&gt;0,(U571*CONFIGURACAO!$C$29)+(V571*CONFIGURACAO!$C$30),""),"")</f>
        <v>0</v>
      </c>
      <c r="AM571" s="38">
        <f>IF(W571=0,0,IF(CONFIGURACAO!$C$41="SIM",(IF(W571&gt;CONFIGURACAO!$C$41,CONFIGURACAO!$C$41*CONFIGURACAO!$C$31,W571*CONFIGURACAO!$C$31)),'PI AREA  P75'!W571*CONFIGURACAO!$C$31))</f>
        <v>0</v>
      </c>
      <c r="AN571" s="38">
        <f>IF(X571=0,0,IF(CONFIGURACAO!$C$39="SIM",(IF(X571&gt;CONFIGURACAO!$C$40,CONFIGURACAO!$C$40*CONFIGURACAO!$C$32,X571*CONFIGURACAO!$C$32)),'PI AREA  P75'!X571*CONFIGURACAO!$C$32))</f>
        <v>0</v>
      </c>
      <c r="AO571" s="38">
        <f>IFERROR(IF(M571&gt;0,(Y571*CONFIGURACAO!$C$33)+(Z571*CONFIGURACAO!$C$34)+(AA571*CONFIGURACAO!$C$35)+(AB571*CONFIGURACAO!$C$36),""),"")</f>
        <v>0</v>
      </c>
      <c r="AP571" s="38">
        <f>IF(AA571=0,0,IF(CONFIGURACAO!$C$46="SIM",(IF(AA571&gt;CONFIGURACAO!$C$47,CONFIGURACAO!$C$47*CONFIGURACAO!$C$35,AA571*CONFIGURACAO!$C$35)),'PI AREA  P75'!AA571*CONFIGURACAO!$C$35))</f>
        <v>0</v>
      </c>
      <c r="AQ571" s="38">
        <f>IF(AB571=0,0,IF(CONFIGURACAO!$C$44="SIM",(IF(AB571&gt;CONFIGURACAO!$C$45,CONFIGURACAO!$C$45*CONFIGURACAO!$C$36,AB571*CONFIGURACAO!$C$36)),'PI AREA  P75'!AB571*CONFIGURACAO!$C$36))</f>
        <v>0</v>
      </c>
      <c r="AR571" s="38">
        <f t="shared" si="204"/>
        <v>3675</v>
      </c>
      <c r="AS571" s="68">
        <f>IF(AR571="","",$AR571-(($AS$2/CONFIGURACAO!$C$6)*$M571))</f>
        <v>3375</v>
      </c>
      <c r="AT571" s="73">
        <f t="shared" si="188"/>
        <v>3</v>
      </c>
      <c r="AU571" s="75">
        <f>IF(AR571="","",$AR571-(($AU$2/CONFIGURACAO!$C$6)*$M571))</f>
        <v>3175</v>
      </c>
      <c r="AV571" s="76">
        <f t="shared" si="189"/>
        <v>4</v>
      </c>
      <c r="AW571" s="74">
        <f>IF(AR571="","",$AR571-(($AW$2/CONFIGURACAO!$C$6)*$M571))</f>
        <v>2975</v>
      </c>
      <c r="AX571" s="72">
        <f t="shared" si="190"/>
        <v>5</v>
      </c>
      <c r="AZ571" s="39">
        <f t="shared" si="191"/>
        <v>0.34508500359170108</v>
      </c>
      <c r="BA571" s="146">
        <f t="shared" si="192"/>
        <v>44</v>
      </c>
      <c r="BB571" s="146">
        <f t="shared" si="193"/>
        <v>57</v>
      </c>
      <c r="BC571" s="32">
        <f t="shared" si="194"/>
        <v>29</v>
      </c>
      <c r="BD571" s="148"/>
      <c r="BE571" s="40">
        <f t="shared" si="195"/>
        <v>0.71721311475409832</v>
      </c>
      <c r="BF571" s="40">
        <f t="shared" si="196"/>
        <v>0.67515432098765427</v>
      </c>
      <c r="BG571" s="40">
        <f t="shared" si="197"/>
        <v>0.11562178828365879</v>
      </c>
      <c r="BH571" s="40">
        <f t="shared" si="198"/>
        <v>7.073565076798706E-2</v>
      </c>
      <c r="BI571" s="40">
        <f t="shared" si="199"/>
        <v>0</v>
      </c>
      <c r="BJ571" s="40">
        <f t="shared" si="200"/>
        <v>9.2421441774491686E-2</v>
      </c>
      <c r="BK571" s="40">
        <f t="shared" si="201"/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 s="42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1:134" s="32" customFormat="1" ht="17" thickBot="1" x14ac:dyDescent="0.25">
      <c r="A572" s="124" t="str">
        <f>CONFIGURACAO!$C$4</f>
        <v>AREA 21</v>
      </c>
      <c r="B572" s="125">
        <v>570</v>
      </c>
      <c r="C572" s="249" t="s">
        <v>307</v>
      </c>
      <c r="D572" s="126">
        <f t="shared" si="205"/>
        <v>4</v>
      </c>
      <c r="E572" s="250" t="s">
        <v>907</v>
      </c>
      <c r="F572" s="250">
        <v>1</v>
      </c>
      <c r="G572" s="250">
        <v>1</v>
      </c>
      <c r="H572" s="250">
        <v>1</v>
      </c>
      <c r="I572" s="250">
        <v>1</v>
      </c>
      <c r="J572" s="87"/>
      <c r="K572" s="94"/>
      <c r="L572" s="94"/>
      <c r="M572" s="154">
        <f t="shared" si="202"/>
        <v>4</v>
      </c>
      <c r="N572">
        <v>29.75</v>
      </c>
      <c r="O572">
        <v>24.75</v>
      </c>
      <c r="P572">
        <v>12.5</v>
      </c>
      <c r="Q572">
        <v>6.25</v>
      </c>
      <c r="R572">
        <v>0</v>
      </c>
      <c r="S572">
        <v>2.75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 s="139">
        <f t="shared" si="186"/>
        <v>54.5</v>
      </c>
      <c r="AD572" s="140">
        <f t="shared" si="187"/>
        <v>67</v>
      </c>
      <c r="AE572" s="141">
        <f t="shared" si="206"/>
        <v>0</v>
      </c>
      <c r="AF572" s="263">
        <f t="shared" si="207"/>
        <v>0</v>
      </c>
      <c r="AG572" s="265">
        <f t="shared" si="203"/>
        <v>54.5</v>
      </c>
      <c r="AI572" s="37">
        <f>IFERROR(IF(M572&gt;0,(N572*CONFIGURACAO!$C$20)+(O572*CONFIGURACAO!$C$21)+(P572*CONFIGURACAO!$C$22)+(Q572*CONFIGURACAO!$C$23)+(R572*CONFIGURACAO!$C$24),""),"")</f>
        <v>5955</v>
      </c>
      <c r="AJ572" s="38">
        <f>IF(S572=0,0,IF(CONFIGURACAO!$C$15="SIM",(IF(S572&gt;CONFIGURACAO!$C$16,CONFIGURACAO!$C$16*CONFIGURACAO!$C$25,S572*CONFIGURACAO!$C$25)),'PI AREA  P75'!S572*CONFIGURACAO!$C$25))</f>
        <v>27.5</v>
      </c>
      <c r="AK572" s="38">
        <f>IF(T572=0,0,IF(CONFIGURACAO!$C$17="SIM",(IF(T572&gt;CONFIGURACAO!$C$18,CONFIGURACAO!$C$18*CONFIGURACAO!$C$26,T572*CONFIGURACAO!$C$26)),'PI AREA  P75'!T572*CONFIGURACAO!$C$26))</f>
        <v>0</v>
      </c>
      <c r="AL572" s="38">
        <f>IFERROR(IF(M572&gt;0,(U572*CONFIGURACAO!$C$29)+(V572*CONFIGURACAO!$C$30),""),"")</f>
        <v>0</v>
      </c>
      <c r="AM572" s="38">
        <f>IF(W572=0,0,IF(CONFIGURACAO!$C$41="SIM",(IF(W572&gt;CONFIGURACAO!$C$41,CONFIGURACAO!$C$41*CONFIGURACAO!$C$31,W572*CONFIGURACAO!$C$31)),'PI AREA  P75'!W572*CONFIGURACAO!$C$31))</f>
        <v>0</v>
      </c>
      <c r="AN572" s="38">
        <f>IF(X572=0,0,IF(CONFIGURACAO!$C$39="SIM",(IF(X572&gt;CONFIGURACAO!$C$40,CONFIGURACAO!$C$40*CONFIGURACAO!$C$32,X572*CONFIGURACAO!$C$32)),'PI AREA  P75'!X572*CONFIGURACAO!$C$32))</f>
        <v>0</v>
      </c>
      <c r="AO572" s="38">
        <f>IFERROR(IF(M572&gt;0,(Y572*CONFIGURACAO!$C$33)+(Z572*CONFIGURACAO!$C$34)+(AA572*CONFIGURACAO!$C$35)+(AB572*CONFIGURACAO!$C$36),""),"")</f>
        <v>0</v>
      </c>
      <c r="AP572" s="38">
        <f>IF(AA572=0,0,IF(CONFIGURACAO!$C$46="SIM",(IF(AA572&gt;CONFIGURACAO!$C$47,CONFIGURACAO!$C$47*CONFIGURACAO!$C$35,AA572*CONFIGURACAO!$C$35)),'PI AREA  P75'!AA572*CONFIGURACAO!$C$35))</f>
        <v>0</v>
      </c>
      <c r="AQ572" s="38">
        <f>IF(AB572=0,0,IF(CONFIGURACAO!$C$44="SIM",(IF(AB572&gt;CONFIGURACAO!$C$45,CONFIGURACAO!$C$45*CONFIGURACAO!$C$36,AB572*CONFIGURACAO!$C$36)),'PI AREA  P75'!AB572*CONFIGURACAO!$C$36))</f>
        <v>0</v>
      </c>
      <c r="AR572" s="38">
        <f t="shared" si="204"/>
        <v>5982.5</v>
      </c>
      <c r="AS572" s="68">
        <f>IF(AR572="","",$AR572-(($AS$2/CONFIGURACAO!$C$6)*$M572))</f>
        <v>5682.5</v>
      </c>
      <c r="AT572" s="73">
        <f t="shared" si="188"/>
        <v>3</v>
      </c>
      <c r="AU572" s="75">
        <f>IF(AR572="","",$AR572-(($AU$2/CONFIGURACAO!$C$6)*$M572))</f>
        <v>5482.5</v>
      </c>
      <c r="AV572" s="76">
        <f t="shared" si="189"/>
        <v>4</v>
      </c>
      <c r="AW572" s="74">
        <f>IF(AR572="","",$AR572-(($AW$2/CONFIGURACAO!$C$6)*$M572))</f>
        <v>5282.5</v>
      </c>
      <c r="AX572" s="72">
        <f t="shared" si="190"/>
        <v>5</v>
      </c>
      <c r="AZ572" s="39">
        <f t="shared" si="191"/>
        <v>0.56176082557478957</v>
      </c>
      <c r="BA572" s="146">
        <f t="shared" si="192"/>
        <v>76</v>
      </c>
      <c r="BB572" s="146">
        <f t="shared" si="193"/>
        <v>5</v>
      </c>
      <c r="BC572" s="32">
        <f t="shared" si="194"/>
        <v>4</v>
      </c>
      <c r="BD572" s="148"/>
      <c r="BE572" s="40">
        <f t="shared" si="195"/>
        <v>1.1084202682563338</v>
      </c>
      <c r="BF572" s="40">
        <f t="shared" si="196"/>
        <v>0.95486111111111116</v>
      </c>
      <c r="BG572" s="40">
        <f t="shared" si="197"/>
        <v>0.32117163412127442</v>
      </c>
      <c r="BH572" s="40">
        <f t="shared" si="198"/>
        <v>0.25262732417138239</v>
      </c>
      <c r="BI572" s="40">
        <f t="shared" si="199"/>
        <v>0</v>
      </c>
      <c r="BJ572" s="40">
        <f t="shared" si="200"/>
        <v>0.25415896487985212</v>
      </c>
      <c r="BK572" s="40">
        <f t="shared" si="201"/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 s="4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1:134" s="32" customFormat="1" ht="17" thickBot="1" x14ac:dyDescent="0.25">
      <c r="A573" s="124" t="str">
        <f>CONFIGURACAO!$C$4</f>
        <v>AREA 21</v>
      </c>
      <c r="B573" s="125">
        <v>571</v>
      </c>
      <c r="C573" s="249" t="s">
        <v>307</v>
      </c>
      <c r="D573" s="126">
        <f t="shared" si="205"/>
        <v>5</v>
      </c>
      <c r="E573" s="250" t="s">
        <v>908</v>
      </c>
      <c r="F573" s="250">
        <v>0</v>
      </c>
      <c r="G573" s="250">
        <v>1</v>
      </c>
      <c r="H573" s="250">
        <v>1</v>
      </c>
      <c r="I573" s="250">
        <v>1</v>
      </c>
      <c r="J573" s="87"/>
      <c r="K573" s="94"/>
      <c r="L573" s="94"/>
      <c r="M573" s="154">
        <f t="shared" si="202"/>
        <v>3</v>
      </c>
      <c r="N573">
        <v>12</v>
      </c>
      <c r="O573">
        <v>4.5</v>
      </c>
      <c r="P573">
        <v>1.5</v>
      </c>
      <c r="Q573">
        <v>0.75</v>
      </c>
      <c r="R573">
        <v>0</v>
      </c>
      <c r="S573">
        <v>0.75</v>
      </c>
      <c r="T573">
        <v>0.75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 s="139">
        <f t="shared" si="186"/>
        <v>16.5</v>
      </c>
      <c r="AD573" s="140">
        <f t="shared" si="187"/>
        <v>18</v>
      </c>
      <c r="AE573" s="141">
        <f t="shared" si="206"/>
        <v>0</v>
      </c>
      <c r="AF573" s="263">
        <f t="shared" si="207"/>
        <v>0</v>
      </c>
      <c r="AG573" s="265">
        <f t="shared" si="203"/>
        <v>16.5</v>
      </c>
      <c r="AI573" s="37">
        <f>IFERROR(IF(M573&gt;0,(N573*CONFIGURACAO!$C$20)+(O573*CONFIGURACAO!$C$21)+(P573*CONFIGURACAO!$C$22)+(Q573*CONFIGURACAO!$C$23)+(R573*CONFIGURACAO!$C$24),""),"")</f>
        <v>1680</v>
      </c>
      <c r="AJ573" s="38">
        <f>IF(S573=0,0,IF(CONFIGURACAO!$C$15="SIM",(IF(S573&gt;CONFIGURACAO!$C$16,CONFIGURACAO!$C$16*CONFIGURACAO!$C$25,S573*CONFIGURACAO!$C$25)),'PI AREA  P75'!S573*CONFIGURACAO!$C$25))</f>
        <v>7.5</v>
      </c>
      <c r="AK573" s="38">
        <f>IF(T573=0,0,IF(CONFIGURACAO!$C$17="SIM",(IF(T573&gt;CONFIGURACAO!$C$18,CONFIGURACAO!$C$18*CONFIGURACAO!$C$26,T573*CONFIGURACAO!$C$26)),'PI AREA  P75'!T573*CONFIGURACAO!$C$26))</f>
        <v>3.75</v>
      </c>
      <c r="AL573" s="38">
        <f>IFERROR(IF(M573&gt;0,(U573*CONFIGURACAO!$C$29)+(V573*CONFIGURACAO!$C$30),""),"")</f>
        <v>0</v>
      </c>
      <c r="AM573" s="38">
        <f>IF(W573=0,0,IF(CONFIGURACAO!$C$41="SIM",(IF(W573&gt;CONFIGURACAO!$C$41,CONFIGURACAO!$C$41*CONFIGURACAO!$C$31,W573*CONFIGURACAO!$C$31)),'PI AREA  P75'!W573*CONFIGURACAO!$C$31))</f>
        <v>0</v>
      </c>
      <c r="AN573" s="38">
        <f>IF(X573=0,0,IF(CONFIGURACAO!$C$39="SIM",(IF(X573&gt;CONFIGURACAO!$C$40,CONFIGURACAO!$C$40*CONFIGURACAO!$C$32,X573*CONFIGURACAO!$C$32)),'PI AREA  P75'!X573*CONFIGURACAO!$C$32))</f>
        <v>0</v>
      </c>
      <c r="AO573" s="38">
        <f>IFERROR(IF(M573&gt;0,(Y573*CONFIGURACAO!$C$33)+(Z573*CONFIGURACAO!$C$34)+(AA573*CONFIGURACAO!$C$35)+(AB573*CONFIGURACAO!$C$36),""),"")</f>
        <v>0</v>
      </c>
      <c r="AP573" s="38">
        <f>IF(AA573=0,0,IF(CONFIGURACAO!$C$46="SIM",(IF(AA573&gt;CONFIGURACAO!$C$47,CONFIGURACAO!$C$47*CONFIGURACAO!$C$35,AA573*CONFIGURACAO!$C$35)),'PI AREA  P75'!AA573*CONFIGURACAO!$C$35))</f>
        <v>0</v>
      </c>
      <c r="AQ573" s="38">
        <f>IF(AB573=0,0,IF(CONFIGURACAO!$C$44="SIM",(IF(AB573&gt;CONFIGURACAO!$C$45,CONFIGURACAO!$C$45*CONFIGURACAO!$C$36,AB573*CONFIGURACAO!$C$36)),'PI AREA  P75'!AB573*CONFIGURACAO!$C$36))</f>
        <v>0</v>
      </c>
      <c r="AR573" s="38">
        <f t="shared" si="204"/>
        <v>1691.25</v>
      </c>
      <c r="AS573" s="68">
        <f>IF(AR573="","",$AR573-(($AS$2/CONFIGURACAO!$C$6)*$M573))</f>
        <v>1466.25</v>
      </c>
      <c r="AT573" s="73">
        <f t="shared" si="188"/>
        <v>3</v>
      </c>
      <c r="AU573" s="75">
        <f>IF(AR573="","",$AR573-(($AU$2/CONFIGURACAO!$C$6)*$M573))</f>
        <v>1316.25</v>
      </c>
      <c r="AV573" s="76">
        <f t="shared" si="189"/>
        <v>4</v>
      </c>
      <c r="AW573" s="74">
        <f>IF(AR573="","",$AR573-(($AW$2/CONFIGURACAO!$C$6)*$M573))</f>
        <v>1166.25</v>
      </c>
      <c r="AX573" s="72">
        <f t="shared" si="190"/>
        <v>5</v>
      </c>
      <c r="AZ573" s="39">
        <f t="shared" si="191"/>
        <v>0.15880952716311958</v>
      </c>
      <c r="BA573" s="146">
        <f t="shared" si="192"/>
        <v>20.25</v>
      </c>
      <c r="BB573" s="146">
        <f t="shared" si="193"/>
        <v>315</v>
      </c>
      <c r="BC573" s="32">
        <f t="shared" si="194"/>
        <v>169</v>
      </c>
      <c r="BD573" s="148"/>
      <c r="BE573" s="40">
        <f t="shared" si="195"/>
        <v>0.44709388971684055</v>
      </c>
      <c r="BF573" s="40">
        <f t="shared" si="196"/>
        <v>0.1736111111111111</v>
      </c>
      <c r="BG573" s="40">
        <f t="shared" si="197"/>
        <v>3.8540596094552924E-2</v>
      </c>
      <c r="BH573" s="40">
        <f t="shared" si="198"/>
        <v>3.0315278900565887E-2</v>
      </c>
      <c r="BI573" s="40">
        <f t="shared" si="199"/>
        <v>0</v>
      </c>
      <c r="BJ573" s="40">
        <f t="shared" si="200"/>
        <v>6.9316081330868765E-2</v>
      </c>
      <c r="BK573" s="40">
        <f t="shared" si="201"/>
        <v>0.1203852327447833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 s="42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1:134" s="32" customFormat="1" ht="17" thickBot="1" x14ac:dyDescent="0.25">
      <c r="A574" s="124" t="str">
        <f>CONFIGURACAO!$C$4</f>
        <v>AREA 21</v>
      </c>
      <c r="B574" s="125">
        <v>572</v>
      </c>
      <c r="C574" s="249" t="s">
        <v>307</v>
      </c>
      <c r="D574" s="126">
        <f t="shared" si="205"/>
        <v>6</v>
      </c>
      <c r="E574" s="250" t="s">
        <v>909</v>
      </c>
      <c r="F574" s="250">
        <v>1</v>
      </c>
      <c r="G574" s="250">
        <v>1</v>
      </c>
      <c r="H574" s="250">
        <v>1</v>
      </c>
      <c r="I574" s="250">
        <v>1</v>
      </c>
      <c r="J574" s="87"/>
      <c r="K574" s="94"/>
      <c r="L574" s="94"/>
      <c r="M574" s="154">
        <f t="shared" si="202"/>
        <v>4</v>
      </c>
      <c r="N574">
        <v>8.5</v>
      </c>
      <c r="O574">
        <v>3.75</v>
      </c>
      <c r="P574">
        <v>2</v>
      </c>
      <c r="Q574">
        <v>1</v>
      </c>
      <c r="R574">
        <v>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 s="139">
        <f t="shared" si="186"/>
        <v>12.25</v>
      </c>
      <c r="AD574" s="140">
        <f t="shared" si="187"/>
        <v>14.25</v>
      </c>
      <c r="AE574" s="141">
        <f t="shared" si="206"/>
        <v>0</v>
      </c>
      <c r="AF574" s="263">
        <f t="shared" si="207"/>
        <v>0</v>
      </c>
      <c r="AG574" s="265">
        <f t="shared" si="203"/>
        <v>12.25</v>
      </c>
      <c r="AI574" s="37">
        <f>IFERROR(IF(M574&gt;0,(N574*CONFIGURACAO!$C$20)+(O574*CONFIGURACAO!$C$21)+(P574*CONFIGURACAO!$C$22)+(Q574*CONFIGURACAO!$C$23)+(R574*CONFIGURACAO!$C$24),""),"")</f>
        <v>1350</v>
      </c>
      <c r="AJ574" s="38">
        <f>IF(S574=0,0,IF(CONFIGURACAO!$C$15="SIM",(IF(S574&gt;CONFIGURACAO!$C$16,CONFIGURACAO!$C$16*CONFIGURACAO!$C$25,S574*CONFIGURACAO!$C$25)),'PI AREA  P75'!S574*CONFIGURACAO!$C$25))</f>
        <v>0</v>
      </c>
      <c r="AK574" s="38">
        <f>IF(T574=0,0,IF(CONFIGURACAO!$C$17="SIM",(IF(T574&gt;CONFIGURACAO!$C$18,CONFIGURACAO!$C$18*CONFIGURACAO!$C$26,T574*CONFIGURACAO!$C$26)),'PI AREA  P75'!T574*CONFIGURACAO!$C$26))</f>
        <v>0</v>
      </c>
      <c r="AL574" s="38">
        <f>IFERROR(IF(M574&gt;0,(U574*CONFIGURACAO!$C$29)+(V574*CONFIGURACAO!$C$30),""),"")</f>
        <v>0</v>
      </c>
      <c r="AM574" s="38">
        <f>IF(W574=0,0,IF(CONFIGURACAO!$C$41="SIM",(IF(W574&gt;CONFIGURACAO!$C$41,CONFIGURACAO!$C$41*CONFIGURACAO!$C$31,W574*CONFIGURACAO!$C$31)),'PI AREA  P75'!W574*CONFIGURACAO!$C$31))</f>
        <v>0</v>
      </c>
      <c r="AN574" s="38">
        <f>IF(X574=0,0,IF(CONFIGURACAO!$C$39="SIM",(IF(X574&gt;CONFIGURACAO!$C$40,CONFIGURACAO!$C$40*CONFIGURACAO!$C$32,X574*CONFIGURACAO!$C$32)),'PI AREA  P75'!X574*CONFIGURACAO!$C$32))</f>
        <v>0</v>
      </c>
      <c r="AO574" s="38">
        <f>IFERROR(IF(M574&gt;0,(Y574*CONFIGURACAO!$C$33)+(Z574*CONFIGURACAO!$C$34)+(AA574*CONFIGURACAO!$C$35)+(AB574*CONFIGURACAO!$C$36),""),"")</f>
        <v>0</v>
      </c>
      <c r="AP574" s="38">
        <f>IF(AA574=0,0,IF(CONFIGURACAO!$C$46="SIM",(IF(AA574&gt;CONFIGURACAO!$C$47,CONFIGURACAO!$C$47*CONFIGURACAO!$C$35,AA574*CONFIGURACAO!$C$35)),'PI AREA  P75'!AA574*CONFIGURACAO!$C$35))</f>
        <v>0</v>
      </c>
      <c r="AQ574" s="38">
        <f>IF(AB574=0,0,IF(CONFIGURACAO!$C$44="SIM",(IF(AB574&gt;CONFIGURACAO!$C$45,CONFIGURACAO!$C$45*CONFIGURACAO!$C$36,AB574*CONFIGURACAO!$C$36)),'PI AREA  P75'!AB574*CONFIGURACAO!$C$36))</f>
        <v>0</v>
      </c>
      <c r="AR574" s="38">
        <f t="shared" si="204"/>
        <v>1350</v>
      </c>
      <c r="AS574" s="68">
        <f>IF(AR574="","",$AR574-(($AS$2/CONFIGURACAO!$C$6)*$M574))</f>
        <v>1050</v>
      </c>
      <c r="AT574" s="73">
        <f t="shared" si="188"/>
        <v>3</v>
      </c>
      <c r="AU574" s="75">
        <f>IF(AR574="","",$AR574-(($AU$2/CONFIGURACAO!$C$6)*$M574))</f>
        <v>850</v>
      </c>
      <c r="AV574" s="76">
        <f t="shared" si="189"/>
        <v>4</v>
      </c>
      <c r="AW574" s="74">
        <f>IF(AR574="","",$AR574-(($AW$2/CONFIGURACAO!$C$6)*$M574))</f>
        <v>650</v>
      </c>
      <c r="AX574" s="72">
        <f t="shared" si="190"/>
        <v>5</v>
      </c>
      <c r="AZ574" s="39">
        <f t="shared" si="191"/>
        <v>0.12676591968674733</v>
      </c>
      <c r="BA574" s="146">
        <f t="shared" si="192"/>
        <v>17.25</v>
      </c>
      <c r="BB574" s="146">
        <f t="shared" si="193"/>
        <v>413</v>
      </c>
      <c r="BC574" s="32">
        <f t="shared" si="194"/>
        <v>246</v>
      </c>
      <c r="BD574" s="148"/>
      <c r="BE574" s="40">
        <f t="shared" si="195"/>
        <v>0.31669150521609535</v>
      </c>
      <c r="BF574" s="40">
        <f t="shared" si="196"/>
        <v>0.14467592592592593</v>
      </c>
      <c r="BG574" s="40">
        <f t="shared" si="197"/>
        <v>5.1387461459403906E-2</v>
      </c>
      <c r="BH574" s="40">
        <f t="shared" si="198"/>
        <v>4.042037186742118E-2</v>
      </c>
      <c r="BI574" s="40">
        <f t="shared" si="199"/>
        <v>0.21321961620469082</v>
      </c>
      <c r="BJ574" s="40">
        <f t="shared" si="200"/>
        <v>0</v>
      </c>
      <c r="BK574" s="40">
        <f t="shared" si="201"/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 s="42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1:134" s="32" customFormat="1" ht="17" thickBot="1" x14ac:dyDescent="0.25">
      <c r="A575" s="124" t="str">
        <f>CONFIGURACAO!$C$4</f>
        <v>AREA 21</v>
      </c>
      <c r="B575" s="125">
        <v>573</v>
      </c>
      <c r="C575" s="249" t="s">
        <v>307</v>
      </c>
      <c r="D575" s="126">
        <f t="shared" si="205"/>
        <v>7</v>
      </c>
      <c r="E575" s="250" t="s">
        <v>910</v>
      </c>
      <c r="F575" s="250">
        <v>1</v>
      </c>
      <c r="G575" s="250">
        <v>1</v>
      </c>
      <c r="H575" s="250">
        <v>1</v>
      </c>
      <c r="I575" s="250">
        <v>1</v>
      </c>
      <c r="J575" s="87"/>
      <c r="K575" s="94"/>
      <c r="L575" s="94"/>
      <c r="M575" s="154">
        <f t="shared" si="202"/>
        <v>4</v>
      </c>
      <c r="N575">
        <v>3.75</v>
      </c>
      <c r="O575">
        <v>6</v>
      </c>
      <c r="P575">
        <v>5</v>
      </c>
      <c r="Q575">
        <v>1.75</v>
      </c>
      <c r="R575">
        <v>2.75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 s="139">
        <f t="shared" si="186"/>
        <v>9.75</v>
      </c>
      <c r="AD575" s="140">
        <f t="shared" si="187"/>
        <v>14.75</v>
      </c>
      <c r="AE575" s="141">
        <f t="shared" si="206"/>
        <v>0</v>
      </c>
      <c r="AF575" s="263">
        <f t="shared" si="207"/>
        <v>0</v>
      </c>
      <c r="AG575" s="265">
        <f t="shared" si="203"/>
        <v>9.75</v>
      </c>
      <c r="AI575" s="37">
        <f>IFERROR(IF(M575&gt;0,(N575*CONFIGURACAO!$C$20)+(O575*CONFIGURACAO!$C$21)+(P575*CONFIGURACAO!$C$22)+(Q575*CONFIGURACAO!$C$23)+(R575*CONFIGURACAO!$C$24),""),"")</f>
        <v>1280</v>
      </c>
      <c r="AJ575" s="38">
        <f>IF(S575=0,0,IF(CONFIGURACAO!$C$15="SIM",(IF(S575&gt;CONFIGURACAO!$C$16,CONFIGURACAO!$C$16*CONFIGURACAO!$C$25,S575*CONFIGURACAO!$C$25)),'PI AREA  P75'!S575*CONFIGURACAO!$C$25))</f>
        <v>0</v>
      </c>
      <c r="AK575" s="38">
        <f>IF(T575=0,0,IF(CONFIGURACAO!$C$17="SIM",(IF(T575&gt;CONFIGURACAO!$C$18,CONFIGURACAO!$C$18*CONFIGURACAO!$C$26,T575*CONFIGURACAO!$C$26)),'PI AREA  P75'!T575*CONFIGURACAO!$C$26))</f>
        <v>0</v>
      </c>
      <c r="AL575" s="38">
        <f>IFERROR(IF(M575&gt;0,(U575*CONFIGURACAO!$C$29)+(V575*CONFIGURACAO!$C$30),""),"")</f>
        <v>0</v>
      </c>
      <c r="AM575" s="38">
        <f>IF(W575=0,0,IF(CONFIGURACAO!$C$41="SIM",(IF(W575&gt;CONFIGURACAO!$C$41,CONFIGURACAO!$C$41*CONFIGURACAO!$C$31,W575*CONFIGURACAO!$C$31)),'PI AREA  P75'!W575*CONFIGURACAO!$C$31))</f>
        <v>0</v>
      </c>
      <c r="AN575" s="38">
        <f>IF(X575=0,0,IF(CONFIGURACAO!$C$39="SIM",(IF(X575&gt;CONFIGURACAO!$C$40,CONFIGURACAO!$C$40*CONFIGURACAO!$C$32,X575*CONFIGURACAO!$C$32)),'PI AREA  P75'!X575*CONFIGURACAO!$C$32))</f>
        <v>0</v>
      </c>
      <c r="AO575" s="38">
        <f>IFERROR(IF(M575&gt;0,(Y575*CONFIGURACAO!$C$33)+(Z575*CONFIGURACAO!$C$34)+(AA575*CONFIGURACAO!$C$35)+(AB575*CONFIGURACAO!$C$36),""),"")</f>
        <v>0</v>
      </c>
      <c r="AP575" s="38">
        <f>IF(AA575=0,0,IF(CONFIGURACAO!$C$46="SIM",(IF(AA575&gt;CONFIGURACAO!$C$47,CONFIGURACAO!$C$47*CONFIGURACAO!$C$35,AA575*CONFIGURACAO!$C$35)),'PI AREA  P75'!AA575*CONFIGURACAO!$C$35))</f>
        <v>0</v>
      </c>
      <c r="AQ575" s="38">
        <f>IF(AB575=0,0,IF(CONFIGURACAO!$C$44="SIM",(IF(AB575&gt;CONFIGURACAO!$C$45,CONFIGURACAO!$C$45*CONFIGURACAO!$C$36,AB575*CONFIGURACAO!$C$36)),'PI AREA  P75'!AB575*CONFIGURACAO!$C$36))</f>
        <v>0</v>
      </c>
      <c r="AR575" s="38">
        <f t="shared" si="204"/>
        <v>1280</v>
      </c>
      <c r="AS575" s="68">
        <f>IF(AR575="","",$AR575-(($AS$2/CONFIGURACAO!$C$6)*$M575))</f>
        <v>980</v>
      </c>
      <c r="AT575" s="73">
        <f t="shared" si="188"/>
        <v>3</v>
      </c>
      <c r="AU575" s="75">
        <f>IF(AR575="","",$AR575-(($AU$2/CONFIGURACAO!$C$6)*$M575))</f>
        <v>780</v>
      </c>
      <c r="AV575" s="76">
        <f t="shared" si="189"/>
        <v>4</v>
      </c>
      <c r="AW575" s="74">
        <f>IF(AR575="","",$AR575-(($AW$2/CONFIGURACAO!$C$6)*$M575))</f>
        <v>580</v>
      </c>
      <c r="AX575" s="72">
        <f t="shared" si="190"/>
        <v>5</v>
      </c>
      <c r="AZ575" s="39">
        <f t="shared" si="191"/>
        <v>0.12019287199928635</v>
      </c>
      <c r="BA575" s="146">
        <f t="shared" si="192"/>
        <v>19.25</v>
      </c>
      <c r="BB575" s="146">
        <f t="shared" si="193"/>
        <v>349</v>
      </c>
      <c r="BC575" s="32">
        <f t="shared" si="194"/>
        <v>275</v>
      </c>
      <c r="BD575" s="148"/>
      <c r="BE575" s="40">
        <f t="shared" si="195"/>
        <v>0.13971684053651268</v>
      </c>
      <c r="BF575" s="40">
        <f t="shared" si="196"/>
        <v>0.23148148148148145</v>
      </c>
      <c r="BG575" s="40">
        <f t="shared" si="197"/>
        <v>0.12846865364850976</v>
      </c>
      <c r="BH575" s="40">
        <f t="shared" si="198"/>
        <v>7.073565076798706E-2</v>
      </c>
      <c r="BI575" s="40">
        <f t="shared" si="199"/>
        <v>0.2931769722814499</v>
      </c>
      <c r="BJ575" s="40">
        <f t="shared" si="200"/>
        <v>0</v>
      </c>
      <c r="BK575" s="40">
        <f t="shared" si="201"/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 s="42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1:134" s="32" customFormat="1" ht="17" thickBot="1" x14ac:dyDescent="0.25">
      <c r="A576" s="124" t="str">
        <f>CONFIGURACAO!$C$4</f>
        <v>AREA 21</v>
      </c>
      <c r="B576" s="125">
        <v>574</v>
      </c>
      <c r="C576" s="249" t="s">
        <v>307</v>
      </c>
      <c r="D576" s="126">
        <f t="shared" si="205"/>
        <v>8</v>
      </c>
      <c r="E576" s="250" t="s">
        <v>911</v>
      </c>
      <c r="F576" s="250">
        <v>1</v>
      </c>
      <c r="G576" s="250">
        <v>1</v>
      </c>
      <c r="H576" s="250">
        <v>1</v>
      </c>
      <c r="I576" s="250">
        <v>1</v>
      </c>
      <c r="J576" s="87"/>
      <c r="K576" s="94"/>
      <c r="L576" s="94"/>
      <c r="M576" s="154">
        <f t="shared" si="202"/>
        <v>4</v>
      </c>
      <c r="N576">
        <v>13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 s="139">
        <f t="shared" si="186"/>
        <v>14</v>
      </c>
      <c r="AD576" s="140">
        <f t="shared" si="187"/>
        <v>15</v>
      </c>
      <c r="AE576" s="141">
        <f t="shared" si="206"/>
        <v>0</v>
      </c>
      <c r="AF576" s="263">
        <f t="shared" si="207"/>
        <v>0</v>
      </c>
      <c r="AG576" s="265">
        <f t="shared" si="203"/>
        <v>14</v>
      </c>
      <c r="AI576" s="37">
        <f>IFERROR(IF(M576&gt;0,(N576*CONFIGURACAO!$C$20)+(O576*CONFIGURACAO!$C$21)+(P576*CONFIGURACAO!$C$22)+(Q576*CONFIGURACAO!$C$23)+(R576*CONFIGURACAO!$C$24),""),"")</f>
        <v>1440</v>
      </c>
      <c r="AJ576" s="38">
        <f>IF(S576=0,0,IF(CONFIGURACAO!$C$15="SIM",(IF(S576&gt;CONFIGURACAO!$C$16,CONFIGURACAO!$C$16*CONFIGURACAO!$C$25,S576*CONFIGURACAO!$C$25)),'PI AREA  P75'!S576*CONFIGURACAO!$C$25))</f>
        <v>0</v>
      </c>
      <c r="AK576" s="38">
        <f>IF(T576=0,0,IF(CONFIGURACAO!$C$17="SIM",(IF(T576&gt;CONFIGURACAO!$C$18,CONFIGURACAO!$C$18*CONFIGURACAO!$C$26,T576*CONFIGURACAO!$C$26)),'PI AREA  P75'!T576*CONFIGURACAO!$C$26))</f>
        <v>0</v>
      </c>
      <c r="AL576" s="38">
        <f>IFERROR(IF(M576&gt;0,(U576*CONFIGURACAO!$C$29)+(V576*CONFIGURACAO!$C$30),""),"")</f>
        <v>0</v>
      </c>
      <c r="AM576" s="38">
        <f>IF(W576=0,0,IF(CONFIGURACAO!$C$41="SIM",(IF(W576&gt;CONFIGURACAO!$C$41,CONFIGURACAO!$C$41*CONFIGURACAO!$C$31,W576*CONFIGURACAO!$C$31)),'PI AREA  P75'!W576*CONFIGURACAO!$C$31))</f>
        <v>0</v>
      </c>
      <c r="AN576" s="38">
        <f>IF(X576=0,0,IF(CONFIGURACAO!$C$39="SIM",(IF(X576&gt;CONFIGURACAO!$C$40,CONFIGURACAO!$C$40*CONFIGURACAO!$C$32,X576*CONFIGURACAO!$C$32)),'PI AREA  P75'!X576*CONFIGURACAO!$C$32))</f>
        <v>0</v>
      </c>
      <c r="AO576" s="38">
        <f>IFERROR(IF(M576&gt;0,(Y576*CONFIGURACAO!$C$33)+(Z576*CONFIGURACAO!$C$34)+(AA576*CONFIGURACAO!$C$35)+(AB576*CONFIGURACAO!$C$36),""),"")</f>
        <v>0</v>
      </c>
      <c r="AP576" s="38">
        <f>IF(AA576=0,0,IF(CONFIGURACAO!$C$46="SIM",(IF(AA576&gt;CONFIGURACAO!$C$47,CONFIGURACAO!$C$47*CONFIGURACAO!$C$35,AA576*CONFIGURACAO!$C$35)),'PI AREA  P75'!AA576*CONFIGURACAO!$C$35))</f>
        <v>0</v>
      </c>
      <c r="AQ576" s="38">
        <f>IF(AB576=0,0,IF(CONFIGURACAO!$C$44="SIM",(IF(AB576&gt;CONFIGURACAO!$C$45,CONFIGURACAO!$C$45*CONFIGURACAO!$C$36,AB576*CONFIGURACAO!$C$36)),'PI AREA  P75'!AB576*CONFIGURACAO!$C$36))</f>
        <v>0</v>
      </c>
      <c r="AR576" s="38">
        <f t="shared" si="204"/>
        <v>1440</v>
      </c>
      <c r="AS576" s="68">
        <f>IF(AR576="","",$AR576-(($AS$2/CONFIGURACAO!$C$6)*$M576))</f>
        <v>1140</v>
      </c>
      <c r="AT576" s="73">
        <f t="shared" si="188"/>
        <v>3</v>
      </c>
      <c r="AU576" s="75">
        <f>IF(AR576="","",$AR576-(($AU$2/CONFIGURACAO!$C$6)*$M576))</f>
        <v>940</v>
      </c>
      <c r="AV576" s="76">
        <f t="shared" si="189"/>
        <v>4</v>
      </c>
      <c r="AW576" s="74">
        <f>IF(AR576="","",$AR576-(($AW$2/CONFIGURACAO!$C$6)*$M576))</f>
        <v>740</v>
      </c>
      <c r="AX576" s="72">
        <f t="shared" si="190"/>
        <v>5</v>
      </c>
      <c r="AZ576" s="39">
        <f t="shared" si="191"/>
        <v>0.13521698099919716</v>
      </c>
      <c r="BA576" s="146">
        <f t="shared" si="192"/>
        <v>15</v>
      </c>
      <c r="BB576" s="146">
        <f t="shared" si="193"/>
        <v>483</v>
      </c>
      <c r="BC576" s="32">
        <f t="shared" si="194"/>
        <v>225</v>
      </c>
      <c r="BD576" s="148"/>
      <c r="BE576" s="40">
        <f t="shared" si="195"/>
        <v>0.48435171385991055</v>
      </c>
      <c r="BF576" s="40">
        <f t="shared" si="196"/>
        <v>3.8580246913580245E-2</v>
      </c>
      <c r="BG576" s="40">
        <f t="shared" si="197"/>
        <v>2.5693730729701953E-2</v>
      </c>
      <c r="BH576" s="40">
        <f t="shared" si="198"/>
        <v>0</v>
      </c>
      <c r="BI576" s="40">
        <f t="shared" si="199"/>
        <v>0</v>
      </c>
      <c r="BJ576" s="40">
        <f t="shared" si="200"/>
        <v>0</v>
      </c>
      <c r="BK576" s="40">
        <f t="shared" si="201"/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 s="42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1:134" s="32" customFormat="1" ht="17" thickBot="1" x14ac:dyDescent="0.25">
      <c r="A577" s="124" t="str">
        <f>CONFIGURACAO!$C$4</f>
        <v>AREA 21</v>
      </c>
      <c r="B577" s="125">
        <v>575</v>
      </c>
      <c r="C577" s="249" t="s">
        <v>307</v>
      </c>
      <c r="D577" s="126">
        <f t="shared" si="205"/>
        <v>9</v>
      </c>
      <c r="E577" s="250" t="s">
        <v>912</v>
      </c>
      <c r="F577" s="250">
        <v>0</v>
      </c>
      <c r="G577" s="250">
        <v>1</v>
      </c>
      <c r="H577" s="250">
        <v>1</v>
      </c>
      <c r="I577" s="250">
        <v>1</v>
      </c>
      <c r="J577" s="87"/>
      <c r="K577" s="94"/>
      <c r="L577" s="94"/>
      <c r="M577" s="154">
        <f t="shared" si="202"/>
        <v>3</v>
      </c>
      <c r="N577">
        <v>1.5</v>
      </c>
      <c r="O577">
        <v>0.75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 s="139">
        <f t="shared" si="186"/>
        <v>2.25</v>
      </c>
      <c r="AD577" s="140">
        <f t="shared" si="187"/>
        <v>2.25</v>
      </c>
      <c r="AE577" s="141">
        <f t="shared" si="206"/>
        <v>0</v>
      </c>
      <c r="AF577" s="263">
        <f t="shared" si="207"/>
        <v>0</v>
      </c>
      <c r="AG577" s="265">
        <f t="shared" si="203"/>
        <v>2.25</v>
      </c>
      <c r="AI577" s="37">
        <f>IFERROR(IF(M577&gt;0,(N577*CONFIGURACAO!$C$20)+(O577*CONFIGURACAO!$C$21)+(P577*CONFIGURACAO!$C$22)+(Q577*CONFIGURACAO!$C$23)+(R577*CONFIGURACAO!$C$24),""),"")</f>
        <v>210</v>
      </c>
      <c r="AJ577" s="38">
        <f>IF(S577=0,0,IF(CONFIGURACAO!$C$15="SIM",(IF(S577&gt;CONFIGURACAO!$C$16,CONFIGURACAO!$C$16*CONFIGURACAO!$C$25,S577*CONFIGURACAO!$C$25)),'PI AREA  P75'!S577*CONFIGURACAO!$C$25))</f>
        <v>0</v>
      </c>
      <c r="AK577" s="38">
        <f>IF(T577=0,0,IF(CONFIGURACAO!$C$17="SIM",(IF(T577&gt;CONFIGURACAO!$C$18,CONFIGURACAO!$C$18*CONFIGURACAO!$C$26,T577*CONFIGURACAO!$C$26)),'PI AREA  P75'!T577*CONFIGURACAO!$C$26))</f>
        <v>0</v>
      </c>
      <c r="AL577" s="38">
        <f>IFERROR(IF(M577&gt;0,(U577*CONFIGURACAO!$C$29)+(V577*CONFIGURACAO!$C$30),""),"")</f>
        <v>0</v>
      </c>
      <c r="AM577" s="38">
        <f>IF(W577=0,0,IF(CONFIGURACAO!$C$41="SIM",(IF(W577&gt;CONFIGURACAO!$C$41,CONFIGURACAO!$C$41*CONFIGURACAO!$C$31,W577*CONFIGURACAO!$C$31)),'PI AREA  P75'!W577*CONFIGURACAO!$C$31))</f>
        <v>0</v>
      </c>
      <c r="AN577" s="38">
        <f>IF(X577=0,0,IF(CONFIGURACAO!$C$39="SIM",(IF(X577&gt;CONFIGURACAO!$C$40,CONFIGURACAO!$C$40*CONFIGURACAO!$C$32,X577*CONFIGURACAO!$C$32)),'PI AREA  P75'!X577*CONFIGURACAO!$C$32))</f>
        <v>0</v>
      </c>
      <c r="AO577" s="38">
        <f>IFERROR(IF(M577&gt;0,(Y577*CONFIGURACAO!$C$33)+(Z577*CONFIGURACAO!$C$34)+(AA577*CONFIGURACAO!$C$35)+(AB577*CONFIGURACAO!$C$36),""),"")</f>
        <v>0</v>
      </c>
      <c r="AP577" s="38">
        <f>IF(AA577=0,0,IF(CONFIGURACAO!$C$46="SIM",(IF(AA577&gt;CONFIGURACAO!$C$47,CONFIGURACAO!$C$47*CONFIGURACAO!$C$35,AA577*CONFIGURACAO!$C$35)),'PI AREA  P75'!AA577*CONFIGURACAO!$C$35))</f>
        <v>0</v>
      </c>
      <c r="AQ577" s="38">
        <f>IF(AB577=0,0,IF(CONFIGURACAO!$C$44="SIM",(IF(AB577&gt;CONFIGURACAO!$C$45,CONFIGURACAO!$C$45*CONFIGURACAO!$C$36,AB577*CONFIGURACAO!$C$36)),'PI AREA  P75'!AB577*CONFIGURACAO!$C$36))</f>
        <v>0</v>
      </c>
      <c r="AR577" s="38">
        <f t="shared" si="204"/>
        <v>210</v>
      </c>
      <c r="AS577" s="68">
        <f>IF(AR577="","",$AR577-(($AS$2/CONFIGURACAO!$C$6)*$M577))</f>
        <v>-15</v>
      </c>
      <c r="AT577" s="73" t="str">
        <f t="shared" si="188"/>
        <v>NAO</v>
      </c>
      <c r="AU577" s="75">
        <f>IF(AR577="","",$AR577-(($AU$2/CONFIGURACAO!$C$6)*$M577))</f>
        <v>-165</v>
      </c>
      <c r="AV577" s="76" t="str">
        <f t="shared" si="189"/>
        <v>NAO</v>
      </c>
      <c r="AW577" s="74">
        <f>IF(AR577="","",$AR577-(($AW$2/CONFIGURACAO!$C$6)*$M577))</f>
        <v>-315</v>
      </c>
      <c r="AX577" s="72" t="str">
        <f t="shared" si="190"/>
        <v>NAO</v>
      </c>
      <c r="AZ577" s="39">
        <f t="shared" si="191"/>
        <v>1.9719143062382916E-2</v>
      </c>
      <c r="BA577" s="146">
        <f t="shared" si="192"/>
        <v>2.25</v>
      </c>
      <c r="BB577" s="146">
        <f t="shared" si="193"/>
        <v>1002</v>
      </c>
      <c r="BC577" s="32">
        <f t="shared" si="194"/>
        <v>910</v>
      </c>
      <c r="BD577" s="148"/>
      <c r="BE577" s="40">
        <f t="shared" si="195"/>
        <v>5.5886736214605069E-2</v>
      </c>
      <c r="BF577" s="40">
        <f t="shared" si="196"/>
        <v>2.8935185185185182E-2</v>
      </c>
      <c r="BG577" s="40">
        <f t="shared" si="197"/>
        <v>0</v>
      </c>
      <c r="BH577" s="40">
        <f t="shared" si="198"/>
        <v>0</v>
      </c>
      <c r="BI577" s="40">
        <f t="shared" si="199"/>
        <v>0</v>
      </c>
      <c r="BJ577" s="40">
        <f t="shared" si="200"/>
        <v>0</v>
      </c>
      <c r="BK577" s="40">
        <f t="shared" si="201"/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 s="42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1:134" s="32" customFormat="1" ht="17" thickBot="1" x14ac:dyDescent="0.25">
      <c r="A578" s="124" t="str">
        <f>CONFIGURACAO!$C$4</f>
        <v>AREA 21</v>
      </c>
      <c r="B578" s="125">
        <v>576</v>
      </c>
      <c r="C578" s="249" t="s">
        <v>307</v>
      </c>
      <c r="D578" s="126">
        <f t="shared" si="205"/>
        <v>10</v>
      </c>
      <c r="E578" s="250" t="s">
        <v>913</v>
      </c>
      <c r="F578" s="250">
        <v>1</v>
      </c>
      <c r="G578" s="250">
        <v>1</v>
      </c>
      <c r="H578" s="250">
        <v>1</v>
      </c>
      <c r="I578" s="250">
        <v>0</v>
      </c>
      <c r="J578" s="87"/>
      <c r="K578" s="94"/>
      <c r="L578" s="94"/>
      <c r="M578" s="154">
        <f t="shared" si="202"/>
        <v>3</v>
      </c>
      <c r="N578">
        <v>2</v>
      </c>
      <c r="O578">
        <v>3</v>
      </c>
      <c r="P578">
        <v>2</v>
      </c>
      <c r="Q578">
        <v>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 s="139">
        <f t="shared" si="186"/>
        <v>5</v>
      </c>
      <c r="AD578" s="140">
        <f t="shared" si="187"/>
        <v>7</v>
      </c>
      <c r="AE578" s="141">
        <f t="shared" si="206"/>
        <v>0</v>
      </c>
      <c r="AF578" s="263">
        <f t="shared" si="207"/>
        <v>0</v>
      </c>
      <c r="AG578" s="265">
        <f t="shared" si="203"/>
        <v>5</v>
      </c>
      <c r="AI578" s="37">
        <f>IFERROR(IF(M578&gt;0,(N578*CONFIGURACAO!$C$20)+(O578*CONFIGURACAO!$C$21)+(P578*CONFIGURACAO!$C$22)+(Q578*CONFIGURACAO!$C$23)+(R578*CONFIGURACAO!$C$24),""),"")</f>
        <v>640</v>
      </c>
      <c r="AJ578" s="38">
        <f>IF(S578=0,0,IF(CONFIGURACAO!$C$15="SIM",(IF(S578&gt;CONFIGURACAO!$C$16,CONFIGURACAO!$C$16*CONFIGURACAO!$C$25,S578*CONFIGURACAO!$C$25)),'PI AREA  P75'!S578*CONFIGURACAO!$C$25))</f>
        <v>0</v>
      </c>
      <c r="AK578" s="38">
        <f>IF(T578=0,0,IF(CONFIGURACAO!$C$17="SIM",(IF(T578&gt;CONFIGURACAO!$C$18,CONFIGURACAO!$C$18*CONFIGURACAO!$C$26,T578*CONFIGURACAO!$C$26)),'PI AREA  P75'!T578*CONFIGURACAO!$C$26))</f>
        <v>0</v>
      </c>
      <c r="AL578" s="38">
        <f>IFERROR(IF(M578&gt;0,(U578*CONFIGURACAO!$C$29)+(V578*CONFIGURACAO!$C$30),""),"")</f>
        <v>0</v>
      </c>
      <c r="AM578" s="38">
        <f>IF(W578=0,0,IF(CONFIGURACAO!$C$41="SIM",(IF(W578&gt;CONFIGURACAO!$C$41,CONFIGURACAO!$C$41*CONFIGURACAO!$C$31,W578*CONFIGURACAO!$C$31)),'PI AREA  P75'!W578*CONFIGURACAO!$C$31))</f>
        <v>0</v>
      </c>
      <c r="AN578" s="38">
        <f>IF(X578=0,0,IF(CONFIGURACAO!$C$39="SIM",(IF(X578&gt;CONFIGURACAO!$C$40,CONFIGURACAO!$C$40*CONFIGURACAO!$C$32,X578*CONFIGURACAO!$C$32)),'PI AREA  P75'!X578*CONFIGURACAO!$C$32))</f>
        <v>0</v>
      </c>
      <c r="AO578" s="38">
        <f>IFERROR(IF(M578&gt;0,(Y578*CONFIGURACAO!$C$33)+(Z578*CONFIGURACAO!$C$34)+(AA578*CONFIGURACAO!$C$35)+(AB578*CONFIGURACAO!$C$36),""),"")</f>
        <v>0</v>
      </c>
      <c r="AP578" s="38">
        <f>IF(AA578=0,0,IF(CONFIGURACAO!$C$46="SIM",(IF(AA578&gt;CONFIGURACAO!$C$47,CONFIGURACAO!$C$47*CONFIGURACAO!$C$35,AA578*CONFIGURACAO!$C$35)),'PI AREA  P75'!AA578*CONFIGURACAO!$C$35))</f>
        <v>0</v>
      </c>
      <c r="AQ578" s="38">
        <f>IF(AB578=0,0,IF(CONFIGURACAO!$C$44="SIM",(IF(AB578&gt;CONFIGURACAO!$C$45,CONFIGURACAO!$C$45*CONFIGURACAO!$C$36,AB578*CONFIGURACAO!$C$36)),'PI AREA  P75'!AB578*CONFIGURACAO!$C$36))</f>
        <v>0</v>
      </c>
      <c r="AR578" s="38">
        <f t="shared" si="204"/>
        <v>640</v>
      </c>
      <c r="AS578" s="68">
        <f>IF(AR578="","",$AR578-(($AS$2/CONFIGURACAO!$C$6)*$M578))</f>
        <v>415</v>
      </c>
      <c r="AT578" s="73">
        <f t="shared" si="188"/>
        <v>3</v>
      </c>
      <c r="AU578" s="75">
        <f>IF(AR578="","",$AR578-(($AU$2/CONFIGURACAO!$C$6)*$M578))</f>
        <v>265</v>
      </c>
      <c r="AV578" s="76">
        <f t="shared" si="189"/>
        <v>4</v>
      </c>
      <c r="AW578" s="74">
        <f>IF(AR578="","",$AR578-(($AW$2/CONFIGURACAO!$C$6)*$M578))</f>
        <v>115</v>
      </c>
      <c r="AX578" s="72">
        <f t="shared" si="190"/>
        <v>5</v>
      </c>
      <c r="AZ578" s="39">
        <f t="shared" si="191"/>
        <v>6.0096435999643177E-2</v>
      </c>
      <c r="BA578" s="146">
        <f t="shared" si="192"/>
        <v>9</v>
      </c>
      <c r="BB578" s="146">
        <f t="shared" si="193"/>
        <v>694</v>
      </c>
      <c r="BC578" s="32">
        <f t="shared" si="194"/>
        <v>599</v>
      </c>
      <c r="BD578" s="148"/>
      <c r="BE578" s="40">
        <f t="shared" si="195"/>
        <v>7.4515648286140088E-2</v>
      </c>
      <c r="BF578" s="40">
        <f t="shared" si="196"/>
        <v>0.11574074074074073</v>
      </c>
      <c r="BG578" s="40">
        <f t="shared" si="197"/>
        <v>5.1387461459403906E-2</v>
      </c>
      <c r="BH578" s="40">
        <f t="shared" si="198"/>
        <v>8.084074373484236E-2</v>
      </c>
      <c r="BI578" s="40">
        <f t="shared" si="199"/>
        <v>0</v>
      </c>
      <c r="BJ578" s="40">
        <f t="shared" si="200"/>
        <v>0</v>
      </c>
      <c r="BK578" s="40">
        <f t="shared" si="201"/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 s="42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1:134" s="32" customFormat="1" ht="17" thickBot="1" x14ac:dyDescent="0.25">
      <c r="A579" s="124" t="str">
        <f>CONFIGURACAO!$C$4</f>
        <v>AREA 21</v>
      </c>
      <c r="B579" s="125">
        <v>577</v>
      </c>
      <c r="C579" s="249" t="s">
        <v>307</v>
      </c>
      <c r="D579" s="126">
        <f t="shared" si="205"/>
        <v>11</v>
      </c>
      <c r="E579" s="250" t="s">
        <v>914</v>
      </c>
      <c r="F579" s="250">
        <v>1</v>
      </c>
      <c r="G579" s="250">
        <v>1</v>
      </c>
      <c r="H579" s="250">
        <v>0</v>
      </c>
      <c r="I579" s="250">
        <v>0</v>
      </c>
      <c r="J579" s="87"/>
      <c r="K579" s="94"/>
      <c r="L579" s="94"/>
      <c r="M579" s="154">
        <f t="shared" si="202"/>
        <v>2</v>
      </c>
      <c r="N579">
        <v>2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 s="139">
        <f t="shared" ref="AC579:AC642" si="208">IFERROR((N579+O579),"")</f>
        <v>3</v>
      </c>
      <c r="AD579" s="140">
        <f t="shared" ref="AD579:AD642" si="209">IFERROR(AC579+P579,"")</f>
        <v>3</v>
      </c>
      <c r="AE579" s="141">
        <f t="shared" si="206"/>
        <v>0</v>
      </c>
      <c r="AF579" s="263">
        <f t="shared" si="207"/>
        <v>0</v>
      </c>
      <c r="AG579" s="265">
        <f t="shared" si="203"/>
        <v>3</v>
      </c>
      <c r="AI579" s="37">
        <f>IFERROR(IF(M579&gt;0,(N579*CONFIGURACAO!$C$20)+(O579*CONFIGURACAO!$C$21)+(P579*CONFIGURACAO!$C$22)+(Q579*CONFIGURACAO!$C$23)+(R579*CONFIGURACAO!$C$24),""),"")</f>
        <v>280</v>
      </c>
      <c r="AJ579" s="38">
        <f>IF(S579=0,0,IF(CONFIGURACAO!$C$15="SIM",(IF(S579&gt;CONFIGURACAO!$C$16,CONFIGURACAO!$C$16*CONFIGURACAO!$C$25,S579*CONFIGURACAO!$C$25)),'PI AREA  P75'!S579*CONFIGURACAO!$C$25))</f>
        <v>0</v>
      </c>
      <c r="AK579" s="38">
        <f>IF(T579=0,0,IF(CONFIGURACAO!$C$17="SIM",(IF(T579&gt;CONFIGURACAO!$C$18,CONFIGURACAO!$C$18*CONFIGURACAO!$C$26,T579*CONFIGURACAO!$C$26)),'PI AREA  P75'!T579*CONFIGURACAO!$C$26))</f>
        <v>0</v>
      </c>
      <c r="AL579" s="38">
        <f>IFERROR(IF(M579&gt;0,(U579*CONFIGURACAO!$C$29)+(V579*CONFIGURACAO!$C$30),""),"")</f>
        <v>0</v>
      </c>
      <c r="AM579" s="38">
        <f>IF(W579=0,0,IF(CONFIGURACAO!$C$41="SIM",(IF(W579&gt;CONFIGURACAO!$C$41,CONFIGURACAO!$C$41*CONFIGURACAO!$C$31,W579*CONFIGURACAO!$C$31)),'PI AREA  P75'!W579*CONFIGURACAO!$C$31))</f>
        <v>0</v>
      </c>
      <c r="AN579" s="38">
        <f>IF(X579=0,0,IF(CONFIGURACAO!$C$39="SIM",(IF(X579&gt;CONFIGURACAO!$C$40,CONFIGURACAO!$C$40*CONFIGURACAO!$C$32,X579*CONFIGURACAO!$C$32)),'PI AREA  P75'!X579*CONFIGURACAO!$C$32))</f>
        <v>0</v>
      </c>
      <c r="AO579" s="38">
        <f>IFERROR(IF(M579&gt;0,(Y579*CONFIGURACAO!$C$33)+(Z579*CONFIGURACAO!$C$34)+(AA579*CONFIGURACAO!$C$35)+(AB579*CONFIGURACAO!$C$36),""),"")</f>
        <v>0</v>
      </c>
      <c r="AP579" s="38">
        <f>IF(AA579=0,0,IF(CONFIGURACAO!$C$46="SIM",(IF(AA579&gt;CONFIGURACAO!$C$47,CONFIGURACAO!$C$47*CONFIGURACAO!$C$35,AA579*CONFIGURACAO!$C$35)),'PI AREA  P75'!AA579*CONFIGURACAO!$C$35))</f>
        <v>0</v>
      </c>
      <c r="AQ579" s="38">
        <f>IF(AB579=0,0,IF(CONFIGURACAO!$C$44="SIM",(IF(AB579&gt;CONFIGURACAO!$C$45,CONFIGURACAO!$C$45*CONFIGURACAO!$C$36,AB579*CONFIGURACAO!$C$36)),'PI AREA  P75'!AB579*CONFIGURACAO!$C$36))</f>
        <v>0</v>
      </c>
      <c r="AR579" s="38">
        <f t="shared" si="204"/>
        <v>280</v>
      </c>
      <c r="AS579" s="68">
        <f>IF(AR579="","",$AR579-(($AS$2/CONFIGURACAO!$C$6)*$M579))</f>
        <v>130</v>
      </c>
      <c r="AT579" s="73">
        <f t="shared" ref="AT579:AT642" si="210">IF(M579="","",IF(AS579&gt;=0,3,"NAO"))</f>
        <v>3</v>
      </c>
      <c r="AU579" s="75">
        <f>IF(AR579="","",$AR579-(($AU$2/CONFIGURACAO!$C$6)*$M579))</f>
        <v>30</v>
      </c>
      <c r="AV579" s="76">
        <f t="shared" ref="AV579:AV642" si="211">IF(M579=""," ",IF(AU579&gt;=0,4,"NAO"))</f>
        <v>4</v>
      </c>
      <c r="AW579" s="74">
        <f>IF(AR579="","",$AR579-(($AW$2/CONFIGURACAO!$C$6)*$M579))</f>
        <v>-70</v>
      </c>
      <c r="AX579" s="72" t="str">
        <f t="shared" ref="AX579:AX642" si="212">IF(M579="","",IF(AW579&gt;=0,5,"NAO"))</f>
        <v>NAO</v>
      </c>
      <c r="AZ579" s="39">
        <f t="shared" ref="AZ579:AZ642" si="213">IF(AR579="","",(AR579/(SUM($AR$3:$AR$1204))*100))</f>
        <v>2.6292190749843892E-2</v>
      </c>
      <c r="BA579" s="146">
        <f t="shared" ref="BA579:BA642" si="214">IF(M579="","",SUM(N579:T579,U579:X579,Y579:AB579))</f>
        <v>3</v>
      </c>
      <c r="BB579" s="146">
        <f t="shared" ref="BB579:BB642" si="215">IF(M579="","",RANK(BA579,$BA$3:$BA$1204))</f>
        <v>947</v>
      </c>
      <c r="BC579" s="32">
        <f t="shared" ref="BC579:BC642" si="216">IF(M579="","",RANK(AR579,$AR$3:$AR$1204))</f>
        <v>855</v>
      </c>
      <c r="BD579" s="148"/>
      <c r="BE579" s="40">
        <f t="shared" ref="BE579:BE642" si="217">IF($M579="","",IF(N579="","",(N579/N$1212*100)))</f>
        <v>7.4515648286140088E-2</v>
      </c>
      <c r="BF579" s="40">
        <f t="shared" ref="BF579:BF642" si="218">IF($M579="","",IF(O579="","",(O579/O$1212*100)))</f>
        <v>3.8580246913580245E-2</v>
      </c>
      <c r="BG579" s="40">
        <f t="shared" ref="BG579:BG642" si="219">IF($M579="","",IF(P579="","",(P579/P$1212*100)))</f>
        <v>0</v>
      </c>
      <c r="BH579" s="40">
        <f t="shared" ref="BH579:BH642" si="220">IF($M579="","",IF(Q579="","",(Q579/Q$1212*100)))</f>
        <v>0</v>
      </c>
      <c r="BI579" s="40">
        <f t="shared" ref="BI579:BI642" si="221">IF($M579="","",IF(R579="","",(R579/R$1212*100)))</f>
        <v>0</v>
      </c>
      <c r="BJ579" s="40">
        <f t="shared" ref="BJ579:BJ642" si="222">IF($M579="","",IF(S579="","",(S579/S$1212*100)))</f>
        <v>0</v>
      </c>
      <c r="BK579" s="40">
        <f t="shared" ref="BK579:BK642" si="223">IF($M579="","",IF(T579="","",(T579/T$1212*100)))</f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 s="42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1:134" s="32" customFormat="1" ht="17" thickBot="1" x14ac:dyDescent="0.25">
      <c r="A580" s="124" t="str">
        <f>CONFIGURACAO!$C$4</f>
        <v>AREA 21</v>
      </c>
      <c r="B580" s="125">
        <v>578</v>
      </c>
      <c r="C580" s="249" t="s">
        <v>307</v>
      </c>
      <c r="D580" s="126">
        <f t="shared" si="205"/>
        <v>12</v>
      </c>
      <c r="E580" s="250" t="s">
        <v>915</v>
      </c>
      <c r="F580" s="250">
        <v>1</v>
      </c>
      <c r="G580" s="250">
        <v>1</v>
      </c>
      <c r="H580" s="250">
        <v>1</v>
      </c>
      <c r="I580" s="250">
        <v>1</v>
      </c>
      <c r="J580" s="87"/>
      <c r="K580" s="94"/>
      <c r="L580" s="94"/>
      <c r="M580" s="154">
        <f t="shared" ref="M580:M643" si="224">IF(SUM(F580:I580)&gt;0,SUM(F580:I580),"")</f>
        <v>4</v>
      </c>
      <c r="N580">
        <v>3</v>
      </c>
      <c r="O580">
        <v>5</v>
      </c>
      <c r="P580">
        <v>6.75</v>
      </c>
      <c r="Q580">
        <v>1</v>
      </c>
      <c r="R580">
        <v>3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 s="139">
        <f t="shared" si="208"/>
        <v>8</v>
      </c>
      <c r="AD580" s="140">
        <f t="shared" si="209"/>
        <v>14.75</v>
      </c>
      <c r="AE580" s="141">
        <f t="shared" si="206"/>
        <v>0</v>
      </c>
      <c r="AF580" s="263">
        <f t="shared" si="207"/>
        <v>0</v>
      </c>
      <c r="AG580" s="265">
        <f t="shared" ref="AG580:AG643" si="225">SUM(N580+O580+U580+V580+Y580+Z580)</f>
        <v>8</v>
      </c>
      <c r="AI580" s="37">
        <f>IFERROR(IF(M580&gt;0,(N580*CONFIGURACAO!$C$20)+(O580*CONFIGURACAO!$C$21)+(P580*CONFIGURACAO!$C$22)+(Q580*CONFIGURACAO!$C$23)+(R580*CONFIGURACAO!$C$24),""),"")</f>
        <v>1205</v>
      </c>
      <c r="AJ580" s="38">
        <f>IF(S580=0,0,IF(CONFIGURACAO!$C$15="SIM",(IF(S580&gt;CONFIGURACAO!$C$16,CONFIGURACAO!$C$16*CONFIGURACAO!$C$25,S580*CONFIGURACAO!$C$25)),'PI AREA  P75'!S580*CONFIGURACAO!$C$25))</f>
        <v>0</v>
      </c>
      <c r="AK580" s="38">
        <f>IF(T580=0,0,IF(CONFIGURACAO!$C$17="SIM",(IF(T580&gt;CONFIGURACAO!$C$18,CONFIGURACAO!$C$18*CONFIGURACAO!$C$26,T580*CONFIGURACAO!$C$26)),'PI AREA  P75'!T580*CONFIGURACAO!$C$26))</f>
        <v>5</v>
      </c>
      <c r="AL580" s="38">
        <f>IFERROR(IF(M580&gt;0,(U580*CONFIGURACAO!$C$29)+(V580*CONFIGURACAO!$C$30),""),"")</f>
        <v>0</v>
      </c>
      <c r="AM580" s="38">
        <f>IF(W580=0,0,IF(CONFIGURACAO!$C$41="SIM",(IF(W580&gt;CONFIGURACAO!$C$41,CONFIGURACAO!$C$41*CONFIGURACAO!$C$31,W580*CONFIGURACAO!$C$31)),'PI AREA  P75'!W580*CONFIGURACAO!$C$31))</f>
        <v>0</v>
      </c>
      <c r="AN580" s="38">
        <f>IF(X580=0,0,IF(CONFIGURACAO!$C$39="SIM",(IF(X580&gt;CONFIGURACAO!$C$40,CONFIGURACAO!$C$40*CONFIGURACAO!$C$32,X580*CONFIGURACAO!$C$32)),'PI AREA  P75'!X580*CONFIGURACAO!$C$32))</f>
        <v>0</v>
      </c>
      <c r="AO580" s="38">
        <f>IFERROR(IF(M580&gt;0,(Y580*CONFIGURACAO!$C$33)+(Z580*CONFIGURACAO!$C$34)+(AA580*CONFIGURACAO!$C$35)+(AB580*CONFIGURACAO!$C$36),""),"")</f>
        <v>0</v>
      </c>
      <c r="AP580" s="38">
        <f>IF(AA580=0,0,IF(CONFIGURACAO!$C$46="SIM",(IF(AA580&gt;CONFIGURACAO!$C$47,CONFIGURACAO!$C$47*CONFIGURACAO!$C$35,AA580*CONFIGURACAO!$C$35)),'PI AREA  P75'!AA580*CONFIGURACAO!$C$35))</f>
        <v>0</v>
      </c>
      <c r="AQ580" s="38">
        <f>IF(AB580=0,0,IF(CONFIGURACAO!$C$44="SIM",(IF(AB580&gt;CONFIGURACAO!$C$45,CONFIGURACAO!$C$45*CONFIGURACAO!$C$36,AB580*CONFIGURACAO!$C$36)),'PI AREA  P75'!AB580*CONFIGURACAO!$C$36))</f>
        <v>0</v>
      </c>
      <c r="AR580" s="38">
        <f t="shared" ref="AR580:AR643" si="226">IF(OR(M580=1,M580=2,M580=3,M580=4),SUM(AI580:AQ580),"")</f>
        <v>1210</v>
      </c>
      <c r="AS580" s="68">
        <f>IF(AR580="","",$AR580-(($AS$2/CONFIGURACAO!$C$6)*$M580))</f>
        <v>910</v>
      </c>
      <c r="AT580" s="73">
        <f t="shared" si="210"/>
        <v>3</v>
      </c>
      <c r="AU580" s="75">
        <f>IF(AR580="","",$AR580-(($AU$2/CONFIGURACAO!$C$6)*$M580))</f>
        <v>710</v>
      </c>
      <c r="AV580" s="76">
        <f t="shared" si="211"/>
        <v>4</v>
      </c>
      <c r="AW580" s="74">
        <f>IF(AR580="","",$AR580-(($AW$2/CONFIGURACAO!$C$6)*$M580))</f>
        <v>510</v>
      </c>
      <c r="AX580" s="72">
        <f t="shared" si="212"/>
        <v>5</v>
      </c>
      <c r="AZ580" s="39">
        <f t="shared" si="213"/>
        <v>0.11361982431182538</v>
      </c>
      <c r="BA580" s="146">
        <f t="shared" si="214"/>
        <v>19.75</v>
      </c>
      <c r="BB580" s="146">
        <f t="shared" si="215"/>
        <v>333</v>
      </c>
      <c r="BC580" s="32">
        <f t="shared" si="216"/>
        <v>298</v>
      </c>
      <c r="BD580" s="148"/>
      <c r="BE580" s="40">
        <f t="shared" si="217"/>
        <v>0.11177347242921014</v>
      </c>
      <c r="BF580" s="40">
        <f t="shared" si="218"/>
        <v>0.19290123456790123</v>
      </c>
      <c r="BG580" s="40">
        <f t="shared" si="219"/>
        <v>0.17343268242548818</v>
      </c>
      <c r="BH580" s="40">
        <f t="shared" si="220"/>
        <v>4.042037186742118E-2</v>
      </c>
      <c r="BI580" s="40">
        <f t="shared" si="221"/>
        <v>0.31982942430703626</v>
      </c>
      <c r="BJ580" s="40">
        <f t="shared" si="222"/>
        <v>0</v>
      </c>
      <c r="BK580" s="40">
        <f t="shared" si="223"/>
        <v>0.16051364365971107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 s="42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1:134" s="32" customFormat="1" ht="17" thickBot="1" x14ac:dyDescent="0.25">
      <c r="A581" s="124" t="str">
        <f>CONFIGURACAO!$C$4</f>
        <v>AREA 21</v>
      </c>
      <c r="B581" s="125">
        <v>579</v>
      </c>
      <c r="C581" s="249" t="s">
        <v>307</v>
      </c>
      <c r="D581" s="126">
        <f t="shared" si="205"/>
        <v>13</v>
      </c>
      <c r="E581" s="250" t="s">
        <v>916</v>
      </c>
      <c r="F581" s="250">
        <v>1</v>
      </c>
      <c r="G581" s="250">
        <v>1</v>
      </c>
      <c r="H581" s="250">
        <v>1</v>
      </c>
      <c r="I581" s="250">
        <v>1</v>
      </c>
      <c r="J581" s="87"/>
      <c r="K581" s="94"/>
      <c r="L581" s="94"/>
      <c r="M581" s="154">
        <f t="shared" si="224"/>
        <v>4</v>
      </c>
      <c r="N581">
        <v>14</v>
      </c>
      <c r="O581">
        <v>6</v>
      </c>
      <c r="P581">
        <v>2</v>
      </c>
      <c r="Q581">
        <v>2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 s="139">
        <f t="shared" si="208"/>
        <v>20</v>
      </c>
      <c r="AD581" s="140">
        <f t="shared" si="209"/>
        <v>22</v>
      </c>
      <c r="AE581" s="141">
        <f t="shared" si="206"/>
        <v>0</v>
      </c>
      <c r="AF581" s="263">
        <f t="shared" si="207"/>
        <v>0</v>
      </c>
      <c r="AG581" s="265">
        <f t="shared" si="225"/>
        <v>20</v>
      </c>
      <c r="AI581" s="37">
        <f>IFERROR(IF(M581&gt;0,(N581*CONFIGURACAO!$C$20)+(O581*CONFIGURACAO!$C$21)+(P581*CONFIGURACAO!$C$22)+(Q581*CONFIGURACAO!$C$23)+(R581*CONFIGURACAO!$C$24),""),"")</f>
        <v>2100</v>
      </c>
      <c r="AJ581" s="38">
        <f>IF(S581=0,0,IF(CONFIGURACAO!$C$15="SIM",(IF(S581&gt;CONFIGURACAO!$C$16,CONFIGURACAO!$C$16*CONFIGURACAO!$C$25,S581*CONFIGURACAO!$C$25)),'PI AREA  P75'!S581*CONFIGURACAO!$C$25))</f>
        <v>0</v>
      </c>
      <c r="AK581" s="38">
        <f>IF(T581=0,0,IF(CONFIGURACAO!$C$17="SIM",(IF(T581&gt;CONFIGURACAO!$C$18,CONFIGURACAO!$C$18*CONFIGURACAO!$C$26,T581*CONFIGURACAO!$C$26)),'PI AREA  P75'!T581*CONFIGURACAO!$C$26))</f>
        <v>0</v>
      </c>
      <c r="AL581" s="38">
        <f>IFERROR(IF(M581&gt;0,(U581*CONFIGURACAO!$C$29)+(V581*CONFIGURACAO!$C$30),""),"")</f>
        <v>0</v>
      </c>
      <c r="AM581" s="38">
        <f>IF(W581=0,0,IF(CONFIGURACAO!$C$41="SIM",(IF(W581&gt;CONFIGURACAO!$C$41,CONFIGURACAO!$C$41*CONFIGURACAO!$C$31,W581*CONFIGURACAO!$C$31)),'PI AREA  P75'!W581*CONFIGURACAO!$C$31))</f>
        <v>0</v>
      </c>
      <c r="AN581" s="38">
        <f>IF(X581=0,0,IF(CONFIGURACAO!$C$39="SIM",(IF(X581&gt;CONFIGURACAO!$C$40,CONFIGURACAO!$C$40*CONFIGURACAO!$C$32,X581*CONFIGURACAO!$C$32)),'PI AREA  P75'!X581*CONFIGURACAO!$C$32))</f>
        <v>0</v>
      </c>
      <c r="AO581" s="38">
        <f>IFERROR(IF(M581&gt;0,(Y581*CONFIGURACAO!$C$33)+(Z581*CONFIGURACAO!$C$34)+(AA581*CONFIGURACAO!$C$35)+(AB581*CONFIGURACAO!$C$36),""),"")</f>
        <v>0</v>
      </c>
      <c r="AP581" s="38">
        <f>IF(AA581=0,0,IF(CONFIGURACAO!$C$46="SIM",(IF(AA581&gt;CONFIGURACAO!$C$47,CONFIGURACAO!$C$47*CONFIGURACAO!$C$35,AA581*CONFIGURACAO!$C$35)),'PI AREA  P75'!AA581*CONFIGURACAO!$C$35))</f>
        <v>0</v>
      </c>
      <c r="AQ581" s="38">
        <f>IF(AB581=0,0,IF(CONFIGURACAO!$C$44="SIM",(IF(AB581&gt;CONFIGURACAO!$C$45,CONFIGURACAO!$C$45*CONFIGURACAO!$C$36,AB581*CONFIGURACAO!$C$36)),'PI AREA  P75'!AB581*CONFIGURACAO!$C$36))</f>
        <v>0</v>
      </c>
      <c r="AR581" s="38">
        <f t="shared" si="226"/>
        <v>2100</v>
      </c>
      <c r="AS581" s="68">
        <f>IF(AR581="","",$AR581-(($AS$2/CONFIGURACAO!$C$6)*$M581))</f>
        <v>1800</v>
      </c>
      <c r="AT581" s="73">
        <f t="shared" si="210"/>
        <v>3</v>
      </c>
      <c r="AU581" s="75">
        <f>IF(AR581="","",$AR581-(($AU$2/CONFIGURACAO!$C$6)*$M581))</f>
        <v>1600</v>
      </c>
      <c r="AV581" s="76">
        <f t="shared" si="211"/>
        <v>4</v>
      </c>
      <c r="AW581" s="74">
        <f>IF(AR581="","",$AR581-(($AW$2/CONFIGURACAO!$C$6)*$M581))</f>
        <v>1400</v>
      </c>
      <c r="AX581" s="72">
        <f t="shared" si="212"/>
        <v>5</v>
      </c>
      <c r="AZ581" s="39">
        <f t="shared" si="213"/>
        <v>0.19719143062382916</v>
      </c>
      <c r="BA581" s="146">
        <f t="shared" si="214"/>
        <v>25</v>
      </c>
      <c r="BB581" s="146">
        <f t="shared" si="215"/>
        <v>232</v>
      </c>
      <c r="BC581" s="32">
        <f t="shared" si="216"/>
        <v>103</v>
      </c>
      <c r="BD581" s="148"/>
      <c r="BE581" s="40">
        <f t="shared" si="217"/>
        <v>0.52160953800298071</v>
      </c>
      <c r="BF581" s="40">
        <f t="shared" si="218"/>
        <v>0.23148148148148145</v>
      </c>
      <c r="BG581" s="40">
        <f t="shared" si="219"/>
        <v>5.1387461459403906E-2</v>
      </c>
      <c r="BH581" s="40">
        <f t="shared" si="220"/>
        <v>8.084074373484236E-2</v>
      </c>
      <c r="BI581" s="40">
        <f t="shared" si="221"/>
        <v>0.10660980810234541</v>
      </c>
      <c r="BJ581" s="40">
        <f t="shared" si="222"/>
        <v>0</v>
      </c>
      <c r="BK581" s="40">
        <f t="shared" si="223"/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 s="42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1:134" s="32" customFormat="1" ht="17" thickBot="1" x14ac:dyDescent="0.25">
      <c r="A582" s="124" t="str">
        <f>CONFIGURACAO!$C$4</f>
        <v>AREA 21</v>
      </c>
      <c r="B582" s="125">
        <v>580</v>
      </c>
      <c r="C582" s="249" t="s">
        <v>307</v>
      </c>
      <c r="D582" s="126">
        <f t="shared" si="205"/>
        <v>14</v>
      </c>
      <c r="E582" s="250" t="s">
        <v>917</v>
      </c>
      <c r="F582" s="250">
        <v>1</v>
      </c>
      <c r="G582" s="250">
        <v>1</v>
      </c>
      <c r="H582" s="250">
        <v>1</v>
      </c>
      <c r="I582" s="250">
        <v>1</v>
      </c>
      <c r="J582" s="87"/>
      <c r="K582" s="94"/>
      <c r="L582" s="94"/>
      <c r="M582" s="154">
        <f t="shared" si="224"/>
        <v>4</v>
      </c>
      <c r="N582">
        <v>8.5</v>
      </c>
      <c r="O582">
        <v>2.5</v>
      </c>
      <c r="P582">
        <v>12.5</v>
      </c>
      <c r="Q582">
        <v>6.25</v>
      </c>
      <c r="R582">
        <v>2</v>
      </c>
      <c r="S582">
        <v>0.75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 s="139">
        <f t="shared" si="208"/>
        <v>11</v>
      </c>
      <c r="AD582" s="140">
        <f t="shared" si="209"/>
        <v>23.5</v>
      </c>
      <c r="AE582" s="141">
        <f t="shared" si="206"/>
        <v>0</v>
      </c>
      <c r="AF582" s="263">
        <f t="shared" si="207"/>
        <v>0</v>
      </c>
      <c r="AG582" s="265">
        <f t="shared" si="225"/>
        <v>11</v>
      </c>
      <c r="AI582" s="37">
        <f>IFERROR(IF(M582&gt;0,(N582*CONFIGURACAO!$C$20)+(O582*CONFIGURACAO!$C$21)+(P582*CONFIGURACAO!$C$22)+(Q582*CONFIGURACAO!$C$23)+(R582*CONFIGURACAO!$C$24),""),"")</f>
        <v>2090</v>
      </c>
      <c r="AJ582" s="38">
        <f>IF(S582=0,0,IF(CONFIGURACAO!$C$15="SIM",(IF(S582&gt;CONFIGURACAO!$C$16,CONFIGURACAO!$C$16*CONFIGURACAO!$C$25,S582*CONFIGURACAO!$C$25)),'PI AREA  P75'!S582*CONFIGURACAO!$C$25))</f>
        <v>7.5</v>
      </c>
      <c r="AK582" s="38">
        <f>IF(T582=0,0,IF(CONFIGURACAO!$C$17="SIM",(IF(T582&gt;CONFIGURACAO!$C$18,CONFIGURACAO!$C$18*CONFIGURACAO!$C$26,T582*CONFIGURACAO!$C$26)),'PI AREA  P75'!T582*CONFIGURACAO!$C$26))</f>
        <v>0</v>
      </c>
      <c r="AL582" s="38">
        <f>IFERROR(IF(M582&gt;0,(U582*CONFIGURACAO!$C$29)+(V582*CONFIGURACAO!$C$30),""),"")</f>
        <v>0</v>
      </c>
      <c r="AM582" s="38">
        <f>IF(W582=0,0,IF(CONFIGURACAO!$C$41="SIM",(IF(W582&gt;CONFIGURACAO!$C$41,CONFIGURACAO!$C$41*CONFIGURACAO!$C$31,W582*CONFIGURACAO!$C$31)),'PI AREA  P75'!W582*CONFIGURACAO!$C$31))</f>
        <v>0</v>
      </c>
      <c r="AN582" s="38">
        <f>IF(X582=0,0,IF(CONFIGURACAO!$C$39="SIM",(IF(X582&gt;CONFIGURACAO!$C$40,CONFIGURACAO!$C$40*CONFIGURACAO!$C$32,X582*CONFIGURACAO!$C$32)),'PI AREA  P75'!X582*CONFIGURACAO!$C$32))</f>
        <v>0</v>
      </c>
      <c r="AO582" s="38">
        <f>IFERROR(IF(M582&gt;0,(Y582*CONFIGURACAO!$C$33)+(Z582*CONFIGURACAO!$C$34)+(AA582*CONFIGURACAO!$C$35)+(AB582*CONFIGURACAO!$C$36),""),"")</f>
        <v>0</v>
      </c>
      <c r="AP582" s="38">
        <f>IF(AA582=0,0,IF(CONFIGURACAO!$C$46="SIM",(IF(AA582&gt;CONFIGURACAO!$C$47,CONFIGURACAO!$C$47*CONFIGURACAO!$C$35,AA582*CONFIGURACAO!$C$35)),'PI AREA  P75'!AA582*CONFIGURACAO!$C$35))</f>
        <v>0</v>
      </c>
      <c r="AQ582" s="38">
        <f>IF(AB582=0,0,IF(CONFIGURACAO!$C$44="SIM",(IF(AB582&gt;CONFIGURACAO!$C$45,CONFIGURACAO!$C$45*CONFIGURACAO!$C$36,AB582*CONFIGURACAO!$C$36)),'PI AREA  P75'!AB582*CONFIGURACAO!$C$36))</f>
        <v>0</v>
      </c>
      <c r="AR582" s="38">
        <f t="shared" si="226"/>
        <v>2097.5</v>
      </c>
      <c r="AS582" s="68">
        <f>IF(AR582="","",$AR582-(($AS$2/CONFIGURACAO!$C$6)*$M582))</f>
        <v>1797.5</v>
      </c>
      <c r="AT582" s="73">
        <f t="shared" si="210"/>
        <v>3</v>
      </c>
      <c r="AU582" s="75">
        <f>IF(AR582="","",$AR582-(($AU$2/CONFIGURACAO!$C$6)*$M582))</f>
        <v>1597.5</v>
      </c>
      <c r="AV582" s="76">
        <f t="shared" si="211"/>
        <v>4</v>
      </c>
      <c r="AW582" s="74">
        <f>IF(AR582="","",$AR582-(($AW$2/CONFIGURACAO!$C$6)*$M582))</f>
        <v>1397.5</v>
      </c>
      <c r="AX582" s="72">
        <f t="shared" si="212"/>
        <v>5</v>
      </c>
      <c r="AZ582" s="39">
        <f t="shared" si="213"/>
        <v>0.19695667892070559</v>
      </c>
      <c r="BA582" s="146">
        <f t="shared" si="214"/>
        <v>32.5</v>
      </c>
      <c r="BB582" s="146">
        <f t="shared" si="215"/>
        <v>127</v>
      </c>
      <c r="BC582" s="32">
        <f t="shared" si="216"/>
        <v>104</v>
      </c>
      <c r="BD582" s="148"/>
      <c r="BE582" s="40">
        <f t="shared" si="217"/>
        <v>0.31669150521609535</v>
      </c>
      <c r="BF582" s="40">
        <f t="shared" si="218"/>
        <v>9.6450617283950615E-2</v>
      </c>
      <c r="BG582" s="40">
        <f t="shared" si="219"/>
        <v>0.32117163412127442</v>
      </c>
      <c r="BH582" s="40">
        <f t="shared" si="220"/>
        <v>0.25262732417138239</v>
      </c>
      <c r="BI582" s="40">
        <f t="shared" si="221"/>
        <v>0.21321961620469082</v>
      </c>
      <c r="BJ582" s="40">
        <f t="shared" si="222"/>
        <v>6.9316081330868765E-2</v>
      </c>
      <c r="BK582" s="40">
        <f t="shared" si="223"/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 s="4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1:134" s="32" customFormat="1" ht="17" thickBot="1" x14ac:dyDescent="0.25">
      <c r="A583" s="124" t="str">
        <f>CONFIGURACAO!$C$4</f>
        <v>AREA 21</v>
      </c>
      <c r="B583" s="125">
        <v>581</v>
      </c>
      <c r="C583" s="249" t="s">
        <v>307</v>
      </c>
      <c r="D583" s="126">
        <f t="shared" si="205"/>
        <v>15</v>
      </c>
      <c r="E583" s="250" t="s">
        <v>918</v>
      </c>
      <c r="F583" s="250">
        <v>1</v>
      </c>
      <c r="G583" s="250">
        <v>1</v>
      </c>
      <c r="H583" s="250">
        <v>1</v>
      </c>
      <c r="I583" s="250">
        <v>1</v>
      </c>
      <c r="J583" s="87"/>
      <c r="K583" s="94"/>
      <c r="L583" s="94"/>
      <c r="M583" s="154">
        <f t="shared" si="224"/>
        <v>4</v>
      </c>
      <c r="N583">
        <v>0</v>
      </c>
      <c r="O583">
        <v>5</v>
      </c>
      <c r="P583">
        <v>6.75</v>
      </c>
      <c r="Q583">
        <v>7.25</v>
      </c>
      <c r="R583">
        <v>0</v>
      </c>
      <c r="S583">
        <v>0.75</v>
      </c>
      <c r="T583">
        <v>3.75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 s="139">
        <f t="shared" si="208"/>
        <v>5</v>
      </c>
      <c r="AD583" s="140">
        <f t="shared" si="209"/>
        <v>11.75</v>
      </c>
      <c r="AE583" s="141">
        <f t="shared" si="206"/>
        <v>0</v>
      </c>
      <c r="AF583" s="263">
        <f t="shared" si="207"/>
        <v>0</v>
      </c>
      <c r="AG583" s="265">
        <f t="shared" si="225"/>
        <v>5</v>
      </c>
      <c r="AI583" s="37">
        <f>IFERROR(IF(M583&gt;0,(N583*CONFIGURACAO!$C$20)+(O583*CONFIGURACAO!$C$21)+(P583*CONFIGURACAO!$C$22)+(Q583*CONFIGURACAO!$C$23)+(R583*CONFIGURACAO!$C$24),""),"")</f>
        <v>1095</v>
      </c>
      <c r="AJ583" s="38">
        <f>IF(S583=0,0,IF(CONFIGURACAO!$C$15="SIM",(IF(S583&gt;CONFIGURACAO!$C$16,CONFIGURACAO!$C$16*CONFIGURACAO!$C$25,S583*CONFIGURACAO!$C$25)),'PI AREA  P75'!S583*CONFIGURACAO!$C$25))</f>
        <v>7.5</v>
      </c>
      <c r="AK583" s="38">
        <f>IF(T583=0,0,IF(CONFIGURACAO!$C$17="SIM",(IF(T583&gt;CONFIGURACAO!$C$18,CONFIGURACAO!$C$18*CONFIGURACAO!$C$26,T583*CONFIGURACAO!$C$26)),'PI AREA  P75'!T583*CONFIGURACAO!$C$26))</f>
        <v>18.75</v>
      </c>
      <c r="AL583" s="38">
        <f>IFERROR(IF(M583&gt;0,(U583*CONFIGURACAO!$C$29)+(V583*CONFIGURACAO!$C$30),""),"")</f>
        <v>0</v>
      </c>
      <c r="AM583" s="38">
        <f>IF(W583=0,0,IF(CONFIGURACAO!$C$41="SIM",(IF(W583&gt;CONFIGURACAO!$C$41,CONFIGURACAO!$C$41*CONFIGURACAO!$C$31,W583*CONFIGURACAO!$C$31)),'PI AREA  P75'!W583*CONFIGURACAO!$C$31))</f>
        <v>0</v>
      </c>
      <c r="AN583" s="38">
        <f>IF(X583=0,0,IF(CONFIGURACAO!$C$39="SIM",(IF(X583&gt;CONFIGURACAO!$C$40,CONFIGURACAO!$C$40*CONFIGURACAO!$C$32,X583*CONFIGURACAO!$C$32)),'PI AREA  P75'!X583*CONFIGURACAO!$C$32))</f>
        <v>0</v>
      </c>
      <c r="AO583" s="38">
        <f>IFERROR(IF(M583&gt;0,(Y583*CONFIGURACAO!$C$33)+(Z583*CONFIGURACAO!$C$34)+(AA583*CONFIGURACAO!$C$35)+(AB583*CONFIGURACAO!$C$36),""),"")</f>
        <v>0</v>
      </c>
      <c r="AP583" s="38">
        <f>IF(AA583=0,0,IF(CONFIGURACAO!$C$46="SIM",(IF(AA583&gt;CONFIGURACAO!$C$47,CONFIGURACAO!$C$47*CONFIGURACAO!$C$35,AA583*CONFIGURACAO!$C$35)),'PI AREA  P75'!AA583*CONFIGURACAO!$C$35))</f>
        <v>0</v>
      </c>
      <c r="AQ583" s="38">
        <f>IF(AB583=0,0,IF(CONFIGURACAO!$C$44="SIM",(IF(AB583&gt;CONFIGURACAO!$C$45,CONFIGURACAO!$C$45*CONFIGURACAO!$C$36,AB583*CONFIGURACAO!$C$36)),'PI AREA  P75'!AB583*CONFIGURACAO!$C$36))</f>
        <v>0</v>
      </c>
      <c r="AR583" s="38">
        <f t="shared" si="226"/>
        <v>1121.25</v>
      </c>
      <c r="AS583" s="68">
        <f>IF(AR583="","",$AR583-(($AS$2/CONFIGURACAO!$C$6)*$M583))</f>
        <v>821.25</v>
      </c>
      <c r="AT583" s="73">
        <f t="shared" si="210"/>
        <v>3</v>
      </c>
      <c r="AU583" s="75">
        <f>IF(AR583="","",$AR583-(($AU$2/CONFIGURACAO!$C$6)*$M583))</f>
        <v>621.25</v>
      </c>
      <c r="AV583" s="76">
        <f t="shared" si="211"/>
        <v>4</v>
      </c>
      <c r="AW583" s="74">
        <f>IF(AR583="","",$AR583-(($AW$2/CONFIGURACAO!$C$6)*$M583))</f>
        <v>421.25</v>
      </c>
      <c r="AX583" s="72">
        <f t="shared" si="212"/>
        <v>5</v>
      </c>
      <c r="AZ583" s="39">
        <f t="shared" si="213"/>
        <v>0.10528613885093735</v>
      </c>
      <c r="BA583" s="146">
        <f t="shared" si="214"/>
        <v>23.5</v>
      </c>
      <c r="BB583" s="146">
        <f t="shared" si="215"/>
        <v>250</v>
      </c>
      <c r="BC583" s="32">
        <f t="shared" si="216"/>
        <v>333</v>
      </c>
      <c r="BD583" s="148"/>
      <c r="BE583" s="40">
        <f t="shared" si="217"/>
        <v>0</v>
      </c>
      <c r="BF583" s="40">
        <f t="shared" si="218"/>
        <v>0.19290123456790123</v>
      </c>
      <c r="BG583" s="40">
        <f t="shared" si="219"/>
        <v>0.17343268242548818</v>
      </c>
      <c r="BH583" s="40">
        <f t="shared" si="220"/>
        <v>0.29304769603880354</v>
      </c>
      <c r="BI583" s="40">
        <f t="shared" si="221"/>
        <v>0</v>
      </c>
      <c r="BJ583" s="40">
        <f t="shared" si="222"/>
        <v>6.9316081330868765E-2</v>
      </c>
      <c r="BK583" s="40">
        <f t="shared" si="223"/>
        <v>0.60192616372391661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 s="42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1:134" s="32" customFormat="1" ht="17" thickBot="1" x14ac:dyDescent="0.25">
      <c r="A584" s="124" t="str">
        <f>CONFIGURACAO!$C$4</f>
        <v>AREA 21</v>
      </c>
      <c r="B584" s="125">
        <v>582</v>
      </c>
      <c r="C584" s="249" t="s">
        <v>307</v>
      </c>
      <c r="D584" s="126">
        <f t="shared" si="205"/>
        <v>16</v>
      </c>
      <c r="E584" s="250" t="s">
        <v>919</v>
      </c>
      <c r="F584" s="250">
        <v>0</v>
      </c>
      <c r="G584" s="250">
        <v>1</v>
      </c>
      <c r="H584" s="250">
        <v>1</v>
      </c>
      <c r="I584" s="250">
        <v>1</v>
      </c>
      <c r="J584" s="87"/>
      <c r="K584" s="94"/>
      <c r="L584" s="94"/>
      <c r="M584" s="154">
        <f t="shared" si="224"/>
        <v>3</v>
      </c>
      <c r="N584">
        <v>7</v>
      </c>
      <c r="O584">
        <v>8</v>
      </c>
      <c r="P584">
        <v>0</v>
      </c>
      <c r="Q584">
        <v>0.75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s="139">
        <f t="shared" si="208"/>
        <v>15</v>
      </c>
      <c r="AD584" s="140">
        <f t="shared" si="209"/>
        <v>15</v>
      </c>
      <c r="AE584" s="141">
        <f t="shared" si="206"/>
        <v>0</v>
      </c>
      <c r="AF584" s="263">
        <f t="shared" si="207"/>
        <v>0</v>
      </c>
      <c r="AG584" s="265">
        <f t="shared" si="225"/>
        <v>15</v>
      </c>
      <c r="AI584" s="37">
        <f>IFERROR(IF(M584&gt;0,(N584*CONFIGURACAO!$C$20)+(O584*CONFIGURACAO!$C$21)+(P584*CONFIGURACAO!$C$22)+(Q584*CONFIGURACAO!$C$23)+(R584*CONFIGURACAO!$C$24),""),"")</f>
        <v>1370</v>
      </c>
      <c r="AJ584" s="38">
        <f>IF(S584=0,0,IF(CONFIGURACAO!$C$15="SIM",(IF(S584&gt;CONFIGURACAO!$C$16,CONFIGURACAO!$C$16*CONFIGURACAO!$C$25,S584*CONFIGURACAO!$C$25)),'PI AREA  P75'!S584*CONFIGURACAO!$C$25))</f>
        <v>0</v>
      </c>
      <c r="AK584" s="38">
        <f>IF(T584=0,0,IF(CONFIGURACAO!$C$17="SIM",(IF(T584&gt;CONFIGURACAO!$C$18,CONFIGURACAO!$C$18*CONFIGURACAO!$C$26,T584*CONFIGURACAO!$C$26)),'PI AREA  P75'!T584*CONFIGURACAO!$C$26))</f>
        <v>0</v>
      </c>
      <c r="AL584" s="38">
        <f>IFERROR(IF(M584&gt;0,(U584*CONFIGURACAO!$C$29)+(V584*CONFIGURACAO!$C$30),""),"")</f>
        <v>0</v>
      </c>
      <c r="AM584" s="38">
        <f>IF(W584=0,0,IF(CONFIGURACAO!$C$41="SIM",(IF(W584&gt;CONFIGURACAO!$C$41,CONFIGURACAO!$C$41*CONFIGURACAO!$C$31,W584*CONFIGURACAO!$C$31)),'PI AREA  P75'!W584*CONFIGURACAO!$C$31))</f>
        <v>0</v>
      </c>
      <c r="AN584" s="38">
        <f>IF(X584=0,0,IF(CONFIGURACAO!$C$39="SIM",(IF(X584&gt;CONFIGURACAO!$C$40,CONFIGURACAO!$C$40*CONFIGURACAO!$C$32,X584*CONFIGURACAO!$C$32)),'PI AREA  P75'!X584*CONFIGURACAO!$C$32))</f>
        <v>0</v>
      </c>
      <c r="AO584" s="38">
        <f>IFERROR(IF(M584&gt;0,(Y584*CONFIGURACAO!$C$33)+(Z584*CONFIGURACAO!$C$34)+(AA584*CONFIGURACAO!$C$35)+(AB584*CONFIGURACAO!$C$36),""),"")</f>
        <v>0</v>
      </c>
      <c r="AP584" s="38">
        <f>IF(AA584=0,0,IF(CONFIGURACAO!$C$46="SIM",(IF(AA584&gt;CONFIGURACAO!$C$47,CONFIGURACAO!$C$47*CONFIGURACAO!$C$35,AA584*CONFIGURACAO!$C$35)),'PI AREA  P75'!AA584*CONFIGURACAO!$C$35))</f>
        <v>0</v>
      </c>
      <c r="AQ584" s="38">
        <f>IF(AB584=0,0,IF(CONFIGURACAO!$C$44="SIM",(IF(AB584&gt;CONFIGURACAO!$C$45,CONFIGURACAO!$C$45*CONFIGURACAO!$C$36,AB584*CONFIGURACAO!$C$36)),'PI AREA  P75'!AB584*CONFIGURACAO!$C$36))</f>
        <v>0</v>
      </c>
      <c r="AR584" s="38">
        <f t="shared" si="226"/>
        <v>1370</v>
      </c>
      <c r="AS584" s="68">
        <f>IF(AR584="","",$AR584-(($AS$2/CONFIGURACAO!$C$6)*$M584))</f>
        <v>1145</v>
      </c>
      <c r="AT584" s="73">
        <f t="shared" si="210"/>
        <v>3</v>
      </c>
      <c r="AU584" s="75">
        <f>IF(AR584="","",$AR584-(($AU$2/CONFIGURACAO!$C$6)*$M584))</f>
        <v>995</v>
      </c>
      <c r="AV584" s="76">
        <f t="shared" si="211"/>
        <v>4</v>
      </c>
      <c r="AW584" s="74">
        <f>IF(AR584="","",$AR584-(($AW$2/CONFIGURACAO!$C$6)*$M584))</f>
        <v>845</v>
      </c>
      <c r="AX584" s="72">
        <f t="shared" si="212"/>
        <v>5</v>
      </c>
      <c r="AZ584" s="39">
        <f t="shared" si="213"/>
        <v>0.12864393331173618</v>
      </c>
      <c r="BA584" s="146">
        <f t="shared" si="214"/>
        <v>15.75</v>
      </c>
      <c r="BB584" s="146">
        <f t="shared" si="215"/>
        <v>457</v>
      </c>
      <c r="BC584" s="32">
        <f t="shared" si="216"/>
        <v>240</v>
      </c>
      <c r="BD584" s="148"/>
      <c r="BE584" s="40">
        <f t="shared" si="217"/>
        <v>0.26080476900149036</v>
      </c>
      <c r="BF584" s="40">
        <f t="shared" si="218"/>
        <v>0.30864197530864196</v>
      </c>
      <c r="BG584" s="40">
        <f t="shared" si="219"/>
        <v>0</v>
      </c>
      <c r="BH584" s="40">
        <f t="shared" si="220"/>
        <v>3.0315278900565887E-2</v>
      </c>
      <c r="BI584" s="40">
        <f t="shared" si="221"/>
        <v>0</v>
      </c>
      <c r="BJ584" s="40">
        <f t="shared" si="222"/>
        <v>0</v>
      </c>
      <c r="BK584" s="40">
        <f t="shared" si="223"/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 s="42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1:134" s="32" customFormat="1" ht="17" thickBot="1" x14ac:dyDescent="0.25">
      <c r="A585" s="124" t="str">
        <f>CONFIGURACAO!$C$4</f>
        <v>AREA 21</v>
      </c>
      <c r="B585" s="125">
        <v>583</v>
      </c>
      <c r="C585" s="249" t="s">
        <v>307</v>
      </c>
      <c r="D585" s="126">
        <f t="shared" si="205"/>
        <v>17</v>
      </c>
      <c r="E585" s="250" t="s">
        <v>920</v>
      </c>
      <c r="F585" s="250">
        <v>0</v>
      </c>
      <c r="G585" s="250">
        <v>0</v>
      </c>
      <c r="H585" s="250">
        <v>1</v>
      </c>
      <c r="I585" s="250">
        <v>1</v>
      </c>
      <c r="J585" s="87"/>
      <c r="K585" s="94"/>
      <c r="L585" s="94"/>
      <c r="M585" s="154">
        <f t="shared" si="224"/>
        <v>2</v>
      </c>
      <c r="N585">
        <v>8</v>
      </c>
      <c r="O585">
        <v>4.75</v>
      </c>
      <c r="P585">
        <v>1</v>
      </c>
      <c r="Q585">
        <v>1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 s="139">
        <f t="shared" si="208"/>
        <v>12.75</v>
      </c>
      <c r="AD585" s="140">
        <f t="shared" si="209"/>
        <v>13.75</v>
      </c>
      <c r="AE585" s="141">
        <f t="shared" si="206"/>
        <v>0</v>
      </c>
      <c r="AF585" s="263">
        <f t="shared" si="207"/>
        <v>0</v>
      </c>
      <c r="AG585" s="265">
        <f t="shared" si="225"/>
        <v>12.75</v>
      </c>
      <c r="AI585" s="37">
        <f>IFERROR(IF(M585&gt;0,(N585*CONFIGURACAO!$C$20)+(O585*CONFIGURACAO!$C$21)+(P585*CONFIGURACAO!$C$22)+(Q585*CONFIGURACAO!$C$23)+(R585*CONFIGURACAO!$C$24),""),"")</f>
        <v>1280</v>
      </c>
      <c r="AJ585" s="38">
        <f>IF(S585=0,0,IF(CONFIGURACAO!$C$15="SIM",(IF(S585&gt;CONFIGURACAO!$C$16,CONFIGURACAO!$C$16*CONFIGURACAO!$C$25,S585*CONFIGURACAO!$C$25)),'PI AREA  P75'!S585*CONFIGURACAO!$C$25))</f>
        <v>10</v>
      </c>
      <c r="AK585" s="38">
        <f>IF(T585=0,0,IF(CONFIGURACAO!$C$17="SIM",(IF(T585&gt;CONFIGURACAO!$C$18,CONFIGURACAO!$C$18*CONFIGURACAO!$C$26,T585*CONFIGURACAO!$C$26)),'PI AREA  P75'!T585*CONFIGURACAO!$C$26))</f>
        <v>0</v>
      </c>
      <c r="AL585" s="38">
        <f>IFERROR(IF(M585&gt;0,(U585*CONFIGURACAO!$C$29)+(V585*CONFIGURACAO!$C$30),""),"")</f>
        <v>0</v>
      </c>
      <c r="AM585" s="38">
        <f>IF(W585=0,0,IF(CONFIGURACAO!$C$41="SIM",(IF(W585&gt;CONFIGURACAO!$C$41,CONFIGURACAO!$C$41*CONFIGURACAO!$C$31,W585*CONFIGURACAO!$C$31)),'PI AREA  P75'!W585*CONFIGURACAO!$C$31))</f>
        <v>0</v>
      </c>
      <c r="AN585" s="38">
        <f>IF(X585=0,0,IF(CONFIGURACAO!$C$39="SIM",(IF(X585&gt;CONFIGURACAO!$C$40,CONFIGURACAO!$C$40*CONFIGURACAO!$C$32,X585*CONFIGURACAO!$C$32)),'PI AREA  P75'!X585*CONFIGURACAO!$C$32))</f>
        <v>0</v>
      </c>
      <c r="AO585" s="38">
        <f>IFERROR(IF(M585&gt;0,(Y585*CONFIGURACAO!$C$33)+(Z585*CONFIGURACAO!$C$34)+(AA585*CONFIGURACAO!$C$35)+(AB585*CONFIGURACAO!$C$36),""),"")</f>
        <v>0</v>
      </c>
      <c r="AP585" s="38">
        <f>IF(AA585=0,0,IF(CONFIGURACAO!$C$46="SIM",(IF(AA585&gt;CONFIGURACAO!$C$47,CONFIGURACAO!$C$47*CONFIGURACAO!$C$35,AA585*CONFIGURACAO!$C$35)),'PI AREA  P75'!AA585*CONFIGURACAO!$C$35))</f>
        <v>0</v>
      </c>
      <c r="AQ585" s="38">
        <f>IF(AB585=0,0,IF(CONFIGURACAO!$C$44="SIM",(IF(AB585&gt;CONFIGURACAO!$C$45,CONFIGURACAO!$C$45*CONFIGURACAO!$C$36,AB585*CONFIGURACAO!$C$36)),'PI AREA  P75'!AB585*CONFIGURACAO!$C$36))</f>
        <v>0</v>
      </c>
      <c r="AR585" s="38">
        <f t="shared" si="226"/>
        <v>1290</v>
      </c>
      <c r="AS585" s="68">
        <f>IF(AR585="","",$AR585-(($AS$2/CONFIGURACAO!$C$6)*$M585))</f>
        <v>1140</v>
      </c>
      <c r="AT585" s="73">
        <f t="shared" si="210"/>
        <v>3</v>
      </c>
      <c r="AU585" s="75">
        <f>IF(AR585="","",$AR585-(($AU$2/CONFIGURACAO!$C$6)*$M585))</f>
        <v>1040</v>
      </c>
      <c r="AV585" s="76">
        <f t="shared" si="211"/>
        <v>4</v>
      </c>
      <c r="AW585" s="74">
        <f>IF(AR585="","",$AR585-(($AW$2/CONFIGURACAO!$C$6)*$M585))</f>
        <v>940</v>
      </c>
      <c r="AX585" s="72">
        <f t="shared" si="212"/>
        <v>5</v>
      </c>
      <c r="AZ585" s="39">
        <f t="shared" si="213"/>
        <v>0.12113187881178078</v>
      </c>
      <c r="BA585" s="146">
        <f t="shared" si="214"/>
        <v>15.75</v>
      </c>
      <c r="BB585" s="146">
        <f t="shared" si="215"/>
        <v>457</v>
      </c>
      <c r="BC585" s="32">
        <f t="shared" si="216"/>
        <v>268</v>
      </c>
      <c r="BD585" s="148"/>
      <c r="BE585" s="40">
        <f t="shared" si="217"/>
        <v>0.29806259314456035</v>
      </c>
      <c r="BF585" s="40">
        <f t="shared" si="218"/>
        <v>0.18325617283950615</v>
      </c>
      <c r="BG585" s="40">
        <f t="shared" si="219"/>
        <v>2.5693730729701953E-2</v>
      </c>
      <c r="BH585" s="40">
        <f t="shared" si="220"/>
        <v>4.042037186742118E-2</v>
      </c>
      <c r="BI585" s="40">
        <f t="shared" si="221"/>
        <v>0</v>
      </c>
      <c r="BJ585" s="40">
        <f t="shared" si="222"/>
        <v>9.2421441774491686E-2</v>
      </c>
      <c r="BK585" s="40">
        <f t="shared" si="223"/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 s="42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1:134" s="32" customFormat="1" ht="17" thickBot="1" x14ac:dyDescent="0.25">
      <c r="A586" s="124" t="str">
        <f>CONFIGURACAO!$C$4</f>
        <v>AREA 21</v>
      </c>
      <c r="B586" s="125">
        <v>584</v>
      </c>
      <c r="C586" s="249" t="s">
        <v>307</v>
      </c>
      <c r="D586" s="126">
        <f t="shared" si="205"/>
        <v>18</v>
      </c>
      <c r="E586" s="250" t="s">
        <v>921</v>
      </c>
      <c r="F586" s="250">
        <v>0</v>
      </c>
      <c r="G586" s="250">
        <v>0</v>
      </c>
      <c r="H586" s="250">
        <v>0</v>
      </c>
      <c r="I586" s="250">
        <v>1</v>
      </c>
      <c r="J586" s="87"/>
      <c r="K586" s="94"/>
      <c r="L586" s="94"/>
      <c r="M586" s="154">
        <f t="shared" si="224"/>
        <v>1</v>
      </c>
      <c r="N586">
        <v>0</v>
      </c>
      <c r="O586">
        <v>1.75</v>
      </c>
      <c r="P586">
        <v>0.75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 s="139">
        <f t="shared" si="208"/>
        <v>1.75</v>
      </c>
      <c r="AD586" s="140">
        <f t="shared" si="209"/>
        <v>2.5</v>
      </c>
      <c r="AE586" s="141">
        <f t="shared" si="206"/>
        <v>0</v>
      </c>
      <c r="AF586" s="263">
        <f t="shared" si="207"/>
        <v>1</v>
      </c>
      <c r="AG586" s="265">
        <f t="shared" si="225"/>
        <v>2.75</v>
      </c>
      <c r="AI586" s="37">
        <f>IFERROR(IF(M586&gt;0,(N586*CONFIGURACAO!$C$20)+(O586*CONFIGURACAO!$C$21)+(P586*CONFIGURACAO!$C$22)+(Q586*CONFIGURACAO!$C$23)+(R586*CONFIGURACAO!$C$24),""),"")</f>
        <v>185</v>
      </c>
      <c r="AJ586" s="38">
        <f>IF(S586=0,0,IF(CONFIGURACAO!$C$15="SIM",(IF(S586&gt;CONFIGURACAO!$C$16,CONFIGURACAO!$C$16*CONFIGURACAO!$C$25,S586*CONFIGURACAO!$C$25)),'PI AREA  P75'!S586*CONFIGURACAO!$C$25))</f>
        <v>0</v>
      </c>
      <c r="AK586" s="38">
        <f>IF(T586=0,0,IF(CONFIGURACAO!$C$17="SIM",(IF(T586&gt;CONFIGURACAO!$C$18,CONFIGURACAO!$C$18*CONFIGURACAO!$C$26,T586*CONFIGURACAO!$C$26)),'PI AREA  P75'!T586*CONFIGURACAO!$C$26))</f>
        <v>0</v>
      </c>
      <c r="AL586" s="38">
        <f>IFERROR(IF(M586&gt;0,(U586*CONFIGURACAO!$C$29)+(V586*CONFIGURACAO!$C$30),""),"")</f>
        <v>0</v>
      </c>
      <c r="AM586" s="38">
        <f>IF(W586=0,0,IF(CONFIGURACAO!$C$41="SIM",(IF(W586&gt;CONFIGURACAO!$C$41,CONFIGURACAO!$C$41*CONFIGURACAO!$C$31,W586*CONFIGURACAO!$C$31)),'PI AREA  P75'!W586*CONFIGURACAO!$C$31))</f>
        <v>0</v>
      </c>
      <c r="AN586" s="38">
        <f>IF(X586=0,0,IF(CONFIGURACAO!$C$39="SIM",(IF(X586&gt;CONFIGURACAO!$C$40,CONFIGURACAO!$C$40*CONFIGURACAO!$C$32,X586*CONFIGURACAO!$C$32)),'PI AREA  P75'!X586*CONFIGURACAO!$C$32))</f>
        <v>0</v>
      </c>
      <c r="AO586" s="38">
        <f>IFERROR(IF(M586&gt;0,(Y586*CONFIGURACAO!$C$33)+(Z586*CONFIGURACAO!$C$34)+(AA586*CONFIGURACAO!$C$35)+(AB586*CONFIGURACAO!$C$36),""),"")</f>
        <v>100</v>
      </c>
      <c r="AP586" s="38">
        <f>IF(AA586=0,0,IF(CONFIGURACAO!$C$46="SIM",(IF(AA586&gt;CONFIGURACAO!$C$47,CONFIGURACAO!$C$47*CONFIGURACAO!$C$35,AA586*CONFIGURACAO!$C$35)),'PI AREA  P75'!AA586*CONFIGURACAO!$C$35))</f>
        <v>0</v>
      </c>
      <c r="AQ586" s="38">
        <f>IF(AB586=0,0,IF(CONFIGURACAO!$C$44="SIM",(IF(AB586&gt;CONFIGURACAO!$C$45,CONFIGURACAO!$C$45*CONFIGURACAO!$C$36,AB586*CONFIGURACAO!$C$36)),'PI AREA  P75'!AB586*CONFIGURACAO!$C$36))</f>
        <v>0</v>
      </c>
      <c r="AR586" s="38">
        <f t="shared" si="226"/>
        <v>285</v>
      </c>
      <c r="AS586" s="68">
        <f>IF(AR586="","",$AR586-(($AS$2/CONFIGURACAO!$C$6)*$M586))</f>
        <v>210</v>
      </c>
      <c r="AT586" s="73">
        <f t="shared" si="210"/>
        <v>3</v>
      </c>
      <c r="AU586" s="75">
        <f>IF(AR586="","",$AR586-(($AU$2/CONFIGURACAO!$C$6)*$M586))</f>
        <v>160</v>
      </c>
      <c r="AV586" s="76">
        <f t="shared" si="211"/>
        <v>4</v>
      </c>
      <c r="AW586" s="74">
        <f>IF(AR586="","",$AR586-(($AW$2/CONFIGURACAO!$C$6)*$M586))</f>
        <v>110</v>
      </c>
      <c r="AX586" s="72">
        <f t="shared" si="212"/>
        <v>5</v>
      </c>
      <c r="AZ586" s="39">
        <f t="shared" si="213"/>
        <v>2.6761694156091104E-2</v>
      </c>
      <c r="BA586" s="146">
        <f t="shared" si="214"/>
        <v>3.5</v>
      </c>
      <c r="BB586" s="146">
        <f t="shared" si="215"/>
        <v>932</v>
      </c>
      <c r="BC586" s="32">
        <f t="shared" si="216"/>
        <v>849</v>
      </c>
      <c r="BD586" s="148"/>
      <c r="BE586" s="40">
        <f t="shared" si="217"/>
        <v>0</v>
      </c>
      <c r="BF586" s="40">
        <f t="shared" si="218"/>
        <v>6.7515432098765427E-2</v>
      </c>
      <c r="BG586" s="40">
        <f t="shared" si="219"/>
        <v>1.9270298047276462E-2</v>
      </c>
      <c r="BH586" s="40">
        <f t="shared" si="220"/>
        <v>0</v>
      </c>
      <c r="BI586" s="40">
        <f t="shared" si="221"/>
        <v>0</v>
      </c>
      <c r="BJ586" s="40">
        <f t="shared" si="222"/>
        <v>0</v>
      </c>
      <c r="BK586" s="40">
        <f t="shared" si="223"/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0</v>
      </c>
      <c r="BT586" s="42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1:134" s="32" customFormat="1" ht="17" thickBot="1" x14ac:dyDescent="0.25">
      <c r="A587" s="124" t="str">
        <f>CONFIGURACAO!$C$4</f>
        <v>AREA 21</v>
      </c>
      <c r="B587" s="125">
        <v>585</v>
      </c>
      <c r="C587" s="249" t="s">
        <v>307</v>
      </c>
      <c r="D587" s="126">
        <f t="shared" si="205"/>
        <v>19</v>
      </c>
      <c r="E587" s="250" t="s">
        <v>922</v>
      </c>
      <c r="F587" s="250">
        <v>1</v>
      </c>
      <c r="G587" s="250">
        <v>1</v>
      </c>
      <c r="H587" s="250">
        <v>1</v>
      </c>
      <c r="I587" s="250">
        <v>1</v>
      </c>
      <c r="J587" s="87"/>
      <c r="K587" s="94"/>
      <c r="L587" s="94"/>
      <c r="M587" s="154">
        <f t="shared" si="224"/>
        <v>4</v>
      </c>
      <c r="N587">
        <v>5</v>
      </c>
      <c r="O587">
        <v>4.75</v>
      </c>
      <c r="P587">
        <v>0.75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 s="139">
        <f t="shared" si="208"/>
        <v>9.75</v>
      </c>
      <c r="AD587" s="140">
        <f t="shared" si="209"/>
        <v>10.5</v>
      </c>
      <c r="AE587" s="141">
        <f t="shared" si="206"/>
        <v>0</v>
      </c>
      <c r="AF587" s="263">
        <f t="shared" si="207"/>
        <v>0</v>
      </c>
      <c r="AG587" s="265">
        <f t="shared" si="225"/>
        <v>9.75</v>
      </c>
      <c r="AI587" s="37">
        <f>IFERROR(IF(M587&gt;0,(N587*CONFIGURACAO!$C$20)+(O587*CONFIGURACAO!$C$21)+(P587*CONFIGURACAO!$C$22)+(Q587*CONFIGURACAO!$C$23)+(R587*CONFIGURACAO!$C$24),""),"")</f>
        <v>965</v>
      </c>
      <c r="AJ587" s="38">
        <f>IF(S587=0,0,IF(CONFIGURACAO!$C$15="SIM",(IF(S587&gt;CONFIGURACAO!$C$16,CONFIGURACAO!$C$16*CONFIGURACAO!$C$25,S587*CONFIGURACAO!$C$25)),'PI AREA  P75'!S587*CONFIGURACAO!$C$25))</f>
        <v>0</v>
      </c>
      <c r="AK587" s="38">
        <f>IF(T587=0,0,IF(CONFIGURACAO!$C$17="SIM",(IF(T587&gt;CONFIGURACAO!$C$18,CONFIGURACAO!$C$18*CONFIGURACAO!$C$26,T587*CONFIGURACAO!$C$26)),'PI AREA  P75'!T587*CONFIGURACAO!$C$26))</f>
        <v>0</v>
      </c>
      <c r="AL587" s="38">
        <f>IFERROR(IF(M587&gt;0,(U587*CONFIGURACAO!$C$29)+(V587*CONFIGURACAO!$C$30),""),"")</f>
        <v>0</v>
      </c>
      <c r="AM587" s="38">
        <f>IF(W587=0,0,IF(CONFIGURACAO!$C$41="SIM",(IF(W587&gt;CONFIGURACAO!$C$41,CONFIGURACAO!$C$41*CONFIGURACAO!$C$31,W587*CONFIGURACAO!$C$31)),'PI AREA  P75'!W587*CONFIGURACAO!$C$31))</f>
        <v>0</v>
      </c>
      <c r="AN587" s="38">
        <f>IF(X587=0,0,IF(CONFIGURACAO!$C$39="SIM",(IF(X587&gt;CONFIGURACAO!$C$40,CONFIGURACAO!$C$40*CONFIGURACAO!$C$32,X587*CONFIGURACAO!$C$32)),'PI AREA  P75'!X587*CONFIGURACAO!$C$32))</f>
        <v>0</v>
      </c>
      <c r="AO587" s="38">
        <f>IFERROR(IF(M587&gt;0,(Y587*CONFIGURACAO!$C$33)+(Z587*CONFIGURACAO!$C$34)+(AA587*CONFIGURACAO!$C$35)+(AB587*CONFIGURACAO!$C$36),""),"")</f>
        <v>0</v>
      </c>
      <c r="AP587" s="38">
        <f>IF(AA587=0,0,IF(CONFIGURACAO!$C$46="SIM",(IF(AA587&gt;CONFIGURACAO!$C$47,CONFIGURACAO!$C$47*CONFIGURACAO!$C$35,AA587*CONFIGURACAO!$C$35)),'PI AREA  P75'!AA587*CONFIGURACAO!$C$35))</f>
        <v>0</v>
      </c>
      <c r="AQ587" s="38">
        <f>IF(AB587=0,0,IF(CONFIGURACAO!$C$44="SIM",(IF(AB587&gt;CONFIGURACAO!$C$45,CONFIGURACAO!$C$45*CONFIGURACAO!$C$36,AB587*CONFIGURACAO!$C$36)),'PI AREA  P75'!AB587*CONFIGURACAO!$C$36))</f>
        <v>0</v>
      </c>
      <c r="AR587" s="38">
        <f t="shared" si="226"/>
        <v>965</v>
      </c>
      <c r="AS587" s="68">
        <f>IF(AR587="","",$AR587-(($AS$2/CONFIGURACAO!$C$6)*$M587))</f>
        <v>665</v>
      </c>
      <c r="AT587" s="73">
        <f t="shared" si="210"/>
        <v>3</v>
      </c>
      <c r="AU587" s="75">
        <f>IF(AR587="","",$AR587-(($AU$2/CONFIGURACAO!$C$6)*$M587))</f>
        <v>465</v>
      </c>
      <c r="AV587" s="76">
        <f t="shared" si="211"/>
        <v>4</v>
      </c>
      <c r="AW587" s="74">
        <f>IF(AR587="","",$AR587-(($AW$2/CONFIGURACAO!$C$6)*$M587))</f>
        <v>265</v>
      </c>
      <c r="AX587" s="72">
        <f t="shared" si="212"/>
        <v>5</v>
      </c>
      <c r="AZ587" s="39">
        <f t="shared" si="213"/>
        <v>9.0614157405711979E-2</v>
      </c>
      <c r="BA587" s="146">
        <f t="shared" si="214"/>
        <v>11.5</v>
      </c>
      <c r="BB587" s="146">
        <f t="shared" si="215"/>
        <v>608</v>
      </c>
      <c r="BC587" s="32">
        <f t="shared" si="216"/>
        <v>409</v>
      </c>
      <c r="BD587" s="148"/>
      <c r="BE587" s="40">
        <f t="shared" si="217"/>
        <v>0.18628912071535023</v>
      </c>
      <c r="BF587" s="40">
        <f t="shared" si="218"/>
        <v>0.18325617283950615</v>
      </c>
      <c r="BG587" s="40">
        <f t="shared" si="219"/>
        <v>1.9270298047276462E-2</v>
      </c>
      <c r="BH587" s="40">
        <f t="shared" si="220"/>
        <v>4.042037186742118E-2</v>
      </c>
      <c r="BI587" s="40">
        <f t="shared" si="221"/>
        <v>0</v>
      </c>
      <c r="BJ587" s="40">
        <f t="shared" si="222"/>
        <v>0</v>
      </c>
      <c r="BK587" s="40">
        <f t="shared" si="223"/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 s="42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1:134" s="32" customFormat="1" ht="17" thickBot="1" x14ac:dyDescent="0.25">
      <c r="A588" s="124" t="str">
        <f>CONFIGURACAO!$C$4</f>
        <v>AREA 21</v>
      </c>
      <c r="B588" s="125">
        <v>586</v>
      </c>
      <c r="C588" s="249" t="s">
        <v>307</v>
      </c>
      <c r="D588" s="126">
        <f t="shared" si="205"/>
        <v>20</v>
      </c>
      <c r="E588" s="250" t="s">
        <v>923</v>
      </c>
      <c r="F588" s="250">
        <v>1</v>
      </c>
      <c r="G588" s="250">
        <v>1</v>
      </c>
      <c r="H588" s="250">
        <v>1</v>
      </c>
      <c r="I588" s="250">
        <v>1</v>
      </c>
      <c r="J588" s="87"/>
      <c r="K588" s="94"/>
      <c r="L588" s="94"/>
      <c r="M588" s="154">
        <f t="shared" si="224"/>
        <v>4</v>
      </c>
      <c r="N588">
        <v>5.75</v>
      </c>
      <c r="O588">
        <v>5.75</v>
      </c>
      <c r="P588">
        <v>3.5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 s="139">
        <f t="shared" si="208"/>
        <v>11.5</v>
      </c>
      <c r="AD588" s="140">
        <f t="shared" si="209"/>
        <v>15</v>
      </c>
      <c r="AE588" s="141">
        <f t="shared" si="206"/>
        <v>0</v>
      </c>
      <c r="AF588" s="263">
        <f t="shared" si="207"/>
        <v>0</v>
      </c>
      <c r="AG588" s="265">
        <f t="shared" si="225"/>
        <v>11.5</v>
      </c>
      <c r="AI588" s="37">
        <f>IFERROR(IF(M588&gt;0,(N588*CONFIGURACAO!$C$20)+(O588*CONFIGURACAO!$C$21)+(P588*CONFIGURACAO!$C$22)+(Q588*CONFIGURACAO!$C$23)+(R588*CONFIGURACAO!$C$24),""),"")</f>
        <v>1245</v>
      </c>
      <c r="AJ588" s="38">
        <f>IF(S588=0,0,IF(CONFIGURACAO!$C$15="SIM",(IF(S588&gt;CONFIGURACAO!$C$16,CONFIGURACAO!$C$16*CONFIGURACAO!$C$25,S588*CONFIGURACAO!$C$25)),'PI AREA  P75'!S588*CONFIGURACAO!$C$25))</f>
        <v>0</v>
      </c>
      <c r="AK588" s="38">
        <f>IF(T588=0,0,IF(CONFIGURACAO!$C$17="SIM",(IF(T588&gt;CONFIGURACAO!$C$18,CONFIGURACAO!$C$18*CONFIGURACAO!$C$26,T588*CONFIGURACAO!$C$26)),'PI AREA  P75'!T588*CONFIGURACAO!$C$26))</f>
        <v>0</v>
      </c>
      <c r="AL588" s="38">
        <f>IFERROR(IF(M588&gt;0,(U588*CONFIGURACAO!$C$29)+(V588*CONFIGURACAO!$C$30),""),"")</f>
        <v>0</v>
      </c>
      <c r="AM588" s="38">
        <f>IF(W588=0,0,IF(CONFIGURACAO!$C$41="SIM",(IF(W588&gt;CONFIGURACAO!$C$41,CONFIGURACAO!$C$41*CONFIGURACAO!$C$31,W588*CONFIGURACAO!$C$31)),'PI AREA  P75'!W588*CONFIGURACAO!$C$31))</f>
        <v>0</v>
      </c>
      <c r="AN588" s="38">
        <f>IF(X588=0,0,IF(CONFIGURACAO!$C$39="SIM",(IF(X588&gt;CONFIGURACAO!$C$40,CONFIGURACAO!$C$40*CONFIGURACAO!$C$32,X588*CONFIGURACAO!$C$32)),'PI AREA  P75'!X588*CONFIGURACAO!$C$32))</f>
        <v>0</v>
      </c>
      <c r="AO588" s="38">
        <f>IFERROR(IF(M588&gt;0,(Y588*CONFIGURACAO!$C$33)+(Z588*CONFIGURACAO!$C$34)+(AA588*CONFIGURACAO!$C$35)+(AB588*CONFIGURACAO!$C$36),""),"")</f>
        <v>0</v>
      </c>
      <c r="AP588" s="38">
        <f>IF(AA588=0,0,IF(CONFIGURACAO!$C$46="SIM",(IF(AA588&gt;CONFIGURACAO!$C$47,CONFIGURACAO!$C$47*CONFIGURACAO!$C$35,AA588*CONFIGURACAO!$C$35)),'PI AREA  P75'!AA588*CONFIGURACAO!$C$35))</f>
        <v>0</v>
      </c>
      <c r="AQ588" s="38">
        <f>IF(AB588=0,0,IF(CONFIGURACAO!$C$44="SIM",(IF(AB588&gt;CONFIGURACAO!$C$45,CONFIGURACAO!$C$45*CONFIGURACAO!$C$36,AB588*CONFIGURACAO!$C$36)),'PI AREA  P75'!AB588*CONFIGURACAO!$C$36))</f>
        <v>0</v>
      </c>
      <c r="AR588" s="38">
        <f t="shared" si="226"/>
        <v>1245</v>
      </c>
      <c r="AS588" s="68">
        <f>IF(AR588="","",$AR588-(($AS$2/CONFIGURACAO!$C$6)*$M588))</f>
        <v>945</v>
      </c>
      <c r="AT588" s="73">
        <f t="shared" si="210"/>
        <v>3</v>
      </c>
      <c r="AU588" s="75">
        <f>IF(AR588="","",$AR588-(($AU$2/CONFIGURACAO!$C$6)*$M588))</f>
        <v>745</v>
      </c>
      <c r="AV588" s="76">
        <f t="shared" si="211"/>
        <v>4</v>
      </c>
      <c r="AW588" s="74">
        <f>IF(AR588="","",$AR588-(($AW$2/CONFIGURACAO!$C$6)*$M588))</f>
        <v>545</v>
      </c>
      <c r="AX588" s="72">
        <f t="shared" si="212"/>
        <v>5</v>
      </c>
      <c r="AZ588" s="39">
        <f t="shared" si="213"/>
        <v>0.11690634815555585</v>
      </c>
      <c r="BA588" s="146">
        <f t="shared" si="214"/>
        <v>15</v>
      </c>
      <c r="BB588" s="146">
        <f t="shared" si="215"/>
        <v>483</v>
      </c>
      <c r="BC588" s="32">
        <f t="shared" si="216"/>
        <v>284</v>
      </c>
      <c r="BD588" s="148"/>
      <c r="BE588" s="40">
        <f t="shared" si="217"/>
        <v>0.21423248882265275</v>
      </c>
      <c r="BF588" s="40">
        <f t="shared" si="218"/>
        <v>0.22183641975308641</v>
      </c>
      <c r="BG588" s="40">
        <f t="shared" si="219"/>
        <v>8.9928057553956844E-2</v>
      </c>
      <c r="BH588" s="40">
        <f t="shared" si="220"/>
        <v>0</v>
      </c>
      <c r="BI588" s="40">
        <f t="shared" si="221"/>
        <v>0</v>
      </c>
      <c r="BJ588" s="40">
        <f t="shared" si="222"/>
        <v>0</v>
      </c>
      <c r="BK588" s="40">
        <f t="shared" si="223"/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 s="42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1:134" s="32" customFormat="1" ht="17" thickBot="1" x14ac:dyDescent="0.25">
      <c r="A589" s="124" t="str">
        <f>CONFIGURACAO!$C$4</f>
        <v>AREA 21</v>
      </c>
      <c r="B589" s="125">
        <v>587</v>
      </c>
      <c r="C589" s="249" t="s">
        <v>307</v>
      </c>
      <c r="D589" s="126">
        <f t="shared" si="205"/>
        <v>21</v>
      </c>
      <c r="E589" s="250" t="s">
        <v>924</v>
      </c>
      <c r="F589" s="250">
        <v>1</v>
      </c>
      <c r="G589" s="250">
        <v>1</v>
      </c>
      <c r="H589" s="250">
        <v>1</v>
      </c>
      <c r="I589" s="250">
        <v>1</v>
      </c>
      <c r="J589" s="87"/>
      <c r="K589" s="94"/>
      <c r="L589" s="94"/>
      <c r="M589" s="154">
        <f t="shared" si="224"/>
        <v>4</v>
      </c>
      <c r="N589">
        <v>8.25</v>
      </c>
      <c r="O589">
        <v>15</v>
      </c>
      <c r="P589">
        <v>2.75</v>
      </c>
      <c r="Q589">
        <v>3.5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s="139">
        <f t="shared" si="208"/>
        <v>23.25</v>
      </c>
      <c r="AD589" s="140">
        <f t="shared" si="209"/>
        <v>26</v>
      </c>
      <c r="AE589" s="141">
        <f t="shared" si="206"/>
        <v>0</v>
      </c>
      <c r="AF589" s="263">
        <f t="shared" si="207"/>
        <v>0</v>
      </c>
      <c r="AG589" s="265">
        <f t="shared" si="225"/>
        <v>23.25</v>
      </c>
      <c r="AI589" s="37">
        <f>IFERROR(IF(M589&gt;0,(N589*CONFIGURACAO!$C$20)+(O589*CONFIGURACAO!$C$21)+(P589*CONFIGURACAO!$C$22)+(Q589*CONFIGURACAO!$C$23)+(R589*CONFIGURACAO!$C$24),""),"")</f>
        <v>2330</v>
      </c>
      <c r="AJ589" s="38">
        <f>IF(S589=0,0,IF(CONFIGURACAO!$C$15="SIM",(IF(S589&gt;CONFIGURACAO!$C$16,CONFIGURACAO!$C$16*CONFIGURACAO!$C$25,S589*CONFIGURACAO!$C$25)),'PI AREA  P75'!S589*CONFIGURACAO!$C$25))</f>
        <v>0</v>
      </c>
      <c r="AK589" s="38">
        <f>IF(T589=0,0,IF(CONFIGURACAO!$C$17="SIM",(IF(T589&gt;CONFIGURACAO!$C$18,CONFIGURACAO!$C$18*CONFIGURACAO!$C$26,T589*CONFIGURACAO!$C$26)),'PI AREA  P75'!T589*CONFIGURACAO!$C$26))</f>
        <v>0</v>
      </c>
      <c r="AL589" s="38">
        <f>IFERROR(IF(M589&gt;0,(U589*CONFIGURACAO!$C$29)+(V589*CONFIGURACAO!$C$30),""),"")</f>
        <v>0</v>
      </c>
      <c r="AM589" s="38">
        <f>IF(W589=0,0,IF(CONFIGURACAO!$C$41="SIM",(IF(W589&gt;CONFIGURACAO!$C$41,CONFIGURACAO!$C$41*CONFIGURACAO!$C$31,W589*CONFIGURACAO!$C$31)),'PI AREA  P75'!W589*CONFIGURACAO!$C$31))</f>
        <v>0</v>
      </c>
      <c r="AN589" s="38">
        <f>IF(X589=0,0,IF(CONFIGURACAO!$C$39="SIM",(IF(X589&gt;CONFIGURACAO!$C$40,CONFIGURACAO!$C$40*CONFIGURACAO!$C$32,X589*CONFIGURACAO!$C$32)),'PI AREA  P75'!X589*CONFIGURACAO!$C$32))</f>
        <v>0</v>
      </c>
      <c r="AO589" s="38">
        <f>IFERROR(IF(M589&gt;0,(Y589*CONFIGURACAO!$C$33)+(Z589*CONFIGURACAO!$C$34)+(AA589*CONFIGURACAO!$C$35)+(AB589*CONFIGURACAO!$C$36),""),"")</f>
        <v>0</v>
      </c>
      <c r="AP589" s="38">
        <f>IF(AA589=0,0,IF(CONFIGURACAO!$C$46="SIM",(IF(AA589&gt;CONFIGURACAO!$C$47,CONFIGURACAO!$C$47*CONFIGURACAO!$C$35,AA589*CONFIGURACAO!$C$35)),'PI AREA  P75'!AA589*CONFIGURACAO!$C$35))</f>
        <v>0</v>
      </c>
      <c r="AQ589" s="38">
        <f>IF(AB589=0,0,IF(CONFIGURACAO!$C$44="SIM",(IF(AB589&gt;CONFIGURACAO!$C$45,CONFIGURACAO!$C$45*CONFIGURACAO!$C$36,AB589*CONFIGURACAO!$C$36)),'PI AREA  P75'!AB589*CONFIGURACAO!$C$36))</f>
        <v>0</v>
      </c>
      <c r="AR589" s="38">
        <f t="shared" si="226"/>
        <v>2330</v>
      </c>
      <c r="AS589" s="68">
        <f>IF(AR589="","",$AR589-(($AS$2/CONFIGURACAO!$C$6)*$M589))</f>
        <v>2030</v>
      </c>
      <c r="AT589" s="73">
        <f t="shared" si="210"/>
        <v>3</v>
      </c>
      <c r="AU589" s="75">
        <f>IF(AR589="","",$AR589-(($AU$2/CONFIGURACAO!$C$6)*$M589))</f>
        <v>1830</v>
      </c>
      <c r="AV589" s="76">
        <f t="shared" si="211"/>
        <v>4</v>
      </c>
      <c r="AW589" s="74">
        <f>IF(AR589="","",$AR589-(($AW$2/CONFIGURACAO!$C$6)*$M589))</f>
        <v>1630</v>
      </c>
      <c r="AX589" s="72">
        <f t="shared" si="212"/>
        <v>5</v>
      </c>
      <c r="AZ589" s="39">
        <f t="shared" si="213"/>
        <v>0.21878858731120093</v>
      </c>
      <c r="BA589" s="146">
        <f t="shared" si="214"/>
        <v>29.5</v>
      </c>
      <c r="BB589" s="146">
        <f t="shared" si="215"/>
        <v>160</v>
      </c>
      <c r="BC589" s="32">
        <f t="shared" si="216"/>
        <v>81</v>
      </c>
      <c r="BD589" s="148"/>
      <c r="BE589" s="40">
        <f t="shared" si="217"/>
        <v>0.30737704918032788</v>
      </c>
      <c r="BF589" s="40">
        <f t="shared" si="218"/>
        <v>0.57870370370370372</v>
      </c>
      <c r="BG589" s="40">
        <f t="shared" si="219"/>
        <v>7.0657759506680365E-2</v>
      </c>
      <c r="BH589" s="40">
        <f t="shared" si="220"/>
        <v>0.14147130153597412</v>
      </c>
      <c r="BI589" s="40">
        <f t="shared" si="221"/>
        <v>0</v>
      </c>
      <c r="BJ589" s="40">
        <f t="shared" si="222"/>
        <v>0</v>
      </c>
      <c r="BK589" s="40">
        <f t="shared" si="223"/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 s="42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1:134" s="32" customFormat="1" ht="17" thickBot="1" x14ac:dyDescent="0.25">
      <c r="A590" s="124" t="str">
        <f>CONFIGURACAO!$C$4</f>
        <v>AREA 21</v>
      </c>
      <c r="B590" s="125">
        <v>588</v>
      </c>
      <c r="C590" s="249" t="s">
        <v>307</v>
      </c>
      <c r="D590" s="126">
        <f t="shared" si="205"/>
        <v>22</v>
      </c>
      <c r="E590" s="250" t="s">
        <v>925</v>
      </c>
      <c r="F590" s="250">
        <v>1</v>
      </c>
      <c r="G590" s="250">
        <v>1</v>
      </c>
      <c r="H590" s="250">
        <v>1</v>
      </c>
      <c r="I590" s="250">
        <v>1</v>
      </c>
      <c r="J590" s="87"/>
      <c r="K590" s="94"/>
      <c r="L590" s="94"/>
      <c r="M590" s="154">
        <f t="shared" si="224"/>
        <v>4</v>
      </c>
      <c r="N590">
        <v>1</v>
      </c>
      <c r="O590">
        <v>4</v>
      </c>
      <c r="P590">
        <v>3.75</v>
      </c>
      <c r="Q590">
        <v>3</v>
      </c>
      <c r="R590">
        <v>0.75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 s="139">
        <f t="shared" si="208"/>
        <v>5</v>
      </c>
      <c r="AD590" s="140">
        <f t="shared" si="209"/>
        <v>8.75</v>
      </c>
      <c r="AE590" s="141">
        <f t="shared" si="206"/>
        <v>0</v>
      </c>
      <c r="AF590" s="263">
        <f t="shared" si="207"/>
        <v>0</v>
      </c>
      <c r="AG590" s="265">
        <f t="shared" si="225"/>
        <v>5</v>
      </c>
      <c r="AI590" s="37">
        <f>IFERROR(IF(M590&gt;0,(N590*CONFIGURACAO!$C$20)+(O590*CONFIGURACAO!$C$21)+(P590*CONFIGURACAO!$C$22)+(Q590*CONFIGURACAO!$C$23)+(R590*CONFIGURACAO!$C$24),""),"")</f>
        <v>780</v>
      </c>
      <c r="AJ590" s="38">
        <f>IF(S590=0,0,IF(CONFIGURACAO!$C$15="SIM",(IF(S590&gt;CONFIGURACAO!$C$16,CONFIGURACAO!$C$16*CONFIGURACAO!$C$25,S590*CONFIGURACAO!$C$25)),'PI AREA  P75'!S590*CONFIGURACAO!$C$25))</f>
        <v>0</v>
      </c>
      <c r="AK590" s="38">
        <f>IF(T590=0,0,IF(CONFIGURACAO!$C$17="SIM",(IF(T590&gt;CONFIGURACAO!$C$18,CONFIGURACAO!$C$18*CONFIGURACAO!$C$26,T590*CONFIGURACAO!$C$26)),'PI AREA  P75'!T590*CONFIGURACAO!$C$26))</f>
        <v>0</v>
      </c>
      <c r="AL590" s="38">
        <f>IFERROR(IF(M590&gt;0,(U590*CONFIGURACAO!$C$29)+(V590*CONFIGURACAO!$C$30),""),"")</f>
        <v>0</v>
      </c>
      <c r="AM590" s="38">
        <f>IF(W590=0,0,IF(CONFIGURACAO!$C$41="SIM",(IF(W590&gt;CONFIGURACAO!$C$41,CONFIGURACAO!$C$41*CONFIGURACAO!$C$31,W590*CONFIGURACAO!$C$31)),'PI AREA  P75'!W590*CONFIGURACAO!$C$31))</f>
        <v>0</v>
      </c>
      <c r="AN590" s="38">
        <f>IF(X590=0,0,IF(CONFIGURACAO!$C$39="SIM",(IF(X590&gt;CONFIGURACAO!$C$40,CONFIGURACAO!$C$40*CONFIGURACAO!$C$32,X590*CONFIGURACAO!$C$32)),'PI AREA  P75'!X590*CONFIGURACAO!$C$32))</f>
        <v>0</v>
      </c>
      <c r="AO590" s="38">
        <f>IFERROR(IF(M590&gt;0,(Y590*CONFIGURACAO!$C$33)+(Z590*CONFIGURACAO!$C$34)+(AA590*CONFIGURACAO!$C$35)+(AB590*CONFIGURACAO!$C$36),""),"")</f>
        <v>0</v>
      </c>
      <c r="AP590" s="38">
        <f>IF(AA590=0,0,IF(CONFIGURACAO!$C$46="SIM",(IF(AA590&gt;CONFIGURACAO!$C$47,CONFIGURACAO!$C$47*CONFIGURACAO!$C$35,AA590*CONFIGURACAO!$C$35)),'PI AREA  P75'!AA590*CONFIGURACAO!$C$35))</f>
        <v>0</v>
      </c>
      <c r="AQ590" s="38">
        <f>IF(AB590=0,0,IF(CONFIGURACAO!$C$44="SIM",(IF(AB590&gt;CONFIGURACAO!$C$45,CONFIGURACAO!$C$45*CONFIGURACAO!$C$36,AB590*CONFIGURACAO!$C$36)),'PI AREA  P75'!AB590*CONFIGURACAO!$C$36))</f>
        <v>0</v>
      </c>
      <c r="AR590" s="38">
        <f t="shared" si="226"/>
        <v>780</v>
      </c>
      <c r="AS590" s="68">
        <f>IF(AR590="","",$AR590-(($AS$2/CONFIGURACAO!$C$6)*$M590))</f>
        <v>480</v>
      </c>
      <c r="AT590" s="73">
        <f t="shared" si="210"/>
        <v>3</v>
      </c>
      <c r="AU590" s="75">
        <f>IF(AR590="","",$AR590-(($AU$2/CONFIGURACAO!$C$6)*$M590))</f>
        <v>280</v>
      </c>
      <c r="AV590" s="76">
        <f t="shared" si="211"/>
        <v>4</v>
      </c>
      <c r="AW590" s="74">
        <f>IF(AR590="","",$AR590-(($AW$2/CONFIGURACAO!$C$6)*$M590))</f>
        <v>80</v>
      </c>
      <c r="AX590" s="72">
        <f t="shared" si="212"/>
        <v>5</v>
      </c>
      <c r="AZ590" s="39">
        <f t="shared" si="213"/>
        <v>7.3242531374565115E-2</v>
      </c>
      <c r="BA590" s="146">
        <f t="shared" si="214"/>
        <v>12.5</v>
      </c>
      <c r="BB590" s="146">
        <f t="shared" si="215"/>
        <v>570</v>
      </c>
      <c r="BC590" s="32">
        <f t="shared" si="216"/>
        <v>512</v>
      </c>
      <c r="BD590" s="148"/>
      <c r="BE590" s="40">
        <f t="shared" si="217"/>
        <v>3.7257824143070044E-2</v>
      </c>
      <c r="BF590" s="40">
        <f t="shared" si="218"/>
        <v>0.15432098765432098</v>
      </c>
      <c r="BG590" s="40">
        <f t="shared" si="219"/>
        <v>9.6351490236382328E-2</v>
      </c>
      <c r="BH590" s="40">
        <f t="shared" si="220"/>
        <v>0.12126111560226355</v>
      </c>
      <c r="BI590" s="40">
        <f t="shared" si="221"/>
        <v>7.9957356076759065E-2</v>
      </c>
      <c r="BJ590" s="40">
        <f t="shared" si="222"/>
        <v>0</v>
      </c>
      <c r="BK590" s="40">
        <f t="shared" si="223"/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 s="42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1:134" s="32" customFormat="1" ht="17" thickBot="1" x14ac:dyDescent="0.25">
      <c r="A591" s="124" t="str">
        <f>CONFIGURACAO!$C$4</f>
        <v>AREA 21</v>
      </c>
      <c r="B591" s="125">
        <v>589</v>
      </c>
      <c r="C591" s="249" t="s">
        <v>307</v>
      </c>
      <c r="D591" s="126">
        <f t="shared" si="205"/>
        <v>23</v>
      </c>
      <c r="E591" s="250" t="s">
        <v>926</v>
      </c>
      <c r="F591" s="250">
        <v>1</v>
      </c>
      <c r="G591" s="250">
        <v>1</v>
      </c>
      <c r="H591" s="250">
        <v>1</v>
      </c>
      <c r="I591" s="250">
        <v>1</v>
      </c>
      <c r="J591" s="87"/>
      <c r="K591" s="94"/>
      <c r="L591" s="94"/>
      <c r="M591" s="154">
        <f t="shared" si="224"/>
        <v>4</v>
      </c>
      <c r="N591">
        <v>5</v>
      </c>
      <c r="O591">
        <v>4.75</v>
      </c>
      <c r="P591">
        <v>2</v>
      </c>
      <c r="Q591">
        <v>0.75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s="139">
        <f t="shared" si="208"/>
        <v>9.75</v>
      </c>
      <c r="AD591" s="140">
        <f t="shared" si="209"/>
        <v>11.75</v>
      </c>
      <c r="AE591" s="141">
        <f t="shared" si="206"/>
        <v>0</v>
      </c>
      <c r="AF591" s="263">
        <f t="shared" si="207"/>
        <v>0</v>
      </c>
      <c r="AG591" s="265">
        <f t="shared" si="225"/>
        <v>9.75</v>
      </c>
      <c r="AI591" s="37">
        <f>IFERROR(IF(M591&gt;0,(N591*CONFIGURACAO!$C$20)+(O591*CONFIGURACAO!$C$21)+(P591*CONFIGURACAO!$C$22)+(Q591*CONFIGURACAO!$C$23)+(R591*CONFIGURACAO!$C$24),""),"")</f>
        <v>1030</v>
      </c>
      <c r="AJ591" s="38">
        <f>IF(S591=0,0,IF(CONFIGURACAO!$C$15="SIM",(IF(S591&gt;CONFIGURACAO!$C$16,CONFIGURACAO!$C$16*CONFIGURACAO!$C$25,S591*CONFIGURACAO!$C$25)),'PI AREA  P75'!S591*CONFIGURACAO!$C$25))</f>
        <v>0</v>
      </c>
      <c r="AK591" s="38">
        <f>IF(T591=0,0,IF(CONFIGURACAO!$C$17="SIM",(IF(T591&gt;CONFIGURACAO!$C$18,CONFIGURACAO!$C$18*CONFIGURACAO!$C$26,T591*CONFIGURACAO!$C$26)),'PI AREA  P75'!T591*CONFIGURACAO!$C$26))</f>
        <v>0</v>
      </c>
      <c r="AL591" s="38">
        <f>IFERROR(IF(M591&gt;0,(U591*CONFIGURACAO!$C$29)+(V591*CONFIGURACAO!$C$30),""),"")</f>
        <v>0</v>
      </c>
      <c r="AM591" s="38">
        <f>IF(W591=0,0,IF(CONFIGURACAO!$C$41="SIM",(IF(W591&gt;CONFIGURACAO!$C$41,CONFIGURACAO!$C$41*CONFIGURACAO!$C$31,W591*CONFIGURACAO!$C$31)),'PI AREA  P75'!W591*CONFIGURACAO!$C$31))</f>
        <v>0</v>
      </c>
      <c r="AN591" s="38">
        <f>IF(X591=0,0,IF(CONFIGURACAO!$C$39="SIM",(IF(X591&gt;CONFIGURACAO!$C$40,CONFIGURACAO!$C$40*CONFIGURACAO!$C$32,X591*CONFIGURACAO!$C$32)),'PI AREA  P75'!X591*CONFIGURACAO!$C$32))</f>
        <v>0</v>
      </c>
      <c r="AO591" s="38">
        <f>IFERROR(IF(M591&gt;0,(Y591*CONFIGURACAO!$C$33)+(Z591*CONFIGURACAO!$C$34)+(AA591*CONFIGURACAO!$C$35)+(AB591*CONFIGURACAO!$C$36),""),"")</f>
        <v>0</v>
      </c>
      <c r="AP591" s="38">
        <f>IF(AA591=0,0,IF(CONFIGURACAO!$C$46="SIM",(IF(AA591&gt;CONFIGURACAO!$C$47,CONFIGURACAO!$C$47*CONFIGURACAO!$C$35,AA591*CONFIGURACAO!$C$35)),'PI AREA  P75'!AA591*CONFIGURACAO!$C$35))</f>
        <v>0</v>
      </c>
      <c r="AQ591" s="38">
        <f>IF(AB591=0,0,IF(CONFIGURACAO!$C$44="SIM",(IF(AB591&gt;CONFIGURACAO!$C$45,CONFIGURACAO!$C$45*CONFIGURACAO!$C$36,AB591*CONFIGURACAO!$C$36)),'PI AREA  P75'!AB591*CONFIGURACAO!$C$36))</f>
        <v>0</v>
      </c>
      <c r="AR591" s="38">
        <f t="shared" si="226"/>
        <v>1030</v>
      </c>
      <c r="AS591" s="68">
        <f>IF(AR591="","",$AR591-(($AS$2/CONFIGURACAO!$C$6)*$M591))</f>
        <v>730</v>
      </c>
      <c r="AT591" s="73">
        <f t="shared" si="210"/>
        <v>3</v>
      </c>
      <c r="AU591" s="75">
        <f>IF(AR591="","",$AR591-(($AU$2/CONFIGURACAO!$C$6)*$M591))</f>
        <v>530</v>
      </c>
      <c r="AV591" s="76">
        <f t="shared" si="211"/>
        <v>4</v>
      </c>
      <c r="AW591" s="74">
        <f>IF(AR591="","",$AR591-(($AW$2/CONFIGURACAO!$C$6)*$M591))</f>
        <v>330</v>
      </c>
      <c r="AX591" s="72">
        <f t="shared" si="212"/>
        <v>5</v>
      </c>
      <c r="AZ591" s="39">
        <f t="shared" si="213"/>
        <v>9.6717701686925728E-2</v>
      </c>
      <c r="BA591" s="146">
        <f t="shared" si="214"/>
        <v>12.5</v>
      </c>
      <c r="BB591" s="146">
        <f t="shared" si="215"/>
        <v>570</v>
      </c>
      <c r="BC591" s="32">
        <f t="shared" si="216"/>
        <v>381</v>
      </c>
      <c r="BD591" s="148"/>
      <c r="BE591" s="40">
        <f t="shared" si="217"/>
        <v>0.18628912071535023</v>
      </c>
      <c r="BF591" s="40">
        <f t="shared" si="218"/>
        <v>0.18325617283950615</v>
      </c>
      <c r="BG591" s="40">
        <f t="shared" si="219"/>
        <v>5.1387461459403906E-2</v>
      </c>
      <c r="BH591" s="40">
        <f t="shared" si="220"/>
        <v>3.0315278900565887E-2</v>
      </c>
      <c r="BI591" s="40">
        <f t="shared" si="221"/>
        <v>0</v>
      </c>
      <c r="BJ591" s="40">
        <f t="shared" si="222"/>
        <v>0</v>
      </c>
      <c r="BK591" s="40">
        <f t="shared" si="223"/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 s="42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1:134" s="32" customFormat="1" ht="17" thickBot="1" x14ac:dyDescent="0.25">
      <c r="A592" s="124" t="str">
        <f>CONFIGURACAO!$C$4</f>
        <v>AREA 21</v>
      </c>
      <c r="B592" s="125">
        <v>590</v>
      </c>
      <c r="C592" s="249" t="s">
        <v>307</v>
      </c>
      <c r="D592" s="126">
        <f t="shared" si="205"/>
        <v>24</v>
      </c>
      <c r="E592" s="250" t="s">
        <v>927</v>
      </c>
      <c r="F592" s="250">
        <v>0</v>
      </c>
      <c r="G592" s="250">
        <v>0</v>
      </c>
      <c r="H592" s="250">
        <v>1</v>
      </c>
      <c r="I592" s="250">
        <v>1</v>
      </c>
      <c r="J592" s="87"/>
      <c r="K592" s="94"/>
      <c r="L592" s="94"/>
      <c r="M592" s="154">
        <f t="shared" si="224"/>
        <v>2</v>
      </c>
      <c r="N592">
        <v>1.5</v>
      </c>
      <c r="O592">
        <v>0.75</v>
      </c>
      <c r="P592">
        <v>0.75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 s="139">
        <f t="shared" si="208"/>
        <v>2.25</v>
      </c>
      <c r="AD592" s="140">
        <f t="shared" si="209"/>
        <v>3</v>
      </c>
      <c r="AE592" s="141">
        <f t="shared" si="206"/>
        <v>0</v>
      </c>
      <c r="AF592" s="263">
        <f t="shared" si="207"/>
        <v>0</v>
      </c>
      <c r="AG592" s="265">
        <f t="shared" si="225"/>
        <v>2.25</v>
      </c>
      <c r="AI592" s="37">
        <f>IFERROR(IF(M592&gt;0,(N592*CONFIGURACAO!$C$20)+(O592*CONFIGURACAO!$C$21)+(P592*CONFIGURACAO!$C$22)+(Q592*CONFIGURACAO!$C$23)+(R592*CONFIGURACAO!$C$24),""),"")</f>
        <v>255</v>
      </c>
      <c r="AJ592" s="38">
        <f>IF(S592=0,0,IF(CONFIGURACAO!$C$15="SIM",(IF(S592&gt;CONFIGURACAO!$C$16,CONFIGURACAO!$C$16*CONFIGURACAO!$C$25,S592*CONFIGURACAO!$C$25)),'PI AREA  P75'!S592*CONFIGURACAO!$C$25))</f>
        <v>0</v>
      </c>
      <c r="AK592" s="38">
        <f>IF(T592=0,0,IF(CONFIGURACAO!$C$17="SIM",(IF(T592&gt;CONFIGURACAO!$C$18,CONFIGURACAO!$C$18*CONFIGURACAO!$C$26,T592*CONFIGURACAO!$C$26)),'PI AREA  P75'!T592*CONFIGURACAO!$C$26))</f>
        <v>0</v>
      </c>
      <c r="AL592" s="38">
        <f>IFERROR(IF(M592&gt;0,(U592*CONFIGURACAO!$C$29)+(V592*CONFIGURACAO!$C$30),""),"")</f>
        <v>0</v>
      </c>
      <c r="AM592" s="38">
        <f>IF(W592=0,0,IF(CONFIGURACAO!$C$41="SIM",(IF(W592&gt;CONFIGURACAO!$C$41,CONFIGURACAO!$C$41*CONFIGURACAO!$C$31,W592*CONFIGURACAO!$C$31)),'PI AREA  P75'!W592*CONFIGURACAO!$C$31))</f>
        <v>0</v>
      </c>
      <c r="AN592" s="38">
        <f>IF(X592=0,0,IF(CONFIGURACAO!$C$39="SIM",(IF(X592&gt;CONFIGURACAO!$C$40,CONFIGURACAO!$C$40*CONFIGURACAO!$C$32,X592*CONFIGURACAO!$C$32)),'PI AREA  P75'!X592*CONFIGURACAO!$C$32))</f>
        <v>0</v>
      </c>
      <c r="AO592" s="38">
        <f>IFERROR(IF(M592&gt;0,(Y592*CONFIGURACAO!$C$33)+(Z592*CONFIGURACAO!$C$34)+(AA592*CONFIGURACAO!$C$35)+(AB592*CONFIGURACAO!$C$36),""),"")</f>
        <v>10</v>
      </c>
      <c r="AP592" s="38">
        <f>IF(AA592=0,0,IF(CONFIGURACAO!$C$46="SIM",(IF(AA592&gt;CONFIGURACAO!$C$47,CONFIGURACAO!$C$47*CONFIGURACAO!$C$35,AA592*CONFIGURACAO!$C$35)),'PI AREA  P75'!AA592*CONFIGURACAO!$C$35))</f>
        <v>0</v>
      </c>
      <c r="AQ592" s="38">
        <f>IF(AB592=0,0,IF(CONFIGURACAO!$C$44="SIM",(IF(AB592&gt;CONFIGURACAO!$C$45,CONFIGURACAO!$C$45*CONFIGURACAO!$C$36,AB592*CONFIGURACAO!$C$36)),'PI AREA  P75'!AB592*CONFIGURACAO!$C$36))</f>
        <v>10</v>
      </c>
      <c r="AR592" s="38">
        <f t="shared" si="226"/>
        <v>275</v>
      </c>
      <c r="AS592" s="68">
        <f>IF(AR592="","",$AR592-(($AS$2/CONFIGURACAO!$C$6)*$M592))</f>
        <v>125</v>
      </c>
      <c r="AT592" s="73">
        <f t="shared" si="210"/>
        <v>3</v>
      </c>
      <c r="AU592" s="75">
        <f>IF(AR592="","",$AR592-(($AU$2/CONFIGURACAO!$C$6)*$M592))</f>
        <v>25</v>
      </c>
      <c r="AV592" s="76">
        <f t="shared" si="211"/>
        <v>4</v>
      </c>
      <c r="AW592" s="74">
        <f>IF(AR592="","",$AR592-(($AW$2/CONFIGURACAO!$C$6)*$M592))</f>
        <v>-75</v>
      </c>
      <c r="AX592" s="72" t="str">
        <f t="shared" si="212"/>
        <v>NAO</v>
      </c>
      <c r="AZ592" s="39">
        <f t="shared" si="213"/>
        <v>2.5822687343596679E-2</v>
      </c>
      <c r="BA592" s="146">
        <f t="shared" si="214"/>
        <v>4</v>
      </c>
      <c r="BB592" s="146">
        <f t="shared" si="215"/>
        <v>900</v>
      </c>
      <c r="BC592" s="32">
        <f t="shared" si="216"/>
        <v>861</v>
      </c>
      <c r="BD592" s="148"/>
      <c r="BE592" s="40">
        <f t="shared" si="217"/>
        <v>5.5886736214605069E-2</v>
      </c>
      <c r="BF592" s="40">
        <f t="shared" si="218"/>
        <v>2.8935185185185182E-2</v>
      </c>
      <c r="BG592" s="40">
        <f t="shared" si="219"/>
        <v>1.9270298047276462E-2</v>
      </c>
      <c r="BH592" s="40">
        <f t="shared" si="220"/>
        <v>0</v>
      </c>
      <c r="BI592" s="40">
        <f t="shared" si="221"/>
        <v>0</v>
      </c>
      <c r="BJ592" s="40">
        <f t="shared" si="222"/>
        <v>0</v>
      </c>
      <c r="BK592" s="40">
        <f t="shared" si="223"/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1</v>
      </c>
      <c r="BT592" s="4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1:134" s="32" customFormat="1" ht="17" thickBot="1" x14ac:dyDescent="0.25">
      <c r="A593" s="124" t="str">
        <f>CONFIGURACAO!$C$4</f>
        <v>AREA 21</v>
      </c>
      <c r="B593" s="125">
        <v>591</v>
      </c>
      <c r="C593" s="249" t="s">
        <v>307</v>
      </c>
      <c r="D593" s="126">
        <f t="shared" si="205"/>
        <v>25</v>
      </c>
      <c r="E593" s="250" t="s">
        <v>928</v>
      </c>
      <c r="F593" s="250">
        <v>1</v>
      </c>
      <c r="G593" s="250">
        <v>1</v>
      </c>
      <c r="H593" s="250">
        <v>1</v>
      </c>
      <c r="I593" s="250">
        <v>1</v>
      </c>
      <c r="J593" s="87"/>
      <c r="K593" s="94"/>
      <c r="L593" s="94"/>
      <c r="M593" s="154">
        <f t="shared" si="224"/>
        <v>4</v>
      </c>
      <c r="N593">
        <v>6</v>
      </c>
      <c r="O593">
        <v>6</v>
      </c>
      <c r="P593">
        <v>8</v>
      </c>
      <c r="Q593">
        <v>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s="139">
        <f t="shared" si="208"/>
        <v>12</v>
      </c>
      <c r="AD593" s="140">
        <f t="shared" si="209"/>
        <v>20</v>
      </c>
      <c r="AE593" s="141">
        <f t="shared" si="206"/>
        <v>0</v>
      </c>
      <c r="AF593" s="263">
        <f t="shared" si="207"/>
        <v>0</v>
      </c>
      <c r="AG593" s="265">
        <f t="shared" si="225"/>
        <v>12</v>
      </c>
      <c r="AI593" s="37">
        <f>IFERROR(IF(M593&gt;0,(N593*CONFIGURACAO!$C$20)+(O593*CONFIGURACAO!$C$21)+(P593*CONFIGURACAO!$C$22)+(Q593*CONFIGURACAO!$C$23)+(R593*CONFIGURACAO!$C$24),""),"")</f>
        <v>1640</v>
      </c>
      <c r="AJ593" s="38">
        <f>IF(S593=0,0,IF(CONFIGURACAO!$C$15="SIM",(IF(S593&gt;CONFIGURACAO!$C$16,CONFIGURACAO!$C$16*CONFIGURACAO!$C$25,S593*CONFIGURACAO!$C$25)),'PI AREA  P75'!S593*CONFIGURACAO!$C$25))</f>
        <v>0</v>
      </c>
      <c r="AK593" s="38">
        <f>IF(T593=0,0,IF(CONFIGURACAO!$C$17="SIM",(IF(T593&gt;CONFIGURACAO!$C$18,CONFIGURACAO!$C$18*CONFIGURACAO!$C$26,T593*CONFIGURACAO!$C$26)),'PI AREA  P75'!T593*CONFIGURACAO!$C$26))</f>
        <v>0</v>
      </c>
      <c r="AL593" s="38">
        <f>IFERROR(IF(M593&gt;0,(U593*CONFIGURACAO!$C$29)+(V593*CONFIGURACAO!$C$30),""),"")</f>
        <v>0</v>
      </c>
      <c r="AM593" s="38">
        <f>IF(W593=0,0,IF(CONFIGURACAO!$C$41="SIM",(IF(W593&gt;CONFIGURACAO!$C$41,CONFIGURACAO!$C$41*CONFIGURACAO!$C$31,W593*CONFIGURACAO!$C$31)),'PI AREA  P75'!W593*CONFIGURACAO!$C$31))</f>
        <v>0</v>
      </c>
      <c r="AN593" s="38">
        <f>IF(X593=0,0,IF(CONFIGURACAO!$C$39="SIM",(IF(X593&gt;CONFIGURACAO!$C$40,CONFIGURACAO!$C$40*CONFIGURACAO!$C$32,X593*CONFIGURACAO!$C$32)),'PI AREA  P75'!X593*CONFIGURACAO!$C$32))</f>
        <v>0</v>
      </c>
      <c r="AO593" s="38">
        <f>IFERROR(IF(M593&gt;0,(Y593*CONFIGURACAO!$C$33)+(Z593*CONFIGURACAO!$C$34)+(AA593*CONFIGURACAO!$C$35)+(AB593*CONFIGURACAO!$C$36),""),"")</f>
        <v>0</v>
      </c>
      <c r="AP593" s="38">
        <f>IF(AA593=0,0,IF(CONFIGURACAO!$C$46="SIM",(IF(AA593&gt;CONFIGURACAO!$C$47,CONFIGURACAO!$C$47*CONFIGURACAO!$C$35,AA593*CONFIGURACAO!$C$35)),'PI AREA  P75'!AA593*CONFIGURACAO!$C$35))</f>
        <v>0</v>
      </c>
      <c r="AQ593" s="38">
        <f>IF(AB593=0,0,IF(CONFIGURACAO!$C$44="SIM",(IF(AB593&gt;CONFIGURACAO!$C$45,CONFIGURACAO!$C$45*CONFIGURACAO!$C$36,AB593*CONFIGURACAO!$C$36)),'PI AREA  P75'!AB593*CONFIGURACAO!$C$36))</f>
        <v>0</v>
      </c>
      <c r="AR593" s="38">
        <f t="shared" si="226"/>
        <v>1640</v>
      </c>
      <c r="AS593" s="68">
        <f>IF(AR593="","",$AR593-(($AS$2/CONFIGURACAO!$C$6)*$M593))</f>
        <v>1340</v>
      </c>
      <c r="AT593" s="73">
        <f t="shared" si="210"/>
        <v>3</v>
      </c>
      <c r="AU593" s="75">
        <f>IF(AR593="","",$AR593-(($AU$2/CONFIGURACAO!$C$6)*$M593))</f>
        <v>1140</v>
      </c>
      <c r="AV593" s="76">
        <f t="shared" si="211"/>
        <v>4</v>
      </c>
      <c r="AW593" s="74">
        <f>IF(AR593="","",$AR593-(($AW$2/CONFIGURACAO!$C$6)*$M593))</f>
        <v>940</v>
      </c>
      <c r="AX593" s="72">
        <f t="shared" si="212"/>
        <v>5</v>
      </c>
      <c r="AZ593" s="39">
        <f t="shared" si="213"/>
        <v>0.15399711724908566</v>
      </c>
      <c r="BA593" s="146">
        <f t="shared" si="214"/>
        <v>22</v>
      </c>
      <c r="BB593" s="146">
        <f t="shared" si="215"/>
        <v>276</v>
      </c>
      <c r="BC593" s="32">
        <f t="shared" si="216"/>
        <v>175</v>
      </c>
      <c r="BD593" s="148"/>
      <c r="BE593" s="40">
        <f t="shared" si="217"/>
        <v>0.22354694485842028</v>
      </c>
      <c r="BF593" s="40">
        <f t="shared" si="218"/>
        <v>0.23148148148148145</v>
      </c>
      <c r="BG593" s="40">
        <f t="shared" si="219"/>
        <v>0.20554984583761562</v>
      </c>
      <c r="BH593" s="40">
        <f t="shared" si="220"/>
        <v>8.084074373484236E-2</v>
      </c>
      <c r="BI593" s="40">
        <f t="shared" si="221"/>
        <v>0</v>
      </c>
      <c r="BJ593" s="40">
        <f t="shared" si="222"/>
        <v>0</v>
      </c>
      <c r="BK593" s="40">
        <f t="shared" si="223"/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 s="42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1:134" s="32" customFormat="1" ht="17" thickBot="1" x14ac:dyDescent="0.25">
      <c r="A594" s="124" t="str">
        <f>CONFIGURACAO!$C$4</f>
        <v>AREA 21</v>
      </c>
      <c r="B594" s="125">
        <v>592</v>
      </c>
      <c r="C594" s="249" t="s">
        <v>308</v>
      </c>
      <c r="D594" s="126">
        <f t="shared" si="205"/>
        <v>1</v>
      </c>
      <c r="E594" s="250" t="s">
        <v>929</v>
      </c>
      <c r="F594" s="250">
        <v>1</v>
      </c>
      <c r="G594" s="250">
        <v>1</v>
      </c>
      <c r="H594" s="250">
        <v>1</v>
      </c>
      <c r="I594" s="250">
        <v>1</v>
      </c>
      <c r="J594" s="87"/>
      <c r="K594" s="94"/>
      <c r="L594" s="94"/>
      <c r="M594" s="154">
        <f t="shared" si="224"/>
        <v>4</v>
      </c>
      <c r="N594">
        <v>0.75</v>
      </c>
      <c r="O594">
        <v>1.75</v>
      </c>
      <c r="P594">
        <v>8.5</v>
      </c>
      <c r="Q594">
        <v>7.25</v>
      </c>
      <c r="R594">
        <v>2</v>
      </c>
      <c r="S594">
        <v>0</v>
      </c>
      <c r="T594">
        <v>1</v>
      </c>
      <c r="U594">
        <v>0</v>
      </c>
      <c r="V594">
        <v>2</v>
      </c>
      <c r="W594">
        <v>0</v>
      </c>
      <c r="X594">
        <v>0</v>
      </c>
      <c r="Y594">
        <v>0</v>
      </c>
      <c r="Z594">
        <v>2</v>
      </c>
      <c r="AA594">
        <v>3</v>
      </c>
      <c r="AB594">
        <v>2</v>
      </c>
      <c r="AC594" s="139">
        <f t="shared" si="208"/>
        <v>2.5</v>
      </c>
      <c r="AD594" s="140">
        <f t="shared" si="209"/>
        <v>11</v>
      </c>
      <c r="AE594" s="141">
        <f t="shared" si="206"/>
        <v>2</v>
      </c>
      <c r="AF594" s="263">
        <f t="shared" si="207"/>
        <v>2</v>
      </c>
      <c r="AG594" s="265">
        <f t="shared" si="225"/>
        <v>6.5</v>
      </c>
      <c r="AI594" s="37">
        <f>IFERROR(IF(M594&gt;0,(N594*CONFIGURACAO!$C$20)+(O594*CONFIGURACAO!$C$21)+(P594*CONFIGURACAO!$C$22)+(Q594*CONFIGURACAO!$C$23)+(R594*CONFIGURACAO!$C$24),""),"")</f>
        <v>1055</v>
      </c>
      <c r="AJ594" s="38">
        <f>IF(S594=0,0,IF(CONFIGURACAO!$C$15="SIM",(IF(S594&gt;CONFIGURACAO!$C$16,CONFIGURACAO!$C$16*CONFIGURACAO!$C$25,S594*CONFIGURACAO!$C$25)),'PI AREA  P75'!S594*CONFIGURACAO!$C$25))</f>
        <v>0</v>
      </c>
      <c r="AK594" s="38">
        <f>IF(T594=0,0,IF(CONFIGURACAO!$C$17="SIM",(IF(T594&gt;CONFIGURACAO!$C$18,CONFIGURACAO!$C$18*CONFIGURACAO!$C$26,T594*CONFIGURACAO!$C$26)),'PI AREA  P75'!T594*CONFIGURACAO!$C$26))</f>
        <v>5</v>
      </c>
      <c r="AL594" s="38">
        <f>IFERROR(IF(M594&gt;0,(U594*CONFIGURACAO!$C$29)+(V594*CONFIGURACAO!$C$30),""),"")</f>
        <v>200</v>
      </c>
      <c r="AM594" s="38">
        <f>IF(W594=0,0,IF(CONFIGURACAO!$C$41="SIM",(IF(W594&gt;CONFIGURACAO!$C$41,CONFIGURACAO!$C$41*CONFIGURACAO!$C$31,W594*CONFIGURACAO!$C$31)),'PI AREA  P75'!W594*CONFIGURACAO!$C$31))</f>
        <v>0</v>
      </c>
      <c r="AN594" s="38">
        <f>IF(X594=0,0,IF(CONFIGURACAO!$C$39="SIM",(IF(X594&gt;CONFIGURACAO!$C$40,CONFIGURACAO!$C$40*CONFIGURACAO!$C$32,X594*CONFIGURACAO!$C$32)),'PI AREA  P75'!X594*CONFIGURACAO!$C$32))</f>
        <v>0</v>
      </c>
      <c r="AO594" s="38">
        <f>IFERROR(IF(M594&gt;0,(Y594*CONFIGURACAO!$C$33)+(Z594*CONFIGURACAO!$C$34)+(AA594*CONFIGURACAO!$C$35)+(AB594*CONFIGURACAO!$C$36),""),"")</f>
        <v>195</v>
      </c>
      <c r="AP594" s="38">
        <f>IF(AA594=0,0,IF(CONFIGURACAO!$C$46="SIM",(IF(AA594&gt;CONFIGURACAO!$C$47,CONFIGURACAO!$C$47*CONFIGURACAO!$C$35,AA594*CONFIGURACAO!$C$35)),'PI AREA  P75'!AA594*CONFIGURACAO!$C$35))</f>
        <v>75</v>
      </c>
      <c r="AQ594" s="38">
        <f>IF(AB594=0,0,IF(CONFIGURACAO!$C$44="SIM",(IF(AB594&gt;CONFIGURACAO!$C$45,CONFIGURACAO!$C$45*CONFIGURACAO!$C$36,AB594*CONFIGURACAO!$C$36)),'PI AREA  P75'!AB594*CONFIGURACAO!$C$36))</f>
        <v>20</v>
      </c>
      <c r="AR594" s="38">
        <f t="shared" si="226"/>
        <v>1550</v>
      </c>
      <c r="AS594" s="68">
        <f>IF(AR594="","",$AR594-(($AS$2/CONFIGURACAO!$C$6)*$M594))</f>
        <v>1250</v>
      </c>
      <c r="AT594" s="73">
        <f t="shared" si="210"/>
        <v>3</v>
      </c>
      <c r="AU594" s="75">
        <f>IF(AR594="","",$AR594-(($AU$2/CONFIGURACAO!$C$6)*$M594))</f>
        <v>1050</v>
      </c>
      <c r="AV594" s="76">
        <f t="shared" si="211"/>
        <v>4</v>
      </c>
      <c r="AW594" s="74">
        <f>IF(AR594="","",$AR594-(($AW$2/CONFIGURACAO!$C$6)*$M594))</f>
        <v>850</v>
      </c>
      <c r="AX594" s="72">
        <f t="shared" si="212"/>
        <v>5</v>
      </c>
      <c r="AZ594" s="39">
        <f t="shared" si="213"/>
        <v>0.1455460559366358</v>
      </c>
      <c r="BA594" s="146">
        <f t="shared" si="214"/>
        <v>30.25</v>
      </c>
      <c r="BB594" s="146">
        <f t="shared" si="215"/>
        <v>151</v>
      </c>
      <c r="BC594" s="32">
        <f t="shared" si="216"/>
        <v>202</v>
      </c>
      <c r="BD594" s="148"/>
      <c r="BE594" s="40">
        <f t="shared" si="217"/>
        <v>2.7943368107302535E-2</v>
      </c>
      <c r="BF594" s="40">
        <f t="shared" si="218"/>
        <v>6.7515432098765427E-2</v>
      </c>
      <c r="BG594" s="40">
        <f t="shared" si="219"/>
        <v>0.21839671120246656</v>
      </c>
      <c r="BH594" s="40">
        <f t="shared" si="220"/>
        <v>0.29304769603880354</v>
      </c>
      <c r="BI594" s="40">
        <f t="shared" si="221"/>
        <v>0.21321961620469082</v>
      </c>
      <c r="BJ594" s="40">
        <f t="shared" si="222"/>
        <v>0</v>
      </c>
      <c r="BK594" s="40">
        <f t="shared" si="223"/>
        <v>0.16051364365971107</v>
      </c>
      <c r="BL594">
        <v>0</v>
      </c>
      <c r="BM594">
        <v>2</v>
      </c>
      <c r="BN594">
        <v>0</v>
      </c>
      <c r="BO594">
        <v>0</v>
      </c>
      <c r="BP594">
        <v>0</v>
      </c>
      <c r="BQ594">
        <v>2</v>
      </c>
      <c r="BR594">
        <v>3</v>
      </c>
      <c r="BS594">
        <v>2</v>
      </c>
      <c r="BT594" s="42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1:134" s="32" customFormat="1" ht="17" thickBot="1" x14ac:dyDescent="0.25">
      <c r="A595" s="124" t="str">
        <f>CONFIGURACAO!$C$4</f>
        <v>AREA 21</v>
      </c>
      <c r="B595" s="125">
        <v>593</v>
      </c>
      <c r="C595" s="249" t="s">
        <v>308</v>
      </c>
      <c r="D595" s="126">
        <f t="shared" si="205"/>
        <v>2</v>
      </c>
      <c r="E595" s="250" t="s">
        <v>930</v>
      </c>
      <c r="F595" s="250">
        <v>0</v>
      </c>
      <c r="G595" s="250">
        <v>0</v>
      </c>
      <c r="H595" s="250">
        <v>1</v>
      </c>
      <c r="I595" s="250">
        <v>1</v>
      </c>
      <c r="J595" s="87"/>
      <c r="K595" s="94"/>
      <c r="L595" s="94"/>
      <c r="M595" s="154">
        <f t="shared" si="224"/>
        <v>2</v>
      </c>
      <c r="N595">
        <v>0</v>
      </c>
      <c r="O595">
        <v>0</v>
      </c>
      <c r="P595">
        <v>4.25</v>
      </c>
      <c r="Q595">
        <v>0.75</v>
      </c>
      <c r="R595">
        <v>0</v>
      </c>
      <c r="S595">
        <v>1</v>
      </c>
      <c r="T595">
        <v>0.75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2</v>
      </c>
      <c r="AA595">
        <v>1</v>
      </c>
      <c r="AB595">
        <v>0</v>
      </c>
      <c r="AC595" s="139">
        <f t="shared" si="208"/>
        <v>0</v>
      </c>
      <c r="AD595" s="140">
        <f t="shared" si="209"/>
        <v>4.25</v>
      </c>
      <c r="AE595" s="141">
        <f t="shared" si="206"/>
        <v>0</v>
      </c>
      <c r="AF595" s="263">
        <f t="shared" si="207"/>
        <v>2</v>
      </c>
      <c r="AG595" s="265">
        <f t="shared" si="225"/>
        <v>2</v>
      </c>
      <c r="AI595" s="37">
        <f>IFERROR(IF(M595&gt;0,(N595*CONFIGURACAO!$C$20)+(O595*CONFIGURACAO!$C$21)+(P595*CONFIGURACAO!$C$22)+(Q595*CONFIGURACAO!$C$23)+(R595*CONFIGURACAO!$C$24),""),"")</f>
        <v>285</v>
      </c>
      <c r="AJ595" s="38">
        <f>IF(S595=0,0,IF(CONFIGURACAO!$C$15="SIM",(IF(S595&gt;CONFIGURACAO!$C$16,CONFIGURACAO!$C$16*CONFIGURACAO!$C$25,S595*CONFIGURACAO!$C$25)),'PI AREA  P75'!S595*CONFIGURACAO!$C$25))</f>
        <v>10</v>
      </c>
      <c r="AK595" s="38">
        <f>IF(T595=0,0,IF(CONFIGURACAO!$C$17="SIM",(IF(T595&gt;CONFIGURACAO!$C$18,CONFIGURACAO!$C$18*CONFIGURACAO!$C$26,T595*CONFIGURACAO!$C$26)),'PI AREA  P75'!T595*CONFIGURACAO!$C$26))</f>
        <v>3.75</v>
      </c>
      <c r="AL595" s="38">
        <f>IFERROR(IF(M595&gt;0,(U595*CONFIGURACAO!$C$29)+(V595*CONFIGURACAO!$C$30),""),"")</f>
        <v>0</v>
      </c>
      <c r="AM595" s="38">
        <f>IF(W595=0,0,IF(CONFIGURACAO!$C$41="SIM",(IF(W595&gt;CONFIGURACAO!$C$41,CONFIGURACAO!$C$41*CONFIGURACAO!$C$31,W595*CONFIGURACAO!$C$31)),'PI AREA  P75'!W595*CONFIGURACAO!$C$31))</f>
        <v>0</v>
      </c>
      <c r="AN595" s="38">
        <f>IF(X595=0,0,IF(CONFIGURACAO!$C$39="SIM",(IF(X595&gt;CONFIGURACAO!$C$40,CONFIGURACAO!$C$40*CONFIGURACAO!$C$32,X595*CONFIGURACAO!$C$32)),'PI AREA  P75'!X595*CONFIGURACAO!$C$32))</f>
        <v>0</v>
      </c>
      <c r="AO595" s="38">
        <f>IFERROR(IF(M595&gt;0,(Y595*CONFIGURACAO!$C$33)+(Z595*CONFIGURACAO!$C$34)+(AA595*CONFIGURACAO!$C$35)+(AB595*CONFIGURACAO!$C$36),""),"")</f>
        <v>125</v>
      </c>
      <c r="AP595" s="38">
        <f>IF(AA595=0,0,IF(CONFIGURACAO!$C$46="SIM",(IF(AA595&gt;CONFIGURACAO!$C$47,CONFIGURACAO!$C$47*CONFIGURACAO!$C$35,AA595*CONFIGURACAO!$C$35)),'PI AREA  P75'!AA595*CONFIGURACAO!$C$35))</f>
        <v>25</v>
      </c>
      <c r="AQ595" s="38">
        <f>IF(AB595=0,0,IF(CONFIGURACAO!$C$44="SIM",(IF(AB595&gt;CONFIGURACAO!$C$45,CONFIGURACAO!$C$45*CONFIGURACAO!$C$36,AB595*CONFIGURACAO!$C$36)),'PI AREA  P75'!AB595*CONFIGURACAO!$C$36))</f>
        <v>0</v>
      </c>
      <c r="AR595" s="38">
        <f t="shared" si="226"/>
        <v>448.75</v>
      </c>
      <c r="AS595" s="68">
        <f>IF(AR595="","",$AR595-(($AS$2/CONFIGURACAO!$C$6)*$M595))</f>
        <v>298.75</v>
      </c>
      <c r="AT595" s="73">
        <f t="shared" si="210"/>
        <v>3</v>
      </c>
      <c r="AU595" s="75">
        <f>IF(AR595="","",$AR595-(($AU$2/CONFIGURACAO!$C$6)*$M595))</f>
        <v>198.75</v>
      </c>
      <c r="AV595" s="76">
        <f t="shared" si="211"/>
        <v>4</v>
      </c>
      <c r="AW595" s="74">
        <f>IF(AR595="","",$AR595-(($AW$2/CONFIGURACAO!$C$6)*$M595))</f>
        <v>98.75</v>
      </c>
      <c r="AX595" s="72">
        <f t="shared" si="212"/>
        <v>5</v>
      </c>
      <c r="AZ595" s="39">
        <f t="shared" si="213"/>
        <v>4.2137930710687305E-2</v>
      </c>
      <c r="BA595" s="146">
        <f t="shared" si="214"/>
        <v>9.75</v>
      </c>
      <c r="BB595" s="146">
        <f t="shared" si="215"/>
        <v>669</v>
      </c>
      <c r="BC595" s="32">
        <f t="shared" si="216"/>
        <v>732</v>
      </c>
      <c r="BD595" s="148"/>
      <c r="BE595" s="40">
        <f t="shared" si="217"/>
        <v>0</v>
      </c>
      <c r="BF595" s="40">
        <f t="shared" si="218"/>
        <v>0</v>
      </c>
      <c r="BG595" s="40">
        <f t="shared" si="219"/>
        <v>0.10919835560123328</v>
      </c>
      <c r="BH595" s="40">
        <f t="shared" si="220"/>
        <v>3.0315278900565887E-2</v>
      </c>
      <c r="BI595" s="40">
        <f t="shared" si="221"/>
        <v>0</v>
      </c>
      <c r="BJ595" s="40">
        <f t="shared" si="222"/>
        <v>9.2421441774491686E-2</v>
      </c>
      <c r="BK595" s="40">
        <f t="shared" si="223"/>
        <v>0.1203852327447833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2</v>
      </c>
      <c r="BR595">
        <v>1</v>
      </c>
      <c r="BS595">
        <v>0</v>
      </c>
      <c r="BT595" s="42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1:134" s="32" customFormat="1" ht="17" thickBot="1" x14ac:dyDescent="0.25">
      <c r="A596" s="124" t="str">
        <f>CONFIGURACAO!$C$4</f>
        <v>AREA 21</v>
      </c>
      <c r="B596" s="125">
        <v>594</v>
      </c>
      <c r="C596" s="249" t="s">
        <v>308</v>
      </c>
      <c r="D596" s="126">
        <f t="shared" si="205"/>
        <v>3</v>
      </c>
      <c r="E596" s="250" t="s">
        <v>931</v>
      </c>
      <c r="F596" s="250">
        <v>1</v>
      </c>
      <c r="G596" s="250">
        <v>1</v>
      </c>
      <c r="H596" s="250">
        <v>1</v>
      </c>
      <c r="I596" s="250">
        <v>1</v>
      </c>
      <c r="J596" s="87"/>
      <c r="K596" s="94"/>
      <c r="L596" s="94"/>
      <c r="M596" s="154">
        <f t="shared" si="224"/>
        <v>4</v>
      </c>
      <c r="N596">
        <v>0.75</v>
      </c>
      <c r="O596">
        <v>0</v>
      </c>
      <c r="P596">
        <v>3.5</v>
      </c>
      <c r="Q596">
        <v>4</v>
      </c>
      <c r="R596">
        <v>2</v>
      </c>
      <c r="S596">
        <v>2.75</v>
      </c>
      <c r="T596">
        <v>1.5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2</v>
      </c>
      <c r="AC596" s="139">
        <f t="shared" si="208"/>
        <v>0.75</v>
      </c>
      <c r="AD596" s="140">
        <f t="shared" si="209"/>
        <v>4.25</v>
      </c>
      <c r="AE596" s="141">
        <f t="shared" si="206"/>
        <v>0</v>
      </c>
      <c r="AF596" s="263">
        <f t="shared" si="207"/>
        <v>0</v>
      </c>
      <c r="AG596" s="265">
        <f t="shared" si="225"/>
        <v>0.75</v>
      </c>
      <c r="AI596" s="37">
        <f>IFERROR(IF(M596&gt;0,(N596*CONFIGURACAO!$C$20)+(O596*CONFIGURACAO!$C$21)+(P596*CONFIGURACAO!$C$22)+(Q596*CONFIGURACAO!$C$23)+(R596*CONFIGURACAO!$C$24),""),"")</f>
        <v>485</v>
      </c>
      <c r="AJ596" s="38">
        <f>IF(S596=0,0,IF(CONFIGURACAO!$C$15="SIM",(IF(S596&gt;CONFIGURACAO!$C$16,CONFIGURACAO!$C$16*CONFIGURACAO!$C$25,S596*CONFIGURACAO!$C$25)),'PI AREA  P75'!S596*CONFIGURACAO!$C$25))</f>
        <v>27.5</v>
      </c>
      <c r="AK596" s="38">
        <f>IF(T596=0,0,IF(CONFIGURACAO!$C$17="SIM",(IF(T596&gt;CONFIGURACAO!$C$18,CONFIGURACAO!$C$18*CONFIGURACAO!$C$26,T596*CONFIGURACAO!$C$26)),'PI AREA  P75'!T596*CONFIGURACAO!$C$26))</f>
        <v>7.5</v>
      </c>
      <c r="AL596" s="38">
        <f>IFERROR(IF(M596&gt;0,(U596*CONFIGURACAO!$C$29)+(V596*CONFIGURACAO!$C$30),""),"")</f>
        <v>0</v>
      </c>
      <c r="AM596" s="38">
        <f>IF(W596=0,0,IF(CONFIGURACAO!$C$41="SIM",(IF(W596&gt;CONFIGURACAO!$C$41,CONFIGURACAO!$C$41*CONFIGURACAO!$C$31,W596*CONFIGURACAO!$C$31)),'PI AREA  P75'!W596*CONFIGURACAO!$C$31))</f>
        <v>0</v>
      </c>
      <c r="AN596" s="38">
        <f>IF(X596=0,0,IF(CONFIGURACAO!$C$39="SIM",(IF(X596&gt;CONFIGURACAO!$C$40,CONFIGURACAO!$C$40*CONFIGURACAO!$C$32,X596*CONFIGURACAO!$C$32)),'PI AREA  P75'!X596*CONFIGURACAO!$C$32))</f>
        <v>0</v>
      </c>
      <c r="AO596" s="38">
        <f>IFERROR(IF(M596&gt;0,(Y596*CONFIGURACAO!$C$33)+(Z596*CONFIGURACAO!$C$34)+(AA596*CONFIGURACAO!$C$35)+(AB596*CONFIGURACAO!$C$36),""),"")</f>
        <v>20</v>
      </c>
      <c r="AP596" s="38">
        <f>IF(AA596=0,0,IF(CONFIGURACAO!$C$46="SIM",(IF(AA596&gt;CONFIGURACAO!$C$47,CONFIGURACAO!$C$47*CONFIGURACAO!$C$35,AA596*CONFIGURACAO!$C$35)),'PI AREA  P75'!AA596*CONFIGURACAO!$C$35))</f>
        <v>0</v>
      </c>
      <c r="AQ596" s="38">
        <f>IF(AB596=0,0,IF(CONFIGURACAO!$C$44="SIM",(IF(AB596&gt;CONFIGURACAO!$C$45,CONFIGURACAO!$C$45*CONFIGURACAO!$C$36,AB596*CONFIGURACAO!$C$36)),'PI AREA  P75'!AB596*CONFIGURACAO!$C$36))</f>
        <v>20</v>
      </c>
      <c r="AR596" s="38">
        <f t="shared" si="226"/>
        <v>560</v>
      </c>
      <c r="AS596" s="68">
        <f>IF(AR596="","",$AR596-(($AS$2/CONFIGURACAO!$C$6)*$M596))</f>
        <v>260</v>
      </c>
      <c r="AT596" s="73">
        <f t="shared" si="210"/>
        <v>3</v>
      </c>
      <c r="AU596" s="75">
        <f>IF(AR596="","",$AR596-(($AU$2/CONFIGURACAO!$C$6)*$M596))</f>
        <v>60</v>
      </c>
      <c r="AV596" s="76">
        <f t="shared" si="211"/>
        <v>4</v>
      </c>
      <c r="AW596" s="74">
        <f>IF(AR596="","",$AR596-(($AW$2/CONFIGURACAO!$C$6)*$M596))</f>
        <v>-140</v>
      </c>
      <c r="AX596" s="72" t="str">
        <f t="shared" si="212"/>
        <v>NAO</v>
      </c>
      <c r="AZ596" s="39">
        <f t="shared" si="213"/>
        <v>5.2584381499687784E-2</v>
      </c>
      <c r="BA596" s="146">
        <f t="shared" si="214"/>
        <v>16.5</v>
      </c>
      <c r="BB596" s="146">
        <f t="shared" si="215"/>
        <v>434</v>
      </c>
      <c r="BC596" s="32">
        <f t="shared" si="216"/>
        <v>647</v>
      </c>
      <c r="BD596" s="148"/>
      <c r="BE596" s="40">
        <f t="shared" si="217"/>
        <v>2.7943368107302535E-2</v>
      </c>
      <c r="BF596" s="40">
        <f t="shared" si="218"/>
        <v>0</v>
      </c>
      <c r="BG596" s="40">
        <f t="shared" si="219"/>
        <v>8.9928057553956844E-2</v>
      </c>
      <c r="BH596" s="40">
        <f t="shared" si="220"/>
        <v>0.16168148746968472</v>
      </c>
      <c r="BI596" s="40">
        <f t="shared" si="221"/>
        <v>0.21321961620469082</v>
      </c>
      <c r="BJ596" s="40">
        <f t="shared" si="222"/>
        <v>0.25415896487985212</v>
      </c>
      <c r="BK596" s="40">
        <f t="shared" si="223"/>
        <v>0.2407704654895666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2</v>
      </c>
      <c r="BT596" s="42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1:134" s="32" customFormat="1" ht="17" thickBot="1" x14ac:dyDescent="0.25">
      <c r="A597" s="124" t="str">
        <f>CONFIGURACAO!$C$4</f>
        <v>AREA 21</v>
      </c>
      <c r="B597" s="125">
        <v>595</v>
      </c>
      <c r="C597" s="249" t="s">
        <v>308</v>
      </c>
      <c r="D597" s="126">
        <f t="shared" si="205"/>
        <v>4</v>
      </c>
      <c r="E597" s="250" t="s">
        <v>932</v>
      </c>
      <c r="F597" s="250">
        <v>1</v>
      </c>
      <c r="G597" s="250">
        <v>1</v>
      </c>
      <c r="H597" s="250">
        <v>1</v>
      </c>
      <c r="I597" s="250">
        <v>1</v>
      </c>
      <c r="J597" s="87"/>
      <c r="K597" s="94"/>
      <c r="L597" s="94"/>
      <c r="M597" s="154">
        <f t="shared" si="224"/>
        <v>4</v>
      </c>
      <c r="N597">
        <v>1</v>
      </c>
      <c r="O597">
        <v>1</v>
      </c>
      <c r="P597">
        <v>6</v>
      </c>
      <c r="Q597">
        <v>2.25</v>
      </c>
      <c r="R597">
        <v>1.75</v>
      </c>
      <c r="S597">
        <v>4.25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 s="139">
        <f t="shared" si="208"/>
        <v>2</v>
      </c>
      <c r="AD597" s="140">
        <f t="shared" si="209"/>
        <v>8</v>
      </c>
      <c r="AE597" s="141">
        <f t="shared" si="206"/>
        <v>0</v>
      </c>
      <c r="AF597" s="263">
        <f t="shared" si="207"/>
        <v>0</v>
      </c>
      <c r="AG597" s="265">
        <f t="shared" si="225"/>
        <v>2</v>
      </c>
      <c r="AI597" s="37">
        <f>IFERROR(IF(M597&gt;0,(N597*CONFIGURACAO!$C$20)+(O597*CONFIGURACAO!$C$21)+(P597*CONFIGURACAO!$C$22)+(Q597*CONFIGURACAO!$C$23)+(R597*CONFIGURACAO!$C$24),""),"")</f>
        <v>665</v>
      </c>
      <c r="AJ597" s="38">
        <f>IF(S597=0,0,IF(CONFIGURACAO!$C$15="SIM",(IF(S597&gt;CONFIGURACAO!$C$16,CONFIGURACAO!$C$16*CONFIGURACAO!$C$25,S597*CONFIGURACAO!$C$25)),'PI AREA  P75'!S597*CONFIGURACAO!$C$25))</f>
        <v>40</v>
      </c>
      <c r="AK597" s="38">
        <f>IF(T597=0,0,IF(CONFIGURACAO!$C$17="SIM",(IF(T597&gt;CONFIGURACAO!$C$18,CONFIGURACAO!$C$18*CONFIGURACAO!$C$26,T597*CONFIGURACAO!$C$26)),'PI AREA  P75'!T597*CONFIGURACAO!$C$26))</f>
        <v>5</v>
      </c>
      <c r="AL597" s="38">
        <f>IFERROR(IF(M597&gt;0,(U597*CONFIGURACAO!$C$29)+(V597*CONFIGURACAO!$C$30),""),"")</f>
        <v>0</v>
      </c>
      <c r="AM597" s="38">
        <f>IF(W597=0,0,IF(CONFIGURACAO!$C$41="SIM",(IF(W597&gt;CONFIGURACAO!$C$41,CONFIGURACAO!$C$41*CONFIGURACAO!$C$31,W597*CONFIGURACAO!$C$31)),'PI AREA  P75'!W597*CONFIGURACAO!$C$31))</f>
        <v>0</v>
      </c>
      <c r="AN597" s="38">
        <f>IF(X597=0,0,IF(CONFIGURACAO!$C$39="SIM",(IF(X597&gt;CONFIGURACAO!$C$40,CONFIGURACAO!$C$40*CONFIGURACAO!$C$32,X597*CONFIGURACAO!$C$32)),'PI AREA  P75'!X597*CONFIGURACAO!$C$32))</f>
        <v>0</v>
      </c>
      <c r="AO597" s="38">
        <f>IFERROR(IF(M597&gt;0,(Y597*CONFIGURACAO!$C$33)+(Z597*CONFIGURACAO!$C$34)+(AA597*CONFIGURACAO!$C$35)+(AB597*CONFIGURACAO!$C$36),""),"")</f>
        <v>10</v>
      </c>
      <c r="AP597" s="38">
        <f>IF(AA597=0,0,IF(CONFIGURACAO!$C$46="SIM",(IF(AA597&gt;CONFIGURACAO!$C$47,CONFIGURACAO!$C$47*CONFIGURACAO!$C$35,AA597*CONFIGURACAO!$C$35)),'PI AREA  P75'!AA597*CONFIGURACAO!$C$35))</f>
        <v>0</v>
      </c>
      <c r="AQ597" s="38">
        <f>IF(AB597=0,0,IF(CONFIGURACAO!$C$44="SIM",(IF(AB597&gt;CONFIGURACAO!$C$45,CONFIGURACAO!$C$45*CONFIGURACAO!$C$36,AB597*CONFIGURACAO!$C$36)),'PI AREA  P75'!AB597*CONFIGURACAO!$C$36))</f>
        <v>10</v>
      </c>
      <c r="AR597" s="38">
        <f t="shared" si="226"/>
        <v>730</v>
      </c>
      <c r="AS597" s="68">
        <f>IF(AR597="","",$AR597-(($AS$2/CONFIGURACAO!$C$6)*$M597))</f>
        <v>430</v>
      </c>
      <c r="AT597" s="73">
        <f t="shared" si="210"/>
        <v>3</v>
      </c>
      <c r="AU597" s="75">
        <f>IF(AR597="","",$AR597-(($AU$2/CONFIGURACAO!$C$6)*$M597))</f>
        <v>230</v>
      </c>
      <c r="AV597" s="76">
        <f t="shared" si="211"/>
        <v>4</v>
      </c>
      <c r="AW597" s="74">
        <f>IF(AR597="","",$AR597-(($AW$2/CONFIGURACAO!$C$6)*$M597))</f>
        <v>30</v>
      </c>
      <c r="AX597" s="72">
        <f t="shared" si="212"/>
        <v>5</v>
      </c>
      <c r="AZ597" s="39">
        <f t="shared" si="213"/>
        <v>6.8547497312093003E-2</v>
      </c>
      <c r="BA597" s="146">
        <f t="shared" si="214"/>
        <v>18.25</v>
      </c>
      <c r="BB597" s="146">
        <f t="shared" si="215"/>
        <v>377</v>
      </c>
      <c r="BC597" s="32">
        <f t="shared" si="216"/>
        <v>547</v>
      </c>
      <c r="BD597" s="148"/>
      <c r="BE597" s="40">
        <f t="shared" si="217"/>
        <v>3.7257824143070044E-2</v>
      </c>
      <c r="BF597" s="40">
        <f t="shared" si="218"/>
        <v>3.8580246913580245E-2</v>
      </c>
      <c r="BG597" s="40">
        <f t="shared" si="219"/>
        <v>0.1541623843782117</v>
      </c>
      <c r="BH597" s="40">
        <f t="shared" si="220"/>
        <v>9.0945836701697647E-2</v>
      </c>
      <c r="BI597" s="40">
        <f t="shared" si="221"/>
        <v>0.18656716417910446</v>
      </c>
      <c r="BJ597" s="40">
        <f t="shared" si="222"/>
        <v>0.39279112754158968</v>
      </c>
      <c r="BK597" s="40">
        <f t="shared" si="223"/>
        <v>0.16051364365971107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1</v>
      </c>
      <c r="BT597" s="42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1:134" s="32" customFormat="1" ht="17" thickBot="1" x14ac:dyDescent="0.25">
      <c r="A598" s="124" t="str">
        <f>CONFIGURACAO!$C$4</f>
        <v>AREA 21</v>
      </c>
      <c r="B598" s="125">
        <v>596</v>
      </c>
      <c r="C598" s="249" t="s">
        <v>308</v>
      </c>
      <c r="D598" s="126">
        <f t="shared" si="205"/>
        <v>5</v>
      </c>
      <c r="E598" s="250" t="s">
        <v>933</v>
      </c>
      <c r="F598" s="250">
        <v>1</v>
      </c>
      <c r="G598" s="250">
        <v>1</v>
      </c>
      <c r="H598" s="250">
        <v>1</v>
      </c>
      <c r="I598" s="250">
        <v>1</v>
      </c>
      <c r="J598" s="87"/>
      <c r="K598" s="94"/>
      <c r="L598" s="94"/>
      <c r="M598" s="154">
        <f t="shared" si="224"/>
        <v>4</v>
      </c>
      <c r="N598">
        <v>0</v>
      </c>
      <c r="O598">
        <v>0</v>
      </c>
      <c r="P598">
        <v>6.25</v>
      </c>
      <c r="Q598">
        <v>0</v>
      </c>
      <c r="R598">
        <v>0</v>
      </c>
      <c r="S598">
        <v>0</v>
      </c>
      <c r="T598">
        <v>0.75</v>
      </c>
      <c r="U598">
        <v>0</v>
      </c>
      <c r="V598">
        <v>0</v>
      </c>
      <c r="W598">
        <v>1</v>
      </c>
      <c r="X598">
        <v>1</v>
      </c>
      <c r="Y598">
        <v>0</v>
      </c>
      <c r="Z598">
        <v>1</v>
      </c>
      <c r="AA598">
        <v>1</v>
      </c>
      <c r="AB598">
        <v>2</v>
      </c>
      <c r="AC598" s="139">
        <f t="shared" si="208"/>
        <v>0</v>
      </c>
      <c r="AD598" s="140">
        <f t="shared" si="209"/>
        <v>6.25</v>
      </c>
      <c r="AE598" s="141">
        <f t="shared" si="206"/>
        <v>0</v>
      </c>
      <c r="AF598" s="263">
        <f t="shared" si="207"/>
        <v>1</v>
      </c>
      <c r="AG598" s="265">
        <f t="shared" si="225"/>
        <v>1</v>
      </c>
      <c r="AI598" s="37">
        <f>IFERROR(IF(M598&gt;0,(N598*CONFIGURACAO!$C$20)+(O598*CONFIGURACAO!$C$21)+(P598*CONFIGURACAO!$C$22)+(Q598*CONFIGURACAO!$C$23)+(R598*CONFIGURACAO!$C$24),""),"")</f>
        <v>375</v>
      </c>
      <c r="AJ598" s="38">
        <f>IF(S598=0,0,IF(CONFIGURACAO!$C$15="SIM",(IF(S598&gt;CONFIGURACAO!$C$16,CONFIGURACAO!$C$16*CONFIGURACAO!$C$25,S598*CONFIGURACAO!$C$25)),'PI AREA  P75'!S598*CONFIGURACAO!$C$25))</f>
        <v>0</v>
      </c>
      <c r="AK598" s="38">
        <f>IF(T598=0,0,IF(CONFIGURACAO!$C$17="SIM",(IF(T598&gt;CONFIGURACAO!$C$18,CONFIGURACAO!$C$18*CONFIGURACAO!$C$26,T598*CONFIGURACAO!$C$26)),'PI AREA  P75'!T598*CONFIGURACAO!$C$26))</f>
        <v>3.75</v>
      </c>
      <c r="AL598" s="38">
        <f>IFERROR(IF(M598&gt;0,(U598*CONFIGURACAO!$C$29)+(V598*CONFIGURACAO!$C$30),""),"")</f>
        <v>0</v>
      </c>
      <c r="AM598" s="38">
        <f>IF(W598=0,0,IF(CONFIGURACAO!$C$41="SIM",(IF(W598&gt;CONFIGURACAO!$C$41,CONFIGURACAO!$C$41*CONFIGURACAO!$C$31,W598*CONFIGURACAO!$C$31)),'PI AREA  P75'!W598*CONFIGURACAO!$C$31))</f>
        <v>50</v>
      </c>
      <c r="AN598" s="38">
        <f>IF(X598=0,0,IF(CONFIGURACAO!$C$39="SIM",(IF(X598&gt;CONFIGURACAO!$C$40,CONFIGURACAO!$C$40*CONFIGURACAO!$C$32,X598*CONFIGURACAO!$C$32)),'PI AREA  P75'!X598*CONFIGURACAO!$C$32))</f>
        <v>25</v>
      </c>
      <c r="AO598" s="38">
        <f>IFERROR(IF(M598&gt;0,(Y598*CONFIGURACAO!$C$33)+(Z598*CONFIGURACAO!$C$34)+(AA598*CONFIGURACAO!$C$35)+(AB598*CONFIGURACAO!$C$36),""),"")</f>
        <v>95</v>
      </c>
      <c r="AP598" s="38">
        <f>IF(AA598=0,0,IF(CONFIGURACAO!$C$46="SIM",(IF(AA598&gt;CONFIGURACAO!$C$47,CONFIGURACAO!$C$47*CONFIGURACAO!$C$35,AA598*CONFIGURACAO!$C$35)),'PI AREA  P75'!AA598*CONFIGURACAO!$C$35))</f>
        <v>25</v>
      </c>
      <c r="AQ598" s="38">
        <f>IF(AB598=0,0,IF(CONFIGURACAO!$C$44="SIM",(IF(AB598&gt;CONFIGURACAO!$C$45,CONFIGURACAO!$C$45*CONFIGURACAO!$C$36,AB598*CONFIGURACAO!$C$36)),'PI AREA  P75'!AB598*CONFIGURACAO!$C$36))</f>
        <v>20</v>
      </c>
      <c r="AR598" s="38">
        <f t="shared" si="226"/>
        <v>593.75</v>
      </c>
      <c r="AS598" s="68">
        <f>IF(AR598="","",$AR598-(($AS$2/CONFIGURACAO!$C$6)*$M598))</f>
        <v>293.75</v>
      </c>
      <c r="AT598" s="73">
        <f t="shared" si="210"/>
        <v>3</v>
      </c>
      <c r="AU598" s="75">
        <f>IF(AR598="","",$AR598-(($AU$2/CONFIGURACAO!$C$6)*$M598))</f>
        <v>93.75</v>
      </c>
      <c r="AV598" s="76">
        <f t="shared" si="211"/>
        <v>4</v>
      </c>
      <c r="AW598" s="74">
        <f>IF(AR598="","",$AR598-(($AW$2/CONFIGURACAO!$C$6)*$M598))</f>
        <v>-106.25</v>
      </c>
      <c r="AX598" s="72" t="str">
        <f t="shared" si="212"/>
        <v>NAO</v>
      </c>
      <c r="AZ598" s="39">
        <f t="shared" si="213"/>
        <v>5.5753529491856468E-2</v>
      </c>
      <c r="BA598" s="146">
        <f t="shared" si="214"/>
        <v>13</v>
      </c>
      <c r="BB598" s="146">
        <f t="shared" si="215"/>
        <v>545</v>
      </c>
      <c r="BC598" s="32">
        <f t="shared" si="216"/>
        <v>633</v>
      </c>
      <c r="BD598" s="148"/>
      <c r="BE598" s="40">
        <f t="shared" si="217"/>
        <v>0</v>
      </c>
      <c r="BF598" s="40">
        <f t="shared" si="218"/>
        <v>0</v>
      </c>
      <c r="BG598" s="40">
        <f t="shared" si="219"/>
        <v>0.16058581706063721</v>
      </c>
      <c r="BH598" s="40">
        <f t="shared" si="220"/>
        <v>0</v>
      </c>
      <c r="BI598" s="40">
        <f t="shared" si="221"/>
        <v>0</v>
      </c>
      <c r="BJ598" s="40">
        <f t="shared" si="222"/>
        <v>0</v>
      </c>
      <c r="BK598" s="40">
        <f t="shared" si="223"/>
        <v>0.1203852327447833</v>
      </c>
      <c r="BL598">
        <v>0</v>
      </c>
      <c r="BM598">
        <v>0</v>
      </c>
      <c r="BN598">
        <v>1</v>
      </c>
      <c r="BO598">
        <v>1</v>
      </c>
      <c r="BP598">
        <v>0</v>
      </c>
      <c r="BQ598">
        <v>1</v>
      </c>
      <c r="BR598">
        <v>1</v>
      </c>
      <c r="BS598">
        <v>2</v>
      </c>
      <c r="BT598" s="42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1:134" s="32" customFormat="1" ht="17" thickBot="1" x14ac:dyDescent="0.25">
      <c r="A599" s="124" t="str">
        <f>CONFIGURACAO!$C$4</f>
        <v>AREA 21</v>
      </c>
      <c r="B599" s="125">
        <v>597</v>
      </c>
      <c r="C599" s="249" t="s">
        <v>308</v>
      </c>
      <c r="D599" s="126">
        <f t="shared" si="205"/>
        <v>6</v>
      </c>
      <c r="E599" s="250" t="s">
        <v>934</v>
      </c>
      <c r="F599" s="250">
        <v>1</v>
      </c>
      <c r="G599" s="250">
        <v>1</v>
      </c>
      <c r="H599" s="250">
        <v>1</v>
      </c>
      <c r="I599" s="250">
        <v>1</v>
      </c>
      <c r="J599" s="87"/>
      <c r="K599" s="94"/>
      <c r="L599" s="94"/>
      <c r="M599" s="154">
        <f t="shared" si="224"/>
        <v>4</v>
      </c>
      <c r="N599">
        <v>0</v>
      </c>
      <c r="O599">
        <v>1.5</v>
      </c>
      <c r="P599">
        <v>5.25</v>
      </c>
      <c r="Q599">
        <v>0.75</v>
      </c>
      <c r="R599">
        <v>0</v>
      </c>
      <c r="S599">
        <v>1.5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1</v>
      </c>
      <c r="AC599" s="139">
        <f t="shared" si="208"/>
        <v>1.5</v>
      </c>
      <c r="AD599" s="140">
        <f t="shared" si="209"/>
        <v>6.75</v>
      </c>
      <c r="AE599" s="141">
        <f t="shared" si="206"/>
        <v>0</v>
      </c>
      <c r="AF599" s="263">
        <f t="shared" si="207"/>
        <v>0</v>
      </c>
      <c r="AG599" s="265">
        <f t="shared" si="225"/>
        <v>1.5</v>
      </c>
      <c r="AI599" s="37">
        <f>IFERROR(IF(M599&gt;0,(N599*CONFIGURACAO!$C$20)+(O599*CONFIGURACAO!$C$21)+(P599*CONFIGURACAO!$C$22)+(Q599*CONFIGURACAO!$C$23)+(R599*CONFIGURACAO!$C$24),""),"")</f>
        <v>465</v>
      </c>
      <c r="AJ599" s="38">
        <f>IF(S599=0,0,IF(CONFIGURACAO!$C$15="SIM",(IF(S599&gt;CONFIGURACAO!$C$16,CONFIGURACAO!$C$16*CONFIGURACAO!$C$25,S599*CONFIGURACAO!$C$25)),'PI AREA  P75'!S599*CONFIGURACAO!$C$25))</f>
        <v>15</v>
      </c>
      <c r="AK599" s="38">
        <f>IF(T599=0,0,IF(CONFIGURACAO!$C$17="SIM",(IF(T599&gt;CONFIGURACAO!$C$18,CONFIGURACAO!$C$18*CONFIGURACAO!$C$26,T599*CONFIGURACAO!$C$26)),'PI AREA  P75'!T599*CONFIGURACAO!$C$26))</f>
        <v>0</v>
      </c>
      <c r="AL599" s="38">
        <f>IFERROR(IF(M599&gt;0,(U599*CONFIGURACAO!$C$29)+(V599*CONFIGURACAO!$C$30),""),"")</f>
        <v>0</v>
      </c>
      <c r="AM599" s="38">
        <f>IF(W599=0,0,IF(CONFIGURACAO!$C$41="SIM",(IF(W599&gt;CONFIGURACAO!$C$41,CONFIGURACAO!$C$41*CONFIGURACAO!$C$31,W599*CONFIGURACAO!$C$31)),'PI AREA  P75'!W599*CONFIGURACAO!$C$31))</f>
        <v>0</v>
      </c>
      <c r="AN599" s="38">
        <f>IF(X599=0,0,IF(CONFIGURACAO!$C$39="SIM",(IF(X599&gt;CONFIGURACAO!$C$40,CONFIGURACAO!$C$40*CONFIGURACAO!$C$32,X599*CONFIGURACAO!$C$32)),'PI AREA  P75'!X599*CONFIGURACAO!$C$32))</f>
        <v>0</v>
      </c>
      <c r="AO599" s="38">
        <f>IFERROR(IF(M599&gt;0,(Y599*CONFIGURACAO!$C$33)+(Z599*CONFIGURACAO!$C$34)+(AA599*CONFIGURACAO!$C$35)+(AB599*CONFIGURACAO!$C$36),""),"")</f>
        <v>35</v>
      </c>
      <c r="AP599" s="38">
        <f>IF(AA599=0,0,IF(CONFIGURACAO!$C$46="SIM",(IF(AA599&gt;CONFIGURACAO!$C$47,CONFIGURACAO!$C$47*CONFIGURACAO!$C$35,AA599*CONFIGURACAO!$C$35)),'PI AREA  P75'!AA599*CONFIGURACAO!$C$35))</f>
        <v>25</v>
      </c>
      <c r="AQ599" s="38">
        <f>IF(AB599=0,0,IF(CONFIGURACAO!$C$44="SIM",(IF(AB599&gt;CONFIGURACAO!$C$45,CONFIGURACAO!$C$45*CONFIGURACAO!$C$36,AB599*CONFIGURACAO!$C$36)),'PI AREA  P75'!AB599*CONFIGURACAO!$C$36))</f>
        <v>10</v>
      </c>
      <c r="AR599" s="38">
        <f t="shared" si="226"/>
        <v>550</v>
      </c>
      <c r="AS599" s="68">
        <f>IF(AR599="","",$AR599-(($AS$2/CONFIGURACAO!$C$6)*$M599))</f>
        <v>250</v>
      </c>
      <c r="AT599" s="73">
        <f t="shared" si="210"/>
        <v>3</v>
      </c>
      <c r="AU599" s="75">
        <f>IF(AR599="","",$AR599-(($AU$2/CONFIGURACAO!$C$6)*$M599))</f>
        <v>50</v>
      </c>
      <c r="AV599" s="76">
        <f t="shared" si="211"/>
        <v>4</v>
      </c>
      <c r="AW599" s="74">
        <f>IF(AR599="","",$AR599-(($AW$2/CONFIGURACAO!$C$6)*$M599))</f>
        <v>-150</v>
      </c>
      <c r="AX599" s="72" t="str">
        <f t="shared" si="212"/>
        <v>NAO</v>
      </c>
      <c r="AZ599" s="39">
        <f t="shared" si="213"/>
        <v>5.1645374687193359E-2</v>
      </c>
      <c r="BA599" s="146">
        <f t="shared" si="214"/>
        <v>11</v>
      </c>
      <c r="BB599" s="146">
        <f t="shared" si="215"/>
        <v>630</v>
      </c>
      <c r="BC599" s="32">
        <f t="shared" si="216"/>
        <v>652</v>
      </c>
      <c r="BD599" s="148"/>
      <c r="BE599" s="40">
        <f t="shared" si="217"/>
        <v>0</v>
      </c>
      <c r="BF599" s="40">
        <f t="shared" si="218"/>
        <v>5.7870370370370364E-2</v>
      </c>
      <c r="BG599" s="40">
        <f t="shared" si="219"/>
        <v>0.13489208633093525</v>
      </c>
      <c r="BH599" s="40">
        <f t="shared" si="220"/>
        <v>3.0315278900565887E-2</v>
      </c>
      <c r="BI599" s="40">
        <f t="shared" si="221"/>
        <v>0</v>
      </c>
      <c r="BJ599" s="40">
        <f t="shared" si="222"/>
        <v>0.13863216266173753</v>
      </c>
      <c r="BK599" s="40">
        <f t="shared" si="223"/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</v>
      </c>
      <c r="BS599">
        <v>1</v>
      </c>
      <c r="BT599" s="42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1:134" s="32" customFormat="1" ht="17" thickBot="1" x14ac:dyDescent="0.25">
      <c r="A600" s="124" t="str">
        <f>CONFIGURACAO!$C$4</f>
        <v>AREA 21</v>
      </c>
      <c r="B600" s="125">
        <v>598</v>
      </c>
      <c r="C600" s="249" t="s">
        <v>308</v>
      </c>
      <c r="D600" s="126">
        <f t="shared" si="205"/>
        <v>7</v>
      </c>
      <c r="E600" s="250" t="s">
        <v>935</v>
      </c>
      <c r="F600" s="250">
        <v>1</v>
      </c>
      <c r="G600" s="250">
        <v>0</v>
      </c>
      <c r="H600" s="250">
        <v>0</v>
      </c>
      <c r="I600" s="250">
        <v>0</v>
      </c>
      <c r="J600" s="87"/>
      <c r="K600" s="94"/>
      <c r="L600" s="94"/>
      <c r="M600" s="154">
        <f t="shared" si="224"/>
        <v>1</v>
      </c>
      <c r="N600">
        <v>0</v>
      </c>
      <c r="O600">
        <v>2</v>
      </c>
      <c r="P600">
        <v>2</v>
      </c>
      <c r="Q600">
        <v>0.75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 s="139">
        <f t="shared" si="208"/>
        <v>2</v>
      </c>
      <c r="AD600" s="140">
        <f t="shared" si="209"/>
        <v>4</v>
      </c>
      <c r="AE600" s="141">
        <f t="shared" si="206"/>
        <v>0</v>
      </c>
      <c r="AF600" s="263">
        <f t="shared" si="207"/>
        <v>0</v>
      </c>
      <c r="AG600" s="265">
        <f t="shared" si="225"/>
        <v>2</v>
      </c>
      <c r="AI600" s="37">
        <f>IFERROR(IF(M600&gt;0,(N600*CONFIGURACAO!$C$20)+(O600*CONFIGURACAO!$C$21)+(P600*CONFIGURACAO!$C$22)+(Q600*CONFIGURACAO!$C$23)+(R600*CONFIGURACAO!$C$24),""),"")</f>
        <v>310</v>
      </c>
      <c r="AJ600" s="38">
        <f>IF(S600=0,0,IF(CONFIGURACAO!$C$15="SIM",(IF(S600&gt;CONFIGURACAO!$C$16,CONFIGURACAO!$C$16*CONFIGURACAO!$C$25,S600*CONFIGURACAO!$C$25)),'PI AREA  P75'!S600*CONFIGURACAO!$C$25))</f>
        <v>0</v>
      </c>
      <c r="AK600" s="38">
        <f>IF(T600=0,0,IF(CONFIGURACAO!$C$17="SIM",(IF(T600&gt;CONFIGURACAO!$C$18,CONFIGURACAO!$C$18*CONFIGURACAO!$C$26,T600*CONFIGURACAO!$C$26)),'PI AREA  P75'!T600*CONFIGURACAO!$C$26))</f>
        <v>0</v>
      </c>
      <c r="AL600" s="38">
        <f>IFERROR(IF(M600&gt;0,(U600*CONFIGURACAO!$C$29)+(V600*CONFIGURACAO!$C$30),""),"")</f>
        <v>0</v>
      </c>
      <c r="AM600" s="38">
        <f>IF(W600=0,0,IF(CONFIGURACAO!$C$41="SIM",(IF(W600&gt;CONFIGURACAO!$C$41,CONFIGURACAO!$C$41*CONFIGURACAO!$C$31,W600*CONFIGURACAO!$C$31)),'PI AREA  P75'!W600*CONFIGURACAO!$C$31))</f>
        <v>0</v>
      </c>
      <c r="AN600" s="38">
        <f>IF(X600=0,0,IF(CONFIGURACAO!$C$39="SIM",(IF(X600&gt;CONFIGURACAO!$C$40,CONFIGURACAO!$C$40*CONFIGURACAO!$C$32,X600*CONFIGURACAO!$C$32)),'PI AREA  P75'!X600*CONFIGURACAO!$C$32))</f>
        <v>0</v>
      </c>
      <c r="AO600" s="38">
        <f>IFERROR(IF(M600&gt;0,(Y600*CONFIGURACAO!$C$33)+(Z600*CONFIGURACAO!$C$34)+(AA600*CONFIGURACAO!$C$35)+(AB600*CONFIGURACAO!$C$36),""),"")</f>
        <v>0</v>
      </c>
      <c r="AP600" s="38">
        <f>IF(AA600=0,0,IF(CONFIGURACAO!$C$46="SIM",(IF(AA600&gt;CONFIGURACAO!$C$47,CONFIGURACAO!$C$47*CONFIGURACAO!$C$35,AA600*CONFIGURACAO!$C$35)),'PI AREA  P75'!AA600*CONFIGURACAO!$C$35))</f>
        <v>0</v>
      </c>
      <c r="AQ600" s="38">
        <f>IF(AB600=0,0,IF(CONFIGURACAO!$C$44="SIM",(IF(AB600&gt;CONFIGURACAO!$C$45,CONFIGURACAO!$C$45*CONFIGURACAO!$C$36,AB600*CONFIGURACAO!$C$36)),'PI AREA  P75'!AB600*CONFIGURACAO!$C$36))</f>
        <v>0</v>
      </c>
      <c r="AR600" s="38">
        <f t="shared" si="226"/>
        <v>310</v>
      </c>
      <c r="AS600" s="68">
        <f>IF(AR600="","",$AR600-(($AS$2/CONFIGURACAO!$C$6)*$M600))</f>
        <v>235</v>
      </c>
      <c r="AT600" s="73">
        <f t="shared" si="210"/>
        <v>3</v>
      </c>
      <c r="AU600" s="75">
        <f>IF(AR600="","",$AR600-(($AU$2/CONFIGURACAO!$C$6)*$M600))</f>
        <v>185</v>
      </c>
      <c r="AV600" s="76">
        <f t="shared" si="211"/>
        <v>4</v>
      </c>
      <c r="AW600" s="74">
        <f>IF(AR600="","",$AR600-(($AW$2/CONFIGURACAO!$C$6)*$M600))</f>
        <v>135</v>
      </c>
      <c r="AX600" s="72">
        <f t="shared" si="212"/>
        <v>5</v>
      </c>
      <c r="AZ600" s="39">
        <f t="shared" si="213"/>
        <v>2.910921118732716E-2</v>
      </c>
      <c r="BA600" s="146">
        <f t="shared" si="214"/>
        <v>4.75</v>
      </c>
      <c r="BB600" s="146">
        <f t="shared" si="215"/>
        <v>868</v>
      </c>
      <c r="BC600" s="32">
        <f t="shared" si="216"/>
        <v>832</v>
      </c>
      <c r="BD600" s="148"/>
      <c r="BE600" s="40">
        <f t="shared" si="217"/>
        <v>0</v>
      </c>
      <c r="BF600" s="40">
        <f t="shared" si="218"/>
        <v>7.716049382716049E-2</v>
      </c>
      <c r="BG600" s="40">
        <f t="shared" si="219"/>
        <v>5.1387461459403906E-2</v>
      </c>
      <c r="BH600" s="40">
        <f t="shared" si="220"/>
        <v>3.0315278900565887E-2</v>
      </c>
      <c r="BI600" s="40">
        <f t="shared" si="221"/>
        <v>0</v>
      </c>
      <c r="BJ600" s="40">
        <f t="shared" si="222"/>
        <v>0</v>
      </c>
      <c r="BK600" s="40">
        <f t="shared" si="223"/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 s="42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1:134" s="32" customFormat="1" ht="17" thickBot="1" x14ac:dyDescent="0.25">
      <c r="A601" s="124" t="str">
        <f>CONFIGURACAO!$C$4</f>
        <v>AREA 21</v>
      </c>
      <c r="B601" s="125">
        <v>599</v>
      </c>
      <c r="C601" s="249" t="s">
        <v>308</v>
      </c>
      <c r="D601" s="126">
        <f t="shared" si="205"/>
        <v>8</v>
      </c>
      <c r="E601" s="250" t="s">
        <v>936</v>
      </c>
      <c r="F601" s="250">
        <v>1</v>
      </c>
      <c r="G601" s="250">
        <v>1</v>
      </c>
      <c r="H601" s="250">
        <v>1</v>
      </c>
      <c r="I601" s="250">
        <v>1</v>
      </c>
      <c r="J601" s="87"/>
      <c r="K601" s="94"/>
      <c r="L601" s="94"/>
      <c r="M601" s="154">
        <f t="shared" si="224"/>
        <v>4</v>
      </c>
      <c r="N601">
        <v>0</v>
      </c>
      <c r="O601">
        <v>0</v>
      </c>
      <c r="P601">
        <v>8.25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2</v>
      </c>
      <c r="AB601">
        <v>0</v>
      </c>
      <c r="AC601" s="139">
        <f t="shared" si="208"/>
        <v>0</v>
      </c>
      <c r="AD601" s="140">
        <f t="shared" si="209"/>
        <v>8.25</v>
      </c>
      <c r="AE601" s="141">
        <f t="shared" si="206"/>
        <v>0</v>
      </c>
      <c r="AF601" s="263">
        <f t="shared" si="207"/>
        <v>1</v>
      </c>
      <c r="AG601" s="265">
        <f t="shared" si="225"/>
        <v>1</v>
      </c>
      <c r="AI601" s="37">
        <f>IFERROR(IF(M601&gt;0,(N601*CONFIGURACAO!$C$20)+(O601*CONFIGURACAO!$C$21)+(P601*CONFIGURACAO!$C$22)+(Q601*CONFIGURACAO!$C$23)+(R601*CONFIGURACAO!$C$24),""),"")</f>
        <v>495</v>
      </c>
      <c r="AJ601" s="38">
        <f>IF(S601=0,0,IF(CONFIGURACAO!$C$15="SIM",(IF(S601&gt;CONFIGURACAO!$C$16,CONFIGURACAO!$C$16*CONFIGURACAO!$C$25,S601*CONFIGURACAO!$C$25)),'PI AREA  P75'!S601*CONFIGURACAO!$C$25))</f>
        <v>0</v>
      </c>
      <c r="AK601" s="38">
        <f>IF(T601=0,0,IF(CONFIGURACAO!$C$17="SIM",(IF(T601&gt;CONFIGURACAO!$C$18,CONFIGURACAO!$C$18*CONFIGURACAO!$C$26,T601*CONFIGURACAO!$C$26)),'PI AREA  P75'!T601*CONFIGURACAO!$C$26))</f>
        <v>0</v>
      </c>
      <c r="AL601" s="38">
        <f>IFERROR(IF(M601&gt;0,(U601*CONFIGURACAO!$C$29)+(V601*CONFIGURACAO!$C$30),""),"")</f>
        <v>0</v>
      </c>
      <c r="AM601" s="38">
        <f>IF(W601=0,0,IF(CONFIGURACAO!$C$41="SIM",(IF(W601&gt;CONFIGURACAO!$C$41,CONFIGURACAO!$C$41*CONFIGURACAO!$C$31,W601*CONFIGURACAO!$C$31)),'PI AREA  P75'!W601*CONFIGURACAO!$C$31))</f>
        <v>50</v>
      </c>
      <c r="AN601" s="38">
        <f>IF(X601=0,0,IF(CONFIGURACAO!$C$39="SIM",(IF(X601&gt;CONFIGURACAO!$C$40,CONFIGURACAO!$C$40*CONFIGURACAO!$C$32,X601*CONFIGURACAO!$C$32)),'PI AREA  P75'!X601*CONFIGURACAO!$C$32))</f>
        <v>0</v>
      </c>
      <c r="AO601" s="38">
        <f>IFERROR(IF(M601&gt;0,(Y601*CONFIGURACAO!$C$33)+(Z601*CONFIGURACAO!$C$34)+(AA601*CONFIGURACAO!$C$35)+(AB601*CONFIGURACAO!$C$36),""),"")</f>
        <v>100</v>
      </c>
      <c r="AP601" s="38">
        <f>IF(AA601=0,0,IF(CONFIGURACAO!$C$46="SIM",(IF(AA601&gt;CONFIGURACAO!$C$47,CONFIGURACAO!$C$47*CONFIGURACAO!$C$35,AA601*CONFIGURACAO!$C$35)),'PI AREA  P75'!AA601*CONFIGURACAO!$C$35))</f>
        <v>50</v>
      </c>
      <c r="AQ601" s="38">
        <f>IF(AB601=0,0,IF(CONFIGURACAO!$C$44="SIM",(IF(AB601&gt;CONFIGURACAO!$C$45,CONFIGURACAO!$C$45*CONFIGURACAO!$C$36,AB601*CONFIGURACAO!$C$36)),'PI AREA  P75'!AB601*CONFIGURACAO!$C$36))</f>
        <v>0</v>
      </c>
      <c r="AR601" s="38">
        <f t="shared" si="226"/>
        <v>695</v>
      </c>
      <c r="AS601" s="68">
        <f>IF(AR601="","",$AR601-(($AS$2/CONFIGURACAO!$C$6)*$M601))</f>
        <v>395</v>
      </c>
      <c r="AT601" s="73">
        <f t="shared" si="210"/>
        <v>3</v>
      </c>
      <c r="AU601" s="75">
        <f>IF(AR601="","",$AR601-(($AU$2/CONFIGURACAO!$C$6)*$M601))</f>
        <v>195</v>
      </c>
      <c r="AV601" s="76">
        <f t="shared" si="211"/>
        <v>4</v>
      </c>
      <c r="AW601" s="74">
        <f>IF(AR601="","",$AR601-(($AW$2/CONFIGURACAO!$C$6)*$M601))</f>
        <v>-5</v>
      </c>
      <c r="AX601" s="72" t="str">
        <f t="shared" si="212"/>
        <v>NAO</v>
      </c>
      <c r="AZ601" s="39">
        <f t="shared" si="213"/>
        <v>6.5260973468362515E-2</v>
      </c>
      <c r="BA601" s="146">
        <f t="shared" si="214"/>
        <v>12.25</v>
      </c>
      <c r="BB601" s="146">
        <f t="shared" si="215"/>
        <v>582</v>
      </c>
      <c r="BC601" s="32">
        <f t="shared" si="216"/>
        <v>567</v>
      </c>
      <c r="BD601" s="148"/>
      <c r="BE601" s="40">
        <f t="shared" si="217"/>
        <v>0</v>
      </c>
      <c r="BF601" s="40">
        <f t="shared" si="218"/>
        <v>0</v>
      </c>
      <c r="BG601" s="40">
        <f t="shared" si="219"/>
        <v>0.21197327852004114</v>
      </c>
      <c r="BH601" s="40">
        <f t="shared" si="220"/>
        <v>0</v>
      </c>
      <c r="BI601" s="40">
        <f t="shared" si="221"/>
        <v>0</v>
      </c>
      <c r="BJ601" s="40">
        <f t="shared" si="222"/>
        <v>0</v>
      </c>
      <c r="BK601" s="40">
        <f t="shared" si="223"/>
        <v>0</v>
      </c>
      <c r="BL601">
        <v>0</v>
      </c>
      <c r="BM601">
        <v>0</v>
      </c>
      <c r="BN601">
        <v>1</v>
      </c>
      <c r="BO601">
        <v>0</v>
      </c>
      <c r="BP601">
        <v>0</v>
      </c>
      <c r="BQ601">
        <v>1</v>
      </c>
      <c r="BR601">
        <v>2</v>
      </c>
      <c r="BS601">
        <v>0</v>
      </c>
      <c r="BT601" s="42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1:134" s="32" customFormat="1" ht="17" thickBot="1" x14ac:dyDescent="0.25">
      <c r="A602" s="124" t="str">
        <f>CONFIGURACAO!$C$4</f>
        <v>AREA 21</v>
      </c>
      <c r="B602" s="125">
        <v>600</v>
      </c>
      <c r="C602" s="249" t="s">
        <v>308</v>
      </c>
      <c r="D602" s="126">
        <f t="shared" si="205"/>
        <v>9</v>
      </c>
      <c r="E602" s="250" t="s">
        <v>937</v>
      </c>
      <c r="F602" s="250">
        <v>0</v>
      </c>
      <c r="G602" s="250">
        <v>0</v>
      </c>
      <c r="H602" s="250">
        <v>1</v>
      </c>
      <c r="I602" s="250">
        <v>1</v>
      </c>
      <c r="J602" s="87"/>
      <c r="K602" s="94"/>
      <c r="L602" s="94"/>
      <c r="M602" s="154">
        <f t="shared" si="224"/>
        <v>2</v>
      </c>
      <c r="N602">
        <v>0.75</v>
      </c>
      <c r="O602">
        <v>1.5</v>
      </c>
      <c r="P602">
        <v>3</v>
      </c>
      <c r="Q602">
        <v>0</v>
      </c>
      <c r="R602">
        <v>0</v>
      </c>
      <c r="S602">
        <v>0.75</v>
      </c>
      <c r="T602">
        <v>1.5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 s="139">
        <f t="shared" si="208"/>
        <v>2.25</v>
      </c>
      <c r="AD602" s="140">
        <f t="shared" si="209"/>
        <v>5.25</v>
      </c>
      <c r="AE602" s="141">
        <f t="shared" si="206"/>
        <v>0</v>
      </c>
      <c r="AF602" s="263">
        <f t="shared" si="207"/>
        <v>0</v>
      </c>
      <c r="AG602" s="265">
        <f t="shared" si="225"/>
        <v>2.25</v>
      </c>
      <c r="AI602" s="37">
        <f>IFERROR(IF(M602&gt;0,(N602*CONFIGURACAO!$C$20)+(O602*CONFIGURACAO!$C$21)+(P602*CONFIGURACAO!$C$22)+(Q602*CONFIGURACAO!$C$23)+(R602*CONFIGURACAO!$C$24),""),"")</f>
        <v>375</v>
      </c>
      <c r="AJ602" s="38">
        <f>IF(S602=0,0,IF(CONFIGURACAO!$C$15="SIM",(IF(S602&gt;CONFIGURACAO!$C$16,CONFIGURACAO!$C$16*CONFIGURACAO!$C$25,S602*CONFIGURACAO!$C$25)),'PI AREA  P75'!S602*CONFIGURACAO!$C$25))</f>
        <v>7.5</v>
      </c>
      <c r="AK602" s="38">
        <f>IF(T602=0,0,IF(CONFIGURACAO!$C$17="SIM",(IF(T602&gt;CONFIGURACAO!$C$18,CONFIGURACAO!$C$18*CONFIGURACAO!$C$26,T602*CONFIGURACAO!$C$26)),'PI AREA  P75'!T602*CONFIGURACAO!$C$26))</f>
        <v>7.5</v>
      </c>
      <c r="AL602" s="38">
        <f>IFERROR(IF(M602&gt;0,(U602*CONFIGURACAO!$C$29)+(V602*CONFIGURACAO!$C$30),""),"")</f>
        <v>0</v>
      </c>
      <c r="AM602" s="38">
        <f>IF(W602=0,0,IF(CONFIGURACAO!$C$41="SIM",(IF(W602&gt;CONFIGURACAO!$C$41,CONFIGURACAO!$C$41*CONFIGURACAO!$C$31,W602*CONFIGURACAO!$C$31)),'PI AREA  P75'!W602*CONFIGURACAO!$C$31))</f>
        <v>0</v>
      </c>
      <c r="AN602" s="38">
        <f>IF(X602=0,0,IF(CONFIGURACAO!$C$39="SIM",(IF(X602&gt;CONFIGURACAO!$C$40,CONFIGURACAO!$C$40*CONFIGURACAO!$C$32,X602*CONFIGURACAO!$C$32)),'PI AREA  P75'!X602*CONFIGURACAO!$C$32))</f>
        <v>0</v>
      </c>
      <c r="AO602" s="38">
        <f>IFERROR(IF(M602&gt;0,(Y602*CONFIGURACAO!$C$33)+(Z602*CONFIGURACAO!$C$34)+(AA602*CONFIGURACAO!$C$35)+(AB602*CONFIGURACAO!$C$36),""),"")</f>
        <v>0</v>
      </c>
      <c r="AP602" s="38">
        <f>IF(AA602=0,0,IF(CONFIGURACAO!$C$46="SIM",(IF(AA602&gt;CONFIGURACAO!$C$47,CONFIGURACAO!$C$47*CONFIGURACAO!$C$35,AA602*CONFIGURACAO!$C$35)),'PI AREA  P75'!AA602*CONFIGURACAO!$C$35))</f>
        <v>0</v>
      </c>
      <c r="AQ602" s="38">
        <f>IF(AB602=0,0,IF(CONFIGURACAO!$C$44="SIM",(IF(AB602&gt;CONFIGURACAO!$C$45,CONFIGURACAO!$C$45*CONFIGURACAO!$C$36,AB602*CONFIGURACAO!$C$36)),'PI AREA  P75'!AB602*CONFIGURACAO!$C$36))</f>
        <v>0</v>
      </c>
      <c r="AR602" s="38">
        <f t="shared" si="226"/>
        <v>390</v>
      </c>
      <c r="AS602" s="68">
        <f>IF(AR602="","",$AR602-(($AS$2/CONFIGURACAO!$C$6)*$M602))</f>
        <v>240</v>
      </c>
      <c r="AT602" s="73">
        <f t="shared" si="210"/>
        <v>3</v>
      </c>
      <c r="AU602" s="75">
        <f>IF(AR602="","",$AR602-(($AU$2/CONFIGURACAO!$C$6)*$M602))</f>
        <v>140</v>
      </c>
      <c r="AV602" s="76">
        <f t="shared" si="211"/>
        <v>4</v>
      </c>
      <c r="AW602" s="74">
        <f>IF(AR602="","",$AR602-(($AW$2/CONFIGURACAO!$C$6)*$M602))</f>
        <v>40</v>
      </c>
      <c r="AX602" s="72">
        <f t="shared" si="212"/>
        <v>5</v>
      </c>
      <c r="AZ602" s="39">
        <f t="shared" si="213"/>
        <v>3.6621265687282557E-2</v>
      </c>
      <c r="BA602" s="146">
        <f t="shared" si="214"/>
        <v>7.5</v>
      </c>
      <c r="BB602" s="146">
        <f t="shared" si="215"/>
        <v>756</v>
      </c>
      <c r="BC602" s="32">
        <f t="shared" si="216"/>
        <v>779</v>
      </c>
      <c r="BD602" s="148"/>
      <c r="BE602" s="40">
        <f t="shared" si="217"/>
        <v>2.7943368107302535E-2</v>
      </c>
      <c r="BF602" s="40">
        <f t="shared" si="218"/>
        <v>5.7870370370370364E-2</v>
      </c>
      <c r="BG602" s="40">
        <f t="shared" si="219"/>
        <v>7.7081192189105849E-2</v>
      </c>
      <c r="BH602" s="40">
        <f t="shared" si="220"/>
        <v>0</v>
      </c>
      <c r="BI602" s="40">
        <f t="shared" si="221"/>
        <v>0</v>
      </c>
      <c r="BJ602" s="40">
        <f t="shared" si="222"/>
        <v>6.9316081330868765E-2</v>
      </c>
      <c r="BK602" s="40">
        <f t="shared" si="223"/>
        <v>0.2407704654895666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 s="4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1:134" s="32" customFormat="1" ht="17" thickBot="1" x14ac:dyDescent="0.25">
      <c r="A603" s="124" t="str">
        <f>CONFIGURACAO!$C$4</f>
        <v>AREA 21</v>
      </c>
      <c r="B603" s="125">
        <v>601</v>
      </c>
      <c r="C603" s="249" t="s">
        <v>308</v>
      </c>
      <c r="D603" s="126">
        <f t="shared" si="205"/>
        <v>10</v>
      </c>
      <c r="E603" s="250" t="s">
        <v>938</v>
      </c>
      <c r="F603" s="250">
        <v>0</v>
      </c>
      <c r="G603" s="250">
        <v>0</v>
      </c>
      <c r="H603" s="250">
        <v>1</v>
      </c>
      <c r="I603" s="250">
        <v>1</v>
      </c>
      <c r="J603" s="87"/>
      <c r="K603" s="94"/>
      <c r="L603" s="94"/>
      <c r="M603" s="154">
        <f t="shared" si="224"/>
        <v>2</v>
      </c>
      <c r="N603">
        <v>0</v>
      </c>
      <c r="O603">
        <v>0</v>
      </c>
      <c r="P603">
        <v>2.25</v>
      </c>
      <c r="Q603">
        <v>1.75</v>
      </c>
      <c r="R603">
        <v>0</v>
      </c>
      <c r="S603">
        <v>0.75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 s="139">
        <f t="shared" si="208"/>
        <v>0</v>
      </c>
      <c r="AD603" s="140">
        <f t="shared" si="209"/>
        <v>2.25</v>
      </c>
      <c r="AE603" s="141">
        <f t="shared" si="206"/>
        <v>0</v>
      </c>
      <c r="AF603" s="263">
        <f t="shared" si="207"/>
        <v>0</v>
      </c>
      <c r="AG603" s="265">
        <f t="shared" si="225"/>
        <v>0</v>
      </c>
      <c r="AI603" s="37">
        <f>IFERROR(IF(M603&gt;0,(N603*CONFIGURACAO!$C$20)+(O603*CONFIGURACAO!$C$21)+(P603*CONFIGURACAO!$C$22)+(Q603*CONFIGURACAO!$C$23)+(R603*CONFIGURACAO!$C$24),""),"")</f>
        <v>205</v>
      </c>
      <c r="AJ603" s="38">
        <f>IF(S603=0,0,IF(CONFIGURACAO!$C$15="SIM",(IF(S603&gt;CONFIGURACAO!$C$16,CONFIGURACAO!$C$16*CONFIGURACAO!$C$25,S603*CONFIGURACAO!$C$25)),'PI AREA  P75'!S603*CONFIGURACAO!$C$25))</f>
        <v>7.5</v>
      </c>
      <c r="AK603" s="38">
        <f>IF(T603=0,0,IF(CONFIGURACAO!$C$17="SIM",(IF(T603&gt;CONFIGURACAO!$C$18,CONFIGURACAO!$C$18*CONFIGURACAO!$C$26,T603*CONFIGURACAO!$C$26)),'PI AREA  P75'!T603*CONFIGURACAO!$C$26))</f>
        <v>5</v>
      </c>
      <c r="AL603" s="38">
        <f>IFERROR(IF(M603&gt;0,(U603*CONFIGURACAO!$C$29)+(V603*CONFIGURACAO!$C$30),""),"")</f>
        <v>0</v>
      </c>
      <c r="AM603" s="38">
        <f>IF(W603=0,0,IF(CONFIGURACAO!$C$41="SIM",(IF(W603&gt;CONFIGURACAO!$C$41,CONFIGURACAO!$C$41*CONFIGURACAO!$C$31,W603*CONFIGURACAO!$C$31)),'PI AREA  P75'!W603*CONFIGURACAO!$C$31))</f>
        <v>0</v>
      </c>
      <c r="AN603" s="38">
        <f>IF(X603=0,0,IF(CONFIGURACAO!$C$39="SIM",(IF(X603&gt;CONFIGURACAO!$C$40,CONFIGURACAO!$C$40*CONFIGURACAO!$C$32,X603*CONFIGURACAO!$C$32)),'PI AREA  P75'!X603*CONFIGURACAO!$C$32))</f>
        <v>0</v>
      </c>
      <c r="AO603" s="38">
        <f>IFERROR(IF(M603&gt;0,(Y603*CONFIGURACAO!$C$33)+(Z603*CONFIGURACAO!$C$34)+(AA603*CONFIGURACAO!$C$35)+(AB603*CONFIGURACAO!$C$36),""),"")</f>
        <v>10</v>
      </c>
      <c r="AP603" s="38">
        <f>IF(AA603=0,0,IF(CONFIGURACAO!$C$46="SIM",(IF(AA603&gt;CONFIGURACAO!$C$47,CONFIGURACAO!$C$47*CONFIGURACAO!$C$35,AA603*CONFIGURACAO!$C$35)),'PI AREA  P75'!AA603*CONFIGURACAO!$C$35))</f>
        <v>0</v>
      </c>
      <c r="AQ603" s="38">
        <f>IF(AB603=0,0,IF(CONFIGURACAO!$C$44="SIM",(IF(AB603&gt;CONFIGURACAO!$C$45,CONFIGURACAO!$C$45*CONFIGURACAO!$C$36,AB603*CONFIGURACAO!$C$36)),'PI AREA  P75'!AB603*CONFIGURACAO!$C$36))</f>
        <v>10</v>
      </c>
      <c r="AR603" s="38">
        <f t="shared" si="226"/>
        <v>237.5</v>
      </c>
      <c r="AS603" s="68">
        <f>IF(AR603="","",$AR603-(($AS$2/CONFIGURACAO!$C$6)*$M603))</f>
        <v>87.5</v>
      </c>
      <c r="AT603" s="73">
        <f t="shared" si="210"/>
        <v>3</v>
      </c>
      <c r="AU603" s="75">
        <f>IF(AR603="","",$AR603-(($AU$2/CONFIGURACAO!$C$6)*$M603))</f>
        <v>-12.5</v>
      </c>
      <c r="AV603" s="76" t="str">
        <f t="shared" si="211"/>
        <v>NAO</v>
      </c>
      <c r="AW603" s="74">
        <f>IF(AR603="","",$AR603-(($AW$2/CONFIGURACAO!$C$6)*$M603))</f>
        <v>-112.5</v>
      </c>
      <c r="AX603" s="72" t="str">
        <f t="shared" si="212"/>
        <v>NAO</v>
      </c>
      <c r="AZ603" s="39">
        <f t="shared" si="213"/>
        <v>2.2301411796742585E-2</v>
      </c>
      <c r="BA603" s="146">
        <f t="shared" si="214"/>
        <v>6.75</v>
      </c>
      <c r="BB603" s="146">
        <f t="shared" si="215"/>
        <v>778</v>
      </c>
      <c r="BC603" s="32">
        <f t="shared" si="216"/>
        <v>898</v>
      </c>
      <c r="BD603" s="148"/>
      <c r="BE603" s="40">
        <f t="shared" si="217"/>
        <v>0</v>
      </c>
      <c r="BF603" s="40">
        <f t="shared" si="218"/>
        <v>0</v>
      </c>
      <c r="BG603" s="40">
        <f t="shared" si="219"/>
        <v>5.7810894141829397E-2</v>
      </c>
      <c r="BH603" s="40">
        <f t="shared" si="220"/>
        <v>7.073565076798706E-2</v>
      </c>
      <c r="BI603" s="40">
        <f t="shared" si="221"/>
        <v>0</v>
      </c>
      <c r="BJ603" s="40">
        <f t="shared" si="222"/>
        <v>6.9316081330868765E-2</v>
      </c>
      <c r="BK603" s="40">
        <f t="shared" si="223"/>
        <v>0.16051364365971107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1</v>
      </c>
      <c r="BT603" s="42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1:134" s="32" customFormat="1" ht="17" thickBot="1" x14ac:dyDescent="0.25">
      <c r="A604" s="124" t="str">
        <f>CONFIGURACAO!$C$4</f>
        <v>AREA 21</v>
      </c>
      <c r="B604" s="125">
        <v>602</v>
      </c>
      <c r="C604" s="249" t="s">
        <v>308</v>
      </c>
      <c r="D604" s="126">
        <f t="shared" si="205"/>
        <v>11</v>
      </c>
      <c r="E604" s="250" t="s">
        <v>939</v>
      </c>
      <c r="F604" s="250">
        <v>1</v>
      </c>
      <c r="G604" s="250">
        <v>1</v>
      </c>
      <c r="H604" s="250">
        <v>1</v>
      </c>
      <c r="I604" s="250">
        <v>1</v>
      </c>
      <c r="J604" s="87"/>
      <c r="K604" s="94"/>
      <c r="L604" s="94"/>
      <c r="M604" s="154">
        <f t="shared" si="224"/>
        <v>4</v>
      </c>
      <c r="N604">
        <v>0</v>
      </c>
      <c r="O604">
        <v>0</v>
      </c>
      <c r="P604">
        <v>7</v>
      </c>
      <c r="Q604">
        <v>3.5</v>
      </c>
      <c r="R604">
        <v>5.25</v>
      </c>
      <c r="S604">
        <v>5.75</v>
      </c>
      <c r="T604">
        <v>0.75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2</v>
      </c>
      <c r="AC604" s="139">
        <f t="shared" si="208"/>
        <v>0</v>
      </c>
      <c r="AD604" s="140">
        <f t="shared" si="209"/>
        <v>7</v>
      </c>
      <c r="AE604" s="141">
        <f t="shared" si="206"/>
        <v>0</v>
      </c>
      <c r="AF604" s="263">
        <f t="shared" si="207"/>
        <v>0</v>
      </c>
      <c r="AG604" s="265">
        <f t="shared" si="225"/>
        <v>0</v>
      </c>
      <c r="AI604" s="37">
        <f>IFERROR(IF(M604&gt;0,(N604*CONFIGURACAO!$C$20)+(O604*CONFIGURACAO!$C$21)+(P604*CONFIGURACAO!$C$22)+(Q604*CONFIGURACAO!$C$23)+(R604*CONFIGURACAO!$C$24),""),"")</f>
        <v>665</v>
      </c>
      <c r="AJ604" s="38">
        <f>IF(S604=0,0,IF(CONFIGURACAO!$C$15="SIM",(IF(S604&gt;CONFIGURACAO!$C$16,CONFIGURACAO!$C$16*CONFIGURACAO!$C$25,S604*CONFIGURACAO!$C$25)),'PI AREA  P75'!S604*CONFIGURACAO!$C$25))</f>
        <v>40</v>
      </c>
      <c r="AK604" s="38">
        <f>IF(T604=0,0,IF(CONFIGURACAO!$C$17="SIM",(IF(T604&gt;CONFIGURACAO!$C$18,CONFIGURACAO!$C$18*CONFIGURACAO!$C$26,T604*CONFIGURACAO!$C$26)),'PI AREA  P75'!T604*CONFIGURACAO!$C$26))</f>
        <v>3.75</v>
      </c>
      <c r="AL604" s="38">
        <f>IFERROR(IF(M604&gt;0,(U604*CONFIGURACAO!$C$29)+(V604*CONFIGURACAO!$C$30),""),"")</f>
        <v>0</v>
      </c>
      <c r="AM604" s="38">
        <f>IF(W604=0,0,IF(CONFIGURACAO!$C$41="SIM",(IF(W604&gt;CONFIGURACAO!$C$41,CONFIGURACAO!$C$41*CONFIGURACAO!$C$31,W604*CONFIGURACAO!$C$31)),'PI AREA  P75'!W604*CONFIGURACAO!$C$31))</f>
        <v>0</v>
      </c>
      <c r="AN604" s="38">
        <f>IF(X604=0,0,IF(CONFIGURACAO!$C$39="SIM",(IF(X604&gt;CONFIGURACAO!$C$40,CONFIGURACAO!$C$40*CONFIGURACAO!$C$32,X604*CONFIGURACAO!$C$32)),'PI AREA  P75'!X604*CONFIGURACAO!$C$32))</f>
        <v>25</v>
      </c>
      <c r="AO604" s="38">
        <f>IFERROR(IF(M604&gt;0,(Y604*CONFIGURACAO!$C$33)+(Z604*CONFIGURACAO!$C$34)+(AA604*CONFIGURACAO!$C$35)+(AB604*CONFIGURACAO!$C$36),""),"")</f>
        <v>20</v>
      </c>
      <c r="AP604" s="38">
        <f>IF(AA604=0,0,IF(CONFIGURACAO!$C$46="SIM",(IF(AA604&gt;CONFIGURACAO!$C$47,CONFIGURACAO!$C$47*CONFIGURACAO!$C$35,AA604*CONFIGURACAO!$C$35)),'PI AREA  P75'!AA604*CONFIGURACAO!$C$35))</f>
        <v>0</v>
      </c>
      <c r="AQ604" s="38">
        <f>IF(AB604=0,0,IF(CONFIGURACAO!$C$44="SIM",(IF(AB604&gt;CONFIGURACAO!$C$45,CONFIGURACAO!$C$45*CONFIGURACAO!$C$36,AB604*CONFIGURACAO!$C$36)),'PI AREA  P75'!AB604*CONFIGURACAO!$C$36))</f>
        <v>20</v>
      </c>
      <c r="AR604" s="38">
        <f t="shared" si="226"/>
        <v>773.75</v>
      </c>
      <c r="AS604" s="68">
        <f>IF(AR604="","",$AR604-(($AS$2/CONFIGURACAO!$C$6)*$M604))</f>
        <v>473.75</v>
      </c>
      <c r="AT604" s="73">
        <f t="shared" si="210"/>
        <v>3</v>
      </c>
      <c r="AU604" s="75">
        <f>IF(AR604="","",$AR604-(($AU$2/CONFIGURACAO!$C$6)*$M604))</f>
        <v>273.75</v>
      </c>
      <c r="AV604" s="76">
        <f t="shared" si="211"/>
        <v>4</v>
      </c>
      <c r="AW604" s="74">
        <f>IF(AR604="","",$AR604-(($AW$2/CONFIGURACAO!$C$6)*$M604))</f>
        <v>73.75</v>
      </c>
      <c r="AX604" s="72">
        <f t="shared" si="212"/>
        <v>5</v>
      </c>
      <c r="AZ604" s="39">
        <f t="shared" si="213"/>
        <v>7.2655652116756106E-2</v>
      </c>
      <c r="BA604" s="146">
        <f t="shared" si="214"/>
        <v>25.25</v>
      </c>
      <c r="BB604" s="146">
        <f t="shared" si="215"/>
        <v>226</v>
      </c>
      <c r="BC604" s="32">
        <f t="shared" si="216"/>
        <v>518</v>
      </c>
      <c r="BD604" s="148"/>
      <c r="BE604" s="40">
        <f t="shared" si="217"/>
        <v>0</v>
      </c>
      <c r="BF604" s="40">
        <f t="shared" si="218"/>
        <v>0</v>
      </c>
      <c r="BG604" s="40">
        <f t="shared" si="219"/>
        <v>0.17985611510791369</v>
      </c>
      <c r="BH604" s="40">
        <f t="shared" si="220"/>
        <v>0.14147130153597412</v>
      </c>
      <c r="BI604" s="40">
        <f t="shared" si="221"/>
        <v>0.55970149253731338</v>
      </c>
      <c r="BJ604" s="40">
        <f t="shared" si="222"/>
        <v>0.53142329020332713</v>
      </c>
      <c r="BK604" s="40">
        <f t="shared" si="223"/>
        <v>0.1203852327447833</v>
      </c>
      <c r="BL604">
        <v>0</v>
      </c>
      <c r="BM604">
        <v>0</v>
      </c>
      <c r="BN604">
        <v>0</v>
      </c>
      <c r="BO604">
        <v>1</v>
      </c>
      <c r="BP604">
        <v>0</v>
      </c>
      <c r="BQ604">
        <v>0</v>
      </c>
      <c r="BR604">
        <v>0</v>
      </c>
      <c r="BS604">
        <v>2</v>
      </c>
      <c r="BT604" s="42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1:134" s="32" customFormat="1" ht="17" thickBot="1" x14ac:dyDescent="0.25">
      <c r="A605" s="124" t="str">
        <f>CONFIGURACAO!$C$4</f>
        <v>AREA 21</v>
      </c>
      <c r="B605" s="125">
        <v>603</v>
      </c>
      <c r="C605" s="249" t="s">
        <v>308</v>
      </c>
      <c r="D605" s="126">
        <f t="shared" si="205"/>
        <v>12</v>
      </c>
      <c r="E605" s="250" t="s">
        <v>940</v>
      </c>
      <c r="F605" s="250">
        <v>1</v>
      </c>
      <c r="G605" s="250">
        <v>1</v>
      </c>
      <c r="H605" s="250">
        <v>0</v>
      </c>
      <c r="I605" s="250">
        <v>0</v>
      </c>
      <c r="J605" s="87"/>
      <c r="K605" s="94"/>
      <c r="L605" s="94"/>
      <c r="M605" s="154">
        <f t="shared" si="224"/>
        <v>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1.5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 s="139">
        <f t="shared" si="208"/>
        <v>0</v>
      </c>
      <c r="AD605" s="140">
        <f t="shared" si="209"/>
        <v>0</v>
      </c>
      <c r="AE605" s="141">
        <f t="shared" si="206"/>
        <v>0</v>
      </c>
      <c r="AF605" s="263">
        <f t="shared" si="207"/>
        <v>0</v>
      </c>
      <c r="AG605" s="265">
        <f t="shared" si="225"/>
        <v>0</v>
      </c>
      <c r="AI605" s="37">
        <f>IFERROR(IF(M605&gt;0,(N605*CONFIGURACAO!$C$20)+(O605*CONFIGURACAO!$C$21)+(P605*CONFIGURACAO!$C$22)+(Q605*CONFIGURACAO!$C$23)+(R605*CONFIGURACAO!$C$24),""),"")</f>
        <v>0</v>
      </c>
      <c r="AJ605" s="38">
        <f>IF(S605=0,0,IF(CONFIGURACAO!$C$15="SIM",(IF(S605&gt;CONFIGURACAO!$C$16,CONFIGURACAO!$C$16*CONFIGURACAO!$C$25,S605*CONFIGURACAO!$C$25)),'PI AREA  P75'!S605*CONFIGURACAO!$C$25))</f>
        <v>15</v>
      </c>
      <c r="AK605" s="38">
        <f>IF(T605=0,0,IF(CONFIGURACAO!$C$17="SIM",(IF(T605&gt;CONFIGURACAO!$C$18,CONFIGURACAO!$C$18*CONFIGURACAO!$C$26,T605*CONFIGURACAO!$C$26)),'PI AREA  P75'!T605*CONFIGURACAO!$C$26))</f>
        <v>0</v>
      </c>
      <c r="AL605" s="38">
        <f>IFERROR(IF(M605&gt;0,(U605*CONFIGURACAO!$C$29)+(V605*CONFIGURACAO!$C$30),""),"")</f>
        <v>0</v>
      </c>
      <c r="AM605" s="38">
        <f>IF(W605=0,0,IF(CONFIGURACAO!$C$41="SIM",(IF(W605&gt;CONFIGURACAO!$C$41,CONFIGURACAO!$C$41*CONFIGURACAO!$C$31,W605*CONFIGURACAO!$C$31)),'PI AREA  P75'!W605*CONFIGURACAO!$C$31))</f>
        <v>0</v>
      </c>
      <c r="AN605" s="38">
        <f>IF(X605=0,0,IF(CONFIGURACAO!$C$39="SIM",(IF(X605&gt;CONFIGURACAO!$C$40,CONFIGURACAO!$C$40*CONFIGURACAO!$C$32,X605*CONFIGURACAO!$C$32)),'PI AREA  P75'!X605*CONFIGURACAO!$C$32))</f>
        <v>0</v>
      </c>
      <c r="AO605" s="38">
        <f>IFERROR(IF(M605&gt;0,(Y605*CONFIGURACAO!$C$33)+(Z605*CONFIGURACAO!$C$34)+(AA605*CONFIGURACAO!$C$35)+(AB605*CONFIGURACAO!$C$36),""),"")</f>
        <v>0</v>
      </c>
      <c r="AP605" s="38">
        <f>IF(AA605=0,0,IF(CONFIGURACAO!$C$46="SIM",(IF(AA605&gt;CONFIGURACAO!$C$47,CONFIGURACAO!$C$47*CONFIGURACAO!$C$35,AA605*CONFIGURACAO!$C$35)),'PI AREA  P75'!AA605*CONFIGURACAO!$C$35))</f>
        <v>0</v>
      </c>
      <c r="AQ605" s="38">
        <f>IF(AB605=0,0,IF(CONFIGURACAO!$C$44="SIM",(IF(AB605&gt;CONFIGURACAO!$C$45,CONFIGURACAO!$C$45*CONFIGURACAO!$C$36,AB605*CONFIGURACAO!$C$36)),'PI AREA  P75'!AB605*CONFIGURACAO!$C$36))</f>
        <v>0</v>
      </c>
      <c r="AR605" s="38">
        <f t="shared" si="226"/>
        <v>15</v>
      </c>
      <c r="AS605" s="68">
        <f>IF(AR605="","",$AR605-(($AS$2/CONFIGURACAO!$C$6)*$M605))</f>
        <v>-135</v>
      </c>
      <c r="AT605" s="73" t="str">
        <f t="shared" si="210"/>
        <v>NAO</v>
      </c>
      <c r="AU605" s="75">
        <f>IF(AR605="","",$AR605-(($AU$2/CONFIGURACAO!$C$6)*$M605))</f>
        <v>-235</v>
      </c>
      <c r="AV605" s="76" t="str">
        <f t="shared" si="211"/>
        <v>NAO</v>
      </c>
      <c r="AW605" s="74">
        <f>IF(AR605="","",$AR605-(($AW$2/CONFIGURACAO!$C$6)*$M605))</f>
        <v>-335</v>
      </c>
      <c r="AX605" s="72" t="str">
        <f t="shared" si="212"/>
        <v>NAO</v>
      </c>
      <c r="AZ605" s="39">
        <f t="shared" si="213"/>
        <v>1.408510218741637E-3</v>
      </c>
      <c r="BA605" s="146">
        <f t="shared" si="214"/>
        <v>1.5</v>
      </c>
      <c r="BB605" s="146">
        <f t="shared" si="215"/>
        <v>1054</v>
      </c>
      <c r="BC605" s="32">
        <f t="shared" si="216"/>
        <v>1144</v>
      </c>
      <c r="BD605" s="148"/>
      <c r="BE605" s="40">
        <f t="shared" si="217"/>
        <v>0</v>
      </c>
      <c r="BF605" s="40">
        <f t="shared" si="218"/>
        <v>0</v>
      </c>
      <c r="BG605" s="40">
        <f t="shared" si="219"/>
        <v>0</v>
      </c>
      <c r="BH605" s="40">
        <f t="shared" si="220"/>
        <v>0</v>
      </c>
      <c r="BI605" s="40">
        <f t="shared" si="221"/>
        <v>0</v>
      </c>
      <c r="BJ605" s="40">
        <f t="shared" si="222"/>
        <v>0.13863216266173753</v>
      </c>
      <c r="BK605" s="40">
        <f t="shared" si="223"/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 s="42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1:134" s="32" customFormat="1" ht="17" thickBot="1" x14ac:dyDescent="0.25">
      <c r="A606" s="124" t="str">
        <f>CONFIGURACAO!$C$4</f>
        <v>AREA 21</v>
      </c>
      <c r="B606" s="125">
        <v>604</v>
      </c>
      <c r="C606" s="249" t="s">
        <v>308</v>
      </c>
      <c r="D606" s="126">
        <f t="shared" si="205"/>
        <v>13</v>
      </c>
      <c r="E606" s="250" t="s">
        <v>941</v>
      </c>
      <c r="F606" s="250">
        <v>1</v>
      </c>
      <c r="G606" s="250">
        <v>1</v>
      </c>
      <c r="H606" s="250">
        <v>1</v>
      </c>
      <c r="I606" s="250">
        <v>1</v>
      </c>
      <c r="J606" s="87"/>
      <c r="K606" s="94"/>
      <c r="L606" s="94"/>
      <c r="M606" s="154">
        <f t="shared" si="224"/>
        <v>4</v>
      </c>
      <c r="N606">
        <v>0</v>
      </c>
      <c r="O606">
        <v>0</v>
      </c>
      <c r="P606">
        <v>4.25</v>
      </c>
      <c r="Q606">
        <v>1.5</v>
      </c>
      <c r="R606">
        <v>2</v>
      </c>
      <c r="S606">
        <v>4.25</v>
      </c>
      <c r="T606">
        <v>0.75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1</v>
      </c>
      <c r="AC606" s="139">
        <f t="shared" si="208"/>
        <v>0</v>
      </c>
      <c r="AD606" s="140">
        <f t="shared" si="209"/>
        <v>4.25</v>
      </c>
      <c r="AE606" s="141">
        <f t="shared" si="206"/>
        <v>0</v>
      </c>
      <c r="AF606" s="263">
        <f t="shared" si="207"/>
        <v>0</v>
      </c>
      <c r="AG606" s="265">
        <f t="shared" si="225"/>
        <v>0</v>
      </c>
      <c r="AI606" s="37">
        <f>IFERROR(IF(M606&gt;0,(N606*CONFIGURACAO!$C$20)+(O606*CONFIGURACAO!$C$21)+(P606*CONFIGURACAO!$C$22)+(Q606*CONFIGURACAO!$C$23)+(R606*CONFIGURACAO!$C$24),""),"")</f>
        <v>355</v>
      </c>
      <c r="AJ606" s="38">
        <f>IF(S606=0,0,IF(CONFIGURACAO!$C$15="SIM",(IF(S606&gt;CONFIGURACAO!$C$16,CONFIGURACAO!$C$16*CONFIGURACAO!$C$25,S606*CONFIGURACAO!$C$25)),'PI AREA  P75'!S606*CONFIGURACAO!$C$25))</f>
        <v>40</v>
      </c>
      <c r="AK606" s="38">
        <f>IF(T606=0,0,IF(CONFIGURACAO!$C$17="SIM",(IF(T606&gt;CONFIGURACAO!$C$18,CONFIGURACAO!$C$18*CONFIGURACAO!$C$26,T606*CONFIGURACAO!$C$26)),'PI AREA  P75'!T606*CONFIGURACAO!$C$26))</f>
        <v>3.75</v>
      </c>
      <c r="AL606" s="38">
        <f>IFERROR(IF(M606&gt;0,(U606*CONFIGURACAO!$C$29)+(V606*CONFIGURACAO!$C$30),""),"")</f>
        <v>0</v>
      </c>
      <c r="AM606" s="38">
        <f>IF(W606=0,0,IF(CONFIGURACAO!$C$41="SIM",(IF(W606&gt;CONFIGURACAO!$C$41,CONFIGURACAO!$C$41*CONFIGURACAO!$C$31,W606*CONFIGURACAO!$C$31)),'PI AREA  P75'!W606*CONFIGURACAO!$C$31))</f>
        <v>0</v>
      </c>
      <c r="AN606" s="38">
        <f>IF(X606=0,0,IF(CONFIGURACAO!$C$39="SIM",(IF(X606&gt;CONFIGURACAO!$C$40,CONFIGURACAO!$C$40*CONFIGURACAO!$C$32,X606*CONFIGURACAO!$C$32)),'PI AREA  P75'!X606*CONFIGURACAO!$C$32))</f>
        <v>25</v>
      </c>
      <c r="AO606" s="38">
        <f>IFERROR(IF(M606&gt;0,(Y606*CONFIGURACAO!$C$33)+(Z606*CONFIGURACAO!$C$34)+(AA606*CONFIGURACAO!$C$35)+(AB606*CONFIGURACAO!$C$36),""),"")</f>
        <v>10</v>
      </c>
      <c r="AP606" s="38">
        <f>IF(AA606=0,0,IF(CONFIGURACAO!$C$46="SIM",(IF(AA606&gt;CONFIGURACAO!$C$47,CONFIGURACAO!$C$47*CONFIGURACAO!$C$35,AA606*CONFIGURACAO!$C$35)),'PI AREA  P75'!AA606*CONFIGURACAO!$C$35))</f>
        <v>0</v>
      </c>
      <c r="AQ606" s="38">
        <f>IF(AB606=0,0,IF(CONFIGURACAO!$C$44="SIM",(IF(AB606&gt;CONFIGURACAO!$C$45,CONFIGURACAO!$C$45*CONFIGURACAO!$C$36,AB606*CONFIGURACAO!$C$36)),'PI AREA  P75'!AB606*CONFIGURACAO!$C$36))</f>
        <v>10</v>
      </c>
      <c r="AR606" s="38">
        <f t="shared" si="226"/>
        <v>443.75</v>
      </c>
      <c r="AS606" s="68">
        <f>IF(AR606="","",$AR606-(($AS$2/CONFIGURACAO!$C$6)*$M606))</f>
        <v>143.75</v>
      </c>
      <c r="AT606" s="73">
        <f t="shared" si="210"/>
        <v>3</v>
      </c>
      <c r="AU606" s="75">
        <f>IF(AR606="","",$AR606-(($AU$2/CONFIGURACAO!$C$6)*$M606))</f>
        <v>-56.25</v>
      </c>
      <c r="AV606" s="76" t="str">
        <f t="shared" si="211"/>
        <v>NAO</v>
      </c>
      <c r="AW606" s="74">
        <f>IF(AR606="","",$AR606-(($AW$2/CONFIGURACAO!$C$6)*$M606))</f>
        <v>-256.25</v>
      </c>
      <c r="AX606" s="72" t="str">
        <f t="shared" si="212"/>
        <v>NAO</v>
      </c>
      <c r="AZ606" s="39">
        <f t="shared" si="213"/>
        <v>4.1668427304440092E-2</v>
      </c>
      <c r="BA606" s="146">
        <f t="shared" si="214"/>
        <v>14.75</v>
      </c>
      <c r="BB606" s="146">
        <f t="shared" si="215"/>
        <v>491</v>
      </c>
      <c r="BC606" s="32">
        <f t="shared" si="216"/>
        <v>734</v>
      </c>
      <c r="BD606" s="148"/>
      <c r="BE606" s="40">
        <f t="shared" si="217"/>
        <v>0</v>
      </c>
      <c r="BF606" s="40">
        <f t="shared" si="218"/>
        <v>0</v>
      </c>
      <c r="BG606" s="40">
        <f t="shared" si="219"/>
        <v>0.10919835560123328</v>
      </c>
      <c r="BH606" s="40">
        <f t="shared" si="220"/>
        <v>6.0630557801131774E-2</v>
      </c>
      <c r="BI606" s="40">
        <f t="shared" si="221"/>
        <v>0.21321961620469082</v>
      </c>
      <c r="BJ606" s="40">
        <f t="shared" si="222"/>
        <v>0.39279112754158968</v>
      </c>
      <c r="BK606" s="40">
        <f t="shared" si="223"/>
        <v>0.1203852327447833</v>
      </c>
      <c r="BL606">
        <v>0</v>
      </c>
      <c r="BM606">
        <v>0</v>
      </c>
      <c r="BN606">
        <v>0</v>
      </c>
      <c r="BO606">
        <v>1</v>
      </c>
      <c r="BP606">
        <v>0</v>
      </c>
      <c r="BQ606">
        <v>0</v>
      </c>
      <c r="BR606">
        <v>0</v>
      </c>
      <c r="BS606">
        <v>1</v>
      </c>
      <c r="BT606" s="42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1:134" s="32" customFormat="1" ht="17" thickBot="1" x14ac:dyDescent="0.25">
      <c r="A607" s="124" t="str">
        <f>CONFIGURACAO!$C$4</f>
        <v>AREA 21</v>
      </c>
      <c r="B607" s="125">
        <v>605</v>
      </c>
      <c r="C607" s="249" t="s">
        <v>308</v>
      </c>
      <c r="D607" s="126">
        <f t="shared" si="205"/>
        <v>14</v>
      </c>
      <c r="E607" s="250" t="s">
        <v>942</v>
      </c>
      <c r="F607" s="250">
        <v>0</v>
      </c>
      <c r="G607" s="250">
        <v>1</v>
      </c>
      <c r="H607" s="250">
        <v>1</v>
      </c>
      <c r="I607" s="250">
        <v>1</v>
      </c>
      <c r="J607" s="87"/>
      <c r="K607" s="94"/>
      <c r="L607" s="94"/>
      <c r="M607" s="154">
        <f t="shared" si="224"/>
        <v>3</v>
      </c>
      <c r="N607">
        <v>0</v>
      </c>
      <c r="O607">
        <v>0.75</v>
      </c>
      <c r="P607">
        <v>3.5</v>
      </c>
      <c r="Q607">
        <v>0.75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2</v>
      </c>
      <c r="AC607" s="139">
        <f t="shared" si="208"/>
        <v>0.75</v>
      </c>
      <c r="AD607" s="140">
        <f t="shared" si="209"/>
        <v>4.25</v>
      </c>
      <c r="AE607" s="141">
        <f t="shared" si="206"/>
        <v>0</v>
      </c>
      <c r="AF607" s="263">
        <f t="shared" si="207"/>
        <v>0</v>
      </c>
      <c r="AG607" s="265">
        <f t="shared" si="225"/>
        <v>0.75</v>
      </c>
      <c r="AI607" s="37">
        <f>IFERROR(IF(M607&gt;0,(N607*CONFIGURACAO!$C$20)+(O607*CONFIGURACAO!$C$21)+(P607*CONFIGURACAO!$C$22)+(Q607*CONFIGURACAO!$C$23)+(R607*CONFIGURACAO!$C$24),""),"")</f>
        <v>300</v>
      </c>
      <c r="AJ607" s="38">
        <f>IF(S607=0,0,IF(CONFIGURACAO!$C$15="SIM",(IF(S607&gt;CONFIGURACAO!$C$16,CONFIGURACAO!$C$16*CONFIGURACAO!$C$25,S607*CONFIGURACAO!$C$25)),'PI AREA  P75'!S607*CONFIGURACAO!$C$25))</f>
        <v>0</v>
      </c>
      <c r="AK607" s="38">
        <f>IF(T607=0,0,IF(CONFIGURACAO!$C$17="SIM",(IF(T607&gt;CONFIGURACAO!$C$18,CONFIGURACAO!$C$18*CONFIGURACAO!$C$26,T607*CONFIGURACAO!$C$26)),'PI AREA  P75'!T607*CONFIGURACAO!$C$26))</f>
        <v>0</v>
      </c>
      <c r="AL607" s="38">
        <f>IFERROR(IF(M607&gt;0,(U607*CONFIGURACAO!$C$29)+(V607*CONFIGURACAO!$C$30),""),"")</f>
        <v>0</v>
      </c>
      <c r="AM607" s="38">
        <f>IF(W607=0,0,IF(CONFIGURACAO!$C$41="SIM",(IF(W607&gt;CONFIGURACAO!$C$41,CONFIGURACAO!$C$41*CONFIGURACAO!$C$31,W607*CONFIGURACAO!$C$31)),'PI AREA  P75'!W607*CONFIGURACAO!$C$31))</f>
        <v>0</v>
      </c>
      <c r="AN607" s="38">
        <f>IF(X607=0,0,IF(CONFIGURACAO!$C$39="SIM",(IF(X607&gt;CONFIGURACAO!$C$40,CONFIGURACAO!$C$40*CONFIGURACAO!$C$32,X607*CONFIGURACAO!$C$32)),'PI AREA  P75'!X607*CONFIGURACAO!$C$32))</f>
        <v>25</v>
      </c>
      <c r="AO607" s="38">
        <f>IFERROR(IF(M607&gt;0,(Y607*CONFIGURACAO!$C$33)+(Z607*CONFIGURACAO!$C$34)+(AA607*CONFIGURACAO!$C$35)+(AB607*CONFIGURACAO!$C$36),""),"")</f>
        <v>20</v>
      </c>
      <c r="AP607" s="38">
        <f>IF(AA607=0,0,IF(CONFIGURACAO!$C$46="SIM",(IF(AA607&gt;CONFIGURACAO!$C$47,CONFIGURACAO!$C$47*CONFIGURACAO!$C$35,AA607*CONFIGURACAO!$C$35)),'PI AREA  P75'!AA607*CONFIGURACAO!$C$35))</f>
        <v>0</v>
      </c>
      <c r="AQ607" s="38">
        <f>IF(AB607=0,0,IF(CONFIGURACAO!$C$44="SIM",(IF(AB607&gt;CONFIGURACAO!$C$45,CONFIGURACAO!$C$45*CONFIGURACAO!$C$36,AB607*CONFIGURACAO!$C$36)),'PI AREA  P75'!AB607*CONFIGURACAO!$C$36))</f>
        <v>20</v>
      </c>
      <c r="AR607" s="38">
        <f t="shared" si="226"/>
        <v>365</v>
      </c>
      <c r="AS607" s="68">
        <f>IF(AR607="","",$AR607-(($AS$2/CONFIGURACAO!$C$6)*$M607))</f>
        <v>140</v>
      </c>
      <c r="AT607" s="73">
        <f t="shared" si="210"/>
        <v>3</v>
      </c>
      <c r="AU607" s="75">
        <f>IF(AR607="","",$AR607-(($AU$2/CONFIGURACAO!$C$6)*$M607))</f>
        <v>-10</v>
      </c>
      <c r="AV607" s="76" t="str">
        <f t="shared" si="211"/>
        <v>NAO</v>
      </c>
      <c r="AW607" s="74">
        <f>IF(AR607="","",$AR607-(($AW$2/CONFIGURACAO!$C$6)*$M607))</f>
        <v>-160</v>
      </c>
      <c r="AX607" s="72" t="str">
        <f t="shared" si="212"/>
        <v>NAO</v>
      </c>
      <c r="AZ607" s="39">
        <f t="shared" si="213"/>
        <v>3.4273748656046502E-2</v>
      </c>
      <c r="BA607" s="146">
        <f t="shared" si="214"/>
        <v>8</v>
      </c>
      <c r="BB607" s="146">
        <f t="shared" si="215"/>
        <v>735</v>
      </c>
      <c r="BC607" s="32">
        <f t="shared" si="216"/>
        <v>790</v>
      </c>
      <c r="BD607" s="148"/>
      <c r="BE607" s="40">
        <f t="shared" si="217"/>
        <v>0</v>
      </c>
      <c r="BF607" s="40">
        <f t="shared" si="218"/>
        <v>2.8935185185185182E-2</v>
      </c>
      <c r="BG607" s="40">
        <f t="shared" si="219"/>
        <v>8.9928057553956844E-2</v>
      </c>
      <c r="BH607" s="40">
        <f t="shared" si="220"/>
        <v>3.0315278900565887E-2</v>
      </c>
      <c r="BI607" s="40">
        <f t="shared" si="221"/>
        <v>0</v>
      </c>
      <c r="BJ607" s="40">
        <f t="shared" si="222"/>
        <v>0</v>
      </c>
      <c r="BK607" s="40">
        <f t="shared" si="223"/>
        <v>0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0</v>
      </c>
      <c r="BS607">
        <v>2</v>
      </c>
      <c r="BT607" s="42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1:134" s="32" customFormat="1" ht="17" thickBot="1" x14ac:dyDescent="0.25">
      <c r="A608" s="124" t="str">
        <f>CONFIGURACAO!$C$4</f>
        <v>AREA 21</v>
      </c>
      <c r="B608" s="125">
        <v>606</v>
      </c>
      <c r="C608" s="249" t="s">
        <v>308</v>
      </c>
      <c r="D608" s="126">
        <f t="shared" si="205"/>
        <v>15</v>
      </c>
      <c r="E608" s="250" t="s">
        <v>943</v>
      </c>
      <c r="F608" s="250">
        <v>1</v>
      </c>
      <c r="G608" s="250">
        <v>1</v>
      </c>
      <c r="H608" s="250">
        <v>1</v>
      </c>
      <c r="I608" s="250">
        <v>1</v>
      </c>
      <c r="J608" s="87"/>
      <c r="K608" s="94"/>
      <c r="L608" s="94"/>
      <c r="M608" s="154">
        <f t="shared" si="224"/>
        <v>4</v>
      </c>
      <c r="N608">
        <v>0.75</v>
      </c>
      <c r="O608">
        <v>3.5</v>
      </c>
      <c r="P608">
        <v>9.75</v>
      </c>
      <c r="Q608">
        <v>5.5</v>
      </c>
      <c r="R608">
        <v>1</v>
      </c>
      <c r="S608">
        <v>2.5</v>
      </c>
      <c r="T608">
        <v>0</v>
      </c>
      <c r="U608">
        <v>0</v>
      </c>
      <c r="V608">
        <v>2</v>
      </c>
      <c r="W608">
        <v>0</v>
      </c>
      <c r="X608">
        <v>0</v>
      </c>
      <c r="Y608">
        <v>0</v>
      </c>
      <c r="Z608">
        <v>5</v>
      </c>
      <c r="AA608">
        <v>2</v>
      </c>
      <c r="AB608">
        <v>4</v>
      </c>
      <c r="AC608" s="139">
        <f t="shared" si="208"/>
        <v>4.25</v>
      </c>
      <c r="AD608" s="140">
        <f t="shared" si="209"/>
        <v>14</v>
      </c>
      <c r="AE608" s="141">
        <f t="shared" si="206"/>
        <v>2</v>
      </c>
      <c r="AF608" s="263">
        <f t="shared" si="207"/>
        <v>5</v>
      </c>
      <c r="AG608" s="265">
        <f t="shared" si="225"/>
        <v>11.25</v>
      </c>
      <c r="AI608" s="37">
        <f>IFERROR(IF(M608&gt;0,(N608*CONFIGURACAO!$C$20)+(O608*CONFIGURACAO!$C$21)+(P608*CONFIGURACAO!$C$22)+(Q608*CONFIGURACAO!$C$23)+(R608*CONFIGURACAO!$C$24),""),"")</f>
        <v>1180</v>
      </c>
      <c r="AJ608" s="38">
        <f>IF(S608=0,0,IF(CONFIGURACAO!$C$15="SIM",(IF(S608&gt;CONFIGURACAO!$C$16,CONFIGURACAO!$C$16*CONFIGURACAO!$C$25,S608*CONFIGURACAO!$C$25)),'PI AREA  P75'!S608*CONFIGURACAO!$C$25))</f>
        <v>25</v>
      </c>
      <c r="AK608" s="38">
        <f>IF(T608=0,0,IF(CONFIGURACAO!$C$17="SIM",(IF(T608&gt;CONFIGURACAO!$C$18,CONFIGURACAO!$C$18*CONFIGURACAO!$C$26,T608*CONFIGURACAO!$C$26)),'PI AREA  P75'!T608*CONFIGURACAO!$C$26))</f>
        <v>0</v>
      </c>
      <c r="AL608" s="38">
        <f>IFERROR(IF(M608&gt;0,(U608*CONFIGURACAO!$C$29)+(V608*CONFIGURACAO!$C$30),""),"")</f>
        <v>200</v>
      </c>
      <c r="AM608" s="38">
        <f>IF(W608=0,0,IF(CONFIGURACAO!$C$41="SIM",(IF(W608&gt;CONFIGURACAO!$C$41,CONFIGURACAO!$C$41*CONFIGURACAO!$C$31,W608*CONFIGURACAO!$C$31)),'PI AREA  P75'!W608*CONFIGURACAO!$C$31))</f>
        <v>0</v>
      </c>
      <c r="AN608" s="38">
        <f>IF(X608=0,0,IF(CONFIGURACAO!$C$39="SIM",(IF(X608&gt;CONFIGURACAO!$C$40,CONFIGURACAO!$C$40*CONFIGURACAO!$C$32,X608*CONFIGURACAO!$C$32)),'PI AREA  P75'!X608*CONFIGURACAO!$C$32))</f>
        <v>0</v>
      </c>
      <c r="AO608" s="38">
        <f>IFERROR(IF(M608&gt;0,(Y608*CONFIGURACAO!$C$33)+(Z608*CONFIGURACAO!$C$34)+(AA608*CONFIGURACAO!$C$35)+(AB608*CONFIGURACAO!$C$36),""),"")</f>
        <v>340</v>
      </c>
      <c r="AP608" s="38">
        <f>IF(AA608=0,0,IF(CONFIGURACAO!$C$46="SIM",(IF(AA608&gt;CONFIGURACAO!$C$47,CONFIGURACAO!$C$47*CONFIGURACAO!$C$35,AA608*CONFIGURACAO!$C$35)),'PI AREA  P75'!AA608*CONFIGURACAO!$C$35))</f>
        <v>50</v>
      </c>
      <c r="AQ608" s="38">
        <f>IF(AB608=0,0,IF(CONFIGURACAO!$C$44="SIM",(IF(AB608&gt;CONFIGURACAO!$C$45,CONFIGURACAO!$C$45*CONFIGURACAO!$C$36,AB608*CONFIGURACAO!$C$36)),'PI AREA  P75'!AB608*CONFIGURACAO!$C$36))</f>
        <v>20</v>
      </c>
      <c r="AR608" s="38">
        <f t="shared" si="226"/>
        <v>1815</v>
      </c>
      <c r="AS608" s="68">
        <f>IF(AR608="","",$AR608-(($AS$2/CONFIGURACAO!$C$6)*$M608))</f>
        <v>1515</v>
      </c>
      <c r="AT608" s="73">
        <f t="shared" si="210"/>
        <v>3</v>
      </c>
      <c r="AU608" s="75">
        <f>IF(AR608="","",$AR608-(($AU$2/CONFIGURACAO!$C$6)*$M608))</f>
        <v>1315</v>
      </c>
      <c r="AV608" s="76">
        <f t="shared" si="211"/>
        <v>4</v>
      </c>
      <c r="AW608" s="74">
        <f>IF(AR608="","",$AR608-(($AW$2/CONFIGURACAO!$C$6)*$M608))</f>
        <v>1115</v>
      </c>
      <c r="AX608" s="72">
        <f t="shared" si="212"/>
        <v>5</v>
      </c>
      <c r="AZ608" s="39">
        <f t="shared" si="213"/>
        <v>0.17042973646773807</v>
      </c>
      <c r="BA608" s="146">
        <f t="shared" si="214"/>
        <v>36</v>
      </c>
      <c r="BB608" s="146">
        <f t="shared" si="215"/>
        <v>95</v>
      </c>
      <c r="BC608" s="32">
        <f t="shared" si="216"/>
        <v>148</v>
      </c>
      <c r="BD608" s="148"/>
      <c r="BE608" s="40">
        <f t="shared" si="217"/>
        <v>2.7943368107302535E-2</v>
      </c>
      <c r="BF608" s="40">
        <f t="shared" si="218"/>
        <v>0.13503086419753085</v>
      </c>
      <c r="BG608" s="40">
        <f t="shared" si="219"/>
        <v>0.25051387461459401</v>
      </c>
      <c r="BH608" s="40">
        <f t="shared" si="220"/>
        <v>0.22231204527081652</v>
      </c>
      <c r="BI608" s="40">
        <f t="shared" si="221"/>
        <v>0.10660980810234541</v>
      </c>
      <c r="BJ608" s="40">
        <f t="shared" si="222"/>
        <v>0.23105360443622922</v>
      </c>
      <c r="BK608" s="40">
        <f t="shared" si="223"/>
        <v>0</v>
      </c>
      <c r="BL608">
        <v>0</v>
      </c>
      <c r="BM608">
        <v>2</v>
      </c>
      <c r="BN608">
        <v>0</v>
      </c>
      <c r="BO608">
        <v>0</v>
      </c>
      <c r="BP608">
        <v>0</v>
      </c>
      <c r="BQ608">
        <v>5</v>
      </c>
      <c r="BR608">
        <v>2</v>
      </c>
      <c r="BS608">
        <v>4</v>
      </c>
      <c r="BT608" s="42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1:134" s="32" customFormat="1" ht="17" thickBot="1" x14ac:dyDescent="0.25">
      <c r="A609" s="124" t="str">
        <f>CONFIGURACAO!$C$4</f>
        <v>AREA 21</v>
      </c>
      <c r="B609" s="125">
        <v>607</v>
      </c>
      <c r="C609" s="249" t="s">
        <v>308</v>
      </c>
      <c r="D609" s="126">
        <f t="shared" si="205"/>
        <v>16</v>
      </c>
      <c r="E609" s="250" t="s">
        <v>944</v>
      </c>
      <c r="F609" s="250">
        <v>1</v>
      </c>
      <c r="G609" s="250">
        <v>1</v>
      </c>
      <c r="H609" s="250">
        <v>1</v>
      </c>
      <c r="I609" s="250">
        <v>1</v>
      </c>
      <c r="J609" s="87"/>
      <c r="K609" s="94"/>
      <c r="L609" s="94"/>
      <c r="M609" s="154">
        <f t="shared" si="224"/>
        <v>4</v>
      </c>
      <c r="N609">
        <v>0</v>
      </c>
      <c r="O609">
        <v>2.25</v>
      </c>
      <c r="P609">
        <v>17</v>
      </c>
      <c r="Q609">
        <v>6.75</v>
      </c>
      <c r="R609">
        <v>2.75</v>
      </c>
      <c r="S609">
        <v>2.5</v>
      </c>
      <c r="T609">
        <v>1.5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2</v>
      </c>
      <c r="AA609">
        <v>0</v>
      </c>
      <c r="AB609">
        <v>1</v>
      </c>
      <c r="AC609" s="139">
        <f t="shared" si="208"/>
        <v>2.25</v>
      </c>
      <c r="AD609" s="140">
        <f t="shared" si="209"/>
        <v>19.25</v>
      </c>
      <c r="AE609" s="141">
        <f t="shared" si="206"/>
        <v>1</v>
      </c>
      <c r="AF609" s="263">
        <f t="shared" si="207"/>
        <v>2</v>
      </c>
      <c r="AG609" s="265">
        <f t="shared" si="225"/>
        <v>5.25</v>
      </c>
      <c r="AI609" s="37">
        <f>IFERROR(IF(M609&gt;0,(N609*CONFIGURACAO!$C$20)+(O609*CONFIGURACAO!$C$21)+(P609*CONFIGURACAO!$C$22)+(Q609*CONFIGURACAO!$C$23)+(R609*CONFIGURACAO!$C$24),""),"")</f>
        <v>1525</v>
      </c>
      <c r="AJ609" s="38">
        <f>IF(S609=0,0,IF(CONFIGURACAO!$C$15="SIM",(IF(S609&gt;CONFIGURACAO!$C$16,CONFIGURACAO!$C$16*CONFIGURACAO!$C$25,S609*CONFIGURACAO!$C$25)),'PI AREA  P75'!S609*CONFIGURACAO!$C$25))</f>
        <v>25</v>
      </c>
      <c r="AK609" s="38">
        <f>IF(T609=0,0,IF(CONFIGURACAO!$C$17="SIM",(IF(T609&gt;CONFIGURACAO!$C$18,CONFIGURACAO!$C$18*CONFIGURACAO!$C$26,T609*CONFIGURACAO!$C$26)),'PI AREA  P75'!T609*CONFIGURACAO!$C$26))</f>
        <v>7.5</v>
      </c>
      <c r="AL609" s="38">
        <f>IFERROR(IF(M609&gt;0,(U609*CONFIGURACAO!$C$29)+(V609*CONFIGURACAO!$C$30),""),"")</f>
        <v>100</v>
      </c>
      <c r="AM609" s="38">
        <f>IF(W609=0,0,IF(CONFIGURACAO!$C$41="SIM",(IF(W609&gt;CONFIGURACAO!$C$41,CONFIGURACAO!$C$41*CONFIGURACAO!$C$31,W609*CONFIGURACAO!$C$31)),'PI AREA  P75'!W609*CONFIGURACAO!$C$31))</f>
        <v>0</v>
      </c>
      <c r="AN609" s="38">
        <f>IF(X609=0,0,IF(CONFIGURACAO!$C$39="SIM",(IF(X609&gt;CONFIGURACAO!$C$40,CONFIGURACAO!$C$40*CONFIGURACAO!$C$32,X609*CONFIGURACAO!$C$32)),'PI AREA  P75'!X609*CONFIGURACAO!$C$32))</f>
        <v>0</v>
      </c>
      <c r="AO609" s="38">
        <f>IFERROR(IF(M609&gt;0,(Y609*CONFIGURACAO!$C$33)+(Z609*CONFIGURACAO!$C$34)+(AA609*CONFIGURACAO!$C$35)+(AB609*CONFIGURACAO!$C$36),""),"")</f>
        <v>110</v>
      </c>
      <c r="AP609" s="38">
        <f>IF(AA609=0,0,IF(CONFIGURACAO!$C$46="SIM",(IF(AA609&gt;CONFIGURACAO!$C$47,CONFIGURACAO!$C$47*CONFIGURACAO!$C$35,AA609*CONFIGURACAO!$C$35)),'PI AREA  P75'!AA609*CONFIGURACAO!$C$35))</f>
        <v>0</v>
      </c>
      <c r="AQ609" s="38">
        <f>IF(AB609=0,0,IF(CONFIGURACAO!$C$44="SIM",(IF(AB609&gt;CONFIGURACAO!$C$45,CONFIGURACAO!$C$45*CONFIGURACAO!$C$36,AB609*CONFIGURACAO!$C$36)),'PI AREA  P75'!AB609*CONFIGURACAO!$C$36))</f>
        <v>10</v>
      </c>
      <c r="AR609" s="38">
        <f t="shared" si="226"/>
        <v>1777.5</v>
      </c>
      <c r="AS609" s="68">
        <f>IF(AR609="","",$AR609-(($AS$2/CONFIGURACAO!$C$6)*$M609))</f>
        <v>1477.5</v>
      </c>
      <c r="AT609" s="73">
        <f t="shared" si="210"/>
        <v>3</v>
      </c>
      <c r="AU609" s="75">
        <f>IF(AR609="","",$AR609-(($AU$2/CONFIGURACAO!$C$6)*$M609))</f>
        <v>1277.5</v>
      </c>
      <c r="AV609" s="76">
        <f t="shared" si="211"/>
        <v>4</v>
      </c>
      <c r="AW609" s="74">
        <f>IF(AR609="","",$AR609-(($AW$2/CONFIGURACAO!$C$6)*$M609))</f>
        <v>1077.5</v>
      </c>
      <c r="AX609" s="72">
        <f t="shared" si="212"/>
        <v>5</v>
      </c>
      <c r="AZ609" s="39">
        <f t="shared" si="213"/>
        <v>0.16690846092088399</v>
      </c>
      <c r="BA609" s="146">
        <f t="shared" si="214"/>
        <v>36.75</v>
      </c>
      <c r="BB609" s="146">
        <f t="shared" si="215"/>
        <v>88</v>
      </c>
      <c r="BC609" s="32">
        <f t="shared" si="216"/>
        <v>158</v>
      </c>
      <c r="BD609" s="148"/>
      <c r="BE609" s="40">
        <f t="shared" si="217"/>
        <v>0</v>
      </c>
      <c r="BF609" s="40">
        <f t="shared" si="218"/>
        <v>8.6805555555555552E-2</v>
      </c>
      <c r="BG609" s="40">
        <f t="shared" si="219"/>
        <v>0.43679342240493313</v>
      </c>
      <c r="BH609" s="40">
        <f t="shared" si="220"/>
        <v>0.27283751010509294</v>
      </c>
      <c r="BI609" s="40">
        <f t="shared" si="221"/>
        <v>0.2931769722814499</v>
      </c>
      <c r="BJ609" s="40">
        <f t="shared" si="222"/>
        <v>0.23105360443622922</v>
      </c>
      <c r="BK609" s="40">
        <f t="shared" si="223"/>
        <v>0.2407704654895666</v>
      </c>
      <c r="BL609">
        <v>0</v>
      </c>
      <c r="BM609">
        <v>1</v>
      </c>
      <c r="BN609">
        <v>0</v>
      </c>
      <c r="BO609">
        <v>0</v>
      </c>
      <c r="BP609">
        <v>0</v>
      </c>
      <c r="BQ609">
        <v>2</v>
      </c>
      <c r="BR609">
        <v>0</v>
      </c>
      <c r="BS609">
        <v>1</v>
      </c>
      <c r="BT609" s="42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1:134" s="32" customFormat="1" ht="17" thickBot="1" x14ac:dyDescent="0.25">
      <c r="A610" s="124" t="str">
        <f>CONFIGURACAO!$C$4</f>
        <v>AREA 21</v>
      </c>
      <c r="B610" s="125">
        <v>608</v>
      </c>
      <c r="C610" s="249" t="s">
        <v>309</v>
      </c>
      <c r="D610" s="126">
        <f t="shared" si="205"/>
        <v>1</v>
      </c>
      <c r="E610" s="250" t="s">
        <v>945</v>
      </c>
      <c r="F610" s="250">
        <v>1</v>
      </c>
      <c r="G610" s="250">
        <v>1</v>
      </c>
      <c r="H610" s="250">
        <v>1</v>
      </c>
      <c r="I610" s="250">
        <v>1</v>
      </c>
      <c r="J610" s="87"/>
      <c r="K610" s="94"/>
      <c r="L610" s="94"/>
      <c r="M610" s="154">
        <f t="shared" si="224"/>
        <v>4</v>
      </c>
      <c r="N610">
        <v>4.5</v>
      </c>
      <c r="O610">
        <v>2.25</v>
      </c>
      <c r="P610">
        <v>8</v>
      </c>
      <c r="Q610">
        <v>8.75</v>
      </c>
      <c r="R610">
        <v>7</v>
      </c>
      <c r="S610">
        <v>1.5</v>
      </c>
      <c r="T610">
        <v>4.75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 s="139">
        <f t="shared" si="208"/>
        <v>6.75</v>
      </c>
      <c r="AD610" s="140">
        <f t="shared" si="209"/>
        <v>14.75</v>
      </c>
      <c r="AE610" s="141">
        <f t="shared" si="206"/>
        <v>0</v>
      </c>
      <c r="AF610" s="263">
        <f t="shared" si="207"/>
        <v>0</v>
      </c>
      <c r="AG610" s="265">
        <f t="shared" si="225"/>
        <v>6.75</v>
      </c>
      <c r="AI610" s="37">
        <f>IFERROR(IF(M610&gt;0,(N610*CONFIGURACAO!$C$20)+(O610*CONFIGURACAO!$C$21)+(P610*CONFIGURACAO!$C$22)+(Q610*CONFIGURACAO!$C$23)+(R610*CONFIGURACAO!$C$24),""),"")</f>
        <v>1600</v>
      </c>
      <c r="AJ610" s="38">
        <f>IF(S610=0,0,IF(CONFIGURACAO!$C$15="SIM",(IF(S610&gt;CONFIGURACAO!$C$16,CONFIGURACAO!$C$16*CONFIGURACAO!$C$25,S610*CONFIGURACAO!$C$25)),'PI AREA  P75'!S610*CONFIGURACAO!$C$25))</f>
        <v>15</v>
      </c>
      <c r="AK610" s="38">
        <f>IF(T610=0,0,IF(CONFIGURACAO!$C$17="SIM",(IF(T610&gt;CONFIGURACAO!$C$18,CONFIGURACAO!$C$18*CONFIGURACAO!$C$26,T610*CONFIGURACAO!$C$26)),'PI AREA  P75'!T610*CONFIGURACAO!$C$26))</f>
        <v>20</v>
      </c>
      <c r="AL610" s="38">
        <f>IFERROR(IF(M610&gt;0,(U610*CONFIGURACAO!$C$29)+(V610*CONFIGURACAO!$C$30),""),"")</f>
        <v>0</v>
      </c>
      <c r="AM610" s="38">
        <f>IF(W610=0,0,IF(CONFIGURACAO!$C$41="SIM",(IF(W610&gt;CONFIGURACAO!$C$41,CONFIGURACAO!$C$41*CONFIGURACAO!$C$31,W610*CONFIGURACAO!$C$31)),'PI AREA  P75'!W610*CONFIGURACAO!$C$31))</f>
        <v>0</v>
      </c>
      <c r="AN610" s="38">
        <f>IF(X610=0,0,IF(CONFIGURACAO!$C$39="SIM",(IF(X610&gt;CONFIGURACAO!$C$40,CONFIGURACAO!$C$40*CONFIGURACAO!$C$32,X610*CONFIGURACAO!$C$32)),'PI AREA  P75'!X610*CONFIGURACAO!$C$32))</f>
        <v>0</v>
      </c>
      <c r="AO610" s="38">
        <f>IFERROR(IF(M610&gt;0,(Y610*CONFIGURACAO!$C$33)+(Z610*CONFIGURACAO!$C$34)+(AA610*CONFIGURACAO!$C$35)+(AB610*CONFIGURACAO!$C$36),""),"")</f>
        <v>0</v>
      </c>
      <c r="AP610" s="38">
        <f>IF(AA610=0,0,IF(CONFIGURACAO!$C$46="SIM",(IF(AA610&gt;CONFIGURACAO!$C$47,CONFIGURACAO!$C$47*CONFIGURACAO!$C$35,AA610*CONFIGURACAO!$C$35)),'PI AREA  P75'!AA610*CONFIGURACAO!$C$35))</f>
        <v>0</v>
      </c>
      <c r="AQ610" s="38">
        <f>IF(AB610=0,0,IF(CONFIGURACAO!$C$44="SIM",(IF(AB610&gt;CONFIGURACAO!$C$45,CONFIGURACAO!$C$45*CONFIGURACAO!$C$36,AB610*CONFIGURACAO!$C$36)),'PI AREA  P75'!AB610*CONFIGURACAO!$C$36))</f>
        <v>0</v>
      </c>
      <c r="AR610" s="38">
        <f t="shared" si="226"/>
        <v>1635</v>
      </c>
      <c r="AS610" s="68">
        <f>IF(AR610="","",$AR610-(($AS$2/CONFIGURACAO!$C$6)*$M610))</f>
        <v>1335</v>
      </c>
      <c r="AT610" s="73">
        <f t="shared" si="210"/>
        <v>3</v>
      </c>
      <c r="AU610" s="75">
        <f>IF(AR610="","",$AR610-(($AU$2/CONFIGURACAO!$C$6)*$M610))</f>
        <v>1135</v>
      </c>
      <c r="AV610" s="76">
        <f t="shared" si="211"/>
        <v>4</v>
      </c>
      <c r="AW610" s="74">
        <f>IF(AR610="","",$AR610-(($AW$2/CONFIGURACAO!$C$6)*$M610))</f>
        <v>935</v>
      </c>
      <c r="AX610" s="72">
        <f t="shared" si="212"/>
        <v>5</v>
      </c>
      <c r="AZ610" s="39">
        <f t="shared" si="213"/>
        <v>0.15352761384283845</v>
      </c>
      <c r="BA610" s="146">
        <f t="shared" si="214"/>
        <v>36.75</v>
      </c>
      <c r="BB610" s="146">
        <f t="shared" si="215"/>
        <v>88</v>
      </c>
      <c r="BC610" s="32">
        <f t="shared" si="216"/>
        <v>177</v>
      </c>
      <c r="BD610" s="148"/>
      <c r="BE610" s="40">
        <f t="shared" si="217"/>
        <v>0.1676602086438152</v>
      </c>
      <c r="BF610" s="40">
        <f t="shared" si="218"/>
        <v>8.6805555555555552E-2</v>
      </c>
      <c r="BG610" s="40">
        <f t="shared" si="219"/>
        <v>0.20554984583761562</v>
      </c>
      <c r="BH610" s="40">
        <f t="shared" si="220"/>
        <v>0.35367825383993534</v>
      </c>
      <c r="BI610" s="40">
        <f t="shared" si="221"/>
        <v>0.74626865671641784</v>
      </c>
      <c r="BJ610" s="40">
        <f t="shared" si="222"/>
        <v>0.13863216266173753</v>
      </c>
      <c r="BK610" s="40">
        <f t="shared" si="223"/>
        <v>0.7624398073836276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 s="42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1:134" s="32" customFormat="1" ht="17" thickBot="1" x14ac:dyDescent="0.25">
      <c r="A611" s="124" t="str">
        <f>CONFIGURACAO!$C$4</f>
        <v>AREA 21</v>
      </c>
      <c r="B611" s="125">
        <v>609</v>
      </c>
      <c r="C611" s="249" t="s">
        <v>309</v>
      </c>
      <c r="D611" s="126">
        <f t="shared" si="205"/>
        <v>2</v>
      </c>
      <c r="E611" s="250" t="s">
        <v>946</v>
      </c>
      <c r="F611" s="250">
        <v>1</v>
      </c>
      <c r="G611" s="250">
        <v>1</v>
      </c>
      <c r="H611" s="250">
        <v>1</v>
      </c>
      <c r="I611" s="250">
        <v>1</v>
      </c>
      <c r="J611" s="87"/>
      <c r="K611" s="94"/>
      <c r="L611" s="94"/>
      <c r="M611" s="154">
        <f t="shared" si="224"/>
        <v>4</v>
      </c>
      <c r="N611">
        <v>3.75</v>
      </c>
      <c r="O611">
        <v>3.75</v>
      </c>
      <c r="P611">
        <v>3</v>
      </c>
      <c r="Q611">
        <v>5.5</v>
      </c>
      <c r="R611">
        <v>4.75</v>
      </c>
      <c r="S611">
        <v>4</v>
      </c>
      <c r="T611">
        <v>4.75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 s="139">
        <f t="shared" si="208"/>
        <v>7.5</v>
      </c>
      <c r="AD611" s="140">
        <f t="shared" si="209"/>
        <v>10.5</v>
      </c>
      <c r="AE611" s="141">
        <f t="shared" si="206"/>
        <v>0</v>
      </c>
      <c r="AF611" s="263">
        <f t="shared" si="207"/>
        <v>0</v>
      </c>
      <c r="AG611" s="265">
        <f t="shared" si="225"/>
        <v>7.5</v>
      </c>
      <c r="AI611" s="37">
        <f>IFERROR(IF(M611&gt;0,(N611*CONFIGURACAO!$C$20)+(O611*CONFIGURACAO!$C$21)+(P611*CONFIGURACAO!$C$22)+(Q611*CONFIGURACAO!$C$23)+(R611*CONFIGURACAO!$C$24),""),"")</f>
        <v>1170</v>
      </c>
      <c r="AJ611" s="38">
        <f>IF(S611=0,0,IF(CONFIGURACAO!$C$15="SIM",(IF(S611&gt;CONFIGURACAO!$C$16,CONFIGURACAO!$C$16*CONFIGURACAO!$C$25,S611*CONFIGURACAO!$C$25)),'PI AREA  P75'!S611*CONFIGURACAO!$C$25))</f>
        <v>40</v>
      </c>
      <c r="AK611" s="38">
        <f>IF(T611=0,0,IF(CONFIGURACAO!$C$17="SIM",(IF(T611&gt;CONFIGURACAO!$C$18,CONFIGURACAO!$C$18*CONFIGURACAO!$C$26,T611*CONFIGURACAO!$C$26)),'PI AREA  P75'!T611*CONFIGURACAO!$C$26))</f>
        <v>20</v>
      </c>
      <c r="AL611" s="38">
        <f>IFERROR(IF(M611&gt;0,(U611*CONFIGURACAO!$C$29)+(V611*CONFIGURACAO!$C$30),""),"")</f>
        <v>0</v>
      </c>
      <c r="AM611" s="38">
        <f>IF(W611=0,0,IF(CONFIGURACAO!$C$41="SIM",(IF(W611&gt;CONFIGURACAO!$C$41,CONFIGURACAO!$C$41*CONFIGURACAO!$C$31,W611*CONFIGURACAO!$C$31)),'PI AREA  P75'!W611*CONFIGURACAO!$C$31))</f>
        <v>0</v>
      </c>
      <c r="AN611" s="38">
        <f>IF(X611=0,0,IF(CONFIGURACAO!$C$39="SIM",(IF(X611&gt;CONFIGURACAO!$C$40,CONFIGURACAO!$C$40*CONFIGURACAO!$C$32,X611*CONFIGURACAO!$C$32)),'PI AREA  P75'!X611*CONFIGURACAO!$C$32))</f>
        <v>0</v>
      </c>
      <c r="AO611" s="38">
        <f>IFERROR(IF(M611&gt;0,(Y611*CONFIGURACAO!$C$33)+(Z611*CONFIGURACAO!$C$34)+(AA611*CONFIGURACAO!$C$35)+(AB611*CONFIGURACAO!$C$36),""),"")</f>
        <v>35</v>
      </c>
      <c r="AP611" s="38">
        <f>IF(AA611=0,0,IF(CONFIGURACAO!$C$46="SIM",(IF(AA611&gt;CONFIGURACAO!$C$47,CONFIGURACAO!$C$47*CONFIGURACAO!$C$35,AA611*CONFIGURACAO!$C$35)),'PI AREA  P75'!AA611*CONFIGURACAO!$C$35))</f>
        <v>25</v>
      </c>
      <c r="AQ611" s="38">
        <f>IF(AB611=0,0,IF(CONFIGURACAO!$C$44="SIM",(IF(AB611&gt;CONFIGURACAO!$C$45,CONFIGURACAO!$C$45*CONFIGURACAO!$C$36,AB611*CONFIGURACAO!$C$36)),'PI AREA  P75'!AB611*CONFIGURACAO!$C$36))</f>
        <v>10</v>
      </c>
      <c r="AR611" s="38">
        <f t="shared" si="226"/>
        <v>1300</v>
      </c>
      <c r="AS611" s="68">
        <f>IF(AR611="","",$AR611-(($AS$2/CONFIGURACAO!$C$6)*$M611))</f>
        <v>1000</v>
      </c>
      <c r="AT611" s="73">
        <f t="shared" si="210"/>
        <v>3</v>
      </c>
      <c r="AU611" s="75">
        <f>IF(AR611="","",$AR611-(($AU$2/CONFIGURACAO!$C$6)*$M611))</f>
        <v>800</v>
      </c>
      <c r="AV611" s="76">
        <f t="shared" si="211"/>
        <v>4</v>
      </c>
      <c r="AW611" s="74">
        <f>IF(AR611="","",$AR611-(($AW$2/CONFIGURACAO!$C$6)*$M611))</f>
        <v>600</v>
      </c>
      <c r="AX611" s="72">
        <f t="shared" si="212"/>
        <v>5</v>
      </c>
      <c r="AZ611" s="39">
        <f t="shared" si="213"/>
        <v>0.1220708856242752</v>
      </c>
      <c r="BA611" s="146">
        <f t="shared" si="214"/>
        <v>31.5</v>
      </c>
      <c r="BB611" s="146">
        <f t="shared" si="215"/>
        <v>136</v>
      </c>
      <c r="BC611" s="32">
        <f t="shared" si="216"/>
        <v>263</v>
      </c>
      <c r="BD611" s="148"/>
      <c r="BE611" s="40">
        <f t="shared" si="217"/>
        <v>0.13971684053651268</v>
      </c>
      <c r="BF611" s="40">
        <f t="shared" si="218"/>
        <v>0.14467592592592593</v>
      </c>
      <c r="BG611" s="40">
        <f t="shared" si="219"/>
        <v>7.7081192189105849E-2</v>
      </c>
      <c r="BH611" s="40">
        <f t="shared" si="220"/>
        <v>0.22231204527081652</v>
      </c>
      <c r="BI611" s="40">
        <f t="shared" si="221"/>
        <v>0.50639658848614078</v>
      </c>
      <c r="BJ611" s="40">
        <f t="shared" si="222"/>
        <v>0.36968576709796674</v>
      </c>
      <c r="BK611" s="40">
        <f t="shared" si="223"/>
        <v>0.7624398073836276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1</v>
      </c>
      <c r="BT611" s="42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1:134" s="32" customFormat="1" ht="17" thickBot="1" x14ac:dyDescent="0.25">
      <c r="A612" s="124" t="str">
        <f>CONFIGURACAO!$C$4</f>
        <v>AREA 21</v>
      </c>
      <c r="B612" s="125">
        <v>610</v>
      </c>
      <c r="C612" s="249" t="s">
        <v>309</v>
      </c>
      <c r="D612" s="126">
        <f t="shared" si="205"/>
        <v>3</v>
      </c>
      <c r="E612" s="250" t="s">
        <v>947</v>
      </c>
      <c r="F612" s="250">
        <v>1</v>
      </c>
      <c r="G612" s="250">
        <v>1</v>
      </c>
      <c r="H612" s="250">
        <v>1</v>
      </c>
      <c r="I612" s="250">
        <v>1</v>
      </c>
      <c r="J612" s="87"/>
      <c r="K612" s="94"/>
      <c r="L612" s="94"/>
      <c r="M612" s="154">
        <f t="shared" si="224"/>
        <v>4</v>
      </c>
      <c r="N612">
        <v>0</v>
      </c>
      <c r="O612">
        <v>0</v>
      </c>
      <c r="P612">
        <v>0</v>
      </c>
      <c r="Q612">
        <v>8.5</v>
      </c>
      <c r="R612">
        <v>0</v>
      </c>
      <c r="S612">
        <v>2.25</v>
      </c>
      <c r="T612">
        <v>2.5</v>
      </c>
      <c r="U612">
        <v>0</v>
      </c>
      <c r="V612">
        <v>2</v>
      </c>
      <c r="W612">
        <v>1</v>
      </c>
      <c r="X612">
        <v>0</v>
      </c>
      <c r="Y612">
        <v>0</v>
      </c>
      <c r="Z612">
        <v>3</v>
      </c>
      <c r="AA612">
        <v>2</v>
      </c>
      <c r="AB612">
        <v>0</v>
      </c>
      <c r="AC612" s="139">
        <f t="shared" si="208"/>
        <v>0</v>
      </c>
      <c r="AD612" s="140">
        <f t="shared" si="209"/>
        <v>0</v>
      </c>
      <c r="AE612" s="141">
        <f t="shared" si="206"/>
        <v>2</v>
      </c>
      <c r="AF612" s="263">
        <f t="shared" si="207"/>
        <v>3</v>
      </c>
      <c r="AG612" s="265">
        <f t="shared" si="225"/>
        <v>5</v>
      </c>
      <c r="AI612" s="37">
        <f>IFERROR(IF(M612&gt;0,(N612*CONFIGURACAO!$C$20)+(O612*CONFIGURACAO!$C$21)+(P612*CONFIGURACAO!$C$22)+(Q612*CONFIGURACAO!$C$23)+(R612*CONFIGURACAO!$C$24),""),"")</f>
        <v>340</v>
      </c>
      <c r="AJ612" s="38">
        <f>IF(S612=0,0,IF(CONFIGURACAO!$C$15="SIM",(IF(S612&gt;CONFIGURACAO!$C$16,CONFIGURACAO!$C$16*CONFIGURACAO!$C$25,S612*CONFIGURACAO!$C$25)),'PI AREA  P75'!S612*CONFIGURACAO!$C$25))</f>
        <v>22.5</v>
      </c>
      <c r="AK612" s="38">
        <f>IF(T612=0,0,IF(CONFIGURACAO!$C$17="SIM",(IF(T612&gt;CONFIGURACAO!$C$18,CONFIGURACAO!$C$18*CONFIGURACAO!$C$26,T612*CONFIGURACAO!$C$26)),'PI AREA  P75'!T612*CONFIGURACAO!$C$26))</f>
        <v>12.5</v>
      </c>
      <c r="AL612" s="38">
        <f>IFERROR(IF(M612&gt;0,(U612*CONFIGURACAO!$C$29)+(V612*CONFIGURACAO!$C$30),""),"")</f>
        <v>200</v>
      </c>
      <c r="AM612" s="38">
        <f>IF(W612=0,0,IF(CONFIGURACAO!$C$41="SIM",(IF(W612&gt;CONFIGURACAO!$C$41,CONFIGURACAO!$C$41*CONFIGURACAO!$C$31,W612*CONFIGURACAO!$C$31)),'PI AREA  P75'!W612*CONFIGURACAO!$C$31))</f>
        <v>50</v>
      </c>
      <c r="AN612" s="38">
        <f>IF(X612=0,0,IF(CONFIGURACAO!$C$39="SIM",(IF(X612&gt;CONFIGURACAO!$C$40,CONFIGURACAO!$C$40*CONFIGURACAO!$C$32,X612*CONFIGURACAO!$C$32)),'PI AREA  P75'!X612*CONFIGURACAO!$C$32))</f>
        <v>0</v>
      </c>
      <c r="AO612" s="38">
        <f>IFERROR(IF(M612&gt;0,(Y612*CONFIGURACAO!$C$33)+(Z612*CONFIGURACAO!$C$34)+(AA612*CONFIGURACAO!$C$35)+(AB612*CONFIGURACAO!$C$36),""),"")</f>
        <v>200</v>
      </c>
      <c r="AP612" s="38">
        <f>IF(AA612=0,0,IF(CONFIGURACAO!$C$46="SIM",(IF(AA612&gt;CONFIGURACAO!$C$47,CONFIGURACAO!$C$47*CONFIGURACAO!$C$35,AA612*CONFIGURACAO!$C$35)),'PI AREA  P75'!AA612*CONFIGURACAO!$C$35))</f>
        <v>50</v>
      </c>
      <c r="AQ612" s="38">
        <f>IF(AB612=0,0,IF(CONFIGURACAO!$C$44="SIM",(IF(AB612&gt;CONFIGURACAO!$C$45,CONFIGURACAO!$C$45*CONFIGURACAO!$C$36,AB612*CONFIGURACAO!$C$36)),'PI AREA  P75'!AB612*CONFIGURACAO!$C$36))</f>
        <v>0</v>
      </c>
      <c r="AR612" s="38">
        <f t="shared" si="226"/>
        <v>875</v>
      </c>
      <c r="AS612" s="68">
        <f>IF(AR612="","",$AR612-(($AS$2/CONFIGURACAO!$C$6)*$M612))</f>
        <v>575</v>
      </c>
      <c r="AT612" s="73">
        <f t="shared" si="210"/>
        <v>3</v>
      </c>
      <c r="AU612" s="75">
        <f>IF(AR612="","",$AR612-(($AU$2/CONFIGURACAO!$C$6)*$M612))</f>
        <v>375</v>
      </c>
      <c r="AV612" s="76">
        <f t="shared" si="211"/>
        <v>4</v>
      </c>
      <c r="AW612" s="74">
        <f>IF(AR612="","",$AR612-(($AW$2/CONFIGURACAO!$C$6)*$M612))</f>
        <v>175</v>
      </c>
      <c r="AX612" s="72">
        <f t="shared" si="212"/>
        <v>5</v>
      </c>
      <c r="AZ612" s="39">
        <f t="shared" si="213"/>
        <v>8.2163096093262167E-2</v>
      </c>
      <c r="BA612" s="146">
        <f t="shared" si="214"/>
        <v>21.25</v>
      </c>
      <c r="BB612" s="146">
        <f t="shared" si="215"/>
        <v>292</v>
      </c>
      <c r="BC612" s="32">
        <f t="shared" si="216"/>
        <v>456</v>
      </c>
      <c r="BD612" s="148"/>
      <c r="BE612" s="40">
        <f t="shared" si="217"/>
        <v>0</v>
      </c>
      <c r="BF612" s="40">
        <f t="shared" si="218"/>
        <v>0</v>
      </c>
      <c r="BG612" s="40">
        <f t="shared" si="219"/>
        <v>0</v>
      </c>
      <c r="BH612" s="40">
        <f t="shared" si="220"/>
        <v>0.34357316087308004</v>
      </c>
      <c r="BI612" s="40">
        <f t="shared" si="221"/>
        <v>0</v>
      </c>
      <c r="BJ612" s="40">
        <f t="shared" si="222"/>
        <v>0.20794824399260628</v>
      </c>
      <c r="BK612" s="40">
        <f t="shared" si="223"/>
        <v>0.40128410914927765</v>
      </c>
      <c r="BL612">
        <v>0</v>
      </c>
      <c r="BM612">
        <v>2</v>
      </c>
      <c r="BN612">
        <v>1</v>
      </c>
      <c r="BO612">
        <v>0</v>
      </c>
      <c r="BP612">
        <v>0</v>
      </c>
      <c r="BQ612">
        <v>3</v>
      </c>
      <c r="BR612">
        <v>2</v>
      </c>
      <c r="BS612">
        <v>0</v>
      </c>
      <c r="BT612" s="4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1:134" s="32" customFormat="1" ht="17" thickBot="1" x14ac:dyDescent="0.25">
      <c r="A613" s="124" t="str">
        <f>CONFIGURACAO!$C$4</f>
        <v>AREA 21</v>
      </c>
      <c r="B613" s="125">
        <v>611</v>
      </c>
      <c r="C613" s="249" t="s">
        <v>309</v>
      </c>
      <c r="D613" s="126">
        <f t="shared" si="205"/>
        <v>4</v>
      </c>
      <c r="E613" s="250" t="s">
        <v>948</v>
      </c>
      <c r="F613" s="250">
        <v>1</v>
      </c>
      <c r="G613" s="250">
        <v>1</v>
      </c>
      <c r="H613" s="250">
        <v>1</v>
      </c>
      <c r="I613" s="250">
        <v>1</v>
      </c>
      <c r="J613" s="87"/>
      <c r="K613" s="94"/>
      <c r="L613" s="94"/>
      <c r="M613" s="154">
        <f t="shared" si="224"/>
        <v>4</v>
      </c>
      <c r="N613">
        <v>10.5</v>
      </c>
      <c r="O613">
        <v>4.25</v>
      </c>
      <c r="P613">
        <v>8.5</v>
      </c>
      <c r="Q613">
        <v>3.5</v>
      </c>
      <c r="R613">
        <v>2.75</v>
      </c>
      <c r="S613">
        <v>0.75</v>
      </c>
      <c r="T613">
        <v>3</v>
      </c>
      <c r="U613">
        <v>0</v>
      </c>
      <c r="V613">
        <v>0</v>
      </c>
      <c r="W613">
        <v>2</v>
      </c>
      <c r="X613">
        <v>0</v>
      </c>
      <c r="Y613">
        <v>0</v>
      </c>
      <c r="Z613">
        <v>0</v>
      </c>
      <c r="AA613">
        <v>3</v>
      </c>
      <c r="AB613">
        <v>0</v>
      </c>
      <c r="AC613" s="139">
        <f t="shared" si="208"/>
        <v>14.75</v>
      </c>
      <c r="AD613" s="140">
        <f t="shared" si="209"/>
        <v>23.25</v>
      </c>
      <c r="AE613" s="141">
        <f t="shared" si="206"/>
        <v>0</v>
      </c>
      <c r="AF613" s="263">
        <f t="shared" si="207"/>
        <v>0</v>
      </c>
      <c r="AG613" s="265">
        <f t="shared" si="225"/>
        <v>14.75</v>
      </c>
      <c r="AI613" s="37">
        <f>IFERROR(IF(M613&gt;0,(N613*CONFIGURACAO!$C$20)+(O613*CONFIGURACAO!$C$21)+(P613*CONFIGURACAO!$C$22)+(Q613*CONFIGURACAO!$C$23)+(R613*CONFIGURACAO!$C$24),""),"")</f>
        <v>2095</v>
      </c>
      <c r="AJ613" s="38">
        <f>IF(S613=0,0,IF(CONFIGURACAO!$C$15="SIM",(IF(S613&gt;CONFIGURACAO!$C$16,CONFIGURACAO!$C$16*CONFIGURACAO!$C$25,S613*CONFIGURACAO!$C$25)),'PI AREA  P75'!S613*CONFIGURACAO!$C$25))</f>
        <v>7.5</v>
      </c>
      <c r="AK613" s="38">
        <f>IF(T613=0,0,IF(CONFIGURACAO!$C$17="SIM",(IF(T613&gt;CONFIGURACAO!$C$18,CONFIGURACAO!$C$18*CONFIGURACAO!$C$26,T613*CONFIGURACAO!$C$26)),'PI AREA  P75'!T613*CONFIGURACAO!$C$26))</f>
        <v>15</v>
      </c>
      <c r="AL613" s="38">
        <f>IFERROR(IF(M613&gt;0,(U613*CONFIGURACAO!$C$29)+(V613*CONFIGURACAO!$C$30),""),"")</f>
        <v>0</v>
      </c>
      <c r="AM613" s="38">
        <f>IF(W613=0,0,IF(CONFIGURACAO!$C$41="SIM",(IF(W613&gt;CONFIGURACAO!$C$41,CONFIGURACAO!$C$41*CONFIGURACAO!$C$31,W613*CONFIGURACAO!$C$31)),'PI AREA  P75'!W613*CONFIGURACAO!$C$31))</f>
        <v>100</v>
      </c>
      <c r="AN613" s="38">
        <f>IF(X613=0,0,IF(CONFIGURACAO!$C$39="SIM",(IF(X613&gt;CONFIGURACAO!$C$40,CONFIGURACAO!$C$40*CONFIGURACAO!$C$32,X613*CONFIGURACAO!$C$32)),'PI AREA  P75'!X613*CONFIGURACAO!$C$32))</f>
        <v>0</v>
      </c>
      <c r="AO613" s="38">
        <f>IFERROR(IF(M613&gt;0,(Y613*CONFIGURACAO!$C$33)+(Z613*CONFIGURACAO!$C$34)+(AA613*CONFIGURACAO!$C$35)+(AB613*CONFIGURACAO!$C$36),""),"")</f>
        <v>75</v>
      </c>
      <c r="AP613" s="38">
        <f>IF(AA613=0,0,IF(CONFIGURACAO!$C$46="SIM",(IF(AA613&gt;CONFIGURACAO!$C$47,CONFIGURACAO!$C$47*CONFIGURACAO!$C$35,AA613*CONFIGURACAO!$C$35)),'PI AREA  P75'!AA613*CONFIGURACAO!$C$35))</f>
        <v>75</v>
      </c>
      <c r="AQ613" s="38">
        <f>IF(AB613=0,0,IF(CONFIGURACAO!$C$44="SIM",(IF(AB613&gt;CONFIGURACAO!$C$45,CONFIGURACAO!$C$45*CONFIGURACAO!$C$36,AB613*CONFIGURACAO!$C$36)),'PI AREA  P75'!AB613*CONFIGURACAO!$C$36))</f>
        <v>0</v>
      </c>
      <c r="AR613" s="38">
        <f t="shared" si="226"/>
        <v>2367.5</v>
      </c>
      <c r="AS613" s="68">
        <f>IF(AR613="","",$AR613-(($AS$2/CONFIGURACAO!$C$6)*$M613))</f>
        <v>2067.5</v>
      </c>
      <c r="AT613" s="73">
        <f t="shared" si="210"/>
        <v>3</v>
      </c>
      <c r="AU613" s="75">
        <f>IF(AR613="","",$AR613-(($AU$2/CONFIGURACAO!$C$6)*$M613))</f>
        <v>1867.5</v>
      </c>
      <c r="AV613" s="76">
        <f t="shared" si="211"/>
        <v>4</v>
      </c>
      <c r="AW613" s="74">
        <f>IF(AR613="","",$AR613-(($AW$2/CONFIGURACAO!$C$6)*$M613))</f>
        <v>1667.5</v>
      </c>
      <c r="AX613" s="72">
        <f t="shared" si="212"/>
        <v>5</v>
      </c>
      <c r="AZ613" s="39">
        <f t="shared" si="213"/>
        <v>0.22230986285805501</v>
      </c>
      <c r="BA613" s="146">
        <f t="shared" si="214"/>
        <v>38.25</v>
      </c>
      <c r="BB613" s="146">
        <f t="shared" si="215"/>
        <v>83</v>
      </c>
      <c r="BC613" s="32">
        <f t="shared" si="216"/>
        <v>79</v>
      </c>
      <c r="BD613" s="148"/>
      <c r="BE613" s="40">
        <f t="shared" si="217"/>
        <v>0.39120715350223551</v>
      </c>
      <c r="BF613" s="40">
        <f t="shared" si="218"/>
        <v>0.16396604938271603</v>
      </c>
      <c r="BG613" s="40">
        <f t="shared" si="219"/>
        <v>0.21839671120246656</v>
      </c>
      <c r="BH613" s="40">
        <f t="shared" si="220"/>
        <v>0.14147130153597412</v>
      </c>
      <c r="BI613" s="40">
        <f t="shared" si="221"/>
        <v>0.2931769722814499</v>
      </c>
      <c r="BJ613" s="40">
        <f t="shared" si="222"/>
        <v>6.9316081330868765E-2</v>
      </c>
      <c r="BK613" s="40">
        <f t="shared" si="223"/>
        <v>0.4815409309791332</v>
      </c>
      <c r="BL613">
        <v>0</v>
      </c>
      <c r="BM613">
        <v>0</v>
      </c>
      <c r="BN613">
        <v>2</v>
      </c>
      <c r="BO613">
        <v>0</v>
      </c>
      <c r="BP613">
        <v>0</v>
      </c>
      <c r="BQ613">
        <v>0</v>
      </c>
      <c r="BR613">
        <v>3</v>
      </c>
      <c r="BS613">
        <v>0</v>
      </c>
      <c r="BT613" s="42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1:134" s="32" customFormat="1" ht="17" thickBot="1" x14ac:dyDescent="0.25">
      <c r="A614" s="124" t="str">
        <f>CONFIGURACAO!$C$4</f>
        <v>AREA 21</v>
      </c>
      <c r="B614" s="125">
        <v>612</v>
      </c>
      <c r="C614" s="249" t="s">
        <v>309</v>
      </c>
      <c r="D614" s="126">
        <f t="shared" si="205"/>
        <v>5</v>
      </c>
      <c r="E614" s="250" t="s">
        <v>949</v>
      </c>
      <c r="F614" s="250">
        <v>1</v>
      </c>
      <c r="G614" s="250">
        <v>1</v>
      </c>
      <c r="H614" s="250">
        <v>1</v>
      </c>
      <c r="I614" s="250">
        <v>1</v>
      </c>
      <c r="J614" s="87"/>
      <c r="K614" s="94"/>
      <c r="L614" s="94"/>
      <c r="M614" s="154">
        <f t="shared" si="224"/>
        <v>4</v>
      </c>
      <c r="N614">
        <v>7.5</v>
      </c>
      <c r="O614">
        <v>2.5</v>
      </c>
      <c r="P614">
        <v>3</v>
      </c>
      <c r="Q614">
        <v>1.5</v>
      </c>
      <c r="R614">
        <v>1.5</v>
      </c>
      <c r="S614">
        <v>3</v>
      </c>
      <c r="T614">
        <v>3.5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 s="139">
        <f t="shared" si="208"/>
        <v>10</v>
      </c>
      <c r="AD614" s="140">
        <f t="shared" si="209"/>
        <v>13</v>
      </c>
      <c r="AE614" s="141">
        <f t="shared" si="206"/>
        <v>0</v>
      </c>
      <c r="AF614" s="263">
        <f t="shared" si="207"/>
        <v>0</v>
      </c>
      <c r="AG614" s="265">
        <f t="shared" si="225"/>
        <v>10</v>
      </c>
      <c r="AI614" s="37">
        <f>IFERROR(IF(M614&gt;0,(N614*CONFIGURACAO!$C$20)+(O614*CONFIGURACAO!$C$21)+(P614*CONFIGURACAO!$C$22)+(Q614*CONFIGURACAO!$C$23)+(R614*CONFIGURACAO!$C$24),""),"")</f>
        <v>1220</v>
      </c>
      <c r="AJ614" s="38">
        <f>IF(S614=0,0,IF(CONFIGURACAO!$C$15="SIM",(IF(S614&gt;CONFIGURACAO!$C$16,CONFIGURACAO!$C$16*CONFIGURACAO!$C$25,S614*CONFIGURACAO!$C$25)),'PI AREA  P75'!S614*CONFIGURACAO!$C$25))</f>
        <v>30</v>
      </c>
      <c r="AK614" s="38">
        <f>IF(T614=0,0,IF(CONFIGURACAO!$C$17="SIM",(IF(T614&gt;CONFIGURACAO!$C$18,CONFIGURACAO!$C$18*CONFIGURACAO!$C$26,T614*CONFIGURACAO!$C$26)),'PI AREA  P75'!T614*CONFIGURACAO!$C$26))</f>
        <v>17.5</v>
      </c>
      <c r="AL614" s="38">
        <f>IFERROR(IF(M614&gt;0,(U614*CONFIGURACAO!$C$29)+(V614*CONFIGURACAO!$C$30),""),"")</f>
        <v>0</v>
      </c>
      <c r="AM614" s="38">
        <f>IF(W614=0,0,IF(CONFIGURACAO!$C$41="SIM",(IF(W614&gt;CONFIGURACAO!$C$41,CONFIGURACAO!$C$41*CONFIGURACAO!$C$31,W614*CONFIGURACAO!$C$31)),'PI AREA  P75'!W614*CONFIGURACAO!$C$31))</f>
        <v>0</v>
      </c>
      <c r="AN614" s="38">
        <f>IF(X614=0,0,IF(CONFIGURACAO!$C$39="SIM",(IF(X614&gt;CONFIGURACAO!$C$40,CONFIGURACAO!$C$40*CONFIGURACAO!$C$32,X614*CONFIGURACAO!$C$32)),'PI AREA  P75'!X614*CONFIGURACAO!$C$32))</f>
        <v>0</v>
      </c>
      <c r="AO614" s="38">
        <f>IFERROR(IF(M614&gt;0,(Y614*CONFIGURACAO!$C$33)+(Z614*CONFIGURACAO!$C$34)+(AA614*CONFIGURACAO!$C$35)+(AB614*CONFIGURACAO!$C$36),""),"")</f>
        <v>0</v>
      </c>
      <c r="AP614" s="38">
        <f>IF(AA614=0,0,IF(CONFIGURACAO!$C$46="SIM",(IF(AA614&gt;CONFIGURACAO!$C$47,CONFIGURACAO!$C$47*CONFIGURACAO!$C$35,AA614*CONFIGURACAO!$C$35)),'PI AREA  P75'!AA614*CONFIGURACAO!$C$35))</f>
        <v>0</v>
      </c>
      <c r="AQ614" s="38">
        <f>IF(AB614=0,0,IF(CONFIGURACAO!$C$44="SIM",(IF(AB614&gt;CONFIGURACAO!$C$45,CONFIGURACAO!$C$45*CONFIGURACAO!$C$36,AB614*CONFIGURACAO!$C$36)),'PI AREA  P75'!AB614*CONFIGURACAO!$C$36))</f>
        <v>0</v>
      </c>
      <c r="AR614" s="38">
        <f t="shared" si="226"/>
        <v>1267.5</v>
      </c>
      <c r="AS614" s="68">
        <f>IF(AR614="","",$AR614-(($AS$2/CONFIGURACAO!$C$6)*$M614))</f>
        <v>967.5</v>
      </c>
      <c r="AT614" s="73">
        <f t="shared" si="210"/>
        <v>3</v>
      </c>
      <c r="AU614" s="75">
        <f>IF(AR614="","",$AR614-(($AU$2/CONFIGURACAO!$C$6)*$M614))</f>
        <v>767.5</v>
      </c>
      <c r="AV614" s="76">
        <f t="shared" si="211"/>
        <v>4</v>
      </c>
      <c r="AW614" s="74">
        <f>IF(AR614="","",$AR614-(($AW$2/CONFIGURACAO!$C$6)*$M614))</f>
        <v>567.5</v>
      </c>
      <c r="AX614" s="72">
        <f t="shared" si="212"/>
        <v>5</v>
      </c>
      <c r="AZ614" s="39">
        <f t="shared" si="213"/>
        <v>0.11901911348366832</v>
      </c>
      <c r="BA614" s="146">
        <f t="shared" si="214"/>
        <v>22.5</v>
      </c>
      <c r="BB614" s="146">
        <f t="shared" si="215"/>
        <v>266</v>
      </c>
      <c r="BC614" s="32">
        <f t="shared" si="216"/>
        <v>279</v>
      </c>
      <c r="BD614" s="148"/>
      <c r="BE614" s="40">
        <f t="shared" si="217"/>
        <v>0.27943368107302535</v>
      </c>
      <c r="BF614" s="40">
        <f t="shared" si="218"/>
        <v>9.6450617283950615E-2</v>
      </c>
      <c r="BG614" s="40">
        <f t="shared" si="219"/>
        <v>7.7081192189105849E-2</v>
      </c>
      <c r="BH614" s="40">
        <f t="shared" si="220"/>
        <v>6.0630557801131774E-2</v>
      </c>
      <c r="BI614" s="40">
        <f t="shared" si="221"/>
        <v>0.15991471215351813</v>
      </c>
      <c r="BJ614" s="40">
        <f t="shared" si="222"/>
        <v>0.27726432532347506</v>
      </c>
      <c r="BK614" s="40">
        <f t="shared" si="223"/>
        <v>0.5617977528089888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 s="42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1:134" s="32" customFormat="1" ht="17" thickBot="1" x14ac:dyDescent="0.25">
      <c r="A615" s="124" t="str">
        <f>CONFIGURACAO!$C$4</f>
        <v>AREA 21</v>
      </c>
      <c r="B615" s="125">
        <v>613</v>
      </c>
      <c r="C615" s="249" t="s">
        <v>309</v>
      </c>
      <c r="D615" s="126">
        <f t="shared" si="205"/>
        <v>6</v>
      </c>
      <c r="E615" s="250" t="s">
        <v>950</v>
      </c>
      <c r="F615" s="250">
        <v>0</v>
      </c>
      <c r="G615" s="250">
        <v>1</v>
      </c>
      <c r="H615" s="250">
        <v>1</v>
      </c>
      <c r="I615" s="250">
        <v>1</v>
      </c>
      <c r="J615" s="87"/>
      <c r="K615" s="94"/>
      <c r="L615" s="94"/>
      <c r="M615" s="154">
        <f t="shared" si="224"/>
        <v>3</v>
      </c>
      <c r="N615">
        <v>0</v>
      </c>
      <c r="O615">
        <v>1.75</v>
      </c>
      <c r="P615">
        <v>2</v>
      </c>
      <c r="Q615">
        <v>3.5</v>
      </c>
      <c r="R615">
        <v>1.75</v>
      </c>
      <c r="S615">
        <v>0.75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 s="139">
        <f t="shared" si="208"/>
        <v>1.75</v>
      </c>
      <c r="AD615" s="140">
        <f t="shared" si="209"/>
        <v>3.75</v>
      </c>
      <c r="AE615" s="141">
        <f t="shared" si="206"/>
        <v>0</v>
      </c>
      <c r="AF615" s="263">
        <f t="shared" si="207"/>
        <v>0</v>
      </c>
      <c r="AG615" s="265">
        <f t="shared" si="225"/>
        <v>1.75</v>
      </c>
      <c r="AI615" s="37">
        <f>IFERROR(IF(M615&gt;0,(N615*CONFIGURACAO!$C$20)+(O615*CONFIGURACAO!$C$21)+(P615*CONFIGURACAO!$C$22)+(Q615*CONFIGURACAO!$C$23)+(R615*CONFIGURACAO!$C$24),""),"")</f>
        <v>435</v>
      </c>
      <c r="AJ615" s="38">
        <f>IF(S615=0,0,IF(CONFIGURACAO!$C$15="SIM",(IF(S615&gt;CONFIGURACAO!$C$16,CONFIGURACAO!$C$16*CONFIGURACAO!$C$25,S615*CONFIGURACAO!$C$25)),'PI AREA  P75'!S615*CONFIGURACAO!$C$25))</f>
        <v>7.5</v>
      </c>
      <c r="AK615" s="38">
        <f>IF(T615=0,0,IF(CONFIGURACAO!$C$17="SIM",(IF(T615&gt;CONFIGURACAO!$C$18,CONFIGURACAO!$C$18*CONFIGURACAO!$C$26,T615*CONFIGURACAO!$C$26)),'PI AREA  P75'!T615*CONFIGURACAO!$C$26))</f>
        <v>0</v>
      </c>
      <c r="AL615" s="38">
        <f>IFERROR(IF(M615&gt;0,(U615*CONFIGURACAO!$C$29)+(V615*CONFIGURACAO!$C$30),""),"")</f>
        <v>0</v>
      </c>
      <c r="AM615" s="38">
        <f>IF(W615=0,0,IF(CONFIGURACAO!$C$41="SIM",(IF(W615&gt;CONFIGURACAO!$C$41,CONFIGURACAO!$C$41*CONFIGURACAO!$C$31,W615*CONFIGURACAO!$C$31)),'PI AREA  P75'!W615*CONFIGURACAO!$C$31))</f>
        <v>0</v>
      </c>
      <c r="AN615" s="38">
        <f>IF(X615=0,0,IF(CONFIGURACAO!$C$39="SIM",(IF(X615&gt;CONFIGURACAO!$C$40,CONFIGURACAO!$C$40*CONFIGURACAO!$C$32,X615*CONFIGURACAO!$C$32)),'PI AREA  P75'!X615*CONFIGURACAO!$C$32))</f>
        <v>0</v>
      </c>
      <c r="AO615" s="38">
        <f>IFERROR(IF(M615&gt;0,(Y615*CONFIGURACAO!$C$33)+(Z615*CONFIGURACAO!$C$34)+(AA615*CONFIGURACAO!$C$35)+(AB615*CONFIGURACAO!$C$36),""),"")</f>
        <v>10</v>
      </c>
      <c r="AP615" s="38">
        <f>IF(AA615=0,0,IF(CONFIGURACAO!$C$46="SIM",(IF(AA615&gt;CONFIGURACAO!$C$47,CONFIGURACAO!$C$47*CONFIGURACAO!$C$35,AA615*CONFIGURACAO!$C$35)),'PI AREA  P75'!AA615*CONFIGURACAO!$C$35))</f>
        <v>0</v>
      </c>
      <c r="AQ615" s="38">
        <f>IF(AB615=0,0,IF(CONFIGURACAO!$C$44="SIM",(IF(AB615&gt;CONFIGURACAO!$C$45,CONFIGURACAO!$C$45*CONFIGURACAO!$C$36,AB615*CONFIGURACAO!$C$36)),'PI AREA  P75'!AB615*CONFIGURACAO!$C$36))</f>
        <v>10</v>
      </c>
      <c r="AR615" s="38">
        <f t="shared" si="226"/>
        <v>462.5</v>
      </c>
      <c r="AS615" s="68">
        <f>IF(AR615="","",$AR615-(($AS$2/CONFIGURACAO!$C$6)*$M615))</f>
        <v>237.5</v>
      </c>
      <c r="AT615" s="73">
        <f t="shared" si="210"/>
        <v>3</v>
      </c>
      <c r="AU615" s="75">
        <f>IF(AR615="","",$AR615-(($AU$2/CONFIGURACAO!$C$6)*$M615))</f>
        <v>87.5</v>
      </c>
      <c r="AV615" s="76">
        <f t="shared" si="211"/>
        <v>4</v>
      </c>
      <c r="AW615" s="74">
        <f>IF(AR615="","",$AR615-(($AW$2/CONFIGURACAO!$C$6)*$M615))</f>
        <v>-62.5</v>
      </c>
      <c r="AX615" s="72" t="str">
        <f t="shared" si="212"/>
        <v>NAO</v>
      </c>
      <c r="AZ615" s="39">
        <f t="shared" si="213"/>
        <v>4.3429065077867139E-2</v>
      </c>
      <c r="BA615" s="146">
        <f t="shared" si="214"/>
        <v>10.75</v>
      </c>
      <c r="BB615" s="146">
        <f t="shared" si="215"/>
        <v>639</v>
      </c>
      <c r="BC615" s="32">
        <f t="shared" si="216"/>
        <v>721</v>
      </c>
      <c r="BD615" s="148"/>
      <c r="BE615" s="40">
        <f t="shared" si="217"/>
        <v>0</v>
      </c>
      <c r="BF615" s="40">
        <f t="shared" si="218"/>
        <v>6.7515432098765427E-2</v>
      </c>
      <c r="BG615" s="40">
        <f t="shared" si="219"/>
        <v>5.1387461459403906E-2</v>
      </c>
      <c r="BH615" s="40">
        <f t="shared" si="220"/>
        <v>0.14147130153597412</v>
      </c>
      <c r="BI615" s="40">
        <f t="shared" si="221"/>
        <v>0.18656716417910446</v>
      </c>
      <c r="BJ615" s="40">
        <f t="shared" si="222"/>
        <v>6.9316081330868765E-2</v>
      </c>
      <c r="BK615" s="40">
        <f t="shared" si="223"/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1</v>
      </c>
      <c r="BT615" s="42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1:134" s="32" customFormat="1" ht="17" thickBot="1" x14ac:dyDescent="0.25">
      <c r="A616" s="124" t="str">
        <f>CONFIGURACAO!$C$4</f>
        <v>AREA 21</v>
      </c>
      <c r="B616" s="125">
        <v>614</v>
      </c>
      <c r="C616" s="249" t="s">
        <v>309</v>
      </c>
      <c r="D616" s="126">
        <f t="shared" si="205"/>
        <v>7</v>
      </c>
      <c r="E616" s="250" t="s">
        <v>951</v>
      </c>
      <c r="F616" s="250">
        <v>0</v>
      </c>
      <c r="G616" s="250">
        <v>0</v>
      </c>
      <c r="H616" s="250">
        <v>0</v>
      </c>
      <c r="I616" s="250">
        <v>1</v>
      </c>
      <c r="J616" s="87"/>
      <c r="K616" s="94"/>
      <c r="L616" s="94"/>
      <c r="M616" s="154">
        <f t="shared" si="224"/>
        <v>1</v>
      </c>
      <c r="N616">
        <v>0</v>
      </c>
      <c r="O616">
        <v>1.5</v>
      </c>
      <c r="P616">
        <v>1.75</v>
      </c>
      <c r="Q616">
        <v>0.75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 s="139">
        <f t="shared" si="208"/>
        <v>1.5</v>
      </c>
      <c r="AD616" s="140">
        <f t="shared" si="209"/>
        <v>3.25</v>
      </c>
      <c r="AE616" s="141">
        <f t="shared" si="206"/>
        <v>0</v>
      </c>
      <c r="AF616" s="263">
        <f t="shared" si="207"/>
        <v>0</v>
      </c>
      <c r="AG616" s="265">
        <f t="shared" si="225"/>
        <v>1.5</v>
      </c>
      <c r="AI616" s="37">
        <f>IFERROR(IF(M616&gt;0,(N616*CONFIGURACAO!$C$20)+(O616*CONFIGURACAO!$C$21)+(P616*CONFIGURACAO!$C$22)+(Q616*CONFIGURACAO!$C$23)+(R616*CONFIGURACAO!$C$24),""),"")</f>
        <v>255</v>
      </c>
      <c r="AJ616" s="38">
        <f>IF(S616=0,0,IF(CONFIGURACAO!$C$15="SIM",(IF(S616&gt;CONFIGURACAO!$C$16,CONFIGURACAO!$C$16*CONFIGURACAO!$C$25,S616*CONFIGURACAO!$C$25)),'PI AREA  P75'!S616*CONFIGURACAO!$C$25))</f>
        <v>0</v>
      </c>
      <c r="AK616" s="38">
        <f>IF(T616=0,0,IF(CONFIGURACAO!$C$17="SIM",(IF(T616&gt;CONFIGURACAO!$C$18,CONFIGURACAO!$C$18*CONFIGURACAO!$C$26,T616*CONFIGURACAO!$C$26)),'PI AREA  P75'!T616*CONFIGURACAO!$C$26))</f>
        <v>0</v>
      </c>
      <c r="AL616" s="38">
        <f>IFERROR(IF(M616&gt;0,(U616*CONFIGURACAO!$C$29)+(V616*CONFIGURACAO!$C$30),""),"")</f>
        <v>0</v>
      </c>
      <c r="AM616" s="38">
        <f>IF(W616=0,0,IF(CONFIGURACAO!$C$41="SIM",(IF(W616&gt;CONFIGURACAO!$C$41,CONFIGURACAO!$C$41*CONFIGURACAO!$C$31,W616*CONFIGURACAO!$C$31)),'PI AREA  P75'!W616*CONFIGURACAO!$C$31))</f>
        <v>0</v>
      </c>
      <c r="AN616" s="38">
        <f>IF(X616=0,0,IF(CONFIGURACAO!$C$39="SIM",(IF(X616&gt;CONFIGURACAO!$C$40,CONFIGURACAO!$C$40*CONFIGURACAO!$C$32,X616*CONFIGURACAO!$C$32)),'PI AREA  P75'!X616*CONFIGURACAO!$C$32))</f>
        <v>0</v>
      </c>
      <c r="AO616" s="38">
        <f>IFERROR(IF(M616&gt;0,(Y616*CONFIGURACAO!$C$33)+(Z616*CONFIGURACAO!$C$34)+(AA616*CONFIGURACAO!$C$35)+(AB616*CONFIGURACAO!$C$36),""),"")</f>
        <v>0</v>
      </c>
      <c r="AP616" s="38">
        <f>IF(AA616=0,0,IF(CONFIGURACAO!$C$46="SIM",(IF(AA616&gt;CONFIGURACAO!$C$47,CONFIGURACAO!$C$47*CONFIGURACAO!$C$35,AA616*CONFIGURACAO!$C$35)),'PI AREA  P75'!AA616*CONFIGURACAO!$C$35))</f>
        <v>0</v>
      </c>
      <c r="AQ616" s="38">
        <f>IF(AB616=0,0,IF(CONFIGURACAO!$C$44="SIM",(IF(AB616&gt;CONFIGURACAO!$C$45,CONFIGURACAO!$C$45*CONFIGURACAO!$C$36,AB616*CONFIGURACAO!$C$36)),'PI AREA  P75'!AB616*CONFIGURACAO!$C$36))</f>
        <v>0</v>
      </c>
      <c r="AR616" s="38">
        <f t="shared" si="226"/>
        <v>255</v>
      </c>
      <c r="AS616" s="68">
        <f>IF(AR616="","",$AR616-(($AS$2/CONFIGURACAO!$C$6)*$M616))</f>
        <v>180</v>
      </c>
      <c r="AT616" s="73">
        <f t="shared" si="210"/>
        <v>3</v>
      </c>
      <c r="AU616" s="75">
        <f>IF(AR616="","",$AR616-(($AU$2/CONFIGURACAO!$C$6)*$M616))</f>
        <v>130</v>
      </c>
      <c r="AV616" s="76">
        <f t="shared" si="211"/>
        <v>4</v>
      </c>
      <c r="AW616" s="74">
        <f>IF(AR616="","",$AR616-(($AW$2/CONFIGURACAO!$C$6)*$M616))</f>
        <v>80</v>
      </c>
      <c r="AX616" s="72">
        <f t="shared" si="212"/>
        <v>5</v>
      </c>
      <c r="AZ616" s="39">
        <f t="shared" si="213"/>
        <v>2.3944673718607829E-2</v>
      </c>
      <c r="BA616" s="146">
        <f t="shared" si="214"/>
        <v>4</v>
      </c>
      <c r="BB616" s="146">
        <f t="shared" si="215"/>
        <v>900</v>
      </c>
      <c r="BC616" s="32">
        <f t="shared" si="216"/>
        <v>875</v>
      </c>
      <c r="BD616" s="148"/>
      <c r="BE616" s="40">
        <f t="shared" si="217"/>
        <v>0</v>
      </c>
      <c r="BF616" s="40">
        <f t="shared" si="218"/>
        <v>5.7870370370370364E-2</v>
      </c>
      <c r="BG616" s="40">
        <f t="shared" si="219"/>
        <v>4.4964028776978422E-2</v>
      </c>
      <c r="BH616" s="40">
        <f t="shared" si="220"/>
        <v>3.0315278900565887E-2</v>
      </c>
      <c r="BI616" s="40">
        <f t="shared" si="221"/>
        <v>0</v>
      </c>
      <c r="BJ616" s="40">
        <f t="shared" si="222"/>
        <v>0</v>
      </c>
      <c r="BK616" s="40">
        <f t="shared" si="223"/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 s="42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1:134" s="32" customFormat="1" ht="17" thickBot="1" x14ac:dyDescent="0.25">
      <c r="A617" s="124" t="str">
        <f>CONFIGURACAO!$C$4</f>
        <v>AREA 21</v>
      </c>
      <c r="B617" s="125">
        <v>615</v>
      </c>
      <c r="C617" s="249" t="s">
        <v>309</v>
      </c>
      <c r="D617" s="126">
        <f t="shared" si="205"/>
        <v>8</v>
      </c>
      <c r="E617" s="250" t="s">
        <v>952</v>
      </c>
      <c r="F617" s="250">
        <v>1</v>
      </c>
      <c r="G617" s="250">
        <v>1</v>
      </c>
      <c r="H617" s="250">
        <v>1</v>
      </c>
      <c r="I617" s="250">
        <v>0</v>
      </c>
      <c r="J617" s="87"/>
      <c r="K617" s="94"/>
      <c r="L617" s="94"/>
      <c r="M617" s="154">
        <f t="shared" si="224"/>
        <v>3</v>
      </c>
      <c r="N617">
        <v>0</v>
      </c>
      <c r="O617">
        <v>0</v>
      </c>
      <c r="P617">
        <v>0</v>
      </c>
      <c r="Q617">
        <v>0.75</v>
      </c>
      <c r="R617">
        <v>3.25</v>
      </c>
      <c r="S617">
        <v>11.25</v>
      </c>
      <c r="T617">
        <v>10.5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 s="139">
        <f t="shared" si="208"/>
        <v>0</v>
      </c>
      <c r="AD617" s="140">
        <f t="shared" si="209"/>
        <v>0</v>
      </c>
      <c r="AE617" s="141">
        <f t="shared" si="206"/>
        <v>0</v>
      </c>
      <c r="AF617" s="263">
        <f t="shared" si="207"/>
        <v>0</v>
      </c>
      <c r="AG617" s="265">
        <f t="shared" si="225"/>
        <v>0</v>
      </c>
      <c r="AI617" s="37">
        <f>IFERROR(IF(M617&gt;0,(N617*CONFIGURACAO!$C$20)+(O617*CONFIGURACAO!$C$21)+(P617*CONFIGURACAO!$C$22)+(Q617*CONFIGURACAO!$C$23)+(R617*CONFIGURACAO!$C$24),""),"")</f>
        <v>95</v>
      </c>
      <c r="AJ617" s="38">
        <f>IF(S617=0,0,IF(CONFIGURACAO!$C$15="SIM",(IF(S617&gt;CONFIGURACAO!$C$16,CONFIGURACAO!$C$16*CONFIGURACAO!$C$25,S617*CONFIGURACAO!$C$25)),'PI AREA  P75'!S617*CONFIGURACAO!$C$25))</f>
        <v>40</v>
      </c>
      <c r="AK617" s="38">
        <f>IF(T617=0,0,IF(CONFIGURACAO!$C$17="SIM",(IF(T617&gt;CONFIGURACAO!$C$18,CONFIGURACAO!$C$18*CONFIGURACAO!$C$26,T617*CONFIGURACAO!$C$26)),'PI AREA  P75'!T617*CONFIGURACAO!$C$26))</f>
        <v>20</v>
      </c>
      <c r="AL617" s="38">
        <f>IFERROR(IF(M617&gt;0,(U617*CONFIGURACAO!$C$29)+(V617*CONFIGURACAO!$C$30),""),"")</f>
        <v>0</v>
      </c>
      <c r="AM617" s="38">
        <f>IF(W617=0,0,IF(CONFIGURACAO!$C$41="SIM",(IF(W617&gt;CONFIGURACAO!$C$41,CONFIGURACAO!$C$41*CONFIGURACAO!$C$31,W617*CONFIGURACAO!$C$31)),'PI AREA  P75'!W617*CONFIGURACAO!$C$31))</f>
        <v>0</v>
      </c>
      <c r="AN617" s="38">
        <f>IF(X617=0,0,IF(CONFIGURACAO!$C$39="SIM",(IF(X617&gt;CONFIGURACAO!$C$40,CONFIGURACAO!$C$40*CONFIGURACAO!$C$32,X617*CONFIGURACAO!$C$32)),'PI AREA  P75'!X617*CONFIGURACAO!$C$32))</f>
        <v>0</v>
      </c>
      <c r="AO617" s="38">
        <f>IFERROR(IF(M617&gt;0,(Y617*CONFIGURACAO!$C$33)+(Z617*CONFIGURACAO!$C$34)+(AA617*CONFIGURACAO!$C$35)+(AB617*CONFIGURACAO!$C$36),""),"")</f>
        <v>0</v>
      </c>
      <c r="AP617" s="38">
        <f>IF(AA617=0,0,IF(CONFIGURACAO!$C$46="SIM",(IF(AA617&gt;CONFIGURACAO!$C$47,CONFIGURACAO!$C$47*CONFIGURACAO!$C$35,AA617*CONFIGURACAO!$C$35)),'PI AREA  P75'!AA617*CONFIGURACAO!$C$35))</f>
        <v>0</v>
      </c>
      <c r="AQ617" s="38">
        <f>IF(AB617=0,0,IF(CONFIGURACAO!$C$44="SIM",(IF(AB617&gt;CONFIGURACAO!$C$45,CONFIGURACAO!$C$45*CONFIGURACAO!$C$36,AB617*CONFIGURACAO!$C$36)),'PI AREA  P75'!AB617*CONFIGURACAO!$C$36))</f>
        <v>0</v>
      </c>
      <c r="AR617" s="38">
        <f t="shared" si="226"/>
        <v>155</v>
      </c>
      <c r="AS617" s="68">
        <f>IF(AR617="","",$AR617-(($AS$2/CONFIGURACAO!$C$6)*$M617))</f>
        <v>-70</v>
      </c>
      <c r="AT617" s="73" t="str">
        <f t="shared" si="210"/>
        <v>NAO</v>
      </c>
      <c r="AU617" s="75">
        <f>IF(AR617="","",$AR617-(($AU$2/CONFIGURACAO!$C$6)*$M617))</f>
        <v>-220</v>
      </c>
      <c r="AV617" s="76" t="str">
        <f t="shared" si="211"/>
        <v>NAO</v>
      </c>
      <c r="AW617" s="74">
        <f>IF(AR617="","",$AR617-(($AW$2/CONFIGURACAO!$C$6)*$M617))</f>
        <v>-370</v>
      </c>
      <c r="AX617" s="72" t="str">
        <f t="shared" si="212"/>
        <v>NAO</v>
      </c>
      <c r="AZ617" s="39">
        <f t="shared" si="213"/>
        <v>1.455460559366358E-2</v>
      </c>
      <c r="BA617" s="146">
        <f t="shared" si="214"/>
        <v>25.75</v>
      </c>
      <c r="BB617" s="146">
        <f t="shared" si="215"/>
        <v>215</v>
      </c>
      <c r="BC617" s="32">
        <f t="shared" si="216"/>
        <v>976</v>
      </c>
      <c r="BD617" s="148"/>
      <c r="BE617" s="40">
        <f t="shared" si="217"/>
        <v>0</v>
      </c>
      <c r="BF617" s="40">
        <f t="shared" si="218"/>
        <v>0</v>
      </c>
      <c r="BG617" s="40">
        <f t="shared" si="219"/>
        <v>0</v>
      </c>
      <c r="BH617" s="40">
        <f t="shared" si="220"/>
        <v>3.0315278900565887E-2</v>
      </c>
      <c r="BI617" s="40">
        <f t="shared" si="221"/>
        <v>0.34648187633262262</v>
      </c>
      <c r="BJ617" s="40">
        <f t="shared" si="222"/>
        <v>1.0397412199630314</v>
      </c>
      <c r="BK617" s="40">
        <f t="shared" si="223"/>
        <v>1.6853932584269662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 s="42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1:134" s="32" customFormat="1" ht="17" thickBot="1" x14ac:dyDescent="0.25">
      <c r="A618" s="124" t="str">
        <f>CONFIGURACAO!$C$4</f>
        <v>AREA 21</v>
      </c>
      <c r="B618" s="125">
        <v>616</v>
      </c>
      <c r="C618" s="249" t="s">
        <v>309</v>
      </c>
      <c r="D618" s="126">
        <f t="shared" si="205"/>
        <v>9</v>
      </c>
      <c r="E618" s="250" t="s">
        <v>953</v>
      </c>
      <c r="F618" s="250">
        <v>1</v>
      </c>
      <c r="G618" s="250">
        <v>1</v>
      </c>
      <c r="H618" s="250">
        <v>1</v>
      </c>
      <c r="I618" s="250">
        <v>1</v>
      </c>
      <c r="J618" s="87"/>
      <c r="K618" s="94"/>
      <c r="L618" s="94"/>
      <c r="M618" s="154">
        <f t="shared" si="224"/>
        <v>4</v>
      </c>
      <c r="N618">
        <v>0</v>
      </c>
      <c r="O618">
        <v>1.75</v>
      </c>
      <c r="P618">
        <v>0.75</v>
      </c>
      <c r="Q618">
        <v>2.75</v>
      </c>
      <c r="R618">
        <v>0</v>
      </c>
      <c r="S618">
        <v>2.75</v>
      </c>
      <c r="T618">
        <v>1</v>
      </c>
      <c r="U618">
        <v>0</v>
      </c>
      <c r="V618">
        <v>2</v>
      </c>
      <c r="W618">
        <v>4</v>
      </c>
      <c r="X618">
        <v>0</v>
      </c>
      <c r="Y618">
        <v>0</v>
      </c>
      <c r="Z618">
        <v>2</v>
      </c>
      <c r="AA618">
        <v>14</v>
      </c>
      <c r="AB618">
        <v>0</v>
      </c>
      <c r="AC618" s="139">
        <f t="shared" si="208"/>
        <v>1.75</v>
      </c>
      <c r="AD618" s="140">
        <f t="shared" si="209"/>
        <v>2.5</v>
      </c>
      <c r="AE618" s="141">
        <f t="shared" si="206"/>
        <v>2</v>
      </c>
      <c r="AF618" s="263">
        <f t="shared" si="207"/>
        <v>2</v>
      </c>
      <c r="AG618" s="265">
        <f t="shared" si="225"/>
        <v>5.75</v>
      </c>
      <c r="AI618" s="37">
        <f>IFERROR(IF(M618&gt;0,(N618*CONFIGURACAO!$C$20)+(O618*CONFIGURACAO!$C$21)+(P618*CONFIGURACAO!$C$22)+(Q618*CONFIGURACAO!$C$23)+(R618*CONFIGURACAO!$C$24),""),"")</f>
        <v>295</v>
      </c>
      <c r="AJ618" s="38">
        <f>IF(S618=0,0,IF(CONFIGURACAO!$C$15="SIM",(IF(S618&gt;CONFIGURACAO!$C$16,CONFIGURACAO!$C$16*CONFIGURACAO!$C$25,S618*CONFIGURACAO!$C$25)),'PI AREA  P75'!S618*CONFIGURACAO!$C$25))</f>
        <v>27.5</v>
      </c>
      <c r="AK618" s="38">
        <f>IF(T618=0,0,IF(CONFIGURACAO!$C$17="SIM",(IF(T618&gt;CONFIGURACAO!$C$18,CONFIGURACAO!$C$18*CONFIGURACAO!$C$26,T618*CONFIGURACAO!$C$26)),'PI AREA  P75'!T618*CONFIGURACAO!$C$26))</f>
        <v>5</v>
      </c>
      <c r="AL618" s="38">
        <f>IFERROR(IF(M618&gt;0,(U618*CONFIGURACAO!$C$29)+(V618*CONFIGURACAO!$C$30),""),"")</f>
        <v>200</v>
      </c>
      <c r="AM618" s="38">
        <f>IF(W618=0,0,IF(CONFIGURACAO!$C$41="SIM",(IF(W618&gt;CONFIGURACAO!$C$41,CONFIGURACAO!$C$41*CONFIGURACAO!$C$31,W618*CONFIGURACAO!$C$31)),'PI AREA  P75'!W618*CONFIGURACAO!$C$31))</f>
        <v>200</v>
      </c>
      <c r="AN618" s="38">
        <f>IF(X618=0,0,IF(CONFIGURACAO!$C$39="SIM",(IF(X618&gt;CONFIGURACAO!$C$40,CONFIGURACAO!$C$40*CONFIGURACAO!$C$32,X618*CONFIGURACAO!$C$32)),'PI AREA  P75'!X618*CONFIGURACAO!$C$32))</f>
        <v>0</v>
      </c>
      <c r="AO618" s="38">
        <f>IFERROR(IF(M618&gt;0,(Y618*CONFIGURACAO!$C$33)+(Z618*CONFIGURACAO!$C$34)+(AA618*CONFIGURACAO!$C$35)+(AB618*CONFIGURACAO!$C$36),""),"")</f>
        <v>450</v>
      </c>
      <c r="AP618" s="38">
        <f>IF(AA618=0,0,IF(CONFIGURACAO!$C$46="SIM",(IF(AA618&gt;CONFIGURACAO!$C$47,CONFIGURACAO!$C$47*CONFIGURACAO!$C$35,AA618*CONFIGURACAO!$C$35)),'PI AREA  P75'!AA618*CONFIGURACAO!$C$35))</f>
        <v>350</v>
      </c>
      <c r="AQ618" s="38">
        <f>IF(AB618=0,0,IF(CONFIGURACAO!$C$44="SIM",(IF(AB618&gt;CONFIGURACAO!$C$45,CONFIGURACAO!$C$45*CONFIGURACAO!$C$36,AB618*CONFIGURACAO!$C$36)),'PI AREA  P75'!AB618*CONFIGURACAO!$C$36))</f>
        <v>0</v>
      </c>
      <c r="AR618" s="38">
        <f t="shared" si="226"/>
        <v>1527.5</v>
      </c>
      <c r="AS618" s="68">
        <f>IF(AR618="","",$AR618-(($AS$2/CONFIGURACAO!$C$6)*$M618))</f>
        <v>1227.5</v>
      </c>
      <c r="AT618" s="73">
        <f t="shared" si="210"/>
        <v>3</v>
      </c>
      <c r="AU618" s="75">
        <f>IF(AR618="","",$AR618-(($AU$2/CONFIGURACAO!$C$6)*$M618))</f>
        <v>1027.5</v>
      </c>
      <c r="AV618" s="76">
        <f t="shared" si="211"/>
        <v>4</v>
      </c>
      <c r="AW618" s="74">
        <f>IF(AR618="","",$AR618-(($AW$2/CONFIGURACAO!$C$6)*$M618))</f>
        <v>827.5</v>
      </c>
      <c r="AX618" s="72">
        <f t="shared" si="212"/>
        <v>5</v>
      </c>
      <c r="AZ618" s="39">
        <f t="shared" si="213"/>
        <v>0.14343329060852336</v>
      </c>
      <c r="BA618" s="146">
        <f t="shared" si="214"/>
        <v>31</v>
      </c>
      <c r="BB618" s="146">
        <f t="shared" si="215"/>
        <v>141</v>
      </c>
      <c r="BC618" s="32">
        <f t="shared" si="216"/>
        <v>206</v>
      </c>
      <c r="BD618" s="148"/>
      <c r="BE618" s="40">
        <f t="shared" si="217"/>
        <v>0</v>
      </c>
      <c r="BF618" s="40">
        <f t="shared" si="218"/>
        <v>6.7515432098765427E-2</v>
      </c>
      <c r="BG618" s="40">
        <f t="shared" si="219"/>
        <v>1.9270298047276462E-2</v>
      </c>
      <c r="BH618" s="40">
        <f t="shared" si="220"/>
        <v>0.11115602263540826</v>
      </c>
      <c r="BI618" s="40">
        <f t="shared" si="221"/>
        <v>0</v>
      </c>
      <c r="BJ618" s="40">
        <f t="shared" si="222"/>
        <v>0.25415896487985212</v>
      </c>
      <c r="BK618" s="40">
        <f t="shared" si="223"/>
        <v>0.16051364365971107</v>
      </c>
      <c r="BL618">
        <v>0</v>
      </c>
      <c r="BM618">
        <v>2</v>
      </c>
      <c r="BN618">
        <v>4</v>
      </c>
      <c r="BO618">
        <v>0</v>
      </c>
      <c r="BP618">
        <v>0</v>
      </c>
      <c r="BQ618">
        <v>2</v>
      </c>
      <c r="BR618">
        <v>14</v>
      </c>
      <c r="BS618">
        <v>0</v>
      </c>
      <c r="BT618" s="42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1:134" s="32" customFormat="1" ht="17" thickBot="1" x14ac:dyDescent="0.25">
      <c r="A619" s="124" t="str">
        <f>CONFIGURACAO!$C$4</f>
        <v>AREA 21</v>
      </c>
      <c r="B619" s="125">
        <v>617</v>
      </c>
      <c r="C619" s="249" t="s">
        <v>309</v>
      </c>
      <c r="D619" s="126">
        <f t="shared" si="205"/>
        <v>10</v>
      </c>
      <c r="E619" s="250" t="s">
        <v>954</v>
      </c>
      <c r="F619" s="250">
        <v>1</v>
      </c>
      <c r="G619" s="250">
        <v>1</v>
      </c>
      <c r="H619" s="250">
        <v>1</v>
      </c>
      <c r="I619" s="250">
        <v>1</v>
      </c>
      <c r="J619" s="87"/>
      <c r="K619" s="94"/>
      <c r="L619" s="94"/>
      <c r="M619" s="154">
        <f t="shared" si="224"/>
        <v>4</v>
      </c>
      <c r="N619">
        <v>5.5</v>
      </c>
      <c r="O619">
        <v>3</v>
      </c>
      <c r="P619">
        <v>6.25</v>
      </c>
      <c r="Q619">
        <v>1.5</v>
      </c>
      <c r="R619">
        <v>0</v>
      </c>
      <c r="S619">
        <v>0.75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 s="139">
        <f t="shared" si="208"/>
        <v>8.5</v>
      </c>
      <c r="AD619" s="140">
        <f t="shared" si="209"/>
        <v>14.75</v>
      </c>
      <c r="AE619" s="141">
        <f t="shared" si="206"/>
        <v>0</v>
      </c>
      <c r="AF619" s="263">
        <f t="shared" si="207"/>
        <v>0</v>
      </c>
      <c r="AG619" s="265">
        <f t="shared" si="225"/>
        <v>8.5</v>
      </c>
      <c r="AI619" s="37">
        <f>IFERROR(IF(M619&gt;0,(N619*CONFIGURACAO!$C$20)+(O619*CONFIGURACAO!$C$21)+(P619*CONFIGURACAO!$C$22)+(Q619*CONFIGURACAO!$C$23)+(R619*CONFIGURACAO!$C$24),""),"")</f>
        <v>1225</v>
      </c>
      <c r="AJ619" s="38">
        <f>IF(S619=0,0,IF(CONFIGURACAO!$C$15="SIM",(IF(S619&gt;CONFIGURACAO!$C$16,CONFIGURACAO!$C$16*CONFIGURACAO!$C$25,S619*CONFIGURACAO!$C$25)),'PI AREA  P75'!S619*CONFIGURACAO!$C$25))</f>
        <v>7.5</v>
      </c>
      <c r="AK619" s="38">
        <f>IF(T619=0,0,IF(CONFIGURACAO!$C$17="SIM",(IF(T619&gt;CONFIGURACAO!$C$18,CONFIGURACAO!$C$18*CONFIGURACAO!$C$26,T619*CONFIGURACAO!$C$26)),'PI AREA  P75'!T619*CONFIGURACAO!$C$26))</f>
        <v>0</v>
      </c>
      <c r="AL619" s="38">
        <f>IFERROR(IF(M619&gt;0,(U619*CONFIGURACAO!$C$29)+(V619*CONFIGURACAO!$C$30),""),"")</f>
        <v>0</v>
      </c>
      <c r="AM619" s="38">
        <f>IF(W619=0,0,IF(CONFIGURACAO!$C$41="SIM",(IF(W619&gt;CONFIGURACAO!$C$41,CONFIGURACAO!$C$41*CONFIGURACAO!$C$31,W619*CONFIGURACAO!$C$31)),'PI AREA  P75'!W619*CONFIGURACAO!$C$31))</f>
        <v>0</v>
      </c>
      <c r="AN619" s="38">
        <f>IF(X619=0,0,IF(CONFIGURACAO!$C$39="SIM",(IF(X619&gt;CONFIGURACAO!$C$40,CONFIGURACAO!$C$40*CONFIGURACAO!$C$32,X619*CONFIGURACAO!$C$32)),'PI AREA  P75'!X619*CONFIGURACAO!$C$32))</f>
        <v>0</v>
      </c>
      <c r="AO619" s="38">
        <f>IFERROR(IF(M619&gt;0,(Y619*CONFIGURACAO!$C$33)+(Z619*CONFIGURACAO!$C$34)+(AA619*CONFIGURACAO!$C$35)+(AB619*CONFIGURACAO!$C$36),""),"")</f>
        <v>0</v>
      </c>
      <c r="AP619" s="38">
        <f>IF(AA619=0,0,IF(CONFIGURACAO!$C$46="SIM",(IF(AA619&gt;CONFIGURACAO!$C$47,CONFIGURACAO!$C$47*CONFIGURACAO!$C$35,AA619*CONFIGURACAO!$C$35)),'PI AREA  P75'!AA619*CONFIGURACAO!$C$35))</f>
        <v>0</v>
      </c>
      <c r="AQ619" s="38">
        <f>IF(AB619=0,0,IF(CONFIGURACAO!$C$44="SIM",(IF(AB619&gt;CONFIGURACAO!$C$45,CONFIGURACAO!$C$45*CONFIGURACAO!$C$36,AB619*CONFIGURACAO!$C$36)),'PI AREA  P75'!AB619*CONFIGURACAO!$C$36))</f>
        <v>0</v>
      </c>
      <c r="AR619" s="38">
        <f t="shared" si="226"/>
        <v>1232.5</v>
      </c>
      <c r="AS619" s="68">
        <f>IF(AR619="","",$AR619-(($AS$2/CONFIGURACAO!$C$6)*$M619))</f>
        <v>932.5</v>
      </c>
      <c r="AT619" s="73">
        <f t="shared" si="210"/>
        <v>3</v>
      </c>
      <c r="AU619" s="75">
        <f>IF(AR619="","",$AR619-(($AU$2/CONFIGURACAO!$C$6)*$M619))</f>
        <v>732.5</v>
      </c>
      <c r="AV619" s="76">
        <f t="shared" si="211"/>
        <v>4</v>
      </c>
      <c r="AW619" s="74">
        <f>IF(AR619="","",$AR619-(($AW$2/CONFIGURACAO!$C$6)*$M619))</f>
        <v>532.5</v>
      </c>
      <c r="AX619" s="72">
        <f t="shared" si="212"/>
        <v>5</v>
      </c>
      <c r="AZ619" s="39">
        <f t="shared" si="213"/>
        <v>0.11573258963993784</v>
      </c>
      <c r="BA619" s="146">
        <f t="shared" si="214"/>
        <v>17</v>
      </c>
      <c r="BB619" s="146">
        <f t="shared" si="215"/>
        <v>420</v>
      </c>
      <c r="BC619" s="32">
        <f t="shared" si="216"/>
        <v>288</v>
      </c>
      <c r="BD619" s="148"/>
      <c r="BE619" s="40">
        <f t="shared" si="217"/>
        <v>0.20491803278688525</v>
      </c>
      <c r="BF619" s="40">
        <f t="shared" si="218"/>
        <v>0.11574074074074073</v>
      </c>
      <c r="BG619" s="40">
        <f t="shared" si="219"/>
        <v>0.16058581706063721</v>
      </c>
      <c r="BH619" s="40">
        <f t="shared" si="220"/>
        <v>6.0630557801131774E-2</v>
      </c>
      <c r="BI619" s="40">
        <f t="shared" si="221"/>
        <v>0</v>
      </c>
      <c r="BJ619" s="40">
        <f t="shared" si="222"/>
        <v>6.9316081330868765E-2</v>
      </c>
      <c r="BK619" s="40">
        <f t="shared" si="223"/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 s="42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1:134" s="32" customFormat="1" ht="17" thickBot="1" x14ac:dyDescent="0.25">
      <c r="A620" s="124" t="str">
        <f>CONFIGURACAO!$C$4</f>
        <v>AREA 21</v>
      </c>
      <c r="B620" s="125">
        <v>618</v>
      </c>
      <c r="C620" s="249" t="s">
        <v>309</v>
      </c>
      <c r="D620" s="126">
        <f t="shared" si="205"/>
        <v>11</v>
      </c>
      <c r="E620" s="250" t="s">
        <v>955</v>
      </c>
      <c r="F620" s="250">
        <v>1</v>
      </c>
      <c r="G620" s="250">
        <v>1</v>
      </c>
      <c r="H620" s="250">
        <v>1</v>
      </c>
      <c r="I620" s="250">
        <v>1</v>
      </c>
      <c r="J620" s="87"/>
      <c r="K620" s="94"/>
      <c r="L620" s="94"/>
      <c r="M620" s="154">
        <f t="shared" si="224"/>
        <v>4</v>
      </c>
      <c r="N620">
        <v>0</v>
      </c>
      <c r="O620">
        <v>1.75</v>
      </c>
      <c r="P620">
        <v>2.5</v>
      </c>
      <c r="Q620">
        <v>2.75</v>
      </c>
      <c r="R620">
        <v>0</v>
      </c>
      <c r="S620">
        <v>3</v>
      </c>
      <c r="T620">
        <v>0</v>
      </c>
      <c r="U620">
        <v>0</v>
      </c>
      <c r="V620">
        <v>0</v>
      </c>
      <c r="W620">
        <v>2</v>
      </c>
      <c r="X620">
        <v>0</v>
      </c>
      <c r="Y620">
        <v>0</v>
      </c>
      <c r="Z620">
        <v>1</v>
      </c>
      <c r="AA620">
        <v>2</v>
      </c>
      <c r="AB620">
        <v>0</v>
      </c>
      <c r="AC620" s="139">
        <f t="shared" si="208"/>
        <v>1.75</v>
      </c>
      <c r="AD620" s="140">
        <f t="shared" si="209"/>
        <v>4.25</v>
      </c>
      <c r="AE620" s="141">
        <f t="shared" si="206"/>
        <v>0</v>
      </c>
      <c r="AF620" s="263">
        <f t="shared" si="207"/>
        <v>1</v>
      </c>
      <c r="AG620" s="265">
        <f t="shared" si="225"/>
        <v>2.75</v>
      </c>
      <c r="AI620" s="37">
        <f>IFERROR(IF(M620&gt;0,(N620*CONFIGURACAO!$C$20)+(O620*CONFIGURACAO!$C$21)+(P620*CONFIGURACAO!$C$22)+(Q620*CONFIGURACAO!$C$23)+(R620*CONFIGURACAO!$C$24),""),"")</f>
        <v>400</v>
      </c>
      <c r="AJ620" s="38">
        <f>IF(S620=0,0,IF(CONFIGURACAO!$C$15="SIM",(IF(S620&gt;CONFIGURACAO!$C$16,CONFIGURACAO!$C$16*CONFIGURACAO!$C$25,S620*CONFIGURACAO!$C$25)),'PI AREA  P75'!S620*CONFIGURACAO!$C$25))</f>
        <v>30</v>
      </c>
      <c r="AK620" s="38">
        <f>IF(T620=0,0,IF(CONFIGURACAO!$C$17="SIM",(IF(T620&gt;CONFIGURACAO!$C$18,CONFIGURACAO!$C$18*CONFIGURACAO!$C$26,T620*CONFIGURACAO!$C$26)),'PI AREA  P75'!T620*CONFIGURACAO!$C$26))</f>
        <v>0</v>
      </c>
      <c r="AL620" s="38">
        <f>IFERROR(IF(M620&gt;0,(U620*CONFIGURACAO!$C$29)+(V620*CONFIGURACAO!$C$30),""),"")</f>
        <v>0</v>
      </c>
      <c r="AM620" s="38">
        <f>IF(W620=0,0,IF(CONFIGURACAO!$C$41="SIM",(IF(W620&gt;CONFIGURACAO!$C$41,CONFIGURACAO!$C$41*CONFIGURACAO!$C$31,W620*CONFIGURACAO!$C$31)),'PI AREA  P75'!W620*CONFIGURACAO!$C$31))</f>
        <v>100</v>
      </c>
      <c r="AN620" s="38">
        <f>IF(X620=0,0,IF(CONFIGURACAO!$C$39="SIM",(IF(X620&gt;CONFIGURACAO!$C$40,CONFIGURACAO!$C$40*CONFIGURACAO!$C$32,X620*CONFIGURACAO!$C$32)),'PI AREA  P75'!X620*CONFIGURACAO!$C$32))</f>
        <v>0</v>
      </c>
      <c r="AO620" s="38">
        <f>IFERROR(IF(M620&gt;0,(Y620*CONFIGURACAO!$C$33)+(Z620*CONFIGURACAO!$C$34)+(AA620*CONFIGURACAO!$C$35)+(AB620*CONFIGURACAO!$C$36),""),"")</f>
        <v>100</v>
      </c>
      <c r="AP620" s="38">
        <f>IF(AA620=0,0,IF(CONFIGURACAO!$C$46="SIM",(IF(AA620&gt;CONFIGURACAO!$C$47,CONFIGURACAO!$C$47*CONFIGURACAO!$C$35,AA620*CONFIGURACAO!$C$35)),'PI AREA  P75'!AA620*CONFIGURACAO!$C$35))</f>
        <v>50</v>
      </c>
      <c r="AQ620" s="38">
        <f>IF(AB620=0,0,IF(CONFIGURACAO!$C$44="SIM",(IF(AB620&gt;CONFIGURACAO!$C$45,CONFIGURACAO!$C$45*CONFIGURACAO!$C$36,AB620*CONFIGURACAO!$C$36)),'PI AREA  P75'!AB620*CONFIGURACAO!$C$36))</f>
        <v>0</v>
      </c>
      <c r="AR620" s="38">
        <f t="shared" si="226"/>
        <v>680</v>
      </c>
      <c r="AS620" s="68">
        <f>IF(AR620="","",$AR620-(($AS$2/CONFIGURACAO!$C$6)*$M620))</f>
        <v>380</v>
      </c>
      <c r="AT620" s="73">
        <f t="shared" si="210"/>
        <v>3</v>
      </c>
      <c r="AU620" s="75">
        <f>IF(AR620="","",$AR620-(($AU$2/CONFIGURACAO!$C$6)*$M620))</f>
        <v>180</v>
      </c>
      <c r="AV620" s="76">
        <f t="shared" si="211"/>
        <v>4</v>
      </c>
      <c r="AW620" s="74">
        <f>IF(AR620="","",$AR620-(($AW$2/CONFIGURACAO!$C$6)*$M620))</f>
        <v>-20</v>
      </c>
      <c r="AX620" s="72" t="str">
        <f t="shared" si="212"/>
        <v>NAO</v>
      </c>
      <c r="AZ620" s="39">
        <f t="shared" si="213"/>
        <v>6.3852463249620878E-2</v>
      </c>
      <c r="BA620" s="146">
        <f t="shared" si="214"/>
        <v>15</v>
      </c>
      <c r="BB620" s="146">
        <f t="shared" si="215"/>
        <v>483</v>
      </c>
      <c r="BC620" s="32">
        <f t="shared" si="216"/>
        <v>576</v>
      </c>
      <c r="BD620" s="148"/>
      <c r="BE620" s="40">
        <f t="shared" si="217"/>
        <v>0</v>
      </c>
      <c r="BF620" s="40">
        <f t="shared" si="218"/>
        <v>6.7515432098765427E-2</v>
      </c>
      <c r="BG620" s="40">
        <f t="shared" si="219"/>
        <v>6.4234326824254881E-2</v>
      </c>
      <c r="BH620" s="40">
        <f t="shared" si="220"/>
        <v>0.11115602263540826</v>
      </c>
      <c r="BI620" s="40">
        <f t="shared" si="221"/>
        <v>0</v>
      </c>
      <c r="BJ620" s="40">
        <f t="shared" si="222"/>
        <v>0.27726432532347506</v>
      </c>
      <c r="BK620" s="40">
        <f t="shared" si="223"/>
        <v>0</v>
      </c>
      <c r="BL620">
        <v>0</v>
      </c>
      <c r="BM620">
        <v>0</v>
      </c>
      <c r="BN620">
        <v>2</v>
      </c>
      <c r="BO620">
        <v>0</v>
      </c>
      <c r="BP620">
        <v>0</v>
      </c>
      <c r="BQ620">
        <v>1</v>
      </c>
      <c r="BR620">
        <v>2</v>
      </c>
      <c r="BS620">
        <v>0</v>
      </c>
      <c r="BT620" s="42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1:134" s="32" customFormat="1" ht="17" thickBot="1" x14ac:dyDescent="0.25">
      <c r="A621" s="124" t="str">
        <f>CONFIGURACAO!$C$4</f>
        <v>AREA 21</v>
      </c>
      <c r="B621" s="125">
        <v>619</v>
      </c>
      <c r="C621" s="249" t="s">
        <v>309</v>
      </c>
      <c r="D621" s="126">
        <f t="shared" si="205"/>
        <v>12</v>
      </c>
      <c r="E621" s="250" t="s">
        <v>956</v>
      </c>
      <c r="F621" s="250">
        <v>0</v>
      </c>
      <c r="G621" s="250">
        <v>0</v>
      </c>
      <c r="H621" s="250">
        <v>0</v>
      </c>
      <c r="I621" s="250">
        <v>1</v>
      </c>
      <c r="J621" s="87"/>
      <c r="K621" s="94"/>
      <c r="L621" s="94"/>
      <c r="M621" s="154">
        <f t="shared" si="224"/>
        <v>1</v>
      </c>
      <c r="N621">
        <v>0</v>
      </c>
      <c r="O621">
        <v>0.75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 s="139">
        <f t="shared" si="208"/>
        <v>0.75</v>
      </c>
      <c r="AD621" s="140">
        <f t="shared" si="209"/>
        <v>0.75</v>
      </c>
      <c r="AE621" s="141">
        <f t="shared" si="206"/>
        <v>0</v>
      </c>
      <c r="AF621" s="263">
        <f t="shared" si="207"/>
        <v>0</v>
      </c>
      <c r="AG621" s="265">
        <f t="shared" si="225"/>
        <v>0.75</v>
      </c>
      <c r="AI621" s="37">
        <f>IFERROR(IF(M621&gt;0,(N621*CONFIGURACAO!$C$20)+(O621*CONFIGURACAO!$C$21)+(P621*CONFIGURACAO!$C$22)+(Q621*CONFIGURACAO!$C$23)+(R621*CONFIGURACAO!$C$24),""),"")</f>
        <v>60</v>
      </c>
      <c r="AJ621" s="38">
        <f>IF(S621=0,0,IF(CONFIGURACAO!$C$15="SIM",(IF(S621&gt;CONFIGURACAO!$C$16,CONFIGURACAO!$C$16*CONFIGURACAO!$C$25,S621*CONFIGURACAO!$C$25)),'PI AREA  P75'!S621*CONFIGURACAO!$C$25))</f>
        <v>0</v>
      </c>
      <c r="AK621" s="38">
        <f>IF(T621=0,0,IF(CONFIGURACAO!$C$17="SIM",(IF(T621&gt;CONFIGURACAO!$C$18,CONFIGURACAO!$C$18*CONFIGURACAO!$C$26,T621*CONFIGURACAO!$C$26)),'PI AREA  P75'!T621*CONFIGURACAO!$C$26))</f>
        <v>0</v>
      </c>
      <c r="AL621" s="38">
        <f>IFERROR(IF(M621&gt;0,(U621*CONFIGURACAO!$C$29)+(V621*CONFIGURACAO!$C$30),""),"")</f>
        <v>0</v>
      </c>
      <c r="AM621" s="38">
        <f>IF(W621=0,0,IF(CONFIGURACAO!$C$41="SIM",(IF(W621&gt;CONFIGURACAO!$C$41,CONFIGURACAO!$C$41*CONFIGURACAO!$C$31,W621*CONFIGURACAO!$C$31)),'PI AREA  P75'!W621*CONFIGURACAO!$C$31))</f>
        <v>0</v>
      </c>
      <c r="AN621" s="38">
        <f>IF(X621=0,0,IF(CONFIGURACAO!$C$39="SIM",(IF(X621&gt;CONFIGURACAO!$C$40,CONFIGURACAO!$C$40*CONFIGURACAO!$C$32,X621*CONFIGURACAO!$C$32)),'PI AREA  P75'!X621*CONFIGURACAO!$C$32))</f>
        <v>0</v>
      </c>
      <c r="AO621" s="38">
        <f>IFERROR(IF(M621&gt;0,(Y621*CONFIGURACAO!$C$33)+(Z621*CONFIGURACAO!$C$34)+(AA621*CONFIGURACAO!$C$35)+(AB621*CONFIGURACAO!$C$36),""),"")</f>
        <v>0</v>
      </c>
      <c r="AP621" s="38">
        <f>IF(AA621=0,0,IF(CONFIGURACAO!$C$46="SIM",(IF(AA621&gt;CONFIGURACAO!$C$47,CONFIGURACAO!$C$47*CONFIGURACAO!$C$35,AA621*CONFIGURACAO!$C$35)),'PI AREA  P75'!AA621*CONFIGURACAO!$C$35))</f>
        <v>0</v>
      </c>
      <c r="AQ621" s="38">
        <f>IF(AB621=0,0,IF(CONFIGURACAO!$C$44="SIM",(IF(AB621&gt;CONFIGURACAO!$C$45,CONFIGURACAO!$C$45*CONFIGURACAO!$C$36,AB621*CONFIGURACAO!$C$36)),'PI AREA  P75'!AB621*CONFIGURACAO!$C$36))</f>
        <v>0</v>
      </c>
      <c r="AR621" s="38">
        <f t="shared" si="226"/>
        <v>60</v>
      </c>
      <c r="AS621" s="68">
        <f>IF(AR621="","",$AR621-(($AS$2/CONFIGURACAO!$C$6)*$M621))</f>
        <v>-15</v>
      </c>
      <c r="AT621" s="73" t="str">
        <f t="shared" si="210"/>
        <v>NAO</v>
      </c>
      <c r="AU621" s="75">
        <f>IF(AR621="","",$AR621-(($AU$2/CONFIGURACAO!$C$6)*$M621))</f>
        <v>-65</v>
      </c>
      <c r="AV621" s="76" t="str">
        <f t="shared" si="211"/>
        <v>NAO</v>
      </c>
      <c r="AW621" s="74">
        <f>IF(AR621="","",$AR621-(($AW$2/CONFIGURACAO!$C$6)*$M621))</f>
        <v>-115</v>
      </c>
      <c r="AX621" s="72" t="str">
        <f t="shared" si="212"/>
        <v>NAO</v>
      </c>
      <c r="AZ621" s="39">
        <f t="shared" si="213"/>
        <v>5.6340408749665479E-3</v>
      </c>
      <c r="BA621" s="146">
        <f t="shared" si="214"/>
        <v>0.75</v>
      </c>
      <c r="BB621" s="146">
        <f t="shared" si="215"/>
        <v>1112</v>
      </c>
      <c r="BC621" s="32">
        <f t="shared" si="216"/>
        <v>1096</v>
      </c>
      <c r="BD621" s="148"/>
      <c r="BE621" s="40">
        <f t="shared" si="217"/>
        <v>0</v>
      </c>
      <c r="BF621" s="40">
        <f t="shared" si="218"/>
        <v>2.8935185185185182E-2</v>
      </c>
      <c r="BG621" s="40">
        <f t="shared" si="219"/>
        <v>0</v>
      </c>
      <c r="BH621" s="40">
        <f t="shared" si="220"/>
        <v>0</v>
      </c>
      <c r="BI621" s="40">
        <f t="shared" si="221"/>
        <v>0</v>
      </c>
      <c r="BJ621" s="40">
        <f t="shared" si="222"/>
        <v>0</v>
      </c>
      <c r="BK621" s="40">
        <f t="shared" si="223"/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 s="42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1:134" s="32" customFormat="1" ht="17" thickBot="1" x14ac:dyDescent="0.25">
      <c r="A622" s="124" t="str">
        <f>CONFIGURACAO!$C$4</f>
        <v>AREA 21</v>
      </c>
      <c r="B622" s="125">
        <v>620</v>
      </c>
      <c r="C622" s="249" t="s">
        <v>309</v>
      </c>
      <c r="D622" s="126">
        <f t="shared" si="205"/>
        <v>13</v>
      </c>
      <c r="E622" s="250" t="s">
        <v>957</v>
      </c>
      <c r="F622" s="250">
        <v>1</v>
      </c>
      <c r="G622" s="250">
        <v>1</v>
      </c>
      <c r="H622" s="250">
        <v>1</v>
      </c>
      <c r="I622" s="250">
        <v>1</v>
      </c>
      <c r="J622" s="87"/>
      <c r="K622" s="94"/>
      <c r="L622" s="94"/>
      <c r="M622" s="154">
        <f t="shared" si="224"/>
        <v>4</v>
      </c>
      <c r="N622">
        <v>0</v>
      </c>
      <c r="O622">
        <v>1</v>
      </c>
      <c r="P622">
        <v>9.75</v>
      </c>
      <c r="Q622">
        <v>5.75</v>
      </c>
      <c r="R622">
        <v>1</v>
      </c>
      <c r="S622">
        <v>1</v>
      </c>
      <c r="T622">
        <v>1.75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 s="139">
        <f t="shared" si="208"/>
        <v>1</v>
      </c>
      <c r="AD622" s="140">
        <f t="shared" si="209"/>
        <v>10.75</v>
      </c>
      <c r="AE622" s="141">
        <f t="shared" si="206"/>
        <v>0</v>
      </c>
      <c r="AF622" s="263">
        <f t="shared" si="207"/>
        <v>0</v>
      </c>
      <c r="AG622" s="265">
        <f t="shared" si="225"/>
        <v>1</v>
      </c>
      <c r="AI622" s="37">
        <f>IFERROR(IF(M622&gt;0,(N622*CONFIGURACAO!$C$20)+(O622*CONFIGURACAO!$C$21)+(P622*CONFIGURACAO!$C$22)+(Q622*CONFIGURACAO!$C$23)+(R622*CONFIGURACAO!$C$24),""),"")</f>
        <v>915</v>
      </c>
      <c r="AJ622" s="38">
        <f>IF(S622=0,0,IF(CONFIGURACAO!$C$15="SIM",(IF(S622&gt;CONFIGURACAO!$C$16,CONFIGURACAO!$C$16*CONFIGURACAO!$C$25,S622*CONFIGURACAO!$C$25)),'PI AREA  P75'!S622*CONFIGURACAO!$C$25))</f>
        <v>10</v>
      </c>
      <c r="AK622" s="38">
        <f>IF(T622=0,0,IF(CONFIGURACAO!$C$17="SIM",(IF(T622&gt;CONFIGURACAO!$C$18,CONFIGURACAO!$C$18*CONFIGURACAO!$C$26,T622*CONFIGURACAO!$C$26)),'PI AREA  P75'!T622*CONFIGURACAO!$C$26))</f>
        <v>8.75</v>
      </c>
      <c r="AL622" s="38">
        <f>IFERROR(IF(M622&gt;0,(U622*CONFIGURACAO!$C$29)+(V622*CONFIGURACAO!$C$30),""),"")</f>
        <v>0</v>
      </c>
      <c r="AM622" s="38">
        <f>IF(W622=0,0,IF(CONFIGURACAO!$C$41="SIM",(IF(W622&gt;CONFIGURACAO!$C$41,CONFIGURACAO!$C$41*CONFIGURACAO!$C$31,W622*CONFIGURACAO!$C$31)),'PI AREA  P75'!W622*CONFIGURACAO!$C$31))</f>
        <v>0</v>
      </c>
      <c r="AN622" s="38">
        <f>IF(X622=0,0,IF(CONFIGURACAO!$C$39="SIM",(IF(X622&gt;CONFIGURACAO!$C$40,CONFIGURACAO!$C$40*CONFIGURACAO!$C$32,X622*CONFIGURACAO!$C$32)),'PI AREA  P75'!X622*CONFIGURACAO!$C$32))</f>
        <v>0</v>
      </c>
      <c r="AO622" s="38">
        <f>IFERROR(IF(M622&gt;0,(Y622*CONFIGURACAO!$C$33)+(Z622*CONFIGURACAO!$C$34)+(AA622*CONFIGURACAO!$C$35)+(AB622*CONFIGURACAO!$C$36),""),"")</f>
        <v>0</v>
      </c>
      <c r="AP622" s="38">
        <f>IF(AA622=0,0,IF(CONFIGURACAO!$C$46="SIM",(IF(AA622&gt;CONFIGURACAO!$C$47,CONFIGURACAO!$C$47*CONFIGURACAO!$C$35,AA622*CONFIGURACAO!$C$35)),'PI AREA  P75'!AA622*CONFIGURACAO!$C$35))</f>
        <v>0</v>
      </c>
      <c r="AQ622" s="38">
        <f>IF(AB622=0,0,IF(CONFIGURACAO!$C$44="SIM",(IF(AB622&gt;CONFIGURACAO!$C$45,CONFIGURACAO!$C$45*CONFIGURACAO!$C$36,AB622*CONFIGURACAO!$C$36)),'PI AREA  P75'!AB622*CONFIGURACAO!$C$36))</f>
        <v>0</v>
      </c>
      <c r="AR622" s="38">
        <f t="shared" si="226"/>
        <v>933.75</v>
      </c>
      <c r="AS622" s="68">
        <f>IF(AR622="","",$AR622-(($AS$2/CONFIGURACAO!$C$6)*$M622))</f>
        <v>633.75</v>
      </c>
      <c r="AT622" s="73">
        <f t="shared" si="210"/>
        <v>3</v>
      </c>
      <c r="AU622" s="75">
        <f>IF(AR622="","",$AR622-(($AU$2/CONFIGURACAO!$C$6)*$M622))</f>
        <v>433.75</v>
      </c>
      <c r="AV622" s="76">
        <f t="shared" si="211"/>
        <v>4</v>
      </c>
      <c r="AW622" s="74">
        <f>IF(AR622="","",$AR622-(($AW$2/CONFIGURACAO!$C$6)*$M622))</f>
        <v>233.75</v>
      </c>
      <c r="AX622" s="72">
        <f t="shared" si="212"/>
        <v>5</v>
      </c>
      <c r="AZ622" s="39">
        <f t="shared" si="213"/>
        <v>8.7679761116666907E-2</v>
      </c>
      <c r="BA622" s="146">
        <f t="shared" si="214"/>
        <v>20.25</v>
      </c>
      <c r="BB622" s="146">
        <f t="shared" si="215"/>
        <v>315</v>
      </c>
      <c r="BC622" s="32">
        <f t="shared" si="216"/>
        <v>426</v>
      </c>
      <c r="BD622" s="148"/>
      <c r="BE622" s="40">
        <f t="shared" si="217"/>
        <v>0</v>
      </c>
      <c r="BF622" s="40">
        <f t="shared" si="218"/>
        <v>3.8580246913580245E-2</v>
      </c>
      <c r="BG622" s="40">
        <f t="shared" si="219"/>
        <v>0.25051387461459401</v>
      </c>
      <c r="BH622" s="40">
        <f t="shared" si="220"/>
        <v>0.23241713823767179</v>
      </c>
      <c r="BI622" s="40">
        <f t="shared" si="221"/>
        <v>0.10660980810234541</v>
      </c>
      <c r="BJ622" s="40">
        <f t="shared" si="222"/>
        <v>9.2421441774491686E-2</v>
      </c>
      <c r="BK622" s="40">
        <f t="shared" si="223"/>
        <v>0.2808988764044944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 s="4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1:134" s="32" customFormat="1" ht="17" thickBot="1" x14ac:dyDescent="0.25">
      <c r="A623" s="124" t="str">
        <f>CONFIGURACAO!$C$4</f>
        <v>AREA 21</v>
      </c>
      <c r="B623" s="125">
        <v>621</v>
      </c>
      <c r="C623" s="249" t="s">
        <v>309</v>
      </c>
      <c r="D623" s="126">
        <f t="shared" ref="D623:D686" si="227">IF(C622=C623,D622+1,1)</f>
        <v>14</v>
      </c>
      <c r="E623" s="250" t="s">
        <v>958</v>
      </c>
      <c r="F623" s="250">
        <v>1</v>
      </c>
      <c r="G623" s="250">
        <v>1</v>
      </c>
      <c r="H623" s="250">
        <v>1</v>
      </c>
      <c r="I623" s="250">
        <v>1</v>
      </c>
      <c r="J623" s="87"/>
      <c r="K623" s="94"/>
      <c r="L623" s="94"/>
      <c r="M623" s="154">
        <f t="shared" si="224"/>
        <v>4</v>
      </c>
      <c r="N623">
        <v>0</v>
      </c>
      <c r="O623">
        <v>0</v>
      </c>
      <c r="P623">
        <v>4.25</v>
      </c>
      <c r="Q623">
        <v>3</v>
      </c>
      <c r="R623">
        <v>3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s="139">
        <f t="shared" si="208"/>
        <v>0</v>
      </c>
      <c r="AD623" s="140">
        <f t="shared" si="209"/>
        <v>4.25</v>
      </c>
      <c r="AE623" s="141">
        <f t="shared" ref="AE623:AE686" si="228">IFERROR((U623+V623),"")</f>
        <v>0</v>
      </c>
      <c r="AF623" s="263">
        <f t="shared" ref="AF623:AF686" si="229">IFERROR((Y623+Z623),"")</f>
        <v>0</v>
      </c>
      <c r="AG623" s="265">
        <f t="shared" si="225"/>
        <v>0</v>
      </c>
      <c r="AI623" s="37">
        <f>IFERROR(IF(M623&gt;0,(N623*CONFIGURACAO!$C$20)+(O623*CONFIGURACAO!$C$21)+(P623*CONFIGURACAO!$C$22)+(Q623*CONFIGURACAO!$C$23)+(R623*CONFIGURACAO!$C$24),""),"")</f>
        <v>435</v>
      </c>
      <c r="AJ623" s="38">
        <f>IF(S623=0,0,IF(CONFIGURACAO!$C$15="SIM",(IF(S623&gt;CONFIGURACAO!$C$16,CONFIGURACAO!$C$16*CONFIGURACAO!$C$25,S623*CONFIGURACAO!$C$25)),'PI AREA  P75'!S623*CONFIGURACAO!$C$25))</f>
        <v>0</v>
      </c>
      <c r="AK623" s="38">
        <f>IF(T623=0,0,IF(CONFIGURACAO!$C$17="SIM",(IF(T623&gt;CONFIGURACAO!$C$18,CONFIGURACAO!$C$18*CONFIGURACAO!$C$26,T623*CONFIGURACAO!$C$26)),'PI AREA  P75'!T623*CONFIGURACAO!$C$26))</f>
        <v>0</v>
      </c>
      <c r="AL623" s="38">
        <f>IFERROR(IF(M623&gt;0,(U623*CONFIGURACAO!$C$29)+(V623*CONFIGURACAO!$C$30),""),"")</f>
        <v>0</v>
      </c>
      <c r="AM623" s="38">
        <f>IF(W623=0,0,IF(CONFIGURACAO!$C$41="SIM",(IF(W623&gt;CONFIGURACAO!$C$41,CONFIGURACAO!$C$41*CONFIGURACAO!$C$31,W623*CONFIGURACAO!$C$31)),'PI AREA  P75'!W623*CONFIGURACAO!$C$31))</f>
        <v>0</v>
      </c>
      <c r="AN623" s="38">
        <f>IF(X623=0,0,IF(CONFIGURACAO!$C$39="SIM",(IF(X623&gt;CONFIGURACAO!$C$40,CONFIGURACAO!$C$40*CONFIGURACAO!$C$32,X623*CONFIGURACAO!$C$32)),'PI AREA  P75'!X623*CONFIGURACAO!$C$32))</f>
        <v>0</v>
      </c>
      <c r="AO623" s="38">
        <f>IFERROR(IF(M623&gt;0,(Y623*CONFIGURACAO!$C$33)+(Z623*CONFIGURACAO!$C$34)+(AA623*CONFIGURACAO!$C$35)+(AB623*CONFIGURACAO!$C$36),""),"")</f>
        <v>0</v>
      </c>
      <c r="AP623" s="38">
        <f>IF(AA623=0,0,IF(CONFIGURACAO!$C$46="SIM",(IF(AA623&gt;CONFIGURACAO!$C$47,CONFIGURACAO!$C$47*CONFIGURACAO!$C$35,AA623*CONFIGURACAO!$C$35)),'PI AREA  P75'!AA623*CONFIGURACAO!$C$35))</f>
        <v>0</v>
      </c>
      <c r="AQ623" s="38">
        <f>IF(AB623=0,0,IF(CONFIGURACAO!$C$44="SIM",(IF(AB623&gt;CONFIGURACAO!$C$45,CONFIGURACAO!$C$45*CONFIGURACAO!$C$36,AB623*CONFIGURACAO!$C$36)),'PI AREA  P75'!AB623*CONFIGURACAO!$C$36))</f>
        <v>0</v>
      </c>
      <c r="AR623" s="38">
        <f t="shared" si="226"/>
        <v>435</v>
      </c>
      <c r="AS623" s="68">
        <f>IF(AR623="","",$AR623-(($AS$2/CONFIGURACAO!$C$6)*$M623))</f>
        <v>135</v>
      </c>
      <c r="AT623" s="73">
        <f t="shared" si="210"/>
        <v>3</v>
      </c>
      <c r="AU623" s="75">
        <f>IF(AR623="","",$AR623-(($AU$2/CONFIGURACAO!$C$6)*$M623))</f>
        <v>-65</v>
      </c>
      <c r="AV623" s="76" t="str">
        <f t="shared" si="211"/>
        <v>NAO</v>
      </c>
      <c r="AW623" s="74">
        <f>IF(AR623="","",$AR623-(($AW$2/CONFIGURACAO!$C$6)*$M623))</f>
        <v>-265</v>
      </c>
      <c r="AX623" s="72" t="str">
        <f t="shared" si="212"/>
        <v>NAO</v>
      </c>
      <c r="AZ623" s="39">
        <f t="shared" si="213"/>
        <v>4.084679634350747E-2</v>
      </c>
      <c r="BA623" s="146">
        <f t="shared" si="214"/>
        <v>10.25</v>
      </c>
      <c r="BB623" s="146">
        <f t="shared" si="215"/>
        <v>654</v>
      </c>
      <c r="BC623" s="32">
        <f t="shared" si="216"/>
        <v>740</v>
      </c>
      <c r="BD623" s="148"/>
      <c r="BE623" s="40">
        <f t="shared" si="217"/>
        <v>0</v>
      </c>
      <c r="BF623" s="40">
        <f t="shared" si="218"/>
        <v>0</v>
      </c>
      <c r="BG623" s="40">
        <f t="shared" si="219"/>
        <v>0.10919835560123328</v>
      </c>
      <c r="BH623" s="40">
        <f t="shared" si="220"/>
        <v>0.12126111560226355</v>
      </c>
      <c r="BI623" s="40">
        <f t="shared" si="221"/>
        <v>0.31982942430703626</v>
      </c>
      <c r="BJ623" s="40">
        <f t="shared" si="222"/>
        <v>0</v>
      </c>
      <c r="BK623" s="40">
        <f t="shared" si="223"/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 s="42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1:134" s="32" customFormat="1" ht="17" thickBot="1" x14ac:dyDescent="0.25">
      <c r="A624" s="124" t="str">
        <f>CONFIGURACAO!$C$4</f>
        <v>AREA 21</v>
      </c>
      <c r="B624" s="125">
        <v>622</v>
      </c>
      <c r="C624" s="249" t="s">
        <v>310</v>
      </c>
      <c r="D624" s="126">
        <f t="shared" si="227"/>
        <v>1</v>
      </c>
      <c r="E624" s="250" t="s">
        <v>959</v>
      </c>
      <c r="F624" s="250">
        <v>1</v>
      </c>
      <c r="G624" s="250">
        <v>1</v>
      </c>
      <c r="H624" s="250">
        <v>1</v>
      </c>
      <c r="I624" s="250">
        <v>1</v>
      </c>
      <c r="J624" s="87"/>
      <c r="K624" s="94"/>
      <c r="L624" s="94"/>
      <c r="M624" s="154">
        <f t="shared" si="224"/>
        <v>4</v>
      </c>
      <c r="N624">
        <v>0</v>
      </c>
      <c r="O624">
        <v>1.75</v>
      </c>
      <c r="P624">
        <v>22</v>
      </c>
      <c r="Q624">
        <v>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 s="139">
        <f t="shared" si="208"/>
        <v>1.75</v>
      </c>
      <c r="AD624" s="140">
        <f t="shared" si="209"/>
        <v>23.75</v>
      </c>
      <c r="AE624" s="141">
        <f t="shared" si="228"/>
        <v>0</v>
      </c>
      <c r="AF624" s="263">
        <f t="shared" si="229"/>
        <v>0</v>
      </c>
      <c r="AG624" s="265">
        <f t="shared" si="225"/>
        <v>1.75</v>
      </c>
      <c r="AI624" s="37">
        <f>IFERROR(IF(M624&gt;0,(N624*CONFIGURACAO!$C$20)+(O624*CONFIGURACAO!$C$21)+(P624*CONFIGURACAO!$C$22)+(Q624*CONFIGURACAO!$C$23)+(R624*CONFIGURACAO!$C$24),""),"")</f>
        <v>1580</v>
      </c>
      <c r="AJ624" s="38">
        <f>IF(S624=0,0,IF(CONFIGURACAO!$C$15="SIM",(IF(S624&gt;CONFIGURACAO!$C$16,CONFIGURACAO!$C$16*CONFIGURACAO!$C$25,S624*CONFIGURACAO!$C$25)),'PI AREA  P75'!S624*CONFIGURACAO!$C$25))</f>
        <v>0</v>
      </c>
      <c r="AK624" s="38">
        <f>IF(T624=0,0,IF(CONFIGURACAO!$C$17="SIM",(IF(T624&gt;CONFIGURACAO!$C$18,CONFIGURACAO!$C$18*CONFIGURACAO!$C$26,T624*CONFIGURACAO!$C$26)),'PI AREA  P75'!T624*CONFIGURACAO!$C$26))</f>
        <v>0</v>
      </c>
      <c r="AL624" s="38">
        <f>IFERROR(IF(M624&gt;0,(U624*CONFIGURACAO!$C$29)+(V624*CONFIGURACAO!$C$30),""),"")</f>
        <v>0</v>
      </c>
      <c r="AM624" s="38">
        <f>IF(W624=0,0,IF(CONFIGURACAO!$C$41="SIM",(IF(W624&gt;CONFIGURACAO!$C$41,CONFIGURACAO!$C$41*CONFIGURACAO!$C$31,W624*CONFIGURACAO!$C$31)),'PI AREA  P75'!W624*CONFIGURACAO!$C$31))</f>
        <v>0</v>
      </c>
      <c r="AN624" s="38">
        <f>IF(X624=0,0,IF(CONFIGURACAO!$C$39="SIM",(IF(X624&gt;CONFIGURACAO!$C$40,CONFIGURACAO!$C$40*CONFIGURACAO!$C$32,X624*CONFIGURACAO!$C$32)),'PI AREA  P75'!X624*CONFIGURACAO!$C$32))</f>
        <v>0</v>
      </c>
      <c r="AO624" s="38">
        <f>IFERROR(IF(M624&gt;0,(Y624*CONFIGURACAO!$C$33)+(Z624*CONFIGURACAO!$C$34)+(AA624*CONFIGURACAO!$C$35)+(AB624*CONFIGURACAO!$C$36),""),"")</f>
        <v>0</v>
      </c>
      <c r="AP624" s="38">
        <f>IF(AA624=0,0,IF(CONFIGURACAO!$C$46="SIM",(IF(AA624&gt;CONFIGURACAO!$C$47,CONFIGURACAO!$C$47*CONFIGURACAO!$C$35,AA624*CONFIGURACAO!$C$35)),'PI AREA  P75'!AA624*CONFIGURACAO!$C$35))</f>
        <v>0</v>
      </c>
      <c r="AQ624" s="38">
        <f>IF(AB624=0,0,IF(CONFIGURACAO!$C$44="SIM",(IF(AB624&gt;CONFIGURACAO!$C$45,CONFIGURACAO!$C$45*CONFIGURACAO!$C$36,AB624*CONFIGURACAO!$C$36)),'PI AREA  P75'!AB624*CONFIGURACAO!$C$36))</f>
        <v>0</v>
      </c>
      <c r="AR624" s="38">
        <f t="shared" si="226"/>
        <v>1580</v>
      </c>
      <c r="AS624" s="68">
        <f>IF(AR624="","",$AR624-(($AS$2/CONFIGURACAO!$C$6)*$M624))</f>
        <v>1280</v>
      </c>
      <c r="AT624" s="73">
        <f t="shared" si="210"/>
        <v>3</v>
      </c>
      <c r="AU624" s="75">
        <f>IF(AR624="","",$AR624-(($AU$2/CONFIGURACAO!$C$6)*$M624))</f>
        <v>1080</v>
      </c>
      <c r="AV624" s="76">
        <f t="shared" si="211"/>
        <v>4</v>
      </c>
      <c r="AW624" s="74">
        <f>IF(AR624="","",$AR624-(($AW$2/CONFIGURACAO!$C$6)*$M624))</f>
        <v>880</v>
      </c>
      <c r="AX624" s="72">
        <f t="shared" si="212"/>
        <v>5</v>
      </c>
      <c r="AZ624" s="39">
        <f t="shared" si="213"/>
        <v>0.14836307637411908</v>
      </c>
      <c r="BA624" s="146">
        <f t="shared" si="214"/>
        <v>26.75</v>
      </c>
      <c r="BB624" s="146">
        <f t="shared" si="215"/>
        <v>203</v>
      </c>
      <c r="BC624" s="32">
        <f t="shared" si="216"/>
        <v>194</v>
      </c>
      <c r="BD624" s="148"/>
      <c r="BE624" s="40">
        <f t="shared" si="217"/>
        <v>0</v>
      </c>
      <c r="BF624" s="40">
        <f t="shared" si="218"/>
        <v>6.7515432098765427E-2</v>
      </c>
      <c r="BG624" s="40">
        <f t="shared" si="219"/>
        <v>0.56526207605344292</v>
      </c>
      <c r="BH624" s="40">
        <f t="shared" si="220"/>
        <v>0.12126111560226355</v>
      </c>
      <c r="BI624" s="40">
        <f t="shared" si="221"/>
        <v>0</v>
      </c>
      <c r="BJ624" s="40">
        <f t="shared" si="222"/>
        <v>0</v>
      </c>
      <c r="BK624" s="40">
        <f t="shared" si="223"/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 s="42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1:134" s="32" customFormat="1" ht="17" thickBot="1" x14ac:dyDescent="0.25">
      <c r="A625" s="124" t="str">
        <f>CONFIGURACAO!$C$4</f>
        <v>AREA 21</v>
      </c>
      <c r="B625" s="125">
        <v>623</v>
      </c>
      <c r="C625" s="249" t="s">
        <v>310</v>
      </c>
      <c r="D625" s="126">
        <f t="shared" si="227"/>
        <v>2</v>
      </c>
      <c r="E625" s="250" t="s">
        <v>960</v>
      </c>
      <c r="F625" s="250">
        <v>1</v>
      </c>
      <c r="G625" s="250">
        <v>1</v>
      </c>
      <c r="H625" s="250">
        <v>1</v>
      </c>
      <c r="I625" s="250">
        <v>1</v>
      </c>
      <c r="J625" s="87"/>
      <c r="K625" s="94"/>
      <c r="L625" s="94"/>
      <c r="M625" s="154">
        <f t="shared" si="224"/>
        <v>4</v>
      </c>
      <c r="N625">
        <v>0</v>
      </c>
      <c r="O625">
        <v>0</v>
      </c>
      <c r="P625">
        <v>20</v>
      </c>
      <c r="Q625">
        <v>10.25</v>
      </c>
      <c r="R625">
        <v>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 s="139">
        <f t="shared" si="208"/>
        <v>0</v>
      </c>
      <c r="AD625" s="140">
        <f t="shared" si="209"/>
        <v>20</v>
      </c>
      <c r="AE625" s="141">
        <f t="shared" si="228"/>
        <v>0</v>
      </c>
      <c r="AF625" s="263">
        <f t="shared" si="229"/>
        <v>1</v>
      </c>
      <c r="AG625" s="265">
        <f t="shared" si="225"/>
        <v>1</v>
      </c>
      <c r="AI625" s="37">
        <f>IFERROR(IF(M625&gt;0,(N625*CONFIGURACAO!$C$20)+(O625*CONFIGURACAO!$C$21)+(P625*CONFIGURACAO!$C$22)+(Q625*CONFIGURACAO!$C$23)+(R625*CONFIGURACAO!$C$24),""),"")</f>
        <v>1650</v>
      </c>
      <c r="AJ625" s="38">
        <f>IF(S625=0,0,IF(CONFIGURACAO!$C$15="SIM",(IF(S625&gt;CONFIGURACAO!$C$16,CONFIGURACAO!$C$16*CONFIGURACAO!$C$25,S625*CONFIGURACAO!$C$25)),'PI AREA  P75'!S625*CONFIGURACAO!$C$25))</f>
        <v>0</v>
      </c>
      <c r="AK625" s="38">
        <f>IF(T625=0,0,IF(CONFIGURACAO!$C$17="SIM",(IF(T625&gt;CONFIGURACAO!$C$18,CONFIGURACAO!$C$18*CONFIGURACAO!$C$26,T625*CONFIGURACAO!$C$26)),'PI AREA  P75'!T625*CONFIGURACAO!$C$26))</f>
        <v>0</v>
      </c>
      <c r="AL625" s="38">
        <f>IFERROR(IF(M625&gt;0,(U625*CONFIGURACAO!$C$29)+(V625*CONFIGURACAO!$C$30),""),"")</f>
        <v>0</v>
      </c>
      <c r="AM625" s="38">
        <f>IF(W625=0,0,IF(CONFIGURACAO!$C$41="SIM",(IF(W625&gt;CONFIGURACAO!$C$41,CONFIGURACAO!$C$41*CONFIGURACAO!$C$31,W625*CONFIGURACAO!$C$31)),'PI AREA  P75'!W625*CONFIGURACAO!$C$31))</f>
        <v>0</v>
      </c>
      <c r="AN625" s="38">
        <f>IF(X625=0,0,IF(CONFIGURACAO!$C$39="SIM",(IF(X625&gt;CONFIGURACAO!$C$40,CONFIGURACAO!$C$40*CONFIGURACAO!$C$32,X625*CONFIGURACAO!$C$32)),'PI AREA  P75'!X625*CONFIGURACAO!$C$32))</f>
        <v>0</v>
      </c>
      <c r="AO625" s="38">
        <f>IFERROR(IF(M625&gt;0,(Y625*CONFIGURACAO!$C$33)+(Z625*CONFIGURACAO!$C$34)+(AA625*CONFIGURACAO!$C$35)+(AB625*CONFIGURACAO!$C$36),""),"")</f>
        <v>100</v>
      </c>
      <c r="AP625" s="38">
        <f>IF(AA625=0,0,IF(CONFIGURACAO!$C$46="SIM",(IF(AA625&gt;CONFIGURACAO!$C$47,CONFIGURACAO!$C$47*CONFIGURACAO!$C$35,AA625*CONFIGURACAO!$C$35)),'PI AREA  P75'!AA625*CONFIGURACAO!$C$35))</f>
        <v>0</v>
      </c>
      <c r="AQ625" s="38">
        <f>IF(AB625=0,0,IF(CONFIGURACAO!$C$44="SIM",(IF(AB625&gt;CONFIGURACAO!$C$45,CONFIGURACAO!$C$45*CONFIGURACAO!$C$36,AB625*CONFIGURACAO!$C$36)),'PI AREA  P75'!AB625*CONFIGURACAO!$C$36))</f>
        <v>0</v>
      </c>
      <c r="AR625" s="38">
        <f t="shared" si="226"/>
        <v>1750</v>
      </c>
      <c r="AS625" s="68">
        <f>IF(AR625="","",$AR625-(($AS$2/CONFIGURACAO!$C$6)*$M625))</f>
        <v>1450</v>
      </c>
      <c r="AT625" s="73">
        <f t="shared" si="210"/>
        <v>3</v>
      </c>
      <c r="AU625" s="75">
        <f>IF(AR625="","",$AR625-(($AU$2/CONFIGURACAO!$C$6)*$M625))</f>
        <v>1250</v>
      </c>
      <c r="AV625" s="76">
        <f t="shared" si="211"/>
        <v>4</v>
      </c>
      <c r="AW625" s="74">
        <f>IF(AR625="","",$AR625-(($AW$2/CONFIGURACAO!$C$6)*$M625))</f>
        <v>1050</v>
      </c>
      <c r="AX625" s="72">
        <f t="shared" si="212"/>
        <v>5</v>
      </c>
      <c r="AZ625" s="39">
        <f t="shared" si="213"/>
        <v>0.16432619218652433</v>
      </c>
      <c r="BA625" s="146">
        <f t="shared" si="214"/>
        <v>33.25</v>
      </c>
      <c r="BB625" s="146">
        <f t="shared" si="215"/>
        <v>121</v>
      </c>
      <c r="BC625" s="32">
        <f t="shared" si="216"/>
        <v>160</v>
      </c>
      <c r="BD625" s="148"/>
      <c r="BE625" s="40">
        <f t="shared" si="217"/>
        <v>0</v>
      </c>
      <c r="BF625" s="40">
        <f t="shared" si="218"/>
        <v>0</v>
      </c>
      <c r="BG625" s="40">
        <f t="shared" si="219"/>
        <v>0.51387461459403905</v>
      </c>
      <c r="BH625" s="40">
        <f t="shared" si="220"/>
        <v>0.41430881164106709</v>
      </c>
      <c r="BI625" s="40">
        <f t="shared" si="221"/>
        <v>0.21321961620469082</v>
      </c>
      <c r="BJ625" s="40">
        <f t="shared" si="222"/>
        <v>0</v>
      </c>
      <c r="BK625" s="40">
        <f t="shared" si="223"/>
        <v>0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 s="42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1:134" s="32" customFormat="1" ht="17" thickBot="1" x14ac:dyDescent="0.25">
      <c r="A626" s="124" t="str">
        <f>CONFIGURACAO!$C$4</f>
        <v>AREA 21</v>
      </c>
      <c r="B626" s="125">
        <v>624</v>
      </c>
      <c r="C626" s="249" t="s">
        <v>310</v>
      </c>
      <c r="D626" s="126">
        <f t="shared" si="227"/>
        <v>3</v>
      </c>
      <c r="E626" s="250" t="s">
        <v>961</v>
      </c>
      <c r="F626" s="250">
        <v>1</v>
      </c>
      <c r="G626" s="250">
        <v>1</v>
      </c>
      <c r="H626" s="250">
        <v>1</v>
      </c>
      <c r="I626" s="250">
        <v>1</v>
      </c>
      <c r="J626" s="87"/>
      <c r="K626" s="94"/>
      <c r="L626" s="94"/>
      <c r="M626" s="154">
        <f t="shared" si="224"/>
        <v>4</v>
      </c>
      <c r="N626">
        <v>0</v>
      </c>
      <c r="O626">
        <v>2</v>
      </c>
      <c r="P626">
        <v>13</v>
      </c>
      <c r="Q626">
        <v>3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 s="139">
        <f t="shared" si="208"/>
        <v>2</v>
      </c>
      <c r="AD626" s="140">
        <f t="shared" si="209"/>
        <v>15</v>
      </c>
      <c r="AE626" s="141">
        <f t="shared" si="228"/>
        <v>0</v>
      </c>
      <c r="AF626" s="263">
        <f t="shared" si="229"/>
        <v>0</v>
      </c>
      <c r="AG626" s="265">
        <f t="shared" si="225"/>
        <v>2</v>
      </c>
      <c r="AI626" s="37">
        <f>IFERROR(IF(M626&gt;0,(N626*CONFIGURACAO!$C$20)+(O626*CONFIGURACAO!$C$21)+(P626*CONFIGURACAO!$C$22)+(Q626*CONFIGURACAO!$C$23)+(R626*CONFIGURACAO!$C$24),""),"")</f>
        <v>1060</v>
      </c>
      <c r="AJ626" s="38">
        <f>IF(S626=0,0,IF(CONFIGURACAO!$C$15="SIM",(IF(S626&gt;CONFIGURACAO!$C$16,CONFIGURACAO!$C$16*CONFIGURACAO!$C$25,S626*CONFIGURACAO!$C$25)),'PI AREA  P75'!S626*CONFIGURACAO!$C$25))</f>
        <v>0</v>
      </c>
      <c r="AK626" s="38">
        <f>IF(T626=0,0,IF(CONFIGURACAO!$C$17="SIM",(IF(T626&gt;CONFIGURACAO!$C$18,CONFIGURACAO!$C$18*CONFIGURACAO!$C$26,T626*CONFIGURACAO!$C$26)),'PI AREA  P75'!T626*CONFIGURACAO!$C$26))</f>
        <v>0</v>
      </c>
      <c r="AL626" s="38">
        <f>IFERROR(IF(M626&gt;0,(U626*CONFIGURACAO!$C$29)+(V626*CONFIGURACAO!$C$30),""),"")</f>
        <v>0</v>
      </c>
      <c r="AM626" s="38">
        <f>IF(W626=0,0,IF(CONFIGURACAO!$C$41="SIM",(IF(W626&gt;CONFIGURACAO!$C$41,CONFIGURACAO!$C$41*CONFIGURACAO!$C$31,W626*CONFIGURACAO!$C$31)),'PI AREA  P75'!W626*CONFIGURACAO!$C$31))</f>
        <v>0</v>
      </c>
      <c r="AN626" s="38">
        <f>IF(X626=0,0,IF(CONFIGURACAO!$C$39="SIM",(IF(X626&gt;CONFIGURACAO!$C$40,CONFIGURACAO!$C$40*CONFIGURACAO!$C$32,X626*CONFIGURACAO!$C$32)),'PI AREA  P75'!X626*CONFIGURACAO!$C$32))</f>
        <v>0</v>
      </c>
      <c r="AO626" s="38">
        <f>IFERROR(IF(M626&gt;0,(Y626*CONFIGURACAO!$C$33)+(Z626*CONFIGURACAO!$C$34)+(AA626*CONFIGURACAO!$C$35)+(AB626*CONFIGURACAO!$C$36),""),"")</f>
        <v>0</v>
      </c>
      <c r="AP626" s="38">
        <f>IF(AA626=0,0,IF(CONFIGURACAO!$C$46="SIM",(IF(AA626&gt;CONFIGURACAO!$C$47,CONFIGURACAO!$C$47*CONFIGURACAO!$C$35,AA626*CONFIGURACAO!$C$35)),'PI AREA  P75'!AA626*CONFIGURACAO!$C$35))</f>
        <v>0</v>
      </c>
      <c r="AQ626" s="38">
        <f>IF(AB626=0,0,IF(CONFIGURACAO!$C$44="SIM",(IF(AB626&gt;CONFIGURACAO!$C$45,CONFIGURACAO!$C$45*CONFIGURACAO!$C$36,AB626*CONFIGURACAO!$C$36)),'PI AREA  P75'!AB626*CONFIGURACAO!$C$36))</f>
        <v>0</v>
      </c>
      <c r="AR626" s="38">
        <f t="shared" si="226"/>
        <v>1060</v>
      </c>
      <c r="AS626" s="68">
        <f>IF(AR626="","",$AR626-(($AS$2/CONFIGURACAO!$C$6)*$M626))</f>
        <v>760</v>
      </c>
      <c r="AT626" s="73">
        <f t="shared" si="210"/>
        <v>3</v>
      </c>
      <c r="AU626" s="75">
        <f>IF(AR626="","",$AR626-(($AU$2/CONFIGURACAO!$C$6)*$M626))</f>
        <v>560</v>
      </c>
      <c r="AV626" s="76">
        <f t="shared" si="211"/>
        <v>4</v>
      </c>
      <c r="AW626" s="74">
        <f>IF(AR626="","",$AR626-(($AW$2/CONFIGURACAO!$C$6)*$M626))</f>
        <v>360</v>
      </c>
      <c r="AX626" s="72">
        <f t="shared" si="212"/>
        <v>5</v>
      </c>
      <c r="AZ626" s="39">
        <f t="shared" si="213"/>
        <v>9.9534722124409003E-2</v>
      </c>
      <c r="BA626" s="146">
        <f t="shared" si="214"/>
        <v>18</v>
      </c>
      <c r="BB626" s="146">
        <f t="shared" si="215"/>
        <v>387</v>
      </c>
      <c r="BC626" s="32">
        <f t="shared" si="216"/>
        <v>370</v>
      </c>
      <c r="BD626" s="148"/>
      <c r="BE626" s="40">
        <f t="shared" si="217"/>
        <v>0</v>
      </c>
      <c r="BF626" s="40">
        <f t="shared" si="218"/>
        <v>7.716049382716049E-2</v>
      </c>
      <c r="BG626" s="40">
        <f t="shared" si="219"/>
        <v>0.33401849948612539</v>
      </c>
      <c r="BH626" s="40">
        <f t="shared" si="220"/>
        <v>0.12126111560226355</v>
      </c>
      <c r="BI626" s="40">
        <f t="shared" si="221"/>
        <v>0</v>
      </c>
      <c r="BJ626" s="40">
        <f t="shared" si="222"/>
        <v>0</v>
      </c>
      <c r="BK626" s="40">
        <f t="shared" si="223"/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 s="42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1:134" s="32" customFormat="1" ht="17" thickBot="1" x14ac:dyDescent="0.25">
      <c r="A627" s="124" t="str">
        <f>CONFIGURACAO!$C$4</f>
        <v>AREA 21</v>
      </c>
      <c r="B627" s="125">
        <v>625</v>
      </c>
      <c r="C627" s="249" t="s">
        <v>310</v>
      </c>
      <c r="D627" s="126">
        <f t="shared" si="227"/>
        <v>4</v>
      </c>
      <c r="E627" s="250" t="s">
        <v>962</v>
      </c>
      <c r="F627" s="250">
        <v>1</v>
      </c>
      <c r="G627" s="250">
        <v>1</v>
      </c>
      <c r="H627" s="250">
        <v>1</v>
      </c>
      <c r="I627" s="250">
        <v>1</v>
      </c>
      <c r="J627" s="87"/>
      <c r="K627" s="94"/>
      <c r="L627" s="94"/>
      <c r="M627" s="154">
        <f t="shared" si="224"/>
        <v>4</v>
      </c>
      <c r="N627">
        <v>0</v>
      </c>
      <c r="O627">
        <v>1</v>
      </c>
      <c r="P627">
        <v>7</v>
      </c>
      <c r="Q627">
        <v>3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s="139">
        <f t="shared" si="208"/>
        <v>1</v>
      </c>
      <c r="AD627" s="140">
        <f t="shared" si="209"/>
        <v>8</v>
      </c>
      <c r="AE627" s="141">
        <f t="shared" si="228"/>
        <v>0</v>
      </c>
      <c r="AF627" s="263">
        <f t="shared" si="229"/>
        <v>0</v>
      </c>
      <c r="AG627" s="265">
        <f t="shared" si="225"/>
        <v>1</v>
      </c>
      <c r="AI627" s="37">
        <f>IFERROR(IF(M627&gt;0,(N627*CONFIGURACAO!$C$20)+(O627*CONFIGURACAO!$C$21)+(P627*CONFIGURACAO!$C$22)+(Q627*CONFIGURACAO!$C$23)+(R627*CONFIGURACAO!$C$24),""),"")</f>
        <v>660</v>
      </c>
      <c r="AJ627" s="38">
        <f>IF(S627=0,0,IF(CONFIGURACAO!$C$15="SIM",(IF(S627&gt;CONFIGURACAO!$C$16,CONFIGURACAO!$C$16*CONFIGURACAO!$C$25,S627*CONFIGURACAO!$C$25)),'PI AREA  P75'!S627*CONFIGURACAO!$C$25))</f>
        <v>0</v>
      </c>
      <c r="AK627" s="38">
        <f>IF(T627=0,0,IF(CONFIGURACAO!$C$17="SIM",(IF(T627&gt;CONFIGURACAO!$C$18,CONFIGURACAO!$C$18*CONFIGURACAO!$C$26,T627*CONFIGURACAO!$C$26)),'PI AREA  P75'!T627*CONFIGURACAO!$C$26))</f>
        <v>0</v>
      </c>
      <c r="AL627" s="38">
        <f>IFERROR(IF(M627&gt;0,(U627*CONFIGURACAO!$C$29)+(V627*CONFIGURACAO!$C$30),""),"")</f>
        <v>0</v>
      </c>
      <c r="AM627" s="38">
        <f>IF(W627=0,0,IF(CONFIGURACAO!$C$41="SIM",(IF(W627&gt;CONFIGURACAO!$C$41,CONFIGURACAO!$C$41*CONFIGURACAO!$C$31,W627*CONFIGURACAO!$C$31)),'PI AREA  P75'!W627*CONFIGURACAO!$C$31))</f>
        <v>0</v>
      </c>
      <c r="AN627" s="38">
        <f>IF(X627=0,0,IF(CONFIGURACAO!$C$39="SIM",(IF(X627&gt;CONFIGURACAO!$C$40,CONFIGURACAO!$C$40*CONFIGURACAO!$C$32,X627*CONFIGURACAO!$C$32)),'PI AREA  P75'!X627*CONFIGURACAO!$C$32))</f>
        <v>0</v>
      </c>
      <c r="AO627" s="38">
        <f>IFERROR(IF(M627&gt;0,(Y627*CONFIGURACAO!$C$33)+(Z627*CONFIGURACAO!$C$34)+(AA627*CONFIGURACAO!$C$35)+(AB627*CONFIGURACAO!$C$36),""),"")</f>
        <v>0</v>
      </c>
      <c r="AP627" s="38">
        <f>IF(AA627=0,0,IF(CONFIGURACAO!$C$46="SIM",(IF(AA627&gt;CONFIGURACAO!$C$47,CONFIGURACAO!$C$47*CONFIGURACAO!$C$35,AA627*CONFIGURACAO!$C$35)),'PI AREA  P75'!AA627*CONFIGURACAO!$C$35))</f>
        <v>0</v>
      </c>
      <c r="AQ627" s="38">
        <f>IF(AB627=0,0,IF(CONFIGURACAO!$C$44="SIM",(IF(AB627&gt;CONFIGURACAO!$C$45,CONFIGURACAO!$C$45*CONFIGURACAO!$C$36,AB627*CONFIGURACAO!$C$36)),'PI AREA  P75'!AB627*CONFIGURACAO!$C$36))</f>
        <v>0</v>
      </c>
      <c r="AR627" s="38">
        <f t="shared" si="226"/>
        <v>660</v>
      </c>
      <c r="AS627" s="68">
        <f>IF(AR627="","",$AR627-(($AS$2/CONFIGURACAO!$C$6)*$M627))</f>
        <v>360</v>
      </c>
      <c r="AT627" s="73">
        <f t="shared" si="210"/>
        <v>3</v>
      </c>
      <c r="AU627" s="75">
        <f>IF(AR627="","",$AR627-(($AU$2/CONFIGURACAO!$C$6)*$M627))</f>
        <v>160</v>
      </c>
      <c r="AV627" s="76">
        <f t="shared" si="211"/>
        <v>4</v>
      </c>
      <c r="AW627" s="74">
        <f>IF(AR627="","",$AR627-(($AW$2/CONFIGURACAO!$C$6)*$M627))</f>
        <v>-40</v>
      </c>
      <c r="AX627" s="72" t="str">
        <f t="shared" si="212"/>
        <v>NAO</v>
      </c>
      <c r="AZ627" s="39">
        <f t="shared" si="213"/>
        <v>6.1974449624632028E-2</v>
      </c>
      <c r="BA627" s="146">
        <f t="shared" si="214"/>
        <v>13</v>
      </c>
      <c r="BB627" s="146">
        <f t="shared" si="215"/>
        <v>545</v>
      </c>
      <c r="BC627" s="32">
        <f t="shared" si="216"/>
        <v>587</v>
      </c>
      <c r="BD627" s="148"/>
      <c r="BE627" s="40">
        <f t="shared" si="217"/>
        <v>0</v>
      </c>
      <c r="BF627" s="40">
        <f t="shared" si="218"/>
        <v>3.8580246913580245E-2</v>
      </c>
      <c r="BG627" s="40">
        <f t="shared" si="219"/>
        <v>0.17985611510791369</v>
      </c>
      <c r="BH627" s="40">
        <f t="shared" si="220"/>
        <v>0.12126111560226355</v>
      </c>
      <c r="BI627" s="40">
        <f t="shared" si="221"/>
        <v>0.21321961620469082</v>
      </c>
      <c r="BJ627" s="40">
        <f t="shared" si="222"/>
        <v>0</v>
      </c>
      <c r="BK627" s="40">
        <f t="shared" si="223"/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 s="42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1:134" s="32" customFormat="1" ht="17" thickBot="1" x14ac:dyDescent="0.25">
      <c r="A628" s="124" t="str">
        <f>CONFIGURACAO!$C$4</f>
        <v>AREA 21</v>
      </c>
      <c r="B628" s="125">
        <v>626</v>
      </c>
      <c r="C628" s="249" t="s">
        <v>310</v>
      </c>
      <c r="D628" s="126">
        <f t="shared" si="227"/>
        <v>5</v>
      </c>
      <c r="E628" s="250" t="s">
        <v>963</v>
      </c>
      <c r="F628" s="250">
        <v>1</v>
      </c>
      <c r="G628" s="250">
        <v>1</v>
      </c>
      <c r="H628" s="250">
        <v>1</v>
      </c>
      <c r="I628" s="250">
        <v>1</v>
      </c>
      <c r="J628" s="87"/>
      <c r="K628" s="94"/>
      <c r="L628" s="94"/>
      <c r="M628" s="154">
        <f t="shared" si="224"/>
        <v>4</v>
      </c>
      <c r="N628">
        <v>0</v>
      </c>
      <c r="O628">
        <v>2</v>
      </c>
      <c r="P628">
        <v>8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s="139">
        <f t="shared" si="208"/>
        <v>2</v>
      </c>
      <c r="AD628" s="140">
        <f t="shared" si="209"/>
        <v>10</v>
      </c>
      <c r="AE628" s="141">
        <f t="shared" si="228"/>
        <v>0</v>
      </c>
      <c r="AF628" s="263">
        <f t="shared" si="229"/>
        <v>0</v>
      </c>
      <c r="AG628" s="265">
        <f t="shared" si="225"/>
        <v>2</v>
      </c>
      <c r="AI628" s="37">
        <f>IFERROR(IF(M628&gt;0,(N628*CONFIGURACAO!$C$20)+(O628*CONFIGURACAO!$C$21)+(P628*CONFIGURACAO!$C$22)+(Q628*CONFIGURACAO!$C$23)+(R628*CONFIGURACAO!$C$24),""),"")</f>
        <v>640</v>
      </c>
      <c r="AJ628" s="38">
        <f>IF(S628=0,0,IF(CONFIGURACAO!$C$15="SIM",(IF(S628&gt;CONFIGURACAO!$C$16,CONFIGURACAO!$C$16*CONFIGURACAO!$C$25,S628*CONFIGURACAO!$C$25)),'PI AREA  P75'!S628*CONFIGURACAO!$C$25))</f>
        <v>0</v>
      </c>
      <c r="AK628" s="38">
        <f>IF(T628=0,0,IF(CONFIGURACAO!$C$17="SIM",(IF(T628&gt;CONFIGURACAO!$C$18,CONFIGURACAO!$C$18*CONFIGURACAO!$C$26,T628*CONFIGURACAO!$C$26)),'PI AREA  P75'!T628*CONFIGURACAO!$C$26))</f>
        <v>5</v>
      </c>
      <c r="AL628" s="38">
        <f>IFERROR(IF(M628&gt;0,(U628*CONFIGURACAO!$C$29)+(V628*CONFIGURACAO!$C$30),""),"")</f>
        <v>0</v>
      </c>
      <c r="AM628" s="38">
        <f>IF(W628=0,0,IF(CONFIGURACAO!$C$41="SIM",(IF(W628&gt;CONFIGURACAO!$C$41,CONFIGURACAO!$C$41*CONFIGURACAO!$C$31,W628*CONFIGURACAO!$C$31)),'PI AREA  P75'!W628*CONFIGURACAO!$C$31))</f>
        <v>0</v>
      </c>
      <c r="AN628" s="38">
        <f>IF(X628=0,0,IF(CONFIGURACAO!$C$39="SIM",(IF(X628&gt;CONFIGURACAO!$C$40,CONFIGURACAO!$C$40*CONFIGURACAO!$C$32,X628*CONFIGURACAO!$C$32)),'PI AREA  P75'!X628*CONFIGURACAO!$C$32))</f>
        <v>0</v>
      </c>
      <c r="AO628" s="38">
        <f>IFERROR(IF(M628&gt;0,(Y628*CONFIGURACAO!$C$33)+(Z628*CONFIGURACAO!$C$34)+(AA628*CONFIGURACAO!$C$35)+(AB628*CONFIGURACAO!$C$36),""),"")</f>
        <v>0</v>
      </c>
      <c r="AP628" s="38">
        <f>IF(AA628=0,0,IF(CONFIGURACAO!$C$46="SIM",(IF(AA628&gt;CONFIGURACAO!$C$47,CONFIGURACAO!$C$47*CONFIGURACAO!$C$35,AA628*CONFIGURACAO!$C$35)),'PI AREA  P75'!AA628*CONFIGURACAO!$C$35))</f>
        <v>0</v>
      </c>
      <c r="AQ628" s="38">
        <f>IF(AB628=0,0,IF(CONFIGURACAO!$C$44="SIM",(IF(AB628&gt;CONFIGURACAO!$C$45,CONFIGURACAO!$C$45*CONFIGURACAO!$C$36,AB628*CONFIGURACAO!$C$36)),'PI AREA  P75'!AB628*CONFIGURACAO!$C$36))</f>
        <v>0</v>
      </c>
      <c r="AR628" s="38">
        <f t="shared" si="226"/>
        <v>645</v>
      </c>
      <c r="AS628" s="68">
        <f>IF(AR628="","",$AR628-(($AS$2/CONFIGURACAO!$C$6)*$M628))</f>
        <v>345</v>
      </c>
      <c r="AT628" s="73">
        <f t="shared" si="210"/>
        <v>3</v>
      </c>
      <c r="AU628" s="75">
        <f>IF(AR628="","",$AR628-(($AU$2/CONFIGURACAO!$C$6)*$M628))</f>
        <v>145</v>
      </c>
      <c r="AV628" s="76">
        <f t="shared" si="211"/>
        <v>4</v>
      </c>
      <c r="AW628" s="74">
        <f>IF(AR628="","",$AR628-(($AW$2/CONFIGURACAO!$C$6)*$M628))</f>
        <v>-55</v>
      </c>
      <c r="AX628" s="72" t="str">
        <f t="shared" si="212"/>
        <v>NAO</v>
      </c>
      <c r="AZ628" s="39">
        <f t="shared" si="213"/>
        <v>6.056593940589039E-2</v>
      </c>
      <c r="BA628" s="146">
        <f t="shared" si="214"/>
        <v>11</v>
      </c>
      <c r="BB628" s="146">
        <f t="shared" si="215"/>
        <v>630</v>
      </c>
      <c r="BC628" s="32">
        <f t="shared" si="216"/>
        <v>597</v>
      </c>
      <c r="BD628" s="148"/>
      <c r="BE628" s="40">
        <f t="shared" si="217"/>
        <v>0</v>
      </c>
      <c r="BF628" s="40">
        <f t="shared" si="218"/>
        <v>7.716049382716049E-2</v>
      </c>
      <c r="BG628" s="40">
        <f t="shared" si="219"/>
        <v>0.20554984583761562</v>
      </c>
      <c r="BH628" s="40">
        <f t="shared" si="220"/>
        <v>0</v>
      </c>
      <c r="BI628" s="40">
        <f t="shared" si="221"/>
        <v>0</v>
      </c>
      <c r="BJ628" s="40">
        <f t="shared" si="222"/>
        <v>0</v>
      </c>
      <c r="BK628" s="40">
        <f t="shared" si="223"/>
        <v>0.16051364365971107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 s="42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1:134" s="32" customFormat="1" ht="17" thickBot="1" x14ac:dyDescent="0.25">
      <c r="A629" s="124" t="str">
        <f>CONFIGURACAO!$C$4</f>
        <v>AREA 21</v>
      </c>
      <c r="B629" s="125">
        <v>627</v>
      </c>
      <c r="C629" s="249" t="s">
        <v>310</v>
      </c>
      <c r="D629" s="126">
        <f t="shared" si="227"/>
        <v>6</v>
      </c>
      <c r="E629" s="250" t="s">
        <v>964</v>
      </c>
      <c r="F629" s="250">
        <v>1</v>
      </c>
      <c r="G629" s="250">
        <v>1</v>
      </c>
      <c r="H629" s="250">
        <v>1</v>
      </c>
      <c r="I629" s="250">
        <v>1</v>
      </c>
      <c r="J629" s="87"/>
      <c r="K629" s="94"/>
      <c r="L629" s="94"/>
      <c r="M629" s="154">
        <f t="shared" si="224"/>
        <v>4</v>
      </c>
      <c r="N629">
        <v>0</v>
      </c>
      <c r="O629">
        <v>2.5</v>
      </c>
      <c r="P629">
        <v>25</v>
      </c>
      <c r="Q629">
        <v>8</v>
      </c>
      <c r="R629">
        <v>4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1</v>
      </c>
      <c r="AB629">
        <v>1</v>
      </c>
      <c r="AC629" s="139">
        <f t="shared" si="208"/>
        <v>2.5</v>
      </c>
      <c r="AD629" s="140">
        <f t="shared" si="209"/>
        <v>27.5</v>
      </c>
      <c r="AE629" s="141">
        <f t="shared" si="228"/>
        <v>0</v>
      </c>
      <c r="AF629" s="263">
        <f t="shared" si="229"/>
        <v>1</v>
      </c>
      <c r="AG629" s="265">
        <f t="shared" si="225"/>
        <v>3.5</v>
      </c>
      <c r="AI629" s="37">
        <f>IFERROR(IF(M629&gt;0,(N629*CONFIGURACAO!$C$20)+(O629*CONFIGURACAO!$C$21)+(P629*CONFIGURACAO!$C$22)+(Q629*CONFIGURACAO!$C$23)+(R629*CONFIGURACAO!$C$24),""),"")</f>
        <v>2100</v>
      </c>
      <c r="AJ629" s="38">
        <f>IF(S629=0,0,IF(CONFIGURACAO!$C$15="SIM",(IF(S629&gt;CONFIGURACAO!$C$16,CONFIGURACAO!$C$16*CONFIGURACAO!$C$25,S629*CONFIGURACAO!$C$25)),'PI AREA  P75'!S629*CONFIGURACAO!$C$25))</f>
        <v>0</v>
      </c>
      <c r="AK629" s="38">
        <f>IF(T629=0,0,IF(CONFIGURACAO!$C$17="SIM",(IF(T629&gt;CONFIGURACAO!$C$18,CONFIGURACAO!$C$18*CONFIGURACAO!$C$26,T629*CONFIGURACAO!$C$26)),'PI AREA  P75'!T629*CONFIGURACAO!$C$26))</f>
        <v>0</v>
      </c>
      <c r="AL629" s="38">
        <f>IFERROR(IF(M629&gt;0,(U629*CONFIGURACAO!$C$29)+(V629*CONFIGURACAO!$C$30),""),"")</f>
        <v>0</v>
      </c>
      <c r="AM629" s="38">
        <f>IF(W629=0,0,IF(CONFIGURACAO!$C$41="SIM",(IF(W629&gt;CONFIGURACAO!$C$41,CONFIGURACAO!$C$41*CONFIGURACAO!$C$31,W629*CONFIGURACAO!$C$31)),'PI AREA  P75'!W629*CONFIGURACAO!$C$31))</f>
        <v>0</v>
      </c>
      <c r="AN629" s="38">
        <f>IF(X629=0,0,IF(CONFIGURACAO!$C$39="SIM",(IF(X629&gt;CONFIGURACAO!$C$40,CONFIGURACAO!$C$40*CONFIGURACAO!$C$32,X629*CONFIGURACAO!$C$32)),'PI AREA  P75'!X629*CONFIGURACAO!$C$32))</f>
        <v>0</v>
      </c>
      <c r="AO629" s="38">
        <f>IFERROR(IF(M629&gt;0,(Y629*CONFIGURACAO!$C$33)+(Z629*CONFIGURACAO!$C$34)+(AA629*CONFIGURACAO!$C$35)+(AB629*CONFIGURACAO!$C$36),""),"")</f>
        <v>135</v>
      </c>
      <c r="AP629" s="38">
        <f>IF(AA629=0,0,IF(CONFIGURACAO!$C$46="SIM",(IF(AA629&gt;CONFIGURACAO!$C$47,CONFIGURACAO!$C$47*CONFIGURACAO!$C$35,AA629*CONFIGURACAO!$C$35)),'PI AREA  P75'!AA629*CONFIGURACAO!$C$35))</f>
        <v>25</v>
      </c>
      <c r="AQ629" s="38">
        <f>IF(AB629=0,0,IF(CONFIGURACAO!$C$44="SIM",(IF(AB629&gt;CONFIGURACAO!$C$45,CONFIGURACAO!$C$45*CONFIGURACAO!$C$36,AB629*CONFIGURACAO!$C$36)),'PI AREA  P75'!AB629*CONFIGURACAO!$C$36))</f>
        <v>10</v>
      </c>
      <c r="AR629" s="38">
        <f t="shared" si="226"/>
        <v>2270</v>
      </c>
      <c r="AS629" s="68">
        <f>IF(AR629="","",$AR629-(($AS$2/CONFIGURACAO!$C$6)*$M629))</f>
        <v>1970</v>
      </c>
      <c r="AT629" s="73">
        <f t="shared" si="210"/>
        <v>3</v>
      </c>
      <c r="AU629" s="75">
        <f>IF(AR629="","",$AR629-(($AU$2/CONFIGURACAO!$C$6)*$M629))</f>
        <v>1770</v>
      </c>
      <c r="AV629" s="76">
        <f t="shared" si="211"/>
        <v>4</v>
      </c>
      <c r="AW629" s="74">
        <f>IF(AR629="","",$AR629-(($AW$2/CONFIGURACAO!$C$6)*$M629))</f>
        <v>1570</v>
      </c>
      <c r="AX629" s="72">
        <f t="shared" si="212"/>
        <v>5</v>
      </c>
      <c r="AZ629" s="39">
        <f t="shared" si="213"/>
        <v>0.21315454643623441</v>
      </c>
      <c r="BA629" s="146">
        <f t="shared" si="214"/>
        <v>42.5</v>
      </c>
      <c r="BB629" s="146">
        <f t="shared" si="215"/>
        <v>63</v>
      </c>
      <c r="BC629" s="32">
        <f t="shared" si="216"/>
        <v>84</v>
      </c>
      <c r="BD629" s="148"/>
      <c r="BE629" s="40">
        <f t="shared" si="217"/>
        <v>0</v>
      </c>
      <c r="BF629" s="40">
        <f t="shared" si="218"/>
        <v>9.6450617283950615E-2</v>
      </c>
      <c r="BG629" s="40">
        <f t="shared" si="219"/>
        <v>0.64234326824254884</v>
      </c>
      <c r="BH629" s="40">
        <f t="shared" si="220"/>
        <v>0.32336297493936944</v>
      </c>
      <c r="BI629" s="40">
        <f t="shared" si="221"/>
        <v>0.42643923240938164</v>
      </c>
      <c r="BJ629" s="40">
        <f t="shared" si="222"/>
        <v>0</v>
      </c>
      <c r="BK629" s="40">
        <f t="shared" si="223"/>
        <v>0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1</v>
      </c>
      <c r="BS629">
        <v>1</v>
      </c>
      <c r="BT629" s="42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1:134" s="32" customFormat="1" ht="17" thickBot="1" x14ac:dyDescent="0.25">
      <c r="A630" s="124" t="str">
        <f>CONFIGURACAO!$C$4</f>
        <v>AREA 21</v>
      </c>
      <c r="B630" s="125">
        <v>628</v>
      </c>
      <c r="C630" s="249" t="s">
        <v>310</v>
      </c>
      <c r="D630" s="126">
        <f t="shared" si="227"/>
        <v>7</v>
      </c>
      <c r="E630" s="250" t="s">
        <v>965</v>
      </c>
      <c r="F630" s="250">
        <v>1</v>
      </c>
      <c r="G630" s="250">
        <v>1</v>
      </c>
      <c r="H630" s="250">
        <v>1</v>
      </c>
      <c r="I630" s="250">
        <v>1</v>
      </c>
      <c r="J630" s="87"/>
      <c r="K630" s="94"/>
      <c r="L630" s="94"/>
      <c r="M630" s="154">
        <f t="shared" si="224"/>
        <v>4</v>
      </c>
      <c r="N630">
        <v>0</v>
      </c>
      <c r="O630">
        <v>0</v>
      </c>
      <c r="P630">
        <v>27.75</v>
      </c>
      <c r="Q630">
        <v>7</v>
      </c>
      <c r="R630">
        <v>0.75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s="139">
        <f t="shared" si="208"/>
        <v>0</v>
      </c>
      <c r="AD630" s="140">
        <f t="shared" si="209"/>
        <v>27.75</v>
      </c>
      <c r="AE630" s="141">
        <f t="shared" si="228"/>
        <v>0</v>
      </c>
      <c r="AF630" s="263">
        <f t="shared" si="229"/>
        <v>0</v>
      </c>
      <c r="AG630" s="265">
        <f t="shared" si="225"/>
        <v>0</v>
      </c>
      <c r="AI630" s="37">
        <f>IFERROR(IF(M630&gt;0,(N630*CONFIGURACAO!$C$20)+(O630*CONFIGURACAO!$C$21)+(P630*CONFIGURACAO!$C$22)+(Q630*CONFIGURACAO!$C$23)+(R630*CONFIGURACAO!$C$24),""),"")</f>
        <v>1960</v>
      </c>
      <c r="AJ630" s="38">
        <f>IF(S630=0,0,IF(CONFIGURACAO!$C$15="SIM",(IF(S630&gt;CONFIGURACAO!$C$16,CONFIGURACAO!$C$16*CONFIGURACAO!$C$25,S630*CONFIGURACAO!$C$25)),'PI AREA  P75'!S630*CONFIGURACAO!$C$25))</f>
        <v>0</v>
      </c>
      <c r="AK630" s="38">
        <f>IF(T630=0,0,IF(CONFIGURACAO!$C$17="SIM",(IF(T630&gt;CONFIGURACAO!$C$18,CONFIGURACAO!$C$18*CONFIGURACAO!$C$26,T630*CONFIGURACAO!$C$26)),'PI AREA  P75'!T630*CONFIGURACAO!$C$26))</f>
        <v>0</v>
      </c>
      <c r="AL630" s="38">
        <f>IFERROR(IF(M630&gt;0,(U630*CONFIGURACAO!$C$29)+(V630*CONFIGURACAO!$C$30),""),"")</f>
        <v>0</v>
      </c>
      <c r="AM630" s="38">
        <f>IF(W630=0,0,IF(CONFIGURACAO!$C$41="SIM",(IF(W630&gt;CONFIGURACAO!$C$41,CONFIGURACAO!$C$41*CONFIGURACAO!$C$31,W630*CONFIGURACAO!$C$31)),'PI AREA  P75'!W630*CONFIGURACAO!$C$31))</f>
        <v>0</v>
      </c>
      <c r="AN630" s="38">
        <f>IF(X630=0,0,IF(CONFIGURACAO!$C$39="SIM",(IF(X630&gt;CONFIGURACAO!$C$40,CONFIGURACAO!$C$40*CONFIGURACAO!$C$32,X630*CONFIGURACAO!$C$32)),'PI AREA  P75'!X630*CONFIGURACAO!$C$32))</f>
        <v>0</v>
      </c>
      <c r="AO630" s="38">
        <f>IFERROR(IF(M630&gt;0,(Y630*CONFIGURACAO!$C$33)+(Z630*CONFIGURACAO!$C$34)+(AA630*CONFIGURACAO!$C$35)+(AB630*CONFIGURACAO!$C$36),""),"")</f>
        <v>0</v>
      </c>
      <c r="AP630" s="38">
        <f>IF(AA630=0,0,IF(CONFIGURACAO!$C$46="SIM",(IF(AA630&gt;CONFIGURACAO!$C$47,CONFIGURACAO!$C$47*CONFIGURACAO!$C$35,AA630*CONFIGURACAO!$C$35)),'PI AREA  P75'!AA630*CONFIGURACAO!$C$35))</f>
        <v>0</v>
      </c>
      <c r="AQ630" s="38">
        <f>IF(AB630=0,0,IF(CONFIGURACAO!$C$44="SIM",(IF(AB630&gt;CONFIGURACAO!$C$45,CONFIGURACAO!$C$45*CONFIGURACAO!$C$36,AB630*CONFIGURACAO!$C$36)),'PI AREA  P75'!AB630*CONFIGURACAO!$C$36))</f>
        <v>0</v>
      </c>
      <c r="AR630" s="38">
        <f t="shared" si="226"/>
        <v>1960</v>
      </c>
      <c r="AS630" s="68">
        <f>IF(AR630="","",$AR630-(($AS$2/CONFIGURACAO!$C$6)*$M630))</f>
        <v>1660</v>
      </c>
      <c r="AT630" s="73">
        <f t="shared" si="210"/>
        <v>3</v>
      </c>
      <c r="AU630" s="75">
        <f>IF(AR630="","",$AR630-(($AU$2/CONFIGURACAO!$C$6)*$M630))</f>
        <v>1460</v>
      </c>
      <c r="AV630" s="76">
        <f t="shared" si="211"/>
        <v>4</v>
      </c>
      <c r="AW630" s="74">
        <f>IF(AR630="","",$AR630-(($AW$2/CONFIGURACAO!$C$6)*$M630))</f>
        <v>1260</v>
      </c>
      <c r="AX630" s="72">
        <f t="shared" si="212"/>
        <v>5</v>
      </c>
      <c r="AZ630" s="39">
        <f t="shared" si="213"/>
        <v>0.18404533524890723</v>
      </c>
      <c r="BA630" s="146">
        <f t="shared" si="214"/>
        <v>35.5</v>
      </c>
      <c r="BB630" s="146">
        <f t="shared" si="215"/>
        <v>98</v>
      </c>
      <c r="BC630" s="32">
        <f t="shared" si="216"/>
        <v>123</v>
      </c>
      <c r="BD630" s="148"/>
      <c r="BE630" s="40">
        <f t="shared" si="217"/>
        <v>0</v>
      </c>
      <c r="BF630" s="40">
        <f t="shared" si="218"/>
        <v>0</v>
      </c>
      <c r="BG630" s="40">
        <f t="shared" si="219"/>
        <v>0.71300102774922924</v>
      </c>
      <c r="BH630" s="40">
        <f t="shared" si="220"/>
        <v>0.28294260307194824</v>
      </c>
      <c r="BI630" s="40">
        <f t="shared" si="221"/>
        <v>7.9957356076759065E-2</v>
      </c>
      <c r="BJ630" s="40">
        <f t="shared" si="222"/>
        <v>0</v>
      </c>
      <c r="BK630" s="40">
        <f t="shared" si="223"/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 s="42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1:134" s="32" customFormat="1" ht="17" thickBot="1" x14ac:dyDescent="0.25">
      <c r="A631" s="124" t="str">
        <f>CONFIGURACAO!$C$4</f>
        <v>AREA 21</v>
      </c>
      <c r="B631" s="125">
        <v>629</v>
      </c>
      <c r="C631" s="249" t="s">
        <v>310</v>
      </c>
      <c r="D631" s="126">
        <f t="shared" si="227"/>
        <v>8</v>
      </c>
      <c r="E631" s="250" t="s">
        <v>966</v>
      </c>
      <c r="F631" s="250">
        <v>1</v>
      </c>
      <c r="G631" s="250">
        <v>1</v>
      </c>
      <c r="H631" s="250">
        <v>1</v>
      </c>
      <c r="I631" s="250">
        <v>1</v>
      </c>
      <c r="J631" s="87"/>
      <c r="K631" s="94"/>
      <c r="L631" s="94"/>
      <c r="M631" s="154">
        <f t="shared" si="224"/>
        <v>4</v>
      </c>
      <c r="N631">
        <v>0</v>
      </c>
      <c r="O631">
        <v>0</v>
      </c>
      <c r="P631">
        <v>6</v>
      </c>
      <c r="Q631">
        <v>4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>
        <v>1</v>
      </c>
      <c r="AB631">
        <v>0</v>
      </c>
      <c r="AC631" s="139">
        <f t="shared" si="208"/>
        <v>0</v>
      </c>
      <c r="AD631" s="140">
        <f t="shared" si="209"/>
        <v>6</v>
      </c>
      <c r="AE631" s="141">
        <f t="shared" si="228"/>
        <v>0</v>
      </c>
      <c r="AF631" s="263">
        <f t="shared" si="229"/>
        <v>2</v>
      </c>
      <c r="AG631" s="265">
        <f t="shared" si="225"/>
        <v>2</v>
      </c>
      <c r="AI631" s="37">
        <f>IFERROR(IF(M631&gt;0,(N631*CONFIGURACAO!$C$20)+(O631*CONFIGURACAO!$C$21)+(P631*CONFIGURACAO!$C$22)+(Q631*CONFIGURACAO!$C$23)+(R631*CONFIGURACAO!$C$24),""),"")</f>
        <v>520</v>
      </c>
      <c r="AJ631" s="38">
        <f>IF(S631=0,0,IF(CONFIGURACAO!$C$15="SIM",(IF(S631&gt;CONFIGURACAO!$C$16,CONFIGURACAO!$C$16*CONFIGURACAO!$C$25,S631*CONFIGURACAO!$C$25)),'PI AREA  P75'!S631*CONFIGURACAO!$C$25))</f>
        <v>0</v>
      </c>
      <c r="AK631" s="38">
        <f>IF(T631=0,0,IF(CONFIGURACAO!$C$17="SIM",(IF(T631&gt;CONFIGURACAO!$C$18,CONFIGURACAO!$C$18*CONFIGURACAO!$C$26,T631*CONFIGURACAO!$C$26)),'PI AREA  P75'!T631*CONFIGURACAO!$C$26))</f>
        <v>5</v>
      </c>
      <c r="AL631" s="38">
        <f>IFERROR(IF(M631&gt;0,(U631*CONFIGURACAO!$C$29)+(V631*CONFIGURACAO!$C$30),""),"")</f>
        <v>0</v>
      </c>
      <c r="AM631" s="38">
        <f>IF(W631=0,0,IF(CONFIGURACAO!$C$41="SIM",(IF(W631&gt;CONFIGURACAO!$C$41,CONFIGURACAO!$C$41*CONFIGURACAO!$C$31,W631*CONFIGURACAO!$C$31)),'PI AREA  P75'!W631*CONFIGURACAO!$C$31))</f>
        <v>0</v>
      </c>
      <c r="AN631" s="38">
        <f>IF(X631=0,0,IF(CONFIGURACAO!$C$39="SIM",(IF(X631&gt;CONFIGURACAO!$C$40,CONFIGURACAO!$C$40*CONFIGURACAO!$C$32,X631*CONFIGURACAO!$C$32)),'PI AREA  P75'!X631*CONFIGURACAO!$C$32))</f>
        <v>0</v>
      </c>
      <c r="AO631" s="38">
        <f>IFERROR(IF(M631&gt;0,(Y631*CONFIGURACAO!$C$33)+(Z631*CONFIGURACAO!$C$34)+(AA631*CONFIGURACAO!$C$35)+(AB631*CONFIGURACAO!$C$36),""),"")</f>
        <v>175</v>
      </c>
      <c r="AP631" s="38">
        <f>IF(AA631=0,0,IF(CONFIGURACAO!$C$46="SIM",(IF(AA631&gt;CONFIGURACAO!$C$47,CONFIGURACAO!$C$47*CONFIGURACAO!$C$35,AA631*CONFIGURACAO!$C$35)),'PI AREA  P75'!AA631*CONFIGURACAO!$C$35))</f>
        <v>25</v>
      </c>
      <c r="AQ631" s="38">
        <f>IF(AB631=0,0,IF(CONFIGURACAO!$C$44="SIM",(IF(AB631&gt;CONFIGURACAO!$C$45,CONFIGURACAO!$C$45*CONFIGURACAO!$C$36,AB631*CONFIGURACAO!$C$36)),'PI AREA  P75'!AB631*CONFIGURACAO!$C$36))</f>
        <v>0</v>
      </c>
      <c r="AR631" s="38">
        <f t="shared" si="226"/>
        <v>725</v>
      </c>
      <c r="AS631" s="68">
        <f>IF(AR631="","",$AR631-(($AS$2/CONFIGURACAO!$C$6)*$M631))</f>
        <v>425</v>
      </c>
      <c r="AT631" s="73">
        <f t="shared" si="210"/>
        <v>3</v>
      </c>
      <c r="AU631" s="75">
        <f>IF(AR631="","",$AR631-(($AU$2/CONFIGURACAO!$C$6)*$M631))</f>
        <v>225</v>
      </c>
      <c r="AV631" s="76">
        <f t="shared" si="211"/>
        <v>4</v>
      </c>
      <c r="AW631" s="74">
        <f>IF(AR631="","",$AR631-(($AW$2/CONFIGURACAO!$C$6)*$M631))</f>
        <v>25</v>
      </c>
      <c r="AX631" s="72">
        <f t="shared" si="212"/>
        <v>5</v>
      </c>
      <c r="AZ631" s="39">
        <f t="shared" si="213"/>
        <v>6.8077993905845791E-2</v>
      </c>
      <c r="BA631" s="146">
        <f t="shared" si="214"/>
        <v>14</v>
      </c>
      <c r="BB631" s="146">
        <f t="shared" si="215"/>
        <v>513</v>
      </c>
      <c r="BC631" s="32">
        <f t="shared" si="216"/>
        <v>550</v>
      </c>
      <c r="BD631" s="148"/>
      <c r="BE631" s="40">
        <f t="shared" si="217"/>
        <v>0</v>
      </c>
      <c r="BF631" s="40">
        <f t="shared" si="218"/>
        <v>0</v>
      </c>
      <c r="BG631" s="40">
        <f t="shared" si="219"/>
        <v>0.1541623843782117</v>
      </c>
      <c r="BH631" s="40">
        <f t="shared" si="220"/>
        <v>0.16168148746968472</v>
      </c>
      <c r="BI631" s="40">
        <f t="shared" si="221"/>
        <v>0</v>
      </c>
      <c r="BJ631" s="40">
        <f t="shared" si="222"/>
        <v>0</v>
      </c>
      <c r="BK631" s="40">
        <f t="shared" si="223"/>
        <v>0.16051364365971107</v>
      </c>
      <c r="BL631">
        <v>0</v>
      </c>
      <c r="BM631">
        <v>0</v>
      </c>
      <c r="BN631">
        <v>0</v>
      </c>
      <c r="BO631">
        <v>0</v>
      </c>
      <c r="BP631">
        <v>1</v>
      </c>
      <c r="BQ631">
        <v>1</v>
      </c>
      <c r="BR631">
        <v>1</v>
      </c>
      <c r="BS631">
        <v>0</v>
      </c>
      <c r="BT631" s="42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1:134" s="32" customFormat="1" ht="17" thickBot="1" x14ac:dyDescent="0.25">
      <c r="A632" s="124" t="str">
        <f>CONFIGURACAO!$C$4</f>
        <v>AREA 21</v>
      </c>
      <c r="B632" s="125">
        <v>630</v>
      </c>
      <c r="C632" s="249" t="s">
        <v>310</v>
      </c>
      <c r="D632" s="126">
        <f t="shared" si="227"/>
        <v>9</v>
      </c>
      <c r="E632" s="250" t="s">
        <v>967</v>
      </c>
      <c r="F632" s="250">
        <v>1</v>
      </c>
      <c r="G632" s="250">
        <v>1</v>
      </c>
      <c r="H632" s="250">
        <v>1</v>
      </c>
      <c r="I632" s="250">
        <v>1</v>
      </c>
      <c r="J632" s="87"/>
      <c r="K632" s="94"/>
      <c r="L632" s="94"/>
      <c r="M632" s="154">
        <f t="shared" si="224"/>
        <v>4</v>
      </c>
      <c r="N632">
        <v>0</v>
      </c>
      <c r="O632">
        <v>2.75</v>
      </c>
      <c r="P632">
        <v>19</v>
      </c>
      <c r="Q632">
        <v>3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s="139">
        <f t="shared" si="208"/>
        <v>2.75</v>
      </c>
      <c r="AD632" s="140">
        <f t="shared" si="209"/>
        <v>21.75</v>
      </c>
      <c r="AE632" s="141">
        <f t="shared" si="228"/>
        <v>0</v>
      </c>
      <c r="AF632" s="263">
        <f t="shared" si="229"/>
        <v>0</v>
      </c>
      <c r="AG632" s="265">
        <f t="shared" si="225"/>
        <v>2.75</v>
      </c>
      <c r="AI632" s="37">
        <f>IFERROR(IF(M632&gt;0,(N632*CONFIGURACAO!$C$20)+(O632*CONFIGURACAO!$C$21)+(P632*CONFIGURACAO!$C$22)+(Q632*CONFIGURACAO!$C$23)+(R632*CONFIGURACAO!$C$24),""),"")</f>
        <v>1480</v>
      </c>
      <c r="AJ632" s="38">
        <f>IF(S632=0,0,IF(CONFIGURACAO!$C$15="SIM",(IF(S632&gt;CONFIGURACAO!$C$16,CONFIGURACAO!$C$16*CONFIGURACAO!$C$25,S632*CONFIGURACAO!$C$25)),'PI AREA  P75'!S632*CONFIGURACAO!$C$25))</f>
        <v>0</v>
      </c>
      <c r="AK632" s="38">
        <f>IF(T632=0,0,IF(CONFIGURACAO!$C$17="SIM",(IF(T632&gt;CONFIGURACAO!$C$18,CONFIGURACAO!$C$18*CONFIGURACAO!$C$26,T632*CONFIGURACAO!$C$26)),'PI AREA  P75'!T632*CONFIGURACAO!$C$26))</f>
        <v>0</v>
      </c>
      <c r="AL632" s="38">
        <f>IFERROR(IF(M632&gt;0,(U632*CONFIGURACAO!$C$29)+(V632*CONFIGURACAO!$C$30),""),"")</f>
        <v>0</v>
      </c>
      <c r="AM632" s="38">
        <f>IF(W632=0,0,IF(CONFIGURACAO!$C$41="SIM",(IF(W632&gt;CONFIGURACAO!$C$41,CONFIGURACAO!$C$41*CONFIGURACAO!$C$31,W632*CONFIGURACAO!$C$31)),'PI AREA  P75'!W632*CONFIGURACAO!$C$31))</f>
        <v>0</v>
      </c>
      <c r="AN632" s="38">
        <f>IF(X632=0,0,IF(CONFIGURACAO!$C$39="SIM",(IF(X632&gt;CONFIGURACAO!$C$40,CONFIGURACAO!$C$40*CONFIGURACAO!$C$32,X632*CONFIGURACAO!$C$32)),'PI AREA  P75'!X632*CONFIGURACAO!$C$32))</f>
        <v>0</v>
      </c>
      <c r="AO632" s="38">
        <f>IFERROR(IF(M632&gt;0,(Y632*CONFIGURACAO!$C$33)+(Z632*CONFIGURACAO!$C$34)+(AA632*CONFIGURACAO!$C$35)+(AB632*CONFIGURACAO!$C$36),""),"")</f>
        <v>0</v>
      </c>
      <c r="AP632" s="38">
        <f>IF(AA632=0,0,IF(CONFIGURACAO!$C$46="SIM",(IF(AA632&gt;CONFIGURACAO!$C$47,CONFIGURACAO!$C$47*CONFIGURACAO!$C$35,AA632*CONFIGURACAO!$C$35)),'PI AREA  P75'!AA632*CONFIGURACAO!$C$35))</f>
        <v>0</v>
      </c>
      <c r="AQ632" s="38">
        <f>IF(AB632=0,0,IF(CONFIGURACAO!$C$44="SIM",(IF(AB632&gt;CONFIGURACAO!$C$45,CONFIGURACAO!$C$45*CONFIGURACAO!$C$36,AB632*CONFIGURACAO!$C$36)),'PI AREA  P75'!AB632*CONFIGURACAO!$C$36))</f>
        <v>0</v>
      </c>
      <c r="AR632" s="38">
        <f t="shared" si="226"/>
        <v>1480</v>
      </c>
      <c r="AS632" s="68">
        <f>IF(AR632="","",$AR632-(($AS$2/CONFIGURACAO!$C$6)*$M632))</f>
        <v>1180</v>
      </c>
      <c r="AT632" s="73">
        <f t="shared" si="210"/>
        <v>3</v>
      </c>
      <c r="AU632" s="75">
        <f>IF(AR632="","",$AR632-(($AU$2/CONFIGURACAO!$C$6)*$M632))</f>
        <v>980</v>
      </c>
      <c r="AV632" s="76">
        <f t="shared" si="211"/>
        <v>4</v>
      </c>
      <c r="AW632" s="74">
        <f>IF(AR632="","",$AR632-(($AW$2/CONFIGURACAO!$C$6)*$M632))</f>
        <v>780</v>
      </c>
      <c r="AX632" s="72">
        <f t="shared" si="212"/>
        <v>5</v>
      </c>
      <c r="AZ632" s="39">
        <f t="shared" si="213"/>
        <v>0.13897300824917486</v>
      </c>
      <c r="BA632" s="146">
        <f t="shared" si="214"/>
        <v>24.75</v>
      </c>
      <c r="BB632" s="146">
        <f t="shared" si="215"/>
        <v>235</v>
      </c>
      <c r="BC632" s="32">
        <f t="shared" si="216"/>
        <v>217</v>
      </c>
      <c r="BD632" s="148"/>
      <c r="BE632" s="40">
        <f t="shared" si="217"/>
        <v>0</v>
      </c>
      <c r="BF632" s="40">
        <f t="shared" si="218"/>
        <v>0.10609567901234568</v>
      </c>
      <c r="BG632" s="40">
        <f t="shared" si="219"/>
        <v>0.48818088386433711</v>
      </c>
      <c r="BH632" s="40">
        <f t="shared" si="220"/>
        <v>0.12126111560226355</v>
      </c>
      <c r="BI632" s="40">
        <f t="shared" si="221"/>
        <v>0</v>
      </c>
      <c r="BJ632" s="40">
        <f t="shared" si="222"/>
        <v>0</v>
      </c>
      <c r="BK632" s="40">
        <f t="shared" si="223"/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 s="4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1:134" s="32" customFormat="1" ht="17" thickBot="1" x14ac:dyDescent="0.25">
      <c r="A633" s="124" t="str">
        <f>CONFIGURACAO!$C$4</f>
        <v>AREA 21</v>
      </c>
      <c r="B633" s="125">
        <v>631</v>
      </c>
      <c r="C633" s="249" t="s">
        <v>310</v>
      </c>
      <c r="D633" s="126">
        <f t="shared" si="227"/>
        <v>10</v>
      </c>
      <c r="E633" s="250" t="s">
        <v>968</v>
      </c>
      <c r="F633" s="250">
        <v>1</v>
      </c>
      <c r="G633" s="250">
        <v>1</v>
      </c>
      <c r="H633" s="250">
        <v>1</v>
      </c>
      <c r="I633" s="250">
        <v>1</v>
      </c>
      <c r="J633" s="87"/>
      <c r="K633" s="94"/>
      <c r="L633" s="94"/>
      <c r="M633" s="154">
        <f t="shared" si="224"/>
        <v>4</v>
      </c>
      <c r="N633">
        <v>0</v>
      </c>
      <c r="O633">
        <v>1</v>
      </c>
      <c r="P633">
        <v>15</v>
      </c>
      <c r="Q633">
        <v>6</v>
      </c>
      <c r="R633">
        <v>3</v>
      </c>
      <c r="S633">
        <v>0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s="139">
        <f t="shared" si="208"/>
        <v>1</v>
      </c>
      <c r="AD633" s="140">
        <f t="shared" si="209"/>
        <v>16</v>
      </c>
      <c r="AE633" s="141">
        <f t="shared" si="228"/>
        <v>0</v>
      </c>
      <c r="AF633" s="263">
        <f t="shared" si="229"/>
        <v>0</v>
      </c>
      <c r="AG633" s="265">
        <f t="shared" si="225"/>
        <v>1</v>
      </c>
      <c r="AI633" s="37">
        <f>IFERROR(IF(M633&gt;0,(N633*CONFIGURACAO!$C$20)+(O633*CONFIGURACAO!$C$21)+(P633*CONFIGURACAO!$C$22)+(Q633*CONFIGURACAO!$C$23)+(R633*CONFIGURACAO!$C$24),""),"")</f>
        <v>1280</v>
      </c>
      <c r="AJ633" s="38">
        <f>IF(S633=0,0,IF(CONFIGURACAO!$C$15="SIM",(IF(S633&gt;CONFIGURACAO!$C$16,CONFIGURACAO!$C$16*CONFIGURACAO!$C$25,S633*CONFIGURACAO!$C$25)),'PI AREA  P75'!S633*CONFIGURACAO!$C$25))</f>
        <v>0</v>
      </c>
      <c r="AK633" s="38">
        <f>IF(T633=0,0,IF(CONFIGURACAO!$C$17="SIM",(IF(T633&gt;CONFIGURACAO!$C$18,CONFIGURACAO!$C$18*CONFIGURACAO!$C$26,T633*CONFIGURACAO!$C$26)),'PI AREA  P75'!T633*CONFIGURACAO!$C$26))</f>
        <v>10</v>
      </c>
      <c r="AL633" s="38">
        <f>IFERROR(IF(M633&gt;0,(U633*CONFIGURACAO!$C$29)+(V633*CONFIGURACAO!$C$30),""),"")</f>
        <v>0</v>
      </c>
      <c r="AM633" s="38">
        <f>IF(W633=0,0,IF(CONFIGURACAO!$C$41="SIM",(IF(W633&gt;CONFIGURACAO!$C$41,CONFIGURACAO!$C$41*CONFIGURACAO!$C$31,W633*CONFIGURACAO!$C$31)),'PI AREA  P75'!W633*CONFIGURACAO!$C$31))</f>
        <v>0</v>
      </c>
      <c r="AN633" s="38">
        <f>IF(X633=0,0,IF(CONFIGURACAO!$C$39="SIM",(IF(X633&gt;CONFIGURACAO!$C$40,CONFIGURACAO!$C$40*CONFIGURACAO!$C$32,X633*CONFIGURACAO!$C$32)),'PI AREA  P75'!X633*CONFIGURACAO!$C$32))</f>
        <v>0</v>
      </c>
      <c r="AO633" s="38">
        <f>IFERROR(IF(M633&gt;0,(Y633*CONFIGURACAO!$C$33)+(Z633*CONFIGURACAO!$C$34)+(AA633*CONFIGURACAO!$C$35)+(AB633*CONFIGURACAO!$C$36),""),"")</f>
        <v>0</v>
      </c>
      <c r="AP633" s="38">
        <f>IF(AA633=0,0,IF(CONFIGURACAO!$C$46="SIM",(IF(AA633&gt;CONFIGURACAO!$C$47,CONFIGURACAO!$C$47*CONFIGURACAO!$C$35,AA633*CONFIGURACAO!$C$35)),'PI AREA  P75'!AA633*CONFIGURACAO!$C$35))</f>
        <v>0</v>
      </c>
      <c r="AQ633" s="38">
        <f>IF(AB633=0,0,IF(CONFIGURACAO!$C$44="SIM",(IF(AB633&gt;CONFIGURACAO!$C$45,CONFIGURACAO!$C$45*CONFIGURACAO!$C$36,AB633*CONFIGURACAO!$C$36)),'PI AREA  P75'!AB633*CONFIGURACAO!$C$36))</f>
        <v>0</v>
      </c>
      <c r="AR633" s="38">
        <f t="shared" si="226"/>
        <v>1290</v>
      </c>
      <c r="AS633" s="68">
        <f>IF(AR633="","",$AR633-(($AS$2/CONFIGURACAO!$C$6)*$M633))</f>
        <v>990</v>
      </c>
      <c r="AT633" s="73">
        <f t="shared" si="210"/>
        <v>3</v>
      </c>
      <c r="AU633" s="75">
        <f>IF(AR633="","",$AR633-(($AU$2/CONFIGURACAO!$C$6)*$M633))</f>
        <v>790</v>
      </c>
      <c r="AV633" s="76">
        <f t="shared" si="211"/>
        <v>4</v>
      </c>
      <c r="AW633" s="74">
        <f>IF(AR633="","",$AR633-(($AW$2/CONFIGURACAO!$C$6)*$M633))</f>
        <v>590</v>
      </c>
      <c r="AX633" s="72">
        <f t="shared" si="212"/>
        <v>5</v>
      </c>
      <c r="AZ633" s="39">
        <f t="shared" si="213"/>
        <v>0.12113187881178078</v>
      </c>
      <c r="BA633" s="146">
        <f t="shared" si="214"/>
        <v>27</v>
      </c>
      <c r="BB633" s="146">
        <f t="shared" si="215"/>
        <v>201</v>
      </c>
      <c r="BC633" s="32">
        <f t="shared" si="216"/>
        <v>268</v>
      </c>
      <c r="BD633" s="148"/>
      <c r="BE633" s="40">
        <f t="shared" si="217"/>
        <v>0</v>
      </c>
      <c r="BF633" s="40">
        <f t="shared" si="218"/>
        <v>3.8580246913580245E-2</v>
      </c>
      <c r="BG633" s="40">
        <f t="shared" si="219"/>
        <v>0.38540596094552931</v>
      </c>
      <c r="BH633" s="40">
        <f t="shared" si="220"/>
        <v>0.24252223120452709</v>
      </c>
      <c r="BI633" s="40">
        <f t="shared" si="221"/>
        <v>0.31982942430703626</v>
      </c>
      <c r="BJ633" s="40">
        <f t="shared" si="222"/>
        <v>0</v>
      </c>
      <c r="BK633" s="40">
        <f t="shared" si="223"/>
        <v>0.32102728731942215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 s="42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1:134" s="32" customFormat="1" ht="17" thickBot="1" x14ac:dyDescent="0.25">
      <c r="A634" s="124" t="str">
        <f>CONFIGURACAO!$C$4</f>
        <v>AREA 21</v>
      </c>
      <c r="B634" s="125">
        <v>632</v>
      </c>
      <c r="C634" s="249" t="s">
        <v>310</v>
      </c>
      <c r="D634" s="126">
        <f t="shared" si="227"/>
        <v>11</v>
      </c>
      <c r="E634" s="250" t="s">
        <v>969</v>
      </c>
      <c r="F634" s="250">
        <v>1</v>
      </c>
      <c r="G634" s="250">
        <v>1</v>
      </c>
      <c r="H634" s="250">
        <v>1</v>
      </c>
      <c r="I634" s="250">
        <v>1</v>
      </c>
      <c r="J634" s="87"/>
      <c r="K634" s="94"/>
      <c r="L634" s="94"/>
      <c r="M634" s="154">
        <f t="shared" si="224"/>
        <v>4</v>
      </c>
      <c r="N634">
        <v>0</v>
      </c>
      <c r="O634">
        <v>0</v>
      </c>
      <c r="P634">
        <v>28</v>
      </c>
      <c r="Q634">
        <v>3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 s="139">
        <f t="shared" si="208"/>
        <v>0</v>
      </c>
      <c r="AD634" s="140">
        <f t="shared" si="209"/>
        <v>28</v>
      </c>
      <c r="AE634" s="141">
        <f t="shared" si="228"/>
        <v>0</v>
      </c>
      <c r="AF634" s="263">
        <f t="shared" si="229"/>
        <v>0</v>
      </c>
      <c r="AG634" s="265">
        <f t="shared" si="225"/>
        <v>0</v>
      </c>
      <c r="AI634" s="37">
        <f>IFERROR(IF(M634&gt;0,(N634*CONFIGURACAO!$C$20)+(O634*CONFIGURACAO!$C$21)+(P634*CONFIGURACAO!$C$22)+(Q634*CONFIGURACAO!$C$23)+(R634*CONFIGURACAO!$C$24),""),"")</f>
        <v>1800</v>
      </c>
      <c r="AJ634" s="38">
        <f>IF(S634=0,0,IF(CONFIGURACAO!$C$15="SIM",(IF(S634&gt;CONFIGURACAO!$C$16,CONFIGURACAO!$C$16*CONFIGURACAO!$C$25,S634*CONFIGURACAO!$C$25)),'PI AREA  P75'!S634*CONFIGURACAO!$C$25))</f>
        <v>0</v>
      </c>
      <c r="AK634" s="38">
        <f>IF(T634=0,0,IF(CONFIGURACAO!$C$17="SIM",(IF(T634&gt;CONFIGURACAO!$C$18,CONFIGURACAO!$C$18*CONFIGURACAO!$C$26,T634*CONFIGURACAO!$C$26)),'PI AREA  P75'!T634*CONFIGURACAO!$C$26))</f>
        <v>0</v>
      </c>
      <c r="AL634" s="38">
        <f>IFERROR(IF(M634&gt;0,(U634*CONFIGURACAO!$C$29)+(V634*CONFIGURACAO!$C$30),""),"")</f>
        <v>0</v>
      </c>
      <c r="AM634" s="38">
        <f>IF(W634=0,0,IF(CONFIGURACAO!$C$41="SIM",(IF(W634&gt;CONFIGURACAO!$C$41,CONFIGURACAO!$C$41*CONFIGURACAO!$C$31,W634*CONFIGURACAO!$C$31)),'PI AREA  P75'!W634*CONFIGURACAO!$C$31))</f>
        <v>0</v>
      </c>
      <c r="AN634" s="38">
        <f>IF(X634=0,0,IF(CONFIGURACAO!$C$39="SIM",(IF(X634&gt;CONFIGURACAO!$C$40,CONFIGURACAO!$C$40*CONFIGURACAO!$C$32,X634*CONFIGURACAO!$C$32)),'PI AREA  P75'!X634*CONFIGURACAO!$C$32))</f>
        <v>0</v>
      </c>
      <c r="AO634" s="38">
        <f>IFERROR(IF(M634&gt;0,(Y634*CONFIGURACAO!$C$33)+(Z634*CONFIGURACAO!$C$34)+(AA634*CONFIGURACAO!$C$35)+(AB634*CONFIGURACAO!$C$36),""),"")</f>
        <v>0</v>
      </c>
      <c r="AP634" s="38">
        <f>IF(AA634=0,0,IF(CONFIGURACAO!$C$46="SIM",(IF(AA634&gt;CONFIGURACAO!$C$47,CONFIGURACAO!$C$47*CONFIGURACAO!$C$35,AA634*CONFIGURACAO!$C$35)),'PI AREA  P75'!AA634*CONFIGURACAO!$C$35))</f>
        <v>0</v>
      </c>
      <c r="AQ634" s="38">
        <f>IF(AB634=0,0,IF(CONFIGURACAO!$C$44="SIM",(IF(AB634&gt;CONFIGURACAO!$C$45,CONFIGURACAO!$C$45*CONFIGURACAO!$C$36,AB634*CONFIGURACAO!$C$36)),'PI AREA  P75'!AB634*CONFIGURACAO!$C$36))</f>
        <v>0</v>
      </c>
      <c r="AR634" s="38">
        <f t="shared" si="226"/>
        <v>1800</v>
      </c>
      <c r="AS634" s="68">
        <f>IF(AR634="","",$AR634-(($AS$2/CONFIGURACAO!$C$6)*$M634))</f>
        <v>1500</v>
      </c>
      <c r="AT634" s="73">
        <f t="shared" si="210"/>
        <v>3</v>
      </c>
      <c r="AU634" s="75">
        <f>IF(AR634="","",$AR634-(($AU$2/CONFIGURACAO!$C$6)*$M634))</f>
        <v>1300</v>
      </c>
      <c r="AV634" s="76">
        <f t="shared" si="211"/>
        <v>4</v>
      </c>
      <c r="AW634" s="74">
        <f>IF(AR634="","",$AR634-(($AW$2/CONFIGURACAO!$C$6)*$M634))</f>
        <v>1100</v>
      </c>
      <c r="AX634" s="72">
        <f t="shared" si="212"/>
        <v>5</v>
      </c>
      <c r="AZ634" s="39">
        <f t="shared" si="213"/>
        <v>0.16902122624899643</v>
      </c>
      <c r="BA634" s="146">
        <f t="shared" si="214"/>
        <v>31</v>
      </c>
      <c r="BB634" s="146">
        <f t="shared" si="215"/>
        <v>141</v>
      </c>
      <c r="BC634" s="32">
        <f t="shared" si="216"/>
        <v>151</v>
      </c>
      <c r="BD634" s="148"/>
      <c r="BE634" s="40">
        <f t="shared" si="217"/>
        <v>0</v>
      </c>
      <c r="BF634" s="40">
        <f t="shared" si="218"/>
        <v>0</v>
      </c>
      <c r="BG634" s="40">
        <f t="shared" si="219"/>
        <v>0.71942446043165476</v>
      </c>
      <c r="BH634" s="40">
        <f t="shared" si="220"/>
        <v>0.12126111560226355</v>
      </c>
      <c r="BI634" s="40">
        <f t="shared" si="221"/>
        <v>0</v>
      </c>
      <c r="BJ634" s="40">
        <f t="shared" si="222"/>
        <v>0</v>
      </c>
      <c r="BK634" s="40">
        <f t="shared" si="223"/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 s="42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1:134" s="32" customFormat="1" ht="17" thickBot="1" x14ac:dyDescent="0.25">
      <c r="A635" s="124" t="str">
        <f>CONFIGURACAO!$C$4</f>
        <v>AREA 21</v>
      </c>
      <c r="B635" s="125">
        <v>633</v>
      </c>
      <c r="C635" s="249" t="s">
        <v>310</v>
      </c>
      <c r="D635" s="126">
        <f t="shared" si="227"/>
        <v>12</v>
      </c>
      <c r="E635" s="250" t="s">
        <v>970</v>
      </c>
      <c r="F635" s="250">
        <v>0</v>
      </c>
      <c r="G635" s="250">
        <v>0</v>
      </c>
      <c r="H635" s="250">
        <v>1</v>
      </c>
      <c r="I635" s="250">
        <v>1</v>
      </c>
      <c r="J635" s="87"/>
      <c r="K635" s="94"/>
      <c r="L635" s="94"/>
      <c r="M635" s="154">
        <f t="shared" si="224"/>
        <v>2</v>
      </c>
      <c r="N635">
        <v>0</v>
      </c>
      <c r="O635">
        <v>0</v>
      </c>
      <c r="P635">
        <v>4</v>
      </c>
      <c r="Q635">
        <v>2.25</v>
      </c>
      <c r="R635">
        <v>0.75</v>
      </c>
      <c r="S635">
        <v>0</v>
      </c>
      <c r="T635">
        <v>0.75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5</v>
      </c>
      <c r="AC635" s="139">
        <f t="shared" si="208"/>
        <v>0</v>
      </c>
      <c r="AD635" s="140">
        <f t="shared" si="209"/>
        <v>4</v>
      </c>
      <c r="AE635" s="141">
        <f t="shared" si="228"/>
        <v>0</v>
      </c>
      <c r="AF635" s="263">
        <f t="shared" si="229"/>
        <v>0</v>
      </c>
      <c r="AG635" s="265">
        <f t="shared" si="225"/>
        <v>0</v>
      </c>
      <c r="AI635" s="37">
        <f>IFERROR(IF(M635&gt;0,(N635*CONFIGURACAO!$C$20)+(O635*CONFIGURACAO!$C$21)+(P635*CONFIGURACAO!$C$22)+(Q635*CONFIGURACAO!$C$23)+(R635*CONFIGURACAO!$C$24),""),"")</f>
        <v>345</v>
      </c>
      <c r="AJ635" s="38">
        <f>IF(S635=0,0,IF(CONFIGURACAO!$C$15="SIM",(IF(S635&gt;CONFIGURACAO!$C$16,CONFIGURACAO!$C$16*CONFIGURACAO!$C$25,S635*CONFIGURACAO!$C$25)),'PI AREA  P75'!S635*CONFIGURACAO!$C$25))</f>
        <v>0</v>
      </c>
      <c r="AK635" s="38">
        <f>IF(T635=0,0,IF(CONFIGURACAO!$C$17="SIM",(IF(T635&gt;CONFIGURACAO!$C$18,CONFIGURACAO!$C$18*CONFIGURACAO!$C$26,T635*CONFIGURACAO!$C$26)),'PI AREA  P75'!T635*CONFIGURACAO!$C$26))</f>
        <v>3.75</v>
      </c>
      <c r="AL635" s="38">
        <f>IFERROR(IF(M635&gt;0,(U635*CONFIGURACAO!$C$29)+(V635*CONFIGURACAO!$C$30),""),"")</f>
        <v>0</v>
      </c>
      <c r="AM635" s="38">
        <f>IF(W635=0,0,IF(CONFIGURACAO!$C$41="SIM",(IF(W635&gt;CONFIGURACAO!$C$41,CONFIGURACAO!$C$41*CONFIGURACAO!$C$31,W635*CONFIGURACAO!$C$31)),'PI AREA  P75'!W635*CONFIGURACAO!$C$31))</f>
        <v>0</v>
      </c>
      <c r="AN635" s="38">
        <f>IF(X635=0,0,IF(CONFIGURACAO!$C$39="SIM",(IF(X635&gt;CONFIGURACAO!$C$40,CONFIGURACAO!$C$40*CONFIGURACAO!$C$32,X635*CONFIGURACAO!$C$32)),'PI AREA  P75'!X635*CONFIGURACAO!$C$32))</f>
        <v>0</v>
      </c>
      <c r="AO635" s="38">
        <f>IFERROR(IF(M635&gt;0,(Y635*CONFIGURACAO!$C$33)+(Z635*CONFIGURACAO!$C$34)+(AA635*CONFIGURACAO!$C$35)+(AB635*CONFIGURACAO!$C$36),""),"")</f>
        <v>75</v>
      </c>
      <c r="AP635" s="38">
        <f>IF(AA635=0,0,IF(CONFIGURACAO!$C$46="SIM",(IF(AA635&gt;CONFIGURACAO!$C$47,CONFIGURACAO!$C$47*CONFIGURACAO!$C$35,AA635*CONFIGURACAO!$C$35)),'PI AREA  P75'!AA635*CONFIGURACAO!$C$35))</f>
        <v>25</v>
      </c>
      <c r="AQ635" s="38">
        <f>IF(AB635=0,0,IF(CONFIGURACAO!$C$44="SIM",(IF(AB635&gt;CONFIGURACAO!$C$45,CONFIGURACAO!$C$45*CONFIGURACAO!$C$36,AB635*CONFIGURACAO!$C$36)),'PI AREA  P75'!AB635*CONFIGURACAO!$C$36))</f>
        <v>20</v>
      </c>
      <c r="AR635" s="38">
        <f t="shared" si="226"/>
        <v>468.75</v>
      </c>
      <c r="AS635" s="68">
        <f>IF(AR635="","",$AR635-(($AS$2/CONFIGURACAO!$C$6)*$M635))</f>
        <v>318.75</v>
      </c>
      <c r="AT635" s="73">
        <f t="shared" si="210"/>
        <v>3</v>
      </c>
      <c r="AU635" s="75">
        <f>IF(AR635="","",$AR635-(($AU$2/CONFIGURACAO!$C$6)*$M635))</f>
        <v>218.75</v>
      </c>
      <c r="AV635" s="76">
        <f t="shared" si="211"/>
        <v>4</v>
      </c>
      <c r="AW635" s="74">
        <f>IF(AR635="","",$AR635-(($AW$2/CONFIGURACAO!$C$6)*$M635))</f>
        <v>118.75</v>
      </c>
      <c r="AX635" s="72">
        <f t="shared" si="212"/>
        <v>5</v>
      </c>
      <c r="AZ635" s="39">
        <f t="shared" si="213"/>
        <v>4.4015944335676155E-2</v>
      </c>
      <c r="BA635" s="146">
        <f t="shared" si="214"/>
        <v>13.75</v>
      </c>
      <c r="BB635" s="146">
        <f t="shared" si="215"/>
        <v>523</v>
      </c>
      <c r="BC635" s="32">
        <f t="shared" si="216"/>
        <v>711</v>
      </c>
      <c r="BD635" s="148"/>
      <c r="BE635" s="40">
        <f t="shared" si="217"/>
        <v>0</v>
      </c>
      <c r="BF635" s="40">
        <f t="shared" si="218"/>
        <v>0</v>
      </c>
      <c r="BG635" s="40">
        <f t="shared" si="219"/>
        <v>0.10277492291880781</v>
      </c>
      <c r="BH635" s="40">
        <f t="shared" si="220"/>
        <v>9.0945836701697647E-2</v>
      </c>
      <c r="BI635" s="40">
        <f t="shared" si="221"/>
        <v>7.9957356076759065E-2</v>
      </c>
      <c r="BJ635" s="40">
        <f t="shared" si="222"/>
        <v>0</v>
      </c>
      <c r="BK635" s="40">
        <f t="shared" si="223"/>
        <v>0.1203852327447833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1</v>
      </c>
      <c r="BS635">
        <v>5</v>
      </c>
      <c r="BT635" s="42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1:134" s="32" customFormat="1" ht="17" thickBot="1" x14ac:dyDescent="0.25">
      <c r="A636" s="124" t="str">
        <f>CONFIGURACAO!$C$4</f>
        <v>AREA 21</v>
      </c>
      <c r="B636" s="125">
        <v>634</v>
      </c>
      <c r="C636" s="249" t="s">
        <v>310</v>
      </c>
      <c r="D636" s="126">
        <f t="shared" si="227"/>
        <v>13</v>
      </c>
      <c r="E636" s="250" t="s">
        <v>971</v>
      </c>
      <c r="F636" s="250">
        <v>1</v>
      </c>
      <c r="G636" s="250">
        <v>1</v>
      </c>
      <c r="H636" s="250">
        <v>1</v>
      </c>
      <c r="I636" s="250">
        <v>1</v>
      </c>
      <c r="J636" s="87"/>
      <c r="K636" s="94"/>
      <c r="L636" s="94"/>
      <c r="M636" s="154">
        <f t="shared" si="224"/>
        <v>4</v>
      </c>
      <c r="N636">
        <v>0</v>
      </c>
      <c r="O636">
        <v>0</v>
      </c>
      <c r="P636">
        <v>22</v>
      </c>
      <c r="Q636">
        <v>6</v>
      </c>
      <c r="R636">
        <v>1.75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0</v>
      </c>
      <c r="AC636" s="139">
        <f t="shared" si="208"/>
        <v>0</v>
      </c>
      <c r="AD636" s="140">
        <f t="shared" si="209"/>
        <v>22</v>
      </c>
      <c r="AE636" s="141">
        <f t="shared" si="228"/>
        <v>0</v>
      </c>
      <c r="AF636" s="263">
        <f t="shared" si="229"/>
        <v>0</v>
      </c>
      <c r="AG636" s="265">
        <f t="shared" si="225"/>
        <v>0</v>
      </c>
      <c r="AI636" s="37">
        <f>IFERROR(IF(M636&gt;0,(N636*CONFIGURACAO!$C$20)+(O636*CONFIGURACAO!$C$21)+(P636*CONFIGURACAO!$C$22)+(Q636*CONFIGURACAO!$C$23)+(R636*CONFIGURACAO!$C$24),""),"")</f>
        <v>1595</v>
      </c>
      <c r="AJ636" s="38">
        <f>IF(S636=0,0,IF(CONFIGURACAO!$C$15="SIM",(IF(S636&gt;CONFIGURACAO!$C$16,CONFIGURACAO!$C$16*CONFIGURACAO!$C$25,S636*CONFIGURACAO!$C$25)),'PI AREA  P75'!S636*CONFIGURACAO!$C$25))</f>
        <v>0</v>
      </c>
      <c r="AK636" s="38">
        <f>IF(T636=0,0,IF(CONFIGURACAO!$C$17="SIM",(IF(T636&gt;CONFIGURACAO!$C$18,CONFIGURACAO!$C$18*CONFIGURACAO!$C$26,T636*CONFIGURACAO!$C$26)),'PI AREA  P75'!T636*CONFIGURACAO!$C$26))</f>
        <v>0</v>
      </c>
      <c r="AL636" s="38">
        <f>IFERROR(IF(M636&gt;0,(U636*CONFIGURACAO!$C$29)+(V636*CONFIGURACAO!$C$30),""),"")</f>
        <v>0</v>
      </c>
      <c r="AM636" s="38">
        <f>IF(W636=0,0,IF(CONFIGURACAO!$C$41="SIM",(IF(W636&gt;CONFIGURACAO!$C$41,CONFIGURACAO!$C$41*CONFIGURACAO!$C$31,W636*CONFIGURACAO!$C$31)),'PI AREA  P75'!W636*CONFIGURACAO!$C$31))</f>
        <v>0</v>
      </c>
      <c r="AN636" s="38">
        <f>IF(X636=0,0,IF(CONFIGURACAO!$C$39="SIM",(IF(X636&gt;CONFIGURACAO!$C$40,CONFIGURACAO!$C$40*CONFIGURACAO!$C$32,X636*CONFIGURACAO!$C$32)),'PI AREA  P75'!X636*CONFIGURACAO!$C$32))</f>
        <v>0</v>
      </c>
      <c r="AO636" s="38">
        <f>IFERROR(IF(M636&gt;0,(Y636*CONFIGURACAO!$C$33)+(Z636*CONFIGURACAO!$C$34)+(AA636*CONFIGURACAO!$C$35)+(AB636*CONFIGURACAO!$C$36),""),"")</f>
        <v>75</v>
      </c>
      <c r="AP636" s="38">
        <f>IF(AA636=0,0,IF(CONFIGURACAO!$C$46="SIM",(IF(AA636&gt;CONFIGURACAO!$C$47,CONFIGURACAO!$C$47*CONFIGURACAO!$C$35,AA636*CONFIGURACAO!$C$35)),'PI AREA  P75'!AA636*CONFIGURACAO!$C$35))</f>
        <v>75</v>
      </c>
      <c r="AQ636" s="38">
        <f>IF(AB636=0,0,IF(CONFIGURACAO!$C$44="SIM",(IF(AB636&gt;CONFIGURACAO!$C$45,CONFIGURACAO!$C$45*CONFIGURACAO!$C$36,AB636*CONFIGURACAO!$C$36)),'PI AREA  P75'!AB636*CONFIGURACAO!$C$36))</f>
        <v>0</v>
      </c>
      <c r="AR636" s="38">
        <f t="shared" si="226"/>
        <v>1745</v>
      </c>
      <c r="AS636" s="68">
        <f>IF(AR636="","",$AR636-(($AS$2/CONFIGURACAO!$C$6)*$M636))</f>
        <v>1445</v>
      </c>
      <c r="AT636" s="73">
        <f t="shared" si="210"/>
        <v>3</v>
      </c>
      <c r="AU636" s="75">
        <f>IF(AR636="","",$AR636-(($AU$2/CONFIGURACAO!$C$6)*$M636))</f>
        <v>1245</v>
      </c>
      <c r="AV636" s="76">
        <f t="shared" si="211"/>
        <v>4</v>
      </c>
      <c r="AW636" s="74">
        <f>IF(AR636="","",$AR636-(($AW$2/CONFIGURACAO!$C$6)*$M636))</f>
        <v>1045</v>
      </c>
      <c r="AX636" s="72">
        <f t="shared" si="212"/>
        <v>5</v>
      </c>
      <c r="AZ636" s="39">
        <f t="shared" si="213"/>
        <v>0.16385668878027709</v>
      </c>
      <c r="BA636" s="146">
        <f t="shared" si="214"/>
        <v>32.75</v>
      </c>
      <c r="BB636" s="146">
        <f t="shared" si="215"/>
        <v>125</v>
      </c>
      <c r="BC636" s="32">
        <f t="shared" si="216"/>
        <v>161</v>
      </c>
      <c r="BD636" s="148"/>
      <c r="BE636" s="40">
        <f t="shared" si="217"/>
        <v>0</v>
      </c>
      <c r="BF636" s="40">
        <f t="shared" si="218"/>
        <v>0</v>
      </c>
      <c r="BG636" s="40">
        <f t="shared" si="219"/>
        <v>0.56526207605344292</v>
      </c>
      <c r="BH636" s="40">
        <f t="shared" si="220"/>
        <v>0.24252223120452709</v>
      </c>
      <c r="BI636" s="40">
        <f t="shared" si="221"/>
        <v>0.18656716417910446</v>
      </c>
      <c r="BJ636" s="40">
        <f t="shared" si="222"/>
        <v>0</v>
      </c>
      <c r="BK636" s="40">
        <f t="shared" si="223"/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3</v>
      </c>
      <c r="BS636">
        <v>0</v>
      </c>
      <c r="BT636" s="42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1:134" s="32" customFormat="1" ht="17" thickBot="1" x14ac:dyDescent="0.25">
      <c r="A637" s="124" t="str">
        <f>CONFIGURACAO!$C$4</f>
        <v>AREA 21</v>
      </c>
      <c r="B637" s="125">
        <v>635</v>
      </c>
      <c r="C637" s="249" t="s">
        <v>310</v>
      </c>
      <c r="D637" s="126">
        <f t="shared" si="227"/>
        <v>14</v>
      </c>
      <c r="E637" s="250" t="s">
        <v>972</v>
      </c>
      <c r="F637" s="250">
        <v>1</v>
      </c>
      <c r="G637" s="250">
        <v>1</v>
      </c>
      <c r="H637" s="250">
        <v>1</v>
      </c>
      <c r="I637" s="250">
        <v>1</v>
      </c>
      <c r="J637" s="87"/>
      <c r="K637" s="94"/>
      <c r="L637" s="94"/>
      <c r="M637" s="154">
        <f t="shared" si="224"/>
        <v>4</v>
      </c>
      <c r="N637">
        <v>0</v>
      </c>
      <c r="O637">
        <v>1</v>
      </c>
      <c r="P637">
        <v>17.75</v>
      </c>
      <c r="Q637">
        <v>2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 s="139">
        <f t="shared" si="208"/>
        <v>1</v>
      </c>
      <c r="AD637" s="140">
        <f t="shared" si="209"/>
        <v>18.75</v>
      </c>
      <c r="AE637" s="141">
        <f t="shared" si="228"/>
        <v>0</v>
      </c>
      <c r="AF637" s="263">
        <f t="shared" si="229"/>
        <v>1</v>
      </c>
      <c r="AG637" s="265">
        <f t="shared" si="225"/>
        <v>2</v>
      </c>
      <c r="AI637" s="37">
        <f>IFERROR(IF(M637&gt;0,(N637*CONFIGURACAO!$C$20)+(O637*CONFIGURACAO!$C$21)+(P637*CONFIGURACAO!$C$22)+(Q637*CONFIGURACAO!$C$23)+(R637*CONFIGURACAO!$C$24),""),"")</f>
        <v>1245</v>
      </c>
      <c r="AJ637" s="38">
        <f>IF(S637=0,0,IF(CONFIGURACAO!$C$15="SIM",(IF(S637&gt;CONFIGURACAO!$C$16,CONFIGURACAO!$C$16*CONFIGURACAO!$C$25,S637*CONFIGURACAO!$C$25)),'PI AREA  P75'!S637*CONFIGURACAO!$C$25))</f>
        <v>0</v>
      </c>
      <c r="AK637" s="38">
        <f>IF(T637=0,0,IF(CONFIGURACAO!$C$17="SIM",(IF(T637&gt;CONFIGURACAO!$C$18,CONFIGURACAO!$C$18*CONFIGURACAO!$C$26,T637*CONFIGURACAO!$C$26)),'PI AREA  P75'!T637*CONFIGURACAO!$C$26))</f>
        <v>0</v>
      </c>
      <c r="AL637" s="38">
        <f>IFERROR(IF(M637&gt;0,(U637*CONFIGURACAO!$C$29)+(V637*CONFIGURACAO!$C$30),""),"")</f>
        <v>0</v>
      </c>
      <c r="AM637" s="38">
        <f>IF(W637=0,0,IF(CONFIGURACAO!$C$41="SIM",(IF(W637&gt;CONFIGURACAO!$C$41,CONFIGURACAO!$C$41*CONFIGURACAO!$C$31,W637*CONFIGURACAO!$C$31)),'PI AREA  P75'!W637*CONFIGURACAO!$C$31))</f>
        <v>0</v>
      </c>
      <c r="AN637" s="38">
        <f>IF(X637=0,0,IF(CONFIGURACAO!$C$39="SIM",(IF(X637&gt;CONFIGURACAO!$C$40,CONFIGURACAO!$C$40*CONFIGURACAO!$C$32,X637*CONFIGURACAO!$C$32)),'PI AREA  P75'!X637*CONFIGURACAO!$C$32))</f>
        <v>0</v>
      </c>
      <c r="AO637" s="38">
        <f>IFERROR(IF(M637&gt;0,(Y637*CONFIGURACAO!$C$33)+(Z637*CONFIGURACAO!$C$34)+(AA637*CONFIGURACAO!$C$35)+(AB637*CONFIGURACAO!$C$36),""),"")</f>
        <v>50</v>
      </c>
      <c r="AP637" s="38">
        <f>IF(AA637=0,0,IF(CONFIGURACAO!$C$46="SIM",(IF(AA637&gt;CONFIGURACAO!$C$47,CONFIGURACAO!$C$47*CONFIGURACAO!$C$35,AA637*CONFIGURACAO!$C$35)),'PI AREA  P75'!AA637*CONFIGURACAO!$C$35))</f>
        <v>0</v>
      </c>
      <c r="AQ637" s="38">
        <f>IF(AB637=0,0,IF(CONFIGURACAO!$C$44="SIM",(IF(AB637&gt;CONFIGURACAO!$C$45,CONFIGURACAO!$C$45*CONFIGURACAO!$C$36,AB637*CONFIGURACAO!$C$36)),'PI AREA  P75'!AB637*CONFIGURACAO!$C$36))</f>
        <v>0</v>
      </c>
      <c r="AR637" s="38">
        <f t="shared" si="226"/>
        <v>1295</v>
      </c>
      <c r="AS637" s="68">
        <f>IF(AR637="","",$AR637-(($AS$2/CONFIGURACAO!$C$6)*$M637))</f>
        <v>995</v>
      </c>
      <c r="AT637" s="73">
        <f t="shared" si="210"/>
        <v>3</v>
      </c>
      <c r="AU637" s="75">
        <f>IF(AR637="","",$AR637-(($AU$2/CONFIGURACAO!$C$6)*$M637))</f>
        <v>795</v>
      </c>
      <c r="AV637" s="76">
        <f t="shared" si="211"/>
        <v>4</v>
      </c>
      <c r="AW637" s="74">
        <f>IF(AR637="","",$AR637-(($AW$2/CONFIGURACAO!$C$6)*$M637))</f>
        <v>595</v>
      </c>
      <c r="AX637" s="72">
        <f t="shared" si="212"/>
        <v>5</v>
      </c>
      <c r="AZ637" s="39">
        <f t="shared" si="213"/>
        <v>0.12160138221802799</v>
      </c>
      <c r="BA637" s="146">
        <f t="shared" si="214"/>
        <v>22.75</v>
      </c>
      <c r="BB637" s="146">
        <f t="shared" si="215"/>
        <v>263</v>
      </c>
      <c r="BC637" s="32">
        <f t="shared" si="216"/>
        <v>266</v>
      </c>
      <c r="BD637" s="148"/>
      <c r="BE637" s="40">
        <f t="shared" si="217"/>
        <v>0</v>
      </c>
      <c r="BF637" s="40">
        <f t="shared" si="218"/>
        <v>3.8580246913580245E-2</v>
      </c>
      <c r="BG637" s="40">
        <f t="shared" si="219"/>
        <v>0.45606372045220966</v>
      </c>
      <c r="BH637" s="40">
        <f t="shared" si="220"/>
        <v>8.084074373484236E-2</v>
      </c>
      <c r="BI637" s="40">
        <f t="shared" si="221"/>
        <v>0.10660980810234541</v>
      </c>
      <c r="BJ637" s="40">
        <f t="shared" si="222"/>
        <v>0</v>
      </c>
      <c r="BK637" s="40">
        <f t="shared" si="223"/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</v>
      </c>
      <c r="BR637">
        <v>0</v>
      </c>
      <c r="BS637">
        <v>0</v>
      </c>
      <c r="BT637" s="42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1:134" s="32" customFormat="1" ht="17" thickBot="1" x14ac:dyDescent="0.25">
      <c r="A638" s="124" t="str">
        <f>CONFIGURACAO!$C$4</f>
        <v>AREA 21</v>
      </c>
      <c r="B638" s="125">
        <v>636</v>
      </c>
      <c r="C638" s="249" t="s">
        <v>310</v>
      </c>
      <c r="D638" s="126">
        <f t="shared" si="227"/>
        <v>15</v>
      </c>
      <c r="E638" s="250" t="s">
        <v>973</v>
      </c>
      <c r="F638" s="250">
        <v>1</v>
      </c>
      <c r="G638" s="250">
        <v>1</v>
      </c>
      <c r="H638" s="250">
        <v>1</v>
      </c>
      <c r="I638" s="250">
        <v>1</v>
      </c>
      <c r="J638" s="87"/>
      <c r="K638" s="94"/>
      <c r="L638" s="94"/>
      <c r="M638" s="154">
        <f t="shared" si="224"/>
        <v>4</v>
      </c>
      <c r="N638">
        <v>0</v>
      </c>
      <c r="O638">
        <v>2.75</v>
      </c>
      <c r="P638">
        <v>19.5</v>
      </c>
      <c r="Q638">
        <v>1</v>
      </c>
      <c r="R638">
        <v>2</v>
      </c>
      <c r="S638">
        <v>0</v>
      </c>
      <c r="T638">
        <v>3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s="139">
        <f t="shared" si="208"/>
        <v>2.75</v>
      </c>
      <c r="AD638" s="140">
        <f t="shared" si="209"/>
        <v>22.25</v>
      </c>
      <c r="AE638" s="141">
        <f t="shared" si="228"/>
        <v>0</v>
      </c>
      <c r="AF638" s="263">
        <f t="shared" si="229"/>
        <v>0</v>
      </c>
      <c r="AG638" s="265">
        <f t="shared" si="225"/>
        <v>2.75</v>
      </c>
      <c r="AI638" s="37">
        <f>IFERROR(IF(M638&gt;0,(N638*CONFIGURACAO!$C$20)+(O638*CONFIGURACAO!$C$21)+(P638*CONFIGURACAO!$C$22)+(Q638*CONFIGURACAO!$C$23)+(R638*CONFIGURACAO!$C$24),""),"")</f>
        <v>1470</v>
      </c>
      <c r="AJ638" s="38">
        <f>IF(S638=0,0,IF(CONFIGURACAO!$C$15="SIM",(IF(S638&gt;CONFIGURACAO!$C$16,CONFIGURACAO!$C$16*CONFIGURACAO!$C$25,S638*CONFIGURACAO!$C$25)),'PI AREA  P75'!S638*CONFIGURACAO!$C$25))</f>
        <v>0</v>
      </c>
      <c r="AK638" s="38">
        <f>IF(T638=0,0,IF(CONFIGURACAO!$C$17="SIM",(IF(T638&gt;CONFIGURACAO!$C$18,CONFIGURACAO!$C$18*CONFIGURACAO!$C$26,T638*CONFIGURACAO!$C$26)),'PI AREA  P75'!T638*CONFIGURACAO!$C$26))</f>
        <v>15</v>
      </c>
      <c r="AL638" s="38">
        <f>IFERROR(IF(M638&gt;0,(U638*CONFIGURACAO!$C$29)+(V638*CONFIGURACAO!$C$30),""),"")</f>
        <v>0</v>
      </c>
      <c r="AM638" s="38">
        <f>IF(W638=0,0,IF(CONFIGURACAO!$C$41="SIM",(IF(W638&gt;CONFIGURACAO!$C$41,CONFIGURACAO!$C$41*CONFIGURACAO!$C$31,W638*CONFIGURACAO!$C$31)),'PI AREA  P75'!W638*CONFIGURACAO!$C$31))</f>
        <v>0</v>
      </c>
      <c r="AN638" s="38">
        <f>IF(X638=0,0,IF(CONFIGURACAO!$C$39="SIM",(IF(X638&gt;CONFIGURACAO!$C$40,CONFIGURACAO!$C$40*CONFIGURACAO!$C$32,X638*CONFIGURACAO!$C$32)),'PI AREA  P75'!X638*CONFIGURACAO!$C$32))</f>
        <v>0</v>
      </c>
      <c r="AO638" s="38">
        <f>IFERROR(IF(M638&gt;0,(Y638*CONFIGURACAO!$C$33)+(Z638*CONFIGURACAO!$C$34)+(AA638*CONFIGURACAO!$C$35)+(AB638*CONFIGURACAO!$C$36),""),"")</f>
        <v>0</v>
      </c>
      <c r="AP638" s="38">
        <f>IF(AA638=0,0,IF(CONFIGURACAO!$C$46="SIM",(IF(AA638&gt;CONFIGURACAO!$C$47,CONFIGURACAO!$C$47*CONFIGURACAO!$C$35,AA638*CONFIGURACAO!$C$35)),'PI AREA  P75'!AA638*CONFIGURACAO!$C$35))</f>
        <v>0</v>
      </c>
      <c r="AQ638" s="38">
        <f>IF(AB638=0,0,IF(CONFIGURACAO!$C$44="SIM",(IF(AB638&gt;CONFIGURACAO!$C$45,CONFIGURACAO!$C$45*CONFIGURACAO!$C$36,AB638*CONFIGURACAO!$C$36)),'PI AREA  P75'!AB638*CONFIGURACAO!$C$36))</f>
        <v>0</v>
      </c>
      <c r="AR638" s="38">
        <f t="shared" si="226"/>
        <v>1485</v>
      </c>
      <c r="AS638" s="68">
        <f>IF(AR638="","",$AR638-(($AS$2/CONFIGURACAO!$C$6)*$M638))</f>
        <v>1185</v>
      </c>
      <c r="AT638" s="73">
        <f t="shared" si="210"/>
        <v>3</v>
      </c>
      <c r="AU638" s="75">
        <f>IF(AR638="","",$AR638-(($AU$2/CONFIGURACAO!$C$6)*$M638))</f>
        <v>985</v>
      </c>
      <c r="AV638" s="76">
        <f t="shared" si="211"/>
        <v>4</v>
      </c>
      <c r="AW638" s="74">
        <f>IF(AR638="","",$AR638-(($AW$2/CONFIGURACAO!$C$6)*$M638))</f>
        <v>785</v>
      </c>
      <c r="AX638" s="72">
        <f t="shared" si="212"/>
        <v>5</v>
      </c>
      <c r="AZ638" s="39">
        <f t="shared" si="213"/>
        <v>0.13944251165542207</v>
      </c>
      <c r="BA638" s="146">
        <f t="shared" si="214"/>
        <v>28.25</v>
      </c>
      <c r="BB638" s="146">
        <f t="shared" si="215"/>
        <v>175</v>
      </c>
      <c r="BC638" s="32">
        <f t="shared" si="216"/>
        <v>216</v>
      </c>
      <c r="BD638" s="148"/>
      <c r="BE638" s="40">
        <f t="shared" si="217"/>
        <v>0</v>
      </c>
      <c r="BF638" s="40">
        <f t="shared" si="218"/>
        <v>0.10609567901234568</v>
      </c>
      <c r="BG638" s="40">
        <f t="shared" si="219"/>
        <v>0.50102774922918802</v>
      </c>
      <c r="BH638" s="40">
        <f t="shared" si="220"/>
        <v>4.042037186742118E-2</v>
      </c>
      <c r="BI638" s="40">
        <f t="shared" si="221"/>
        <v>0.21321961620469082</v>
      </c>
      <c r="BJ638" s="40">
        <f t="shared" si="222"/>
        <v>0</v>
      </c>
      <c r="BK638" s="40">
        <f t="shared" si="223"/>
        <v>0.4815409309791332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 s="42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1:134" s="32" customFormat="1" ht="17" thickBot="1" x14ac:dyDescent="0.25">
      <c r="A639" s="124" t="str">
        <f>CONFIGURACAO!$C$4</f>
        <v>AREA 21</v>
      </c>
      <c r="B639" s="125">
        <v>637</v>
      </c>
      <c r="C639" s="249" t="s">
        <v>310</v>
      </c>
      <c r="D639" s="126">
        <f t="shared" si="227"/>
        <v>16</v>
      </c>
      <c r="E639" s="250" t="s">
        <v>974</v>
      </c>
      <c r="F639" s="250">
        <v>1</v>
      </c>
      <c r="G639" s="250">
        <v>1</v>
      </c>
      <c r="H639" s="250">
        <v>1</v>
      </c>
      <c r="I639" s="250">
        <v>1</v>
      </c>
      <c r="J639" s="87"/>
      <c r="K639" s="94"/>
      <c r="L639" s="94"/>
      <c r="M639" s="154">
        <f t="shared" si="224"/>
        <v>4</v>
      </c>
      <c r="N639">
        <v>0</v>
      </c>
      <c r="O639">
        <v>0</v>
      </c>
      <c r="P639">
        <v>10</v>
      </c>
      <c r="Q639">
        <v>3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2</v>
      </c>
      <c r="AC639" s="139">
        <f t="shared" si="208"/>
        <v>0</v>
      </c>
      <c r="AD639" s="140">
        <f t="shared" si="209"/>
        <v>10</v>
      </c>
      <c r="AE639" s="141">
        <f t="shared" si="228"/>
        <v>0</v>
      </c>
      <c r="AF639" s="263">
        <f t="shared" si="229"/>
        <v>0</v>
      </c>
      <c r="AG639" s="265">
        <f t="shared" si="225"/>
        <v>0</v>
      </c>
      <c r="AI639" s="37">
        <f>IFERROR(IF(M639&gt;0,(N639*CONFIGURACAO!$C$20)+(O639*CONFIGURACAO!$C$21)+(P639*CONFIGURACAO!$C$22)+(Q639*CONFIGURACAO!$C$23)+(R639*CONFIGURACAO!$C$24),""),"")</f>
        <v>740</v>
      </c>
      <c r="AJ639" s="38">
        <f>IF(S639=0,0,IF(CONFIGURACAO!$C$15="SIM",(IF(S639&gt;CONFIGURACAO!$C$16,CONFIGURACAO!$C$16*CONFIGURACAO!$C$25,S639*CONFIGURACAO!$C$25)),'PI AREA  P75'!S639*CONFIGURACAO!$C$25))</f>
        <v>0</v>
      </c>
      <c r="AK639" s="38">
        <f>IF(T639=0,0,IF(CONFIGURACAO!$C$17="SIM",(IF(T639&gt;CONFIGURACAO!$C$18,CONFIGURACAO!$C$18*CONFIGURACAO!$C$26,T639*CONFIGURACAO!$C$26)),'PI AREA  P75'!T639*CONFIGURACAO!$C$26))</f>
        <v>0</v>
      </c>
      <c r="AL639" s="38">
        <f>IFERROR(IF(M639&gt;0,(U639*CONFIGURACAO!$C$29)+(V639*CONFIGURACAO!$C$30),""),"")</f>
        <v>0</v>
      </c>
      <c r="AM639" s="38">
        <f>IF(W639=0,0,IF(CONFIGURACAO!$C$41="SIM",(IF(W639&gt;CONFIGURACAO!$C$41,CONFIGURACAO!$C$41*CONFIGURACAO!$C$31,W639*CONFIGURACAO!$C$31)),'PI AREA  P75'!W639*CONFIGURACAO!$C$31))</f>
        <v>0</v>
      </c>
      <c r="AN639" s="38">
        <f>IF(X639=0,0,IF(CONFIGURACAO!$C$39="SIM",(IF(X639&gt;CONFIGURACAO!$C$40,CONFIGURACAO!$C$40*CONFIGURACAO!$C$32,X639*CONFIGURACAO!$C$32)),'PI AREA  P75'!X639*CONFIGURACAO!$C$32))</f>
        <v>25</v>
      </c>
      <c r="AO639" s="38">
        <f>IFERROR(IF(M639&gt;0,(Y639*CONFIGURACAO!$C$33)+(Z639*CONFIGURACAO!$C$34)+(AA639*CONFIGURACAO!$C$35)+(AB639*CONFIGURACAO!$C$36),""),"")</f>
        <v>20</v>
      </c>
      <c r="AP639" s="38">
        <f>IF(AA639=0,0,IF(CONFIGURACAO!$C$46="SIM",(IF(AA639&gt;CONFIGURACAO!$C$47,CONFIGURACAO!$C$47*CONFIGURACAO!$C$35,AA639*CONFIGURACAO!$C$35)),'PI AREA  P75'!AA639*CONFIGURACAO!$C$35))</f>
        <v>0</v>
      </c>
      <c r="AQ639" s="38">
        <f>IF(AB639=0,0,IF(CONFIGURACAO!$C$44="SIM",(IF(AB639&gt;CONFIGURACAO!$C$45,CONFIGURACAO!$C$45*CONFIGURACAO!$C$36,AB639*CONFIGURACAO!$C$36)),'PI AREA  P75'!AB639*CONFIGURACAO!$C$36))</f>
        <v>20</v>
      </c>
      <c r="AR639" s="38">
        <f t="shared" si="226"/>
        <v>805</v>
      </c>
      <c r="AS639" s="68">
        <f>IF(AR639="","",$AR639-(($AS$2/CONFIGURACAO!$C$6)*$M639))</f>
        <v>505</v>
      </c>
      <c r="AT639" s="73">
        <f t="shared" si="210"/>
        <v>3</v>
      </c>
      <c r="AU639" s="75">
        <f>IF(AR639="","",$AR639-(($AU$2/CONFIGURACAO!$C$6)*$M639))</f>
        <v>305</v>
      </c>
      <c r="AV639" s="76">
        <f t="shared" si="211"/>
        <v>4</v>
      </c>
      <c r="AW639" s="74">
        <f>IF(AR639="","",$AR639-(($AW$2/CONFIGURACAO!$C$6)*$M639))</f>
        <v>105</v>
      </c>
      <c r="AX639" s="72">
        <f t="shared" si="212"/>
        <v>5</v>
      </c>
      <c r="AZ639" s="39">
        <f t="shared" si="213"/>
        <v>7.5590048405801191E-2</v>
      </c>
      <c r="BA639" s="146">
        <f t="shared" si="214"/>
        <v>17</v>
      </c>
      <c r="BB639" s="146">
        <f t="shared" si="215"/>
        <v>420</v>
      </c>
      <c r="BC639" s="32">
        <f t="shared" si="216"/>
        <v>496</v>
      </c>
      <c r="BD639" s="148"/>
      <c r="BE639" s="40">
        <f t="shared" si="217"/>
        <v>0</v>
      </c>
      <c r="BF639" s="40">
        <f t="shared" si="218"/>
        <v>0</v>
      </c>
      <c r="BG639" s="40">
        <f t="shared" si="219"/>
        <v>0.25693730729701952</v>
      </c>
      <c r="BH639" s="40">
        <f t="shared" si="220"/>
        <v>0.12126111560226355</v>
      </c>
      <c r="BI639" s="40">
        <f t="shared" si="221"/>
        <v>0.10660980810234541</v>
      </c>
      <c r="BJ639" s="40">
        <f t="shared" si="222"/>
        <v>0</v>
      </c>
      <c r="BK639" s="40">
        <f t="shared" si="223"/>
        <v>0</v>
      </c>
      <c r="BL639">
        <v>0</v>
      </c>
      <c r="BM639">
        <v>0</v>
      </c>
      <c r="BN639">
        <v>0</v>
      </c>
      <c r="BO639">
        <v>1</v>
      </c>
      <c r="BP639">
        <v>0</v>
      </c>
      <c r="BQ639">
        <v>0</v>
      </c>
      <c r="BR639">
        <v>0</v>
      </c>
      <c r="BS639">
        <v>2</v>
      </c>
      <c r="BT639" s="42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1:134" s="32" customFormat="1" ht="17" thickBot="1" x14ac:dyDescent="0.25">
      <c r="A640" s="124" t="str">
        <f>CONFIGURACAO!$C$4</f>
        <v>AREA 21</v>
      </c>
      <c r="B640" s="125">
        <v>638</v>
      </c>
      <c r="C640" s="249" t="s">
        <v>310</v>
      </c>
      <c r="D640" s="126">
        <f t="shared" si="227"/>
        <v>17</v>
      </c>
      <c r="E640" s="250" t="s">
        <v>975</v>
      </c>
      <c r="F640" s="250">
        <v>0</v>
      </c>
      <c r="G640" s="250">
        <v>0</v>
      </c>
      <c r="H640" s="250">
        <v>0</v>
      </c>
      <c r="I640" s="250">
        <v>1</v>
      </c>
      <c r="J640" s="87"/>
      <c r="K640" s="94"/>
      <c r="L640" s="94"/>
      <c r="M640" s="154">
        <f t="shared" si="224"/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s="139">
        <f t="shared" si="208"/>
        <v>0</v>
      </c>
      <c r="AD640" s="140">
        <f t="shared" si="209"/>
        <v>0</v>
      </c>
      <c r="AE640" s="141">
        <f t="shared" si="228"/>
        <v>0</v>
      </c>
      <c r="AF640" s="263">
        <f t="shared" si="229"/>
        <v>0</v>
      </c>
      <c r="AG640" s="265">
        <f t="shared" si="225"/>
        <v>0</v>
      </c>
      <c r="AI640" s="37">
        <f>IFERROR(IF(M640&gt;0,(N640*CONFIGURACAO!$C$20)+(O640*CONFIGURACAO!$C$21)+(P640*CONFIGURACAO!$C$22)+(Q640*CONFIGURACAO!$C$23)+(R640*CONFIGURACAO!$C$24),""),"")</f>
        <v>0</v>
      </c>
      <c r="AJ640" s="38">
        <f>IF(S640=0,0,IF(CONFIGURACAO!$C$15="SIM",(IF(S640&gt;CONFIGURACAO!$C$16,CONFIGURACAO!$C$16*CONFIGURACAO!$C$25,S640*CONFIGURACAO!$C$25)),'PI AREA  P75'!S640*CONFIGURACAO!$C$25))</f>
        <v>0</v>
      </c>
      <c r="AK640" s="38">
        <f>IF(T640=0,0,IF(CONFIGURACAO!$C$17="SIM",(IF(T640&gt;CONFIGURACAO!$C$18,CONFIGURACAO!$C$18*CONFIGURACAO!$C$26,T640*CONFIGURACAO!$C$26)),'PI AREA  P75'!T640*CONFIGURACAO!$C$26))</f>
        <v>0</v>
      </c>
      <c r="AL640" s="38">
        <f>IFERROR(IF(M640&gt;0,(U640*CONFIGURACAO!$C$29)+(V640*CONFIGURACAO!$C$30),""),"")</f>
        <v>0</v>
      </c>
      <c r="AM640" s="38">
        <f>IF(W640=0,0,IF(CONFIGURACAO!$C$41="SIM",(IF(W640&gt;CONFIGURACAO!$C$41,CONFIGURACAO!$C$41*CONFIGURACAO!$C$31,W640*CONFIGURACAO!$C$31)),'PI AREA  P75'!W640*CONFIGURACAO!$C$31))</f>
        <v>0</v>
      </c>
      <c r="AN640" s="38">
        <f>IF(X640=0,0,IF(CONFIGURACAO!$C$39="SIM",(IF(X640&gt;CONFIGURACAO!$C$40,CONFIGURACAO!$C$40*CONFIGURACAO!$C$32,X640*CONFIGURACAO!$C$32)),'PI AREA  P75'!X640*CONFIGURACAO!$C$32))</f>
        <v>0</v>
      </c>
      <c r="AO640" s="38">
        <f>IFERROR(IF(M640&gt;0,(Y640*CONFIGURACAO!$C$33)+(Z640*CONFIGURACAO!$C$34)+(AA640*CONFIGURACAO!$C$35)+(AB640*CONFIGURACAO!$C$36),""),"")</f>
        <v>0</v>
      </c>
      <c r="AP640" s="38">
        <f>IF(AA640=0,0,IF(CONFIGURACAO!$C$46="SIM",(IF(AA640&gt;CONFIGURACAO!$C$47,CONFIGURACAO!$C$47*CONFIGURACAO!$C$35,AA640*CONFIGURACAO!$C$35)),'PI AREA  P75'!AA640*CONFIGURACAO!$C$35))</f>
        <v>0</v>
      </c>
      <c r="AQ640" s="38">
        <f>IF(AB640=0,0,IF(CONFIGURACAO!$C$44="SIM",(IF(AB640&gt;CONFIGURACAO!$C$45,CONFIGURACAO!$C$45*CONFIGURACAO!$C$36,AB640*CONFIGURACAO!$C$36)),'PI AREA  P75'!AB640*CONFIGURACAO!$C$36))</f>
        <v>0</v>
      </c>
      <c r="AR640" s="38">
        <f t="shared" si="226"/>
        <v>0</v>
      </c>
      <c r="AS640" s="68">
        <f>IF(AR640="","",$AR640-(($AS$2/CONFIGURACAO!$C$6)*$M640))</f>
        <v>-75</v>
      </c>
      <c r="AT640" s="73" t="str">
        <f t="shared" si="210"/>
        <v>NAO</v>
      </c>
      <c r="AU640" s="75">
        <f>IF(AR640="","",$AR640-(($AU$2/CONFIGURACAO!$C$6)*$M640))</f>
        <v>-125</v>
      </c>
      <c r="AV640" s="76" t="str">
        <f t="shared" si="211"/>
        <v>NAO</v>
      </c>
      <c r="AW640" s="74">
        <f>IF(AR640="","",$AR640-(($AW$2/CONFIGURACAO!$C$6)*$M640))</f>
        <v>-175</v>
      </c>
      <c r="AX640" s="72" t="str">
        <f t="shared" si="212"/>
        <v>NAO</v>
      </c>
      <c r="AZ640" s="39">
        <f t="shared" si="213"/>
        <v>0</v>
      </c>
      <c r="BA640" s="146">
        <f t="shared" si="214"/>
        <v>0</v>
      </c>
      <c r="BB640" s="146">
        <f t="shared" si="215"/>
        <v>1158</v>
      </c>
      <c r="BC640" s="32">
        <f t="shared" si="216"/>
        <v>1158</v>
      </c>
      <c r="BD640" s="148"/>
      <c r="BE640" s="40">
        <f t="shared" si="217"/>
        <v>0</v>
      </c>
      <c r="BF640" s="40">
        <f t="shared" si="218"/>
        <v>0</v>
      </c>
      <c r="BG640" s="40">
        <f t="shared" si="219"/>
        <v>0</v>
      </c>
      <c r="BH640" s="40">
        <f t="shared" si="220"/>
        <v>0</v>
      </c>
      <c r="BI640" s="40">
        <f t="shared" si="221"/>
        <v>0</v>
      </c>
      <c r="BJ640" s="40">
        <f t="shared" si="222"/>
        <v>0</v>
      </c>
      <c r="BK640" s="40">
        <f t="shared" si="223"/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 s="42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1:134" s="32" customFormat="1" ht="17" thickBot="1" x14ac:dyDescent="0.25">
      <c r="A641" s="124" t="str">
        <f>CONFIGURACAO!$C$4</f>
        <v>AREA 21</v>
      </c>
      <c r="B641" s="125">
        <v>639</v>
      </c>
      <c r="C641" s="249" t="s">
        <v>310</v>
      </c>
      <c r="D641" s="126">
        <f t="shared" si="227"/>
        <v>18</v>
      </c>
      <c r="E641" s="250" t="s">
        <v>976</v>
      </c>
      <c r="F641" s="250">
        <v>1</v>
      </c>
      <c r="G641" s="250">
        <v>1</v>
      </c>
      <c r="H641" s="250">
        <v>1</v>
      </c>
      <c r="I641" s="250">
        <v>1</v>
      </c>
      <c r="J641" s="87"/>
      <c r="K641" s="94"/>
      <c r="L641" s="94"/>
      <c r="M641" s="154">
        <f t="shared" si="224"/>
        <v>4</v>
      </c>
      <c r="N641">
        <v>0</v>
      </c>
      <c r="O641">
        <v>0</v>
      </c>
      <c r="P641">
        <v>2</v>
      </c>
      <c r="Q641">
        <v>4</v>
      </c>
      <c r="R641">
        <v>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s="139">
        <f t="shared" si="208"/>
        <v>0</v>
      </c>
      <c r="AD641" s="140">
        <f t="shared" si="209"/>
        <v>2</v>
      </c>
      <c r="AE641" s="141">
        <f t="shared" si="228"/>
        <v>0</v>
      </c>
      <c r="AF641" s="263">
        <f t="shared" si="229"/>
        <v>0</v>
      </c>
      <c r="AG641" s="265">
        <f t="shared" si="225"/>
        <v>0</v>
      </c>
      <c r="AI641" s="37">
        <f>IFERROR(IF(M641&gt;0,(N641*CONFIGURACAO!$C$20)+(O641*CONFIGURACAO!$C$21)+(P641*CONFIGURACAO!$C$22)+(Q641*CONFIGURACAO!$C$23)+(R641*CONFIGURACAO!$C$24),""),"")</f>
        <v>320</v>
      </c>
      <c r="AJ641" s="38">
        <f>IF(S641=0,0,IF(CONFIGURACAO!$C$15="SIM",(IF(S641&gt;CONFIGURACAO!$C$16,CONFIGURACAO!$C$16*CONFIGURACAO!$C$25,S641*CONFIGURACAO!$C$25)),'PI AREA  P75'!S641*CONFIGURACAO!$C$25))</f>
        <v>0</v>
      </c>
      <c r="AK641" s="38">
        <f>IF(T641=0,0,IF(CONFIGURACAO!$C$17="SIM",(IF(T641&gt;CONFIGURACAO!$C$18,CONFIGURACAO!$C$18*CONFIGURACAO!$C$26,T641*CONFIGURACAO!$C$26)),'PI AREA  P75'!T641*CONFIGURACAO!$C$26))</f>
        <v>0</v>
      </c>
      <c r="AL641" s="38">
        <f>IFERROR(IF(M641&gt;0,(U641*CONFIGURACAO!$C$29)+(V641*CONFIGURACAO!$C$30),""),"")</f>
        <v>0</v>
      </c>
      <c r="AM641" s="38">
        <f>IF(W641=0,0,IF(CONFIGURACAO!$C$41="SIM",(IF(W641&gt;CONFIGURACAO!$C$41,CONFIGURACAO!$C$41*CONFIGURACAO!$C$31,W641*CONFIGURACAO!$C$31)),'PI AREA  P75'!W641*CONFIGURACAO!$C$31))</f>
        <v>0</v>
      </c>
      <c r="AN641" s="38">
        <f>IF(X641=0,0,IF(CONFIGURACAO!$C$39="SIM",(IF(X641&gt;CONFIGURACAO!$C$40,CONFIGURACAO!$C$40*CONFIGURACAO!$C$32,X641*CONFIGURACAO!$C$32)),'PI AREA  P75'!X641*CONFIGURACAO!$C$32))</f>
        <v>0</v>
      </c>
      <c r="AO641" s="38">
        <f>IFERROR(IF(M641&gt;0,(Y641*CONFIGURACAO!$C$33)+(Z641*CONFIGURACAO!$C$34)+(AA641*CONFIGURACAO!$C$35)+(AB641*CONFIGURACAO!$C$36),""),"")</f>
        <v>0</v>
      </c>
      <c r="AP641" s="38">
        <f>IF(AA641=0,0,IF(CONFIGURACAO!$C$46="SIM",(IF(AA641&gt;CONFIGURACAO!$C$47,CONFIGURACAO!$C$47*CONFIGURACAO!$C$35,AA641*CONFIGURACAO!$C$35)),'PI AREA  P75'!AA641*CONFIGURACAO!$C$35))</f>
        <v>0</v>
      </c>
      <c r="AQ641" s="38">
        <f>IF(AB641=0,0,IF(CONFIGURACAO!$C$44="SIM",(IF(AB641&gt;CONFIGURACAO!$C$45,CONFIGURACAO!$C$45*CONFIGURACAO!$C$36,AB641*CONFIGURACAO!$C$36)),'PI AREA  P75'!AB641*CONFIGURACAO!$C$36))</f>
        <v>0</v>
      </c>
      <c r="AR641" s="38">
        <f t="shared" si="226"/>
        <v>320</v>
      </c>
      <c r="AS641" s="68">
        <f>IF(AR641="","",$AR641-(($AS$2/CONFIGURACAO!$C$6)*$M641))</f>
        <v>20</v>
      </c>
      <c r="AT641" s="73">
        <f t="shared" si="210"/>
        <v>3</v>
      </c>
      <c r="AU641" s="75">
        <f>IF(AR641="","",$AR641-(($AU$2/CONFIGURACAO!$C$6)*$M641))</f>
        <v>-180</v>
      </c>
      <c r="AV641" s="76" t="str">
        <f t="shared" si="211"/>
        <v>NAO</v>
      </c>
      <c r="AW641" s="74">
        <f>IF(AR641="","",$AR641-(($AW$2/CONFIGURACAO!$C$6)*$M641))</f>
        <v>-380</v>
      </c>
      <c r="AX641" s="72" t="str">
        <f t="shared" si="212"/>
        <v>NAO</v>
      </c>
      <c r="AZ641" s="39">
        <f t="shared" si="213"/>
        <v>3.0048217999821589E-2</v>
      </c>
      <c r="BA641" s="146">
        <f t="shared" si="214"/>
        <v>8</v>
      </c>
      <c r="BB641" s="146">
        <f t="shared" si="215"/>
        <v>735</v>
      </c>
      <c r="BC641" s="32">
        <f t="shared" si="216"/>
        <v>824</v>
      </c>
      <c r="BD641" s="148"/>
      <c r="BE641" s="40">
        <f t="shared" si="217"/>
        <v>0</v>
      </c>
      <c r="BF641" s="40">
        <f t="shared" si="218"/>
        <v>0</v>
      </c>
      <c r="BG641" s="40">
        <f t="shared" si="219"/>
        <v>5.1387461459403906E-2</v>
      </c>
      <c r="BH641" s="40">
        <f t="shared" si="220"/>
        <v>0.16168148746968472</v>
      </c>
      <c r="BI641" s="40">
        <f t="shared" si="221"/>
        <v>0.21321961620469082</v>
      </c>
      <c r="BJ641" s="40">
        <f t="shared" si="222"/>
        <v>0</v>
      </c>
      <c r="BK641" s="40">
        <f t="shared" si="223"/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 s="42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1:134" s="32" customFormat="1" ht="17" thickBot="1" x14ac:dyDescent="0.25">
      <c r="A642" s="124" t="str">
        <f>CONFIGURACAO!$C$4</f>
        <v>AREA 21</v>
      </c>
      <c r="B642" s="125">
        <v>640</v>
      </c>
      <c r="C642" s="249" t="s">
        <v>310</v>
      </c>
      <c r="D642" s="126">
        <f t="shared" si="227"/>
        <v>19</v>
      </c>
      <c r="E642" s="250" t="s">
        <v>977</v>
      </c>
      <c r="F642" s="250">
        <v>0</v>
      </c>
      <c r="G642" s="250">
        <v>0</v>
      </c>
      <c r="H642" s="250">
        <v>1</v>
      </c>
      <c r="I642" s="250">
        <v>1</v>
      </c>
      <c r="J642" s="87"/>
      <c r="K642" s="94"/>
      <c r="L642" s="94"/>
      <c r="M642" s="154">
        <f t="shared" si="224"/>
        <v>2</v>
      </c>
      <c r="N642">
        <v>0</v>
      </c>
      <c r="O642">
        <v>3</v>
      </c>
      <c r="P642">
        <v>7.5</v>
      </c>
      <c r="Q642">
        <v>1.75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s="139">
        <f t="shared" si="208"/>
        <v>3</v>
      </c>
      <c r="AD642" s="140">
        <f t="shared" si="209"/>
        <v>10.5</v>
      </c>
      <c r="AE642" s="141">
        <f t="shared" si="228"/>
        <v>0</v>
      </c>
      <c r="AF642" s="263">
        <f t="shared" si="229"/>
        <v>0</v>
      </c>
      <c r="AG642" s="265">
        <f t="shared" si="225"/>
        <v>3</v>
      </c>
      <c r="AI642" s="37">
        <f>IFERROR(IF(M642&gt;0,(N642*CONFIGURACAO!$C$20)+(O642*CONFIGURACAO!$C$21)+(P642*CONFIGURACAO!$C$22)+(Q642*CONFIGURACAO!$C$23)+(R642*CONFIGURACAO!$C$24),""),"")</f>
        <v>780</v>
      </c>
      <c r="AJ642" s="38">
        <f>IF(S642=0,0,IF(CONFIGURACAO!$C$15="SIM",(IF(S642&gt;CONFIGURACAO!$C$16,CONFIGURACAO!$C$16*CONFIGURACAO!$C$25,S642*CONFIGURACAO!$C$25)),'PI AREA  P75'!S642*CONFIGURACAO!$C$25))</f>
        <v>0</v>
      </c>
      <c r="AK642" s="38">
        <f>IF(T642=0,0,IF(CONFIGURACAO!$C$17="SIM",(IF(T642&gt;CONFIGURACAO!$C$18,CONFIGURACAO!$C$18*CONFIGURACAO!$C$26,T642*CONFIGURACAO!$C$26)),'PI AREA  P75'!T642*CONFIGURACAO!$C$26))</f>
        <v>0</v>
      </c>
      <c r="AL642" s="38">
        <f>IFERROR(IF(M642&gt;0,(U642*CONFIGURACAO!$C$29)+(V642*CONFIGURACAO!$C$30),""),"")</f>
        <v>0</v>
      </c>
      <c r="AM642" s="38">
        <f>IF(W642=0,0,IF(CONFIGURACAO!$C$41="SIM",(IF(W642&gt;CONFIGURACAO!$C$41,CONFIGURACAO!$C$41*CONFIGURACAO!$C$31,W642*CONFIGURACAO!$C$31)),'PI AREA  P75'!W642*CONFIGURACAO!$C$31))</f>
        <v>0</v>
      </c>
      <c r="AN642" s="38">
        <f>IF(X642=0,0,IF(CONFIGURACAO!$C$39="SIM",(IF(X642&gt;CONFIGURACAO!$C$40,CONFIGURACAO!$C$40*CONFIGURACAO!$C$32,X642*CONFIGURACAO!$C$32)),'PI AREA  P75'!X642*CONFIGURACAO!$C$32))</f>
        <v>0</v>
      </c>
      <c r="AO642" s="38">
        <f>IFERROR(IF(M642&gt;0,(Y642*CONFIGURACAO!$C$33)+(Z642*CONFIGURACAO!$C$34)+(AA642*CONFIGURACAO!$C$35)+(AB642*CONFIGURACAO!$C$36),""),"")</f>
        <v>0</v>
      </c>
      <c r="AP642" s="38">
        <f>IF(AA642=0,0,IF(CONFIGURACAO!$C$46="SIM",(IF(AA642&gt;CONFIGURACAO!$C$47,CONFIGURACAO!$C$47*CONFIGURACAO!$C$35,AA642*CONFIGURACAO!$C$35)),'PI AREA  P75'!AA642*CONFIGURACAO!$C$35))</f>
        <v>0</v>
      </c>
      <c r="AQ642" s="38">
        <f>IF(AB642=0,0,IF(CONFIGURACAO!$C$44="SIM",(IF(AB642&gt;CONFIGURACAO!$C$45,CONFIGURACAO!$C$45*CONFIGURACAO!$C$36,AB642*CONFIGURACAO!$C$36)),'PI AREA  P75'!AB642*CONFIGURACAO!$C$36))</f>
        <v>0</v>
      </c>
      <c r="AR642" s="38">
        <f t="shared" si="226"/>
        <v>780</v>
      </c>
      <c r="AS642" s="68">
        <f>IF(AR642="","",$AR642-(($AS$2/CONFIGURACAO!$C$6)*$M642))</f>
        <v>630</v>
      </c>
      <c r="AT642" s="73">
        <f t="shared" si="210"/>
        <v>3</v>
      </c>
      <c r="AU642" s="75">
        <f>IF(AR642="","",$AR642-(($AU$2/CONFIGURACAO!$C$6)*$M642))</f>
        <v>530</v>
      </c>
      <c r="AV642" s="76">
        <f t="shared" si="211"/>
        <v>4</v>
      </c>
      <c r="AW642" s="74">
        <f>IF(AR642="","",$AR642-(($AW$2/CONFIGURACAO!$C$6)*$M642))</f>
        <v>430</v>
      </c>
      <c r="AX642" s="72">
        <f t="shared" si="212"/>
        <v>5</v>
      </c>
      <c r="AZ642" s="39">
        <f t="shared" si="213"/>
        <v>7.3242531374565115E-2</v>
      </c>
      <c r="BA642" s="146">
        <f t="shared" si="214"/>
        <v>13.25</v>
      </c>
      <c r="BB642" s="146">
        <f t="shared" si="215"/>
        <v>539</v>
      </c>
      <c r="BC642" s="32">
        <f t="shared" si="216"/>
        <v>512</v>
      </c>
      <c r="BD642" s="148"/>
      <c r="BE642" s="40">
        <f t="shared" si="217"/>
        <v>0</v>
      </c>
      <c r="BF642" s="40">
        <f t="shared" si="218"/>
        <v>0.11574074074074073</v>
      </c>
      <c r="BG642" s="40">
        <f t="shared" si="219"/>
        <v>0.19270298047276466</v>
      </c>
      <c r="BH642" s="40">
        <f t="shared" si="220"/>
        <v>7.073565076798706E-2</v>
      </c>
      <c r="BI642" s="40">
        <f t="shared" si="221"/>
        <v>0.10660980810234541</v>
      </c>
      <c r="BJ642" s="40">
        <f t="shared" si="222"/>
        <v>0</v>
      </c>
      <c r="BK642" s="40">
        <f t="shared" si="223"/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 s="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1:134" s="32" customFormat="1" ht="17" thickBot="1" x14ac:dyDescent="0.25">
      <c r="A643" s="124" t="str">
        <f>CONFIGURACAO!$C$4</f>
        <v>AREA 21</v>
      </c>
      <c r="B643" s="125">
        <v>641</v>
      </c>
      <c r="C643" s="249" t="s">
        <v>311</v>
      </c>
      <c r="D643" s="126">
        <f t="shared" si="227"/>
        <v>1</v>
      </c>
      <c r="E643" s="250" t="s">
        <v>978</v>
      </c>
      <c r="F643" s="250">
        <v>0</v>
      </c>
      <c r="G643" s="250">
        <v>0</v>
      </c>
      <c r="H643" s="250">
        <v>1</v>
      </c>
      <c r="I643" s="250">
        <v>1</v>
      </c>
      <c r="J643" s="87"/>
      <c r="K643" s="94"/>
      <c r="L643" s="94"/>
      <c r="M643" s="154">
        <f t="shared" si="224"/>
        <v>2</v>
      </c>
      <c r="N643">
        <v>0</v>
      </c>
      <c r="O643">
        <v>0</v>
      </c>
      <c r="P643">
        <v>3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s="139">
        <f t="shared" ref="AC643:AC706" si="230">IFERROR((N643+O643),"")</f>
        <v>0</v>
      </c>
      <c r="AD643" s="140">
        <f t="shared" ref="AD643:AD706" si="231">IFERROR(AC643+P643,"")</f>
        <v>3</v>
      </c>
      <c r="AE643" s="141">
        <f t="shared" si="228"/>
        <v>0</v>
      </c>
      <c r="AF643" s="263">
        <f t="shared" si="229"/>
        <v>0</v>
      </c>
      <c r="AG643" s="265">
        <f t="shared" si="225"/>
        <v>0</v>
      </c>
      <c r="AI643" s="37">
        <f>IFERROR(IF(M643&gt;0,(N643*CONFIGURACAO!$C$20)+(O643*CONFIGURACAO!$C$21)+(P643*CONFIGURACAO!$C$22)+(Q643*CONFIGURACAO!$C$23)+(R643*CONFIGURACAO!$C$24),""),"")</f>
        <v>180</v>
      </c>
      <c r="AJ643" s="38">
        <f>IF(S643=0,0,IF(CONFIGURACAO!$C$15="SIM",(IF(S643&gt;CONFIGURACAO!$C$16,CONFIGURACAO!$C$16*CONFIGURACAO!$C$25,S643*CONFIGURACAO!$C$25)),'PI AREA  P75'!S643*CONFIGURACAO!$C$25))</f>
        <v>0</v>
      </c>
      <c r="AK643" s="38">
        <f>IF(T643=0,0,IF(CONFIGURACAO!$C$17="SIM",(IF(T643&gt;CONFIGURACAO!$C$18,CONFIGURACAO!$C$18*CONFIGURACAO!$C$26,T643*CONFIGURACAO!$C$26)),'PI AREA  P75'!T643*CONFIGURACAO!$C$26))</f>
        <v>0</v>
      </c>
      <c r="AL643" s="38">
        <f>IFERROR(IF(M643&gt;0,(U643*CONFIGURACAO!$C$29)+(V643*CONFIGURACAO!$C$30),""),"")</f>
        <v>0</v>
      </c>
      <c r="AM643" s="38">
        <f>IF(W643=0,0,IF(CONFIGURACAO!$C$41="SIM",(IF(W643&gt;CONFIGURACAO!$C$41,CONFIGURACAO!$C$41*CONFIGURACAO!$C$31,W643*CONFIGURACAO!$C$31)),'PI AREA  P75'!W643*CONFIGURACAO!$C$31))</f>
        <v>0</v>
      </c>
      <c r="AN643" s="38">
        <f>IF(X643=0,0,IF(CONFIGURACAO!$C$39="SIM",(IF(X643&gt;CONFIGURACAO!$C$40,CONFIGURACAO!$C$40*CONFIGURACAO!$C$32,X643*CONFIGURACAO!$C$32)),'PI AREA  P75'!X643*CONFIGURACAO!$C$32))</f>
        <v>0</v>
      </c>
      <c r="AO643" s="38">
        <f>IFERROR(IF(M643&gt;0,(Y643*CONFIGURACAO!$C$33)+(Z643*CONFIGURACAO!$C$34)+(AA643*CONFIGURACAO!$C$35)+(AB643*CONFIGURACAO!$C$36),""),"")</f>
        <v>0</v>
      </c>
      <c r="AP643" s="38">
        <f>IF(AA643=0,0,IF(CONFIGURACAO!$C$46="SIM",(IF(AA643&gt;CONFIGURACAO!$C$47,CONFIGURACAO!$C$47*CONFIGURACAO!$C$35,AA643*CONFIGURACAO!$C$35)),'PI AREA  P75'!AA643*CONFIGURACAO!$C$35))</f>
        <v>0</v>
      </c>
      <c r="AQ643" s="38">
        <f>IF(AB643=0,0,IF(CONFIGURACAO!$C$44="SIM",(IF(AB643&gt;CONFIGURACAO!$C$45,CONFIGURACAO!$C$45*CONFIGURACAO!$C$36,AB643*CONFIGURACAO!$C$36)),'PI AREA  P75'!AB643*CONFIGURACAO!$C$36))</f>
        <v>0</v>
      </c>
      <c r="AR643" s="38">
        <f t="shared" si="226"/>
        <v>180</v>
      </c>
      <c r="AS643" s="68">
        <f>IF(AR643="","",$AR643-(($AS$2/CONFIGURACAO!$C$6)*$M643))</f>
        <v>30</v>
      </c>
      <c r="AT643" s="73">
        <f t="shared" ref="AT643:AT706" si="232">IF(M643="","",IF(AS643&gt;=0,3,"NAO"))</f>
        <v>3</v>
      </c>
      <c r="AU643" s="75">
        <f>IF(AR643="","",$AR643-(($AU$2/CONFIGURACAO!$C$6)*$M643))</f>
        <v>-70</v>
      </c>
      <c r="AV643" s="76" t="str">
        <f t="shared" ref="AV643:AV706" si="233">IF(M643=""," ",IF(AU643&gt;=0,4,"NAO"))</f>
        <v>NAO</v>
      </c>
      <c r="AW643" s="74">
        <f>IF(AR643="","",$AR643-(($AW$2/CONFIGURACAO!$C$6)*$M643))</f>
        <v>-170</v>
      </c>
      <c r="AX643" s="72" t="str">
        <f t="shared" ref="AX643:AX706" si="234">IF(M643="","",IF(AW643&gt;=0,5,"NAO"))</f>
        <v>NAO</v>
      </c>
      <c r="AZ643" s="39">
        <f t="shared" ref="AZ643:AZ706" si="235">IF(AR643="","",(AR643/(SUM($AR$3:$AR$1204))*100))</f>
        <v>1.6902122624899645E-2</v>
      </c>
      <c r="BA643" s="146">
        <f t="shared" ref="BA643:BA706" si="236">IF(M643="","",SUM(N643:T643,U643:X643,Y643:AB643))</f>
        <v>3</v>
      </c>
      <c r="BB643" s="146">
        <f t="shared" ref="BB643:BB706" si="237">IF(M643="","",RANK(BA643,$BA$3:$BA$1204))</f>
        <v>947</v>
      </c>
      <c r="BC643" s="32">
        <f t="shared" ref="BC643:BC706" si="238">IF(M643="","",RANK(AR643,$AR$3:$AR$1204))</f>
        <v>948</v>
      </c>
      <c r="BD643" s="148"/>
      <c r="BE643" s="40">
        <f t="shared" ref="BE643:BE706" si="239">IF($M643="","",IF(N643="","",(N643/N$1212*100)))</f>
        <v>0</v>
      </c>
      <c r="BF643" s="40">
        <f t="shared" ref="BF643:BF706" si="240">IF($M643="","",IF(O643="","",(O643/O$1212*100)))</f>
        <v>0</v>
      </c>
      <c r="BG643" s="40">
        <f t="shared" ref="BG643:BG706" si="241">IF($M643="","",IF(P643="","",(P643/P$1212*100)))</f>
        <v>7.7081192189105849E-2</v>
      </c>
      <c r="BH643" s="40">
        <f t="shared" ref="BH643:BH706" si="242">IF($M643="","",IF(Q643="","",(Q643/Q$1212*100)))</f>
        <v>0</v>
      </c>
      <c r="BI643" s="40">
        <f t="shared" ref="BI643:BI706" si="243">IF($M643="","",IF(R643="","",(R643/R$1212*100)))</f>
        <v>0</v>
      </c>
      <c r="BJ643" s="40">
        <f t="shared" ref="BJ643:BJ706" si="244">IF($M643="","",IF(S643="","",(S643/S$1212*100)))</f>
        <v>0</v>
      </c>
      <c r="BK643" s="40">
        <f t="shared" ref="BK643:BK706" si="245">IF($M643="","",IF(T643="","",(T643/T$1212*100)))</f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 s="42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1:134" s="32" customFormat="1" ht="17" thickBot="1" x14ac:dyDescent="0.25">
      <c r="A644" s="124" t="str">
        <f>CONFIGURACAO!$C$4</f>
        <v>AREA 21</v>
      </c>
      <c r="B644" s="125">
        <v>642</v>
      </c>
      <c r="C644" s="249" t="s">
        <v>311</v>
      </c>
      <c r="D644" s="126">
        <f t="shared" si="227"/>
        <v>2</v>
      </c>
      <c r="E644" s="250" t="s">
        <v>979</v>
      </c>
      <c r="F644" s="250">
        <v>0</v>
      </c>
      <c r="G644" s="250">
        <v>0</v>
      </c>
      <c r="H644" s="250">
        <v>1</v>
      </c>
      <c r="I644" s="250">
        <v>1</v>
      </c>
      <c r="J644" s="87"/>
      <c r="K644" s="94"/>
      <c r="L644" s="94"/>
      <c r="M644" s="154">
        <f t="shared" ref="M644:M707" si="246">IF(SUM(F644:I644)&gt;0,SUM(F644:I644),"")</f>
        <v>2</v>
      </c>
      <c r="N644">
        <v>0.75</v>
      </c>
      <c r="O644">
        <v>0.75</v>
      </c>
      <c r="P644">
        <v>1.5</v>
      </c>
      <c r="Q644">
        <v>3</v>
      </c>
      <c r="R644">
        <v>0.75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 s="139">
        <f t="shared" si="230"/>
        <v>1.5</v>
      </c>
      <c r="AD644" s="140">
        <f t="shared" si="231"/>
        <v>3</v>
      </c>
      <c r="AE644" s="141">
        <f t="shared" si="228"/>
        <v>0</v>
      </c>
      <c r="AF644" s="263">
        <f t="shared" si="229"/>
        <v>0</v>
      </c>
      <c r="AG644" s="265">
        <f t="shared" ref="AG644:AG707" si="247">SUM(N644+O644+U644+V644+Y644+Z644)</f>
        <v>1.5</v>
      </c>
      <c r="AI644" s="37">
        <f>IFERROR(IF(M644&gt;0,(N644*CONFIGURACAO!$C$20)+(O644*CONFIGURACAO!$C$21)+(P644*CONFIGURACAO!$C$22)+(Q644*CONFIGURACAO!$C$23)+(R644*CONFIGURACAO!$C$24),""),"")</f>
        <v>360</v>
      </c>
      <c r="AJ644" s="38">
        <f>IF(S644=0,0,IF(CONFIGURACAO!$C$15="SIM",(IF(S644&gt;CONFIGURACAO!$C$16,CONFIGURACAO!$C$16*CONFIGURACAO!$C$25,S644*CONFIGURACAO!$C$25)),'PI AREA  P75'!S644*CONFIGURACAO!$C$25))</f>
        <v>0</v>
      </c>
      <c r="AK644" s="38">
        <f>IF(T644=0,0,IF(CONFIGURACAO!$C$17="SIM",(IF(T644&gt;CONFIGURACAO!$C$18,CONFIGURACAO!$C$18*CONFIGURACAO!$C$26,T644*CONFIGURACAO!$C$26)),'PI AREA  P75'!T644*CONFIGURACAO!$C$26))</f>
        <v>0</v>
      </c>
      <c r="AL644" s="38">
        <f>IFERROR(IF(M644&gt;0,(U644*CONFIGURACAO!$C$29)+(V644*CONFIGURACAO!$C$30),""),"")</f>
        <v>0</v>
      </c>
      <c r="AM644" s="38">
        <f>IF(W644=0,0,IF(CONFIGURACAO!$C$41="SIM",(IF(W644&gt;CONFIGURACAO!$C$41,CONFIGURACAO!$C$41*CONFIGURACAO!$C$31,W644*CONFIGURACAO!$C$31)),'PI AREA  P75'!W644*CONFIGURACAO!$C$31))</f>
        <v>0</v>
      </c>
      <c r="AN644" s="38">
        <f>IF(X644=0,0,IF(CONFIGURACAO!$C$39="SIM",(IF(X644&gt;CONFIGURACAO!$C$40,CONFIGURACAO!$C$40*CONFIGURACAO!$C$32,X644*CONFIGURACAO!$C$32)),'PI AREA  P75'!X644*CONFIGURACAO!$C$32))</f>
        <v>0</v>
      </c>
      <c r="AO644" s="38">
        <f>IFERROR(IF(M644&gt;0,(Y644*CONFIGURACAO!$C$33)+(Z644*CONFIGURACAO!$C$34)+(AA644*CONFIGURACAO!$C$35)+(AB644*CONFIGURACAO!$C$36),""),"")</f>
        <v>0</v>
      </c>
      <c r="AP644" s="38">
        <f>IF(AA644=0,0,IF(CONFIGURACAO!$C$46="SIM",(IF(AA644&gt;CONFIGURACAO!$C$47,CONFIGURACAO!$C$47*CONFIGURACAO!$C$35,AA644*CONFIGURACAO!$C$35)),'PI AREA  P75'!AA644*CONFIGURACAO!$C$35))</f>
        <v>0</v>
      </c>
      <c r="AQ644" s="38">
        <f>IF(AB644=0,0,IF(CONFIGURACAO!$C$44="SIM",(IF(AB644&gt;CONFIGURACAO!$C$45,CONFIGURACAO!$C$45*CONFIGURACAO!$C$36,AB644*CONFIGURACAO!$C$36)),'PI AREA  P75'!AB644*CONFIGURACAO!$C$36))</f>
        <v>0</v>
      </c>
      <c r="AR644" s="38">
        <f t="shared" ref="AR644:AR707" si="248">IF(OR(M644=1,M644=2,M644=3,M644=4),SUM(AI644:AQ644),"")</f>
        <v>360</v>
      </c>
      <c r="AS644" s="68">
        <f>IF(AR644="","",$AR644-(($AS$2/CONFIGURACAO!$C$6)*$M644))</f>
        <v>210</v>
      </c>
      <c r="AT644" s="73">
        <f t="shared" si="232"/>
        <v>3</v>
      </c>
      <c r="AU644" s="75">
        <f>IF(AR644="","",$AR644-(($AU$2/CONFIGURACAO!$C$6)*$M644))</f>
        <v>110</v>
      </c>
      <c r="AV644" s="76">
        <f t="shared" si="233"/>
        <v>4</v>
      </c>
      <c r="AW644" s="74">
        <f>IF(AR644="","",$AR644-(($AW$2/CONFIGURACAO!$C$6)*$M644))</f>
        <v>10</v>
      </c>
      <c r="AX644" s="72">
        <f t="shared" si="234"/>
        <v>5</v>
      </c>
      <c r="AZ644" s="39">
        <f t="shared" si="235"/>
        <v>3.3804245249799289E-2</v>
      </c>
      <c r="BA644" s="146">
        <f t="shared" si="236"/>
        <v>6.75</v>
      </c>
      <c r="BB644" s="146">
        <f t="shared" si="237"/>
        <v>778</v>
      </c>
      <c r="BC644" s="32">
        <f t="shared" si="238"/>
        <v>793</v>
      </c>
      <c r="BD644" s="148"/>
      <c r="BE644" s="40">
        <f t="shared" si="239"/>
        <v>2.7943368107302535E-2</v>
      </c>
      <c r="BF644" s="40">
        <f t="shared" si="240"/>
        <v>2.8935185185185182E-2</v>
      </c>
      <c r="BG644" s="40">
        <f t="shared" si="241"/>
        <v>3.8540596094552924E-2</v>
      </c>
      <c r="BH644" s="40">
        <f t="shared" si="242"/>
        <v>0.12126111560226355</v>
      </c>
      <c r="BI644" s="40">
        <f t="shared" si="243"/>
        <v>7.9957356076759065E-2</v>
      </c>
      <c r="BJ644" s="40">
        <f t="shared" si="244"/>
        <v>0</v>
      </c>
      <c r="BK644" s="40">
        <f t="shared" si="245"/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 s="42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1:134" s="32" customFormat="1" ht="17" thickBot="1" x14ac:dyDescent="0.25">
      <c r="A645" s="124" t="str">
        <f>CONFIGURACAO!$C$4</f>
        <v>AREA 21</v>
      </c>
      <c r="B645" s="125">
        <v>643</v>
      </c>
      <c r="C645" s="249" t="s">
        <v>311</v>
      </c>
      <c r="D645" s="126">
        <f t="shared" si="227"/>
        <v>3</v>
      </c>
      <c r="E645" s="250" t="s">
        <v>980</v>
      </c>
      <c r="F645" s="250">
        <v>0</v>
      </c>
      <c r="G645" s="250">
        <v>0</v>
      </c>
      <c r="H645" s="250">
        <v>1</v>
      </c>
      <c r="I645" s="250">
        <v>1</v>
      </c>
      <c r="J645" s="87"/>
      <c r="K645" s="94"/>
      <c r="L645" s="94"/>
      <c r="M645" s="154">
        <f t="shared" si="246"/>
        <v>2</v>
      </c>
      <c r="N645">
        <v>1.5</v>
      </c>
      <c r="O645">
        <v>0.75</v>
      </c>
      <c r="P645">
        <v>0.75</v>
      </c>
      <c r="Q645">
        <v>3</v>
      </c>
      <c r="R645">
        <v>2.75</v>
      </c>
      <c r="S645">
        <v>1.5</v>
      </c>
      <c r="T645">
        <v>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s="139">
        <f t="shared" si="230"/>
        <v>2.25</v>
      </c>
      <c r="AD645" s="140">
        <f t="shared" si="231"/>
        <v>3</v>
      </c>
      <c r="AE645" s="141">
        <f t="shared" si="228"/>
        <v>0</v>
      </c>
      <c r="AF645" s="263">
        <f t="shared" si="229"/>
        <v>0</v>
      </c>
      <c r="AG645" s="265">
        <f t="shared" si="247"/>
        <v>2.25</v>
      </c>
      <c r="AI645" s="37">
        <f>IFERROR(IF(M645&gt;0,(N645*CONFIGURACAO!$C$20)+(O645*CONFIGURACAO!$C$21)+(P645*CONFIGURACAO!$C$22)+(Q645*CONFIGURACAO!$C$23)+(R645*CONFIGURACAO!$C$24),""),"")</f>
        <v>430</v>
      </c>
      <c r="AJ645" s="38">
        <f>IF(S645=0,0,IF(CONFIGURACAO!$C$15="SIM",(IF(S645&gt;CONFIGURACAO!$C$16,CONFIGURACAO!$C$16*CONFIGURACAO!$C$25,S645*CONFIGURACAO!$C$25)),'PI AREA  P75'!S645*CONFIGURACAO!$C$25))</f>
        <v>15</v>
      </c>
      <c r="AK645" s="38">
        <f>IF(T645=0,0,IF(CONFIGURACAO!$C$17="SIM",(IF(T645&gt;CONFIGURACAO!$C$18,CONFIGURACAO!$C$18*CONFIGURACAO!$C$26,T645*CONFIGURACAO!$C$26)),'PI AREA  P75'!T645*CONFIGURACAO!$C$26))</f>
        <v>20</v>
      </c>
      <c r="AL645" s="38">
        <f>IFERROR(IF(M645&gt;0,(U645*CONFIGURACAO!$C$29)+(V645*CONFIGURACAO!$C$30),""),"")</f>
        <v>0</v>
      </c>
      <c r="AM645" s="38">
        <f>IF(W645=0,0,IF(CONFIGURACAO!$C$41="SIM",(IF(W645&gt;CONFIGURACAO!$C$41,CONFIGURACAO!$C$41*CONFIGURACAO!$C$31,W645*CONFIGURACAO!$C$31)),'PI AREA  P75'!W645*CONFIGURACAO!$C$31))</f>
        <v>0</v>
      </c>
      <c r="AN645" s="38">
        <f>IF(X645=0,0,IF(CONFIGURACAO!$C$39="SIM",(IF(X645&gt;CONFIGURACAO!$C$40,CONFIGURACAO!$C$40*CONFIGURACAO!$C$32,X645*CONFIGURACAO!$C$32)),'PI AREA  P75'!X645*CONFIGURACAO!$C$32))</f>
        <v>0</v>
      </c>
      <c r="AO645" s="38">
        <f>IFERROR(IF(M645&gt;0,(Y645*CONFIGURACAO!$C$33)+(Z645*CONFIGURACAO!$C$34)+(AA645*CONFIGURACAO!$C$35)+(AB645*CONFIGURACAO!$C$36),""),"")</f>
        <v>0</v>
      </c>
      <c r="AP645" s="38">
        <f>IF(AA645=0,0,IF(CONFIGURACAO!$C$46="SIM",(IF(AA645&gt;CONFIGURACAO!$C$47,CONFIGURACAO!$C$47*CONFIGURACAO!$C$35,AA645*CONFIGURACAO!$C$35)),'PI AREA  P75'!AA645*CONFIGURACAO!$C$35))</f>
        <v>0</v>
      </c>
      <c r="AQ645" s="38">
        <f>IF(AB645=0,0,IF(CONFIGURACAO!$C$44="SIM",(IF(AB645&gt;CONFIGURACAO!$C$45,CONFIGURACAO!$C$45*CONFIGURACAO!$C$36,AB645*CONFIGURACAO!$C$36)),'PI AREA  P75'!AB645*CONFIGURACAO!$C$36))</f>
        <v>0</v>
      </c>
      <c r="AR645" s="38">
        <f t="shared" si="248"/>
        <v>465</v>
      </c>
      <c r="AS645" s="68">
        <f>IF(AR645="","",$AR645-(($AS$2/CONFIGURACAO!$C$6)*$M645))</f>
        <v>315</v>
      </c>
      <c r="AT645" s="73">
        <f t="shared" si="232"/>
        <v>3</v>
      </c>
      <c r="AU645" s="75">
        <f>IF(AR645="","",$AR645-(($AU$2/CONFIGURACAO!$C$6)*$M645))</f>
        <v>215</v>
      </c>
      <c r="AV645" s="76">
        <f t="shared" si="233"/>
        <v>4</v>
      </c>
      <c r="AW645" s="74">
        <f>IF(AR645="","",$AR645-(($AW$2/CONFIGURACAO!$C$6)*$M645))</f>
        <v>115</v>
      </c>
      <c r="AX645" s="72">
        <f t="shared" si="234"/>
        <v>5</v>
      </c>
      <c r="AZ645" s="39">
        <f t="shared" si="235"/>
        <v>4.3663816780990745E-2</v>
      </c>
      <c r="BA645" s="146">
        <f t="shared" si="236"/>
        <v>14.25</v>
      </c>
      <c r="BB645" s="146">
        <f t="shared" si="237"/>
        <v>506</v>
      </c>
      <c r="BC645" s="32">
        <f t="shared" si="238"/>
        <v>715</v>
      </c>
      <c r="BD645" s="148"/>
      <c r="BE645" s="40">
        <f t="shared" si="239"/>
        <v>5.5886736214605069E-2</v>
      </c>
      <c r="BF645" s="40">
        <f t="shared" si="240"/>
        <v>2.8935185185185182E-2</v>
      </c>
      <c r="BG645" s="40">
        <f t="shared" si="241"/>
        <v>1.9270298047276462E-2</v>
      </c>
      <c r="BH645" s="40">
        <f t="shared" si="242"/>
        <v>0.12126111560226355</v>
      </c>
      <c r="BI645" s="40">
        <f t="shared" si="243"/>
        <v>0.2931769722814499</v>
      </c>
      <c r="BJ645" s="40">
        <f t="shared" si="244"/>
        <v>0.13863216266173753</v>
      </c>
      <c r="BK645" s="40">
        <f t="shared" si="245"/>
        <v>0.6420545746388443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 s="42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1:134" s="32" customFormat="1" ht="17" thickBot="1" x14ac:dyDescent="0.25">
      <c r="A646" s="124" t="str">
        <f>CONFIGURACAO!$C$4</f>
        <v>AREA 21</v>
      </c>
      <c r="B646" s="125">
        <v>644</v>
      </c>
      <c r="C646" s="249" t="s">
        <v>311</v>
      </c>
      <c r="D646" s="126">
        <f t="shared" si="227"/>
        <v>4</v>
      </c>
      <c r="E646" s="250" t="s">
        <v>981</v>
      </c>
      <c r="F646" s="250">
        <v>0</v>
      </c>
      <c r="G646" s="250">
        <v>0</v>
      </c>
      <c r="H646" s="250">
        <v>1</v>
      </c>
      <c r="I646" s="250">
        <v>1</v>
      </c>
      <c r="J646" s="87"/>
      <c r="K646" s="94"/>
      <c r="L646" s="94"/>
      <c r="M646" s="154">
        <f t="shared" si="246"/>
        <v>2</v>
      </c>
      <c r="N646">
        <v>0</v>
      </c>
      <c r="O646">
        <v>0</v>
      </c>
      <c r="P646">
        <v>0</v>
      </c>
      <c r="Q646">
        <v>1.5</v>
      </c>
      <c r="R646">
        <v>0.75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s="139">
        <f t="shared" si="230"/>
        <v>0</v>
      </c>
      <c r="AD646" s="140">
        <f t="shared" si="231"/>
        <v>0</v>
      </c>
      <c r="AE646" s="141">
        <f t="shared" si="228"/>
        <v>0</v>
      </c>
      <c r="AF646" s="263">
        <f t="shared" si="229"/>
        <v>0</v>
      </c>
      <c r="AG646" s="265">
        <f t="shared" si="247"/>
        <v>0</v>
      </c>
      <c r="AI646" s="37">
        <f>IFERROR(IF(M646&gt;0,(N646*CONFIGURACAO!$C$20)+(O646*CONFIGURACAO!$C$21)+(P646*CONFIGURACAO!$C$22)+(Q646*CONFIGURACAO!$C$23)+(R646*CONFIGURACAO!$C$24),""),"")</f>
        <v>75</v>
      </c>
      <c r="AJ646" s="38">
        <f>IF(S646=0,0,IF(CONFIGURACAO!$C$15="SIM",(IF(S646&gt;CONFIGURACAO!$C$16,CONFIGURACAO!$C$16*CONFIGURACAO!$C$25,S646*CONFIGURACAO!$C$25)),'PI AREA  P75'!S646*CONFIGURACAO!$C$25))</f>
        <v>0</v>
      </c>
      <c r="AK646" s="38">
        <f>IF(T646=0,0,IF(CONFIGURACAO!$C$17="SIM",(IF(T646&gt;CONFIGURACAO!$C$18,CONFIGURACAO!$C$18*CONFIGURACAO!$C$26,T646*CONFIGURACAO!$C$26)),'PI AREA  P75'!T646*CONFIGURACAO!$C$26))</f>
        <v>0</v>
      </c>
      <c r="AL646" s="38">
        <f>IFERROR(IF(M646&gt;0,(U646*CONFIGURACAO!$C$29)+(V646*CONFIGURACAO!$C$30),""),"")</f>
        <v>0</v>
      </c>
      <c r="AM646" s="38">
        <f>IF(W646=0,0,IF(CONFIGURACAO!$C$41="SIM",(IF(W646&gt;CONFIGURACAO!$C$41,CONFIGURACAO!$C$41*CONFIGURACAO!$C$31,W646*CONFIGURACAO!$C$31)),'PI AREA  P75'!W646*CONFIGURACAO!$C$31))</f>
        <v>0</v>
      </c>
      <c r="AN646" s="38">
        <f>IF(X646=0,0,IF(CONFIGURACAO!$C$39="SIM",(IF(X646&gt;CONFIGURACAO!$C$40,CONFIGURACAO!$C$40*CONFIGURACAO!$C$32,X646*CONFIGURACAO!$C$32)),'PI AREA  P75'!X646*CONFIGURACAO!$C$32))</f>
        <v>0</v>
      </c>
      <c r="AO646" s="38">
        <f>IFERROR(IF(M646&gt;0,(Y646*CONFIGURACAO!$C$33)+(Z646*CONFIGURACAO!$C$34)+(AA646*CONFIGURACAO!$C$35)+(AB646*CONFIGURACAO!$C$36),""),"")</f>
        <v>0</v>
      </c>
      <c r="AP646" s="38">
        <f>IF(AA646=0,0,IF(CONFIGURACAO!$C$46="SIM",(IF(AA646&gt;CONFIGURACAO!$C$47,CONFIGURACAO!$C$47*CONFIGURACAO!$C$35,AA646*CONFIGURACAO!$C$35)),'PI AREA  P75'!AA646*CONFIGURACAO!$C$35))</f>
        <v>0</v>
      </c>
      <c r="AQ646" s="38">
        <f>IF(AB646=0,0,IF(CONFIGURACAO!$C$44="SIM",(IF(AB646&gt;CONFIGURACAO!$C$45,CONFIGURACAO!$C$45*CONFIGURACAO!$C$36,AB646*CONFIGURACAO!$C$36)),'PI AREA  P75'!AB646*CONFIGURACAO!$C$36))</f>
        <v>0</v>
      </c>
      <c r="AR646" s="38">
        <f t="shared" si="248"/>
        <v>75</v>
      </c>
      <c r="AS646" s="68">
        <f>IF(AR646="","",$AR646-(($AS$2/CONFIGURACAO!$C$6)*$M646))</f>
        <v>-75</v>
      </c>
      <c r="AT646" s="73" t="str">
        <f t="shared" si="232"/>
        <v>NAO</v>
      </c>
      <c r="AU646" s="75">
        <f>IF(AR646="","",$AR646-(($AU$2/CONFIGURACAO!$C$6)*$M646))</f>
        <v>-175</v>
      </c>
      <c r="AV646" s="76" t="str">
        <f t="shared" si="233"/>
        <v>NAO</v>
      </c>
      <c r="AW646" s="74">
        <f>IF(AR646="","",$AR646-(($AW$2/CONFIGURACAO!$C$6)*$M646))</f>
        <v>-275</v>
      </c>
      <c r="AX646" s="72" t="str">
        <f t="shared" si="234"/>
        <v>NAO</v>
      </c>
      <c r="AZ646" s="39">
        <f t="shared" si="235"/>
        <v>7.0425510937081846E-3</v>
      </c>
      <c r="BA646" s="146">
        <f t="shared" si="236"/>
        <v>2.25</v>
      </c>
      <c r="BB646" s="146">
        <f t="shared" si="237"/>
        <v>1002</v>
      </c>
      <c r="BC646" s="32">
        <f t="shared" si="238"/>
        <v>1073</v>
      </c>
      <c r="BD646" s="148"/>
      <c r="BE646" s="40">
        <f t="shared" si="239"/>
        <v>0</v>
      </c>
      <c r="BF646" s="40">
        <f t="shared" si="240"/>
        <v>0</v>
      </c>
      <c r="BG646" s="40">
        <f t="shared" si="241"/>
        <v>0</v>
      </c>
      <c r="BH646" s="40">
        <f t="shared" si="242"/>
        <v>6.0630557801131774E-2</v>
      </c>
      <c r="BI646" s="40">
        <f t="shared" si="243"/>
        <v>7.9957356076759065E-2</v>
      </c>
      <c r="BJ646" s="40">
        <f t="shared" si="244"/>
        <v>0</v>
      </c>
      <c r="BK646" s="40">
        <f t="shared" si="245"/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 s="42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1:134" s="32" customFormat="1" ht="17" thickBot="1" x14ac:dyDescent="0.25">
      <c r="A647" s="124" t="str">
        <f>CONFIGURACAO!$C$4</f>
        <v>AREA 21</v>
      </c>
      <c r="B647" s="125">
        <v>645</v>
      </c>
      <c r="C647" s="249" t="s">
        <v>311</v>
      </c>
      <c r="D647" s="126">
        <f t="shared" si="227"/>
        <v>5</v>
      </c>
      <c r="E647" s="250" t="s">
        <v>982</v>
      </c>
      <c r="F647" s="250">
        <v>0</v>
      </c>
      <c r="G647" s="250">
        <v>0</v>
      </c>
      <c r="H647" s="250">
        <v>1</v>
      </c>
      <c r="I647" s="250">
        <v>1</v>
      </c>
      <c r="J647" s="87"/>
      <c r="K647" s="94"/>
      <c r="L647" s="94"/>
      <c r="M647" s="154">
        <f t="shared" si="246"/>
        <v>2</v>
      </c>
      <c r="N647">
        <v>0</v>
      </c>
      <c r="O647">
        <v>0.75</v>
      </c>
      <c r="P647">
        <v>8.25</v>
      </c>
      <c r="Q647">
        <v>1.5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s="139">
        <f t="shared" si="230"/>
        <v>0.75</v>
      </c>
      <c r="AD647" s="140">
        <f t="shared" si="231"/>
        <v>9</v>
      </c>
      <c r="AE647" s="141">
        <f t="shared" si="228"/>
        <v>0</v>
      </c>
      <c r="AF647" s="263">
        <f t="shared" si="229"/>
        <v>0</v>
      </c>
      <c r="AG647" s="265">
        <f t="shared" si="247"/>
        <v>0.75</v>
      </c>
      <c r="AI647" s="37">
        <f>IFERROR(IF(M647&gt;0,(N647*CONFIGURACAO!$C$20)+(O647*CONFIGURACAO!$C$21)+(P647*CONFIGURACAO!$C$22)+(Q647*CONFIGURACAO!$C$23)+(R647*CONFIGURACAO!$C$24),""),"")</f>
        <v>615</v>
      </c>
      <c r="AJ647" s="38">
        <f>IF(S647=0,0,IF(CONFIGURACAO!$C$15="SIM",(IF(S647&gt;CONFIGURACAO!$C$16,CONFIGURACAO!$C$16*CONFIGURACAO!$C$25,S647*CONFIGURACAO!$C$25)),'PI AREA  P75'!S647*CONFIGURACAO!$C$25))</f>
        <v>0</v>
      </c>
      <c r="AK647" s="38">
        <f>IF(T647=0,0,IF(CONFIGURACAO!$C$17="SIM",(IF(T647&gt;CONFIGURACAO!$C$18,CONFIGURACAO!$C$18*CONFIGURACAO!$C$26,T647*CONFIGURACAO!$C$26)),'PI AREA  P75'!T647*CONFIGURACAO!$C$26))</f>
        <v>0</v>
      </c>
      <c r="AL647" s="38">
        <f>IFERROR(IF(M647&gt;0,(U647*CONFIGURACAO!$C$29)+(V647*CONFIGURACAO!$C$30),""),"")</f>
        <v>0</v>
      </c>
      <c r="AM647" s="38">
        <f>IF(W647=0,0,IF(CONFIGURACAO!$C$41="SIM",(IF(W647&gt;CONFIGURACAO!$C$41,CONFIGURACAO!$C$41*CONFIGURACAO!$C$31,W647*CONFIGURACAO!$C$31)),'PI AREA  P75'!W647*CONFIGURACAO!$C$31))</f>
        <v>0</v>
      </c>
      <c r="AN647" s="38">
        <f>IF(X647=0,0,IF(CONFIGURACAO!$C$39="SIM",(IF(X647&gt;CONFIGURACAO!$C$40,CONFIGURACAO!$C$40*CONFIGURACAO!$C$32,X647*CONFIGURACAO!$C$32)),'PI AREA  P75'!X647*CONFIGURACAO!$C$32))</f>
        <v>0</v>
      </c>
      <c r="AO647" s="38">
        <f>IFERROR(IF(M647&gt;0,(Y647*CONFIGURACAO!$C$33)+(Z647*CONFIGURACAO!$C$34)+(AA647*CONFIGURACAO!$C$35)+(AB647*CONFIGURACAO!$C$36),""),"")</f>
        <v>0</v>
      </c>
      <c r="AP647" s="38">
        <f>IF(AA647=0,0,IF(CONFIGURACAO!$C$46="SIM",(IF(AA647&gt;CONFIGURACAO!$C$47,CONFIGURACAO!$C$47*CONFIGURACAO!$C$35,AA647*CONFIGURACAO!$C$35)),'PI AREA  P75'!AA647*CONFIGURACAO!$C$35))</f>
        <v>0</v>
      </c>
      <c r="AQ647" s="38">
        <f>IF(AB647=0,0,IF(CONFIGURACAO!$C$44="SIM",(IF(AB647&gt;CONFIGURACAO!$C$45,CONFIGURACAO!$C$45*CONFIGURACAO!$C$36,AB647*CONFIGURACAO!$C$36)),'PI AREA  P75'!AB647*CONFIGURACAO!$C$36))</f>
        <v>0</v>
      </c>
      <c r="AR647" s="38">
        <f t="shared" si="248"/>
        <v>615</v>
      </c>
      <c r="AS647" s="68">
        <f>IF(AR647="","",$AR647-(($AS$2/CONFIGURACAO!$C$6)*$M647))</f>
        <v>465</v>
      </c>
      <c r="AT647" s="73">
        <f t="shared" si="232"/>
        <v>3</v>
      </c>
      <c r="AU647" s="75">
        <f>IF(AR647="","",$AR647-(($AU$2/CONFIGURACAO!$C$6)*$M647))</f>
        <v>365</v>
      </c>
      <c r="AV647" s="76">
        <f t="shared" si="233"/>
        <v>4</v>
      </c>
      <c r="AW647" s="74">
        <f>IF(AR647="","",$AR647-(($AW$2/CONFIGURACAO!$C$6)*$M647))</f>
        <v>265</v>
      </c>
      <c r="AX647" s="72">
        <f t="shared" si="234"/>
        <v>5</v>
      </c>
      <c r="AZ647" s="39">
        <f t="shared" si="235"/>
        <v>5.7748918968407115E-2</v>
      </c>
      <c r="BA647" s="146">
        <f t="shared" si="236"/>
        <v>10.5</v>
      </c>
      <c r="BB647" s="146">
        <f t="shared" si="237"/>
        <v>647</v>
      </c>
      <c r="BC647" s="32">
        <f t="shared" si="238"/>
        <v>619</v>
      </c>
      <c r="BD647" s="148"/>
      <c r="BE647" s="40">
        <f t="shared" si="239"/>
        <v>0</v>
      </c>
      <c r="BF647" s="40">
        <f t="shared" si="240"/>
        <v>2.8935185185185182E-2</v>
      </c>
      <c r="BG647" s="40">
        <f t="shared" si="241"/>
        <v>0.21197327852004114</v>
      </c>
      <c r="BH647" s="40">
        <f t="shared" si="242"/>
        <v>6.0630557801131774E-2</v>
      </c>
      <c r="BI647" s="40">
        <f t="shared" si="243"/>
        <v>0</v>
      </c>
      <c r="BJ647" s="40">
        <f t="shared" si="244"/>
        <v>0</v>
      </c>
      <c r="BK647" s="40">
        <f t="shared" si="245"/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 s="42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1:134" s="32" customFormat="1" ht="17" thickBot="1" x14ac:dyDescent="0.25">
      <c r="A648" s="124" t="str">
        <f>CONFIGURACAO!$C$4</f>
        <v>AREA 21</v>
      </c>
      <c r="B648" s="125">
        <v>646</v>
      </c>
      <c r="C648" s="249" t="s">
        <v>311</v>
      </c>
      <c r="D648" s="126">
        <f t="shared" si="227"/>
        <v>6</v>
      </c>
      <c r="E648" s="250" t="s">
        <v>983</v>
      </c>
      <c r="F648" s="250">
        <v>0</v>
      </c>
      <c r="G648" s="250">
        <v>0</v>
      </c>
      <c r="H648" s="250">
        <v>1</v>
      </c>
      <c r="I648" s="250">
        <v>1</v>
      </c>
      <c r="J648" s="87"/>
      <c r="K648" s="94"/>
      <c r="L648" s="94"/>
      <c r="M648" s="154">
        <f t="shared" si="246"/>
        <v>2</v>
      </c>
      <c r="N648">
        <v>0</v>
      </c>
      <c r="O648">
        <v>0.75</v>
      </c>
      <c r="P648">
        <v>0.75</v>
      </c>
      <c r="Q648">
        <v>1.5</v>
      </c>
      <c r="R648">
        <v>0.75</v>
      </c>
      <c r="S648">
        <v>0.75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 s="139">
        <f t="shared" si="230"/>
        <v>0.75</v>
      </c>
      <c r="AD648" s="140">
        <f t="shared" si="231"/>
        <v>1.5</v>
      </c>
      <c r="AE648" s="141">
        <f t="shared" si="228"/>
        <v>0</v>
      </c>
      <c r="AF648" s="263">
        <f t="shared" si="229"/>
        <v>0</v>
      </c>
      <c r="AG648" s="265">
        <f t="shared" si="247"/>
        <v>0.75</v>
      </c>
      <c r="AI648" s="37">
        <f>IFERROR(IF(M648&gt;0,(N648*CONFIGURACAO!$C$20)+(O648*CONFIGURACAO!$C$21)+(P648*CONFIGURACAO!$C$22)+(Q648*CONFIGURACAO!$C$23)+(R648*CONFIGURACAO!$C$24),""),"")</f>
        <v>180</v>
      </c>
      <c r="AJ648" s="38">
        <f>IF(S648=0,0,IF(CONFIGURACAO!$C$15="SIM",(IF(S648&gt;CONFIGURACAO!$C$16,CONFIGURACAO!$C$16*CONFIGURACAO!$C$25,S648*CONFIGURACAO!$C$25)),'PI AREA  P75'!S648*CONFIGURACAO!$C$25))</f>
        <v>7.5</v>
      </c>
      <c r="AK648" s="38">
        <f>IF(T648=0,0,IF(CONFIGURACAO!$C$17="SIM",(IF(T648&gt;CONFIGURACAO!$C$18,CONFIGURACAO!$C$18*CONFIGURACAO!$C$26,T648*CONFIGURACAO!$C$26)),'PI AREA  P75'!T648*CONFIGURACAO!$C$26))</f>
        <v>0</v>
      </c>
      <c r="AL648" s="38">
        <f>IFERROR(IF(M648&gt;0,(U648*CONFIGURACAO!$C$29)+(V648*CONFIGURACAO!$C$30),""),"")</f>
        <v>0</v>
      </c>
      <c r="AM648" s="38">
        <f>IF(W648=0,0,IF(CONFIGURACAO!$C$41="SIM",(IF(W648&gt;CONFIGURACAO!$C$41,CONFIGURACAO!$C$41*CONFIGURACAO!$C$31,W648*CONFIGURACAO!$C$31)),'PI AREA  P75'!W648*CONFIGURACAO!$C$31))</f>
        <v>0</v>
      </c>
      <c r="AN648" s="38">
        <f>IF(X648=0,0,IF(CONFIGURACAO!$C$39="SIM",(IF(X648&gt;CONFIGURACAO!$C$40,CONFIGURACAO!$C$40*CONFIGURACAO!$C$32,X648*CONFIGURACAO!$C$32)),'PI AREA  P75'!X648*CONFIGURACAO!$C$32))</f>
        <v>0</v>
      </c>
      <c r="AO648" s="38">
        <f>IFERROR(IF(M648&gt;0,(Y648*CONFIGURACAO!$C$33)+(Z648*CONFIGURACAO!$C$34)+(AA648*CONFIGURACAO!$C$35)+(AB648*CONFIGURACAO!$C$36),""),"")</f>
        <v>10</v>
      </c>
      <c r="AP648" s="38">
        <f>IF(AA648=0,0,IF(CONFIGURACAO!$C$46="SIM",(IF(AA648&gt;CONFIGURACAO!$C$47,CONFIGURACAO!$C$47*CONFIGURACAO!$C$35,AA648*CONFIGURACAO!$C$35)),'PI AREA  P75'!AA648*CONFIGURACAO!$C$35))</f>
        <v>0</v>
      </c>
      <c r="AQ648" s="38">
        <f>IF(AB648=0,0,IF(CONFIGURACAO!$C$44="SIM",(IF(AB648&gt;CONFIGURACAO!$C$45,CONFIGURACAO!$C$45*CONFIGURACAO!$C$36,AB648*CONFIGURACAO!$C$36)),'PI AREA  P75'!AB648*CONFIGURACAO!$C$36))</f>
        <v>10</v>
      </c>
      <c r="AR648" s="38">
        <f t="shared" si="248"/>
        <v>207.5</v>
      </c>
      <c r="AS648" s="68">
        <f>IF(AR648="","",$AR648-(($AS$2/CONFIGURACAO!$C$6)*$M648))</f>
        <v>57.5</v>
      </c>
      <c r="AT648" s="73">
        <f t="shared" si="232"/>
        <v>3</v>
      </c>
      <c r="AU648" s="75">
        <f>IF(AR648="","",$AR648-(($AU$2/CONFIGURACAO!$C$6)*$M648))</f>
        <v>-42.5</v>
      </c>
      <c r="AV648" s="76" t="str">
        <f t="shared" si="233"/>
        <v>NAO</v>
      </c>
      <c r="AW648" s="74">
        <f>IF(AR648="","",$AR648-(($AW$2/CONFIGURACAO!$C$6)*$M648))</f>
        <v>-142.5</v>
      </c>
      <c r="AX648" s="72" t="str">
        <f t="shared" si="234"/>
        <v>NAO</v>
      </c>
      <c r="AZ648" s="39">
        <f t="shared" si="235"/>
        <v>1.948439135925931E-2</v>
      </c>
      <c r="BA648" s="146">
        <f t="shared" si="236"/>
        <v>5.5</v>
      </c>
      <c r="BB648" s="146">
        <f t="shared" si="237"/>
        <v>835</v>
      </c>
      <c r="BC648" s="32">
        <f t="shared" si="238"/>
        <v>918</v>
      </c>
      <c r="BD648" s="148"/>
      <c r="BE648" s="40">
        <f t="shared" si="239"/>
        <v>0</v>
      </c>
      <c r="BF648" s="40">
        <f t="shared" si="240"/>
        <v>2.8935185185185182E-2</v>
      </c>
      <c r="BG648" s="40">
        <f t="shared" si="241"/>
        <v>1.9270298047276462E-2</v>
      </c>
      <c r="BH648" s="40">
        <f t="shared" si="242"/>
        <v>6.0630557801131774E-2</v>
      </c>
      <c r="BI648" s="40">
        <f t="shared" si="243"/>
        <v>7.9957356076759065E-2</v>
      </c>
      <c r="BJ648" s="40">
        <f t="shared" si="244"/>
        <v>6.9316081330868765E-2</v>
      </c>
      <c r="BK648" s="40">
        <f t="shared" si="245"/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</v>
      </c>
      <c r="BT648" s="42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1:134" s="32" customFormat="1" ht="17" thickBot="1" x14ac:dyDescent="0.25">
      <c r="A649" s="124" t="str">
        <f>CONFIGURACAO!$C$4</f>
        <v>AREA 21</v>
      </c>
      <c r="B649" s="125">
        <v>647</v>
      </c>
      <c r="C649" s="249" t="s">
        <v>311</v>
      </c>
      <c r="D649" s="126">
        <f t="shared" si="227"/>
        <v>7</v>
      </c>
      <c r="E649" s="250" t="s">
        <v>984</v>
      </c>
      <c r="F649" s="250">
        <v>0</v>
      </c>
      <c r="G649" s="250">
        <v>0</v>
      </c>
      <c r="H649" s="250">
        <v>1</v>
      </c>
      <c r="I649" s="250">
        <v>1</v>
      </c>
      <c r="J649" s="87"/>
      <c r="K649" s="94"/>
      <c r="L649" s="94"/>
      <c r="M649" s="154">
        <f t="shared" si="246"/>
        <v>2</v>
      </c>
      <c r="N649">
        <v>0</v>
      </c>
      <c r="O649">
        <v>0.75</v>
      </c>
      <c r="P649">
        <v>0.75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s="139">
        <f t="shared" si="230"/>
        <v>0.75</v>
      </c>
      <c r="AD649" s="140">
        <f t="shared" si="231"/>
        <v>1.5</v>
      </c>
      <c r="AE649" s="141">
        <f t="shared" si="228"/>
        <v>0</v>
      </c>
      <c r="AF649" s="263">
        <f t="shared" si="229"/>
        <v>0</v>
      </c>
      <c r="AG649" s="265">
        <f t="shared" si="247"/>
        <v>0.75</v>
      </c>
      <c r="AI649" s="37">
        <f>IFERROR(IF(M649&gt;0,(N649*CONFIGURACAO!$C$20)+(O649*CONFIGURACAO!$C$21)+(P649*CONFIGURACAO!$C$22)+(Q649*CONFIGURACAO!$C$23)+(R649*CONFIGURACAO!$C$24),""),"")</f>
        <v>105</v>
      </c>
      <c r="AJ649" s="38">
        <f>IF(S649=0,0,IF(CONFIGURACAO!$C$15="SIM",(IF(S649&gt;CONFIGURACAO!$C$16,CONFIGURACAO!$C$16*CONFIGURACAO!$C$25,S649*CONFIGURACAO!$C$25)),'PI AREA  P75'!S649*CONFIGURACAO!$C$25))</f>
        <v>0</v>
      </c>
      <c r="AK649" s="38">
        <f>IF(T649=0,0,IF(CONFIGURACAO!$C$17="SIM",(IF(T649&gt;CONFIGURACAO!$C$18,CONFIGURACAO!$C$18*CONFIGURACAO!$C$26,T649*CONFIGURACAO!$C$26)),'PI AREA  P75'!T649*CONFIGURACAO!$C$26))</f>
        <v>0</v>
      </c>
      <c r="AL649" s="38">
        <f>IFERROR(IF(M649&gt;0,(U649*CONFIGURACAO!$C$29)+(V649*CONFIGURACAO!$C$30),""),"")</f>
        <v>0</v>
      </c>
      <c r="AM649" s="38">
        <f>IF(W649=0,0,IF(CONFIGURACAO!$C$41="SIM",(IF(W649&gt;CONFIGURACAO!$C$41,CONFIGURACAO!$C$41*CONFIGURACAO!$C$31,W649*CONFIGURACAO!$C$31)),'PI AREA  P75'!W649*CONFIGURACAO!$C$31))</f>
        <v>0</v>
      </c>
      <c r="AN649" s="38">
        <f>IF(X649=0,0,IF(CONFIGURACAO!$C$39="SIM",(IF(X649&gt;CONFIGURACAO!$C$40,CONFIGURACAO!$C$40*CONFIGURACAO!$C$32,X649*CONFIGURACAO!$C$32)),'PI AREA  P75'!X649*CONFIGURACAO!$C$32))</f>
        <v>0</v>
      </c>
      <c r="AO649" s="38">
        <f>IFERROR(IF(M649&gt;0,(Y649*CONFIGURACAO!$C$33)+(Z649*CONFIGURACAO!$C$34)+(AA649*CONFIGURACAO!$C$35)+(AB649*CONFIGURACAO!$C$36),""),"")</f>
        <v>0</v>
      </c>
      <c r="AP649" s="38">
        <f>IF(AA649=0,0,IF(CONFIGURACAO!$C$46="SIM",(IF(AA649&gt;CONFIGURACAO!$C$47,CONFIGURACAO!$C$47*CONFIGURACAO!$C$35,AA649*CONFIGURACAO!$C$35)),'PI AREA  P75'!AA649*CONFIGURACAO!$C$35))</f>
        <v>0</v>
      </c>
      <c r="AQ649" s="38">
        <f>IF(AB649=0,0,IF(CONFIGURACAO!$C$44="SIM",(IF(AB649&gt;CONFIGURACAO!$C$45,CONFIGURACAO!$C$45*CONFIGURACAO!$C$36,AB649*CONFIGURACAO!$C$36)),'PI AREA  P75'!AB649*CONFIGURACAO!$C$36))</f>
        <v>0</v>
      </c>
      <c r="AR649" s="38">
        <f t="shared" si="248"/>
        <v>105</v>
      </c>
      <c r="AS649" s="68">
        <f>IF(AR649="","",$AR649-(($AS$2/CONFIGURACAO!$C$6)*$M649))</f>
        <v>-45</v>
      </c>
      <c r="AT649" s="73" t="str">
        <f t="shared" si="232"/>
        <v>NAO</v>
      </c>
      <c r="AU649" s="75">
        <f>IF(AR649="","",$AR649-(($AU$2/CONFIGURACAO!$C$6)*$M649))</f>
        <v>-145</v>
      </c>
      <c r="AV649" s="76" t="str">
        <f t="shared" si="233"/>
        <v>NAO</v>
      </c>
      <c r="AW649" s="74">
        <f>IF(AR649="","",$AR649-(($AW$2/CONFIGURACAO!$C$6)*$M649))</f>
        <v>-245</v>
      </c>
      <c r="AX649" s="72" t="str">
        <f t="shared" si="234"/>
        <v>NAO</v>
      </c>
      <c r="AZ649" s="39">
        <f t="shared" si="235"/>
        <v>9.8595715311914581E-3</v>
      </c>
      <c r="BA649" s="146">
        <f t="shared" si="236"/>
        <v>1.5</v>
      </c>
      <c r="BB649" s="146">
        <f t="shared" si="237"/>
        <v>1054</v>
      </c>
      <c r="BC649" s="32">
        <f t="shared" si="238"/>
        <v>1031</v>
      </c>
      <c r="BD649" s="148"/>
      <c r="BE649" s="40">
        <f t="shared" si="239"/>
        <v>0</v>
      </c>
      <c r="BF649" s="40">
        <f t="shared" si="240"/>
        <v>2.8935185185185182E-2</v>
      </c>
      <c r="BG649" s="40">
        <f t="shared" si="241"/>
        <v>1.9270298047276462E-2</v>
      </c>
      <c r="BH649" s="40">
        <f t="shared" si="242"/>
        <v>0</v>
      </c>
      <c r="BI649" s="40">
        <f t="shared" si="243"/>
        <v>0</v>
      </c>
      <c r="BJ649" s="40">
        <f t="shared" si="244"/>
        <v>0</v>
      </c>
      <c r="BK649" s="40">
        <f t="shared" si="245"/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 s="42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1:134" s="32" customFormat="1" ht="17" thickBot="1" x14ac:dyDescent="0.25">
      <c r="A650" s="124" t="str">
        <f>CONFIGURACAO!$C$4</f>
        <v>AREA 21</v>
      </c>
      <c r="B650" s="125">
        <v>648</v>
      </c>
      <c r="C650" s="249" t="s">
        <v>311</v>
      </c>
      <c r="D650" s="126">
        <f t="shared" si="227"/>
        <v>8</v>
      </c>
      <c r="E650" s="250" t="s">
        <v>985</v>
      </c>
      <c r="F650" s="250">
        <v>0</v>
      </c>
      <c r="G650" s="250">
        <v>0</v>
      </c>
      <c r="H650" s="250">
        <v>1</v>
      </c>
      <c r="I650" s="250">
        <v>1</v>
      </c>
      <c r="J650" s="87"/>
      <c r="K650" s="94"/>
      <c r="L650" s="94"/>
      <c r="M650" s="154">
        <f t="shared" si="246"/>
        <v>2</v>
      </c>
      <c r="N650">
        <v>0</v>
      </c>
      <c r="O650">
        <v>0</v>
      </c>
      <c r="P650">
        <v>0</v>
      </c>
      <c r="Q650">
        <v>1.5</v>
      </c>
      <c r="R650">
        <v>0</v>
      </c>
      <c r="S650">
        <v>1.5</v>
      </c>
      <c r="T650">
        <v>0.75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s="139">
        <f t="shared" si="230"/>
        <v>0</v>
      </c>
      <c r="AD650" s="140">
        <f t="shared" si="231"/>
        <v>0</v>
      </c>
      <c r="AE650" s="141">
        <f t="shared" si="228"/>
        <v>0</v>
      </c>
      <c r="AF650" s="263">
        <f t="shared" si="229"/>
        <v>0</v>
      </c>
      <c r="AG650" s="265">
        <f t="shared" si="247"/>
        <v>0</v>
      </c>
      <c r="AI650" s="37">
        <f>IFERROR(IF(M650&gt;0,(N650*CONFIGURACAO!$C$20)+(O650*CONFIGURACAO!$C$21)+(P650*CONFIGURACAO!$C$22)+(Q650*CONFIGURACAO!$C$23)+(R650*CONFIGURACAO!$C$24),""),"")</f>
        <v>60</v>
      </c>
      <c r="AJ650" s="38">
        <f>IF(S650=0,0,IF(CONFIGURACAO!$C$15="SIM",(IF(S650&gt;CONFIGURACAO!$C$16,CONFIGURACAO!$C$16*CONFIGURACAO!$C$25,S650*CONFIGURACAO!$C$25)),'PI AREA  P75'!S650*CONFIGURACAO!$C$25))</f>
        <v>15</v>
      </c>
      <c r="AK650" s="38">
        <f>IF(T650=0,0,IF(CONFIGURACAO!$C$17="SIM",(IF(T650&gt;CONFIGURACAO!$C$18,CONFIGURACAO!$C$18*CONFIGURACAO!$C$26,T650*CONFIGURACAO!$C$26)),'PI AREA  P75'!T650*CONFIGURACAO!$C$26))</f>
        <v>3.75</v>
      </c>
      <c r="AL650" s="38">
        <f>IFERROR(IF(M650&gt;0,(U650*CONFIGURACAO!$C$29)+(V650*CONFIGURACAO!$C$30),""),"")</f>
        <v>0</v>
      </c>
      <c r="AM650" s="38">
        <f>IF(W650=0,0,IF(CONFIGURACAO!$C$41="SIM",(IF(W650&gt;CONFIGURACAO!$C$41,CONFIGURACAO!$C$41*CONFIGURACAO!$C$31,W650*CONFIGURACAO!$C$31)),'PI AREA  P75'!W650*CONFIGURACAO!$C$31))</f>
        <v>0</v>
      </c>
      <c r="AN650" s="38">
        <f>IF(X650=0,0,IF(CONFIGURACAO!$C$39="SIM",(IF(X650&gt;CONFIGURACAO!$C$40,CONFIGURACAO!$C$40*CONFIGURACAO!$C$32,X650*CONFIGURACAO!$C$32)),'PI AREA  P75'!X650*CONFIGURACAO!$C$32))</f>
        <v>0</v>
      </c>
      <c r="AO650" s="38">
        <f>IFERROR(IF(M650&gt;0,(Y650*CONFIGURACAO!$C$33)+(Z650*CONFIGURACAO!$C$34)+(AA650*CONFIGURACAO!$C$35)+(AB650*CONFIGURACAO!$C$36),""),"")</f>
        <v>0</v>
      </c>
      <c r="AP650" s="38">
        <f>IF(AA650=0,0,IF(CONFIGURACAO!$C$46="SIM",(IF(AA650&gt;CONFIGURACAO!$C$47,CONFIGURACAO!$C$47*CONFIGURACAO!$C$35,AA650*CONFIGURACAO!$C$35)),'PI AREA  P75'!AA650*CONFIGURACAO!$C$35))</f>
        <v>0</v>
      </c>
      <c r="AQ650" s="38">
        <f>IF(AB650=0,0,IF(CONFIGURACAO!$C$44="SIM",(IF(AB650&gt;CONFIGURACAO!$C$45,CONFIGURACAO!$C$45*CONFIGURACAO!$C$36,AB650*CONFIGURACAO!$C$36)),'PI AREA  P75'!AB650*CONFIGURACAO!$C$36))</f>
        <v>0</v>
      </c>
      <c r="AR650" s="38">
        <f t="shared" si="248"/>
        <v>78.75</v>
      </c>
      <c r="AS650" s="68">
        <f>IF(AR650="","",$AR650-(($AS$2/CONFIGURACAO!$C$6)*$M650))</f>
        <v>-71.25</v>
      </c>
      <c r="AT650" s="73" t="str">
        <f t="shared" si="232"/>
        <v>NAO</v>
      </c>
      <c r="AU650" s="75">
        <f>IF(AR650="","",$AR650-(($AU$2/CONFIGURACAO!$C$6)*$M650))</f>
        <v>-171.25</v>
      </c>
      <c r="AV650" s="76" t="str">
        <f t="shared" si="233"/>
        <v>NAO</v>
      </c>
      <c r="AW650" s="74">
        <f>IF(AR650="","",$AR650-(($AW$2/CONFIGURACAO!$C$6)*$M650))</f>
        <v>-271.25</v>
      </c>
      <c r="AX650" s="72" t="str">
        <f t="shared" si="234"/>
        <v>NAO</v>
      </c>
      <c r="AZ650" s="39">
        <f t="shared" si="235"/>
        <v>7.3946786483935949E-3</v>
      </c>
      <c r="BA650" s="146">
        <f t="shared" si="236"/>
        <v>3.75</v>
      </c>
      <c r="BB650" s="146">
        <f t="shared" si="237"/>
        <v>910</v>
      </c>
      <c r="BC650" s="32">
        <f t="shared" si="238"/>
        <v>1071</v>
      </c>
      <c r="BD650" s="148"/>
      <c r="BE650" s="40">
        <f t="shared" si="239"/>
        <v>0</v>
      </c>
      <c r="BF650" s="40">
        <f t="shared" si="240"/>
        <v>0</v>
      </c>
      <c r="BG650" s="40">
        <f t="shared" si="241"/>
        <v>0</v>
      </c>
      <c r="BH650" s="40">
        <f t="shared" si="242"/>
        <v>6.0630557801131774E-2</v>
      </c>
      <c r="BI650" s="40">
        <f t="shared" si="243"/>
        <v>0</v>
      </c>
      <c r="BJ650" s="40">
        <f t="shared" si="244"/>
        <v>0.13863216266173753</v>
      </c>
      <c r="BK650" s="40">
        <f t="shared" si="245"/>
        <v>0.1203852327447833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 s="42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1:134" s="32" customFormat="1" ht="17" thickBot="1" x14ac:dyDescent="0.25">
      <c r="A651" s="124" t="str">
        <f>CONFIGURACAO!$C$4</f>
        <v>AREA 21</v>
      </c>
      <c r="B651" s="125">
        <v>649</v>
      </c>
      <c r="C651" s="249" t="s">
        <v>311</v>
      </c>
      <c r="D651" s="126">
        <f t="shared" si="227"/>
        <v>9</v>
      </c>
      <c r="E651" s="250" t="s">
        <v>986</v>
      </c>
      <c r="F651" s="250">
        <v>0</v>
      </c>
      <c r="G651" s="250">
        <v>0</v>
      </c>
      <c r="H651" s="250">
        <v>1</v>
      </c>
      <c r="I651" s="250">
        <v>1</v>
      </c>
      <c r="J651" s="87"/>
      <c r="K651" s="94"/>
      <c r="L651" s="94"/>
      <c r="M651" s="154">
        <f t="shared" si="246"/>
        <v>2</v>
      </c>
      <c r="N651">
        <v>0</v>
      </c>
      <c r="O651">
        <v>1.5</v>
      </c>
      <c r="P651">
        <v>1.5</v>
      </c>
      <c r="Q651">
        <v>3.25</v>
      </c>
      <c r="R651">
        <v>2.25</v>
      </c>
      <c r="S651">
        <v>0.75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 s="139">
        <f t="shared" si="230"/>
        <v>1.5</v>
      </c>
      <c r="AD651" s="140">
        <f t="shared" si="231"/>
        <v>3</v>
      </c>
      <c r="AE651" s="141">
        <f t="shared" si="228"/>
        <v>0</v>
      </c>
      <c r="AF651" s="263">
        <f t="shared" si="229"/>
        <v>0</v>
      </c>
      <c r="AG651" s="265">
        <f t="shared" si="247"/>
        <v>1.5</v>
      </c>
      <c r="AI651" s="37">
        <f>IFERROR(IF(M651&gt;0,(N651*CONFIGURACAO!$C$20)+(O651*CONFIGURACAO!$C$21)+(P651*CONFIGURACAO!$C$22)+(Q651*CONFIGURACAO!$C$23)+(R651*CONFIGURACAO!$C$24),""),"")</f>
        <v>385</v>
      </c>
      <c r="AJ651" s="38">
        <f>IF(S651=0,0,IF(CONFIGURACAO!$C$15="SIM",(IF(S651&gt;CONFIGURACAO!$C$16,CONFIGURACAO!$C$16*CONFIGURACAO!$C$25,S651*CONFIGURACAO!$C$25)),'PI AREA  P75'!S651*CONFIGURACAO!$C$25))</f>
        <v>7.5</v>
      </c>
      <c r="AK651" s="38">
        <f>IF(T651=0,0,IF(CONFIGURACAO!$C$17="SIM",(IF(T651&gt;CONFIGURACAO!$C$18,CONFIGURACAO!$C$18*CONFIGURACAO!$C$26,T651*CONFIGURACAO!$C$26)),'PI AREA  P75'!T651*CONFIGURACAO!$C$26))</f>
        <v>0</v>
      </c>
      <c r="AL651" s="38">
        <f>IFERROR(IF(M651&gt;0,(U651*CONFIGURACAO!$C$29)+(V651*CONFIGURACAO!$C$30),""),"")</f>
        <v>0</v>
      </c>
      <c r="AM651" s="38">
        <f>IF(W651=0,0,IF(CONFIGURACAO!$C$41="SIM",(IF(W651&gt;CONFIGURACAO!$C$41,CONFIGURACAO!$C$41*CONFIGURACAO!$C$31,W651*CONFIGURACAO!$C$31)),'PI AREA  P75'!W651*CONFIGURACAO!$C$31))</f>
        <v>0</v>
      </c>
      <c r="AN651" s="38">
        <f>IF(X651=0,0,IF(CONFIGURACAO!$C$39="SIM",(IF(X651&gt;CONFIGURACAO!$C$40,CONFIGURACAO!$C$40*CONFIGURACAO!$C$32,X651*CONFIGURACAO!$C$32)),'PI AREA  P75'!X651*CONFIGURACAO!$C$32))</f>
        <v>0</v>
      </c>
      <c r="AO651" s="38">
        <f>IFERROR(IF(M651&gt;0,(Y651*CONFIGURACAO!$C$33)+(Z651*CONFIGURACAO!$C$34)+(AA651*CONFIGURACAO!$C$35)+(AB651*CONFIGURACAO!$C$36),""),"")</f>
        <v>10</v>
      </c>
      <c r="AP651" s="38">
        <f>IF(AA651=0,0,IF(CONFIGURACAO!$C$46="SIM",(IF(AA651&gt;CONFIGURACAO!$C$47,CONFIGURACAO!$C$47*CONFIGURACAO!$C$35,AA651*CONFIGURACAO!$C$35)),'PI AREA  P75'!AA651*CONFIGURACAO!$C$35))</f>
        <v>0</v>
      </c>
      <c r="AQ651" s="38">
        <f>IF(AB651=0,0,IF(CONFIGURACAO!$C$44="SIM",(IF(AB651&gt;CONFIGURACAO!$C$45,CONFIGURACAO!$C$45*CONFIGURACAO!$C$36,AB651*CONFIGURACAO!$C$36)),'PI AREA  P75'!AB651*CONFIGURACAO!$C$36))</f>
        <v>10</v>
      </c>
      <c r="AR651" s="38">
        <f t="shared" si="248"/>
        <v>412.5</v>
      </c>
      <c r="AS651" s="68">
        <f>IF(AR651="","",$AR651-(($AS$2/CONFIGURACAO!$C$6)*$M651))</f>
        <v>262.5</v>
      </c>
      <c r="AT651" s="73">
        <f t="shared" si="232"/>
        <v>3</v>
      </c>
      <c r="AU651" s="75">
        <f>IF(AR651="","",$AR651-(($AU$2/CONFIGURACAO!$C$6)*$M651))</f>
        <v>162.5</v>
      </c>
      <c r="AV651" s="76">
        <f t="shared" si="233"/>
        <v>4</v>
      </c>
      <c r="AW651" s="74">
        <f>IF(AR651="","",$AR651-(($AW$2/CONFIGURACAO!$C$6)*$M651))</f>
        <v>62.5</v>
      </c>
      <c r="AX651" s="72">
        <f t="shared" si="234"/>
        <v>5</v>
      </c>
      <c r="AZ651" s="39">
        <f t="shared" si="235"/>
        <v>3.8734031015395021E-2</v>
      </c>
      <c r="BA651" s="146">
        <f t="shared" si="236"/>
        <v>10.25</v>
      </c>
      <c r="BB651" s="146">
        <f t="shared" si="237"/>
        <v>654</v>
      </c>
      <c r="BC651" s="32">
        <f t="shared" si="238"/>
        <v>758</v>
      </c>
      <c r="BD651" s="148"/>
      <c r="BE651" s="40">
        <f t="shared" si="239"/>
        <v>0</v>
      </c>
      <c r="BF651" s="40">
        <f t="shared" si="240"/>
        <v>5.7870370370370364E-2</v>
      </c>
      <c r="BG651" s="40">
        <f t="shared" si="241"/>
        <v>3.8540596094552924E-2</v>
      </c>
      <c r="BH651" s="40">
        <f t="shared" si="242"/>
        <v>0.13136620856911885</v>
      </c>
      <c r="BI651" s="40">
        <f t="shared" si="243"/>
        <v>0.23987206823027721</v>
      </c>
      <c r="BJ651" s="40">
        <f t="shared" si="244"/>
        <v>6.9316081330868765E-2</v>
      </c>
      <c r="BK651" s="40">
        <f t="shared" si="245"/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 s="42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1:134" s="32" customFormat="1" ht="17" thickBot="1" x14ac:dyDescent="0.25">
      <c r="A652" s="124" t="str">
        <f>CONFIGURACAO!$C$4</f>
        <v>AREA 21</v>
      </c>
      <c r="B652" s="125">
        <v>650</v>
      </c>
      <c r="C652" s="249" t="s">
        <v>311</v>
      </c>
      <c r="D652" s="126">
        <f t="shared" si="227"/>
        <v>10</v>
      </c>
      <c r="E652" s="250" t="s">
        <v>987</v>
      </c>
      <c r="F652" s="250">
        <v>0</v>
      </c>
      <c r="G652" s="250">
        <v>0</v>
      </c>
      <c r="H652" s="250">
        <v>1</v>
      </c>
      <c r="I652" s="250">
        <v>1</v>
      </c>
      <c r="J652" s="87"/>
      <c r="K652" s="94"/>
      <c r="L652" s="94"/>
      <c r="M652" s="154">
        <f t="shared" si="246"/>
        <v>2</v>
      </c>
      <c r="N652">
        <v>0.75</v>
      </c>
      <c r="O652">
        <v>0</v>
      </c>
      <c r="P652">
        <v>0.75</v>
      </c>
      <c r="Q652">
        <v>0</v>
      </c>
      <c r="R652">
        <v>0.75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s="139">
        <f t="shared" si="230"/>
        <v>0.75</v>
      </c>
      <c r="AD652" s="140">
        <f t="shared" si="231"/>
        <v>1.5</v>
      </c>
      <c r="AE652" s="141">
        <f t="shared" si="228"/>
        <v>0</v>
      </c>
      <c r="AF652" s="263">
        <f t="shared" si="229"/>
        <v>0</v>
      </c>
      <c r="AG652" s="265">
        <f t="shared" si="247"/>
        <v>0.75</v>
      </c>
      <c r="AI652" s="37">
        <f>IFERROR(IF(M652&gt;0,(N652*CONFIGURACAO!$C$20)+(O652*CONFIGURACAO!$C$21)+(P652*CONFIGURACAO!$C$22)+(Q652*CONFIGURACAO!$C$23)+(R652*CONFIGURACAO!$C$24),""),"")</f>
        <v>135</v>
      </c>
      <c r="AJ652" s="38">
        <f>IF(S652=0,0,IF(CONFIGURACAO!$C$15="SIM",(IF(S652&gt;CONFIGURACAO!$C$16,CONFIGURACAO!$C$16*CONFIGURACAO!$C$25,S652*CONFIGURACAO!$C$25)),'PI AREA  P75'!S652*CONFIGURACAO!$C$25))</f>
        <v>0</v>
      </c>
      <c r="AK652" s="38">
        <f>IF(T652=0,0,IF(CONFIGURACAO!$C$17="SIM",(IF(T652&gt;CONFIGURACAO!$C$18,CONFIGURACAO!$C$18*CONFIGURACAO!$C$26,T652*CONFIGURACAO!$C$26)),'PI AREA  P75'!T652*CONFIGURACAO!$C$26))</f>
        <v>0</v>
      </c>
      <c r="AL652" s="38">
        <f>IFERROR(IF(M652&gt;0,(U652*CONFIGURACAO!$C$29)+(V652*CONFIGURACAO!$C$30),""),"")</f>
        <v>0</v>
      </c>
      <c r="AM652" s="38">
        <f>IF(W652=0,0,IF(CONFIGURACAO!$C$41="SIM",(IF(W652&gt;CONFIGURACAO!$C$41,CONFIGURACAO!$C$41*CONFIGURACAO!$C$31,W652*CONFIGURACAO!$C$31)),'PI AREA  P75'!W652*CONFIGURACAO!$C$31))</f>
        <v>0</v>
      </c>
      <c r="AN652" s="38">
        <f>IF(X652=0,0,IF(CONFIGURACAO!$C$39="SIM",(IF(X652&gt;CONFIGURACAO!$C$40,CONFIGURACAO!$C$40*CONFIGURACAO!$C$32,X652*CONFIGURACAO!$C$32)),'PI AREA  P75'!X652*CONFIGURACAO!$C$32))</f>
        <v>0</v>
      </c>
      <c r="AO652" s="38">
        <f>IFERROR(IF(M652&gt;0,(Y652*CONFIGURACAO!$C$33)+(Z652*CONFIGURACAO!$C$34)+(AA652*CONFIGURACAO!$C$35)+(AB652*CONFIGURACAO!$C$36),""),"")</f>
        <v>0</v>
      </c>
      <c r="AP652" s="38">
        <f>IF(AA652=0,0,IF(CONFIGURACAO!$C$46="SIM",(IF(AA652&gt;CONFIGURACAO!$C$47,CONFIGURACAO!$C$47*CONFIGURACAO!$C$35,AA652*CONFIGURACAO!$C$35)),'PI AREA  P75'!AA652*CONFIGURACAO!$C$35))</f>
        <v>0</v>
      </c>
      <c r="AQ652" s="38">
        <f>IF(AB652=0,0,IF(CONFIGURACAO!$C$44="SIM",(IF(AB652&gt;CONFIGURACAO!$C$45,CONFIGURACAO!$C$45*CONFIGURACAO!$C$36,AB652*CONFIGURACAO!$C$36)),'PI AREA  P75'!AB652*CONFIGURACAO!$C$36))</f>
        <v>0</v>
      </c>
      <c r="AR652" s="38">
        <f t="shared" si="248"/>
        <v>135</v>
      </c>
      <c r="AS652" s="68">
        <f>IF(AR652="","",$AR652-(($AS$2/CONFIGURACAO!$C$6)*$M652))</f>
        <v>-15</v>
      </c>
      <c r="AT652" s="73" t="str">
        <f t="shared" si="232"/>
        <v>NAO</v>
      </c>
      <c r="AU652" s="75">
        <f>IF(AR652="","",$AR652-(($AU$2/CONFIGURACAO!$C$6)*$M652))</f>
        <v>-115</v>
      </c>
      <c r="AV652" s="76" t="str">
        <f t="shared" si="233"/>
        <v>NAO</v>
      </c>
      <c r="AW652" s="74">
        <f>IF(AR652="","",$AR652-(($AW$2/CONFIGURACAO!$C$6)*$M652))</f>
        <v>-215</v>
      </c>
      <c r="AX652" s="72" t="str">
        <f t="shared" si="234"/>
        <v>NAO</v>
      </c>
      <c r="AZ652" s="39">
        <f t="shared" si="235"/>
        <v>1.2676591968674732E-2</v>
      </c>
      <c r="BA652" s="146">
        <f t="shared" si="236"/>
        <v>2.25</v>
      </c>
      <c r="BB652" s="146">
        <f t="shared" si="237"/>
        <v>1002</v>
      </c>
      <c r="BC652" s="32">
        <f t="shared" si="238"/>
        <v>993</v>
      </c>
      <c r="BD652" s="148"/>
      <c r="BE652" s="40">
        <f t="shared" si="239"/>
        <v>2.7943368107302535E-2</v>
      </c>
      <c r="BF652" s="40">
        <f t="shared" si="240"/>
        <v>0</v>
      </c>
      <c r="BG652" s="40">
        <f t="shared" si="241"/>
        <v>1.9270298047276462E-2</v>
      </c>
      <c r="BH652" s="40">
        <f t="shared" si="242"/>
        <v>0</v>
      </c>
      <c r="BI652" s="40">
        <f t="shared" si="243"/>
        <v>7.9957356076759065E-2</v>
      </c>
      <c r="BJ652" s="40">
        <f t="shared" si="244"/>
        <v>0</v>
      </c>
      <c r="BK652" s="40">
        <f t="shared" si="245"/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 s="4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1:134" s="32" customFormat="1" ht="17" thickBot="1" x14ac:dyDescent="0.25">
      <c r="A653" s="124" t="str">
        <f>CONFIGURACAO!$C$4</f>
        <v>AREA 21</v>
      </c>
      <c r="B653" s="125">
        <v>651</v>
      </c>
      <c r="C653" s="249" t="s">
        <v>311</v>
      </c>
      <c r="D653" s="126">
        <f t="shared" si="227"/>
        <v>11</v>
      </c>
      <c r="E653" s="250" t="s">
        <v>988</v>
      </c>
      <c r="F653" s="250">
        <v>0</v>
      </c>
      <c r="G653" s="250">
        <v>0</v>
      </c>
      <c r="H653" s="250">
        <v>1</v>
      </c>
      <c r="I653" s="250">
        <v>1</v>
      </c>
      <c r="J653" s="87"/>
      <c r="K653" s="94"/>
      <c r="L653" s="94"/>
      <c r="M653" s="154">
        <f t="shared" si="246"/>
        <v>2</v>
      </c>
      <c r="N653">
        <v>0.75</v>
      </c>
      <c r="O653">
        <v>2.25</v>
      </c>
      <c r="P653">
        <v>0.75</v>
      </c>
      <c r="Q653">
        <v>1.5</v>
      </c>
      <c r="R653">
        <v>0.75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s="139">
        <f t="shared" si="230"/>
        <v>3</v>
      </c>
      <c r="AD653" s="140">
        <f t="shared" si="231"/>
        <v>3.75</v>
      </c>
      <c r="AE653" s="141">
        <f t="shared" si="228"/>
        <v>0</v>
      </c>
      <c r="AF653" s="263">
        <f t="shared" si="229"/>
        <v>0</v>
      </c>
      <c r="AG653" s="265">
        <f t="shared" si="247"/>
        <v>3</v>
      </c>
      <c r="AI653" s="37">
        <f>IFERROR(IF(M653&gt;0,(N653*CONFIGURACAO!$C$20)+(O653*CONFIGURACAO!$C$21)+(P653*CONFIGURACAO!$C$22)+(Q653*CONFIGURACAO!$C$23)+(R653*CONFIGURACAO!$C$24),""),"")</f>
        <v>375</v>
      </c>
      <c r="AJ653" s="38">
        <f>IF(S653=0,0,IF(CONFIGURACAO!$C$15="SIM",(IF(S653&gt;CONFIGURACAO!$C$16,CONFIGURACAO!$C$16*CONFIGURACAO!$C$25,S653*CONFIGURACAO!$C$25)),'PI AREA  P75'!S653*CONFIGURACAO!$C$25))</f>
        <v>0</v>
      </c>
      <c r="AK653" s="38">
        <f>IF(T653=0,0,IF(CONFIGURACAO!$C$17="SIM",(IF(T653&gt;CONFIGURACAO!$C$18,CONFIGURACAO!$C$18*CONFIGURACAO!$C$26,T653*CONFIGURACAO!$C$26)),'PI AREA  P75'!T653*CONFIGURACAO!$C$26))</f>
        <v>0</v>
      </c>
      <c r="AL653" s="38">
        <f>IFERROR(IF(M653&gt;0,(U653*CONFIGURACAO!$C$29)+(V653*CONFIGURACAO!$C$30),""),"")</f>
        <v>0</v>
      </c>
      <c r="AM653" s="38">
        <f>IF(W653=0,0,IF(CONFIGURACAO!$C$41="SIM",(IF(W653&gt;CONFIGURACAO!$C$41,CONFIGURACAO!$C$41*CONFIGURACAO!$C$31,W653*CONFIGURACAO!$C$31)),'PI AREA  P75'!W653*CONFIGURACAO!$C$31))</f>
        <v>0</v>
      </c>
      <c r="AN653" s="38">
        <f>IF(X653=0,0,IF(CONFIGURACAO!$C$39="SIM",(IF(X653&gt;CONFIGURACAO!$C$40,CONFIGURACAO!$C$40*CONFIGURACAO!$C$32,X653*CONFIGURACAO!$C$32)),'PI AREA  P75'!X653*CONFIGURACAO!$C$32))</f>
        <v>0</v>
      </c>
      <c r="AO653" s="38">
        <f>IFERROR(IF(M653&gt;0,(Y653*CONFIGURACAO!$C$33)+(Z653*CONFIGURACAO!$C$34)+(AA653*CONFIGURACAO!$C$35)+(AB653*CONFIGURACAO!$C$36),""),"")</f>
        <v>0</v>
      </c>
      <c r="AP653" s="38">
        <f>IF(AA653=0,0,IF(CONFIGURACAO!$C$46="SIM",(IF(AA653&gt;CONFIGURACAO!$C$47,CONFIGURACAO!$C$47*CONFIGURACAO!$C$35,AA653*CONFIGURACAO!$C$35)),'PI AREA  P75'!AA653*CONFIGURACAO!$C$35))</f>
        <v>0</v>
      </c>
      <c r="AQ653" s="38">
        <f>IF(AB653=0,0,IF(CONFIGURACAO!$C$44="SIM",(IF(AB653&gt;CONFIGURACAO!$C$45,CONFIGURACAO!$C$45*CONFIGURACAO!$C$36,AB653*CONFIGURACAO!$C$36)),'PI AREA  P75'!AB653*CONFIGURACAO!$C$36))</f>
        <v>0</v>
      </c>
      <c r="AR653" s="38">
        <f t="shared" si="248"/>
        <v>375</v>
      </c>
      <c r="AS653" s="68">
        <f>IF(AR653="","",$AR653-(($AS$2/CONFIGURACAO!$C$6)*$M653))</f>
        <v>225</v>
      </c>
      <c r="AT653" s="73">
        <f t="shared" si="232"/>
        <v>3</v>
      </c>
      <c r="AU653" s="75">
        <f>IF(AR653="","",$AR653-(($AU$2/CONFIGURACAO!$C$6)*$M653))</f>
        <v>125</v>
      </c>
      <c r="AV653" s="76">
        <f t="shared" si="233"/>
        <v>4</v>
      </c>
      <c r="AW653" s="74">
        <f>IF(AR653="","",$AR653-(($AW$2/CONFIGURACAO!$C$6)*$M653))</f>
        <v>25</v>
      </c>
      <c r="AX653" s="72">
        <f t="shared" si="234"/>
        <v>5</v>
      </c>
      <c r="AZ653" s="39">
        <f t="shared" si="235"/>
        <v>3.5212755468540927E-2</v>
      </c>
      <c r="BA653" s="146">
        <f t="shared" si="236"/>
        <v>6</v>
      </c>
      <c r="BB653" s="146">
        <f t="shared" si="237"/>
        <v>809</v>
      </c>
      <c r="BC653" s="32">
        <f t="shared" si="238"/>
        <v>782</v>
      </c>
      <c r="BD653" s="148"/>
      <c r="BE653" s="40">
        <f t="shared" si="239"/>
        <v>2.7943368107302535E-2</v>
      </c>
      <c r="BF653" s="40">
        <f t="shared" si="240"/>
        <v>8.6805555555555552E-2</v>
      </c>
      <c r="BG653" s="40">
        <f t="shared" si="241"/>
        <v>1.9270298047276462E-2</v>
      </c>
      <c r="BH653" s="40">
        <f t="shared" si="242"/>
        <v>6.0630557801131774E-2</v>
      </c>
      <c r="BI653" s="40">
        <f t="shared" si="243"/>
        <v>7.9957356076759065E-2</v>
      </c>
      <c r="BJ653" s="40">
        <f t="shared" si="244"/>
        <v>0</v>
      </c>
      <c r="BK653" s="40">
        <f t="shared" si="245"/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 s="42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1:134" s="32" customFormat="1" ht="17" thickBot="1" x14ac:dyDescent="0.25">
      <c r="A654" s="124" t="str">
        <f>CONFIGURACAO!$C$4</f>
        <v>AREA 21</v>
      </c>
      <c r="B654" s="125">
        <v>652</v>
      </c>
      <c r="C654" s="249" t="s">
        <v>311</v>
      </c>
      <c r="D654" s="126">
        <f t="shared" si="227"/>
        <v>12</v>
      </c>
      <c r="E654" s="250" t="s">
        <v>989</v>
      </c>
      <c r="F654" s="250">
        <v>0</v>
      </c>
      <c r="G654" s="250">
        <v>0</v>
      </c>
      <c r="H654" s="250">
        <v>1</v>
      </c>
      <c r="I654" s="250">
        <v>1</v>
      </c>
      <c r="J654" s="87"/>
      <c r="K654" s="94"/>
      <c r="L654" s="94"/>
      <c r="M654" s="154">
        <f t="shared" si="246"/>
        <v>2</v>
      </c>
      <c r="N654">
        <v>0</v>
      </c>
      <c r="O654">
        <v>0</v>
      </c>
      <c r="P654">
        <v>1.5</v>
      </c>
      <c r="Q654">
        <v>1.5</v>
      </c>
      <c r="R654">
        <v>0.75</v>
      </c>
      <c r="S654">
        <v>0</v>
      </c>
      <c r="T654">
        <v>0.75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 s="139">
        <f t="shared" si="230"/>
        <v>0</v>
      </c>
      <c r="AD654" s="140">
        <f t="shared" si="231"/>
        <v>1.5</v>
      </c>
      <c r="AE654" s="141">
        <f t="shared" si="228"/>
        <v>0</v>
      </c>
      <c r="AF654" s="263">
        <f t="shared" si="229"/>
        <v>0</v>
      </c>
      <c r="AG654" s="265">
        <f t="shared" si="247"/>
        <v>0</v>
      </c>
      <c r="AI654" s="37">
        <f>IFERROR(IF(M654&gt;0,(N654*CONFIGURACAO!$C$20)+(O654*CONFIGURACAO!$C$21)+(P654*CONFIGURACAO!$C$22)+(Q654*CONFIGURACAO!$C$23)+(R654*CONFIGURACAO!$C$24),""),"")</f>
        <v>165</v>
      </c>
      <c r="AJ654" s="38">
        <f>IF(S654=0,0,IF(CONFIGURACAO!$C$15="SIM",(IF(S654&gt;CONFIGURACAO!$C$16,CONFIGURACAO!$C$16*CONFIGURACAO!$C$25,S654*CONFIGURACAO!$C$25)),'PI AREA  P75'!S654*CONFIGURACAO!$C$25))</f>
        <v>0</v>
      </c>
      <c r="AK654" s="38">
        <f>IF(T654=0,0,IF(CONFIGURACAO!$C$17="SIM",(IF(T654&gt;CONFIGURACAO!$C$18,CONFIGURACAO!$C$18*CONFIGURACAO!$C$26,T654*CONFIGURACAO!$C$26)),'PI AREA  P75'!T654*CONFIGURACAO!$C$26))</f>
        <v>3.75</v>
      </c>
      <c r="AL654" s="38">
        <f>IFERROR(IF(M654&gt;0,(U654*CONFIGURACAO!$C$29)+(V654*CONFIGURACAO!$C$30),""),"")</f>
        <v>0</v>
      </c>
      <c r="AM654" s="38">
        <f>IF(W654=0,0,IF(CONFIGURACAO!$C$41="SIM",(IF(W654&gt;CONFIGURACAO!$C$41,CONFIGURACAO!$C$41*CONFIGURACAO!$C$31,W654*CONFIGURACAO!$C$31)),'PI AREA  P75'!W654*CONFIGURACAO!$C$31))</f>
        <v>0</v>
      </c>
      <c r="AN654" s="38">
        <f>IF(X654=0,0,IF(CONFIGURACAO!$C$39="SIM",(IF(X654&gt;CONFIGURACAO!$C$40,CONFIGURACAO!$C$40*CONFIGURACAO!$C$32,X654*CONFIGURACAO!$C$32)),'PI AREA  P75'!X654*CONFIGURACAO!$C$32))</f>
        <v>0</v>
      </c>
      <c r="AO654" s="38">
        <f>IFERROR(IF(M654&gt;0,(Y654*CONFIGURACAO!$C$33)+(Z654*CONFIGURACAO!$C$34)+(AA654*CONFIGURACAO!$C$35)+(AB654*CONFIGURACAO!$C$36),""),"")</f>
        <v>10</v>
      </c>
      <c r="AP654" s="38">
        <f>IF(AA654=0,0,IF(CONFIGURACAO!$C$46="SIM",(IF(AA654&gt;CONFIGURACAO!$C$47,CONFIGURACAO!$C$47*CONFIGURACAO!$C$35,AA654*CONFIGURACAO!$C$35)),'PI AREA  P75'!AA654*CONFIGURACAO!$C$35))</f>
        <v>0</v>
      </c>
      <c r="AQ654" s="38">
        <f>IF(AB654=0,0,IF(CONFIGURACAO!$C$44="SIM",(IF(AB654&gt;CONFIGURACAO!$C$45,CONFIGURACAO!$C$45*CONFIGURACAO!$C$36,AB654*CONFIGURACAO!$C$36)),'PI AREA  P75'!AB654*CONFIGURACAO!$C$36))</f>
        <v>10</v>
      </c>
      <c r="AR654" s="38">
        <f t="shared" si="248"/>
        <v>188.75</v>
      </c>
      <c r="AS654" s="68">
        <f>IF(AR654="","",$AR654-(($AS$2/CONFIGURACAO!$C$6)*$M654))</f>
        <v>38.75</v>
      </c>
      <c r="AT654" s="73">
        <f t="shared" si="232"/>
        <v>3</v>
      </c>
      <c r="AU654" s="75">
        <f>IF(AR654="","",$AR654-(($AU$2/CONFIGURACAO!$C$6)*$M654))</f>
        <v>-61.25</v>
      </c>
      <c r="AV654" s="76" t="str">
        <f t="shared" si="233"/>
        <v>NAO</v>
      </c>
      <c r="AW654" s="74">
        <f>IF(AR654="","",$AR654-(($AW$2/CONFIGURACAO!$C$6)*$M654))</f>
        <v>-161.25</v>
      </c>
      <c r="AX654" s="72" t="str">
        <f t="shared" si="234"/>
        <v>NAO</v>
      </c>
      <c r="AZ654" s="39">
        <f t="shared" si="235"/>
        <v>1.7723753585832266E-2</v>
      </c>
      <c r="BA654" s="146">
        <f t="shared" si="236"/>
        <v>5.5</v>
      </c>
      <c r="BB654" s="146">
        <f t="shared" si="237"/>
        <v>835</v>
      </c>
      <c r="BC654" s="32">
        <f t="shared" si="238"/>
        <v>937</v>
      </c>
      <c r="BD654" s="148"/>
      <c r="BE654" s="40">
        <f t="shared" si="239"/>
        <v>0</v>
      </c>
      <c r="BF654" s="40">
        <f t="shared" si="240"/>
        <v>0</v>
      </c>
      <c r="BG654" s="40">
        <f t="shared" si="241"/>
        <v>3.8540596094552924E-2</v>
      </c>
      <c r="BH654" s="40">
        <f t="shared" si="242"/>
        <v>6.0630557801131774E-2</v>
      </c>
      <c r="BI654" s="40">
        <f t="shared" si="243"/>
        <v>7.9957356076759065E-2</v>
      </c>
      <c r="BJ654" s="40">
        <f t="shared" si="244"/>
        <v>0</v>
      </c>
      <c r="BK654" s="40">
        <f t="shared" si="245"/>
        <v>0.1203852327447833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1</v>
      </c>
      <c r="BT654" s="42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1:134" s="32" customFormat="1" ht="17" thickBot="1" x14ac:dyDescent="0.25">
      <c r="A655" s="124" t="str">
        <f>CONFIGURACAO!$C$4</f>
        <v>AREA 21</v>
      </c>
      <c r="B655" s="125">
        <v>653</v>
      </c>
      <c r="C655" s="249" t="s">
        <v>311</v>
      </c>
      <c r="D655" s="126">
        <f t="shared" si="227"/>
        <v>13</v>
      </c>
      <c r="E655" s="250" t="s">
        <v>990</v>
      </c>
      <c r="F655" s="250">
        <v>0</v>
      </c>
      <c r="G655" s="250">
        <v>0</v>
      </c>
      <c r="H655" s="250">
        <v>1</v>
      </c>
      <c r="I655" s="250">
        <v>1</v>
      </c>
      <c r="J655" s="87"/>
      <c r="K655" s="94"/>
      <c r="L655" s="94"/>
      <c r="M655" s="154">
        <f t="shared" si="246"/>
        <v>2</v>
      </c>
      <c r="N655">
        <v>0</v>
      </c>
      <c r="O655">
        <v>0</v>
      </c>
      <c r="P655">
        <v>2.25</v>
      </c>
      <c r="Q655">
        <v>2.5</v>
      </c>
      <c r="R655">
        <v>0</v>
      </c>
      <c r="S655">
        <v>0</v>
      </c>
      <c r="T655">
        <v>1.5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s="139">
        <f t="shared" si="230"/>
        <v>0</v>
      </c>
      <c r="AD655" s="140">
        <f t="shared" si="231"/>
        <v>2.25</v>
      </c>
      <c r="AE655" s="141">
        <f t="shared" si="228"/>
        <v>0</v>
      </c>
      <c r="AF655" s="263">
        <f t="shared" si="229"/>
        <v>0</v>
      </c>
      <c r="AG655" s="265">
        <f t="shared" si="247"/>
        <v>0</v>
      </c>
      <c r="AI655" s="37">
        <f>IFERROR(IF(M655&gt;0,(N655*CONFIGURACAO!$C$20)+(O655*CONFIGURACAO!$C$21)+(P655*CONFIGURACAO!$C$22)+(Q655*CONFIGURACAO!$C$23)+(R655*CONFIGURACAO!$C$24),""),"")</f>
        <v>235</v>
      </c>
      <c r="AJ655" s="38">
        <f>IF(S655=0,0,IF(CONFIGURACAO!$C$15="SIM",(IF(S655&gt;CONFIGURACAO!$C$16,CONFIGURACAO!$C$16*CONFIGURACAO!$C$25,S655*CONFIGURACAO!$C$25)),'PI AREA  P75'!S655*CONFIGURACAO!$C$25))</f>
        <v>0</v>
      </c>
      <c r="AK655" s="38">
        <f>IF(T655=0,0,IF(CONFIGURACAO!$C$17="SIM",(IF(T655&gt;CONFIGURACAO!$C$18,CONFIGURACAO!$C$18*CONFIGURACAO!$C$26,T655*CONFIGURACAO!$C$26)),'PI AREA  P75'!T655*CONFIGURACAO!$C$26))</f>
        <v>7.5</v>
      </c>
      <c r="AL655" s="38">
        <f>IFERROR(IF(M655&gt;0,(U655*CONFIGURACAO!$C$29)+(V655*CONFIGURACAO!$C$30),""),"")</f>
        <v>0</v>
      </c>
      <c r="AM655" s="38">
        <f>IF(W655=0,0,IF(CONFIGURACAO!$C$41="SIM",(IF(W655&gt;CONFIGURACAO!$C$41,CONFIGURACAO!$C$41*CONFIGURACAO!$C$31,W655*CONFIGURACAO!$C$31)),'PI AREA  P75'!W655*CONFIGURACAO!$C$31))</f>
        <v>0</v>
      </c>
      <c r="AN655" s="38">
        <f>IF(X655=0,0,IF(CONFIGURACAO!$C$39="SIM",(IF(X655&gt;CONFIGURACAO!$C$40,CONFIGURACAO!$C$40*CONFIGURACAO!$C$32,X655*CONFIGURACAO!$C$32)),'PI AREA  P75'!X655*CONFIGURACAO!$C$32))</f>
        <v>0</v>
      </c>
      <c r="AO655" s="38">
        <f>IFERROR(IF(M655&gt;0,(Y655*CONFIGURACAO!$C$33)+(Z655*CONFIGURACAO!$C$34)+(AA655*CONFIGURACAO!$C$35)+(AB655*CONFIGURACAO!$C$36),""),"")</f>
        <v>0</v>
      </c>
      <c r="AP655" s="38">
        <f>IF(AA655=0,0,IF(CONFIGURACAO!$C$46="SIM",(IF(AA655&gt;CONFIGURACAO!$C$47,CONFIGURACAO!$C$47*CONFIGURACAO!$C$35,AA655*CONFIGURACAO!$C$35)),'PI AREA  P75'!AA655*CONFIGURACAO!$C$35))</f>
        <v>0</v>
      </c>
      <c r="AQ655" s="38">
        <f>IF(AB655=0,0,IF(CONFIGURACAO!$C$44="SIM",(IF(AB655&gt;CONFIGURACAO!$C$45,CONFIGURACAO!$C$45*CONFIGURACAO!$C$36,AB655*CONFIGURACAO!$C$36)),'PI AREA  P75'!AB655*CONFIGURACAO!$C$36))</f>
        <v>0</v>
      </c>
      <c r="AR655" s="38">
        <f t="shared" si="248"/>
        <v>242.5</v>
      </c>
      <c r="AS655" s="68">
        <f>IF(AR655="","",$AR655-(($AS$2/CONFIGURACAO!$C$6)*$M655))</f>
        <v>92.5</v>
      </c>
      <c r="AT655" s="73">
        <f t="shared" si="232"/>
        <v>3</v>
      </c>
      <c r="AU655" s="75">
        <f>IF(AR655="","",$AR655-(($AU$2/CONFIGURACAO!$C$6)*$M655))</f>
        <v>-7.5</v>
      </c>
      <c r="AV655" s="76" t="str">
        <f t="shared" si="233"/>
        <v>NAO</v>
      </c>
      <c r="AW655" s="74">
        <f>IF(AR655="","",$AR655-(($AW$2/CONFIGURACAO!$C$6)*$M655))</f>
        <v>-107.5</v>
      </c>
      <c r="AX655" s="72" t="str">
        <f t="shared" si="234"/>
        <v>NAO</v>
      </c>
      <c r="AZ655" s="39">
        <f t="shared" si="235"/>
        <v>2.2770915202989798E-2</v>
      </c>
      <c r="BA655" s="146">
        <f t="shared" si="236"/>
        <v>6.25</v>
      </c>
      <c r="BB655" s="146">
        <f t="shared" si="237"/>
        <v>801</v>
      </c>
      <c r="BC655" s="32">
        <f t="shared" si="238"/>
        <v>888</v>
      </c>
      <c r="BD655" s="148"/>
      <c r="BE655" s="40">
        <f t="shared" si="239"/>
        <v>0</v>
      </c>
      <c r="BF655" s="40">
        <f t="shared" si="240"/>
        <v>0</v>
      </c>
      <c r="BG655" s="40">
        <f t="shared" si="241"/>
        <v>5.7810894141829397E-2</v>
      </c>
      <c r="BH655" s="40">
        <f t="shared" si="242"/>
        <v>0.10105092966855296</v>
      </c>
      <c r="BI655" s="40">
        <f t="shared" si="243"/>
        <v>0</v>
      </c>
      <c r="BJ655" s="40">
        <f t="shared" si="244"/>
        <v>0</v>
      </c>
      <c r="BK655" s="40">
        <f t="shared" si="245"/>
        <v>0.2407704654895666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 s="42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1:134" s="32" customFormat="1" ht="17" thickBot="1" x14ac:dyDescent="0.25">
      <c r="A656" s="124" t="str">
        <f>CONFIGURACAO!$C$4</f>
        <v>AREA 21</v>
      </c>
      <c r="B656" s="125">
        <v>654</v>
      </c>
      <c r="C656" s="249" t="s">
        <v>312</v>
      </c>
      <c r="D656" s="126">
        <f t="shared" si="227"/>
        <v>1</v>
      </c>
      <c r="E656" s="250" t="s">
        <v>991</v>
      </c>
      <c r="F656" s="250">
        <v>1</v>
      </c>
      <c r="G656" s="250">
        <v>1</v>
      </c>
      <c r="H656" s="250">
        <v>1</v>
      </c>
      <c r="I656" s="250">
        <v>1</v>
      </c>
      <c r="J656" s="87"/>
      <c r="K656" s="94"/>
      <c r="L656" s="94"/>
      <c r="M656" s="154">
        <f t="shared" si="246"/>
        <v>4</v>
      </c>
      <c r="N656">
        <v>0</v>
      </c>
      <c r="O656">
        <v>0</v>
      </c>
      <c r="P656">
        <v>1</v>
      </c>
      <c r="Q656">
        <v>1.75</v>
      </c>
      <c r="R656">
        <v>2</v>
      </c>
      <c r="S656">
        <v>2.25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s="139">
        <f t="shared" si="230"/>
        <v>0</v>
      </c>
      <c r="AD656" s="140">
        <f t="shared" si="231"/>
        <v>1</v>
      </c>
      <c r="AE656" s="141">
        <f t="shared" si="228"/>
        <v>0</v>
      </c>
      <c r="AF656" s="263">
        <f t="shared" si="229"/>
        <v>0</v>
      </c>
      <c r="AG656" s="265">
        <f t="shared" si="247"/>
        <v>0</v>
      </c>
      <c r="AI656" s="37">
        <f>IFERROR(IF(M656&gt;0,(N656*CONFIGURACAO!$C$20)+(O656*CONFIGURACAO!$C$21)+(P656*CONFIGURACAO!$C$22)+(Q656*CONFIGURACAO!$C$23)+(R656*CONFIGURACAO!$C$24),""),"")</f>
        <v>170</v>
      </c>
      <c r="AJ656" s="38">
        <f>IF(S656=0,0,IF(CONFIGURACAO!$C$15="SIM",(IF(S656&gt;CONFIGURACAO!$C$16,CONFIGURACAO!$C$16*CONFIGURACAO!$C$25,S656*CONFIGURACAO!$C$25)),'PI AREA  P75'!S656*CONFIGURACAO!$C$25))</f>
        <v>22.5</v>
      </c>
      <c r="AK656" s="38">
        <f>IF(T656=0,0,IF(CONFIGURACAO!$C$17="SIM",(IF(T656&gt;CONFIGURACAO!$C$18,CONFIGURACAO!$C$18*CONFIGURACAO!$C$26,T656*CONFIGURACAO!$C$26)),'PI AREA  P75'!T656*CONFIGURACAO!$C$26))</f>
        <v>0</v>
      </c>
      <c r="AL656" s="38">
        <f>IFERROR(IF(M656&gt;0,(U656*CONFIGURACAO!$C$29)+(V656*CONFIGURACAO!$C$30),""),"")</f>
        <v>0</v>
      </c>
      <c r="AM656" s="38">
        <f>IF(W656=0,0,IF(CONFIGURACAO!$C$41="SIM",(IF(W656&gt;CONFIGURACAO!$C$41,CONFIGURACAO!$C$41*CONFIGURACAO!$C$31,W656*CONFIGURACAO!$C$31)),'PI AREA  P75'!W656*CONFIGURACAO!$C$31))</f>
        <v>0</v>
      </c>
      <c r="AN656" s="38">
        <f>IF(X656=0,0,IF(CONFIGURACAO!$C$39="SIM",(IF(X656&gt;CONFIGURACAO!$C$40,CONFIGURACAO!$C$40*CONFIGURACAO!$C$32,X656*CONFIGURACAO!$C$32)),'PI AREA  P75'!X656*CONFIGURACAO!$C$32))</f>
        <v>0</v>
      </c>
      <c r="AO656" s="38">
        <f>IFERROR(IF(M656&gt;0,(Y656*CONFIGURACAO!$C$33)+(Z656*CONFIGURACAO!$C$34)+(AA656*CONFIGURACAO!$C$35)+(AB656*CONFIGURACAO!$C$36),""),"")</f>
        <v>0</v>
      </c>
      <c r="AP656" s="38">
        <f>IF(AA656=0,0,IF(CONFIGURACAO!$C$46="SIM",(IF(AA656&gt;CONFIGURACAO!$C$47,CONFIGURACAO!$C$47*CONFIGURACAO!$C$35,AA656*CONFIGURACAO!$C$35)),'PI AREA  P75'!AA656*CONFIGURACAO!$C$35))</f>
        <v>0</v>
      </c>
      <c r="AQ656" s="38">
        <f>IF(AB656=0,0,IF(CONFIGURACAO!$C$44="SIM",(IF(AB656&gt;CONFIGURACAO!$C$45,CONFIGURACAO!$C$45*CONFIGURACAO!$C$36,AB656*CONFIGURACAO!$C$36)),'PI AREA  P75'!AB656*CONFIGURACAO!$C$36))</f>
        <v>0</v>
      </c>
      <c r="AR656" s="38">
        <f t="shared" si="248"/>
        <v>192.5</v>
      </c>
      <c r="AS656" s="68">
        <f>IF(AR656="","",$AR656-(($AS$2/CONFIGURACAO!$C$6)*$M656))</f>
        <v>-107.5</v>
      </c>
      <c r="AT656" s="73" t="str">
        <f t="shared" si="232"/>
        <v>NAO</v>
      </c>
      <c r="AU656" s="75">
        <f>IF(AR656="","",$AR656-(($AU$2/CONFIGURACAO!$C$6)*$M656))</f>
        <v>-307.5</v>
      </c>
      <c r="AV656" s="76" t="str">
        <f t="shared" si="233"/>
        <v>NAO</v>
      </c>
      <c r="AW656" s="74">
        <f>IF(AR656="","",$AR656-(($AW$2/CONFIGURACAO!$C$6)*$M656))</f>
        <v>-507.5</v>
      </c>
      <c r="AX656" s="72" t="str">
        <f t="shared" si="234"/>
        <v>NAO</v>
      </c>
      <c r="AZ656" s="39">
        <f t="shared" si="235"/>
        <v>1.8075881140517672E-2</v>
      </c>
      <c r="BA656" s="146">
        <f t="shared" si="236"/>
        <v>7</v>
      </c>
      <c r="BB656" s="146">
        <f t="shared" si="237"/>
        <v>770</v>
      </c>
      <c r="BC656" s="32">
        <f t="shared" si="238"/>
        <v>935</v>
      </c>
      <c r="BD656" s="148"/>
      <c r="BE656" s="40">
        <f t="shared" si="239"/>
        <v>0</v>
      </c>
      <c r="BF656" s="40">
        <f t="shared" si="240"/>
        <v>0</v>
      </c>
      <c r="BG656" s="40">
        <f t="shared" si="241"/>
        <v>2.5693730729701953E-2</v>
      </c>
      <c r="BH656" s="40">
        <f t="shared" si="242"/>
        <v>7.073565076798706E-2</v>
      </c>
      <c r="BI656" s="40">
        <f t="shared" si="243"/>
        <v>0.21321961620469082</v>
      </c>
      <c r="BJ656" s="40">
        <f t="shared" si="244"/>
        <v>0.20794824399260628</v>
      </c>
      <c r="BK656" s="40">
        <f t="shared" si="245"/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 s="42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1:134" s="32" customFormat="1" ht="17" thickBot="1" x14ac:dyDescent="0.25">
      <c r="A657" s="124" t="str">
        <f>CONFIGURACAO!$C$4</f>
        <v>AREA 21</v>
      </c>
      <c r="B657" s="125">
        <v>655</v>
      </c>
      <c r="C657" s="249" t="s">
        <v>312</v>
      </c>
      <c r="D657" s="126">
        <f t="shared" si="227"/>
        <v>2</v>
      </c>
      <c r="E657" s="250" t="s">
        <v>992</v>
      </c>
      <c r="F657" s="250">
        <v>0</v>
      </c>
      <c r="G657" s="250">
        <v>0</v>
      </c>
      <c r="H657" s="250">
        <v>0</v>
      </c>
      <c r="I657" s="250">
        <v>1</v>
      </c>
      <c r="J657" s="87"/>
      <c r="K657" s="94"/>
      <c r="L657" s="94"/>
      <c r="M657" s="154">
        <f t="shared" si="246"/>
        <v>1</v>
      </c>
      <c r="N657">
        <v>0</v>
      </c>
      <c r="O657">
        <v>0</v>
      </c>
      <c r="P657">
        <v>0.75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s="139">
        <f t="shared" si="230"/>
        <v>0</v>
      </c>
      <c r="AD657" s="140">
        <f t="shared" si="231"/>
        <v>0.75</v>
      </c>
      <c r="AE657" s="141">
        <f t="shared" si="228"/>
        <v>0</v>
      </c>
      <c r="AF657" s="263">
        <f t="shared" si="229"/>
        <v>0</v>
      </c>
      <c r="AG657" s="265">
        <f t="shared" si="247"/>
        <v>0</v>
      </c>
      <c r="AI657" s="37">
        <f>IFERROR(IF(M657&gt;0,(N657*CONFIGURACAO!$C$20)+(O657*CONFIGURACAO!$C$21)+(P657*CONFIGURACAO!$C$22)+(Q657*CONFIGURACAO!$C$23)+(R657*CONFIGURACAO!$C$24),""),"")</f>
        <v>45</v>
      </c>
      <c r="AJ657" s="38">
        <f>IF(S657=0,0,IF(CONFIGURACAO!$C$15="SIM",(IF(S657&gt;CONFIGURACAO!$C$16,CONFIGURACAO!$C$16*CONFIGURACAO!$C$25,S657*CONFIGURACAO!$C$25)),'PI AREA  P75'!S657*CONFIGURACAO!$C$25))</f>
        <v>0</v>
      </c>
      <c r="AK657" s="38">
        <f>IF(T657=0,0,IF(CONFIGURACAO!$C$17="SIM",(IF(T657&gt;CONFIGURACAO!$C$18,CONFIGURACAO!$C$18*CONFIGURACAO!$C$26,T657*CONFIGURACAO!$C$26)),'PI AREA  P75'!T657*CONFIGURACAO!$C$26))</f>
        <v>0</v>
      </c>
      <c r="AL657" s="38">
        <f>IFERROR(IF(M657&gt;0,(U657*CONFIGURACAO!$C$29)+(V657*CONFIGURACAO!$C$30),""),"")</f>
        <v>0</v>
      </c>
      <c r="AM657" s="38">
        <f>IF(W657=0,0,IF(CONFIGURACAO!$C$41="SIM",(IF(W657&gt;CONFIGURACAO!$C$41,CONFIGURACAO!$C$41*CONFIGURACAO!$C$31,W657*CONFIGURACAO!$C$31)),'PI AREA  P75'!W657*CONFIGURACAO!$C$31))</f>
        <v>0</v>
      </c>
      <c r="AN657" s="38">
        <f>IF(X657=0,0,IF(CONFIGURACAO!$C$39="SIM",(IF(X657&gt;CONFIGURACAO!$C$40,CONFIGURACAO!$C$40*CONFIGURACAO!$C$32,X657*CONFIGURACAO!$C$32)),'PI AREA  P75'!X657*CONFIGURACAO!$C$32))</f>
        <v>0</v>
      </c>
      <c r="AO657" s="38">
        <f>IFERROR(IF(M657&gt;0,(Y657*CONFIGURACAO!$C$33)+(Z657*CONFIGURACAO!$C$34)+(AA657*CONFIGURACAO!$C$35)+(AB657*CONFIGURACAO!$C$36),""),"")</f>
        <v>0</v>
      </c>
      <c r="AP657" s="38">
        <f>IF(AA657=0,0,IF(CONFIGURACAO!$C$46="SIM",(IF(AA657&gt;CONFIGURACAO!$C$47,CONFIGURACAO!$C$47*CONFIGURACAO!$C$35,AA657*CONFIGURACAO!$C$35)),'PI AREA  P75'!AA657*CONFIGURACAO!$C$35))</f>
        <v>0</v>
      </c>
      <c r="AQ657" s="38">
        <f>IF(AB657=0,0,IF(CONFIGURACAO!$C$44="SIM",(IF(AB657&gt;CONFIGURACAO!$C$45,CONFIGURACAO!$C$45*CONFIGURACAO!$C$36,AB657*CONFIGURACAO!$C$36)),'PI AREA  P75'!AB657*CONFIGURACAO!$C$36))</f>
        <v>0</v>
      </c>
      <c r="AR657" s="38">
        <f t="shared" si="248"/>
        <v>45</v>
      </c>
      <c r="AS657" s="68">
        <f>IF(AR657="","",$AR657-(($AS$2/CONFIGURACAO!$C$6)*$M657))</f>
        <v>-30</v>
      </c>
      <c r="AT657" s="73" t="str">
        <f t="shared" si="232"/>
        <v>NAO</v>
      </c>
      <c r="AU657" s="75">
        <f>IF(AR657="","",$AR657-(($AU$2/CONFIGURACAO!$C$6)*$M657))</f>
        <v>-80</v>
      </c>
      <c r="AV657" s="76" t="str">
        <f t="shared" si="233"/>
        <v>NAO</v>
      </c>
      <c r="AW657" s="74">
        <f>IF(AR657="","",$AR657-(($AW$2/CONFIGURACAO!$C$6)*$M657))</f>
        <v>-130</v>
      </c>
      <c r="AX657" s="72" t="str">
        <f t="shared" si="234"/>
        <v>NAO</v>
      </c>
      <c r="AZ657" s="39">
        <f t="shared" si="235"/>
        <v>4.2255306562249111E-3</v>
      </c>
      <c r="BA657" s="146">
        <f t="shared" si="236"/>
        <v>0.75</v>
      </c>
      <c r="BB657" s="146">
        <f t="shared" si="237"/>
        <v>1112</v>
      </c>
      <c r="BC657" s="32">
        <f t="shared" si="238"/>
        <v>1111</v>
      </c>
      <c r="BD657" s="148"/>
      <c r="BE657" s="40">
        <f t="shared" si="239"/>
        <v>0</v>
      </c>
      <c r="BF657" s="40">
        <f t="shared" si="240"/>
        <v>0</v>
      </c>
      <c r="BG657" s="40">
        <f t="shared" si="241"/>
        <v>1.9270298047276462E-2</v>
      </c>
      <c r="BH657" s="40">
        <f t="shared" si="242"/>
        <v>0</v>
      </c>
      <c r="BI657" s="40">
        <f t="shared" si="243"/>
        <v>0</v>
      </c>
      <c r="BJ657" s="40">
        <f t="shared" si="244"/>
        <v>0</v>
      </c>
      <c r="BK657" s="40">
        <f t="shared" si="245"/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 s="42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1:134" s="32" customFormat="1" ht="17" thickBot="1" x14ac:dyDescent="0.25">
      <c r="A658" s="124" t="str">
        <f>CONFIGURACAO!$C$4</f>
        <v>AREA 21</v>
      </c>
      <c r="B658" s="125">
        <v>656</v>
      </c>
      <c r="C658" s="249" t="s">
        <v>312</v>
      </c>
      <c r="D658" s="126">
        <f t="shared" si="227"/>
        <v>3</v>
      </c>
      <c r="E658" s="250" t="s">
        <v>993</v>
      </c>
      <c r="F658" s="250">
        <v>1</v>
      </c>
      <c r="G658" s="250">
        <v>1</v>
      </c>
      <c r="H658" s="250">
        <v>1</v>
      </c>
      <c r="I658" s="250">
        <v>1</v>
      </c>
      <c r="J658" s="87"/>
      <c r="K658" s="94"/>
      <c r="L658" s="94"/>
      <c r="M658" s="154">
        <f t="shared" si="246"/>
        <v>4</v>
      </c>
      <c r="N658">
        <v>0</v>
      </c>
      <c r="O658">
        <v>1.5</v>
      </c>
      <c r="P658">
        <v>3.25</v>
      </c>
      <c r="Q658">
        <v>0.75</v>
      </c>
      <c r="R658">
        <v>0.75</v>
      </c>
      <c r="S658">
        <v>1</v>
      </c>
      <c r="T658">
        <v>0.75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s="139">
        <f t="shared" si="230"/>
        <v>1.5</v>
      </c>
      <c r="AD658" s="140">
        <f t="shared" si="231"/>
        <v>4.75</v>
      </c>
      <c r="AE658" s="141">
        <f t="shared" si="228"/>
        <v>0</v>
      </c>
      <c r="AF658" s="263">
        <f t="shared" si="229"/>
        <v>0</v>
      </c>
      <c r="AG658" s="265">
        <f t="shared" si="247"/>
        <v>1.5</v>
      </c>
      <c r="AI658" s="37">
        <f>IFERROR(IF(M658&gt;0,(N658*CONFIGURACAO!$C$20)+(O658*CONFIGURACAO!$C$21)+(P658*CONFIGURACAO!$C$22)+(Q658*CONFIGURACAO!$C$23)+(R658*CONFIGURACAO!$C$24),""),"")</f>
        <v>360</v>
      </c>
      <c r="AJ658" s="38">
        <f>IF(S658=0,0,IF(CONFIGURACAO!$C$15="SIM",(IF(S658&gt;CONFIGURACAO!$C$16,CONFIGURACAO!$C$16*CONFIGURACAO!$C$25,S658*CONFIGURACAO!$C$25)),'PI AREA  P75'!S658*CONFIGURACAO!$C$25))</f>
        <v>10</v>
      </c>
      <c r="AK658" s="38">
        <f>IF(T658=0,0,IF(CONFIGURACAO!$C$17="SIM",(IF(T658&gt;CONFIGURACAO!$C$18,CONFIGURACAO!$C$18*CONFIGURACAO!$C$26,T658*CONFIGURACAO!$C$26)),'PI AREA  P75'!T658*CONFIGURACAO!$C$26))</f>
        <v>3.75</v>
      </c>
      <c r="AL658" s="38">
        <f>IFERROR(IF(M658&gt;0,(U658*CONFIGURACAO!$C$29)+(V658*CONFIGURACAO!$C$30),""),"")</f>
        <v>0</v>
      </c>
      <c r="AM658" s="38">
        <f>IF(W658=0,0,IF(CONFIGURACAO!$C$41="SIM",(IF(W658&gt;CONFIGURACAO!$C$41,CONFIGURACAO!$C$41*CONFIGURACAO!$C$31,W658*CONFIGURACAO!$C$31)),'PI AREA  P75'!W658*CONFIGURACAO!$C$31))</f>
        <v>0</v>
      </c>
      <c r="AN658" s="38">
        <f>IF(X658=0,0,IF(CONFIGURACAO!$C$39="SIM",(IF(X658&gt;CONFIGURACAO!$C$40,CONFIGURACAO!$C$40*CONFIGURACAO!$C$32,X658*CONFIGURACAO!$C$32)),'PI AREA  P75'!X658*CONFIGURACAO!$C$32))</f>
        <v>0</v>
      </c>
      <c r="AO658" s="38">
        <f>IFERROR(IF(M658&gt;0,(Y658*CONFIGURACAO!$C$33)+(Z658*CONFIGURACAO!$C$34)+(AA658*CONFIGURACAO!$C$35)+(AB658*CONFIGURACAO!$C$36),""),"")</f>
        <v>0</v>
      </c>
      <c r="AP658" s="38">
        <f>IF(AA658=0,0,IF(CONFIGURACAO!$C$46="SIM",(IF(AA658&gt;CONFIGURACAO!$C$47,CONFIGURACAO!$C$47*CONFIGURACAO!$C$35,AA658*CONFIGURACAO!$C$35)),'PI AREA  P75'!AA658*CONFIGURACAO!$C$35))</f>
        <v>0</v>
      </c>
      <c r="AQ658" s="38">
        <f>IF(AB658=0,0,IF(CONFIGURACAO!$C$44="SIM",(IF(AB658&gt;CONFIGURACAO!$C$45,CONFIGURACAO!$C$45*CONFIGURACAO!$C$36,AB658*CONFIGURACAO!$C$36)),'PI AREA  P75'!AB658*CONFIGURACAO!$C$36))</f>
        <v>0</v>
      </c>
      <c r="AR658" s="38">
        <f t="shared" si="248"/>
        <v>373.75</v>
      </c>
      <c r="AS658" s="68">
        <f>IF(AR658="","",$AR658-(($AS$2/CONFIGURACAO!$C$6)*$M658))</f>
        <v>73.75</v>
      </c>
      <c r="AT658" s="73">
        <f t="shared" si="232"/>
        <v>3</v>
      </c>
      <c r="AU658" s="75">
        <f>IF(AR658="","",$AR658-(($AU$2/CONFIGURACAO!$C$6)*$M658))</f>
        <v>-126.25</v>
      </c>
      <c r="AV658" s="76" t="str">
        <f t="shared" si="233"/>
        <v>NAO</v>
      </c>
      <c r="AW658" s="74">
        <f>IF(AR658="","",$AR658-(($AW$2/CONFIGURACAO!$C$6)*$M658))</f>
        <v>-326.25</v>
      </c>
      <c r="AX658" s="72" t="str">
        <f t="shared" si="234"/>
        <v>NAO</v>
      </c>
      <c r="AZ658" s="39">
        <f t="shared" si="235"/>
        <v>3.5095379616979124E-2</v>
      </c>
      <c r="BA658" s="146">
        <f t="shared" si="236"/>
        <v>8</v>
      </c>
      <c r="BB658" s="146">
        <f t="shared" si="237"/>
        <v>735</v>
      </c>
      <c r="BC658" s="32">
        <f t="shared" si="238"/>
        <v>788</v>
      </c>
      <c r="BD658" s="148"/>
      <c r="BE658" s="40">
        <f t="shared" si="239"/>
        <v>0</v>
      </c>
      <c r="BF658" s="40">
        <f t="shared" si="240"/>
        <v>5.7870370370370364E-2</v>
      </c>
      <c r="BG658" s="40">
        <f t="shared" si="241"/>
        <v>8.3504624871531347E-2</v>
      </c>
      <c r="BH658" s="40">
        <f t="shared" si="242"/>
        <v>3.0315278900565887E-2</v>
      </c>
      <c r="BI658" s="40">
        <f t="shared" si="243"/>
        <v>7.9957356076759065E-2</v>
      </c>
      <c r="BJ658" s="40">
        <f t="shared" si="244"/>
        <v>9.2421441774491686E-2</v>
      </c>
      <c r="BK658" s="40">
        <f t="shared" si="245"/>
        <v>0.1203852327447833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 s="42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1:134" s="32" customFormat="1" ht="17" thickBot="1" x14ac:dyDescent="0.25">
      <c r="A659" s="124" t="str">
        <f>CONFIGURACAO!$C$4</f>
        <v>AREA 21</v>
      </c>
      <c r="B659" s="125">
        <v>657</v>
      </c>
      <c r="C659" s="249" t="s">
        <v>312</v>
      </c>
      <c r="D659" s="126">
        <f t="shared" si="227"/>
        <v>4</v>
      </c>
      <c r="E659" s="250" t="s">
        <v>994</v>
      </c>
      <c r="F659" s="250">
        <v>1</v>
      </c>
      <c r="G659" s="250">
        <v>1</v>
      </c>
      <c r="H659" s="250">
        <v>1</v>
      </c>
      <c r="I659" s="250">
        <v>1</v>
      </c>
      <c r="J659" s="87"/>
      <c r="K659" s="94"/>
      <c r="L659" s="94"/>
      <c r="M659" s="154">
        <f t="shared" si="246"/>
        <v>4</v>
      </c>
      <c r="N659">
        <v>2</v>
      </c>
      <c r="O659">
        <v>2.75</v>
      </c>
      <c r="P659">
        <v>9.5</v>
      </c>
      <c r="Q659">
        <v>6.25</v>
      </c>
      <c r="R659">
        <v>4.75</v>
      </c>
      <c r="S659">
        <v>2.5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s="139">
        <f t="shared" si="230"/>
        <v>4.75</v>
      </c>
      <c r="AD659" s="140">
        <f t="shared" si="231"/>
        <v>14.25</v>
      </c>
      <c r="AE659" s="141">
        <f t="shared" si="228"/>
        <v>0</v>
      </c>
      <c r="AF659" s="263">
        <f t="shared" si="229"/>
        <v>0</v>
      </c>
      <c r="AG659" s="265">
        <f t="shared" si="247"/>
        <v>4.75</v>
      </c>
      <c r="AI659" s="37">
        <f>IFERROR(IF(M659&gt;0,(N659*CONFIGURACAO!$C$20)+(O659*CONFIGURACAO!$C$21)+(P659*CONFIGURACAO!$C$22)+(Q659*CONFIGURACAO!$C$23)+(R659*CONFIGURACAO!$C$24),""),"")</f>
        <v>1335</v>
      </c>
      <c r="AJ659" s="38">
        <f>IF(S659=0,0,IF(CONFIGURACAO!$C$15="SIM",(IF(S659&gt;CONFIGURACAO!$C$16,CONFIGURACAO!$C$16*CONFIGURACAO!$C$25,S659*CONFIGURACAO!$C$25)),'PI AREA  P75'!S659*CONFIGURACAO!$C$25))</f>
        <v>25</v>
      </c>
      <c r="AK659" s="38">
        <f>IF(T659=0,0,IF(CONFIGURACAO!$C$17="SIM",(IF(T659&gt;CONFIGURACAO!$C$18,CONFIGURACAO!$C$18*CONFIGURACAO!$C$26,T659*CONFIGURACAO!$C$26)),'PI AREA  P75'!T659*CONFIGURACAO!$C$26))</f>
        <v>0</v>
      </c>
      <c r="AL659" s="38">
        <f>IFERROR(IF(M659&gt;0,(U659*CONFIGURACAO!$C$29)+(V659*CONFIGURACAO!$C$30),""),"")</f>
        <v>0</v>
      </c>
      <c r="AM659" s="38">
        <f>IF(W659=0,0,IF(CONFIGURACAO!$C$41="SIM",(IF(W659&gt;CONFIGURACAO!$C$41,CONFIGURACAO!$C$41*CONFIGURACAO!$C$31,W659*CONFIGURACAO!$C$31)),'PI AREA  P75'!W659*CONFIGURACAO!$C$31))</f>
        <v>0</v>
      </c>
      <c r="AN659" s="38">
        <f>IF(X659=0,0,IF(CONFIGURACAO!$C$39="SIM",(IF(X659&gt;CONFIGURACAO!$C$40,CONFIGURACAO!$C$40*CONFIGURACAO!$C$32,X659*CONFIGURACAO!$C$32)),'PI AREA  P75'!X659*CONFIGURACAO!$C$32))</f>
        <v>0</v>
      </c>
      <c r="AO659" s="38">
        <f>IFERROR(IF(M659&gt;0,(Y659*CONFIGURACAO!$C$33)+(Z659*CONFIGURACAO!$C$34)+(AA659*CONFIGURACAO!$C$35)+(AB659*CONFIGURACAO!$C$36),""),"")</f>
        <v>0</v>
      </c>
      <c r="AP659" s="38">
        <f>IF(AA659=0,0,IF(CONFIGURACAO!$C$46="SIM",(IF(AA659&gt;CONFIGURACAO!$C$47,CONFIGURACAO!$C$47*CONFIGURACAO!$C$35,AA659*CONFIGURACAO!$C$35)),'PI AREA  P75'!AA659*CONFIGURACAO!$C$35))</f>
        <v>0</v>
      </c>
      <c r="AQ659" s="38">
        <f>IF(AB659=0,0,IF(CONFIGURACAO!$C$44="SIM",(IF(AB659&gt;CONFIGURACAO!$C$45,CONFIGURACAO!$C$45*CONFIGURACAO!$C$36,AB659*CONFIGURACAO!$C$36)),'PI AREA  P75'!AB659*CONFIGURACAO!$C$36))</f>
        <v>0</v>
      </c>
      <c r="AR659" s="38">
        <f t="shared" si="248"/>
        <v>1360</v>
      </c>
      <c r="AS659" s="68">
        <f>IF(AR659="","",$AR659-(($AS$2/CONFIGURACAO!$C$6)*$M659))</f>
        <v>1060</v>
      </c>
      <c r="AT659" s="73">
        <f t="shared" si="232"/>
        <v>3</v>
      </c>
      <c r="AU659" s="75">
        <f>IF(AR659="","",$AR659-(($AU$2/CONFIGURACAO!$C$6)*$M659))</f>
        <v>860</v>
      </c>
      <c r="AV659" s="76">
        <f t="shared" si="233"/>
        <v>4</v>
      </c>
      <c r="AW659" s="74">
        <f>IF(AR659="","",$AR659-(($AW$2/CONFIGURACAO!$C$6)*$M659))</f>
        <v>660</v>
      </c>
      <c r="AX659" s="72">
        <f t="shared" si="234"/>
        <v>5</v>
      </c>
      <c r="AZ659" s="39">
        <f t="shared" si="235"/>
        <v>0.12770492649924176</v>
      </c>
      <c r="BA659" s="146">
        <f t="shared" si="236"/>
        <v>27.75</v>
      </c>
      <c r="BB659" s="146">
        <f t="shared" si="237"/>
        <v>186</v>
      </c>
      <c r="BC659" s="32">
        <f t="shared" si="238"/>
        <v>243</v>
      </c>
      <c r="BD659" s="148"/>
      <c r="BE659" s="40">
        <f t="shared" si="239"/>
        <v>7.4515648286140088E-2</v>
      </c>
      <c r="BF659" s="40">
        <f t="shared" si="240"/>
        <v>0.10609567901234568</v>
      </c>
      <c r="BG659" s="40">
        <f t="shared" si="241"/>
        <v>0.24409044193216856</v>
      </c>
      <c r="BH659" s="40">
        <f t="shared" si="242"/>
        <v>0.25262732417138239</v>
      </c>
      <c r="BI659" s="40">
        <f t="shared" si="243"/>
        <v>0.50639658848614078</v>
      </c>
      <c r="BJ659" s="40">
        <f t="shared" si="244"/>
        <v>0.23105360443622922</v>
      </c>
      <c r="BK659" s="40">
        <f t="shared" si="245"/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 s="42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1:134" s="32" customFormat="1" ht="17" thickBot="1" x14ac:dyDescent="0.25">
      <c r="A660" s="124" t="str">
        <f>CONFIGURACAO!$C$4</f>
        <v>AREA 21</v>
      </c>
      <c r="B660" s="125">
        <v>658</v>
      </c>
      <c r="C660" s="249" t="s">
        <v>312</v>
      </c>
      <c r="D660" s="126">
        <f t="shared" si="227"/>
        <v>5</v>
      </c>
      <c r="E660" s="250" t="s">
        <v>995</v>
      </c>
      <c r="F660" s="250">
        <v>1</v>
      </c>
      <c r="G660" s="250">
        <v>1</v>
      </c>
      <c r="H660" s="250">
        <v>1</v>
      </c>
      <c r="I660" s="250">
        <v>1</v>
      </c>
      <c r="J660" s="87"/>
      <c r="K660" s="94"/>
      <c r="L660" s="94"/>
      <c r="M660" s="154">
        <f t="shared" si="246"/>
        <v>4</v>
      </c>
      <c r="N660">
        <v>2</v>
      </c>
      <c r="O660">
        <v>3.5</v>
      </c>
      <c r="P660">
        <v>2.25</v>
      </c>
      <c r="Q660">
        <v>1</v>
      </c>
      <c r="R660">
        <v>2.75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s="139">
        <f t="shared" si="230"/>
        <v>5.5</v>
      </c>
      <c r="AD660" s="140">
        <f t="shared" si="231"/>
        <v>7.75</v>
      </c>
      <c r="AE660" s="141">
        <f t="shared" si="228"/>
        <v>0</v>
      </c>
      <c r="AF660" s="263">
        <f t="shared" si="229"/>
        <v>0</v>
      </c>
      <c r="AG660" s="265">
        <f t="shared" si="247"/>
        <v>5.5</v>
      </c>
      <c r="AI660" s="37">
        <f>IFERROR(IF(M660&gt;0,(N660*CONFIGURACAO!$C$20)+(O660*CONFIGURACAO!$C$21)+(P660*CONFIGURACAO!$C$22)+(Q660*CONFIGURACAO!$C$23)+(R660*CONFIGURACAO!$C$24),""),"")</f>
        <v>710</v>
      </c>
      <c r="AJ660" s="38">
        <f>IF(S660=0,0,IF(CONFIGURACAO!$C$15="SIM",(IF(S660&gt;CONFIGURACAO!$C$16,CONFIGURACAO!$C$16*CONFIGURACAO!$C$25,S660*CONFIGURACAO!$C$25)),'PI AREA  P75'!S660*CONFIGURACAO!$C$25))</f>
        <v>0</v>
      </c>
      <c r="AK660" s="38">
        <f>IF(T660=0,0,IF(CONFIGURACAO!$C$17="SIM",(IF(T660&gt;CONFIGURACAO!$C$18,CONFIGURACAO!$C$18*CONFIGURACAO!$C$26,T660*CONFIGURACAO!$C$26)),'PI AREA  P75'!T660*CONFIGURACAO!$C$26))</f>
        <v>0</v>
      </c>
      <c r="AL660" s="38">
        <f>IFERROR(IF(M660&gt;0,(U660*CONFIGURACAO!$C$29)+(V660*CONFIGURACAO!$C$30),""),"")</f>
        <v>0</v>
      </c>
      <c r="AM660" s="38">
        <f>IF(W660=0,0,IF(CONFIGURACAO!$C$41="SIM",(IF(W660&gt;CONFIGURACAO!$C$41,CONFIGURACAO!$C$41*CONFIGURACAO!$C$31,W660*CONFIGURACAO!$C$31)),'PI AREA  P75'!W660*CONFIGURACAO!$C$31))</f>
        <v>0</v>
      </c>
      <c r="AN660" s="38">
        <f>IF(X660=0,0,IF(CONFIGURACAO!$C$39="SIM",(IF(X660&gt;CONFIGURACAO!$C$40,CONFIGURACAO!$C$40*CONFIGURACAO!$C$32,X660*CONFIGURACAO!$C$32)),'PI AREA  P75'!X660*CONFIGURACAO!$C$32))</f>
        <v>0</v>
      </c>
      <c r="AO660" s="38">
        <f>IFERROR(IF(M660&gt;0,(Y660*CONFIGURACAO!$C$33)+(Z660*CONFIGURACAO!$C$34)+(AA660*CONFIGURACAO!$C$35)+(AB660*CONFIGURACAO!$C$36),""),"")</f>
        <v>0</v>
      </c>
      <c r="AP660" s="38">
        <f>IF(AA660=0,0,IF(CONFIGURACAO!$C$46="SIM",(IF(AA660&gt;CONFIGURACAO!$C$47,CONFIGURACAO!$C$47*CONFIGURACAO!$C$35,AA660*CONFIGURACAO!$C$35)),'PI AREA  P75'!AA660*CONFIGURACAO!$C$35))</f>
        <v>0</v>
      </c>
      <c r="AQ660" s="38">
        <f>IF(AB660=0,0,IF(CONFIGURACAO!$C$44="SIM",(IF(AB660&gt;CONFIGURACAO!$C$45,CONFIGURACAO!$C$45*CONFIGURACAO!$C$36,AB660*CONFIGURACAO!$C$36)),'PI AREA  P75'!AB660*CONFIGURACAO!$C$36))</f>
        <v>0</v>
      </c>
      <c r="AR660" s="38">
        <f t="shared" si="248"/>
        <v>710</v>
      </c>
      <c r="AS660" s="68">
        <f>IF(AR660="","",$AR660-(($AS$2/CONFIGURACAO!$C$6)*$M660))</f>
        <v>410</v>
      </c>
      <c r="AT660" s="73">
        <f t="shared" si="232"/>
        <v>3</v>
      </c>
      <c r="AU660" s="75">
        <f>IF(AR660="","",$AR660-(($AU$2/CONFIGURACAO!$C$6)*$M660))</f>
        <v>210</v>
      </c>
      <c r="AV660" s="76">
        <f t="shared" si="233"/>
        <v>4</v>
      </c>
      <c r="AW660" s="74">
        <f>IF(AR660="","",$AR660-(($AW$2/CONFIGURACAO!$C$6)*$M660))</f>
        <v>10</v>
      </c>
      <c r="AX660" s="72">
        <f t="shared" si="234"/>
        <v>5</v>
      </c>
      <c r="AZ660" s="39">
        <f t="shared" si="235"/>
        <v>6.6669483687104153E-2</v>
      </c>
      <c r="BA660" s="146">
        <f t="shared" si="236"/>
        <v>11.5</v>
      </c>
      <c r="BB660" s="146">
        <f t="shared" si="237"/>
        <v>608</v>
      </c>
      <c r="BC660" s="32">
        <f t="shared" si="238"/>
        <v>560</v>
      </c>
      <c r="BD660" s="148"/>
      <c r="BE660" s="40">
        <f t="shared" si="239"/>
        <v>7.4515648286140088E-2</v>
      </c>
      <c r="BF660" s="40">
        <f t="shared" si="240"/>
        <v>0.13503086419753085</v>
      </c>
      <c r="BG660" s="40">
        <f t="shared" si="241"/>
        <v>5.7810894141829397E-2</v>
      </c>
      <c r="BH660" s="40">
        <f t="shared" si="242"/>
        <v>4.042037186742118E-2</v>
      </c>
      <c r="BI660" s="40">
        <f t="shared" si="243"/>
        <v>0.2931769722814499</v>
      </c>
      <c r="BJ660" s="40">
        <f t="shared" si="244"/>
        <v>0</v>
      </c>
      <c r="BK660" s="40">
        <f t="shared" si="245"/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 s="42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1:134" s="32" customFormat="1" ht="17" thickBot="1" x14ac:dyDescent="0.25">
      <c r="A661" s="124" t="str">
        <f>CONFIGURACAO!$C$4</f>
        <v>AREA 21</v>
      </c>
      <c r="B661" s="125">
        <v>659</v>
      </c>
      <c r="C661" s="249" t="s">
        <v>312</v>
      </c>
      <c r="D661" s="126">
        <f t="shared" si="227"/>
        <v>6</v>
      </c>
      <c r="E661" s="250" t="s">
        <v>996</v>
      </c>
      <c r="F661" s="250">
        <v>1</v>
      </c>
      <c r="G661" s="250">
        <v>1</v>
      </c>
      <c r="H661" s="250">
        <v>1</v>
      </c>
      <c r="I661" s="250">
        <v>1</v>
      </c>
      <c r="J661" s="87"/>
      <c r="K661" s="94"/>
      <c r="L661" s="94"/>
      <c r="M661" s="154">
        <f t="shared" si="246"/>
        <v>4</v>
      </c>
      <c r="N661">
        <v>7.5</v>
      </c>
      <c r="O661">
        <v>6</v>
      </c>
      <c r="P661">
        <v>10</v>
      </c>
      <c r="Q661">
        <v>3.25</v>
      </c>
      <c r="R661">
        <v>5.75</v>
      </c>
      <c r="S661">
        <v>9.75</v>
      </c>
      <c r="T661">
        <v>0.75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s="139">
        <f t="shared" si="230"/>
        <v>13.5</v>
      </c>
      <c r="AD661" s="140">
        <f t="shared" si="231"/>
        <v>23.5</v>
      </c>
      <c r="AE661" s="141">
        <f t="shared" si="228"/>
        <v>0</v>
      </c>
      <c r="AF661" s="263">
        <f t="shared" si="229"/>
        <v>0</v>
      </c>
      <c r="AG661" s="265">
        <f t="shared" si="247"/>
        <v>13.5</v>
      </c>
      <c r="AI661" s="37">
        <f>IFERROR(IF(M661&gt;0,(N661*CONFIGURACAO!$C$20)+(O661*CONFIGURACAO!$C$21)+(P661*CONFIGURACAO!$C$22)+(Q661*CONFIGURACAO!$C$23)+(R661*CONFIGURACAO!$C$24),""),"")</f>
        <v>2075</v>
      </c>
      <c r="AJ661" s="38">
        <f>IF(S661=0,0,IF(CONFIGURACAO!$C$15="SIM",(IF(S661&gt;CONFIGURACAO!$C$16,CONFIGURACAO!$C$16*CONFIGURACAO!$C$25,S661*CONFIGURACAO!$C$25)),'PI AREA  P75'!S661*CONFIGURACAO!$C$25))</f>
        <v>40</v>
      </c>
      <c r="AK661" s="38">
        <f>IF(T661=0,0,IF(CONFIGURACAO!$C$17="SIM",(IF(T661&gt;CONFIGURACAO!$C$18,CONFIGURACAO!$C$18*CONFIGURACAO!$C$26,T661*CONFIGURACAO!$C$26)),'PI AREA  P75'!T661*CONFIGURACAO!$C$26))</f>
        <v>3.75</v>
      </c>
      <c r="AL661" s="38">
        <f>IFERROR(IF(M661&gt;0,(U661*CONFIGURACAO!$C$29)+(V661*CONFIGURACAO!$C$30),""),"")</f>
        <v>0</v>
      </c>
      <c r="AM661" s="38">
        <f>IF(W661=0,0,IF(CONFIGURACAO!$C$41="SIM",(IF(W661&gt;CONFIGURACAO!$C$41,CONFIGURACAO!$C$41*CONFIGURACAO!$C$31,W661*CONFIGURACAO!$C$31)),'PI AREA  P75'!W661*CONFIGURACAO!$C$31))</f>
        <v>0</v>
      </c>
      <c r="AN661" s="38">
        <f>IF(X661=0,0,IF(CONFIGURACAO!$C$39="SIM",(IF(X661&gt;CONFIGURACAO!$C$40,CONFIGURACAO!$C$40*CONFIGURACAO!$C$32,X661*CONFIGURACAO!$C$32)),'PI AREA  P75'!X661*CONFIGURACAO!$C$32))</f>
        <v>0</v>
      </c>
      <c r="AO661" s="38">
        <f>IFERROR(IF(M661&gt;0,(Y661*CONFIGURACAO!$C$33)+(Z661*CONFIGURACAO!$C$34)+(AA661*CONFIGURACAO!$C$35)+(AB661*CONFIGURACAO!$C$36),""),"")</f>
        <v>0</v>
      </c>
      <c r="AP661" s="38">
        <f>IF(AA661=0,0,IF(CONFIGURACAO!$C$46="SIM",(IF(AA661&gt;CONFIGURACAO!$C$47,CONFIGURACAO!$C$47*CONFIGURACAO!$C$35,AA661*CONFIGURACAO!$C$35)),'PI AREA  P75'!AA661*CONFIGURACAO!$C$35))</f>
        <v>0</v>
      </c>
      <c r="AQ661" s="38">
        <f>IF(AB661=0,0,IF(CONFIGURACAO!$C$44="SIM",(IF(AB661&gt;CONFIGURACAO!$C$45,CONFIGURACAO!$C$45*CONFIGURACAO!$C$36,AB661*CONFIGURACAO!$C$36)),'PI AREA  P75'!AB661*CONFIGURACAO!$C$36))</f>
        <v>0</v>
      </c>
      <c r="AR661" s="38">
        <f t="shared" si="248"/>
        <v>2118.75</v>
      </c>
      <c r="AS661" s="68">
        <f>IF(AR661="","",$AR661-(($AS$2/CONFIGURACAO!$C$6)*$M661))</f>
        <v>1818.75</v>
      </c>
      <c r="AT661" s="73">
        <f t="shared" si="232"/>
        <v>3</v>
      </c>
      <c r="AU661" s="75">
        <f>IF(AR661="","",$AR661-(($AU$2/CONFIGURACAO!$C$6)*$M661))</f>
        <v>1618.75</v>
      </c>
      <c r="AV661" s="76">
        <f t="shared" si="233"/>
        <v>4</v>
      </c>
      <c r="AW661" s="74">
        <f>IF(AR661="","",$AR661-(($AW$2/CONFIGURACAO!$C$6)*$M661))</f>
        <v>1418.75</v>
      </c>
      <c r="AX661" s="72">
        <f t="shared" si="234"/>
        <v>5</v>
      </c>
      <c r="AZ661" s="39">
        <f t="shared" si="235"/>
        <v>0.19895206839725621</v>
      </c>
      <c r="BA661" s="146">
        <f t="shared" si="236"/>
        <v>43</v>
      </c>
      <c r="BB661" s="146">
        <f t="shared" si="237"/>
        <v>62</v>
      </c>
      <c r="BC661" s="32">
        <f t="shared" si="238"/>
        <v>101</v>
      </c>
      <c r="BD661" s="148"/>
      <c r="BE661" s="40">
        <f t="shared" si="239"/>
        <v>0.27943368107302535</v>
      </c>
      <c r="BF661" s="40">
        <f t="shared" si="240"/>
        <v>0.23148148148148145</v>
      </c>
      <c r="BG661" s="40">
        <f t="shared" si="241"/>
        <v>0.25693730729701952</v>
      </c>
      <c r="BH661" s="40">
        <f t="shared" si="242"/>
        <v>0.13136620856911885</v>
      </c>
      <c r="BI661" s="40">
        <f t="shared" si="243"/>
        <v>0.6130063965884861</v>
      </c>
      <c r="BJ661" s="40">
        <f t="shared" si="244"/>
        <v>0.90110905730129387</v>
      </c>
      <c r="BK661" s="40">
        <f t="shared" si="245"/>
        <v>0.1203852327447833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 s="42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1:134" s="32" customFormat="1" ht="17" thickBot="1" x14ac:dyDescent="0.25">
      <c r="A662" s="124" t="str">
        <f>CONFIGURACAO!$C$4</f>
        <v>AREA 21</v>
      </c>
      <c r="B662" s="125">
        <v>660</v>
      </c>
      <c r="C662" s="249" t="s">
        <v>312</v>
      </c>
      <c r="D662" s="126">
        <f t="shared" si="227"/>
        <v>7</v>
      </c>
      <c r="E662" s="250" t="s">
        <v>997</v>
      </c>
      <c r="F662" s="250">
        <v>1</v>
      </c>
      <c r="G662" s="250">
        <v>1</v>
      </c>
      <c r="H662" s="250">
        <v>1</v>
      </c>
      <c r="I662" s="250">
        <v>1</v>
      </c>
      <c r="J662" s="87"/>
      <c r="K662" s="94"/>
      <c r="L662" s="94"/>
      <c r="M662" s="154">
        <f t="shared" si="246"/>
        <v>4</v>
      </c>
      <c r="N662">
        <v>1</v>
      </c>
      <c r="O662">
        <v>1.75</v>
      </c>
      <c r="P662">
        <v>6.5</v>
      </c>
      <c r="Q662">
        <v>4.5</v>
      </c>
      <c r="R662">
        <v>4.75</v>
      </c>
      <c r="S662">
        <v>1.75</v>
      </c>
      <c r="T662">
        <v>0.75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s="139">
        <f t="shared" si="230"/>
        <v>2.75</v>
      </c>
      <c r="AD662" s="140">
        <f t="shared" si="231"/>
        <v>9.25</v>
      </c>
      <c r="AE662" s="141">
        <f t="shared" si="228"/>
        <v>0</v>
      </c>
      <c r="AF662" s="263">
        <f t="shared" si="229"/>
        <v>0</v>
      </c>
      <c r="AG662" s="265">
        <f t="shared" si="247"/>
        <v>2.75</v>
      </c>
      <c r="AI662" s="37">
        <f>IFERROR(IF(M662&gt;0,(N662*CONFIGURACAO!$C$20)+(O662*CONFIGURACAO!$C$21)+(P662*CONFIGURACAO!$C$22)+(Q662*CONFIGURACAO!$C$23)+(R662*CONFIGURACAO!$C$24),""),"")</f>
        <v>905</v>
      </c>
      <c r="AJ662" s="38">
        <f>IF(S662=0,0,IF(CONFIGURACAO!$C$15="SIM",(IF(S662&gt;CONFIGURACAO!$C$16,CONFIGURACAO!$C$16*CONFIGURACAO!$C$25,S662*CONFIGURACAO!$C$25)),'PI AREA  P75'!S662*CONFIGURACAO!$C$25))</f>
        <v>17.5</v>
      </c>
      <c r="AK662" s="38">
        <f>IF(T662=0,0,IF(CONFIGURACAO!$C$17="SIM",(IF(T662&gt;CONFIGURACAO!$C$18,CONFIGURACAO!$C$18*CONFIGURACAO!$C$26,T662*CONFIGURACAO!$C$26)),'PI AREA  P75'!T662*CONFIGURACAO!$C$26))</f>
        <v>3.75</v>
      </c>
      <c r="AL662" s="38">
        <f>IFERROR(IF(M662&gt;0,(U662*CONFIGURACAO!$C$29)+(V662*CONFIGURACAO!$C$30),""),"")</f>
        <v>0</v>
      </c>
      <c r="AM662" s="38">
        <f>IF(W662=0,0,IF(CONFIGURACAO!$C$41="SIM",(IF(W662&gt;CONFIGURACAO!$C$41,CONFIGURACAO!$C$41*CONFIGURACAO!$C$31,W662*CONFIGURACAO!$C$31)),'PI AREA  P75'!W662*CONFIGURACAO!$C$31))</f>
        <v>0</v>
      </c>
      <c r="AN662" s="38">
        <f>IF(X662=0,0,IF(CONFIGURACAO!$C$39="SIM",(IF(X662&gt;CONFIGURACAO!$C$40,CONFIGURACAO!$C$40*CONFIGURACAO!$C$32,X662*CONFIGURACAO!$C$32)),'PI AREA  P75'!X662*CONFIGURACAO!$C$32))</f>
        <v>0</v>
      </c>
      <c r="AO662" s="38">
        <f>IFERROR(IF(M662&gt;0,(Y662*CONFIGURACAO!$C$33)+(Z662*CONFIGURACAO!$C$34)+(AA662*CONFIGURACAO!$C$35)+(AB662*CONFIGURACAO!$C$36),""),"")</f>
        <v>0</v>
      </c>
      <c r="AP662" s="38">
        <f>IF(AA662=0,0,IF(CONFIGURACAO!$C$46="SIM",(IF(AA662&gt;CONFIGURACAO!$C$47,CONFIGURACAO!$C$47*CONFIGURACAO!$C$35,AA662*CONFIGURACAO!$C$35)),'PI AREA  P75'!AA662*CONFIGURACAO!$C$35))</f>
        <v>0</v>
      </c>
      <c r="AQ662" s="38">
        <f>IF(AB662=0,0,IF(CONFIGURACAO!$C$44="SIM",(IF(AB662&gt;CONFIGURACAO!$C$45,CONFIGURACAO!$C$45*CONFIGURACAO!$C$36,AB662*CONFIGURACAO!$C$36)),'PI AREA  P75'!AB662*CONFIGURACAO!$C$36))</f>
        <v>0</v>
      </c>
      <c r="AR662" s="38">
        <f t="shared" si="248"/>
        <v>926.25</v>
      </c>
      <c r="AS662" s="68">
        <f>IF(AR662="","",$AR662-(($AS$2/CONFIGURACAO!$C$6)*$M662))</f>
        <v>626.25</v>
      </c>
      <c r="AT662" s="73">
        <f t="shared" si="232"/>
        <v>3</v>
      </c>
      <c r="AU662" s="75">
        <f>IF(AR662="","",$AR662-(($AU$2/CONFIGURACAO!$C$6)*$M662))</f>
        <v>426.25</v>
      </c>
      <c r="AV662" s="76">
        <f t="shared" si="233"/>
        <v>4</v>
      </c>
      <c r="AW662" s="74">
        <f>IF(AR662="","",$AR662-(($AW$2/CONFIGURACAO!$C$6)*$M662))</f>
        <v>226.25</v>
      </c>
      <c r="AX662" s="72">
        <f t="shared" si="234"/>
        <v>5</v>
      </c>
      <c r="AZ662" s="39">
        <f t="shared" si="235"/>
        <v>8.6975506007296088E-2</v>
      </c>
      <c r="BA662" s="146">
        <f t="shared" si="236"/>
        <v>21</v>
      </c>
      <c r="BB662" s="146">
        <f t="shared" si="237"/>
        <v>295</v>
      </c>
      <c r="BC662" s="32">
        <f t="shared" si="238"/>
        <v>430</v>
      </c>
      <c r="BD662" s="148"/>
      <c r="BE662" s="40">
        <f t="shared" si="239"/>
        <v>3.7257824143070044E-2</v>
      </c>
      <c r="BF662" s="40">
        <f t="shared" si="240"/>
        <v>6.7515432098765427E-2</v>
      </c>
      <c r="BG662" s="40">
        <f t="shared" si="241"/>
        <v>0.16700924974306269</v>
      </c>
      <c r="BH662" s="40">
        <f t="shared" si="242"/>
        <v>0.18189167340339529</v>
      </c>
      <c r="BI662" s="40">
        <f t="shared" si="243"/>
        <v>0.50639658848614078</v>
      </c>
      <c r="BJ662" s="40">
        <f t="shared" si="244"/>
        <v>0.16173752310536046</v>
      </c>
      <c r="BK662" s="40">
        <f t="shared" si="245"/>
        <v>0.1203852327447833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 s="4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1:134" s="32" customFormat="1" ht="17" thickBot="1" x14ac:dyDescent="0.25">
      <c r="A663" s="124" t="str">
        <f>CONFIGURACAO!$C$4</f>
        <v>AREA 21</v>
      </c>
      <c r="B663" s="125">
        <v>661</v>
      </c>
      <c r="C663" s="249" t="s">
        <v>312</v>
      </c>
      <c r="D663" s="126">
        <f t="shared" si="227"/>
        <v>8</v>
      </c>
      <c r="E663" s="250" t="s">
        <v>998</v>
      </c>
      <c r="F663" s="250">
        <v>0</v>
      </c>
      <c r="G663" s="250">
        <v>0</v>
      </c>
      <c r="H663" s="250">
        <v>1</v>
      </c>
      <c r="I663" s="250">
        <v>1</v>
      </c>
      <c r="J663" s="87"/>
      <c r="K663" s="94"/>
      <c r="L663" s="94"/>
      <c r="M663" s="154">
        <f t="shared" si="246"/>
        <v>2</v>
      </c>
      <c r="N663">
        <v>6.75</v>
      </c>
      <c r="O663">
        <v>0</v>
      </c>
      <c r="P663">
        <v>3.75</v>
      </c>
      <c r="Q663">
        <v>1.75</v>
      </c>
      <c r="R663">
        <v>1</v>
      </c>
      <c r="S663">
        <v>2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s="139">
        <f t="shared" si="230"/>
        <v>6.75</v>
      </c>
      <c r="AD663" s="140">
        <f t="shared" si="231"/>
        <v>10.5</v>
      </c>
      <c r="AE663" s="141">
        <f t="shared" si="228"/>
        <v>0</v>
      </c>
      <c r="AF663" s="263">
        <f t="shared" si="229"/>
        <v>0</v>
      </c>
      <c r="AG663" s="265">
        <f t="shared" si="247"/>
        <v>6.75</v>
      </c>
      <c r="AI663" s="37">
        <f>IFERROR(IF(M663&gt;0,(N663*CONFIGURACAO!$C$20)+(O663*CONFIGURACAO!$C$21)+(P663*CONFIGURACAO!$C$22)+(Q663*CONFIGURACAO!$C$23)+(R663*CONFIGURACAO!$C$24),""),"")</f>
        <v>990</v>
      </c>
      <c r="AJ663" s="38">
        <f>IF(S663=0,0,IF(CONFIGURACAO!$C$15="SIM",(IF(S663&gt;CONFIGURACAO!$C$16,CONFIGURACAO!$C$16*CONFIGURACAO!$C$25,S663*CONFIGURACAO!$C$25)),'PI AREA  P75'!S663*CONFIGURACAO!$C$25))</f>
        <v>20</v>
      </c>
      <c r="AK663" s="38">
        <f>IF(T663=0,0,IF(CONFIGURACAO!$C$17="SIM",(IF(T663&gt;CONFIGURACAO!$C$18,CONFIGURACAO!$C$18*CONFIGURACAO!$C$26,T663*CONFIGURACAO!$C$26)),'PI AREA  P75'!T663*CONFIGURACAO!$C$26))</f>
        <v>0</v>
      </c>
      <c r="AL663" s="38">
        <f>IFERROR(IF(M663&gt;0,(U663*CONFIGURACAO!$C$29)+(V663*CONFIGURACAO!$C$30),""),"")</f>
        <v>0</v>
      </c>
      <c r="AM663" s="38">
        <f>IF(W663=0,0,IF(CONFIGURACAO!$C$41="SIM",(IF(W663&gt;CONFIGURACAO!$C$41,CONFIGURACAO!$C$41*CONFIGURACAO!$C$31,W663*CONFIGURACAO!$C$31)),'PI AREA  P75'!W663*CONFIGURACAO!$C$31))</f>
        <v>0</v>
      </c>
      <c r="AN663" s="38">
        <f>IF(X663=0,0,IF(CONFIGURACAO!$C$39="SIM",(IF(X663&gt;CONFIGURACAO!$C$40,CONFIGURACAO!$C$40*CONFIGURACAO!$C$32,X663*CONFIGURACAO!$C$32)),'PI AREA  P75'!X663*CONFIGURACAO!$C$32))</f>
        <v>0</v>
      </c>
      <c r="AO663" s="38">
        <f>IFERROR(IF(M663&gt;0,(Y663*CONFIGURACAO!$C$33)+(Z663*CONFIGURACAO!$C$34)+(AA663*CONFIGURACAO!$C$35)+(AB663*CONFIGURACAO!$C$36),""),"")</f>
        <v>0</v>
      </c>
      <c r="AP663" s="38">
        <f>IF(AA663=0,0,IF(CONFIGURACAO!$C$46="SIM",(IF(AA663&gt;CONFIGURACAO!$C$47,CONFIGURACAO!$C$47*CONFIGURACAO!$C$35,AA663*CONFIGURACAO!$C$35)),'PI AREA  P75'!AA663*CONFIGURACAO!$C$35))</f>
        <v>0</v>
      </c>
      <c r="AQ663" s="38">
        <f>IF(AB663=0,0,IF(CONFIGURACAO!$C$44="SIM",(IF(AB663&gt;CONFIGURACAO!$C$45,CONFIGURACAO!$C$45*CONFIGURACAO!$C$36,AB663*CONFIGURACAO!$C$36)),'PI AREA  P75'!AB663*CONFIGURACAO!$C$36))</f>
        <v>0</v>
      </c>
      <c r="AR663" s="38">
        <f t="shared" si="248"/>
        <v>1010</v>
      </c>
      <c r="AS663" s="68">
        <f>IF(AR663="","",$AR663-(($AS$2/CONFIGURACAO!$C$6)*$M663))</f>
        <v>860</v>
      </c>
      <c r="AT663" s="73">
        <f t="shared" si="232"/>
        <v>3</v>
      </c>
      <c r="AU663" s="75">
        <f>IF(AR663="","",$AR663-(($AU$2/CONFIGURACAO!$C$6)*$M663))</f>
        <v>760</v>
      </c>
      <c r="AV663" s="76">
        <f t="shared" si="233"/>
        <v>4</v>
      </c>
      <c r="AW663" s="74">
        <f>IF(AR663="","",$AR663-(($AW$2/CONFIGURACAO!$C$6)*$M663))</f>
        <v>660</v>
      </c>
      <c r="AX663" s="72">
        <f t="shared" si="234"/>
        <v>5</v>
      </c>
      <c r="AZ663" s="39">
        <f t="shared" si="235"/>
        <v>9.4839688061936891E-2</v>
      </c>
      <c r="BA663" s="146">
        <f t="shared" si="236"/>
        <v>15.25</v>
      </c>
      <c r="BB663" s="146">
        <f t="shared" si="237"/>
        <v>470</v>
      </c>
      <c r="BC663" s="32">
        <f t="shared" si="238"/>
        <v>389</v>
      </c>
      <c r="BD663" s="148"/>
      <c r="BE663" s="40">
        <f t="shared" si="239"/>
        <v>0.25149031296572277</v>
      </c>
      <c r="BF663" s="40">
        <f t="shared" si="240"/>
        <v>0</v>
      </c>
      <c r="BG663" s="40">
        <f t="shared" si="241"/>
        <v>9.6351490236382328E-2</v>
      </c>
      <c r="BH663" s="40">
        <f t="shared" si="242"/>
        <v>7.073565076798706E-2</v>
      </c>
      <c r="BI663" s="40">
        <f t="shared" si="243"/>
        <v>0.10660980810234541</v>
      </c>
      <c r="BJ663" s="40">
        <f t="shared" si="244"/>
        <v>0.18484288354898337</v>
      </c>
      <c r="BK663" s="40">
        <f t="shared" si="245"/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 s="42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1:134" s="32" customFormat="1" ht="17" thickBot="1" x14ac:dyDescent="0.25">
      <c r="A664" s="124" t="str">
        <f>CONFIGURACAO!$C$4</f>
        <v>AREA 21</v>
      </c>
      <c r="B664" s="125">
        <v>662</v>
      </c>
      <c r="C664" s="249" t="s">
        <v>312</v>
      </c>
      <c r="D664" s="126">
        <f t="shared" si="227"/>
        <v>9</v>
      </c>
      <c r="E664" s="250" t="s">
        <v>999</v>
      </c>
      <c r="F664" s="250">
        <v>1</v>
      </c>
      <c r="G664" s="250">
        <v>1</v>
      </c>
      <c r="H664" s="250">
        <v>1</v>
      </c>
      <c r="I664" s="250">
        <v>1</v>
      </c>
      <c r="J664" s="87"/>
      <c r="K664" s="94"/>
      <c r="L664" s="94"/>
      <c r="M664" s="154">
        <f t="shared" si="246"/>
        <v>4</v>
      </c>
      <c r="N664">
        <v>0.75</v>
      </c>
      <c r="O664">
        <v>0</v>
      </c>
      <c r="P664">
        <v>0.75</v>
      </c>
      <c r="Q664">
        <v>2.75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s="139">
        <f t="shared" si="230"/>
        <v>0.75</v>
      </c>
      <c r="AD664" s="140">
        <f t="shared" si="231"/>
        <v>1.5</v>
      </c>
      <c r="AE664" s="141">
        <f t="shared" si="228"/>
        <v>0</v>
      </c>
      <c r="AF664" s="263">
        <f t="shared" si="229"/>
        <v>0</v>
      </c>
      <c r="AG664" s="265">
        <f t="shared" si="247"/>
        <v>0.75</v>
      </c>
      <c r="AI664" s="37">
        <f>IFERROR(IF(M664&gt;0,(N664*CONFIGURACAO!$C$20)+(O664*CONFIGURACAO!$C$21)+(P664*CONFIGURACAO!$C$22)+(Q664*CONFIGURACAO!$C$23)+(R664*CONFIGURACAO!$C$24),""),"")</f>
        <v>250</v>
      </c>
      <c r="AJ664" s="38">
        <f>IF(S664=0,0,IF(CONFIGURACAO!$C$15="SIM",(IF(S664&gt;CONFIGURACAO!$C$16,CONFIGURACAO!$C$16*CONFIGURACAO!$C$25,S664*CONFIGURACAO!$C$25)),'PI AREA  P75'!S664*CONFIGURACAO!$C$25))</f>
        <v>0</v>
      </c>
      <c r="AK664" s="38">
        <f>IF(T664=0,0,IF(CONFIGURACAO!$C$17="SIM",(IF(T664&gt;CONFIGURACAO!$C$18,CONFIGURACAO!$C$18*CONFIGURACAO!$C$26,T664*CONFIGURACAO!$C$26)),'PI AREA  P75'!T664*CONFIGURACAO!$C$26))</f>
        <v>0</v>
      </c>
      <c r="AL664" s="38">
        <f>IFERROR(IF(M664&gt;0,(U664*CONFIGURACAO!$C$29)+(V664*CONFIGURACAO!$C$30),""),"")</f>
        <v>0</v>
      </c>
      <c r="AM664" s="38">
        <f>IF(W664=0,0,IF(CONFIGURACAO!$C$41="SIM",(IF(W664&gt;CONFIGURACAO!$C$41,CONFIGURACAO!$C$41*CONFIGURACAO!$C$31,W664*CONFIGURACAO!$C$31)),'PI AREA  P75'!W664*CONFIGURACAO!$C$31))</f>
        <v>0</v>
      </c>
      <c r="AN664" s="38">
        <f>IF(X664=0,0,IF(CONFIGURACAO!$C$39="SIM",(IF(X664&gt;CONFIGURACAO!$C$40,CONFIGURACAO!$C$40*CONFIGURACAO!$C$32,X664*CONFIGURACAO!$C$32)),'PI AREA  P75'!X664*CONFIGURACAO!$C$32))</f>
        <v>0</v>
      </c>
      <c r="AO664" s="38">
        <f>IFERROR(IF(M664&gt;0,(Y664*CONFIGURACAO!$C$33)+(Z664*CONFIGURACAO!$C$34)+(AA664*CONFIGURACAO!$C$35)+(AB664*CONFIGURACAO!$C$36),""),"")</f>
        <v>0</v>
      </c>
      <c r="AP664" s="38">
        <f>IF(AA664=0,0,IF(CONFIGURACAO!$C$46="SIM",(IF(AA664&gt;CONFIGURACAO!$C$47,CONFIGURACAO!$C$47*CONFIGURACAO!$C$35,AA664*CONFIGURACAO!$C$35)),'PI AREA  P75'!AA664*CONFIGURACAO!$C$35))</f>
        <v>0</v>
      </c>
      <c r="AQ664" s="38">
        <f>IF(AB664=0,0,IF(CONFIGURACAO!$C$44="SIM",(IF(AB664&gt;CONFIGURACAO!$C$45,CONFIGURACAO!$C$45*CONFIGURACAO!$C$36,AB664*CONFIGURACAO!$C$36)),'PI AREA  P75'!AB664*CONFIGURACAO!$C$36))</f>
        <v>0</v>
      </c>
      <c r="AR664" s="38">
        <f t="shared" si="248"/>
        <v>250</v>
      </c>
      <c r="AS664" s="68">
        <f>IF(AR664="","",$AR664-(($AS$2/CONFIGURACAO!$C$6)*$M664))</f>
        <v>-50</v>
      </c>
      <c r="AT664" s="73" t="str">
        <f t="shared" si="232"/>
        <v>NAO</v>
      </c>
      <c r="AU664" s="75">
        <f>IF(AR664="","",$AR664-(($AU$2/CONFIGURACAO!$C$6)*$M664))</f>
        <v>-250</v>
      </c>
      <c r="AV664" s="76" t="str">
        <f t="shared" si="233"/>
        <v>NAO</v>
      </c>
      <c r="AW664" s="74">
        <f>IF(AR664="","",$AR664-(($AW$2/CONFIGURACAO!$C$6)*$M664))</f>
        <v>-450</v>
      </c>
      <c r="AX664" s="72" t="str">
        <f t="shared" si="234"/>
        <v>NAO</v>
      </c>
      <c r="AZ664" s="39">
        <f t="shared" si="235"/>
        <v>2.3475170312360617E-2</v>
      </c>
      <c r="BA664" s="146">
        <f t="shared" si="236"/>
        <v>5.25</v>
      </c>
      <c r="BB664" s="146">
        <f t="shared" si="237"/>
        <v>846</v>
      </c>
      <c r="BC664" s="32">
        <f t="shared" si="238"/>
        <v>881</v>
      </c>
      <c r="BD664" s="148"/>
      <c r="BE664" s="40">
        <f t="shared" si="239"/>
        <v>2.7943368107302535E-2</v>
      </c>
      <c r="BF664" s="40">
        <f t="shared" si="240"/>
        <v>0</v>
      </c>
      <c r="BG664" s="40">
        <f t="shared" si="241"/>
        <v>1.9270298047276462E-2</v>
      </c>
      <c r="BH664" s="40">
        <f t="shared" si="242"/>
        <v>0.11115602263540826</v>
      </c>
      <c r="BI664" s="40">
        <f t="shared" si="243"/>
        <v>0.10660980810234541</v>
      </c>
      <c r="BJ664" s="40">
        <f t="shared" si="244"/>
        <v>0</v>
      </c>
      <c r="BK664" s="40">
        <f t="shared" si="245"/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 s="42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1:134" s="32" customFormat="1" ht="17" thickBot="1" x14ac:dyDescent="0.25">
      <c r="A665" s="124" t="str">
        <f>CONFIGURACAO!$C$4</f>
        <v>AREA 21</v>
      </c>
      <c r="B665" s="125">
        <v>663</v>
      </c>
      <c r="C665" s="249" t="s">
        <v>312</v>
      </c>
      <c r="D665" s="126">
        <f t="shared" si="227"/>
        <v>10</v>
      </c>
      <c r="E665" s="250" t="s">
        <v>1000</v>
      </c>
      <c r="F665" s="250">
        <v>1</v>
      </c>
      <c r="G665" s="250">
        <v>1</v>
      </c>
      <c r="H665" s="250">
        <v>1</v>
      </c>
      <c r="I665" s="250">
        <v>1</v>
      </c>
      <c r="J665" s="87"/>
      <c r="K665" s="94"/>
      <c r="L665" s="94"/>
      <c r="M665" s="154">
        <f t="shared" si="246"/>
        <v>4</v>
      </c>
      <c r="N665">
        <v>1</v>
      </c>
      <c r="O665">
        <v>1.75</v>
      </c>
      <c r="P665">
        <v>2.25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s="139">
        <f t="shared" si="230"/>
        <v>2.75</v>
      </c>
      <c r="AD665" s="140">
        <f t="shared" si="231"/>
        <v>5</v>
      </c>
      <c r="AE665" s="141">
        <f t="shared" si="228"/>
        <v>0</v>
      </c>
      <c r="AF665" s="263">
        <f t="shared" si="229"/>
        <v>0</v>
      </c>
      <c r="AG665" s="265">
        <f t="shared" si="247"/>
        <v>2.75</v>
      </c>
      <c r="AI665" s="37">
        <f>IFERROR(IF(M665&gt;0,(N665*CONFIGURACAO!$C$20)+(O665*CONFIGURACAO!$C$21)+(P665*CONFIGURACAO!$C$22)+(Q665*CONFIGURACAO!$C$23)+(R665*CONFIGURACAO!$C$24),""),"")</f>
        <v>375</v>
      </c>
      <c r="AJ665" s="38">
        <f>IF(S665=0,0,IF(CONFIGURACAO!$C$15="SIM",(IF(S665&gt;CONFIGURACAO!$C$16,CONFIGURACAO!$C$16*CONFIGURACAO!$C$25,S665*CONFIGURACAO!$C$25)),'PI AREA  P75'!S665*CONFIGURACAO!$C$25))</f>
        <v>0</v>
      </c>
      <c r="AK665" s="38">
        <f>IF(T665=0,0,IF(CONFIGURACAO!$C$17="SIM",(IF(T665&gt;CONFIGURACAO!$C$18,CONFIGURACAO!$C$18*CONFIGURACAO!$C$26,T665*CONFIGURACAO!$C$26)),'PI AREA  P75'!T665*CONFIGURACAO!$C$26))</f>
        <v>0</v>
      </c>
      <c r="AL665" s="38">
        <f>IFERROR(IF(M665&gt;0,(U665*CONFIGURACAO!$C$29)+(V665*CONFIGURACAO!$C$30),""),"")</f>
        <v>0</v>
      </c>
      <c r="AM665" s="38">
        <f>IF(W665=0,0,IF(CONFIGURACAO!$C$41="SIM",(IF(W665&gt;CONFIGURACAO!$C$41,CONFIGURACAO!$C$41*CONFIGURACAO!$C$31,W665*CONFIGURACAO!$C$31)),'PI AREA  P75'!W665*CONFIGURACAO!$C$31))</f>
        <v>0</v>
      </c>
      <c r="AN665" s="38">
        <f>IF(X665=0,0,IF(CONFIGURACAO!$C$39="SIM",(IF(X665&gt;CONFIGURACAO!$C$40,CONFIGURACAO!$C$40*CONFIGURACAO!$C$32,X665*CONFIGURACAO!$C$32)),'PI AREA  P75'!X665*CONFIGURACAO!$C$32))</f>
        <v>0</v>
      </c>
      <c r="AO665" s="38">
        <f>IFERROR(IF(M665&gt;0,(Y665*CONFIGURACAO!$C$33)+(Z665*CONFIGURACAO!$C$34)+(AA665*CONFIGURACAO!$C$35)+(AB665*CONFIGURACAO!$C$36),""),"")</f>
        <v>0</v>
      </c>
      <c r="AP665" s="38">
        <f>IF(AA665=0,0,IF(CONFIGURACAO!$C$46="SIM",(IF(AA665&gt;CONFIGURACAO!$C$47,CONFIGURACAO!$C$47*CONFIGURACAO!$C$35,AA665*CONFIGURACAO!$C$35)),'PI AREA  P75'!AA665*CONFIGURACAO!$C$35))</f>
        <v>0</v>
      </c>
      <c r="AQ665" s="38">
        <f>IF(AB665=0,0,IF(CONFIGURACAO!$C$44="SIM",(IF(AB665&gt;CONFIGURACAO!$C$45,CONFIGURACAO!$C$45*CONFIGURACAO!$C$36,AB665*CONFIGURACAO!$C$36)),'PI AREA  P75'!AB665*CONFIGURACAO!$C$36))</f>
        <v>0</v>
      </c>
      <c r="AR665" s="38">
        <f t="shared" si="248"/>
        <v>375</v>
      </c>
      <c r="AS665" s="68">
        <f>IF(AR665="","",$AR665-(($AS$2/CONFIGURACAO!$C$6)*$M665))</f>
        <v>75</v>
      </c>
      <c r="AT665" s="73">
        <f t="shared" si="232"/>
        <v>3</v>
      </c>
      <c r="AU665" s="75">
        <f>IF(AR665="","",$AR665-(($AU$2/CONFIGURACAO!$C$6)*$M665))</f>
        <v>-125</v>
      </c>
      <c r="AV665" s="76" t="str">
        <f t="shared" si="233"/>
        <v>NAO</v>
      </c>
      <c r="AW665" s="74">
        <f>IF(AR665="","",$AR665-(($AW$2/CONFIGURACAO!$C$6)*$M665))</f>
        <v>-325</v>
      </c>
      <c r="AX665" s="72" t="str">
        <f t="shared" si="234"/>
        <v>NAO</v>
      </c>
      <c r="AZ665" s="39">
        <f t="shared" si="235"/>
        <v>3.5212755468540927E-2</v>
      </c>
      <c r="BA665" s="146">
        <f t="shared" si="236"/>
        <v>5</v>
      </c>
      <c r="BB665" s="146">
        <f t="shared" si="237"/>
        <v>855</v>
      </c>
      <c r="BC665" s="32">
        <f t="shared" si="238"/>
        <v>782</v>
      </c>
      <c r="BD665" s="148"/>
      <c r="BE665" s="40">
        <f t="shared" si="239"/>
        <v>3.7257824143070044E-2</v>
      </c>
      <c r="BF665" s="40">
        <f t="shared" si="240"/>
        <v>6.7515432098765427E-2</v>
      </c>
      <c r="BG665" s="40">
        <f t="shared" si="241"/>
        <v>5.7810894141829397E-2</v>
      </c>
      <c r="BH665" s="40">
        <f t="shared" si="242"/>
        <v>0</v>
      </c>
      <c r="BI665" s="40">
        <f t="shared" si="243"/>
        <v>0</v>
      </c>
      <c r="BJ665" s="40">
        <f t="shared" si="244"/>
        <v>0</v>
      </c>
      <c r="BK665" s="40">
        <f t="shared" si="245"/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 s="42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1:134" s="32" customFormat="1" ht="17" thickBot="1" x14ac:dyDescent="0.25">
      <c r="A666" s="124" t="str">
        <f>CONFIGURACAO!$C$4</f>
        <v>AREA 21</v>
      </c>
      <c r="B666" s="125">
        <v>664</v>
      </c>
      <c r="C666" s="249" t="s">
        <v>312</v>
      </c>
      <c r="D666" s="126">
        <f t="shared" si="227"/>
        <v>11</v>
      </c>
      <c r="E666" s="250" t="s">
        <v>1001</v>
      </c>
      <c r="F666" s="250">
        <v>1</v>
      </c>
      <c r="G666" s="250">
        <v>1</v>
      </c>
      <c r="H666" s="250">
        <v>1</v>
      </c>
      <c r="I666" s="250">
        <v>1</v>
      </c>
      <c r="J666" s="87"/>
      <c r="K666" s="94"/>
      <c r="L666" s="94"/>
      <c r="M666" s="154">
        <f t="shared" si="246"/>
        <v>4</v>
      </c>
      <c r="N666">
        <v>1</v>
      </c>
      <c r="O666">
        <v>1.75</v>
      </c>
      <c r="P666">
        <v>1.75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 s="139">
        <f t="shared" si="230"/>
        <v>2.75</v>
      </c>
      <c r="AD666" s="140">
        <f t="shared" si="231"/>
        <v>4.5</v>
      </c>
      <c r="AE666" s="141">
        <f t="shared" si="228"/>
        <v>0</v>
      </c>
      <c r="AF666" s="263">
        <f t="shared" si="229"/>
        <v>0</v>
      </c>
      <c r="AG666" s="265">
        <f t="shared" si="247"/>
        <v>2.75</v>
      </c>
      <c r="AI666" s="37">
        <f>IFERROR(IF(M666&gt;0,(N666*CONFIGURACAO!$C$20)+(O666*CONFIGURACAO!$C$21)+(P666*CONFIGURACAO!$C$22)+(Q666*CONFIGURACAO!$C$23)+(R666*CONFIGURACAO!$C$24),""),"")</f>
        <v>345</v>
      </c>
      <c r="AJ666" s="38">
        <f>IF(S666=0,0,IF(CONFIGURACAO!$C$15="SIM",(IF(S666&gt;CONFIGURACAO!$C$16,CONFIGURACAO!$C$16*CONFIGURACAO!$C$25,S666*CONFIGURACAO!$C$25)),'PI AREA  P75'!S666*CONFIGURACAO!$C$25))</f>
        <v>10</v>
      </c>
      <c r="AK666" s="38">
        <f>IF(T666=0,0,IF(CONFIGURACAO!$C$17="SIM",(IF(T666&gt;CONFIGURACAO!$C$18,CONFIGURACAO!$C$18*CONFIGURACAO!$C$26,T666*CONFIGURACAO!$C$26)),'PI AREA  P75'!T666*CONFIGURACAO!$C$26))</f>
        <v>0</v>
      </c>
      <c r="AL666" s="38">
        <f>IFERROR(IF(M666&gt;0,(U666*CONFIGURACAO!$C$29)+(V666*CONFIGURACAO!$C$30),""),"")</f>
        <v>0</v>
      </c>
      <c r="AM666" s="38">
        <f>IF(W666=0,0,IF(CONFIGURACAO!$C$41="SIM",(IF(W666&gt;CONFIGURACAO!$C$41,CONFIGURACAO!$C$41*CONFIGURACAO!$C$31,W666*CONFIGURACAO!$C$31)),'PI AREA  P75'!W666*CONFIGURACAO!$C$31))</f>
        <v>0</v>
      </c>
      <c r="AN666" s="38">
        <f>IF(X666=0,0,IF(CONFIGURACAO!$C$39="SIM",(IF(X666&gt;CONFIGURACAO!$C$40,CONFIGURACAO!$C$40*CONFIGURACAO!$C$32,X666*CONFIGURACAO!$C$32)),'PI AREA  P75'!X666*CONFIGURACAO!$C$32))</f>
        <v>0</v>
      </c>
      <c r="AO666" s="38">
        <f>IFERROR(IF(M666&gt;0,(Y666*CONFIGURACAO!$C$33)+(Z666*CONFIGURACAO!$C$34)+(AA666*CONFIGURACAO!$C$35)+(AB666*CONFIGURACAO!$C$36),""),"")</f>
        <v>0</v>
      </c>
      <c r="AP666" s="38">
        <f>IF(AA666=0,0,IF(CONFIGURACAO!$C$46="SIM",(IF(AA666&gt;CONFIGURACAO!$C$47,CONFIGURACAO!$C$47*CONFIGURACAO!$C$35,AA666*CONFIGURACAO!$C$35)),'PI AREA  P75'!AA666*CONFIGURACAO!$C$35))</f>
        <v>0</v>
      </c>
      <c r="AQ666" s="38">
        <f>IF(AB666=0,0,IF(CONFIGURACAO!$C$44="SIM",(IF(AB666&gt;CONFIGURACAO!$C$45,CONFIGURACAO!$C$45*CONFIGURACAO!$C$36,AB666*CONFIGURACAO!$C$36)),'PI AREA  P75'!AB666*CONFIGURACAO!$C$36))</f>
        <v>0</v>
      </c>
      <c r="AR666" s="38">
        <f t="shared" si="248"/>
        <v>355</v>
      </c>
      <c r="AS666" s="68">
        <f>IF(AR666="","",$AR666-(($AS$2/CONFIGURACAO!$C$6)*$M666))</f>
        <v>55</v>
      </c>
      <c r="AT666" s="73">
        <f t="shared" si="232"/>
        <v>3</v>
      </c>
      <c r="AU666" s="75">
        <f>IF(AR666="","",$AR666-(($AU$2/CONFIGURACAO!$C$6)*$M666))</f>
        <v>-145</v>
      </c>
      <c r="AV666" s="76" t="str">
        <f t="shared" si="233"/>
        <v>NAO</v>
      </c>
      <c r="AW666" s="74">
        <f>IF(AR666="","",$AR666-(($AW$2/CONFIGURACAO!$C$6)*$M666))</f>
        <v>-345</v>
      </c>
      <c r="AX666" s="72" t="str">
        <f t="shared" si="234"/>
        <v>NAO</v>
      </c>
      <c r="AZ666" s="39">
        <f t="shared" si="235"/>
        <v>3.3334741843552076E-2</v>
      </c>
      <c r="BA666" s="146">
        <f t="shared" si="236"/>
        <v>5.5</v>
      </c>
      <c r="BB666" s="146">
        <f t="shared" si="237"/>
        <v>835</v>
      </c>
      <c r="BC666" s="32">
        <f t="shared" si="238"/>
        <v>798</v>
      </c>
      <c r="BD666" s="148"/>
      <c r="BE666" s="40">
        <f t="shared" si="239"/>
        <v>3.7257824143070044E-2</v>
      </c>
      <c r="BF666" s="40">
        <f t="shared" si="240"/>
        <v>6.7515432098765427E-2</v>
      </c>
      <c r="BG666" s="40">
        <f t="shared" si="241"/>
        <v>4.4964028776978422E-2</v>
      </c>
      <c r="BH666" s="40">
        <f t="shared" si="242"/>
        <v>0</v>
      </c>
      <c r="BI666" s="40">
        <f t="shared" si="243"/>
        <v>0</v>
      </c>
      <c r="BJ666" s="40">
        <f t="shared" si="244"/>
        <v>9.2421441774491686E-2</v>
      </c>
      <c r="BK666" s="40">
        <f t="shared" si="245"/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 s="42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1:134" s="32" customFormat="1" ht="17" thickBot="1" x14ac:dyDescent="0.25">
      <c r="A667" s="124" t="str">
        <f>CONFIGURACAO!$C$4</f>
        <v>AREA 21</v>
      </c>
      <c r="B667" s="125">
        <v>665</v>
      </c>
      <c r="C667" s="249" t="s">
        <v>312</v>
      </c>
      <c r="D667" s="126">
        <f t="shared" si="227"/>
        <v>12</v>
      </c>
      <c r="E667" s="250" t="s">
        <v>1002</v>
      </c>
      <c r="F667" s="250">
        <v>1</v>
      </c>
      <c r="G667" s="250">
        <v>1</v>
      </c>
      <c r="H667" s="250">
        <v>1</v>
      </c>
      <c r="I667" s="250">
        <v>1</v>
      </c>
      <c r="J667" s="87"/>
      <c r="K667" s="94"/>
      <c r="L667" s="94"/>
      <c r="M667" s="154">
        <f t="shared" si="246"/>
        <v>4</v>
      </c>
      <c r="N667">
        <v>6.75</v>
      </c>
      <c r="O667">
        <v>2.75</v>
      </c>
      <c r="P667">
        <v>4.25</v>
      </c>
      <c r="Q667">
        <v>0.75</v>
      </c>
      <c r="R667">
        <v>0.75</v>
      </c>
      <c r="S667">
        <v>2.75</v>
      </c>
      <c r="T667">
        <v>0.75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s="139">
        <f t="shared" si="230"/>
        <v>9.5</v>
      </c>
      <c r="AD667" s="140">
        <f t="shared" si="231"/>
        <v>13.75</v>
      </c>
      <c r="AE667" s="141">
        <f t="shared" si="228"/>
        <v>0</v>
      </c>
      <c r="AF667" s="263">
        <f t="shared" si="229"/>
        <v>0</v>
      </c>
      <c r="AG667" s="265">
        <f t="shared" si="247"/>
        <v>9.5</v>
      </c>
      <c r="AI667" s="37">
        <f>IFERROR(IF(M667&gt;0,(N667*CONFIGURACAO!$C$20)+(O667*CONFIGURACAO!$C$21)+(P667*CONFIGURACAO!$C$22)+(Q667*CONFIGURACAO!$C$23)+(R667*CONFIGURACAO!$C$24),""),"")</f>
        <v>1195</v>
      </c>
      <c r="AJ667" s="38">
        <f>IF(S667=0,0,IF(CONFIGURACAO!$C$15="SIM",(IF(S667&gt;CONFIGURACAO!$C$16,CONFIGURACAO!$C$16*CONFIGURACAO!$C$25,S667*CONFIGURACAO!$C$25)),'PI AREA  P75'!S667*CONFIGURACAO!$C$25))</f>
        <v>27.5</v>
      </c>
      <c r="AK667" s="38">
        <f>IF(T667=0,0,IF(CONFIGURACAO!$C$17="SIM",(IF(T667&gt;CONFIGURACAO!$C$18,CONFIGURACAO!$C$18*CONFIGURACAO!$C$26,T667*CONFIGURACAO!$C$26)),'PI AREA  P75'!T667*CONFIGURACAO!$C$26))</f>
        <v>3.75</v>
      </c>
      <c r="AL667" s="38">
        <f>IFERROR(IF(M667&gt;0,(U667*CONFIGURACAO!$C$29)+(V667*CONFIGURACAO!$C$30),""),"")</f>
        <v>0</v>
      </c>
      <c r="AM667" s="38">
        <f>IF(W667=0,0,IF(CONFIGURACAO!$C$41="SIM",(IF(W667&gt;CONFIGURACAO!$C$41,CONFIGURACAO!$C$41*CONFIGURACAO!$C$31,W667*CONFIGURACAO!$C$31)),'PI AREA  P75'!W667*CONFIGURACAO!$C$31))</f>
        <v>0</v>
      </c>
      <c r="AN667" s="38">
        <f>IF(X667=0,0,IF(CONFIGURACAO!$C$39="SIM",(IF(X667&gt;CONFIGURACAO!$C$40,CONFIGURACAO!$C$40*CONFIGURACAO!$C$32,X667*CONFIGURACAO!$C$32)),'PI AREA  P75'!X667*CONFIGURACAO!$C$32))</f>
        <v>0</v>
      </c>
      <c r="AO667" s="38">
        <f>IFERROR(IF(M667&gt;0,(Y667*CONFIGURACAO!$C$33)+(Z667*CONFIGURACAO!$C$34)+(AA667*CONFIGURACAO!$C$35)+(AB667*CONFIGURACAO!$C$36),""),"")</f>
        <v>0</v>
      </c>
      <c r="AP667" s="38">
        <f>IF(AA667=0,0,IF(CONFIGURACAO!$C$46="SIM",(IF(AA667&gt;CONFIGURACAO!$C$47,CONFIGURACAO!$C$47*CONFIGURACAO!$C$35,AA667*CONFIGURACAO!$C$35)),'PI AREA  P75'!AA667*CONFIGURACAO!$C$35))</f>
        <v>0</v>
      </c>
      <c r="AQ667" s="38">
        <f>IF(AB667=0,0,IF(CONFIGURACAO!$C$44="SIM",(IF(AB667&gt;CONFIGURACAO!$C$45,CONFIGURACAO!$C$45*CONFIGURACAO!$C$36,AB667*CONFIGURACAO!$C$36)),'PI AREA  P75'!AB667*CONFIGURACAO!$C$36))</f>
        <v>0</v>
      </c>
      <c r="AR667" s="38">
        <f t="shared" si="248"/>
        <v>1226.25</v>
      </c>
      <c r="AS667" s="68">
        <f>IF(AR667="","",$AR667-(($AS$2/CONFIGURACAO!$C$6)*$M667))</f>
        <v>926.25</v>
      </c>
      <c r="AT667" s="73">
        <f t="shared" si="232"/>
        <v>3</v>
      </c>
      <c r="AU667" s="75">
        <f>IF(AR667="","",$AR667-(($AU$2/CONFIGURACAO!$C$6)*$M667))</f>
        <v>726.25</v>
      </c>
      <c r="AV667" s="76">
        <f t="shared" si="233"/>
        <v>4</v>
      </c>
      <c r="AW667" s="74">
        <f>IF(AR667="","",$AR667-(($AW$2/CONFIGURACAO!$C$6)*$M667))</f>
        <v>526.25</v>
      </c>
      <c r="AX667" s="72">
        <f t="shared" si="234"/>
        <v>5</v>
      </c>
      <c r="AZ667" s="39">
        <f t="shared" si="235"/>
        <v>0.11514571038212881</v>
      </c>
      <c r="BA667" s="146">
        <f t="shared" si="236"/>
        <v>18.75</v>
      </c>
      <c r="BB667" s="146">
        <f t="shared" si="237"/>
        <v>365</v>
      </c>
      <c r="BC667" s="32">
        <f t="shared" si="238"/>
        <v>291</v>
      </c>
      <c r="BD667" s="148"/>
      <c r="BE667" s="40">
        <f t="shared" si="239"/>
        <v>0.25149031296572277</v>
      </c>
      <c r="BF667" s="40">
        <f t="shared" si="240"/>
        <v>0.10609567901234568</v>
      </c>
      <c r="BG667" s="40">
        <f t="shared" si="241"/>
        <v>0.10919835560123328</v>
      </c>
      <c r="BH667" s="40">
        <f t="shared" si="242"/>
        <v>3.0315278900565887E-2</v>
      </c>
      <c r="BI667" s="40">
        <f t="shared" si="243"/>
        <v>7.9957356076759065E-2</v>
      </c>
      <c r="BJ667" s="40">
        <f t="shared" si="244"/>
        <v>0.25415896487985212</v>
      </c>
      <c r="BK667" s="40">
        <f t="shared" si="245"/>
        <v>0.1203852327447833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 s="42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1:134" s="32" customFormat="1" ht="17" thickBot="1" x14ac:dyDescent="0.25">
      <c r="A668" s="124" t="str">
        <f>CONFIGURACAO!$C$4</f>
        <v>AREA 21</v>
      </c>
      <c r="B668" s="125">
        <v>666</v>
      </c>
      <c r="C668" s="249" t="s">
        <v>312</v>
      </c>
      <c r="D668" s="126">
        <f t="shared" si="227"/>
        <v>13</v>
      </c>
      <c r="E668" s="250" t="s">
        <v>1003</v>
      </c>
      <c r="F668" s="250">
        <v>1</v>
      </c>
      <c r="G668" s="250">
        <v>1</v>
      </c>
      <c r="H668" s="250">
        <v>1</v>
      </c>
      <c r="I668" s="250">
        <v>1</v>
      </c>
      <c r="J668" s="87"/>
      <c r="K668" s="94"/>
      <c r="L668" s="94"/>
      <c r="M668" s="154">
        <f t="shared" si="246"/>
        <v>4</v>
      </c>
      <c r="N668">
        <v>0</v>
      </c>
      <c r="O668">
        <v>1.5</v>
      </c>
      <c r="P668">
        <v>0.75</v>
      </c>
      <c r="Q668">
        <v>0.75</v>
      </c>
      <c r="R668">
        <v>0</v>
      </c>
      <c r="S668">
        <v>0</v>
      </c>
      <c r="T668">
        <v>0.75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s="139">
        <f t="shared" si="230"/>
        <v>1.5</v>
      </c>
      <c r="AD668" s="140">
        <f t="shared" si="231"/>
        <v>2.25</v>
      </c>
      <c r="AE668" s="141">
        <f t="shared" si="228"/>
        <v>0</v>
      </c>
      <c r="AF668" s="263">
        <f t="shared" si="229"/>
        <v>0</v>
      </c>
      <c r="AG668" s="265">
        <f t="shared" si="247"/>
        <v>1.5</v>
      </c>
      <c r="AI668" s="37">
        <f>IFERROR(IF(M668&gt;0,(N668*CONFIGURACAO!$C$20)+(O668*CONFIGURACAO!$C$21)+(P668*CONFIGURACAO!$C$22)+(Q668*CONFIGURACAO!$C$23)+(R668*CONFIGURACAO!$C$24),""),"")</f>
        <v>195</v>
      </c>
      <c r="AJ668" s="38">
        <f>IF(S668=0,0,IF(CONFIGURACAO!$C$15="SIM",(IF(S668&gt;CONFIGURACAO!$C$16,CONFIGURACAO!$C$16*CONFIGURACAO!$C$25,S668*CONFIGURACAO!$C$25)),'PI AREA  P75'!S668*CONFIGURACAO!$C$25))</f>
        <v>0</v>
      </c>
      <c r="AK668" s="38">
        <f>IF(T668=0,0,IF(CONFIGURACAO!$C$17="SIM",(IF(T668&gt;CONFIGURACAO!$C$18,CONFIGURACAO!$C$18*CONFIGURACAO!$C$26,T668*CONFIGURACAO!$C$26)),'PI AREA  P75'!T668*CONFIGURACAO!$C$26))</f>
        <v>3.75</v>
      </c>
      <c r="AL668" s="38">
        <f>IFERROR(IF(M668&gt;0,(U668*CONFIGURACAO!$C$29)+(V668*CONFIGURACAO!$C$30),""),"")</f>
        <v>0</v>
      </c>
      <c r="AM668" s="38">
        <f>IF(W668=0,0,IF(CONFIGURACAO!$C$41="SIM",(IF(W668&gt;CONFIGURACAO!$C$41,CONFIGURACAO!$C$41*CONFIGURACAO!$C$31,W668*CONFIGURACAO!$C$31)),'PI AREA  P75'!W668*CONFIGURACAO!$C$31))</f>
        <v>0</v>
      </c>
      <c r="AN668" s="38">
        <f>IF(X668=0,0,IF(CONFIGURACAO!$C$39="SIM",(IF(X668&gt;CONFIGURACAO!$C$40,CONFIGURACAO!$C$40*CONFIGURACAO!$C$32,X668*CONFIGURACAO!$C$32)),'PI AREA  P75'!X668*CONFIGURACAO!$C$32))</f>
        <v>0</v>
      </c>
      <c r="AO668" s="38">
        <f>IFERROR(IF(M668&gt;0,(Y668*CONFIGURACAO!$C$33)+(Z668*CONFIGURACAO!$C$34)+(AA668*CONFIGURACAO!$C$35)+(AB668*CONFIGURACAO!$C$36),""),"")</f>
        <v>0</v>
      </c>
      <c r="AP668" s="38">
        <f>IF(AA668=0,0,IF(CONFIGURACAO!$C$46="SIM",(IF(AA668&gt;CONFIGURACAO!$C$47,CONFIGURACAO!$C$47*CONFIGURACAO!$C$35,AA668*CONFIGURACAO!$C$35)),'PI AREA  P75'!AA668*CONFIGURACAO!$C$35))</f>
        <v>0</v>
      </c>
      <c r="AQ668" s="38">
        <f>IF(AB668=0,0,IF(CONFIGURACAO!$C$44="SIM",(IF(AB668&gt;CONFIGURACAO!$C$45,CONFIGURACAO!$C$45*CONFIGURACAO!$C$36,AB668*CONFIGURACAO!$C$36)),'PI AREA  P75'!AB668*CONFIGURACAO!$C$36))</f>
        <v>0</v>
      </c>
      <c r="AR668" s="38">
        <f t="shared" si="248"/>
        <v>198.75</v>
      </c>
      <c r="AS668" s="68">
        <f>IF(AR668="","",$AR668-(($AS$2/CONFIGURACAO!$C$6)*$M668))</f>
        <v>-101.25</v>
      </c>
      <c r="AT668" s="73" t="str">
        <f t="shared" si="232"/>
        <v>NAO</v>
      </c>
      <c r="AU668" s="75">
        <f>IF(AR668="","",$AR668-(($AU$2/CONFIGURACAO!$C$6)*$M668))</f>
        <v>-301.25</v>
      </c>
      <c r="AV668" s="76" t="str">
        <f t="shared" si="233"/>
        <v>NAO</v>
      </c>
      <c r="AW668" s="74">
        <f>IF(AR668="","",$AR668-(($AW$2/CONFIGURACAO!$C$6)*$M668))</f>
        <v>-501.25</v>
      </c>
      <c r="AX668" s="72" t="str">
        <f t="shared" si="234"/>
        <v>NAO</v>
      </c>
      <c r="AZ668" s="39">
        <f t="shared" si="235"/>
        <v>1.8662760398326692E-2</v>
      </c>
      <c r="BA668" s="146">
        <f t="shared" si="236"/>
        <v>3.75</v>
      </c>
      <c r="BB668" s="146">
        <f t="shared" si="237"/>
        <v>910</v>
      </c>
      <c r="BC668" s="32">
        <f t="shared" si="238"/>
        <v>925</v>
      </c>
      <c r="BD668" s="148"/>
      <c r="BE668" s="40">
        <f t="shared" si="239"/>
        <v>0</v>
      </c>
      <c r="BF668" s="40">
        <f t="shared" si="240"/>
        <v>5.7870370370370364E-2</v>
      </c>
      <c r="BG668" s="40">
        <f t="shared" si="241"/>
        <v>1.9270298047276462E-2</v>
      </c>
      <c r="BH668" s="40">
        <f t="shared" si="242"/>
        <v>3.0315278900565887E-2</v>
      </c>
      <c r="BI668" s="40">
        <f t="shared" si="243"/>
        <v>0</v>
      </c>
      <c r="BJ668" s="40">
        <f t="shared" si="244"/>
        <v>0</v>
      </c>
      <c r="BK668" s="40">
        <f t="shared" si="245"/>
        <v>0.1203852327447833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 s="42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1:134" s="32" customFormat="1" ht="17" thickBot="1" x14ac:dyDescent="0.25">
      <c r="A669" s="124" t="str">
        <f>CONFIGURACAO!$C$4</f>
        <v>AREA 21</v>
      </c>
      <c r="B669" s="125">
        <v>667</v>
      </c>
      <c r="C669" s="249" t="s">
        <v>312</v>
      </c>
      <c r="D669" s="126">
        <f t="shared" si="227"/>
        <v>14</v>
      </c>
      <c r="E669" s="250" t="s">
        <v>1004</v>
      </c>
      <c r="F669" s="250">
        <v>1</v>
      </c>
      <c r="G669" s="250">
        <v>1</v>
      </c>
      <c r="H669" s="250">
        <v>1</v>
      </c>
      <c r="I669" s="250">
        <v>1</v>
      </c>
      <c r="J669" s="87"/>
      <c r="K669" s="94"/>
      <c r="L669" s="94"/>
      <c r="M669" s="154">
        <f t="shared" si="246"/>
        <v>4</v>
      </c>
      <c r="N669">
        <v>0</v>
      </c>
      <c r="O669">
        <v>1.5</v>
      </c>
      <c r="P669">
        <v>0.75</v>
      </c>
      <c r="Q669">
        <v>3.75</v>
      </c>
      <c r="R669">
        <v>1</v>
      </c>
      <c r="S669">
        <v>8.25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1</v>
      </c>
      <c r="AB669">
        <v>2</v>
      </c>
      <c r="AC669" s="139">
        <f t="shared" si="230"/>
        <v>1.5</v>
      </c>
      <c r="AD669" s="140">
        <f t="shared" si="231"/>
        <v>2.25</v>
      </c>
      <c r="AE669" s="141">
        <f t="shared" si="228"/>
        <v>0</v>
      </c>
      <c r="AF669" s="263">
        <f t="shared" si="229"/>
        <v>0</v>
      </c>
      <c r="AG669" s="265">
        <f t="shared" si="247"/>
        <v>1.5</v>
      </c>
      <c r="AI669" s="37">
        <f>IFERROR(IF(M669&gt;0,(N669*CONFIGURACAO!$C$20)+(O669*CONFIGURACAO!$C$21)+(P669*CONFIGURACAO!$C$22)+(Q669*CONFIGURACAO!$C$23)+(R669*CONFIGURACAO!$C$24),""),"")</f>
        <v>335</v>
      </c>
      <c r="AJ669" s="38">
        <f>IF(S669=0,0,IF(CONFIGURACAO!$C$15="SIM",(IF(S669&gt;CONFIGURACAO!$C$16,CONFIGURACAO!$C$16*CONFIGURACAO!$C$25,S669*CONFIGURACAO!$C$25)),'PI AREA  P75'!S669*CONFIGURACAO!$C$25))</f>
        <v>40</v>
      </c>
      <c r="AK669" s="38">
        <f>IF(T669=0,0,IF(CONFIGURACAO!$C$17="SIM",(IF(T669&gt;CONFIGURACAO!$C$18,CONFIGURACAO!$C$18*CONFIGURACAO!$C$26,T669*CONFIGURACAO!$C$26)),'PI AREA  P75'!T669*CONFIGURACAO!$C$26))</f>
        <v>0</v>
      </c>
      <c r="AL669" s="38">
        <f>IFERROR(IF(M669&gt;0,(U669*CONFIGURACAO!$C$29)+(V669*CONFIGURACAO!$C$30),""),"")</f>
        <v>0</v>
      </c>
      <c r="AM669" s="38">
        <f>IF(W669=0,0,IF(CONFIGURACAO!$C$41="SIM",(IF(W669&gt;CONFIGURACAO!$C$41,CONFIGURACAO!$C$41*CONFIGURACAO!$C$31,W669*CONFIGURACAO!$C$31)),'PI AREA  P75'!W669*CONFIGURACAO!$C$31))</f>
        <v>50</v>
      </c>
      <c r="AN669" s="38">
        <f>IF(X669=0,0,IF(CONFIGURACAO!$C$39="SIM",(IF(X669&gt;CONFIGURACAO!$C$40,CONFIGURACAO!$C$40*CONFIGURACAO!$C$32,X669*CONFIGURACAO!$C$32)),'PI AREA  P75'!X669*CONFIGURACAO!$C$32))</f>
        <v>0</v>
      </c>
      <c r="AO669" s="38">
        <f>IFERROR(IF(M669&gt;0,(Y669*CONFIGURACAO!$C$33)+(Z669*CONFIGURACAO!$C$34)+(AA669*CONFIGURACAO!$C$35)+(AB669*CONFIGURACAO!$C$36),""),"")</f>
        <v>45</v>
      </c>
      <c r="AP669" s="38">
        <f>IF(AA669=0,0,IF(CONFIGURACAO!$C$46="SIM",(IF(AA669&gt;CONFIGURACAO!$C$47,CONFIGURACAO!$C$47*CONFIGURACAO!$C$35,AA669*CONFIGURACAO!$C$35)),'PI AREA  P75'!AA669*CONFIGURACAO!$C$35))</f>
        <v>25</v>
      </c>
      <c r="AQ669" s="38">
        <f>IF(AB669=0,0,IF(CONFIGURACAO!$C$44="SIM",(IF(AB669&gt;CONFIGURACAO!$C$45,CONFIGURACAO!$C$45*CONFIGURACAO!$C$36,AB669*CONFIGURACAO!$C$36)),'PI AREA  P75'!AB669*CONFIGURACAO!$C$36))</f>
        <v>20</v>
      </c>
      <c r="AR669" s="38">
        <f t="shared" si="248"/>
        <v>515</v>
      </c>
      <c r="AS669" s="68">
        <f>IF(AR669="","",$AR669-(($AS$2/CONFIGURACAO!$C$6)*$M669))</f>
        <v>215</v>
      </c>
      <c r="AT669" s="73">
        <f t="shared" si="232"/>
        <v>3</v>
      </c>
      <c r="AU669" s="75">
        <f>IF(AR669="","",$AR669-(($AU$2/CONFIGURACAO!$C$6)*$M669))</f>
        <v>15</v>
      </c>
      <c r="AV669" s="76">
        <f t="shared" si="233"/>
        <v>4</v>
      </c>
      <c r="AW669" s="74">
        <f>IF(AR669="","",$AR669-(($AW$2/CONFIGURACAO!$C$6)*$M669))</f>
        <v>-185</v>
      </c>
      <c r="AX669" s="72" t="str">
        <f t="shared" si="234"/>
        <v>NAO</v>
      </c>
      <c r="AZ669" s="39">
        <f t="shared" si="235"/>
        <v>4.8358850843462864E-2</v>
      </c>
      <c r="BA669" s="146">
        <f t="shared" si="236"/>
        <v>19.25</v>
      </c>
      <c r="BB669" s="146">
        <f t="shared" si="237"/>
        <v>349</v>
      </c>
      <c r="BC669" s="32">
        <f t="shared" si="238"/>
        <v>679</v>
      </c>
      <c r="BD669" s="148"/>
      <c r="BE669" s="40">
        <f t="shared" si="239"/>
        <v>0</v>
      </c>
      <c r="BF669" s="40">
        <f t="shared" si="240"/>
        <v>5.7870370370370364E-2</v>
      </c>
      <c r="BG669" s="40">
        <f t="shared" si="241"/>
        <v>1.9270298047276462E-2</v>
      </c>
      <c r="BH669" s="40">
        <f t="shared" si="242"/>
        <v>0.15157639450282942</v>
      </c>
      <c r="BI669" s="40">
        <f t="shared" si="243"/>
        <v>0.10660980810234541</v>
      </c>
      <c r="BJ669" s="40">
        <f t="shared" si="244"/>
        <v>0.76247689463955637</v>
      </c>
      <c r="BK669" s="40">
        <f t="shared" si="245"/>
        <v>0</v>
      </c>
      <c r="BL669">
        <v>0</v>
      </c>
      <c r="BM669">
        <v>0</v>
      </c>
      <c r="BN669">
        <v>1</v>
      </c>
      <c r="BO669">
        <v>0</v>
      </c>
      <c r="BP669">
        <v>0</v>
      </c>
      <c r="BQ669">
        <v>0</v>
      </c>
      <c r="BR669">
        <v>1</v>
      </c>
      <c r="BS669">
        <v>2</v>
      </c>
      <c r="BT669" s="42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1:134" s="32" customFormat="1" ht="17" thickBot="1" x14ac:dyDescent="0.25">
      <c r="A670" s="124" t="str">
        <f>CONFIGURACAO!$C$4</f>
        <v>AREA 21</v>
      </c>
      <c r="B670" s="125">
        <v>668</v>
      </c>
      <c r="C670" s="249" t="s">
        <v>312</v>
      </c>
      <c r="D670" s="126">
        <f t="shared" si="227"/>
        <v>15</v>
      </c>
      <c r="E670" s="250" t="s">
        <v>1005</v>
      </c>
      <c r="F670" s="250">
        <v>1</v>
      </c>
      <c r="G670" s="250">
        <v>1</v>
      </c>
      <c r="H670" s="250">
        <v>1</v>
      </c>
      <c r="I670" s="250">
        <v>1</v>
      </c>
      <c r="J670" s="87"/>
      <c r="K670" s="94"/>
      <c r="L670" s="94"/>
      <c r="M670" s="154">
        <f t="shared" si="246"/>
        <v>4</v>
      </c>
      <c r="N670">
        <v>2</v>
      </c>
      <c r="O670">
        <v>1.5</v>
      </c>
      <c r="P670">
        <v>4</v>
      </c>
      <c r="Q670">
        <v>1</v>
      </c>
      <c r="R670">
        <v>1</v>
      </c>
      <c r="S670">
        <v>2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 s="139">
        <f t="shared" si="230"/>
        <v>3.5</v>
      </c>
      <c r="AD670" s="140">
        <f t="shared" si="231"/>
        <v>7.5</v>
      </c>
      <c r="AE670" s="141">
        <f t="shared" si="228"/>
        <v>0</v>
      </c>
      <c r="AF670" s="263">
        <f t="shared" si="229"/>
        <v>0</v>
      </c>
      <c r="AG670" s="265">
        <f t="shared" si="247"/>
        <v>3.5</v>
      </c>
      <c r="AI670" s="37">
        <f>IFERROR(IF(M670&gt;0,(N670*CONFIGURACAO!$C$20)+(O670*CONFIGURACAO!$C$21)+(P670*CONFIGURACAO!$C$22)+(Q670*CONFIGURACAO!$C$23)+(R670*CONFIGURACAO!$C$24),""),"")</f>
        <v>620</v>
      </c>
      <c r="AJ670" s="38">
        <f>IF(S670=0,0,IF(CONFIGURACAO!$C$15="SIM",(IF(S670&gt;CONFIGURACAO!$C$16,CONFIGURACAO!$C$16*CONFIGURACAO!$C$25,S670*CONFIGURACAO!$C$25)),'PI AREA  P75'!S670*CONFIGURACAO!$C$25))</f>
        <v>20</v>
      </c>
      <c r="AK670" s="38">
        <f>IF(T670=0,0,IF(CONFIGURACAO!$C$17="SIM",(IF(T670&gt;CONFIGURACAO!$C$18,CONFIGURACAO!$C$18*CONFIGURACAO!$C$26,T670*CONFIGURACAO!$C$26)),'PI AREA  P75'!T670*CONFIGURACAO!$C$26))</f>
        <v>0</v>
      </c>
      <c r="AL670" s="38">
        <f>IFERROR(IF(M670&gt;0,(U670*CONFIGURACAO!$C$29)+(V670*CONFIGURACAO!$C$30),""),"")</f>
        <v>0</v>
      </c>
      <c r="AM670" s="38">
        <f>IF(W670=0,0,IF(CONFIGURACAO!$C$41="SIM",(IF(W670&gt;CONFIGURACAO!$C$41,CONFIGURACAO!$C$41*CONFIGURACAO!$C$31,W670*CONFIGURACAO!$C$31)),'PI AREA  P75'!W670*CONFIGURACAO!$C$31))</f>
        <v>0</v>
      </c>
      <c r="AN670" s="38">
        <f>IF(X670=0,0,IF(CONFIGURACAO!$C$39="SIM",(IF(X670&gt;CONFIGURACAO!$C$40,CONFIGURACAO!$C$40*CONFIGURACAO!$C$32,X670*CONFIGURACAO!$C$32)),'PI AREA  P75'!X670*CONFIGURACAO!$C$32))</f>
        <v>0</v>
      </c>
      <c r="AO670" s="38">
        <f>IFERROR(IF(M670&gt;0,(Y670*CONFIGURACAO!$C$33)+(Z670*CONFIGURACAO!$C$34)+(AA670*CONFIGURACAO!$C$35)+(AB670*CONFIGURACAO!$C$36),""),"")</f>
        <v>0</v>
      </c>
      <c r="AP670" s="38">
        <f>IF(AA670=0,0,IF(CONFIGURACAO!$C$46="SIM",(IF(AA670&gt;CONFIGURACAO!$C$47,CONFIGURACAO!$C$47*CONFIGURACAO!$C$35,AA670*CONFIGURACAO!$C$35)),'PI AREA  P75'!AA670*CONFIGURACAO!$C$35))</f>
        <v>0</v>
      </c>
      <c r="AQ670" s="38">
        <f>IF(AB670=0,0,IF(CONFIGURACAO!$C$44="SIM",(IF(AB670&gt;CONFIGURACAO!$C$45,CONFIGURACAO!$C$45*CONFIGURACAO!$C$36,AB670*CONFIGURACAO!$C$36)),'PI AREA  P75'!AB670*CONFIGURACAO!$C$36))</f>
        <v>0</v>
      </c>
      <c r="AR670" s="38">
        <f t="shared" si="248"/>
        <v>640</v>
      </c>
      <c r="AS670" s="68">
        <f>IF(AR670="","",$AR670-(($AS$2/CONFIGURACAO!$C$6)*$M670))</f>
        <v>340</v>
      </c>
      <c r="AT670" s="73">
        <f t="shared" si="232"/>
        <v>3</v>
      </c>
      <c r="AU670" s="75">
        <f>IF(AR670="","",$AR670-(($AU$2/CONFIGURACAO!$C$6)*$M670))</f>
        <v>140</v>
      </c>
      <c r="AV670" s="76">
        <f t="shared" si="233"/>
        <v>4</v>
      </c>
      <c r="AW670" s="74">
        <f>IF(AR670="","",$AR670-(($AW$2/CONFIGURACAO!$C$6)*$M670))</f>
        <v>-60</v>
      </c>
      <c r="AX670" s="72" t="str">
        <f t="shared" si="234"/>
        <v>NAO</v>
      </c>
      <c r="AZ670" s="39">
        <f t="shared" si="235"/>
        <v>6.0096435999643177E-2</v>
      </c>
      <c r="BA670" s="146">
        <f t="shared" si="236"/>
        <v>11.5</v>
      </c>
      <c r="BB670" s="146">
        <f t="shared" si="237"/>
        <v>608</v>
      </c>
      <c r="BC670" s="32">
        <f t="shared" si="238"/>
        <v>599</v>
      </c>
      <c r="BD670" s="148"/>
      <c r="BE670" s="40">
        <f t="shared" si="239"/>
        <v>7.4515648286140088E-2</v>
      </c>
      <c r="BF670" s="40">
        <f t="shared" si="240"/>
        <v>5.7870370370370364E-2</v>
      </c>
      <c r="BG670" s="40">
        <f t="shared" si="241"/>
        <v>0.10277492291880781</v>
      </c>
      <c r="BH670" s="40">
        <f t="shared" si="242"/>
        <v>4.042037186742118E-2</v>
      </c>
      <c r="BI670" s="40">
        <f t="shared" si="243"/>
        <v>0.10660980810234541</v>
      </c>
      <c r="BJ670" s="40">
        <f t="shared" si="244"/>
        <v>0.18484288354898337</v>
      </c>
      <c r="BK670" s="40">
        <f t="shared" si="245"/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 s="42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1:134" s="32" customFormat="1" ht="17" thickBot="1" x14ac:dyDescent="0.25">
      <c r="A671" s="124" t="str">
        <f>CONFIGURACAO!$C$4</f>
        <v>AREA 21</v>
      </c>
      <c r="B671" s="125">
        <v>669</v>
      </c>
      <c r="C671" s="249" t="s">
        <v>312</v>
      </c>
      <c r="D671" s="126">
        <f t="shared" si="227"/>
        <v>16</v>
      </c>
      <c r="E671" s="250" t="s">
        <v>1006</v>
      </c>
      <c r="F671" s="250">
        <v>1</v>
      </c>
      <c r="G671" s="250">
        <v>0</v>
      </c>
      <c r="H671" s="250">
        <v>0</v>
      </c>
      <c r="I671" s="250">
        <v>0</v>
      </c>
      <c r="J671" s="87"/>
      <c r="K671" s="94"/>
      <c r="L671" s="94"/>
      <c r="M671" s="154">
        <f t="shared" si="246"/>
        <v>1</v>
      </c>
      <c r="N671">
        <v>0.75</v>
      </c>
      <c r="O671">
        <v>2.25</v>
      </c>
      <c r="P671">
        <v>1.5</v>
      </c>
      <c r="Q671">
        <v>1.5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s="139">
        <f t="shared" si="230"/>
        <v>3</v>
      </c>
      <c r="AD671" s="140">
        <f t="shared" si="231"/>
        <v>4.5</v>
      </c>
      <c r="AE671" s="141">
        <f t="shared" si="228"/>
        <v>0</v>
      </c>
      <c r="AF671" s="263">
        <f t="shared" si="229"/>
        <v>0</v>
      </c>
      <c r="AG671" s="265">
        <f t="shared" si="247"/>
        <v>3</v>
      </c>
      <c r="AI671" s="37">
        <f>IFERROR(IF(M671&gt;0,(N671*CONFIGURACAO!$C$20)+(O671*CONFIGURACAO!$C$21)+(P671*CONFIGURACAO!$C$22)+(Q671*CONFIGURACAO!$C$23)+(R671*CONFIGURACAO!$C$24),""),"")</f>
        <v>405</v>
      </c>
      <c r="AJ671" s="38">
        <f>IF(S671=0,0,IF(CONFIGURACAO!$C$15="SIM",(IF(S671&gt;CONFIGURACAO!$C$16,CONFIGURACAO!$C$16*CONFIGURACAO!$C$25,S671*CONFIGURACAO!$C$25)),'PI AREA  P75'!S671*CONFIGURACAO!$C$25))</f>
        <v>0</v>
      </c>
      <c r="AK671" s="38">
        <f>IF(T671=0,0,IF(CONFIGURACAO!$C$17="SIM",(IF(T671&gt;CONFIGURACAO!$C$18,CONFIGURACAO!$C$18*CONFIGURACAO!$C$26,T671*CONFIGURACAO!$C$26)),'PI AREA  P75'!T671*CONFIGURACAO!$C$26))</f>
        <v>0</v>
      </c>
      <c r="AL671" s="38">
        <f>IFERROR(IF(M671&gt;0,(U671*CONFIGURACAO!$C$29)+(V671*CONFIGURACAO!$C$30),""),"")</f>
        <v>0</v>
      </c>
      <c r="AM671" s="38">
        <f>IF(W671=0,0,IF(CONFIGURACAO!$C$41="SIM",(IF(W671&gt;CONFIGURACAO!$C$41,CONFIGURACAO!$C$41*CONFIGURACAO!$C$31,W671*CONFIGURACAO!$C$31)),'PI AREA  P75'!W671*CONFIGURACAO!$C$31))</f>
        <v>0</v>
      </c>
      <c r="AN671" s="38">
        <f>IF(X671=0,0,IF(CONFIGURACAO!$C$39="SIM",(IF(X671&gt;CONFIGURACAO!$C$40,CONFIGURACAO!$C$40*CONFIGURACAO!$C$32,X671*CONFIGURACAO!$C$32)),'PI AREA  P75'!X671*CONFIGURACAO!$C$32))</f>
        <v>0</v>
      </c>
      <c r="AO671" s="38">
        <f>IFERROR(IF(M671&gt;0,(Y671*CONFIGURACAO!$C$33)+(Z671*CONFIGURACAO!$C$34)+(AA671*CONFIGURACAO!$C$35)+(AB671*CONFIGURACAO!$C$36),""),"")</f>
        <v>0</v>
      </c>
      <c r="AP671" s="38">
        <f>IF(AA671=0,0,IF(CONFIGURACAO!$C$46="SIM",(IF(AA671&gt;CONFIGURACAO!$C$47,CONFIGURACAO!$C$47*CONFIGURACAO!$C$35,AA671*CONFIGURACAO!$C$35)),'PI AREA  P75'!AA671*CONFIGURACAO!$C$35))</f>
        <v>0</v>
      </c>
      <c r="AQ671" s="38">
        <f>IF(AB671=0,0,IF(CONFIGURACAO!$C$44="SIM",(IF(AB671&gt;CONFIGURACAO!$C$45,CONFIGURACAO!$C$45*CONFIGURACAO!$C$36,AB671*CONFIGURACAO!$C$36)),'PI AREA  P75'!AB671*CONFIGURACAO!$C$36))</f>
        <v>0</v>
      </c>
      <c r="AR671" s="38">
        <f t="shared" si="248"/>
        <v>405</v>
      </c>
      <c r="AS671" s="68">
        <f>IF(AR671="","",$AR671-(($AS$2/CONFIGURACAO!$C$6)*$M671))</f>
        <v>330</v>
      </c>
      <c r="AT671" s="73">
        <f t="shared" si="232"/>
        <v>3</v>
      </c>
      <c r="AU671" s="75">
        <f>IF(AR671="","",$AR671-(($AU$2/CONFIGURACAO!$C$6)*$M671))</f>
        <v>280</v>
      </c>
      <c r="AV671" s="76">
        <f t="shared" si="233"/>
        <v>4</v>
      </c>
      <c r="AW671" s="74">
        <f>IF(AR671="","",$AR671-(($AW$2/CONFIGURACAO!$C$6)*$M671))</f>
        <v>230</v>
      </c>
      <c r="AX671" s="72">
        <f t="shared" si="234"/>
        <v>5</v>
      </c>
      <c r="AZ671" s="39">
        <f t="shared" si="235"/>
        <v>3.8029775906024202E-2</v>
      </c>
      <c r="BA671" s="146">
        <f t="shared" si="236"/>
        <v>6</v>
      </c>
      <c r="BB671" s="146">
        <f t="shared" si="237"/>
        <v>809</v>
      </c>
      <c r="BC671" s="32">
        <f t="shared" si="238"/>
        <v>760</v>
      </c>
      <c r="BD671" s="148"/>
      <c r="BE671" s="40">
        <f t="shared" si="239"/>
        <v>2.7943368107302535E-2</v>
      </c>
      <c r="BF671" s="40">
        <f t="shared" si="240"/>
        <v>8.6805555555555552E-2</v>
      </c>
      <c r="BG671" s="40">
        <f t="shared" si="241"/>
        <v>3.8540596094552924E-2</v>
      </c>
      <c r="BH671" s="40">
        <f t="shared" si="242"/>
        <v>6.0630557801131774E-2</v>
      </c>
      <c r="BI671" s="40">
        <f t="shared" si="243"/>
        <v>0</v>
      </c>
      <c r="BJ671" s="40">
        <f t="shared" si="244"/>
        <v>0</v>
      </c>
      <c r="BK671" s="40">
        <f t="shared" si="245"/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 s="42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1:134" s="32" customFormat="1" ht="17" thickBot="1" x14ac:dyDescent="0.25">
      <c r="A672" s="124" t="str">
        <f>CONFIGURACAO!$C$4</f>
        <v>AREA 21</v>
      </c>
      <c r="B672" s="125">
        <v>670</v>
      </c>
      <c r="C672" s="249" t="s">
        <v>312</v>
      </c>
      <c r="D672" s="126">
        <f t="shared" si="227"/>
        <v>17</v>
      </c>
      <c r="E672" s="250" t="s">
        <v>1007</v>
      </c>
      <c r="F672" s="250">
        <v>0</v>
      </c>
      <c r="G672" s="250">
        <v>1</v>
      </c>
      <c r="H672" s="250">
        <v>1</v>
      </c>
      <c r="I672" s="250">
        <v>1</v>
      </c>
      <c r="J672" s="87"/>
      <c r="K672" s="94"/>
      <c r="L672" s="94"/>
      <c r="M672" s="154">
        <f t="shared" si="246"/>
        <v>3</v>
      </c>
      <c r="N672">
        <v>1</v>
      </c>
      <c r="O672">
        <v>1.75</v>
      </c>
      <c r="P672">
        <v>4</v>
      </c>
      <c r="Q672">
        <v>1</v>
      </c>
      <c r="R672">
        <v>2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 s="139">
        <f t="shared" si="230"/>
        <v>2.75</v>
      </c>
      <c r="AD672" s="140">
        <f t="shared" si="231"/>
        <v>6.75</v>
      </c>
      <c r="AE672" s="141">
        <f t="shared" si="228"/>
        <v>0</v>
      </c>
      <c r="AF672" s="263">
        <f t="shared" si="229"/>
        <v>0</v>
      </c>
      <c r="AG672" s="265">
        <f t="shared" si="247"/>
        <v>2.75</v>
      </c>
      <c r="AI672" s="37">
        <f>IFERROR(IF(M672&gt;0,(N672*CONFIGURACAO!$C$20)+(O672*CONFIGURACAO!$C$21)+(P672*CONFIGURACAO!$C$22)+(Q672*CONFIGURACAO!$C$23)+(R672*CONFIGURACAO!$C$24),""),"")</f>
        <v>560</v>
      </c>
      <c r="AJ672" s="38">
        <f>IF(S672=0,0,IF(CONFIGURACAO!$C$15="SIM",(IF(S672&gt;CONFIGURACAO!$C$16,CONFIGURACAO!$C$16*CONFIGURACAO!$C$25,S672*CONFIGURACAO!$C$25)),'PI AREA  P75'!S672*CONFIGURACAO!$C$25))</f>
        <v>0</v>
      </c>
      <c r="AK672" s="38">
        <f>IF(T672=0,0,IF(CONFIGURACAO!$C$17="SIM",(IF(T672&gt;CONFIGURACAO!$C$18,CONFIGURACAO!$C$18*CONFIGURACAO!$C$26,T672*CONFIGURACAO!$C$26)),'PI AREA  P75'!T672*CONFIGURACAO!$C$26))</f>
        <v>0</v>
      </c>
      <c r="AL672" s="38">
        <f>IFERROR(IF(M672&gt;0,(U672*CONFIGURACAO!$C$29)+(V672*CONFIGURACAO!$C$30),""),"")</f>
        <v>0</v>
      </c>
      <c r="AM672" s="38">
        <f>IF(W672=0,0,IF(CONFIGURACAO!$C$41="SIM",(IF(W672&gt;CONFIGURACAO!$C$41,CONFIGURACAO!$C$41*CONFIGURACAO!$C$31,W672*CONFIGURACAO!$C$31)),'PI AREA  P75'!W672*CONFIGURACAO!$C$31))</f>
        <v>0</v>
      </c>
      <c r="AN672" s="38">
        <f>IF(X672=0,0,IF(CONFIGURACAO!$C$39="SIM",(IF(X672&gt;CONFIGURACAO!$C$40,CONFIGURACAO!$C$40*CONFIGURACAO!$C$32,X672*CONFIGURACAO!$C$32)),'PI AREA  P75'!X672*CONFIGURACAO!$C$32))</f>
        <v>0</v>
      </c>
      <c r="AO672" s="38">
        <f>IFERROR(IF(M672&gt;0,(Y672*CONFIGURACAO!$C$33)+(Z672*CONFIGURACAO!$C$34)+(AA672*CONFIGURACAO!$C$35)+(AB672*CONFIGURACAO!$C$36),""),"")</f>
        <v>0</v>
      </c>
      <c r="AP672" s="38">
        <f>IF(AA672=0,0,IF(CONFIGURACAO!$C$46="SIM",(IF(AA672&gt;CONFIGURACAO!$C$47,CONFIGURACAO!$C$47*CONFIGURACAO!$C$35,AA672*CONFIGURACAO!$C$35)),'PI AREA  P75'!AA672*CONFIGURACAO!$C$35))</f>
        <v>0</v>
      </c>
      <c r="AQ672" s="38">
        <f>IF(AB672=0,0,IF(CONFIGURACAO!$C$44="SIM",(IF(AB672&gt;CONFIGURACAO!$C$45,CONFIGURACAO!$C$45*CONFIGURACAO!$C$36,AB672*CONFIGURACAO!$C$36)),'PI AREA  P75'!AB672*CONFIGURACAO!$C$36))</f>
        <v>0</v>
      </c>
      <c r="AR672" s="38">
        <f t="shared" si="248"/>
        <v>560</v>
      </c>
      <c r="AS672" s="68">
        <f>IF(AR672="","",$AR672-(($AS$2/CONFIGURACAO!$C$6)*$M672))</f>
        <v>335</v>
      </c>
      <c r="AT672" s="73">
        <f t="shared" si="232"/>
        <v>3</v>
      </c>
      <c r="AU672" s="75">
        <f>IF(AR672="","",$AR672-(($AU$2/CONFIGURACAO!$C$6)*$M672))</f>
        <v>185</v>
      </c>
      <c r="AV672" s="76">
        <f t="shared" si="233"/>
        <v>4</v>
      </c>
      <c r="AW672" s="74">
        <f>IF(AR672="","",$AR672-(($AW$2/CONFIGURACAO!$C$6)*$M672))</f>
        <v>35</v>
      </c>
      <c r="AX672" s="72">
        <f t="shared" si="234"/>
        <v>5</v>
      </c>
      <c r="AZ672" s="39">
        <f t="shared" si="235"/>
        <v>5.2584381499687784E-2</v>
      </c>
      <c r="BA672" s="146">
        <f t="shared" si="236"/>
        <v>9.75</v>
      </c>
      <c r="BB672" s="146">
        <f t="shared" si="237"/>
        <v>669</v>
      </c>
      <c r="BC672" s="32">
        <f t="shared" si="238"/>
        <v>647</v>
      </c>
      <c r="BD672" s="148"/>
      <c r="BE672" s="40">
        <f t="shared" si="239"/>
        <v>3.7257824143070044E-2</v>
      </c>
      <c r="BF672" s="40">
        <f t="shared" si="240"/>
        <v>6.7515432098765427E-2</v>
      </c>
      <c r="BG672" s="40">
        <f t="shared" si="241"/>
        <v>0.10277492291880781</v>
      </c>
      <c r="BH672" s="40">
        <f t="shared" si="242"/>
        <v>4.042037186742118E-2</v>
      </c>
      <c r="BI672" s="40">
        <f t="shared" si="243"/>
        <v>0.21321961620469082</v>
      </c>
      <c r="BJ672" s="40">
        <f t="shared" si="244"/>
        <v>0</v>
      </c>
      <c r="BK672" s="40">
        <f t="shared" si="245"/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 s="4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1:134" s="32" customFormat="1" ht="17" thickBot="1" x14ac:dyDescent="0.25">
      <c r="A673" s="124" t="str">
        <f>CONFIGURACAO!$C$4</f>
        <v>AREA 21</v>
      </c>
      <c r="B673" s="125">
        <v>671</v>
      </c>
      <c r="C673" s="249" t="s">
        <v>312</v>
      </c>
      <c r="D673" s="126">
        <f t="shared" si="227"/>
        <v>18</v>
      </c>
      <c r="E673" s="250" t="s">
        <v>1008</v>
      </c>
      <c r="F673" s="250">
        <v>1</v>
      </c>
      <c r="G673" s="250">
        <v>1</v>
      </c>
      <c r="H673" s="250">
        <v>1</v>
      </c>
      <c r="I673" s="250">
        <v>1</v>
      </c>
      <c r="J673" s="87"/>
      <c r="K673" s="94"/>
      <c r="L673" s="94"/>
      <c r="M673" s="154">
        <f t="shared" si="246"/>
        <v>4</v>
      </c>
      <c r="N673">
        <v>0</v>
      </c>
      <c r="O673">
        <v>2.25</v>
      </c>
      <c r="P673">
        <v>0.75</v>
      </c>
      <c r="Q673">
        <v>4</v>
      </c>
      <c r="R673">
        <v>1</v>
      </c>
      <c r="S673">
        <v>6.75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2</v>
      </c>
      <c r="AB673">
        <v>2</v>
      </c>
      <c r="AC673" s="139">
        <f t="shared" si="230"/>
        <v>2.25</v>
      </c>
      <c r="AD673" s="140">
        <f t="shared" si="231"/>
        <v>3</v>
      </c>
      <c r="AE673" s="141">
        <f t="shared" si="228"/>
        <v>0</v>
      </c>
      <c r="AF673" s="263">
        <f t="shared" si="229"/>
        <v>0</v>
      </c>
      <c r="AG673" s="265">
        <f t="shared" si="247"/>
        <v>2.25</v>
      </c>
      <c r="AI673" s="37">
        <f>IFERROR(IF(M673&gt;0,(N673*CONFIGURACAO!$C$20)+(O673*CONFIGURACAO!$C$21)+(P673*CONFIGURACAO!$C$22)+(Q673*CONFIGURACAO!$C$23)+(R673*CONFIGURACAO!$C$24),""),"")</f>
        <v>405</v>
      </c>
      <c r="AJ673" s="38">
        <f>IF(S673=0,0,IF(CONFIGURACAO!$C$15="SIM",(IF(S673&gt;CONFIGURACAO!$C$16,CONFIGURACAO!$C$16*CONFIGURACAO!$C$25,S673*CONFIGURACAO!$C$25)),'PI AREA  P75'!S673*CONFIGURACAO!$C$25))</f>
        <v>40</v>
      </c>
      <c r="AK673" s="38">
        <f>IF(T673=0,0,IF(CONFIGURACAO!$C$17="SIM",(IF(T673&gt;CONFIGURACAO!$C$18,CONFIGURACAO!$C$18*CONFIGURACAO!$C$26,T673*CONFIGURACAO!$C$26)),'PI AREA  P75'!T673*CONFIGURACAO!$C$26))</f>
        <v>0</v>
      </c>
      <c r="AL673" s="38">
        <f>IFERROR(IF(M673&gt;0,(U673*CONFIGURACAO!$C$29)+(V673*CONFIGURACAO!$C$30),""),"")</f>
        <v>0</v>
      </c>
      <c r="AM673" s="38">
        <f>IF(W673=0,0,IF(CONFIGURACAO!$C$41="SIM",(IF(W673&gt;CONFIGURACAO!$C$41,CONFIGURACAO!$C$41*CONFIGURACAO!$C$31,W673*CONFIGURACAO!$C$31)),'PI AREA  P75'!W673*CONFIGURACAO!$C$31))</f>
        <v>50</v>
      </c>
      <c r="AN673" s="38">
        <f>IF(X673=0,0,IF(CONFIGURACAO!$C$39="SIM",(IF(X673&gt;CONFIGURACAO!$C$40,CONFIGURACAO!$C$40*CONFIGURACAO!$C$32,X673*CONFIGURACAO!$C$32)),'PI AREA  P75'!X673*CONFIGURACAO!$C$32))</f>
        <v>0</v>
      </c>
      <c r="AO673" s="38">
        <f>IFERROR(IF(M673&gt;0,(Y673*CONFIGURACAO!$C$33)+(Z673*CONFIGURACAO!$C$34)+(AA673*CONFIGURACAO!$C$35)+(AB673*CONFIGURACAO!$C$36),""),"")</f>
        <v>70</v>
      </c>
      <c r="AP673" s="38">
        <f>IF(AA673=0,0,IF(CONFIGURACAO!$C$46="SIM",(IF(AA673&gt;CONFIGURACAO!$C$47,CONFIGURACAO!$C$47*CONFIGURACAO!$C$35,AA673*CONFIGURACAO!$C$35)),'PI AREA  P75'!AA673*CONFIGURACAO!$C$35))</f>
        <v>50</v>
      </c>
      <c r="AQ673" s="38">
        <f>IF(AB673=0,0,IF(CONFIGURACAO!$C$44="SIM",(IF(AB673&gt;CONFIGURACAO!$C$45,CONFIGURACAO!$C$45*CONFIGURACAO!$C$36,AB673*CONFIGURACAO!$C$36)),'PI AREA  P75'!AB673*CONFIGURACAO!$C$36))</f>
        <v>20</v>
      </c>
      <c r="AR673" s="38">
        <f t="shared" si="248"/>
        <v>635</v>
      </c>
      <c r="AS673" s="68">
        <f>IF(AR673="","",$AR673-(($AS$2/CONFIGURACAO!$C$6)*$M673))</f>
        <v>335</v>
      </c>
      <c r="AT673" s="73">
        <f t="shared" si="232"/>
        <v>3</v>
      </c>
      <c r="AU673" s="75">
        <f>IF(AR673="","",$AR673-(($AU$2/CONFIGURACAO!$C$6)*$M673))</f>
        <v>135</v>
      </c>
      <c r="AV673" s="76">
        <f t="shared" si="233"/>
        <v>4</v>
      </c>
      <c r="AW673" s="74">
        <f>IF(AR673="","",$AR673-(($AW$2/CONFIGURACAO!$C$6)*$M673))</f>
        <v>-65</v>
      </c>
      <c r="AX673" s="72" t="str">
        <f t="shared" si="234"/>
        <v>NAO</v>
      </c>
      <c r="AZ673" s="39">
        <f t="shared" si="235"/>
        <v>5.9626932593395972E-2</v>
      </c>
      <c r="BA673" s="146">
        <f t="shared" si="236"/>
        <v>19.75</v>
      </c>
      <c r="BB673" s="146">
        <f t="shared" si="237"/>
        <v>333</v>
      </c>
      <c r="BC673" s="32">
        <f t="shared" si="238"/>
        <v>605</v>
      </c>
      <c r="BD673" s="148"/>
      <c r="BE673" s="40">
        <f t="shared" si="239"/>
        <v>0</v>
      </c>
      <c r="BF673" s="40">
        <f t="shared" si="240"/>
        <v>8.6805555555555552E-2</v>
      </c>
      <c r="BG673" s="40">
        <f t="shared" si="241"/>
        <v>1.9270298047276462E-2</v>
      </c>
      <c r="BH673" s="40">
        <f t="shared" si="242"/>
        <v>0.16168148746968472</v>
      </c>
      <c r="BI673" s="40">
        <f t="shared" si="243"/>
        <v>0.10660980810234541</v>
      </c>
      <c r="BJ673" s="40">
        <f t="shared" si="244"/>
        <v>0.62384473197781887</v>
      </c>
      <c r="BK673" s="40">
        <f t="shared" si="245"/>
        <v>0</v>
      </c>
      <c r="BL673">
        <v>0</v>
      </c>
      <c r="BM673">
        <v>0</v>
      </c>
      <c r="BN673">
        <v>1</v>
      </c>
      <c r="BO673">
        <v>0</v>
      </c>
      <c r="BP673">
        <v>0</v>
      </c>
      <c r="BQ673">
        <v>0</v>
      </c>
      <c r="BR673">
        <v>2</v>
      </c>
      <c r="BS673">
        <v>2</v>
      </c>
      <c r="BT673" s="42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1:134" s="32" customFormat="1" ht="17" thickBot="1" x14ac:dyDescent="0.25">
      <c r="A674" s="124" t="str">
        <f>CONFIGURACAO!$C$4</f>
        <v>AREA 21</v>
      </c>
      <c r="B674" s="125">
        <v>672</v>
      </c>
      <c r="C674" s="249" t="s">
        <v>313</v>
      </c>
      <c r="D674" s="126">
        <f t="shared" si="227"/>
        <v>1</v>
      </c>
      <c r="E674" s="250" t="s">
        <v>1009</v>
      </c>
      <c r="F674" s="250">
        <v>1</v>
      </c>
      <c r="G674" s="250">
        <v>1</v>
      </c>
      <c r="H674" s="250">
        <v>1</v>
      </c>
      <c r="I674" s="250">
        <v>1</v>
      </c>
      <c r="J674" s="87"/>
      <c r="K674" s="94"/>
      <c r="L674" s="94"/>
      <c r="M674" s="154">
        <f t="shared" si="246"/>
        <v>4</v>
      </c>
      <c r="N674">
        <v>6.5</v>
      </c>
      <c r="O674">
        <v>13.75</v>
      </c>
      <c r="P674">
        <v>10</v>
      </c>
      <c r="Q674">
        <v>9.25</v>
      </c>
      <c r="R674">
        <v>2</v>
      </c>
      <c r="S674">
        <v>3.5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 s="139">
        <f t="shared" si="230"/>
        <v>20.25</v>
      </c>
      <c r="AD674" s="140">
        <f t="shared" si="231"/>
        <v>30.25</v>
      </c>
      <c r="AE674" s="141">
        <f t="shared" si="228"/>
        <v>0</v>
      </c>
      <c r="AF674" s="263">
        <f t="shared" si="229"/>
        <v>0</v>
      </c>
      <c r="AG674" s="265">
        <f t="shared" si="247"/>
        <v>20.25</v>
      </c>
      <c r="AI674" s="37">
        <f>IFERROR(IF(M674&gt;0,(N674*CONFIGURACAO!$C$20)+(O674*CONFIGURACAO!$C$21)+(P674*CONFIGURACAO!$C$22)+(Q674*CONFIGURACAO!$C$23)+(R674*CONFIGURACAO!$C$24),""),"")</f>
        <v>2760</v>
      </c>
      <c r="AJ674" s="38">
        <f>IF(S674=0,0,IF(CONFIGURACAO!$C$15="SIM",(IF(S674&gt;CONFIGURACAO!$C$16,CONFIGURACAO!$C$16*CONFIGURACAO!$C$25,S674*CONFIGURACAO!$C$25)),'PI AREA  P75'!S674*CONFIGURACAO!$C$25))</f>
        <v>35</v>
      </c>
      <c r="AK674" s="38">
        <f>IF(T674=0,0,IF(CONFIGURACAO!$C$17="SIM",(IF(T674&gt;CONFIGURACAO!$C$18,CONFIGURACAO!$C$18*CONFIGURACAO!$C$26,T674*CONFIGURACAO!$C$26)),'PI AREA  P75'!T674*CONFIGURACAO!$C$26))</f>
        <v>0</v>
      </c>
      <c r="AL674" s="38">
        <f>IFERROR(IF(M674&gt;0,(U674*CONFIGURACAO!$C$29)+(V674*CONFIGURACAO!$C$30),""),"")</f>
        <v>0</v>
      </c>
      <c r="AM674" s="38">
        <f>IF(W674=0,0,IF(CONFIGURACAO!$C$41="SIM",(IF(W674&gt;CONFIGURACAO!$C$41,CONFIGURACAO!$C$41*CONFIGURACAO!$C$31,W674*CONFIGURACAO!$C$31)),'PI AREA  P75'!W674*CONFIGURACAO!$C$31))</f>
        <v>0</v>
      </c>
      <c r="AN674" s="38">
        <f>IF(X674=0,0,IF(CONFIGURACAO!$C$39="SIM",(IF(X674&gt;CONFIGURACAO!$C$40,CONFIGURACAO!$C$40*CONFIGURACAO!$C$32,X674*CONFIGURACAO!$C$32)),'PI AREA  P75'!X674*CONFIGURACAO!$C$32))</f>
        <v>0</v>
      </c>
      <c r="AO674" s="38">
        <f>IFERROR(IF(M674&gt;0,(Y674*CONFIGURACAO!$C$33)+(Z674*CONFIGURACAO!$C$34)+(AA674*CONFIGURACAO!$C$35)+(AB674*CONFIGURACAO!$C$36),""),"")</f>
        <v>0</v>
      </c>
      <c r="AP674" s="38">
        <f>IF(AA674=0,0,IF(CONFIGURACAO!$C$46="SIM",(IF(AA674&gt;CONFIGURACAO!$C$47,CONFIGURACAO!$C$47*CONFIGURACAO!$C$35,AA674*CONFIGURACAO!$C$35)),'PI AREA  P75'!AA674*CONFIGURACAO!$C$35))</f>
        <v>0</v>
      </c>
      <c r="AQ674" s="38">
        <f>IF(AB674=0,0,IF(CONFIGURACAO!$C$44="SIM",(IF(AB674&gt;CONFIGURACAO!$C$45,CONFIGURACAO!$C$45*CONFIGURACAO!$C$36,AB674*CONFIGURACAO!$C$36)),'PI AREA  P75'!AB674*CONFIGURACAO!$C$36))</f>
        <v>0</v>
      </c>
      <c r="AR674" s="38">
        <f t="shared" si="248"/>
        <v>2795</v>
      </c>
      <c r="AS674" s="68">
        <f>IF(AR674="","",$AR674-(($AS$2/CONFIGURACAO!$C$6)*$M674))</f>
        <v>2495</v>
      </c>
      <c r="AT674" s="73">
        <f t="shared" si="232"/>
        <v>3</v>
      </c>
      <c r="AU674" s="75">
        <f>IF(AR674="","",$AR674-(($AU$2/CONFIGURACAO!$C$6)*$M674))</f>
        <v>2295</v>
      </c>
      <c r="AV674" s="76">
        <f t="shared" si="233"/>
        <v>4</v>
      </c>
      <c r="AW674" s="74">
        <f>IF(AR674="","",$AR674-(($AW$2/CONFIGURACAO!$C$6)*$M674))</f>
        <v>2095</v>
      </c>
      <c r="AX674" s="72">
        <f t="shared" si="234"/>
        <v>5</v>
      </c>
      <c r="AZ674" s="39">
        <f t="shared" si="235"/>
        <v>0.26245240409219167</v>
      </c>
      <c r="BA674" s="146">
        <f t="shared" si="236"/>
        <v>45</v>
      </c>
      <c r="BB674" s="146">
        <f t="shared" si="237"/>
        <v>54</v>
      </c>
      <c r="BC674" s="32">
        <f t="shared" si="238"/>
        <v>52</v>
      </c>
      <c r="BD674" s="148"/>
      <c r="BE674" s="40">
        <f t="shared" si="239"/>
        <v>0.24217585692995527</v>
      </c>
      <c r="BF674" s="40">
        <f t="shared" si="240"/>
        <v>0.53047839506172845</v>
      </c>
      <c r="BG674" s="40">
        <f t="shared" si="241"/>
        <v>0.25693730729701952</v>
      </c>
      <c r="BH674" s="40">
        <f t="shared" si="242"/>
        <v>0.37388843977364594</v>
      </c>
      <c r="BI674" s="40">
        <f t="shared" si="243"/>
        <v>0.21321961620469082</v>
      </c>
      <c r="BJ674" s="40">
        <f t="shared" si="244"/>
        <v>0.32347504621072093</v>
      </c>
      <c r="BK674" s="40">
        <f t="shared" si="245"/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 s="42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1:134" s="32" customFormat="1" ht="17" thickBot="1" x14ac:dyDescent="0.25">
      <c r="A675" s="124" t="str">
        <f>CONFIGURACAO!$C$4</f>
        <v>AREA 21</v>
      </c>
      <c r="B675" s="125">
        <v>673</v>
      </c>
      <c r="C675" s="249" t="s">
        <v>313</v>
      </c>
      <c r="D675" s="126">
        <f t="shared" si="227"/>
        <v>2</v>
      </c>
      <c r="E675" s="250" t="s">
        <v>1010</v>
      </c>
      <c r="F675" s="250">
        <v>1</v>
      </c>
      <c r="G675" s="250">
        <v>1</v>
      </c>
      <c r="H675" s="250">
        <v>1</v>
      </c>
      <c r="I675" s="250">
        <v>1</v>
      </c>
      <c r="J675" s="87"/>
      <c r="K675" s="94"/>
      <c r="L675" s="94"/>
      <c r="M675" s="154">
        <f t="shared" si="246"/>
        <v>4</v>
      </c>
      <c r="N675">
        <v>3</v>
      </c>
      <c r="O675">
        <v>2</v>
      </c>
      <c r="P675">
        <v>1</v>
      </c>
      <c r="Q675">
        <v>2.75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 s="139">
        <f t="shared" si="230"/>
        <v>5</v>
      </c>
      <c r="AD675" s="140">
        <f t="shared" si="231"/>
        <v>6</v>
      </c>
      <c r="AE675" s="141">
        <f t="shared" si="228"/>
        <v>0</v>
      </c>
      <c r="AF675" s="263">
        <f t="shared" si="229"/>
        <v>0</v>
      </c>
      <c r="AG675" s="265">
        <f t="shared" si="247"/>
        <v>5</v>
      </c>
      <c r="AI675" s="37">
        <f>IFERROR(IF(M675&gt;0,(N675*CONFIGURACAO!$C$20)+(O675*CONFIGURACAO!$C$21)+(P675*CONFIGURACAO!$C$22)+(Q675*CONFIGURACAO!$C$23)+(R675*CONFIGURACAO!$C$24),""),"")</f>
        <v>630</v>
      </c>
      <c r="AJ675" s="38">
        <f>IF(S675=0,0,IF(CONFIGURACAO!$C$15="SIM",(IF(S675&gt;CONFIGURACAO!$C$16,CONFIGURACAO!$C$16*CONFIGURACAO!$C$25,S675*CONFIGURACAO!$C$25)),'PI AREA  P75'!S675*CONFIGURACAO!$C$25))</f>
        <v>0</v>
      </c>
      <c r="AK675" s="38">
        <f>IF(T675=0,0,IF(CONFIGURACAO!$C$17="SIM",(IF(T675&gt;CONFIGURACAO!$C$18,CONFIGURACAO!$C$18*CONFIGURACAO!$C$26,T675*CONFIGURACAO!$C$26)),'PI AREA  P75'!T675*CONFIGURACAO!$C$26))</f>
        <v>5</v>
      </c>
      <c r="AL675" s="38">
        <f>IFERROR(IF(M675&gt;0,(U675*CONFIGURACAO!$C$29)+(V675*CONFIGURACAO!$C$30),""),"")</f>
        <v>0</v>
      </c>
      <c r="AM675" s="38">
        <f>IF(W675=0,0,IF(CONFIGURACAO!$C$41="SIM",(IF(W675&gt;CONFIGURACAO!$C$41,CONFIGURACAO!$C$41*CONFIGURACAO!$C$31,W675*CONFIGURACAO!$C$31)),'PI AREA  P75'!W675*CONFIGURACAO!$C$31))</f>
        <v>0</v>
      </c>
      <c r="AN675" s="38">
        <f>IF(X675=0,0,IF(CONFIGURACAO!$C$39="SIM",(IF(X675&gt;CONFIGURACAO!$C$40,CONFIGURACAO!$C$40*CONFIGURACAO!$C$32,X675*CONFIGURACAO!$C$32)),'PI AREA  P75'!X675*CONFIGURACAO!$C$32))</f>
        <v>0</v>
      </c>
      <c r="AO675" s="38">
        <f>IFERROR(IF(M675&gt;0,(Y675*CONFIGURACAO!$C$33)+(Z675*CONFIGURACAO!$C$34)+(AA675*CONFIGURACAO!$C$35)+(AB675*CONFIGURACAO!$C$36),""),"")</f>
        <v>0</v>
      </c>
      <c r="AP675" s="38">
        <f>IF(AA675=0,0,IF(CONFIGURACAO!$C$46="SIM",(IF(AA675&gt;CONFIGURACAO!$C$47,CONFIGURACAO!$C$47*CONFIGURACAO!$C$35,AA675*CONFIGURACAO!$C$35)),'PI AREA  P75'!AA675*CONFIGURACAO!$C$35))</f>
        <v>0</v>
      </c>
      <c r="AQ675" s="38">
        <f>IF(AB675=0,0,IF(CONFIGURACAO!$C$44="SIM",(IF(AB675&gt;CONFIGURACAO!$C$45,CONFIGURACAO!$C$45*CONFIGURACAO!$C$36,AB675*CONFIGURACAO!$C$36)),'PI AREA  P75'!AB675*CONFIGURACAO!$C$36))</f>
        <v>0</v>
      </c>
      <c r="AR675" s="38">
        <f t="shared" si="248"/>
        <v>635</v>
      </c>
      <c r="AS675" s="68">
        <f>IF(AR675="","",$AR675-(($AS$2/CONFIGURACAO!$C$6)*$M675))</f>
        <v>335</v>
      </c>
      <c r="AT675" s="73">
        <f t="shared" si="232"/>
        <v>3</v>
      </c>
      <c r="AU675" s="75">
        <f>IF(AR675="","",$AR675-(($AU$2/CONFIGURACAO!$C$6)*$M675))</f>
        <v>135</v>
      </c>
      <c r="AV675" s="76">
        <f t="shared" si="233"/>
        <v>4</v>
      </c>
      <c r="AW675" s="74">
        <f>IF(AR675="","",$AR675-(($AW$2/CONFIGURACAO!$C$6)*$M675))</f>
        <v>-65</v>
      </c>
      <c r="AX675" s="72" t="str">
        <f t="shared" si="234"/>
        <v>NAO</v>
      </c>
      <c r="AZ675" s="39">
        <f t="shared" si="235"/>
        <v>5.9626932593395972E-2</v>
      </c>
      <c r="BA675" s="146">
        <f t="shared" si="236"/>
        <v>9.75</v>
      </c>
      <c r="BB675" s="146">
        <f t="shared" si="237"/>
        <v>669</v>
      </c>
      <c r="BC675" s="32">
        <f t="shared" si="238"/>
        <v>605</v>
      </c>
      <c r="BD675" s="148"/>
      <c r="BE675" s="40">
        <f t="shared" si="239"/>
        <v>0.11177347242921014</v>
      </c>
      <c r="BF675" s="40">
        <f t="shared" si="240"/>
        <v>7.716049382716049E-2</v>
      </c>
      <c r="BG675" s="40">
        <f t="shared" si="241"/>
        <v>2.5693730729701953E-2</v>
      </c>
      <c r="BH675" s="40">
        <f t="shared" si="242"/>
        <v>0.11115602263540826</v>
      </c>
      <c r="BI675" s="40">
        <f t="shared" si="243"/>
        <v>0</v>
      </c>
      <c r="BJ675" s="40">
        <f t="shared" si="244"/>
        <v>0</v>
      </c>
      <c r="BK675" s="40">
        <f t="shared" si="245"/>
        <v>0.16051364365971107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 s="42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1:134" s="32" customFormat="1" ht="17" thickBot="1" x14ac:dyDescent="0.25">
      <c r="A676" s="124" t="str">
        <f>CONFIGURACAO!$C$4</f>
        <v>AREA 21</v>
      </c>
      <c r="B676" s="125">
        <v>674</v>
      </c>
      <c r="C676" s="249" t="s">
        <v>313</v>
      </c>
      <c r="D676" s="126">
        <f t="shared" si="227"/>
        <v>3</v>
      </c>
      <c r="E676" s="250" t="s">
        <v>1011</v>
      </c>
      <c r="F676" s="250">
        <v>1</v>
      </c>
      <c r="G676" s="250">
        <v>1</v>
      </c>
      <c r="H676" s="250">
        <v>1</v>
      </c>
      <c r="I676" s="250">
        <v>1</v>
      </c>
      <c r="J676" s="87"/>
      <c r="K676" s="94"/>
      <c r="L676" s="94"/>
      <c r="M676" s="154">
        <f t="shared" si="246"/>
        <v>4</v>
      </c>
      <c r="N676">
        <v>1.5</v>
      </c>
      <c r="O676">
        <v>0.75</v>
      </c>
      <c r="P676">
        <v>1</v>
      </c>
      <c r="Q676">
        <v>0</v>
      </c>
      <c r="R676">
        <v>0.75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 s="139">
        <f t="shared" si="230"/>
        <v>2.25</v>
      </c>
      <c r="AD676" s="140">
        <f t="shared" si="231"/>
        <v>3.25</v>
      </c>
      <c r="AE676" s="141">
        <f t="shared" si="228"/>
        <v>0</v>
      </c>
      <c r="AF676" s="263">
        <f t="shared" si="229"/>
        <v>0</v>
      </c>
      <c r="AG676" s="265">
        <f t="shared" si="247"/>
        <v>2.25</v>
      </c>
      <c r="AI676" s="37">
        <f>IFERROR(IF(M676&gt;0,(N676*CONFIGURACAO!$C$20)+(O676*CONFIGURACAO!$C$21)+(P676*CONFIGURACAO!$C$22)+(Q676*CONFIGURACAO!$C$23)+(R676*CONFIGURACAO!$C$24),""),"")</f>
        <v>285</v>
      </c>
      <c r="AJ676" s="38">
        <f>IF(S676=0,0,IF(CONFIGURACAO!$C$15="SIM",(IF(S676&gt;CONFIGURACAO!$C$16,CONFIGURACAO!$C$16*CONFIGURACAO!$C$25,S676*CONFIGURACAO!$C$25)),'PI AREA  P75'!S676*CONFIGURACAO!$C$25))</f>
        <v>0</v>
      </c>
      <c r="AK676" s="38">
        <f>IF(T676=0,0,IF(CONFIGURACAO!$C$17="SIM",(IF(T676&gt;CONFIGURACAO!$C$18,CONFIGURACAO!$C$18*CONFIGURACAO!$C$26,T676*CONFIGURACAO!$C$26)),'PI AREA  P75'!T676*CONFIGURACAO!$C$26))</f>
        <v>5</v>
      </c>
      <c r="AL676" s="38">
        <f>IFERROR(IF(M676&gt;0,(U676*CONFIGURACAO!$C$29)+(V676*CONFIGURACAO!$C$30),""),"")</f>
        <v>0</v>
      </c>
      <c r="AM676" s="38">
        <f>IF(W676=0,0,IF(CONFIGURACAO!$C$41="SIM",(IF(W676&gt;CONFIGURACAO!$C$41,CONFIGURACAO!$C$41*CONFIGURACAO!$C$31,W676*CONFIGURACAO!$C$31)),'PI AREA  P75'!W676*CONFIGURACAO!$C$31))</f>
        <v>0</v>
      </c>
      <c r="AN676" s="38">
        <f>IF(X676=0,0,IF(CONFIGURACAO!$C$39="SIM",(IF(X676&gt;CONFIGURACAO!$C$40,CONFIGURACAO!$C$40*CONFIGURACAO!$C$32,X676*CONFIGURACAO!$C$32)),'PI AREA  P75'!X676*CONFIGURACAO!$C$32))</f>
        <v>0</v>
      </c>
      <c r="AO676" s="38">
        <f>IFERROR(IF(M676&gt;0,(Y676*CONFIGURACAO!$C$33)+(Z676*CONFIGURACAO!$C$34)+(AA676*CONFIGURACAO!$C$35)+(AB676*CONFIGURACAO!$C$36),""),"")</f>
        <v>0</v>
      </c>
      <c r="AP676" s="38">
        <f>IF(AA676=0,0,IF(CONFIGURACAO!$C$46="SIM",(IF(AA676&gt;CONFIGURACAO!$C$47,CONFIGURACAO!$C$47*CONFIGURACAO!$C$35,AA676*CONFIGURACAO!$C$35)),'PI AREA  P75'!AA676*CONFIGURACAO!$C$35))</f>
        <v>0</v>
      </c>
      <c r="AQ676" s="38">
        <f>IF(AB676=0,0,IF(CONFIGURACAO!$C$44="SIM",(IF(AB676&gt;CONFIGURACAO!$C$45,CONFIGURACAO!$C$45*CONFIGURACAO!$C$36,AB676*CONFIGURACAO!$C$36)),'PI AREA  P75'!AB676*CONFIGURACAO!$C$36))</f>
        <v>0</v>
      </c>
      <c r="AR676" s="38">
        <f t="shared" si="248"/>
        <v>290</v>
      </c>
      <c r="AS676" s="68">
        <f>IF(AR676="","",$AR676-(($AS$2/CONFIGURACAO!$C$6)*$M676))</f>
        <v>-10</v>
      </c>
      <c r="AT676" s="73" t="str">
        <f t="shared" si="232"/>
        <v>NAO</v>
      </c>
      <c r="AU676" s="75">
        <f>IF(AR676="","",$AR676-(($AU$2/CONFIGURACAO!$C$6)*$M676))</f>
        <v>-210</v>
      </c>
      <c r="AV676" s="76" t="str">
        <f t="shared" si="233"/>
        <v>NAO</v>
      </c>
      <c r="AW676" s="74">
        <f>IF(AR676="","",$AR676-(($AW$2/CONFIGURACAO!$C$6)*$M676))</f>
        <v>-410</v>
      </c>
      <c r="AX676" s="72" t="str">
        <f t="shared" si="234"/>
        <v>NAO</v>
      </c>
      <c r="AZ676" s="39">
        <f t="shared" si="235"/>
        <v>2.7231197562338313E-2</v>
      </c>
      <c r="BA676" s="146">
        <f t="shared" si="236"/>
        <v>5</v>
      </c>
      <c r="BB676" s="146">
        <f t="shared" si="237"/>
        <v>855</v>
      </c>
      <c r="BC676" s="32">
        <f t="shared" si="238"/>
        <v>845</v>
      </c>
      <c r="BD676" s="148"/>
      <c r="BE676" s="40">
        <f t="shared" si="239"/>
        <v>5.5886736214605069E-2</v>
      </c>
      <c r="BF676" s="40">
        <f t="shared" si="240"/>
        <v>2.8935185185185182E-2</v>
      </c>
      <c r="BG676" s="40">
        <f t="shared" si="241"/>
        <v>2.5693730729701953E-2</v>
      </c>
      <c r="BH676" s="40">
        <f t="shared" si="242"/>
        <v>0</v>
      </c>
      <c r="BI676" s="40">
        <f t="shared" si="243"/>
        <v>7.9957356076759065E-2</v>
      </c>
      <c r="BJ676" s="40">
        <f t="shared" si="244"/>
        <v>0</v>
      </c>
      <c r="BK676" s="40">
        <f t="shared" si="245"/>
        <v>0.16051364365971107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 s="42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1:134" s="32" customFormat="1" ht="17" thickBot="1" x14ac:dyDescent="0.25">
      <c r="A677" s="124" t="str">
        <f>CONFIGURACAO!$C$4</f>
        <v>AREA 21</v>
      </c>
      <c r="B677" s="125">
        <v>675</v>
      </c>
      <c r="C677" s="249" t="s">
        <v>313</v>
      </c>
      <c r="D677" s="126">
        <f t="shared" si="227"/>
        <v>4</v>
      </c>
      <c r="E677" s="250" t="s">
        <v>1012</v>
      </c>
      <c r="F677" s="250">
        <v>1</v>
      </c>
      <c r="G677" s="250">
        <v>1</v>
      </c>
      <c r="H677" s="250">
        <v>1</v>
      </c>
      <c r="I677" s="250">
        <v>1</v>
      </c>
      <c r="J677" s="87"/>
      <c r="K677" s="94"/>
      <c r="L677" s="94"/>
      <c r="M677" s="154">
        <f t="shared" si="246"/>
        <v>4</v>
      </c>
      <c r="N677">
        <v>1.5</v>
      </c>
      <c r="O677">
        <v>3.5</v>
      </c>
      <c r="P677">
        <v>24.25</v>
      </c>
      <c r="Q677">
        <v>4</v>
      </c>
      <c r="R677">
        <v>1.75</v>
      </c>
      <c r="S677">
        <v>12</v>
      </c>
      <c r="T677">
        <v>0.75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1</v>
      </c>
      <c r="AA677">
        <v>0</v>
      </c>
      <c r="AB677">
        <v>2</v>
      </c>
      <c r="AC677" s="139">
        <f t="shared" si="230"/>
        <v>5</v>
      </c>
      <c r="AD677" s="140">
        <f t="shared" si="231"/>
        <v>29.25</v>
      </c>
      <c r="AE677" s="141">
        <f t="shared" si="228"/>
        <v>0</v>
      </c>
      <c r="AF677" s="263">
        <f t="shared" si="229"/>
        <v>1</v>
      </c>
      <c r="AG677" s="265">
        <f t="shared" si="247"/>
        <v>6</v>
      </c>
      <c r="AI677" s="37">
        <f>IFERROR(IF(M677&gt;0,(N677*CONFIGURACAO!$C$20)+(O677*CONFIGURACAO!$C$21)+(P677*CONFIGURACAO!$C$22)+(Q677*CONFIGURACAO!$C$23)+(R677*CONFIGURACAO!$C$24),""),"")</f>
        <v>2080</v>
      </c>
      <c r="AJ677" s="38">
        <f>IF(S677=0,0,IF(CONFIGURACAO!$C$15="SIM",(IF(S677&gt;CONFIGURACAO!$C$16,CONFIGURACAO!$C$16*CONFIGURACAO!$C$25,S677*CONFIGURACAO!$C$25)),'PI AREA  P75'!S677*CONFIGURACAO!$C$25))</f>
        <v>40</v>
      </c>
      <c r="AK677" s="38">
        <f>IF(T677=0,0,IF(CONFIGURACAO!$C$17="SIM",(IF(T677&gt;CONFIGURACAO!$C$18,CONFIGURACAO!$C$18*CONFIGURACAO!$C$26,T677*CONFIGURACAO!$C$26)),'PI AREA  P75'!T677*CONFIGURACAO!$C$26))</f>
        <v>3.75</v>
      </c>
      <c r="AL677" s="38">
        <f>IFERROR(IF(M677&gt;0,(U677*CONFIGURACAO!$C$29)+(V677*CONFIGURACAO!$C$30),""),"")</f>
        <v>0</v>
      </c>
      <c r="AM677" s="38">
        <f>IF(W677=0,0,IF(CONFIGURACAO!$C$41="SIM",(IF(W677&gt;CONFIGURACAO!$C$41,CONFIGURACAO!$C$41*CONFIGURACAO!$C$31,W677*CONFIGURACAO!$C$31)),'PI AREA  P75'!W677*CONFIGURACAO!$C$31))</f>
        <v>50</v>
      </c>
      <c r="AN677" s="38">
        <f>IF(X677=0,0,IF(CONFIGURACAO!$C$39="SIM",(IF(X677&gt;CONFIGURACAO!$C$40,CONFIGURACAO!$C$40*CONFIGURACAO!$C$32,X677*CONFIGURACAO!$C$32)),'PI AREA  P75'!X677*CONFIGURACAO!$C$32))</f>
        <v>0</v>
      </c>
      <c r="AO677" s="38">
        <f>IFERROR(IF(M677&gt;0,(Y677*CONFIGURACAO!$C$33)+(Z677*CONFIGURACAO!$C$34)+(AA677*CONFIGURACAO!$C$35)+(AB677*CONFIGURACAO!$C$36),""),"")</f>
        <v>70</v>
      </c>
      <c r="AP677" s="38">
        <f>IF(AA677=0,0,IF(CONFIGURACAO!$C$46="SIM",(IF(AA677&gt;CONFIGURACAO!$C$47,CONFIGURACAO!$C$47*CONFIGURACAO!$C$35,AA677*CONFIGURACAO!$C$35)),'PI AREA  P75'!AA677*CONFIGURACAO!$C$35))</f>
        <v>0</v>
      </c>
      <c r="AQ677" s="38">
        <f>IF(AB677=0,0,IF(CONFIGURACAO!$C$44="SIM",(IF(AB677&gt;CONFIGURACAO!$C$45,CONFIGURACAO!$C$45*CONFIGURACAO!$C$36,AB677*CONFIGURACAO!$C$36)),'PI AREA  P75'!AB677*CONFIGURACAO!$C$36))</f>
        <v>20</v>
      </c>
      <c r="AR677" s="38">
        <f t="shared" si="248"/>
        <v>2263.75</v>
      </c>
      <c r="AS677" s="68">
        <f>IF(AR677="","",$AR677-(($AS$2/CONFIGURACAO!$C$6)*$M677))</f>
        <v>1963.75</v>
      </c>
      <c r="AT677" s="73">
        <f t="shared" si="232"/>
        <v>3</v>
      </c>
      <c r="AU677" s="75">
        <f>IF(AR677="","",$AR677-(($AU$2/CONFIGURACAO!$C$6)*$M677))</f>
        <v>1763.75</v>
      </c>
      <c r="AV677" s="76">
        <f t="shared" si="233"/>
        <v>4</v>
      </c>
      <c r="AW677" s="74">
        <f>IF(AR677="","",$AR677-(($AW$2/CONFIGURACAO!$C$6)*$M677))</f>
        <v>1563.75</v>
      </c>
      <c r="AX677" s="72">
        <f t="shared" si="234"/>
        <v>5</v>
      </c>
      <c r="AZ677" s="39">
        <f t="shared" si="235"/>
        <v>0.21256766717842537</v>
      </c>
      <c r="BA677" s="146">
        <f t="shared" si="236"/>
        <v>51.75</v>
      </c>
      <c r="BB677" s="146">
        <f t="shared" si="237"/>
        <v>38</v>
      </c>
      <c r="BC677" s="32">
        <f t="shared" si="238"/>
        <v>85</v>
      </c>
      <c r="BD677" s="148"/>
      <c r="BE677" s="40">
        <f t="shared" si="239"/>
        <v>5.5886736214605069E-2</v>
      </c>
      <c r="BF677" s="40">
        <f t="shared" si="240"/>
        <v>0.13503086419753085</v>
      </c>
      <c r="BG677" s="40">
        <f t="shared" si="241"/>
        <v>0.6230729701952723</v>
      </c>
      <c r="BH677" s="40">
        <f t="shared" si="242"/>
        <v>0.16168148746968472</v>
      </c>
      <c r="BI677" s="40">
        <f t="shared" si="243"/>
        <v>0.18656716417910446</v>
      </c>
      <c r="BJ677" s="40">
        <f t="shared" si="244"/>
        <v>1.1090573012939002</v>
      </c>
      <c r="BK677" s="40">
        <f t="shared" si="245"/>
        <v>0.1203852327447833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 s="42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1:134" s="32" customFormat="1" ht="17" thickBot="1" x14ac:dyDescent="0.25">
      <c r="A678" s="124" t="str">
        <f>CONFIGURACAO!$C$4</f>
        <v>AREA 21</v>
      </c>
      <c r="B678" s="125">
        <v>676</v>
      </c>
      <c r="C678" s="249" t="s">
        <v>313</v>
      </c>
      <c r="D678" s="126">
        <f t="shared" si="227"/>
        <v>5</v>
      </c>
      <c r="E678" s="250" t="s">
        <v>1013</v>
      </c>
      <c r="F678" s="250">
        <v>1</v>
      </c>
      <c r="G678" s="250">
        <v>1</v>
      </c>
      <c r="H678" s="250">
        <v>1</v>
      </c>
      <c r="I678" s="250">
        <v>1</v>
      </c>
      <c r="J678" s="87"/>
      <c r="K678" s="94"/>
      <c r="L678" s="94"/>
      <c r="M678" s="154">
        <f t="shared" si="246"/>
        <v>4</v>
      </c>
      <c r="N678">
        <v>2.5</v>
      </c>
      <c r="O678">
        <v>3.25</v>
      </c>
      <c r="P678">
        <v>4.5</v>
      </c>
      <c r="Q678">
        <v>3.25</v>
      </c>
      <c r="R678">
        <v>1.5</v>
      </c>
      <c r="S678">
        <v>0.75</v>
      </c>
      <c r="T678">
        <v>0.75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 s="139">
        <f t="shared" si="230"/>
        <v>5.75</v>
      </c>
      <c r="AD678" s="140">
        <f t="shared" si="231"/>
        <v>10.25</v>
      </c>
      <c r="AE678" s="141">
        <f t="shared" si="228"/>
        <v>0</v>
      </c>
      <c r="AF678" s="263">
        <f t="shared" si="229"/>
        <v>0</v>
      </c>
      <c r="AG678" s="265">
        <f t="shared" si="247"/>
        <v>5.75</v>
      </c>
      <c r="AI678" s="37">
        <f>IFERROR(IF(M678&gt;0,(N678*CONFIGURACAO!$C$20)+(O678*CONFIGURACAO!$C$21)+(P678*CONFIGURACAO!$C$22)+(Q678*CONFIGURACAO!$C$23)+(R678*CONFIGURACAO!$C$24),""),"")</f>
        <v>940</v>
      </c>
      <c r="AJ678" s="38">
        <f>IF(S678=0,0,IF(CONFIGURACAO!$C$15="SIM",(IF(S678&gt;CONFIGURACAO!$C$16,CONFIGURACAO!$C$16*CONFIGURACAO!$C$25,S678*CONFIGURACAO!$C$25)),'PI AREA  P75'!S678*CONFIGURACAO!$C$25))</f>
        <v>7.5</v>
      </c>
      <c r="AK678" s="38">
        <f>IF(T678=0,0,IF(CONFIGURACAO!$C$17="SIM",(IF(T678&gt;CONFIGURACAO!$C$18,CONFIGURACAO!$C$18*CONFIGURACAO!$C$26,T678*CONFIGURACAO!$C$26)),'PI AREA  P75'!T678*CONFIGURACAO!$C$26))</f>
        <v>3.75</v>
      </c>
      <c r="AL678" s="38">
        <f>IFERROR(IF(M678&gt;0,(U678*CONFIGURACAO!$C$29)+(V678*CONFIGURACAO!$C$30),""),"")</f>
        <v>0</v>
      </c>
      <c r="AM678" s="38">
        <f>IF(W678=0,0,IF(CONFIGURACAO!$C$41="SIM",(IF(W678&gt;CONFIGURACAO!$C$41,CONFIGURACAO!$C$41*CONFIGURACAO!$C$31,W678*CONFIGURACAO!$C$31)),'PI AREA  P75'!W678*CONFIGURACAO!$C$31))</f>
        <v>0</v>
      </c>
      <c r="AN678" s="38">
        <f>IF(X678=0,0,IF(CONFIGURACAO!$C$39="SIM",(IF(X678&gt;CONFIGURACAO!$C$40,CONFIGURACAO!$C$40*CONFIGURACAO!$C$32,X678*CONFIGURACAO!$C$32)),'PI AREA  P75'!X678*CONFIGURACAO!$C$32))</f>
        <v>0</v>
      </c>
      <c r="AO678" s="38">
        <f>IFERROR(IF(M678&gt;0,(Y678*CONFIGURACAO!$C$33)+(Z678*CONFIGURACAO!$C$34)+(AA678*CONFIGURACAO!$C$35)+(AB678*CONFIGURACAO!$C$36),""),"")</f>
        <v>0</v>
      </c>
      <c r="AP678" s="38">
        <f>IF(AA678=0,0,IF(CONFIGURACAO!$C$46="SIM",(IF(AA678&gt;CONFIGURACAO!$C$47,CONFIGURACAO!$C$47*CONFIGURACAO!$C$35,AA678*CONFIGURACAO!$C$35)),'PI AREA  P75'!AA678*CONFIGURACAO!$C$35))</f>
        <v>0</v>
      </c>
      <c r="AQ678" s="38">
        <f>IF(AB678=0,0,IF(CONFIGURACAO!$C$44="SIM",(IF(AB678&gt;CONFIGURACAO!$C$45,CONFIGURACAO!$C$45*CONFIGURACAO!$C$36,AB678*CONFIGURACAO!$C$36)),'PI AREA  P75'!AB678*CONFIGURACAO!$C$36))</f>
        <v>0</v>
      </c>
      <c r="AR678" s="38">
        <f t="shared" si="248"/>
        <v>951.25</v>
      </c>
      <c r="AS678" s="68">
        <f>IF(AR678="","",$AR678-(($AS$2/CONFIGURACAO!$C$6)*$M678))</f>
        <v>651.25</v>
      </c>
      <c r="AT678" s="73">
        <f t="shared" si="232"/>
        <v>3</v>
      </c>
      <c r="AU678" s="75">
        <f>IF(AR678="","",$AR678-(($AU$2/CONFIGURACAO!$C$6)*$M678))</f>
        <v>451.25</v>
      </c>
      <c r="AV678" s="76">
        <f t="shared" si="233"/>
        <v>4</v>
      </c>
      <c r="AW678" s="74">
        <f>IF(AR678="","",$AR678-(($AW$2/CONFIGURACAO!$C$6)*$M678))</f>
        <v>251.25</v>
      </c>
      <c r="AX678" s="72">
        <f t="shared" si="234"/>
        <v>5</v>
      </c>
      <c r="AZ678" s="39">
        <f t="shared" si="235"/>
        <v>8.9323023038532151E-2</v>
      </c>
      <c r="BA678" s="146">
        <f t="shared" si="236"/>
        <v>16.5</v>
      </c>
      <c r="BB678" s="146">
        <f t="shared" si="237"/>
        <v>434</v>
      </c>
      <c r="BC678" s="32">
        <f t="shared" si="238"/>
        <v>416</v>
      </c>
      <c r="BD678" s="148"/>
      <c r="BE678" s="40">
        <f t="shared" si="239"/>
        <v>9.3144560357675113E-2</v>
      </c>
      <c r="BF678" s="40">
        <f t="shared" si="240"/>
        <v>0.1253858024691358</v>
      </c>
      <c r="BG678" s="40">
        <f t="shared" si="241"/>
        <v>0.11562178828365879</v>
      </c>
      <c r="BH678" s="40">
        <f t="shared" si="242"/>
        <v>0.13136620856911885</v>
      </c>
      <c r="BI678" s="40">
        <f t="shared" si="243"/>
        <v>0.15991471215351813</v>
      </c>
      <c r="BJ678" s="40">
        <f t="shared" si="244"/>
        <v>6.9316081330868765E-2</v>
      </c>
      <c r="BK678" s="40">
        <f t="shared" si="245"/>
        <v>0.1203852327447833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 s="42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1:134" s="32" customFormat="1" ht="17" thickBot="1" x14ac:dyDescent="0.25">
      <c r="A679" s="124" t="str">
        <f>CONFIGURACAO!$C$4</f>
        <v>AREA 21</v>
      </c>
      <c r="B679" s="125">
        <v>677</v>
      </c>
      <c r="C679" s="249" t="s">
        <v>313</v>
      </c>
      <c r="D679" s="126">
        <f t="shared" si="227"/>
        <v>6</v>
      </c>
      <c r="E679" s="250" t="s">
        <v>1014</v>
      </c>
      <c r="F679" s="250">
        <v>1</v>
      </c>
      <c r="G679" s="250">
        <v>1</v>
      </c>
      <c r="H679" s="250">
        <v>1</v>
      </c>
      <c r="I679" s="250">
        <v>1</v>
      </c>
      <c r="J679" s="87"/>
      <c r="K679" s="94"/>
      <c r="L679" s="94"/>
      <c r="M679" s="154">
        <f t="shared" si="246"/>
        <v>4</v>
      </c>
      <c r="N679">
        <v>7.5</v>
      </c>
      <c r="O679">
        <v>5.5</v>
      </c>
      <c r="P679">
        <v>28.25</v>
      </c>
      <c r="Q679">
        <v>11</v>
      </c>
      <c r="R679">
        <v>6.5</v>
      </c>
      <c r="S679">
        <v>9.75</v>
      </c>
      <c r="T679">
        <v>0.75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2</v>
      </c>
      <c r="AC679" s="139">
        <f t="shared" si="230"/>
        <v>13</v>
      </c>
      <c r="AD679" s="140">
        <f t="shared" si="231"/>
        <v>41.25</v>
      </c>
      <c r="AE679" s="141">
        <f t="shared" si="228"/>
        <v>0</v>
      </c>
      <c r="AF679" s="263">
        <f t="shared" si="229"/>
        <v>0</v>
      </c>
      <c r="AG679" s="265">
        <f t="shared" si="247"/>
        <v>13</v>
      </c>
      <c r="AI679" s="37">
        <f>IFERROR(IF(M679&gt;0,(N679*CONFIGURACAO!$C$20)+(O679*CONFIGURACAO!$C$21)+(P679*CONFIGURACAO!$C$22)+(Q679*CONFIGURACAO!$C$23)+(R679*CONFIGURACAO!$C$24),""),"")</f>
        <v>3455</v>
      </c>
      <c r="AJ679" s="38">
        <f>IF(S679=0,0,IF(CONFIGURACAO!$C$15="SIM",(IF(S679&gt;CONFIGURACAO!$C$16,CONFIGURACAO!$C$16*CONFIGURACAO!$C$25,S679*CONFIGURACAO!$C$25)),'PI AREA  P75'!S679*CONFIGURACAO!$C$25))</f>
        <v>40</v>
      </c>
      <c r="AK679" s="38">
        <f>IF(T679=0,0,IF(CONFIGURACAO!$C$17="SIM",(IF(T679&gt;CONFIGURACAO!$C$18,CONFIGURACAO!$C$18*CONFIGURACAO!$C$26,T679*CONFIGURACAO!$C$26)),'PI AREA  P75'!T679*CONFIGURACAO!$C$26))</f>
        <v>3.75</v>
      </c>
      <c r="AL679" s="38">
        <f>IFERROR(IF(M679&gt;0,(U679*CONFIGURACAO!$C$29)+(V679*CONFIGURACAO!$C$30),""),"")</f>
        <v>0</v>
      </c>
      <c r="AM679" s="38">
        <f>IF(W679=0,0,IF(CONFIGURACAO!$C$41="SIM",(IF(W679&gt;CONFIGURACAO!$C$41,CONFIGURACAO!$C$41*CONFIGURACAO!$C$31,W679*CONFIGURACAO!$C$31)),'PI AREA  P75'!W679*CONFIGURACAO!$C$31))</f>
        <v>0</v>
      </c>
      <c r="AN679" s="38">
        <f>IF(X679=0,0,IF(CONFIGURACAO!$C$39="SIM",(IF(X679&gt;CONFIGURACAO!$C$40,CONFIGURACAO!$C$40*CONFIGURACAO!$C$32,X679*CONFIGURACAO!$C$32)),'PI AREA  P75'!X679*CONFIGURACAO!$C$32))</f>
        <v>0</v>
      </c>
      <c r="AO679" s="38">
        <f>IFERROR(IF(M679&gt;0,(Y679*CONFIGURACAO!$C$33)+(Z679*CONFIGURACAO!$C$34)+(AA679*CONFIGURACAO!$C$35)+(AB679*CONFIGURACAO!$C$36),""),"")</f>
        <v>20</v>
      </c>
      <c r="AP679" s="38">
        <f>IF(AA679=0,0,IF(CONFIGURACAO!$C$46="SIM",(IF(AA679&gt;CONFIGURACAO!$C$47,CONFIGURACAO!$C$47*CONFIGURACAO!$C$35,AA679*CONFIGURACAO!$C$35)),'PI AREA  P75'!AA679*CONFIGURACAO!$C$35))</f>
        <v>0</v>
      </c>
      <c r="AQ679" s="38">
        <f>IF(AB679=0,0,IF(CONFIGURACAO!$C$44="SIM",(IF(AB679&gt;CONFIGURACAO!$C$45,CONFIGURACAO!$C$45*CONFIGURACAO!$C$36,AB679*CONFIGURACAO!$C$36)),'PI AREA  P75'!AB679*CONFIGURACAO!$C$36))</f>
        <v>20</v>
      </c>
      <c r="AR679" s="38">
        <f t="shared" si="248"/>
        <v>3538.75</v>
      </c>
      <c r="AS679" s="68">
        <f>IF(AR679="","",$AR679-(($AS$2/CONFIGURACAO!$C$6)*$M679))</f>
        <v>3238.75</v>
      </c>
      <c r="AT679" s="73">
        <f t="shared" si="232"/>
        <v>3</v>
      </c>
      <c r="AU679" s="75">
        <f>IF(AR679="","",$AR679-(($AU$2/CONFIGURACAO!$C$6)*$M679))</f>
        <v>3038.75</v>
      </c>
      <c r="AV679" s="76">
        <f t="shared" si="233"/>
        <v>4</v>
      </c>
      <c r="AW679" s="74">
        <f>IF(AR679="","",$AR679-(($AW$2/CONFIGURACAO!$C$6)*$M679))</f>
        <v>2838.75</v>
      </c>
      <c r="AX679" s="72">
        <f t="shared" si="234"/>
        <v>5</v>
      </c>
      <c r="AZ679" s="39">
        <f t="shared" si="235"/>
        <v>0.33229103577146452</v>
      </c>
      <c r="BA679" s="146">
        <f t="shared" si="236"/>
        <v>71.25</v>
      </c>
      <c r="BB679" s="146">
        <f t="shared" si="237"/>
        <v>9</v>
      </c>
      <c r="BC679" s="32">
        <f t="shared" si="238"/>
        <v>33</v>
      </c>
      <c r="BD679" s="148"/>
      <c r="BE679" s="40">
        <f t="shared" si="239"/>
        <v>0.27943368107302535</v>
      </c>
      <c r="BF679" s="40">
        <f t="shared" si="240"/>
        <v>0.21219135802469136</v>
      </c>
      <c r="BG679" s="40">
        <f t="shared" si="241"/>
        <v>0.72584789311408016</v>
      </c>
      <c r="BH679" s="40">
        <f t="shared" si="242"/>
        <v>0.44462409054163304</v>
      </c>
      <c r="BI679" s="40">
        <f t="shared" si="243"/>
        <v>0.69296375266524524</v>
      </c>
      <c r="BJ679" s="40">
        <f t="shared" si="244"/>
        <v>0.90110905730129387</v>
      </c>
      <c r="BK679" s="40">
        <f t="shared" si="245"/>
        <v>0.1203852327447833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 s="42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1:134" s="32" customFormat="1" ht="17" thickBot="1" x14ac:dyDescent="0.25">
      <c r="A680" s="124" t="str">
        <f>CONFIGURACAO!$C$4</f>
        <v>AREA 21</v>
      </c>
      <c r="B680" s="125">
        <v>678</v>
      </c>
      <c r="C680" s="249" t="s">
        <v>313</v>
      </c>
      <c r="D680" s="126">
        <f t="shared" si="227"/>
        <v>7</v>
      </c>
      <c r="E680" s="250" t="s">
        <v>1015</v>
      </c>
      <c r="F680" s="250">
        <v>1</v>
      </c>
      <c r="G680" s="250">
        <v>1</v>
      </c>
      <c r="H680" s="250">
        <v>1</v>
      </c>
      <c r="I680" s="250">
        <v>1</v>
      </c>
      <c r="J680" s="87"/>
      <c r="K680" s="94"/>
      <c r="L680" s="94"/>
      <c r="M680" s="154">
        <f t="shared" si="246"/>
        <v>4</v>
      </c>
      <c r="N680">
        <v>5</v>
      </c>
      <c r="O680">
        <v>7</v>
      </c>
      <c r="P680">
        <v>10.25</v>
      </c>
      <c r="Q680">
        <v>8.25</v>
      </c>
      <c r="R680">
        <v>1</v>
      </c>
      <c r="S680">
        <v>3.75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 s="139">
        <f t="shared" si="230"/>
        <v>12</v>
      </c>
      <c r="AD680" s="140">
        <f t="shared" si="231"/>
        <v>22.25</v>
      </c>
      <c r="AE680" s="141">
        <f t="shared" si="228"/>
        <v>0</v>
      </c>
      <c r="AF680" s="263">
        <f t="shared" si="229"/>
        <v>0</v>
      </c>
      <c r="AG680" s="265">
        <f t="shared" si="247"/>
        <v>12</v>
      </c>
      <c r="AI680" s="37">
        <f>IFERROR(IF(M680&gt;0,(N680*CONFIGURACAO!$C$20)+(O680*CONFIGURACAO!$C$21)+(P680*CONFIGURACAO!$C$22)+(Q680*CONFIGURACAO!$C$23)+(R680*CONFIGURACAO!$C$24),""),"")</f>
        <v>2025</v>
      </c>
      <c r="AJ680" s="38">
        <f>IF(S680=0,0,IF(CONFIGURACAO!$C$15="SIM",(IF(S680&gt;CONFIGURACAO!$C$16,CONFIGURACAO!$C$16*CONFIGURACAO!$C$25,S680*CONFIGURACAO!$C$25)),'PI AREA  P75'!S680*CONFIGURACAO!$C$25))</f>
        <v>37.5</v>
      </c>
      <c r="AK680" s="38">
        <f>IF(T680=0,0,IF(CONFIGURACAO!$C$17="SIM",(IF(T680&gt;CONFIGURACAO!$C$18,CONFIGURACAO!$C$18*CONFIGURACAO!$C$26,T680*CONFIGURACAO!$C$26)),'PI AREA  P75'!T680*CONFIGURACAO!$C$26))</f>
        <v>0</v>
      </c>
      <c r="AL680" s="38">
        <f>IFERROR(IF(M680&gt;0,(U680*CONFIGURACAO!$C$29)+(V680*CONFIGURACAO!$C$30),""),"")</f>
        <v>0</v>
      </c>
      <c r="AM680" s="38">
        <f>IF(W680=0,0,IF(CONFIGURACAO!$C$41="SIM",(IF(W680&gt;CONFIGURACAO!$C$41,CONFIGURACAO!$C$41*CONFIGURACAO!$C$31,W680*CONFIGURACAO!$C$31)),'PI AREA  P75'!W680*CONFIGURACAO!$C$31))</f>
        <v>0</v>
      </c>
      <c r="AN680" s="38">
        <f>IF(X680=0,0,IF(CONFIGURACAO!$C$39="SIM",(IF(X680&gt;CONFIGURACAO!$C$40,CONFIGURACAO!$C$40*CONFIGURACAO!$C$32,X680*CONFIGURACAO!$C$32)),'PI AREA  P75'!X680*CONFIGURACAO!$C$32))</f>
        <v>0</v>
      </c>
      <c r="AO680" s="38">
        <f>IFERROR(IF(M680&gt;0,(Y680*CONFIGURACAO!$C$33)+(Z680*CONFIGURACAO!$C$34)+(AA680*CONFIGURACAO!$C$35)+(AB680*CONFIGURACAO!$C$36),""),"")</f>
        <v>0</v>
      </c>
      <c r="AP680" s="38">
        <f>IF(AA680=0,0,IF(CONFIGURACAO!$C$46="SIM",(IF(AA680&gt;CONFIGURACAO!$C$47,CONFIGURACAO!$C$47*CONFIGURACAO!$C$35,AA680*CONFIGURACAO!$C$35)),'PI AREA  P75'!AA680*CONFIGURACAO!$C$35))</f>
        <v>0</v>
      </c>
      <c r="AQ680" s="38">
        <f>IF(AB680=0,0,IF(CONFIGURACAO!$C$44="SIM",(IF(AB680&gt;CONFIGURACAO!$C$45,CONFIGURACAO!$C$45*CONFIGURACAO!$C$36,AB680*CONFIGURACAO!$C$36)),'PI AREA  P75'!AB680*CONFIGURACAO!$C$36))</f>
        <v>0</v>
      </c>
      <c r="AR680" s="38">
        <f t="shared" si="248"/>
        <v>2062.5</v>
      </c>
      <c r="AS680" s="68">
        <f>IF(AR680="","",$AR680-(($AS$2/CONFIGURACAO!$C$6)*$M680))</f>
        <v>1762.5</v>
      </c>
      <c r="AT680" s="73">
        <f t="shared" si="232"/>
        <v>3</v>
      </c>
      <c r="AU680" s="75">
        <f>IF(AR680="","",$AR680-(($AU$2/CONFIGURACAO!$C$6)*$M680))</f>
        <v>1562.5</v>
      </c>
      <c r="AV680" s="76">
        <f t="shared" si="233"/>
        <v>4</v>
      </c>
      <c r="AW680" s="74">
        <f>IF(AR680="","",$AR680-(($AW$2/CONFIGURACAO!$C$6)*$M680))</f>
        <v>1362.5</v>
      </c>
      <c r="AX680" s="72">
        <f t="shared" si="234"/>
        <v>5</v>
      </c>
      <c r="AZ680" s="39">
        <f t="shared" si="235"/>
        <v>0.19367015507697508</v>
      </c>
      <c r="BA680" s="146">
        <f t="shared" si="236"/>
        <v>35.25</v>
      </c>
      <c r="BB680" s="146">
        <f t="shared" si="237"/>
        <v>101</v>
      </c>
      <c r="BC680" s="32">
        <f t="shared" si="238"/>
        <v>108</v>
      </c>
      <c r="BD680" s="148"/>
      <c r="BE680" s="40">
        <f t="shared" si="239"/>
        <v>0.18628912071535023</v>
      </c>
      <c r="BF680" s="40">
        <f t="shared" si="240"/>
        <v>0.27006172839506171</v>
      </c>
      <c r="BG680" s="40">
        <f t="shared" si="241"/>
        <v>0.26336073997944504</v>
      </c>
      <c r="BH680" s="40">
        <f t="shared" si="242"/>
        <v>0.33346806790622474</v>
      </c>
      <c r="BI680" s="40">
        <f t="shared" si="243"/>
        <v>0.10660980810234541</v>
      </c>
      <c r="BJ680" s="40">
        <f t="shared" si="244"/>
        <v>0.34658040665434381</v>
      </c>
      <c r="BK680" s="40">
        <f t="shared" si="245"/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 s="42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1:134" s="32" customFormat="1" ht="17" thickBot="1" x14ac:dyDescent="0.25">
      <c r="A681" s="124" t="str">
        <f>CONFIGURACAO!$C$4</f>
        <v>AREA 21</v>
      </c>
      <c r="B681" s="125">
        <v>679</v>
      </c>
      <c r="C681" s="249" t="s">
        <v>313</v>
      </c>
      <c r="D681" s="126">
        <f t="shared" si="227"/>
        <v>8</v>
      </c>
      <c r="E681" s="250" t="s">
        <v>1016</v>
      </c>
      <c r="F681" s="250">
        <v>1</v>
      </c>
      <c r="G681" s="250">
        <v>1</v>
      </c>
      <c r="H681" s="250">
        <v>1</v>
      </c>
      <c r="I681" s="250">
        <v>1</v>
      </c>
      <c r="J681" s="87"/>
      <c r="K681" s="94"/>
      <c r="L681" s="94"/>
      <c r="M681" s="154">
        <f t="shared" si="246"/>
        <v>4</v>
      </c>
      <c r="N681">
        <v>0</v>
      </c>
      <c r="O681">
        <v>3.25</v>
      </c>
      <c r="P681">
        <v>0.75</v>
      </c>
      <c r="Q681">
        <v>3.25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 s="139">
        <f t="shared" si="230"/>
        <v>3.25</v>
      </c>
      <c r="AD681" s="140">
        <f t="shared" si="231"/>
        <v>4</v>
      </c>
      <c r="AE681" s="141">
        <f t="shared" si="228"/>
        <v>0</v>
      </c>
      <c r="AF681" s="263">
        <f t="shared" si="229"/>
        <v>0</v>
      </c>
      <c r="AG681" s="265">
        <f t="shared" si="247"/>
        <v>3.25</v>
      </c>
      <c r="AI681" s="37">
        <f>IFERROR(IF(M681&gt;0,(N681*CONFIGURACAO!$C$20)+(O681*CONFIGURACAO!$C$21)+(P681*CONFIGURACAO!$C$22)+(Q681*CONFIGURACAO!$C$23)+(R681*CONFIGURACAO!$C$24),""),"")</f>
        <v>435</v>
      </c>
      <c r="AJ681" s="38">
        <f>IF(S681=0,0,IF(CONFIGURACAO!$C$15="SIM",(IF(S681&gt;CONFIGURACAO!$C$16,CONFIGURACAO!$C$16*CONFIGURACAO!$C$25,S681*CONFIGURACAO!$C$25)),'PI AREA  P75'!S681*CONFIGURACAO!$C$25))</f>
        <v>0</v>
      </c>
      <c r="AK681" s="38">
        <f>IF(T681=0,0,IF(CONFIGURACAO!$C$17="SIM",(IF(T681&gt;CONFIGURACAO!$C$18,CONFIGURACAO!$C$18*CONFIGURACAO!$C$26,T681*CONFIGURACAO!$C$26)),'PI AREA  P75'!T681*CONFIGURACAO!$C$26))</f>
        <v>0</v>
      </c>
      <c r="AL681" s="38">
        <f>IFERROR(IF(M681&gt;0,(U681*CONFIGURACAO!$C$29)+(V681*CONFIGURACAO!$C$30),""),"")</f>
        <v>0</v>
      </c>
      <c r="AM681" s="38">
        <f>IF(W681=0,0,IF(CONFIGURACAO!$C$41="SIM",(IF(W681&gt;CONFIGURACAO!$C$41,CONFIGURACAO!$C$41*CONFIGURACAO!$C$31,W681*CONFIGURACAO!$C$31)),'PI AREA  P75'!W681*CONFIGURACAO!$C$31))</f>
        <v>0</v>
      </c>
      <c r="AN681" s="38">
        <f>IF(X681=0,0,IF(CONFIGURACAO!$C$39="SIM",(IF(X681&gt;CONFIGURACAO!$C$40,CONFIGURACAO!$C$40*CONFIGURACAO!$C$32,X681*CONFIGURACAO!$C$32)),'PI AREA  P75'!X681*CONFIGURACAO!$C$32))</f>
        <v>0</v>
      </c>
      <c r="AO681" s="38">
        <f>IFERROR(IF(M681&gt;0,(Y681*CONFIGURACAO!$C$33)+(Z681*CONFIGURACAO!$C$34)+(AA681*CONFIGURACAO!$C$35)+(AB681*CONFIGURACAO!$C$36),""),"")</f>
        <v>0</v>
      </c>
      <c r="AP681" s="38">
        <f>IF(AA681=0,0,IF(CONFIGURACAO!$C$46="SIM",(IF(AA681&gt;CONFIGURACAO!$C$47,CONFIGURACAO!$C$47*CONFIGURACAO!$C$35,AA681*CONFIGURACAO!$C$35)),'PI AREA  P75'!AA681*CONFIGURACAO!$C$35))</f>
        <v>0</v>
      </c>
      <c r="AQ681" s="38">
        <f>IF(AB681=0,0,IF(CONFIGURACAO!$C$44="SIM",(IF(AB681&gt;CONFIGURACAO!$C$45,CONFIGURACAO!$C$45*CONFIGURACAO!$C$36,AB681*CONFIGURACAO!$C$36)),'PI AREA  P75'!AB681*CONFIGURACAO!$C$36))</f>
        <v>0</v>
      </c>
      <c r="AR681" s="38">
        <f t="shared" si="248"/>
        <v>435</v>
      </c>
      <c r="AS681" s="68">
        <f>IF(AR681="","",$AR681-(($AS$2/CONFIGURACAO!$C$6)*$M681))</f>
        <v>135</v>
      </c>
      <c r="AT681" s="73">
        <f t="shared" si="232"/>
        <v>3</v>
      </c>
      <c r="AU681" s="75">
        <f>IF(AR681="","",$AR681-(($AU$2/CONFIGURACAO!$C$6)*$M681))</f>
        <v>-65</v>
      </c>
      <c r="AV681" s="76" t="str">
        <f t="shared" si="233"/>
        <v>NAO</v>
      </c>
      <c r="AW681" s="74">
        <f>IF(AR681="","",$AR681-(($AW$2/CONFIGURACAO!$C$6)*$M681))</f>
        <v>-265</v>
      </c>
      <c r="AX681" s="72" t="str">
        <f t="shared" si="234"/>
        <v>NAO</v>
      </c>
      <c r="AZ681" s="39">
        <f t="shared" si="235"/>
        <v>4.084679634350747E-2</v>
      </c>
      <c r="BA681" s="146">
        <f t="shared" si="236"/>
        <v>7.25</v>
      </c>
      <c r="BB681" s="146">
        <f t="shared" si="237"/>
        <v>764</v>
      </c>
      <c r="BC681" s="32">
        <f t="shared" si="238"/>
        <v>740</v>
      </c>
      <c r="BD681" s="148"/>
      <c r="BE681" s="40">
        <f t="shared" si="239"/>
        <v>0</v>
      </c>
      <c r="BF681" s="40">
        <f t="shared" si="240"/>
        <v>0.1253858024691358</v>
      </c>
      <c r="BG681" s="40">
        <f t="shared" si="241"/>
        <v>1.9270298047276462E-2</v>
      </c>
      <c r="BH681" s="40">
        <f t="shared" si="242"/>
        <v>0.13136620856911885</v>
      </c>
      <c r="BI681" s="40">
        <f t="shared" si="243"/>
        <v>0</v>
      </c>
      <c r="BJ681" s="40">
        <f t="shared" si="244"/>
        <v>0</v>
      </c>
      <c r="BK681" s="40">
        <f t="shared" si="245"/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 s="42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1:134" s="32" customFormat="1" ht="17" thickBot="1" x14ac:dyDescent="0.25">
      <c r="A682" s="124" t="str">
        <f>CONFIGURACAO!$C$4</f>
        <v>AREA 21</v>
      </c>
      <c r="B682" s="125">
        <v>680</v>
      </c>
      <c r="C682" s="249" t="s">
        <v>313</v>
      </c>
      <c r="D682" s="126">
        <f t="shared" si="227"/>
        <v>9</v>
      </c>
      <c r="E682" s="250" t="s">
        <v>1017</v>
      </c>
      <c r="F682" s="250">
        <v>0</v>
      </c>
      <c r="G682" s="250">
        <v>0</v>
      </c>
      <c r="H682" s="250">
        <v>1</v>
      </c>
      <c r="I682" s="250">
        <v>1</v>
      </c>
      <c r="J682" s="87"/>
      <c r="K682" s="94"/>
      <c r="L682" s="94"/>
      <c r="M682" s="154">
        <f t="shared" si="246"/>
        <v>2</v>
      </c>
      <c r="N682">
        <v>2.75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 s="139">
        <f t="shared" si="230"/>
        <v>2.75</v>
      </c>
      <c r="AD682" s="140">
        <f t="shared" si="231"/>
        <v>2.75</v>
      </c>
      <c r="AE682" s="141">
        <f t="shared" si="228"/>
        <v>0</v>
      </c>
      <c r="AF682" s="263">
        <f t="shared" si="229"/>
        <v>0</v>
      </c>
      <c r="AG682" s="265">
        <f t="shared" si="247"/>
        <v>2.75</v>
      </c>
      <c r="AI682" s="37">
        <f>IFERROR(IF(M682&gt;0,(N682*CONFIGURACAO!$C$20)+(O682*CONFIGURACAO!$C$21)+(P682*CONFIGURACAO!$C$22)+(Q682*CONFIGURACAO!$C$23)+(R682*CONFIGURACAO!$C$24),""),"")</f>
        <v>275</v>
      </c>
      <c r="AJ682" s="38">
        <f>IF(S682=0,0,IF(CONFIGURACAO!$C$15="SIM",(IF(S682&gt;CONFIGURACAO!$C$16,CONFIGURACAO!$C$16*CONFIGURACAO!$C$25,S682*CONFIGURACAO!$C$25)),'PI AREA  P75'!S682*CONFIGURACAO!$C$25))</f>
        <v>10</v>
      </c>
      <c r="AK682" s="38">
        <f>IF(T682=0,0,IF(CONFIGURACAO!$C$17="SIM",(IF(T682&gt;CONFIGURACAO!$C$18,CONFIGURACAO!$C$18*CONFIGURACAO!$C$26,T682*CONFIGURACAO!$C$26)),'PI AREA  P75'!T682*CONFIGURACAO!$C$26))</f>
        <v>0</v>
      </c>
      <c r="AL682" s="38">
        <f>IFERROR(IF(M682&gt;0,(U682*CONFIGURACAO!$C$29)+(V682*CONFIGURACAO!$C$30),""),"")</f>
        <v>0</v>
      </c>
      <c r="AM682" s="38">
        <f>IF(W682=0,0,IF(CONFIGURACAO!$C$41="SIM",(IF(W682&gt;CONFIGURACAO!$C$41,CONFIGURACAO!$C$41*CONFIGURACAO!$C$31,W682*CONFIGURACAO!$C$31)),'PI AREA  P75'!W682*CONFIGURACAO!$C$31))</f>
        <v>0</v>
      </c>
      <c r="AN682" s="38">
        <f>IF(X682=0,0,IF(CONFIGURACAO!$C$39="SIM",(IF(X682&gt;CONFIGURACAO!$C$40,CONFIGURACAO!$C$40*CONFIGURACAO!$C$32,X682*CONFIGURACAO!$C$32)),'PI AREA  P75'!X682*CONFIGURACAO!$C$32))</f>
        <v>0</v>
      </c>
      <c r="AO682" s="38">
        <f>IFERROR(IF(M682&gt;0,(Y682*CONFIGURACAO!$C$33)+(Z682*CONFIGURACAO!$C$34)+(AA682*CONFIGURACAO!$C$35)+(AB682*CONFIGURACAO!$C$36),""),"")</f>
        <v>0</v>
      </c>
      <c r="AP682" s="38">
        <f>IF(AA682=0,0,IF(CONFIGURACAO!$C$46="SIM",(IF(AA682&gt;CONFIGURACAO!$C$47,CONFIGURACAO!$C$47*CONFIGURACAO!$C$35,AA682*CONFIGURACAO!$C$35)),'PI AREA  P75'!AA682*CONFIGURACAO!$C$35))</f>
        <v>0</v>
      </c>
      <c r="AQ682" s="38">
        <f>IF(AB682=0,0,IF(CONFIGURACAO!$C$44="SIM",(IF(AB682&gt;CONFIGURACAO!$C$45,CONFIGURACAO!$C$45*CONFIGURACAO!$C$36,AB682*CONFIGURACAO!$C$36)),'PI AREA  P75'!AB682*CONFIGURACAO!$C$36))</f>
        <v>0</v>
      </c>
      <c r="AR682" s="38">
        <f t="shared" si="248"/>
        <v>285</v>
      </c>
      <c r="AS682" s="68">
        <f>IF(AR682="","",$AR682-(($AS$2/CONFIGURACAO!$C$6)*$M682))</f>
        <v>135</v>
      </c>
      <c r="AT682" s="73">
        <f t="shared" si="232"/>
        <v>3</v>
      </c>
      <c r="AU682" s="75">
        <f>IF(AR682="","",$AR682-(($AU$2/CONFIGURACAO!$C$6)*$M682))</f>
        <v>35</v>
      </c>
      <c r="AV682" s="76">
        <f t="shared" si="233"/>
        <v>4</v>
      </c>
      <c r="AW682" s="74">
        <f>IF(AR682="","",$AR682-(($AW$2/CONFIGURACAO!$C$6)*$M682))</f>
        <v>-65</v>
      </c>
      <c r="AX682" s="72" t="str">
        <f t="shared" si="234"/>
        <v>NAO</v>
      </c>
      <c r="AZ682" s="39">
        <f t="shared" si="235"/>
        <v>2.6761694156091104E-2</v>
      </c>
      <c r="BA682" s="146">
        <f t="shared" si="236"/>
        <v>3.75</v>
      </c>
      <c r="BB682" s="146">
        <f t="shared" si="237"/>
        <v>910</v>
      </c>
      <c r="BC682" s="32">
        <f t="shared" si="238"/>
        <v>849</v>
      </c>
      <c r="BD682" s="148"/>
      <c r="BE682" s="40">
        <f t="shared" si="239"/>
        <v>0.10245901639344263</v>
      </c>
      <c r="BF682" s="40">
        <f t="shared" si="240"/>
        <v>0</v>
      </c>
      <c r="BG682" s="40">
        <f t="shared" si="241"/>
        <v>0</v>
      </c>
      <c r="BH682" s="40">
        <f t="shared" si="242"/>
        <v>0</v>
      </c>
      <c r="BI682" s="40">
        <f t="shared" si="243"/>
        <v>0</v>
      </c>
      <c r="BJ682" s="40">
        <f t="shared" si="244"/>
        <v>9.2421441774491686E-2</v>
      </c>
      <c r="BK682" s="40">
        <f t="shared" si="245"/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 s="4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1:134" s="32" customFormat="1" ht="17" thickBot="1" x14ac:dyDescent="0.25">
      <c r="A683" s="124" t="str">
        <f>CONFIGURACAO!$C$4</f>
        <v>AREA 21</v>
      </c>
      <c r="B683" s="125">
        <v>681</v>
      </c>
      <c r="C683" s="249" t="s">
        <v>313</v>
      </c>
      <c r="D683" s="126">
        <f t="shared" si="227"/>
        <v>10</v>
      </c>
      <c r="E683" s="250" t="s">
        <v>1018</v>
      </c>
      <c r="F683" s="250">
        <v>1</v>
      </c>
      <c r="G683" s="250">
        <v>1</v>
      </c>
      <c r="H683" s="250">
        <v>1</v>
      </c>
      <c r="I683" s="250">
        <v>1</v>
      </c>
      <c r="J683" s="87"/>
      <c r="K683" s="94"/>
      <c r="L683" s="94"/>
      <c r="M683" s="154">
        <f t="shared" si="246"/>
        <v>4</v>
      </c>
      <c r="N683">
        <v>1</v>
      </c>
      <c r="O683">
        <v>11.75</v>
      </c>
      <c r="P683">
        <v>4.75</v>
      </c>
      <c r="Q683">
        <v>3</v>
      </c>
      <c r="R683">
        <v>5.25</v>
      </c>
      <c r="S683">
        <v>0.75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8</v>
      </c>
      <c r="AC683" s="139">
        <f t="shared" si="230"/>
        <v>12.75</v>
      </c>
      <c r="AD683" s="140">
        <f t="shared" si="231"/>
        <v>17.5</v>
      </c>
      <c r="AE683" s="141">
        <f t="shared" si="228"/>
        <v>0</v>
      </c>
      <c r="AF683" s="263">
        <f t="shared" si="229"/>
        <v>0</v>
      </c>
      <c r="AG683" s="265">
        <f t="shared" si="247"/>
        <v>12.75</v>
      </c>
      <c r="AI683" s="37">
        <f>IFERROR(IF(M683&gt;0,(N683*CONFIGURACAO!$C$20)+(O683*CONFIGURACAO!$C$21)+(P683*CONFIGURACAO!$C$22)+(Q683*CONFIGURACAO!$C$23)+(R683*CONFIGURACAO!$C$24),""),"")</f>
        <v>1550</v>
      </c>
      <c r="AJ683" s="38">
        <f>IF(S683=0,0,IF(CONFIGURACAO!$C$15="SIM",(IF(S683&gt;CONFIGURACAO!$C$16,CONFIGURACAO!$C$16*CONFIGURACAO!$C$25,S683*CONFIGURACAO!$C$25)),'PI AREA  P75'!S683*CONFIGURACAO!$C$25))</f>
        <v>7.5</v>
      </c>
      <c r="AK683" s="38">
        <f>IF(T683=0,0,IF(CONFIGURACAO!$C$17="SIM",(IF(T683&gt;CONFIGURACAO!$C$18,CONFIGURACAO!$C$18*CONFIGURACAO!$C$26,T683*CONFIGURACAO!$C$26)),'PI AREA  P75'!T683*CONFIGURACAO!$C$26))</f>
        <v>0</v>
      </c>
      <c r="AL683" s="38">
        <f>IFERROR(IF(M683&gt;0,(U683*CONFIGURACAO!$C$29)+(V683*CONFIGURACAO!$C$30),""),"")</f>
        <v>0</v>
      </c>
      <c r="AM683" s="38">
        <f>IF(W683=0,0,IF(CONFIGURACAO!$C$41="SIM",(IF(W683&gt;CONFIGURACAO!$C$41,CONFIGURACAO!$C$41*CONFIGURACAO!$C$31,W683*CONFIGURACAO!$C$31)),'PI AREA  P75'!W683*CONFIGURACAO!$C$31))</f>
        <v>0</v>
      </c>
      <c r="AN683" s="38">
        <f>IF(X683=0,0,IF(CONFIGURACAO!$C$39="SIM",(IF(X683&gt;CONFIGURACAO!$C$40,CONFIGURACAO!$C$40*CONFIGURACAO!$C$32,X683*CONFIGURACAO!$C$32)),'PI AREA  P75'!X683*CONFIGURACAO!$C$32))</f>
        <v>25</v>
      </c>
      <c r="AO683" s="38">
        <f>IFERROR(IF(M683&gt;0,(Y683*CONFIGURACAO!$C$33)+(Z683*CONFIGURACAO!$C$34)+(AA683*CONFIGURACAO!$C$35)+(AB683*CONFIGURACAO!$C$36),""),"")</f>
        <v>80</v>
      </c>
      <c r="AP683" s="38">
        <f>IF(AA683=0,0,IF(CONFIGURACAO!$C$46="SIM",(IF(AA683&gt;CONFIGURACAO!$C$47,CONFIGURACAO!$C$47*CONFIGURACAO!$C$35,AA683*CONFIGURACAO!$C$35)),'PI AREA  P75'!AA683*CONFIGURACAO!$C$35))</f>
        <v>0</v>
      </c>
      <c r="AQ683" s="38">
        <f>IF(AB683=0,0,IF(CONFIGURACAO!$C$44="SIM",(IF(AB683&gt;CONFIGURACAO!$C$45,CONFIGURACAO!$C$45*CONFIGURACAO!$C$36,AB683*CONFIGURACAO!$C$36)),'PI AREA  P75'!AB683*CONFIGURACAO!$C$36))</f>
        <v>20</v>
      </c>
      <c r="AR683" s="38">
        <f t="shared" si="248"/>
        <v>1682.5</v>
      </c>
      <c r="AS683" s="68">
        <f>IF(AR683="","",$AR683-(($AS$2/CONFIGURACAO!$C$6)*$M683))</f>
        <v>1382.5</v>
      </c>
      <c r="AT683" s="73">
        <f t="shared" si="232"/>
        <v>3</v>
      </c>
      <c r="AU683" s="75">
        <f>IF(AR683="","",$AR683-(($AU$2/CONFIGURACAO!$C$6)*$M683))</f>
        <v>1182.5</v>
      </c>
      <c r="AV683" s="76">
        <f t="shared" si="233"/>
        <v>4</v>
      </c>
      <c r="AW683" s="74">
        <f>IF(AR683="","",$AR683-(($AW$2/CONFIGURACAO!$C$6)*$M683))</f>
        <v>982.5</v>
      </c>
      <c r="AX683" s="72">
        <f t="shared" si="234"/>
        <v>5</v>
      </c>
      <c r="AZ683" s="39">
        <f t="shared" si="235"/>
        <v>0.15798789620218695</v>
      </c>
      <c r="BA683" s="146">
        <f t="shared" si="236"/>
        <v>35.5</v>
      </c>
      <c r="BB683" s="146">
        <f t="shared" si="237"/>
        <v>98</v>
      </c>
      <c r="BC683" s="32">
        <f t="shared" si="238"/>
        <v>171</v>
      </c>
      <c r="BD683" s="148"/>
      <c r="BE683" s="40">
        <f t="shared" si="239"/>
        <v>3.7257824143070044E-2</v>
      </c>
      <c r="BF683" s="40">
        <f t="shared" si="240"/>
        <v>0.45331790123456794</v>
      </c>
      <c r="BG683" s="40">
        <f t="shared" si="241"/>
        <v>0.12204522096608428</v>
      </c>
      <c r="BH683" s="40">
        <f t="shared" si="242"/>
        <v>0.12126111560226355</v>
      </c>
      <c r="BI683" s="40">
        <f t="shared" si="243"/>
        <v>0.55970149253731338</v>
      </c>
      <c r="BJ683" s="40">
        <f t="shared" si="244"/>
        <v>6.9316081330868765E-2</v>
      </c>
      <c r="BK683" s="40">
        <f t="shared" si="245"/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 s="42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1:134" s="32" customFormat="1" ht="17" thickBot="1" x14ac:dyDescent="0.25">
      <c r="A684" s="124" t="str">
        <f>CONFIGURACAO!$C$4</f>
        <v>AREA 21</v>
      </c>
      <c r="B684" s="125">
        <v>682</v>
      </c>
      <c r="C684" s="249" t="s">
        <v>313</v>
      </c>
      <c r="D684" s="126">
        <f t="shared" si="227"/>
        <v>11</v>
      </c>
      <c r="E684" s="250" t="s">
        <v>1019</v>
      </c>
      <c r="F684" s="250">
        <v>1</v>
      </c>
      <c r="G684" s="250">
        <v>1</v>
      </c>
      <c r="H684" s="250">
        <v>1</v>
      </c>
      <c r="I684" s="250">
        <v>1</v>
      </c>
      <c r="J684" s="87"/>
      <c r="K684" s="94"/>
      <c r="L684" s="94"/>
      <c r="M684" s="154">
        <f t="shared" si="246"/>
        <v>4</v>
      </c>
      <c r="N684">
        <v>0</v>
      </c>
      <c r="O684">
        <v>2.75</v>
      </c>
      <c r="P684">
        <v>2</v>
      </c>
      <c r="Q684">
        <v>4.5</v>
      </c>
      <c r="R684">
        <v>0</v>
      </c>
      <c r="S684">
        <v>6.75</v>
      </c>
      <c r="T684">
        <v>0</v>
      </c>
      <c r="U684">
        <v>0</v>
      </c>
      <c r="V684">
        <v>0</v>
      </c>
      <c r="W684">
        <v>2</v>
      </c>
      <c r="X684">
        <v>0</v>
      </c>
      <c r="Y684">
        <v>0</v>
      </c>
      <c r="Z684">
        <v>1</v>
      </c>
      <c r="AA684">
        <v>0</v>
      </c>
      <c r="AB684">
        <v>0</v>
      </c>
      <c r="AC684" s="139">
        <f t="shared" si="230"/>
        <v>2.75</v>
      </c>
      <c r="AD684" s="140">
        <f t="shared" si="231"/>
        <v>4.75</v>
      </c>
      <c r="AE684" s="141">
        <f t="shared" si="228"/>
        <v>0</v>
      </c>
      <c r="AF684" s="263">
        <f t="shared" si="229"/>
        <v>1</v>
      </c>
      <c r="AG684" s="265">
        <f t="shared" si="247"/>
        <v>3.75</v>
      </c>
      <c r="AI684" s="37">
        <f>IFERROR(IF(M684&gt;0,(N684*CONFIGURACAO!$C$20)+(O684*CONFIGURACAO!$C$21)+(P684*CONFIGURACAO!$C$22)+(Q684*CONFIGURACAO!$C$23)+(R684*CONFIGURACAO!$C$24),""),"")</f>
        <v>520</v>
      </c>
      <c r="AJ684" s="38">
        <f>IF(S684=0,0,IF(CONFIGURACAO!$C$15="SIM",(IF(S684&gt;CONFIGURACAO!$C$16,CONFIGURACAO!$C$16*CONFIGURACAO!$C$25,S684*CONFIGURACAO!$C$25)),'PI AREA  P75'!S684*CONFIGURACAO!$C$25))</f>
        <v>40</v>
      </c>
      <c r="AK684" s="38">
        <f>IF(T684=0,0,IF(CONFIGURACAO!$C$17="SIM",(IF(T684&gt;CONFIGURACAO!$C$18,CONFIGURACAO!$C$18*CONFIGURACAO!$C$26,T684*CONFIGURACAO!$C$26)),'PI AREA  P75'!T684*CONFIGURACAO!$C$26))</f>
        <v>0</v>
      </c>
      <c r="AL684" s="38">
        <f>IFERROR(IF(M684&gt;0,(U684*CONFIGURACAO!$C$29)+(V684*CONFIGURACAO!$C$30),""),"")</f>
        <v>0</v>
      </c>
      <c r="AM684" s="38">
        <f>IF(W684=0,0,IF(CONFIGURACAO!$C$41="SIM",(IF(W684&gt;CONFIGURACAO!$C$41,CONFIGURACAO!$C$41*CONFIGURACAO!$C$31,W684*CONFIGURACAO!$C$31)),'PI AREA  P75'!W684*CONFIGURACAO!$C$31))</f>
        <v>100</v>
      </c>
      <c r="AN684" s="38">
        <f>IF(X684=0,0,IF(CONFIGURACAO!$C$39="SIM",(IF(X684&gt;CONFIGURACAO!$C$40,CONFIGURACAO!$C$40*CONFIGURACAO!$C$32,X684*CONFIGURACAO!$C$32)),'PI AREA  P75'!X684*CONFIGURACAO!$C$32))</f>
        <v>0</v>
      </c>
      <c r="AO684" s="38">
        <f>IFERROR(IF(M684&gt;0,(Y684*CONFIGURACAO!$C$33)+(Z684*CONFIGURACAO!$C$34)+(AA684*CONFIGURACAO!$C$35)+(AB684*CONFIGURACAO!$C$36),""),"")</f>
        <v>50</v>
      </c>
      <c r="AP684" s="38">
        <f>IF(AA684=0,0,IF(CONFIGURACAO!$C$46="SIM",(IF(AA684&gt;CONFIGURACAO!$C$47,CONFIGURACAO!$C$47*CONFIGURACAO!$C$35,AA684*CONFIGURACAO!$C$35)),'PI AREA  P75'!AA684*CONFIGURACAO!$C$35))</f>
        <v>0</v>
      </c>
      <c r="AQ684" s="38">
        <f>IF(AB684=0,0,IF(CONFIGURACAO!$C$44="SIM",(IF(AB684&gt;CONFIGURACAO!$C$45,CONFIGURACAO!$C$45*CONFIGURACAO!$C$36,AB684*CONFIGURACAO!$C$36)),'PI AREA  P75'!AB684*CONFIGURACAO!$C$36))</f>
        <v>0</v>
      </c>
      <c r="AR684" s="38">
        <f t="shared" si="248"/>
        <v>710</v>
      </c>
      <c r="AS684" s="68">
        <f>IF(AR684="","",$AR684-(($AS$2/CONFIGURACAO!$C$6)*$M684))</f>
        <v>410</v>
      </c>
      <c r="AT684" s="73">
        <f t="shared" si="232"/>
        <v>3</v>
      </c>
      <c r="AU684" s="75">
        <f>IF(AR684="","",$AR684-(($AU$2/CONFIGURACAO!$C$6)*$M684))</f>
        <v>210</v>
      </c>
      <c r="AV684" s="76">
        <f t="shared" si="233"/>
        <v>4</v>
      </c>
      <c r="AW684" s="74">
        <f>IF(AR684="","",$AR684-(($AW$2/CONFIGURACAO!$C$6)*$M684))</f>
        <v>10</v>
      </c>
      <c r="AX684" s="72">
        <f t="shared" si="234"/>
        <v>5</v>
      </c>
      <c r="AZ684" s="39">
        <f t="shared" si="235"/>
        <v>6.6669483687104153E-2</v>
      </c>
      <c r="BA684" s="146">
        <f t="shared" si="236"/>
        <v>19</v>
      </c>
      <c r="BB684" s="146">
        <f t="shared" si="237"/>
        <v>357</v>
      </c>
      <c r="BC684" s="32">
        <f t="shared" si="238"/>
        <v>560</v>
      </c>
      <c r="BD684" s="148"/>
      <c r="BE684" s="40">
        <f t="shared" si="239"/>
        <v>0</v>
      </c>
      <c r="BF684" s="40">
        <f t="shared" si="240"/>
        <v>0.10609567901234568</v>
      </c>
      <c r="BG684" s="40">
        <f t="shared" si="241"/>
        <v>5.1387461459403906E-2</v>
      </c>
      <c r="BH684" s="40">
        <f t="shared" si="242"/>
        <v>0.18189167340339529</v>
      </c>
      <c r="BI684" s="40">
        <f t="shared" si="243"/>
        <v>0</v>
      </c>
      <c r="BJ684" s="40">
        <f t="shared" si="244"/>
        <v>0.62384473197781887</v>
      </c>
      <c r="BK684" s="40">
        <f t="shared" si="245"/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 s="42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1:134" s="32" customFormat="1" ht="17" thickBot="1" x14ac:dyDescent="0.25">
      <c r="A685" s="124" t="str">
        <f>CONFIGURACAO!$C$4</f>
        <v>AREA 21</v>
      </c>
      <c r="B685" s="125">
        <v>683</v>
      </c>
      <c r="C685" s="249" t="s">
        <v>313</v>
      </c>
      <c r="D685" s="126">
        <f t="shared" si="227"/>
        <v>12</v>
      </c>
      <c r="E685" s="250" t="s">
        <v>1020</v>
      </c>
      <c r="F685" s="250">
        <v>1</v>
      </c>
      <c r="G685" s="250">
        <v>1</v>
      </c>
      <c r="H685" s="250">
        <v>1</v>
      </c>
      <c r="I685" s="250">
        <v>1</v>
      </c>
      <c r="J685" s="87"/>
      <c r="K685" s="94"/>
      <c r="L685" s="94"/>
      <c r="M685" s="154">
        <f t="shared" si="246"/>
        <v>4</v>
      </c>
      <c r="N685">
        <v>4.75</v>
      </c>
      <c r="O685">
        <v>3</v>
      </c>
      <c r="P685">
        <v>5.5</v>
      </c>
      <c r="Q685">
        <v>3.5</v>
      </c>
      <c r="R685">
        <v>0</v>
      </c>
      <c r="S685">
        <v>3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 s="139">
        <f t="shared" si="230"/>
        <v>7.75</v>
      </c>
      <c r="AD685" s="140">
        <f t="shared" si="231"/>
        <v>13.25</v>
      </c>
      <c r="AE685" s="141">
        <f t="shared" si="228"/>
        <v>0</v>
      </c>
      <c r="AF685" s="263">
        <f t="shared" si="229"/>
        <v>0</v>
      </c>
      <c r="AG685" s="265">
        <f t="shared" si="247"/>
        <v>7.75</v>
      </c>
      <c r="AI685" s="37">
        <f>IFERROR(IF(M685&gt;0,(N685*CONFIGURACAO!$C$20)+(O685*CONFIGURACAO!$C$21)+(P685*CONFIGURACAO!$C$22)+(Q685*CONFIGURACAO!$C$23)+(R685*CONFIGURACAO!$C$24),""),"")</f>
        <v>1185</v>
      </c>
      <c r="AJ685" s="38">
        <f>IF(S685=0,0,IF(CONFIGURACAO!$C$15="SIM",(IF(S685&gt;CONFIGURACAO!$C$16,CONFIGURACAO!$C$16*CONFIGURACAO!$C$25,S685*CONFIGURACAO!$C$25)),'PI AREA  P75'!S685*CONFIGURACAO!$C$25))</f>
        <v>30</v>
      </c>
      <c r="AK685" s="38">
        <f>IF(T685=0,0,IF(CONFIGURACAO!$C$17="SIM",(IF(T685&gt;CONFIGURACAO!$C$18,CONFIGURACAO!$C$18*CONFIGURACAO!$C$26,T685*CONFIGURACAO!$C$26)),'PI AREA  P75'!T685*CONFIGURACAO!$C$26))</f>
        <v>0</v>
      </c>
      <c r="AL685" s="38">
        <f>IFERROR(IF(M685&gt;0,(U685*CONFIGURACAO!$C$29)+(V685*CONFIGURACAO!$C$30),""),"")</f>
        <v>0</v>
      </c>
      <c r="AM685" s="38">
        <f>IF(W685=0,0,IF(CONFIGURACAO!$C$41="SIM",(IF(W685&gt;CONFIGURACAO!$C$41,CONFIGURACAO!$C$41*CONFIGURACAO!$C$31,W685*CONFIGURACAO!$C$31)),'PI AREA  P75'!W685*CONFIGURACAO!$C$31))</f>
        <v>0</v>
      </c>
      <c r="AN685" s="38">
        <f>IF(X685=0,0,IF(CONFIGURACAO!$C$39="SIM",(IF(X685&gt;CONFIGURACAO!$C$40,CONFIGURACAO!$C$40*CONFIGURACAO!$C$32,X685*CONFIGURACAO!$C$32)),'PI AREA  P75'!X685*CONFIGURACAO!$C$32))</f>
        <v>0</v>
      </c>
      <c r="AO685" s="38">
        <f>IFERROR(IF(M685&gt;0,(Y685*CONFIGURACAO!$C$33)+(Z685*CONFIGURACAO!$C$34)+(AA685*CONFIGURACAO!$C$35)+(AB685*CONFIGURACAO!$C$36),""),"")</f>
        <v>0</v>
      </c>
      <c r="AP685" s="38">
        <f>IF(AA685=0,0,IF(CONFIGURACAO!$C$46="SIM",(IF(AA685&gt;CONFIGURACAO!$C$47,CONFIGURACAO!$C$47*CONFIGURACAO!$C$35,AA685*CONFIGURACAO!$C$35)),'PI AREA  P75'!AA685*CONFIGURACAO!$C$35))</f>
        <v>0</v>
      </c>
      <c r="AQ685" s="38">
        <f>IF(AB685=0,0,IF(CONFIGURACAO!$C$44="SIM",(IF(AB685&gt;CONFIGURACAO!$C$45,CONFIGURACAO!$C$45*CONFIGURACAO!$C$36,AB685*CONFIGURACAO!$C$36)),'PI AREA  P75'!AB685*CONFIGURACAO!$C$36))</f>
        <v>0</v>
      </c>
      <c r="AR685" s="38">
        <f t="shared" si="248"/>
        <v>1215</v>
      </c>
      <c r="AS685" s="68">
        <f>IF(AR685="","",$AR685-(($AS$2/CONFIGURACAO!$C$6)*$M685))</f>
        <v>915</v>
      </c>
      <c r="AT685" s="73">
        <f t="shared" si="232"/>
        <v>3</v>
      </c>
      <c r="AU685" s="75">
        <f>IF(AR685="","",$AR685-(($AU$2/CONFIGURACAO!$C$6)*$M685))</f>
        <v>715</v>
      </c>
      <c r="AV685" s="76">
        <f t="shared" si="233"/>
        <v>4</v>
      </c>
      <c r="AW685" s="74">
        <f>IF(AR685="","",$AR685-(($AW$2/CONFIGURACAO!$C$6)*$M685))</f>
        <v>515</v>
      </c>
      <c r="AX685" s="72">
        <f t="shared" si="234"/>
        <v>5</v>
      </c>
      <c r="AZ685" s="39">
        <f t="shared" si="235"/>
        <v>0.11408932771807259</v>
      </c>
      <c r="BA685" s="146">
        <f t="shared" si="236"/>
        <v>19.75</v>
      </c>
      <c r="BB685" s="146">
        <f t="shared" si="237"/>
        <v>333</v>
      </c>
      <c r="BC685" s="32">
        <f t="shared" si="238"/>
        <v>296</v>
      </c>
      <c r="BD685" s="148"/>
      <c r="BE685" s="40">
        <f t="shared" si="239"/>
        <v>0.17697466467958273</v>
      </c>
      <c r="BF685" s="40">
        <f t="shared" si="240"/>
        <v>0.11574074074074073</v>
      </c>
      <c r="BG685" s="40">
        <f t="shared" si="241"/>
        <v>0.14131551901336073</v>
      </c>
      <c r="BH685" s="40">
        <f t="shared" si="242"/>
        <v>0.14147130153597412</v>
      </c>
      <c r="BI685" s="40">
        <f t="shared" si="243"/>
        <v>0</v>
      </c>
      <c r="BJ685" s="40">
        <f t="shared" si="244"/>
        <v>0.27726432532347506</v>
      </c>
      <c r="BK685" s="40">
        <f t="shared" si="245"/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 s="42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1:134" s="32" customFormat="1" ht="17" thickBot="1" x14ac:dyDescent="0.25">
      <c r="A686" s="124" t="str">
        <f>CONFIGURACAO!$C$4</f>
        <v>AREA 21</v>
      </c>
      <c r="B686" s="125">
        <v>684</v>
      </c>
      <c r="C686" s="249" t="s">
        <v>313</v>
      </c>
      <c r="D686" s="126">
        <f t="shared" si="227"/>
        <v>13</v>
      </c>
      <c r="E686" s="250" t="s">
        <v>1021</v>
      </c>
      <c r="F686" s="250">
        <v>1</v>
      </c>
      <c r="G686" s="250">
        <v>1</v>
      </c>
      <c r="H686" s="250">
        <v>1</v>
      </c>
      <c r="I686" s="250">
        <v>1</v>
      </c>
      <c r="J686" s="87"/>
      <c r="K686" s="94"/>
      <c r="L686" s="94"/>
      <c r="M686" s="154">
        <f t="shared" si="246"/>
        <v>4</v>
      </c>
      <c r="N686">
        <v>1</v>
      </c>
      <c r="O686">
        <v>10.75</v>
      </c>
      <c r="P686">
        <v>6.25</v>
      </c>
      <c r="Q686">
        <v>7</v>
      </c>
      <c r="R686">
        <v>1</v>
      </c>
      <c r="S686">
        <v>0</v>
      </c>
      <c r="T686">
        <v>1.5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4</v>
      </c>
      <c r="AC686" s="139">
        <f t="shared" si="230"/>
        <v>11.75</v>
      </c>
      <c r="AD686" s="140">
        <f t="shared" si="231"/>
        <v>18</v>
      </c>
      <c r="AE686" s="141">
        <f t="shared" si="228"/>
        <v>0</v>
      </c>
      <c r="AF686" s="263">
        <f t="shared" si="229"/>
        <v>0</v>
      </c>
      <c r="AG686" s="265">
        <f t="shared" si="247"/>
        <v>11.75</v>
      </c>
      <c r="AI686" s="37">
        <f>IFERROR(IF(M686&gt;0,(N686*CONFIGURACAO!$C$20)+(O686*CONFIGURACAO!$C$21)+(P686*CONFIGURACAO!$C$22)+(Q686*CONFIGURACAO!$C$23)+(R686*CONFIGURACAO!$C$24),""),"")</f>
        <v>1635</v>
      </c>
      <c r="AJ686" s="38">
        <f>IF(S686=0,0,IF(CONFIGURACAO!$C$15="SIM",(IF(S686&gt;CONFIGURACAO!$C$16,CONFIGURACAO!$C$16*CONFIGURACAO!$C$25,S686*CONFIGURACAO!$C$25)),'PI AREA  P75'!S686*CONFIGURACAO!$C$25))</f>
        <v>0</v>
      </c>
      <c r="AK686" s="38">
        <f>IF(T686=0,0,IF(CONFIGURACAO!$C$17="SIM",(IF(T686&gt;CONFIGURACAO!$C$18,CONFIGURACAO!$C$18*CONFIGURACAO!$C$26,T686*CONFIGURACAO!$C$26)),'PI AREA  P75'!T686*CONFIGURACAO!$C$26))</f>
        <v>7.5</v>
      </c>
      <c r="AL686" s="38">
        <f>IFERROR(IF(M686&gt;0,(U686*CONFIGURACAO!$C$29)+(V686*CONFIGURACAO!$C$30),""),"")</f>
        <v>0</v>
      </c>
      <c r="AM686" s="38">
        <f>IF(W686=0,0,IF(CONFIGURACAO!$C$41="SIM",(IF(W686&gt;CONFIGURACAO!$C$41,CONFIGURACAO!$C$41*CONFIGURACAO!$C$31,W686*CONFIGURACAO!$C$31)),'PI AREA  P75'!W686*CONFIGURACAO!$C$31))</f>
        <v>0</v>
      </c>
      <c r="AN686" s="38">
        <f>IF(X686=0,0,IF(CONFIGURACAO!$C$39="SIM",(IF(X686&gt;CONFIGURACAO!$C$40,CONFIGURACAO!$C$40*CONFIGURACAO!$C$32,X686*CONFIGURACAO!$C$32)),'PI AREA  P75'!X686*CONFIGURACAO!$C$32))</f>
        <v>0</v>
      </c>
      <c r="AO686" s="38">
        <f>IFERROR(IF(M686&gt;0,(Y686*CONFIGURACAO!$C$33)+(Z686*CONFIGURACAO!$C$34)+(AA686*CONFIGURACAO!$C$35)+(AB686*CONFIGURACAO!$C$36),""),"")</f>
        <v>40</v>
      </c>
      <c r="AP686" s="38">
        <f>IF(AA686=0,0,IF(CONFIGURACAO!$C$46="SIM",(IF(AA686&gt;CONFIGURACAO!$C$47,CONFIGURACAO!$C$47*CONFIGURACAO!$C$35,AA686*CONFIGURACAO!$C$35)),'PI AREA  P75'!AA686*CONFIGURACAO!$C$35))</f>
        <v>0</v>
      </c>
      <c r="AQ686" s="38">
        <f>IF(AB686=0,0,IF(CONFIGURACAO!$C$44="SIM",(IF(AB686&gt;CONFIGURACAO!$C$45,CONFIGURACAO!$C$45*CONFIGURACAO!$C$36,AB686*CONFIGURACAO!$C$36)),'PI AREA  P75'!AB686*CONFIGURACAO!$C$36))</f>
        <v>20</v>
      </c>
      <c r="AR686" s="38">
        <f t="shared" si="248"/>
        <v>1702.5</v>
      </c>
      <c r="AS686" s="68">
        <f>IF(AR686="","",$AR686-(($AS$2/CONFIGURACAO!$C$6)*$M686))</f>
        <v>1402.5</v>
      </c>
      <c r="AT686" s="73">
        <f t="shared" si="232"/>
        <v>3</v>
      </c>
      <c r="AU686" s="75">
        <f>IF(AR686="","",$AR686-(($AU$2/CONFIGURACAO!$C$6)*$M686))</f>
        <v>1202.5</v>
      </c>
      <c r="AV686" s="76">
        <f t="shared" si="233"/>
        <v>4</v>
      </c>
      <c r="AW686" s="74">
        <f>IF(AR686="","",$AR686-(($AW$2/CONFIGURACAO!$C$6)*$M686))</f>
        <v>1002.5</v>
      </c>
      <c r="AX686" s="72">
        <f t="shared" si="234"/>
        <v>5</v>
      </c>
      <c r="AZ686" s="39">
        <f t="shared" si="235"/>
        <v>0.1598659098271758</v>
      </c>
      <c r="BA686" s="146">
        <f t="shared" si="236"/>
        <v>31.5</v>
      </c>
      <c r="BB686" s="146">
        <f t="shared" si="237"/>
        <v>136</v>
      </c>
      <c r="BC686" s="32">
        <f t="shared" si="238"/>
        <v>166</v>
      </c>
      <c r="BD686" s="148"/>
      <c r="BE686" s="40">
        <f t="shared" si="239"/>
        <v>3.7257824143070044E-2</v>
      </c>
      <c r="BF686" s="40">
        <f t="shared" si="240"/>
        <v>0.41473765432098769</v>
      </c>
      <c r="BG686" s="40">
        <f t="shared" si="241"/>
        <v>0.16058581706063721</v>
      </c>
      <c r="BH686" s="40">
        <f t="shared" si="242"/>
        <v>0.28294260307194824</v>
      </c>
      <c r="BI686" s="40">
        <f t="shared" si="243"/>
        <v>0.10660980810234541</v>
      </c>
      <c r="BJ686" s="40">
        <f t="shared" si="244"/>
        <v>0</v>
      </c>
      <c r="BK686" s="40">
        <f t="shared" si="245"/>
        <v>0.2407704654895666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 s="42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1:134" s="32" customFormat="1" ht="17" thickBot="1" x14ac:dyDescent="0.25">
      <c r="A687" s="124" t="str">
        <f>CONFIGURACAO!$C$4</f>
        <v>AREA 21</v>
      </c>
      <c r="B687" s="125">
        <v>685</v>
      </c>
      <c r="C687" s="249" t="s">
        <v>313</v>
      </c>
      <c r="D687" s="126">
        <f t="shared" ref="D687:D750" si="249">IF(C686=C687,D686+1,1)</f>
        <v>14</v>
      </c>
      <c r="E687" s="250" t="s">
        <v>1022</v>
      </c>
      <c r="F687" s="250">
        <v>1</v>
      </c>
      <c r="G687" s="250">
        <v>1</v>
      </c>
      <c r="H687" s="250">
        <v>1</v>
      </c>
      <c r="I687" s="250">
        <v>1</v>
      </c>
      <c r="J687" s="87"/>
      <c r="K687" s="94"/>
      <c r="L687" s="94"/>
      <c r="M687" s="154">
        <f t="shared" si="246"/>
        <v>4</v>
      </c>
      <c r="N687">
        <v>3.75</v>
      </c>
      <c r="O687">
        <v>16.75</v>
      </c>
      <c r="P687">
        <v>23.25</v>
      </c>
      <c r="Q687">
        <v>17.25</v>
      </c>
      <c r="R687">
        <v>16.25</v>
      </c>
      <c r="S687">
        <v>7.5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2</v>
      </c>
      <c r="AB687">
        <v>0</v>
      </c>
      <c r="AC687" s="139">
        <f t="shared" si="230"/>
        <v>20.5</v>
      </c>
      <c r="AD687" s="140">
        <f t="shared" si="231"/>
        <v>43.75</v>
      </c>
      <c r="AE687" s="141">
        <f t="shared" ref="AE687:AE750" si="250">IFERROR((U687+V687),"")</f>
        <v>0</v>
      </c>
      <c r="AF687" s="263">
        <f t="shared" ref="AF687:AF750" si="251">IFERROR((Y687+Z687),"")</f>
        <v>0</v>
      </c>
      <c r="AG687" s="265">
        <f t="shared" si="247"/>
        <v>20.5</v>
      </c>
      <c r="AI687" s="37">
        <f>IFERROR(IF(M687&gt;0,(N687*CONFIGURACAO!$C$20)+(O687*CONFIGURACAO!$C$21)+(P687*CONFIGURACAO!$C$22)+(Q687*CONFIGURACAO!$C$23)+(R687*CONFIGURACAO!$C$24),""),"")</f>
        <v>4125</v>
      </c>
      <c r="AJ687" s="38">
        <f>IF(S687=0,0,IF(CONFIGURACAO!$C$15="SIM",(IF(S687&gt;CONFIGURACAO!$C$16,CONFIGURACAO!$C$16*CONFIGURACAO!$C$25,S687*CONFIGURACAO!$C$25)),'PI AREA  P75'!S687*CONFIGURACAO!$C$25))</f>
        <v>40</v>
      </c>
      <c r="AK687" s="38">
        <f>IF(T687=0,0,IF(CONFIGURACAO!$C$17="SIM",(IF(T687&gt;CONFIGURACAO!$C$18,CONFIGURACAO!$C$18*CONFIGURACAO!$C$26,T687*CONFIGURACAO!$C$26)),'PI AREA  P75'!T687*CONFIGURACAO!$C$26))</f>
        <v>0</v>
      </c>
      <c r="AL687" s="38">
        <f>IFERROR(IF(M687&gt;0,(U687*CONFIGURACAO!$C$29)+(V687*CONFIGURACAO!$C$30),""),"")</f>
        <v>0</v>
      </c>
      <c r="AM687" s="38">
        <f>IF(W687=0,0,IF(CONFIGURACAO!$C$41="SIM",(IF(W687&gt;CONFIGURACAO!$C$41,CONFIGURACAO!$C$41*CONFIGURACAO!$C$31,W687*CONFIGURACAO!$C$31)),'PI AREA  P75'!W687*CONFIGURACAO!$C$31))</f>
        <v>50</v>
      </c>
      <c r="AN687" s="38">
        <f>IF(X687=0,0,IF(CONFIGURACAO!$C$39="SIM",(IF(X687&gt;CONFIGURACAO!$C$40,CONFIGURACAO!$C$40*CONFIGURACAO!$C$32,X687*CONFIGURACAO!$C$32)),'PI AREA  P75'!X687*CONFIGURACAO!$C$32))</f>
        <v>0</v>
      </c>
      <c r="AO687" s="38">
        <f>IFERROR(IF(M687&gt;0,(Y687*CONFIGURACAO!$C$33)+(Z687*CONFIGURACAO!$C$34)+(AA687*CONFIGURACAO!$C$35)+(AB687*CONFIGURACAO!$C$36),""),"")</f>
        <v>50</v>
      </c>
      <c r="AP687" s="38">
        <f>IF(AA687=0,0,IF(CONFIGURACAO!$C$46="SIM",(IF(AA687&gt;CONFIGURACAO!$C$47,CONFIGURACAO!$C$47*CONFIGURACAO!$C$35,AA687*CONFIGURACAO!$C$35)),'PI AREA  P75'!AA687*CONFIGURACAO!$C$35))</f>
        <v>50</v>
      </c>
      <c r="AQ687" s="38">
        <f>IF(AB687=0,0,IF(CONFIGURACAO!$C$44="SIM",(IF(AB687&gt;CONFIGURACAO!$C$45,CONFIGURACAO!$C$45*CONFIGURACAO!$C$36,AB687*CONFIGURACAO!$C$36)),'PI AREA  P75'!AB687*CONFIGURACAO!$C$36))</f>
        <v>0</v>
      </c>
      <c r="AR687" s="38">
        <f t="shared" si="248"/>
        <v>4315</v>
      </c>
      <c r="AS687" s="68">
        <f>IF(AR687="","",$AR687-(($AS$2/CONFIGURACAO!$C$6)*$M687))</f>
        <v>4015</v>
      </c>
      <c r="AT687" s="73">
        <f t="shared" si="232"/>
        <v>3</v>
      </c>
      <c r="AU687" s="75">
        <f>IF(AR687="","",$AR687-(($AU$2/CONFIGURACAO!$C$6)*$M687))</f>
        <v>3815</v>
      </c>
      <c r="AV687" s="76">
        <f t="shared" si="233"/>
        <v>4</v>
      </c>
      <c r="AW687" s="74">
        <f>IF(AR687="","",$AR687-(($AW$2/CONFIGURACAO!$C$6)*$M687))</f>
        <v>3615</v>
      </c>
      <c r="AX687" s="72">
        <f t="shared" si="234"/>
        <v>5</v>
      </c>
      <c r="AZ687" s="39">
        <f t="shared" si="235"/>
        <v>0.40518143959134428</v>
      </c>
      <c r="BA687" s="146">
        <f t="shared" si="236"/>
        <v>87.75</v>
      </c>
      <c r="BB687" s="146">
        <f t="shared" si="237"/>
        <v>3</v>
      </c>
      <c r="BC687" s="32">
        <f t="shared" si="238"/>
        <v>13</v>
      </c>
      <c r="BD687" s="148"/>
      <c r="BE687" s="40">
        <f t="shared" si="239"/>
        <v>0.13971684053651268</v>
      </c>
      <c r="BF687" s="40">
        <f t="shared" si="240"/>
        <v>0.64621913580246915</v>
      </c>
      <c r="BG687" s="40">
        <f t="shared" si="241"/>
        <v>0.59737923946557048</v>
      </c>
      <c r="BH687" s="40">
        <f t="shared" si="242"/>
        <v>0.69725141471301533</v>
      </c>
      <c r="BI687" s="40">
        <f t="shared" si="243"/>
        <v>1.732409381663113</v>
      </c>
      <c r="BJ687" s="40">
        <f t="shared" si="244"/>
        <v>0.69316081330868762</v>
      </c>
      <c r="BK687" s="40">
        <f t="shared" si="245"/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 s="42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1:134" s="32" customFormat="1" ht="17" thickBot="1" x14ac:dyDescent="0.25">
      <c r="A688" s="124" t="str">
        <f>CONFIGURACAO!$C$4</f>
        <v>AREA 21</v>
      </c>
      <c r="B688" s="125">
        <v>686</v>
      </c>
      <c r="C688" s="249" t="s">
        <v>313</v>
      </c>
      <c r="D688" s="126">
        <f t="shared" si="249"/>
        <v>15</v>
      </c>
      <c r="E688" s="250" t="s">
        <v>1023</v>
      </c>
      <c r="F688" s="250">
        <v>1</v>
      </c>
      <c r="G688" s="250">
        <v>1</v>
      </c>
      <c r="H688" s="250">
        <v>1</v>
      </c>
      <c r="I688" s="250">
        <v>1</v>
      </c>
      <c r="J688" s="87"/>
      <c r="K688" s="94"/>
      <c r="L688" s="94"/>
      <c r="M688" s="154">
        <f t="shared" si="246"/>
        <v>4</v>
      </c>
      <c r="N688">
        <v>3.5</v>
      </c>
      <c r="O688">
        <v>5.25</v>
      </c>
      <c r="P688">
        <v>3</v>
      </c>
      <c r="Q688">
        <v>6.25</v>
      </c>
      <c r="R688">
        <v>2.75</v>
      </c>
      <c r="S688">
        <v>0.75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 s="139">
        <f t="shared" si="230"/>
        <v>8.75</v>
      </c>
      <c r="AD688" s="140">
        <f t="shared" si="231"/>
        <v>11.75</v>
      </c>
      <c r="AE688" s="141">
        <f t="shared" si="250"/>
        <v>0</v>
      </c>
      <c r="AF688" s="263">
        <f t="shared" si="251"/>
        <v>0</v>
      </c>
      <c r="AG688" s="265">
        <f t="shared" si="247"/>
        <v>8.75</v>
      </c>
      <c r="AI688" s="37">
        <f>IFERROR(IF(M688&gt;0,(N688*CONFIGURACAO!$C$20)+(O688*CONFIGURACAO!$C$21)+(P688*CONFIGURACAO!$C$22)+(Q688*CONFIGURACAO!$C$23)+(R688*CONFIGURACAO!$C$24),""),"")</f>
        <v>1255</v>
      </c>
      <c r="AJ688" s="38">
        <f>IF(S688=0,0,IF(CONFIGURACAO!$C$15="SIM",(IF(S688&gt;CONFIGURACAO!$C$16,CONFIGURACAO!$C$16*CONFIGURACAO!$C$25,S688*CONFIGURACAO!$C$25)),'PI AREA  P75'!S688*CONFIGURACAO!$C$25))</f>
        <v>7.5</v>
      </c>
      <c r="AK688" s="38">
        <f>IF(T688=0,0,IF(CONFIGURACAO!$C$17="SIM",(IF(T688&gt;CONFIGURACAO!$C$18,CONFIGURACAO!$C$18*CONFIGURACAO!$C$26,T688*CONFIGURACAO!$C$26)),'PI AREA  P75'!T688*CONFIGURACAO!$C$26))</f>
        <v>5</v>
      </c>
      <c r="AL688" s="38">
        <f>IFERROR(IF(M688&gt;0,(U688*CONFIGURACAO!$C$29)+(V688*CONFIGURACAO!$C$30),""),"")</f>
        <v>0</v>
      </c>
      <c r="AM688" s="38">
        <f>IF(W688=0,0,IF(CONFIGURACAO!$C$41="SIM",(IF(W688&gt;CONFIGURACAO!$C$41,CONFIGURACAO!$C$41*CONFIGURACAO!$C$31,W688*CONFIGURACAO!$C$31)),'PI AREA  P75'!W688*CONFIGURACAO!$C$31))</f>
        <v>0</v>
      </c>
      <c r="AN688" s="38">
        <f>IF(X688=0,0,IF(CONFIGURACAO!$C$39="SIM",(IF(X688&gt;CONFIGURACAO!$C$40,CONFIGURACAO!$C$40*CONFIGURACAO!$C$32,X688*CONFIGURACAO!$C$32)),'PI AREA  P75'!X688*CONFIGURACAO!$C$32))</f>
        <v>0</v>
      </c>
      <c r="AO688" s="38">
        <f>IFERROR(IF(M688&gt;0,(Y688*CONFIGURACAO!$C$33)+(Z688*CONFIGURACAO!$C$34)+(AA688*CONFIGURACAO!$C$35)+(AB688*CONFIGURACAO!$C$36),""),"")</f>
        <v>0</v>
      </c>
      <c r="AP688" s="38">
        <f>IF(AA688=0,0,IF(CONFIGURACAO!$C$46="SIM",(IF(AA688&gt;CONFIGURACAO!$C$47,CONFIGURACAO!$C$47*CONFIGURACAO!$C$35,AA688*CONFIGURACAO!$C$35)),'PI AREA  P75'!AA688*CONFIGURACAO!$C$35))</f>
        <v>0</v>
      </c>
      <c r="AQ688" s="38">
        <f>IF(AB688=0,0,IF(CONFIGURACAO!$C$44="SIM",(IF(AB688&gt;CONFIGURACAO!$C$45,CONFIGURACAO!$C$45*CONFIGURACAO!$C$36,AB688*CONFIGURACAO!$C$36)),'PI AREA  P75'!AB688*CONFIGURACAO!$C$36))</f>
        <v>0</v>
      </c>
      <c r="AR688" s="38">
        <f t="shared" si="248"/>
        <v>1267.5</v>
      </c>
      <c r="AS688" s="68">
        <f>IF(AR688="","",$AR688-(($AS$2/CONFIGURACAO!$C$6)*$M688))</f>
        <v>967.5</v>
      </c>
      <c r="AT688" s="73">
        <f t="shared" si="232"/>
        <v>3</v>
      </c>
      <c r="AU688" s="75">
        <f>IF(AR688="","",$AR688-(($AU$2/CONFIGURACAO!$C$6)*$M688))</f>
        <v>767.5</v>
      </c>
      <c r="AV688" s="76">
        <f t="shared" si="233"/>
        <v>4</v>
      </c>
      <c r="AW688" s="74">
        <f>IF(AR688="","",$AR688-(($AW$2/CONFIGURACAO!$C$6)*$M688))</f>
        <v>567.5</v>
      </c>
      <c r="AX688" s="72">
        <f t="shared" si="234"/>
        <v>5</v>
      </c>
      <c r="AZ688" s="39">
        <f t="shared" si="235"/>
        <v>0.11901911348366832</v>
      </c>
      <c r="BA688" s="146">
        <f t="shared" si="236"/>
        <v>22.5</v>
      </c>
      <c r="BB688" s="146">
        <f t="shared" si="237"/>
        <v>266</v>
      </c>
      <c r="BC688" s="32">
        <f t="shared" si="238"/>
        <v>279</v>
      </c>
      <c r="BD688" s="148"/>
      <c r="BE688" s="40">
        <f t="shared" si="239"/>
        <v>0.13040238450074518</v>
      </c>
      <c r="BF688" s="40">
        <f t="shared" si="240"/>
        <v>0.20254629629629628</v>
      </c>
      <c r="BG688" s="40">
        <f t="shared" si="241"/>
        <v>7.7081192189105849E-2</v>
      </c>
      <c r="BH688" s="40">
        <f t="shared" si="242"/>
        <v>0.25262732417138239</v>
      </c>
      <c r="BI688" s="40">
        <f t="shared" si="243"/>
        <v>0.2931769722814499</v>
      </c>
      <c r="BJ688" s="40">
        <f t="shared" si="244"/>
        <v>6.9316081330868765E-2</v>
      </c>
      <c r="BK688" s="40">
        <f t="shared" si="245"/>
        <v>0.16051364365971107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 s="42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1:134" s="32" customFormat="1" ht="17" thickBot="1" x14ac:dyDescent="0.25">
      <c r="A689" s="124" t="str">
        <f>CONFIGURACAO!$C$4</f>
        <v>AREA 21</v>
      </c>
      <c r="B689" s="125">
        <v>687</v>
      </c>
      <c r="C689" s="249" t="s">
        <v>313</v>
      </c>
      <c r="D689" s="126">
        <f t="shared" si="249"/>
        <v>16</v>
      </c>
      <c r="E689" s="250" t="s">
        <v>1024</v>
      </c>
      <c r="F689" s="250">
        <v>1</v>
      </c>
      <c r="G689" s="250">
        <v>1</v>
      </c>
      <c r="H689" s="250">
        <v>1</v>
      </c>
      <c r="I689" s="250">
        <v>1</v>
      </c>
      <c r="J689" s="87"/>
      <c r="K689" s="94"/>
      <c r="L689" s="94"/>
      <c r="M689" s="154">
        <f t="shared" si="246"/>
        <v>4</v>
      </c>
      <c r="N689">
        <v>1</v>
      </c>
      <c r="O689">
        <v>6</v>
      </c>
      <c r="P689">
        <v>6.75</v>
      </c>
      <c r="Q689">
        <v>1</v>
      </c>
      <c r="R689">
        <v>2</v>
      </c>
      <c r="S689">
        <v>5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 s="139">
        <f t="shared" si="230"/>
        <v>7</v>
      </c>
      <c r="AD689" s="140">
        <f t="shared" si="231"/>
        <v>13.75</v>
      </c>
      <c r="AE689" s="141">
        <f t="shared" si="250"/>
        <v>0</v>
      </c>
      <c r="AF689" s="263">
        <f t="shared" si="251"/>
        <v>0</v>
      </c>
      <c r="AG689" s="265">
        <f t="shared" si="247"/>
        <v>7</v>
      </c>
      <c r="AI689" s="37">
        <f>IFERROR(IF(M689&gt;0,(N689*CONFIGURACAO!$C$20)+(O689*CONFIGURACAO!$C$21)+(P689*CONFIGURACAO!$C$22)+(Q689*CONFIGURACAO!$C$23)+(R689*CONFIGURACAO!$C$24),""),"")</f>
        <v>1065</v>
      </c>
      <c r="AJ689" s="38">
        <f>IF(S689=0,0,IF(CONFIGURACAO!$C$15="SIM",(IF(S689&gt;CONFIGURACAO!$C$16,CONFIGURACAO!$C$16*CONFIGURACAO!$C$25,S689*CONFIGURACAO!$C$25)),'PI AREA  P75'!S689*CONFIGURACAO!$C$25))</f>
        <v>40</v>
      </c>
      <c r="AK689" s="38">
        <f>IF(T689=0,0,IF(CONFIGURACAO!$C$17="SIM",(IF(T689&gt;CONFIGURACAO!$C$18,CONFIGURACAO!$C$18*CONFIGURACAO!$C$26,T689*CONFIGURACAO!$C$26)),'PI AREA  P75'!T689*CONFIGURACAO!$C$26))</f>
        <v>0</v>
      </c>
      <c r="AL689" s="38">
        <f>IFERROR(IF(M689&gt;0,(U689*CONFIGURACAO!$C$29)+(V689*CONFIGURACAO!$C$30),""),"")</f>
        <v>0</v>
      </c>
      <c r="AM689" s="38">
        <f>IF(W689=0,0,IF(CONFIGURACAO!$C$41="SIM",(IF(W689&gt;CONFIGURACAO!$C$41,CONFIGURACAO!$C$41*CONFIGURACAO!$C$31,W689*CONFIGURACAO!$C$31)),'PI AREA  P75'!W689*CONFIGURACAO!$C$31))</f>
        <v>0</v>
      </c>
      <c r="AN689" s="38">
        <f>IF(X689=0,0,IF(CONFIGURACAO!$C$39="SIM",(IF(X689&gt;CONFIGURACAO!$C$40,CONFIGURACAO!$C$40*CONFIGURACAO!$C$32,X689*CONFIGURACAO!$C$32)),'PI AREA  P75'!X689*CONFIGURACAO!$C$32))</f>
        <v>0</v>
      </c>
      <c r="AO689" s="38">
        <f>IFERROR(IF(M689&gt;0,(Y689*CONFIGURACAO!$C$33)+(Z689*CONFIGURACAO!$C$34)+(AA689*CONFIGURACAO!$C$35)+(AB689*CONFIGURACAO!$C$36),""),"")</f>
        <v>0</v>
      </c>
      <c r="AP689" s="38">
        <f>IF(AA689=0,0,IF(CONFIGURACAO!$C$46="SIM",(IF(AA689&gt;CONFIGURACAO!$C$47,CONFIGURACAO!$C$47*CONFIGURACAO!$C$35,AA689*CONFIGURACAO!$C$35)),'PI AREA  P75'!AA689*CONFIGURACAO!$C$35))</f>
        <v>0</v>
      </c>
      <c r="AQ689" s="38">
        <f>IF(AB689=0,0,IF(CONFIGURACAO!$C$44="SIM",(IF(AB689&gt;CONFIGURACAO!$C$45,CONFIGURACAO!$C$45*CONFIGURACAO!$C$36,AB689*CONFIGURACAO!$C$36)),'PI AREA  P75'!AB689*CONFIGURACAO!$C$36))</f>
        <v>0</v>
      </c>
      <c r="AR689" s="38">
        <f t="shared" si="248"/>
        <v>1105</v>
      </c>
      <c r="AS689" s="68">
        <f>IF(AR689="","",$AR689-(($AS$2/CONFIGURACAO!$C$6)*$M689))</f>
        <v>805</v>
      </c>
      <c r="AT689" s="73">
        <f t="shared" si="232"/>
        <v>3</v>
      </c>
      <c r="AU689" s="75">
        <f>IF(AR689="","",$AR689-(($AU$2/CONFIGURACAO!$C$6)*$M689))</f>
        <v>605</v>
      </c>
      <c r="AV689" s="76">
        <f t="shared" si="233"/>
        <v>4</v>
      </c>
      <c r="AW689" s="74">
        <f>IF(AR689="","",$AR689-(($AW$2/CONFIGURACAO!$C$6)*$M689))</f>
        <v>405</v>
      </c>
      <c r="AX689" s="72">
        <f t="shared" si="234"/>
        <v>5</v>
      </c>
      <c r="AZ689" s="39">
        <f t="shared" si="235"/>
        <v>0.10376025278063393</v>
      </c>
      <c r="BA689" s="146">
        <f t="shared" si="236"/>
        <v>21.75</v>
      </c>
      <c r="BB689" s="146">
        <f t="shared" si="237"/>
        <v>284</v>
      </c>
      <c r="BC689" s="32">
        <f t="shared" si="238"/>
        <v>344</v>
      </c>
      <c r="BD689" s="148"/>
      <c r="BE689" s="40">
        <f t="shared" si="239"/>
        <v>3.7257824143070044E-2</v>
      </c>
      <c r="BF689" s="40">
        <f t="shared" si="240"/>
        <v>0.23148148148148145</v>
      </c>
      <c r="BG689" s="40">
        <f t="shared" si="241"/>
        <v>0.17343268242548818</v>
      </c>
      <c r="BH689" s="40">
        <f t="shared" si="242"/>
        <v>4.042037186742118E-2</v>
      </c>
      <c r="BI689" s="40">
        <f t="shared" si="243"/>
        <v>0.21321961620469082</v>
      </c>
      <c r="BJ689" s="40">
        <f t="shared" si="244"/>
        <v>0.46210720887245843</v>
      </c>
      <c r="BK689" s="40">
        <f t="shared" si="245"/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 s="42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1:134" s="32" customFormat="1" ht="17" thickBot="1" x14ac:dyDescent="0.25">
      <c r="A690" s="124" t="str">
        <f>CONFIGURACAO!$C$4</f>
        <v>AREA 21</v>
      </c>
      <c r="B690" s="125">
        <v>688</v>
      </c>
      <c r="C690" s="249" t="s">
        <v>313</v>
      </c>
      <c r="D690" s="126">
        <f t="shared" si="249"/>
        <v>17</v>
      </c>
      <c r="E690" s="250" t="s">
        <v>1025</v>
      </c>
      <c r="F690" s="250">
        <v>1</v>
      </c>
      <c r="G690" s="250">
        <v>1</v>
      </c>
      <c r="H690" s="250">
        <v>1</v>
      </c>
      <c r="I690" s="250">
        <v>1</v>
      </c>
      <c r="J690" s="87"/>
      <c r="K690" s="94"/>
      <c r="L690" s="94"/>
      <c r="M690" s="154">
        <f t="shared" si="246"/>
        <v>4</v>
      </c>
      <c r="N690">
        <v>4</v>
      </c>
      <c r="O690">
        <v>7</v>
      </c>
      <c r="P690">
        <v>12</v>
      </c>
      <c r="Q690">
        <v>4</v>
      </c>
      <c r="R690">
        <v>6.5</v>
      </c>
      <c r="S690">
        <v>2.75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3</v>
      </c>
      <c r="AC690" s="139">
        <f t="shared" si="230"/>
        <v>11</v>
      </c>
      <c r="AD690" s="140">
        <f t="shared" si="231"/>
        <v>23</v>
      </c>
      <c r="AE690" s="141">
        <f t="shared" si="250"/>
        <v>0</v>
      </c>
      <c r="AF690" s="263">
        <f t="shared" si="251"/>
        <v>0</v>
      </c>
      <c r="AG690" s="265">
        <f t="shared" si="247"/>
        <v>11</v>
      </c>
      <c r="AI690" s="37">
        <f>IFERROR(IF(M690&gt;0,(N690*CONFIGURACAO!$C$20)+(O690*CONFIGURACAO!$C$21)+(P690*CONFIGURACAO!$C$22)+(Q690*CONFIGURACAO!$C$23)+(R690*CONFIGURACAO!$C$24),""),"")</f>
        <v>1970</v>
      </c>
      <c r="AJ690" s="38">
        <f>IF(S690=0,0,IF(CONFIGURACAO!$C$15="SIM",(IF(S690&gt;CONFIGURACAO!$C$16,CONFIGURACAO!$C$16*CONFIGURACAO!$C$25,S690*CONFIGURACAO!$C$25)),'PI AREA  P75'!S690*CONFIGURACAO!$C$25))</f>
        <v>27.5</v>
      </c>
      <c r="AK690" s="38">
        <f>IF(T690=0,0,IF(CONFIGURACAO!$C$17="SIM",(IF(T690&gt;CONFIGURACAO!$C$18,CONFIGURACAO!$C$18*CONFIGURACAO!$C$26,T690*CONFIGURACAO!$C$26)),'PI AREA  P75'!T690*CONFIGURACAO!$C$26))</f>
        <v>0</v>
      </c>
      <c r="AL690" s="38">
        <f>IFERROR(IF(M690&gt;0,(U690*CONFIGURACAO!$C$29)+(V690*CONFIGURACAO!$C$30),""),"")</f>
        <v>0</v>
      </c>
      <c r="AM690" s="38">
        <f>IF(W690=0,0,IF(CONFIGURACAO!$C$41="SIM",(IF(W690&gt;CONFIGURACAO!$C$41,CONFIGURACAO!$C$41*CONFIGURACAO!$C$31,W690*CONFIGURACAO!$C$31)),'PI AREA  P75'!W690*CONFIGURACAO!$C$31))</f>
        <v>0</v>
      </c>
      <c r="AN690" s="38">
        <f>IF(X690=0,0,IF(CONFIGURACAO!$C$39="SIM",(IF(X690&gt;CONFIGURACAO!$C$40,CONFIGURACAO!$C$40*CONFIGURACAO!$C$32,X690*CONFIGURACAO!$C$32)),'PI AREA  P75'!X690*CONFIGURACAO!$C$32))</f>
        <v>0</v>
      </c>
      <c r="AO690" s="38">
        <f>IFERROR(IF(M690&gt;0,(Y690*CONFIGURACAO!$C$33)+(Z690*CONFIGURACAO!$C$34)+(AA690*CONFIGURACAO!$C$35)+(AB690*CONFIGURACAO!$C$36),""),"")</f>
        <v>30</v>
      </c>
      <c r="AP690" s="38">
        <f>IF(AA690=0,0,IF(CONFIGURACAO!$C$46="SIM",(IF(AA690&gt;CONFIGURACAO!$C$47,CONFIGURACAO!$C$47*CONFIGURACAO!$C$35,AA690*CONFIGURACAO!$C$35)),'PI AREA  P75'!AA690*CONFIGURACAO!$C$35))</f>
        <v>0</v>
      </c>
      <c r="AQ690" s="38">
        <f>IF(AB690=0,0,IF(CONFIGURACAO!$C$44="SIM",(IF(AB690&gt;CONFIGURACAO!$C$45,CONFIGURACAO!$C$45*CONFIGURACAO!$C$36,AB690*CONFIGURACAO!$C$36)),'PI AREA  P75'!AB690*CONFIGURACAO!$C$36))</f>
        <v>20</v>
      </c>
      <c r="AR690" s="38">
        <f t="shared" si="248"/>
        <v>2047.5</v>
      </c>
      <c r="AS690" s="68">
        <f>IF(AR690="","",$AR690-(($AS$2/CONFIGURACAO!$C$6)*$M690))</f>
        <v>1747.5</v>
      </c>
      <c r="AT690" s="73">
        <f t="shared" si="232"/>
        <v>3</v>
      </c>
      <c r="AU690" s="75">
        <f>IF(AR690="","",$AR690-(($AU$2/CONFIGURACAO!$C$6)*$M690))</f>
        <v>1547.5</v>
      </c>
      <c r="AV690" s="76">
        <f t="shared" si="233"/>
        <v>4</v>
      </c>
      <c r="AW690" s="74">
        <f>IF(AR690="","",$AR690-(($AW$2/CONFIGURACAO!$C$6)*$M690))</f>
        <v>1347.5</v>
      </c>
      <c r="AX690" s="72">
        <f t="shared" si="234"/>
        <v>5</v>
      </c>
      <c r="AZ690" s="39">
        <f t="shared" si="235"/>
        <v>0.19226164485823344</v>
      </c>
      <c r="BA690" s="146">
        <f t="shared" si="236"/>
        <v>39.25</v>
      </c>
      <c r="BB690" s="146">
        <f t="shared" si="237"/>
        <v>78</v>
      </c>
      <c r="BC690" s="32">
        <f t="shared" si="238"/>
        <v>112</v>
      </c>
      <c r="BD690" s="148"/>
      <c r="BE690" s="40">
        <f t="shared" si="239"/>
        <v>0.14903129657228018</v>
      </c>
      <c r="BF690" s="40">
        <f t="shared" si="240"/>
        <v>0.27006172839506171</v>
      </c>
      <c r="BG690" s="40">
        <f t="shared" si="241"/>
        <v>0.3083247687564234</v>
      </c>
      <c r="BH690" s="40">
        <f t="shared" si="242"/>
        <v>0.16168148746968472</v>
      </c>
      <c r="BI690" s="40">
        <f t="shared" si="243"/>
        <v>0.69296375266524524</v>
      </c>
      <c r="BJ690" s="40">
        <f t="shared" si="244"/>
        <v>0.25415896487985212</v>
      </c>
      <c r="BK690" s="40">
        <f t="shared" si="245"/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 s="42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1:134" s="32" customFormat="1" ht="17" thickBot="1" x14ac:dyDescent="0.25">
      <c r="A691" s="124" t="str">
        <f>CONFIGURACAO!$C$4</f>
        <v>AREA 21</v>
      </c>
      <c r="B691" s="125">
        <v>689</v>
      </c>
      <c r="C691" s="249" t="s">
        <v>313</v>
      </c>
      <c r="D691" s="126">
        <f t="shared" si="249"/>
        <v>18</v>
      </c>
      <c r="E691" s="250" t="s">
        <v>1026</v>
      </c>
      <c r="F691" s="250">
        <v>1</v>
      </c>
      <c r="G691" s="250">
        <v>1</v>
      </c>
      <c r="H691" s="250">
        <v>1</v>
      </c>
      <c r="I691" s="250">
        <v>1</v>
      </c>
      <c r="J691" s="87"/>
      <c r="K691" s="94"/>
      <c r="L691" s="94"/>
      <c r="M691" s="154">
        <f t="shared" si="246"/>
        <v>4</v>
      </c>
      <c r="N691">
        <v>2</v>
      </c>
      <c r="O691">
        <v>6</v>
      </c>
      <c r="P691">
        <v>2</v>
      </c>
      <c r="Q691">
        <v>1.75</v>
      </c>
      <c r="R691">
        <v>1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 s="139">
        <f t="shared" si="230"/>
        <v>8</v>
      </c>
      <c r="AD691" s="140">
        <f t="shared" si="231"/>
        <v>10</v>
      </c>
      <c r="AE691" s="141">
        <f t="shared" si="250"/>
        <v>0</v>
      </c>
      <c r="AF691" s="263">
        <f t="shared" si="251"/>
        <v>0</v>
      </c>
      <c r="AG691" s="265">
        <f t="shared" si="247"/>
        <v>8</v>
      </c>
      <c r="AI691" s="37">
        <f>IFERROR(IF(M691&gt;0,(N691*CONFIGURACAO!$C$20)+(O691*CONFIGURACAO!$C$21)+(P691*CONFIGURACAO!$C$22)+(Q691*CONFIGURACAO!$C$23)+(R691*CONFIGURACAO!$C$24),""),"")</f>
        <v>890</v>
      </c>
      <c r="AJ691" s="38">
        <f>IF(S691=0,0,IF(CONFIGURACAO!$C$15="SIM",(IF(S691&gt;CONFIGURACAO!$C$16,CONFIGURACAO!$C$16*CONFIGURACAO!$C$25,S691*CONFIGURACAO!$C$25)),'PI AREA  P75'!S691*CONFIGURACAO!$C$25))</f>
        <v>10</v>
      </c>
      <c r="AK691" s="38">
        <f>IF(T691=0,0,IF(CONFIGURACAO!$C$17="SIM",(IF(T691&gt;CONFIGURACAO!$C$18,CONFIGURACAO!$C$18*CONFIGURACAO!$C$26,T691*CONFIGURACAO!$C$26)),'PI AREA  P75'!T691*CONFIGURACAO!$C$26))</f>
        <v>0</v>
      </c>
      <c r="AL691" s="38">
        <f>IFERROR(IF(M691&gt;0,(U691*CONFIGURACAO!$C$29)+(V691*CONFIGURACAO!$C$30),""),"")</f>
        <v>0</v>
      </c>
      <c r="AM691" s="38">
        <f>IF(W691=0,0,IF(CONFIGURACAO!$C$41="SIM",(IF(W691&gt;CONFIGURACAO!$C$41,CONFIGURACAO!$C$41*CONFIGURACAO!$C$31,W691*CONFIGURACAO!$C$31)),'PI AREA  P75'!W691*CONFIGURACAO!$C$31))</f>
        <v>0</v>
      </c>
      <c r="AN691" s="38">
        <f>IF(X691=0,0,IF(CONFIGURACAO!$C$39="SIM",(IF(X691&gt;CONFIGURACAO!$C$40,CONFIGURACAO!$C$40*CONFIGURACAO!$C$32,X691*CONFIGURACAO!$C$32)),'PI AREA  P75'!X691*CONFIGURACAO!$C$32))</f>
        <v>0</v>
      </c>
      <c r="AO691" s="38">
        <f>IFERROR(IF(M691&gt;0,(Y691*CONFIGURACAO!$C$33)+(Z691*CONFIGURACAO!$C$34)+(AA691*CONFIGURACAO!$C$35)+(AB691*CONFIGURACAO!$C$36),""),"")</f>
        <v>0</v>
      </c>
      <c r="AP691" s="38">
        <f>IF(AA691=0,0,IF(CONFIGURACAO!$C$46="SIM",(IF(AA691&gt;CONFIGURACAO!$C$47,CONFIGURACAO!$C$47*CONFIGURACAO!$C$35,AA691*CONFIGURACAO!$C$35)),'PI AREA  P75'!AA691*CONFIGURACAO!$C$35))</f>
        <v>0</v>
      </c>
      <c r="AQ691" s="38">
        <f>IF(AB691=0,0,IF(CONFIGURACAO!$C$44="SIM",(IF(AB691&gt;CONFIGURACAO!$C$45,CONFIGURACAO!$C$45*CONFIGURACAO!$C$36,AB691*CONFIGURACAO!$C$36)),'PI AREA  P75'!AB691*CONFIGURACAO!$C$36))</f>
        <v>0</v>
      </c>
      <c r="AR691" s="38">
        <f t="shared" si="248"/>
        <v>900</v>
      </c>
      <c r="AS691" s="68">
        <f>IF(AR691="","",$AR691-(($AS$2/CONFIGURACAO!$C$6)*$M691))</f>
        <v>600</v>
      </c>
      <c r="AT691" s="73">
        <f t="shared" si="232"/>
        <v>3</v>
      </c>
      <c r="AU691" s="75">
        <f>IF(AR691="","",$AR691-(($AU$2/CONFIGURACAO!$C$6)*$M691))</f>
        <v>400</v>
      </c>
      <c r="AV691" s="76">
        <f t="shared" si="233"/>
        <v>4</v>
      </c>
      <c r="AW691" s="74">
        <f>IF(AR691="","",$AR691-(($AW$2/CONFIGURACAO!$C$6)*$M691))</f>
        <v>200</v>
      </c>
      <c r="AX691" s="72">
        <f t="shared" si="234"/>
        <v>5</v>
      </c>
      <c r="AZ691" s="39">
        <f t="shared" si="235"/>
        <v>8.4510613124498216E-2</v>
      </c>
      <c r="BA691" s="146">
        <f t="shared" si="236"/>
        <v>13.75</v>
      </c>
      <c r="BB691" s="146">
        <f t="shared" si="237"/>
        <v>523</v>
      </c>
      <c r="BC691" s="32">
        <f t="shared" si="238"/>
        <v>440</v>
      </c>
      <c r="BD691" s="148"/>
      <c r="BE691" s="40">
        <f t="shared" si="239"/>
        <v>7.4515648286140088E-2</v>
      </c>
      <c r="BF691" s="40">
        <f t="shared" si="240"/>
        <v>0.23148148148148145</v>
      </c>
      <c r="BG691" s="40">
        <f t="shared" si="241"/>
        <v>5.1387461459403906E-2</v>
      </c>
      <c r="BH691" s="40">
        <f t="shared" si="242"/>
        <v>7.073565076798706E-2</v>
      </c>
      <c r="BI691" s="40">
        <f t="shared" si="243"/>
        <v>0.10660980810234541</v>
      </c>
      <c r="BJ691" s="40">
        <f t="shared" si="244"/>
        <v>9.2421441774491686E-2</v>
      </c>
      <c r="BK691" s="40">
        <f t="shared" si="245"/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 s="42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1:134" s="32" customFormat="1" ht="17" thickBot="1" x14ac:dyDescent="0.25">
      <c r="A692" s="124" t="str">
        <f>CONFIGURACAO!$C$4</f>
        <v>AREA 21</v>
      </c>
      <c r="B692" s="125">
        <v>690</v>
      </c>
      <c r="C692" s="252" t="s">
        <v>314</v>
      </c>
      <c r="D692" s="126">
        <f t="shared" si="249"/>
        <v>1</v>
      </c>
      <c r="E692" s="250" t="s">
        <v>1027</v>
      </c>
      <c r="F692" s="250">
        <v>0</v>
      </c>
      <c r="G692" s="250">
        <v>0</v>
      </c>
      <c r="H692" s="250">
        <v>1</v>
      </c>
      <c r="I692" s="250">
        <v>1</v>
      </c>
      <c r="J692" s="87"/>
      <c r="K692" s="94"/>
      <c r="L692" s="94"/>
      <c r="M692" s="154">
        <f t="shared" si="246"/>
        <v>2</v>
      </c>
      <c r="N692">
        <v>0</v>
      </c>
      <c r="O692">
        <v>0</v>
      </c>
      <c r="P692">
        <v>0</v>
      </c>
      <c r="Q692">
        <v>0.75</v>
      </c>
      <c r="R692">
        <v>0</v>
      </c>
      <c r="S692">
        <v>0</v>
      </c>
      <c r="T692">
        <v>0.75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 s="139">
        <f t="shared" si="230"/>
        <v>0</v>
      </c>
      <c r="AD692" s="140">
        <f t="shared" si="231"/>
        <v>0</v>
      </c>
      <c r="AE692" s="141">
        <f t="shared" si="250"/>
        <v>0</v>
      </c>
      <c r="AF692" s="263">
        <f t="shared" si="251"/>
        <v>0</v>
      </c>
      <c r="AG692" s="265">
        <f t="shared" si="247"/>
        <v>0</v>
      </c>
      <c r="AI692" s="37">
        <f>IFERROR(IF(M692&gt;0,(N692*CONFIGURACAO!$C$20)+(O692*CONFIGURACAO!$C$21)+(P692*CONFIGURACAO!$C$22)+(Q692*CONFIGURACAO!$C$23)+(R692*CONFIGURACAO!$C$24),""),"")</f>
        <v>30</v>
      </c>
      <c r="AJ692" s="38">
        <f>IF(S692=0,0,IF(CONFIGURACAO!$C$15="SIM",(IF(S692&gt;CONFIGURACAO!$C$16,CONFIGURACAO!$C$16*CONFIGURACAO!$C$25,S692*CONFIGURACAO!$C$25)),'PI AREA  P75'!S692*CONFIGURACAO!$C$25))</f>
        <v>0</v>
      </c>
      <c r="AK692" s="38">
        <f>IF(T692=0,0,IF(CONFIGURACAO!$C$17="SIM",(IF(T692&gt;CONFIGURACAO!$C$18,CONFIGURACAO!$C$18*CONFIGURACAO!$C$26,T692*CONFIGURACAO!$C$26)),'PI AREA  P75'!T692*CONFIGURACAO!$C$26))</f>
        <v>3.75</v>
      </c>
      <c r="AL692" s="38">
        <f>IFERROR(IF(M692&gt;0,(U692*CONFIGURACAO!$C$29)+(V692*CONFIGURACAO!$C$30),""),"")</f>
        <v>0</v>
      </c>
      <c r="AM692" s="38">
        <f>IF(W692=0,0,IF(CONFIGURACAO!$C$41="SIM",(IF(W692&gt;CONFIGURACAO!$C$41,CONFIGURACAO!$C$41*CONFIGURACAO!$C$31,W692*CONFIGURACAO!$C$31)),'PI AREA  P75'!W692*CONFIGURACAO!$C$31))</f>
        <v>0</v>
      </c>
      <c r="AN692" s="38">
        <f>IF(X692=0,0,IF(CONFIGURACAO!$C$39="SIM",(IF(X692&gt;CONFIGURACAO!$C$40,CONFIGURACAO!$C$40*CONFIGURACAO!$C$32,X692*CONFIGURACAO!$C$32)),'PI AREA  P75'!X692*CONFIGURACAO!$C$32))</f>
        <v>0</v>
      </c>
      <c r="AO692" s="38">
        <f>IFERROR(IF(M692&gt;0,(Y692*CONFIGURACAO!$C$33)+(Z692*CONFIGURACAO!$C$34)+(AA692*CONFIGURACAO!$C$35)+(AB692*CONFIGURACAO!$C$36),""),"")</f>
        <v>0</v>
      </c>
      <c r="AP692" s="38">
        <f>IF(AA692=0,0,IF(CONFIGURACAO!$C$46="SIM",(IF(AA692&gt;CONFIGURACAO!$C$47,CONFIGURACAO!$C$47*CONFIGURACAO!$C$35,AA692*CONFIGURACAO!$C$35)),'PI AREA  P75'!AA692*CONFIGURACAO!$C$35))</f>
        <v>0</v>
      </c>
      <c r="AQ692" s="38">
        <f>IF(AB692=0,0,IF(CONFIGURACAO!$C$44="SIM",(IF(AB692&gt;CONFIGURACAO!$C$45,CONFIGURACAO!$C$45*CONFIGURACAO!$C$36,AB692*CONFIGURACAO!$C$36)),'PI AREA  P75'!AB692*CONFIGURACAO!$C$36))</f>
        <v>0</v>
      </c>
      <c r="AR692" s="38">
        <f t="shared" si="248"/>
        <v>33.75</v>
      </c>
      <c r="AS692" s="68">
        <f>IF(AR692="","",$AR692-(($AS$2/CONFIGURACAO!$C$6)*$M692))</f>
        <v>-116.25</v>
      </c>
      <c r="AT692" s="73" t="str">
        <f t="shared" si="232"/>
        <v>NAO</v>
      </c>
      <c r="AU692" s="75">
        <f>IF(AR692="","",$AR692-(($AU$2/CONFIGURACAO!$C$6)*$M692))</f>
        <v>-216.25</v>
      </c>
      <c r="AV692" s="76" t="str">
        <f t="shared" si="233"/>
        <v>NAO</v>
      </c>
      <c r="AW692" s="74">
        <f>IF(AR692="","",$AR692-(($AW$2/CONFIGURACAO!$C$6)*$M692))</f>
        <v>-316.25</v>
      </c>
      <c r="AX692" s="72" t="str">
        <f t="shared" si="234"/>
        <v>NAO</v>
      </c>
      <c r="AZ692" s="39">
        <f t="shared" si="235"/>
        <v>3.1691479921686829E-3</v>
      </c>
      <c r="BA692" s="146">
        <f t="shared" si="236"/>
        <v>1.5</v>
      </c>
      <c r="BB692" s="146">
        <f t="shared" si="237"/>
        <v>1054</v>
      </c>
      <c r="BC692" s="32">
        <f t="shared" si="238"/>
        <v>1125</v>
      </c>
      <c r="BD692" s="148"/>
      <c r="BE692" s="40">
        <f t="shared" si="239"/>
        <v>0</v>
      </c>
      <c r="BF692" s="40">
        <f t="shared" si="240"/>
        <v>0</v>
      </c>
      <c r="BG692" s="40">
        <f t="shared" si="241"/>
        <v>0</v>
      </c>
      <c r="BH692" s="40">
        <f t="shared" si="242"/>
        <v>3.0315278900565887E-2</v>
      </c>
      <c r="BI692" s="40">
        <f t="shared" si="243"/>
        <v>0</v>
      </c>
      <c r="BJ692" s="40">
        <f t="shared" si="244"/>
        <v>0</v>
      </c>
      <c r="BK692" s="40">
        <f t="shared" si="245"/>
        <v>0.1203852327447833</v>
      </c>
      <c r="BL692">
        <v>0</v>
      </c>
      <c r="BM692">
        <v>0</v>
      </c>
      <c r="BN692">
        <v>1</v>
      </c>
      <c r="BO692">
        <v>0</v>
      </c>
      <c r="BP692">
        <v>0</v>
      </c>
      <c r="BQ692">
        <v>1</v>
      </c>
      <c r="BR692">
        <v>0</v>
      </c>
      <c r="BS692">
        <v>2</v>
      </c>
      <c r="BT692" s="4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1:134" s="32" customFormat="1" ht="17" thickBot="1" x14ac:dyDescent="0.25">
      <c r="A693" s="124" t="str">
        <f>CONFIGURACAO!$C$4</f>
        <v>AREA 21</v>
      </c>
      <c r="B693" s="125">
        <v>691</v>
      </c>
      <c r="C693" s="252" t="s">
        <v>314</v>
      </c>
      <c r="D693" s="126">
        <f t="shared" si="249"/>
        <v>2</v>
      </c>
      <c r="E693" s="250" t="s">
        <v>1028</v>
      </c>
      <c r="F693" s="250">
        <v>0</v>
      </c>
      <c r="G693" s="250">
        <v>0</v>
      </c>
      <c r="H693" s="250">
        <v>1</v>
      </c>
      <c r="I693" s="250">
        <v>1</v>
      </c>
      <c r="J693" s="87"/>
      <c r="K693" s="94"/>
      <c r="L693" s="94"/>
      <c r="M693" s="154">
        <f t="shared" si="246"/>
        <v>2</v>
      </c>
      <c r="N693">
        <v>3.75</v>
      </c>
      <c r="O693">
        <v>4.75</v>
      </c>
      <c r="P693">
        <v>0.75</v>
      </c>
      <c r="Q693">
        <v>0</v>
      </c>
      <c r="R693">
        <v>0</v>
      </c>
      <c r="S693">
        <v>0</v>
      </c>
      <c r="T693">
        <v>0.75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 s="139">
        <f t="shared" si="230"/>
        <v>8.5</v>
      </c>
      <c r="AD693" s="140">
        <f t="shared" si="231"/>
        <v>9.25</v>
      </c>
      <c r="AE693" s="141">
        <f t="shared" si="250"/>
        <v>0</v>
      </c>
      <c r="AF693" s="263">
        <f t="shared" si="251"/>
        <v>0</v>
      </c>
      <c r="AG693" s="265">
        <f t="shared" si="247"/>
        <v>8.5</v>
      </c>
      <c r="AI693" s="37">
        <f>IFERROR(IF(M693&gt;0,(N693*CONFIGURACAO!$C$20)+(O693*CONFIGURACAO!$C$21)+(P693*CONFIGURACAO!$C$22)+(Q693*CONFIGURACAO!$C$23)+(R693*CONFIGURACAO!$C$24),""),"")</f>
        <v>800</v>
      </c>
      <c r="AJ693" s="38">
        <f>IF(S693=0,0,IF(CONFIGURACAO!$C$15="SIM",(IF(S693&gt;CONFIGURACAO!$C$16,CONFIGURACAO!$C$16*CONFIGURACAO!$C$25,S693*CONFIGURACAO!$C$25)),'PI AREA  P75'!S693*CONFIGURACAO!$C$25))</f>
        <v>0</v>
      </c>
      <c r="AK693" s="38">
        <f>IF(T693=0,0,IF(CONFIGURACAO!$C$17="SIM",(IF(T693&gt;CONFIGURACAO!$C$18,CONFIGURACAO!$C$18*CONFIGURACAO!$C$26,T693*CONFIGURACAO!$C$26)),'PI AREA  P75'!T693*CONFIGURACAO!$C$26))</f>
        <v>3.75</v>
      </c>
      <c r="AL693" s="38">
        <f>IFERROR(IF(M693&gt;0,(U693*CONFIGURACAO!$C$29)+(V693*CONFIGURACAO!$C$30),""),"")</f>
        <v>0</v>
      </c>
      <c r="AM693" s="38">
        <f>IF(W693=0,0,IF(CONFIGURACAO!$C$41="SIM",(IF(W693&gt;CONFIGURACAO!$C$41,CONFIGURACAO!$C$41*CONFIGURACAO!$C$31,W693*CONFIGURACAO!$C$31)),'PI AREA  P75'!W693*CONFIGURACAO!$C$31))</f>
        <v>0</v>
      </c>
      <c r="AN693" s="38">
        <f>IF(X693=0,0,IF(CONFIGURACAO!$C$39="SIM",(IF(X693&gt;CONFIGURACAO!$C$40,CONFIGURACAO!$C$40*CONFIGURACAO!$C$32,X693*CONFIGURACAO!$C$32)),'PI AREA  P75'!X693*CONFIGURACAO!$C$32))</f>
        <v>0</v>
      </c>
      <c r="AO693" s="38">
        <f>IFERROR(IF(M693&gt;0,(Y693*CONFIGURACAO!$C$33)+(Z693*CONFIGURACAO!$C$34)+(AA693*CONFIGURACAO!$C$35)+(AB693*CONFIGURACAO!$C$36),""),"")</f>
        <v>0</v>
      </c>
      <c r="AP693" s="38">
        <f>IF(AA693=0,0,IF(CONFIGURACAO!$C$46="SIM",(IF(AA693&gt;CONFIGURACAO!$C$47,CONFIGURACAO!$C$47*CONFIGURACAO!$C$35,AA693*CONFIGURACAO!$C$35)),'PI AREA  P75'!AA693*CONFIGURACAO!$C$35))</f>
        <v>0</v>
      </c>
      <c r="AQ693" s="38">
        <f>IF(AB693=0,0,IF(CONFIGURACAO!$C$44="SIM",(IF(AB693&gt;CONFIGURACAO!$C$45,CONFIGURACAO!$C$45*CONFIGURACAO!$C$36,AB693*CONFIGURACAO!$C$36)),'PI AREA  P75'!AB693*CONFIGURACAO!$C$36))</f>
        <v>0</v>
      </c>
      <c r="AR693" s="38">
        <f t="shared" si="248"/>
        <v>803.75</v>
      </c>
      <c r="AS693" s="68">
        <f>IF(AR693="","",$AR693-(($AS$2/CONFIGURACAO!$C$6)*$M693))</f>
        <v>653.75</v>
      </c>
      <c r="AT693" s="73">
        <f t="shared" si="232"/>
        <v>3</v>
      </c>
      <c r="AU693" s="75">
        <f>IF(AR693="","",$AR693-(($AU$2/CONFIGURACAO!$C$6)*$M693))</f>
        <v>553.75</v>
      </c>
      <c r="AV693" s="76">
        <f t="shared" si="233"/>
        <v>4</v>
      </c>
      <c r="AW693" s="74">
        <f>IF(AR693="","",$AR693-(($AW$2/CONFIGURACAO!$C$6)*$M693))</f>
        <v>453.75</v>
      </c>
      <c r="AX693" s="72">
        <f t="shared" si="234"/>
        <v>5</v>
      </c>
      <c r="AZ693" s="39">
        <f t="shared" si="235"/>
        <v>7.5472672554239381E-2</v>
      </c>
      <c r="BA693" s="146">
        <f t="shared" si="236"/>
        <v>10</v>
      </c>
      <c r="BB693" s="146">
        <f t="shared" si="237"/>
        <v>656</v>
      </c>
      <c r="BC693" s="32">
        <f t="shared" si="238"/>
        <v>497</v>
      </c>
      <c r="BD693" s="148"/>
      <c r="BE693" s="40">
        <f t="shared" si="239"/>
        <v>0.13971684053651268</v>
      </c>
      <c r="BF693" s="40">
        <f t="shared" si="240"/>
        <v>0.18325617283950615</v>
      </c>
      <c r="BG693" s="40">
        <f t="shared" si="241"/>
        <v>1.9270298047276462E-2</v>
      </c>
      <c r="BH693" s="40">
        <f t="shared" si="242"/>
        <v>0</v>
      </c>
      <c r="BI693" s="40">
        <f t="shared" si="243"/>
        <v>0</v>
      </c>
      <c r="BJ693" s="40">
        <f t="shared" si="244"/>
        <v>0</v>
      </c>
      <c r="BK693" s="40">
        <f t="shared" si="245"/>
        <v>0.1203852327447833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 s="42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1:134" s="32" customFormat="1" ht="17" thickBot="1" x14ac:dyDescent="0.25">
      <c r="A694" s="124" t="str">
        <f>CONFIGURACAO!$C$4</f>
        <v>AREA 21</v>
      </c>
      <c r="B694" s="125">
        <v>692</v>
      </c>
      <c r="C694" s="252" t="s">
        <v>314</v>
      </c>
      <c r="D694" s="126">
        <f t="shared" si="249"/>
        <v>3</v>
      </c>
      <c r="E694" s="250" t="s">
        <v>1029</v>
      </c>
      <c r="F694" s="250">
        <v>0</v>
      </c>
      <c r="G694" s="250">
        <v>0</v>
      </c>
      <c r="H694" s="250">
        <v>1</v>
      </c>
      <c r="I694" s="250">
        <v>1</v>
      </c>
      <c r="J694" s="87"/>
      <c r="K694" s="94"/>
      <c r="L694" s="94"/>
      <c r="M694" s="154">
        <f t="shared" si="246"/>
        <v>2</v>
      </c>
      <c r="N694">
        <v>0</v>
      </c>
      <c r="O694">
        <v>0.75</v>
      </c>
      <c r="P694">
        <v>0</v>
      </c>
      <c r="Q694">
        <v>1.5</v>
      </c>
      <c r="R694">
        <v>0.75</v>
      </c>
      <c r="S694">
        <v>0</v>
      </c>
      <c r="T694">
        <v>0.75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 s="139">
        <f t="shared" si="230"/>
        <v>0.75</v>
      </c>
      <c r="AD694" s="140">
        <f t="shared" si="231"/>
        <v>0.75</v>
      </c>
      <c r="AE694" s="141">
        <f t="shared" si="250"/>
        <v>0</v>
      </c>
      <c r="AF694" s="263">
        <f t="shared" si="251"/>
        <v>0</v>
      </c>
      <c r="AG694" s="265">
        <f t="shared" si="247"/>
        <v>0.75</v>
      </c>
      <c r="AI694" s="37">
        <f>IFERROR(IF(M694&gt;0,(N694*CONFIGURACAO!$C$20)+(O694*CONFIGURACAO!$C$21)+(P694*CONFIGURACAO!$C$22)+(Q694*CONFIGURACAO!$C$23)+(R694*CONFIGURACAO!$C$24),""),"")</f>
        <v>135</v>
      </c>
      <c r="AJ694" s="38">
        <f>IF(S694=0,0,IF(CONFIGURACAO!$C$15="SIM",(IF(S694&gt;CONFIGURACAO!$C$16,CONFIGURACAO!$C$16*CONFIGURACAO!$C$25,S694*CONFIGURACAO!$C$25)),'PI AREA  P75'!S694*CONFIGURACAO!$C$25))</f>
        <v>0</v>
      </c>
      <c r="AK694" s="38">
        <f>IF(T694=0,0,IF(CONFIGURACAO!$C$17="SIM",(IF(T694&gt;CONFIGURACAO!$C$18,CONFIGURACAO!$C$18*CONFIGURACAO!$C$26,T694*CONFIGURACAO!$C$26)),'PI AREA  P75'!T694*CONFIGURACAO!$C$26))</f>
        <v>3.75</v>
      </c>
      <c r="AL694" s="38">
        <f>IFERROR(IF(M694&gt;0,(U694*CONFIGURACAO!$C$29)+(V694*CONFIGURACAO!$C$30),""),"")</f>
        <v>0</v>
      </c>
      <c r="AM694" s="38">
        <f>IF(W694=0,0,IF(CONFIGURACAO!$C$41="SIM",(IF(W694&gt;CONFIGURACAO!$C$41,CONFIGURACAO!$C$41*CONFIGURACAO!$C$31,W694*CONFIGURACAO!$C$31)),'PI AREA  P75'!W694*CONFIGURACAO!$C$31))</f>
        <v>0</v>
      </c>
      <c r="AN694" s="38">
        <f>IF(X694=0,0,IF(CONFIGURACAO!$C$39="SIM",(IF(X694&gt;CONFIGURACAO!$C$40,CONFIGURACAO!$C$40*CONFIGURACAO!$C$32,X694*CONFIGURACAO!$C$32)),'PI AREA  P75'!X694*CONFIGURACAO!$C$32))</f>
        <v>0</v>
      </c>
      <c r="AO694" s="38">
        <f>IFERROR(IF(M694&gt;0,(Y694*CONFIGURACAO!$C$33)+(Z694*CONFIGURACAO!$C$34)+(AA694*CONFIGURACAO!$C$35)+(AB694*CONFIGURACAO!$C$36),""),"")</f>
        <v>0</v>
      </c>
      <c r="AP694" s="38">
        <f>IF(AA694=0,0,IF(CONFIGURACAO!$C$46="SIM",(IF(AA694&gt;CONFIGURACAO!$C$47,CONFIGURACAO!$C$47*CONFIGURACAO!$C$35,AA694*CONFIGURACAO!$C$35)),'PI AREA  P75'!AA694*CONFIGURACAO!$C$35))</f>
        <v>0</v>
      </c>
      <c r="AQ694" s="38">
        <f>IF(AB694=0,0,IF(CONFIGURACAO!$C$44="SIM",(IF(AB694&gt;CONFIGURACAO!$C$45,CONFIGURACAO!$C$45*CONFIGURACAO!$C$36,AB694*CONFIGURACAO!$C$36)),'PI AREA  P75'!AB694*CONFIGURACAO!$C$36))</f>
        <v>0</v>
      </c>
      <c r="AR694" s="38">
        <f t="shared" si="248"/>
        <v>138.75</v>
      </c>
      <c r="AS694" s="68">
        <f>IF(AR694="","",$AR694-(($AS$2/CONFIGURACAO!$C$6)*$M694))</f>
        <v>-11.25</v>
      </c>
      <c r="AT694" s="73" t="str">
        <f t="shared" si="232"/>
        <v>NAO</v>
      </c>
      <c r="AU694" s="75">
        <f>IF(AR694="","",$AR694-(($AU$2/CONFIGURACAO!$C$6)*$M694))</f>
        <v>-111.25</v>
      </c>
      <c r="AV694" s="76" t="str">
        <f t="shared" si="233"/>
        <v>NAO</v>
      </c>
      <c r="AW694" s="74">
        <f>IF(AR694="","",$AR694-(($AW$2/CONFIGURACAO!$C$6)*$M694))</f>
        <v>-211.25</v>
      </c>
      <c r="AX694" s="72" t="str">
        <f t="shared" si="234"/>
        <v>NAO</v>
      </c>
      <c r="AZ694" s="39">
        <f t="shared" si="235"/>
        <v>1.3028719523360143E-2</v>
      </c>
      <c r="BA694" s="146">
        <f t="shared" si="236"/>
        <v>3.75</v>
      </c>
      <c r="BB694" s="146">
        <f t="shared" si="237"/>
        <v>910</v>
      </c>
      <c r="BC694" s="32">
        <f t="shared" si="238"/>
        <v>991</v>
      </c>
      <c r="BD694" s="148"/>
      <c r="BE694" s="40">
        <f t="shared" si="239"/>
        <v>0</v>
      </c>
      <c r="BF694" s="40">
        <f t="shared" si="240"/>
        <v>2.8935185185185182E-2</v>
      </c>
      <c r="BG694" s="40">
        <f t="shared" si="241"/>
        <v>0</v>
      </c>
      <c r="BH694" s="40">
        <f t="shared" si="242"/>
        <v>6.0630557801131774E-2</v>
      </c>
      <c r="BI694" s="40">
        <f t="shared" si="243"/>
        <v>7.9957356076759065E-2</v>
      </c>
      <c r="BJ694" s="40">
        <f t="shared" si="244"/>
        <v>0</v>
      </c>
      <c r="BK694" s="40">
        <f t="shared" si="245"/>
        <v>0.1203852327447833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2</v>
      </c>
      <c r="BT694" s="42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1:134" s="32" customFormat="1" ht="17" thickBot="1" x14ac:dyDescent="0.25">
      <c r="A695" s="124" t="str">
        <f>CONFIGURACAO!$C$4</f>
        <v>AREA 21</v>
      </c>
      <c r="B695" s="125">
        <v>693</v>
      </c>
      <c r="C695" s="252" t="s">
        <v>314</v>
      </c>
      <c r="D695" s="126">
        <f t="shared" si="249"/>
        <v>4</v>
      </c>
      <c r="E695" s="250" t="s">
        <v>1030</v>
      </c>
      <c r="F695" s="250">
        <v>0</v>
      </c>
      <c r="G695" s="250">
        <v>0</v>
      </c>
      <c r="H695" s="250">
        <v>0</v>
      </c>
      <c r="I695" s="250">
        <v>1</v>
      </c>
      <c r="J695" s="87"/>
      <c r="K695" s="94"/>
      <c r="L695" s="94"/>
      <c r="M695" s="154">
        <f t="shared" si="246"/>
        <v>1</v>
      </c>
      <c r="N695">
        <v>0</v>
      </c>
      <c r="O695">
        <v>1.5</v>
      </c>
      <c r="P695">
        <v>0</v>
      </c>
      <c r="Q695">
        <v>1.5</v>
      </c>
      <c r="R695">
        <v>0</v>
      </c>
      <c r="S695">
        <v>0.75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 s="139">
        <f t="shared" si="230"/>
        <v>1.5</v>
      </c>
      <c r="AD695" s="140">
        <f t="shared" si="231"/>
        <v>1.5</v>
      </c>
      <c r="AE695" s="141">
        <f t="shared" si="250"/>
        <v>0</v>
      </c>
      <c r="AF695" s="263">
        <f t="shared" si="251"/>
        <v>0</v>
      </c>
      <c r="AG695" s="265">
        <f t="shared" si="247"/>
        <v>1.5</v>
      </c>
      <c r="AI695" s="37">
        <f>IFERROR(IF(M695&gt;0,(N695*CONFIGURACAO!$C$20)+(O695*CONFIGURACAO!$C$21)+(P695*CONFIGURACAO!$C$22)+(Q695*CONFIGURACAO!$C$23)+(R695*CONFIGURACAO!$C$24),""),"")</f>
        <v>180</v>
      </c>
      <c r="AJ695" s="38">
        <f>IF(S695=0,0,IF(CONFIGURACAO!$C$15="SIM",(IF(S695&gt;CONFIGURACAO!$C$16,CONFIGURACAO!$C$16*CONFIGURACAO!$C$25,S695*CONFIGURACAO!$C$25)),'PI AREA  P75'!S695*CONFIGURACAO!$C$25))</f>
        <v>7.5</v>
      </c>
      <c r="AK695" s="38">
        <f>IF(T695=0,0,IF(CONFIGURACAO!$C$17="SIM",(IF(T695&gt;CONFIGURACAO!$C$18,CONFIGURACAO!$C$18*CONFIGURACAO!$C$26,T695*CONFIGURACAO!$C$26)),'PI AREA  P75'!T695*CONFIGURACAO!$C$26))</f>
        <v>0</v>
      </c>
      <c r="AL695" s="38">
        <f>IFERROR(IF(M695&gt;0,(U695*CONFIGURACAO!$C$29)+(V695*CONFIGURACAO!$C$30),""),"")</f>
        <v>0</v>
      </c>
      <c r="AM695" s="38">
        <f>IF(W695=0,0,IF(CONFIGURACAO!$C$41="SIM",(IF(W695&gt;CONFIGURACAO!$C$41,CONFIGURACAO!$C$41*CONFIGURACAO!$C$31,W695*CONFIGURACAO!$C$31)),'PI AREA  P75'!W695*CONFIGURACAO!$C$31))</f>
        <v>0</v>
      </c>
      <c r="AN695" s="38">
        <f>IF(X695=0,0,IF(CONFIGURACAO!$C$39="SIM",(IF(X695&gt;CONFIGURACAO!$C$40,CONFIGURACAO!$C$40*CONFIGURACAO!$C$32,X695*CONFIGURACAO!$C$32)),'PI AREA  P75'!X695*CONFIGURACAO!$C$32))</f>
        <v>0</v>
      </c>
      <c r="AO695" s="38">
        <f>IFERROR(IF(M695&gt;0,(Y695*CONFIGURACAO!$C$33)+(Z695*CONFIGURACAO!$C$34)+(AA695*CONFIGURACAO!$C$35)+(AB695*CONFIGURACAO!$C$36),""),"")</f>
        <v>0</v>
      </c>
      <c r="AP695" s="38">
        <f>IF(AA695=0,0,IF(CONFIGURACAO!$C$46="SIM",(IF(AA695&gt;CONFIGURACAO!$C$47,CONFIGURACAO!$C$47*CONFIGURACAO!$C$35,AA695*CONFIGURACAO!$C$35)),'PI AREA  P75'!AA695*CONFIGURACAO!$C$35))</f>
        <v>0</v>
      </c>
      <c r="AQ695" s="38">
        <f>IF(AB695=0,0,IF(CONFIGURACAO!$C$44="SIM",(IF(AB695&gt;CONFIGURACAO!$C$45,CONFIGURACAO!$C$45*CONFIGURACAO!$C$36,AB695*CONFIGURACAO!$C$36)),'PI AREA  P75'!AB695*CONFIGURACAO!$C$36))</f>
        <v>0</v>
      </c>
      <c r="AR695" s="38">
        <f t="shared" si="248"/>
        <v>187.5</v>
      </c>
      <c r="AS695" s="68">
        <f>IF(AR695="","",$AR695-(($AS$2/CONFIGURACAO!$C$6)*$M695))</f>
        <v>112.5</v>
      </c>
      <c r="AT695" s="73">
        <f t="shared" si="232"/>
        <v>3</v>
      </c>
      <c r="AU695" s="75">
        <f>IF(AR695="","",$AR695-(($AU$2/CONFIGURACAO!$C$6)*$M695))</f>
        <v>62.5</v>
      </c>
      <c r="AV695" s="76">
        <f t="shared" si="233"/>
        <v>4</v>
      </c>
      <c r="AW695" s="74">
        <f>IF(AR695="","",$AR695-(($AW$2/CONFIGURACAO!$C$6)*$M695))</f>
        <v>12.5</v>
      </c>
      <c r="AX695" s="72">
        <f t="shared" si="234"/>
        <v>5</v>
      </c>
      <c r="AZ695" s="39">
        <f t="shared" si="235"/>
        <v>1.7606377734270463E-2</v>
      </c>
      <c r="BA695" s="146">
        <f t="shared" si="236"/>
        <v>3.75</v>
      </c>
      <c r="BB695" s="146">
        <f t="shared" si="237"/>
        <v>910</v>
      </c>
      <c r="BC695" s="32">
        <f t="shared" si="238"/>
        <v>938</v>
      </c>
      <c r="BD695" s="148"/>
      <c r="BE695" s="40">
        <f t="shared" si="239"/>
        <v>0</v>
      </c>
      <c r="BF695" s="40">
        <f t="shared" si="240"/>
        <v>5.7870370370370364E-2</v>
      </c>
      <c r="BG695" s="40">
        <f t="shared" si="241"/>
        <v>0</v>
      </c>
      <c r="BH695" s="40">
        <f t="shared" si="242"/>
        <v>6.0630557801131774E-2</v>
      </c>
      <c r="BI695" s="40">
        <f t="shared" si="243"/>
        <v>0</v>
      </c>
      <c r="BJ695" s="40">
        <f t="shared" si="244"/>
        <v>6.9316081330868765E-2</v>
      </c>
      <c r="BK695" s="40">
        <f t="shared" si="245"/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 s="42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1:134" s="32" customFormat="1" ht="17" thickBot="1" x14ac:dyDescent="0.25">
      <c r="A696" s="124" t="str">
        <f>CONFIGURACAO!$C$4</f>
        <v>AREA 21</v>
      </c>
      <c r="B696" s="125">
        <v>694</v>
      </c>
      <c r="C696" s="252" t="s">
        <v>314</v>
      </c>
      <c r="D696" s="126">
        <f t="shared" si="249"/>
        <v>5</v>
      </c>
      <c r="E696" s="250" t="s">
        <v>1031</v>
      </c>
      <c r="F696" s="250">
        <v>0</v>
      </c>
      <c r="G696" s="250">
        <v>0</v>
      </c>
      <c r="H696" s="250">
        <v>1</v>
      </c>
      <c r="I696" s="250">
        <v>0</v>
      </c>
      <c r="J696" s="87"/>
      <c r="K696" s="94"/>
      <c r="L696" s="94"/>
      <c r="M696" s="154">
        <f t="shared" si="246"/>
        <v>1</v>
      </c>
      <c r="N696">
        <v>0.75</v>
      </c>
      <c r="O696">
        <v>0</v>
      </c>
      <c r="P696">
        <v>0</v>
      </c>
      <c r="Q696">
        <v>0.75</v>
      </c>
      <c r="R696">
        <v>0.75</v>
      </c>
      <c r="S696">
        <v>0</v>
      </c>
      <c r="T696">
        <v>0.75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 s="139">
        <f t="shared" si="230"/>
        <v>0.75</v>
      </c>
      <c r="AD696" s="140">
        <f t="shared" si="231"/>
        <v>0.75</v>
      </c>
      <c r="AE696" s="141">
        <f t="shared" si="250"/>
        <v>0</v>
      </c>
      <c r="AF696" s="263">
        <f t="shared" si="251"/>
        <v>0</v>
      </c>
      <c r="AG696" s="265">
        <f t="shared" si="247"/>
        <v>0.75</v>
      </c>
      <c r="AI696" s="37">
        <f>IFERROR(IF(M696&gt;0,(N696*CONFIGURACAO!$C$20)+(O696*CONFIGURACAO!$C$21)+(P696*CONFIGURACAO!$C$22)+(Q696*CONFIGURACAO!$C$23)+(R696*CONFIGURACAO!$C$24),""),"")</f>
        <v>120</v>
      </c>
      <c r="AJ696" s="38">
        <f>IF(S696=0,0,IF(CONFIGURACAO!$C$15="SIM",(IF(S696&gt;CONFIGURACAO!$C$16,CONFIGURACAO!$C$16*CONFIGURACAO!$C$25,S696*CONFIGURACAO!$C$25)),'PI AREA  P75'!S696*CONFIGURACAO!$C$25))</f>
        <v>0</v>
      </c>
      <c r="AK696" s="38">
        <f>IF(T696=0,0,IF(CONFIGURACAO!$C$17="SIM",(IF(T696&gt;CONFIGURACAO!$C$18,CONFIGURACAO!$C$18*CONFIGURACAO!$C$26,T696*CONFIGURACAO!$C$26)),'PI AREA  P75'!T696*CONFIGURACAO!$C$26))</f>
        <v>3.75</v>
      </c>
      <c r="AL696" s="38">
        <f>IFERROR(IF(M696&gt;0,(U696*CONFIGURACAO!$C$29)+(V696*CONFIGURACAO!$C$30),""),"")</f>
        <v>0</v>
      </c>
      <c r="AM696" s="38">
        <f>IF(W696=0,0,IF(CONFIGURACAO!$C$41="SIM",(IF(W696&gt;CONFIGURACAO!$C$41,CONFIGURACAO!$C$41*CONFIGURACAO!$C$31,W696*CONFIGURACAO!$C$31)),'PI AREA  P75'!W696*CONFIGURACAO!$C$31))</f>
        <v>0</v>
      </c>
      <c r="AN696" s="38">
        <f>IF(X696=0,0,IF(CONFIGURACAO!$C$39="SIM",(IF(X696&gt;CONFIGURACAO!$C$40,CONFIGURACAO!$C$40*CONFIGURACAO!$C$32,X696*CONFIGURACAO!$C$32)),'PI AREA  P75'!X696*CONFIGURACAO!$C$32))</f>
        <v>0</v>
      </c>
      <c r="AO696" s="38">
        <f>IFERROR(IF(M696&gt;0,(Y696*CONFIGURACAO!$C$33)+(Z696*CONFIGURACAO!$C$34)+(AA696*CONFIGURACAO!$C$35)+(AB696*CONFIGURACAO!$C$36),""),"")</f>
        <v>0</v>
      </c>
      <c r="AP696" s="38">
        <f>IF(AA696=0,0,IF(CONFIGURACAO!$C$46="SIM",(IF(AA696&gt;CONFIGURACAO!$C$47,CONFIGURACAO!$C$47*CONFIGURACAO!$C$35,AA696*CONFIGURACAO!$C$35)),'PI AREA  P75'!AA696*CONFIGURACAO!$C$35))</f>
        <v>0</v>
      </c>
      <c r="AQ696" s="38">
        <f>IF(AB696=0,0,IF(CONFIGURACAO!$C$44="SIM",(IF(AB696&gt;CONFIGURACAO!$C$45,CONFIGURACAO!$C$45*CONFIGURACAO!$C$36,AB696*CONFIGURACAO!$C$36)),'PI AREA  P75'!AB696*CONFIGURACAO!$C$36))</f>
        <v>0</v>
      </c>
      <c r="AR696" s="38">
        <f t="shared" si="248"/>
        <v>123.75</v>
      </c>
      <c r="AS696" s="68">
        <f>IF(AR696="","",$AR696-(($AS$2/CONFIGURACAO!$C$6)*$M696))</f>
        <v>48.75</v>
      </c>
      <c r="AT696" s="73">
        <f t="shared" si="232"/>
        <v>3</v>
      </c>
      <c r="AU696" s="75">
        <f>IF(AR696="","",$AR696-(($AU$2/CONFIGURACAO!$C$6)*$M696))</f>
        <v>-1.25</v>
      </c>
      <c r="AV696" s="76" t="str">
        <f t="shared" si="233"/>
        <v>NAO</v>
      </c>
      <c r="AW696" s="74">
        <f>IF(AR696="","",$AR696-(($AW$2/CONFIGURACAO!$C$6)*$M696))</f>
        <v>-51.25</v>
      </c>
      <c r="AX696" s="72" t="str">
        <f t="shared" si="234"/>
        <v>NAO</v>
      </c>
      <c r="AZ696" s="39">
        <f t="shared" si="235"/>
        <v>1.1620209304618505E-2</v>
      </c>
      <c r="BA696" s="146">
        <f t="shared" si="236"/>
        <v>3</v>
      </c>
      <c r="BB696" s="146">
        <f t="shared" si="237"/>
        <v>947</v>
      </c>
      <c r="BC696" s="32">
        <f t="shared" si="238"/>
        <v>1013</v>
      </c>
      <c r="BD696" s="148"/>
      <c r="BE696" s="40">
        <f t="shared" si="239"/>
        <v>2.7943368107302535E-2</v>
      </c>
      <c r="BF696" s="40">
        <f t="shared" si="240"/>
        <v>0</v>
      </c>
      <c r="BG696" s="40">
        <f t="shared" si="241"/>
        <v>0</v>
      </c>
      <c r="BH696" s="40">
        <f t="shared" si="242"/>
        <v>3.0315278900565887E-2</v>
      </c>
      <c r="BI696" s="40">
        <f t="shared" si="243"/>
        <v>7.9957356076759065E-2</v>
      </c>
      <c r="BJ696" s="40">
        <f t="shared" si="244"/>
        <v>0</v>
      </c>
      <c r="BK696" s="40">
        <f t="shared" si="245"/>
        <v>0.1203852327447833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 s="42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1:134" s="32" customFormat="1" ht="17" thickBot="1" x14ac:dyDescent="0.25">
      <c r="A697" s="124" t="str">
        <f>CONFIGURACAO!$C$4</f>
        <v>AREA 21</v>
      </c>
      <c r="B697" s="125">
        <v>695</v>
      </c>
      <c r="C697" s="252" t="s">
        <v>314</v>
      </c>
      <c r="D697" s="126">
        <f t="shared" si="249"/>
        <v>6</v>
      </c>
      <c r="E697" s="250" t="s">
        <v>1032</v>
      </c>
      <c r="F697" s="250">
        <v>0</v>
      </c>
      <c r="G697" s="250">
        <v>0</v>
      </c>
      <c r="H697" s="250">
        <v>1</v>
      </c>
      <c r="I697" s="250">
        <v>1</v>
      </c>
      <c r="J697" s="87"/>
      <c r="K697" s="94"/>
      <c r="L697" s="94"/>
      <c r="M697" s="154">
        <f t="shared" si="246"/>
        <v>2</v>
      </c>
      <c r="N697">
        <v>1.5</v>
      </c>
      <c r="O697">
        <v>0.75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 s="139">
        <f t="shared" si="230"/>
        <v>2.25</v>
      </c>
      <c r="AD697" s="140">
        <f t="shared" si="231"/>
        <v>2.25</v>
      </c>
      <c r="AE697" s="141">
        <f t="shared" si="250"/>
        <v>0</v>
      </c>
      <c r="AF697" s="263">
        <f t="shared" si="251"/>
        <v>0</v>
      </c>
      <c r="AG697" s="265">
        <f t="shared" si="247"/>
        <v>2.25</v>
      </c>
      <c r="AI697" s="37">
        <f>IFERROR(IF(M697&gt;0,(N697*CONFIGURACAO!$C$20)+(O697*CONFIGURACAO!$C$21)+(P697*CONFIGURACAO!$C$22)+(Q697*CONFIGURACAO!$C$23)+(R697*CONFIGURACAO!$C$24),""),"")</f>
        <v>210</v>
      </c>
      <c r="AJ697" s="38">
        <f>IF(S697=0,0,IF(CONFIGURACAO!$C$15="SIM",(IF(S697&gt;CONFIGURACAO!$C$16,CONFIGURACAO!$C$16*CONFIGURACAO!$C$25,S697*CONFIGURACAO!$C$25)),'PI AREA  P75'!S697*CONFIGURACAO!$C$25))</f>
        <v>0</v>
      </c>
      <c r="AK697" s="38">
        <f>IF(T697=0,0,IF(CONFIGURACAO!$C$17="SIM",(IF(T697&gt;CONFIGURACAO!$C$18,CONFIGURACAO!$C$18*CONFIGURACAO!$C$26,T697*CONFIGURACAO!$C$26)),'PI AREA  P75'!T697*CONFIGURACAO!$C$26))</f>
        <v>0</v>
      </c>
      <c r="AL697" s="38">
        <f>IFERROR(IF(M697&gt;0,(U697*CONFIGURACAO!$C$29)+(V697*CONFIGURACAO!$C$30),""),"")</f>
        <v>0</v>
      </c>
      <c r="AM697" s="38">
        <f>IF(W697=0,0,IF(CONFIGURACAO!$C$41="SIM",(IF(W697&gt;CONFIGURACAO!$C$41,CONFIGURACAO!$C$41*CONFIGURACAO!$C$31,W697*CONFIGURACAO!$C$31)),'PI AREA  P75'!W697*CONFIGURACAO!$C$31))</f>
        <v>0</v>
      </c>
      <c r="AN697" s="38">
        <f>IF(X697=0,0,IF(CONFIGURACAO!$C$39="SIM",(IF(X697&gt;CONFIGURACAO!$C$40,CONFIGURACAO!$C$40*CONFIGURACAO!$C$32,X697*CONFIGURACAO!$C$32)),'PI AREA  P75'!X697*CONFIGURACAO!$C$32))</f>
        <v>0</v>
      </c>
      <c r="AO697" s="38">
        <f>IFERROR(IF(M697&gt;0,(Y697*CONFIGURACAO!$C$33)+(Z697*CONFIGURACAO!$C$34)+(AA697*CONFIGURACAO!$C$35)+(AB697*CONFIGURACAO!$C$36),""),"")</f>
        <v>25</v>
      </c>
      <c r="AP697" s="38">
        <f>IF(AA697=0,0,IF(CONFIGURACAO!$C$46="SIM",(IF(AA697&gt;CONFIGURACAO!$C$47,CONFIGURACAO!$C$47*CONFIGURACAO!$C$35,AA697*CONFIGURACAO!$C$35)),'PI AREA  P75'!AA697*CONFIGURACAO!$C$35))</f>
        <v>25</v>
      </c>
      <c r="AQ697" s="38">
        <f>IF(AB697=0,0,IF(CONFIGURACAO!$C$44="SIM",(IF(AB697&gt;CONFIGURACAO!$C$45,CONFIGURACAO!$C$45*CONFIGURACAO!$C$36,AB697*CONFIGURACAO!$C$36)),'PI AREA  P75'!AB697*CONFIGURACAO!$C$36))</f>
        <v>0</v>
      </c>
      <c r="AR697" s="38">
        <f t="shared" si="248"/>
        <v>260</v>
      </c>
      <c r="AS697" s="68">
        <f>IF(AR697="","",$AR697-(($AS$2/CONFIGURACAO!$C$6)*$M697))</f>
        <v>110</v>
      </c>
      <c r="AT697" s="73">
        <f t="shared" si="232"/>
        <v>3</v>
      </c>
      <c r="AU697" s="75">
        <f>IF(AR697="","",$AR697-(($AU$2/CONFIGURACAO!$C$6)*$M697))</f>
        <v>10</v>
      </c>
      <c r="AV697" s="76">
        <f t="shared" si="233"/>
        <v>4</v>
      </c>
      <c r="AW697" s="74">
        <f>IF(AR697="","",$AR697-(($AW$2/CONFIGURACAO!$C$6)*$M697))</f>
        <v>-90</v>
      </c>
      <c r="AX697" s="72" t="str">
        <f t="shared" si="234"/>
        <v>NAO</v>
      </c>
      <c r="AZ697" s="39">
        <f t="shared" si="235"/>
        <v>2.4414177124855038E-2</v>
      </c>
      <c r="BA697" s="146">
        <f t="shared" si="236"/>
        <v>3.25</v>
      </c>
      <c r="BB697" s="146">
        <f t="shared" si="237"/>
        <v>940</v>
      </c>
      <c r="BC697" s="32">
        <f t="shared" si="238"/>
        <v>870</v>
      </c>
      <c r="BD697" s="148"/>
      <c r="BE697" s="40">
        <f t="shared" si="239"/>
        <v>5.5886736214605069E-2</v>
      </c>
      <c r="BF697" s="40">
        <f t="shared" si="240"/>
        <v>2.8935185185185182E-2</v>
      </c>
      <c r="BG697" s="40">
        <f t="shared" si="241"/>
        <v>0</v>
      </c>
      <c r="BH697" s="40">
        <f t="shared" si="242"/>
        <v>0</v>
      </c>
      <c r="BI697" s="40">
        <f t="shared" si="243"/>
        <v>0</v>
      </c>
      <c r="BJ697" s="40">
        <f t="shared" si="244"/>
        <v>0</v>
      </c>
      <c r="BK697" s="40">
        <f t="shared" si="245"/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 s="42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1:134" s="32" customFormat="1" ht="17" thickBot="1" x14ac:dyDescent="0.25">
      <c r="A698" s="124" t="str">
        <f>CONFIGURACAO!$C$4</f>
        <v>AREA 21</v>
      </c>
      <c r="B698" s="125">
        <v>696</v>
      </c>
      <c r="C698" s="252" t="s">
        <v>314</v>
      </c>
      <c r="D698" s="126">
        <f t="shared" si="249"/>
        <v>7</v>
      </c>
      <c r="E698" s="250" t="s">
        <v>1033</v>
      </c>
      <c r="F698" s="250">
        <v>0</v>
      </c>
      <c r="G698" s="250">
        <v>0</v>
      </c>
      <c r="H698" s="250">
        <v>1</v>
      </c>
      <c r="I698" s="250">
        <v>1</v>
      </c>
      <c r="J698" s="87"/>
      <c r="K698" s="94"/>
      <c r="L698" s="94"/>
      <c r="M698" s="154">
        <f t="shared" si="246"/>
        <v>2</v>
      </c>
      <c r="N698">
        <v>4.5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>
        <v>0</v>
      </c>
      <c r="Y698">
        <v>0</v>
      </c>
      <c r="Z698">
        <v>0</v>
      </c>
      <c r="AA698">
        <v>2</v>
      </c>
      <c r="AB698">
        <v>0</v>
      </c>
      <c r="AC698" s="139">
        <f t="shared" si="230"/>
        <v>4.5</v>
      </c>
      <c r="AD698" s="140">
        <f t="shared" si="231"/>
        <v>4.5</v>
      </c>
      <c r="AE698" s="141">
        <f t="shared" si="250"/>
        <v>0</v>
      </c>
      <c r="AF698" s="263">
        <f t="shared" si="251"/>
        <v>0</v>
      </c>
      <c r="AG698" s="265">
        <f t="shared" si="247"/>
        <v>4.5</v>
      </c>
      <c r="AI698" s="37">
        <f>IFERROR(IF(M698&gt;0,(N698*CONFIGURACAO!$C$20)+(O698*CONFIGURACAO!$C$21)+(P698*CONFIGURACAO!$C$22)+(Q698*CONFIGURACAO!$C$23)+(R698*CONFIGURACAO!$C$24),""),"")</f>
        <v>450</v>
      </c>
      <c r="AJ698" s="38">
        <f>IF(S698=0,0,IF(CONFIGURACAO!$C$15="SIM",(IF(S698&gt;CONFIGURACAO!$C$16,CONFIGURACAO!$C$16*CONFIGURACAO!$C$25,S698*CONFIGURACAO!$C$25)),'PI AREA  P75'!S698*CONFIGURACAO!$C$25))</f>
        <v>0</v>
      </c>
      <c r="AK698" s="38">
        <f>IF(T698=0,0,IF(CONFIGURACAO!$C$17="SIM",(IF(T698&gt;CONFIGURACAO!$C$18,CONFIGURACAO!$C$18*CONFIGURACAO!$C$26,T698*CONFIGURACAO!$C$26)),'PI AREA  P75'!T698*CONFIGURACAO!$C$26))</f>
        <v>0</v>
      </c>
      <c r="AL698" s="38">
        <f>IFERROR(IF(M698&gt;0,(U698*CONFIGURACAO!$C$29)+(V698*CONFIGURACAO!$C$30),""),"")</f>
        <v>0</v>
      </c>
      <c r="AM698" s="38">
        <f>IF(W698=0,0,IF(CONFIGURACAO!$C$41="SIM",(IF(W698&gt;CONFIGURACAO!$C$41,CONFIGURACAO!$C$41*CONFIGURACAO!$C$31,W698*CONFIGURACAO!$C$31)),'PI AREA  P75'!W698*CONFIGURACAO!$C$31))</f>
        <v>150</v>
      </c>
      <c r="AN698" s="38">
        <f>IF(X698=0,0,IF(CONFIGURACAO!$C$39="SIM",(IF(X698&gt;CONFIGURACAO!$C$40,CONFIGURACAO!$C$40*CONFIGURACAO!$C$32,X698*CONFIGURACAO!$C$32)),'PI AREA  P75'!X698*CONFIGURACAO!$C$32))</f>
        <v>0</v>
      </c>
      <c r="AO698" s="38">
        <f>IFERROR(IF(M698&gt;0,(Y698*CONFIGURACAO!$C$33)+(Z698*CONFIGURACAO!$C$34)+(AA698*CONFIGURACAO!$C$35)+(AB698*CONFIGURACAO!$C$36),""),"")</f>
        <v>50</v>
      </c>
      <c r="AP698" s="38">
        <f>IF(AA698=0,0,IF(CONFIGURACAO!$C$46="SIM",(IF(AA698&gt;CONFIGURACAO!$C$47,CONFIGURACAO!$C$47*CONFIGURACAO!$C$35,AA698*CONFIGURACAO!$C$35)),'PI AREA  P75'!AA698*CONFIGURACAO!$C$35))</f>
        <v>50</v>
      </c>
      <c r="AQ698" s="38">
        <f>IF(AB698=0,0,IF(CONFIGURACAO!$C$44="SIM",(IF(AB698&gt;CONFIGURACAO!$C$45,CONFIGURACAO!$C$45*CONFIGURACAO!$C$36,AB698*CONFIGURACAO!$C$36)),'PI AREA  P75'!AB698*CONFIGURACAO!$C$36))</f>
        <v>0</v>
      </c>
      <c r="AR698" s="38">
        <f t="shared" si="248"/>
        <v>700</v>
      </c>
      <c r="AS698" s="68">
        <f>IF(AR698="","",$AR698-(($AS$2/CONFIGURACAO!$C$6)*$M698))</f>
        <v>550</v>
      </c>
      <c r="AT698" s="73">
        <f t="shared" si="232"/>
        <v>3</v>
      </c>
      <c r="AU698" s="75">
        <f>IF(AR698="","",$AR698-(($AU$2/CONFIGURACAO!$C$6)*$M698))</f>
        <v>450</v>
      </c>
      <c r="AV698" s="76">
        <f t="shared" si="233"/>
        <v>4</v>
      </c>
      <c r="AW698" s="74">
        <f>IF(AR698="","",$AR698-(($AW$2/CONFIGURACAO!$C$6)*$M698))</f>
        <v>350</v>
      </c>
      <c r="AX698" s="72">
        <f t="shared" si="234"/>
        <v>5</v>
      </c>
      <c r="AZ698" s="39">
        <f t="shared" si="235"/>
        <v>6.5730476874609728E-2</v>
      </c>
      <c r="BA698" s="146">
        <f t="shared" si="236"/>
        <v>9.5</v>
      </c>
      <c r="BB698" s="146">
        <f t="shared" si="237"/>
        <v>681</v>
      </c>
      <c r="BC698" s="32">
        <f t="shared" si="238"/>
        <v>565</v>
      </c>
      <c r="BD698" s="148"/>
      <c r="BE698" s="40">
        <f t="shared" si="239"/>
        <v>0.1676602086438152</v>
      </c>
      <c r="BF698" s="40">
        <f t="shared" si="240"/>
        <v>0</v>
      </c>
      <c r="BG698" s="40">
        <f t="shared" si="241"/>
        <v>0</v>
      </c>
      <c r="BH698" s="40">
        <f t="shared" si="242"/>
        <v>0</v>
      </c>
      <c r="BI698" s="40">
        <f t="shared" si="243"/>
        <v>0</v>
      </c>
      <c r="BJ698" s="40">
        <f t="shared" si="244"/>
        <v>0</v>
      </c>
      <c r="BK698" s="40">
        <f t="shared" si="245"/>
        <v>0</v>
      </c>
      <c r="BL698">
        <v>0</v>
      </c>
      <c r="BM698">
        <v>0</v>
      </c>
      <c r="BN698">
        <v>0</v>
      </c>
      <c r="BO698">
        <v>1</v>
      </c>
      <c r="BP698">
        <v>0</v>
      </c>
      <c r="BQ698">
        <v>0</v>
      </c>
      <c r="BR698">
        <v>0</v>
      </c>
      <c r="BS698">
        <v>8</v>
      </c>
      <c r="BT698" s="42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1:134" s="32" customFormat="1" ht="17" thickBot="1" x14ac:dyDescent="0.25">
      <c r="A699" s="124" t="str">
        <f>CONFIGURACAO!$C$4</f>
        <v>AREA 21</v>
      </c>
      <c r="B699" s="125">
        <v>697</v>
      </c>
      <c r="C699" s="252" t="s">
        <v>314</v>
      </c>
      <c r="D699" s="126">
        <f t="shared" si="249"/>
        <v>8</v>
      </c>
      <c r="E699" s="250" t="s">
        <v>1034</v>
      </c>
      <c r="F699" s="250">
        <v>0</v>
      </c>
      <c r="G699" s="250">
        <v>0</v>
      </c>
      <c r="H699" s="250">
        <v>1</v>
      </c>
      <c r="I699" s="250">
        <v>1</v>
      </c>
      <c r="J699" s="87"/>
      <c r="K699" s="94"/>
      <c r="L699" s="94"/>
      <c r="M699" s="154">
        <f t="shared" si="246"/>
        <v>2</v>
      </c>
      <c r="N699">
        <v>0</v>
      </c>
      <c r="O699">
        <v>0</v>
      </c>
      <c r="P699">
        <v>0.75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 s="139">
        <f t="shared" si="230"/>
        <v>0</v>
      </c>
      <c r="AD699" s="140">
        <f t="shared" si="231"/>
        <v>0.75</v>
      </c>
      <c r="AE699" s="141">
        <f t="shared" si="250"/>
        <v>0</v>
      </c>
      <c r="AF699" s="263">
        <f t="shared" si="251"/>
        <v>0</v>
      </c>
      <c r="AG699" s="265">
        <f t="shared" si="247"/>
        <v>0</v>
      </c>
      <c r="AI699" s="37">
        <f>IFERROR(IF(M699&gt;0,(N699*CONFIGURACAO!$C$20)+(O699*CONFIGURACAO!$C$21)+(P699*CONFIGURACAO!$C$22)+(Q699*CONFIGURACAO!$C$23)+(R699*CONFIGURACAO!$C$24),""),"")</f>
        <v>45</v>
      </c>
      <c r="AJ699" s="38">
        <f>IF(S699=0,0,IF(CONFIGURACAO!$C$15="SIM",(IF(S699&gt;CONFIGURACAO!$C$16,CONFIGURACAO!$C$16*CONFIGURACAO!$C$25,S699*CONFIGURACAO!$C$25)),'PI AREA  P75'!S699*CONFIGURACAO!$C$25))</f>
        <v>0</v>
      </c>
      <c r="AK699" s="38">
        <f>IF(T699=0,0,IF(CONFIGURACAO!$C$17="SIM",(IF(T699&gt;CONFIGURACAO!$C$18,CONFIGURACAO!$C$18*CONFIGURACAO!$C$26,T699*CONFIGURACAO!$C$26)),'PI AREA  P75'!T699*CONFIGURACAO!$C$26))</f>
        <v>0</v>
      </c>
      <c r="AL699" s="38">
        <f>IFERROR(IF(M699&gt;0,(U699*CONFIGURACAO!$C$29)+(V699*CONFIGURACAO!$C$30),""),"")</f>
        <v>0</v>
      </c>
      <c r="AM699" s="38">
        <f>IF(W699=0,0,IF(CONFIGURACAO!$C$41="SIM",(IF(W699&gt;CONFIGURACAO!$C$41,CONFIGURACAO!$C$41*CONFIGURACAO!$C$31,W699*CONFIGURACAO!$C$31)),'PI AREA  P75'!W699*CONFIGURACAO!$C$31))</f>
        <v>0</v>
      </c>
      <c r="AN699" s="38">
        <f>IF(X699=0,0,IF(CONFIGURACAO!$C$39="SIM",(IF(X699&gt;CONFIGURACAO!$C$40,CONFIGURACAO!$C$40*CONFIGURACAO!$C$32,X699*CONFIGURACAO!$C$32)),'PI AREA  P75'!X699*CONFIGURACAO!$C$32))</f>
        <v>0</v>
      </c>
      <c r="AO699" s="38">
        <f>IFERROR(IF(M699&gt;0,(Y699*CONFIGURACAO!$C$33)+(Z699*CONFIGURACAO!$C$34)+(AA699*CONFIGURACAO!$C$35)+(AB699*CONFIGURACAO!$C$36),""),"")</f>
        <v>0</v>
      </c>
      <c r="AP699" s="38">
        <f>IF(AA699=0,0,IF(CONFIGURACAO!$C$46="SIM",(IF(AA699&gt;CONFIGURACAO!$C$47,CONFIGURACAO!$C$47*CONFIGURACAO!$C$35,AA699*CONFIGURACAO!$C$35)),'PI AREA  P75'!AA699*CONFIGURACAO!$C$35))</f>
        <v>0</v>
      </c>
      <c r="AQ699" s="38">
        <f>IF(AB699=0,0,IF(CONFIGURACAO!$C$44="SIM",(IF(AB699&gt;CONFIGURACAO!$C$45,CONFIGURACAO!$C$45*CONFIGURACAO!$C$36,AB699*CONFIGURACAO!$C$36)),'PI AREA  P75'!AB699*CONFIGURACAO!$C$36))</f>
        <v>0</v>
      </c>
      <c r="AR699" s="38">
        <f t="shared" si="248"/>
        <v>45</v>
      </c>
      <c r="AS699" s="68">
        <f>IF(AR699="","",$AR699-(($AS$2/CONFIGURACAO!$C$6)*$M699))</f>
        <v>-105</v>
      </c>
      <c r="AT699" s="73" t="str">
        <f t="shared" si="232"/>
        <v>NAO</v>
      </c>
      <c r="AU699" s="75">
        <f>IF(AR699="","",$AR699-(($AU$2/CONFIGURACAO!$C$6)*$M699))</f>
        <v>-205</v>
      </c>
      <c r="AV699" s="76" t="str">
        <f t="shared" si="233"/>
        <v>NAO</v>
      </c>
      <c r="AW699" s="74">
        <f>IF(AR699="","",$AR699-(($AW$2/CONFIGURACAO!$C$6)*$M699))</f>
        <v>-305</v>
      </c>
      <c r="AX699" s="72" t="str">
        <f t="shared" si="234"/>
        <v>NAO</v>
      </c>
      <c r="AZ699" s="39">
        <f t="shared" si="235"/>
        <v>4.2255306562249111E-3</v>
      </c>
      <c r="BA699" s="146">
        <f t="shared" si="236"/>
        <v>0.75</v>
      </c>
      <c r="BB699" s="146">
        <f t="shared" si="237"/>
        <v>1112</v>
      </c>
      <c r="BC699" s="32">
        <f t="shared" si="238"/>
        <v>1111</v>
      </c>
      <c r="BD699" s="148"/>
      <c r="BE699" s="40">
        <f t="shared" si="239"/>
        <v>0</v>
      </c>
      <c r="BF699" s="40">
        <f t="shared" si="240"/>
        <v>0</v>
      </c>
      <c r="BG699" s="40">
        <f t="shared" si="241"/>
        <v>1.9270298047276462E-2</v>
      </c>
      <c r="BH699" s="40">
        <f t="shared" si="242"/>
        <v>0</v>
      </c>
      <c r="BI699" s="40">
        <f t="shared" si="243"/>
        <v>0</v>
      </c>
      <c r="BJ699" s="40">
        <f t="shared" si="244"/>
        <v>0</v>
      </c>
      <c r="BK699" s="40">
        <f t="shared" si="245"/>
        <v>0</v>
      </c>
      <c r="BL699">
        <v>0</v>
      </c>
      <c r="BM699">
        <v>0</v>
      </c>
      <c r="BN699">
        <v>2</v>
      </c>
      <c r="BO699">
        <v>0</v>
      </c>
      <c r="BP699">
        <v>0</v>
      </c>
      <c r="BQ699">
        <v>1</v>
      </c>
      <c r="BR699">
        <v>0</v>
      </c>
      <c r="BS699">
        <v>0</v>
      </c>
      <c r="BT699" s="42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1:134" s="32" customFormat="1" ht="17" thickBot="1" x14ac:dyDescent="0.25">
      <c r="A700" s="124" t="str">
        <f>CONFIGURACAO!$C$4</f>
        <v>AREA 21</v>
      </c>
      <c r="B700" s="125">
        <v>698</v>
      </c>
      <c r="C700" s="252" t="s">
        <v>314</v>
      </c>
      <c r="D700" s="126">
        <f t="shared" si="249"/>
        <v>9</v>
      </c>
      <c r="E700" s="250" t="s">
        <v>1035</v>
      </c>
      <c r="F700" s="250">
        <v>0</v>
      </c>
      <c r="G700" s="250">
        <v>0</v>
      </c>
      <c r="H700" s="250">
        <v>1</v>
      </c>
      <c r="I700" s="250">
        <v>1</v>
      </c>
      <c r="J700" s="87"/>
      <c r="K700" s="94"/>
      <c r="L700" s="94"/>
      <c r="M700" s="154">
        <f t="shared" si="246"/>
        <v>2</v>
      </c>
      <c r="N700">
        <v>1.5</v>
      </c>
      <c r="O700">
        <v>0.75</v>
      </c>
      <c r="P700">
        <v>0.75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 s="139">
        <f t="shared" si="230"/>
        <v>2.25</v>
      </c>
      <c r="AD700" s="140">
        <f t="shared" si="231"/>
        <v>3</v>
      </c>
      <c r="AE700" s="141">
        <f t="shared" si="250"/>
        <v>0</v>
      </c>
      <c r="AF700" s="263">
        <f t="shared" si="251"/>
        <v>0</v>
      </c>
      <c r="AG700" s="265">
        <f t="shared" si="247"/>
        <v>2.25</v>
      </c>
      <c r="AI700" s="37">
        <f>IFERROR(IF(M700&gt;0,(N700*CONFIGURACAO!$C$20)+(O700*CONFIGURACAO!$C$21)+(P700*CONFIGURACAO!$C$22)+(Q700*CONFIGURACAO!$C$23)+(R700*CONFIGURACAO!$C$24),""),"")</f>
        <v>255</v>
      </c>
      <c r="AJ700" s="38">
        <f>IF(S700=0,0,IF(CONFIGURACAO!$C$15="SIM",(IF(S700&gt;CONFIGURACAO!$C$16,CONFIGURACAO!$C$16*CONFIGURACAO!$C$25,S700*CONFIGURACAO!$C$25)),'PI AREA  P75'!S700*CONFIGURACAO!$C$25))</f>
        <v>0</v>
      </c>
      <c r="AK700" s="38">
        <f>IF(T700=0,0,IF(CONFIGURACAO!$C$17="SIM",(IF(T700&gt;CONFIGURACAO!$C$18,CONFIGURACAO!$C$18*CONFIGURACAO!$C$26,T700*CONFIGURACAO!$C$26)),'PI AREA  P75'!T700*CONFIGURACAO!$C$26))</f>
        <v>0</v>
      </c>
      <c r="AL700" s="38">
        <f>IFERROR(IF(M700&gt;0,(U700*CONFIGURACAO!$C$29)+(V700*CONFIGURACAO!$C$30),""),"")</f>
        <v>0</v>
      </c>
      <c r="AM700" s="38">
        <f>IF(W700=0,0,IF(CONFIGURACAO!$C$41="SIM",(IF(W700&gt;CONFIGURACAO!$C$41,CONFIGURACAO!$C$41*CONFIGURACAO!$C$31,W700*CONFIGURACAO!$C$31)),'PI AREA  P75'!W700*CONFIGURACAO!$C$31))</f>
        <v>0</v>
      </c>
      <c r="AN700" s="38">
        <f>IF(X700=0,0,IF(CONFIGURACAO!$C$39="SIM",(IF(X700&gt;CONFIGURACAO!$C$40,CONFIGURACAO!$C$40*CONFIGURACAO!$C$32,X700*CONFIGURACAO!$C$32)),'PI AREA  P75'!X700*CONFIGURACAO!$C$32))</f>
        <v>0</v>
      </c>
      <c r="AO700" s="38">
        <f>IFERROR(IF(M700&gt;0,(Y700*CONFIGURACAO!$C$33)+(Z700*CONFIGURACAO!$C$34)+(AA700*CONFIGURACAO!$C$35)+(AB700*CONFIGURACAO!$C$36),""),"")</f>
        <v>0</v>
      </c>
      <c r="AP700" s="38">
        <f>IF(AA700=0,0,IF(CONFIGURACAO!$C$46="SIM",(IF(AA700&gt;CONFIGURACAO!$C$47,CONFIGURACAO!$C$47*CONFIGURACAO!$C$35,AA700*CONFIGURACAO!$C$35)),'PI AREA  P75'!AA700*CONFIGURACAO!$C$35))</f>
        <v>0</v>
      </c>
      <c r="AQ700" s="38">
        <f>IF(AB700=0,0,IF(CONFIGURACAO!$C$44="SIM",(IF(AB700&gt;CONFIGURACAO!$C$45,CONFIGURACAO!$C$45*CONFIGURACAO!$C$36,AB700*CONFIGURACAO!$C$36)),'PI AREA  P75'!AB700*CONFIGURACAO!$C$36))</f>
        <v>0</v>
      </c>
      <c r="AR700" s="38">
        <f t="shared" si="248"/>
        <v>255</v>
      </c>
      <c r="AS700" s="68">
        <f>IF(AR700="","",$AR700-(($AS$2/CONFIGURACAO!$C$6)*$M700))</f>
        <v>105</v>
      </c>
      <c r="AT700" s="73">
        <f t="shared" si="232"/>
        <v>3</v>
      </c>
      <c r="AU700" s="75">
        <f>IF(AR700="","",$AR700-(($AU$2/CONFIGURACAO!$C$6)*$M700))</f>
        <v>5</v>
      </c>
      <c r="AV700" s="76">
        <f t="shared" si="233"/>
        <v>4</v>
      </c>
      <c r="AW700" s="74">
        <f>IF(AR700="","",$AR700-(($AW$2/CONFIGURACAO!$C$6)*$M700))</f>
        <v>-95</v>
      </c>
      <c r="AX700" s="72" t="str">
        <f t="shared" si="234"/>
        <v>NAO</v>
      </c>
      <c r="AZ700" s="39">
        <f t="shared" si="235"/>
        <v>2.3944673718607829E-2</v>
      </c>
      <c r="BA700" s="146">
        <f t="shared" si="236"/>
        <v>3</v>
      </c>
      <c r="BB700" s="146">
        <f t="shared" si="237"/>
        <v>947</v>
      </c>
      <c r="BC700" s="32">
        <f t="shared" si="238"/>
        <v>875</v>
      </c>
      <c r="BD700" s="148"/>
      <c r="BE700" s="40">
        <f t="shared" si="239"/>
        <v>5.5886736214605069E-2</v>
      </c>
      <c r="BF700" s="40">
        <f t="shared" si="240"/>
        <v>2.8935185185185182E-2</v>
      </c>
      <c r="BG700" s="40">
        <f t="shared" si="241"/>
        <v>1.9270298047276462E-2</v>
      </c>
      <c r="BH700" s="40">
        <f t="shared" si="242"/>
        <v>0</v>
      </c>
      <c r="BI700" s="40">
        <f t="shared" si="243"/>
        <v>0</v>
      </c>
      <c r="BJ700" s="40">
        <f t="shared" si="244"/>
        <v>0</v>
      </c>
      <c r="BK700" s="40">
        <f t="shared" si="245"/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 s="42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1:134" s="32" customFormat="1" ht="17" thickBot="1" x14ac:dyDescent="0.25">
      <c r="A701" s="124" t="str">
        <f>CONFIGURACAO!$C$4</f>
        <v>AREA 21</v>
      </c>
      <c r="B701" s="125">
        <v>699</v>
      </c>
      <c r="C701" s="252" t="s">
        <v>314</v>
      </c>
      <c r="D701" s="126">
        <f t="shared" si="249"/>
        <v>10</v>
      </c>
      <c r="E701" s="250" t="s">
        <v>1036</v>
      </c>
      <c r="F701" s="250">
        <v>0</v>
      </c>
      <c r="G701" s="250">
        <v>0</v>
      </c>
      <c r="H701" s="250">
        <v>1</v>
      </c>
      <c r="I701" s="250">
        <v>0</v>
      </c>
      <c r="J701" s="87"/>
      <c r="K701" s="94"/>
      <c r="L701" s="94"/>
      <c r="M701" s="154">
        <f t="shared" si="246"/>
        <v>1</v>
      </c>
      <c r="N701">
        <v>0.75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 s="139">
        <f t="shared" si="230"/>
        <v>0.75</v>
      </c>
      <c r="AD701" s="140">
        <f t="shared" si="231"/>
        <v>0.75</v>
      </c>
      <c r="AE701" s="141">
        <f t="shared" si="250"/>
        <v>0</v>
      </c>
      <c r="AF701" s="263">
        <f t="shared" si="251"/>
        <v>0</v>
      </c>
      <c r="AG701" s="265">
        <f t="shared" si="247"/>
        <v>0.75</v>
      </c>
      <c r="AI701" s="37">
        <f>IFERROR(IF(M701&gt;0,(N701*CONFIGURACAO!$C$20)+(O701*CONFIGURACAO!$C$21)+(P701*CONFIGURACAO!$C$22)+(Q701*CONFIGURACAO!$C$23)+(R701*CONFIGURACAO!$C$24),""),"")</f>
        <v>75</v>
      </c>
      <c r="AJ701" s="38">
        <f>IF(S701=0,0,IF(CONFIGURACAO!$C$15="SIM",(IF(S701&gt;CONFIGURACAO!$C$16,CONFIGURACAO!$C$16*CONFIGURACAO!$C$25,S701*CONFIGURACAO!$C$25)),'PI AREA  P75'!S701*CONFIGURACAO!$C$25))</f>
        <v>0</v>
      </c>
      <c r="AK701" s="38">
        <f>IF(T701=0,0,IF(CONFIGURACAO!$C$17="SIM",(IF(T701&gt;CONFIGURACAO!$C$18,CONFIGURACAO!$C$18*CONFIGURACAO!$C$26,T701*CONFIGURACAO!$C$26)),'PI AREA  P75'!T701*CONFIGURACAO!$C$26))</f>
        <v>0</v>
      </c>
      <c r="AL701" s="38">
        <f>IFERROR(IF(M701&gt;0,(U701*CONFIGURACAO!$C$29)+(V701*CONFIGURACAO!$C$30),""),"")</f>
        <v>0</v>
      </c>
      <c r="AM701" s="38">
        <f>IF(W701=0,0,IF(CONFIGURACAO!$C$41="SIM",(IF(W701&gt;CONFIGURACAO!$C$41,CONFIGURACAO!$C$41*CONFIGURACAO!$C$31,W701*CONFIGURACAO!$C$31)),'PI AREA  P75'!W701*CONFIGURACAO!$C$31))</f>
        <v>0</v>
      </c>
      <c r="AN701" s="38">
        <f>IF(X701=0,0,IF(CONFIGURACAO!$C$39="SIM",(IF(X701&gt;CONFIGURACAO!$C$40,CONFIGURACAO!$C$40*CONFIGURACAO!$C$32,X701*CONFIGURACAO!$C$32)),'PI AREA  P75'!X701*CONFIGURACAO!$C$32))</f>
        <v>0</v>
      </c>
      <c r="AO701" s="38">
        <f>IFERROR(IF(M701&gt;0,(Y701*CONFIGURACAO!$C$33)+(Z701*CONFIGURACAO!$C$34)+(AA701*CONFIGURACAO!$C$35)+(AB701*CONFIGURACAO!$C$36),""),"")</f>
        <v>0</v>
      </c>
      <c r="AP701" s="38">
        <f>IF(AA701=0,0,IF(CONFIGURACAO!$C$46="SIM",(IF(AA701&gt;CONFIGURACAO!$C$47,CONFIGURACAO!$C$47*CONFIGURACAO!$C$35,AA701*CONFIGURACAO!$C$35)),'PI AREA  P75'!AA701*CONFIGURACAO!$C$35))</f>
        <v>0</v>
      </c>
      <c r="AQ701" s="38">
        <f>IF(AB701=0,0,IF(CONFIGURACAO!$C$44="SIM",(IF(AB701&gt;CONFIGURACAO!$C$45,CONFIGURACAO!$C$45*CONFIGURACAO!$C$36,AB701*CONFIGURACAO!$C$36)),'PI AREA  P75'!AB701*CONFIGURACAO!$C$36))</f>
        <v>0</v>
      </c>
      <c r="AR701" s="38">
        <f t="shared" si="248"/>
        <v>75</v>
      </c>
      <c r="AS701" s="68">
        <f>IF(AR701="","",$AR701-(($AS$2/CONFIGURACAO!$C$6)*$M701))</f>
        <v>0</v>
      </c>
      <c r="AT701" s="73">
        <f t="shared" si="232"/>
        <v>3</v>
      </c>
      <c r="AU701" s="75">
        <f>IF(AR701="","",$AR701-(($AU$2/CONFIGURACAO!$C$6)*$M701))</f>
        <v>-50</v>
      </c>
      <c r="AV701" s="76" t="str">
        <f t="shared" si="233"/>
        <v>NAO</v>
      </c>
      <c r="AW701" s="74">
        <f>IF(AR701="","",$AR701-(($AW$2/CONFIGURACAO!$C$6)*$M701))</f>
        <v>-100</v>
      </c>
      <c r="AX701" s="72" t="str">
        <f t="shared" si="234"/>
        <v>NAO</v>
      </c>
      <c r="AZ701" s="39">
        <f t="shared" si="235"/>
        <v>7.0425510937081846E-3</v>
      </c>
      <c r="BA701" s="146">
        <f t="shared" si="236"/>
        <v>0.75</v>
      </c>
      <c r="BB701" s="146">
        <f t="shared" si="237"/>
        <v>1112</v>
      </c>
      <c r="BC701" s="32">
        <f t="shared" si="238"/>
        <v>1073</v>
      </c>
      <c r="BD701" s="148"/>
      <c r="BE701" s="40">
        <f t="shared" si="239"/>
        <v>2.7943368107302535E-2</v>
      </c>
      <c r="BF701" s="40">
        <f t="shared" si="240"/>
        <v>0</v>
      </c>
      <c r="BG701" s="40">
        <f t="shared" si="241"/>
        <v>0</v>
      </c>
      <c r="BH701" s="40">
        <f t="shared" si="242"/>
        <v>0</v>
      </c>
      <c r="BI701" s="40">
        <f t="shared" si="243"/>
        <v>0</v>
      </c>
      <c r="BJ701" s="40">
        <f t="shared" si="244"/>
        <v>0</v>
      </c>
      <c r="BK701" s="40">
        <f t="shared" si="245"/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4</v>
      </c>
      <c r="BT701" s="42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1:134" s="32" customFormat="1" ht="17" thickBot="1" x14ac:dyDescent="0.25">
      <c r="A702" s="124" t="str">
        <f>CONFIGURACAO!$C$4</f>
        <v>AREA 21</v>
      </c>
      <c r="B702" s="125">
        <v>700</v>
      </c>
      <c r="C702" s="252" t="s">
        <v>314</v>
      </c>
      <c r="D702" s="126">
        <f t="shared" si="249"/>
        <v>11</v>
      </c>
      <c r="E702" s="250" t="s">
        <v>1037</v>
      </c>
      <c r="F702" s="250">
        <v>0</v>
      </c>
      <c r="G702" s="250">
        <v>0</v>
      </c>
      <c r="H702" s="250">
        <v>1</v>
      </c>
      <c r="I702" s="250">
        <v>1</v>
      </c>
      <c r="J702" s="87"/>
      <c r="K702" s="94"/>
      <c r="L702" s="94"/>
      <c r="M702" s="154">
        <f t="shared" si="246"/>
        <v>2</v>
      </c>
      <c r="N702">
        <v>0</v>
      </c>
      <c r="O702">
        <v>0</v>
      </c>
      <c r="P702">
        <v>0</v>
      </c>
      <c r="Q702">
        <v>0.75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s="139">
        <f t="shared" si="230"/>
        <v>0</v>
      </c>
      <c r="AD702" s="140">
        <f t="shared" si="231"/>
        <v>0</v>
      </c>
      <c r="AE702" s="141">
        <f t="shared" si="250"/>
        <v>0</v>
      </c>
      <c r="AF702" s="263">
        <f t="shared" si="251"/>
        <v>0</v>
      </c>
      <c r="AG702" s="265">
        <f t="shared" si="247"/>
        <v>0</v>
      </c>
      <c r="AI702" s="37">
        <f>IFERROR(IF(M702&gt;0,(N702*CONFIGURACAO!$C$20)+(O702*CONFIGURACAO!$C$21)+(P702*CONFIGURACAO!$C$22)+(Q702*CONFIGURACAO!$C$23)+(R702*CONFIGURACAO!$C$24),""),"")</f>
        <v>30</v>
      </c>
      <c r="AJ702" s="38">
        <f>IF(S702=0,0,IF(CONFIGURACAO!$C$15="SIM",(IF(S702&gt;CONFIGURACAO!$C$16,CONFIGURACAO!$C$16*CONFIGURACAO!$C$25,S702*CONFIGURACAO!$C$25)),'PI AREA  P75'!S702*CONFIGURACAO!$C$25))</f>
        <v>0</v>
      </c>
      <c r="AK702" s="38">
        <f>IF(T702=0,0,IF(CONFIGURACAO!$C$17="SIM",(IF(T702&gt;CONFIGURACAO!$C$18,CONFIGURACAO!$C$18*CONFIGURACAO!$C$26,T702*CONFIGURACAO!$C$26)),'PI AREA  P75'!T702*CONFIGURACAO!$C$26))</f>
        <v>0</v>
      </c>
      <c r="AL702" s="38">
        <f>IFERROR(IF(M702&gt;0,(U702*CONFIGURACAO!$C$29)+(V702*CONFIGURACAO!$C$30),""),"")</f>
        <v>0</v>
      </c>
      <c r="AM702" s="38">
        <f>IF(W702=0,0,IF(CONFIGURACAO!$C$41="SIM",(IF(W702&gt;CONFIGURACAO!$C$41,CONFIGURACAO!$C$41*CONFIGURACAO!$C$31,W702*CONFIGURACAO!$C$31)),'PI AREA  P75'!W702*CONFIGURACAO!$C$31))</f>
        <v>0</v>
      </c>
      <c r="AN702" s="38">
        <f>IF(X702=0,0,IF(CONFIGURACAO!$C$39="SIM",(IF(X702&gt;CONFIGURACAO!$C$40,CONFIGURACAO!$C$40*CONFIGURACAO!$C$32,X702*CONFIGURACAO!$C$32)),'PI AREA  P75'!X702*CONFIGURACAO!$C$32))</f>
        <v>0</v>
      </c>
      <c r="AO702" s="38">
        <f>IFERROR(IF(M702&gt;0,(Y702*CONFIGURACAO!$C$33)+(Z702*CONFIGURACAO!$C$34)+(AA702*CONFIGURACAO!$C$35)+(AB702*CONFIGURACAO!$C$36),""),"")</f>
        <v>0</v>
      </c>
      <c r="AP702" s="38">
        <f>IF(AA702=0,0,IF(CONFIGURACAO!$C$46="SIM",(IF(AA702&gt;CONFIGURACAO!$C$47,CONFIGURACAO!$C$47*CONFIGURACAO!$C$35,AA702*CONFIGURACAO!$C$35)),'PI AREA  P75'!AA702*CONFIGURACAO!$C$35))</f>
        <v>0</v>
      </c>
      <c r="AQ702" s="38">
        <f>IF(AB702=0,0,IF(CONFIGURACAO!$C$44="SIM",(IF(AB702&gt;CONFIGURACAO!$C$45,CONFIGURACAO!$C$45*CONFIGURACAO!$C$36,AB702*CONFIGURACAO!$C$36)),'PI AREA  P75'!AB702*CONFIGURACAO!$C$36))</f>
        <v>0</v>
      </c>
      <c r="AR702" s="38">
        <f t="shared" si="248"/>
        <v>30</v>
      </c>
      <c r="AS702" s="68">
        <f>IF(AR702="","",$AR702-(($AS$2/CONFIGURACAO!$C$6)*$M702))</f>
        <v>-120</v>
      </c>
      <c r="AT702" s="73" t="str">
        <f t="shared" si="232"/>
        <v>NAO</v>
      </c>
      <c r="AU702" s="75">
        <f>IF(AR702="","",$AR702-(($AU$2/CONFIGURACAO!$C$6)*$M702))</f>
        <v>-220</v>
      </c>
      <c r="AV702" s="76" t="str">
        <f t="shared" si="233"/>
        <v>NAO</v>
      </c>
      <c r="AW702" s="74">
        <f>IF(AR702="","",$AR702-(($AW$2/CONFIGURACAO!$C$6)*$M702))</f>
        <v>-320</v>
      </c>
      <c r="AX702" s="72" t="str">
        <f t="shared" si="234"/>
        <v>NAO</v>
      </c>
      <c r="AZ702" s="39">
        <f t="shared" si="235"/>
        <v>2.8170204374832739E-3</v>
      </c>
      <c r="BA702" s="146">
        <f t="shared" si="236"/>
        <v>0.75</v>
      </c>
      <c r="BB702" s="146">
        <f t="shared" si="237"/>
        <v>1112</v>
      </c>
      <c r="BC702" s="32">
        <f t="shared" si="238"/>
        <v>1128</v>
      </c>
      <c r="BD702" s="148"/>
      <c r="BE702" s="40">
        <f t="shared" si="239"/>
        <v>0</v>
      </c>
      <c r="BF702" s="40">
        <f t="shared" si="240"/>
        <v>0</v>
      </c>
      <c r="BG702" s="40">
        <f t="shared" si="241"/>
        <v>0</v>
      </c>
      <c r="BH702" s="40">
        <f t="shared" si="242"/>
        <v>3.0315278900565887E-2</v>
      </c>
      <c r="BI702" s="40">
        <f t="shared" si="243"/>
        <v>0</v>
      </c>
      <c r="BJ702" s="40">
        <f t="shared" si="244"/>
        <v>0</v>
      </c>
      <c r="BK702" s="40">
        <f t="shared" si="245"/>
        <v>0</v>
      </c>
      <c r="BL702">
        <v>0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2</v>
      </c>
      <c r="BS702">
        <v>0</v>
      </c>
      <c r="BT702" s="4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1:134" s="32" customFormat="1" ht="17" thickBot="1" x14ac:dyDescent="0.25">
      <c r="A703" s="124" t="str">
        <f>CONFIGURACAO!$C$4</f>
        <v>AREA 21</v>
      </c>
      <c r="B703" s="125">
        <v>701</v>
      </c>
      <c r="C703" s="252" t="s">
        <v>314</v>
      </c>
      <c r="D703" s="126">
        <f t="shared" si="249"/>
        <v>12</v>
      </c>
      <c r="E703" s="250" t="s">
        <v>1038</v>
      </c>
      <c r="F703" s="250">
        <v>0</v>
      </c>
      <c r="G703" s="250">
        <v>0</v>
      </c>
      <c r="H703" s="250">
        <v>1</v>
      </c>
      <c r="I703" s="250">
        <v>1</v>
      </c>
      <c r="J703" s="87"/>
      <c r="K703" s="94"/>
      <c r="L703" s="94"/>
      <c r="M703" s="154">
        <f t="shared" si="246"/>
        <v>2</v>
      </c>
      <c r="N703">
        <v>0</v>
      </c>
      <c r="O703">
        <v>0</v>
      </c>
      <c r="P703">
        <v>0</v>
      </c>
      <c r="Q703">
        <v>1.5</v>
      </c>
      <c r="R703">
        <v>0</v>
      </c>
      <c r="S703">
        <v>0</v>
      </c>
      <c r="T703">
        <v>0.75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 s="139">
        <f t="shared" si="230"/>
        <v>0</v>
      </c>
      <c r="AD703" s="140">
        <f t="shared" si="231"/>
        <v>0</v>
      </c>
      <c r="AE703" s="141">
        <f t="shared" si="250"/>
        <v>0</v>
      </c>
      <c r="AF703" s="263">
        <f t="shared" si="251"/>
        <v>0</v>
      </c>
      <c r="AG703" s="265">
        <f t="shared" si="247"/>
        <v>0</v>
      </c>
      <c r="AI703" s="37">
        <f>IFERROR(IF(M703&gt;0,(N703*CONFIGURACAO!$C$20)+(O703*CONFIGURACAO!$C$21)+(P703*CONFIGURACAO!$C$22)+(Q703*CONFIGURACAO!$C$23)+(R703*CONFIGURACAO!$C$24),""),"")</f>
        <v>60</v>
      </c>
      <c r="AJ703" s="38">
        <f>IF(S703=0,0,IF(CONFIGURACAO!$C$15="SIM",(IF(S703&gt;CONFIGURACAO!$C$16,CONFIGURACAO!$C$16*CONFIGURACAO!$C$25,S703*CONFIGURACAO!$C$25)),'PI AREA  P75'!S703*CONFIGURACAO!$C$25))</f>
        <v>0</v>
      </c>
      <c r="AK703" s="38">
        <f>IF(T703=0,0,IF(CONFIGURACAO!$C$17="SIM",(IF(T703&gt;CONFIGURACAO!$C$18,CONFIGURACAO!$C$18*CONFIGURACAO!$C$26,T703*CONFIGURACAO!$C$26)),'PI AREA  P75'!T703*CONFIGURACAO!$C$26))</f>
        <v>3.75</v>
      </c>
      <c r="AL703" s="38">
        <f>IFERROR(IF(M703&gt;0,(U703*CONFIGURACAO!$C$29)+(V703*CONFIGURACAO!$C$30),""),"")</f>
        <v>0</v>
      </c>
      <c r="AM703" s="38">
        <f>IF(W703=0,0,IF(CONFIGURACAO!$C$41="SIM",(IF(W703&gt;CONFIGURACAO!$C$41,CONFIGURACAO!$C$41*CONFIGURACAO!$C$31,W703*CONFIGURACAO!$C$31)),'PI AREA  P75'!W703*CONFIGURACAO!$C$31))</f>
        <v>0</v>
      </c>
      <c r="AN703" s="38">
        <f>IF(X703=0,0,IF(CONFIGURACAO!$C$39="SIM",(IF(X703&gt;CONFIGURACAO!$C$40,CONFIGURACAO!$C$40*CONFIGURACAO!$C$32,X703*CONFIGURACAO!$C$32)),'PI AREA  P75'!X703*CONFIGURACAO!$C$32))</f>
        <v>0</v>
      </c>
      <c r="AO703" s="38">
        <f>IFERROR(IF(M703&gt;0,(Y703*CONFIGURACAO!$C$33)+(Z703*CONFIGURACAO!$C$34)+(AA703*CONFIGURACAO!$C$35)+(AB703*CONFIGURACAO!$C$36),""),"")</f>
        <v>0</v>
      </c>
      <c r="AP703" s="38">
        <f>IF(AA703=0,0,IF(CONFIGURACAO!$C$46="SIM",(IF(AA703&gt;CONFIGURACAO!$C$47,CONFIGURACAO!$C$47*CONFIGURACAO!$C$35,AA703*CONFIGURACAO!$C$35)),'PI AREA  P75'!AA703*CONFIGURACAO!$C$35))</f>
        <v>0</v>
      </c>
      <c r="AQ703" s="38">
        <f>IF(AB703=0,0,IF(CONFIGURACAO!$C$44="SIM",(IF(AB703&gt;CONFIGURACAO!$C$45,CONFIGURACAO!$C$45*CONFIGURACAO!$C$36,AB703*CONFIGURACAO!$C$36)),'PI AREA  P75'!AB703*CONFIGURACAO!$C$36))</f>
        <v>0</v>
      </c>
      <c r="AR703" s="38">
        <f t="shared" si="248"/>
        <v>63.75</v>
      </c>
      <c r="AS703" s="68">
        <f>IF(AR703="","",$AR703-(($AS$2/CONFIGURACAO!$C$6)*$M703))</f>
        <v>-86.25</v>
      </c>
      <c r="AT703" s="73" t="str">
        <f t="shared" si="232"/>
        <v>NAO</v>
      </c>
      <c r="AU703" s="75">
        <f>IF(AR703="","",$AR703-(($AU$2/CONFIGURACAO!$C$6)*$M703))</f>
        <v>-186.25</v>
      </c>
      <c r="AV703" s="76" t="str">
        <f t="shared" si="233"/>
        <v>NAO</v>
      </c>
      <c r="AW703" s="74">
        <f>IF(AR703="","",$AR703-(($AW$2/CONFIGURACAO!$C$6)*$M703))</f>
        <v>-286.25</v>
      </c>
      <c r="AX703" s="72" t="str">
        <f t="shared" si="234"/>
        <v>NAO</v>
      </c>
      <c r="AZ703" s="39">
        <f t="shared" si="235"/>
        <v>5.9861684296519573E-3</v>
      </c>
      <c r="BA703" s="146">
        <f t="shared" si="236"/>
        <v>2.25</v>
      </c>
      <c r="BB703" s="146">
        <f t="shared" si="237"/>
        <v>1002</v>
      </c>
      <c r="BC703" s="32">
        <f t="shared" si="238"/>
        <v>1094</v>
      </c>
      <c r="BD703" s="148"/>
      <c r="BE703" s="40">
        <f t="shared" si="239"/>
        <v>0</v>
      </c>
      <c r="BF703" s="40">
        <f t="shared" si="240"/>
        <v>0</v>
      </c>
      <c r="BG703" s="40">
        <f t="shared" si="241"/>
        <v>0</v>
      </c>
      <c r="BH703" s="40">
        <f t="shared" si="242"/>
        <v>6.0630557801131774E-2</v>
      </c>
      <c r="BI703" s="40">
        <f t="shared" si="243"/>
        <v>0</v>
      </c>
      <c r="BJ703" s="40">
        <f t="shared" si="244"/>
        <v>0</v>
      </c>
      <c r="BK703" s="40">
        <f t="shared" si="245"/>
        <v>0.1203852327447833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 s="42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1:134" s="32" customFormat="1" ht="17" thickBot="1" x14ac:dyDescent="0.25">
      <c r="A704" s="124" t="str">
        <f>CONFIGURACAO!$C$4</f>
        <v>AREA 21</v>
      </c>
      <c r="B704" s="125">
        <v>702</v>
      </c>
      <c r="C704" s="252" t="s">
        <v>314</v>
      </c>
      <c r="D704" s="126">
        <f t="shared" si="249"/>
        <v>13</v>
      </c>
      <c r="E704" s="250" t="s">
        <v>1039</v>
      </c>
      <c r="F704" s="250">
        <v>0</v>
      </c>
      <c r="G704" s="250">
        <v>0</v>
      </c>
      <c r="H704" s="250">
        <v>1</v>
      </c>
      <c r="I704" s="250">
        <v>1</v>
      </c>
      <c r="J704" s="87"/>
      <c r="K704" s="94"/>
      <c r="L704" s="94"/>
      <c r="M704" s="154">
        <f t="shared" si="246"/>
        <v>2</v>
      </c>
      <c r="N704">
        <v>3</v>
      </c>
      <c r="O704">
        <v>4</v>
      </c>
      <c r="P704">
        <v>0.75</v>
      </c>
      <c r="Q704">
        <v>0.75</v>
      </c>
      <c r="R704">
        <v>0.75</v>
      </c>
      <c r="S704">
        <v>0</v>
      </c>
      <c r="T704">
        <v>0.75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 s="139">
        <f t="shared" si="230"/>
        <v>7</v>
      </c>
      <c r="AD704" s="140">
        <f t="shared" si="231"/>
        <v>7.75</v>
      </c>
      <c r="AE704" s="141">
        <f t="shared" si="250"/>
        <v>0</v>
      </c>
      <c r="AF704" s="263">
        <f t="shared" si="251"/>
        <v>0</v>
      </c>
      <c r="AG704" s="265">
        <f t="shared" si="247"/>
        <v>7</v>
      </c>
      <c r="AI704" s="37">
        <f>IFERROR(IF(M704&gt;0,(N704*CONFIGURACAO!$C$20)+(O704*CONFIGURACAO!$C$21)+(P704*CONFIGURACAO!$C$22)+(Q704*CONFIGURACAO!$C$23)+(R704*CONFIGURACAO!$C$24),""),"")</f>
        <v>710</v>
      </c>
      <c r="AJ704" s="38">
        <f>IF(S704=0,0,IF(CONFIGURACAO!$C$15="SIM",(IF(S704&gt;CONFIGURACAO!$C$16,CONFIGURACAO!$C$16*CONFIGURACAO!$C$25,S704*CONFIGURACAO!$C$25)),'PI AREA  P75'!S704*CONFIGURACAO!$C$25))</f>
        <v>0</v>
      </c>
      <c r="AK704" s="38">
        <f>IF(T704=0,0,IF(CONFIGURACAO!$C$17="SIM",(IF(T704&gt;CONFIGURACAO!$C$18,CONFIGURACAO!$C$18*CONFIGURACAO!$C$26,T704*CONFIGURACAO!$C$26)),'PI AREA  P75'!T704*CONFIGURACAO!$C$26))</f>
        <v>3.75</v>
      </c>
      <c r="AL704" s="38">
        <f>IFERROR(IF(M704&gt;0,(U704*CONFIGURACAO!$C$29)+(V704*CONFIGURACAO!$C$30),""),"")</f>
        <v>0</v>
      </c>
      <c r="AM704" s="38">
        <f>IF(W704=0,0,IF(CONFIGURACAO!$C$41="SIM",(IF(W704&gt;CONFIGURACAO!$C$41,CONFIGURACAO!$C$41*CONFIGURACAO!$C$31,W704*CONFIGURACAO!$C$31)),'PI AREA  P75'!W704*CONFIGURACAO!$C$31))</f>
        <v>0</v>
      </c>
      <c r="AN704" s="38">
        <f>IF(X704=0,0,IF(CONFIGURACAO!$C$39="SIM",(IF(X704&gt;CONFIGURACAO!$C$40,CONFIGURACAO!$C$40*CONFIGURACAO!$C$32,X704*CONFIGURACAO!$C$32)),'PI AREA  P75'!X704*CONFIGURACAO!$C$32))</f>
        <v>0</v>
      </c>
      <c r="AO704" s="38">
        <f>IFERROR(IF(M704&gt;0,(Y704*CONFIGURACAO!$C$33)+(Z704*CONFIGURACAO!$C$34)+(AA704*CONFIGURACAO!$C$35)+(AB704*CONFIGURACAO!$C$36),""),"")</f>
        <v>0</v>
      </c>
      <c r="AP704" s="38">
        <f>IF(AA704=0,0,IF(CONFIGURACAO!$C$46="SIM",(IF(AA704&gt;CONFIGURACAO!$C$47,CONFIGURACAO!$C$47*CONFIGURACAO!$C$35,AA704*CONFIGURACAO!$C$35)),'PI AREA  P75'!AA704*CONFIGURACAO!$C$35))</f>
        <v>0</v>
      </c>
      <c r="AQ704" s="38">
        <f>IF(AB704=0,0,IF(CONFIGURACAO!$C$44="SIM",(IF(AB704&gt;CONFIGURACAO!$C$45,CONFIGURACAO!$C$45*CONFIGURACAO!$C$36,AB704*CONFIGURACAO!$C$36)),'PI AREA  P75'!AB704*CONFIGURACAO!$C$36))</f>
        <v>0</v>
      </c>
      <c r="AR704" s="38">
        <f t="shared" si="248"/>
        <v>713.75</v>
      </c>
      <c r="AS704" s="68">
        <f>IF(AR704="","",$AR704-(($AS$2/CONFIGURACAO!$C$6)*$M704))</f>
        <v>563.75</v>
      </c>
      <c r="AT704" s="73">
        <f t="shared" si="232"/>
        <v>3</v>
      </c>
      <c r="AU704" s="75">
        <f>IF(AR704="","",$AR704-(($AU$2/CONFIGURACAO!$C$6)*$M704))</f>
        <v>463.75</v>
      </c>
      <c r="AV704" s="76">
        <f t="shared" si="233"/>
        <v>4</v>
      </c>
      <c r="AW704" s="74">
        <f>IF(AR704="","",$AR704-(($AW$2/CONFIGURACAO!$C$6)*$M704))</f>
        <v>363.75</v>
      </c>
      <c r="AX704" s="72">
        <f t="shared" si="234"/>
        <v>5</v>
      </c>
      <c r="AZ704" s="39">
        <f t="shared" si="235"/>
        <v>6.7021611241789555E-2</v>
      </c>
      <c r="BA704" s="146">
        <f t="shared" si="236"/>
        <v>10</v>
      </c>
      <c r="BB704" s="146">
        <f t="shared" si="237"/>
        <v>656</v>
      </c>
      <c r="BC704" s="32">
        <f t="shared" si="238"/>
        <v>559</v>
      </c>
      <c r="BD704" s="148"/>
      <c r="BE704" s="40">
        <f t="shared" si="239"/>
        <v>0.11177347242921014</v>
      </c>
      <c r="BF704" s="40">
        <f t="shared" si="240"/>
        <v>0.15432098765432098</v>
      </c>
      <c r="BG704" s="40">
        <f t="shared" si="241"/>
        <v>1.9270298047276462E-2</v>
      </c>
      <c r="BH704" s="40">
        <f t="shared" si="242"/>
        <v>3.0315278900565887E-2</v>
      </c>
      <c r="BI704" s="40">
        <f t="shared" si="243"/>
        <v>7.9957356076759065E-2</v>
      </c>
      <c r="BJ704" s="40">
        <f t="shared" si="244"/>
        <v>0</v>
      </c>
      <c r="BK704" s="40">
        <f t="shared" si="245"/>
        <v>0.1203852327447833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 s="42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1:134" s="32" customFormat="1" ht="17" thickBot="1" x14ac:dyDescent="0.25">
      <c r="A705" s="124" t="str">
        <f>CONFIGURACAO!$C$4</f>
        <v>AREA 21</v>
      </c>
      <c r="B705" s="125">
        <v>703</v>
      </c>
      <c r="C705" s="252" t="s">
        <v>314</v>
      </c>
      <c r="D705" s="126">
        <f t="shared" si="249"/>
        <v>14</v>
      </c>
      <c r="E705" s="250" t="s">
        <v>1040</v>
      </c>
      <c r="F705" s="250">
        <v>0</v>
      </c>
      <c r="G705" s="250">
        <v>0</v>
      </c>
      <c r="H705" s="250">
        <v>0</v>
      </c>
      <c r="I705" s="250">
        <v>1</v>
      </c>
      <c r="J705" s="87"/>
      <c r="K705" s="94"/>
      <c r="L705" s="94"/>
      <c r="M705" s="154">
        <f t="shared" si="246"/>
        <v>1</v>
      </c>
      <c r="N705">
        <v>1.5</v>
      </c>
      <c r="O705">
        <v>0.75</v>
      </c>
      <c r="P705">
        <v>0.75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s="139">
        <f t="shared" si="230"/>
        <v>2.25</v>
      </c>
      <c r="AD705" s="140">
        <f t="shared" si="231"/>
        <v>3</v>
      </c>
      <c r="AE705" s="141">
        <f t="shared" si="250"/>
        <v>0</v>
      </c>
      <c r="AF705" s="263">
        <f t="shared" si="251"/>
        <v>0</v>
      </c>
      <c r="AG705" s="265">
        <f t="shared" si="247"/>
        <v>2.25</v>
      </c>
      <c r="AI705" s="37">
        <f>IFERROR(IF(M705&gt;0,(N705*CONFIGURACAO!$C$20)+(O705*CONFIGURACAO!$C$21)+(P705*CONFIGURACAO!$C$22)+(Q705*CONFIGURACAO!$C$23)+(R705*CONFIGURACAO!$C$24),""),"")</f>
        <v>255</v>
      </c>
      <c r="AJ705" s="38">
        <f>IF(S705=0,0,IF(CONFIGURACAO!$C$15="SIM",(IF(S705&gt;CONFIGURACAO!$C$16,CONFIGURACAO!$C$16*CONFIGURACAO!$C$25,S705*CONFIGURACAO!$C$25)),'PI AREA  P75'!S705*CONFIGURACAO!$C$25))</f>
        <v>0</v>
      </c>
      <c r="AK705" s="38">
        <f>IF(T705=0,0,IF(CONFIGURACAO!$C$17="SIM",(IF(T705&gt;CONFIGURACAO!$C$18,CONFIGURACAO!$C$18*CONFIGURACAO!$C$26,T705*CONFIGURACAO!$C$26)),'PI AREA  P75'!T705*CONFIGURACAO!$C$26))</f>
        <v>0</v>
      </c>
      <c r="AL705" s="38">
        <f>IFERROR(IF(M705&gt;0,(U705*CONFIGURACAO!$C$29)+(V705*CONFIGURACAO!$C$30),""),"")</f>
        <v>0</v>
      </c>
      <c r="AM705" s="38">
        <f>IF(W705=0,0,IF(CONFIGURACAO!$C$41="SIM",(IF(W705&gt;CONFIGURACAO!$C$41,CONFIGURACAO!$C$41*CONFIGURACAO!$C$31,W705*CONFIGURACAO!$C$31)),'PI AREA  P75'!W705*CONFIGURACAO!$C$31))</f>
        <v>0</v>
      </c>
      <c r="AN705" s="38">
        <f>IF(X705=0,0,IF(CONFIGURACAO!$C$39="SIM",(IF(X705&gt;CONFIGURACAO!$C$40,CONFIGURACAO!$C$40*CONFIGURACAO!$C$32,X705*CONFIGURACAO!$C$32)),'PI AREA  P75'!X705*CONFIGURACAO!$C$32))</f>
        <v>0</v>
      </c>
      <c r="AO705" s="38">
        <f>IFERROR(IF(M705&gt;0,(Y705*CONFIGURACAO!$C$33)+(Z705*CONFIGURACAO!$C$34)+(AA705*CONFIGURACAO!$C$35)+(AB705*CONFIGURACAO!$C$36),""),"")</f>
        <v>0</v>
      </c>
      <c r="AP705" s="38">
        <f>IF(AA705=0,0,IF(CONFIGURACAO!$C$46="SIM",(IF(AA705&gt;CONFIGURACAO!$C$47,CONFIGURACAO!$C$47*CONFIGURACAO!$C$35,AA705*CONFIGURACAO!$C$35)),'PI AREA  P75'!AA705*CONFIGURACAO!$C$35))</f>
        <v>0</v>
      </c>
      <c r="AQ705" s="38">
        <f>IF(AB705=0,0,IF(CONFIGURACAO!$C$44="SIM",(IF(AB705&gt;CONFIGURACAO!$C$45,CONFIGURACAO!$C$45*CONFIGURACAO!$C$36,AB705*CONFIGURACAO!$C$36)),'PI AREA  P75'!AB705*CONFIGURACAO!$C$36))</f>
        <v>0</v>
      </c>
      <c r="AR705" s="38">
        <f t="shared" si="248"/>
        <v>255</v>
      </c>
      <c r="AS705" s="68">
        <f>IF(AR705="","",$AR705-(($AS$2/CONFIGURACAO!$C$6)*$M705))</f>
        <v>180</v>
      </c>
      <c r="AT705" s="73">
        <f t="shared" si="232"/>
        <v>3</v>
      </c>
      <c r="AU705" s="75">
        <f>IF(AR705="","",$AR705-(($AU$2/CONFIGURACAO!$C$6)*$M705))</f>
        <v>130</v>
      </c>
      <c r="AV705" s="76">
        <f t="shared" si="233"/>
        <v>4</v>
      </c>
      <c r="AW705" s="74">
        <f>IF(AR705="","",$AR705-(($AW$2/CONFIGURACAO!$C$6)*$M705))</f>
        <v>80</v>
      </c>
      <c r="AX705" s="72">
        <f t="shared" si="234"/>
        <v>5</v>
      </c>
      <c r="AZ705" s="39">
        <f t="shared" si="235"/>
        <v>2.3944673718607829E-2</v>
      </c>
      <c r="BA705" s="146">
        <f t="shared" si="236"/>
        <v>3</v>
      </c>
      <c r="BB705" s="146">
        <f t="shared" si="237"/>
        <v>947</v>
      </c>
      <c r="BC705" s="32">
        <f t="shared" si="238"/>
        <v>875</v>
      </c>
      <c r="BD705" s="148"/>
      <c r="BE705" s="40">
        <f t="shared" si="239"/>
        <v>5.5886736214605069E-2</v>
      </c>
      <c r="BF705" s="40">
        <f t="shared" si="240"/>
        <v>2.8935185185185182E-2</v>
      </c>
      <c r="BG705" s="40">
        <f t="shared" si="241"/>
        <v>1.9270298047276462E-2</v>
      </c>
      <c r="BH705" s="40">
        <f t="shared" si="242"/>
        <v>0</v>
      </c>
      <c r="BI705" s="40">
        <f t="shared" si="243"/>
        <v>0</v>
      </c>
      <c r="BJ705" s="40">
        <f t="shared" si="244"/>
        <v>0</v>
      </c>
      <c r="BK705" s="40">
        <f t="shared" si="245"/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3</v>
      </c>
      <c r="BT705" s="42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1:134" s="32" customFormat="1" ht="17" thickBot="1" x14ac:dyDescent="0.25">
      <c r="A706" s="124" t="str">
        <f>CONFIGURACAO!$C$4</f>
        <v>AREA 21</v>
      </c>
      <c r="B706" s="125">
        <v>704</v>
      </c>
      <c r="C706" s="249" t="s">
        <v>315</v>
      </c>
      <c r="D706" s="126">
        <f t="shared" si="249"/>
        <v>1</v>
      </c>
      <c r="E706" s="250" t="s">
        <v>1041</v>
      </c>
      <c r="F706" s="250">
        <v>1</v>
      </c>
      <c r="G706" s="250">
        <v>1</v>
      </c>
      <c r="H706" s="250">
        <v>1</v>
      </c>
      <c r="I706" s="250">
        <v>1</v>
      </c>
      <c r="J706" s="87"/>
      <c r="K706" s="94"/>
      <c r="L706" s="94"/>
      <c r="M706" s="154">
        <f t="shared" si="246"/>
        <v>4</v>
      </c>
      <c r="N706">
        <v>0</v>
      </c>
      <c r="O706">
        <v>0.75</v>
      </c>
      <c r="P706">
        <v>3</v>
      </c>
      <c r="Q706">
        <v>0</v>
      </c>
      <c r="R706">
        <v>0</v>
      </c>
      <c r="S706">
        <v>0.75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s="139">
        <f t="shared" si="230"/>
        <v>0.75</v>
      </c>
      <c r="AD706" s="140">
        <f t="shared" si="231"/>
        <v>3.75</v>
      </c>
      <c r="AE706" s="141">
        <f t="shared" si="250"/>
        <v>0</v>
      </c>
      <c r="AF706" s="263">
        <f t="shared" si="251"/>
        <v>0</v>
      </c>
      <c r="AG706" s="265">
        <f t="shared" si="247"/>
        <v>0.75</v>
      </c>
      <c r="AI706" s="37">
        <f>IFERROR(IF(M706&gt;0,(N706*CONFIGURACAO!$C$20)+(O706*CONFIGURACAO!$C$21)+(P706*CONFIGURACAO!$C$22)+(Q706*CONFIGURACAO!$C$23)+(R706*CONFIGURACAO!$C$24),""),"")</f>
        <v>240</v>
      </c>
      <c r="AJ706" s="38">
        <f>IF(S706=0,0,IF(CONFIGURACAO!$C$15="SIM",(IF(S706&gt;CONFIGURACAO!$C$16,CONFIGURACAO!$C$16*CONFIGURACAO!$C$25,S706*CONFIGURACAO!$C$25)),'PI AREA  P75'!S706*CONFIGURACAO!$C$25))</f>
        <v>7.5</v>
      </c>
      <c r="AK706" s="38">
        <f>IF(T706=0,0,IF(CONFIGURACAO!$C$17="SIM",(IF(T706&gt;CONFIGURACAO!$C$18,CONFIGURACAO!$C$18*CONFIGURACAO!$C$26,T706*CONFIGURACAO!$C$26)),'PI AREA  P75'!T706*CONFIGURACAO!$C$26))</f>
        <v>0</v>
      </c>
      <c r="AL706" s="38">
        <f>IFERROR(IF(M706&gt;0,(U706*CONFIGURACAO!$C$29)+(V706*CONFIGURACAO!$C$30),""),"")</f>
        <v>0</v>
      </c>
      <c r="AM706" s="38">
        <f>IF(W706=0,0,IF(CONFIGURACAO!$C$41="SIM",(IF(W706&gt;CONFIGURACAO!$C$41,CONFIGURACAO!$C$41*CONFIGURACAO!$C$31,W706*CONFIGURACAO!$C$31)),'PI AREA  P75'!W706*CONFIGURACAO!$C$31))</f>
        <v>0</v>
      </c>
      <c r="AN706" s="38">
        <f>IF(X706=0,0,IF(CONFIGURACAO!$C$39="SIM",(IF(X706&gt;CONFIGURACAO!$C$40,CONFIGURACAO!$C$40*CONFIGURACAO!$C$32,X706*CONFIGURACAO!$C$32)),'PI AREA  P75'!X706*CONFIGURACAO!$C$32))</f>
        <v>0</v>
      </c>
      <c r="AO706" s="38">
        <f>IFERROR(IF(M706&gt;0,(Y706*CONFIGURACAO!$C$33)+(Z706*CONFIGURACAO!$C$34)+(AA706*CONFIGURACAO!$C$35)+(AB706*CONFIGURACAO!$C$36),""),"")</f>
        <v>0</v>
      </c>
      <c r="AP706" s="38">
        <f>IF(AA706=0,0,IF(CONFIGURACAO!$C$46="SIM",(IF(AA706&gt;CONFIGURACAO!$C$47,CONFIGURACAO!$C$47*CONFIGURACAO!$C$35,AA706*CONFIGURACAO!$C$35)),'PI AREA  P75'!AA706*CONFIGURACAO!$C$35))</f>
        <v>0</v>
      </c>
      <c r="AQ706" s="38">
        <f>IF(AB706=0,0,IF(CONFIGURACAO!$C$44="SIM",(IF(AB706&gt;CONFIGURACAO!$C$45,CONFIGURACAO!$C$45*CONFIGURACAO!$C$36,AB706*CONFIGURACAO!$C$36)),'PI AREA  P75'!AB706*CONFIGURACAO!$C$36))</f>
        <v>0</v>
      </c>
      <c r="AR706" s="38">
        <f t="shared" si="248"/>
        <v>247.5</v>
      </c>
      <c r="AS706" s="68">
        <f>IF(AR706="","",$AR706-(($AS$2/CONFIGURACAO!$C$6)*$M706))</f>
        <v>-52.5</v>
      </c>
      <c r="AT706" s="73" t="str">
        <f t="shared" si="232"/>
        <v>NAO</v>
      </c>
      <c r="AU706" s="75">
        <f>IF(AR706="","",$AR706-(($AU$2/CONFIGURACAO!$C$6)*$M706))</f>
        <v>-252.5</v>
      </c>
      <c r="AV706" s="76" t="str">
        <f t="shared" si="233"/>
        <v>NAO</v>
      </c>
      <c r="AW706" s="74">
        <f>IF(AR706="","",$AR706-(($AW$2/CONFIGURACAO!$C$6)*$M706))</f>
        <v>-452.5</v>
      </c>
      <c r="AX706" s="72" t="str">
        <f t="shared" si="234"/>
        <v>NAO</v>
      </c>
      <c r="AZ706" s="39">
        <f t="shared" si="235"/>
        <v>2.324041860923701E-2</v>
      </c>
      <c r="BA706" s="146">
        <f t="shared" si="236"/>
        <v>4.5</v>
      </c>
      <c r="BB706" s="146">
        <f t="shared" si="237"/>
        <v>877</v>
      </c>
      <c r="BC706" s="32">
        <f t="shared" si="238"/>
        <v>883</v>
      </c>
      <c r="BD706" s="148"/>
      <c r="BE706" s="40">
        <f t="shared" si="239"/>
        <v>0</v>
      </c>
      <c r="BF706" s="40">
        <f t="shared" si="240"/>
        <v>2.8935185185185182E-2</v>
      </c>
      <c r="BG706" s="40">
        <f t="shared" si="241"/>
        <v>7.7081192189105849E-2</v>
      </c>
      <c r="BH706" s="40">
        <f t="shared" si="242"/>
        <v>0</v>
      </c>
      <c r="BI706" s="40">
        <f t="shared" si="243"/>
        <v>0</v>
      </c>
      <c r="BJ706" s="40">
        <f t="shared" si="244"/>
        <v>6.9316081330868765E-2</v>
      </c>
      <c r="BK706" s="40">
        <f t="shared" si="245"/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 s="42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1:134" s="32" customFormat="1" ht="17" thickBot="1" x14ac:dyDescent="0.25">
      <c r="A707" s="124" t="str">
        <f>CONFIGURACAO!$C$4</f>
        <v>AREA 21</v>
      </c>
      <c r="B707" s="125">
        <v>705</v>
      </c>
      <c r="C707" s="249" t="s">
        <v>315</v>
      </c>
      <c r="D707" s="126">
        <f t="shared" si="249"/>
        <v>2</v>
      </c>
      <c r="E707" s="250" t="s">
        <v>1042</v>
      </c>
      <c r="F707" s="250">
        <v>1</v>
      </c>
      <c r="G707" s="250">
        <v>1</v>
      </c>
      <c r="H707" s="250">
        <v>1</v>
      </c>
      <c r="I707" s="250">
        <v>1</v>
      </c>
      <c r="J707" s="87"/>
      <c r="K707" s="94"/>
      <c r="L707" s="94"/>
      <c r="M707" s="154">
        <f t="shared" si="246"/>
        <v>4</v>
      </c>
      <c r="N707">
        <v>2.25</v>
      </c>
      <c r="O707">
        <v>0</v>
      </c>
      <c r="P707">
        <v>4.5</v>
      </c>
      <c r="Q707">
        <v>0.75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s="139">
        <f t="shared" ref="AC707:AC770" si="252">IFERROR((N707+O707),"")</f>
        <v>2.25</v>
      </c>
      <c r="AD707" s="140">
        <f t="shared" ref="AD707:AD770" si="253">IFERROR(AC707+P707,"")</f>
        <v>6.75</v>
      </c>
      <c r="AE707" s="141">
        <f t="shared" si="250"/>
        <v>0</v>
      </c>
      <c r="AF707" s="263">
        <f t="shared" si="251"/>
        <v>0</v>
      </c>
      <c r="AG707" s="265">
        <f t="shared" si="247"/>
        <v>2.25</v>
      </c>
      <c r="AI707" s="37">
        <f>IFERROR(IF(M707&gt;0,(N707*CONFIGURACAO!$C$20)+(O707*CONFIGURACAO!$C$21)+(P707*CONFIGURACAO!$C$22)+(Q707*CONFIGURACAO!$C$23)+(R707*CONFIGURACAO!$C$24),""),"")</f>
        <v>525</v>
      </c>
      <c r="AJ707" s="38">
        <f>IF(S707=0,0,IF(CONFIGURACAO!$C$15="SIM",(IF(S707&gt;CONFIGURACAO!$C$16,CONFIGURACAO!$C$16*CONFIGURACAO!$C$25,S707*CONFIGURACAO!$C$25)),'PI AREA  P75'!S707*CONFIGURACAO!$C$25))</f>
        <v>0</v>
      </c>
      <c r="AK707" s="38">
        <f>IF(T707=0,0,IF(CONFIGURACAO!$C$17="SIM",(IF(T707&gt;CONFIGURACAO!$C$18,CONFIGURACAO!$C$18*CONFIGURACAO!$C$26,T707*CONFIGURACAO!$C$26)),'PI AREA  P75'!T707*CONFIGURACAO!$C$26))</f>
        <v>0</v>
      </c>
      <c r="AL707" s="38">
        <f>IFERROR(IF(M707&gt;0,(U707*CONFIGURACAO!$C$29)+(V707*CONFIGURACAO!$C$30),""),"")</f>
        <v>0</v>
      </c>
      <c r="AM707" s="38">
        <f>IF(W707=0,0,IF(CONFIGURACAO!$C$41="SIM",(IF(W707&gt;CONFIGURACAO!$C$41,CONFIGURACAO!$C$41*CONFIGURACAO!$C$31,W707*CONFIGURACAO!$C$31)),'PI AREA  P75'!W707*CONFIGURACAO!$C$31))</f>
        <v>0</v>
      </c>
      <c r="AN707" s="38">
        <f>IF(X707=0,0,IF(CONFIGURACAO!$C$39="SIM",(IF(X707&gt;CONFIGURACAO!$C$40,CONFIGURACAO!$C$40*CONFIGURACAO!$C$32,X707*CONFIGURACAO!$C$32)),'PI AREA  P75'!X707*CONFIGURACAO!$C$32))</f>
        <v>0</v>
      </c>
      <c r="AO707" s="38">
        <f>IFERROR(IF(M707&gt;0,(Y707*CONFIGURACAO!$C$33)+(Z707*CONFIGURACAO!$C$34)+(AA707*CONFIGURACAO!$C$35)+(AB707*CONFIGURACAO!$C$36),""),"")</f>
        <v>0</v>
      </c>
      <c r="AP707" s="38">
        <f>IF(AA707=0,0,IF(CONFIGURACAO!$C$46="SIM",(IF(AA707&gt;CONFIGURACAO!$C$47,CONFIGURACAO!$C$47*CONFIGURACAO!$C$35,AA707*CONFIGURACAO!$C$35)),'PI AREA  P75'!AA707*CONFIGURACAO!$C$35))</f>
        <v>0</v>
      </c>
      <c r="AQ707" s="38">
        <f>IF(AB707=0,0,IF(CONFIGURACAO!$C$44="SIM",(IF(AB707&gt;CONFIGURACAO!$C$45,CONFIGURACAO!$C$45*CONFIGURACAO!$C$36,AB707*CONFIGURACAO!$C$36)),'PI AREA  P75'!AB707*CONFIGURACAO!$C$36))</f>
        <v>0</v>
      </c>
      <c r="AR707" s="38">
        <f t="shared" si="248"/>
        <v>525</v>
      </c>
      <c r="AS707" s="68">
        <f>IF(AR707="","",$AR707-(($AS$2/CONFIGURACAO!$C$6)*$M707))</f>
        <v>225</v>
      </c>
      <c r="AT707" s="73">
        <f t="shared" ref="AT707:AT770" si="254">IF(M707="","",IF(AS707&gt;=0,3,"NAO"))</f>
        <v>3</v>
      </c>
      <c r="AU707" s="75">
        <f>IF(AR707="","",$AR707-(($AU$2/CONFIGURACAO!$C$6)*$M707))</f>
        <v>25</v>
      </c>
      <c r="AV707" s="76">
        <f t="shared" ref="AV707:AV770" si="255">IF(M707=""," ",IF(AU707&gt;=0,4,"NAO"))</f>
        <v>4</v>
      </c>
      <c r="AW707" s="74">
        <f>IF(AR707="","",$AR707-(($AW$2/CONFIGURACAO!$C$6)*$M707))</f>
        <v>-175</v>
      </c>
      <c r="AX707" s="72" t="str">
        <f t="shared" ref="AX707:AX770" si="256">IF(M707="","",IF(AW707&gt;=0,5,"NAO"))</f>
        <v>NAO</v>
      </c>
      <c r="AZ707" s="39">
        <f t="shared" ref="AZ707:AZ770" si="257">IF(AR707="","",(AR707/(SUM($AR$3:$AR$1204))*100))</f>
        <v>4.9297857655957289E-2</v>
      </c>
      <c r="BA707" s="146">
        <f t="shared" ref="BA707:BA770" si="258">IF(M707="","",SUM(N707:T707,U707:X707,Y707:AB707))</f>
        <v>7.5</v>
      </c>
      <c r="BB707" s="146">
        <f t="shared" ref="BB707:BB770" si="259">IF(M707="","",RANK(BA707,$BA$3:$BA$1204))</f>
        <v>756</v>
      </c>
      <c r="BC707" s="32">
        <f t="shared" ref="BC707:BC770" si="260">IF(M707="","",RANK(AR707,$AR$3:$AR$1204))</f>
        <v>671</v>
      </c>
      <c r="BD707" s="148"/>
      <c r="BE707" s="40">
        <f t="shared" ref="BE707:BE770" si="261">IF($M707="","",IF(N707="","",(N707/N$1212*100)))</f>
        <v>8.38301043219076E-2</v>
      </c>
      <c r="BF707" s="40">
        <f t="shared" ref="BF707:BF770" si="262">IF($M707="","",IF(O707="","",(O707/O$1212*100)))</f>
        <v>0</v>
      </c>
      <c r="BG707" s="40">
        <f t="shared" ref="BG707:BG770" si="263">IF($M707="","",IF(P707="","",(P707/P$1212*100)))</f>
        <v>0.11562178828365879</v>
      </c>
      <c r="BH707" s="40">
        <f t="shared" ref="BH707:BH770" si="264">IF($M707="","",IF(Q707="","",(Q707/Q$1212*100)))</f>
        <v>3.0315278900565887E-2</v>
      </c>
      <c r="BI707" s="40">
        <f t="shared" ref="BI707:BI770" si="265">IF($M707="","",IF(R707="","",(R707/R$1212*100)))</f>
        <v>0</v>
      </c>
      <c r="BJ707" s="40">
        <f t="shared" ref="BJ707:BJ770" si="266">IF($M707="","",IF(S707="","",(S707/S$1212*100)))</f>
        <v>0</v>
      </c>
      <c r="BK707" s="40">
        <f t="shared" ref="BK707:BK770" si="267">IF($M707="","",IF(T707="","",(T707/T$1212*100)))</f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 s="42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1:134" s="32" customFormat="1" ht="17" thickBot="1" x14ac:dyDescent="0.25">
      <c r="A708" s="124" t="str">
        <f>CONFIGURACAO!$C$4</f>
        <v>AREA 21</v>
      </c>
      <c r="B708" s="125">
        <v>706</v>
      </c>
      <c r="C708" s="249" t="s">
        <v>315</v>
      </c>
      <c r="D708" s="126">
        <f t="shared" si="249"/>
        <v>3</v>
      </c>
      <c r="E708" s="250" t="s">
        <v>1043</v>
      </c>
      <c r="F708" s="250">
        <v>1</v>
      </c>
      <c r="G708" s="250">
        <v>1</v>
      </c>
      <c r="H708" s="250">
        <v>1</v>
      </c>
      <c r="I708" s="250">
        <v>1</v>
      </c>
      <c r="J708" s="87"/>
      <c r="K708" s="94"/>
      <c r="L708" s="94"/>
      <c r="M708" s="154">
        <f t="shared" ref="M708:M771" si="268">IF(SUM(F708:I708)&gt;0,SUM(F708:I708),"")</f>
        <v>4</v>
      </c>
      <c r="N708">
        <v>0</v>
      </c>
      <c r="O708">
        <v>2</v>
      </c>
      <c r="P708">
        <v>0.75</v>
      </c>
      <c r="Q708">
        <v>4.5</v>
      </c>
      <c r="R708">
        <v>0.75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 s="139">
        <f t="shared" si="252"/>
        <v>2</v>
      </c>
      <c r="AD708" s="140">
        <f t="shared" si="253"/>
        <v>2.75</v>
      </c>
      <c r="AE708" s="141">
        <f t="shared" si="250"/>
        <v>0</v>
      </c>
      <c r="AF708" s="263">
        <f t="shared" si="251"/>
        <v>0</v>
      </c>
      <c r="AG708" s="265">
        <f t="shared" ref="AG708:AG771" si="269">SUM(N708+O708+U708+V708+Y708+Z708)</f>
        <v>2</v>
      </c>
      <c r="AI708" s="37">
        <f>IFERROR(IF(M708&gt;0,(N708*CONFIGURACAO!$C$20)+(O708*CONFIGURACAO!$C$21)+(P708*CONFIGURACAO!$C$22)+(Q708*CONFIGURACAO!$C$23)+(R708*CONFIGURACAO!$C$24),""),"")</f>
        <v>400</v>
      </c>
      <c r="AJ708" s="38">
        <f>IF(S708=0,0,IF(CONFIGURACAO!$C$15="SIM",(IF(S708&gt;CONFIGURACAO!$C$16,CONFIGURACAO!$C$16*CONFIGURACAO!$C$25,S708*CONFIGURACAO!$C$25)),'PI AREA  P75'!S708*CONFIGURACAO!$C$25))</f>
        <v>0</v>
      </c>
      <c r="AK708" s="38">
        <f>IF(T708=0,0,IF(CONFIGURACAO!$C$17="SIM",(IF(T708&gt;CONFIGURACAO!$C$18,CONFIGURACAO!$C$18*CONFIGURACAO!$C$26,T708*CONFIGURACAO!$C$26)),'PI AREA  P75'!T708*CONFIGURACAO!$C$26))</f>
        <v>0</v>
      </c>
      <c r="AL708" s="38">
        <f>IFERROR(IF(M708&gt;0,(U708*CONFIGURACAO!$C$29)+(V708*CONFIGURACAO!$C$30),""),"")</f>
        <v>0</v>
      </c>
      <c r="AM708" s="38">
        <f>IF(W708=0,0,IF(CONFIGURACAO!$C$41="SIM",(IF(W708&gt;CONFIGURACAO!$C$41,CONFIGURACAO!$C$41*CONFIGURACAO!$C$31,W708*CONFIGURACAO!$C$31)),'PI AREA  P75'!W708*CONFIGURACAO!$C$31))</f>
        <v>0</v>
      </c>
      <c r="AN708" s="38">
        <f>IF(X708=0,0,IF(CONFIGURACAO!$C$39="SIM",(IF(X708&gt;CONFIGURACAO!$C$40,CONFIGURACAO!$C$40*CONFIGURACAO!$C$32,X708*CONFIGURACAO!$C$32)),'PI AREA  P75'!X708*CONFIGURACAO!$C$32))</f>
        <v>0</v>
      </c>
      <c r="AO708" s="38">
        <f>IFERROR(IF(M708&gt;0,(Y708*CONFIGURACAO!$C$33)+(Z708*CONFIGURACAO!$C$34)+(AA708*CONFIGURACAO!$C$35)+(AB708*CONFIGURACAO!$C$36),""),"")</f>
        <v>0</v>
      </c>
      <c r="AP708" s="38">
        <f>IF(AA708=0,0,IF(CONFIGURACAO!$C$46="SIM",(IF(AA708&gt;CONFIGURACAO!$C$47,CONFIGURACAO!$C$47*CONFIGURACAO!$C$35,AA708*CONFIGURACAO!$C$35)),'PI AREA  P75'!AA708*CONFIGURACAO!$C$35))</f>
        <v>0</v>
      </c>
      <c r="AQ708" s="38">
        <f>IF(AB708=0,0,IF(CONFIGURACAO!$C$44="SIM",(IF(AB708&gt;CONFIGURACAO!$C$45,CONFIGURACAO!$C$45*CONFIGURACAO!$C$36,AB708*CONFIGURACAO!$C$36)),'PI AREA  P75'!AB708*CONFIGURACAO!$C$36))</f>
        <v>0</v>
      </c>
      <c r="AR708" s="38">
        <f t="shared" ref="AR708:AR771" si="270">IF(OR(M708=1,M708=2,M708=3,M708=4),SUM(AI708:AQ708),"")</f>
        <v>400</v>
      </c>
      <c r="AS708" s="68">
        <f>IF(AR708="","",$AR708-(($AS$2/CONFIGURACAO!$C$6)*$M708))</f>
        <v>100</v>
      </c>
      <c r="AT708" s="73">
        <f t="shared" si="254"/>
        <v>3</v>
      </c>
      <c r="AU708" s="75">
        <f>IF(AR708="","",$AR708-(($AU$2/CONFIGURACAO!$C$6)*$M708))</f>
        <v>-100</v>
      </c>
      <c r="AV708" s="76" t="str">
        <f t="shared" si="255"/>
        <v>NAO</v>
      </c>
      <c r="AW708" s="74">
        <f>IF(AR708="","",$AR708-(($AW$2/CONFIGURACAO!$C$6)*$M708))</f>
        <v>-300</v>
      </c>
      <c r="AX708" s="72" t="str">
        <f t="shared" si="256"/>
        <v>NAO</v>
      </c>
      <c r="AZ708" s="39">
        <f t="shared" si="257"/>
        <v>3.7560272499776989E-2</v>
      </c>
      <c r="BA708" s="146">
        <f t="shared" si="258"/>
        <v>8</v>
      </c>
      <c r="BB708" s="146">
        <f t="shared" si="259"/>
        <v>735</v>
      </c>
      <c r="BC708" s="32">
        <f t="shared" si="260"/>
        <v>769</v>
      </c>
      <c r="BD708" s="148"/>
      <c r="BE708" s="40">
        <f t="shared" si="261"/>
        <v>0</v>
      </c>
      <c r="BF708" s="40">
        <f t="shared" si="262"/>
        <v>7.716049382716049E-2</v>
      </c>
      <c r="BG708" s="40">
        <f t="shared" si="263"/>
        <v>1.9270298047276462E-2</v>
      </c>
      <c r="BH708" s="40">
        <f t="shared" si="264"/>
        <v>0.18189167340339529</v>
      </c>
      <c r="BI708" s="40">
        <f t="shared" si="265"/>
        <v>7.9957356076759065E-2</v>
      </c>
      <c r="BJ708" s="40">
        <f t="shared" si="266"/>
        <v>0</v>
      </c>
      <c r="BK708" s="40">
        <f t="shared" si="267"/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 s="42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1:134" s="32" customFormat="1" ht="17" thickBot="1" x14ac:dyDescent="0.25">
      <c r="A709" s="124" t="str">
        <f>CONFIGURACAO!$C$4</f>
        <v>AREA 21</v>
      </c>
      <c r="B709" s="125">
        <v>707</v>
      </c>
      <c r="C709" s="249" t="s">
        <v>315</v>
      </c>
      <c r="D709" s="126">
        <f t="shared" si="249"/>
        <v>4</v>
      </c>
      <c r="E709" s="250" t="s">
        <v>1044</v>
      </c>
      <c r="F709" s="250">
        <v>0</v>
      </c>
      <c r="G709" s="250">
        <v>1</v>
      </c>
      <c r="H709" s="250">
        <v>1</v>
      </c>
      <c r="I709" s="250">
        <v>1</v>
      </c>
      <c r="J709" s="87"/>
      <c r="K709" s="94"/>
      <c r="L709" s="94"/>
      <c r="M709" s="154">
        <f t="shared" si="268"/>
        <v>3</v>
      </c>
      <c r="N709">
        <v>0</v>
      </c>
      <c r="O709">
        <v>0</v>
      </c>
      <c r="P709">
        <v>0.75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 s="139">
        <f t="shared" si="252"/>
        <v>0</v>
      </c>
      <c r="AD709" s="140">
        <f t="shared" si="253"/>
        <v>0.75</v>
      </c>
      <c r="AE709" s="141">
        <f t="shared" si="250"/>
        <v>0</v>
      </c>
      <c r="AF709" s="263">
        <f t="shared" si="251"/>
        <v>0</v>
      </c>
      <c r="AG709" s="265">
        <f t="shared" si="269"/>
        <v>0</v>
      </c>
      <c r="AI709" s="37">
        <f>IFERROR(IF(M709&gt;0,(N709*CONFIGURACAO!$C$20)+(O709*CONFIGURACAO!$C$21)+(P709*CONFIGURACAO!$C$22)+(Q709*CONFIGURACAO!$C$23)+(R709*CONFIGURACAO!$C$24),""),"")</f>
        <v>45</v>
      </c>
      <c r="AJ709" s="38">
        <f>IF(S709=0,0,IF(CONFIGURACAO!$C$15="SIM",(IF(S709&gt;CONFIGURACAO!$C$16,CONFIGURACAO!$C$16*CONFIGURACAO!$C$25,S709*CONFIGURACAO!$C$25)),'PI AREA  P75'!S709*CONFIGURACAO!$C$25))</f>
        <v>0</v>
      </c>
      <c r="AK709" s="38">
        <f>IF(T709=0,0,IF(CONFIGURACAO!$C$17="SIM",(IF(T709&gt;CONFIGURACAO!$C$18,CONFIGURACAO!$C$18*CONFIGURACAO!$C$26,T709*CONFIGURACAO!$C$26)),'PI AREA  P75'!T709*CONFIGURACAO!$C$26))</f>
        <v>0</v>
      </c>
      <c r="AL709" s="38">
        <f>IFERROR(IF(M709&gt;0,(U709*CONFIGURACAO!$C$29)+(V709*CONFIGURACAO!$C$30),""),"")</f>
        <v>0</v>
      </c>
      <c r="AM709" s="38">
        <f>IF(W709=0,0,IF(CONFIGURACAO!$C$41="SIM",(IF(W709&gt;CONFIGURACAO!$C$41,CONFIGURACAO!$C$41*CONFIGURACAO!$C$31,W709*CONFIGURACAO!$C$31)),'PI AREA  P75'!W709*CONFIGURACAO!$C$31))</f>
        <v>0</v>
      </c>
      <c r="AN709" s="38">
        <f>IF(X709=0,0,IF(CONFIGURACAO!$C$39="SIM",(IF(X709&gt;CONFIGURACAO!$C$40,CONFIGURACAO!$C$40*CONFIGURACAO!$C$32,X709*CONFIGURACAO!$C$32)),'PI AREA  P75'!X709*CONFIGURACAO!$C$32))</f>
        <v>0</v>
      </c>
      <c r="AO709" s="38">
        <f>IFERROR(IF(M709&gt;0,(Y709*CONFIGURACAO!$C$33)+(Z709*CONFIGURACAO!$C$34)+(AA709*CONFIGURACAO!$C$35)+(AB709*CONFIGURACAO!$C$36),""),"")</f>
        <v>0</v>
      </c>
      <c r="AP709" s="38">
        <f>IF(AA709=0,0,IF(CONFIGURACAO!$C$46="SIM",(IF(AA709&gt;CONFIGURACAO!$C$47,CONFIGURACAO!$C$47*CONFIGURACAO!$C$35,AA709*CONFIGURACAO!$C$35)),'PI AREA  P75'!AA709*CONFIGURACAO!$C$35))</f>
        <v>0</v>
      </c>
      <c r="AQ709" s="38">
        <f>IF(AB709=0,0,IF(CONFIGURACAO!$C$44="SIM",(IF(AB709&gt;CONFIGURACAO!$C$45,CONFIGURACAO!$C$45*CONFIGURACAO!$C$36,AB709*CONFIGURACAO!$C$36)),'PI AREA  P75'!AB709*CONFIGURACAO!$C$36))</f>
        <v>0</v>
      </c>
      <c r="AR709" s="38">
        <f t="shared" si="270"/>
        <v>45</v>
      </c>
      <c r="AS709" s="68">
        <f>IF(AR709="","",$AR709-(($AS$2/CONFIGURACAO!$C$6)*$M709))</f>
        <v>-180</v>
      </c>
      <c r="AT709" s="73" t="str">
        <f t="shared" si="254"/>
        <v>NAO</v>
      </c>
      <c r="AU709" s="75">
        <f>IF(AR709="","",$AR709-(($AU$2/CONFIGURACAO!$C$6)*$M709))</f>
        <v>-330</v>
      </c>
      <c r="AV709" s="76" t="str">
        <f t="shared" si="255"/>
        <v>NAO</v>
      </c>
      <c r="AW709" s="74">
        <f>IF(AR709="","",$AR709-(($AW$2/CONFIGURACAO!$C$6)*$M709))</f>
        <v>-480</v>
      </c>
      <c r="AX709" s="72" t="str">
        <f t="shared" si="256"/>
        <v>NAO</v>
      </c>
      <c r="AZ709" s="39">
        <f t="shared" si="257"/>
        <v>4.2255306562249111E-3</v>
      </c>
      <c r="BA709" s="146">
        <f t="shared" si="258"/>
        <v>0.75</v>
      </c>
      <c r="BB709" s="146">
        <f t="shared" si="259"/>
        <v>1112</v>
      </c>
      <c r="BC709" s="32">
        <f t="shared" si="260"/>
        <v>1111</v>
      </c>
      <c r="BD709" s="148"/>
      <c r="BE709" s="40">
        <f t="shared" si="261"/>
        <v>0</v>
      </c>
      <c r="BF709" s="40">
        <f t="shared" si="262"/>
        <v>0</v>
      </c>
      <c r="BG709" s="40">
        <f t="shared" si="263"/>
        <v>1.9270298047276462E-2</v>
      </c>
      <c r="BH709" s="40">
        <f t="shared" si="264"/>
        <v>0</v>
      </c>
      <c r="BI709" s="40">
        <f t="shared" si="265"/>
        <v>0</v>
      </c>
      <c r="BJ709" s="40">
        <f t="shared" si="266"/>
        <v>0</v>
      </c>
      <c r="BK709" s="40">
        <f t="shared" si="267"/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 s="42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1:134" s="32" customFormat="1" ht="17" thickBot="1" x14ac:dyDescent="0.25">
      <c r="A710" s="124" t="str">
        <f>CONFIGURACAO!$C$4</f>
        <v>AREA 21</v>
      </c>
      <c r="B710" s="125">
        <v>708</v>
      </c>
      <c r="C710" s="249" t="s">
        <v>315</v>
      </c>
      <c r="D710" s="126">
        <f t="shared" si="249"/>
        <v>5</v>
      </c>
      <c r="E710" s="250" t="s">
        <v>1045</v>
      </c>
      <c r="F710" s="250">
        <v>1</v>
      </c>
      <c r="G710" s="250">
        <v>1</v>
      </c>
      <c r="H710" s="250">
        <v>1</v>
      </c>
      <c r="I710" s="250">
        <v>1</v>
      </c>
      <c r="J710" s="87"/>
      <c r="K710" s="94"/>
      <c r="L710" s="94"/>
      <c r="M710" s="154">
        <f t="shared" si="268"/>
        <v>4</v>
      </c>
      <c r="N710">
        <v>0</v>
      </c>
      <c r="O710">
        <v>2.5</v>
      </c>
      <c r="P710">
        <v>1.5</v>
      </c>
      <c r="Q710">
        <v>9.25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8</v>
      </c>
      <c r="AB710">
        <v>1</v>
      </c>
      <c r="AC710" s="139">
        <f t="shared" si="252"/>
        <v>2.5</v>
      </c>
      <c r="AD710" s="140">
        <f t="shared" si="253"/>
        <v>4</v>
      </c>
      <c r="AE710" s="141">
        <f t="shared" si="250"/>
        <v>0</v>
      </c>
      <c r="AF710" s="263">
        <f t="shared" si="251"/>
        <v>0</v>
      </c>
      <c r="AG710" s="265">
        <f t="shared" si="269"/>
        <v>2.5</v>
      </c>
      <c r="AI710" s="37">
        <f>IFERROR(IF(M710&gt;0,(N710*CONFIGURACAO!$C$20)+(O710*CONFIGURACAO!$C$21)+(P710*CONFIGURACAO!$C$22)+(Q710*CONFIGURACAO!$C$23)+(R710*CONFIGURACAO!$C$24),""),"")</f>
        <v>660</v>
      </c>
      <c r="AJ710" s="38">
        <f>IF(S710=0,0,IF(CONFIGURACAO!$C$15="SIM",(IF(S710&gt;CONFIGURACAO!$C$16,CONFIGURACAO!$C$16*CONFIGURACAO!$C$25,S710*CONFIGURACAO!$C$25)),'PI AREA  P75'!S710*CONFIGURACAO!$C$25))</f>
        <v>0</v>
      </c>
      <c r="AK710" s="38">
        <f>IF(T710=0,0,IF(CONFIGURACAO!$C$17="SIM",(IF(T710&gt;CONFIGURACAO!$C$18,CONFIGURACAO!$C$18*CONFIGURACAO!$C$26,T710*CONFIGURACAO!$C$26)),'PI AREA  P75'!T710*CONFIGURACAO!$C$26))</f>
        <v>5</v>
      </c>
      <c r="AL710" s="38">
        <f>IFERROR(IF(M710&gt;0,(U710*CONFIGURACAO!$C$29)+(V710*CONFIGURACAO!$C$30),""),"")</f>
        <v>0</v>
      </c>
      <c r="AM710" s="38">
        <f>IF(W710=0,0,IF(CONFIGURACAO!$C$41="SIM",(IF(W710&gt;CONFIGURACAO!$C$41,CONFIGURACAO!$C$41*CONFIGURACAO!$C$31,W710*CONFIGURACAO!$C$31)),'PI AREA  P75'!W710*CONFIGURACAO!$C$31))</f>
        <v>50</v>
      </c>
      <c r="AN710" s="38">
        <f>IF(X710=0,0,IF(CONFIGURACAO!$C$39="SIM",(IF(X710&gt;CONFIGURACAO!$C$40,CONFIGURACAO!$C$40*CONFIGURACAO!$C$32,X710*CONFIGURACAO!$C$32)),'PI AREA  P75'!X710*CONFIGURACAO!$C$32))</f>
        <v>0</v>
      </c>
      <c r="AO710" s="38">
        <f>IFERROR(IF(M710&gt;0,(Y710*CONFIGURACAO!$C$33)+(Z710*CONFIGURACAO!$C$34)+(AA710*CONFIGURACAO!$C$35)+(AB710*CONFIGURACAO!$C$36),""),"")</f>
        <v>210</v>
      </c>
      <c r="AP710" s="38">
        <f>IF(AA710=0,0,IF(CONFIGURACAO!$C$46="SIM",(IF(AA710&gt;CONFIGURACAO!$C$47,CONFIGURACAO!$C$47*CONFIGURACAO!$C$35,AA710*CONFIGURACAO!$C$35)),'PI AREA  P75'!AA710*CONFIGURACAO!$C$35))</f>
        <v>200</v>
      </c>
      <c r="AQ710" s="38">
        <f>IF(AB710=0,0,IF(CONFIGURACAO!$C$44="SIM",(IF(AB710&gt;CONFIGURACAO!$C$45,CONFIGURACAO!$C$45*CONFIGURACAO!$C$36,AB710*CONFIGURACAO!$C$36)),'PI AREA  P75'!AB710*CONFIGURACAO!$C$36))</f>
        <v>10</v>
      </c>
      <c r="AR710" s="38">
        <f t="shared" si="270"/>
        <v>1135</v>
      </c>
      <c r="AS710" s="68">
        <f>IF(AR710="","",$AR710-(($AS$2/CONFIGURACAO!$C$6)*$M710))</f>
        <v>835</v>
      </c>
      <c r="AT710" s="73">
        <f t="shared" si="254"/>
        <v>3</v>
      </c>
      <c r="AU710" s="75">
        <f>IF(AR710="","",$AR710-(($AU$2/CONFIGURACAO!$C$6)*$M710))</f>
        <v>635</v>
      </c>
      <c r="AV710" s="76">
        <f t="shared" si="255"/>
        <v>4</v>
      </c>
      <c r="AW710" s="74">
        <f>IF(AR710="","",$AR710-(($AW$2/CONFIGURACAO!$C$6)*$M710))</f>
        <v>435</v>
      </c>
      <c r="AX710" s="72">
        <f t="shared" si="256"/>
        <v>5</v>
      </c>
      <c r="AZ710" s="39">
        <f t="shared" si="257"/>
        <v>0.10657727321811721</v>
      </c>
      <c r="BA710" s="146">
        <f t="shared" si="258"/>
        <v>24.25</v>
      </c>
      <c r="BB710" s="146">
        <f t="shared" si="259"/>
        <v>240</v>
      </c>
      <c r="BC710" s="32">
        <f t="shared" si="260"/>
        <v>329</v>
      </c>
      <c r="BD710" s="148"/>
      <c r="BE710" s="40">
        <f t="shared" si="261"/>
        <v>0</v>
      </c>
      <c r="BF710" s="40">
        <f t="shared" si="262"/>
        <v>9.6450617283950615E-2</v>
      </c>
      <c r="BG710" s="40">
        <f t="shared" si="263"/>
        <v>3.8540596094552924E-2</v>
      </c>
      <c r="BH710" s="40">
        <f t="shared" si="264"/>
        <v>0.37388843977364594</v>
      </c>
      <c r="BI710" s="40">
        <f t="shared" si="265"/>
        <v>0</v>
      </c>
      <c r="BJ710" s="40">
        <f t="shared" si="266"/>
        <v>0</v>
      </c>
      <c r="BK710" s="40">
        <f t="shared" si="267"/>
        <v>0.16051364365971107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 s="42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1:134" s="32" customFormat="1" ht="17" thickBot="1" x14ac:dyDescent="0.25">
      <c r="A711" s="124" t="str">
        <f>CONFIGURACAO!$C$4</f>
        <v>AREA 21</v>
      </c>
      <c r="B711" s="125">
        <v>709</v>
      </c>
      <c r="C711" s="249" t="s">
        <v>315</v>
      </c>
      <c r="D711" s="126">
        <f t="shared" si="249"/>
        <v>6</v>
      </c>
      <c r="E711" s="250" t="s">
        <v>1046</v>
      </c>
      <c r="F711" s="250">
        <v>1</v>
      </c>
      <c r="G711" s="250">
        <v>1</v>
      </c>
      <c r="H711" s="250">
        <v>1</v>
      </c>
      <c r="I711" s="250">
        <v>1</v>
      </c>
      <c r="J711" s="87"/>
      <c r="K711" s="94"/>
      <c r="L711" s="94"/>
      <c r="M711" s="154">
        <f t="shared" si="268"/>
        <v>4</v>
      </c>
      <c r="N711">
        <v>11.25</v>
      </c>
      <c r="O711">
        <v>3.75</v>
      </c>
      <c r="P711">
        <v>3.75</v>
      </c>
      <c r="Q711">
        <v>1.5</v>
      </c>
      <c r="R711">
        <v>0.75</v>
      </c>
      <c r="S711">
        <v>0.75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 s="139">
        <f t="shared" si="252"/>
        <v>15</v>
      </c>
      <c r="AD711" s="140">
        <f t="shared" si="253"/>
        <v>18.75</v>
      </c>
      <c r="AE711" s="141">
        <f t="shared" si="250"/>
        <v>0</v>
      </c>
      <c r="AF711" s="263">
        <f t="shared" si="251"/>
        <v>0</v>
      </c>
      <c r="AG711" s="265">
        <f t="shared" si="269"/>
        <v>15</v>
      </c>
      <c r="AI711" s="37">
        <f>IFERROR(IF(M711&gt;0,(N711*CONFIGURACAO!$C$20)+(O711*CONFIGURACAO!$C$21)+(P711*CONFIGURACAO!$C$22)+(Q711*CONFIGURACAO!$C$23)+(R711*CONFIGURACAO!$C$24),""),"")</f>
        <v>1725</v>
      </c>
      <c r="AJ711" s="38">
        <f>IF(S711=0,0,IF(CONFIGURACAO!$C$15="SIM",(IF(S711&gt;CONFIGURACAO!$C$16,CONFIGURACAO!$C$16*CONFIGURACAO!$C$25,S711*CONFIGURACAO!$C$25)),'PI AREA  P75'!S711*CONFIGURACAO!$C$25))</f>
        <v>7.5</v>
      </c>
      <c r="AK711" s="38">
        <f>IF(T711=0,0,IF(CONFIGURACAO!$C$17="SIM",(IF(T711&gt;CONFIGURACAO!$C$18,CONFIGURACAO!$C$18*CONFIGURACAO!$C$26,T711*CONFIGURACAO!$C$26)),'PI AREA  P75'!T711*CONFIGURACAO!$C$26))</f>
        <v>0</v>
      </c>
      <c r="AL711" s="38">
        <f>IFERROR(IF(M711&gt;0,(U711*CONFIGURACAO!$C$29)+(V711*CONFIGURACAO!$C$30),""),"")</f>
        <v>0</v>
      </c>
      <c r="AM711" s="38">
        <f>IF(W711=0,0,IF(CONFIGURACAO!$C$41="SIM",(IF(W711&gt;CONFIGURACAO!$C$41,CONFIGURACAO!$C$41*CONFIGURACAO!$C$31,W711*CONFIGURACAO!$C$31)),'PI AREA  P75'!W711*CONFIGURACAO!$C$31))</f>
        <v>0</v>
      </c>
      <c r="AN711" s="38">
        <f>IF(X711=0,0,IF(CONFIGURACAO!$C$39="SIM",(IF(X711&gt;CONFIGURACAO!$C$40,CONFIGURACAO!$C$40*CONFIGURACAO!$C$32,X711*CONFIGURACAO!$C$32)),'PI AREA  P75'!X711*CONFIGURACAO!$C$32))</f>
        <v>0</v>
      </c>
      <c r="AO711" s="38">
        <f>IFERROR(IF(M711&gt;0,(Y711*CONFIGURACAO!$C$33)+(Z711*CONFIGURACAO!$C$34)+(AA711*CONFIGURACAO!$C$35)+(AB711*CONFIGURACAO!$C$36),""),"")</f>
        <v>0</v>
      </c>
      <c r="AP711" s="38">
        <f>IF(AA711=0,0,IF(CONFIGURACAO!$C$46="SIM",(IF(AA711&gt;CONFIGURACAO!$C$47,CONFIGURACAO!$C$47*CONFIGURACAO!$C$35,AA711*CONFIGURACAO!$C$35)),'PI AREA  P75'!AA711*CONFIGURACAO!$C$35))</f>
        <v>0</v>
      </c>
      <c r="AQ711" s="38">
        <f>IF(AB711=0,0,IF(CONFIGURACAO!$C$44="SIM",(IF(AB711&gt;CONFIGURACAO!$C$45,CONFIGURACAO!$C$45*CONFIGURACAO!$C$36,AB711*CONFIGURACAO!$C$36)),'PI AREA  P75'!AB711*CONFIGURACAO!$C$36))</f>
        <v>0</v>
      </c>
      <c r="AR711" s="38">
        <f t="shared" si="270"/>
        <v>1732.5</v>
      </c>
      <c r="AS711" s="68">
        <f>IF(AR711="","",$AR711-(($AS$2/CONFIGURACAO!$C$6)*$M711))</f>
        <v>1432.5</v>
      </c>
      <c r="AT711" s="73">
        <f t="shared" si="254"/>
        <v>3</v>
      </c>
      <c r="AU711" s="75">
        <f>IF(AR711="","",$AR711-(($AU$2/CONFIGURACAO!$C$6)*$M711))</f>
        <v>1232.5</v>
      </c>
      <c r="AV711" s="76">
        <f t="shared" si="255"/>
        <v>4</v>
      </c>
      <c r="AW711" s="74">
        <f>IF(AR711="","",$AR711-(($AW$2/CONFIGURACAO!$C$6)*$M711))</f>
        <v>1032.5</v>
      </c>
      <c r="AX711" s="72">
        <f t="shared" si="256"/>
        <v>5</v>
      </c>
      <c r="AZ711" s="39">
        <f t="shared" si="257"/>
        <v>0.16268293026465908</v>
      </c>
      <c r="BA711" s="146">
        <f t="shared" si="258"/>
        <v>21.75</v>
      </c>
      <c r="BB711" s="146">
        <f t="shared" si="259"/>
        <v>284</v>
      </c>
      <c r="BC711" s="32">
        <f t="shared" si="260"/>
        <v>164</v>
      </c>
      <c r="BD711" s="148"/>
      <c r="BE711" s="40">
        <f t="shared" si="261"/>
        <v>0.41915052160953803</v>
      </c>
      <c r="BF711" s="40">
        <f t="shared" si="262"/>
        <v>0.14467592592592593</v>
      </c>
      <c r="BG711" s="40">
        <f t="shared" si="263"/>
        <v>9.6351490236382328E-2</v>
      </c>
      <c r="BH711" s="40">
        <f t="shared" si="264"/>
        <v>6.0630557801131774E-2</v>
      </c>
      <c r="BI711" s="40">
        <f t="shared" si="265"/>
        <v>7.9957356076759065E-2</v>
      </c>
      <c r="BJ711" s="40">
        <f t="shared" si="266"/>
        <v>6.9316081330868765E-2</v>
      </c>
      <c r="BK711" s="40">
        <f t="shared" si="267"/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 s="42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1:134" s="32" customFormat="1" ht="17" thickBot="1" x14ac:dyDescent="0.25">
      <c r="A712" s="124" t="str">
        <f>CONFIGURACAO!$C$4</f>
        <v>AREA 21</v>
      </c>
      <c r="B712" s="125">
        <v>710</v>
      </c>
      <c r="C712" s="249" t="s">
        <v>315</v>
      </c>
      <c r="D712" s="126">
        <f t="shared" si="249"/>
        <v>7</v>
      </c>
      <c r="E712" s="250" t="s">
        <v>1047</v>
      </c>
      <c r="F712" s="250">
        <v>1</v>
      </c>
      <c r="G712" s="250">
        <v>1</v>
      </c>
      <c r="H712" s="250">
        <v>1</v>
      </c>
      <c r="I712" s="250">
        <v>1</v>
      </c>
      <c r="J712" s="87"/>
      <c r="K712" s="94"/>
      <c r="L712" s="94"/>
      <c r="M712" s="154">
        <f t="shared" si="268"/>
        <v>4</v>
      </c>
      <c r="N712">
        <v>0</v>
      </c>
      <c r="O712">
        <v>3.75</v>
      </c>
      <c r="P712">
        <v>1.75</v>
      </c>
      <c r="Q712">
        <v>6.25</v>
      </c>
      <c r="R712">
        <v>0.75</v>
      </c>
      <c r="S712">
        <v>1.75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 s="139">
        <f t="shared" si="252"/>
        <v>3.75</v>
      </c>
      <c r="AD712" s="140">
        <f t="shared" si="253"/>
        <v>5.5</v>
      </c>
      <c r="AE712" s="141">
        <f t="shared" si="250"/>
        <v>0</v>
      </c>
      <c r="AF712" s="263">
        <f t="shared" si="251"/>
        <v>0</v>
      </c>
      <c r="AG712" s="265">
        <f t="shared" si="269"/>
        <v>3.75</v>
      </c>
      <c r="AI712" s="37">
        <f>IFERROR(IF(M712&gt;0,(N712*CONFIGURACAO!$C$20)+(O712*CONFIGURACAO!$C$21)+(P712*CONFIGURACAO!$C$22)+(Q712*CONFIGURACAO!$C$23)+(R712*CONFIGURACAO!$C$24),""),"")</f>
        <v>670</v>
      </c>
      <c r="AJ712" s="38">
        <f>IF(S712=0,0,IF(CONFIGURACAO!$C$15="SIM",(IF(S712&gt;CONFIGURACAO!$C$16,CONFIGURACAO!$C$16*CONFIGURACAO!$C$25,S712*CONFIGURACAO!$C$25)),'PI AREA  P75'!S712*CONFIGURACAO!$C$25))</f>
        <v>17.5</v>
      </c>
      <c r="AK712" s="38">
        <f>IF(T712=0,0,IF(CONFIGURACAO!$C$17="SIM",(IF(T712&gt;CONFIGURACAO!$C$18,CONFIGURACAO!$C$18*CONFIGURACAO!$C$26,T712*CONFIGURACAO!$C$26)),'PI AREA  P75'!T712*CONFIGURACAO!$C$26))</f>
        <v>5</v>
      </c>
      <c r="AL712" s="38">
        <f>IFERROR(IF(M712&gt;0,(U712*CONFIGURACAO!$C$29)+(V712*CONFIGURACAO!$C$30),""),"")</f>
        <v>0</v>
      </c>
      <c r="AM712" s="38">
        <f>IF(W712=0,0,IF(CONFIGURACAO!$C$41="SIM",(IF(W712&gt;CONFIGURACAO!$C$41,CONFIGURACAO!$C$41*CONFIGURACAO!$C$31,W712*CONFIGURACAO!$C$31)),'PI AREA  P75'!W712*CONFIGURACAO!$C$31))</f>
        <v>0</v>
      </c>
      <c r="AN712" s="38">
        <f>IF(X712=0,0,IF(CONFIGURACAO!$C$39="SIM",(IF(X712&gt;CONFIGURACAO!$C$40,CONFIGURACAO!$C$40*CONFIGURACAO!$C$32,X712*CONFIGURACAO!$C$32)),'PI AREA  P75'!X712*CONFIGURACAO!$C$32))</f>
        <v>0</v>
      </c>
      <c r="AO712" s="38">
        <f>IFERROR(IF(M712&gt;0,(Y712*CONFIGURACAO!$C$33)+(Z712*CONFIGURACAO!$C$34)+(AA712*CONFIGURACAO!$C$35)+(AB712*CONFIGURACAO!$C$36),""),"")</f>
        <v>0</v>
      </c>
      <c r="AP712" s="38">
        <f>IF(AA712=0,0,IF(CONFIGURACAO!$C$46="SIM",(IF(AA712&gt;CONFIGURACAO!$C$47,CONFIGURACAO!$C$47*CONFIGURACAO!$C$35,AA712*CONFIGURACAO!$C$35)),'PI AREA  P75'!AA712*CONFIGURACAO!$C$35))</f>
        <v>0</v>
      </c>
      <c r="AQ712" s="38">
        <f>IF(AB712=0,0,IF(CONFIGURACAO!$C$44="SIM",(IF(AB712&gt;CONFIGURACAO!$C$45,CONFIGURACAO!$C$45*CONFIGURACAO!$C$36,AB712*CONFIGURACAO!$C$36)),'PI AREA  P75'!AB712*CONFIGURACAO!$C$36))</f>
        <v>0</v>
      </c>
      <c r="AR712" s="38">
        <f t="shared" si="270"/>
        <v>692.5</v>
      </c>
      <c r="AS712" s="68">
        <f>IF(AR712="","",$AR712-(($AS$2/CONFIGURACAO!$C$6)*$M712))</f>
        <v>392.5</v>
      </c>
      <c r="AT712" s="73">
        <f t="shared" si="254"/>
        <v>3</v>
      </c>
      <c r="AU712" s="75">
        <f>IF(AR712="","",$AR712-(($AU$2/CONFIGURACAO!$C$6)*$M712))</f>
        <v>192.5</v>
      </c>
      <c r="AV712" s="76">
        <f t="shared" si="255"/>
        <v>4</v>
      </c>
      <c r="AW712" s="74">
        <f>IF(AR712="","",$AR712-(($AW$2/CONFIGURACAO!$C$6)*$M712))</f>
        <v>-7.5</v>
      </c>
      <c r="AX712" s="72" t="str">
        <f t="shared" si="256"/>
        <v>NAO</v>
      </c>
      <c r="AZ712" s="39">
        <f t="shared" si="257"/>
        <v>6.5026221765238909E-2</v>
      </c>
      <c r="BA712" s="146">
        <f t="shared" si="258"/>
        <v>15.25</v>
      </c>
      <c r="BB712" s="146">
        <f t="shared" si="259"/>
        <v>470</v>
      </c>
      <c r="BC712" s="32">
        <f t="shared" si="260"/>
        <v>571</v>
      </c>
      <c r="BD712" s="148"/>
      <c r="BE712" s="40">
        <f t="shared" si="261"/>
        <v>0</v>
      </c>
      <c r="BF712" s="40">
        <f t="shared" si="262"/>
        <v>0.14467592592592593</v>
      </c>
      <c r="BG712" s="40">
        <f t="shared" si="263"/>
        <v>4.4964028776978422E-2</v>
      </c>
      <c r="BH712" s="40">
        <f t="shared" si="264"/>
        <v>0.25262732417138239</v>
      </c>
      <c r="BI712" s="40">
        <f t="shared" si="265"/>
        <v>7.9957356076759065E-2</v>
      </c>
      <c r="BJ712" s="40">
        <f t="shared" si="266"/>
        <v>0.16173752310536046</v>
      </c>
      <c r="BK712" s="40">
        <f t="shared" si="267"/>
        <v>0.16051364365971107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1</v>
      </c>
      <c r="BS712">
        <v>0</v>
      </c>
      <c r="BT712" s="4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1:134" s="32" customFormat="1" ht="17" thickBot="1" x14ac:dyDescent="0.25">
      <c r="A713" s="124" t="str">
        <f>CONFIGURACAO!$C$4</f>
        <v>AREA 21</v>
      </c>
      <c r="B713" s="125">
        <v>711</v>
      </c>
      <c r="C713" s="249" t="s">
        <v>315</v>
      </c>
      <c r="D713" s="126">
        <f t="shared" si="249"/>
        <v>8</v>
      </c>
      <c r="E713" s="250" t="s">
        <v>1048</v>
      </c>
      <c r="F713" s="250">
        <v>1</v>
      </c>
      <c r="G713" s="250">
        <v>1</v>
      </c>
      <c r="H713" s="250">
        <v>1</v>
      </c>
      <c r="I713" s="250">
        <v>1</v>
      </c>
      <c r="J713" s="87"/>
      <c r="K713" s="94"/>
      <c r="L713" s="94"/>
      <c r="M713" s="154">
        <f t="shared" si="268"/>
        <v>4</v>
      </c>
      <c r="N713">
        <v>0.75</v>
      </c>
      <c r="O713">
        <v>7.25</v>
      </c>
      <c r="P713">
        <v>2.75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 s="139">
        <f t="shared" si="252"/>
        <v>8</v>
      </c>
      <c r="AD713" s="140">
        <f t="shared" si="253"/>
        <v>10.75</v>
      </c>
      <c r="AE713" s="141">
        <f t="shared" si="250"/>
        <v>0</v>
      </c>
      <c r="AF713" s="263">
        <f t="shared" si="251"/>
        <v>0</v>
      </c>
      <c r="AG713" s="265">
        <f t="shared" si="269"/>
        <v>8</v>
      </c>
      <c r="AI713" s="37">
        <f>IFERROR(IF(M713&gt;0,(N713*CONFIGURACAO!$C$20)+(O713*CONFIGURACAO!$C$21)+(P713*CONFIGURACAO!$C$22)+(Q713*CONFIGURACAO!$C$23)+(R713*CONFIGURACAO!$C$24),""),"")</f>
        <v>860</v>
      </c>
      <c r="AJ713" s="38">
        <f>IF(S713=0,0,IF(CONFIGURACAO!$C$15="SIM",(IF(S713&gt;CONFIGURACAO!$C$16,CONFIGURACAO!$C$16*CONFIGURACAO!$C$25,S713*CONFIGURACAO!$C$25)),'PI AREA  P75'!S713*CONFIGURACAO!$C$25))</f>
        <v>0</v>
      </c>
      <c r="AK713" s="38">
        <f>IF(T713=0,0,IF(CONFIGURACAO!$C$17="SIM",(IF(T713&gt;CONFIGURACAO!$C$18,CONFIGURACAO!$C$18*CONFIGURACAO!$C$26,T713*CONFIGURACAO!$C$26)),'PI AREA  P75'!T713*CONFIGURACAO!$C$26))</f>
        <v>0</v>
      </c>
      <c r="AL713" s="38">
        <f>IFERROR(IF(M713&gt;0,(U713*CONFIGURACAO!$C$29)+(V713*CONFIGURACAO!$C$30),""),"")</f>
        <v>0</v>
      </c>
      <c r="AM713" s="38">
        <f>IF(W713=0,0,IF(CONFIGURACAO!$C$41="SIM",(IF(W713&gt;CONFIGURACAO!$C$41,CONFIGURACAO!$C$41*CONFIGURACAO!$C$31,W713*CONFIGURACAO!$C$31)),'PI AREA  P75'!W713*CONFIGURACAO!$C$31))</f>
        <v>0</v>
      </c>
      <c r="AN713" s="38">
        <f>IF(X713=0,0,IF(CONFIGURACAO!$C$39="SIM",(IF(X713&gt;CONFIGURACAO!$C$40,CONFIGURACAO!$C$40*CONFIGURACAO!$C$32,X713*CONFIGURACAO!$C$32)),'PI AREA  P75'!X713*CONFIGURACAO!$C$32))</f>
        <v>0</v>
      </c>
      <c r="AO713" s="38">
        <f>IFERROR(IF(M713&gt;0,(Y713*CONFIGURACAO!$C$33)+(Z713*CONFIGURACAO!$C$34)+(AA713*CONFIGURACAO!$C$35)+(AB713*CONFIGURACAO!$C$36),""),"")</f>
        <v>0</v>
      </c>
      <c r="AP713" s="38">
        <f>IF(AA713=0,0,IF(CONFIGURACAO!$C$46="SIM",(IF(AA713&gt;CONFIGURACAO!$C$47,CONFIGURACAO!$C$47*CONFIGURACAO!$C$35,AA713*CONFIGURACAO!$C$35)),'PI AREA  P75'!AA713*CONFIGURACAO!$C$35))</f>
        <v>0</v>
      </c>
      <c r="AQ713" s="38">
        <f>IF(AB713=0,0,IF(CONFIGURACAO!$C$44="SIM",(IF(AB713&gt;CONFIGURACAO!$C$45,CONFIGURACAO!$C$45*CONFIGURACAO!$C$36,AB713*CONFIGURACAO!$C$36)),'PI AREA  P75'!AB713*CONFIGURACAO!$C$36))</f>
        <v>0</v>
      </c>
      <c r="AR713" s="38">
        <f t="shared" si="270"/>
        <v>860</v>
      </c>
      <c r="AS713" s="68">
        <f>IF(AR713="","",$AR713-(($AS$2/CONFIGURACAO!$C$6)*$M713))</f>
        <v>560</v>
      </c>
      <c r="AT713" s="73">
        <f t="shared" si="254"/>
        <v>3</v>
      </c>
      <c r="AU713" s="75">
        <f>IF(AR713="","",$AR713-(($AU$2/CONFIGURACAO!$C$6)*$M713))</f>
        <v>360</v>
      </c>
      <c r="AV713" s="76">
        <f t="shared" si="255"/>
        <v>4</v>
      </c>
      <c r="AW713" s="74">
        <f>IF(AR713="","",$AR713-(($AW$2/CONFIGURACAO!$C$6)*$M713))</f>
        <v>160</v>
      </c>
      <c r="AX713" s="72">
        <f t="shared" si="256"/>
        <v>5</v>
      </c>
      <c r="AZ713" s="39">
        <f t="shared" si="257"/>
        <v>8.0754585874520515E-2</v>
      </c>
      <c r="BA713" s="146">
        <f t="shared" si="258"/>
        <v>11.75</v>
      </c>
      <c r="BB713" s="146">
        <f t="shared" si="259"/>
        <v>595</v>
      </c>
      <c r="BC713" s="32">
        <f t="shared" si="260"/>
        <v>464</v>
      </c>
      <c r="BD713" s="148"/>
      <c r="BE713" s="40">
        <f t="shared" si="261"/>
        <v>2.7943368107302535E-2</v>
      </c>
      <c r="BF713" s="40">
        <f t="shared" si="262"/>
        <v>0.27970679012345678</v>
      </c>
      <c r="BG713" s="40">
        <f t="shared" si="263"/>
        <v>7.0657759506680365E-2</v>
      </c>
      <c r="BH713" s="40">
        <f t="shared" si="264"/>
        <v>4.042037186742118E-2</v>
      </c>
      <c r="BI713" s="40">
        <f t="shared" si="265"/>
        <v>0</v>
      </c>
      <c r="BJ713" s="40">
        <f t="shared" si="266"/>
        <v>0</v>
      </c>
      <c r="BK713" s="40">
        <f t="shared" si="267"/>
        <v>0</v>
      </c>
      <c r="BL713">
        <v>0</v>
      </c>
      <c r="BM713">
        <v>0</v>
      </c>
      <c r="BN713">
        <v>3</v>
      </c>
      <c r="BO713">
        <v>0</v>
      </c>
      <c r="BP713">
        <v>0</v>
      </c>
      <c r="BQ713">
        <v>0</v>
      </c>
      <c r="BR713">
        <v>2</v>
      </c>
      <c r="BS713">
        <v>0</v>
      </c>
      <c r="BT713" s="42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1:134" s="32" customFormat="1" ht="17" thickBot="1" x14ac:dyDescent="0.25">
      <c r="A714" s="124" t="str">
        <f>CONFIGURACAO!$C$4</f>
        <v>AREA 21</v>
      </c>
      <c r="B714" s="125">
        <v>712</v>
      </c>
      <c r="C714" s="249" t="s">
        <v>315</v>
      </c>
      <c r="D714" s="126">
        <f t="shared" si="249"/>
        <v>9</v>
      </c>
      <c r="E714" s="250" t="s">
        <v>1049</v>
      </c>
      <c r="F714" s="250">
        <v>1</v>
      </c>
      <c r="G714" s="250">
        <v>1</v>
      </c>
      <c r="H714" s="250">
        <v>1</v>
      </c>
      <c r="I714" s="250">
        <v>1</v>
      </c>
      <c r="J714" s="87"/>
      <c r="K714" s="94"/>
      <c r="L714" s="94"/>
      <c r="M714" s="154">
        <f t="shared" si="268"/>
        <v>4</v>
      </c>
      <c r="N714">
        <v>8.75</v>
      </c>
      <c r="O714">
        <v>6.25</v>
      </c>
      <c r="P714">
        <v>1.5</v>
      </c>
      <c r="Q714">
        <v>3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 s="139">
        <f t="shared" si="252"/>
        <v>15</v>
      </c>
      <c r="AD714" s="140">
        <f t="shared" si="253"/>
        <v>16.5</v>
      </c>
      <c r="AE714" s="141">
        <f t="shared" si="250"/>
        <v>0</v>
      </c>
      <c r="AF714" s="263">
        <f t="shared" si="251"/>
        <v>0</v>
      </c>
      <c r="AG714" s="265">
        <f t="shared" si="269"/>
        <v>15</v>
      </c>
      <c r="AI714" s="37">
        <f>IFERROR(IF(M714&gt;0,(N714*CONFIGURACAO!$C$20)+(O714*CONFIGURACAO!$C$21)+(P714*CONFIGURACAO!$C$22)+(Q714*CONFIGURACAO!$C$23)+(R714*CONFIGURACAO!$C$24),""),"")</f>
        <v>1605</v>
      </c>
      <c r="AJ714" s="38">
        <f>IF(S714=0,0,IF(CONFIGURACAO!$C$15="SIM",(IF(S714&gt;CONFIGURACAO!$C$16,CONFIGURACAO!$C$16*CONFIGURACAO!$C$25,S714*CONFIGURACAO!$C$25)),'PI AREA  P75'!S714*CONFIGURACAO!$C$25))</f>
        <v>0</v>
      </c>
      <c r="AK714" s="38">
        <f>IF(T714=0,0,IF(CONFIGURACAO!$C$17="SIM",(IF(T714&gt;CONFIGURACAO!$C$18,CONFIGURACAO!$C$18*CONFIGURACAO!$C$26,T714*CONFIGURACAO!$C$26)),'PI AREA  P75'!T714*CONFIGURACAO!$C$26))</f>
        <v>0</v>
      </c>
      <c r="AL714" s="38">
        <f>IFERROR(IF(M714&gt;0,(U714*CONFIGURACAO!$C$29)+(V714*CONFIGURACAO!$C$30),""),"")</f>
        <v>0</v>
      </c>
      <c r="AM714" s="38">
        <f>IF(W714=0,0,IF(CONFIGURACAO!$C$41="SIM",(IF(W714&gt;CONFIGURACAO!$C$41,CONFIGURACAO!$C$41*CONFIGURACAO!$C$31,W714*CONFIGURACAO!$C$31)),'PI AREA  P75'!W714*CONFIGURACAO!$C$31))</f>
        <v>0</v>
      </c>
      <c r="AN714" s="38">
        <f>IF(X714=0,0,IF(CONFIGURACAO!$C$39="SIM",(IF(X714&gt;CONFIGURACAO!$C$40,CONFIGURACAO!$C$40*CONFIGURACAO!$C$32,X714*CONFIGURACAO!$C$32)),'PI AREA  P75'!X714*CONFIGURACAO!$C$32))</f>
        <v>0</v>
      </c>
      <c r="AO714" s="38">
        <f>IFERROR(IF(M714&gt;0,(Y714*CONFIGURACAO!$C$33)+(Z714*CONFIGURACAO!$C$34)+(AA714*CONFIGURACAO!$C$35)+(AB714*CONFIGURACAO!$C$36),""),"")</f>
        <v>0</v>
      </c>
      <c r="AP714" s="38">
        <f>IF(AA714=0,0,IF(CONFIGURACAO!$C$46="SIM",(IF(AA714&gt;CONFIGURACAO!$C$47,CONFIGURACAO!$C$47*CONFIGURACAO!$C$35,AA714*CONFIGURACAO!$C$35)),'PI AREA  P75'!AA714*CONFIGURACAO!$C$35))</f>
        <v>0</v>
      </c>
      <c r="AQ714" s="38">
        <f>IF(AB714=0,0,IF(CONFIGURACAO!$C$44="SIM",(IF(AB714&gt;CONFIGURACAO!$C$45,CONFIGURACAO!$C$45*CONFIGURACAO!$C$36,AB714*CONFIGURACAO!$C$36)),'PI AREA  P75'!AB714*CONFIGURACAO!$C$36))</f>
        <v>0</v>
      </c>
      <c r="AR714" s="38">
        <f t="shared" si="270"/>
        <v>1605</v>
      </c>
      <c r="AS714" s="68">
        <f>IF(AR714="","",$AR714-(($AS$2/CONFIGURACAO!$C$6)*$M714))</f>
        <v>1305</v>
      </c>
      <c r="AT714" s="73">
        <f t="shared" si="254"/>
        <v>3</v>
      </c>
      <c r="AU714" s="75">
        <f>IF(AR714="","",$AR714-(($AU$2/CONFIGURACAO!$C$6)*$M714))</f>
        <v>1105</v>
      </c>
      <c r="AV714" s="76">
        <f t="shared" si="255"/>
        <v>4</v>
      </c>
      <c r="AW714" s="74">
        <f>IF(AR714="","",$AR714-(($AW$2/CONFIGURACAO!$C$6)*$M714))</f>
        <v>905</v>
      </c>
      <c r="AX714" s="72">
        <f t="shared" si="256"/>
        <v>5</v>
      </c>
      <c r="AZ714" s="39">
        <f t="shared" si="257"/>
        <v>0.15071059340535517</v>
      </c>
      <c r="BA714" s="146">
        <f t="shared" si="258"/>
        <v>20.5</v>
      </c>
      <c r="BB714" s="146">
        <f t="shared" si="259"/>
        <v>307</v>
      </c>
      <c r="BC714" s="32">
        <f t="shared" si="260"/>
        <v>189</v>
      </c>
      <c r="BD714" s="148"/>
      <c r="BE714" s="40">
        <f t="shared" si="261"/>
        <v>0.32600596125186287</v>
      </c>
      <c r="BF714" s="40">
        <f t="shared" si="262"/>
        <v>0.24112654320987653</v>
      </c>
      <c r="BG714" s="40">
        <f t="shared" si="263"/>
        <v>3.8540596094552924E-2</v>
      </c>
      <c r="BH714" s="40">
        <f t="shared" si="264"/>
        <v>0.12126111560226355</v>
      </c>
      <c r="BI714" s="40">
        <f t="shared" si="265"/>
        <v>0.10660980810234541</v>
      </c>
      <c r="BJ714" s="40">
        <f t="shared" si="266"/>
        <v>0</v>
      </c>
      <c r="BK714" s="40">
        <f t="shared" si="267"/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 s="42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1:134" s="32" customFormat="1" ht="17" thickBot="1" x14ac:dyDescent="0.25">
      <c r="A715" s="124" t="str">
        <f>CONFIGURACAO!$C$4</f>
        <v>AREA 21</v>
      </c>
      <c r="B715" s="125">
        <v>713</v>
      </c>
      <c r="C715" s="249" t="s">
        <v>315</v>
      </c>
      <c r="D715" s="126">
        <f t="shared" si="249"/>
        <v>10</v>
      </c>
      <c r="E715" s="250" t="s">
        <v>1050</v>
      </c>
      <c r="F715" s="250">
        <v>1</v>
      </c>
      <c r="G715" s="250">
        <v>1</v>
      </c>
      <c r="H715" s="250">
        <v>1</v>
      </c>
      <c r="I715" s="250">
        <v>1</v>
      </c>
      <c r="J715" s="87"/>
      <c r="K715" s="94"/>
      <c r="L715" s="94"/>
      <c r="M715" s="154">
        <f t="shared" si="268"/>
        <v>4</v>
      </c>
      <c r="N715">
        <v>0</v>
      </c>
      <c r="O715">
        <v>2.25</v>
      </c>
      <c r="P715">
        <v>3.75</v>
      </c>
      <c r="Q715">
        <v>3.25</v>
      </c>
      <c r="R715">
        <v>2.25</v>
      </c>
      <c r="S715">
        <v>0.75</v>
      </c>
      <c r="T715">
        <v>1.5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 s="139">
        <f t="shared" si="252"/>
        <v>2.25</v>
      </c>
      <c r="AD715" s="140">
        <f t="shared" si="253"/>
        <v>6</v>
      </c>
      <c r="AE715" s="141">
        <f t="shared" si="250"/>
        <v>0</v>
      </c>
      <c r="AF715" s="263">
        <f t="shared" si="251"/>
        <v>0</v>
      </c>
      <c r="AG715" s="265">
        <f t="shared" si="269"/>
        <v>2.25</v>
      </c>
      <c r="AI715" s="37">
        <f>IFERROR(IF(M715&gt;0,(N715*CONFIGURACAO!$C$20)+(O715*CONFIGURACAO!$C$21)+(P715*CONFIGURACAO!$C$22)+(Q715*CONFIGURACAO!$C$23)+(R715*CONFIGURACAO!$C$24),""),"")</f>
        <v>580</v>
      </c>
      <c r="AJ715" s="38">
        <f>IF(S715=0,0,IF(CONFIGURACAO!$C$15="SIM",(IF(S715&gt;CONFIGURACAO!$C$16,CONFIGURACAO!$C$16*CONFIGURACAO!$C$25,S715*CONFIGURACAO!$C$25)),'PI AREA  P75'!S715*CONFIGURACAO!$C$25))</f>
        <v>7.5</v>
      </c>
      <c r="AK715" s="38">
        <f>IF(T715=0,0,IF(CONFIGURACAO!$C$17="SIM",(IF(T715&gt;CONFIGURACAO!$C$18,CONFIGURACAO!$C$18*CONFIGURACAO!$C$26,T715*CONFIGURACAO!$C$26)),'PI AREA  P75'!T715*CONFIGURACAO!$C$26))</f>
        <v>7.5</v>
      </c>
      <c r="AL715" s="38">
        <f>IFERROR(IF(M715&gt;0,(U715*CONFIGURACAO!$C$29)+(V715*CONFIGURACAO!$C$30),""),"")</f>
        <v>0</v>
      </c>
      <c r="AM715" s="38">
        <f>IF(W715=0,0,IF(CONFIGURACAO!$C$41="SIM",(IF(W715&gt;CONFIGURACAO!$C$41,CONFIGURACAO!$C$41*CONFIGURACAO!$C$31,W715*CONFIGURACAO!$C$31)),'PI AREA  P75'!W715*CONFIGURACAO!$C$31))</f>
        <v>0</v>
      </c>
      <c r="AN715" s="38">
        <f>IF(X715=0,0,IF(CONFIGURACAO!$C$39="SIM",(IF(X715&gt;CONFIGURACAO!$C$40,CONFIGURACAO!$C$40*CONFIGURACAO!$C$32,X715*CONFIGURACAO!$C$32)),'PI AREA  P75'!X715*CONFIGURACAO!$C$32))</f>
        <v>0</v>
      </c>
      <c r="AO715" s="38">
        <f>IFERROR(IF(M715&gt;0,(Y715*CONFIGURACAO!$C$33)+(Z715*CONFIGURACAO!$C$34)+(AA715*CONFIGURACAO!$C$35)+(AB715*CONFIGURACAO!$C$36),""),"")</f>
        <v>10</v>
      </c>
      <c r="AP715" s="38">
        <f>IF(AA715=0,0,IF(CONFIGURACAO!$C$46="SIM",(IF(AA715&gt;CONFIGURACAO!$C$47,CONFIGURACAO!$C$47*CONFIGURACAO!$C$35,AA715*CONFIGURACAO!$C$35)),'PI AREA  P75'!AA715*CONFIGURACAO!$C$35))</f>
        <v>0</v>
      </c>
      <c r="AQ715" s="38">
        <f>IF(AB715=0,0,IF(CONFIGURACAO!$C$44="SIM",(IF(AB715&gt;CONFIGURACAO!$C$45,CONFIGURACAO!$C$45*CONFIGURACAO!$C$36,AB715*CONFIGURACAO!$C$36)),'PI AREA  P75'!AB715*CONFIGURACAO!$C$36))</f>
        <v>10</v>
      </c>
      <c r="AR715" s="38">
        <f t="shared" si="270"/>
        <v>615</v>
      </c>
      <c r="AS715" s="68">
        <f>IF(AR715="","",$AR715-(($AS$2/CONFIGURACAO!$C$6)*$M715))</f>
        <v>315</v>
      </c>
      <c r="AT715" s="73">
        <f t="shared" si="254"/>
        <v>3</v>
      </c>
      <c r="AU715" s="75">
        <f>IF(AR715="","",$AR715-(($AU$2/CONFIGURACAO!$C$6)*$M715))</f>
        <v>115</v>
      </c>
      <c r="AV715" s="76">
        <f t="shared" si="255"/>
        <v>4</v>
      </c>
      <c r="AW715" s="74">
        <f>IF(AR715="","",$AR715-(($AW$2/CONFIGURACAO!$C$6)*$M715))</f>
        <v>-85</v>
      </c>
      <c r="AX715" s="72" t="str">
        <f t="shared" si="256"/>
        <v>NAO</v>
      </c>
      <c r="AZ715" s="39">
        <f t="shared" si="257"/>
        <v>5.7748918968407115E-2</v>
      </c>
      <c r="BA715" s="146">
        <f t="shared" si="258"/>
        <v>14.75</v>
      </c>
      <c r="BB715" s="146">
        <f t="shared" si="259"/>
        <v>491</v>
      </c>
      <c r="BC715" s="32">
        <f t="shared" si="260"/>
        <v>619</v>
      </c>
      <c r="BD715" s="148"/>
      <c r="BE715" s="40">
        <f t="shared" si="261"/>
        <v>0</v>
      </c>
      <c r="BF715" s="40">
        <f t="shared" si="262"/>
        <v>8.6805555555555552E-2</v>
      </c>
      <c r="BG715" s="40">
        <f t="shared" si="263"/>
        <v>9.6351490236382328E-2</v>
      </c>
      <c r="BH715" s="40">
        <f t="shared" si="264"/>
        <v>0.13136620856911885</v>
      </c>
      <c r="BI715" s="40">
        <f t="shared" si="265"/>
        <v>0.23987206823027721</v>
      </c>
      <c r="BJ715" s="40">
        <f t="shared" si="266"/>
        <v>6.9316081330868765E-2</v>
      </c>
      <c r="BK715" s="40">
        <f t="shared" si="267"/>
        <v>0.2407704654895666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 s="42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1:134" s="32" customFormat="1" ht="17" thickBot="1" x14ac:dyDescent="0.25">
      <c r="A716" s="124" t="str">
        <f>CONFIGURACAO!$C$4</f>
        <v>AREA 21</v>
      </c>
      <c r="B716" s="125">
        <v>714</v>
      </c>
      <c r="C716" s="249" t="s">
        <v>315</v>
      </c>
      <c r="D716" s="126">
        <f t="shared" si="249"/>
        <v>11</v>
      </c>
      <c r="E716" s="250" t="s">
        <v>1051</v>
      </c>
      <c r="F716" s="250">
        <v>1</v>
      </c>
      <c r="G716" s="250">
        <v>1</v>
      </c>
      <c r="H716" s="250">
        <v>1</v>
      </c>
      <c r="I716" s="250">
        <v>1</v>
      </c>
      <c r="J716" s="87"/>
      <c r="K716" s="94"/>
      <c r="L716" s="94"/>
      <c r="M716" s="154">
        <f t="shared" si="268"/>
        <v>4</v>
      </c>
      <c r="N716">
        <v>1</v>
      </c>
      <c r="O716">
        <v>0</v>
      </c>
      <c r="P716">
        <v>1.5</v>
      </c>
      <c r="Q716">
        <v>3</v>
      </c>
      <c r="R716">
        <v>0.75</v>
      </c>
      <c r="S716">
        <v>1.75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 s="139">
        <f t="shared" si="252"/>
        <v>1</v>
      </c>
      <c r="AD716" s="140">
        <f t="shared" si="253"/>
        <v>2.5</v>
      </c>
      <c r="AE716" s="141">
        <f t="shared" si="250"/>
        <v>0</v>
      </c>
      <c r="AF716" s="263">
        <f t="shared" si="251"/>
        <v>0</v>
      </c>
      <c r="AG716" s="265">
        <f t="shared" si="269"/>
        <v>1</v>
      </c>
      <c r="AI716" s="37">
        <f>IFERROR(IF(M716&gt;0,(N716*CONFIGURACAO!$C$20)+(O716*CONFIGURACAO!$C$21)+(P716*CONFIGURACAO!$C$22)+(Q716*CONFIGURACAO!$C$23)+(R716*CONFIGURACAO!$C$24),""),"")</f>
        <v>325</v>
      </c>
      <c r="AJ716" s="38">
        <f>IF(S716=0,0,IF(CONFIGURACAO!$C$15="SIM",(IF(S716&gt;CONFIGURACAO!$C$16,CONFIGURACAO!$C$16*CONFIGURACAO!$C$25,S716*CONFIGURACAO!$C$25)),'PI AREA  P75'!S716*CONFIGURACAO!$C$25))</f>
        <v>17.5</v>
      </c>
      <c r="AK716" s="38">
        <f>IF(T716=0,0,IF(CONFIGURACAO!$C$17="SIM",(IF(T716&gt;CONFIGURACAO!$C$18,CONFIGURACAO!$C$18*CONFIGURACAO!$C$26,T716*CONFIGURACAO!$C$26)),'PI AREA  P75'!T716*CONFIGURACAO!$C$26))</f>
        <v>0</v>
      </c>
      <c r="AL716" s="38">
        <f>IFERROR(IF(M716&gt;0,(U716*CONFIGURACAO!$C$29)+(V716*CONFIGURACAO!$C$30),""),"")</f>
        <v>0</v>
      </c>
      <c r="AM716" s="38">
        <f>IF(W716=0,0,IF(CONFIGURACAO!$C$41="SIM",(IF(W716&gt;CONFIGURACAO!$C$41,CONFIGURACAO!$C$41*CONFIGURACAO!$C$31,W716*CONFIGURACAO!$C$31)),'PI AREA  P75'!W716*CONFIGURACAO!$C$31))</f>
        <v>0</v>
      </c>
      <c r="AN716" s="38">
        <f>IF(X716=0,0,IF(CONFIGURACAO!$C$39="SIM",(IF(X716&gt;CONFIGURACAO!$C$40,CONFIGURACAO!$C$40*CONFIGURACAO!$C$32,X716*CONFIGURACAO!$C$32)),'PI AREA  P75'!X716*CONFIGURACAO!$C$32))</f>
        <v>0</v>
      </c>
      <c r="AO716" s="38">
        <f>IFERROR(IF(M716&gt;0,(Y716*CONFIGURACAO!$C$33)+(Z716*CONFIGURACAO!$C$34)+(AA716*CONFIGURACAO!$C$35)+(AB716*CONFIGURACAO!$C$36),""),"")</f>
        <v>0</v>
      </c>
      <c r="AP716" s="38">
        <f>IF(AA716=0,0,IF(CONFIGURACAO!$C$46="SIM",(IF(AA716&gt;CONFIGURACAO!$C$47,CONFIGURACAO!$C$47*CONFIGURACAO!$C$35,AA716*CONFIGURACAO!$C$35)),'PI AREA  P75'!AA716*CONFIGURACAO!$C$35))</f>
        <v>0</v>
      </c>
      <c r="AQ716" s="38">
        <f>IF(AB716=0,0,IF(CONFIGURACAO!$C$44="SIM",(IF(AB716&gt;CONFIGURACAO!$C$45,CONFIGURACAO!$C$45*CONFIGURACAO!$C$36,AB716*CONFIGURACAO!$C$36)),'PI AREA  P75'!AB716*CONFIGURACAO!$C$36))</f>
        <v>0</v>
      </c>
      <c r="AR716" s="38">
        <f t="shared" si="270"/>
        <v>342.5</v>
      </c>
      <c r="AS716" s="68">
        <f>IF(AR716="","",$AR716-(($AS$2/CONFIGURACAO!$C$6)*$M716))</f>
        <v>42.5</v>
      </c>
      <c r="AT716" s="73">
        <f t="shared" si="254"/>
        <v>3</v>
      </c>
      <c r="AU716" s="75">
        <f>IF(AR716="","",$AR716-(($AU$2/CONFIGURACAO!$C$6)*$M716))</f>
        <v>-157.5</v>
      </c>
      <c r="AV716" s="76" t="str">
        <f t="shared" si="255"/>
        <v>NAO</v>
      </c>
      <c r="AW716" s="74">
        <f>IF(AR716="","",$AR716-(($AW$2/CONFIGURACAO!$C$6)*$M716))</f>
        <v>-357.5</v>
      </c>
      <c r="AX716" s="72" t="str">
        <f t="shared" si="256"/>
        <v>NAO</v>
      </c>
      <c r="AZ716" s="39">
        <f t="shared" si="257"/>
        <v>3.2160983327934045E-2</v>
      </c>
      <c r="BA716" s="146">
        <f t="shared" si="258"/>
        <v>8</v>
      </c>
      <c r="BB716" s="146">
        <f t="shared" si="259"/>
        <v>735</v>
      </c>
      <c r="BC716" s="32">
        <f t="shared" si="260"/>
        <v>811</v>
      </c>
      <c r="BD716" s="148"/>
      <c r="BE716" s="40">
        <f t="shared" si="261"/>
        <v>3.7257824143070044E-2</v>
      </c>
      <c r="BF716" s="40">
        <f t="shared" si="262"/>
        <v>0</v>
      </c>
      <c r="BG716" s="40">
        <f t="shared" si="263"/>
        <v>3.8540596094552924E-2</v>
      </c>
      <c r="BH716" s="40">
        <f t="shared" si="264"/>
        <v>0.12126111560226355</v>
      </c>
      <c r="BI716" s="40">
        <f t="shared" si="265"/>
        <v>7.9957356076759065E-2</v>
      </c>
      <c r="BJ716" s="40">
        <f t="shared" si="266"/>
        <v>0.16173752310536046</v>
      </c>
      <c r="BK716" s="40">
        <f t="shared" si="267"/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 s="42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1:134" s="32" customFormat="1" ht="17" thickBot="1" x14ac:dyDescent="0.25">
      <c r="A717" s="124" t="str">
        <f>CONFIGURACAO!$C$4</f>
        <v>AREA 21</v>
      </c>
      <c r="B717" s="125">
        <v>715</v>
      </c>
      <c r="C717" s="249" t="s">
        <v>315</v>
      </c>
      <c r="D717" s="126">
        <f t="shared" si="249"/>
        <v>12</v>
      </c>
      <c r="E717" s="250" t="s">
        <v>1052</v>
      </c>
      <c r="F717" s="250">
        <v>0</v>
      </c>
      <c r="G717" s="250">
        <v>1</v>
      </c>
      <c r="H717" s="250">
        <v>1</v>
      </c>
      <c r="I717" s="250">
        <v>1</v>
      </c>
      <c r="J717" s="87"/>
      <c r="K717" s="94"/>
      <c r="L717" s="94"/>
      <c r="M717" s="154">
        <f t="shared" si="268"/>
        <v>3</v>
      </c>
      <c r="N717">
        <v>6</v>
      </c>
      <c r="O717">
        <v>9.25</v>
      </c>
      <c r="P717">
        <v>1.75</v>
      </c>
      <c r="Q717">
        <v>1.75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s="139">
        <f t="shared" si="252"/>
        <v>15.25</v>
      </c>
      <c r="AD717" s="140">
        <f t="shared" si="253"/>
        <v>17</v>
      </c>
      <c r="AE717" s="141">
        <f t="shared" si="250"/>
        <v>0</v>
      </c>
      <c r="AF717" s="263">
        <f t="shared" si="251"/>
        <v>0</v>
      </c>
      <c r="AG717" s="265">
        <f t="shared" si="269"/>
        <v>15.25</v>
      </c>
      <c r="AI717" s="37">
        <f>IFERROR(IF(M717&gt;0,(N717*CONFIGURACAO!$C$20)+(O717*CONFIGURACAO!$C$21)+(P717*CONFIGURACAO!$C$22)+(Q717*CONFIGURACAO!$C$23)+(R717*CONFIGURACAO!$C$24),""),"")</f>
        <v>1515</v>
      </c>
      <c r="AJ717" s="38">
        <f>IF(S717=0,0,IF(CONFIGURACAO!$C$15="SIM",(IF(S717&gt;CONFIGURACAO!$C$16,CONFIGURACAO!$C$16*CONFIGURACAO!$C$25,S717*CONFIGURACAO!$C$25)),'PI AREA  P75'!S717*CONFIGURACAO!$C$25))</f>
        <v>0</v>
      </c>
      <c r="AK717" s="38">
        <f>IF(T717=0,0,IF(CONFIGURACAO!$C$17="SIM",(IF(T717&gt;CONFIGURACAO!$C$18,CONFIGURACAO!$C$18*CONFIGURACAO!$C$26,T717*CONFIGURACAO!$C$26)),'PI AREA  P75'!T717*CONFIGURACAO!$C$26))</f>
        <v>0</v>
      </c>
      <c r="AL717" s="38">
        <f>IFERROR(IF(M717&gt;0,(U717*CONFIGURACAO!$C$29)+(V717*CONFIGURACAO!$C$30),""),"")</f>
        <v>0</v>
      </c>
      <c r="AM717" s="38">
        <f>IF(W717=0,0,IF(CONFIGURACAO!$C$41="SIM",(IF(W717&gt;CONFIGURACAO!$C$41,CONFIGURACAO!$C$41*CONFIGURACAO!$C$31,W717*CONFIGURACAO!$C$31)),'PI AREA  P75'!W717*CONFIGURACAO!$C$31))</f>
        <v>0</v>
      </c>
      <c r="AN717" s="38">
        <f>IF(X717=0,0,IF(CONFIGURACAO!$C$39="SIM",(IF(X717&gt;CONFIGURACAO!$C$40,CONFIGURACAO!$C$40*CONFIGURACAO!$C$32,X717*CONFIGURACAO!$C$32)),'PI AREA  P75'!X717*CONFIGURACAO!$C$32))</f>
        <v>0</v>
      </c>
      <c r="AO717" s="38">
        <f>IFERROR(IF(M717&gt;0,(Y717*CONFIGURACAO!$C$33)+(Z717*CONFIGURACAO!$C$34)+(AA717*CONFIGURACAO!$C$35)+(AB717*CONFIGURACAO!$C$36),""),"")</f>
        <v>0</v>
      </c>
      <c r="AP717" s="38">
        <f>IF(AA717=0,0,IF(CONFIGURACAO!$C$46="SIM",(IF(AA717&gt;CONFIGURACAO!$C$47,CONFIGURACAO!$C$47*CONFIGURACAO!$C$35,AA717*CONFIGURACAO!$C$35)),'PI AREA  P75'!AA717*CONFIGURACAO!$C$35))</f>
        <v>0</v>
      </c>
      <c r="AQ717" s="38">
        <f>IF(AB717=0,0,IF(CONFIGURACAO!$C$44="SIM",(IF(AB717&gt;CONFIGURACAO!$C$45,CONFIGURACAO!$C$45*CONFIGURACAO!$C$36,AB717*CONFIGURACAO!$C$36)),'PI AREA  P75'!AB717*CONFIGURACAO!$C$36))</f>
        <v>0</v>
      </c>
      <c r="AR717" s="38">
        <f t="shared" si="270"/>
        <v>1515</v>
      </c>
      <c r="AS717" s="68">
        <f>IF(AR717="","",$AR717-(($AS$2/CONFIGURACAO!$C$6)*$M717))</f>
        <v>1290</v>
      </c>
      <c r="AT717" s="73">
        <f t="shared" si="254"/>
        <v>3</v>
      </c>
      <c r="AU717" s="75">
        <f>IF(AR717="","",$AR717-(($AU$2/CONFIGURACAO!$C$6)*$M717))</f>
        <v>1140</v>
      </c>
      <c r="AV717" s="76">
        <f t="shared" si="255"/>
        <v>4</v>
      </c>
      <c r="AW717" s="74">
        <f>IF(AR717="","",$AR717-(($AW$2/CONFIGURACAO!$C$6)*$M717))</f>
        <v>990</v>
      </c>
      <c r="AX717" s="72">
        <f t="shared" si="256"/>
        <v>5</v>
      </c>
      <c r="AZ717" s="39">
        <f t="shared" si="257"/>
        <v>0.14225953209290534</v>
      </c>
      <c r="BA717" s="146">
        <f t="shared" si="258"/>
        <v>18.75</v>
      </c>
      <c r="BB717" s="146">
        <f t="shared" si="259"/>
        <v>365</v>
      </c>
      <c r="BC717" s="32">
        <f t="shared" si="260"/>
        <v>209</v>
      </c>
      <c r="BD717" s="148"/>
      <c r="BE717" s="40">
        <f t="shared" si="261"/>
        <v>0.22354694485842028</v>
      </c>
      <c r="BF717" s="40">
        <f t="shared" si="262"/>
        <v>0.35686728395061729</v>
      </c>
      <c r="BG717" s="40">
        <f t="shared" si="263"/>
        <v>4.4964028776978422E-2</v>
      </c>
      <c r="BH717" s="40">
        <f t="shared" si="264"/>
        <v>7.073565076798706E-2</v>
      </c>
      <c r="BI717" s="40">
        <f t="shared" si="265"/>
        <v>0</v>
      </c>
      <c r="BJ717" s="40">
        <f t="shared" si="266"/>
        <v>0</v>
      </c>
      <c r="BK717" s="40">
        <f t="shared" si="267"/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 s="42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1:134" s="32" customFormat="1" ht="17" thickBot="1" x14ac:dyDescent="0.25">
      <c r="A718" s="124" t="str">
        <f>CONFIGURACAO!$C$4</f>
        <v>AREA 21</v>
      </c>
      <c r="B718" s="125">
        <v>716</v>
      </c>
      <c r="C718" s="249" t="s">
        <v>315</v>
      </c>
      <c r="D718" s="126">
        <f t="shared" si="249"/>
        <v>13</v>
      </c>
      <c r="E718" s="250" t="s">
        <v>1053</v>
      </c>
      <c r="F718" s="250">
        <v>0</v>
      </c>
      <c r="G718" s="250">
        <v>1</v>
      </c>
      <c r="H718" s="250">
        <v>1</v>
      </c>
      <c r="I718" s="250">
        <v>1</v>
      </c>
      <c r="J718" s="87"/>
      <c r="K718" s="94"/>
      <c r="L718" s="94"/>
      <c r="M718" s="154">
        <f t="shared" si="268"/>
        <v>3</v>
      </c>
      <c r="N718">
        <v>1.5</v>
      </c>
      <c r="O718">
        <v>0.75</v>
      </c>
      <c r="P718">
        <v>0.75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 s="139">
        <f t="shared" si="252"/>
        <v>2.25</v>
      </c>
      <c r="AD718" s="140">
        <f t="shared" si="253"/>
        <v>3</v>
      </c>
      <c r="AE718" s="141">
        <f t="shared" si="250"/>
        <v>0</v>
      </c>
      <c r="AF718" s="263">
        <f t="shared" si="251"/>
        <v>0</v>
      </c>
      <c r="AG718" s="265">
        <f t="shared" si="269"/>
        <v>2.25</v>
      </c>
      <c r="AI718" s="37">
        <f>IFERROR(IF(M718&gt;0,(N718*CONFIGURACAO!$C$20)+(O718*CONFIGURACAO!$C$21)+(P718*CONFIGURACAO!$C$22)+(Q718*CONFIGURACAO!$C$23)+(R718*CONFIGURACAO!$C$24),""),"")</f>
        <v>255</v>
      </c>
      <c r="AJ718" s="38">
        <f>IF(S718=0,0,IF(CONFIGURACAO!$C$15="SIM",(IF(S718&gt;CONFIGURACAO!$C$16,CONFIGURACAO!$C$16*CONFIGURACAO!$C$25,S718*CONFIGURACAO!$C$25)),'PI AREA  P75'!S718*CONFIGURACAO!$C$25))</f>
        <v>0</v>
      </c>
      <c r="AK718" s="38">
        <f>IF(T718=0,0,IF(CONFIGURACAO!$C$17="SIM",(IF(T718&gt;CONFIGURACAO!$C$18,CONFIGURACAO!$C$18*CONFIGURACAO!$C$26,T718*CONFIGURACAO!$C$26)),'PI AREA  P75'!T718*CONFIGURACAO!$C$26))</f>
        <v>0</v>
      </c>
      <c r="AL718" s="38">
        <f>IFERROR(IF(M718&gt;0,(U718*CONFIGURACAO!$C$29)+(V718*CONFIGURACAO!$C$30),""),"")</f>
        <v>0</v>
      </c>
      <c r="AM718" s="38">
        <f>IF(W718=0,0,IF(CONFIGURACAO!$C$41="SIM",(IF(W718&gt;CONFIGURACAO!$C$41,CONFIGURACAO!$C$41*CONFIGURACAO!$C$31,W718*CONFIGURACAO!$C$31)),'PI AREA  P75'!W718*CONFIGURACAO!$C$31))</f>
        <v>0</v>
      </c>
      <c r="AN718" s="38">
        <f>IF(X718=0,0,IF(CONFIGURACAO!$C$39="SIM",(IF(X718&gt;CONFIGURACAO!$C$40,CONFIGURACAO!$C$40*CONFIGURACAO!$C$32,X718*CONFIGURACAO!$C$32)),'PI AREA  P75'!X718*CONFIGURACAO!$C$32))</f>
        <v>0</v>
      </c>
      <c r="AO718" s="38">
        <f>IFERROR(IF(M718&gt;0,(Y718*CONFIGURACAO!$C$33)+(Z718*CONFIGURACAO!$C$34)+(AA718*CONFIGURACAO!$C$35)+(AB718*CONFIGURACAO!$C$36),""),"")</f>
        <v>0</v>
      </c>
      <c r="AP718" s="38">
        <f>IF(AA718=0,0,IF(CONFIGURACAO!$C$46="SIM",(IF(AA718&gt;CONFIGURACAO!$C$47,CONFIGURACAO!$C$47*CONFIGURACAO!$C$35,AA718*CONFIGURACAO!$C$35)),'PI AREA  P75'!AA718*CONFIGURACAO!$C$35))</f>
        <v>0</v>
      </c>
      <c r="AQ718" s="38">
        <f>IF(AB718=0,0,IF(CONFIGURACAO!$C$44="SIM",(IF(AB718&gt;CONFIGURACAO!$C$45,CONFIGURACAO!$C$45*CONFIGURACAO!$C$36,AB718*CONFIGURACAO!$C$36)),'PI AREA  P75'!AB718*CONFIGURACAO!$C$36))</f>
        <v>0</v>
      </c>
      <c r="AR718" s="38">
        <f t="shared" si="270"/>
        <v>255</v>
      </c>
      <c r="AS718" s="68">
        <f>IF(AR718="","",$AR718-(($AS$2/CONFIGURACAO!$C$6)*$M718))</f>
        <v>30</v>
      </c>
      <c r="AT718" s="73">
        <f t="shared" si="254"/>
        <v>3</v>
      </c>
      <c r="AU718" s="75">
        <f>IF(AR718="","",$AR718-(($AU$2/CONFIGURACAO!$C$6)*$M718))</f>
        <v>-120</v>
      </c>
      <c r="AV718" s="76" t="str">
        <f t="shared" si="255"/>
        <v>NAO</v>
      </c>
      <c r="AW718" s="74">
        <f>IF(AR718="","",$AR718-(($AW$2/CONFIGURACAO!$C$6)*$M718))</f>
        <v>-270</v>
      </c>
      <c r="AX718" s="72" t="str">
        <f t="shared" si="256"/>
        <v>NAO</v>
      </c>
      <c r="AZ718" s="39">
        <f t="shared" si="257"/>
        <v>2.3944673718607829E-2</v>
      </c>
      <c r="BA718" s="146">
        <f t="shared" si="258"/>
        <v>3</v>
      </c>
      <c r="BB718" s="146">
        <f t="shared" si="259"/>
        <v>947</v>
      </c>
      <c r="BC718" s="32">
        <f t="shared" si="260"/>
        <v>875</v>
      </c>
      <c r="BD718" s="148"/>
      <c r="BE718" s="40">
        <f t="shared" si="261"/>
        <v>5.5886736214605069E-2</v>
      </c>
      <c r="BF718" s="40">
        <f t="shared" si="262"/>
        <v>2.8935185185185182E-2</v>
      </c>
      <c r="BG718" s="40">
        <f t="shared" si="263"/>
        <v>1.9270298047276462E-2</v>
      </c>
      <c r="BH718" s="40">
        <f t="shared" si="264"/>
        <v>0</v>
      </c>
      <c r="BI718" s="40">
        <f t="shared" si="265"/>
        <v>0</v>
      </c>
      <c r="BJ718" s="40">
        <f t="shared" si="266"/>
        <v>0</v>
      </c>
      <c r="BK718" s="40">
        <f t="shared" si="267"/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 s="42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1:134" s="32" customFormat="1" ht="17" thickBot="1" x14ac:dyDescent="0.25">
      <c r="A719" s="124" t="str">
        <f>CONFIGURACAO!$C$4</f>
        <v>AREA 21</v>
      </c>
      <c r="B719" s="125">
        <v>717</v>
      </c>
      <c r="C719" s="249" t="s">
        <v>315</v>
      </c>
      <c r="D719" s="126">
        <f t="shared" si="249"/>
        <v>14</v>
      </c>
      <c r="E719" s="250" t="s">
        <v>1054</v>
      </c>
      <c r="F719" s="250">
        <v>0</v>
      </c>
      <c r="G719" s="250">
        <v>1</v>
      </c>
      <c r="H719" s="250">
        <v>1</v>
      </c>
      <c r="I719" s="250">
        <v>1</v>
      </c>
      <c r="J719" s="87"/>
      <c r="K719" s="94"/>
      <c r="L719" s="94"/>
      <c r="M719" s="154">
        <f t="shared" si="268"/>
        <v>3</v>
      </c>
      <c r="N719">
        <v>1</v>
      </c>
      <c r="O719">
        <v>2.5</v>
      </c>
      <c r="P719">
        <v>0</v>
      </c>
      <c r="Q719">
        <v>3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 s="139">
        <f t="shared" si="252"/>
        <v>3.5</v>
      </c>
      <c r="AD719" s="140">
        <f t="shared" si="253"/>
        <v>3.5</v>
      </c>
      <c r="AE719" s="141">
        <f t="shared" si="250"/>
        <v>0</v>
      </c>
      <c r="AF719" s="263">
        <f t="shared" si="251"/>
        <v>0</v>
      </c>
      <c r="AG719" s="265">
        <f t="shared" si="269"/>
        <v>3.5</v>
      </c>
      <c r="AI719" s="37">
        <f>IFERROR(IF(M719&gt;0,(N719*CONFIGURACAO!$C$20)+(O719*CONFIGURACAO!$C$21)+(P719*CONFIGURACAO!$C$22)+(Q719*CONFIGURACAO!$C$23)+(R719*CONFIGURACAO!$C$24),""),"")</f>
        <v>420</v>
      </c>
      <c r="AJ719" s="38">
        <f>IF(S719=0,0,IF(CONFIGURACAO!$C$15="SIM",(IF(S719&gt;CONFIGURACAO!$C$16,CONFIGURACAO!$C$16*CONFIGURACAO!$C$25,S719*CONFIGURACAO!$C$25)),'PI AREA  P75'!S719*CONFIGURACAO!$C$25))</f>
        <v>0</v>
      </c>
      <c r="AK719" s="38">
        <f>IF(T719=0,0,IF(CONFIGURACAO!$C$17="SIM",(IF(T719&gt;CONFIGURACAO!$C$18,CONFIGURACAO!$C$18*CONFIGURACAO!$C$26,T719*CONFIGURACAO!$C$26)),'PI AREA  P75'!T719*CONFIGURACAO!$C$26))</f>
        <v>0</v>
      </c>
      <c r="AL719" s="38">
        <f>IFERROR(IF(M719&gt;0,(U719*CONFIGURACAO!$C$29)+(V719*CONFIGURACAO!$C$30),""),"")</f>
        <v>0</v>
      </c>
      <c r="AM719" s="38">
        <f>IF(W719=0,0,IF(CONFIGURACAO!$C$41="SIM",(IF(W719&gt;CONFIGURACAO!$C$41,CONFIGURACAO!$C$41*CONFIGURACAO!$C$31,W719*CONFIGURACAO!$C$31)),'PI AREA  P75'!W719*CONFIGURACAO!$C$31))</f>
        <v>0</v>
      </c>
      <c r="AN719" s="38">
        <f>IF(X719=0,0,IF(CONFIGURACAO!$C$39="SIM",(IF(X719&gt;CONFIGURACAO!$C$40,CONFIGURACAO!$C$40*CONFIGURACAO!$C$32,X719*CONFIGURACAO!$C$32)),'PI AREA  P75'!X719*CONFIGURACAO!$C$32))</f>
        <v>0</v>
      </c>
      <c r="AO719" s="38">
        <f>IFERROR(IF(M719&gt;0,(Y719*CONFIGURACAO!$C$33)+(Z719*CONFIGURACAO!$C$34)+(AA719*CONFIGURACAO!$C$35)+(AB719*CONFIGURACAO!$C$36),""),"")</f>
        <v>0</v>
      </c>
      <c r="AP719" s="38">
        <f>IF(AA719=0,0,IF(CONFIGURACAO!$C$46="SIM",(IF(AA719&gt;CONFIGURACAO!$C$47,CONFIGURACAO!$C$47*CONFIGURACAO!$C$35,AA719*CONFIGURACAO!$C$35)),'PI AREA  P75'!AA719*CONFIGURACAO!$C$35))</f>
        <v>0</v>
      </c>
      <c r="AQ719" s="38">
        <f>IF(AB719=0,0,IF(CONFIGURACAO!$C$44="SIM",(IF(AB719&gt;CONFIGURACAO!$C$45,CONFIGURACAO!$C$45*CONFIGURACAO!$C$36,AB719*CONFIGURACAO!$C$36)),'PI AREA  P75'!AB719*CONFIGURACAO!$C$36))</f>
        <v>0</v>
      </c>
      <c r="AR719" s="38">
        <f t="shared" si="270"/>
        <v>420</v>
      </c>
      <c r="AS719" s="68">
        <f>IF(AR719="","",$AR719-(($AS$2/CONFIGURACAO!$C$6)*$M719))</f>
        <v>195</v>
      </c>
      <c r="AT719" s="73">
        <f t="shared" si="254"/>
        <v>3</v>
      </c>
      <c r="AU719" s="75">
        <f>IF(AR719="","",$AR719-(($AU$2/CONFIGURACAO!$C$6)*$M719))</f>
        <v>45</v>
      </c>
      <c r="AV719" s="76">
        <f t="shared" si="255"/>
        <v>4</v>
      </c>
      <c r="AW719" s="74">
        <f>IF(AR719="","",$AR719-(($AW$2/CONFIGURACAO!$C$6)*$M719))</f>
        <v>-105</v>
      </c>
      <c r="AX719" s="72" t="str">
        <f t="shared" si="256"/>
        <v>NAO</v>
      </c>
      <c r="AZ719" s="39">
        <f t="shared" si="257"/>
        <v>3.9438286124765833E-2</v>
      </c>
      <c r="BA719" s="146">
        <f t="shared" si="258"/>
        <v>6.5</v>
      </c>
      <c r="BB719" s="146">
        <f t="shared" si="259"/>
        <v>793</v>
      </c>
      <c r="BC719" s="32">
        <f t="shared" si="260"/>
        <v>750</v>
      </c>
      <c r="BD719" s="148"/>
      <c r="BE719" s="40">
        <f t="shared" si="261"/>
        <v>3.7257824143070044E-2</v>
      </c>
      <c r="BF719" s="40">
        <f t="shared" si="262"/>
        <v>9.6450617283950615E-2</v>
      </c>
      <c r="BG719" s="40">
        <f t="shared" si="263"/>
        <v>0</v>
      </c>
      <c r="BH719" s="40">
        <f t="shared" si="264"/>
        <v>0.12126111560226355</v>
      </c>
      <c r="BI719" s="40">
        <f t="shared" si="265"/>
        <v>0</v>
      </c>
      <c r="BJ719" s="40">
        <f t="shared" si="266"/>
        <v>0</v>
      </c>
      <c r="BK719" s="40">
        <f t="shared" si="267"/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 s="42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1:134" s="32" customFormat="1" ht="17" thickBot="1" x14ac:dyDescent="0.25">
      <c r="A720" s="124" t="str">
        <f>CONFIGURACAO!$C$4</f>
        <v>AREA 21</v>
      </c>
      <c r="B720" s="125">
        <v>718</v>
      </c>
      <c r="C720" s="249" t="s">
        <v>315</v>
      </c>
      <c r="D720" s="126">
        <f t="shared" si="249"/>
        <v>15</v>
      </c>
      <c r="E720" s="250" t="s">
        <v>1055</v>
      </c>
      <c r="F720" s="250">
        <v>1</v>
      </c>
      <c r="G720" s="250">
        <v>1</v>
      </c>
      <c r="H720" s="250">
        <v>1</v>
      </c>
      <c r="I720" s="250">
        <v>1</v>
      </c>
      <c r="J720" s="87"/>
      <c r="K720" s="94"/>
      <c r="L720" s="94"/>
      <c r="M720" s="154">
        <f t="shared" si="268"/>
        <v>4</v>
      </c>
      <c r="N720">
        <v>2.75</v>
      </c>
      <c r="O720">
        <v>0.75</v>
      </c>
      <c r="P720">
        <v>2.75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 s="139">
        <f t="shared" si="252"/>
        <v>3.5</v>
      </c>
      <c r="AD720" s="140">
        <f t="shared" si="253"/>
        <v>6.25</v>
      </c>
      <c r="AE720" s="141">
        <f t="shared" si="250"/>
        <v>0</v>
      </c>
      <c r="AF720" s="263">
        <f t="shared" si="251"/>
        <v>0</v>
      </c>
      <c r="AG720" s="265">
        <f t="shared" si="269"/>
        <v>3.5</v>
      </c>
      <c r="AI720" s="37">
        <f>IFERROR(IF(M720&gt;0,(N720*CONFIGURACAO!$C$20)+(O720*CONFIGURACAO!$C$21)+(P720*CONFIGURACAO!$C$22)+(Q720*CONFIGURACAO!$C$23)+(R720*CONFIGURACAO!$C$24),""),"")</f>
        <v>540</v>
      </c>
      <c r="AJ720" s="38">
        <f>IF(S720=0,0,IF(CONFIGURACAO!$C$15="SIM",(IF(S720&gt;CONFIGURACAO!$C$16,CONFIGURACAO!$C$16*CONFIGURACAO!$C$25,S720*CONFIGURACAO!$C$25)),'PI AREA  P75'!S720*CONFIGURACAO!$C$25))</f>
        <v>0</v>
      </c>
      <c r="AK720" s="38">
        <f>IF(T720=0,0,IF(CONFIGURACAO!$C$17="SIM",(IF(T720&gt;CONFIGURACAO!$C$18,CONFIGURACAO!$C$18*CONFIGURACAO!$C$26,T720*CONFIGURACAO!$C$26)),'PI AREA  P75'!T720*CONFIGURACAO!$C$26))</f>
        <v>0</v>
      </c>
      <c r="AL720" s="38">
        <f>IFERROR(IF(M720&gt;0,(U720*CONFIGURACAO!$C$29)+(V720*CONFIGURACAO!$C$30),""),"")</f>
        <v>0</v>
      </c>
      <c r="AM720" s="38">
        <f>IF(W720=0,0,IF(CONFIGURACAO!$C$41="SIM",(IF(W720&gt;CONFIGURACAO!$C$41,CONFIGURACAO!$C$41*CONFIGURACAO!$C$31,W720*CONFIGURACAO!$C$31)),'PI AREA  P75'!W720*CONFIGURACAO!$C$31))</f>
        <v>0</v>
      </c>
      <c r="AN720" s="38">
        <f>IF(X720=0,0,IF(CONFIGURACAO!$C$39="SIM",(IF(X720&gt;CONFIGURACAO!$C$40,CONFIGURACAO!$C$40*CONFIGURACAO!$C$32,X720*CONFIGURACAO!$C$32)),'PI AREA  P75'!X720*CONFIGURACAO!$C$32))</f>
        <v>0</v>
      </c>
      <c r="AO720" s="38">
        <f>IFERROR(IF(M720&gt;0,(Y720*CONFIGURACAO!$C$33)+(Z720*CONFIGURACAO!$C$34)+(AA720*CONFIGURACAO!$C$35)+(AB720*CONFIGURACAO!$C$36),""),"")</f>
        <v>0</v>
      </c>
      <c r="AP720" s="38">
        <f>IF(AA720=0,0,IF(CONFIGURACAO!$C$46="SIM",(IF(AA720&gt;CONFIGURACAO!$C$47,CONFIGURACAO!$C$47*CONFIGURACAO!$C$35,AA720*CONFIGURACAO!$C$35)),'PI AREA  P75'!AA720*CONFIGURACAO!$C$35))</f>
        <v>0</v>
      </c>
      <c r="AQ720" s="38">
        <f>IF(AB720=0,0,IF(CONFIGURACAO!$C$44="SIM",(IF(AB720&gt;CONFIGURACAO!$C$45,CONFIGURACAO!$C$45*CONFIGURACAO!$C$36,AB720*CONFIGURACAO!$C$36)),'PI AREA  P75'!AB720*CONFIGURACAO!$C$36))</f>
        <v>0</v>
      </c>
      <c r="AR720" s="38">
        <f t="shared" si="270"/>
        <v>540</v>
      </c>
      <c r="AS720" s="68">
        <f>IF(AR720="","",$AR720-(($AS$2/CONFIGURACAO!$C$6)*$M720))</f>
        <v>240</v>
      </c>
      <c r="AT720" s="73">
        <f t="shared" si="254"/>
        <v>3</v>
      </c>
      <c r="AU720" s="75">
        <f>IF(AR720="","",$AR720-(($AU$2/CONFIGURACAO!$C$6)*$M720))</f>
        <v>40</v>
      </c>
      <c r="AV720" s="76">
        <f t="shared" si="255"/>
        <v>4</v>
      </c>
      <c r="AW720" s="74">
        <f>IF(AR720="","",$AR720-(($AW$2/CONFIGURACAO!$C$6)*$M720))</f>
        <v>-160</v>
      </c>
      <c r="AX720" s="72" t="str">
        <f t="shared" si="256"/>
        <v>NAO</v>
      </c>
      <c r="AZ720" s="39">
        <f t="shared" si="257"/>
        <v>5.0706367874698927E-2</v>
      </c>
      <c r="BA720" s="146">
        <f t="shared" si="258"/>
        <v>7.25</v>
      </c>
      <c r="BB720" s="146">
        <f t="shared" si="259"/>
        <v>764</v>
      </c>
      <c r="BC720" s="32">
        <f t="shared" si="260"/>
        <v>662</v>
      </c>
      <c r="BD720" s="148"/>
      <c r="BE720" s="40">
        <f t="shared" si="261"/>
        <v>0.10245901639344263</v>
      </c>
      <c r="BF720" s="40">
        <f t="shared" si="262"/>
        <v>2.8935185185185182E-2</v>
      </c>
      <c r="BG720" s="40">
        <f t="shared" si="263"/>
        <v>7.0657759506680365E-2</v>
      </c>
      <c r="BH720" s="40">
        <f t="shared" si="264"/>
        <v>4.042037186742118E-2</v>
      </c>
      <c r="BI720" s="40">
        <f t="shared" si="265"/>
        <v>0</v>
      </c>
      <c r="BJ720" s="40">
        <f t="shared" si="266"/>
        <v>0</v>
      </c>
      <c r="BK720" s="40">
        <f t="shared" si="267"/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 s="42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1:134" s="32" customFormat="1" ht="17" thickBot="1" x14ac:dyDescent="0.25">
      <c r="A721" s="124" t="str">
        <f>CONFIGURACAO!$C$4</f>
        <v>AREA 21</v>
      </c>
      <c r="B721" s="125">
        <v>719</v>
      </c>
      <c r="C721" s="249" t="s">
        <v>315</v>
      </c>
      <c r="D721" s="126">
        <f t="shared" si="249"/>
        <v>16</v>
      </c>
      <c r="E721" s="250" t="s">
        <v>1056</v>
      </c>
      <c r="F721" s="250">
        <v>1</v>
      </c>
      <c r="G721" s="250">
        <v>1</v>
      </c>
      <c r="H721" s="250">
        <v>1</v>
      </c>
      <c r="I721" s="250">
        <v>1</v>
      </c>
      <c r="J721" s="87"/>
      <c r="K721" s="94"/>
      <c r="L721" s="94"/>
      <c r="M721" s="154">
        <f t="shared" si="268"/>
        <v>4</v>
      </c>
      <c r="N721">
        <v>28.5</v>
      </c>
      <c r="O721">
        <v>24.5</v>
      </c>
      <c r="P721">
        <v>7.75</v>
      </c>
      <c r="Q721">
        <v>1.75</v>
      </c>
      <c r="R721">
        <v>0.75</v>
      </c>
      <c r="S721">
        <v>0</v>
      </c>
      <c r="T721">
        <v>0.75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 s="139">
        <f t="shared" si="252"/>
        <v>53</v>
      </c>
      <c r="AD721" s="140">
        <f t="shared" si="253"/>
        <v>60.75</v>
      </c>
      <c r="AE721" s="141">
        <f t="shared" si="250"/>
        <v>0</v>
      </c>
      <c r="AF721" s="263">
        <f t="shared" si="251"/>
        <v>0</v>
      </c>
      <c r="AG721" s="265">
        <f t="shared" si="269"/>
        <v>53</v>
      </c>
      <c r="AI721" s="37">
        <f>IFERROR(IF(M721&gt;0,(N721*CONFIGURACAO!$C$20)+(O721*CONFIGURACAO!$C$21)+(P721*CONFIGURACAO!$C$22)+(Q721*CONFIGURACAO!$C$23)+(R721*CONFIGURACAO!$C$24),""),"")</f>
        <v>5360</v>
      </c>
      <c r="AJ721" s="38">
        <f>IF(S721=0,0,IF(CONFIGURACAO!$C$15="SIM",(IF(S721&gt;CONFIGURACAO!$C$16,CONFIGURACAO!$C$16*CONFIGURACAO!$C$25,S721*CONFIGURACAO!$C$25)),'PI AREA  P75'!S721*CONFIGURACAO!$C$25))</f>
        <v>0</v>
      </c>
      <c r="AK721" s="38">
        <f>IF(T721=0,0,IF(CONFIGURACAO!$C$17="SIM",(IF(T721&gt;CONFIGURACAO!$C$18,CONFIGURACAO!$C$18*CONFIGURACAO!$C$26,T721*CONFIGURACAO!$C$26)),'PI AREA  P75'!T721*CONFIGURACAO!$C$26))</f>
        <v>3.75</v>
      </c>
      <c r="AL721" s="38">
        <f>IFERROR(IF(M721&gt;0,(U721*CONFIGURACAO!$C$29)+(V721*CONFIGURACAO!$C$30),""),"")</f>
        <v>0</v>
      </c>
      <c r="AM721" s="38">
        <f>IF(W721=0,0,IF(CONFIGURACAO!$C$41="SIM",(IF(W721&gt;CONFIGURACAO!$C$41,CONFIGURACAO!$C$41*CONFIGURACAO!$C$31,W721*CONFIGURACAO!$C$31)),'PI AREA  P75'!W721*CONFIGURACAO!$C$31))</f>
        <v>0</v>
      </c>
      <c r="AN721" s="38">
        <f>IF(X721=0,0,IF(CONFIGURACAO!$C$39="SIM",(IF(X721&gt;CONFIGURACAO!$C$40,CONFIGURACAO!$C$40*CONFIGURACAO!$C$32,X721*CONFIGURACAO!$C$32)),'PI AREA  P75'!X721*CONFIGURACAO!$C$32))</f>
        <v>0</v>
      </c>
      <c r="AO721" s="38">
        <f>IFERROR(IF(M721&gt;0,(Y721*CONFIGURACAO!$C$33)+(Z721*CONFIGURACAO!$C$34)+(AA721*CONFIGURACAO!$C$35)+(AB721*CONFIGURACAO!$C$36),""),"")</f>
        <v>0</v>
      </c>
      <c r="AP721" s="38">
        <f>IF(AA721=0,0,IF(CONFIGURACAO!$C$46="SIM",(IF(AA721&gt;CONFIGURACAO!$C$47,CONFIGURACAO!$C$47*CONFIGURACAO!$C$35,AA721*CONFIGURACAO!$C$35)),'PI AREA  P75'!AA721*CONFIGURACAO!$C$35))</f>
        <v>0</v>
      </c>
      <c r="AQ721" s="38">
        <f>IF(AB721=0,0,IF(CONFIGURACAO!$C$44="SIM",(IF(AB721&gt;CONFIGURACAO!$C$45,CONFIGURACAO!$C$45*CONFIGURACAO!$C$36,AB721*CONFIGURACAO!$C$36)),'PI AREA  P75'!AB721*CONFIGURACAO!$C$36))</f>
        <v>0</v>
      </c>
      <c r="AR721" s="38">
        <f t="shared" si="270"/>
        <v>5363.75</v>
      </c>
      <c r="AS721" s="68">
        <f>IF(AR721="","",$AR721-(($AS$2/CONFIGURACAO!$C$6)*$M721))</f>
        <v>5063.75</v>
      </c>
      <c r="AT721" s="73">
        <f t="shared" si="254"/>
        <v>3</v>
      </c>
      <c r="AU721" s="75">
        <f>IF(AR721="","",$AR721-(($AU$2/CONFIGURACAO!$C$6)*$M721))</f>
        <v>4863.75</v>
      </c>
      <c r="AV721" s="76">
        <f t="shared" si="255"/>
        <v>4</v>
      </c>
      <c r="AW721" s="74">
        <f>IF(AR721="","",$AR721-(($AW$2/CONFIGURACAO!$C$6)*$M721))</f>
        <v>4663.75</v>
      </c>
      <c r="AX721" s="72">
        <f t="shared" si="256"/>
        <v>5</v>
      </c>
      <c r="AZ721" s="39">
        <f t="shared" si="257"/>
        <v>0.50365977905169701</v>
      </c>
      <c r="BA721" s="146">
        <f t="shared" si="258"/>
        <v>64</v>
      </c>
      <c r="BB721" s="146">
        <f t="shared" si="259"/>
        <v>15</v>
      </c>
      <c r="BC721" s="32">
        <f t="shared" si="260"/>
        <v>6</v>
      </c>
      <c r="BD721" s="148"/>
      <c r="BE721" s="40">
        <f t="shared" si="261"/>
        <v>1.0618479880774963</v>
      </c>
      <c r="BF721" s="40">
        <f t="shared" si="262"/>
        <v>0.94521604938271608</v>
      </c>
      <c r="BG721" s="40">
        <f t="shared" si="263"/>
        <v>0.19912641315519014</v>
      </c>
      <c r="BH721" s="40">
        <f t="shared" si="264"/>
        <v>7.073565076798706E-2</v>
      </c>
      <c r="BI721" s="40">
        <f t="shared" si="265"/>
        <v>7.9957356076759065E-2</v>
      </c>
      <c r="BJ721" s="40">
        <f t="shared" si="266"/>
        <v>0</v>
      </c>
      <c r="BK721" s="40">
        <f t="shared" si="267"/>
        <v>0.1203852327447833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 s="42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1:134" s="32" customFormat="1" ht="17" thickBot="1" x14ac:dyDescent="0.25">
      <c r="A722" s="124" t="str">
        <f>CONFIGURACAO!$C$4</f>
        <v>AREA 21</v>
      </c>
      <c r="B722" s="125">
        <v>720</v>
      </c>
      <c r="C722" s="249" t="s">
        <v>315</v>
      </c>
      <c r="D722" s="126">
        <f t="shared" si="249"/>
        <v>17</v>
      </c>
      <c r="E722" s="250" t="s">
        <v>1057</v>
      </c>
      <c r="F722" s="250">
        <v>0</v>
      </c>
      <c r="G722" s="250">
        <v>1</v>
      </c>
      <c r="H722" s="250">
        <v>1</v>
      </c>
      <c r="I722" s="250">
        <v>1</v>
      </c>
      <c r="J722" s="87"/>
      <c r="K722" s="94"/>
      <c r="L722" s="94"/>
      <c r="M722" s="154">
        <f t="shared" si="268"/>
        <v>3</v>
      </c>
      <c r="N722">
        <v>1.5</v>
      </c>
      <c r="O722">
        <v>2.25</v>
      </c>
      <c r="P722">
        <v>0</v>
      </c>
      <c r="Q722">
        <v>2.25</v>
      </c>
      <c r="R722">
        <v>1.5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 s="139">
        <f t="shared" si="252"/>
        <v>3.75</v>
      </c>
      <c r="AD722" s="140">
        <f t="shared" si="253"/>
        <v>3.75</v>
      </c>
      <c r="AE722" s="141">
        <f t="shared" si="250"/>
        <v>0</v>
      </c>
      <c r="AF722" s="263">
        <f t="shared" si="251"/>
        <v>0</v>
      </c>
      <c r="AG722" s="265">
        <f t="shared" si="269"/>
        <v>3.75</v>
      </c>
      <c r="AI722" s="37">
        <f>IFERROR(IF(M722&gt;0,(N722*CONFIGURACAO!$C$20)+(O722*CONFIGURACAO!$C$21)+(P722*CONFIGURACAO!$C$22)+(Q722*CONFIGURACAO!$C$23)+(R722*CONFIGURACAO!$C$24),""),"")</f>
        <v>450</v>
      </c>
      <c r="AJ722" s="38">
        <f>IF(S722=0,0,IF(CONFIGURACAO!$C$15="SIM",(IF(S722&gt;CONFIGURACAO!$C$16,CONFIGURACAO!$C$16*CONFIGURACAO!$C$25,S722*CONFIGURACAO!$C$25)),'PI AREA  P75'!S722*CONFIGURACAO!$C$25))</f>
        <v>0</v>
      </c>
      <c r="AK722" s="38">
        <f>IF(T722=0,0,IF(CONFIGURACAO!$C$17="SIM",(IF(T722&gt;CONFIGURACAO!$C$18,CONFIGURACAO!$C$18*CONFIGURACAO!$C$26,T722*CONFIGURACAO!$C$26)),'PI AREA  P75'!T722*CONFIGURACAO!$C$26))</f>
        <v>0</v>
      </c>
      <c r="AL722" s="38">
        <f>IFERROR(IF(M722&gt;0,(U722*CONFIGURACAO!$C$29)+(V722*CONFIGURACAO!$C$30),""),"")</f>
        <v>0</v>
      </c>
      <c r="AM722" s="38">
        <f>IF(W722=0,0,IF(CONFIGURACAO!$C$41="SIM",(IF(W722&gt;CONFIGURACAO!$C$41,CONFIGURACAO!$C$41*CONFIGURACAO!$C$31,W722*CONFIGURACAO!$C$31)),'PI AREA  P75'!W722*CONFIGURACAO!$C$31))</f>
        <v>0</v>
      </c>
      <c r="AN722" s="38">
        <f>IF(X722=0,0,IF(CONFIGURACAO!$C$39="SIM",(IF(X722&gt;CONFIGURACAO!$C$40,CONFIGURACAO!$C$40*CONFIGURACAO!$C$32,X722*CONFIGURACAO!$C$32)),'PI AREA  P75'!X722*CONFIGURACAO!$C$32))</f>
        <v>0</v>
      </c>
      <c r="AO722" s="38">
        <f>IFERROR(IF(M722&gt;0,(Y722*CONFIGURACAO!$C$33)+(Z722*CONFIGURACAO!$C$34)+(AA722*CONFIGURACAO!$C$35)+(AB722*CONFIGURACAO!$C$36),""),"")</f>
        <v>0</v>
      </c>
      <c r="AP722" s="38">
        <f>IF(AA722=0,0,IF(CONFIGURACAO!$C$46="SIM",(IF(AA722&gt;CONFIGURACAO!$C$47,CONFIGURACAO!$C$47*CONFIGURACAO!$C$35,AA722*CONFIGURACAO!$C$35)),'PI AREA  P75'!AA722*CONFIGURACAO!$C$35))</f>
        <v>0</v>
      </c>
      <c r="AQ722" s="38">
        <f>IF(AB722=0,0,IF(CONFIGURACAO!$C$44="SIM",(IF(AB722&gt;CONFIGURACAO!$C$45,CONFIGURACAO!$C$45*CONFIGURACAO!$C$36,AB722*CONFIGURACAO!$C$36)),'PI AREA  P75'!AB722*CONFIGURACAO!$C$36))</f>
        <v>0</v>
      </c>
      <c r="AR722" s="38">
        <f t="shared" si="270"/>
        <v>450</v>
      </c>
      <c r="AS722" s="68">
        <f>IF(AR722="","",$AR722-(($AS$2/CONFIGURACAO!$C$6)*$M722))</f>
        <v>225</v>
      </c>
      <c r="AT722" s="73">
        <f t="shared" si="254"/>
        <v>3</v>
      </c>
      <c r="AU722" s="75">
        <f>IF(AR722="","",$AR722-(($AU$2/CONFIGURACAO!$C$6)*$M722))</f>
        <v>75</v>
      </c>
      <c r="AV722" s="76">
        <f t="shared" si="255"/>
        <v>4</v>
      </c>
      <c r="AW722" s="74">
        <f>IF(AR722="","",$AR722-(($AW$2/CONFIGURACAO!$C$6)*$M722))</f>
        <v>-75</v>
      </c>
      <c r="AX722" s="72" t="str">
        <f t="shared" si="256"/>
        <v>NAO</v>
      </c>
      <c r="AZ722" s="39">
        <f t="shared" si="257"/>
        <v>4.2255306562249108E-2</v>
      </c>
      <c r="BA722" s="146">
        <f t="shared" si="258"/>
        <v>7.5</v>
      </c>
      <c r="BB722" s="146">
        <f t="shared" si="259"/>
        <v>756</v>
      </c>
      <c r="BC722" s="32">
        <f t="shared" si="260"/>
        <v>730</v>
      </c>
      <c r="BD722" s="148"/>
      <c r="BE722" s="40">
        <f t="shared" si="261"/>
        <v>5.5886736214605069E-2</v>
      </c>
      <c r="BF722" s="40">
        <f t="shared" si="262"/>
        <v>8.6805555555555552E-2</v>
      </c>
      <c r="BG722" s="40">
        <f t="shared" si="263"/>
        <v>0</v>
      </c>
      <c r="BH722" s="40">
        <f t="shared" si="264"/>
        <v>9.0945836701697647E-2</v>
      </c>
      <c r="BI722" s="40">
        <f t="shared" si="265"/>
        <v>0.15991471215351813</v>
      </c>
      <c r="BJ722" s="40">
        <f t="shared" si="266"/>
        <v>0</v>
      </c>
      <c r="BK722" s="40">
        <f t="shared" si="267"/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 s="4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1:134" s="32" customFormat="1" ht="17" thickBot="1" x14ac:dyDescent="0.25">
      <c r="A723" s="124" t="str">
        <f>CONFIGURACAO!$C$4</f>
        <v>AREA 21</v>
      </c>
      <c r="B723" s="125">
        <v>721</v>
      </c>
      <c r="C723" s="249" t="s">
        <v>315</v>
      </c>
      <c r="D723" s="126">
        <f t="shared" si="249"/>
        <v>18</v>
      </c>
      <c r="E723" s="250" t="s">
        <v>1058</v>
      </c>
      <c r="F723" s="250">
        <v>0</v>
      </c>
      <c r="G723" s="250">
        <v>1</v>
      </c>
      <c r="H723" s="250">
        <v>1</v>
      </c>
      <c r="I723" s="250">
        <v>1</v>
      </c>
      <c r="J723" s="87"/>
      <c r="K723" s="94"/>
      <c r="L723" s="94"/>
      <c r="M723" s="154">
        <f t="shared" si="268"/>
        <v>3</v>
      </c>
      <c r="N723">
        <v>0</v>
      </c>
      <c r="O723">
        <v>1</v>
      </c>
      <c r="P723">
        <v>1.5</v>
      </c>
      <c r="Q723">
        <v>5.5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6</v>
      </c>
      <c r="AB723">
        <v>1</v>
      </c>
      <c r="AC723" s="139">
        <f t="shared" si="252"/>
        <v>1</v>
      </c>
      <c r="AD723" s="140">
        <f t="shared" si="253"/>
        <v>2.5</v>
      </c>
      <c r="AE723" s="141">
        <f t="shared" si="250"/>
        <v>0</v>
      </c>
      <c r="AF723" s="263">
        <f t="shared" si="251"/>
        <v>0</v>
      </c>
      <c r="AG723" s="265">
        <f t="shared" si="269"/>
        <v>1</v>
      </c>
      <c r="AI723" s="37">
        <f>IFERROR(IF(M723&gt;0,(N723*CONFIGURACAO!$C$20)+(O723*CONFIGURACAO!$C$21)+(P723*CONFIGURACAO!$C$22)+(Q723*CONFIGURACAO!$C$23)+(R723*CONFIGURACAO!$C$24),""),"")</f>
        <v>390</v>
      </c>
      <c r="AJ723" s="38">
        <f>IF(S723=0,0,IF(CONFIGURACAO!$C$15="SIM",(IF(S723&gt;CONFIGURACAO!$C$16,CONFIGURACAO!$C$16*CONFIGURACAO!$C$25,S723*CONFIGURACAO!$C$25)),'PI AREA  P75'!S723*CONFIGURACAO!$C$25))</f>
        <v>0</v>
      </c>
      <c r="AK723" s="38">
        <f>IF(T723=0,0,IF(CONFIGURACAO!$C$17="SIM",(IF(T723&gt;CONFIGURACAO!$C$18,CONFIGURACAO!$C$18*CONFIGURACAO!$C$26,T723*CONFIGURACAO!$C$26)),'PI AREA  P75'!T723*CONFIGURACAO!$C$26))</f>
        <v>5</v>
      </c>
      <c r="AL723" s="38">
        <f>IFERROR(IF(M723&gt;0,(U723*CONFIGURACAO!$C$29)+(V723*CONFIGURACAO!$C$30),""),"")</f>
        <v>0</v>
      </c>
      <c r="AM723" s="38">
        <f>IF(W723=0,0,IF(CONFIGURACAO!$C$41="SIM",(IF(W723&gt;CONFIGURACAO!$C$41,CONFIGURACAO!$C$41*CONFIGURACAO!$C$31,W723*CONFIGURACAO!$C$31)),'PI AREA  P75'!W723*CONFIGURACAO!$C$31))</f>
        <v>50</v>
      </c>
      <c r="AN723" s="38">
        <f>IF(X723=0,0,IF(CONFIGURACAO!$C$39="SIM",(IF(X723&gt;CONFIGURACAO!$C$40,CONFIGURACAO!$C$40*CONFIGURACAO!$C$32,X723*CONFIGURACAO!$C$32)),'PI AREA  P75'!X723*CONFIGURACAO!$C$32))</f>
        <v>0</v>
      </c>
      <c r="AO723" s="38">
        <f>IFERROR(IF(M723&gt;0,(Y723*CONFIGURACAO!$C$33)+(Z723*CONFIGURACAO!$C$34)+(AA723*CONFIGURACAO!$C$35)+(AB723*CONFIGURACAO!$C$36),""),"")</f>
        <v>160</v>
      </c>
      <c r="AP723" s="38">
        <f>IF(AA723=0,0,IF(CONFIGURACAO!$C$46="SIM",(IF(AA723&gt;CONFIGURACAO!$C$47,CONFIGURACAO!$C$47*CONFIGURACAO!$C$35,AA723*CONFIGURACAO!$C$35)),'PI AREA  P75'!AA723*CONFIGURACAO!$C$35))</f>
        <v>150</v>
      </c>
      <c r="AQ723" s="38">
        <f>IF(AB723=0,0,IF(CONFIGURACAO!$C$44="SIM",(IF(AB723&gt;CONFIGURACAO!$C$45,CONFIGURACAO!$C$45*CONFIGURACAO!$C$36,AB723*CONFIGURACAO!$C$36)),'PI AREA  P75'!AB723*CONFIGURACAO!$C$36))</f>
        <v>10</v>
      </c>
      <c r="AR723" s="38">
        <f t="shared" si="270"/>
        <v>765</v>
      </c>
      <c r="AS723" s="68">
        <f>IF(AR723="","",$AR723-(($AS$2/CONFIGURACAO!$C$6)*$M723))</f>
        <v>540</v>
      </c>
      <c r="AT723" s="73">
        <f t="shared" si="254"/>
        <v>3</v>
      </c>
      <c r="AU723" s="75">
        <f>IF(AR723="","",$AR723-(($AU$2/CONFIGURACAO!$C$6)*$M723))</f>
        <v>390</v>
      </c>
      <c r="AV723" s="76">
        <f t="shared" si="255"/>
        <v>4</v>
      </c>
      <c r="AW723" s="74">
        <f>IF(AR723="","",$AR723-(($AW$2/CONFIGURACAO!$C$6)*$M723))</f>
        <v>240</v>
      </c>
      <c r="AX723" s="72">
        <f t="shared" si="256"/>
        <v>5</v>
      </c>
      <c r="AZ723" s="39">
        <f t="shared" si="257"/>
        <v>7.1834021155823477E-2</v>
      </c>
      <c r="BA723" s="146">
        <f t="shared" si="258"/>
        <v>17</v>
      </c>
      <c r="BB723" s="146">
        <f t="shared" si="259"/>
        <v>420</v>
      </c>
      <c r="BC723" s="32">
        <f t="shared" si="260"/>
        <v>526</v>
      </c>
      <c r="BD723" s="148"/>
      <c r="BE723" s="40">
        <f t="shared" si="261"/>
        <v>0</v>
      </c>
      <c r="BF723" s="40">
        <f t="shared" si="262"/>
        <v>3.8580246913580245E-2</v>
      </c>
      <c r="BG723" s="40">
        <f t="shared" si="263"/>
        <v>3.8540596094552924E-2</v>
      </c>
      <c r="BH723" s="40">
        <f t="shared" si="264"/>
        <v>0.22231204527081652</v>
      </c>
      <c r="BI723" s="40">
        <f t="shared" si="265"/>
        <v>0</v>
      </c>
      <c r="BJ723" s="40">
        <f t="shared" si="266"/>
        <v>0</v>
      </c>
      <c r="BK723" s="40">
        <f t="shared" si="267"/>
        <v>0.16051364365971107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 s="42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1:134" s="32" customFormat="1" ht="17" thickBot="1" x14ac:dyDescent="0.25">
      <c r="A724" s="124" t="str">
        <f>CONFIGURACAO!$C$4</f>
        <v>AREA 21</v>
      </c>
      <c r="B724" s="125">
        <v>722</v>
      </c>
      <c r="C724" s="249" t="s">
        <v>315</v>
      </c>
      <c r="D724" s="126">
        <f t="shared" si="249"/>
        <v>19</v>
      </c>
      <c r="E724" s="250" t="s">
        <v>1059</v>
      </c>
      <c r="F724" s="250">
        <v>1</v>
      </c>
      <c r="G724" s="250">
        <v>1</v>
      </c>
      <c r="H724" s="250">
        <v>1</v>
      </c>
      <c r="I724" s="250">
        <v>1</v>
      </c>
      <c r="J724" s="87"/>
      <c r="K724" s="94"/>
      <c r="L724" s="94"/>
      <c r="M724" s="154">
        <f t="shared" si="268"/>
        <v>4</v>
      </c>
      <c r="N724">
        <v>12</v>
      </c>
      <c r="O724">
        <v>4.5</v>
      </c>
      <c r="P724">
        <v>7.5</v>
      </c>
      <c r="Q724">
        <v>1.75</v>
      </c>
      <c r="R724">
        <v>1.75</v>
      </c>
      <c r="S724">
        <v>2.5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 s="139">
        <f t="shared" si="252"/>
        <v>16.5</v>
      </c>
      <c r="AD724" s="140">
        <f t="shared" si="253"/>
        <v>24</v>
      </c>
      <c r="AE724" s="141">
        <f t="shared" si="250"/>
        <v>0</v>
      </c>
      <c r="AF724" s="263">
        <f t="shared" si="251"/>
        <v>0</v>
      </c>
      <c r="AG724" s="265">
        <f t="shared" si="269"/>
        <v>16.5</v>
      </c>
      <c r="AI724" s="37">
        <f>IFERROR(IF(M724&gt;0,(N724*CONFIGURACAO!$C$20)+(O724*CONFIGURACAO!$C$21)+(P724*CONFIGURACAO!$C$22)+(Q724*CONFIGURACAO!$C$23)+(R724*CONFIGURACAO!$C$24),""),"")</f>
        <v>2115</v>
      </c>
      <c r="AJ724" s="38">
        <f>IF(S724=0,0,IF(CONFIGURACAO!$C$15="SIM",(IF(S724&gt;CONFIGURACAO!$C$16,CONFIGURACAO!$C$16*CONFIGURACAO!$C$25,S724*CONFIGURACAO!$C$25)),'PI AREA  P75'!S724*CONFIGURACAO!$C$25))</f>
        <v>25</v>
      </c>
      <c r="AK724" s="38">
        <f>IF(T724=0,0,IF(CONFIGURACAO!$C$17="SIM",(IF(T724&gt;CONFIGURACAO!$C$18,CONFIGURACAO!$C$18*CONFIGURACAO!$C$26,T724*CONFIGURACAO!$C$26)),'PI AREA  P75'!T724*CONFIGURACAO!$C$26))</f>
        <v>0</v>
      </c>
      <c r="AL724" s="38">
        <f>IFERROR(IF(M724&gt;0,(U724*CONFIGURACAO!$C$29)+(V724*CONFIGURACAO!$C$30),""),"")</f>
        <v>0</v>
      </c>
      <c r="AM724" s="38">
        <f>IF(W724=0,0,IF(CONFIGURACAO!$C$41="SIM",(IF(W724&gt;CONFIGURACAO!$C$41,CONFIGURACAO!$C$41*CONFIGURACAO!$C$31,W724*CONFIGURACAO!$C$31)),'PI AREA  P75'!W724*CONFIGURACAO!$C$31))</f>
        <v>0</v>
      </c>
      <c r="AN724" s="38">
        <f>IF(X724=0,0,IF(CONFIGURACAO!$C$39="SIM",(IF(X724&gt;CONFIGURACAO!$C$40,CONFIGURACAO!$C$40*CONFIGURACAO!$C$32,X724*CONFIGURACAO!$C$32)),'PI AREA  P75'!X724*CONFIGURACAO!$C$32))</f>
        <v>0</v>
      </c>
      <c r="AO724" s="38">
        <f>IFERROR(IF(M724&gt;0,(Y724*CONFIGURACAO!$C$33)+(Z724*CONFIGURACAO!$C$34)+(AA724*CONFIGURACAO!$C$35)+(AB724*CONFIGURACAO!$C$36),""),"")</f>
        <v>0</v>
      </c>
      <c r="AP724" s="38">
        <f>IF(AA724=0,0,IF(CONFIGURACAO!$C$46="SIM",(IF(AA724&gt;CONFIGURACAO!$C$47,CONFIGURACAO!$C$47*CONFIGURACAO!$C$35,AA724*CONFIGURACAO!$C$35)),'PI AREA  P75'!AA724*CONFIGURACAO!$C$35))</f>
        <v>0</v>
      </c>
      <c r="AQ724" s="38">
        <f>IF(AB724=0,0,IF(CONFIGURACAO!$C$44="SIM",(IF(AB724&gt;CONFIGURACAO!$C$45,CONFIGURACAO!$C$45*CONFIGURACAO!$C$36,AB724*CONFIGURACAO!$C$36)),'PI AREA  P75'!AB724*CONFIGURACAO!$C$36))</f>
        <v>0</v>
      </c>
      <c r="AR724" s="38">
        <f t="shared" si="270"/>
        <v>2140</v>
      </c>
      <c r="AS724" s="68">
        <f>IF(AR724="","",$AR724-(($AS$2/CONFIGURACAO!$C$6)*$M724))</f>
        <v>1840</v>
      </c>
      <c r="AT724" s="73">
        <f t="shared" si="254"/>
        <v>3</v>
      </c>
      <c r="AU724" s="75">
        <f>IF(AR724="","",$AR724-(($AU$2/CONFIGURACAO!$C$6)*$M724))</f>
        <v>1640</v>
      </c>
      <c r="AV724" s="76">
        <f t="shared" si="255"/>
        <v>4</v>
      </c>
      <c r="AW724" s="74">
        <f>IF(AR724="","",$AR724-(($AW$2/CONFIGURACAO!$C$6)*$M724))</f>
        <v>1440</v>
      </c>
      <c r="AX724" s="72">
        <f t="shared" si="256"/>
        <v>5</v>
      </c>
      <c r="AZ724" s="39">
        <f t="shared" si="257"/>
        <v>0.20094745787380686</v>
      </c>
      <c r="BA724" s="146">
        <f t="shared" si="258"/>
        <v>30</v>
      </c>
      <c r="BB724" s="146">
        <f t="shared" si="259"/>
        <v>157</v>
      </c>
      <c r="BC724" s="32">
        <f t="shared" si="260"/>
        <v>97</v>
      </c>
      <c r="BD724" s="148"/>
      <c r="BE724" s="40">
        <f t="shared" si="261"/>
        <v>0.44709388971684055</v>
      </c>
      <c r="BF724" s="40">
        <f t="shared" si="262"/>
        <v>0.1736111111111111</v>
      </c>
      <c r="BG724" s="40">
        <f t="shared" si="263"/>
        <v>0.19270298047276466</v>
      </c>
      <c r="BH724" s="40">
        <f t="shared" si="264"/>
        <v>7.073565076798706E-2</v>
      </c>
      <c r="BI724" s="40">
        <f t="shared" si="265"/>
        <v>0.18656716417910446</v>
      </c>
      <c r="BJ724" s="40">
        <f t="shared" si="266"/>
        <v>0.23105360443622922</v>
      </c>
      <c r="BK724" s="40">
        <f t="shared" si="267"/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 s="42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1:134" s="32" customFormat="1" ht="17" thickBot="1" x14ac:dyDescent="0.25">
      <c r="A725" s="124" t="str">
        <f>CONFIGURACAO!$C$4</f>
        <v>AREA 21</v>
      </c>
      <c r="B725" s="125">
        <v>723</v>
      </c>
      <c r="C725" s="249" t="s">
        <v>315</v>
      </c>
      <c r="D725" s="126">
        <f t="shared" si="249"/>
        <v>20</v>
      </c>
      <c r="E725" s="250" t="s">
        <v>1060</v>
      </c>
      <c r="F725" s="250">
        <v>1</v>
      </c>
      <c r="G725" s="250">
        <v>1</v>
      </c>
      <c r="H725" s="250">
        <v>1</v>
      </c>
      <c r="I725" s="250">
        <v>1</v>
      </c>
      <c r="J725" s="87"/>
      <c r="K725" s="94"/>
      <c r="L725" s="94"/>
      <c r="M725" s="154">
        <f t="shared" si="268"/>
        <v>4</v>
      </c>
      <c r="N725">
        <v>7</v>
      </c>
      <c r="O725">
        <v>6</v>
      </c>
      <c r="P725">
        <v>9.75</v>
      </c>
      <c r="Q725">
        <v>2.75</v>
      </c>
      <c r="R725">
        <v>0.75</v>
      </c>
      <c r="S725">
        <v>0.75</v>
      </c>
      <c r="T725">
        <v>0.75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 s="139">
        <f t="shared" si="252"/>
        <v>13</v>
      </c>
      <c r="AD725" s="140">
        <f t="shared" si="253"/>
        <v>22.75</v>
      </c>
      <c r="AE725" s="141">
        <f t="shared" si="250"/>
        <v>0</v>
      </c>
      <c r="AF725" s="263">
        <f t="shared" si="251"/>
        <v>0</v>
      </c>
      <c r="AG725" s="265">
        <f t="shared" si="269"/>
        <v>13</v>
      </c>
      <c r="AI725" s="37">
        <f>IFERROR(IF(M725&gt;0,(N725*CONFIGURACAO!$C$20)+(O725*CONFIGURACAO!$C$21)+(P725*CONFIGURACAO!$C$22)+(Q725*CONFIGURACAO!$C$23)+(R725*CONFIGURACAO!$C$24),""),"")</f>
        <v>1890</v>
      </c>
      <c r="AJ725" s="38">
        <f>IF(S725=0,0,IF(CONFIGURACAO!$C$15="SIM",(IF(S725&gt;CONFIGURACAO!$C$16,CONFIGURACAO!$C$16*CONFIGURACAO!$C$25,S725*CONFIGURACAO!$C$25)),'PI AREA  P75'!S725*CONFIGURACAO!$C$25))</f>
        <v>7.5</v>
      </c>
      <c r="AK725" s="38">
        <f>IF(T725=0,0,IF(CONFIGURACAO!$C$17="SIM",(IF(T725&gt;CONFIGURACAO!$C$18,CONFIGURACAO!$C$18*CONFIGURACAO!$C$26,T725*CONFIGURACAO!$C$26)),'PI AREA  P75'!T725*CONFIGURACAO!$C$26))</f>
        <v>3.75</v>
      </c>
      <c r="AL725" s="38">
        <f>IFERROR(IF(M725&gt;0,(U725*CONFIGURACAO!$C$29)+(V725*CONFIGURACAO!$C$30),""),"")</f>
        <v>0</v>
      </c>
      <c r="AM725" s="38">
        <f>IF(W725=0,0,IF(CONFIGURACAO!$C$41="SIM",(IF(W725&gt;CONFIGURACAO!$C$41,CONFIGURACAO!$C$41*CONFIGURACAO!$C$31,W725*CONFIGURACAO!$C$31)),'PI AREA  P75'!W725*CONFIGURACAO!$C$31))</f>
        <v>0</v>
      </c>
      <c r="AN725" s="38">
        <f>IF(X725=0,0,IF(CONFIGURACAO!$C$39="SIM",(IF(X725&gt;CONFIGURACAO!$C$40,CONFIGURACAO!$C$40*CONFIGURACAO!$C$32,X725*CONFIGURACAO!$C$32)),'PI AREA  P75'!X725*CONFIGURACAO!$C$32))</f>
        <v>0</v>
      </c>
      <c r="AO725" s="38">
        <f>IFERROR(IF(M725&gt;0,(Y725*CONFIGURACAO!$C$33)+(Z725*CONFIGURACAO!$C$34)+(AA725*CONFIGURACAO!$C$35)+(AB725*CONFIGURACAO!$C$36),""),"")</f>
        <v>0</v>
      </c>
      <c r="AP725" s="38">
        <f>IF(AA725=0,0,IF(CONFIGURACAO!$C$46="SIM",(IF(AA725&gt;CONFIGURACAO!$C$47,CONFIGURACAO!$C$47*CONFIGURACAO!$C$35,AA725*CONFIGURACAO!$C$35)),'PI AREA  P75'!AA725*CONFIGURACAO!$C$35))</f>
        <v>0</v>
      </c>
      <c r="AQ725" s="38">
        <f>IF(AB725=0,0,IF(CONFIGURACAO!$C$44="SIM",(IF(AB725&gt;CONFIGURACAO!$C$45,CONFIGURACAO!$C$45*CONFIGURACAO!$C$36,AB725*CONFIGURACAO!$C$36)),'PI AREA  P75'!AB725*CONFIGURACAO!$C$36))</f>
        <v>0</v>
      </c>
      <c r="AR725" s="38">
        <f t="shared" si="270"/>
        <v>1901.25</v>
      </c>
      <c r="AS725" s="68">
        <f>IF(AR725="","",$AR725-(($AS$2/CONFIGURACAO!$C$6)*$M725))</f>
        <v>1601.25</v>
      </c>
      <c r="AT725" s="73">
        <f t="shared" si="254"/>
        <v>3</v>
      </c>
      <c r="AU725" s="75">
        <f>IF(AR725="","",$AR725-(($AU$2/CONFIGURACAO!$C$6)*$M725))</f>
        <v>1401.25</v>
      </c>
      <c r="AV725" s="76">
        <f t="shared" si="255"/>
        <v>4</v>
      </c>
      <c r="AW725" s="74">
        <f>IF(AR725="","",$AR725-(($AW$2/CONFIGURACAO!$C$6)*$M725))</f>
        <v>1201.25</v>
      </c>
      <c r="AX725" s="72">
        <f t="shared" si="256"/>
        <v>5</v>
      </c>
      <c r="AZ725" s="39">
        <f t="shared" si="257"/>
        <v>0.17852867022550248</v>
      </c>
      <c r="BA725" s="146">
        <f t="shared" si="258"/>
        <v>27.75</v>
      </c>
      <c r="BB725" s="146">
        <f t="shared" si="259"/>
        <v>186</v>
      </c>
      <c r="BC725" s="32">
        <f t="shared" si="260"/>
        <v>134</v>
      </c>
      <c r="BD725" s="148"/>
      <c r="BE725" s="40">
        <f t="shared" si="261"/>
        <v>0.26080476900149036</v>
      </c>
      <c r="BF725" s="40">
        <f t="shared" si="262"/>
        <v>0.23148148148148145</v>
      </c>
      <c r="BG725" s="40">
        <f t="shared" si="263"/>
        <v>0.25051387461459401</v>
      </c>
      <c r="BH725" s="40">
        <f t="shared" si="264"/>
        <v>0.11115602263540826</v>
      </c>
      <c r="BI725" s="40">
        <f t="shared" si="265"/>
        <v>7.9957356076759065E-2</v>
      </c>
      <c r="BJ725" s="40">
        <f t="shared" si="266"/>
        <v>6.9316081330868765E-2</v>
      </c>
      <c r="BK725" s="40">
        <f t="shared" si="267"/>
        <v>0.1203852327447833</v>
      </c>
      <c r="BL725">
        <v>0</v>
      </c>
      <c r="BM725">
        <v>0</v>
      </c>
      <c r="BN725">
        <v>1</v>
      </c>
      <c r="BO725">
        <v>0</v>
      </c>
      <c r="BP725">
        <v>0</v>
      </c>
      <c r="BQ725">
        <v>0</v>
      </c>
      <c r="BR725">
        <v>8</v>
      </c>
      <c r="BS725">
        <v>1</v>
      </c>
      <c r="BT725" s="42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1:134" s="32" customFormat="1" ht="17" thickBot="1" x14ac:dyDescent="0.25">
      <c r="A726" s="124" t="str">
        <f>CONFIGURACAO!$C$4</f>
        <v>AREA 21</v>
      </c>
      <c r="B726" s="125">
        <v>724</v>
      </c>
      <c r="C726" s="249" t="s">
        <v>315</v>
      </c>
      <c r="D726" s="126">
        <f t="shared" si="249"/>
        <v>21</v>
      </c>
      <c r="E726" s="250" t="s">
        <v>1061</v>
      </c>
      <c r="F726" s="250">
        <v>1</v>
      </c>
      <c r="G726" s="250">
        <v>1</v>
      </c>
      <c r="H726" s="250">
        <v>1</v>
      </c>
      <c r="I726" s="250">
        <v>1</v>
      </c>
      <c r="J726" s="87"/>
      <c r="K726" s="94"/>
      <c r="L726" s="94"/>
      <c r="M726" s="154">
        <f t="shared" si="268"/>
        <v>4</v>
      </c>
      <c r="N726">
        <v>6.25</v>
      </c>
      <c r="O726">
        <v>1.75</v>
      </c>
      <c r="P726">
        <v>0</v>
      </c>
      <c r="Q726">
        <v>0</v>
      </c>
      <c r="R726">
        <v>0</v>
      </c>
      <c r="S726">
        <v>0</v>
      </c>
      <c r="T726">
        <v>0.75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 s="139">
        <f t="shared" si="252"/>
        <v>8</v>
      </c>
      <c r="AD726" s="140">
        <f t="shared" si="253"/>
        <v>8</v>
      </c>
      <c r="AE726" s="141">
        <f t="shared" si="250"/>
        <v>0</v>
      </c>
      <c r="AF726" s="263">
        <f t="shared" si="251"/>
        <v>0</v>
      </c>
      <c r="AG726" s="265">
        <f t="shared" si="269"/>
        <v>8</v>
      </c>
      <c r="AI726" s="37">
        <f>IFERROR(IF(M726&gt;0,(N726*CONFIGURACAO!$C$20)+(O726*CONFIGURACAO!$C$21)+(P726*CONFIGURACAO!$C$22)+(Q726*CONFIGURACAO!$C$23)+(R726*CONFIGURACAO!$C$24),""),"")</f>
        <v>765</v>
      </c>
      <c r="AJ726" s="38">
        <f>IF(S726=0,0,IF(CONFIGURACAO!$C$15="SIM",(IF(S726&gt;CONFIGURACAO!$C$16,CONFIGURACAO!$C$16*CONFIGURACAO!$C$25,S726*CONFIGURACAO!$C$25)),'PI AREA  P75'!S726*CONFIGURACAO!$C$25))</f>
        <v>0</v>
      </c>
      <c r="AK726" s="38">
        <f>IF(T726=0,0,IF(CONFIGURACAO!$C$17="SIM",(IF(T726&gt;CONFIGURACAO!$C$18,CONFIGURACAO!$C$18*CONFIGURACAO!$C$26,T726*CONFIGURACAO!$C$26)),'PI AREA  P75'!T726*CONFIGURACAO!$C$26))</f>
        <v>3.75</v>
      </c>
      <c r="AL726" s="38">
        <f>IFERROR(IF(M726&gt;0,(U726*CONFIGURACAO!$C$29)+(V726*CONFIGURACAO!$C$30),""),"")</f>
        <v>0</v>
      </c>
      <c r="AM726" s="38">
        <f>IF(W726=0,0,IF(CONFIGURACAO!$C$41="SIM",(IF(W726&gt;CONFIGURACAO!$C$41,CONFIGURACAO!$C$41*CONFIGURACAO!$C$31,W726*CONFIGURACAO!$C$31)),'PI AREA  P75'!W726*CONFIGURACAO!$C$31))</f>
        <v>0</v>
      </c>
      <c r="AN726" s="38">
        <f>IF(X726=0,0,IF(CONFIGURACAO!$C$39="SIM",(IF(X726&gt;CONFIGURACAO!$C$40,CONFIGURACAO!$C$40*CONFIGURACAO!$C$32,X726*CONFIGURACAO!$C$32)),'PI AREA  P75'!X726*CONFIGURACAO!$C$32))</f>
        <v>0</v>
      </c>
      <c r="AO726" s="38">
        <f>IFERROR(IF(M726&gt;0,(Y726*CONFIGURACAO!$C$33)+(Z726*CONFIGURACAO!$C$34)+(AA726*CONFIGURACAO!$C$35)+(AB726*CONFIGURACAO!$C$36),""),"")</f>
        <v>0</v>
      </c>
      <c r="AP726" s="38">
        <f>IF(AA726=0,0,IF(CONFIGURACAO!$C$46="SIM",(IF(AA726&gt;CONFIGURACAO!$C$47,CONFIGURACAO!$C$47*CONFIGURACAO!$C$35,AA726*CONFIGURACAO!$C$35)),'PI AREA  P75'!AA726*CONFIGURACAO!$C$35))</f>
        <v>0</v>
      </c>
      <c r="AQ726" s="38">
        <f>IF(AB726=0,0,IF(CONFIGURACAO!$C$44="SIM",(IF(AB726&gt;CONFIGURACAO!$C$45,CONFIGURACAO!$C$45*CONFIGURACAO!$C$36,AB726*CONFIGURACAO!$C$36)),'PI AREA  P75'!AB726*CONFIGURACAO!$C$36))</f>
        <v>0</v>
      </c>
      <c r="AR726" s="38">
        <f t="shared" si="270"/>
        <v>768.75</v>
      </c>
      <c r="AS726" s="68">
        <f>IF(AR726="","",$AR726-(($AS$2/CONFIGURACAO!$C$6)*$M726))</f>
        <v>468.75</v>
      </c>
      <c r="AT726" s="73">
        <f t="shared" si="254"/>
        <v>3</v>
      </c>
      <c r="AU726" s="75">
        <f>IF(AR726="","",$AR726-(($AU$2/CONFIGURACAO!$C$6)*$M726))</f>
        <v>268.75</v>
      </c>
      <c r="AV726" s="76">
        <f t="shared" si="255"/>
        <v>4</v>
      </c>
      <c r="AW726" s="74">
        <f>IF(AR726="","",$AR726-(($AW$2/CONFIGURACAO!$C$6)*$M726))</f>
        <v>68.75</v>
      </c>
      <c r="AX726" s="72">
        <f t="shared" si="256"/>
        <v>5</v>
      </c>
      <c r="AZ726" s="39">
        <f t="shared" si="257"/>
        <v>7.2186148710508893E-2</v>
      </c>
      <c r="BA726" s="146">
        <f t="shared" si="258"/>
        <v>8.75</v>
      </c>
      <c r="BB726" s="146">
        <f t="shared" si="259"/>
        <v>709</v>
      </c>
      <c r="BC726" s="32">
        <f t="shared" si="260"/>
        <v>525</v>
      </c>
      <c r="BD726" s="148"/>
      <c r="BE726" s="40">
        <f t="shared" si="261"/>
        <v>0.23286140089418778</v>
      </c>
      <c r="BF726" s="40">
        <f t="shared" si="262"/>
        <v>6.7515432098765427E-2</v>
      </c>
      <c r="BG726" s="40">
        <f t="shared" si="263"/>
        <v>0</v>
      </c>
      <c r="BH726" s="40">
        <f t="shared" si="264"/>
        <v>0</v>
      </c>
      <c r="BI726" s="40">
        <f t="shared" si="265"/>
        <v>0</v>
      </c>
      <c r="BJ726" s="40">
        <f t="shared" si="266"/>
        <v>0</v>
      </c>
      <c r="BK726" s="40">
        <f t="shared" si="267"/>
        <v>0.1203852327447833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 s="42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1:134" s="32" customFormat="1" ht="17" thickBot="1" x14ac:dyDescent="0.25">
      <c r="A727" s="124" t="str">
        <f>CONFIGURACAO!$C$4</f>
        <v>AREA 21</v>
      </c>
      <c r="B727" s="125">
        <v>725</v>
      </c>
      <c r="C727" s="249" t="s">
        <v>315</v>
      </c>
      <c r="D727" s="126">
        <f t="shared" si="249"/>
        <v>22</v>
      </c>
      <c r="E727" s="250" t="s">
        <v>1062</v>
      </c>
      <c r="F727" s="250">
        <v>1</v>
      </c>
      <c r="G727" s="250">
        <v>1</v>
      </c>
      <c r="H727" s="250">
        <v>1</v>
      </c>
      <c r="I727" s="250">
        <v>1</v>
      </c>
      <c r="J727" s="87"/>
      <c r="K727" s="94"/>
      <c r="L727" s="94"/>
      <c r="M727" s="154">
        <f t="shared" si="268"/>
        <v>4</v>
      </c>
      <c r="N727">
        <v>1.75</v>
      </c>
      <c r="O727">
        <v>9.75</v>
      </c>
      <c r="P727">
        <v>9.25</v>
      </c>
      <c r="Q727">
        <v>0.75</v>
      </c>
      <c r="R727">
        <v>0</v>
      </c>
      <c r="S727">
        <v>0.75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s="139">
        <f t="shared" si="252"/>
        <v>11.5</v>
      </c>
      <c r="AD727" s="140">
        <f t="shared" si="253"/>
        <v>20.75</v>
      </c>
      <c r="AE727" s="141">
        <f t="shared" si="250"/>
        <v>0</v>
      </c>
      <c r="AF727" s="263">
        <f t="shared" si="251"/>
        <v>0</v>
      </c>
      <c r="AG727" s="265">
        <f t="shared" si="269"/>
        <v>11.5</v>
      </c>
      <c r="AI727" s="37">
        <f>IFERROR(IF(M727&gt;0,(N727*CONFIGURACAO!$C$20)+(O727*CONFIGURACAO!$C$21)+(P727*CONFIGURACAO!$C$22)+(Q727*CONFIGURACAO!$C$23)+(R727*CONFIGURACAO!$C$24),""),"")</f>
        <v>1540</v>
      </c>
      <c r="AJ727" s="38">
        <f>IF(S727=0,0,IF(CONFIGURACAO!$C$15="SIM",(IF(S727&gt;CONFIGURACAO!$C$16,CONFIGURACAO!$C$16*CONFIGURACAO!$C$25,S727*CONFIGURACAO!$C$25)),'PI AREA  P75'!S727*CONFIGURACAO!$C$25))</f>
        <v>7.5</v>
      </c>
      <c r="AK727" s="38">
        <f>IF(T727=0,0,IF(CONFIGURACAO!$C$17="SIM",(IF(T727&gt;CONFIGURACAO!$C$18,CONFIGURACAO!$C$18*CONFIGURACAO!$C$26,T727*CONFIGURACAO!$C$26)),'PI AREA  P75'!T727*CONFIGURACAO!$C$26))</f>
        <v>0</v>
      </c>
      <c r="AL727" s="38">
        <f>IFERROR(IF(M727&gt;0,(U727*CONFIGURACAO!$C$29)+(V727*CONFIGURACAO!$C$30),""),"")</f>
        <v>0</v>
      </c>
      <c r="AM727" s="38">
        <f>IF(W727=0,0,IF(CONFIGURACAO!$C$41="SIM",(IF(W727&gt;CONFIGURACAO!$C$41,CONFIGURACAO!$C$41*CONFIGURACAO!$C$31,W727*CONFIGURACAO!$C$31)),'PI AREA  P75'!W727*CONFIGURACAO!$C$31))</f>
        <v>0</v>
      </c>
      <c r="AN727" s="38">
        <f>IF(X727=0,0,IF(CONFIGURACAO!$C$39="SIM",(IF(X727&gt;CONFIGURACAO!$C$40,CONFIGURACAO!$C$40*CONFIGURACAO!$C$32,X727*CONFIGURACAO!$C$32)),'PI AREA  P75'!X727*CONFIGURACAO!$C$32))</f>
        <v>0</v>
      </c>
      <c r="AO727" s="38">
        <f>IFERROR(IF(M727&gt;0,(Y727*CONFIGURACAO!$C$33)+(Z727*CONFIGURACAO!$C$34)+(AA727*CONFIGURACAO!$C$35)+(AB727*CONFIGURACAO!$C$36),""),"")</f>
        <v>0</v>
      </c>
      <c r="AP727" s="38">
        <f>IF(AA727=0,0,IF(CONFIGURACAO!$C$46="SIM",(IF(AA727&gt;CONFIGURACAO!$C$47,CONFIGURACAO!$C$47*CONFIGURACAO!$C$35,AA727*CONFIGURACAO!$C$35)),'PI AREA  P75'!AA727*CONFIGURACAO!$C$35))</f>
        <v>0</v>
      </c>
      <c r="AQ727" s="38">
        <f>IF(AB727=0,0,IF(CONFIGURACAO!$C$44="SIM",(IF(AB727&gt;CONFIGURACAO!$C$45,CONFIGURACAO!$C$45*CONFIGURACAO!$C$36,AB727*CONFIGURACAO!$C$36)),'PI AREA  P75'!AB727*CONFIGURACAO!$C$36))</f>
        <v>0</v>
      </c>
      <c r="AR727" s="38">
        <f t="shared" si="270"/>
        <v>1547.5</v>
      </c>
      <c r="AS727" s="68">
        <f>IF(AR727="","",$AR727-(($AS$2/CONFIGURACAO!$C$6)*$M727))</f>
        <v>1247.5</v>
      </c>
      <c r="AT727" s="73">
        <f t="shared" si="254"/>
        <v>3</v>
      </c>
      <c r="AU727" s="75">
        <f>IF(AR727="","",$AR727-(($AU$2/CONFIGURACAO!$C$6)*$M727))</f>
        <v>1047.5</v>
      </c>
      <c r="AV727" s="76">
        <f t="shared" si="255"/>
        <v>4</v>
      </c>
      <c r="AW727" s="74">
        <f>IF(AR727="","",$AR727-(($AW$2/CONFIGURACAO!$C$6)*$M727))</f>
        <v>847.5</v>
      </c>
      <c r="AX727" s="72">
        <f t="shared" si="256"/>
        <v>5</v>
      </c>
      <c r="AZ727" s="39">
        <f t="shared" si="257"/>
        <v>0.14531130423351221</v>
      </c>
      <c r="BA727" s="146">
        <f t="shared" si="258"/>
        <v>22.25</v>
      </c>
      <c r="BB727" s="146">
        <f t="shared" si="259"/>
        <v>270</v>
      </c>
      <c r="BC727" s="32">
        <f t="shared" si="260"/>
        <v>203</v>
      </c>
      <c r="BD727" s="148"/>
      <c r="BE727" s="40">
        <f t="shared" si="261"/>
        <v>6.5201192250372589E-2</v>
      </c>
      <c r="BF727" s="40">
        <f t="shared" si="262"/>
        <v>0.37615740740740738</v>
      </c>
      <c r="BG727" s="40">
        <f t="shared" si="263"/>
        <v>0.23766700924974307</v>
      </c>
      <c r="BH727" s="40">
        <f t="shared" si="264"/>
        <v>3.0315278900565887E-2</v>
      </c>
      <c r="BI727" s="40">
        <f t="shared" si="265"/>
        <v>0</v>
      </c>
      <c r="BJ727" s="40">
        <f t="shared" si="266"/>
        <v>6.9316081330868765E-2</v>
      </c>
      <c r="BK727" s="40">
        <f t="shared" si="267"/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 s="42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1:134" s="32" customFormat="1" ht="17" thickBot="1" x14ac:dyDescent="0.25">
      <c r="A728" s="124" t="str">
        <f>CONFIGURACAO!$C$4</f>
        <v>AREA 21</v>
      </c>
      <c r="B728" s="125">
        <v>726</v>
      </c>
      <c r="C728" s="249" t="s">
        <v>315</v>
      </c>
      <c r="D728" s="126">
        <f t="shared" si="249"/>
        <v>23</v>
      </c>
      <c r="E728" s="250" t="s">
        <v>1063</v>
      </c>
      <c r="F728" s="250">
        <v>1</v>
      </c>
      <c r="G728" s="250">
        <v>1</v>
      </c>
      <c r="H728" s="250">
        <v>1</v>
      </c>
      <c r="I728" s="250">
        <v>1</v>
      </c>
      <c r="J728" s="87"/>
      <c r="K728" s="94"/>
      <c r="L728" s="94"/>
      <c r="M728" s="154">
        <f t="shared" si="268"/>
        <v>4</v>
      </c>
      <c r="N728">
        <v>5</v>
      </c>
      <c r="O728">
        <v>1.5</v>
      </c>
      <c r="P728">
        <v>1.5</v>
      </c>
      <c r="Q728">
        <v>2.5</v>
      </c>
      <c r="R728">
        <v>0</v>
      </c>
      <c r="S728">
        <v>1.5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 s="139">
        <f t="shared" si="252"/>
        <v>6.5</v>
      </c>
      <c r="AD728" s="140">
        <f t="shared" si="253"/>
        <v>8</v>
      </c>
      <c r="AE728" s="141">
        <f t="shared" si="250"/>
        <v>0</v>
      </c>
      <c r="AF728" s="263">
        <f t="shared" si="251"/>
        <v>0</v>
      </c>
      <c r="AG728" s="265">
        <f t="shared" si="269"/>
        <v>6.5</v>
      </c>
      <c r="AI728" s="37">
        <f>IFERROR(IF(M728&gt;0,(N728*CONFIGURACAO!$C$20)+(O728*CONFIGURACAO!$C$21)+(P728*CONFIGURACAO!$C$22)+(Q728*CONFIGURACAO!$C$23)+(R728*CONFIGURACAO!$C$24),""),"")</f>
        <v>810</v>
      </c>
      <c r="AJ728" s="38">
        <f>IF(S728=0,0,IF(CONFIGURACAO!$C$15="SIM",(IF(S728&gt;CONFIGURACAO!$C$16,CONFIGURACAO!$C$16*CONFIGURACAO!$C$25,S728*CONFIGURACAO!$C$25)),'PI AREA  P75'!S728*CONFIGURACAO!$C$25))</f>
        <v>15</v>
      </c>
      <c r="AK728" s="38">
        <f>IF(T728=0,0,IF(CONFIGURACAO!$C$17="SIM",(IF(T728&gt;CONFIGURACAO!$C$18,CONFIGURACAO!$C$18*CONFIGURACAO!$C$26,T728*CONFIGURACAO!$C$26)),'PI AREA  P75'!T728*CONFIGURACAO!$C$26))</f>
        <v>0</v>
      </c>
      <c r="AL728" s="38">
        <f>IFERROR(IF(M728&gt;0,(U728*CONFIGURACAO!$C$29)+(V728*CONFIGURACAO!$C$30),""),"")</f>
        <v>0</v>
      </c>
      <c r="AM728" s="38">
        <f>IF(W728=0,0,IF(CONFIGURACAO!$C$41="SIM",(IF(W728&gt;CONFIGURACAO!$C$41,CONFIGURACAO!$C$41*CONFIGURACAO!$C$31,W728*CONFIGURACAO!$C$31)),'PI AREA  P75'!W728*CONFIGURACAO!$C$31))</f>
        <v>0</v>
      </c>
      <c r="AN728" s="38">
        <f>IF(X728=0,0,IF(CONFIGURACAO!$C$39="SIM",(IF(X728&gt;CONFIGURACAO!$C$40,CONFIGURACAO!$C$40*CONFIGURACAO!$C$32,X728*CONFIGURACAO!$C$32)),'PI AREA  P75'!X728*CONFIGURACAO!$C$32))</f>
        <v>0</v>
      </c>
      <c r="AO728" s="38">
        <f>IFERROR(IF(M728&gt;0,(Y728*CONFIGURACAO!$C$33)+(Z728*CONFIGURACAO!$C$34)+(AA728*CONFIGURACAO!$C$35)+(AB728*CONFIGURACAO!$C$36),""),"")</f>
        <v>0</v>
      </c>
      <c r="AP728" s="38">
        <f>IF(AA728=0,0,IF(CONFIGURACAO!$C$46="SIM",(IF(AA728&gt;CONFIGURACAO!$C$47,CONFIGURACAO!$C$47*CONFIGURACAO!$C$35,AA728*CONFIGURACAO!$C$35)),'PI AREA  P75'!AA728*CONFIGURACAO!$C$35))</f>
        <v>0</v>
      </c>
      <c r="AQ728" s="38">
        <f>IF(AB728=0,0,IF(CONFIGURACAO!$C$44="SIM",(IF(AB728&gt;CONFIGURACAO!$C$45,CONFIGURACAO!$C$45*CONFIGURACAO!$C$36,AB728*CONFIGURACAO!$C$36)),'PI AREA  P75'!AB728*CONFIGURACAO!$C$36))</f>
        <v>0</v>
      </c>
      <c r="AR728" s="38">
        <f t="shared" si="270"/>
        <v>825</v>
      </c>
      <c r="AS728" s="68">
        <f>IF(AR728="","",$AR728-(($AS$2/CONFIGURACAO!$C$6)*$M728))</f>
        <v>525</v>
      </c>
      <c r="AT728" s="73">
        <f t="shared" si="254"/>
        <v>3</v>
      </c>
      <c r="AU728" s="75">
        <f>IF(AR728="","",$AR728-(($AU$2/CONFIGURACAO!$C$6)*$M728))</f>
        <v>325</v>
      </c>
      <c r="AV728" s="76">
        <f t="shared" si="255"/>
        <v>4</v>
      </c>
      <c r="AW728" s="74">
        <f>IF(AR728="","",$AR728-(($AW$2/CONFIGURACAO!$C$6)*$M728))</f>
        <v>125</v>
      </c>
      <c r="AX728" s="72">
        <f t="shared" si="256"/>
        <v>5</v>
      </c>
      <c r="AZ728" s="39">
        <f t="shared" si="257"/>
        <v>7.7468062030790041E-2</v>
      </c>
      <c r="BA728" s="146">
        <f t="shared" si="258"/>
        <v>12</v>
      </c>
      <c r="BB728" s="146">
        <f t="shared" si="259"/>
        <v>588</v>
      </c>
      <c r="BC728" s="32">
        <f t="shared" si="260"/>
        <v>480</v>
      </c>
      <c r="BD728" s="148"/>
      <c r="BE728" s="40">
        <f t="shared" si="261"/>
        <v>0.18628912071535023</v>
      </c>
      <c r="BF728" s="40">
        <f t="shared" si="262"/>
        <v>5.7870370370370364E-2</v>
      </c>
      <c r="BG728" s="40">
        <f t="shared" si="263"/>
        <v>3.8540596094552924E-2</v>
      </c>
      <c r="BH728" s="40">
        <f t="shared" si="264"/>
        <v>0.10105092966855296</v>
      </c>
      <c r="BI728" s="40">
        <f t="shared" si="265"/>
        <v>0</v>
      </c>
      <c r="BJ728" s="40">
        <f t="shared" si="266"/>
        <v>0.13863216266173753</v>
      </c>
      <c r="BK728" s="40">
        <f t="shared" si="267"/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 s="42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1:134" s="32" customFormat="1" ht="17" thickBot="1" x14ac:dyDescent="0.25">
      <c r="A729" s="124" t="str">
        <f>CONFIGURACAO!$C$4</f>
        <v>AREA 21</v>
      </c>
      <c r="B729" s="125">
        <v>727</v>
      </c>
      <c r="C729" s="252" t="s">
        <v>316</v>
      </c>
      <c r="D729" s="126">
        <f t="shared" si="249"/>
        <v>1</v>
      </c>
      <c r="E729" s="250" t="s">
        <v>1064</v>
      </c>
      <c r="F729" s="250">
        <v>0</v>
      </c>
      <c r="G729" s="250">
        <v>0</v>
      </c>
      <c r="H729" s="250">
        <v>0</v>
      </c>
      <c r="I729" s="250">
        <v>1</v>
      </c>
      <c r="J729" s="87"/>
      <c r="K729" s="94"/>
      <c r="L729" s="94"/>
      <c r="M729" s="154">
        <f t="shared" si="268"/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 s="139">
        <f t="shared" si="252"/>
        <v>0</v>
      </c>
      <c r="AD729" s="140">
        <f t="shared" si="253"/>
        <v>0</v>
      </c>
      <c r="AE729" s="141">
        <f t="shared" si="250"/>
        <v>0</v>
      </c>
      <c r="AF729" s="263">
        <f t="shared" si="251"/>
        <v>0</v>
      </c>
      <c r="AG729" s="265">
        <f t="shared" si="269"/>
        <v>0</v>
      </c>
      <c r="AI729" s="37">
        <f>IFERROR(IF(M729&gt;0,(N729*CONFIGURACAO!$C$20)+(O729*CONFIGURACAO!$C$21)+(P729*CONFIGURACAO!$C$22)+(Q729*CONFIGURACAO!$C$23)+(R729*CONFIGURACAO!$C$24),""),"")</f>
        <v>0</v>
      </c>
      <c r="AJ729" s="38">
        <f>IF(S729=0,0,IF(CONFIGURACAO!$C$15="SIM",(IF(S729&gt;CONFIGURACAO!$C$16,CONFIGURACAO!$C$16*CONFIGURACAO!$C$25,S729*CONFIGURACAO!$C$25)),'PI AREA  P75'!S729*CONFIGURACAO!$C$25))</f>
        <v>0</v>
      </c>
      <c r="AK729" s="38">
        <f>IF(T729=0,0,IF(CONFIGURACAO!$C$17="SIM",(IF(T729&gt;CONFIGURACAO!$C$18,CONFIGURACAO!$C$18*CONFIGURACAO!$C$26,T729*CONFIGURACAO!$C$26)),'PI AREA  P75'!T729*CONFIGURACAO!$C$26))</f>
        <v>0</v>
      </c>
      <c r="AL729" s="38">
        <f>IFERROR(IF(M729&gt;0,(U729*CONFIGURACAO!$C$29)+(V729*CONFIGURACAO!$C$30),""),"")</f>
        <v>0</v>
      </c>
      <c r="AM729" s="38">
        <f>IF(W729=0,0,IF(CONFIGURACAO!$C$41="SIM",(IF(W729&gt;CONFIGURACAO!$C$41,CONFIGURACAO!$C$41*CONFIGURACAO!$C$31,W729*CONFIGURACAO!$C$31)),'PI AREA  P75'!W729*CONFIGURACAO!$C$31))</f>
        <v>0</v>
      </c>
      <c r="AN729" s="38">
        <f>IF(X729=0,0,IF(CONFIGURACAO!$C$39="SIM",(IF(X729&gt;CONFIGURACAO!$C$40,CONFIGURACAO!$C$40*CONFIGURACAO!$C$32,X729*CONFIGURACAO!$C$32)),'PI AREA  P75'!X729*CONFIGURACAO!$C$32))</f>
        <v>0</v>
      </c>
      <c r="AO729" s="38">
        <f>IFERROR(IF(M729&gt;0,(Y729*CONFIGURACAO!$C$33)+(Z729*CONFIGURACAO!$C$34)+(AA729*CONFIGURACAO!$C$35)+(AB729*CONFIGURACAO!$C$36),""),"")</f>
        <v>0</v>
      </c>
      <c r="AP729" s="38">
        <f>IF(AA729=0,0,IF(CONFIGURACAO!$C$46="SIM",(IF(AA729&gt;CONFIGURACAO!$C$47,CONFIGURACAO!$C$47*CONFIGURACAO!$C$35,AA729*CONFIGURACAO!$C$35)),'PI AREA  P75'!AA729*CONFIGURACAO!$C$35))</f>
        <v>0</v>
      </c>
      <c r="AQ729" s="38">
        <f>IF(AB729=0,0,IF(CONFIGURACAO!$C$44="SIM",(IF(AB729&gt;CONFIGURACAO!$C$45,CONFIGURACAO!$C$45*CONFIGURACAO!$C$36,AB729*CONFIGURACAO!$C$36)),'PI AREA  P75'!AB729*CONFIGURACAO!$C$36))</f>
        <v>0</v>
      </c>
      <c r="AR729" s="38">
        <f t="shared" si="270"/>
        <v>0</v>
      </c>
      <c r="AS729" s="68">
        <f>IF(AR729="","",$AR729-(($AS$2/CONFIGURACAO!$C$6)*$M729))</f>
        <v>-75</v>
      </c>
      <c r="AT729" s="73" t="str">
        <f t="shared" si="254"/>
        <v>NAO</v>
      </c>
      <c r="AU729" s="75">
        <f>IF(AR729="","",$AR729-(($AU$2/CONFIGURACAO!$C$6)*$M729))</f>
        <v>-125</v>
      </c>
      <c r="AV729" s="76" t="str">
        <f t="shared" si="255"/>
        <v>NAO</v>
      </c>
      <c r="AW729" s="74">
        <f>IF(AR729="","",$AR729-(($AW$2/CONFIGURACAO!$C$6)*$M729))</f>
        <v>-175</v>
      </c>
      <c r="AX729" s="72" t="str">
        <f t="shared" si="256"/>
        <v>NAO</v>
      </c>
      <c r="AZ729" s="39">
        <f t="shared" si="257"/>
        <v>0</v>
      </c>
      <c r="BA729" s="146">
        <f t="shared" si="258"/>
        <v>0</v>
      </c>
      <c r="BB729" s="146">
        <f t="shared" si="259"/>
        <v>1158</v>
      </c>
      <c r="BC729" s="32">
        <f t="shared" si="260"/>
        <v>1158</v>
      </c>
      <c r="BD729" s="148"/>
      <c r="BE729" s="40">
        <f t="shared" si="261"/>
        <v>0</v>
      </c>
      <c r="BF729" s="40">
        <f t="shared" si="262"/>
        <v>0</v>
      </c>
      <c r="BG729" s="40">
        <f t="shared" si="263"/>
        <v>0</v>
      </c>
      <c r="BH729" s="40">
        <f t="shared" si="264"/>
        <v>0</v>
      </c>
      <c r="BI729" s="40">
        <f t="shared" si="265"/>
        <v>0</v>
      </c>
      <c r="BJ729" s="40">
        <f t="shared" si="266"/>
        <v>0</v>
      </c>
      <c r="BK729" s="40">
        <f t="shared" si="267"/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 s="42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1:134" s="32" customFormat="1" ht="17" thickBot="1" x14ac:dyDescent="0.25">
      <c r="A730" s="124" t="str">
        <f>CONFIGURACAO!$C$4</f>
        <v>AREA 21</v>
      </c>
      <c r="B730" s="125">
        <v>728</v>
      </c>
      <c r="C730" s="252" t="s">
        <v>316</v>
      </c>
      <c r="D730" s="126">
        <f t="shared" si="249"/>
        <v>2</v>
      </c>
      <c r="E730" s="250" t="s">
        <v>1065</v>
      </c>
      <c r="F730" s="250">
        <v>0</v>
      </c>
      <c r="G730" s="250">
        <v>0</v>
      </c>
      <c r="H730" s="250">
        <v>0</v>
      </c>
      <c r="I730" s="250">
        <v>1</v>
      </c>
      <c r="J730" s="87"/>
      <c r="K730" s="94"/>
      <c r="L730" s="94"/>
      <c r="M730" s="154">
        <f t="shared" si="268"/>
        <v>1</v>
      </c>
      <c r="N730">
        <v>1.5</v>
      </c>
      <c r="O730">
        <v>0</v>
      </c>
      <c r="P730">
        <v>1.5</v>
      </c>
      <c r="Q730">
        <v>0.75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s="139">
        <f t="shared" si="252"/>
        <v>1.5</v>
      </c>
      <c r="AD730" s="140">
        <f t="shared" si="253"/>
        <v>3</v>
      </c>
      <c r="AE730" s="141">
        <f t="shared" si="250"/>
        <v>0</v>
      </c>
      <c r="AF730" s="263">
        <f t="shared" si="251"/>
        <v>0</v>
      </c>
      <c r="AG730" s="265">
        <f t="shared" si="269"/>
        <v>1.5</v>
      </c>
      <c r="AI730" s="37">
        <f>IFERROR(IF(M730&gt;0,(N730*CONFIGURACAO!$C$20)+(O730*CONFIGURACAO!$C$21)+(P730*CONFIGURACAO!$C$22)+(Q730*CONFIGURACAO!$C$23)+(R730*CONFIGURACAO!$C$24),""),"")</f>
        <v>270</v>
      </c>
      <c r="AJ730" s="38">
        <f>IF(S730=0,0,IF(CONFIGURACAO!$C$15="SIM",(IF(S730&gt;CONFIGURACAO!$C$16,CONFIGURACAO!$C$16*CONFIGURACAO!$C$25,S730*CONFIGURACAO!$C$25)),'PI AREA  P75'!S730*CONFIGURACAO!$C$25))</f>
        <v>0</v>
      </c>
      <c r="AK730" s="38">
        <f>IF(T730=0,0,IF(CONFIGURACAO!$C$17="SIM",(IF(T730&gt;CONFIGURACAO!$C$18,CONFIGURACAO!$C$18*CONFIGURACAO!$C$26,T730*CONFIGURACAO!$C$26)),'PI AREA  P75'!T730*CONFIGURACAO!$C$26))</f>
        <v>0</v>
      </c>
      <c r="AL730" s="38">
        <f>IFERROR(IF(M730&gt;0,(U730*CONFIGURACAO!$C$29)+(V730*CONFIGURACAO!$C$30),""),"")</f>
        <v>0</v>
      </c>
      <c r="AM730" s="38">
        <f>IF(W730=0,0,IF(CONFIGURACAO!$C$41="SIM",(IF(W730&gt;CONFIGURACAO!$C$41,CONFIGURACAO!$C$41*CONFIGURACAO!$C$31,W730*CONFIGURACAO!$C$31)),'PI AREA  P75'!W730*CONFIGURACAO!$C$31))</f>
        <v>0</v>
      </c>
      <c r="AN730" s="38">
        <f>IF(X730=0,0,IF(CONFIGURACAO!$C$39="SIM",(IF(X730&gt;CONFIGURACAO!$C$40,CONFIGURACAO!$C$40*CONFIGURACAO!$C$32,X730*CONFIGURACAO!$C$32)),'PI AREA  P75'!X730*CONFIGURACAO!$C$32))</f>
        <v>0</v>
      </c>
      <c r="AO730" s="38">
        <f>IFERROR(IF(M730&gt;0,(Y730*CONFIGURACAO!$C$33)+(Z730*CONFIGURACAO!$C$34)+(AA730*CONFIGURACAO!$C$35)+(AB730*CONFIGURACAO!$C$36),""),"")</f>
        <v>0</v>
      </c>
      <c r="AP730" s="38">
        <f>IF(AA730=0,0,IF(CONFIGURACAO!$C$46="SIM",(IF(AA730&gt;CONFIGURACAO!$C$47,CONFIGURACAO!$C$47*CONFIGURACAO!$C$35,AA730*CONFIGURACAO!$C$35)),'PI AREA  P75'!AA730*CONFIGURACAO!$C$35))</f>
        <v>0</v>
      </c>
      <c r="AQ730" s="38">
        <f>IF(AB730=0,0,IF(CONFIGURACAO!$C$44="SIM",(IF(AB730&gt;CONFIGURACAO!$C$45,CONFIGURACAO!$C$45*CONFIGURACAO!$C$36,AB730*CONFIGURACAO!$C$36)),'PI AREA  P75'!AB730*CONFIGURACAO!$C$36))</f>
        <v>0</v>
      </c>
      <c r="AR730" s="38">
        <f t="shared" si="270"/>
        <v>270</v>
      </c>
      <c r="AS730" s="68">
        <f>IF(AR730="","",$AR730-(($AS$2/CONFIGURACAO!$C$6)*$M730))</f>
        <v>195</v>
      </c>
      <c r="AT730" s="73">
        <f t="shared" si="254"/>
        <v>3</v>
      </c>
      <c r="AU730" s="75">
        <f>IF(AR730="","",$AR730-(($AU$2/CONFIGURACAO!$C$6)*$M730))</f>
        <v>145</v>
      </c>
      <c r="AV730" s="76">
        <f t="shared" si="255"/>
        <v>4</v>
      </c>
      <c r="AW730" s="74">
        <f>IF(AR730="","",$AR730-(($AW$2/CONFIGURACAO!$C$6)*$M730))</f>
        <v>95</v>
      </c>
      <c r="AX730" s="72">
        <f t="shared" si="256"/>
        <v>5</v>
      </c>
      <c r="AZ730" s="39">
        <f t="shared" si="257"/>
        <v>2.5353183937349463E-2</v>
      </c>
      <c r="BA730" s="146">
        <f t="shared" si="258"/>
        <v>3.75</v>
      </c>
      <c r="BB730" s="146">
        <f t="shared" si="259"/>
        <v>910</v>
      </c>
      <c r="BC730" s="32">
        <f t="shared" si="260"/>
        <v>863</v>
      </c>
      <c r="BD730" s="148"/>
      <c r="BE730" s="40">
        <f t="shared" si="261"/>
        <v>5.5886736214605069E-2</v>
      </c>
      <c r="BF730" s="40">
        <f t="shared" si="262"/>
        <v>0</v>
      </c>
      <c r="BG730" s="40">
        <f t="shared" si="263"/>
        <v>3.8540596094552924E-2</v>
      </c>
      <c r="BH730" s="40">
        <f t="shared" si="264"/>
        <v>3.0315278900565887E-2</v>
      </c>
      <c r="BI730" s="40">
        <f t="shared" si="265"/>
        <v>0</v>
      </c>
      <c r="BJ730" s="40">
        <f t="shared" si="266"/>
        <v>0</v>
      </c>
      <c r="BK730" s="40">
        <f t="shared" si="267"/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1</v>
      </c>
      <c r="BT730" s="42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1:134" s="32" customFormat="1" ht="17" thickBot="1" x14ac:dyDescent="0.25">
      <c r="A731" s="124" t="str">
        <f>CONFIGURACAO!$C$4</f>
        <v>AREA 21</v>
      </c>
      <c r="B731" s="125">
        <v>729</v>
      </c>
      <c r="C731" s="252" t="s">
        <v>316</v>
      </c>
      <c r="D731" s="126">
        <f t="shared" si="249"/>
        <v>3</v>
      </c>
      <c r="E731" s="250" t="s">
        <v>1066</v>
      </c>
      <c r="F731" s="250">
        <v>0</v>
      </c>
      <c r="G731" s="250">
        <v>0</v>
      </c>
      <c r="H731" s="250">
        <v>0</v>
      </c>
      <c r="I731" s="250">
        <v>1</v>
      </c>
      <c r="J731" s="87"/>
      <c r="K731" s="94"/>
      <c r="L731" s="94"/>
      <c r="M731" s="154">
        <f t="shared" si="268"/>
        <v>1</v>
      </c>
      <c r="N731">
        <v>0</v>
      </c>
      <c r="O731">
        <v>0</v>
      </c>
      <c r="P731">
        <v>1.5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 s="139">
        <f t="shared" si="252"/>
        <v>0</v>
      </c>
      <c r="AD731" s="140">
        <f t="shared" si="253"/>
        <v>1.5</v>
      </c>
      <c r="AE731" s="141">
        <f t="shared" si="250"/>
        <v>0</v>
      </c>
      <c r="AF731" s="263">
        <f t="shared" si="251"/>
        <v>0</v>
      </c>
      <c r="AG731" s="265">
        <f t="shared" si="269"/>
        <v>0</v>
      </c>
      <c r="AI731" s="37">
        <f>IFERROR(IF(M731&gt;0,(N731*CONFIGURACAO!$C$20)+(O731*CONFIGURACAO!$C$21)+(P731*CONFIGURACAO!$C$22)+(Q731*CONFIGURACAO!$C$23)+(R731*CONFIGURACAO!$C$24),""),"")</f>
        <v>90</v>
      </c>
      <c r="AJ731" s="38">
        <f>IF(S731=0,0,IF(CONFIGURACAO!$C$15="SIM",(IF(S731&gt;CONFIGURACAO!$C$16,CONFIGURACAO!$C$16*CONFIGURACAO!$C$25,S731*CONFIGURACAO!$C$25)),'PI AREA  P75'!S731*CONFIGURACAO!$C$25))</f>
        <v>0</v>
      </c>
      <c r="AK731" s="38">
        <f>IF(T731=0,0,IF(CONFIGURACAO!$C$17="SIM",(IF(T731&gt;CONFIGURACAO!$C$18,CONFIGURACAO!$C$18*CONFIGURACAO!$C$26,T731*CONFIGURACAO!$C$26)),'PI AREA  P75'!T731*CONFIGURACAO!$C$26))</f>
        <v>0</v>
      </c>
      <c r="AL731" s="38">
        <f>IFERROR(IF(M731&gt;0,(U731*CONFIGURACAO!$C$29)+(V731*CONFIGURACAO!$C$30),""),"")</f>
        <v>0</v>
      </c>
      <c r="AM731" s="38">
        <f>IF(W731=0,0,IF(CONFIGURACAO!$C$41="SIM",(IF(W731&gt;CONFIGURACAO!$C$41,CONFIGURACAO!$C$41*CONFIGURACAO!$C$31,W731*CONFIGURACAO!$C$31)),'PI AREA  P75'!W731*CONFIGURACAO!$C$31))</f>
        <v>0</v>
      </c>
      <c r="AN731" s="38">
        <f>IF(X731=0,0,IF(CONFIGURACAO!$C$39="SIM",(IF(X731&gt;CONFIGURACAO!$C$40,CONFIGURACAO!$C$40*CONFIGURACAO!$C$32,X731*CONFIGURACAO!$C$32)),'PI AREA  P75'!X731*CONFIGURACAO!$C$32))</f>
        <v>0</v>
      </c>
      <c r="AO731" s="38">
        <f>IFERROR(IF(M731&gt;0,(Y731*CONFIGURACAO!$C$33)+(Z731*CONFIGURACAO!$C$34)+(AA731*CONFIGURACAO!$C$35)+(AB731*CONFIGURACAO!$C$36),""),"")</f>
        <v>0</v>
      </c>
      <c r="AP731" s="38">
        <f>IF(AA731=0,0,IF(CONFIGURACAO!$C$46="SIM",(IF(AA731&gt;CONFIGURACAO!$C$47,CONFIGURACAO!$C$47*CONFIGURACAO!$C$35,AA731*CONFIGURACAO!$C$35)),'PI AREA  P75'!AA731*CONFIGURACAO!$C$35))</f>
        <v>0</v>
      </c>
      <c r="AQ731" s="38">
        <f>IF(AB731=0,0,IF(CONFIGURACAO!$C$44="SIM",(IF(AB731&gt;CONFIGURACAO!$C$45,CONFIGURACAO!$C$45*CONFIGURACAO!$C$36,AB731*CONFIGURACAO!$C$36)),'PI AREA  P75'!AB731*CONFIGURACAO!$C$36))</f>
        <v>0</v>
      </c>
      <c r="AR731" s="38">
        <f t="shared" si="270"/>
        <v>90</v>
      </c>
      <c r="AS731" s="68">
        <f>IF(AR731="","",$AR731-(($AS$2/CONFIGURACAO!$C$6)*$M731))</f>
        <v>15</v>
      </c>
      <c r="AT731" s="73">
        <f t="shared" si="254"/>
        <v>3</v>
      </c>
      <c r="AU731" s="75">
        <f>IF(AR731="","",$AR731-(($AU$2/CONFIGURACAO!$C$6)*$M731))</f>
        <v>-35</v>
      </c>
      <c r="AV731" s="76" t="str">
        <f t="shared" si="255"/>
        <v>NAO</v>
      </c>
      <c r="AW731" s="74">
        <f>IF(AR731="","",$AR731-(($AW$2/CONFIGURACAO!$C$6)*$M731))</f>
        <v>-85</v>
      </c>
      <c r="AX731" s="72" t="str">
        <f t="shared" si="256"/>
        <v>NAO</v>
      </c>
      <c r="AZ731" s="39">
        <f t="shared" si="257"/>
        <v>8.4510613124498223E-3</v>
      </c>
      <c r="BA731" s="146">
        <f t="shared" si="258"/>
        <v>1.5</v>
      </c>
      <c r="BB731" s="146">
        <f t="shared" si="259"/>
        <v>1054</v>
      </c>
      <c r="BC731" s="32">
        <f t="shared" si="260"/>
        <v>1054</v>
      </c>
      <c r="BD731" s="148"/>
      <c r="BE731" s="40">
        <f t="shared" si="261"/>
        <v>0</v>
      </c>
      <c r="BF731" s="40">
        <f t="shared" si="262"/>
        <v>0</v>
      </c>
      <c r="BG731" s="40">
        <f t="shared" si="263"/>
        <v>3.8540596094552924E-2</v>
      </c>
      <c r="BH731" s="40">
        <f t="shared" si="264"/>
        <v>0</v>
      </c>
      <c r="BI731" s="40">
        <f t="shared" si="265"/>
        <v>0</v>
      </c>
      <c r="BJ731" s="40">
        <f t="shared" si="266"/>
        <v>0</v>
      </c>
      <c r="BK731" s="40">
        <f t="shared" si="267"/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 s="42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1:134" s="32" customFormat="1" ht="17" thickBot="1" x14ac:dyDescent="0.25">
      <c r="A732" s="124" t="str">
        <f>CONFIGURACAO!$C$4</f>
        <v>AREA 21</v>
      </c>
      <c r="B732" s="125">
        <v>730</v>
      </c>
      <c r="C732" s="252" t="s">
        <v>316</v>
      </c>
      <c r="D732" s="126">
        <f t="shared" si="249"/>
        <v>4</v>
      </c>
      <c r="E732" s="250" t="s">
        <v>1067</v>
      </c>
      <c r="F732" s="250">
        <v>0</v>
      </c>
      <c r="G732" s="250">
        <v>0</v>
      </c>
      <c r="H732" s="250">
        <v>0</v>
      </c>
      <c r="I732" s="250">
        <v>1</v>
      </c>
      <c r="J732" s="87"/>
      <c r="K732" s="94"/>
      <c r="L732" s="94"/>
      <c r="M732" s="154">
        <f t="shared" si="268"/>
        <v>1</v>
      </c>
      <c r="N732">
        <v>0</v>
      </c>
      <c r="O732">
        <v>0.75</v>
      </c>
      <c r="P732">
        <v>0</v>
      </c>
      <c r="Q732">
        <v>0</v>
      </c>
      <c r="R732">
        <v>0.75</v>
      </c>
      <c r="S732">
        <v>0.75</v>
      </c>
      <c r="T732">
        <v>1.5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 s="139">
        <f t="shared" si="252"/>
        <v>0.75</v>
      </c>
      <c r="AD732" s="140">
        <f t="shared" si="253"/>
        <v>0.75</v>
      </c>
      <c r="AE732" s="141">
        <f t="shared" si="250"/>
        <v>0</v>
      </c>
      <c r="AF732" s="263">
        <f t="shared" si="251"/>
        <v>0</v>
      </c>
      <c r="AG732" s="265">
        <f t="shared" si="269"/>
        <v>0.75</v>
      </c>
      <c r="AI732" s="37">
        <f>IFERROR(IF(M732&gt;0,(N732*CONFIGURACAO!$C$20)+(O732*CONFIGURACAO!$C$21)+(P732*CONFIGURACAO!$C$22)+(Q732*CONFIGURACAO!$C$23)+(R732*CONFIGURACAO!$C$24),""),"")</f>
        <v>75</v>
      </c>
      <c r="AJ732" s="38">
        <f>IF(S732=0,0,IF(CONFIGURACAO!$C$15="SIM",(IF(S732&gt;CONFIGURACAO!$C$16,CONFIGURACAO!$C$16*CONFIGURACAO!$C$25,S732*CONFIGURACAO!$C$25)),'PI AREA  P75'!S732*CONFIGURACAO!$C$25))</f>
        <v>7.5</v>
      </c>
      <c r="AK732" s="38">
        <f>IF(T732=0,0,IF(CONFIGURACAO!$C$17="SIM",(IF(T732&gt;CONFIGURACAO!$C$18,CONFIGURACAO!$C$18*CONFIGURACAO!$C$26,T732*CONFIGURACAO!$C$26)),'PI AREA  P75'!T732*CONFIGURACAO!$C$26))</f>
        <v>7.5</v>
      </c>
      <c r="AL732" s="38">
        <f>IFERROR(IF(M732&gt;0,(U732*CONFIGURACAO!$C$29)+(V732*CONFIGURACAO!$C$30),""),"")</f>
        <v>0</v>
      </c>
      <c r="AM732" s="38">
        <f>IF(W732=0,0,IF(CONFIGURACAO!$C$41="SIM",(IF(W732&gt;CONFIGURACAO!$C$41,CONFIGURACAO!$C$41*CONFIGURACAO!$C$31,W732*CONFIGURACAO!$C$31)),'PI AREA  P75'!W732*CONFIGURACAO!$C$31))</f>
        <v>0</v>
      </c>
      <c r="AN732" s="38">
        <f>IF(X732=0,0,IF(CONFIGURACAO!$C$39="SIM",(IF(X732&gt;CONFIGURACAO!$C$40,CONFIGURACAO!$C$40*CONFIGURACAO!$C$32,X732*CONFIGURACAO!$C$32)),'PI AREA  P75'!X732*CONFIGURACAO!$C$32))</f>
        <v>0</v>
      </c>
      <c r="AO732" s="38">
        <f>IFERROR(IF(M732&gt;0,(Y732*CONFIGURACAO!$C$33)+(Z732*CONFIGURACAO!$C$34)+(AA732*CONFIGURACAO!$C$35)+(AB732*CONFIGURACAO!$C$36),""),"")</f>
        <v>0</v>
      </c>
      <c r="AP732" s="38">
        <f>IF(AA732=0,0,IF(CONFIGURACAO!$C$46="SIM",(IF(AA732&gt;CONFIGURACAO!$C$47,CONFIGURACAO!$C$47*CONFIGURACAO!$C$35,AA732*CONFIGURACAO!$C$35)),'PI AREA  P75'!AA732*CONFIGURACAO!$C$35))</f>
        <v>0</v>
      </c>
      <c r="AQ732" s="38">
        <f>IF(AB732=0,0,IF(CONFIGURACAO!$C$44="SIM",(IF(AB732&gt;CONFIGURACAO!$C$45,CONFIGURACAO!$C$45*CONFIGURACAO!$C$36,AB732*CONFIGURACAO!$C$36)),'PI AREA  P75'!AB732*CONFIGURACAO!$C$36))</f>
        <v>0</v>
      </c>
      <c r="AR732" s="38">
        <f t="shared" si="270"/>
        <v>90</v>
      </c>
      <c r="AS732" s="68">
        <f>IF(AR732="","",$AR732-(($AS$2/CONFIGURACAO!$C$6)*$M732))</f>
        <v>15</v>
      </c>
      <c r="AT732" s="73">
        <f t="shared" si="254"/>
        <v>3</v>
      </c>
      <c r="AU732" s="75">
        <f>IF(AR732="","",$AR732-(($AU$2/CONFIGURACAO!$C$6)*$M732))</f>
        <v>-35</v>
      </c>
      <c r="AV732" s="76" t="str">
        <f t="shared" si="255"/>
        <v>NAO</v>
      </c>
      <c r="AW732" s="74">
        <f>IF(AR732="","",$AR732-(($AW$2/CONFIGURACAO!$C$6)*$M732))</f>
        <v>-85</v>
      </c>
      <c r="AX732" s="72" t="str">
        <f t="shared" si="256"/>
        <v>NAO</v>
      </c>
      <c r="AZ732" s="39">
        <f t="shared" si="257"/>
        <v>8.4510613124498223E-3</v>
      </c>
      <c r="BA732" s="146">
        <f t="shared" si="258"/>
        <v>3.75</v>
      </c>
      <c r="BB732" s="146">
        <f t="shared" si="259"/>
        <v>910</v>
      </c>
      <c r="BC732" s="32">
        <f t="shared" si="260"/>
        <v>1054</v>
      </c>
      <c r="BD732" s="148"/>
      <c r="BE732" s="40">
        <f t="shared" si="261"/>
        <v>0</v>
      </c>
      <c r="BF732" s="40">
        <f t="shared" si="262"/>
        <v>2.8935185185185182E-2</v>
      </c>
      <c r="BG732" s="40">
        <f t="shared" si="263"/>
        <v>0</v>
      </c>
      <c r="BH732" s="40">
        <f t="shared" si="264"/>
        <v>0</v>
      </c>
      <c r="BI732" s="40">
        <f t="shared" si="265"/>
        <v>7.9957356076759065E-2</v>
      </c>
      <c r="BJ732" s="40">
        <f t="shared" si="266"/>
        <v>6.9316081330868765E-2</v>
      </c>
      <c r="BK732" s="40">
        <f t="shared" si="267"/>
        <v>0.2407704654895666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 s="4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1:134" s="32" customFormat="1" ht="17" thickBot="1" x14ac:dyDescent="0.25">
      <c r="A733" s="124" t="str">
        <f>CONFIGURACAO!$C$4</f>
        <v>AREA 21</v>
      </c>
      <c r="B733" s="125">
        <v>731</v>
      </c>
      <c r="C733" s="252" t="s">
        <v>316</v>
      </c>
      <c r="D733" s="126">
        <f t="shared" si="249"/>
        <v>5</v>
      </c>
      <c r="E733" s="250" t="s">
        <v>1068</v>
      </c>
      <c r="F733" s="250">
        <v>0</v>
      </c>
      <c r="G733" s="250">
        <v>0</v>
      </c>
      <c r="H733" s="250">
        <v>0</v>
      </c>
      <c r="I733" s="250">
        <v>1</v>
      </c>
      <c r="J733" s="87"/>
      <c r="K733" s="94"/>
      <c r="L733" s="94"/>
      <c r="M733" s="154">
        <f t="shared" si="268"/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 s="139">
        <f t="shared" si="252"/>
        <v>0</v>
      </c>
      <c r="AD733" s="140">
        <f t="shared" si="253"/>
        <v>0</v>
      </c>
      <c r="AE733" s="141">
        <f t="shared" si="250"/>
        <v>0</v>
      </c>
      <c r="AF733" s="263">
        <f t="shared" si="251"/>
        <v>0</v>
      </c>
      <c r="AG733" s="265">
        <f t="shared" si="269"/>
        <v>0</v>
      </c>
      <c r="AI733" s="37">
        <f>IFERROR(IF(M733&gt;0,(N733*CONFIGURACAO!$C$20)+(O733*CONFIGURACAO!$C$21)+(P733*CONFIGURACAO!$C$22)+(Q733*CONFIGURACAO!$C$23)+(R733*CONFIGURACAO!$C$24),""),"")</f>
        <v>0</v>
      </c>
      <c r="AJ733" s="38">
        <f>IF(S733=0,0,IF(CONFIGURACAO!$C$15="SIM",(IF(S733&gt;CONFIGURACAO!$C$16,CONFIGURACAO!$C$16*CONFIGURACAO!$C$25,S733*CONFIGURACAO!$C$25)),'PI AREA  P75'!S733*CONFIGURACAO!$C$25))</f>
        <v>0</v>
      </c>
      <c r="AK733" s="38">
        <f>IF(T733=0,0,IF(CONFIGURACAO!$C$17="SIM",(IF(T733&gt;CONFIGURACAO!$C$18,CONFIGURACAO!$C$18*CONFIGURACAO!$C$26,T733*CONFIGURACAO!$C$26)),'PI AREA  P75'!T733*CONFIGURACAO!$C$26))</f>
        <v>0</v>
      </c>
      <c r="AL733" s="38">
        <f>IFERROR(IF(M733&gt;0,(U733*CONFIGURACAO!$C$29)+(V733*CONFIGURACAO!$C$30),""),"")</f>
        <v>0</v>
      </c>
      <c r="AM733" s="38">
        <f>IF(W733=0,0,IF(CONFIGURACAO!$C$41="SIM",(IF(W733&gt;CONFIGURACAO!$C$41,CONFIGURACAO!$C$41*CONFIGURACAO!$C$31,W733*CONFIGURACAO!$C$31)),'PI AREA  P75'!W733*CONFIGURACAO!$C$31))</f>
        <v>0</v>
      </c>
      <c r="AN733" s="38">
        <f>IF(X733=0,0,IF(CONFIGURACAO!$C$39="SIM",(IF(X733&gt;CONFIGURACAO!$C$40,CONFIGURACAO!$C$40*CONFIGURACAO!$C$32,X733*CONFIGURACAO!$C$32)),'PI AREA  P75'!X733*CONFIGURACAO!$C$32))</f>
        <v>0</v>
      </c>
      <c r="AO733" s="38">
        <f>IFERROR(IF(M733&gt;0,(Y733*CONFIGURACAO!$C$33)+(Z733*CONFIGURACAO!$C$34)+(AA733*CONFIGURACAO!$C$35)+(AB733*CONFIGURACAO!$C$36),""),"")</f>
        <v>0</v>
      </c>
      <c r="AP733" s="38">
        <f>IF(AA733=0,0,IF(CONFIGURACAO!$C$46="SIM",(IF(AA733&gt;CONFIGURACAO!$C$47,CONFIGURACAO!$C$47*CONFIGURACAO!$C$35,AA733*CONFIGURACAO!$C$35)),'PI AREA  P75'!AA733*CONFIGURACAO!$C$35))</f>
        <v>0</v>
      </c>
      <c r="AQ733" s="38">
        <f>IF(AB733=0,0,IF(CONFIGURACAO!$C$44="SIM",(IF(AB733&gt;CONFIGURACAO!$C$45,CONFIGURACAO!$C$45*CONFIGURACAO!$C$36,AB733*CONFIGURACAO!$C$36)),'PI AREA  P75'!AB733*CONFIGURACAO!$C$36))</f>
        <v>0</v>
      </c>
      <c r="AR733" s="38">
        <f t="shared" si="270"/>
        <v>0</v>
      </c>
      <c r="AS733" s="68">
        <f>IF(AR733="","",$AR733-(($AS$2/CONFIGURACAO!$C$6)*$M733))</f>
        <v>-75</v>
      </c>
      <c r="AT733" s="73" t="str">
        <f t="shared" si="254"/>
        <v>NAO</v>
      </c>
      <c r="AU733" s="75">
        <f>IF(AR733="","",$AR733-(($AU$2/CONFIGURACAO!$C$6)*$M733))</f>
        <v>-125</v>
      </c>
      <c r="AV733" s="76" t="str">
        <f t="shared" si="255"/>
        <v>NAO</v>
      </c>
      <c r="AW733" s="74">
        <f>IF(AR733="","",$AR733-(($AW$2/CONFIGURACAO!$C$6)*$M733))</f>
        <v>-175</v>
      </c>
      <c r="AX733" s="72" t="str">
        <f t="shared" si="256"/>
        <v>NAO</v>
      </c>
      <c r="AZ733" s="39">
        <f t="shared" si="257"/>
        <v>0</v>
      </c>
      <c r="BA733" s="146">
        <f t="shared" si="258"/>
        <v>0</v>
      </c>
      <c r="BB733" s="146">
        <f t="shared" si="259"/>
        <v>1158</v>
      </c>
      <c r="BC733" s="32">
        <f t="shared" si="260"/>
        <v>1158</v>
      </c>
      <c r="BD733" s="148"/>
      <c r="BE733" s="40">
        <f t="shared" si="261"/>
        <v>0</v>
      </c>
      <c r="BF733" s="40">
        <f t="shared" si="262"/>
        <v>0</v>
      </c>
      <c r="BG733" s="40">
        <f t="shared" si="263"/>
        <v>0</v>
      </c>
      <c r="BH733" s="40">
        <f t="shared" si="264"/>
        <v>0</v>
      </c>
      <c r="BI733" s="40">
        <f t="shared" si="265"/>
        <v>0</v>
      </c>
      <c r="BJ733" s="40">
        <f t="shared" si="266"/>
        <v>0</v>
      </c>
      <c r="BK733" s="40">
        <f t="shared" si="267"/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 s="42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1:134" s="32" customFormat="1" ht="17" thickBot="1" x14ac:dyDescent="0.25">
      <c r="A734" s="124" t="str">
        <f>CONFIGURACAO!$C$4</f>
        <v>AREA 21</v>
      </c>
      <c r="B734" s="125">
        <v>732</v>
      </c>
      <c r="C734" s="252" t="s">
        <v>316</v>
      </c>
      <c r="D734" s="126">
        <f t="shared" si="249"/>
        <v>6</v>
      </c>
      <c r="E734" s="250" t="s">
        <v>1069</v>
      </c>
      <c r="F734" s="250">
        <v>0</v>
      </c>
      <c r="G734" s="250">
        <v>0</v>
      </c>
      <c r="H734" s="250">
        <v>0</v>
      </c>
      <c r="I734" s="250">
        <v>1</v>
      </c>
      <c r="J734" s="87"/>
      <c r="K734" s="94"/>
      <c r="L734" s="94"/>
      <c r="M734" s="154">
        <f t="shared" si="268"/>
        <v>1</v>
      </c>
      <c r="N734">
        <v>2.25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s="139">
        <f t="shared" si="252"/>
        <v>2.25</v>
      </c>
      <c r="AD734" s="140">
        <f t="shared" si="253"/>
        <v>2.25</v>
      </c>
      <c r="AE734" s="141">
        <f t="shared" si="250"/>
        <v>0</v>
      </c>
      <c r="AF734" s="263">
        <f t="shared" si="251"/>
        <v>0</v>
      </c>
      <c r="AG734" s="265">
        <f t="shared" si="269"/>
        <v>2.25</v>
      </c>
      <c r="AI734" s="37">
        <f>IFERROR(IF(M734&gt;0,(N734*CONFIGURACAO!$C$20)+(O734*CONFIGURACAO!$C$21)+(P734*CONFIGURACAO!$C$22)+(Q734*CONFIGURACAO!$C$23)+(R734*CONFIGURACAO!$C$24),""),"")</f>
        <v>225</v>
      </c>
      <c r="AJ734" s="38">
        <f>IF(S734=0,0,IF(CONFIGURACAO!$C$15="SIM",(IF(S734&gt;CONFIGURACAO!$C$16,CONFIGURACAO!$C$16*CONFIGURACAO!$C$25,S734*CONFIGURACAO!$C$25)),'PI AREA  P75'!S734*CONFIGURACAO!$C$25))</f>
        <v>0</v>
      </c>
      <c r="AK734" s="38">
        <f>IF(T734=0,0,IF(CONFIGURACAO!$C$17="SIM",(IF(T734&gt;CONFIGURACAO!$C$18,CONFIGURACAO!$C$18*CONFIGURACAO!$C$26,T734*CONFIGURACAO!$C$26)),'PI AREA  P75'!T734*CONFIGURACAO!$C$26))</f>
        <v>0</v>
      </c>
      <c r="AL734" s="38">
        <f>IFERROR(IF(M734&gt;0,(U734*CONFIGURACAO!$C$29)+(V734*CONFIGURACAO!$C$30),""),"")</f>
        <v>0</v>
      </c>
      <c r="AM734" s="38">
        <f>IF(W734=0,0,IF(CONFIGURACAO!$C$41="SIM",(IF(W734&gt;CONFIGURACAO!$C$41,CONFIGURACAO!$C$41*CONFIGURACAO!$C$31,W734*CONFIGURACAO!$C$31)),'PI AREA  P75'!W734*CONFIGURACAO!$C$31))</f>
        <v>0</v>
      </c>
      <c r="AN734" s="38">
        <f>IF(X734=0,0,IF(CONFIGURACAO!$C$39="SIM",(IF(X734&gt;CONFIGURACAO!$C$40,CONFIGURACAO!$C$40*CONFIGURACAO!$C$32,X734*CONFIGURACAO!$C$32)),'PI AREA  P75'!X734*CONFIGURACAO!$C$32))</f>
        <v>0</v>
      </c>
      <c r="AO734" s="38">
        <f>IFERROR(IF(M734&gt;0,(Y734*CONFIGURACAO!$C$33)+(Z734*CONFIGURACAO!$C$34)+(AA734*CONFIGURACAO!$C$35)+(AB734*CONFIGURACAO!$C$36),""),"")</f>
        <v>0</v>
      </c>
      <c r="AP734" s="38">
        <f>IF(AA734=0,0,IF(CONFIGURACAO!$C$46="SIM",(IF(AA734&gt;CONFIGURACAO!$C$47,CONFIGURACAO!$C$47*CONFIGURACAO!$C$35,AA734*CONFIGURACAO!$C$35)),'PI AREA  P75'!AA734*CONFIGURACAO!$C$35))</f>
        <v>0</v>
      </c>
      <c r="AQ734" s="38">
        <f>IF(AB734=0,0,IF(CONFIGURACAO!$C$44="SIM",(IF(AB734&gt;CONFIGURACAO!$C$45,CONFIGURACAO!$C$45*CONFIGURACAO!$C$36,AB734*CONFIGURACAO!$C$36)),'PI AREA  P75'!AB734*CONFIGURACAO!$C$36))</f>
        <v>0</v>
      </c>
      <c r="AR734" s="38">
        <f t="shared" si="270"/>
        <v>225</v>
      </c>
      <c r="AS734" s="68">
        <f>IF(AR734="","",$AR734-(($AS$2/CONFIGURACAO!$C$6)*$M734))</f>
        <v>150</v>
      </c>
      <c r="AT734" s="73">
        <f t="shared" si="254"/>
        <v>3</v>
      </c>
      <c r="AU734" s="75">
        <f>IF(AR734="","",$AR734-(($AU$2/CONFIGURACAO!$C$6)*$M734))</f>
        <v>100</v>
      </c>
      <c r="AV734" s="76">
        <f t="shared" si="255"/>
        <v>4</v>
      </c>
      <c r="AW734" s="74">
        <f>IF(AR734="","",$AR734-(($AW$2/CONFIGURACAO!$C$6)*$M734))</f>
        <v>50</v>
      </c>
      <c r="AX734" s="72">
        <f t="shared" si="256"/>
        <v>5</v>
      </c>
      <c r="AZ734" s="39">
        <f t="shared" si="257"/>
        <v>2.1127653281124554E-2</v>
      </c>
      <c r="BA734" s="146">
        <f t="shared" si="258"/>
        <v>2.25</v>
      </c>
      <c r="BB734" s="146">
        <f t="shared" si="259"/>
        <v>1002</v>
      </c>
      <c r="BC734" s="32">
        <f t="shared" si="260"/>
        <v>899</v>
      </c>
      <c r="BD734" s="148"/>
      <c r="BE734" s="40">
        <f t="shared" si="261"/>
        <v>8.38301043219076E-2</v>
      </c>
      <c r="BF734" s="40">
        <f t="shared" si="262"/>
        <v>0</v>
      </c>
      <c r="BG734" s="40">
        <f t="shared" si="263"/>
        <v>0</v>
      </c>
      <c r="BH734" s="40">
        <f t="shared" si="264"/>
        <v>0</v>
      </c>
      <c r="BI734" s="40">
        <f t="shared" si="265"/>
        <v>0</v>
      </c>
      <c r="BJ734" s="40">
        <f t="shared" si="266"/>
        <v>0</v>
      </c>
      <c r="BK734" s="40">
        <f t="shared" si="267"/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 s="42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1:134" s="32" customFormat="1" ht="17" thickBot="1" x14ac:dyDescent="0.25">
      <c r="A735" s="124" t="str">
        <f>CONFIGURACAO!$C$4</f>
        <v>AREA 21</v>
      </c>
      <c r="B735" s="125">
        <v>733</v>
      </c>
      <c r="C735" s="252" t="s">
        <v>316</v>
      </c>
      <c r="D735" s="126">
        <f t="shared" si="249"/>
        <v>7</v>
      </c>
      <c r="E735" s="250" t="s">
        <v>1070</v>
      </c>
      <c r="F735" s="250">
        <v>0</v>
      </c>
      <c r="G735" s="250">
        <v>0</v>
      </c>
      <c r="H735" s="250">
        <v>0</v>
      </c>
      <c r="I735" s="250">
        <v>1</v>
      </c>
      <c r="J735" s="87"/>
      <c r="K735" s="94"/>
      <c r="L735" s="94"/>
      <c r="M735" s="154">
        <f t="shared" si="268"/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s="139">
        <f t="shared" si="252"/>
        <v>0</v>
      </c>
      <c r="AD735" s="140">
        <f t="shared" si="253"/>
        <v>0</v>
      </c>
      <c r="AE735" s="141">
        <f t="shared" si="250"/>
        <v>0</v>
      </c>
      <c r="AF735" s="263">
        <f t="shared" si="251"/>
        <v>0</v>
      </c>
      <c r="AG735" s="265">
        <f t="shared" si="269"/>
        <v>0</v>
      </c>
      <c r="AI735" s="37">
        <f>IFERROR(IF(M735&gt;0,(N735*CONFIGURACAO!$C$20)+(O735*CONFIGURACAO!$C$21)+(P735*CONFIGURACAO!$C$22)+(Q735*CONFIGURACAO!$C$23)+(R735*CONFIGURACAO!$C$24),""),"")</f>
        <v>0</v>
      </c>
      <c r="AJ735" s="38">
        <f>IF(S735=0,0,IF(CONFIGURACAO!$C$15="SIM",(IF(S735&gt;CONFIGURACAO!$C$16,CONFIGURACAO!$C$16*CONFIGURACAO!$C$25,S735*CONFIGURACAO!$C$25)),'PI AREA  P75'!S735*CONFIGURACAO!$C$25))</f>
        <v>0</v>
      </c>
      <c r="AK735" s="38">
        <f>IF(T735=0,0,IF(CONFIGURACAO!$C$17="SIM",(IF(T735&gt;CONFIGURACAO!$C$18,CONFIGURACAO!$C$18*CONFIGURACAO!$C$26,T735*CONFIGURACAO!$C$26)),'PI AREA  P75'!T735*CONFIGURACAO!$C$26))</f>
        <v>0</v>
      </c>
      <c r="AL735" s="38">
        <f>IFERROR(IF(M735&gt;0,(U735*CONFIGURACAO!$C$29)+(V735*CONFIGURACAO!$C$30),""),"")</f>
        <v>0</v>
      </c>
      <c r="AM735" s="38">
        <f>IF(W735=0,0,IF(CONFIGURACAO!$C$41="SIM",(IF(W735&gt;CONFIGURACAO!$C$41,CONFIGURACAO!$C$41*CONFIGURACAO!$C$31,W735*CONFIGURACAO!$C$31)),'PI AREA  P75'!W735*CONFIGURACAO!$C$31))</f>
        <v>0</v>
      </c>
      <c r="AN735" s="38">
        <f>IF(X735=0,0,IF(CONFIGURACAO!$C$39="SIM",(IF(X735&gt;CONFIGURACAO!$C$40,CONFIGURACAO!$C$40*CONFIGURACAO!$C$32,X735*CONFIGURACAO!$C$32)),'PI AREA  P75'!X735*CONFIGURACAO!$C$32))</f>
        <v>0</v>
      </c>
      <c r="AO735" s="38">
        <f>IFERROR(IF(M735&gt;0,(Y735*CONFIGURACAO!$C$33)+(Z735*CONFIGURACAO!$C$34)+(AA735*CONFIGURACAO!$C$35)+(AB735*CONFIGURACAO!$C$36),""),"")</f>
        <v>0</v>
      </c>
      <c r="AP735" s="38">
        <f>IF(AA735=0,0,IF(CONFIGURACAO!$C$46="SIM",(IF(AA735&gt;CONFIGURACAO!$C$47,CONFIGURACAO!$C$47*CONFIGURACAO!$C$35,AA735*CONFIGURACAO!$C$35)),'PI AREA  P75'!AA735*CONFIGURACAO!$C$35))</f>
        <v>0</v>
      </c>
      <c r="AQ735" s="38">
        <f>IF(AB735=0,0,IF(CONFIGURACAO!$C$44="SIM",(IF(AB735&gt;CONFIGURACAO!$C$45,CONFIGURACAO!$C$45*CONFIGURACAO!$C$36,AB735*CONFIGURACAO!$C$36)),'PI AREA  P75'!AB735*CONFIGURACAO!$C$36))</f>
        <v>0</v>
      </c>
      <c r="AR735" s="38">
        <f t="shared" si="270"/>
        <v>0</v>
      </c>
      <c r="AS735" s="68">
        <f>IF(AR735="","",$AR735-(($AS$2/CONFIGURACAO!$C$6)*$M735))</f>
        <v>-75</v>
      </c>
      <c r="AT735" s="73" t="str">
        <f t="shared" si="254"/>
        <v>NAO</v>
      </c>
      <c r="AU735" s="75">
        <f>IF(AR735="","",$AR735-(($AU$2/CONFIGURACAO!$C$6)*$M735))</f>
        <v>-125</v>
      </c>
      <c r="AV735" s="76" t="str">
        <f t="shared" si="255"/>
        <v>NAO</v>
      </c>
      <c r="AW735" s="74">
        <f>IF(AR735="","",$AR735-(($AW$2/CONFIGURACAO!$C$6)*$M735))</f>
        <v>-175</v>
      </c>
      <c r="AX735" s="72" t="str">
        <f t="shared" si="256"/>
        <v>NAO</v>
      </c>
      <c r="AZ735" s="39">
        <f t="shared" si="257"/>
        <v>0</v>
      </c>
      <c r="BA735" s="146">
        <f t="shared" si="258"/>
        <v>0</v>
      </c>
      <c r="BB735" s="146">
        <f t="shared" si="259"/>
        <v>1158</v>
      </c>
      <c r="BC735" s="32">
        <f t="shared" si="260"/>
        <v>1158</v>
      </c>
      <c r="BD735" s="148"/>
      <c r="BE735" s="40">
        <f t="shared" si="261"/>
        <v>0</v>
      </c>
      <c r="BF735" s="40">
        <f t="shared" si="262"/>
        <v>0</v>
      </c>
      <c r="BG735" s="40">
        <f t="shared" si="263"/>
        <v>0</v>
      </c>
      <c r="BH735" s="40">
        <f t="shared" si="264"/>
        <v>0</v>
      </c>
      <c r="BI735" s="40">
        <f t="shared" si="265"/>
        <v>0</v>
      </c>
      <c r="BJ735" s="40">
        <f t="shared" si="266"/>
        <v>0</v>
      </c>
      <c r="BK735" s="40">
        <f t="shared" si="267"/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 s="42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1:134" s="32" customFormat="1" ht="17" thickBot="1" x14ac:dyDescent="0.25">
      <c r="A736" s="124" t="str">
        <f>CONFIGURACAO!$C$4</f>
        <v>AREA 21</v>
      </c>
      <c r="B736" s="125">
        <v>734</v>
      </c>
      <c r="C736" s="252" t="s">
        <v>316</v>
      </c>
      <c r="D736" s="126">
        <f t="shared" si="249"/>
        <v>8</v>
      </c>
      <c r="E736" s="250" t="s">
        <v>1071</v>
      </c>
      <c r="F736" s="250">
        <v>0</v>
      </c>
      <c r="G736" s="250">
        <v>0</v>
      </c>
      <c r="H736" s="250">
        <v>0</v>
      </c>
      <c r="I736" s="250">
        <v>1</v>
      </c>
      <c r="J736" s="87"/>
      <c r="K736" s="94"/>
      <c r="L736" s="94"/>
      <c r="M736" s="154">
        <f t="shared" si="268"/>
        <v>1</v>
      </c>
      <c r="N736">
        <v>1.5</v>
      </c>
      <c r="O736">
        <v>0.75</v>
      </c>
      <c r="P736">
        <v>0.75</v>
      </c>
      <c r="Q736">
        <v>0.75</v>
      </c>
      <c r="R736">
        <v>0.75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 s="139">
        <f t="shared" si="252"/>
        <v>2.25</v>
      </c>
      <c r="AD736" s="140">
        <f t="shared" si="253"/>
        <v>3</v>
      </c>
      <c r="AE736" s="141">
        <f t="shared" si="250"/>
        <v>0</v>
      </c>
      <c r="AF736" s="263">
        <f t="shared" si="251"/>
        <v>0</v>
      </c>
      <c r="AG736" s="265">
        <f t="shared" si="269"/>
        <v>2.25</v>
      </c>
      <c r="AI736" s="37">
        <f>IFERROR(IF(M736&gt;0,(N736*CONFIGURACAO!$C$20)+(O736*CONFIGURACAO!$C$21)+(P736*CONFIGURACAO!$C$22)+(Q736*CONFIGURACAO!$C$23)+(R736*CONFIGURACAO!$C$24),""),"")</f>
        <v>300</v>
      </c>
      <c r="AJ736" s="38">
        <f>IF(S736=0,0,IF(CONFIGURACAO!$C$15="SIM",(IF(S736&gt;CONFIGURACAO!$C$16,CONFIGURACAO!$C$16*CONFIGURACAO!$C$25,S736*CONFIGURACAO!$C$25)),'PI AREA  P75'!S736*CONFIGURACAO!$C$25))</f>
        <v>0</v>
      </c>
      <c r="AK736" s="38">
        <f>IF(T736=0,0,IF(CONFIGURACAO!$C$17="SIM",(IF(T736&gt;CONFIGURACAO!$C$18,CONFIGURACAO!$C$18*CONFIGURACAO!$C$26,T736*CONFIGURACAO!$C$26)),'PI AREA  P75'!T736*CONFIGURACAO!$C$26))</f>
        <v>0</v>
      </c>
      <c r="AL736" s="38">
        <f>IFERROR(IF(M736&gt;0,(U736*CONFIGURACAO!$C$29)+(V736*CONFIGURACAO!$C$30),""),"")</f>
        <v>0</v>
      </c>
      <c r="AM736" s="38">
        <f>IF(W736=0,0,IF(CONFIGURACAO!$C$41="SIM",(IF(W736&gt;CONFIGURACAO!$C$41,CONFIGURACAO!$C$41*CONFIGURACAO!$C$31,W736*CONFIGURACAO!$C$31)),'PI AREA  P75'!W736*CONFIGURACAO!$C$31))</f>
        <v>0</v>
      </c>
      <c r="AN736" s="38">
        <f>IF(X736=0,0,IF(CONFIGURACAO!$C$39="SIM",(IF(X736&gt;CONFIGURACAO!$C$40,CONFIGURACAO!$C$40*CONFIGURACAO!$C$32,X736*CONFIGURACAO!$C$32)),'PI AREA  P75'!X736*CONFIGURACAO!$C$32))</f>
        <v>0</v>
      </c>
      <c r="AO736" s="38">
        <f>IFERROR(IF(M736&gt;0,(Y736*CONFIGURACAO!$C$33)+(Z736*CONFIGURACAO!$C$34)+(AA736*CONFIGURACAO!$C$35)+(AB736*CONFIGURACAO!$C$36),""),"")</f>
        <v>0</v>
      </c>
      <c r="AP736" s="38">
        <f>IF(AA736=0,0,IF(CONFIGURACAO!$C$46="SIM",(IF(AA736&gt;CONFIGURACAO!$C$47,CONFIGURACAO!$C$47*CONFIGURACAO!$C$35,AA736*CONFIGURACAO!$C$35)),'PI AREA  P75'!AA736*CONFIGURACAO!$C$35))</f>
        <v>0</v>
      </c>
      <c r="AQ736" s="38">
        <f>IF(AB736=0,0,IF(CONFIGURACAO!$C$44="SIM",(IF(AB736&gt;CONFIGURACAO!$C$45,CONFIGURACAO!$C$45*CONFIGURACAO!$C$36,AB736*CONFIGURACAO!$C$36)),'PI AREA  P75'!AB736*CONFIGURACAO!$C$36))</f>
        <v>0</v>
      </c>
      <c r="AR736" s="38">
        <f t="shared" si="270"/>
        <v>300</v>
      </c>
      <c r="AS736" s="68">
        <f>IF(AR736="","",$AR736-(($AS$2/CONFIGURACAO!$C$6)*$M736))</f>
        <v>225</v>
      </c>
      <c r="AT736" s="73">
        <f t="shared" si="254"/>
        <v>3</v>
      </c>
      <c r="AU736" s="75">
        <f>IF(AR736="","",$AR736-(($AU$2/CONFIGURACAO!$C$6)*$M736))</f>
        <v>175</v>
      </c>
      <c r="AV736" s="76">
        <f t="shared" si="255"/>
        <v>4</v>
      </c>
      <c r="AW736" s="74">
        <f>IF(AR736="","",$AR736-(($AW$2/CONFIGURACAO!$C$6)*$M736))</f>
        <v>125</v>
      </c>
      <c r="AX736" s="72">
        <f t="shared" si="256"/>
        <v>5</v>
      </c>
      <c r="AZ736" s="39">
        <f t="shared" si="257"/>
        <v>2.8170204374832739E-2</v>
      </c>
      <c r="BA736" s="146">
        <f t="shared" si="258"/>
        <v>4.5</v>
      </c>
      <c r="BB736" s="146">
        <f t="shared" si="259"/>
        <v>877</v>
      </c>
      <c r="BC736" s="32">
        <f t="shared" si="260"/>
        <v>835</v>
      </c>
      <c r="BD736" s="148"/>
      <c r="BE736" s="40">
        <f t="shared" si="261"/>
        <v>5.5886736214605069E-2</v>
      </c>
      <c r="BF736" s="40">
        <f t="shared" si="262"/>
        <v>2.8935185185185182E-2</v>
      </c>
      <c r="BG736" s="40">
        <f t="shared" si="263"/>
        <v>1.9270298047276462E-2</v>
      </c>
      <c r="BH736" s="40">
        <f t="shared" si="264"/>
        <v>3.0315278900565887E-2</v>
      </c>
      <c r="BI736" s="40">
        <f t="shared" si="265"/>
        <v>7.9957356076759065E-2</v>
      </c>
      <c r="BJ736" s="40">
        <f t="shared" si="266"/>
        <v>0</v>
      </c>
      <c r="BK736" s="40">
        <f t="shared" si="267"/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 s="42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1:134" s="32" customFormat="1" ht="17" thickBot="1" x14ac:dyDescent="0.25">
      <c r="A737" s="124" t="str">
        <f>CONFIGURACAO!$C$4</f>
        <v>AREA 21</v>
      </c>
      <c r="B737" s="125">
        <v>735</v>
      </c>
      <c r="C737" s="252" t="s">
        <v>316</v>
      </c>
      <c r="D737" s="126">
        <f t="shared" si="249"/>
        <v>9</v>
      </c>
      <c r="E737" s="250" t="s">
        <v>1072</v>
      </c>
      <c r="F737" s="250">
        <v>0</v>
      </c>
      <c r="G737" s="250">
        <v>0</v>
      </c>
      <c r="H737" s="250">
        <v>0</v>
      </c>
      <c r="I737" s="250">
        <v>1</v>
      </c>
      <c r="J737" s="87"/>
      <c r="K737" s="94"/>
      <c r="L737" s="94"/>
      <c r="M737" s="154">
        <f t="shared" si="268"/>
        <v>1</v>
      </c>
      <c r="N737">
        <v>1.5</v>
      </c>
      <c r="O737">
        <v>0</v>
      </c>
      <c r="P737">
        <v>0.75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s="139">
        <f t="shared" si="252"/>
        <v>1.5</v>
      </c>
      <c r="AD737" s="140">
        <f t="shared" si="253"/>
        <v>2.25</v>
      </c>
      <c r="AE737" s="141">
        <f t="shared" si="250"/>
        <v>0</v>
      </c>
      <c r="AF737" s="263">
        <f t="shared" si="251"/>
        <v>0</v>
      </c>
      <c r="AG737" s="265">
        <f t="shared" si="269"/>
        <v>1.5</v>
      </c>
      <c r="AI737" s="37">
        <f>IFERROR(IF(M737&gt;0,(N737*CONFIGURACAO!$C$20)+(O737*CONFIGURACAO!$C$21)+(P737*CONFIGURACAO!$C$22)+(Q737*CONFIGURACAO!$C$23)+(R737*CONFIGURACAO!$C$24),""),"")</f>
        <v>195</v>
      </c>
      <c r="AJ737" s="38">
        <f>IF(S737=0,0,IF(CONFIGURACAO!$C$15="SIM",(IF(S737&gt;CONFIGURACAO!$C$16,CONFIGURACAO!$C$16*CONFIGURACAO!$C$25,S737*CONFIGURACAO!$C$25)),'PI AREA  P75'!S737*CONFIGURACAO!$C$25))</f>
        <v>0</v>
      </c>
      <c r="AK737" s="38">
        <f>IF(T737=0,0,IF(CONFIGURACAO!$C$17="SIM",(IF(T737&gt;CONFIGURACAO!$C$18,CONFIGURACAO!$C$18*CONFIGURACAO!$C$26,T737*CONFIGURACAO!$C$26)),'PI AREA  P75'!T737*CONFIGURACAO!$C$26))</f>
        <v>0</v>
      </c>
      <c r="AL737" s="38">
        <f>IFERROR(IF(M737&gt;0,(U737*CONFIGURACAO!$C$29)+(V737*CONFIGURACAO!$C$30),""),"")</f>
        <v>0</v>
      </c>
      <c r="AM737" s="38">
        <f>IF(W737=0,0,IF(CONFIGURACAO!$C$41="SIM",(IF(W737&gt;CONFIGURACAO!$C$41,CONFIGURACAO!$C$41*CONFIGURACAO!$C$31,W737*CONFIGURACAO!$C$31)),'PI AREA  P75'!W737*CONFIGURACAO!$C$31))</f>
        <v>0</v>
      </c>
      <c r="AN737" s="38">
        <f>IF(X737=0,0,IF(CONFIGURACAO!$C$39="SIM",(IF(X737&gt;CONFIGURACAO!$C$40,CONFIGURACAO!$C$40*CONFIGURACAO!$C$32,X737*CONFIGURACAO!$C$32)),'PI AREA  P75'!X737*CONFIGURACAO!$C$32))</f>
        <v>0</v>
      </c>
      <c r="AO737" s="38">
        <f>IFERROR(IF(M737&gt;0,(Y737*CONFIGURACAO!$C$33)+(Z737*CONFIGURACAO!$C$34)+(AA737*CONFIGURACAO!$C$35)+(AB737*CONFIGURACAO!$C$36),""),"")</f>
        <v>0</v>
      </c>
      <c r="AP737" s="38">
        <f>IF(AA737=0,0,IF(CONFIGURACAO!$C$46="SIM",(IF(AA737&gt;CONFIGURACAO!$C$47,CONFIGURACAO!$C$47*CONFIGURACAO!$C$35,AA737*CONFIGURACAO!$C$35)),'PI AREA  P75'!AA737*CONFIGURACAO!$C$35))</f>
        <v>0</v>
      </c>
      <c r="AQ737" s="38">
        <f>IF(AB737=0,0,IF(CONFIGURACAO!$C$44="SIM",(IF(AB737&gt;CONFIGURACAO!$C$45,CONFIGURACAO!$C$45*CONFIGURACAO!$C$36,AB737*CONFIGURACAO!$C$36)),'PI AREA  P75'!AB737*CONFIGURACAO!$C$36))</f>
        <v>0</v>
      </c>
      <c r="AR737" s="38">
        <f t="shared" si="270"/>
        <v>195</v>
      </c>
      <c r="AS737" s="68">
        <f>IF(AR737="","",$AR737-(($AS$2/CONFIGURACAO!$C$6)*$M737))</f>
        <v>120</v>
      </c>
      <c r="AT737" s="73">
        <f t="shared" si="254"/>
        <v>3</v>
      </c>
      <c r="AU737" s="75">
        <f>IF(AR737="","",$AR737-(($AU$2/CONFIGURACAO!$C$6)*$M737))</f>
        <v>70</v>
      </c>
      <c r="AV737" s="76">
        <f t="shared" si="255"/>
        <v>4</v>
      </c>
      <c r="AW737" s="74">
        <f>IF(AR737="","",$AR737-(($AW$2/CONFIGURACAO!$C$6)*$M737))</f>
        <v>20</v>
      </c>
      <c r="AX737" s="72">
        <f t="shared" si="256"/>
        <v>5</v>
      </c>
      <c r="AZ737" s="39">
        <f t="shared" si="257"/>
        <v>1.8310632843641279E-2</v>
      </c>
      <c r="BA737" s="146">
        <f t="shared" si="258"/>
        <v>2.25</v>
      </c>
      <c r="BB737" s="146">
        <f t="shared" si="259"/>
        <v>1002</v>
      </c>
      <c r="BC737" s="32">
        <f t="shared" si="260"/>
        <v>929</v>
      </c>
      <c r="BD737" s="148"/>
      <c r="BE737" s="40">
        <f t="shared" si="261"/>
        <v>5.5886736214605069E-2</v>
      </c>
      <c r="BF737" s="40">
        <f t="shared" si="262"/>
        <v>0</v>
      </c>
      <c r="BG737" s="40">
        <f t="shared" si="263"/>
        <v>1.9270298047276462E-2</v>
      </c>
      <c r="BH737" s="40">
        <f t="shared" si="264"/>
        <v>0</v>
      </c>
      <c r="BI737" s="40">
        <f t="shared" si="265"/>
        <v>0</v>
      </c>
      <c r="BJ737" s="40">
        <f t="shared" si="266"/>
        <v>0</v>
      </c>
      <c r="BK737" s="40">
        <f t="shared" si="267"/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 s="42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1:134" s="32" customFormat="1" ht="17" thickBot="1" x14ac:dyDescent="0.25">
      <c r="A738" s="124" t="str">
        <f>CONFIGURACAO!$C$4</f>
        <v>AREA 21</v>
      </c>
      <c r="B738" s="125">
        <v>736</v>
      </c>
      <c r="C738" s="252" t="s">
        <v>316</v>
      </c>
      <c r="D738" s="126">
        <f t="shared" si="249"/>
        <v>10</v>
      </c>
      <c r="E738" s="250" t="s">
        <v>1073</v>
      </c>
      <c r="F738" s="250">
        <v>0</v>
      </c>
      <c r="G738" s="250">
        <v>0</v>
      </c>
      <c r="H738" s="250">
        <v>0</v>
      </c>
      <c r="I738" s="250">
        <v>1</v>
      </c>
      <c r="J738" s="87"/>
      <c r="K738" s="94"/>
      <c r="L738" s="94"/>
      <c r="M738" s="154">
        <f t="shared" si="268"/>
        <v>1</v>
      </c>
      <c r="N738">
        <v>1.5</v>
      </c>
      <c r="O738">
        <v>1.5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 s="139">
        <f t="shared" si="252"/>
        <v>3</v>
      </c>
      <c r="AD738" s="140">
        <f t="shared" si="253"/>
        <v>3</v>
      </c>
      <c r="AE738" s="141">
        <f t="shared" si="250"/>
        <v>0</v>
      </c>
      <c r="AF738" s="263">
        <f t="shared" si="251"/>
        <v>0</v>
      </c>
      <c r="AG738" s="265">
        <f t="shared" si="269"/>
        <v>3</v>
      </c>
      <c r="AI738" s="37">
        <f>IFERROR(IF(M738&gt;0,(N738*CONFIGURACAO!$C$20)+(O738*CONFIGURACAO!$C$21)+(P738*CONFIGURACAO!$C$22)+(Q738*CONFIGURACAO!$C$23)+(R738*CONFIGURACAO!$C$24),""),"")</f>
        <v>270</v>
      </c>
      <c r="AJ738" s="38">
        <f>IF(S738=0,0,IF(CONFIGURACAO!$C$15="SIM",(IF(S738&gt;CONFIGURACAO!$C$16,CONFIGURACAO!$C$16*CONFIGURACAO!$C$25,S738*CONFIGURACAO!$C$25)),'PI AREA  P75'!S738*CONFIGURACAO!$C$25))</f>
        <v>0</v>
      </c>
      <c r="AK738" s="38">
        <f>IF(T738=0,0,IF(CONFIGURACAO!$C$17="SIM",(IF(T738&gt;CONFIGURACAO!$C$18,CONFIGURACAO!$C$18*CONFIGURACAO!$C$26,T738*CONFIGURACAO!$C$26)),'PI AREA  P75'!T738*CONFIGURACAO!$C$26))</f>
        <v>0</v>
      </c>
      <c r="AL738" s="38">
        <f>IFERROR(IF(M738&gt;0,(U738*CONFIGURACAO!$C$29)+(V738*CONFIGURACAO!$C$30),""),"")</f>
        <v>0</v>
      </c>
      <c r="AM738" s="38">
        <f>IF(W738=0,0,IF(CONFIGURACAO!$C$41="SIM",(IF(W738&gt;CONFIGURACAO!$C$41,CONFIGURACAO!$C$41*CONFIGURACAO!$C$31,W738*CONFIGURACAO!$C$31)),'PI AREA  P75'!W738*CONFIGURACAO!$C$31))</f>
        <v>0</v>
      </c>
      <c r="AN738" s="38">
        <f>IF(X738=0,0,IF(CONFIGURACAO!$C$39="SIM",(IF(X738&gt;CONFIGURACAO!$C$40,CONFIGURACAO!$C$40*CONFIGURACAO!$C$32,X738*CONFIGURACAO!$C$32)),'PI AREA  P75'!X738*CONFIGURACAO!$C$32))</f>
        <v>0</v>
      </c>
      <c r="AO738" s="38">
        <f>IFERROR(IF(M738&gt;0,(Y738*CONFIGURACAO!$C$33)+(Z738*CONFIGURACAO!$C$34)+(AA738*CONFIGURACAO!$C$35)+(AB738*CONFIGURACAO!$C$36),""),"")</f>
        <v>0</v>
      </c>
      <c r="AP738" s="38">
        <f>IF(AA738=0,0,IF(CONFIGURACAO!$C$46="SIM",(IF(AA738&gt;CONFIGURACAO!$C$47,CONFIGURACAO!$C$47*CONFIGURACAO!$C$35,AA738*CONFIGURACAO!$C$35)),'PI AREA  P75'!AA738*CONFIGURACAO!$C$35))</f>
        <v>0</v>
      </c>
      <c r="AQ738" s="38">
        <f>IF(AB738=0,0,IF(CONFIGURACAO!$C$44="SIM",(IF(AB738&gt;CONFIGURACAO!$C$45,CONFIGURACAO!$C$45*CONFIGURACAO!$C$36,AB738*CONFIGURACAO!$C$36)),'PI AREA  P75'!AB738*CONFIGURACAO!$C$36))</f>
        <v>0</v>
      </c>
      <c r="AR738" s="38">
        <f t="shared" si="270"/>
        <v>270</v>
      </c>
      <c r="AS738" s="68">
        <f>IF(AR738="","",$AR738-(($AS$2/CONFIGURACAO!$C$6)*$M738))</f>
        <v>195</v>
      </c>
      <c r="AT738" s="73">
        <f t="shared" si="254"/>
        <v>3</v>
      </c>
      <c r="AU738" s="75">
        <f>IF(AR738="","",$AR738-(($AU$2/CONFIGURACAO!$C$6)*$M738))</f>
        <v>145</v>
      </c>
      <c r="AV738" s="76">
        <f t="shared" si="255"/>
        <v>4</v>
      </c>
      <c r="AW738" s="74">
        <f>IF(AR738="","",$AR738-(($AW$2/CONFIGURACAO!$C$6)*$M738))</f>
        <v>95</v>
      </c>
      <c r="AX738" s="72">
        <f t="shared" si="256"/>
        <v>5</v>
      </c>
      <c r="AZ738" s="39">
        <f t="shared" si="257"/>
        <v>2.5353183937349463E-2</v>
      </c>
      <c r="BA738" s="146">
        <f t="shared" si="258"/>
        <v>3</v>
      </c>
      <c r="BB738" s="146">
        <f t="shared" si="259"/>
        <v>947</v>
      </c>
      <c r="BC738" s="32">
        <f t="shared" si="260"/>
        <v>863</v>
      </c>
      <c r="BD738" s="148"/>
      <c r="BE738" s="40">
        <f t="shared" si="261"/>
        <v>5.5886736214605069E-2</v>
      </c>
      <c r="BF738" s="40">
        <f t="shared" si="262"/>
        <v>5.7870370370370364E-2</v>
      </c>
      <c r="BG738" s="40">
        <f t="shared" si="263"/>
        <v>0</v>
      </c>
      <c r="BH738" s="40">
        <f t="shared" si="264"/>
        <v>0</v>
      </c>
      <c r="BI738" s="40">
        <f t="shared" si="265"/>
        <v>0</v>
      </c>
      <c r="BJ738" s="40">
        <f t="shared" si="266"/>
        <v>0</v>
      </c>
      <c r="BK738" s="40">
        <f t="shared" si="267"/>
        <v>0</v>
      </c>
      <c r="BL738">
        <v>0</v>
      </c>
      <c r="BM738">
        <v>0</v>
      </c>
      <c r="BN738">
        <v>1</v>
      </c>
      <c r="BO738">
        <v>0</v>
      </c>
      <c r="BP738">
        <v>0</v>
      </c>
      <c r="BQ738">
        <v>0</v>
      </c>
      <c r="BR738">
        <v>6</v>
      </c>
      <c r="BS738">
        <v>1</v>
      </c>
      <c r="BT738" s="42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1:134" s="32" customFormat="1" ht="17" thickBot="1" x14ac:dyDescent="0.25">
      <c r="A739" s="124" t="str">
        <f>CONFIGURACAO!$C$4</f>
        <v>AREA 21</v>
      </c>
      <c r="B739" s="125">
        <v>737</v>
      </c>
      <c r="C739" s="252" t="s">
        <v>316</v>
      </c>
      <c r="D739" s="126">
        <f t="shared" si="249"/>
        <v>11</v>
      </c>
      <c r="E739" s="250" t="s">
        <v>1074</v>
      </c>
      <c r="F739" s="250">
        <v>0</v>
      </c>
      <c r="G739" s="250">
        <v>0</v>
      </c>
      <c r="H739" s="250">
        <v>0</v>
      </c>
      <c r="I739" s="250">
        <v>1</v>
      </c>
      <c r="J739" s="87"/>
      <c r="K739" s="94"/>
      <c r="L739" s="94"/>
      <c r="M739" s="154">
        <f t="shared" si="268"/>
        <v>1</v>
      </c>
      <c r="N739">
        <v>0</v>
      </c>
      <c r="O739">
        <v>0.75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 s="139">
        <f t="shared" si="252"/>
        <v>0.75</v>
      </c>
      <c r="AD739" s="140">
        <f t="shared" si="253"/>
        <v>0.75</v>
      </c>
      <c r="AE739" s="141">
        <f t="shared" si="250"/>
        <v>0</v>
      </c>
      <c r="AF739" s="263">
        <f t="shared" si="251"/>
        <v>0</v>
      </c>
      <c r="AG739" s="265">
        <f t="shared" si="269"/>
        <v>0.75</v>
      </c>
      <c r="AI739" s="37">
        <f>IFERROR(IF(M739&gt;0,(N739*CONFIGURACAO!$C$20)+(O739*CONFIGURACAO!$C$21)+(P739*CONFIGURACAO!$C$22)+(Q739*CONFIGURACAO!$C$23)+(R739*CONFIGURACAO!$C$24),""),"")</f>
        <v>60</v>
      </c>
      <c r="AJ739" s="38">
        <f>IF(S739=0,0,IF(CONFIGURACAO!$C$15="SIM",(IF(S739&gt;CONFIGURACAO!$C$16,CONFIGURACAO!$C$16*CONFIGURACAO!$C$25,S739*CONFIGURACAO!$C$25)),'PI AREA  P75'!S739*CONFIGURACAO!$C$25))</f>
        <v>0</v>
      </c>
      <c r="AK739" s="38">
        <f>IF(T739=0,0,IF(CONFIGURACAO!$C$17="SIM",(IF(T739&gt;CONFIGURACAO!$C$18,CONFIGURACAO!$C$18*CONFIGURACAO!$C$26,T739*CONFIGURACAO!$C$26)),'PI AREA  P75'!T739*CONFIGURACAO!$C$26))</f>
        <v>0</v>
      </c>
      <c r="AL739" s="38">
        <f>IFERROR(IF(M739&gt;0,(U739*CONFIGURACAO!$C$29)+(V739*CONFIGURACAO!$C$30),""),"")</f>
        <v>0</v>
      </c>
      <c r="AM739" s="38">
        <f>IF(W739=0,0,IF(CONFIGURACAO!$C$41="SIM",(IF(W739&gt;CONFIGURACAO!$C$41,CONFIGURACAO!$C$41*CONFIGURACAO!$C$31,W739*CONFIGURACAO!$C$31)),'PI AREA  P75'!W739*CONFIGURACAO!$C$31))</f>
        <v>0</v>
      </c>
      <c r="AN739" s="38">
        <f>IF(X739=0,0,IF(CONFIGURACAO!$C$39="SIM",(IF(X739&gt;CONFIGURACAO!$C$40,CONFIGURACAO!$C$40*CONFIGURACAO!$C$32,X739*CONFIGURACAO!$C$32)),'PI AREA  P75'!X739*CONFIGURACAO!$C$32))</f>
        <v>0</v>
      </c>
      <c r="AO739" s="38">
        <f>IFERROR(IF(M739&gt;0,(Y739*CONFIGURACAO!$C$33)+(Z739*CONFIGURACAO!$C$34)+(AA739*CONFIGURACAO!$C$35)+(AB739*CONFIGURACAO!$C$36),""),"")</f>
        <v>0</v>
      </c>
      <c r="AP739" s="38">
        <f>IF(AA739=0,0,IF(CONFIGURACAO!$C$46="SIM",(IF(AA739&gt;CONFIGURACAO!$C$47,CONFIGURACAO!$C$47*CONFIGURACAO!$C$35,AA739*CONFIGURACAO!$C$35)),'PI AREA  P75'!AA739*CONFIGURACAO!$C$35))</f>
        <v>0</v>
      </c>
      <c r="AQ739" s="38">
        <f>IF(AB739=0,0,IF(CONFIGURACAO!$C$44="SIM",(IF(AB739&gt;CONFIGURACAO!$C$45,CONFIGURACAO!$C$45*CONFIGURACAO!$C$36,AB739*CONFIGURACAO!$C$36)),'PI AREA  P75'!AB739*CONFIGURACAO!$C$36))</f>
        <v>0</v>
      </c>
      <c r="AR739" s="38">
        <f t="shared" si="270"/>
        <v>60</v>
      </c>
      <c r="AS739" s="68">
        <f>IF(AR739="","",$AR739-(($AS$2/CONFIGURACAO!$C$6)*$M739))</f>
        <v>-15</v>
      </c>
      <c r="AT739" s="73" t="str">
        <f t="shared" si="254"/>
        <v>NAO</v>
      </c>
      <c r="AU739" s="75">
        <f>IF(AR739="","",$AR739-(($AU$2/CONFIGURACAO!$C$6)*$M739))</f>
        <v>-65</v>
      </c>
      <c r="AV739" s="76" t="str">
        <f t="shared" si="255"/>
        <v>NAO</v>
      </c>
      <c r="AW739" s="74">
        <f>IF(AR739="","",$AR739-(($AW$2/CONFIGURACAO!$C$6)*$M739))</f>
        <v>-115</v>
      </c>
      <c r="AX739" s="72" t="str">
        <f t="shared" si="256"/>
        <v>NAO</v>
      </c>
      <c r="AZ739" s="39">
        <f t="shared" si="257"/>
        <v>5.6340408749665479E-3</v>
      </c>
      <c r="BA739" s="146">
        <f t="shared" si="258"/>
        <v>0.75</v>
      </c>
      <c r="BB739" s="146">
        <f t="shared" si="259"/>
        <v>1112</v>
      </c>
      <c r="BC739" s="32">
        <f t="shared" si="260"/>
        <v>1096</v>
      </c>
      <c r="BD739" s="148"/>
      <c r="BE739" s="40">
        <f t="shared" si="261"/>
        <v>0</v>
      </c>
      <c r="BF739" s="40">
        <f t="shared" si="262"/>
        <v>2.8935185185185182E-2</v>
      </c>
      <c r="BG739" s="40">
        <f t="shared" si="263"/>
        <v>0</v>
      </c>
      <c r="BH739" s="40">
        <f t="shared" si="264"/>
        <v>0</v>
      </c>
      <c r="BI739" s="40">
        <f t="shared" si="265"/>
        <v>0</v>
      </c>
      <c r="BJ739" s="40">
        <f t="shared" si="266"/>
        <v>0</v>
      </c>
      <c r="BK739" s="40">
        <f t="shared" si="267"/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 s="42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1:134" s="32" customFormat="1" ht="17" thickBot="1" x14ac:dyDescent="0.25">
      <c r="A740" s="124" t="str">
        <f>CONFIGURACAO!$C$4</f>
        <v>AREA 21</v>
      </c>
      <c r="B740" s="125">
        <v>738</v>
      </c>
      <c r="C740" s="252" t="s">
        <v>316</v>
      </c>
      <c r="D740" s="126">
        <f t="shared" si="249"/>
        <v>12</v>
      </c>
      <c r="E740" s="250" t="s">
        <v>1075</v>
      </c>
      <c r="F740" s="250">
        <v>0</v>
      </c>
      <c r="G740" s="250">
        <v>0</v>
      </c>
      <c r="H740" s="250">
        <v>0</v>
      </c>
      <c r="I740" s="250">
        <v>1</v>
      </c>
      <c r="J740" s="87"/>
      <c r="K740" s="94"/>
      <c r="L740" s="94"/>
      <c r="M740" s="154">
        <f t="shared" si="268"/>
        <v>1</v>
      </c>
      <c r="N740">
        <v>0.75</v>
      </c>
      <c r="O740">
        <v>2.25</v>
      </c>
      <c r="P740">
        <v>0.75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s="139">
        <f t="shared" si="252"/>
        <v>3</v>
      </c>
      <c r="AD740" s="140">
        <f t="shared" si="253"/>
        <v>3.75</v>
      </c>
      <c r="AE740" s="141">
        <f t="shared" si="250"/>
        <v>0</v>
      </c>
      <c r="AF740" s="263">
        <f t="shared" si="251"/>
        <v>0</v>
      </c>
      <c r="AG740" s="265">
        <f t="shared" si="269"/>
        <v>3</v>
      </c>
      <c r="AI740" s="37">
        <f>IFERROR(IF(M740&gt;0,(N740*CONFIGURACAO!$C$20)+(O740*CONFIGURACAO!$C$21)+(P740*CONFIGURACAO!$C$22)+(Q740*CONFIGURACAO!$C$23)+(R740*CONFIGURACAO!$C$24),""),"")</f>
        <v>300</v>
      </c>
      <c r="AJ740" s="38">
        <f>IF(S740=0,0,IF(CONFIGURACAO!$C$15="SIM",(IF(S740&gt;CONFIGURACAO!$C$16,CONFIGURACAO!$C$16*CONFIGURACAO!$C$25,S740*CONFIGURACAO!$C$25)),'PI AREA  P75'!S740*CONFIGURACAO!$C$25))</f>
        <v>0</v>
      </c>
      <c r="AK740" s="38">
        <f>IF(T740=0,0,IF(CONFIGURACAO!$C$17="SIM",(IF(T740&gt;CONFIGURACAO!$C$18,CONFIGURACAO!$C$18*CONFIGURACAO!$C$26,T740*CONFIGURACAO!$C$26)),'PI AREA  P75'!T740*CONFIGURACAO!$C$26))</f>
        <v>0</v>
      </c>
      <c r="AL740" s="38">
        <f>IFERROR(IF(M740&gt;0,(U740*CONFIGURACAO!$C$29)+(V740*CONFIGURACAO!$C$30),""),"")</f>
        <v>0</v>
      </c>
      <c r="AM740" s="38">
        <f>IF(W740=0,0,IF(CONFIGURACAO!$C$41="SIM",(IF(W740&gt;CONFIGURACAO!$C$41,CONFIGURACAO!$C$41*CONFIGURACAO!$C$31,W740*CONFIGURACAO!$C$31)),'PI AREA  P75'!W740*CONFIGURACAO!$C$31))</f>
        <v>0</v>
      </c>
      <c r="AN740" s="38">
        <f>IF(X740=0,0,IF(CONFIGURACAO!$C$39="SIM",(IF(X740&gt;CONFIGURACAO!$C$40,CONFIGURACAO!$C$40*CONFIGURACAO!$C$32,X740*CONFIGURACAO!$C$32)),'PI AREA  P75'!X740*CONFIGURACAO!$C$32))</f>
        <v>0</v>
      </c>
      <c r="AO740" s="38">
        <f>IFERROR(IF(M740&gt;0,(Y740*CONFIGURACAO!$C$33)+(Z740*CONFIGURACAO!$C$34)+(AA740*CONFIGURACAO!$C$35)+(AB740*CONFIGURACAO!$C$36),""),"")</f>
        <v>0</v>
      </c>
      <c r="AP740" s="38">
        <f>IF(AA740=0,0,IF(CONFIGURACAO!$C$46="SIM",(IF(AA740&gt;CONFIGURACAO!$C$47,CONFIGURACAO!$C$47*CONFIGURACAO!$C$35,AA740*CONFIGURACAO!$C$35)),'PI AREA  P75'!AA740*CONFIGURACAO!$C$35))</f>
        <v>0</v>
      </c>
      <c r="AQ740" s="38">
        <f>IF(AB740=0,0,IF(CONFIGURACAO!$C$44="SIM",(IF(AB740&gt;CONFIGURACAO!$C$45,CONFIGURACAO!$C$45*CONFIGURACAO!$C$36,AB740*CONFIGURACAO!$C$36)),'PI AREA  P75'!AB740*CONFIGURACAO!$C$36))</f>
        <v>0</v>
      </c>
      <c r="AR740" s="38">
        <f t="shared" si="270"/>
        <v>300</v>
      </c>
      <c r="AS740" s="68">
        <f>IF(AR740="","",$AR740-(($AS$2/CONFIGURACAO!$C$6)*$M740))</f>
        <v>225</v>
      </c>
      <c r="AT740" s="73">
        <f t="shared" si="254"/>
        <v>3</v>
      </c>
      <c r="AU740" s="75">
        <f>IF(AR740="","",$AR740-(($AU$2/CONFIGURACAO!$C$6)*$M740))</f>
        <v>175</v>
      </c>
      <c r="AV740" s="76">
        <f t="shared" si="255"/>
        <v>4</v>
      </c>
      <c r="AW740" s="74">
        <f>IF(AR740="","",$AR740-(($AW$2/CONFIGURACAO!$C$6)*$M740))</f>
        <v>125</v>
      </c>
      <c r="AX740" s="72">
        <f t="shared" si="256"/>
        <v>5</v>
      </c>
      <c r="AZ740" s="39">
        <f t="shared" si="257"/>
        <v>2.8170204374832739E-2</v>
      </c>
      <c r="BA740" s="146">
        <f t="shared" si="258"/>
        <v>3.75</v>
      </c>
      <c r="BB740" s="146">
        <f t="shared" si="259"/>
        <v>910</v>
      </c>
      <c r="BC740" s="32">
        <f t="shared" si="260"/>
        <v>835</v>
      </c>
      <c r="BD740" s="148"/>
      <c r="BE740" s="40">
        <f t="shared" si="261"/>
        <v>2.7943368107302535E-2</v>
      </c>
      <c r="BF740" s="40">
        <f t="shared" si="262"/>
        <v>8.6805555555555552E-2</v>
      </c>
      <c r="BG740" s="40">
        <f t="shared" si="263"/>
        <v>1.9270298047276462E-2</v>
      </c>
      <c r="BH740" s="40">
        <f t="shared" si="264"/>
        <v>0</v>
      </c>
      <c r="BI740" s="40">
        <f t="shared" si="265"/>
        <v>0</v>
      </c>
      <c r="BJ740" s="40">
        <f t="shared" si="266"/>
        <v>0</v>
      </c>
      <c r="BK740" s="40">
        <f t="shared" si="267"/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 s="42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1:134" s="32" customFormat="1" ht="17" thickBot="1" x14ac:dyDescent="0.25">
      <c r="A741" s="124" t="str">
        <f>CONFIGURACAO!$C$4</f>
        <v>AREA 21</v>
      </c>
      <c r="B741" s="125">
        <v>739</v>
      </c>
      <c r="C741" s="252" t="s">
        <v>316</v>
      </c>
      <c r="D741" s="126">
        <f t="shared" si="249"/>
        <v>13</v>
      </c>
      <c r="E741" s="250" t="s">
        <v>1076</v>
      </c>
      <c r="F741" s="250">
        <v>0</v>
      </c>
      <c r="G741" s="250">
        <v>0</v>
      </c>
      <c r="H741" s="250">
        <v>0</v>
      </c>
      <c r="I741" s="250">
        <v>1</v>
      </c>
      <c r="J741" s="87"/>
      <c r="K741" s="94"/>
      <c r="L741" s="94"/>
      <c r="M741" s="154">
        <f t="shared" si="268"/>
        <v>1</v>
      </c>
      <c r="N741">
        <v>1.5</v>
      </c>
      <c r="O741">
        <v>0</v>
      </c>
      <c r="P741">
        <v>0</v>
      </c>
      <c r="Q741">
        <v>0.75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 s="139">
        <f t="shared" si="252"/>
        <v>1.5</v>
      </c>
      <c r="AD741" s="140">
        <f t="shared" si="253"/>
        <v>1.5</v>
      </c>
      <c r="AE741" s="141">
        <f t="shared" si="250"/>
        <v>0</v>
      </c>
      <c r="AF741" s="263">
        <f t="shared" si="251"/>
        <v>0</v>
      </c>
      <c r="AG741" s="265">
        <f t="shared" si="269"/>
        <v>1.5</v>
      </c>
      <c r="AI741" s="37">
        <f>IFERROR(IF(M741&gt;0,(N741*CONFIGURACAO!$C$20)+(O741*CONFIGURACAO!$C$21)+(P741*CONFIGURACAO!$C$22)+(Q741*CONFIGURACAO!$C$23)+(R741*CONFIGURACAO!$C$24),""),"")</f>
        <v>180</v>
      </c>
      <c r="AJ741" s="38">
        <f>IF(S741=0,0,IF(CONFIGURACAO!$C$15="SIM",(IF(S741&gt;CONFIGURACAO!$C$16,CONFIGURACAO!$C$16*CONFIGURACAO!$C$25,S741*CONFIGURACAO!$C$25)),'PI AREA  P75'!S741*CONFIGURACAO!$C$25))</f>
        <v>0</v>
      </c>
      <c r="AK741" s="38">
        <f>IF(T741=0,0,IF(CONFIGURACAO!$C$17="SIM",(IF(T741&gt;CONFIGURACAO!$C$18,CONFIGURACAO!$C$18*CONFIGURACAO!$C$26,T741*CONFIGURACAO!$C$26)),'PI AREA  P75'!T741*CONFIGURACAO!$C$26))</f>
        <v>0</v>
      </c>
      <c r="AL741" s="38">
        <f>IFERROR(IF(M741&gt;0,(U741*CONFIGURACAO!$C$29)+(V741*CONFIGURACAO!$C$30),""),"")</f>
        <v>0</v>
      </c>
      <c r="AM741" s="38">
        <f>IF(W741=0,0,IF(CONFIGURACAO!$C$41="SIM",(IF(W741&gt;CONFIGURACAO!$C$41,CONFIGURACAO!$C$41*CONFIGURACAO!$C$31,W741*CONFIGURACAO!$C$31)),'PI AREA  P75'!W741*CONFIGURACAO!$C$31))</f>
        <v>0</v>
      </c>
      <c r="AN741" s="38">
        <f>IF(X741=0,0,IF(CONFIGURACAO!$C$39="SIM",(IF(X741&gt;CONFIGURACAO!$C$40,CONFIGURACAO!$C$40*CONFIGURACAO!$C$32,X741*CONFIGURACAO!$C$32)),'PI AREA  P75'!X741*CONFIGURACAO!$C$32))</f>
        <v>0</v>
      </c>
      <c r="AO741" s="38">
        <f>IFERROR(IF(M741&gt;0,(Y741*CONFIGURACAO!$C$33)+(Z741*CONFIGURACAO!$C$34)+(AA741*CONFIGURACAO!$C$35)+(AB741*CONFIGURACAO!$C$36),""),"")</f>
        <v>0</v>
      </c>
      <c r="AP741" s="38">
        <f>IF(AA741=0,0,IF(CONFIGURACAO!$C$46="SIM",(IF(AA741&gt;CONFIGURACAO!$C$47,CONFIGURACAO!$C$47*CONFIGURACAO!$C$35,AA741*CONFIGURACAO!$C$35)),'PI AREA  P75'!AA741*CONFIGURACAO!$C$35))</f>
        <v>0</v>
      </c>
      <c r="AQ741" s="38">
        <f>IF(AB741=0,0,IF(CONFIGURACAO!$C$44="SIM",(IF(AB741&gt;CONFIGURACAO!$C$45,CONFIGURACAO!$C$45*CONFIGURACAO!$C$36,AB741*CONFIGURACAO!$C$36)),'PI AREA  P75'!AB741*CONFIGURACAO!$C$36))</f>
        <v>0</v>
      </c>
      <c r="AR741" s="38">
        <f t="shared" si="270"/>
        <v>180</v>
      </c>
      <c r="AS741" s="68">
        <f>IF(AR741="","",$AR741-(($AS$2/CONFIGURACAO!$C$6)*$M741))</f>
        <v>105</v>
      </c>
      <c r="AT741" s="73">
        <f t="shared" si="254"/>
        <v>3</v>
      </c>
      <c r="AU741" s="75">
        <f>IF(AR741="","",$AR741-(($AU$2/CONFIGURACAO!$C$6)*$M741))</f>
        <v>55</v>
      </c>
      <c r="AV741" s="76">
        <f t="shared" si="255"/>
        <v>4</v>
      </c>
      <c r="AW741" s="74">
        <f>IF(AR741="","",$AR741-(($AW$2/CONFIGURACAO!$C$6)*$M741))</f>
        <v>5</v>
      </c>
      <c r="AX741" s="72">
        <f t="shared" si="256"/>
        <v>5</v>
      </c>
      <c r="AZ741" s="39">
        <f t="shared" si="257"/>
        <v>1.6902122624899645E-2</v>
      </c>
      <c r="BA741" s="146">
        <f t="shared" si="258"/>
        <v>2.25</v>
      </c>
      <c r="BB741" s="146">
        <f t="shared" si="259"/>
        <v>1002</v>
      </c>
      <c r="BC741" s="32">
        <f t="shared" si="260"/>
        <v>948</v>
      </c>
      <c r="BD741" s="148"/>
      <c r="BE741" s="40">
        <f t="shared" si="261"/>
        <v>5.5886736214605069E-2</v>
      </c>
      <c r="BF741" s="40">
        <f t="shared" si="262"/>
        <v>0</v>
      </c>
      <c r="BG741" s="40">
        <f t="shared" si="263"/>
        <v>0</v>
      </c>
      <c r="BH741" s="40">
        <f t="shared" si="264"/>
        <v>3.0315278900565887E-2</v>
      </c>
      <c r="BI741" s="40">
        <f t="shared" si="265"/>
        <v>0</v>
      </c>
      <c r="BJ741" s="40">
        <f t="shared" si="266"/>
        <v>0</v>
      </c>
      <c r="BK741" s="40">
        <f t="shared" si="267"/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 s="42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1:134" s="32" customFormat="1" ht="17" thickBot="1" x14ac:dyDescent="0.25">
      <c r="A742" s="124" t="str">
        <f>CONFIGURACAO!$C$4</f>
        <v>AREA 21</v>
      </c>
      <c r="B742" s="125">
        <v>740</v>
      </c>
      <c r="C742" s="252" t="s">
        <v>317</v>
      </c>
      <c r="D742" s="126">
        <f t="shared" si="249"/>
        <v>1</v>
      </c>
      <c r="E742" s="250" t="s">
        <v>1077</v>
      </c>
      <c r="F742" s="250">
        <v>1</v>
      </c>
      <c r="G742" s="250">
        <v>1</v>
      </c>
      <c r="H742" s="250">
        <v>1</v>
      </c>
      <c r="I742" s="250">
        <v>1</v>
      </c>
      <c r="J742" s="87"/>
      <c r="K742" s="94"/>
      <c r="L742" s="94"/>
      <c r="M742" s="154">
        <f t="shared" si="268"/>
        <v>4</v>
      </c>
      <c r="N742">
        <v>1.75</v>
      </c>
      <c r="O742">
        <v>2.75</v>
      </c>
      <c r="P742">
        <v>10.5</v>
      </c>
      <c r="Q742">
        <v>3</v>
      </c>
      <c r="R742">
        <v>0</v>
      </c>
      <c r="S742">
        <v>2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>
        <v>0</v>
      </c>
      <c r="AB742">
        <v>4</v>
      </c>
      <c r="AC742" s="139">
        <f t="shared" si="252"/>
        <v>4.5</v>
      </c>
      <c r="AD742" s="140">
        <f t="shared" si="253"/>
        <v>15</v>
      </c>
      <c r="AE742" s="141">
        <f t="shared" si="250"/>
        <v>0</v>
      </c>
      <c r="AF742" s="263">
        <f t="shared" si="251"/>
        <v>2</v>
      </c>
      <c r="AG742" s="265">
        <f t="shared" si="269"/>
        <v>6.5</v>
      </c>
      <c r="AI742" s="37">
        <f>IFERROR(IF(M742&gt;0,(N742*CONFIGURACAO!$C$20)+(O742*CONFIGURACAO!$C$21)+(P742*CONFIGURACAO!$C$22)+(Q742*CONFIGURACAO!$C$23)+(R742*CONFIGURACAO!$C$24),""),"")</f>
        <v>1145</v>
      </c>
      <c r="AJ742" s="38">
        <f>IF(S742=0,0,IF(CONFIGURACAO!$C$15="SIM",(IF(S742&gt;CONFIGURACAO!$C$16,CONFIGURACAO!$C$16*CONFIGURACAO!$C$25,S742*CONFIGURACAO!$C$25)),'PI AREA  P75'!S742*CONFIGURACAO!$C$25))</f>
        <v>20</v>
      </c>
      <c r="AK742" s="38">
        <f>IF(T742=0,0,IF(CONFIGURACAO!$C$17="SIM",(IF(T742&gt;CONFIGURACAO!$C$18,CONFIGURACAO!$C$18*CONFIGURACAO!$C$26,T742*CONFIGURACAO!$C$26)),'PI AREA  P75'!T742*CONFIGURACAO!$C$26))</f>
        <v>0</v>
      </c>
      <c r="AL742" s="38">
        <f>IFERROR(IF(M742&gt;0,(U742*CONFIGURACAO!$C$29)+(V742*CONFIGURACAO!$C$30),""),"")</f>
        <v>0</v>
      </c>
      <c r="AM742" s="38">
        <f>IF(W742=0,0,IF(CONFIGURACAO!$C$41="SIM",(IF(W742&gt;CONFIGURACAO!$C$41,CONFIGURACAO!$C$41*CONFIGURACAO!$C$31,W742*CONFIGURACAO!$C$31)),'PI AREA  P75'!W742*CONFIGURACAO!$C$31))</f>
        <v>0</v>
      </c>
      <c r="AN742" s="38">
        <f>IF(X742=0,0,IF(CONFIGURACAO!$C$39="SIM",(IF(X742&gt;CONFIGURACAO!$C$40,CONFIGURACAO!$C$40*CONFIGURACAO!$C$32,X742*CONFIGURACAO!$C$32)),'PI AREA  P75'!X742*CONFIGURACAO!$C$32))</f>
        <v>0</v>
      </c>
      <c r="AO742" s="38">
        <f>IFERROR(IF(M742&gt;0,(Y742*CONFIGURACAO!$C$33)+(Z742*CONFIGURACAO!$C$34)+(AA742*CONFIGURACAO!$C$35)+(AB742*CONFIGURACAO!$C$36),""),"")</f>
        <v>190</v>
      </c>
      <c r="AP742" s="38">
        <f>IF(AA742=0,0,IF(CONFIGURACAO!$C$46="SIM",(IF(AA742&gt;CONFIGURACAO!$C$47,CONFIGURACAO!$C$47*CONFIGURACAO!$C$35,AA742*CONFIGURACAO!$C$35)),'PI AREA  P75'!AA742*CONFIGURACAO!$C$35))</f>
        <v>0</v>
      </c>
      <c r="AQ742" s="38">
        <f>IF(AB742=0,0,IF(CONFIGURACAO!$C$44="SIM",(IF(AB742&gt;CONFIGURACAO!$C$45,CONFIGURACAO!$C$45*CONFIGURACAO!$C$36,AB742*CONFIGURACAO!$C$36)),'PI AREA  P75'!AB742*CONFIGURACAO!$C$36))</f>
        <v>20</v>
      </c>
      <c r="AR742" s="38">
        <f t="shared" si="270"/>
        <v>1375</v>
      </c>
      <c r="AS742" s="68">
        <f>IF(AR742="","",$AR742-(($AS$2/CONFIGURACAO!$C$6)*$M742))</f>
        <v>1075</v>
      </c>
      <c r="AT742" s="73">
        <f t="shared" si="254"/>
        <v>3</v>
      </c>
      <c r="AU742" s="75">
        <f>IF(AR742="","",$AR742-(($AU$2/CONFIGURACAO!$C$6)*$M742))</f>
        <v>875</v>
      </c>
      <c r="AV742" s="76">
        <f t="shared" si="255"/>
        <v>4</v>
      </c>
      <c r="AW742" s="74">
        <f>IF(AR742="","",$AR742-(($AW$2/CONFIGURACAO!$C$6)*$M742))</f>
        <v>675</v>
      </c>
      <c r="AX742" s="72">
        <f t="shared" si="256"/>
        <v>5</v>
      </c>
      <c r="AZ742" s="39">
        <f t="shared" si="257"/>
        <v>0.12911343671798339</v>
      </c>
      <c r="BA742" s="146">
        <f t="shared" si="258"/>
        <v>26</v>
      </c>
      <c r="BB742" s="146">
        <f t="shared" si="259"/>
        <v>209</v>
      </c>
      <c r="BC742" s="32">
        <f t="shared" si="260"/>
        <v>238</v>
      </c>
      <c r="BD742" s="148"/>
      <c r="BE742" s="40">
        <f t="shared" si="261"/>
        <v>6.5201192250372589E-2</v>
      </c>
      <c r="BF742" s="40">
        <f t="shared" si="262"/>
        <v>0.10609567901234568</v>
      </c>
      <c r="BG742" s="40">
        <f t="shared" si="263"/>
        <v>0.26978417266187049</v>
      </c>
      <c r="BH742" s="40">
        <f t="shared" si="264"/>
        <v>0.12126111560226355</v>
      </c>
      <c r="BI742" s="40">
        <f t="shared" si="265"/>
        <v>0</v>
      </c>
      <c r="BJ742" s="40">
        <f t="shared" si="266"/>
        <v>0.18484288354898337</v>
      </c>
      <c r="BK742" s="40">
        <f t="shared" si="267"/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 s="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1:134" s="32" customFormat="1" ht="17" thickBot="1" x14ac:dyDescent="0.25">
      <c r="A743" s="124" t="str">
        <f>CONFIGURACAO!$C$4</f>
        <v>AREA 21</v>
      </c>
      <c r="B743" s="125">
        <v>741</v>
      </c>
      <c r="C743" s="252" t="s">
        <v>317</v>
      </c>
      <c r="D743" s="126">
        <f t="shared" si="249"/>
        <v>2</v>
      </c>
      <c r="E743" s="250" t="s">
        <v>1078</v>
      </c>
      <c r="F743" s="250">
        <v>0</v>
      </c>
      <c r="G743" s="250">
        <v>1</v>
      </c>
      <c r="H743" s="250">
        <v>1</v>
      </c>
      <c r="I743" s="250">
        <v>1</v>
      </c>
      <c r="J743" s="87"/>
      <c r="K743" s="94"/>
      <c r="L743" s="94"/>
      <c r="M743" s="154">
        <f t="shared" si="268"/>
        <v>3</v>
      </c>
      <c r="N743">
        <v>0</v>
      </c>
      <c r="O743">
        <v>1</v>
      </c>
      <c r="P743">
        <v>6</v>
      </c>
      <c r="Q743">
        <v>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2</v>
      </c>
      <c r="AC743" s="139">
        <f t="shared" si="252"/>
        <v>1</v>
      </c>
      <c r="AD743" s="140">
        <f t="shared" si="253"/>
        <v>7</v>
      </c>
      <c r="AE743" s="141">
        <f t="shared" si="250"/>
        <v>0</v>
      </c>
      <c r="AF743" s="263">
        <f t="shared" si="251"/>
        <v>0</v>
      </c>
      <c r="AG743" s="265">
        <f t="shared" si="269"/>
        <v>1</v>
      </c>
      <c r="AI743" s="37">
        <f>IFERROR(IF(M743&gt;0,(N743*CONFIGURACAO!$C$20)+(O743*CONFIGURACAO!$C$21)+(P743*CONFIGURACAO!$C$22)+(Q743*CONFIGURACAO!$C$23)+(R743*CONFIGURACAO!$C$24),""),"")</f>
        <v>520</v>
      </c>
      <c r="AJ743" s="38">
        <f>IF(S743=0,0,IF(CONFIGURACAO!$C$15="SIM",(IF(S743&gt;CONFIGURACAO!$C$16,CONFIGURACAO!$C$16*CONFIGURACAO!$C$25,S743*CONFIGURACAO!$C$25)),'PI AREA  P75'!S743*CONFIGURACAO!$C$25))</f>
        <v>0</v>
      </c>
      <c r="AK743" s="38">
        <f>IF(T743=0,0,IF(CONFIGURACAO!$C$17="SIM",(IF(T743&gt;CONFIGURACAO!$C$18,CONFIGURACAO!$C$18*CONFIGURACAO!$C$26,T743*CONFIGURACAO!$C$26)),'PI AREA  P75'!T743*CONFIGURACAO!$C$26))</f>
        <v>0</v>
      </c>
      <c r="AL743" s="38">
        <f>IFERROR(IF(M743&gt;0,(U743*CONFIGURACAO!$C$29)+(V743*CONFIGURACAO!$C$30),""),"")</f>
        <v>0</v>
      </c>
      <c r="AM743" s="38">
        <f>IF(W743=0,0,IF(CONFIGURACAO!$C$41="SIM",(IF(W743&gt;CONFIGURACAO!$C$41,CONFIGURACAO!$C$41*CONFIGURACAO!$C$31,W743*CONFIGURACAO!$C$31)),'PI AREA  P75'!W743*CONFIGURACAO!$C$31))</f>
        <v>0</v>
      </c>
      <c r="AN743" s="38">
        <f>IF(X743=0,0,IF(CONFIGURACAO!$C$39="SIM",(IF(X743&gt;CONFIGURACAO!$C$40,CONFIGURACAO!$C$40*CONFIGURACAO!$C$32,X743*CONFIGURACAO!$C$32)),'PI AREA  P75'!X743*CONFIGURACAO!$C$32))</f>
        <v>0</v>
      </c>
      <c r="AO743" s="38">
        <f>IFERROR(IF(M743&gt;0,(Y743*CONFIGURACAO!$C$33)+(Z743*CONFIGURACAO!$C$34)+(AA743*CONFIGURACAO!$C$35)+(AB743*CONFIGURACAO!$C$36),""),"")</f>
        <v>20</v>
      </c>
      <c r="AP743" s="38">
        <f>IF(AA743=0,0,IF(CONFIGURACAO!$C$46="SIM",(IF(AA743&gt;CONFIGURACAO!$C$47,CONFIGURACAO!$C$47*CONFIGURACAO!$C$35,AA743*CONFIGURACAO!$C$35)),'PI AREA  P75'!AA743*CONFIGURACAO!$C$35))</f>
        <v>0</v>
      </c>
      <c r="AQ743" s="38">
        <f>IF(AB743=0,0,IF(CONFIGURACAO!$C$44="SIM",(IF(AB743&gt;CONFIGURACAO!$C$45,CONFIGURACAO!$C$45*CONFIGURACAO!$C$36,AB743*CONFIGURACAO!$C$36)),'PI AREA  P75'!AB743*CONFIGURACAO!$C$36))</f>
        <v>20</v>
      </c>
      <c r="AR743" s="38">
        <f t="shared" si="270"/>
        <v>560</v>
      </c>
      <c r="AS743" s="68">
        <f>IF(AR743="","",$AR743-(($AS$2/CONFIGURACAO!$C$6)*$M743))</f>
        <v>335</v>
      </c>
      <c r="AT743" s="73">
        <f t="shared" si="254"/>
        <v>3</v>
      </c>
      <c r="AU743" s="75">
        <f>IF(AR743="","",$AR743-(($AU$2/CONFIGURACAO!$C$6)*$M743))</f>
        <v>185</v>
      </c>
      <c r="AV743" s="76">
        <f t="shared" si="255"/>
        <v>4</v>
      </c>
      <c r="AW743" s="74">
        <f>IF(AR743="","",$AR743-(($AW$2/CONFIGURACAO!$C$6)*$M743))</f>
        <v>35</v>
      </c>
      <c r="AX743" s="72">
        <f t="shared" si="256"/>
        <v>5</v>
      </c>
      <c r="AZ743" s="39">
        <f t="shared" si="257"/>
        <v>5.2584381499687784E-2</v>
      </c>
      <c r="BA743" s="146">
        <f t="shared" si="258"/>
        <v>11</v>
      </c>
      <c r="BB743" s="146">
        <f t="shared" si="259"/>
        <v>630</v>
      </c>
      <c r="BC743" s="32">
        <f t="shared" si="260"/>
        <v>647</v>
      </c>
      <c r="BD743" s="148"/>
      <c r="BE743" s="40">
        <f t="shared" si="261"/>
        <v>0</v>
      </c>
      <c r="BF743" s="40">
        <f t="shared" si="262"/>
        <v>3.8580246913580245E-2</v>
      </c>
      <c r="BG743" s="40">
        <f t="shared" si="263"/>
        <v>0.1541623843782117</v>
      </c>
      <c r="BH743" s="40">
        <f t="shared" si="264"/>
        <v>8.084074373484236E-2</v>
      </c>
      <c r="BI743" s="40">
        <f t="shared" si="265"/>
        <v>0</v>
      </c>
      <c r="BJ743" s="40">
        <f t="shared" si="266"/>
        <v>0</v>
      </c>
      <c r="BK743" s="40">
        <f t="shared" si="267"/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 s="42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1:134" s="32" customFormat="1" ht="17" thickBot="1" x14ac:dyDescent="0.25">
      <c r="A744" s="124" t="str">
        <f>CONFIGURACAO!$C$4</f>
        <v>AREA 21</v>
      </c>
      <c r="B744" s="125">
        <v>742</v>
      </c>
      <c r="C744" s="252" t="s">
        <v>317</v>
      </c>
      <c r="D744" s="126">
        <f t="shared" si="249"/>
        <v>3</v>
      </c>
      <c r="E744" s="250" t="s">
        <v>1079</v>
      </c>
      <c r="F744" s="250">
        <v>1</v>
      </c>
      <c r="G744" s="250">
        <v>1</v>
      </c>
      <c r="H744" s="250">
        <v>1</v>
      </c>
      <c r="I744" s="250">
        <v>1</v>
      </c>
      <c r="J744" s="87"/>
      <c r="K744" s="94"/>
      <c r="L744" s="94"/>
      <c r="M744" s="154">
        <f t="shared" si="268"/>
        <v>4</v>
      </c>
      <c r="N744">
        <v>2</v>
      </c>
      <c r="O744">
        <v>1</v>
      </c>
      <c r="P744">
        <v>18.75</v>
      </c>
      <c r="Q744">
        <v>1.75</v>
      </c>
      <c r="R744">
        <v>0.75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2</v>
      </c>
      <c r="AC744" s="139">
        <f t="shared" si="252"/>
        <v>3</v>
      </c>
      <c r="AD744" s="140">
        <f t="shared" si="253"/>
        <v>21.75</v>
      </c>
      <c r="AE744" s="141">
        <f t="shared" si="250"/>
        <v>0</v>
      </c>
      <c r="AF744" s="263">
        <f t="shared" si="251"/>
        <v>1</v>
      </c>
      <c r="AG744" s="265">
        <f t="shared" si="269"/>
        <v>4</v>
      </c>
      <c r="AI744" s="37">
        <f>IFERROR(IF(M744&gt;0,(N744*CONFIGURACAO!$C$20)+(O744*CONFIGURACAO!$C$21)+(P744*CONFIGURACAO!$C$22)+(Q744*CONFIGURACAO!$C$23)+(R744*CONFIGURACAO!$C$24),""),"")</f>
        <v>1490</v>
      </c>
      <c r="AJ744" s="38">
        <f>IF(S744=0,0,IF(CONFIGURACAO!$C$15="SIM",(IF(S744&gt;CONFIGURACAO!$C$16,CONFIGURACAO!$C$16*CONFIGURACAO!$C$25,S744*CONFIGURACAO!$C$25)),'PI AREA  P75'!S744*CONFIGURACAO!$C$25))</f>
        <v>0</v>
      </c>
      <c r="AK744" s="38">
        <f>IF(T744=0,0,IF(CONFIGURACAO!$C$17="SIM",(IF(T744&gt;CONFIGURACAO!$C$18,CONFIGURACAO!$C$18*CONFIGURACAO!$C$26,T744*CONFIGURACAO!$C$26)),'PI AREA  P75'!T744*CONFIGURACAO!$C$26))</f>
        <v>0</v>
      </c>
      <c r="AL744" s="38">
        <f>IFERROR(IF(M744&gt;0,(U744*CONFIGURACAO!$C$29)+(V744*CONFIGURACAO!$C$30),""),"")</f>
        <v>0</v>
      </c>
      <c r="AM744" s="38">
        <f>IF(W744=0,0,IF(CONFIGURACAO!$C$41="SIM",(IF(W744&gt;CONFIGURACAO!$C$41,CONFIGURACAO!$C$41*CONFIGURACAO!$C$31,W744*CONFIGURACAO!$C$31)),'PI AREA  P75'!W744*CONFIGURACAO!$C$31))</f>
        <v>0</v>
      </c>
      <c r="AN744" s="38">
        <f>IF(X744=0,0,IF(CONFIGURACAO!$C$39="SIM",(IF(X744&gt;CONFIGURACAO!$C$40,CONFIGURACAO!$C$40*CONFIGURACAO!$C$32,X744*CONFIGURACAO!$C$32)),'PI AREA  P75'!X744*CONFIGURACAO!$C$32))</f>
        <v>0</v>
      </c>
      <c r="AO744" s="38">
        <f>IFERROR(IF(M744&gt;0,(Y744*CONFIGURACAO!$C$33)+(Z744*CONFIGURACAO!$C$34)+(AA744*CONFIGURACAO!$C$35)+(AB744*CONFIGURACAO!$C$36),""),"")</f>
        <v>120</v>
      </c>
      <c r="AP744" s="38">
        <f>IF(AA744=0,0,IF(CONFIGURACAO!$C$46="SIM",(IF(AA744&gt;CONFIGURACAO!$C$47,CONFIGURACAO!$C$47*CONFIGURACAO!$C$35,AA744*CONFIGURACAO!$C$35)),'PI AREA  P75'!AA744*CONFIGURACAO!$C$35))</f>
        <v>0</v>
      </c>
      <c r="AQ744" s="38">
        <f>IF(AB744=0,0,IF(CONFIGURACAO!$C$44="SIM",(IF(AB744&gt;CONFIGURACAO!$C$45,CONFIGURACAO!$C$45*CONFIGURACAO!$C$36,AB744*CONFIGURACAO!$C$36)),'PI AREA  P75'!AB744*CONFIGURACAO!$C$36))</f>
        <v>20</v>
      </c>
      <c r="AR744" s="38">
        <f t="shared" si="270"/>
        <v>1630</v>
      </c>
      <c r="AS744" s="68">
        <f>IF(AR744="","",$AR744-(($AS$2/CONFIGURACAO!$C$6)*$M744))</f>
        <v>1330</v>
      </c>
      <c r="AT744" s="73">
        <f t="shared" si="254"/>
        <v>3</v>
      </c>
      <c r="AU744" s="75">
        <f>IF(AR744="","",$AR744-(($AU$2/CONFIGURACAO!$C$6)*$M744))</f>
        <v>1130</v>
      </c>
      <c r="AV744" s="76">
        <f t="shared" si="255"/>
        <v>4</v>
      </c>
      <c r="AW744" s="74">
        <f>IF(AR744="","",$AR744-(($AW$2/CONFIGURACAO!$C$6)*$M744))</f>
        <v>930</v>
      </c>
      <c r="AX744" s="72">
        <f t="shared" si="256"/>
        <v>5</v>
      </c>
      <c r="AZ744" s="39">
        <f t="shared" si="257"/>
        <v>0.15305811043659123</v>
      </c>
      <c r="BA744" s="146">
        <f t="shared" si="258"/>
        <v>27.25</v>
      </c>
      <c r="BB744" s="146">
        <f t="shared" si="259"/>
        <v>195</v>
      </c>
      <c r="BC744" s="32">
        <f t="shared" si="260"/>
        <v>178</v>
      </c>
      <c r="BD744" s="148"/>
      <c r="BE744" s="40">
        <f t="shared" si="261"/>
        <v>7.4515648286140088E-2</v>
      </c>
      <c r="BF744" s="40">
        <f t="shared" si="262"/>
        <v>3.8580246913580245E-2</v>
      </c>
      <c r="BG744" s="40">
        <f t="shared" si="263"/>
        <v>0.48175745118191166</v>
      </c>
      <c r="BH744" s="40">
        <f t="shared" si="264"/>
        <v>7.073565076798706E-2</v>
      </c>
      <c r="BI744" s="40">
        <f t="shared" si="265"/>
        <v>7.9957356076759065E-2</v>
      </c>
      <c r="BJ744" s="40">
        <f t="shared" si="266"/>
        <v>0</v>
      </c>
      <c r="BK744" s="40">
        <f t="shared" si="267"/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 s="42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1:134" s="32" customFormat="1" ht="17" thickBot="1" x14ac:dyDescent="0.25">
      <c r="A745" s="124" t="str">
        <f>CONFIGURACAO!$C$4</f>
        <v>AREA 21</v>
      </c>
      <c r="B745" s="125">
        <v>743</v>
      </c>
      <c r="C745" s="252" t="s">
        <v>317</v>
      </c>
      <c r="D745" s="126">
        <f t="shared" si="249"/>
        <v>4</v>
      </c>
      <c r="E745" s="250" t="s">
        <v>1080</v>
      </c>
      <c r="F745" s="250">
        <v>1</v>
      </c>
      <c r="G745" s="250">
        <v>1</v>
      </c>
      <c r="H745" s="250">
        <v>1</v>
      </c>
      <c r="I745" s="250">
        <v>1</v>
      </c>
      <c r="J745" s="87"/>
      <c r="K745" s="94"/>
      <c r="L745" s="94"/>
      <c r="M745" s="154">
        <f t="shared" si="268"/>
        <v>4</v>
      </c>
      <c r="N745">
        <v>0</v>
      </c>
      <c r="O745">
        <v>0</v>
      </c>
      <c r="P745">
        <v>10.75</v>
      </c>
      <c r="Q745">
        <v>2.75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1</v>
      </c>
      <c r="AB745">
        <v>1</v>
      </c>
      <c r="AC745" s="139">
        <f t="shared" si="252"/>
        <v>0</v>
      </c>
      <c r="AD745" s="140">
        <f t="shared" si="253"/>
        <v>10.75</v>
      </c>
      <c r="AE745" s="141">
        <f t="shared" si="250"/>
        <v>0</v>
      </c>
      <c r="AF745" s="263">
        <f t="shared" si="251"/>
        <v>1</v>
      </c>
      <c r="AG745" s="265">
        <f t="shared" si="269"/>
        <v>1</v>
      </c>
      <c r="AI745" s="37">
        <f>IFERROR(IF(M745&gt;0,(N745*CONFIGURACAO!$C$20)+(O745*CONFIGURACAO!$C$21)+(P745*CONFIGURACAO!$C$22)+(Q745*CONFIGURACAO!$C$23)+(R745*CONFIGURACAO!$C$24),""),"")</f>
        <v>755</v>
      </c>
      <c r="AJ745" s="38">
        <f>IF(S745=0,0,IF(CONFIGURACAO!$C$15="SIM",(IF(S745&gt;CONFIGURACAO!$C$16,CONFIGURACAO!$C$16*CONFIGURACAO!$C$25,S745*CONFIGURACAO!$C$25)),'PI AREA  P75'!S745*CONFIGURACAO!$C$25))</f>
        <v>10</v>
      </c>
      <c r="AK745" s="38">
        <f>IF(T745=0,0,IF(CONFIGURACAO!$C$17="SIM",(IF(T745&gt;CONFIGURACAO!$C$18,CONFIGURACAO!$C$18*CONFIGURACAO!$C$26,T745*CONFIGURACAO!$C$26)),'PI AREA  P75'!T745*CONFIGURACAO!$C$26))</f>
        <v>0</v>
      </c>
      <c r="AL745" s="38">
        <f>IFERROR(IF(M745&gt;0,(U745*CONFIGURACAO!$C$29)+(V745*CONFIGURACAO!$C$30),""),"")</f>
        <v>0</v>
      </c>
      <c r="AM745" s="38">
        <f>IF(W745=0,0,IF(CONFIGURACAO!$C$41="SIM",(IF(W745&gt;CONFIGURACAO!$C$41,CONFIGURACAO!$C$41*CONFIGURACAO!$C$31,W745*CONFIGURACAO!$C$31)),'PI AREA  P75'!W745*CONFIGURACAO!$C$31))</f>
        <v>0</v>
      </c>
      <c r="AN745" s="38">
        <f>IF(X745=0,0,IF(CONFIGURACAO!$C$39="SIM",(IF(X745&gt;CONFIGURACAO!$C$40,CONFIGURACAO!$C$40*CONFIGURACAO!$C$32,X745*CONFIGURACAO!$C$32)),'PI AREA  P75'!X745*CONFIGURACAO!$C$32))</f>
        <v>0</v>
      </c>
      <c r="AO745" s="38">
        <f>IFERROR(IF(M745&gt;0,(Y745*CONFIGURACAO!$C$33)+(Z745*CONFIGURACAO!$C$34)+(AA745*CONFIGURACAO!$C$35)+(AB745*CONFIGURACAO!$C$36),""),"")</f>
        <v>135</v>
      </c>
      <c r="AP745" s="38">
        <f>IF(AA745=0,0,IF(CONFIGURACAO!$C$46="SIM",(IF(AA745&gt;CONFIGURACAO!$C$47,CONFIGURACAO!$C$47*CONFIGURACAO!$C$35,AA745*CONFIGURACAO!$C$35)),'PI AREA  P75'!AA745*CONFIGURACAO!$C$35))</f>
        <v>25</v>
      </c>
      <c r="AQ745" s="38">
        <f>IF(AB745=0,0,IF(CONFIGURACAO!$C$44="SIM",(IF(AB745&gt;CONFIGURACAO!$C$45,CONFIGURACAO!$C$45*CONFIGURACAO!$C$36,AB745*CONFIGURACAO!$C$36)),'PI AREA  P75'!AB745*CONFIGURACAO!$C$36))</f>
        <v>10</v>
      </c>
      <c r="AR745" s="38">
        <f t="shared" si="270"/>
        <v>935</v>
      </c>
      <c r="AS745" s="68">
        <f>IF(AR745="","",$AR745-(($AS$2/CONFIGURACAO!$C$6)*$M745))</f>
        <v>635</v>
      </c>
      <c r="AT745" s="73">
        <f t="shared" si="254"/>
        <v>3</v>
      </c>
      <c r="AU745" s="75">
        <f>IF(AR745="","",$AR745-(($AU$2/CONFIGURACAO!$C$6)*$M745))</f>
        <v>435</v>
      </c>
      <c r="AV745" s="76">
        <f t="shared" si="255"/>
        <v>4</v>
      </c>
      <c r="AW745" s="74">
        <f>IF(AR745="","",$AR745-(($AW$2/CONFIGURACAO!$C$6)*$M745))</f>
        <v>235</v>
      </c>
      <c r="AX745" s="72">
        <f t="shared" si="256"/>
        <v>5</v>
      </c>
      <c r="AZ745" s="39">
        <f t="shared" si="257"/>
        <v>8.7797136968228703E-2</v>
      </c>
      <c r="BA745" s="146">
        <f t="shared" si="258"/>
        <v>17.5</v>
      </c>
      <c r="BB745" s="146">
        <f t="shared" si="259"/>
        <v>405</v>
      </c>
      <c r="BC745" s="32">
        <f t="shared" si="260"/>
        <v>421</v>
      </c>
      <c r="BD745" s="148"/>
      <c r="BE745" s="40">
        <f t="shared" si="261"/>
        <v>0</v>
      </c>
      <c r="BF745" s="40">
        <f t="shared" si="262"/>
        <v>0</v>
      </c>
      <c r="BG745" s="40">
        <f t="shared" si="263"/>
        <v>0.27620760534429595</v>
      </c>
      <c r="BH745" s="40">
        <f t="shared" si="264"/>
        <v>0.11115602263540826</v>
      </c>
      <c r="BI745" s="40">
        <f t="shared" si="265"/>
        <v>0</v>
      </c>
      <c r="BJ745" s="40">
        <f t="shared" si="266"/>
        <v>9.2421441774491686E-2</v>
      </c>
      <c r="BK745" s="40">
        <f t="shared" si="267"/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 s="42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1:134" s="32" customFormat="1" ht="17" thickBot="1" x14ac:dyDescent="0.25">
      <c r="A746" s="124" t="str">
        <f>CONFIGURACAO!$C$4</f>
        <v>AREA 21</v>
      </c>
      <c r="B746" s="125">
        <v>744</v>
      </c>
      <c r="C746" s="252" t="s">
        <v>317</v>
      </c>
      <c r="D746" s="126">
        <f t="shared" si="249"/>
        <v>5</v>
      </c>
      <c r="E746" s="250" t="s">
        <v>1081</v>
      </c>
      <c r="F746" s="250">
        <v>1</v>
      </c>
      <c r="G746" s="250">
        <v>1</v>
      </c>
      <c r="H746" s="250">
        <v>1</v>
      </c>
      <c r="I746" s="250">
        <v>0</v>
      </c>
      <c r="J746" s="87"/>
      <c r="K746" s="94"/>
      <c r="L746" s="94"/>
      <c r="M746" s="154">
        <f t="shared" si="268"/>
        <v>3</v>
      </c>
      <c r="N746">
        <v>0</v>
      </c>
      <c r="O746">
        <v>1.5</v>
      </c>
      <c r="P746">
        <v>2.75</v>
      </c>
      <c r="Q746">
        <v>2.25</v>
      </c>
      <c r="R746">
        <v>0.75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 s="139">
        <f t="shared" si="252"/>
        <v>1.5</v>
      </c>
      <c r="AD746" s="140">
        <f t="shared" si="253"/>
        <v>4.25</v>
      </c>
      <c r="AE746" s="141">
        <f t="shared" si="250"/>
        <v>0</v>
      </c>
      <c r="AF746" s="263">
        <f t="shared" si="251"/>
        <v>0</v>
      </c>
      <c r="AG746" s="265">
        <f t="shared" si="269"/>
        <v>1.5</v>
      </c>
      <c r="AI746" s="37">
        <f>IFERROR(IF(M746&gt;0,(N746*CONFIGURACAO!$C$20)+(O746*CONFIGURACAO!$C$21)+(P746*CONFIGURACAO!$C$22)+(Q746*CONFIGURACAO!$C$23)+(R746*CONFIGURACAO!$C$24),""),"")</f>
        <v>390</v>
      </c>
      <c r="AJ746" s="38">
        <f>IF(S746=0,0,IF(CONFIGURACAO!$C$15="SIM",(IF(S746&gt;CONFIGURACAO!$C$16,CONFIGURACAO!$C$16*CONFIGURACAO!$C$25,S746*CONFIGURACAO!$C$25)),'PI AREA  P75'!S746*CONFIGURACAO!$C$25))</f>
        <v>0</v>
      </c>
      <c r="AK746" s="38">
        <f>IF(T746=0,0,IF(CONFIGURACAO!$C$17="SIM",(IF(T746&gt;CONFIGURACAO!$C$18,CONFIGURACAO!$C$18*CONFIGURACAO!$C$26,T746*CONFIGURACAO!$C$26)),'PI AREA  P75'!T746*CONFIGURACAO!$C$26))</f>
        <v>0</v>
      </c>
      <c r="AL746" s="38">
        <f>IFERROR(IF(M746&gt;0,(U746*CONFIGURACAO!$C$29)+(V746*CONFIGURACAO!$C$30),""),"")</f>
        <v>0</v>
      </c>
      <c r="AM746" s="38">
        <f>IF(W746=0,0,IF(CONFIGURACAO!$C$41="SIM",(IF(W746&gt;CONFIGURACAO!$C$41,CONFIGURACAO!$C$41*CONFIGURACAO!$C$31,W746*CONFIGURACAO!$C$31)),'PI AREA  P75'!W746*CONFIGURACAO!$C$31))</f>
        <v>0</v>
      </c>
      <c r="AN746" s="38">
        <f>IF(X746=0,0,IF(CONFIGURACAO!$C$39="SIM",(IF(X746&gt;CONFIGURACAO!$C$40,CONFIGURACAO!$C$40*CONFIGURACAO!$C$32,X746*CONFIGURACAO!$C$32)),'PI AREA  P75'!X746*CONFIGURACAO!$C$32))</f>
        <v>0</v>
      </c>
      <c r="AO746" s="38">
        <f>IFERROR(IF(M746&gt;0,(Y746*CONFIGURACAO!$C$33)+(Z746*CONFIGURACAO!$C$34)+(AA746*CONFIGURACAO!$C$35)+(AB746*CONFIGURACAO!$C$36),""),"")</f>
        <v>10</v>
      </c>
      <c r="AP746" s="38">
        <f>IF(AA746=0,0,IF(CONFIGURACAO!$C$46="SIM",(IF(AA746&gt;CONFIGURACAO!$C$47,CONFIGURACAO!$C$47*CONFIGURACAO!$C$35,AA746*CONFIGURACAO!$C$35)),'PI AREA  P75'!AA746*CONFIGURACAO!$C$35))</f>
        <v>0</v>
      </c>
      <c r="AQ746" s="38">
        <f>IF(AB746=0,0,IF(CONFIGURACAO!$C$44="SIM",(IF(AB746&gt;CONFIGURACAO!$C$45,CONFIGURACAO!$C$45*CONFIGURACAO!$C$36,AB746*CONFIGURACAO!$C$36)),'PI AREA  P75'!AB746*CONFIGURACAO!$C$36))</f>
        <v>10</v>
      </c>
      <c r="AR746" s="38">
        <f t="shared" si="270"/>
        <v>410</v>
      </c>
      <c r="AS746" s="68">
        <f>IF(AR746="","",$AR746-(($AS$2/CONFIGURACAO!$C$6)*$M746))</f>
        <v>185</v>
      </c>
      <c r="AT746" s="73">
        <f t="shared" si="254"/>
        <v>3</v>
      </c>
      <c r="AU746" s="75">
        <f>IF(AR746="","",$AR746-(($AU$2/CONFIGURACAO!$C$6)*$M746))</f>
        <v>35</v>
      </c>
      <c r="AV746" s="76">
        <f t="shared" si="255"/>
        <v>4</v>
      </c>
      <c r="AW746" s="74">
        <f>IF(AR746="","",$AR746-(($AW$2/CONFIGURACAO!$C$6)*$M746))</f>
        <v>-115</v>
      </c>
      <c r="AX746" s="72" t="str">
        <f t="shared" si="256"/>
        <v>NAO</v>
      </c>
      <c r="AZ746" s="39">
        <f t="shared" si="257"/>
        <v>3.8499279312271414E-2</v>
      </c>
      <c r="BA746" s="146">
        <f t="shared" si="258"/>
        <v>8.25</v>
      </c>
      <c r="BB746" s="146">
        <f t="shared" si="259"/>
        <v>729</v>
      </c>
      <c r="BC746" s="32">
        <f t="shared" si="260"/>
        <v>759</v>
      </c>
      <c r="BD746" s="148"/>
      <c r="BE746" s="40">
        <f t="shared" si="261"/>
        <v>0</v>
      </c>
      <c r="BF746" s="40">
        <f t="shared" si="262"/>
        <v>5.7870370370370364E-2</v>
      </c>
      <c r="BG746" s="40">
        <f t="shared" si="263"/>
        <v>7.0657759506680365E-2</v>
      </c>
      <c r="BH746" s="40">
        <f t="shared" si="264"/>
        <v>9.0945836701697647E-2</v>
      </c>
      <c r="BI746" s="40">
        <f t="shared" si="265"/>
        <v>7.9957356076759065E-2</v>
      </c>
      <c r="BJ746" s="40">
        <f t="shared" si="266"/>
        <v>0</v>
      </c>
      <c r="BK746" s="40">
        <f t="shared" si="267"/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 s="42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1:134" s="32" customFormat="1" ht="17" thickBot="1" x14ac:dyDescent="0.25">
      <c r="A747" s="124" t="str">
        <f>CONFIGURACAO!$C$4</f>
        <v>AREA 21</v>
      </c>
      <c r="B747" s="125">
        <v>745</v>
      </c>
      <c r="C747" s="252" t="s">
        <v>317</v>
      </c>
      <c r="D747" s="126">
        <f t="shared" si="249"/>
        <v>6</v>
      </c>
      <c r="E747" s="250" t="s">
        <v>1082</v>
      </c>
      <c r="F747" s="250">
        <v>0</v>
      </c>
      <c r="G747" s="250">
        <v>0</v>
      </c>
      <c r="H747" s="250">
        <v>0</v>
      </c>
      <c r="I747" s="250">
        <v>1</v>
      </c>
      <c r="J747" s="87"/>
      <c r="K747" s="94"/>
      <c r="L747" s="94"/>
      <c r="M747" s="154">
        <f t="shared" si="268"/>
        <v>1</v>
      </c>
      <c r="N747">
        <v>0</v>
      </c>
      <c r="O747">
        <v>0.75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s="139">
        <f t="shared" si="252"/>
        <v>0.75</v>
      </c>
      <c r="AD747" s="140">
        <f t="shared" si="253"/>
        <v>1.75</v>
      </c>
      <c r="AE747" s="141">
        <f t="shared" si="250"/>
        <v>0</v>
      </c>
      <c r="AF747" s="263">
        <f t="shared" si="251"/>
        <v>0</v>
      </c>
      <c r="AG747" s="265">
        <f t="shared" si="269"/>
        <v>0.75</v>
      </c>
      <c r="AI747" s="37">
        <f>IFERROR(IF(M747&gt;0,(N747*CONFIGURACAO!$C$20)+(O747*CONFIGURACAO!$C$21)+(P747*CONFIGURACAO!$C$22)+(Q747*CONFIGURACAO!$C$23)+(R747*CONFIGURACAO!$C$24),""),"")</f>
        <v>120</v>
      </c>
      <c r="AJ747" s="38">
        <f>IF(S747=0,0,IF(CONFIGURACAO!$C$15="SIM",(IF(S747&gt;CONFIGURACAO!$C$16,CONFIGURACAO!$C$16*CONFIGURACAO!$C$25,S747*CONFIGURACAO!$C$25)),'PI AREA  P75'!S747*CONFIGURACAO!$C$25))</f>
        <v>0</v>
      </c>
      <c r="AK747" s="38">
        <f>IF(T747=0,0,IF(CONFIGURACAO!$C$17="SIM",(IF(T747&gt;CONFIGURACAO!$C$18,CONFIGURACAO!$C$18*CONFIGURACAO!$C$26,T747*CONFIGURACAO!$C$26)),'PI AREA  P75'!T747*CONFIGURACAO!$C$26))</f>
        <v>0</v>
      </c>
      <c r="AL747" s="38">
        <f>IFERROR(IF(M747&gt;0,(U747*CONFIGURACAO!$C$29)+(V747*CONFIGURACAO!$C$30),""),"")</f>
        <v>0</v>
      </c>
      <c r="AM747" s="38">
        <f>IF(W747=0,0,IF(CONFIGURACAO!$C$41="SIM",(IF(W747&gt;CONFIGURACAO!$C$41,CONFIGURACAO!$C$41*CONFIGURACAO!$C$31,W747*CONFIGURACAO!$C$31)),'PI AREA  P75'!W747*CONFIGURACAO!$C$31))</f>
        <v>0</v>
      </c>
      <c r="AN747" s="38">
        <f>IF(X747=0,0,IF(CONFIGURACAO!$C$39="SIM",(IF(X747&gt;CONFIGURACAO!$C$40,CONFIGURACAO!$C$40*CONFIGURACAO!$C$32,X747*CONFIGURACAO!$C$32)),'PI AREA  P75'!X747*CONFIGURACAO!$C$32))</f>
        <v>0</v>
      </c>
      <c r="AO747" s="38">
        <f>IFERROR(IF(M747&gt;0,(Y747*CONFIGURACAO!$C$33)+(Z747*CONFIGURACAO!$C$34)+(AA747*CONFIGURACAO!$C$35)+(AB747*CONFIGURACAO!$C$36),""),"")</f>
        <v>0</v>
      </c>
      <c r="AP747" s="38">
        <f>IF(AA747=0,0,IF(CONFIGURACAO!$C$46="SIM",(IF(AA747&gt;CONFIGURACAO!$C$47,CONFIGURACAO!$C$47*CONFIGURACAO!$C$35,AA747*CONFIGURACAO!$C$35)),'PI AREA  P75'!AA747*CONFIGURACAO!$C$35))</f>
        <v>0</v>
      </c>
      <c r="AQ747" s="38">
        <f>IF(AB747=0,0,IF(CONFIGURACAO!$C$44="SIM",(IF(AB747&gt;CONFIGURACAO!$C$45,CONFIGURACAO!$C$45*CONFIGURACAO!$C$36,AB747*CONFIGURACAO!$C$36)),'PI AREA  P75'!AB747*CONFIGURACAO!$C$36))</f>
        <v>0</v>
      </c>
      <c r="AR747" s="38">
        <f t="shared" si="270"/>
        <v>120</v>
      </c>
      <c r="AS747" s="68">
        <f>IF(AR747="","",$AR747-(($AS$2/CONFIGURACAO!$C$6)*$M747))</f>
        <v>45</v>
      </c>
      <c r="AT747" s="73">
        <f t="shared" si="254"/>
        <v>3</v>
      </c>
      <c r="AU747" s="75">
        <f>IF(AR747="","",$AR747-(($AU$2/CONFIGURACAO!$C$6)*$M747))</f>
        <v>-5</v>
      </c>
      <c r="AV747" s="76" t="str">
        <f t="shared" si="255"/>
        <v>NAO</v>
      </c>
      <c r="AW747" s="74">
        <f>IF(AR747="","",$AR747-(($AW$2/CONFIGURACAO!$C$6)*$M747))</f>
        <v>-55</v>
      </c>
      <c r="AX747" s="72" t="str">
        <f t="shared" si="256"/>
        <v>NAO</v>
      </c>
      <c r="AZ747" s="39">
        <f t="shared" si="257"/>
        <v>1.1268081749933096E-2</v>
      </c>
      <c r="BA747" s="146">
        <f t="shared" si="258"/>
        <v>1.75</v>
      </c>
      <c r="BB747" s="146">
        <f t="shared" si="259"/>
        <v>1042</v>
      </c>
      <c r="BC747" s="32">
        <f t="shared" si="260"/>
        <v>1014</v>
      </c>
      <c r="BD747" s="148"/>
      <c r="BE747" s="40">
        <f t="shared" si="261"/>
        <v>0</v>
      </c>
      <c r="BF747" s="40">
        <f t="shared" si="262"/>
        <v>2.8935185185185182E-2</v>
      </c>
      <c r="BG747" s="40">
        <f t="shared" si="263"/>
        <v>2.5693730729701953E-2</v>
      </c>
      <c r="BH747" s="40">
        <f t="shared" si="264"/>
        <v>0</v>
      </c>
      <c r="BI747" s="40">
        <f t="shared" si="265"/>
        <v>0</v>
      </c>
      <c r="BJ747" s="40">
        <f t="shared" si="266"/>
        <v>0</v>
      </c>
      <c r="BK747" s="40">
        <f t="shared" si="267"/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 s="42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1:134" s="32" customFormat="1" ht="17" thickBot="1" x14ac:dyDescent="0.25">
      <c r="A748" s="124" t="str">
        <f>CONFIGURACAO!$C$4</f>
        <v>AREA 21</v>
      </c>
      <c r="B748" s="125">
        <v>746</v>
      </c>
      <c r="C748" s="252" t="s">
        <v>317</v>
      </c>
      <c r="D748" s="126">
        <f t="shared" si="249"/>
        <v>7</v>
      </c>
      <c r="E748" s="250" t="s">
        <v>1083</v>
      </c>
      <c r="F748" s="250">
        <v>1</v>
      </c>
      <c r="G748" s="250">
        <v>1</v>
      </c>
      <c r="H748" s="250">
        <v>0</v>
      </c>
      <c r="I748" s="250">
        <v>0</v>
      </c>
      <c r="J748" s="87"/>
      <c r="K748" s="94"/>
      <c r="L748" s="94"/>
      <c r="M748" s="154">
        <f t="shared" si="268"/>
        <v>2</v>
      </c>
      <c r="N748">
        <v>0</v>
      </c>
      <c r="O748">
        <v>1.75</v>
      </c>
      <c r="P748">
        <v>7</v>
      </c>
      <c r="Q748">
        <v>3.75</v>
      </c>
      <c r="R748">
        <v>0.75</v>
      </c>
      <c r="S748">
        <v>0.75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5</v>
      </c>
      <c r="AC748" s="139">
        <f t="shared" si="252"/>
        <v>1.75</v>
      </c>
      <c r="AD748" s="140">
        <f t="shared" si="253"/>
        <v>8.75</v>
      </c>
      <c r="AE748" s="141">
        <f t="shared" si="250"/>
        <v>0</v>
      </c>
      <c r="AF748" s="263">
        <f t="shared" si="251"/>
        <v>0</v>
      </c>
      <c r="AG748" s="265">
        <f t="shared" si="269"/>
        <v>1.75</v>
      </c>
      <c r="AI748" s="37">
        <f>IFERROR(IF(M748&gt;0,(N748*CONFIGURACAO!$C$20)+(O748*CONFIGURACAO!$C$21)+(P748*CONFIGURACAO!$C$22)+(Q748*CONFIGURACAO!$C$23)+(R748*CONFIGURACAO!$C$24),""),"")</f>
        <v>725</v>
      </c>
      <c r="AJ748" s="38">
        <f>IF(S748=0,0,IF(CONFIGURACAO!$C$15="SIM",(IF(S748&gt;CONFIGURACAO!$C$16,CONFIGURACAO!$C$16*CONFIGURACAO!$C$25,S748*CONFIGURACAO!$C$25)),'PI AREA  P75'!S748*CONFIGURACAO!$C$25))</f>
        <v>7.5</v>
      </c>
      <c r="AK748" s="38">
        <f>IF(T748=0,0,IF(CONFIGURACAO!$C$17="SIM",(IF(T748&gt;CONFIGURACAO!$C$18,CONFIGURACAO!$C$18*CONFIGURACAO!$C$26,T748*CONFIGURACAO!$C$26)),'PI AREA  P75'!T748*CONFIGURACAO!$C$26))</f>
        <v>0</v>
      </c>
      <c r="AL748" s="38">
        <f>IFERROR(IF(M748&gt;0,(U748*CONFIGURACAO!$C$29)+(V748*CONFIGURACAO!$C$30),""),"")</f>
        <v>0</v>
      </c>
      <c r="AM748" s="38">
        <f>IF(W748=0,0,IF(CONFIGURACAO!$C$41="SIM",(IF(W748&gt;CONFIGURACAO!$C$41,CONFIGURACAO!$C$41*CONFIGURACAO!$C$31,W748*CONFIGURACAO!$C$31)),'PI AREA  P75'!W748*CONFIGURACAO!$C$31))</f>
        <v>0</v>
      </c>
      <c r="AN748" s="38">
        <f>IF(X748=0,0,IF(CONFIGURACAO!$C$39="SIM",(IF(X748&gt;CONFIGURACAO!$C$40,CONFIGURACAO!$C$40*CONFIGURACAO!$C$32,X748*CONFIGURACAO!$C$32)),'PI AREA  P75'!X748*CONFIGURACAO!$C$32))</f>
        <v>0</v>
      </c>
      <c r="AO748" s="38">
        <f>IFERROR(IF(M748&gt;0,(Y748*CONFIGURACAO!$C$33)+(Z748*CONFIGURACAO!$C$34)+(AA748*CONFIGURACAO!$C$35)+(AB748*CONFIGURACAO!$C$36),""),"")</f>
        <v>50</v>
      </c>
      <c r="AP748" s="38">
        <f>IF(AA748=0,0,IF(CONFIGURACAO!$C$46="SIM",(IF(AA748&gt;CONFIGURACAO!$C$47,CONFIGURACAO!$C$47*CONFIGURACAO!$C$35,AA748*CONFIGURACAO!$C$35)),'PI AREA  P75'!AA748*CONFIGURACAO!$C$35))</f>
        <v>0</v>
      </c>
      <c r="AQ748" s="38">
        <f>IF(AB748=0,0,IF(CONFIGURACAO!$C$44="SIM",(IF(AB748&gt;CONFIGURACAO!$C$45,CONFIGURACAO!$C$45*CONFIGURACAO!$C$36,AB748*CONFIGURACAO!$C$36)),'PI AREA  P75'!AB748*CONFIGURACAO!$C$36))</f>
        <v>20</v>
      </c>
      <c r="AR748" s="38">
        <f t="shared" si="270"/>
        <v>802.5</v>
      </c>
      <c r="AS748" s="68">
        <f>IF(AR748="","",$AR748-(($AS$2/CONFIGURACAO!$C$6)*$M748))</f>
        <v>652.5</v>
      </c>
      <c r="AT748" s="73">
        <f t="shared" si="254"/>
        <v>3</v>
      </c>
      <c r="AU748" s="75">
        <f>IF(AR748="","",$AR748-(($AU$2/CONFIGURACAO!$C$6)*$M748))</f>
        <v>552.5</v>
      </c>
      <c r="AV748" s="76">
        <f t="shared" si="255"/>
        <v>4</v>
      </c>
      <c r="AW748" s="74">
        <f>IF(AR748="","",$AR748-(($AW$2/CONFIGURACAO!$C$6)*$M748))</f>
        <v>452.5</v>
      </c>
      <c r="AX748" s="72">
        <f t="shared" si="256"/>
        <v>5</v>
      </c>
      <c r="AZ748" s="39">
        <f t="shared" si="257"/>
        <v>7.5355296702677585E-2</v>
      </c>
      <c r="BA748" s="146">
        <f t="shared" si="258"/>
        <v>19</v>
      </c>
      <c r="BB748" s="146">
        <f t="shared" si="259"/>
        <v>357</v>
      </c>
      <c r="BC748" s="32">
        <f t="shared" si="260"/>
        <v>499</v>
      </c>
      <c r="BD748" s="148"/>
      <c r="BE748" s="40">
        <f t="shared" si="261"/>
        <v>0</v>
      </c>
      <c r="BF748" s="40">
        <f t="shared" si="262"/>
        <v>6.7515432098765427E-2</v>
      </c>
      <c r="BG748" s="40">
        <f t="shared" si="263"/>
        <v>0.17985611510791369</v>
      </c>
      <c r="BH748" s="40">
        <f t="shared" si="264"/>
        <v>0.15157639450282942</v>
      </c>
      <c r="BI748" s="40">
        <f t="shared" si="265"/>
        <v>7.9957356076759065E-2</v>
      </c>
      <c r="BJ748" s="40">
        <f t="shared" si="266"/>
        <v>6.9316081330868765E-2</v>
      </c>
      <c r="BK748" s="40">
        <f t="shared" si="267"/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 s="42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1:134" s="32" customFormat="1" ht="17" thickBot="1" x14ac:dyDescent="0.25">
      <c r="A749" s="124" t="str">
        <f>CONFIGURACAO!$C$4</f>
        <v>AREA 21</v>
      </c>
      <c r="B749" s="125">
        <v>747</v>
      </c>
      <c r="C749" s="252" t="s">
        <v>317</v>
      </c>
      <c r="D749" s="126">
        <f t="shared" si="249"/>
        <v>8</v>
      </c>
      <c r="E749" s="250" t="s">
        <v>1084</v>
      </c>
      <c r="F749" s="250">
        <v>1</v>
      </c>
      <c r="G749" s="250">
        <v>1</v>
      </c>
      <c r="H749" s="250">
        <v>1</v>
      </c>
      <c r="I749" s="250">
        <v>1</v>
      </c>
      <c r="J749" s="87"/>
      <c r="K749" s="94"/>
      <c r="L749" s="94"/>
      <c r="M749" s="154">
        <f t="shared" si="268"/>
        <v>4</v>
      </c>
      <c r="N749">
        <v>0.75</v>
      </c>
      <c r="O749">
        <v>2.25</v>
      </c>
      <c r="P749">
        <v>7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1</v>
      </c>
      <c r="AC749" s="139">
        <f t="shared" si="252"/>
        <v>3</v>
      </c>
      <c r="AD749" s="140">
        <f t="shared" si="253"/>
        <v>10</v>
      </c>
      <c r="AE749" s="141">
        <f t="shared" si="250"/>
        <v>0</v>
      </c>
      <c r="AF749" s="263">
        <f t="shared" si="251"/>
        <v>0</v>
      </c>
      <c r="AG749" s="265">
        <f t="shared" si="269"/>
        <v>3</v>
      </c>
      <c r="AI749" s="37">
        <f>IFERROR(IF(M749&gt;0,(N749*CONFIGURACAO!$C$20)+(O749*CONFIGURACAO!$C$21)+(P749*CONFIGURACAO!$C$22)+(Q749*CONFIGURACAO!$C$23)+(R749*CONFIGURACAO!$C$24),""),"")</f>
        <v>675</v>
      </c>
      <c r="AJ749" s="38">
        <f>IF(S749=0,0,IF(CONFIGURACAO!$C$15="SIM",(IF(S749&gt;CONFIGURACAO!$C$16,CONFIGURACAO!$C$16*CONFIGURACAO!$C$25,S749*CONFIGURACAO!$C$25)),'PI AREA  P75'!S749*CONFIGURACAO!$C$25))</f>
        <v>0</v>
      </c>
      <c r="AK749" s="38">
        <f>IF(T749=0,0,IF(CONFIGURACAO!$C$17="SIM",(IF(T749&gt;CONFIGURACAO!$C$18,CONFIGURACAO!$C$18*CONFIGURACAO!$C$26,T749*CONFIGURACAO!$C$26)),'PI AREA  P75'!T749*CONFIGURACAO!$C$26))</f>
        <v>5</v>
      </c>
      <c r="AL749" s="38">
        <f>IFERROR(IF(M749&gt;0,(U749*CONFIGURACAO!$C$29)+(V749*CONFIGURACAO!$C$30),""),"")</f>
        <v>0</v>
      </c>
      <c r="AM749" s="38">
        <f>IF(W749=0,0,IF(CONFIGURACAO!$C$41="SIM",(IF(W749&gt;CONFIGURACAO!$C$41,CONFIGURACAO!$C$41*CONFIGURACAO!$C$31,W749*CONFIGURACAO!$C$31)),'PI AREA  P75'!W749*CONFIGURACAO!$C$31))</f>
        <v>0</v>
      </c>
      <c r="AN749" s="38">
        <f>IF(X749=0,0,IF(CONFIGURACAO!$C$39="SIM",(IF(X749&gt;CONFIGURACAO!$C$40,CONFIGURACAO!$C$40*CONFIGURACAO!$C$32,X749*CONFIGURACAO!$C$32)),'PI AREA  P75'!X749*CONFIGURACAO!$C$32))</f>
        <v>0</v>
      </c>
      <c r="AO749" s="38">
        <f>IFERROR(IF(M749&gt;0,(Y749*CONFIGURACAO!$C$33)+(Z749*CONFIGURACAO!$C$34)+(AA749*CONFIGURACAO!$C$35)+(AB749*CONFIGURACAO!$C$36),""),"")</f>
        <v>35</v>
      </c>
      <c r="AP749" s="38">
        <f>IF(AA749=0,0,IF(CONFIGURACAO!$C$46="SIM",(IF(AA749&gt;CONFIGURACAO!$C$47,CONFIGURACAO!$C$47*CONFIGURACAO!$C$35,AA749*CONFIGURACAO!$C$35)),'PI AREA  P75'!AA749*CONFIGURACAO!$C$35))</f>
        <v>25</v>
      </c>
      <c r="AQ749" s="38">
        <f>IF(AB749=0,0,IF(CONFIGURACAO!$C$44="SIM",(IF(AB749&gt;CONFIGURACAO!$C$45,CONFIGURACAO!$C$45*CONFIGURACAO!$C$36,AB749*CONFIGURACAO!$C$36)),'PI AREA  P75'!AB749*CONFIGURACAO!$C$36))</f>
        <v>10</v>
      </c>
      <c r="AR749" s="38">
        <f t="shared" si="270"/>
        <v>750</v>
      </c>
      <c r="AS749" s="68">
        <f>IF(AR749="","",$AR749-(($AS$2/CONFIGURACAO!$C$6)*$M749))</f>
        <v>450</v>
      </c>
      <c r="AT749" s="73">
        <f t="shared" si="254"/>
        <v>3</v>
      </c>
      <c r="AU749" s="75">
        <f>IF(AR749="","",$AR749-(($AU$2/CONFIGURACAO!$C$6)*$M749))</f>
        <v>250</v>
      </c>
      <c r="AV749" s="76">
        <f t="shared" si="255"/>
        <v>4</v>
      </c>
      <c r="AW749" s="74">
        <f>IF(AR749="","",$AR749-(($AW$2/CONFIGURACAO!$C$6)*$M749))</f>
        <v>50</v>
      </c>
      <c r="AX749" s="72">
        <f t="shared" si="256"/>
        <v>5</v>
      </c>
      <c r="AZ749" s="39">
        <f t="shared" si="257"/>
        <v>7.0425510937081853E-2</v>
      </c>
      <c r="BA749" s="146">
        <f t="shared" si="258"/>
        <v>13</v>
      </c>
      <c r="BB749" s="146">
        <f t="shared" si="259"/>
        <v>545</v>
      </c>
      <c r="BC749" s="32">
        <f t="shared" si="260"/>
        <v>533</v>
      </c>
      <c r="BD749" s="148"/>
      <c r="BE749" s="40">
        <f t="shared" si="261"/>
        <v>2.7943368107302535E-2</v>
      </c>
      <c r="BF749" s="40">
        <f t="shared" si="262"/>
        <v>8.6805555555555552E-2</v>
      </c>
      <c r="BG749" s="40">
        <f t="shared" si="263"/>
        <v>0.17985611510791369</v>
      </c>
      <c r="BH749" s="40">
        <f t="shared" si="264"/>
        <v>0</v>
      </c>
      <c r="BI749" s="40">
        <f t="shared" si="265"/>
        <v>0</v>
      </c>
      <c r="BJ749" s="40">
        <f t="shared" si="266"/>
        <v>0</v>
      </c>
      <c r="BK749" s="40">
        <f t="shared" si="267"/>
        <v>0.16051364365971107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 s="42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1:134" s="32" customFormat="1" ht="17" thickBot="1" x14ac:dyDescent="0.25">
      <c r="A750" s="124" t="str">
        <f>CONFIGURACAO!$C$4</f>
        <v>AREA 21</v>
      </c>
      <c r="B750" s="125">
        <v>748</v>
      </c>
      <c r="C750" s="252" t="s">
        <v>317</v>
      </c>
      <c r="D750" s="126">
        <f t="shared" si="249"/>
        <v>9</v>
      </c>
      <c r="E750" s="250" t="s">
        <v>1085</v>
      </c>
      <c r="F750" s="250">
        <v>1</v>
      </c>
      <c r="G750" s="250">
        <v>1</v>
      </c>
      <c r="H750" s="250">
        <v>1</v>
      </c>
      <c r="I750" s="250">
        <v>1</v>
      </c>
      <c r="J750" s="87"/>
      <c r="K750" s="94"/>
      <c r="L750" s="94"/>
      <c r="M750" s="154">
        <f t="shared" si="268"/>
        <v>4</v>
      </c>
      <c r="N750">
        <v>0</v>
      </c>
      <c r="O750">
        <v>0</v>
      </c>
      <c r="P750">
        <v>6.75</v>
      </c>
      <c r="Q750">
        <v>1.75</v>
      </c>
      <c r="R750">
        <v>0</v>
      </c>
      <c r="S750">
        <v>3.5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6</v>
      </c>
      <c r="AC750" s="139">
        <f t="shared" si="252"/>
        <v>0</v>
      </c>
      <c r="AD750" s="140">
        <f t="shared" si="253"/>
        <v>6.75</v>
      </c>
      <c r="AE750" s="141">
        <f t="shared" si="250"/>
        <v>0</v>
      </c>
      <c r="AF750" s="263">
        <f t="shared" si="251"/>
        <v>0</v>
      </c>
      <c r="AG750" s="265">
        <f t="shared" si="269"/>
        <v>0</v>
      </c>
      <c r="AI750" s="37">
        <f>IFERROR(IF(M750&gt;0,(N750*CONFIGURACAO!$C$20)+(O750*CONFIGURACAO!$C$21)+(P750*CONFIGURACAO!$C$22)+(Q750*CONFIGURACAO!$C$23)+(R750*CONFIGURACAO!$C$24),""),"")</f>
        <v>475</v>
      </c>
      <c r="AJ750" s="38">
        <f>IF(S750=0,0,IF(CONFIGURACAO!$C$15="SIM",(IF(S750&gt;CONFIGURACAO!$C$16,CONFIGURACAO!$C$16*CONFIGURACAO!$C$25,S750*CONFIGURACAO!$C$25)),'PI AREA  P75'!S750*CONFIGURACAO!$C$25))</f>
        <v>35</v>
      </c>
      <c r="AK750" s="38">
        <f>IF(T750=0,0,IF(CONFIGURACAO!$C$17="SIM",(IF(T750&gt;CONFIGURACAO!$C$18,CONFIGURACAO!$C$18*CONFIGURACAO!$C$26,T750*CONFIGURACAO!$C$26)),'PI AREA  P75'!T750*CONFIGURACAO!$C$26))</f>
        <v>0</v>
      </c>
      <c r="AL750" s="38">
        <f>IFERROR(IF(M750&gt;0,(U750*CONFIGURACAO!$C$29)+(V750*CONFIGURACAO!$C$30),""),"")</f>
        <v>0</v>
      </c>
      <c r="AM750" s="38">
        <f>IF(W750=0,0,IF(CONFIGURACAO!$C$41="SIM",(IF(W750&gt;CONFIGURACAO!$C$41,CONFIGURACAO!$C$41*CONFIGURACAO!$C$31,W750*CONFIGURACAO!$C$31)),'PI AREA  P75'!W750*CONFIGURACAO!$C$31))</f>
        <v>0</v>
      </c>
      <c r="AN750" s="38">
        <f>IF(X750=0,0,IF(CONFIGURACAO!$C$39="SIM",(IF(X750&gt;CONFIGURACAO!$C$40,CONFIGURACAO!$C$40*CONFIGURACAO!$C$32,X750*CONFIGURACAO!$C$32)),'PI AREA  P75'!X750*CONFIGURACAO!$C$32))</f>
        <v>0</v>
      </c>
      <c r="AO750" s="38">
        <f>IFERROR(IF(M750&gt;0,(Y750*CONFIGURACAO!$C$33)+(Z750*CONFIGURACAO!$C$34)+(AA750*CONFIGURACAO!$C$35)+(AB750*CONFIGURACAO!$C$36),""),"")</f>
        <v>60</v>
      </c>
      <c r="AP750" s="38">
        <f>IF(AA750=0,0,IF(CONFIGURACAO!$C$46="SIM",(IF(AA750&gt;CONFIGURACAO!$C$47,CONFIGURACAO!$C$47*CONFIGURACAO!$C$35,AA750*CONFIGURACAO!$C$35)),'PI AREA  P75'!AA750*CONFIGURACAO!$C$35))</f>
        <v>0</v>
      </c>
      <c r="AQ750" s="38">
        <f>IF(AB750=0,0,IF(CONFIGURACAO!$C$44="SIM",(IF(AB750&gt;CONFIGURACAO!$C$45,CONFIGURACAO!$C$45*CONFIGURACAO!$C$36,AB750*CONFIGURACAO!$C$36)),'PI AREA  P75'!AB750*CONFIGURACAO!$C$36))</f>
        <v>20</v>
      </c>
      <c r="AR750" s="38">
        <f t="shared" si="270"/>
        <v>590</v>
      </c>
      <c r="AS750" s="68">
        <f>IF(AR750="","",$AR750-(($AS$2/CONFIGURACAO!$C$6)*$M750))</f>
        <v>290</v>
      </c>
      <c r="AT750" s="73">
        <f t="shared" si="254"/>
        <v>3</v>
      </c>
      <c r="AU750" s="75">
        <f>IF(AR750="","",$AR750-(($AU$2/CONFIGURACAO!$C$6)*$M750))</f>
        <v>90</v>
      </c>
      <c r="AV750" s="76">
        <f t="shared" si="255"/>
        <v>4</v>
      </c>
      <c r="AW750" s="74">
        <f>IF(AR750="","",$AR750-(($AW$2/CONFIGURACAO!$C$6)*$M750))</f>
        <v>-110</v>
      </c>
      <c r="AX750" s="72" t="str">
        <f t="shared" si="256"/>
        <v>NAO</v>
      </c>
      <c r="AZ750" s="39">
        <f t="shared" si="257"/>
        <v>5.5401401937171052E-2</v>
      </c>
      <c r="BA750" s="146">
        <f t="shared" si="258"/>
        <v>18</v>
      </c>
      <c r="BB750" s="146">
        <f t="shared" si="259"/>
        <v>387</v>
      </c>
      <c r="BC750" s="32">
        <f t="shared" si="260"/>
        <v>634</v>
      </c>
      <c r="BD750" s="148"/>
      <c r="BE750" s="40">
        <f t="shared" si="261"/>
        <v>0</v>
      </c>
      <c r="BF750" s="40">
        <f t="shared" si="262"/>
        <v>0</v>
      </c>
      <c r="BG750" s="40">
        <f t="shared" si="263"/>
        <v>0.17343268242548818</v>
      </c>
      <c r="BH750" s="40">
        <f t="shared" si="264"/>
        <v>7.073565076798706E-2</v>
      </c>
      <c r="BI750" s="40">
        <f t="shared" si="265"/>
        <v>0</v>
      </c>
      <c r="BJ750" s="40">
        <f t="shared" si="266"/>
        <v>0.32347504621072093</v>
      </c>
      <c r="BK750" s="40">
        <f t="shared" si="267"/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 s="42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1:134" s="32" customFormat="1" ht="17" thickBot="1" x14ac:dyDescent="0.25">
      <c r="A751" s="124" t="str">
        <f>CONFIGURACAO!$C$4</f>
        <v>AREA 21</v>
      </c>
      <c r="B751" s="125">
        <v>749</v>
      </c>
      <c r="C751" s="252" t="s">
        <v>317</v>
      </c>
      <c r="D751" s="126">
        <f t="shared" ref="D751:D814" si="271">IF(C750=C751,D750+1,1)</f>
        <v>10</v>
      </c>
      <c r="E751" s="250" t="s">
        <v>1086</v>
      </c>
      <c r="F751" s="250">
        <v>1</v>
      </c>
      <c r="G751" s="250">
        <v>1</v>
      </c>
      <c r="H751" s="250">
        <v>1</v>
      </c>
      <c r="I751" s="250">
        <v>1</v>
      </c>
      <c r="J751" s="87"/>
      <c r="K751" s="94"/>
      <c r="L751" s="94"/>
      <c r="M751" s="154">
        <f t="shared" si="268"/>
        <v>4</v>
      </c>
      <c r="N751">
        <v>2.75</v>
      </c>
      <c r="O751">
        <v>2.5</v>
      </c>
      <c r="P751">
        <v>3</v>
      </c>
      <c r="Q751">
        <v>1.75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 s="139">
        <f t="shared" si="252"/>
        <v>5.25</v>
      </c>
      <c r="AD751" s="140">
        <f t="shared" si="253"/>
        <v>8.25</v>
      </c>
      <c r="AE751" s="141">
        <f t="shared" ref="AE751:AE814" si="272">IFERROR((U751+V751),"")</f>
        <v>0</v>
      </c>
      <c r="AF751" s="263">
        <f t="shared" ref="AF751:AF814" si="273">IFERROR((Y751+Z751),"")</f>
        <v>0</v>
      </c>
      <c r="AG751" s="265">
        <f t="shared" si="269"/>
        <v>5.25</v>
      </c>
      <c r="AI751" s="37">
        <f>IFERROR(IF(M751&gt;0,(N751*CONFIGURACAO!$C$20)+(O751*CONFIGURACAO!$C$21)+(P751*CONFIGURACAO!$C$22)+(Q751*CONFIGURACAO!$C$23)+(R751*CONFIGURACAO!$C$24),""),"")</f>
        <v>725</v>
      </c>
      <c r="AJ751" s="38">
        <f>IF(S751=0,0,IF(CONFIGURACAO!$C$15="SIM",(IF(S751&gt;CONFIGURACAO!$C$16,CONFIGURACAO!$C$16*CONFIGURACAO!$C$25,S751*CONFIGURACAO!$C$25)),'PI AREA  P75'!S751*CONFIGURACAO!$C$25))</f>
        <v>0</v>
      </c>
      <c r="AK751" s="38">
        <f>IF(T751=0,0,IF(CONFIGURACAO!$C$17="SIM",(IF(T751&gt;CONFIGURACAO!$C$18,CONFIGURACAO!$C$18*CONFIGURACAO!$C$26,T751*CONFIGURACAO!$C$26)),'PI AREA  P75'!T751*CONFIGURACAO!$C$26))</f>
        <v>0</v>
      </c>
      <c r="AL751" s="38">
        <f>IFERROR(IF(M751&gt;0,(U751*CONFIGURACAO!$C$29)+(V751*CONFIGURACAO!$C$30),""),"")</f>
        <v>0</v>
      </c>
      <c r="AM751" s="38">
        <f>IF(W751=0,0,IF(CONFIGURACAO!$C$41="SIM",(IF(W751&gt;CONFIGURACAO!$C$41,CONFIGURACAO!$C$41*CONFIGURACAO!$C$31,W751*CONFIGURACAO!$C$31)),'PI AREA  P75'!W751*CONFIGURACAO!$C$31))</f>
        <v>0</v>
      </c>
      <c r="AN751" s="38">
        <f>IF(X751=0,0,IF(CONFIGURACAO!$C$39="SIM",(IF(X751&gt;CONFIGURACAO!$C$40,CONFIGURACAO!$C$40*CONFIGURACAO!$C$32,X751*CONFIGURACAO!$C$32)),'PI AREA  P75'!X751*CONFIGURACAO!$C$32))</f>
        <v>0</v>
      </c>
      <c r="AO751" s="38">
        <f>IFERROR(IF(M751&gt;0,(Y751*CONFIGURACAO!$C$33)+(Z751*CONFIGURACAO!$C$34)+(AA751*CONFIGURACAO!$C$35)+(AB751*CONFIGURACAO!$C$36),""),"")</f>
        <v>25</v>
      </c>
      <c r="AP751" s="38">
        <f>IF(AA751=0,0,IF(CONFIGURACAO!$C$46="SIM",(IF(AA751&gt;CONFIGURACAO!$C$47,CONFIGURACAO!$C$47*CONFIGURACAO!$C$35,AA751*CONFIGURACAO!$C$35)),'PI AREA  P75'!AA751*CONFIGURACAO!$C$35))</f>
        <v>25</v>
      </c>
      <c r="AQ751" s="38">
        <f>IF(AB751=0,0,IF(CONFIGURACAO!$C$44="SIM",(IF(AB751&gt;CONFIGURACAO!$C$45,CONFIGURACAO!$C$45*CONFIGURACAO!$C$36,AB751*CONFIGURACAO!$C$36)),'PI AREA  P75'!AB751*CONFIGURACAO!$C$36))</f>
        <v>0</v>
      </c>
      <c r="AR751" s="38">
        <f t="shared" si="270"/>
        <v>775</v>
      </c>
      <c r="AS751" s="68">
        <f>IF(AR751="","",$AR751-(($AS$2/CONFIGURACAO!$C$6)*$M751))</f>
        <v>475</v>
      </c>
      <c r="AT751" s="73">
        <f t="shared" si="254"/>
        <v>3</v>
      </c>
      <c r="AU751" s="75">
        <f>IF(AR751="","",$AR751-(($AU$2/CONFIGURACAO!$C$6)*$M751))</f>
        <v>275</v>
      </c>
      <c r="AV751" s="76">
        <f t="shared" si="255"/>
        <v>4</v>
      </c>
      <c r="AW751" s="74">
        <f>IF(AR751="","",$AR751-(($AW$2/CONFIGURACAO!$C$6)*$M751))</f>
        <v>75</v>
      </c>
      <c r="AX751" s="72">
        <f t="shared" si="256"/>
        <v>5</v>
      </c>
      <c r="AZ751" s="39">
        <f t="shared" si="257"/>
        <v>7.2773027968317902E-2</v>
      </c>
      <c r="BA751" s="146">
        <f t="shared" si="258"/>
        <v>11</v>
      </c>
      <c r="BB751" s="146">
        <f t="shared" si="259"/>
        <v>630</v>
      </c>
      <c r="BC751" s="32">
        <f t="shared" si="260"/>
        <v>517</v>
      </c>
      <c r="BD751" s="148"/>
      <c r="BE751" s="40">
        <f t="shared" si="261"/>
        <v>0.10245901639344263</v>
      </c>
      <c r="BF751" s="40">
        <f t="shared" si="262"/>
        <v>9.6450617283950615E-2</v>
      </c>
      <c r="BG751" s="40">
        <f t="shared" si="263"/>
        <v>7.7081192189105849E-2</v>
      </c>
      <c r="BH751" s="40">
        <f t="shared" si="264"/>
        <v>7.073565076798706E-2</v>
      </c>
      <c r="BI751" s="40">
        <f t="shared" si="265"/>
        <v>0</v>
      </c>
      <c r="BJ751" s="40">
        <f t="shared" si="266"/>
        <v>0</v>
      </c>
      <c r="BK751" s="40">
        <f t="shared" si="267"/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 s="42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1:134" s="32" customFormat="1" ht="17" thickBot="1" x14ac:dyDescent="0.25">
      <c r="A752" s="124" t="str">
        <f>CONFIGURACAO!$C$4</f>
        <v>AREA 21</v>
      </c>
      <c r="B752" s="125">
        <v>750</v>
      </c>
      <c r="C752" s="252" t="s">
        <v>317</v>
      </c>
      <c r="D752" s="126">
        <f t="shared" si="271"/>
        <v>11</v>
      </c>
      <c r="E752" s="250" t="s">
        <v>1087</v>
      </c>
      <c r="F752" s="250">
        <v>0</v>
      </c>
      <c r="G752" s="250">
        <v>0</v>
      </c>
      <c r="H752" s="250">
        <v>1</v>
      </c>
      <c r="I752" s="250">
        <v>1</v>
      </c>
      <c r="J752" s="87"/>
      <c r="K752" s="94"/>
      <c r="L752" s="94"/>
      <c r="M752" s="154">
        <f t="shared" si="268"/>
        <v>2</v>
      </c>
      <c r="N752">
        <v>1</v>
      </c>
      <c r="O752">
        <v>1</v>
      </c>
      <c r="P752">
        <v>4.5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 s="139">
        <f t="shared" si="252"/>
        <v>2</v>
      </c>
      <c r="AD752" s="140">
        <f t="shared" si="253"/>
        <v>6.5</v>
      </c>
      <c r="AE752" s="141">
        <f t="shared" si="272"/>
        <v>0</v>
      </c>
      <c r="AF752" s="263">
        <f t="shared" si="273"/>
        <v>0</v>
      </c>
      <c r="AG752" s="265">
        <f t="shared" si="269"/>
        <v>2</v>
      </c>
      <c r="AI752" s="37">
        <f>IFERROR(IF(M752&gt;0,(N752*CONFIGURACAO!$C$20)+(O752*CONFIGURACAO!$C$21)+(P752*CONFIGURACAO!$C$22)+(Q752*CONFIGURACAO!$C$23)+(R752*CONFIGURACAO!$C$24),""),"")</f>
        <v>450</v>
      </c>
      <c r="AJ752" s="38">
        <f>IF(S752=0,0,IF(CONFIGURACAO!$C$15="SIM",(IF(S752&gt;CONFIGURACAO!$C$16,CONFIGURACAO!$C$16*CONFIGURACAO!$C$25,S752*CONFIGURACAO!$C$25)),'PI AREA  P75'!S752*CONFIGURACAO!$C$25))</f>
        <v>0</v>
      </c>
      <c r="AK752" s="38">
        <f>IF(T752=0,0,IF(CONFIGURACAO!$C$17="SIM",(IF(T752&gt;CONFIGURACAO!$C$18,CONFIGURACAO!$C$18*CONFIGURACAO!$C$26,T752*CONFIGURACAO!$C$26)),'PI AREA  P75'!T752*CONFIGURACAO!$C$26))</f>
        <v>0</v>
      </c>
      <c r="AL752" s="38">
        <f>IFERROR(IF(M752&gt;0,(U752*CONFIGURACAO!$C$29)+(V752*CONFIGURACAO!$C$30),""),"")</f>
        <v>0</v>
      </c>
      <c r="AM752" s="38">
        <f>IF(W752=0,0,IF(CONFIGURACAO!$C$41="SIM",(IF(W752&gt;CONFIGURACAO!$C$41,CONFIGURACAO!$C$41*CONFIGURACAO!$C$31,W752*CONFIGURACAO!$C$31)),'PI AREA  P75'!W752*CONFIGURACAO!$C$31))</f>
        <v>0</v>
      </c>
      <c r="AN752" s="38">
        <f>IF(X752=0,0,IF(CONFIGURACAO!$C$39="SIM",(IF(X752&gt;CONFIGURACAO!$C$40,CONFIGURACAO!$C$40*CONFIGURACAO!$C$32,X752*CONFIGURACAO!$C$32)),'PI AREA  P75'!X752*CONFIGURACAO!$C$32))</f>
        <v>0</v>
      </c>
      <c r="AO752" s="38">
        <f>IFERROR(IF(M752&gt;0,(Y752*CONFIGURACAO!$C$33)+(Z752*CONFIGURACAO!$C$34)+(AA752*CONFIGURACAO!$C$35)+(AB752*CONFIGURACAO!$C$36),""),"")</f>
        <v>25</v>
      </c>
      <c r="AP752" s="38">
        <f>IF(AA752=0,0,IF(CONFIGURACAO!$C$46="SIM",(IF(AA752&gt;CONFIGURACAO!$C$47,CONFIGURACAO!$C$47*CONFIGURACAO!$C$35,AA752*CONFIGURACAO!$C$35)),'PI AREA  P75'!AA752*CONFIGURACAO!$C$35))</f>
        <v>25</v>
      </c>
      <c r="AQ752" s="38">
        <f>IF(AB752=0,0,IF(CONFIGURACAO!$C$44="SIM",(IF(AB752&gt;CONFIGURACAO!$C$45,CONFIGURACAO!$C$45*CONFIGURACAO!$C$36,AB752*CONFIGURACAO!$C$36)),'PI AREA  P75'!AB752*CONFIGURACAO!$C$36))</f>
        <v>0</v>
      </c>
      <c r="AR752" s="38">
        <f t="shared" si="270"/>
        <v>500</v>
      </c>
      <c r="AS752" s="68">
        <f>IF(AR752="","",$AR752-(($AS$2/CONFIGURACAO!$C$6)*$M752))</f>
        <v>350</v>
      </c>
      <c r="AT752" s="73">
        <f t="shared" si="254"/>
        <v>3</v>
      </c>
      <c r="AU752" s="75">
        <f>IF(AR752="","",$AR752-(($AU$2/CONFIGURACAO!$C$6)*$M752))</f>
        <v>250</v>
      </c>
      <c r="AV752" s="76">
        <f t="shared" si="255"/>
        <v>4</v>
      </c>
      <c r="AW752" s="74">
        <f>IF(AR752="","",$AR752-(($AW$2/CONFIGURACAO!$C$6)*$M752))</f>
        <v>150</v>
      </c>
      <c r="AX752" s="72">
        <f t="shared" si="256"/>
        <v>5</v>
      </c>
      <c r="AZ752" s="39">
        <f t="shared" si="257"/>
        <v>4.6950340624721233E-2</v>
      </c>
      <c r="BA752" s="146">
        <f t="shared" si="258"/>
        <v>7.5</v>
      </c>
      <c r="BB752" s="146">
        <f t="shared" si="259"/>
        <v>756</v>
      </c>
      <c r="BC752" s="32">
        <f t="shared" si="260"/>
        <v>690</v>
      </c>
      <c r="BD752" s="148"/>
      <c r="BE752" s="40">
        <f t="shared" si="261"/>
        <v>3.7257824143070044E-2</v>
      </c>
      <c r="BF752" s="40">
        <f t="shared" si="262"/>
        <v>3.8580246913580245E-2</v>
      </c>
      <c r="BG752" s="40">
        <f t="shared" si="263"/>
        <v>0.11562178828365879</v>
      </c>
      <c r="BH752" s="40">
        <f t="shared" si="264"/>
        <v>0</v>
      </c>
      <c r="BI752" s="40">
        <f t="shared" si="265"/>
        <v>0</v>
      </c>
      <c r="BJ752" s="40">
        <f t="shared" si="266"/>
        <v>0</v>
      </c>
      <c r="BK752" s="40">
        <f t="shared" si="267"/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 s="4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1:134" s="32" customFormat="1" ht="17" thickBot="1" x14ac:dyDescent="0.25">
      <c r="A753" s="124" t="str">
        <f>CONFIGURACAO!$C$4</f>
        <v>AREA 21</v>
      </c>
      <c r="B753" s="125">
        <v>751</v>
      </c>
      <c r="C753" s="252" t="s">
        <v>317</v>
      </c>
      <c r="D753" s="126">
        <f t="shared" si="271"/>
        <v>12</v>
      </c>
      <c r="E753" s="250" t="s">
        <v>1088</v>
      </c>
      <c r="F753" s="250">
        <v>1</v>
      </c>
      <c r="G753" s="250">
        <v>1</v>
      </c>
      <c r="H753" s="250">
        <v>1</v>
      </c>
      <c r="I753" s="250">
        <v>1</v>
      </c>
      <c r="J753" s="87"/>
      <c r="K753" s="94"/>
      <c r="L753" s="94"/>
      <c r="M753" s="154">
        <f t="shared" si="268"/>
        <v>4</v>
      </c>
      <c r="N753">
        <v>1.5</v>
      </c>
      <c r="O753">
        <v>0.75</v>
      </c>
      <c r="P753">
        <v>12.25</v>
      </c>
      <c r="Q753">
        <v>1.75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2</v>
      </c>
      <c r="AC753" s="139">
        <f t="shared" si="252"/>
        <v>2.25</v>
      </c>
      <c r="AD753" s="140">
        <f t="shared" si="253"/>
        <v>14.5</v>
      </c>
      <c r="AE753" s="141">
        <f t="shared" si="272"/>
        <v>0</v>
      </c>
      <c r="AF753" s="263">
        <f t="shared" si="273"/>
        <v>1</v>
      </c>
      <c r="AG753" s="265">
        <f t="shared" si="269"/>
        <v>3.25</v>
      </c>
      <c r="AI753" s="37">
        <f>IFERROR(IF(M753&gt;0,(N753*CONFIGURACAO!$C$20)+(O753*CONFIGURACAO!$C$21)+(P753*CONFIGURACAO!$C$22)+(Q753*CONFIGURACAO!$C$23)+(R753*CONFIGURACAO!$C$24),""),"")</f>
        <v>1015</v>
      </c>
      <c r="AJ753" s="38">
        <f>IF(S753=0,0,IF(CONFIGURACAO!$C$15="SIM",(IF(S753&gt;CONFIGURACAO!$C$16,CONFIGURACAO!$C$16*CONFIGURACAO!$C$25,S753*CONFIGURACAO!$C$25)),'PI AREA  P75'!S753*CONFIGURACAO!$C$25))</f>
        <v>0</v>
      </c>
      <c r="AK753" s="38">
        <f>IF(T753=0,0,IF(CONFIGURACAO!$C$17="SIM",(IF(T753&gt;CONFIGURACAO!$C$18,CONFIGURACAO!$C$18*CONFIGURACAO!$C$26,T753*CONFIGURACAO!$C$26)),'PI AREA  P75'!T753*CONFIGURACAO!$C$26))</f>
        <v>0</v>
      </c>
      <c r="AL753" s="38">
        <f>IFERROR(IF(M753&gt;0,(U753*CONFIGURACAO!$C$29)+(V753*CONFIGURACAO!$C$30),""),"")</f>
        <v>0</v>
      </c>
      <c r="AM753" s="38">
        <f>IF(W753=0,0,IF(CONFIGURACAO!$C$41="SIM",(IF(W753&gt;CONFIGURACAO!$C$41,CONFIGURACAO!$C$41*CONFIGURACAO!$C$31,W753*CONFIGURACAO!$C$31)),'PI AREA  P75'!W753*CONFIGURACAO!$C$31))</f>
        <v>0</v>
      </c>
      <c r="AN753" s="38">
        <f>IF(X753=0,0,IF(CONFIGURACAO!$C$39="SIM",(IF(X753&gt;CONFIGURACAO!$C$40,CONFIGURACAO!$C$40*CONFIGURACAO!$C$32,X753*CONFIGURACAO!$C$32)),'PI AREA  P75'!X753*CONFIGURACAO!$C$32))</f>
        <v>0</v>
      </c>
      <c r="AO753" s="38">
        <f>IFERROR(IF(M753&gt;0,(Y753*CONFIGURACAO!$C$33)+(Z753*CONFIGURACAO!$C$34)+(AA753*CONFIGURACAO!$C$35)+(AB753*CONFIGURACAO!$C$36),""),"")</f>
        <v>120</v>
      </c>
      <c r="AP753" s="38">
        <f>IF(AA753=0,0,IF(CONFIGURACAO!$C$46="SIM",(IF(AA753&gt;CONFIGURACAO!$C$47,CONFIGURACAO!$C$47*CONFIGURACAO!$C$35,AA753*CONFIGURACAO!$C$35)),'PI AREA  P75'!AA753*CONFIGURACAO!$C$35))</f>
        <v>0</v>
      </c>
      <c r="AQ753" s="38">
        <f>IF(AB753=0,0,IF(CONFIGURACAO!$C$44="SIM",(IF(AB753&gt;CONFIGURACAO!$C$45,CONFIGURACAO!$C$45*CONFIGURACAO!$C$36,AB753*CONFIGURACAO!$C$36)),'PI AREA  P75'!AB753*CONFIGURACAO!$C$36))</f>
        <v>20</v>
      </c>
      <c r="AR753" s="38">
        <f t="shared" si="270"/>
        <v>1155</v>
      </c>
      <c r="AS753" s="68">
        <f>IF(AR753="","",$AR753-(($AS$2/CONFIGURACAO!$C$6)*$M753))</f>
        <v>855</v>
      </c>
      <c r="AT753" s="73">
        <f t="shared" si="254"/>
        <v>3</v>
      </c>
      <c r="AU753" s="75">
        <f>IF(AR753="","",$AR753-(($AU$2/CONFIGURACAO!$C$6)*$M753))</f>
        <v>655</v>
      </c>
      <c r="AV753" s="76">
        <f t="shared" si="255"/>
        <v>4</v>
      </c>
      <c r="AW753" s="74">
        <f>IF(AR753="","",$AR753-(($AW$2/CONFIGURACAO!$C$6)*$M753))</f>
        <v>455</v>
      </c>
      <c r="AX753" s="72">
        <f t="shared" si="256"/>
        <v>5</v>
      </c>
      <c r="AZ753" s="39">
        <f t="shared" si="257"/>
        <v>0.10845528684310604</v>
      </c>
      <c r="BA753" s="146">
        <f t="shared" si="258"/>
        <v>19.25</v>
      </c>
      <c r="BB753" s="146">
        <f t="shared" si="259"/>
        <v>349</v>
      </c>
      <c r="BC753" s="32">
        <f t="shared" si="260"/>
        <v>324</v>
      </c>
      <c r="BD753" s="148"/>
      <c r="BE753" s="40">
        <f t="shared" si="261"/>
        <v>5.5886736214605069E-2</v>
      </c>
      <c r="BF753" s="40">
        <f t="shared" si="262"/>
        <v>2.8935185185185182E-2</v>
      </c>
      <c r="BG753" s="40">
        <f t="shared" si="263"/>
        <v>0.31474820143884891</v>
      </c>
      <c r="BH753" s="40">
        <f t="shared" si="264"/>
        <v>7.073565076798706E-2</v>
      </c>
      <c r="BI753" s="40">
        <f t="shared" si="265"/>
        <v>0</v>
      </c>
      <c r="BJ753" s="40">
        <f t="shared" si="266"/>
        <v>0</v>
      </c>
      <c r="BK753" s="40">
        <f t="shared" si="267"/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 s="42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1:134" s="32" customFormat="1" ht="17" thickBot="1" x14ac:dyDescent="0.25">
      <c r="A754" s="124" t="str">
        <f>CONFIGURACAO!$C$4</f>
        <v>AREA 21</v>
      </c>
      <c r="B754" s="125">
        <v>752</v>
      </c>
      <c r="C754" s="252" t="s">
        <v>317</v>
      </c>
      <c r="D754" s="126">
        <f t="shared" si="271"/>
        <v>13</v>
      </c>
      <c r="E754" s="250" t="s">
        <v>1089</v>
      </c>
      <c r="F754" s="250">
        <v>1</v>
      </c>
      <c r="G754" s="250">
        <v>1</v>
      </c>
      <c r="H754" s="250">
        <v>1</v>
      </c>
      <c r="I754" s="250">
        <v>1</v>
      </c>
      <c r="J754" s="87"/>
      <c r="K754" s="94"/>
      <c r="L754" s="94"/>
      <c r="M754" s="154">
        <f t="shared" si="268"/>
        <v>4</v>
      </c>
      <c r="N754">
        <v>3</v>
      </c>
      <c r="O754">
        <v>2</v>
      </c>
      <c r="P754">
        <v>17.5</v>
      </c>
      <c r="Q754">
        <v>3.25</v>
      </c>
      <c r="R754">
        <v>5</v>
      </c>
      <c r="S754">
        <v>1.75</v>
      </c>
      <c r="T754">
        <v>6.25</v>
      </c>
      <c r="U754">
        <v>0</v>
      </c>
      <c r="V754">
        <v>1</v>
      </c>
      <c r="W754">
        <v>1</v>
      </c>
      <c r="X754">
        <v>0</v>
      </c>
      <c r="Y754">
        <v>1</v>
      </c>
      <c r="Z754">
        <v>6</v>
      </c>
      <c r="AA754">
        <v>8</v>
      </c>
      <c r="AB754">
        <v>14</v>
      </c>
      <c r="AC754" s="139">
        <f t="shared" si="252"/>
        <v>5</v>
      </c>
      <c r="AD754" s="140">
        <f t="shared" si="253"/>
        <v>22.5</v>
      </c>
      <c r="AE754" s="141">
        <f t="shared" si="272"/>
        <v>1</v>
      </c>
      <c r="AF754" s="263">
        <f t="shared" si="273"/>
        <v>7</v>
      </c>
      <c r="AG754" s="265">
        <f t="shared" si="269"/>
        <v>13</v>
      </c>
      <c r="AI754" s="37">
        <f>IFERROR(IF(M754&gt;0,(N754*CONFIGURACAO!$C$20)+(O754*CONFIGURACAO!$C$21)+(P754*CONFIGURACAO!$C$22)+(Q754*CONFIGURACAO!$C$23)+(R754*CONFIGURACAO!$C$24),""),"")</f>
        <v>1740</v>
      </c>
      <c r="AJ754" s="38">
        <f>IF(S754=0,0,IF(CONFIGURACAO!$C$15="SIM",(IF(S754&gt;CONFIGURACAO!$C$16,CONFIGURACAO!$C$16*CONFIGURACAO!$C$25,S754*CONFIGURACAO!$C$25)),'PI AREA  P75'!S754*CONFIGURACAO!$C$25))</f>
        <v>17.5</v>
      </c>
      <c r="AK754" s="38">
        <f>IF(T754=0,0,IF(CONFIGURACAO!$C$17="SIM",(IF(T754&gt;CONFIGURACAO!$C$18,CONFIGURACAO!$C$18*CONFIGURACAO!$C$26,T754*CONFIGURACAO!$C$26)),'PI AREA  P75'!T754*CONFIGURACAO!$C$26))</f>
        <v>20</v>
      </c>
      <c r="AL754" s="38">
        <f>IFERROR(IF(M754&gt;0,(U754*CONFIGURACAO!$C$29)+(V754*CONFIGURACAO!$C$30),""),"")</f>
        <v>100</v>
      </c>
      <c r="AM754" s="38">
        <f>IF(W754=0,0,IF(CONFIGURACAO!$C$41="SIM",(IF(W754&gt;CONFIGURACAO!$C$41,CONFIGURACAO!$C$41*CONFIGURACAO!$C$31,W754*CONFIGURACAO!$C$31)),'PI AREA  P75'!W754*CONFIGURACAO!$C$31))</f>
        <v>50</v>
      </c>
      <c r="AN754" s="38">
        <f>IF(X754=0,0,IF(CONFIGURACAO!$C$39="SIM",(IF(X754&gt;CONFIGURACAO!$C$40,CONFIGURACAO!$C$40*CONFIGURACAO!$C$32,X754*CONFIGURACAO!$C$32)),'PI AREA  P75'!X754*CONFIGURACAO!$C$32))</f>
        <v>0</v>
      </c>
      <c r="AO754" s="38">
        <f>IFERROR(IF(M754&gt;0,(Y754*CONFIGURACAO!$C$33)+(Z754*CONFIGURACAO!$C$34)+(AA754*CONFIGURACAO!$C$35)+(AB754*CONFIGURACAO!$C$36),""),"")</f>
        <v>740</v>
      </c>
      <c r="AP754" s="38">
        <f>IF(AA754=0,0,IF(CONFIGURACAO!$C$46="SIM",(IF(AA754&gt;CONFIGURACAO!$C$47,CONFIGURACAO!$C$47*CONFIGURACAO!$C$35,AA754*CONFIGURACAO!$C$35)),'PI AREA  P75'!AA754*CONFIGURACAO!$C$35))</f>
        <v>200</v>
      </c>
      <c r="AQ754" s="38">
        <f>IF(AB754=0,0,IF(CONFIGURACAO!$C$44="SIM",(IF(AB754&gt;CONFIGURACAO!$C$45,CONFIGURACAO!$C$45*CONFIGURACAO!$C$36,AB754*CONFIGURACAO!$C$36)),'PI AREA  P75'!AB754*CONFIGURACAO!$C$36))</f>
        <v>20</v>
      </c>
      <c r="AR754" s="38">
        <f t="shared" si="270"/>
        <v>2887.5</v>
      </c>
      <c r="AS754" s="68">
        <f>IF(AR754="","",$AR754-(($AS$2/CONFIGURACAO!$C$6)*$M754))</f>
        <v>2587.5</v>
      </c>
      <c r="AT754" s="73">
        <f t="shared" si="254"/>
        <v>3</v>
      </c>
      <c r="AU754" s="75">
        <f>IF(AR754="","",$AR754-(($AU$2/CONFIGURACAO!$C$6)*$M754))</f>
        <v>2387.5</v>
      </c>
      <c r="AV754" s="76">
        <f t="shared" si="255"/>
        <v>4</v>
      </c>
      <c r="AW754" s="74">
        <f>IF(AR754="","",$AR754-(($AW$2/CONFIGURACAO!$C$6)*$M754))</f>
        <v>2187.5</v>
      </c>
      <c r="AX754" s="72">
        <f t="shared" si="256"/>
        <v>5</v>
      </c>
      <c r="AZ754" s="39">
        <f t="shared" si="257"/>
        <v>0.27113821710776514</v>
      </c>
      <c r="BA754" s="146">
        <f t="shared" si="258"/>
        <v>69.75</v>
      </c>
      <c r="BB754" s="146">
        <f t="shared" si="259"/>
        <v>11</v>
      </c>
      <c r="BC754" s="32">
        <f t="shared" si="260"/>
        <v>49</v>
      </c>
      <c r="BD754" s="148"/>
      <c r="BE754" s="40">
        <f t="shared" si="261"/>
        <v>0.11177347242921014</v>
      </c>
      <c r="BF754" s="40">
        <f t="shared" si="262"/>
        <v>7.716049382716049E-2</v>
      </c>
      <c r="BG754" s="40">
        <f t="shared" si="263"/>
        <v>0.44964028776978415</v>
      </c>
      <c r="BH754" s="40">
        <f t="shared" si="264"/>
        <v>0.13136620856911885</v>
      </c>
      <c r="BI754" s="40">
        <f t="shared" si="265"/>
        <v>0.53304904051172708</v>
      </c>
      <c r="BJ754" s="40">
        <f t="shared" si="266"/>
        <v>0.16173752310536046</v>
      </c>
      <c r="BK754" s="40">
        <f t="shared" si="267"/>
        <v>1.0032102728731942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 s="42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1:134" s="32" customFormat="1" ht="17" thickBot="1" x14ac:dyDescent="0.25">
      <c r="A755" s="124" t="str">
        <f>CONFIGURACAO!$C$4</f>
        <v>AREA 21</v>
      </c>
      <c r="B755" s="125">
        <v>753</v>
      </c>
      <c r="C755" s="252" t="s">
        <v>317</v>
      </c>
      <c r="D755" s="126">
        <f t="shared" si="271"/>
        <v>14</v>
      </c>
      <c r="E755" s="250" t="s">
        <v>1090</v>
      </c>
      <c r="F755" s="250">
        <v>1</v>
      </c>
      <c r="G755" s="250">
        <v>1</v>
      </c>
      <c r="H755" s="250">
        <v>1</v>
      </c>
      <c r="I755" s="250">
        <v>1</v>
      </c>
      <c r="J755" s="87"/>
      <c r="K755" s="94"/>
      <c r="L755" s="94"/>
      <c r="M755" s="154">
        <f t="shared" si="268"/>
        <v>4</v>
      </c>
      <c r="N755">
        <v>2.5</v>
      </c>
      <c r="O755">
        <v>1.75</v>
      </c>
      <c r="P755">
        <v>7.75</v>
      </c>
      <c r="Q755">
        <v>11.25</v>
      </c>
      <c r="R755">
        <v>0.75</v>
      </c>
      <c r="S755">
        <v>1.75</v>
      </c>
      <c r="T755">
        <v>1.5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 s="139">
        <f t="shared" si="252"/>
        <v>4.25</v>
      </c>
      <c r="AD755" s="140">
        <f t="shared" si="253"/>
        <v>12</v>
      </c>
      <c r="AE755" s="141">
        <f t="shared" si="272"/>
        <v>0</v>
      </c>
      <c r="AF755" s="263">
        <f t="shared" si="273"/>
        <v>0</v>
      </c>
      <c r="AG755" s="265">
        <f t="shared" si="269"/>
        <v>4.25</v>
      </c>
      <c r="AI755" s="37">
        <f>IFERROR(IF(M755&gt;0,(N755*CONFIGURACAO!$C$20)+(O755*CONFIGURACAO!$C$21)+(P755*CONFIGURACAO!$C$22)+(Q755*CONFIGURACAO!$C$23)+(R755*CONFIGURACAO!$C$24),""),"")</f>
        <v>1320</v>
      </c>
      <c r="AJ755" s="38">
        <f>IF(S755=0,0,IF(CONFIGURACAO!$C$15="SIM",(IF(S755&gt;CONFIGURACAO!$C$16,CONFIGURACAO!$C$16*CONFIGURACAO!$C$25,S755*CONFIGURACAO!$C$25)),'PI AREA  P75'!S755*CONFIGURACAO!$C$25))</f>
        <v>17.5</v>
      </c>
      <c r="AK755" s="38">
        <f>IF(T755=0,0,IF(CONFIGURACAO!$C$17="SIM",(IF(T755&gt;CONFIGURACAO!$C$18,CONFIGURACAO!$C$18*CONFIGURACAO!$C$26,T755*CONFIGURACAO!$C$26)),'PI AREA  P75'!T755*CONFIGURACAO!$C$26))</f>
        <v>7.5</v>
      </c>
      <c r="AL755" s="38">
        <f>IFERROR(IF(M755&gt;0,(U755*CONFIGURACAO!$C$29)+(V755*CONFIGURACAO!$C$30),""),"")</f>
        <v>0</v>
      </c>
      <c r="AM755" s="38">
        <f>IF(W755=0,0,IF(CONFIGURACAO!$C$41="SIM",(IF(W755&gt;CONFIGURACAO!$C$41,CONFIGURACAO!$C$41*CONFIGURACAO!$C$31,W755*CONFIGURACAO!$C$31)),'PI AREA  P75'!W755*CONFIGURACAO!$C$31))</f>
        <v>0</v>
      </c>
      <c r="AN755" s="38">
        <f>IF(X755=0,0,IF(CONFIGURACAO!$C$39="SIM",(IF(X755&gt;CONFIGURACAO!$C$40,CONFIGURACAO!$C$40*CONFIGURACAO!$C$32,X755*CONFIGURACAO!$C$32)),'PI AREA  P75'!X755*CONFIGURACAO!$C$32))</f>
        <v>0</v>
      </c>
      <c r="AO755" s="38">
        <f>IFERROR(IF(M755&gt;0,(Y755*CONFIGURACAO!$C$33)+(Z755*CONFIGURACAO!$C$34)+(AA755*CONFIGURACAO!$C$35)+(AB755*CONFIGURACAO!$C$36),""),"")</f>
        <v>10</v>
      </c>
      <c r="AP755" s="38">
        <f>IF(AA755=0,0,IF(CONFIGURACAO!$C$46="SIM",(IF(AA755&gt;CONFIGURACAO!$C$47,CONFIGURACAO!$C$47*CONFIGURACAO!$C$35,AA755*CONFIGURACAO!$C$35)),'PI AREA  P75'!AA755*CONFIGURACAO!$C$35))</f>
        <v>0</v>
      </c>
      <c r="AQ755" s="38">
        <f>IF(AB755=0,0,IF(CONFIGURACAO!$C$44="SIM",(IF(AB755&gt;CONFIGURACAO!$C$45,CONFIGURACAO!$C$45*CONFIGURACAO!$C$36,AB755*CONFIGURACAO!$C$36)),'PI AREA  P75'!AB755*CONFIGURACAO!$C$36))</f>
        <v>10</v>
      </c>
      <c r="AR755" s="38">
        <f t="shared" si="270"/>
        <v>1365</v>
      </c>
      <c r="AS755" s="68">
        <f>IF(AR755="","",$AR755-(($AS$2/CONFIGURACAO!$C$6)*$M755))</f>
        <v>1065</v>
      </c>
      <c r="AT755" s="73">
        <f t="shared" si="254"/>
        <v>3</v>
      </c>
      <c r="AU755" s="75">
        <f>IF(AR755="","",$AR755-(($AU$2/CONFIGURACAO!$C$6)*$M755))</f>
        <v>865</v>
      </c>
      <c r="AV755" s="76">
        <f t="shared" si="255"/>
        <v>4</v>
      </c>
      <c r="AW755" s="74">
        <f>IF(AR755="","",$AR755-(($AW$2/CONFIGURACAO!$C$6)*$M755))</f>
        <v>665</v>
      </c>
      <c r="AX755" s="72">
        <f t="shared" si="256"/>
        <v>5</v>
      </c>
      <c r="AZ755" s="39">
        <f t="shared" si="257"/>
        <v>0.12817442990548897</v>
      </c>
      <c r="BA755" s="146">
        <f t="shared" si="258"/>
        <v>28.25</v>
      </c>
      <c r="BB755" s="146">
        <f t="shared" si="259"/>
        <v>175</v>
      </c>
      <c r="BC755" s="32">
        <f t="shared" si="260"/>
        <v>241</v>
      </c>
      <c r="BD755" s="148"/>
      <c r="BE755" s="40">
        <f t="shared" si="261"/>
        <v>9.3144560357675113E-2</v>
      </c>
      <c r="BF755" s="40">
        <f t="shared" si="262"/>
        <v>6.7515432098765427E-2</v>
      </c>
      <c r="BG755" s="40">
        <f t="shared" si="263"/>
        <v>0.19912641315519014</v>
      </c>
      <c r="BH755" s="40">
        <f t="shared" si="264"/>
        <v>0.45472918350848823</v>
      </c>
      <c r="BI755" s="40">
        <f t="shared" si="265"/>
        <v>7.9957356076759065E-2</v>
      </c>
      <c r="BJ755" s="40">
        <f t="shared" si="266"/>
        <v>0.16173752310536046</v>
      </c>
      <c r="BK755" s="40">
        <f t="shared" si="267"/>
        <v>0.2407704654895666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 s="42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1:134" s="32" customFormat="1" ht="17" thickBot="1" x14ac:dyDescent="0.25">
      <c r="A756" s="124" t="str">
        <f>CONFIGURACAO!$C$4</f>
        <v>AREA 21</v>
      </c>
      <c r="B756" s="125">
        <v>754</v>
      </c>
      <c r="C756" s="252" t="s">
        <v>317</v>
      </c>
      <c r="D756" s="126">
        <f t="shared" si="271"/>
        <v>15</v>
      </c>
      <c r="E756" s="250" t="s">
        <v>1091</v>
      </c>
      <c r="F756" s="250">
        <v>0</v>
      </c>
      <c r="G756" s="250">
        <v>0</v>
      </c>
      <c r="H756" s="250">
        <v>1</v>
      </c>
      <c r="I756" s="250">
        <v>1</v>
      </c>
      <c r="J756" s="87"/>
      <c r="K756" s="94"/>
      <c r="L756" s="94"/>
      <c r="M756" s="154">
        <f t="shared" si="268"/>
        <v>2</v>
      </c>
      <c r="N756">
        <v>0</v>
      </c>
      <c r="O756">
        <v>2.5</v>
      </c>
      <c r="P756">
        <v>5.75</v>
      </c>
      <c r="Q756">
        <v>0.75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 s="139">
        <f t="shared" si="252"/>
        <v>2.5</v>
      </c>
      <c r="AD756" s="140">
        <f t="shared" si="253"/>
        <v>8.25</v>
      </c>
      <c r="AE756" s="141">
        <f t="shared" si="272"/>
        <v>0</v>
      </c>
      <c r="AF756" s="263">
        <f t="shared" si="273"/>
        <v>0</v>
      </c>
      <c r="AG756" s="265">
        <f t="shared" si="269"/>
        <v>2.5</v>
      </c>
      <c r="AI756" s="37">
        <f>IFERROR(IF(M756&gt;0,(N756*CONFIGURACAO!$C$20)+(O756*CONFIGURACAO!$C$21)+(P756*CONFIGURACAO!$C$22)+(Q756*CONFIGURACAO!$C$23)+(R756*CONFIGURACAO!$C$24),""),"")</f>
        <v>575</v>
      </c>
      <c r="AJ756" s="38">
        <f>IF(S756=0,0,IF(CONFIGURACAO!$C$15="SIM",(IF(S756&gt;CONFIGURACAO!$C$16,CONFIGURACAO!$C$16*CONFIGURACAO!$C$25,S756*CONFIGURACAO!$C$25)),'PI AREA  P75'!S756*CONFIGURACAO!$C$25))</f>
        <v>0</v>
      </c>
      <c r="AK756" s="38">
        <f>IF(T756=0,0,IF(CONFIGURACAO!$C$17="SIM",(IF(T756&gt;CONFIGURACAO!$C$18,CONFIGURACAO!$C$18*CONFIGURACAO!$C$26,T756*CONFIGURACAO!$C$26)),'PI AREA  P75'!T756*CONFIGURACAO!$C$26))</f>
        <v>0</v>
      </c>
      <c r="AL756" s="38">
        <f>IFERROR(IF(M756&gt;0,(U756*CONFIGURACAO!$C$29)+(V756*CONFIGURACAO!$C$30),""),"")</f>
        <v>0</v>
      </c>
      <c r="AM756" s="38">
        <f>IF(W756=0,0,IF(CONFIGURACAO!$C$41="SIM",(IF(W756&gt;CONFIGURACAO!$C$41,CONFIGURACAO!$C$41*CONFIGURACAO!$C$31,W756*CONFIGURACAO!$C$31)),'PI AREA  P75'!W756*CONFIGURACAO!$C$31))</f>
        <v>0</v>
      </c>
      <c r="AN756" s="38">
        <f>IF(X756=0,0,IF(CONFIGURACAO!$C$39="SIM",(IF(X756&gt;CONFIGURACAO!$C$40,CONFIGURACAO!$C$40*CONFIGURACAO!$C$32,X756*CONFIGURACAO!$C$32)),'PI AREA  P75'!X756*CONFIGURACAO!$C$32))</f>
        <v>0</v>
      </c>
      <c r="AO756" s="38">
        <f>IFERROR(IF(M756&gt;0,(Y756*CONFIGURACAO!$C$33)+(Z756*CONFIGURACAO!$C$34)+(AA756*CONFIGURACAO!$C$35)+(AB756*CONFIGURACAO!$C$36),""),"")</f>
        <v>25</v>
      </c>
      <c r="AP756" s="38">
        <f>IF(AA756=0,0,IF(CONFIGURACAO!$C$46="SIM",(IF(AA756&gt;CONFIGURACAO!$C$47,CONFIGURACAO!$C$47*CONFIGURACAO!$C$35,AA756*CONFIGURACAO!$C$35)),'PI AREA  P75'!AA756*CONFIGURACAO!$C$35))</f>
        <v>25</v>
      </c>
      <c r="AQ756" s="38">
        <f>IF(AB756=0,0,IF(CONFIGURACAO!$C$44="SIM",(IF(AB756&gt;CONFIGURACAO!$C$45,CONFIGURACAO!$C$45*CONFIGURACAO!$C$36,AB756*CONFIGURACAO!$C$36)),'PI AREA  P75'!AB756*CONFIGURACAO!$C$36))</f>
        <v>0</v>
      </c>
      <c r="AR756" s="38">
        <f t="shared" si="270"/>
        <v>625</v>
      </c>
      <c r="AS756" s="68">
        <f>IF(AR756="","",$AR756-(($AS$2/CONFIGURACAO!$C$6)*$M756))</f>
        <v>475</v>
      </c>
      <c r="AT756" s="73">
        <f t="shared" si="254"/>
        <v>3</v>
      </c>
      <c r="AU756" s="75">
        <f>IF(AR756="","",$AR756-(($AU$2/CONFIGURACAO!$C$6)*$M756))</f>
        <v>375</v>
      </c>
      <c r="AV756" s="76">
        <f t="shared" si="255"/>
        <v>4</v>
      </c>
      <c r="AW756" s="74">
        <f>IF(AR756="","",$AR756-(($AW$2/CONFIGURACAO!$C$6)*$M756))</f>
        <v>275</v>
      </c>
      <c r="AX756" s="72">
        <f t="shared" si="256"/>
        <v>5</v>
      </c>
      <c r="AZ756" s="39">
        <f t="shared" si="257"/>
        <v>5.8687925780901547E-2</v>
      </c>
      <c r="BA756" s="146">
        <f t="shared" si="258"/>
        <v>10</v>
      </c>
      <c r="BB756" s="146">
        <f t="shared" si="259"/>
        <v>656</v>
      </c>
      <c r="BC756" s="32">
        <f t="shared" si="260"/>
        <v>615</v>
      </c>
      <c r="BD756" s="148"/>
      <c r="BE756" s="40">
        <f t="shared" si="261"/>
        <v>0</v>
      </c>
      <c r="BF756" s="40">
        <f t="shared" si="262"/>
        <v>9.6450617283950615E-2</v>
      </c>
      <c r="BG756" s="40">
        <f t="shared" si="263"/>
        <v>0.14773895169578624</v>
      </c>
      <c r="BH756" s="40">
        <f t="shared" si="264"/>
        <v>3.0315278900565887E-2</v>
      </c>
      <c r="BI756" s="40">
        <f t="shared" si="265"/>
        <v>0</v>
      </c>
      <c r="BJ756" s="40">
        <f t="shared" si="266"/>
        <v>0</v>
      </c>
      <c r="BK756" s="40">
        <f t="shared" si="267"/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 s="42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1:134" s="32" customFormat="1" ht="17" thickBot="1" x14ac:dyDescent="0.25">
      <c r="A757" s="124" t="str">
        <f>CONFIGURACAO!$C$4</f>
        <v>AREA 21</v>
      </c>
      <c r="B757" s="125">
        <v>755</v>
      </c>
      <c r="C757" s="252" t="s">
        <v>318</v>
      </c>
      <c r="D757" s="126">
        <f t="shared" si="271"/>
        <v>1</v>
      </c>
      <c r="E757" s="250" t="s">
        <v>1092</v>
      </c>
      <c r="F757" s="250">
        <v>1</v>
      </c>
      <c r="G757" s="250">
        <v>1</v>
      </c>
      <c r="H757" s="250">
        <v>1</v>
      </c>
      <c r="I757" s="250">
        <v>1</v>
      </c>
      <c r="J757" s="87"/>
      <c r="K757" s="94"/>
      <c r="L757" s="94"/>
      <c r="M757" s="154">
        <f t="shared" si="268"/>
        <v>4</v>
      </c>
      <c r="N757">
        <v>11.5</v>
      </c>
      <c r="O757">
        <v>7.5</v>
      </c>
      <c r="P757">
        <v>4.25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 s="139">
        <f t="shared" si="252"/>
        <v>19</v>
      </c>
      <c r="AD757" s="140">
        <f t="shared" si="253"/>
        <v>23.25</v>
      </c>
      <c r="AE757" s="141">
        <f t="shared" si="272"/>
        <v>0</v>
      </c>
      <c r="AF757" s="263">
        <f t="shared" si="273"/>
        <v>0</v>
      </c>
      <c r="AG757" s="265">
        <f t="shared" si="269"/>
        <v>19</v>
      </c>
      <c r="AI757" s="37">
        <f>IFERROR(IF(M757&gt;0,(N757*CONFIGURACAO!$C$20)+(O757*CONFIGURACAO!$C$21)+(P757*CONFIGURACAO!$C$22)+(Q757*CONFIGURACAO!$C$23)+(R757*CONFIGURACAO!$C$24),""),"")</f>
        <v>2045</v>
      </c>
      <c r="AJ757" s="38">
        <f>IF(S757=0,0,IF(CONFIGURACAO!$C$15="SIM",(IF(S757&gt;CONFIGURACAO!$C$16,CONFIGURACAO!$C$16*CONFIGURACAO!$C$25,S757*CONFIGURACAO!$C$25)),'PI AREA  P75'!S757*CONFIGURACAO!$C$25))</f>
        <v>0</v>
      </c>
      <c r="AK757" s="38">
        <f>IF(T757=0,0,IF(CONFIGURACAO!$C$17="SIM",(IF(T757&gt;CONFIGURACAO!$C$18,CONFIGURACAO!$C$18*CONFIGURACAO!$C$26,T757*CONFIGURACAO!$C$26)),'PI AREA  P75'!T757*CONFIGURACAO!$C$26))</f>
        <v>0</v>
      </c>
      <c r="AL757" s="38">
        <f>IFERROR(IF(M757&gt;0,(U757*CONFIGURACAO!$C$29)+(V757*CONFIGURACAO!$C$30),""),"")</f>
        <v>0</v>
      </c>
      <c r="AM757" s="38">
        <f>IF(W757=0,0,IF(CONFIGURACAO!$C$41="SIM",(IF(W757&gt;CONFIGURACAO!$C$41,CONFIGURACAO!$C$41*CONFIGURACAO!$C$31,W757*CONFIGURACAO!$C$31)),'PI AREA  P75'!W757*CONFIGURACAO!$C$31))</f>
        <v>0</v>
      </c>
      <c r="AN757" s="38">
        <f>IF(X757=0,0,IF(CONFIGURACAO!$C$39="SIM",(IF(X757&gt;CONFIGURACAO!$C$40,CONFIGURACAO!$C$40*CONFIGURACAO!$C$32,X757*CONFIGURACAO!$C$32)),'PI AREA  P75'!X757*CONFIGURACAO!$C$32))</f>
        <v>0</v>
      </c>
      <c r="AO757" s="38">
        <f>IFERROR(IF(M757&gt;0,(Y757*CONFIGURACAO!$C$33)+(Z757*CONFIGURACAO!$C$34)+(AA757*CONFIGURACAO!$C$35)+(AB757*CONFIGURACAO!$C$36),""),"")</f>
        <v>0</v>
      </c>
      <c r="AP757" s="38">
        <f>IF(AA757=0,0,IF(CONFIGURACAO!$C$46="SIM",(IF(AA757&gt;CONFIGURACAO!$C$47,CONFIGURACAO!$C$47*CONFIGURACAO!$C$35,AA757*CONFIGURACAO!$C$35)),'PI AREA  P75'!AA757*CONFIGURACAO!$C$35))</f>
        <v>0</v>
      </c>
      <c r="AQ757" s="38">
        <f>IF(AB757=0,0,IF(CONFIGURACAO!$C$44="SIM",(IF(AB757&gt;CONFIGURACAO!$C$45,CONFIGURACAO!$C$45*CONFIGURACAO!$C$36,AB757*CONFIGURACAO!$C$36)),'PI AREA  P75'!AB757*CONFIGURACAO!$C$36))</f>
        <v>0</v>
      </c>
      <c r="AR757" s="38">
        <f t="shared" si="270"/>
        <v>2045</v>
      </c>
      <c r="AS757" s="68">
        <f>IF(AR757="","",$AR757-(($AS$2/CONFIGURACAO!$C$6)*$M757))</f>
        <v>1745</v>
      </c>
      <c r="AT757" s="73">
        <f t="shared" si="254"/>
        <v>3</v>
      </c>
      <c r="AU757" s="75">
        <f>IF(AR757="","",$AR757-(($AU$2/CONFIGURACAO!$C$6)*$M757))</f>
        <v>1545</v>
      </c>
      <c r="AV757" s="76">
        <f t="shared" si="255"/>
        <v>4</v>
      </c>
      <c r="AW757" s="74">
        <f>IF(AR757="","",$AR757-(($AW$2/CONFIGURACAO!$C$6)*$M757))</f>
        <v>1345</v>
      </c>
      <c r="AX757" s="72">
        <f t="shared" si="256"/>
        <v>5</v>
      </c>
      <c r="AZ757" s="39">
        <f t="shared" si="257"/>
        <v>0.19202689315510985</v>
      </c>
      <c r="BA757" s="146">
        <f t="shared" si="258"/>
        <v>24.25</v>
      </c>
      <c r="BB757" s="146">
        <f t="shared" si="259"/>
        <v>240</v>
      </c>
      <c r="BC757" s="32">
        <f t="shared" si="260"/>
        <v>113</v>
      </c>
      <c r="BD757" s="148"/>
      <c r="BE757" s="40">
        <f t="shared" si="261"/>
        <v>0.4284649776453055</v>
      </c>
      <c r="BF757" s="40">
        <f t="shared" si="262"/>
        <v>0.28935185185185186</v>
      </c>
      <c r="BG757" s="40">
        <f t="shared" si="263"/>
        <v>0.10919835560123328</v>
      </c>
      <c r="BH757" s="40">
        <f t="shared" si="264"/>
        <v>4.042037186742118E-2</v>
      </c>
      <c r="BI757" s="40">
        <f t="shared" si="265"/>
        <v>0</v>
      </c>
      <c r="BJ757" s="40">
        <f t="shared" si="266"/>
        <v>0</v>
      </c>
      <c r="BK757" s="40">
        <f t="shared" si="267"/>
        <v>0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1</v>
      </c>
      <c r="BR757">
        <v>0</v>
      </c>
      <c r="BS757">
        <v>4</v>
      </c>
      <c r="BT757" s="42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1:134" s="32" customFormat="1" ht="17" thickBot="1" x14ac:dyDescent="0.25">
      <c r="A758" s="124" t="str">
        <f>CONFIGURACAO!$C$4</f>
        <v>AREA 21</v>
      </c>
      <c r="B758" s="125">
        <v>756</v>
      </c>
      <c r="C758" s="252" t="s">
        <v>318</v>
      </c>
      <c r="D758" s="126">
        <f t="shared" si="271"/>
        <v>2</v>
      </c>
      <c r="E758" s="250" t="s">
        <v>1093</v>
      </c>
      <c r="F758" s="250">
        <v>1</v>
      </c>
      <c r="G758" s="250">
        <v>1</v>
      </c>
      <c r="H758" s="250">
        <v>1</v>
      </c>
      <c r="I758" s="250">
        <v>1</v>
      </c>
      <c r="J758" s="87"/>
      <c r="K758" s="94"/>
      <c r="L758" s="94"/>
      <c r="M758" s="154">
        <f t="shared" si="268"/>
        <v>4</v>
      </c>
      <c r="N758">
        <v>0</v>
      </c>
      <c r="O758">
        <v>2</v>
      </c>
      <c r="P758">
        <v>6</v>
      </c>
      <c r="Q758">
        <v>7</v>
      </c>
      <c r="R758">
        <v>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 s="139">
        <f t="shared" si="252"/>
        <v>2</v>
      </c>
      <c r="AD758" s="140">
        <f t="shared" si="253"/>
        <v>8</v>
      </c>
      <c r="AE758" s="141">
        <f t="shared" si="272"/>
        <v>0</v>
      </c>
      <c r="AF758" s="263">
        <f t="shared" si="273"/>
        <v>0</v>
      </c>
      <c r="AG758" s="265">
        <f t="shared" si="269"/>
        <v>2</v>
      </c>
      <c r="AI758" s="37">
        <f>IFERROR(IF(M758&gt;0,(N758*CONFIGURACAO!$C$20)+(O758*CONFIGURACAO!$C$21)+(P758*CONFIGURACAO!$C$22)+(Q758*CONFIGURACAO!$C$23)+(R758*CONFIGURACAO!$C$24),""),"")</f>
        <v>860</v>
      </c>
      <c r="AJ758" s="38">
        <f>IF(S758=0,0,IF(CONFIGURACAO!$C$15="SIM",(IF(S758&gt;CONFIGURACAO!$C$16,CONFIGURACAO!$C$16*CONFIGURACAO!$C$25,S758*CONFIGURACAO!$C$25)),'PI AREA  P75'!S758*CONFIGURACAO!$C$25))</f>
        <v>0</v>
      </c>
      <c r="AK758" s="38">
        <f>IF(T758=0,0,IF(CONFIGURACAO!$C$17="SIM",(IF(T758&gt;CONFIGURACAO!$C$18,CONFIGURACAO!$C$18*CONFIGURACAO!$C$26,T758*CONFIGURACAO!$C$26)),'PI AREA  P75'!T758*CONFIGURACAO!$C$26))</f>
        <v>0</v>
      </c>
      <c r="AL758" s="38">
        <f>IFERROR(IF(M758&gt;0,(U758*CONFIGURACAO!$C$29)+(V758*CONFIGURACAO!$C$30),""),"")</f>
        <v>0</v>
      </c>
      <c r="AM758" s="38">
        <f>IF(W758=0,0,IF(CONFIGURACAO!$C$41="SIM",(IF(W758&gt;CONFIGURACAO!$C$41,CONFIGURACAO!$C$41*CONFIGURACAO!$C$31,W758*CONFIGURACAO!$C$31)),'PI AREA  P75'!W758*CONFIGURACAO!$C$31))</f>
        <v>0</v>
      </c>
      <c r="AN758" s="38">
        <f>IF(X758=0,0,IF(CONFIGURACAO!$C$39="SIM",(IF(X758&gt;CONFIGURACAO!$C$40,CONFIGURACAO!$C$40*CONFIGURACAO!$C$32,X758*CONFIGURACAO!$C$32)),'PI AREA  P75'!X758*CONFIGURACAO!$C$32))</f>
        <v>0</v>
      </c>
      <c r="AO758" s="38">
        <f>IFERROR(IF(M758&gt;0,(Y758*CONFIGURACAO!$C$33)+(Z758*CONFIGURACAO!$C$34)+(AA758*CONFIGURACAO!$C$35)+(AB758*CONFIGURACAO!$C$36),""),"")</f>
        <v>0</v>
      </c>
      <c r="AP758" s="38">
        <f>IF(AA758=0,0,IF(CONFIGURACAO!$C$46="SIM",(IF(AA758&gt;CONFIGURACAO!$C$47,CONFIGURACAO!$C$47*CONFIGURACAO!$C$35,AA758*CONFIGURACAO!$C$35)),'PI AREA  P75'!AA758*CONFIGURACAO!$C$35))</f>
        <v>0</v>
      </c>
      <c r="AQ758" s="38">
        <f>IF(AB758=0,0,IF(CONFIGURACAO!$C$44="SIM",(IF(AB758&gt;CONFIGURACAO!$C$45,CONFIGURACAO!$C$45*CONFIGURACAO!$C$36,AB758*CONFIGURACAO!$C$36)),'PI AREA  P75'!AB758*CONFIGURACAO!$C$36))</f>
        <v>0</v>
      </c>
      <c r="AR758" s="38">
        <f t="shared" si="270"/>
        <v>860</v>
      </c>
      <c r="AS758" s="68">
        <f>IF(AR758="","",$AR758-(($AS$2/CONFIGURACAO!$C$6)*$M758))</f>
        <v>560</v>
      </c>
      <c r="AT758" s="73">
        <f t="shared" si="254"/>
        <v>3</v>
      </c>
      <c r="AU758" s="75">
        <f>IF(AR758="","",$AR758-(($AU$2/CONFIGURACAO!$C$6)*$M758))</f>
        <v>360</v>
      </c>
      <c r="AV758" s="76">
        <f t="shared" si="255"/>
        <v>4</v>
      </c>
      <c r="AW758" s="74">
        <f>IF(AR758="","",$AR758-(($AW$2/CONFIGURACAO!$C$6)*$M758))</f>
        <v>160</v>
      </c>
      <c r="AX758" s="72">
        <f t="shared" si="256"/>
        <v>5</v>
      </c>
      <c r="AZ758" s="39">
        <f t="shared" si="257"/>
        <v>8.0754585874520515E-2</v>
      </c>
      <c r="BA758" s="146">
        <f t="shared" si="258"/>
        <v>18</v>
      </c>
      <c r="BB758" s="146">
        <f t="shared" si="259"/>
        <v>387</v>
      </c>
      <c r="BC758" s="32">
        <f t="shared" si="260"/>
        <v>464</v>
      </c>
      <c r="BD758" s="148"/>
      <c r="BE758" s="40">
        <f t="shared" si="261"/>
        <v>0</v>
      </c>
      <c r="BF758" s="40">
        <f t="shared" si="262"/>
        <v>7.716049382716049E-2</v>
      </c>
      <c r="BG758" s="40">
        <f t="shared" si="263"/>
        <v>0.1541623843782117</v>
      </c>
      <c r="BH758" s="40">
        <f t="shared" si="264"/>
        <v>0.28294260307194824</v>
      </c>
      <c r="BI758" s="40">
        <f t="shared" si="265"/>
        <v>0.31982942430703626</v>
      </c>
      <c r="BJ758" s="40">
        <f t="shared" si="266"/>
        <v>0</v>
      </c>
      <c r="BK758" s="40">
        <f t="shared" si="267"/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2</v>
      </c>
      <c r="BT758" s="42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1:134" s="32" customFormat="1" ht="17" thickBot="1" x14ac:dyDescent="0.25">
      <c r="A759" s="124" t="str">
        <f>CONFIGURACAO!$C$4</f>
        <v>AREA 21</v>
      </c>
      <c r="B759" s="125">
        <v>757</v>
      </c>
      <c r="C759" s="252" t="s">
        <v>318</v>
      </c>
      <c r="D759" s="126">
        <f t="shared" si="271"/>
        <v>3</v>
      </c>
      <c r="E759" s="250" t="s">
        <v>1094</v>
      </c>
      <c r="F759" s="250">
        <v>0</v>
      </c>
      <c r="G759" s="250">
        <v>1</v>
      </c>
      <c r="H759" s="250">
        <v>1</v>
      </c>
      <c r="I759" s="250">
        <v>1</v>
      </c>
      <c r="J759" s="87"/>
      <c r="K759" s="94"/>
      <c r="L759" s="94"/>
      <c r="M759" s="154">
        <f t="shared" si="268"/>
        <v>3</v>
      </c>
      <c r="N759">
        <v>1.75</v>
      </c>
      <c r="O759">
        <v>10.25</v>
      </c>
      <c r="P759">
        <v>13</v>
      </c>
      <c r="Q759">
        <v>2.75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 s="139">
        <f t="shared" si="252"/>
        <v>12</v>
      </c>
      <c r="AD759" s="140">
        <f t="shared" si="253"/>
        <v>25</v>
      </c>
      <c r="AE759" s="141">
        <f t="shared" si="272"/>
        <v>0</v>
      </c>
      <c r="AF759" s="263">
        <f t="shared" si="273"/>
        <v>0</v>
      </c>
      <c r="AG759" s="265">
        <f t="shared" si="269"/>
        <v>12</v>
      </c>
      <c r="AI759" s="37">
        <f>IFERROR(IF(M759&gt;0,(N759*CONFIGURACAO!$C$20)+(O759*CONFIGURACAO!$C$21)+(P759*CONFIGURACAO!$C$22)+(Q759*CONFIGURACAO!$C$23)+(R759*CONFIGURACAO!$C$24),""),"")</f>
        <v>1885</v>
      </c>
      <c r="AJ759" s="38">
        <f>IF(S759=0,0,IF(CONFIGURACAO!$C$15="SIM",(IF(S759&gt;CONFIGURACAO!$C$16,CONFIGURACAO!$C$16*CONFIGURACAO!$C$25,S759*CONFIGURACAO!$C$25)),'PI AREA  P75'!S759*CONFIGURACAO!$C$25))</f>
        <v>0</v>
      </c>
      <c r="AK759" s="38">
        <f>IF(T759=0,0,IF(CONFIGURACAO!$C$17="SIM",(IF(T759&gt;CONFIGURACAO!$C$18,CONFIGURACAO!$C$18*CONFIGURACAO!$C$26,T759*CONFIGURACAO!$C$26)),'PI AREA  P75'!T759*CONFIGURACAO!$C$26))</f>
        <v>0</v>
      </c>
      <c r="AL759" s="38">
        <f>IFERROR(IF(M759&gt;0,(U759*CONFIGURACAO!$C$29)+(V759*CONFIGURACAO!$C$30),""),"")</f>
        <v>0</v>
      </c>
      <c r="AM759" s="38">
        <f>IF(W759=0,0,IF(CONFIGURACAO!$C$41="SIM",(IF(W759&gt;CONFIGURACAO!$C$41,CONFIGURACAO!$C$41*CONFIGURACAO!$C$31,W759*CONFIGURACAO!$C$31)),'PI AREA  P75'!W759*CONFIGURACAO!$C$31))</f>
        <v>0</v>
      </c>
      <c r="AN759" s="38">
        <f>IF(X759=0,0,IF(CONFIGURACAO!$C$39="SIM",(IF(X759&gt;CONFIGURACAO!$C$40,CONFIGURACAO!$C$40*CONFIGURACAO!$C$32,X759*CONFIGURACAO!$C$32)),'PI AREA  P75'!X759*CONFIGURACAO!$C$32))</f>
        <v>0</v>
      </c>
      <c r="AO759" s="38">
        <f>IFERROR(IF(M759&gt;0,(Y759*CONFIGURACAO!$C$33)+(Z759*CONFIGURACAO!$C$34)+(AA759*CONFIGURACAO!$C$35)+(AB759*CONFIGURACAO!$C$36),""),"")</f>
        <v>0</v>
      </c>
      <c r="AP759" s="38">
        <f>IF(AA759=0,0,IF(CONFIGURACAO!$C$46="SIM",(IF(AA759&gt;CONFIGURACAO!$C$47,CONFIGURACAO!$C$47*CONFIGURACAO!$C$35,AA759*CONFIGURACAO!$C$35)),'PI AREA  P75'!AA759*CONFIGURACAO!$C$35))</f>
        <v>0</v>
      </c>
      <c r="AQ759" s="38">
        <f>IF(AB759=0,0,IF(CONFIGURACAO!$C$44="SIM",(IF(AB759&gt;CONFIGURACAO!$C$45,CONFIGURACAO!$C$45*CONFIGURACAO!$C$36,AB759*CONFIGURACAO!$C$36)),'PI AREA  P75'!AB759*CONFIGURACAO!$C$36))</f>
        <v>0</v>
      </c>
      <c r="AR759" s="38">
        <f t="shared" si="270"/>
        <v>1885</v>
      </c>
      <c r="AS759" s="68">
        <f>IF(AR759="","",$AR759-(($AS$2/CONFIGURACAO!$C$6)*$M759))</f>
        <v>1660</v>
      </c>
      <c r="AT759" s="73">
        <f t="shared" si="254"/>
        <v>3</v>
      </c>
      <c r="AU759" s="75">
        <f>IF(AR759="","",$AR759-(($AU$2/CONFIGURACAO!$C$6)*$M759))</f>
        <v>1510</v>
      </c>
      <c r="AV759" s="76">
        <f t="shared" si="255"/>
        <v>4</v>
      </c>
      <c r="AW759" s="74">
        <f>IF(AR759="","",$AR759-(($AW$2/CONFIGURACAO!$C$6)*$M759))</f>
        <v>1360</v>
      </c>
      <c r="AX759" s="72">
        <f t="shared" si="256"/>
        <v>5</v>
      </c>
      <c r="AZ759" s="39">
        <f t="shared" si="257"/>
        <v>0.17700278415519904</v>
      </c>
      <c r="BA759" s="146">
        <f t="shared" si="258"/>
        <v>27.75</v>
      </c>
      <c r="BB759" s="146">
        <f t="shared" si="259"/>
        <v>186</v>
      </c>
      <c r="BC759" s="32">
        <f t="shared" si="260"/>
        <v>138</v>
      </c>
      <c r="BD759" s="148"/>
      <c r="BE759" s="40">
        <f t="shared" si="261"/>
        <v>6.5201192250372589E-2</v>
      </c>
      <c r="BF759" s="40">
        <f t="shared" si="262"/>
        <v>0.39544753086419754</v>
      </c>
      <c r="BG759" s="40">
        <f t="shared" si="263"/>
        <v>0.33401849948612539</v>
      </c>
      <c r="BH759" s="40">
        <f t="shared" si="264"/>
        <v>0.11115602263540826</v>
      </c>
      <c r="BI759" s="40">
        <f t="shared" si="265"/>
        <v>0</v>
      </c>
      <c r="BJ759" s="40">
        <f t="shared" si="266"/>
        <v>0</v>
      </c>
      <c r="BK759" s="40">
        <f t="shared" si="267"/>
        <v>0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0</v>
      </c>
      <c r="BR759">
        <v>0</v>
      </c>
      <c r="BS759">
        <v>2</v>
      </c>
      <c r="BT759" s="42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1:134" s="32" customFormat="1" ht="17" thickBot="1" x14ac:dyDescent="0.25">
      <c r="A760" s="124" t="str">
        <f>CONFIGURACAO!$C$4</f>
        <v>AREA 21</v>
      </c>
      <c r="B760" s="125">
        <v>758</v>
      </c>
      <c r="C760" s="252" t="s">
        <v>318</v>
      </c>
      <c r="D760" s="126">
        <f t="shared" si="271"/>
        <v>4</v>
      </c>
      <c r="E760" s="250" t="s">
        <v>1095</v>
      </c>
      <c r="F760" s="250">
        <v>1</v>
      </c>
      <c r="G760" s="250">
        <v>1</v>
      </c>
      <c r="H760" s="250">
        <v>1</v>
      </c>
      <c r="I760" s="250">
        <v>1</v>
      </c>
      <c r="J760" s="87"/>
      <c r="K760" s="94"/>
      <c r="L760" s="94"/>
      <c r="M760" s="154">
        <f t="shared" si="268"/>
        <v>4</v>
      </c>
      <c r="N760">
        <v>6</v>
      </c>
      <c r="O760">
        <v>6</v>
      </c>
      <c r="P760">
        <v>0</v>
      </c>
      <c r="Q760">
        <v>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 s="139">
        <f t="shared" si="252"/>
        <v>12</v>
      </c>
      <c r="AD760" s="140">
        <f t="shared" si="253"/>
        <v>12</v>
      </c>
      <c r="AE760" s="141">
        <f t="shared" si="272"/>
        <v>0</v>
      </c>
      <c r="AF760" s="263">
        <f t="shared" si="273"/>
        <v>0</v>
      </c>
      <c r="AG760" s="265">
        <f t="shared" si="269"/>
        <v>12</v>
      </c>
      <c r="AI760" s="37">
        <f>IFERROR(IF(M760&gt;0,(N760*CONFIGURACAO!$C$20)+(O760*CONFIGURACAO!$C$21)+(P760*CONFIGURACAO!$C$22)+(Q760*CONFIGURACAO!$C$23)+(R760*CONFIGURACAO!$C$24),""),"")</f>
        <v>1160</v>
      </c>
      <c r="AJ760" s="38">
        <f>IF(S760=0,0,IF(CONFIGURACAO!$C$15="SIM",(IF(S760&gt;CONFIGURACAO!$C$16,CONFIGURACAO!$C$16*CONFIGURACAO!$C$25,S760*CONFIGURACAO!$C$25)),'PI AREA  P75'!S760*CONFIGURACAO!$C$25))</f>
        <v>0</v>
      </c>
      <c r="AK760" s="38">
        <f>IF(T760=0,0,IF(CONFIGURACAO!$C$17="SIM",(IF(T760&gt;CONFIGURACAO!$C$18,CONFIGURACAO!$C$18*CONFIGURACAO!$C$26,T760*CONFIGURACAO!$C$26)),'PI AREA  P75'!T760*CONFIGURACAO!$C$26))</f>
        <v>0</v>
      </c>
      <c r="AL760" s="38">
        <f>IFERROR(IF(M760&gt;0,(U760*CONFIGURACAO!$C$29)+(V760*CONFIGURACAO!$C$30),""),"")</f>
        <v>0</v>
      </c>
      <c r="AM760" s="38">
        <f>IF(W760=0,0,IF(CONFIGURACAO!$C$41="SIM",(IF(W760&gt;CONFIGURACAO!$C$41,CONFIGURACAO!$C$41*CONFIGURACAO!$C$31,W760*CONFIGURACAO!$C$31)),'PI AREA  P75'!W760*CONFIGURACAO!$C$31))</f>
        <v>0</v>
      </c>
      <c r="AN760" s="38">
        <f>IF(X760=0,0,IF(CONFIGURACAO!$C$39="SIM",(IF(X760&gt;CONFIGURACAO!$C$40,CONFIGURACAO!$C$40*CONFIGURACAO!$C$32,X760*CONFIGURACAO!$C$32)),'PI AREA  P75'!X760*CONFIGURACAO!$C$32))</f>
        <v>0</v>
      </c>
      <c r="AO760" s="38">
        <f>IFERROR(IF(M760&gt;0,(Y760*CONFIGURACAO!$C$33)+(Z760*CONFIGURACAO!$C$34)+(AA760*CONFIGURACAO!$C$35)+(AB760*CONFIGURACAO!$C$36),""),"")</f>
        <v>0</v>
      </c>
      <c r="AP760" s="38">
        <f>IF(AA760=0,0,IF(CONFIGURACAO!$C$46="SIM",(IF(AA760&gt;CONFIGURACAO!$C$47,CONFIGURACAO!$C$47*CONFIGURACAO!$C$35,AA760*CONFIGURACAO!$C$35)),'PI AREA  P75'!AA760*CONFIGURACAO!$C$35))</f>
        <v>0</v>
      </c>
      <c r="AQ760" s="38">
        <f>IF(AB760=0,0,IF(CONFIGURACAO!$C$44="SIM",(IF(AB760&gt;CONFIGURACAO!$C$45,CONFIGURACAO!$C$45*CONFIGURACAO!$C$36,AB760*CONFIGURACAO!$C$36)),'PI AREA  P75'!AB760*CONFIGURACAO!$C$36))</f>
        <v>0</v>
      </c>
      <c r="AR760" s="38">
        <f t="shared" si="270"/>
        <v>1160</v>
      </c>
      <c r="AS760" s="68">
        <f>IF(AR760="","",$AR760-(($AS$2/CONFIGURACAO!$C$6)*$M760))</f>
        <v>860</v>
      </c>
      <c r="AT760" s="73">
        <f t="shared" si="254"/>
        <v>3</v>
      </c>
      <c r="AU760" s="75">
        <f>IF(AR760="","",$AR760-(($AU$2/CONFIGURACAO!$C$6)*$M760))</f>
        <v>660</v>
      </c>
      <c r="AV760" s="76">
        <f t="shared" si="255"/>
        <v>4</v>
      </c>
      <c r="AW760" s="74">
        <f>IF(AR760="","",$AR760-(($AW$2/CONFIGURACAO!$C$6)*$M760))</f>
        <v>460</v>
      </c>
      <c r="AX760" s="72">
        <f t="shared" si="256"/>
        <v>5</v>
      </c>
      <c r="AZ760" s="39">
        <f t="shared" si="257"/>
        <v>0.10892479024935325</v>
      </c>
      <c r="BA760" s="146">
        <f t="shared" si="258"/>
        <v>14</v>
      </c>
      <c r="BB760" s="146">
        <f t="shared" si="259"/>
        <v>513</v>
      </c>
      <c r="BC760" s="32">
        <f t="shared" si="260"/>
        <v>320</v>
      </c>
      <c r="BD760" s="148"/>
      <c r="BE760" s="40">
        <f t="shared" si="261"/>
        <v>0.22354694485842028</v>
      </c>
      <c r="BF760" s="40">
        <f t="shared" si="262"/>
        <v>0.23148148148148145</v>
      </c>
      <c r="BG760" s="40">
        <f t="shared" si="263"/>
        <v>0</v>
      </c>
      <c r="BH760" s="40">
        <f t="shared" si="264"/>
        <v>8.084074373484236E-2</v>
      </c>
      <c r="BI760" s="40">
        <f t="shared" si="265"/>
        <v>0</v>
      </c>
      <c r="BJ760" s="40">
        <f t="shared" si="266"/>
        <v>0</v>
      </c>
      <c r="BK760" s="40">
        <f t="shared" si="267"/>
        <v>0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1</v>
      </c>
      <c r="BS760">
        <v>1</v>
      </c>
      <c r="BT760" s="42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1:134" s="32" customFormat="1" ht="17" thickBot="1" x14ac:dyDescent="0.25">
      <c r="A761" s="124" t="str">
        <f>CONFIGURACAO!$C$4</f>
        <v>AREA 21</v>
      </c>
      <c r="B761" s="125">
        <v>759</v>
      </c>
      <c r="C761" s="252" t="s">
        <v>318</v>
      </c>
      <c r="D761" s="126">
        <f t="shared" si="271"/>
        <v>5</v>
      </c>
      <c r="E761" s="250" t="s">
        <v>1096</v>
      </c>
      <c r="F761" s="250">
        <v>1</v>
      </c>
      <c r="G761" s="250">
        <v>1</v>
      </c>
      <c r="H761" s="250">
        <v>1</v>
      </c>
      <c r="I761" s="250">
        <v>1</v>
      </c>
      <c r="J761" s="87"/>
      <c r="K761" s="94"/>
      <c r="L761" s="94"/>
      <c r="M761" s="154">
        <f t="shared" si="268"/>
        <v>4</v>
      </c>
      <c r="N761">
        <v>7</v>
      </c>
      <c r="O761">
        <v>6</v>
      </c>
      <c r="P761">
        <v>2</v>
      </c>
      <c r="Q761">
        <v>2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 s="139">
        <f t="shared" si="252"/>
        <v>13</v>
      </c>
      <c r="AD761" s="140">
        <f t="shared" si="253"/>
        <v>15</v>
      </c>
      <c r="AE761" s="141">
        <f t="shared" si="272"/>
        <v>0</v>
      </c>
      <c r="AF761" s="263">
        <f t="shared" si="273"/>
        <v>0</v>
      </c>
      <c r="AG761" s="265">
        <f t="shared" si="269"/>
        <v>13</v>
      </c>
      <c r="AI761" s="37">
        <f>IFERROR(IF(M761&gt;0,(N761*CONFIGURACAO!$C$20)+(O761*CONFIGURACAO!$C$21)+(P761*CONFIGURACAO!$C$22)+(Q761*CONFIGURACAO!$C$23)+(R761*CONFIGURACAO!$C$24),""),"")</f>
        <v>1380</v>
      </c>
      <c r="AJ761" s="38">
        <f>IF(S761=0,0,IF(CONFIGURACAO!$C$15="SIM",(IF(S761&gt;CONFIGURACAO!$C$16,CONFIGURACAO!$C$16*CONFIGURACAO!$C$25,S761*CONFIGURACAO!$C$25)),'PI AREA  P75'!S761*CONFIGURACAO!$C$25))</f>
        <v>0</v>
      </c>
      <c r="AK761" s="38">
        <f>IF(T761=0,0,IF(CONFIGURACAO!$C$17="SIM",(IF(T761&gt;CONFIGURACAO!$C$18,CONFIGURACAO!$C$18*CONFIGURACAO!$C$26,T761*CONFIGURACAO!$C$26)),'PI AREA  P75'!T761*CONFIGURACAO!$C$26))</f>
        <v>0</v>
      </c>
      <c r="AL761" s="38">
        <f>IFERROR(IF(M761&gt;0,(U761*CONFIGURACAO!$C$29)+(V761*CONFIGURACAO!$C$30),""),"")</f>
        <v>0</v>
      </c>
      <c r="AM761" s="38">
        <f>IF(W761=0,0,IF(CONFIGURACAO!$C$41="SIM",(IF(W761&gt;CONFIGURACAO!$C$41,CONFIGURACAO!$C$41*CONFIGURACAO!$C$31,W761*CONFIGURACAO!$C$31)),'PI AREA  P75'!W761*CONFIGURACAO!$C$31))</f>
        <v>0</v>
      </c>
      <c r="AN761" s="38">
        <f>IF(X761=0,0,IF(CONFIGURACAO!$C$39="SIM",(IF(X761&gt;CONFIGURACAO!$C$40,CONFIGURACAO!$C$40*CONFIGURACAO!$C$32,X761*CONFIGURACAO!$C$32)),'PI AREA  P75'!X761*CONFIGURACAO!$C$32))</f>
        <v>0</v>
      </c>
      <c r="AO761" s="38">
        <f>IFERROR(IF(M761&gt;0,(Y761*CONFIGURACAO!$C$33)+(Z761*CONFIGURACAO!$C$34)+(AA761*CONFIGURACAO!$C$35)+(AB761*CONFIGURACAO!$C$36),""),"")</f>
        <v>0</v>
      </c>
      <c r="AP761" s="38">
        <f>IF(AA761=0,0,IF(CONFIGURACAO!$C$46="SIM",(IF(AA761&gt;CONFIGURACAO!$C$47,CONFIGURACAO!$C$47*CONFIGURACAO!$C$35,AA761*CONFIGURACAO!$C$35)),'PI AREA  P75'!AA761*CONFIGURACAO!$C$35))</f>
        <v>0</v>
      </c>
      <c r="AQ761" s="38">
        <f>IF(AB761=0,0,IF(CONFIGURACAO!$C$44="SIM",(IF(AB761&gt;CONFIGURACAO!$C$45,CONFIGURACAO!$C$45*CONFIGURACAO!$C$36,AB761*CONFIGURACAO!$C$36)),'PI AREA  P75'!AB761*CONFIGURACAO!$C$36))</f>
        <v>0</v>
      </c>
      <c r="AR761" s="38">
        <f t="shared" si="270"/>
        <v>1380</v>
      </c>
      <c r="AS761" s="68">
        <f>IF(AR761="","",$AR761-(($AS$2/CONFIGURACAO!$C$6)*$M761))</f>
        <v>1080</v>
      </c>
      <c r="AT761" s="73">
        <f t="shared" si="254"/>
        <v>3</v>
      </c>
      <c r="AU761" s="75">
        <f>IF(AR761="","",$AR761-(($AU$2/CONFIGURACAO!$C$6)*$M761))</f>
        <v>880</v>
      </c>
      <c r="AV761" s="76">
        <f t="shared" si="255"/>
        <v>4</v>
      </c>
      <c r="AW761" s="74">
        <f>IF(AR761="","",$AR761-(($AW$2/CONFIGURACAO!$C$6)*$M761))</f>
        <v>680</v>
      </c>
      <c r="AX761" s="72">
        <f t="shared" si="256"/>
        <v>5</v>
      </c>
      <c r="AZ761" s="39">
        <f t="shared" si="257"/>
        <v>0.12958294012423061</v>
      </c>
      <c r="BA761" s="146">
        <f t="shared" si="258"/>
        <v>17</v>
      </c>
      <c r="BB761" s="146">
        <f t="shared" si="259"/>
        <v>420</v>
      </c>
      <c r="BC761" s="32">
        <f t="shared" si="260"/>
        <v>237</v>
      </c>
      <c r="BD761" s="148"/>
      <c r="BE761" s="40">
        <f t="shared" si="261"/>
        <v>0.26080476900149036</v>
      </c>
      <c r="BF761" s="40">
        <f t="shared" si="262"/>
        <v>0.23148148148148145</v>
      </c>
      <c r="BG761" s="40">
        <f t="shared" si="263"/>
        <v>5.1387461459403906E-2</v>
      </c>
      <c r="BH761" s="40">
        <f t="shared" si="264"/>
        <v>8.084074373484236E-2</v>
      </c>
      <c r="BI761" s="40">
        <f t="shared" si="265"/>
        <v>0</v>
      </c>
      <c r="BJ761" s="40">
        <f t="shared" si="266"/>
        <v>0</v>
      </c>
      <c r="BK761" s="40">
        <f t="shared" si="267"/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1</v>
      </c>
      <c r="BT761" s="42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1:134" s="32" customFormat="1" ht="17" thickBot="1" x14ac:dyDescent="0.25">
      <c r="A762" s="124" t="str">
        <f>CONFIGURACAO!$C$4</f>
        <v>AREA 21</v>
      </c>
      <c r="B762" s="125">
        <v>760</v>
      </c>
      <c r="C762" s="252" t="s">
        <v>318</v>
      </c>
      <c r="D762" s="126">
        <f t="shared" si="271"/>
        <v>6</v>
      </c>
      <c r="E762" s="250" t="s">
        <v>1097</v>
      </c>
      <c r="F762" s="250">
        <v>1</v>
      </c>
      <c r="G762" s="250">
        <v>1</v>
      </c>
      <c r="H762" s="250">
        <v>1</v>
      </c>
      <c r="I762" s="250">
        <v>1</v>
      </c>
      <c r="J762" s="87"/>
      <c r="K762" s="94"/>
      <c r="L762" s="94"/>
      <c r="M762" s="154">
        <f t="shared" si="268"/>
        <v>4</v>
      </c>
      <c r="N762">
        <v>11</v>
      </c>
      <c r="O762">
        <v>5</v>
      </c>
      <c r="P762">
        <v>8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 s="139">
        <f t="shared" si="252"/>
        <v>16</v>
      </c>
      <c r="AD762" s="140">
        <f t="shared" si="253"/>
        <v>24</v>
      </c>
      <c r="AE762" s="141">
        <f t="shared" si="272"/>
        <v>0</v>
      </c>
      <c r="AF762" s="263">
        <f t="shared" si="273"/>
        <v>0</v>
      </c>
      <c r="AG762" s="265">
        <f t="shared" si="269"/>
        <v>16</v>
      </c>
      <c r="AI762" s="37">
        <f>IFERROR(IF(M762&gt;0,(N762*CONFIGURACAO!$C$20)+(O762*CONFIGURACAO!$C$21)+(P762*CONFIGURACAO!$C$22)+(Q762*CONFIGURACAO!$C$23)+(R762*CONFIGURACAO!$C$24),""),"")</f>
        <v>1980</v>
      </c>
      <c r="AJ762" s="38">
        <f>IF(S762=0,0,IF(CONFIGURACAO!$C$15="SIM",(IF(S762&gt;CONFIGURACAO!$C$16,CONFIGURACAO!$C$16*CONFIGURACAO!$C$25,S762*CONFIGURACAO!$C$25)),'PI AREA  P75'!S762*CONFIGURACAO!$C$25))</f>
        <v>0</v>
      </c>
      <c r="AK762" s="38">
        <f>IF(T762=0,0,IF(CONFIGURACAO!$C$17="SIM",(IF(T762&gt;CONFIGURACAO!$C$18,CONFIGURACAO!$C$18*CONFIGURACAO!$C$26,T762*CONFIGURACAO!$C$26)),'PI AREA  P75'!T762*CONFIGURACAO!$C$26))</f>
        <v>0</v>
      </c>
      <c r="AL762" s="38">
        <f>IFERROR(IF(M762&gt;0,(U762*CONFIGURACAO!$C$29)+(V762*CONFIGURACAO!$C$30),""),"")</f>
        <v>0</v>
      </c>
      <c r="AM762" s="38">
        <f>IF(W762=0,0,IF(CONFIGURACAO!$C$41="SIM",(IF(W762&gt;CONFIGURACAO!$C$41,CONFIGURACAO!$C$41*CONFIGURACAO!$C$31,W762*CONFIGURACAO!$C$31)),'PI AREA  P75'!W762*CONFIGURACAO!$C$31))</f>
        <v>0</v>
      </c>
      <c r="AN762" s="38">
        <f>IF(X762=0,0,IF(CONFIGURACAO!$C$39="SIM",(IF(X762&gt;CONFIGURACAO!$C$40,CONFIGURACAO!$C$40*CONFIGURACAO!$C$32,X762*CONFIGURACAO!$C$32)),'PI AREA  P75'!X762*CONFIGURACAO!$C$32))</f>
        <v>0</v>
      </c>
      <c r="AO762" s="38">
        <f>IFERROR(IF(M762&gt;0,(Y762*CONFIGURACAO!$C$33)+(Z762*CONFIGURACAO!$C$34)+(AA762*CONFIGURACAO!$C$35)+(AB762*CONFIGURACAO!$C$36),""),"")</f>
        <v>0</v>
      </c>
      <c r="AP762" s="38">
        <f>IF(AA762=0,0,IF(CONFIGURACAO!$C$46="SIM",(IF(AA762&gt;CONFIGURACAO!$C$47,CONFIGURACAO!$C$47*CONFIGURACAO!$C$35,AA762*CONFIGURACAO!$C$35)),'PI AREA  P75'!AA762*CONFIGURACAO!$C$35))</f>
        <v>0</v>
      </c>
      <c r="AQ762" s="38">
        <f>IF(AB762=0,0,IF(CONFIGURACAO!$C$44="SIM",(IF(AB762&gt;CONFIGURACAO!$C$45,CONFIGURACAO!$C$45*CONFIGURACAO!$C$36,AB762*CONFIGURACAO!$C$36)),'PI AREA  P75'!AB762*CONFIGURACAO!$C$36))</f>
        <v>0</v>
      </c>
      <c r="AR762" s="38">
        <f t="shared" si="270"/>
        <v>1980</v>
      </c>
      <c r="AS762" s="68">
        <f>IF(AR762="","",$AR762-(($AS$2/CONFIGURACAO!$C$6)*$M762))</f>
        <v>1680</v>
      </c>
      <c r="AT762" s="73">
        <f t="shared" si="254"/>
        <v>3</v>
      </c>
      <c r="AU762" s="75">
        <f>IF(AR762="","",$AR762-(($AU$2/CONFIGURACAO!$C$6)*$M762))</f>
        <v>1480</v>
      </c>
      <c r="AV762" s="76">
        <f t="shared" si="255"/>
        <v>4</v>
      </c>
      <c r="AW762" s="74">
        <f>IF(AR762="","",$AR762-(($AW$2/CONFIGURACAO!$C$6)*$M762))</f>
        <v>1280</v>
      </c>
      <c r="AX762" s="72">
        <f t="shared" si="256"/>
        <v>5</v>
      </c>
      <c r="AZ762" s="39">
        <f t="shared" si="257"/>
        <v>0.18592334887389608</v>
      </c>
      <c r="BA762" s="146">
        <f t="shared" si="258"/>
        <v>24</v>
      </c>
      <c r="BB762" s="146">
        <f t="shared" si="259"/>
        <v>243</v>
      </c>
      <c r="BC762" s="32">
        <f t="shared" si="260"/>
        <v>120</v>
      </c>
      <c r="BD762" s="148"/>
      <c r="BE762" s="40">
        <f t="shared" si="261"/>
        <v>0.4098360655737705</v>
      </c>
      <c r="BF762" s="40">
        <f t="shared" si="262"/>
        <v>0.19290123456790123</v>
      </c>
      <c r="BG762" s="40">
        <f t="shared" si="263"/>
        <v>0.20554984583761562</v>
      </c>
      <c r="BH762" s="40">
        <f t="shared" si="264"/>
        <v>0</v>
      </c>
      <c r="BI762" s="40">
        <f t="shared" si="265"/>
        <v>0</v>
      </c>
      <c r="BJ762" s="40">
        <f t="shared" si="266"/>
        <v>0</v>
      </c>
      <c r="BK762" s="40">
        <f t="shared" si="267"/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 s="4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1:134" s="32" customFormat="1" ht="17" thickBot="1" x14ac:dyDescent="0.25">
      <c r="A763" s="124" t="str">
        <f>CONFIGURACAO!$C$4</f>
        <v>AREA 21</v>
      </c>
      <c r="B763" s="125">
        <v>761</v>
      </c>
      <c r="C763" s="252" t="s">
        <v>318</v>
      </c>
      <c r="D763" s="126">
        <f t="shared" si="271"/>
        <v>7</v>
      </c>
      <c r="E763" s="250" t="s">
        <v>1098</v>
      </c>
      <c r="F763" s="250">
        <v>0</v>
      </c>
      <c r="G763" s="250">
        <v>0</v>
      </c>
      <c r="H763" s="250">
        <v>1</v>
      </c>
      <c r="I763" s="250">
        <v>1</v>
      </c>
      <c r="J763" s="87"/>
      <c r="K763" s="94"/>
      <c r="L763" s="94"/>
      <c r="M763" s="154">
        <f t="shared" si="268"/>
        <v>2</v>
      </c>
      <c r="N763">
        <v>11.75</v>
      </c>
      <c r="O763">
        <v>6.5</v>
      </c>
      <c r="P763">
        <v>4.5</v>
      </c>
      <c r="Q763">
        <v>3.25</v>
      </c>
      <c r="R763">
        <v>0.75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 s="139">
        <f t="shared" si="252"/>
        <v>18.25</v>
      </c>
      <c r="AD763" s="140">
        <f t="shared" si="253"/>
        <v>22.75</v>
      </c>
      <c r="AE763" s="141">
        <f t="shared" si="272"/>
        <v>0</v>
      </c>
      <c r="AF763" s="263">
        <f t="shared" si="273"/>
        <v>0</v>
      </c>
      <c r="AG763" s="265">
        <f t="shared" si="269"/>
        <v>18.25</v>
      </c>
      <c r="AI763" s="37">
        <f>IFERROR(IF(M763&gt;0,(N763*CONFIGURACAO!$C$20)+(O763*CONFIGURACAO!$C$21)+(P763*CONFIGURACAO!$C$22)+(Q763*CONFIGURACAO!$C$23)+(R763*CONFIGURACAO!$C$24),""),"")</f>
        <v>2110</v>
      </c>
      <c r="AJ763" s="38">
        <f>IF(S763=0,0,IF(CONFIGURACAO!$C$15="SIM",(IF(S763&gt;CONFIGURACAO!$C$16,CONFIGURACAO!$C$16*CONFIGURACAO!$C$25,S763*CONFIGURACAO!$C$25)),'PI AREA  P75'!S763*CONFIGURACAO!$C$25))</f>
        <v>0</v>
      </c>
      <c r="AK763" s="38">
        <f>IF(T763=0,0,IF(CONFIGURACAO!$C$17="SIM",(IF(T763&gt;CONFIGURACAO!$C$18,CONFIGURACAO!$C$18*CONFIGURACAO!$C$26,T763*CONFIGURACAO!$C$26)),'PI AREA  P75'!T763*CONFIGURACAO!$C$26))</f>
        <v>0</v>
      </c>
      <c r="AL763" s="38">
        <f>IFERROR(IF(M763&gt;0,(U763*CONFIGURACAO!$C$29)+(V763*CONFIGURACAO!$C$30),""),"")</f>
        <v>0</v>
      </c>
      <c r="AM763" s="38">
        <f>IF(W763=0,0,IF(CONFIGURACAO!$C$41="SIM",(IF(W763&gt;CONFIGURACAO!$C$41,CONFIGURACAO!$C$41*CONFIGURACAO!$C$31,W763*CONFIGURACAO!$C$31)),'PI AREA  P75'!W763*CONFIGURACAO!$C$31))</f>
        <v>0</v>
      </c>
      <c r="AN763" s="38">
        <f>IF(X763=0,0,IF(CONFIGURACAO!$C$39="SIM",(IF(X763&gt;CONFIGURACAO!$C$40,CONFIGURACAO!$C$40*CONFIGURACAO!$C$32,X763*CONFIGURACAO!$C$32)),'PI AREA  P75'!X763*CONFIGURACAO!$C$32))</f>
        <v>0</v>
      </c>
      <c r="AO763" s="38">
        <f>IFERROR(IF(M763&gt;0,(Y763*CONFIGURACAO!$C$33)+(Z763*CONFIGURACAO!$C$34)+(AA763*CONFIGURACAO!$C$35)+(AB763*CONFIGURACAO!$C$36),""),"")</f>
        <v>0</v>
      </c>
      <c r="AP763" s="38">
        <f>IF(AA763=0,0,IF(CONFIGURACAO!$C$46="SIM",(IF(AA763&gt;CONFIGURACAO!$C$47,CONFIGURACAO!$C$47*CONFIGURACAO!$C$35,AA763*CONFIGURACAO!$C$35)),'PI AREA  P75'!AA763*CONFIGURACAO!$C$35))</f>
        <v>0</v>
      </c>
      <c r="AQ763" s="38">
        <f>IF(AB763=0,0,IF(CONFIGURACAO!$C$44="SIM",(IF(AB763&gt;CONFIGURACAO!$C$45,CONFIGURACAO!$C$45*CONFIGURACAO!$C$36,AB763*CONFIGURACAO!$C$36)),'PI AREA  P75'!AB763*CONFIGURACAO!$C$36))</f>
        <v>0</v>
      </c>
      <c r="AR763" s="38">
        <f t="shared" si="270"/>
        <v>2110</v>
      </c>
      <c r="AS763" s="68">
        <f>IF(AR763="","",$AR763-(($AS$2/CONFIGURACAO!$C$6)*$M763))</f>
        <v>1960</v>
      </c>
      <c r="AT763" s="73">
        <f t="shared" si="254"/>
        <v>3</v>
      </c>
      <c r="AU763" s="75">
        <f>IF(AR763="","",$AR763-(($AU$2/CONFIGURACAO!$C$6)*$M763))</f>
        <v>1860</v>
      </c>
      <c r="AV763" s="76">
        <f t="shared" si="255"/>
        <v>4</v>
      </c>
      <c r="AW763" s="74">
        <f>IF(AR763="","",$AR763-(($AW$2/CONFIGURACAO!$C$6)*$M763))</f>
        <v>1760</v>
      </c>
      <c r="AX763" s="72">
        <f t="shared" si="256"/>
        <v>5</v>
      </c>
      <c r="AZ763" s="39">
        <f t="shared" si="257"/>
        <v>0.19813043743632358</v>
      </c>
      <c r="BA763" s="146">
        <f t="shared" si="258"/>
        <v>26.75</v>
      </c>
      <c r="BB763" s="146">
        <f t="shared" si="259"/>
        <v>203</v>
      </c>
      <c r="BC763" s="32">
        <f t="shared" si="260"/>
        <v>102</v>
      </c>
      <c r="BD763" s="148"/>
      <c r="BE763" s="40">
        <f t="shared" si="261"/>
        <v>0.43777943368107303</v>
      </c>
      <c r="BF763" s="40">
        <f t="shared" si="262"/>
        <v>0.25077160493827161</v>
      </c>
      <c r="BG763" s="40">
        <f t="shared" si="263"/>
        <v>0.11562178828365879</v>
      </c>
      <c r="BH763" s="40">
        <f t="shared" si="264"/>
        <v>0.13136620856911885</v>
      </c>
      <c r="BI763" s="40">
        <f t="shared" si="265"/>
        <v>7.9957356076759065E-2</v>
      </c>
      <c r="BJ763" s="40">
        <f t="shared" si="266"/>
        <v>0</v>
      </c>
      <c r="BK763" s="40">
        <f t="shared" si="267"/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5</v>
      </c>
      <c r="BT763" s="42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1:134" s="32" customFormat="1" ht="17" thickBot="1" x14ac:dyDescent="0.25">
      <c r="A764" s="124" t="str">
        <f>CONFIGURACAO!$C$4</f>
        <v>AREA 21</v>
      </c>
      <c r="B764" s="125">
        <v>762</v>
      </c>
      <c r="C764" s="252" t="s">
        <v>318</v>
      </c>
      <c r="D764" s="126">
        <f t="shared" si="271"/>
        <v>8</v>
      </c>
      <c r="E764" s="250" t="s">
        <v>1099</v>
      </c>
      <c r="F764" s="250">
        <v>1</v>
      </c>
      <c r="G764" s="250">
        <v>1</v>
      </c>
      <c r="H764" s="250">
        <v>1</v>
      </c>
      <c r="I764" s="250">
        <v>1</v>
      </c>
      <c r="J764" s="87"/>
      <c r="K764" s="94"/>
      <c r="L764" s="94"/>
      <c r="M764" s="154">
        <f t="shared" si="268"/>
        <v>4</v>
      </c>
      <c r="N764">
        <v>0.75</v>
      </c>
      <c r="O764">
        <v>6.25</v>
      </c>
      <c r="P764">
        <v>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 s="139">
        <f t="shared" si="252"/>
        <v>7</v>
      </c>
      <c r="AD764" s="140">
        <f t="shared" si="253"/>
        <v>13</v>
      </c>
      <c r="AE764" s="141">
        <f t="shared" si="272"/>
        <v>0</v>
      </c>
      <c r="AF764" s="263">
        <f t="shared" si="273"/>
        <v>0</v>
      </c>
      <c r="AG764" s="265">
        <f t="shared" si="269"/>
        <v>7</v>
      </c>
      <c r="AI764" s="37">
        <f>IFERROR(IF(M764&gt;0,(N764*CONFIGURACAO!$C$20)+(O764*CONFIGURACAO!$C$21)+(P764*CONFIGURACAO!$C$22)+(Q764*CONFIGURACAO!$C$23)+(R764*CONFIGURACAO!$C$24),""),"")</f>
        <v>935</v>
      </c>
      <c r="AJ764" s="38">
        <f>IF(S764=0,0,IF(CONFIGURACAO!$C$15="SIM",(IF(S764&gt;CONFIGURACAO!$C$16,CONFIGURACAO!$C$16*CONFIGURACAO!$C$25,S764*CONFIGURACAO!$C$25)),'PI AREA  P75'!S764*CONFIGURACAO!$C$25))</f>
        <v>0</v>
      </c>
      <c r="AK764" s="38">
        <f>IF(T764=0,0,IF(CONFIGURACAO!$C$17="SIM",(IF(T764&gt;CONFIGURACAO!$C$18,CONFIGURACAO!$C$18*CONFIGURACAO!$C$26,T764*CONFIGURACAO!$C$26)),'PI AREA  P75'!T764*CONFIGURACAO!$C$26))</f>
        <v>0</v>
      </c>
      <c r="AL764" s="38">
        <f>IFERROR(IF(M764&gt;0,(U764*CONFIGURACAO!$C$29)+(V764*CONFIGURACAO!$C$30),""),"")</f>
        <v>0</v>
      </c>
      <c r="AM764" s="38">
        <f>IF(W764=0,0,IF(CONFIGURACAO!$C$41="SIM",(IF(W764&gt;CONFIGURACAO!$C$41,CONFIGURACAO!$C$41*CONFIGURACAO!$C$31,W764*CONFIGURACAO!$C$31)),'PI AREA  P75'!W764*CONFIGURACAO!$C$31))</f>
        <v>0</v>
      </c>
      <c r="AN764" s="38">
        <f>IF(X764=0,0,IF(CONFIGURACAO!$C$39="SIM",(IF(X764&gt;CONFIGURACAO!$C$40,CONFIGURACAO!$C$40*CONFIGURACAO!$C$32,X764*CONFIGURACAO!$C$32)),'PI AREA  P75'!X764*CONFIGURACAO!$C$32))</f>
        <v>0</v>
      </c>
      <c r="AO764" s="38">
        <f>IFERROR(IF(M764&gt;0,(Y764*CONFIGURACAO!$C$33)+(Z764*CONFIGURACAO!$C$34)+(AA764*CONFIGURACAO!$C$35)+(AB764*CONFIGURACAO!$C$36),""),"")</f>
        <v>0</v>
      </c>
      <c r="AP764" s="38">
        <f>IF(AA764=0,0,IF(CONFIGURACAO!$C$46="SIM",(IF(AA764&gt;CONFIGURACAO!$C$47,CONFIGURACAO!$C$47*CONFIGURACAO!$C$35,AA764*CONFIGURACAO!$C$35)),'PI AREA  P75'!AA764*CONFIGURACAO!$C$35))</f>
        <v>0</v>
      </c>
      <c r="AQ764" s="38">
        <f>IF(AB764=0,0,IF(CONFIGURACAO!$C$44="SIM",(IF(AB764&gt;CONFIGURACAO!$C$45,CONFIGURACAO!$C$45*CONFIGURACAO!$C$36,AB764*CONFIGURACAO!$C$36)),'PI AREA  P75'!AB764*CONFIGURACAO!$C$36))</f>
        <v>0</v>
      </c>
      <c r="AR764" s="38">
        <f t="shared" si="270"/>
        <v>935</v>
      </c>
      <c r="AS764" s="68">
        <f>IF(AR764="","",$AR764-(($AS$2/CONFIGURACAO!$C$6)*$M764))</f>
        <v>635</v>
      </c>
      <c r="AT764" s="73">
        <f t="shared" si="254"/>
        <v>3</v>
      </c>
      <c r="AU764" s="75">
        <f>IF(AR764="","",$AR764-(($AU$2/CONFIGURACAO!$C$6)*$M764))</f>
        <v>435</v>
      </c>
      <c r="AV764" s="76">
        <f t="shared" si="255"/>
        <v>4</v>
      </c>
      <c r="AW764" s="74">
        <f>IF(AR764="","",$AR764-(($AW$2/CONFIGURACAO!$C$6)*$M764))</f>
        <v>235</v>
      </c>
      <c r="AX764" s="72">
        <f t="shared" si="256"/>
        <v>5</v>
      </c>
      <c r="AZ764" s="39">
        <f t="shared" si="257"/>
        <v>8.7797136968228703E-2</v>
      </c>
      <c r="BA764" s="146">
        <f t="shared" si="258"/>
        <v>13</v>
      </c>
      <c r="BB764" s="146">
        <f t="shared" si="259"/>
        <v>545</v>
      </c>
      <c r="BC764" s="32">
        <f t="shared" si="260"/>
        <v>421</v>
      </c>
      <c r="BD764" s="148"/>
      <c r="BE764" s="40">
        <f t="shared" si="261"/>
        <v>2.7943368107302535E-2</v>
      </c>
      <c r="BF764" s="40">
        <f t="shared" si="262"/>
        <v>0.24112654320987653</v>
      </c>
      <c r="BG764" s="40">
        <f t="shared" si="263"/>
        <v>0.1541623843782117</v>
      </c>
      <c r="BH764" s="40">
        <f t="shared" si="264"/>
        <v>0</v>
      </c>
      <c r="BI764" s="40">
        <f t="shared" si="265"/>
        <v>0</v>
      </c>
      <c r="BJ764" s="40">
        <f t="shared" si="266"/>
        <v>0</v>
      </c>
      <c r="BK764" s="40">
        <f t="shared" si="267"/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1</v>
      </c>
      <c r="BS764">
        <v>1</v>
      </c>
      <c r="BT764" s="42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1:134" s="32" customFormat="1" ht="17" thickBot="1" x14ac:dyDescent="0.25">
      <c r="A765" s="124" t="str">
        <f>CONFIGURACAO!$C$4</f>
        <v>AREA 21</v>
      </c>
      <c r="B765" s="125">
        <v>763</v>
      </c>
      <c r="C765" s="252" t="s">
        <v>318</v>
      </c>
      <c r="D765" s="126">
        <f t="shared" si="271"/>
        <v>9</v>
      </c>
      <c r="E765" s="250" t="s">
        <v>1100</v>
      </c>
      <c r="F765" s="250">
        <v>1</v>
      </c>
      <c r="G765" s="250">
        <v>1</v>
      </c>
      <c r="H765" s="250">
        <v>1</v>
      </c>
      <c r="I765" s="250">
        <v>1</v>
      </c>
      <c r="J765" s="87"/>
      <c r="K765" s="94"/>
      <c r="L765" s="94"/>
      <c r="M765" s="154">
        <f t="shared" si="268"/>
        <v>4</v>
      </c>
      <c r="N765">
        <v>4.25</v>
      </c>
      <c r="O765">
        <v>7.75</v>
      </c>
      <c r="P765">
        <v>17.75</v>
      </c>
      <c r="Q765">
        <v>4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 s="139">
        <f t="shared" si="252"/>
        <v>12</v>
      </c>
      <c r="AD765" s="140">
        <f t="shared" si="253"/>
        <v>29.75</v>
      </c>
      <c r="AE765" s="141">
        <f t="shared" si="272"/>
        <v>0</v>
      </c>
      <c r="AF765" s="263">
        <f t="shared" si="273"/>
        <v>0</v>
      </c>
      <c r="AG765" s="265">
        <f t="shared" si="269"/>
        <v>12</v>
      </c>
      <c r="AI765" s="37">
        <f>IFERROR(IF(M765&gt;0,(N765*CONFIGURACAO!$C$20)+(O765*CONFIGURACAO!$C$21)+(P765*CONFIGURACAO!$C$22)+(Q765*CONFIGURACAO!$C$23)+(R765*CONFIGURACAO!$C$24),""),"")</f>
        <v>2270</v>
      </c>
      <c r="AJ765" s="38">
        <f>IF(S765=0,0,IF(CONFIGURACAO!$C$15="SIM",(IF(S765&gt;CONFIGURACAO!$C$16,CONFIGURACAO!$C$16*CONFIGURACAO!$C$25,S765*CONFIGURACAO!$C$25)),'PI AREA  P75'!S765*CONFIGURACAO!$C$25))</f>
        <v>10</v>
      </c>
      <c r="AK765" s="38">
        <f>IF(T765=0,0,IF(CONFIGURACAO!$C$17="SIM",(IF(T765&gt;CONFIGURACAO!$C$18,CONFIGURACAO!$C$18*CONFIGURACAO!$C$26,T765*CONFIGURACAO!$C$26)),'PI AREA  P75'!T765*CONFIGURACAO!$C$26))</f>
        <v>0</v>
      </c>
      <c r="AL765" s="38">
        <f>IFERROR(IF(M765&gt;0,(U765*CONFIGURACAO!$C$29)+(V765*CONFIGURACAO!$C$30),""),"")</f>
        <v>0</v>
      </c>
      <c r="AM765" s="38">
        <f>IF(W765=0,0,IF(CONFIGURACAO!$C$41="SIM",(IF(W765&gt;CONFIGURACAO!$C$41,CONFIGURACAO!$C$41*CONFIGURACAO!$C$31,W765*CONFIGURACAO!$C$31)),'PI AREA  P75'!W765*CONFIGURACAO!$C$31))</f>
        <v>0</v>
      </c>
      <c r="AN765" s="38">
        <f>IF(X765=0,0,IF(CONFIGURACAO!$C$39="SIM",(IF(X765&gt;CONFIGURACAO!$C$40,CONFIGURACAO!$C$40*CONFIGURACAO!$C$32,X765*CONFIGURACAO!$C$32)),'PI AREA  P75'!X765*CONFIGURACAO!$C$32))</f>
        <v>0</v>
      </c>
      <c r="AO765" s="38">
        <f>IFERROR(IF(M765&gt;0,(Y765*CONFIGURACAO!$C$33)+(Z765*CONFIGURACAO!$C$34)+(AA765*CONFIGURACAO!$C$35)+(AB765*CONFIGURACAO!$C$36),""),"")</f>
        <v>0</v>
      </c>
      <c r="AP765" s="38">
        <f>IF(AA765=0,0,IF(CONFIGURACAO!$C$46="SIM",(IF(AA765&gt;CONFIGURACAO!$C$47,CONFIGURACAO!$C$47*CONFIGURACAO!$C$35,AA765*CONFIGURACAO!$C$35)),'PI AREA  P75'!AA765*CONFIGURACAO!$C$35))</f>
        <v>0</v>
      </c>
      <c r="AQ765" s="38">
        <f>IF(AB765=0,0,IF(CONFIGURACAO!$C$44="SIM",(IF(AB765&gt;CONFIGURACAO!$C$45,CONFIGURACAO!$C$45*CONFIGURACAO!$C$36,AB765*CONFIGURACAO!$C$36)),'PI AREA  P75'!AB765*CONFIGURACAO!$C$36))</f>
        <v>0</v>
      </c>
      <c r="AR765" s="38">
        <f t="shared" si="270"/>
        <v>2280</v>
      </c>
      <c r="AS765" s="68">
        <f>IF(AR765="","",$AR765-(($AS$2/CONFIGURACAO!$C$6)*$M765))</f>
        <v>1980</v>
      </c>
      <c r="AT765" s="73">
        <f t="shared" si="254"/>
        <v>3</v>
      </c>
      <c r="AU765" s="75">
        <f>IF(AR765="","",$AR765-(($AU$2/CONFIGURACAO!$C$6)*$M765))</f>
        <v>1780</v>
      </c>
      <c r="AV765" s="76">
        <f t="shared" si="255"/>
        <v>4</v>
      </c>
      <c r="AW765" s="74">
        <f>IF(AR765="","",$AR765-(($AW$2/CONFIGURACAO!$C$6)*$M765))</f>
        <v>1580</v>
      </c>
      <c r="AX765" s="72">
        <f t="shared" si="256"/>
        <v>5</v>
      </c>
      <c r="AZ765" s="39">
        <f t="shared" si="257"/>
        <v>0.21409355324872884</v>
      </c>
      <c r="BA765" s="146">
        <f t="shared" si="258"/>
        <v>34.75</v>
      </c>
      <c r="BB765" s="146">
        <f t="shared" si="259"/>
        <v>105</v>
      </c>
      <c r="BC765" s="32">
        <f t="shared" si="260"/>
        <v>83</v>
      </c>
      <c r="BD765" s="148"/>
      <c r="BE765" s="40">
        <f t="shared" si="261"/>
        <v>0.15834575260804767</v>
      </c>
      <c r="BF765" s="40">
        <f t="shared" si="262"/>
        <v>0.29899691358024688</v>
      </c>
      <c r="BG765" s="40">
        <f t="shared" si="263"/>
        <v>0.45606372045220966</v>
      </c>
      <c r="BH765" s="40">
        <f t="shared" si="264"/>
        <v>0.16168148746968472</v>
      </c>
      <c r="BI765" s="40">
        <f t="shared" si="265"/>
        <v>0</v>
      </c>
      <c r="BJ765" s="40">
        <f t="shared" si="266"/>
        <v>9.2421441774491686E-2</v>
      </c>
      <c r="BK765" s="40">
        <f t="shared" si="267"/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6</v>
      </c>
      <c r="BT765" s="42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1:134" s="32" customFormat="1" ht="17" thickBot="1" x14ac:dyDescent="0.25">
      <c r="A766" s="124" t="str">
        <f>CONFIGURACAO!$C$4</f>
        <v>AREA 21</v>
      </c>
      <c r="B766" s="125">
        <v>764</v>
      </c>
      <c r="C766" s="252" t="s">
        <v>318</v>
      </c>
      <c r="D766" s="126">
        <f t="shared" si="271"/>
        <v>10</v>
      </c>
      <c r="E766" s="250" t="s">
        <v>1101</v>
      </c>
      <c r="F766" s="250">
        <v>0</v>
      </c>
      <c r="G766" s="250">
        <v>1</v>
      </c>
      <c r="H766" s="250">
        <v>1</v>
      </c>
      <c r="I766" s="250">
        <v>1</v>
      </c>
      <c r="J766" s="87"/>
      <c r="K766" s="94"/>
      <c r="L766" s="94"/>
      <c r="M766" s="154">
        <f t="shared" si="268"/>
        <v>3</v>
      </c>
      <c r="N766">
        <v>1.75</v>
      </c>
      <c r="O766">
        <v>5.5</v>
      </c>
      <c r="P766">
        <v>6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 s="139">
        <f t="shared" si="252"/>
        <v>7.25</v>
      </c>
      <c r="AD766" s="140">
        <f t="shared" si="253"/>
        <v>13.25</v>
      </c>
      <c r="AE766" s="141">
        <f t="shared" si="272"/>
        <v>0</v>
      </c>
      <c r="AF766" s="263">
        <f t="shared" si="273"/>
        <v>0</v>
      </c>
      <c r="AG766" s="265">
        <f t="shared" si="269"/>
        <v>7.25</v>
      </c>
      <c r="AI766" s="37">
        <f>IFERROR(IF(M766&gt;0,(N766*CONFIGURACAO!$C$20)+(O766*CONFIGURACAO!$C$21)+(P766*CONFIGURACAO!$C$22)+(Q766*CONFIGURACAO!$C$23)+(R766*CONFIGURACAO!$C$24),""),"")</f>
        <v>995</v>
      </c>
      <c r="AJ766" s="38">
        <f>IF(S766=0,0,IF(CONFIGURACAO!$C$15="SIM",(IF(S766&gt;CONFIGURACAO!$C$16,CONFIGURACAO!$C$16*CONFIGURACAO!$C$25,S766*CONFIGURACAO!$C$25)),'PI AREA  P75'!S766*CONFIGURACAO!$C$25))</f>
        <v>0</v>
      </c>
      <c r="AK766" s="38">
        <f>IF(T766=0,0,IF(CONFIGURACAO!$C$17="SIM",(IF(T766&gt;CONFIGURACAO!$C$18,CONFIGURACAO!$C$18*CONFIGURACAO!$C$26,T766*CONFIGURACAO!$C$26)),'PI AREA  P75'!T766*CONFIGURACAO!$C$26))</f>
        <v>0</v>
      </c>
      <c r="AL766" s="38">
        <f>IFERROR(IF(M766&gt;0,(U766*CONFIGURACAO!$C$29)+(V766*CONFIGURACAO!$C$30),""),"")</f>
        <v>0</v>
      </c>
      <c r="AM766" s="38">
        <f>IF(W766=0,0,IF(CONFIGURACAO!$C$41="SIM",(IF(W766&gt;CONFIGURACAO!$C$41,CONFIGURACAO!$C$41*CONFIGURACAO!$C$31,W766*CONFIGURACAO!$C$31)),'PI AREA  P75'!W766*CONFIGURACAO!$C$31))</f>
        <v>0</v>
      </c>
      <c r="AN766" s="38">
        <f>IF(X766=0,0,IF(CONFIGURACAO!$C$39="SIM",(IF(X766&gt;CONFIGURACAO!$C$40,CONFIGURACAO!$C$40*CONFIGURACAO!$C$32,X766*CONFIGURACAO!$C$32)),'PI AREA  P75'!X766*CONFIGURACAO!$C$32))</f>
        <v>0</v>
      </c>
      <c r="AO766" s="38">
        <f>IFERROR(IF(M766&gt;0,(Y766*CONFIGURACAO!$C$33)+(Z766*CONFIGURACAO!$C$34)+(AA766*CONFIGURACAO!$C$35)+(AB766*CONFIGURACAO!$C$36),""),"")</f>
        <v>0</v>
      </c>
      <c r="AP766" s="38">
        <f>IF(AA766=0,0,IF(CONFIGURACAO!$C$46="SIM",(IF(AA766&gt;CONFIGURACAO!$C$47,CONFIGURACAO!$C$47*CONFIGURACAO!$C$35,AA766*CONFIGURACAO!$C$35)),'PI AREA  P75'!AA766*CONFIGURACAO!$C$35))</f>
        <v>0</v>
      </c>
      <c r="AQ766" s="38">
        <f>IF(AB766=0,0,IF(CONFIGURACAO!$C$44="SIM",(IF(AB766&gt;CONFIGURACAO!$C$45,CONFIGURACAO!$C$45*CONFIGURACAO!$C$36,AB766*CONFIGURACAO!$C$36)),'PI AREA  P75'!AB766*CONFIGURACAO!$C$36))</f>
        <v>0</v>
      </c>
      <c r="AR766" s="38">
        <f t="shared" si="270"/>
        <v>995</v>
      </c>
      <c r="AS766" s="68">
        <f>IF(AR766="","",$AR766-(($AS$2/CONFIGURACAO!$C$6)*$M766))</f>
        <v>770</v>
      </c>
      <c r="AT766" s="73">
        <f t="shared" si="254"/>
        <v>3</v>
      </c>
      <c r="AU766" s="75">
        <f>IF(AR766="","",$AR766-(($AU$2/CONFIGURACAO!$C$6)*$M766))</f>
        <v>620</v>
      </c>
      <c r="AV766" s="76">
        <f t="shared" si="255"/>
        <v>4</v>
      </c>
      <c r="AW766" s="74">
        <f>IF(AR766="","",$AR766-(($AW$2/CONFIGURACAO!$C$6)*$M766))</f>
        <v>470</v>
      </c>
      <c r="AX766" s="72">
        <f t="shared" si="256"/>
        <v>5</v>
      </c>
      <c r="AZ766" s="39">
        <f t="shared" si="257"/>
        <v>9.3431177843195254E-2</v>
      </c>
      <c r="BA766" s="146">
        <f t="shared" si="258"/>
        <v>14.25</v>
      </c>
      <c r="BB766" s="146">
        <f t="shared" si="259"/>
        <v>506</v>
      </c>
      <c r="BC766" s="32">
        <f t="shared" si="260"/>
        <v>395</v>
      </c>
      <c r="BD766" s="148"/>
      <c r="BE766" s="40">
        <f t="shared" si="261"/>
        <v>6.5201192250372589E-2</v>
      </c>
      <c r="BF766" s="40">
        <f t="shared" si="262"/>
        <v>0.21219135802469136</v>
      </c>
      <c r="BG766" s="40">
        <f t="shared" si="263"/>
        <v>0.1541623843782117</v>
      </c>
      <c r="BH766" s="40">
        <f t="shared" si="264"/>
        <v>0</v>
      </c>
      <c r="BI766" s="40">
        <f t="shared" si="265"/>
        <v>0.10660980810234541</v>
      </c>
      <c r="BJ766" s="40">
        <f t="shared" si="266"/>
        <v>0</v>
      </c>
      <c r="BK766" s="40">
        <f t="shared" si="267"/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</v>
      </c>
      <c r="BS766">
        <v>0</v>
      </c>
      <c r="BT766" s="42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1:134" s="32" customFormat="1" ht="17" thickBot="1" x14ac:dyDescent="0.25">
      <c r="A767" s="124" t="str">
        <f>CONFIGURACAO!$C$4</f>
        <v>AREA 21</v>
      </c>
      <c r="B767" s="125">
        <v>765</v>
      </c>
      <c r="C767" s="252" t="s">
        <v>318</v>
      </c>
      <c r="D767" s="126">
        <f t="shared" si="271"/>
        <v>11</v>
      </c>
      <c r="E767" s="250" t="s">
        <v>1102</v>
      </c>
      <c r="F767" s="250">
        <v>1</v>
      </c>
      <c r="G767" s="250">
        <v>1</v>
      </c>
      <c r="H767" s="250">
        <v>1</v>
      </c>
      <c r="I767" s="250">
        <v>1</v>
      </c>
      <c r="J767" s="87"/>
      <c r="K767" s="94"/>
      <c r="L767" s="94"/>
      <c r="M767" s="154">
        <f t="shared" si="268"/>
        <v>4</v>
      </c>
      <c r="N767">
        <v>6.75</v>
      </c>
      <c r="O767">
        <v>1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s="139">
        <f t="shared" si="252"/>
        <v>7.75</v>
      </c>
      <c r="AD767" s="140">
        <f t="shared" si="253"/>
        <v>8.75</v>
      </c>
      <c r="AE767" s="141">
        <f t="shared" si="272"/>
        <v>0</v>
      </c>
      <c r="AF767" s="263">
        <f t="shared" si="273"/>
        <v>0</v>
      </c>
      <c r="AG767" s="265">
        <f t="shared" si="269"/>
        <v>7.75</v>
      </c>
      <c r="AI767" s="37">
        <f>IFERROR(IF(M767&gt;0,(N767*CONFIGURACAO!$C$20)+(O767*CONFIGURACAO!$C$21)+(P767*CONFIGURACAO!$C$22)+(Q767*CONFIGURACAO!$C$23)+(R767*CONFIGURACAO!$C$24),""),"")</f>
        <v>815</v>
      </c>
      <c r="AJ767" s="38">
        <f>IF(S767=0,0,IF(CONFIGURACAO!$C$15="SIM",(IF(S767&gt;CONFIGURACAO!$C$16,CONFIGURACAO!$C$16*CONFIGURACAO!$C$25,S767*CONFIGURACAO!$C$25)),'PI AREA  P75'!S767*CONFIGURACAO!$C$25))</f>
        <v>0</v>
      </c>
      <c r="AK767" s="38">
        <f>IF(T767=0,0,IF(CONFIGURACAO!$C$17="SIM",(IF(T767&gt;CONFIGURACAO!$C$18,CONFIGURACAO!$C$18*CONFIGURACAO!$C$26,T767*CONFIGURACAO!$C$26)),'PI AREA  P75'!T767*CONFIGURACAO!$C$26))</f>
        <v>0</v>
      </c>
      <c r="AL767" s="38">
        <f>IFERROR(IF(M767&gt;0,(U767*CONFIGURACAO!$C$29)+(V767*CONFIGURACAO!$C$30),""),"")</f>
        <v>0</v>
      </c>
      <c r="AM767" s="38">
        <f>IF(W767=0,0,IF(CONFIGURACAO!$C$41="SIM",(IF(W767&gt;CONFIGURACAO!$C$41,CONFIGURACAO!$C$41*CONFIGURACAO!$C$31,W767*CONFIGURACAO!$C$31)),'PI AREA  P75'!W767*CONFIGURACAO!$C$31))</f>
        <v>0</v>
      </c>
      <c r="AN767" s="38">
        <f>IF(X767=0,0,IF(CONFIGURACAO!$C$39="SIM",(IF(X767&gt;CONFIGURACAO!$C$40,CONFIGURACAO!$C$40*CONFIGURACAO!$C$32,X767*CONFIGURACAO!$C$32)),'PI AREA  P75'!X767*CONFIGURACAO!$C$32))</f>
        <v>0</v>
      </c>
      <c r="AO767" s="38">
        <f>IFERROR(IF(M767&gt;0,(Y767*CONFIGURACAO!$C$33)+(Z767*CONFIGURACAO!$C$34)+(AA767*CONFIGURACAO!$C$35)+(AB767*CONFIGURACAO!$C$36),""),"")</f>
        <v>0</v>
      </c>
      <c r="AP767" s="38">
        <f>IF(AA767=0,0,IF(CONFIGURACAO!$C$46="SIM",(IF(AA767&gt;CONFIGURACAO!$C$47,CONFIGURACAO!$C$47*CONFIGURACAO!$C$35,AA767*CONFIGURACAO!$C$35)),'PI AREA  P75'!AA767*CONFIGURACAO!$C$35))</f>
        <v>0</v>
      </c>
      <c r="AQ767" s="38">
        <f>IF(AB767=0,0,IF(CONFIGURACAO!$C$44="SIM",(IF(AB767&gt;CONFIGURACAO!$C$45,CONFIGURACAO!$C$45*CONFIGURACAO!$C$36,AB767*CONFIGURACAO!$C$36)),'PI AREA  P75'!AB767*CONFIGURACAO!$C$36))</f>
        <v>0</v>
      </c>
      <c r="AR767" s="38">
        <f t="shared" si="270"/>
        <v>815</v>
      </c>
      <c r="AS767" s="68">
        <f>IF(AR767="","",$AR767-(($AS$2/CONFIGURACAO!$C$6)*$M767))</f>
        <v>515</v>
      </c>
      <c r="AT767" s="73">
        <f t="shared" si="254"/>
        <v>3</v>
      </c>
      <c r="AU767" s="75">
        <f>IF(AR767="","",$AR767-(($AU$2/CONFIGURACAO!$C$6)*$M767))</f>
        <v>315</v>
      </c>
      <c r="AV767" s="76">
        <f t="shared" si="255"/>
        <v>4</v>
      </c>
      <c r="AW767" s="74">
        <f>IF(AR767="","",$AR767-(($AW$2/CONFIGURACAO!$C$6)*$M767))</f>
        <v>115</v>
      </c>
      <c r="AX767" s="72">
        <f t="shared" si="256"/>
        <v>5</v>
      </c>
      <c r="AZ767" s="39">
        <f t="shared" si="257"/>
        <v>7.6529055218295616E-2</v>
      </c>
      <c r="BA767" s="146">
        <f t="shared" si="258"/>
        <v>8.75</v>
      </c>
      <c r="BB767" s="146">
        <f t="shared" si="259"/>
        <v>709</v>
      </c>
      <c r="BC767" s="32">
        <f t="shared" si="260"/>
        <v>488</v>
      </c>
      <c r="BD767" s="148"/>
      <c r="BE767" s="40">
        <f t="shared" si="261"/>
        <v>0.25149031296572277</v>
      </c>
      <c r="BF767" s="40">
        <f t="shared" si="262"/>
        <v>3.8580246913580245E-2</v>
      </c>
      <c r="BG767" s="40">
        <f t="shared" si="263"/>
        <v>2.5693730729701953E-2</v>
      </c>
      <c r="BH767" s="40">
        <f t="shared" si="264"/>
        <v>0</v>
      </c>
      <c r="BI767" s="40">
        <f t="shared" si="265"/>
        <v>0</v>
      </c>
      <c r="BJ767" s="40">
        <f t="shared" si="266"/>
        <v>0</v>
      </c>
      <c r="BK767" s="40">
        <f t="shared" si="267"/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1</v>
      </c>
      <c r="BS767">
        <v>0</v>
      </c>
      <c r="BT767" s="42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1:134" s="32" customFormat="1" ht="17" thickBot="1" x14ac:dyDescent="0.25">
      <c r="A768" s="124" t="str">
        <f>CONFIGURACAO!$C$4</f>
        <v>AREA 21</v>
      </c>
      <c r="B768" s="125">
        <v>766</v>
      </c>
      <c r="C768" s="252" t="s">
        <v>318</v>
      </c>
      <c r="D768" s="126">
        <f t="shared" si="271"/>
        <v>12</v>
      </c>
      <c r="E768" s="250" t="s">
        <v>1103</v>
      </c>
      <c r="F768" s="250">
        <v>1</v>
      </c>
      <c r="G768" s="250">
        <v>1</v>
      </c>
      <c r="H768" s="250">
        <v>1</v>
      </c>
      <c r="I768" s="250">
        <v>1</v>
      </c>
      <c r="J768" s="87"/>
      <c r="K768" s="94"/>
      <c r="L768" s="94"/>
      <c r="M768" s="154">
        <f t="shared" si="268"/>
        <v>4</v>
      </c>
      <c r="N768">
        <v>0</v>
      </c>
      <c r="O768">
        <v>6.5</v>
      </c>
      <c r="P768">
        <v>6</v>
      </c>
      <c r="Q768">
        <v>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 s="139">
        <f t="shared" si="252"/>
        <v>6.5</v>
      </c>
      <c r="AD768" s="140">
        <f t="shared" si="253"/>
        <v>12.5</v>
      </c>
      <c r="AE768" s="141">
        <f t="shared" si="272"/>
        <v>0</v>
      </c>
      <c r="AF768" s="263">
        <f t="shared" si="273"/>
        <v>0</v>
      </c>
      <c r="AG768" s="265">
        <f t="shared" si="269"/>
        <v>6.5</v>
      </c>
      <c r="AI768" s="37">
        <f>IFERROR(IF(M768&gt;0,(N768*CONFIGURACAO!$C$20)+(O768*CONFIGURACAO!$C$21)+(P768*CONFIGURACAO!$C$22)+(Q768*CONFIGURACAO!$C$23)+(R768*CONFIGURACAO!$C$24),""),"")</f>
        <v>960</v>
      </c>
      <c r="AJ768" s="38">
        <f>IF(S768=0,0,IF(CONFIGURACAO!$C$15="SIM",(IF(S768&gt;CONFIGURACAO!$C$16,CONFIGURACAO!$C$16*CONFIGURACAO!$C$25,S768*CONFIGURACAO!$C$25)),'PI AREA  P75'!S768*CONFIGURACAO!$C$25))</f>
        <v>0</v>
      </c>
      <c r="AK768" s="38">
        <f>IF(T768=0,0,IF(CONFIGURACAO!$C$17="SIM",(IF(T768&gt;CONFIGURACAO!$C$18,CONFIGURACAO!$C$18*CONFIGURACAO!$C$26,T768*CONFIGURACAO!$C$26)),'PI AREA  P75'!T768*CONFIGURACAO!$C$26))</f>
        <v>0</v>
      </c>
      <c r="AL768" s="38">
        <f>IFERROR(IF(M768&gt;0,(U768*CONFIGURACAO!$C$29)+(V768*CONFIGURACAO!$C$30),""),"")</f>
        <v>0</v>
      </c>
      <c r="AM768" s="38">
        <f>IF(W768=0,0,IF(CONFIGURACAO!$C$41="SIM",(IF(W768&gt;CONFIGURACAO!$C$41,CONFIGURACAO!$C$41*CONFIGURACAO!$C$31,W768*CONFIGURACAO!$C$31)),'PI AREA  P75'!W768*CONFIGURACAO!$C$31))</f>
        <v>0</v>
      </c>
      <c r="AN768" s="38">
        <f>IF(X768=0,0,IF(CONFIGURACAO!$C$39="SIM",(IF(X768&gt;CONFIGURACAO!$C$40,CONFIGURACAO!$C$40*CONFIGURACAO!$C$32,X768*CONFIGURACAO!$C$32)),'PI AREA  P75'!X768*CONFIGURACAO!$C$32))</f>
        <v>0</v>
      </c>
      <c r="AO768" s="38">
        <f>IFERROR(IF(M768&gt;0,(Y768*CONFIGURACAO!$C$33)+(Z768*CONFIGURACAO!$C$34)+(AA768*CONFIGURACAO!$C$35)+(AB768*CONFIGURACAO!$C$36),""),"")</f>
        <v>0</v>
      </c>
      <c r="AP768" s="38">
        <f>IF(AA768=0,0,IF(CONFIGURACAO!$C$46="SIM",(IF(AA768&gt;CONFIGURACAO!$C$47,CONFIGURACAO!$C$47*CONFIGURACAO!$C$35,AA768*CONFIGURACAO!$C$35)),'PI AREA  P75'!AA768*CONFIGURACAO!$C$35))</f>
        <v>0</v>
      </c>
      <c r="AQ768" s="38">
        <f>IF(AB768=0,0,IF(CONFIGURACAO!$C$44="SIM",(IF(AB768&gt;CONFIGURACAO!$C$45,CONFIGURACAO!$C$45*CONFIGURACAO!$C$36,AB768*CONFIGURACAO!$C$36)),'PI AREA  P75'!AB768*CONFIGURACAO!$C$36))</f>
        <v>0</v>
      </c>
      <c r="AR768" s="38">
        <f t="shared" si="270"/>
        <v>960</v>
      </c>
      <c r="AS768" s="68">
        <f>IF(AR768="","",$AR768-(($AS$2/CONFIGURACAO!$C$6)*$M768))</f>
        <v>660</v>
      </c>
      <c r="AT768" s="73">
        <f t="shared" si="254"/>
        <v>3</v>
      </c>
      <c r="AU768" s="75">
        <f>IF(AR768="","",$AR768-(($AU$2/CONFIGURACAO!$C$6)*$M768))</f>
        <v>460</v>
      </c>
      <c r="AV768" s="76">
        <f t="shared" si="255"/>
        <v>4</v>
      </c>
      <c r="AW768" s="74">
        <f>IF(AR768="","",$AR768-(($AW$2/CONFIGURACAO!$C$6)*$M768))</f>
        <v>260</v>
      </c>
      <c r="AX768" s="72">
        <f t="shared" si="256"/>
        <v>5</v>
      </c>
      <c r="AZ768" s="39">
        <f t="shared" si="257"/>
        <v>9.0144653999464766E-2</v>
      </c>
      <c r="BA768" s="146">
        <f t="shared" si="258"/>
        <v>14.5</v>
      </c>
      <c r="BB768" s="146">
        <f t="shared" si="259"/>
        <v>501</v>
      </c>
      <c r="BC768" s="32">
        <f t="shared" si="260"/>
        <v>411</v>
      </c>
      <c r="BD768" s="148"/>
      <c r="BE768" s="40">
        <f t="shared" si="261"/>
        <v>0</v>
      </c>
      <c r="BF768" s="40">
        <f t="shared" si="262"/>
        <v>0.25077160493827161</v>
      </c>
      <c r="BG768" s="40">
        <f t="shared" si="263"/>
        <v>0.1541623843782117</v>
      </c>
      <c r="BH768" s="40">
        <f t="shared" si="264"/>
        <v>8.084074373484236E-2</v>
      </c>
      <c r="BI768" s="40">
        <f t="shared" si="265"/>
        <v>0</v>
      </c>
      <c r="BJ768" s="40">
        <f t="shared" si="266"/>
        <v>0</v>
      </c>
      <c r="BK768" s="40">
        <f t="shared" si="267"/>
        <v>0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0</v>
      </c>
      <c r="BR768">
        <v>0</v>
      </c>
      <c r="BS768">
        <v>2</v>
      </c>
      <c r="BT768" s="42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1:134" s="32" customFormat="1" ht="17" thickBot="1" x14ac:dyDescent="0.25">
      <c r="A769" s="124" t="str">
        <f>CONFIGURACAO!$C$4</f>
        <v>AREA 21</v>
      </c>
      <c r="B769" s="125">
        <v>767</v>
      </c>
      <c r="C769" s="252" t="s">
        <v>318</v>
      </c>
      <c r="D769" s="126">
        <f t="shared" si="271"/>
        <v>13</v>
      </c>
      <c r="E769" s="250" t="s">
        <v>1104</v>
      </c>
      <c r="F769" s="250">
        <v>1</v>
      </c>
      <c r="G769" s="250">
        <v>1</v>
      </c>
      <c r="H769" s="250">
        <v>1</v>
      </c>
      <c r="I769" s="250">
        <v>1</v>
      </c>
      <c r="J769" s="87"/>
      <c r="K769" s="94"/>
      <c r="L769" s="94"/>
      <c r="M769" s="154">
        <f t="shared" si="268"/>
        <v>4</v>
      </c>
      <c r="N769">
        <v>13.25</v>
      </c>
      <c r="O769">
        <v>10</v>
      </c>
      <c r="P769">
        <v>11.25</v>
      </c>
      <c r="Q769">
        <v>5.75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 s="139">
        <f t="shared" si="252"/>
        <v>23.25</v>
      </c>
      <c r="AD769" s="140">
        <f t="shared" si="253"/>
        <v>34.5</v>
      </c>
      <c r="AE769" s="141">
        <f t="shared" si="272"/>
        <v>0</v>
      </c>
      <c r="AF769" s="263">
        <f t="shared" si="273"/>
        <v>0</v>
      </c>
      <c r="AG769" s="265">
        <f t="shared" si="269"/>
        <v>23.25</v>
      </c>
      <c r="AI769" s="37">
        <f>IFERROR(IF(M769&gt;0,(N769*CONFIGURACAO!$C$20)+(O769*CONFIGURACAO!$C$21)+(P769*CONFIGURACAO!$C$22)+(Q769*CONFIGURACAO!$C$23)+(R769*CONFIGURACAO!$C$24),""),"")</f>
        <v>3050</v>
      </c>
      <c r="AJ769" s="38">
        <f>IF(S769=0,0,IF(CONFIGURACAO!$C$15="SIM",(IF(S769&gt;CONFIGURACAO!$C$16,CONFIGURACAO!$C$16*CONFIGURACAO!$C$25,S769*CONFIGURACAO!$C$25)),'PI AREA  P75'!S769*CONFIGURACAO!$C$25))</f>
        <v>0</v>
      </c>
      <c r="AK769" s="38">
        <f>IF(T769=0,0,IF(CONFIGURACAO!$C$17="SIM",(IF(T769&gt;CONFIGURACAO!$C$18,CONFIGURACAO!$C$18*CONFIGURACAO!$C$26,T769*CONFIGURACAO!$C$26)),'PI AREA  P75'!T769*CONFIGURACAO!$C$26))</f>
        <v>5</v>
      </c>
      <c r="AL769" s="38">
        <f>IFERROR(IF(M769&gt;0,(U769*CONFIGURACAO!$C$29)+(V769*CONFIGURACAO!$C$30),""),"")</f>
        <v>0</v>
      </c>
      <c r="AM769" s="38">
        <f>IF(W769=0,0,IF(CONFIGURACAO!$C$41="SIM",(IF(W769&gt;CONFIGURACAO!$C$41,CONFIGURACAO!$C$41*CONFIGURACAO!$C$31,W769*CONFIGURACAO!$C$31)),'PI AREA  P75'!W769*CONFIGURACAO!$C$31))</f>
        <v>0</v>
      </c>
      <c r="AN769" s="38">
        <f>IF(X769=0,0,IF(CONFIGURACAO!$C$39="SIM",(IF(X769&gt;CONFIGURACAO!$C$40,CONFIGURACAO!$C$40*CONFIGURACAO!$C$32,X769*CONFIGURACAO!$C$32)),'PI AREA  P75'!X769*CONFIGURACAO!$C$32))</f>
        <v>0</v>
      </c>
      <c r="AO769" s="38">
        <f>IFERROR(IF(M769&gt;0,(Y769*CONFIGURACAO!$C$33)+(Z769*CONFIGURACAO!$C$34)+(AA769*CONFIGURACAO!$C$35)+(AB769*CONFIGURACAO!$C$36),""),"")</f>
        <v>0</v>
      </c>
      <c r="AP769" s="38">
        <f>IF(AA769=0,0,IF(CONFIGURACAO!$C$46="SIM",(IF(AA769&gt;CONFIGURACAO!$C$47,CONFIGURACAO!$C$47*CONFIGURACAO!$C$35,AA769*CONFIGURACAO!$C$35)),'PI AREA  P75'!AA769*CONFIGURACAO!$C$35))</f>
        <v>0</v>
      </c>
      <c r="AQ769" s="38">
        <f>IF(AB769=0,0,IF(CONFIGURACAO!$C$44="SIM",(IF(AB769&gt;CONFIGURACAO!$C$45,CONFIGURACAO!$C$45*CONFIGURACAO!$C$36,AB769*CONFIGURACAO!$C$36)),'PI AREA  P75'!AB769*CONFIGURACAO!$C$36))</f>
        <v>0</v>
      </c>
      <c r="AR769" s="38">
        <f t="shared" si="270"/>
        <v>3055</v>
      </c>
      <c r="AS769" s="68">
        <f>IF(AR769="","",$AR769-(($AS$2/CONFIGURACAO!$C$6)*$M769))</f>
        <v>2755</v>
      </c>
      <c r="AT769" s="73">
        <f t="shared" si="254"/>
        <v>3</v>
      </c>
      <c r="AU769" s="75">
        <f>IF(AR769="","",$AR769-(($AU$2/CONFIGURACAO!$C$6)*$M769))</f>
        <v>2555</v>
      </c>
      <c r="AV769" s="76">
        <f t="shared" si="255"/>
        <v>4</v>
      </c>
      <c r="AW769" s="74">
        <f>IF(AR769="","",$AR769-(($AW$2/CONFIGURACAO!$C$6)*$M769))</f>
        <v>2355</v>
      </c>
      <c r="AX769" s="72">
        <f t="shared" si="256"/>
        <v>5</v>
      </c>
      <c r="AZ769" s="39">
        <f t="shared" si="257"/>
        <v>0.28686658121704672</v>
      </c>
      <c r="BA769" s="146">
        <f t="shared" si="258"/>
        <v>42.25</v>
      </c>
      <c r="BB769" s="146">
        <f t="shared" si="259"/>
        <v>65</v>
      </c>
      <c r="BC769" s="32">
        <f t="shared" si="260"/>
        <v>44</v>
      </c>
      <c r="BD769" s="148"/>
      <c r="BE769" s="40">
        <f t="shared" si="261"/>
        <v>0.49366616989567808</v>
      </c>
      <c r="BF769" s="40">
        <f t="shared" si="262"/>
        <v>0.38580246913580246</v>
      </c>
      <c r="BG769" s="40">
        <f t="shared" si="263"/>
        <v>0.28905447070914697</v>
      </c>
      <c r="BH769" s="40">
        <f t="shared" si="264"/>
        <v>0.23241713823767179</v>
      </c>
      <c r="BI769" s="40">
        <f t="shared" si="265"/>
        <v>0.10660980810234541</v>
      </c>
      <c r="BJ769" s="40">
        <f t="shared" si="266"/>
        <v>0</v>
      </c>
      <c r="BK769" s="40">
        <f t="shared" si="267"/>
        <v>0.16051364365971107</v>
      </c>
      <c r="BL769">
        <v>0</v>
      </c>
      <c r="BM769">
        <v>1</v>
      </c>
      <c r="BN769">
        <v>1</v>
      </c>
      <c r="BO769">
        <v>0</v>
      </c>
      <c r="BP769">
        <v>1</v>
      </c>
      <c r="BQ769">
        <v>6</v>
      </c>
      <c r="BR769">
        <v>8</v>
      </c>
      <c r="BS769">
        <v>14</v>
      </c>
      <c r="BT769" s="42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1:134" s="32" customFormat="1" ht="17" thickBot="1" x14ac:dyDescent="0.25">
      <c r="A770" s="124" t="str">
        <f>CONFIGURACAO!$C$4</f>
        <v>AREA 21</v>
      </c>
      <c r="B770" s="125">
        <v>768</v>
      </c>
      <c r="C770" s="252" t="s">
        <v>318</v>
      </c>
      <c r="D770" s="126">
        <f t="shared" si="271"/>
        <v>14</v>
      </c>
      <c r="E770" s="250" t="s">
        <v>1105</v>
      </c>
      <c r="F770" s="250">
        <v>1</v>
      </c>
      <c r="G770" s="250">
        <v>1</v>
      </c>
      <c r="H770" s="250">
        <v>0</v>
      </c>
      <c r="I770" s="250">
        <v>0</v>
      </c>
      <c r="J770" s="87"/>
      <c r="K770" s="94"/>
      <c r="L770" s="94"/>
      <c r="M770" s="154">
        <f t="shared" si="268"/>
        <v>2</v>
      </c>
      <c r="N770">
        <v>2.75</v>
      </c>
      <c r="O770">
        <v>4.75</v>
      </c>
      <c r="P770">
        <v>3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 s="139">
        <f t="shared" si="252"/>
        <v>7.5</v>
      </c>
      <c r="AD770" s="140">
        <f t="shared" si="253"/>
        <v>10.5</v>
      </c>
      <c r="AE770" s="141">
        <f t="shared" si="272"/>
        <v>0</v>
      </c>
      <c r="AF770" s="263">
        <f t="shared" si="273"/>
        <v>0</v>
      </c>
      <c r="AG770" s="265">
        <f t="shared" si="269"/>
        <v>7.5</v>
      </c>
      <c r="AI770" s="37">
        <f>IFERROR(IF(M770&gt;0,(N770*CONFIGURACAO!$C$20)+(O770*CONFIGURACAO!$C$21)+(P770*CONFIGURACAO!$C$22)+(Q770*CONFIGURACAO!$C$23)+(R770*CONFIGURACAO!$C$24),""),"")</f>
        <v>875</v>
      </c>
      <c r="AJ770" s="38">
        <f>IF(S770=0,0,IF(CONFIGURACAO!$C$15="SIM",(IF(S770&gt;CONFIGURACAO!$C$16,CONFIGURACAO!$C$16*CONFIGURACAO!$C$25,S770*CONFIGURACAO!$C$25)),'PI AREA  P75'!S770*CONFIGURACAO!$C$25))</f>
        <v>0</v>
      </c>
      <c r="AK770" s="38">
        <f>IF(T770=0,0,IF(CONFIGURACAO!$C$17="SIM",(IF(T770&gt;CONFIGURACAO!$C$18,CONFIGURACAO!$C$18*CONFIGURACAO!$C$26,T770*CONFIGURACAO!$C$26)),'PI AREA  P75'!T770*CONFIGURACAO!$C$26))</f>
        <v>0</v>
      </c>
      <c r="AL770" s="38">
        <f>IFERROR(IF(M770&gt;0,(U770*CONFIGURACAO!$C$29)+(V770*CONFIGURACAO!$C$30),""),"")</f>
        <v>0</v>
      </c>
      <c r="AM770" s="38">
        <f>IF(W770=0,0,IF(CONFIGURACAO!$C$41="SIM",(IF(W770&gt;CONFIGURACAO!$C$41,CONFIGURACAO!$C$41*CONFIGURACAO!$C$31,W770*CONFIGURACAO!$C$31)),'PI AREA  P75'!W770*CONFIGURACAO!$C$31))</f>
        <v>0</v>
      </c>
      <c r="AN770" s="38">
        <f>IF(X770=0,0,IF(CONFIGURACAO!$C$39="SIM",(IF(X770&gt;CONFIGURACAO!$C$40,CONFIGURACAO!$C$40*CONFIGURACAO!$C$32,X770*CONFIGURACAO!$C$32)),'PI AREA  P75'!X770*CONFIGURACAO!$C$32))</f>
        <v>0</v>
      </c>
      <c r="AO770" s="38">
        <f>IFERROR(IF(M770&gt;0,(Y770*CONFIGURACAO!$C$33)+(Z770*CONFIGURACAO!$C$34)+(AA770*CONFIGURACAO!$C$35)+(AB770*CONFIGURACAO!$C$36),""),"")</f>
        <v>0</v>
      </c>
      <c r="AP770" s="38">
        <f>IF(AA770=0,0,IF(CONFIGURACAO!$C$46="SIM",(IF(AA770&gt;CONFIGURACAO!$C$47,CONFIGURACAO!$C$47*CONFIGURACAO!$C$35,AA770*CONFIGURACAO!$C$35)),'PI AREA  P75'!AA770*CONFIGURACAO!$C$35))</f>
        <v>0</v>
      </c>
      <c r="AQ770" s="38">
        <f>IF(AB770=0,0,IF(CONFIGURACAO!$C$44="SIM",(IF(AB770&gt;CONFIGURACAO!$C$45,CONFIGURACAO!$C$45*CONFIGURACAO!$C$36,AB770*CONFIGURACAO!$C$36)),'PI AREA  P75'!AB770*CONFIGURACAO!$C$36))</f>
        <v>0</v>
      </c>
      <c r="AR770" s="38">
        <f t="shared" si="270"/>
        <v>875</v>
      </c>
      <c r="AS770" s="68">
        <f>IF(AR770="","",$AR770-(($AS$2/CONFIGURACAO!$C$6)*$M770))</f>
        <v>725</v>
      </c>
      <c r="AT770" s="73">
        <f t="shared" si="254"/>
        <v>3</v>
      </c>
      <c r="AU770" s="75">
        <f>IF(AR770="","",$AR770-(($AU$2/CONFIGURACAO!$C$6)*$M770))</f>
        <v>625</v>
      </c>
      <c r="AV770" s="76">
        <f t="shared" si="255"/>
        <v>4</v>
      </c>
      <c r="AW770" s="74">
        <f>IF(AR770="","",$AR770-(($AW$2/CONFIGURACAO!$C$6)*$M770))</f>
        <v>525</v>
      </c>
      <c r="AX770" s="72">
        <f t="shared" si="256"/>
        <v>5</v>
      </c>
      <c r="AZ770" s="39">
        <f t="shared" si="257"/>
        <v>8.2163096093262167E-2</v>
      </c>
      <c r="BA770" s="146">
        <f t="shared" si="258"/>
        <v>11.5</v>
      </c>
      <c r="BB770" s="146">
        <f t="shared" si="259"/>
        <v>608</v>
      </c>
      <c r="BC770" s="32">
        <f t="shared" si="260"/>
        <v>456</v>
      </c>
      <c r="BD770" s="148"/>
      <c r="BE770" s="40">
        <f t="shared" si="261"/>
        <v>0.10245901639344263</v>
      </c>
      <c r="BF770" s="40">
        <f t="shared" si="262"/>
        <v>0.18325617283950615</v>
      </c>
      <c r="BG770" s="40">
        <f t="shared" si="263"/>
        <v>7.7081192189105849E-2</v>
      </c>
      <c r="BH770" s="40">
        <f t="shared" si="264"/>
        <v>4.042037186742118E-2</v>
      </c>
      <c r="BI770" s="40">
        <f t="shared" si="265"/>
        <v>0</v>
      </c>
      <c r="BJ770" s="40">
        <f t="shared" si="266"/>
        <v>0</v>
      </c>
      <c r="BK770" s="40">
        <f t="shared" si="267"/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</v>
      </c>
      <c r="BT770" s="42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1:134" s="32" customFormat="1" ht="17" thickBot="1" x14ac:dyDescent="0.25">
      <c r="A771" s="124" t="str">
        <f>CONFIGURACAO!$C$4</f>
        <v>AREA 21</v>
      </c>
      <c r="B771" s="125">
        <v>769</v>
      </c>
      <c r="C771" s="252" t="s">
        <v>318</v>
      </c>
      <c r="D771" s="126">
        <f t="shared" si="271"/>
        <v>15</v>
      </c>
      <c r="E771" s="250" t="s">
        <v>1106</v>
      </c>
      <c r="F771" s="250">
        <v>1</v>
      </c>
      <c r="G771" s="250">
        <v>1</v>
      </c>
      <c r="H771" s="250">
        <v>1</v>
      </c>
      <c r="I771" s="250">
        <v>1</v>
      </c>
      <c r="J771" s="87"/>
      <c r="K771" s="94"/>
      <c r="L771" s="94"/>
      <c r="M771" s="154">
        <f t="shared" si="268"/>
        <v>4</v>
      </c>
      <c r="N771">
        <v>1</v>
      </c>
      <c r="O771">
        <v>5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 s="139">
        <f t="shared" ref="AC771:AC834" si="274">IFERROR((N771+O771),"")</f>
        <v>6</v>
      </c>
      <c r="AD771" s="140">
        <f t="shared" ref="AD771:AD834" si="275">IFERROR(AC771+P771,"")</f>
        <v>7</v>
      </c>
      <c r="AE771" s="141">
        <f t="shared" si="272"/>
        <v>0</v>
      </c>
      <c r="AF771" s="263">
        <f t="shared" si="273"/>
        <v>0</v>
      </c>
      <c r="AG771" s="265">
        <f t="shared" si="269"/>
        <v>6</v>
      </c>
      <c r="AI771" s="37">
        <f>IFERROR(IF(M771&gt;0,(N771*CONFIGURACAO!$C$20)+(O771*CONFIGURACAO!$C$21)+(P771*CONFIGURACAO!$C$22)+(Q771*CONFIGURACAO!$C$23)+(R771*CONFIGURACAO!$C$24),""),"")</f>
        <v>560</v>
      </c>
      <c r="AJ771" s="38">
        <f>IF(S771=0,0,IF(CONFIGURACAO!$C$15="SIM",(IF(S771&gt;CONFIGURACAO!$C$16,CONFIGURACAO!$C$16*CONFIGURACAO!$C$25,S771*CONFIGURACAO!$C$25)),'PI AREA  P75'!S771*CONFIGURACAO!$C$25))</f>
        <v>0</v>
      </c>
      <c r="AK771" s="38">
        <f>IF(T771=0,0,IF(CONFIGURACAO!$C$17="SIM",(IF(T771&gt;CONFIGURACAO!$C$18,CONFIGURACAO!$C$18*CONFIGURACAO!$C$26,T771*CONFIGURACAO!$C$26)),'PI AREA  P75'!T771*CONFIGURACAO!$C$26))</f>
        <v>0</v>
      </c>
      <c r="AL771" s="38">
        <f>IFERROR(IF(M771&gt;0,(U771*CONFIGURACAO!$C$29)+(V771*CONFIGURACAO!$C$30),""),"")</f>
        <v>0</v>
      </c>
      <c r="AM771" s="38">
        <f>IF(W771=0,0,IF(CONFIGURACAO!$C$41="SIM",(IF(W771&gt;CONFIGURACAO!$C$41,CONFIGURACAO!$C$41*CONFIGURACAO!$C$31,W771*CONFIGURACAO!$C$31)),'PI AREA  P75'!W771*CONFIGURACAO!$C$31))</f>
        <v>0</v>
      </c>
      <c r="AN771" s="38">
        <f>IF(X771=0,0,IF(CONFIGURACAO!$C$39="SIM",(IF(X771&gt;CONFIGURACAO!$C$40,CONFIGURACAO!$C$40*CONFIGURACAO!$C$32,X771*CONFIGURACAO!$C$32)),'PI AREA  P75'!X771*CONFIGURACAO!$C$32))</f>
        <v>0</v>
      </c>
      <c r="AO771" s="38">
        <f>IFERROR(IF(M771&gt;0,(Y771*CONFIGURACAO!$C$33)+(Z771*CONFIGURACAO!$C$34)+(AA771*CONFIGURACAO!$C$35)+(AB771*CONFIGURACAO!$C$36),""),"")</f>
        <v>0</v>
      </c>
      <c r="AP771" s="38">
        <f>IF(AA771=0,0,IF(CONFIGURACAO!$C$46="SIM",(IF(AA771&gt;CONFIGURACAO!$C$47,CONFIGURACAO!$C$47*CONFIGURACAO!$C$35,AA771*CONFIGURACAO!$C$35)),'PI AREA  P75'!AA771*CONFIGURACAO!$C$35))</f>
        <v>0</v>
      </c>
      <c r="AQ771" s="38">
        <f>IF(AB771=0,0,IF(CONFIGURACAO!$C$44="SIM",(IF(AB771&gt;CONFIGURACAO!$C$45,CONFIGURACAO!$C$45*CONFIGURACAO!$C$36,AB771*CONFIGURACAO!$C$36)),'PI AREA  P75'!AB771*CONFIGURACAO!$C$36))</f>
        <v>0</v>
      </c>
      <c r="AR771" s="38">
        <f t="shared" si="270"/>
        <v>560</v>
      </c>
      <c r="AS771" s="68">
        <f>IF(AR771="","",$AR771-(($AS$2/CONFIGURACAO!$C$6)*$M771))</f>
        <v>260</v>
      </c>
      <c r="AT771" s="73">
        <f t="shared" ref="AT771:AT834" si="276">IF(M771="","",IF(AS771&gt;=0,3,"NAO"))</f>
        <v>3</v>
      </c>
      <c r="AU771" s="75">
        <f>IF(AR771="","",$AR771-(($AU$2/CONFIGURACAO!$C$6)*$M771))</f>
        <v>60</v>
      </c>
      <c r="AV771" s="76">
        <f t="shared" ref="AV771:AV834" si="277">IF(M771=""," ",IF(AU771&gt;=0,4,"NAO"))</f>
        <v>4</v>
      </c>
      <c r="AW771" s="74">
        <f>IF(AR771="","",$AR771-(($AW$2/CONFIGURACAO!$C$6)*$M771))</f>
        <v>-140</v>
      </c>
      <c r="AX771" s="72" t="str">
        <f t="shared" ref="AX771:AX834" si="278">IF(M771="","",IF(AW771&gt;=0,5,"NAO"))</f>
        <v>NAO</v>
      </c>
      <c r="AZ771" s="39">
        <f t="shared" ref="AZ771:AZ834" si="279">IF(AR771="","",(AR771/(SUM($AR$3:$AR$1204))*100))</f>
        <v>5.2584381499687784E-2</v>
      </c>
      <c r="BA771" s="146">
        <f t="shared" ref="BA771:BA834" si="280">IF(M771="","",SUM(N771:T771,U771:X771,Y771:AB771))</f>
        <v>7</v>
      </c>
      <c r="BB771" s="146">
        <f t="shared" ref="BB771:BB834" si="281">IF(M771="","",RANK(BA771,$BA$3:$BA$1204))</f>
        <v>770</v>
      </c>
      <c r="BC771" s="32">
        <f t="shared" ref="BC771:BC834" si="282">IF(M771="","",RANK(AR771,$AR$3:$AR$1204))</f>
        <v>647</v>
      </c>
      <c r="BD771" s="148"/>
      <c r="BE771" s="40">
        <f t="shared" ref="BE771:BE834" si="283">IF($M771="","",IF(N771="","",(N771/N$1212*100)))</f>
        <v>3.7257824143070044E-2</v>
      </c>
      <c r="BF771" s="40">
        <f t="shared" ref="BF771:BF834" si="284">IF($M771="","",IF(O771="","",(O771/O$1212*100)))</f>
        <v>0.19290123456790123</v>
      </c>
      <c r="BG771" s="40">
        <f t="shared" ref="BG771:BG834" si="285">IF($M771="","",IF(P771="","",(P771/P$1212*100)))</f>
        <v>2.5693730729701953E-2</v>
      </c>
      <c r="BH771" s="40">
        <f t="shared" ref="BH771:BH834" si="286">IF($M771="","",IF(Q771="","",(Q771/Q$1212*100)))</f>
        <v>0</v>
      </c>
      <c r="BI771" s="40">
        <f t="shared" ref="BI771:BI834" si="287">IF($M771="","",IF(R771="","",(R771/R$1212*100)))</f>
        <v>0</v>
      </c>
      <c r="BJ771" s="40">
        <f t="shared" ref="BJ771:BJ834" si="288">IF($M771="","",IF(S771="","",(S771/S$1212*100)))</f>
        <v>0</v>
      </c>
      <c r="BK771" s="40">
        <f t="shared" ref="BK771:BK834" si="289">IF($M771="","",IF(T771="","",(T771/T$1212*100)))</f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0</v>
      </c>
      <c r="BT771" s="42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1:134" s="32" customFormat="1" ht="17" thickBot="1" x14ac:dyDescent="0.25">
      <c r="A772" s="124" t="str">
        <f>CONFIGURACAO!$C$4</f>
        <v>AREA 21</v>
      </c>
      <c r="B772" s="125">
        <v>770</v>
      </c>
      <c r="C772" s="252" t="s">
        <v>318</v>
      </c>
      <c r="D772" s="126">
        <f t="shared" si="271"/>
        <v>16</v>
      </c>
      <c r="E772" s="250" t="s">
        <v>1107</v>
      </c>
      <c r="F772" s="250">
        <v>0</v>
      </c>
      <c r="G772" s="250">
        <v>1</v>
      </c>
      <c r="H772" s="250">
        <v>1</v>
      </c>
      <c r="I772" s="250">
        <v>1</v>
      </c>
      <c r="J772" s="87"/>
      <c r="K772" s="94"/>
      <c r="L772" s="94"/>
      <c r="M772" s="154">
        <f t="shared" ref="M772:M835" si="290">IF(SUM(F772:I772)&gt;0,SUM(F772:I772),"")</f>
        <v>3</v>
      </c>
      <c r="N772">
        <v>6</v>
      </c>
      <c r="O772">
        <v>5.75</v>
      </c>
      <c r="P772">
        <v>2.25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 s="139">
        <f t="shared" si="274"/>
        <v>11.75</v>
      </c>
      <c r="AD772" s="140">
        <f t="shared" si="275"/>
        <v>14</v>
      </c>
      <c r="AE772" s="141">
        <f t="shared" si="272"/>
        <v>0</v>
      </c>
      <c r="AF772" s="263">
        <f t="shared" si="273"/>
        <v>0</v>
      </c>
      <c r="AG772" s="265">
        <f t="shared" ref="AG772:AG835" si="291">SUM(N772+O772+U772+V772+Y772+Z772)</f>
        <v>11.75</v>
      </c>
      <c r="AI772" s="37">
        <f>IFERROR(IF(M772&gt;0,(N772*CONFIGURACAO!$C$20)+(O772*CONFIGURACAO!$C$21)+(P772*CONFIGURACAO!$C$22)+(Q772*CONFIGURACAO!$C$23)+(R772*CONFIGURACAO!$C$24),""),"")</f>
        <v>1195</v>
      </c>
      <c r="AJ772" s="38">
        <f>IF(S772=0,0,IF(CONFIGURACAO!$C$15="SIM",(IF(S772&gt;CONFIGURACAO!$C$16,CONFIGURACAO!$C$16*CONFIGURACAO!$C$25,S772*CONFIGURACAO!$C$25)),'PI AREA  P75'!S772*CONFIGURACAO!$C$25))</f>
        <v>0</v>
      </c>
      <c r="AK772" s="38">
        <f>IF(T772=0,0,IF(CONFIGURACAO!$C$17="SIM",(IF(T772&gt;CONFIGURACAO!$C$18,CONFIGURACAO!$C$18*CONFIGURACAO!$C$26,T772*CONFIGURACAO!$C$26)),'PI AREA  P75'!T772*CONFIGURACAO!$C$26))</f>
        <v>0</v>
      </c>
      <c r="AL772" s="38">
        <f>IFERROR(IF(M772&gt;0,(U772*CONFIGURACAO!$C$29)+(V772*CONFIGURACAO!$C$30),""),"")</f>
        <v>0</v>
      </c>
      <c r="AM772" s="38">
        <f>IF(W772=0,0,IF(CONFIGURACAO!$C$41="SIM",(IF(W772&gt;CONFIGURACAO!$C$41,CONFIGURACAO!$C$41*CONFIGURACAO!$C$31,W772*CONFIGURACAO!$C$31)),'PI AREA  P75'!W772*CONFIGURACAO!$C$31))</f>
        <v>0</v>
      </c>
      <c r="AN772" s="38">
        <f>IF(X772=0,0,IF(CONFIGURACAO!$C$39="SIM",(IF(X772&gt;CONFIGURACAO!$C$40,CONFIGURACAO!$C$40*CONFIGURACAO!$C$32,X772*CONFIGURACAO!$C$32)),'PI AREA  P75'!X772*CONFIGURACAO!$C$32))</f>
        <v>0</v>
      </c>
      <c r="AO772" s="38">
        <f>IFERROR(IF(M772&gt;0,(Y772*CONFIGURACAO!$C$33)+(Z772*CONFIGURACAO!$C$34)+(AA772*CONFIGURACAO!$C$35)+(AB772*CONFIGURACAO!$C$36),""),"")</f>
        <v>0</v>
      </c>
      <c r="AP772" s="38">
        <f>IF(AA772=0,0,IF(CONFIGURACAO!$C$46="SIM",(IF(AA772&gt;CONFIGURACAO!$C$47,CONFIGURACAO!$C$47*CONFIGURACAO!$C$35,AA772*CONFIGURACAO!$C$35)),'PI AREA  P75'!AA772*CONFIGURACAO!$C$35))</f>
        <v>0</v>
      </c>
      <c r="AQ772" s="38">
        <f>IF(AB772=0,0,IF(CONFIGURACAO!$C$44="SIM",(IF(AB772&gt;CONFIGURACAO!$C$45,CONFIGURACAO!$C$45*CONFIGURACAO!$C$36,AB772*CONFIGURACAO!$C$36)),'PI AREA  P75'!AB772*CONFIGURACAO!$C$36))</f>
        <v>0</v>
      </c>
      <c r="AR772" s="38">
        <f t="shared" ref="AR772:AR835" si="292">IF(OR(M772=1,M772=2,M772=3,M772=4),SUM(AI772:AQ772),"")</f>
        <v>1195</v>
      </c>
      <c r="AS772" s="68">
        <f>IF(AR772="","",$AR772-(($AS$2/CONFIGURACAO!$C$6)*$M772))</f>
        <v>970</v>
      </c>
      <c r="AT772" s="73">
        <f t="shared" si="276"/>
        <v>3</v>
      </c>
      <c r="AU772" s="75">
        <f>IF(AR772="","",$AR772-(($AU$2/CONFIGURACAO!$C$6)*$M772))</f>
        <v>820</v>
      </c>
      <c r="AV772" s="76">
        <f t="shared" si="277"/>
        <v>4</v>
      </c>
      <c r="AW772" s="74">
        <f>IF(AR772="","",$AR772-(($AW$2/CONFIGURACAO!$C$6)*$M772))</f>
        <v>670</v>
      </c>
      <c r="AX772" s="72">
        <f t="shared" si="278"/>
        <v>5</v>
      </c>
      <c r="AZ772" s="39">
        <f t="shared" si="279"/>
        <v>0.11221131409308374</v>
      </c>
      <c r="BA772" s="146">
        <f t="shared" si="280"/>
        <v>14</v>
      </c>
      <c r="BB772" s="146">
        <f t="shared" si="281"/>
        <v>513</v>
      </c>
      <c r="BC772" s="32">
        <f t="shared" si="282"/>
        <v>306</v>
      </c>
      <c r="BD772" s="148"/>
      <c r="BE772" s="40">
        <f t="shared" si="283"/>
        <v>0.22354694485842028</v>
      </c>
      <c r="BF772" s="40">
        <f t="shared" si="284"/>
        <v>0.22183641975308641</v>
      </c>
      <c r="BG772" s="40">
        <f t="shared" si="285"/>
        <v>5.7810894141829397E-2</v>
      </c>
      <c r="BH772" s="40">
        <f t="shared" si="286"/>
        <v>0</v>
      </c>
      <c r="BI772" s="40">
        <f t="shared" si="287"/>
        <v>0</v>
      </c>
      <c r="BJ772" s="40">
        <f t="shared" si="288"/>
        <v>0</v>
      </c>
      <c r="BK772" s="40">
        <f t="shared" si="289"/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 s="4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1:134" s="32" customFormat="1" ht="17" thickBot="1" x14ac:dyDescent="0.25">
      <c r="A773" s="124" t="str">
        <f>CONFIGURACAO!$C$4</f>
        <v>AREA 21</v>
      </c>
      <c r="B773" s="125">
        <v>771</v>
      </c>
      <c r="C773" s="252" t="s">
        <v>318</v>
      </c>
      <c r="D773" s="126">
        <f t="shared" si="271"/>
        <v>17</v>
      </c>
      <c r="E773" s="250" t="s">
        <v>1108</v>
      </c>
      <c r="F773" s="250">
        <v>1</v>
      </c>
      <c r="G773" s="250">
        <v>1</v>
      </c>
      <c r="H773" s="250">
        <v>1</v>
      </c>
      <c r="I773" s="250">
        <v>1</v>
      </c>
      <c r="J773" s="87"/>
      <c r="K773" s="94"/>
      <c r="L773" s="94"/>
      <c r="M773" s="154">
        <f t="shared" si="290"/>
        <v>4</v>
      </c>
      <c r="N773">
        <v>5</v>
      </c>
      <c r="O773">
        <v>10</v>
      </c>
      <c r="P773">
        <v>21.25</v>
      </c>
      <c r="Q773">
        <v>0.75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 s="139">
        <f t="shared" si="274"/>
        <v>15</v>
      </c>
      <c r="AD773" s="140">
        <f t="shared" si="275"/>
        <v>36.25</v>
      </c>
      <c r="AE773" s="141">
        <f t="shared" si="272"/>
        <v>0</v>
      </c>
      <c r="AF773" s="263">
        <f t="shared" si="273"/>
        <v>0</v>
      </c>
      <c r="AG773" s="265">
        <f t="shared" si="291"/>
        <v>15</v>
      </c>
      <c r="AI773" s="37">
        <f>IFERROR(IF(M773&gt;0,(N773*CONFIGURACAO!$C$20)+(O773*CONFIGURACAO!$C$21)+(P773*CONFIGURACAO!$C$22)+(Q773*CONFIGURACAO!$C$23)+(R773*CONFIGURACAO!$C$24),""),"")</f>
        <v>2625</v>
      </c>
      <c r="AJ773" s="38">
        <f>IF(S773=0,0,IF(CONFIGURACAO!$C$15="SIM",(IF(S773&gt;CONFIGURACAO!$C$16,CONFIGURACAO!$C$16*CONFIGURACAO!$C$25,S773*CONFIGURACAO!$C$25)),'PI AREA  P75'!S773*CONFIGURACAO!$C$25))</f>
        <v>10</v>
      </c>
      <c r="AK773" s="38">
        <f>IF(T773=0,0,IF(CONFIGURACAO!$C$17="SIM",(IF(T773&gt;CONFIGURACAO!$C$18,CONFIGURACAO!$C$18*CONFIGURACAO!$C$26,T773*CONFIGURACAO!$C$26)),'PI AREA  P75'!T773*CONFIGURACAO!$C$26))</f>
        <v>0</v>
      </c>
      <c r="AL773" s="38">
        <f>IFERROR(IF(M773&gt;0,(U773*CONFIGURACAO!$C$29)+(V773*CONFIGURACAO!$C$30),""),"")</f>
        <v>0</v>
      </c>
      <c r="AM773" s="38">
        <f>IF(W773=0,0,IF(CONFIGURACAO!$C$41="SIM",(IF(W773&gt;CONFIGURACAO!$C$41,CONFIGURACAO!$C$41*CONFIGURACAO!$C$31,W773*CONFIGURACAO!$C$31)),'PI AREA  P75'!W773*CONFIGURACAO!$C$31))</f>
        <v>0</v>
      </c>
      <c r="AN773" s="38">
        <f>IF(X773=0,0,IF(CONFIGURACAO!$C$39="SIM",(IF(X773&gt;CONFIGURACAO!$C$40,CONFIGURACAO!$C$40*CONFIGURACAO!$C$32,X773*CONFIGURACAO!$C$32)),'PI AREA  P75'!X773*CONFIGURACAO!$C$32))</f>
        <v>0</v>
      </c>
      <c r="AO773" s="38">
        <f>IFERROR(IF(M773&gt;0,(Y773*CONFIGURACAO!$C$33)+(Z773*CONFIGURACAO!$C$34)+(AA773*CONFIGURACAO!$C$35)+(AB773*CONFIGURACAO!$C$36),""),"")</f>
        <v>0</v>
      </c>
      <c r="AP773" s="38">
        <f>IF(AA773=0,0,IF(CONFIGURACAO!$C$46="SIM",(IF(AA773&gt;CONFIGURACAO!$C$47,CONFIGURACAO!$C$47*CONFIGURACAO!$C$35,AA773*CONFIGURACAO!$C$35)),'PI AREA  P75'!AA773*CONFIGURACAO!$C$35))</f>
        <v>0</v>
      </c>
      <c r="AQ773" s="38">
        <f>IF(AB773=0,0,IF(CONFIGURACAO!$C$44="SIM",(IF(AB773&gt;CONFIGURACAO!$C$45,CONFIGURACAO!$C$45*CONFIGURACAO!$C$36,AB773*CONFIGURACAO!$C$36)),'PI AREA  P75'!AB773*CONFIGURACAO!$C$36))</f>
        <v>0</v>
      </c>
      <c r="AR773" s="38">
        <f t="shared" si="292"/>
        <v>2635</v>
      </c>
      <c r="AS773" s="68">
        <f>IF(AR773="","",$AR773-(($AS$2/CONFIGURACAO!$C$6)*$M773))</f>
        <v>2335</v>
      </c>
      <c r="AT773" s="73">
        <f t="shared" si="276"/>
        <v>3</v>
      </c>
      <c r="AU773" s="75">
        <f>IF(AR773="","",$AR773-(($AU$2/CONFIGURACAO!$C$6)*$M773))</f>
        <v>2135</v>
      </c>
      <c r="AV773" s="76">
        <f t="shared" si="277"/>
        <v>4</v>
      </c>
      <c r="AW773" s="74">
        <f>IF(AR773="","",$AR773-(($AW$2/CONFIGURACAO!$C$6)*$M773))</f>
        <v>1935</v>
      </c>
      <c r="AX773" s="72">
        <f t="shared" si="278"/>
        <v>5</v>
      </c>
      <c r="AZ773" s="39">
        <f t="shared" si="279"/>
        <v>0.24742829509228087</v>
      </c>
      <c r="BA773" s="146">
        <f t="shared" si="280"/>
        <v>39</v>
      </c>
      <c r="BB773" s="146">
        <f t="shared" si="281"/>
        <v>79</v>
      </c>
      <c r="BC773" s="32">
        <f t="shared" si="282"/>
        <v>58</v>
      </c>
      <c r="BD773" s="148"/>
      <c r="BE773" s="40">
        <f t="shared" si="283"/>
        <v>0.18628912071535023</v>
      </c>
      <c r="BF773" s="40">
        <f t="shared" si="284"/>
        <v>0.38580246913580246</v>
      </c>
      <c r="BG773" s="40">
        <f t="shared" si="285"/>
        <v>0.54599177800616649</v>
      </c>
      <c r="BH773" s="40">
        <f t="shared" si="286"/>
        <v>3.0315278900565887E-2</v>
      </c>
      <c r="BI773" s="40">
        <f t="shared" si="287"/>
        <v>0.10660980810234541</v>
      </c>
      <c r="BJ773" s="40">
        <f t="shared" si="288"/>
        <v>9.2421441774491686E-2</v>
      </c>
      <c r="BK773" s="40">
        <f t="shared" si="289"/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 s="42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1:134" s="32" customFormat="1" ht="17" thickBot="1" x14ac:dyDescent="0.25">
      <c r="A774" s="124" t="str">
        <f>CONFIGURACAO!$C$4</f>
        <v>AREA 21</v>
      </c>
      <c r="B774" s="125">
        <v>772</v>
      </c>
      <c r="C774" s="252" t="s">
        <v>318</v>
      </c>
      <c r="D774" s="126">
        <f t="shared" si="271"/>
        <v>18</v>
      </c>
      <c r="E774" s="250" t="s">
        <v>1109</v>
      </c>
      <c r="F774" s="250">
        <v>1</v>
      </c>
      <c r="G774" s="250">
        <v>1</v>
      </c>
      <c r="H774" s="250">
        <v>1</v>
      </c>
      <c r="I774" s="250">
        <v>0</v>
      </c>
      <c r="J774" s="87"/>
      <c r="K774" s="94"/>
      <c r="L774" s="94"/>
      <c r="M774" s="154">
        <f t="shared" si="290"/>
        <v>3</v>
      </c>
      <c r="N774">
        <v>0.75</v>
      </c>
      <c r="O774">
        <v>1.5</v>
      </c>
      <c r="P774">
        <v>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 s="139">
        <f t="shared" si="274"/>
        <v>2.25</v>
      </c>
      <c r="AD774" s="140">
        <f t="shared" si="275"/>
        <v>6.25</v>
      </c>
      <c r="AE774" s="141">
        <f t="shared" si="272"/>
        <v>0</v>
      </c>
      <c r="AF774" s="263">
        <f t="shared" si="273"/>
        <v>0</v>
      </c>
      <c r="AG774" s="265">
        <f t="shared" si="291"/>
        <v>2.25</v>
      </c>
      <c r="AI774" s="37">
        <f>IFERROR(IF(M774&gt;0,(N774*CONFIGURACAO!$C$20)+(O774*CONFIGURACAO!$C$21)+(P774*CONFIGURACAO!$C$22)+(Q774*CONFIGURACAO!$C$23)+(R774*CONFIGURACAO!$C$24),""),"")</f>
        <v>435</v>
      </c>
      <c r="AJ774" s="38">
        <f>IF(S774=0,0,IF(CONFIGURACAO!$C$15="SIM",(IF(S774&gt;CONFIGURACAO!$C$16,CONFIGURACAO!$C$16*CONFIGURACAO!$C$25,S774*CONFIGURACAO!$C$25)),'PI AREA  P75'!S774*CONFIGURACAO!$C$25))</f>
        <v>0</v>
      </c>
      <c r="AK774" s="38">
        <f>IF(T774=0,0,IF(CONFIGURACAO!$C$17="SIM",(IF(T774&gt;CONFIGURACAO!$C$18,CONFIGURACAO!$C$18*CONFIGURACAO!$C$26,T774*CONFIGURACAO!$C$26)),'PI AREA  P75'!T774*CONFIGURACAO!$C$26))</f>
        <v>0</v>
      </c>
      <c r="AL774" s="38">
        <f>IFERROR(IF(M774&gt;0,(U774*CONFIGURACAO!$C$29)+(V774*CONFIGURACAO!$C$30),""),"")</f>
        <v>0</v>
      </c>
      <c r="AM774" s="38">
        <f>IF(W774=0,0,IF(CONFIGURACAO!$C$41="SIM",(IF(W774&gt;CONFIGURACAO!$C$41,CONFIGURACAO!$C$41*CONFIGURACAO!$C$31,W774*CONFIGURACAO!$C$31)),'PI AREA  P75'!W774*CONFIGURACAO!$C$31))</f>
        <v>0</v>
      </c>
      <c r="AN774" s="38">
        <f>IF(X774=0,0,IF(CONFIGURACAO!$C$39="SIM",(IF(X774&gt;CONFIGURACAO!$C$40,CONFIGURACAO!$C$40*CONFIGURACAO!$C$32,X774*CONFIGURACAO!$C$32)),'PI AREA  P75'!X774*CONFIGURACAO!$C$32))</f>
        <v>0</v>
      </c>
      <c r="AO774" s="38">
        <f>IFERROR(IF(M774&gt;0,(Y774*CONFIGURACAO!$C$33)+(Z774*CONFIGURACAO!$C$34)+(AA774*CONFIGURACAO!$C$35)+(AB774*CONFIGURACAO!$C$36),""),"")</f>
        <v>0</v>
      </c>
      <c r="AP774" s="38">
        <f>IF(AA774=0,0,IF(CONFIGURACAO!$C$46="SIM",(IF(AA774&gt;CONFIGURACAO!$C$47,CONFIGURACAO!$C$47*CONFIGURACAO!$C$35,AA774*CONFIGURACAO!$C$35)),'PI AREA  P75'!AA774*CONFIGURACAO!$C$35))</f>
        <v>0</v>
      </c>
      <c r="AQ774" s="38">
        <f>IF(AB774=0,0,IF(CONFIGURACAO!$C$44="SIM",(IF(AB774&gt;CONFIGURACAO!$C$45,CONFIGURACAO!$C$45*CONFIGURACAO!$C$36,AB774*CONFIGURACAO!$C$36)),'PI AREA  P75'!AB774*CONFIGURACAO!$C$36))</f>
        <v>0</v>
      </c>
      <c r="AR774" s="38">
        <f t="shared" si="292"/>
        <v>435</v>
      </c>
      <c r="AS774" s="68">
        <f>IF(AR774="","",$AR774-(($AS$2/CONFIGURACAO!$C$6)*$M774))</f>
        <v>210</v>
      </c>
      <c r="AT774" s="73">
        <f t="shared" si="276"/>
        <v>3</v>
      </c>
      <c r="AU774" s="75">
        <f>IF(AR774="","",$AR774-(($AU$2/CONFIGURACAO!$C$6)*$M774))</f>
        <v>60</v>
      </c>
      <c r="AV774" s="76">
        <f t="shared" si="277"/>
        <v>4</v>
      </c>
      <c r="AW774" s="74">
        <f>IF(AR774="","",$AR774-(($AW$2/CONFIGURACAO!$C$6)*$M774))</f>
        <v>-90</v>
      </c>
      <c r="AX774" s="72" t="str">
        <f t="shared" si="278"/>
        <v>NAO</v>
      </c>
      <c r="AZ774" s="39">
        <f t="shared" si="279"/>
        <v>4.084679634350747E-2</v>
      </c>
      <c r="BA774" s="146">
        <f t="shared" si="280"/>
        <v>6.25</v>
      </c>
      <c r="BB774" s="146">
        <f t="shared" si="281"/>
        <v>801</v>
      </c>
      <c r="BC774" s="32">
        <f t="shared" si="282"/>
        <v>740</v>
      </c>
      <c r="BD774" s="148"/>
      <c r="BE774" s="40">
        <f t="shared" si="283"/>
        <v>2.7943368107302535E-2</v>
      </c>
      <c r="BF774" s="40">
        <f t="shared" si="284"/>
        <v>5.7870370370370364E-2</v>
      </c>
      <c r="BG774" s="40">
        <f t="shared" si="285"/>
        <v>0.10277492291880781</v>
      </c>
      <c r="BH774" s="40">
        <f t="shared" si="286"/>
        <v>0</v>
      </c>
      <c r="BI774" s="40">
        <f t="shared" si="287"/>
        <v>0</v>
      </c>
      <c r="BJ774" s="40">
        <f t="shared" si="288"/>
        <v>0</v>
      </c>
      <c r="BK774" s="40">
        <f t="shared" si="289"/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 s="42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1:134" s="32" customFormat="1" ht="17" thickBot="1" x14ac:dyDescent="0.25">
      <c r="A775" s="124" t="str">
        <f>CONFIGURACAO!$C$4</f>
        <v>AREA 21</v>
      </c>
      <c r="B775" s="125">
        <v>773</v>
      </c>
      <c r="C775" s="252" t="s">
        <v>318</v>
      </c>
      <c r="D775" s="126">
        <f t="shared" si="271"/>
        <v>19</v>
      </c>
      <c r="E775" s="250" t="s">
        <v>1110</v>
      </c>
      <c r="F775" s="250">
        <v>1</v>
      </c>
      <c r="G775" s="250">
        <v>1</v>
      </c>
      <c r="H775" s="250">
        <v>1</v>
      </c>
      <c r="I775" s="250">
        <v>1</v>
      </c>
      <c r="J775" s="87"/>
      <c r="K775" s="94"/>
      <c r="L775" s="94"/>
      <c r="M775" s="154">
        <f t="shared" si="290"/>
        <v>4</v>
      </c>
      <c r="N775">
        <v>3.5</v>
      </c>
      <c r="O775">
        <v>0</v>
      </c>
      <c r="P775">
        <v>6</v>
      </c>
      <c r="Q775">
        <v>4.5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 s="139">
        <f t="shared" si="274"/>
        <v>3.5</v>
      </c>
      <c r="AD775" s="140">
        <f t="shared" si="275"/>
        <v>9.5</v>
      </c>
      <c r="AE775" s="141">
        <f t="shared" si="272"/>
        <v>0</v>
      </c>
      <c r="AF775" s="263">
        <f t="shared" si="273"/>
        <v>0</v>
      </c>
      <c r="AG775" s="265">
        <f t="shared" si="291"/>
        <v>3.5</v>
      </c>
      <c r="AI775" s="37">
        <f>IFERROR(IF(M775&gt;0,(N775*CONFIGURACAO!$C$20)+(O775*CONFIGURACAO!$C$21)+(P775*CONFIGURACAO!$C$22)+(Q775*CONFIGURACAO!$C$23)+(R775*CONFIGURACAO!$C$24),""),"")</f>
        <v>890</v>
      </c>
      <c r="AJ775" s="38">
        <f>IF(S775=0,0,IF(CONFIGURACAO!$C$15="SIM",(IF(S775&gt;CONFIGURACAO!$C$16,CONFIGURACAO!$C$16*CONFIGURACAO!$C$25,S775*CONFIGURACAO!$C$25)),'PI AREA  P75'!S775*CONFIGURACAO!$C$25))</f>
        <v>0</v>
      </c>
      <c r="AK775" s="38">
        <f>IF(T775=0,0,IF(CONFIGURACAO!$C$17="SIM",(IF(T775&gt;CONFIGURACAO!$C$18,CONFIGURACAO!$C$18*CONFIGURACAO!$C$26,T775*CONFIGURACAO!$C$26)),'PI AREA  P75'!T775*CONFIGURACAO!$C$26))</f>
        <v>0</v>
      </c>
      <c r="AL775" s="38">
        <f>IFERROR(IF(M775&gt;0,(U775*CONFIGURACAO!$C$29)+(V775*CONFIGURACAO!$C$30),""),"")</f>
        <v>0</v>
      </c>
      <c r="AM775" s="38">
        <f>IF(W775=0,0,IF(CONFIGURACAO!$C$41="SIM",(IF(W775&gt;CONFIGURACAO!$C$41,CONFIGURACAO!$C$41*CONFIGURACAO!$C$31,W775*CONFIGURACAO!$C$31)),'PI AREA  P75'!W775*CONFIGURACAO!$C$31))</f>
        <v>0</v>
      </c>
      <c r="AN775" s="38">
        <f>IF(X775=0,0,IF(CONFIGURACAO!$C$39="SIM",(IF(X775&gt;CONFIGURACAO!$C$40,CONFIGURACAO!$C$40*CONFIGURACAO!$C$32,X775*CONFIGURACAO!$C$32)),'PI AREA  P75'!X775*CONFIGURACAO!$C$32))</f>
        <v>0</v>
      </c>
      <c r="AO775" s="38">
        <f>IFERROR(IF(M775&gt;0,(Y775*CONFIGURACAO!$C$33)+(Z775*CONFIGURACAO!$C$34)+(AA775*CONFIGURACAO!$C$35)+(AB775*CONFIGURACAO!$C$36),""),"")</f>
        <v>0</v>
      </c>
      <c r="AP775" s="38">
        <f>IF(AA775=0,0,IF(CONFIGURACAO!$C$46="SIM",(IF(AA775&gt;CONFIGURACAO!$C$47,CONFIGURACAO!$C$47*CONFIGURACAO!$C$35,AA775*CONFIGURACAO!$C$35)),'PI AREA  P75'!AA775*CONFIGURACAO!$C$35))</f>
        <v>0</v>
      </c>
      <c r="AQ775" s="38">
        <f>IF(AB775=0,0,IF(CONFIGURACAO!$C$44="SIM",(IF(AB775&gt;CONFIGURACAO!$C$45,CONFIGURACAO!$C$45*CONFIGURACAO!$C$36,AB775*CONFIGURACAO!$C$36)),'PI AREA  P75'!AB775*CONFIGURACAO!$C$36))</f>
        <v>0</v>
      </c>
      <c r="AR775" s="38">
        <f t="shared" si="292"/>
        <v>890</v>
      </c>
      <c r="AS775" s="68">
        <f>IF(AR775="","",$AR775-(($AS$2/CONFIGURACAO!$C$6)*$M775))</f>
        <v>590</v>
      </c>
      <c r="AT775" s="73">
        <f t="shared" si="276"/>
        <v>3</v>
      </c>
      <c r="AU775" s="75">
        <f>IF(AR775="","",$AR775-(($AU$2/CONFIGURACAO!$C$6)*$M775))</f>
        <v>390</v>
      </c>
      <c r="AV775" s="76">
        <f t="shared" si="277"/>
        <v>4</v>
      </c>
      <c r="AW775" s="74">
        <f>IF(AR775="","",$AR775-(($AW$2/CONFIGURACAO!$C$6)*$M775))</f>
        <v>190</v>
      </c>
      <c r="AX775" s="72">
        <f t="shared" si="278"/>
        <v>5</v>
      </c>
      <c r="AZ775" s="39">
        <f t="shared" si="279"/>
        <v>8.3571606312003791E-2</v>
      </c>
      <c r="BA775" s="146">
        <f t="shared" si="280"/>
        <v>14</v>
      </c>
      <c r="BB775" s="146">
        <f t="shared" si="281"/>
        <v>513</v>
      </c>
      <c r="BC775" s="32">
        <f t="shared" si="282"/>
        <v>448</v>
      </c>
      <c r="BD775" s="148"/>
      <c r="BE775" s="40">
        <f t="shared" si="283"/>
        <v>0.13040238450074518</v>
      </c>
      <c r="BF775" s="40">
        <f t="shared" si="284"/>
        <v>0</v>
      </c>
      <c r="BG775" s="40">
        <f t="shared" si="285"/>
        <v>0.1541623843782117</v>
      </c>
      <c r="BH775" s="40">
        <f t="shared" si="286"/>
        <v>0.18189167340339529</v>
      </c>
      <c r="BI775" s="40">
        <f t="shared" si="287"/>
        <v>0</v>
      </c>
      <c r="BJ775" s="40">
        <f t="shared" si="288"/>
        <v>0</v>
      </c>
      <c r="BK775" s="40">
        <f t="shared" si="289"/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 s="42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1:134" s="32" customFormat="1" ht="17" thickBot="1" x14ac:dyDescent="0.25">
      <c r="A776" s="124" t="str">
        <f>CONFIGURACAO!$C$4</f>
        <v>AREA 21</v>
      </c>
      <c r="B776" s="125">
        <v>774</v>
      </c>
      <c r="C776" s="252" t="s">
        <v>319</v>
      </c>
      <c r="D776" s="126">
        <f t="shared" si="271"/>
        <v>1</v>
      </c>
      <c r="E776" s="250" t="s">
        <v>1111</v>
      </c>
      <c r="F776" s="250">
        <v>1</v>
      </c>
      <c r="G776" s="250">
        <v>1</v>
      </c>
      <c r="H776" s="250">
        <v>1</v>
      </c>
      <c r="I776" s="250">
        <v>1</v>
      </c>
      <c r="J776" s="87"/>
      <c r="K776" s="94"/>
      <c r="L776" s="94"/>
      <c r="M776" s="154">
        <f t="shared" si="290"/>
        <v>4</v>
      </c>
      <c r="N776">
        <v>19.75</v>
      </c>
      <c r="O776">
        <v>11.75</v>
      </c>
      <c r="P776">
        <v>12.75</v>
      </c>
      <c r="Q776">
        <v>0.75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 s="139">
        <f t="shared" si="274"/>
        <v>31.5</v>
      </c>
      <c r="AD776" s="140">
        <f t="shared" si="275"/>
        <v>44.25</v>
      </c>
      <c r="AE776" s="141">
        <f t="shared" si="272"/>
        <v>0</v>
      </c>
      <c r="AF776" s="263">
        <f t="shared" si="273"/>
        <v>0</v>
      </c>
      <c r="AG776" s="265">
        <f t="shared" si="291"/>
        <v>31.5</v>
      </c>
      <c r="AI776" s="37">
        <f>IFERROR(IF(M776&gt;0,(N776*CONFIGURACAO!$C$20)+(O776*CONFIGURACAO!$C$21)+(P776*CONFIGURACAO!$C$22)+(Q776*CONFIGURACAO!$C$23)+(R776*CONFIGURACAO!$C$24),""),"")</f>
        <v>3710</v>
      </c>
      <c r="AJ776" s="38">
        <f>IF(S776=0,0,IF(CONFIGURACAO!$C$15="SIM",(IF(S776&gt;CONFIGURACAO!$C$16,CONFIGURACAO!$C$16*CONFIGURACAO!$C$25,S776*CONFIGURACAO!$C$25)),'PI AREA  P75'!S776*CONFIGURACAO!$C$25))</f>
        <v>0</v>
      </c>
      <c r="AK776" s="38">
        <f>IF(T776=0,0,IF(CONFIGURACAO!$C$17="SIM",(IF(T776&gt;CONFIGURACAO!$C$18,CONFIGURACAO!$C$18*CONFIGURACAO!$C$26,T776*CONFIGURACAO!$C$26)),'PI AREA  P75'!T776*CONFIGURACAO!$C$26))</f>
        <v>0</v>
      </c>
      <c r="AL776" s="38">
        <f>IFERROR(IF(M776&gt;0,(U776*CONFIGURACAO!$C$29)+(V776*CONFIGURACAO!$C$30),""),"")</f>
        <v>0</v>
      </c>
      <c r="AM776" s="38">
        <f>IF(W776=0,0,IF(CONFIGURACAO!$C$41="SIM",(IF(W776&gt;CONFIGURACAO!$C$41,CONFIGURACAO!$C$41*CONFIGURACAO!$C$31,W776*CONFIGURACAO!$C$31)),'PI AREA  P75'!W776*CONFIGURACAO!$C$31))</f>
        <v>0</v>
      </c>
      <c r="AN776" s="38">
        <f>IF(X776=0,0,IF(CONFIGURACAO!$C$39="SIM",(IF(X776&gt;CONFIGURACAO!$C$40,CONFIGURACAO!$C$40*CONFIGURACAO!$C$32,X776*CONFIGURACAO!$C$32)),'PI AREA  P75'!X776*CONFIGURACAO!$C$32))</f>
        <v>0</v>
      </c>
      <c r="AO776" s="38">
        <f>IFERROR(IF(M776&gt;0,(Y776*CONFIGURACAO!$C$33)+(Z776*CONFIGURACAO!$C$34)+(AA776*CONFIGURACAO!$C$35)+(AB776*CONFIGURACAO!$C$36),""),"")</f>
        <v>0</v>
      </c>
      <c r="AP776" s="38">
        <f>IF(AA776=0,0,IF(CONFIGURACAO!$C$46="SIM",(IF(AA776&gt;CONFIGURACAO!$C$47,CONFIGURACAO!$C$47*CONFIGURACAO!$C$35,AA776*CONFIGURACAO!$C$35)),'PI AREA  P75'!AA776*CONFIGURACAO!$C$35))</f>
        <v>0</v>
      </c>
      <c r="AQ776" s="38">
        <f>IF(AB776=0,0,IF(CONFIGURACAO!$C$44="SIM",(IF(AB776&gt;CONFIGURACAO!$C$45,CONFIGURACAO!$C$45*CONFIGURACAO!$C$36,AB776*CONFIGURACAO!$C$36)),'PI AREA  P75'!AB776*CONFIGURACAO!$C$36))</f>
        <v>0</v>
      </c>
      <c r="AR776" s="38">
        <f t="shared" si="292"/>
        <v>3710</v>
      </c>
      <c r="AS776" s="68">
        <f>IF(AR776="","",$AR776-(($AS$2/CONFIGURACAO!$C$6)*$M776))</f>
        <v>3410</v>
      </c>
      <c r="AT776" s="73">
        <f t="shared" si="276"/>
        <v>3</v>
      </c>
      <c r="AU776" s="75">
        <f>IF(AR776="","",$AR776-(($AU$2/CONFIGURACAO!$C$6)*$M776))</f>
        <v>3210</v>
      </c>
      <c r="AV776" s="76">
        <f t="shared" si="277"/>
        <v>4</v>
      </c>
      <c r="AW776" s="74">
        <f>IF(AR776="","",$AR776-(($AW$2/CONFIGURACAO!$C$6)*$M776))</f>
        <v>3010</v>
      </c>
      <c r="AX776" s="72">
        <f t="shared" si="278"/>
        <v>5</v>
      </c>
      <c r="AZ776" s="39">
        <f t="shared" si="279"/>
        <v>0.34837152743543154</v>
      </c>
      <c r="BA776" s="146">
        <f t="shared" si="280"/>
        <v>45</v>
      </c>
      <c r="BB776" s="146">
        <f t="shared" si="281"/>
        <v>54</v>
      </c>
      <c r="BC776" s="32">
        <f t="shared" si="282"/>
        <v>27</v>
      </c>
      <c r="BD776" s="148"/>
      <c r="BE776" s="40">
        <f t="shared" si="283"/>
        <v>0.73584202682563338</v>
      </c>
      <c r="BF776" s="40">
        <f t="shared" si="284"/>
        <v>0.45331790123456794</v>
      </c>
      <c r="BG776" s="40">
        <f t="shared" si="285"/>
        <v>0.32759506680369993</v>
      </c>
      <c r="BH776" s="40">
        <f t="shared" si="286"/>
        <v>3.0315278900565887E-2</v>
      </c>
      <c r="BI776" s="40">
        <f t="shared" si="287"/>
        <v>0</v>
      </c>
      <c r="BJ776" s="40">
        <f t="shared" si="288"/>
        <v>0</v>
      </c>
      <c r="BK776" s="40">
        <f t="shared" si="289"/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 s="42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1:134" s="32" customFormat="1" ht="17" thickBot="1" x14ac:dyDescent="0.25">
      <c r="A777" s="124" t="str">
        <f>CONFIGURACAO!$C$4</f>
        <v>AREA 21</v>
      </c>
      <c r="B777" s="125">
        <v>775</v>
      </c>
      <c r="C777" s="252" t="s">
        <v>319</v>
      </c>
      <c r="D777" s="126">
        <f t="shared" si="271"/>
        <v>2</v>
      </c>
      <c r="E777" s="250" t="s">
        <v>1112</v>
      </c>
      <c r="F777" s="250">
        <v>0</v>
      </c>
      <c r="G777" s="250">
        <v>0</v>
      </c>
      <c r="H777" s="250">
        <v>1</v>
      </c>
      <c r="I777" s="250">
        <v>1</v>
      </c>
      <c r="J777" s="87"/>
      <c r="K777" s="94"/>
      <c r="L777" s="94"/>
      <c r="M777" s="154">
        <f t="shared" si="290"/>
        <v>2</v>
      </c>
      <c r="N777">
        <v>0</v>
      </c>
      <c r="O777">
        <v>1.5</v>
      </c>
      <c r="P777">
        <v>0.75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 s="139">
        <f t="shared" si="274"/>
        <v>1.5</v>
      </c>
      <c r="AD777" s="140">
        <f t="shared" si="275"/>
        <v>2.25</v>
      </c>
      <c r="AE777" s="141">
        <f t="shared" si="272"/>
        <v>0</v>
      </c>
      <c r="AF777" s="263">
        <f t="shared" si="273"/>
        <v>0</v>
      </c>
      <c r="AG777" s="265">
        <f t="shared" si="291"/>
        <v>1.5</v>
      </c>
      <c r="AI777" s="37">
        <f>IFERROR(IF(M777&gt;0,(N777*CONFIGURACAO!$C$20)+(O777*CONFIGURACAO!$C$21)+(P777*CONFIGURACAO!$C$22)+(Q777*CONFIGURACAO!$C$23)+(R777*CONFIGURACAO!$C$24),""),"")</f>
        <v>165</v>
      </c>
      <c r="AJ777" s="38">
        <f>IF(S777=0,0,IF(CONFIGURACAO!$C$15="SIM",(IF(S777&gt;CONFIGURACAO!$C$16,CONFIGURACAO!$C$16*CONFIGURACAO!$C$25,S777*CONFIGURACAO!$C$25)),'PI AREA  P75'!S777*CONFIGURACAO!$C$25))</f>
        <v>0</v>
      </c>
      <c r="AK777" s="38">
        <f>IF(T777=0,0,IF(CONFIGURACAO!$C$17="SIM",(IF(T777&gt;CONFIGURACAO!$C$18,CONFIGURACAO!$C$18*CONFIGURACAO!$C$26,T777*CONFIGURACAO!$C$26)),'PI AREA  P75'!T777*CONFIGURACAO!$C$26))</f>
        <v>0</v>
      </c>
      <c r="AL777" s="38">
        <f>IFERROR(IF(M777&gt;0,(U777*CONFIGURACAO!$C$29)+(V777*CONFIGURACAO!$C$30),""),"")</f>
        <v>0</v>
      </c>
      <c r="AM777" s="38">
        <f>IF(W777=0,0,IF(CONFIGURACAO!$C$41="SIM",(IF(W777&gt;CONFIGURACAO!$C$41,CONFIGURACAO!$C$41*CONFIGURACAO!$C$31,W777*CONFIGURACAO!$C$31)),'PI AREA  P75'!W777*CONFIGURACAO!$C$31))</f>
        <v>0</v>
      </c>
      <c r="AN777" s="38">
        <f>IF(X777=0,0,IF(CONFIGURACAO!$C$39="SIM",(IF(X777&gt;CONFIGURACAO!$C$40,CONFIGURACAO!$C$40*CONFIGURACAO!$C$32,X777*CONFIGURACAO!$C$32)),'PI AREA  P75'!X777*CONFIGURACAO!$C$32))</f>
        <v>0</v>
      </c>
      <c r="AO777" s="38">
        <f>IFERROR(IF(M777&gt;0,(Y777*CONFIGURACAO!$C$33)+(Z777*CONFIGURACAO!$C$34)+(AA777*CONFIGURACAO!$C$35)+(AB777*CONFIGURACAO!$C$36),""),"")</f>
        <v>0</v>
      </c>
      <c r="AP777" s="38">
        <f>IF(AA777=0,0,IF(CONFIGURACAO!$C$46="SIM",(IF(AA777&gt;CONFIGURACAO!$C$47,CONFIGURACAO!$C$47*CONFIGURACAO!$C$35,AA777*CONFIGURACAO!$C$35)),'PI AREA  P75'!AA777*CONFIGURACAO!$C$35))</f>
        <v>0</v>
      </c>
      <c r="AQ777" s="38">
        <f>IF(AB777=0,0,IF(CONFIGURACAO!$C$44="SIM",(IF(AB777&gt;CONFIGURACAO!$C$45,CONFIGURACAO!$C$45*CONFIGURACAO!$C$36,AB777*CONFIGURACAO!$C$36)),'PI AREA  P75'!AB777*CONFIGURACAO!$C$36))</f>
        <v>0</v>
      </c>
      <c r="AR777" s="38">
        <f t="shared" si="292"/>
        <v>165</v>
      </c>
      <c r="AS777" s="68">
        <f>IF(AR777="","",$AR777-(($AS$2/CONFIGURACAO!$C$6)*$M777))</f>
        <v>15</v>
      </c>
      <c r="AT777" s="73">
        <f t="shared" si="276"/>
        <v>3</v>
      </c>
      <c r="AU777" s="75">
        <f>IF(AR777="","",$AR777-(($AU$2/CONFIGURACAO!$C$6)*$M777))</f>
        <v>-85</v>
      </c>
      <c r="AV777" s="76" t="str">
        <f t="shared" si="277"/>
        <v>NAO</v>
      </c>
      <c r="AW777" s="74">
        <f>IF(AR777="","",$AR777-(($AW$2/CONFIGURACAO!$C$6)*$M777))</f>
        <v>-185</v>
      </c>
      <c r="AX777" s="72" t="str">
        <f t="shared" si="278"/>
        <v>NAO</v>
      </c>
      <c r="AZ777" s="39">
        <f t="shared" si="279"/>
        <v>1.5493612406158007E-2</v>
      </c>
      <c r="BA777" s="146">
        <f t="shared" si="280"/>
        <v>2.25</v>
      </c>
      <c r="BB777" s="146">
        <f t="shared" si="281"/>
        <v>1002</v>
      </c>
      <c r="BC777" s="32">
        <f t="shared" si="282"/>
        <v>965</v>
      </c>
      <c r="BD777" s="148"/>
      <c r="BE777" s="40">
        <f t="shared" si="283"/>
        <v>0</v>
      </c>
      <c r="BF777" s="40">
        <f t="shared" si="284"/>
        <v>5.7870370370370364E-2</v>
      </c>
      <c r="BG777" s="40">
        <f t="shared" si="285"/>
        <v>1.9270298047276462E-2</v>
      </c>
      <c r="BH777" s="40">
        <f t="shared" si="286"/>
        <v>0</v>
      </c>
      <c r="BI777" s="40">
        <f t="shared" si="287"/>
        <v>0</v>
      </c>
      <c r="BJ777" s="40">
        <f t="shared" si="288"/>
        <v>0</v>
      </c>
      <c r="BK777" s="40">
        <f t="shared" si="289"/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 s="42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1:134" s="32" customFormat="1" ht="17" thickBot="1" x14ac:dyDescent="0.25">
      <c r="A778" s="124" t="str">
        <f>CONFIGURACAO!$C$4</f>
        <v>AREA 21</v>
      </c>
      <c r="B778" s="125">
        <v>776</v>
      </c>
      <c r="C778" s="252" t="s">
        <v>319</v>
      </c>
      <c r="D778" s="126">
        <f t="shared" si="271"/>
        <v>3</v>
      </c>
      <c r="E778" s="250" t="s">
        <v>1113</v>
      </c>
      <c r="F778" s="250">
        <v>1</v>
      </c>
      <c r="G778" s="250">
        <v>1</v>
      </c>
      <c r="H778" s="250">
        <v>1</v>
      </c>
      <c r="I778" s="250">
        <v>1</v>
      </c>
      <c r="J778" s="87"/>
      <c r="K778" s="94"/>
      <c r="L778" s="94"/>
      <c r="M778" s="154">
        <f t="shared" si="290"/>
        <v>4</v>
      </c>
      <c r="N778">
        <v>5.5</v>
      </c>
      <c r="O778">
        <v>3</v>
      </c>
      <c r="P778">
        <v>1.5</v>
      </c>
      <c r="Q778">
        <v>2.75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 s="139">
        <f t="shared" si="274"/>
        <v>8.5</v>
      </c>
      <c r="AD778" s="140">
        <f t="shared" si="275"/>
        <v>10</v>
      </c>
      <c r="AE778" s="141">
        <f t="shared" si="272"/>
        <v>0</v>
      </c>
      <c r="AF778" s="263">
        <f t="shared" si="273"/>
        <v>0</v>
      </c>
      <c r="AG778" s="265">
        <f t="shared" si="291"/>
        <v>8.5</v>
      </c>
      <c r="AI778" s="37">
        <f>IFERROR(IF(M778&gt;0,(N778*CONFIGURACAO!$C$20)+(O778*CONFIGURACAO!$C$21)+(P778*CONFIGURACAO!$C$22)+(Q778*CONFIGURACAO!$C$23)+(R778*CONFIGURACAO!$C$24),""),"")</f>
        <v>990</v>
      </c>
      <c r="AJ778" s="38">
        <f>IF(S778=0,0,IF(CONFIGURACAO!$C$15="SIM",(IF(S778&gt;CONFIGURACAO!$C$16,CONFIGURACAO!$C$16*CONFIGURACAO!$C$25,S778*CONFIGURACAO!$C$25)),'PI AREA  P75'!S778*CONFIGURACAO!$C$25))</f>
        <v>0</v>
      </c>
      <c r="AK778" s="38">
        <f>IF(T778=0,0,IF(CONFIGURACAO!$C$17="SIM",(IF(T778&gt;CONFIGURACAO!$C$18,CONFIGURACAO!$C$18*CONFIGURACAO!$C$26,T778*CONFIGURACAO!$C$26)),'PI AREA  P75'!T778*CONFIGURACAO!$C$26))</f>
        <v>0</v>
      </c>
      <c r="AL778" s="38">
        <f>IFERROR(IF(M778&gt;0,(U778*CONFIGURACAO!$C$29)+(V778*CONFIGURACAO!$C$30),""),"")</f>
        <v>0</v>
      </c>
      <c r="AM778" s="38">
        <f>IF(W778=0,0,IF(CONFIGURACAO!$C$41="SIM",(IF(W778&gt;CONFIGURACAO!$C$41,CONFIGURACAO!$C$41*CONFIGURACAO!$C$31,W778*CONFIGURACAO!$C$31)),'PI AREA  P75'!W778*CONFIGURACAO!$C$31))</f>
        <v>0</v>
      </c>
      <c r="AN778" s="38">
        <f>IF(X778=0,0,IF(CONFIGURACAO!$C$39="SIM",(IF(X778&gt;CONFIGURACAO!$C$40,CONFIGURACAO!$C$40*CONFIGURACAO!$C$32,X778*CONFIGURACAO!$C$32)),'PI AREA  P75'!X778*CONFIGURACAO!$C$32))</f>
        <v>0</v>
      </c>
      <c r="AO778" s="38">
        <f>IFERROR(IF(M778&gt;0,(Y778*CONFIGURACAO!$C$33)+(Z778*CONFIGURACAO!$C$34)+(AA778*CONFIGURACAO!$C$35)+(AB778*CONFIGURACAO!$C$36),""),"")</f>
        <v>0</v>
      </c>
      <c r="AP778" s="38">
        <f>IF(AA778=0,0,IF(CONFIGURACAO!$C$46="SIM",(IF(AA778&gt;CONFIGURACAO!$C$47,CONFIGURACAO!$C$47*CONFIGURACAO!$C$35,AA778*CONFIGURACAO!$C$35)),'PI AREA  P75'!AA778*CONFIGURACAO!$C$35))</f>
        <v>0</v>
      </c>
      <c r="AQ778" s="38">
        <f>IF(AB778=0,0,IF(CONFIGURACAO!$C$44="SIM",(IF(AB778&gt;CONFIGURACAO!$C$45,CONFIGURACAO!$C$45*CONFIGURACAO!$C$36,AB778*CONFIGURACAO!$C$36)),'PI AREA  P75'!AB778*CONFIGURACAO!$C$36))</f>
        <v>0</v>
      </c>
      <c r="AR778" s="38">
        <f t="shared" si="292"/>
        <v>990</v>
      </c>
      <c r="AS778" s="68">
        <f>IF(AR778="","",$AR778-(($AS$2/CONFIGURACAO!$C$6)*$M778))</f>
        <v>690</v>
      </c>
      <c r="AT778" s="73">
        <f t="shared" si="276"/>
        <v>3</v>
      </c>
      <c r="AU778" s="75">
        <f>IF(AR778="","",$AR778-(($AU$2/CONFIGURACAO!$C$6)*$M778))</f>
        <v>490</v>
      </c>
      <c r="AV778" s="76">
        <f t="shared" si="277"/>
        <v>4</v>
      </c>
      <c r="AW778" s="74">
        <f>IF(AR778="","",$AR778-(($AW$2/CONFIGURACAO!$C$6)*$M778))</f>
        <v>290</v>
      </c>
      <c r="AX778" s="72">
        <f t="shared" si="278"/>
        <v>5</v>
      </c>
      <c r="AZ778" s="39">
        <f t="shared" si="279"/>
        <v>9.2961674436948041E-2</v>
      </c>
      <c r="BA778" s="146">
        <f t="shared" si="280"/>
        <v>12.75</v>
      </c>
      <c r="BB778" s="146">
        <f t="shared" si="281"/>
        <v>561</v>
      </c>
      <c r="BC778" s="32">
        <f t="shared" si="282"/>
        <v>396</v>
      </c>
      <c r="BD778" s="148"/>
      <c r="BE778" s="40">
        <f t="shared" si="283"/>
        <v>0.20491803278688525</v>
      </c>
      <c r="BF778" s="40">
        <f t="shared" si="284"/>
        <v>0.11574074074074073</v>
      </c>
      <c r="BG778" s="40">
        <f t="shared" si="285"/>
        <v>3.8540596094552924E-2</v>
      </c>
      <c r="BH778" s="40">
        <f t="shared" si="286"/>
        <v>0.11115602263540826</v>
      </c>
      <c r="BI778" s="40">
        <f t="shared" si="287"/>
        <v>0</v>
      </c>
      <c r="BJ778" s="40">
        <f t="shared" si="288"/>
        <v>0</v>
      </c>
      <c r="BK778" s="40">
        <f t="shared" si="289"/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 s="42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1:134" s="32" customFormat="1" ht="17" thickBot="1" x14ac:dyDescent="0.25">
      <c r="A779" s="124" t="str">
        <f>CONFIGURACAO!$C$4</f>
        <v>AREA 21</v>
      </c>
      <c r="B779" s="125">
        <v>777</v>
      </c>
      <c r="C779" s="252" t="s">
        <v>319</v>
      </c>
      <c r="D779" s="126">
        <f t="shared" si="271"/>
        <v>4</v>
      </c>
      <c r="E779" s="250" t="s">
        <v>1114</v>
      </c>
      <c r="F779" s="250">
        <v>0</v>
      </c>
      <c r="G779" s="250">
        <v>0</v>
      </c>
      <c r="H779" s="250">
        <v>0</v>
      </c>
      <c r="I779" s="250">
        <v>1</v>
      </c>
      <c r="J779" s="87"/>
      <c r="K779" s="94"/>
      <c r="L779" s="94"/>
      <c r="M779" s="154">
        <f t="shared" si="290"/>
        <v>1</v>
      </c>
      <c r="N779">
        <v>1</v>
      </c>
      <c r="O779">
        <v>0</v>
      </c>
      <c r="P779">
        <v>3.75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s="139">
        <f t="shared" si="274"/>
        <v>1</v>
      </c>
      <c r="AD779" s="140">
        <f t="shared" si="275"/>
        <v>4.75</v>
      </c>
      <c r="AE779" s="141">
        <f t="shared" si="272"/>
        <v>0</v>
      </c>
      <c r="AF779" s="263">
        <f t="shared" si="273"/>
        <v>0</v>
      </c>
      <c r="AG779" s="265">
        <f t="shared" si="291"/>
        <v>1</v>
      </c>
      <c r="AI779" s="37">
        <f>IFERROR(IF(M779&gt;0,(N779*CONFIGURACAO!$C$20)+(O779*CONFIGURACAO!$C$21)+(P779*CONFIGURACAO!$C$22)+(Q779*CONFIGURACAO!$C$23)+(R779*CONFIGURACAO!$C$24),""),"")</f>
        <v>325</v>
      </c>
      <c r="AJ779" s="38">
        <f>IF(S779=0,0,IF(CONFIGURACAO!$C$15="SIM",(IF(S779&gt;CONFIGURACAO!$C$16,CONFIGURACAO!$C$16*CONFIGURACAO!$C$25,S779*CONFIGURACAO!$C$25)),'PI AREA  P75'!S779*CONFIGURACAO!$C$25))</f>
        <v>0</v>
      </c>
      <c r="AK779" s="38">
        <f>IF(T779=0,0,IF(CONFIGURACAO!$C$17="SIM",(IF(T779&gt;CONFIGURACAO!$C$18,CONFIGURACAO!$C$18*CONFIGURACAO!$C$26,T779*CONFIGURACAO!$C$26)),'PI AREA  P75'!T779*CONFIGURACAO!$C$26))</f>
        <v>0</v>
      </c>
      <c r="AL779" s="38">
        <f>IFERROR(IF(M779&gt;0,(U779*CONFIGURACAO!$C$29)+(V779*CONFIGURACAO!$C$30),""),"")</f>
        <v>0</v>
      </c>
      <c r="AM779" s="38">
        <f>IF(W779=0,0,IF(CONFIGURACAO!$C$41="SIM",(IF(W779&gt;CONFIGURACAO!$C$41,CONFIGURACAO!$C$41*CONFIGURACAO!$C$31,W779*CONFIGURACAO!$C$31)),'PI AREA  P75'!W779*CONFIGURACAO!$C$31))</f>
        <v>0</v>
      </c>
      <c r="AN779" s="38">
        <f>IF(X779=0,0,IF(CONFIGURACAO!$C$39="SIM",(IF(X779&gt;CONFIGURACAO!$C$40,CONFIGURACAO!$C$40*CONFIGURACAO!$C$32,X779*CONFIGURACAO!$C$32)),'PI AREA  P75'!X779*CONFIGURACAO!$C$32))</f>
        <v>0</v>
      </c>
      <c r="AO779" s="38">
        <f>IFERROR(IF(M779&gt;0,(Y779*CONFIGURACAO!$C$33)+(Z779*CONFIGURACAO!$C$34)+(AA779*CONFIGURACAO!$C$35)+(AB779*CONFIGURACAO!$C$36),""),"")</f>
        <v>0</v>
      </c>
      <c r="AP779" s="38">
        <f>IF(AA779=0,0,IF(CONFIGURACAO!$C$46="SIM",(IF(AA779&gt;CONFIGURACAO!$C$47,CONFIGURACAO!$C$47*CONFIGURACAO!$C$35,AA779*CONFIGURACAO!$C$35)),'PI AREA  P75'!AA779*CONFIGURACAO!$C$35))</f>
        <v>0</v>
      </c>
      <c r="AQ779" s="38">
        <f>IF(AB779=0,0,IF(CONFIGURACAO!$C$44="SIM",(IF(AB779&gt;CONFIGURACAO!$C$45,CONFIGURACAO!$C$45*CONFIGURACAO!$C$36,AB779*CONFIGURACAO!$C$36)),'PI AREA  P75'!AB779*CONFIGURACAO!$C$36))</f>
        <v>0</v>
      </c>
      <c r="AR779" s="38">
        <f t="shared" si="292"/>
        <v>325</v>
      </c>
      <c r="AS779" s="68">
        <f>IF(AR779="","",$AR779-(($AS$2/CONFIGURACAO!$C$6)*$M779))</f>
        <v>250</v>
      </c>
      <c r="AT779" s="73">
        <f t="shared" si="276"/>
        <v>3</v>
      </c>
      <c r="AU779" s="75">
        <f>IF(AR779="","",$AR779-(($AU$2/CONFIGURACAO!$C$6)*$M779))</f>
        <v>200</v>
      </c>
      <c r="AV779" s="76">
        <f t="shared" si="277"/>
        <v>4</v>
      </c>
      <c r="AW779" s="74">
        <f>IF(AR779="","",$AR779-(($AW$2/CONFIGURACAO!$C$6)*$M779))</f>
        <v>150</v>
      </c>
      <c r="AX779" s="72">
        <f t="shared" si="278"/>
        <v>5</v>
      </c>
      <c r="AZ779" s="39">
        <f t="shared" si="279"/>
        <v>3.0517721406068801E-2</v>
      </c>
      <c r="BA779" s="146">
        <f t="shared" si="280"/>
        <v>4.75</v>
      </c>
      <c r="BB779" s="146">
        <f t="shared" si="281"/>
        <v>868</v>
      </c>
      <c r="BC779" s="32">
        <f t="shared" si="282"/>
        <v>820</v>
      </c>
      <c r="BD779" s="148"/>
      <c r="BE779" s="40">
        <f t="shared" si="283"/>
        <v>3.7257824143070044E-2</v>
      </c>
      <c r="BF779" s="40">
        <f t="shared" si="284"/>
        <v>0</v>
      </c>
      <c r="BG779" s="40">
        <f t="shared" si="285"/>
        <v>9.6351490236382328E-2</v>
      </c>
      <c r="BH779" s="40">
        <f t="shared" si="286"/>
        <v>0</v>
      </c>
      <c r="BI779" s="40">
        <f t="shared" si="287"/>
        <v>0</v>
      </c>
      <c r="BJ779" s="40">
        <f t="shared" si="288"/>
        <v>0</v>
      </c>
      <c r="BK779" s="40">
        <f t="shared" si="289"/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 s="42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1:134" s="32" customFormat="1" ht="17" thickBot="1" x14ac:dyDescent="0.25">
      <c r="A780" s="124" t="str">
        <f>CONFIGURACAO!$C$4</f>
        <v>AREA 21</v>
      </c>
      <c r="B780" s="125">
        <v>778</v>
      </c>
      <c r="C780" s="252" t="s">
        <v>319</v>
      </c>
      <c r="D780" s="126">
        <f t="shared" si="271"/>
        <v>5</v>
      </c>
      <c r="E780" s="250" t="s">
        <v>1115</v>
      </c>
      <c r="F780" s="250">
        <v>1</v>
      </c>
      <c r="G780" s="250">
        <v>1</v>
      </c>
      <c r="H780" s="250">
        <v>1</v>
      </c>
      <c r="I780" s="250">
        <v>1</v>
      </c>
      <c r="J780" s="87"/>
      <c r="K780" s="94"/>
      <c r="L780" s="94"/>
      <c r="M780" s="154">
        <f t="shared" si="290"/>
        <v>4</v>
      </c>
      <c r="N780">
        <v>0</v>
      </c>
      <c r="O780">
        <v>1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 s="139">
        <f t="shared" si="274"/>
        <v>1</v>
      </c>
      <c r="AD780" s="140">
        <f t="shared" si="275"/>
        <v>2</v>
      </c>
      <c r="AE780" s="141">
        <f t="shared" si="272"/>
        <v>0</v>
      </c>
      <c r="AF780" s="263">
        <f t="shared" si="273"/>
        <v>0</v>
      </c>
      <c r="AG780" s="265">
        <f t="shared" si="291"/>
        <v>1</v>
      </c>
      <c r="AI780" s="37">
        <f>IFERROR(IF(M780&gt;0,(N780*CONFIGURACAO!$C$20)+(O780*CONFIGURACAO!$C$21)+(P780*CONFIGURACAO!$C$22)+(Q780*CONFIGURACAO!$C$23)+(R780*CONFIGURACAO!$C$24),""),"")</f>
        <v>160</v>
      </c>
      <c r="AJ780" s="38">
        <f>IF(S780=0,0,IF(CONFIGURACAO!$C$15="SIM",(IF(S780&gt;CONFIGURACAO!$C$16,CONFIGURACAO!$C$16*CONFIGURACAO!$C$25,S780*CONFIGURACAO!$C$25)),'PI AREA  P75'!S780*CONFIGURACAO!$C$25))</f>
        <v>0</v>
      </c>
      <c r="AK780" s="38">
        <f>IF(T780=0,0,IF(CONFIGURACAO!$C$17="SIM",(IF(T780&gt;CONFIGURACAO!$C$18,CONFIGURACAO!$C$18*CONFIGURACAO!$C$26,T780*CONFIGURACAO!$C$26)),'PI AREA  P75'!T780*CONFIGURACAO!$C$26))</f>
        <v>0</v>
      </c>
      <c r="AL780" s="38">
        <f>IFERROR(IF(M780&gt;0,(U780*CONFIGURACAO!$C$29)+(V780*CONFIGURACAO!$C$30),""),"")</f>
        <v>0</v>
      </c>
      <c r="AM780" s="38">
        <f>IF(W780=0,0,IF(CONFIGURACAO!$C$41="SIM",(IF(W780&gt;CONFIGURACAO!$C$41,CONFIGURACAO!$C$41*CONFIGURACAO!$C$31,W780*CONFIGURACAO!$C$31)),'PI AREA  P75'!W780*CONFIGURACAO!$C$31))</f>
        <v>0</v>
      </c>
      <c r="AN780" s="38">
        <f>IF(X780=0,0,IF(CONFIGURACAO!$C$39="SIM",(IF(X780&gt;CONFIGURACAO!$C$40,CONFIGURACAO!$C$40*CONFIGURACAO!$C$32,X780*CONFIGURACAO!$C$32)),'PI AREA  P75'!X780*CONFIGURACAO!$C$32))</f>
        <v>25</v>
      </c>
      <c r="AO780" s="38">
        <f>IFERROR(IF(M780&gt;0,(Y780*CONFIGURACAO!$C$33)+(Z780*CONFIGURACAO!$C$34)+(AA780*CONFIGURACAO!$C$35)+(AB780*CONFIGURACAO!$C$36),""),"")</f>
        <v>0</v>
      </c>
      <c r="AP780" s="38">
        <f>IF(AA780=0,0,IF(CONFIGURACAO!$C$46="SIM",(IF(AA780&gt;CONFIGURACAO!$C$47,CONFIGURACAO!$C$47*CONFIGURACAO!$C$35,AA780*CONFIGURACAO!$C$35)),'PI AREA  P75'!AA780*CONFIGURACAO!$C$35))</f>
        <v>0</v>
      </c>
      <c r="AQ780" s="38">
        <f>IF(AB780=0,0,IF(CONFIGURACAO!$C$44="SIM",(IF(AB780&gt;CONFIGURACAO!$C$45,CONFIGURACAO!$C$45*CONFIGURACAO!$C$36,AB780*CONFIGURACAO!$C$36)),'PI AREA  P75'!AB780*CONFIGURACAO!$C$36))</f>
        <v>0</v>
      </c>
      <c r="AR780" s="38">
        <f t="shared" si="292"/>
        <v>185</v>
      </c>
      <c r="AS780" s="68">
        <f>IF(AR780="","",$AR780-(($AS$2/CONFIGURACAO!$C$6)*$M780))</f>
        <v>-115</v>
      </c>
      <c r="AT780" s="73" t="str">
        <f t="shared" si="276"/>
        <v>NAO</v>
      </c>
      <c r="AU780" s="75">
        <f>IF(AR780="","",$AR780-(($AU$2/CONFIGURACAO!$C$6)*$M780))</f>
        <v>-315</v>
      </c>
      <c r="AV780" s="76" t="str">
        <f t="shared" si="277"/>
        <v>NAO</v>
      </c>
      <c r="AW780" s="74">
        <f>IF(AR780="","",$AR780-(($AW$2/CONFIGURACAO!$C$6)*$M780))</f>
        <v>-515</v>
      </c>
      <c r="AX780" s="72" t="str">
        <f t="shared" si="278"/>
        <v>NAO</v>
      </c>
      <c r="AZ780" s="39">
        <f t="shared" si="279"/>
        <v>1.7371626031146857E-2</v>
      </c>
      <c r="BA780" s="146">
        <f t="shared" si="280"/>
        <v>4</v>
      </c>
      <c r="BB780" s="146">
        <f t="shared" si="281"/>
        <v>900</v>
      </c>
      <c r="BC780" s="32">
        <f t="shared" si="282"/>
        <v>942</v>
      </c>
      <c r="BD780" s="148"/>
      <c r="BE780" s="40">
        <f t="shared" si="283"/>
        <v>0</v>
      </c>
      <c r="BF780" s="40">
        <f t="shared" si="284"/>
        <v>3.8580246913580245E-2</v>
      </c>
      <c r="BG780" s="40">
        <f t="shared" si="285"/>
        <v>2.5693730729701953E-2</v>
      </c>
      <c r="BH780" s="40">
        <f t="shared" si="286"/>
        <v>0</v>
      </c>
      <c r="BI780" s="40">
        <f t="shared" si="287"/>
        <v>0.10660980810234541</v>
      </c>
      <c r="BJ780" s="40">
        <f t="shared" si="288"/>
        <v>0</v>
      </c>
      <c r="BK780" s="40">
        <f t="shared" si="289"/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 s="42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1:134" s="32" customFormat="1" ht="17" thickBot="1" x14ac:dyDescent="0.25">
      <c r="A781" s="124" t="str">
        <f>CONFIGURACAO!$C$4</f>
        <v>AREA 21</v>
      </c>
      <c r="B781" s="125">
        <v>779</v>
      </c>
      <c r="C781" s="252" t="s">
        <v>319</v>
      </c>
      <c r="D781" s="126">
        <f t="shared" si="271"/>
        <v>6</v>
      </c>
      <c r="E781" s="250" t="s">
        <v>1116</v>
      </c>
      <c r="F781" s="250">
        <v>1</v>
      </c>
      <c r="G781" s="250">
        <v>1</v>
      </c>
      <c r="H781" s="250">
        <v>1</v>
      </c>
      <c r="I781" s="250">
        <v>1</v>
      </c>
      <c r="J781" s="87"/>
      <c r="K781" s="94"/>
      <c r="L781" s="94"/>
      <c r="M781" s="154">
        <f t="shared" si="290"/>
        <v>4</v>
      </c>
      <c r="N781">
        <v>2.25</v>
      </c>
      <c r="O781">
        <v>11.25</v>
      </c>
      <c r="P781">
        <v>20</v>
      </c>
      <c r="Q781">
        <v>10.5</v>
      </c>
      <c r="R781">
        <v>8.75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s="139">
        <f t="shared" si="274"/>
        <v>13.5</v>
      </c>
      <c r="AD781" s="140">
        <f t="shared" si="275"/>
        <v>33.5</v>
      </c>
      <c r="AE781" s="141">
        <f t="shared" si="272"/>
        <v>0</v>
      </c>
      <c r="AF781" s="263">
        <f t="shared" si="273"/>
        <v>0</v>
      </c>
      <c r="AG781" s="265">
        <f t="shared" si="291"/>
        <v>13.5</v>
      </c>
      <c r="AI781" s="37">
        <f>IFERROR(IF(M781&gt;0,(N781*CONFIGURACAO!$C$20)+(O781*CONFIGURACAO!$C$21)+(P781*CONFIGURACAO!$C$22)+(Q781*CONFIGURACAO!$C$23)+(R781*CONFIGURACAO!$C$24),""),"")</f>
        <v>2920</v>
      </c>
      <c r="AJ781" s="38">
        <f>IF(S781=0,0,IF(CONFIGURACAO!$C$15="SIM",(IF(S781&gt;CONFIGURACAO!$C$16,CONFIGURACAO!$C$16*CONFIGURACAO!$C$25,S781*CONFIGURACAO!$C$25)),'PI AREA  P75'!S781*CONFIGURACAO!$C$25))</f>
        <v>0</v>
      </c>
      <c r="AK781" s="38">
        <f>IF(T781=0,0,IF(CONFIGURACAO!$C$17="SIM",(IF(T781&gt;CONFIGURACAO!$C$18,CONFIGURACAO!$C$18*CONFIGURACAO!$C$26,T781*CONFIGURACAO!$C$26)),'PI AREA  P75'!T781*CONFIGURACAO!$C$26))</f>
        <v>0</v>
      </c>
      <c r="AL781" s="38">
        <f>IFERROR(IF(M781&gt;0,(U781*CONFIGURACAO!$C$29)+(V781*CONFIGURACAO!$C$30),""),"")</f>
        <v>0</v>
      </c>
      <c r="AM781" s="38">
        <f>IF(W781=0,0,IF(CONFIGURACAO!$C$41="SIM",(IF(W781&gt;CONFIGURACAO!$C$41,CONFIGURACAO!$C$41*CONFIGURACAO!$C$31,W781*CONFIGURACAO!$C$31)),'PI AREA  P75'!W781*CONFIGURACAO!$C$31))</f>
        <v>0</v>
      </c>
      <c r="AN781" s="38">
        <f>IF(X781=0,0,IF(CONFIGURACAO!$C$39="SIM",(IF(X781&gt;CONFIGURACAO!$C$40,CONFIGURACAO!$C$40*CONFIGURACAO!$C$32,X781*CONFIGURACAO!$C$32)),'PI AREA  P75'!X781*CONFIGURACAO!$C$32))</f>
        <v>0</v>
      </c>
      <c r="AO781" s="38">
        <f>IFERROR(IF(M781&gt;0,(Y781*CONFIGURACAO!$C$33)+(Z781*CONFIGURACAO!$C$34)+(AA781*CONFIGURACAO!$C$35)+(AB781*CONFIGURACAO!$C$36),""),"")</f>
        <v>0</v>
      </c>
      <c r="AP781" s="38">
        <f>IF(AA781=0,0,IF(CONFIGURACAO!$C$46="SIM",(IF(AA781&gt;CONFIGURACAO!$C$47,CONFIGURACAO!$C$47*CONFIGURACAO!$C$35,AA781*CONFIGURACAO!$C$35)),'PI AREA  P75'!AA781*CONFIGURACAO!$C$35))</f>
        <v>0</v>
      </c>
      <c r="AQ781" s="38">
        <f>IF(AB781=0,0,IF(CONFIGURACAO!$C$44="SIM",(IF(AB781&gt;CONFIGURACAO!$C$45,CONFIGURACAO!$C$45*CONFIGURACAO!$C$36,AB781*CONFIGURACAO!$C$36)),'PI AREA  P75'!AB781*CONFIGURACAO!$C$36))</f>
        <v>0</v>
      </c>
      <c r="AR781" s="38">
        <f t="shared" si="292"/>
        <v>2920</v>
      </c>
      <c r="AS781" s="68">
        <f>IF(AR781="","",$AR781-(($AS$2/CONFIGURACAO!$C$6)*$M781))</f>
        <v>2620</v>
      </c>
      <c r="AT781" s="73">
        <f t="shared" si="276"/>
        <v>3</v>
      </c>
      <c r="AU781" s="75">
        <f>IF(AR781="","",$AR781-(($AU$2/CONFIGURACAO!$C$6)*$M781))</f>
        <v>2420</v>
      </c>
      <c r="AV781" s="76">
        <f t="shared" si="277"/>
        <v>4</v>
      </c>
      <c r="AW781" s="74">
        <f>IF(AR781="","",$AR781-(($AW$2/CONFIGURACAO!$C$6)*$M781))</f>
        <v>2220</v>
      </c>
      <c r="AX781" s="72">
        <f t="shared" si="278"/>
        <v>5</v>
      </c>
      <c r="AZ781" s="39">
        <f t="shared" si="279"/>
        <v>0.27418998924837201</v>
      </c>
      <c r="BA781" s="146">
        <f t="shared" si="280"/>
        <v>52.75</v>
      </c>
      <c r="BB781" s="146">
        <f t="shared" si="281"/>
        <v>33</v>
      </c>
      <c r="BC781" s="32">
        <f t="shared" si="282"/>
        <v>47</v>
      </c>
      <c r="BD781" s="148"/>
      <c r="BE781" s="40">
        <f t="shared" si="283"/>
        <v>8.38301043219076E-2</v>
      </c>
      <c r="BF781" s="40">
        <f t="shared" si="284"/>
        <v>0.43402777777777779</v>
      </c>
      <c r="BG781" s="40">
        <f t="shared" si="285"/>
        <v>0.51387461459403905</v>
      </c>
      <c r="BH781" s="40">
        <f t="shared" si="286"/>
        <v>0.42441390460792239</v>
      </c>
      <c r="BI781" s="40">
        <f t="shared" si="287"/>
        <v>0.93283582089552231</v>
      </c>
      <c r="BJ781" s="40">
        <f t="shared" si="288"/>
        <v>0</v>
      </c>
      <c r="BK781" s="40">
        <f t="shared" si="289"/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 s="42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1:134" s="32" customFormat="1" ht="17" thickBot="1" x14ac:dyDescent="0.25">
      <c r="A782" s="124" t="str">
        <f>CONFIGURACAO!$C$4</f>
        <v>AREA 21</v>
      </c>
      <c r="B782" s="125">
        <v>780</v>
      </c>
      <c r="C782" s="252" t="s">
        <v>319</v>
      </c>
      <c r="D782" s="126">
        <f t="shared" si="271"/>
        <v>7</v>
      </c>
      <c r="E782" s="250" t="s">
        <v>1117</v>
      </c>
      <c r="F782" s="250">
        <v>1</v>
      </c>
      <c r="G782" s="250">
        <v>1</v>
      </c>
      <c r="H782" s="250">
        <v>1</v>
      </c>
      <c r="I782" s="250">
        <v>1</v>
      </c>
      <c r="J782" s="87"/>
      <c r="K782" s="94"/>
      <c r="L782" s="94"/>
      <c r="M782" s="154">
        <f t="shared" si="290"/>
        <v>4</v>
      </c>
      <c r="N782">
        <v>1.75</v>
      </c>
      <c r="O782">
        <v>3</v>
      </c>
      <c r="P782">
        <v>5.75</v>
      </c>
      <c r="Q782">
        <v>7.25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 s="139">
        <f t="shared" si="274"/>
        <v>4.75</v>
      </c>
      <c r="AD782" s="140">
        <f t="shared" si="275"/>
        <v>10.5</v>
      </c>
      <c r="AE782" s="141">
        <f t="shared" si="272"/>
        <v>0</v>
      </c>
      <c r="AF782" s="263">
        <f t="shared" si="273"/>
        <v>0</v>
      </c>
      <c r="AG782" s="265">
        <f t="shared" si="291"/>
        <v>4.75</v>
      </c>
      <c r="AI782" s="37">
        <f>IFERROR(IF(M782&gt;0,(N782*CONFIGURACAO!$C$20)+(O782*CONFIGURACAO!$C$21)+(P782*CONFIGURACAO!$C$22)+(Q782*CONFIGURACAO!$C$23)+(R782*CONFIGURACAO!$C$24),""),"")</f>
        <v>1050</v>
      </c>
      <c r="AJ782" s="38">
        <f>IF(S782=0,0,IF(CONFIGURACAO!$C$15="SIM",(IF(S782&gt;CONFIGURACAO!$C$16,CONFIGURACAO!$C$16*CONFIGURACAO!$C$25,S782*CONFIGURACAO!$C$25)),'PI AREA  P75'!S782*CONFIGURACAO!$C$25))</f>
        <v>0</v>
      </c>
      <c r="AK782" s="38">
        <f>IF(T782=0,0,IF(CONFIGURACAO!$C$17="SIM",(IF(T782&gt;CONFIGURACAO!$C$18,CONFIGURACAO!$C$18*CONFIGURACAO!$C$26,T782*CONFIGURACAO!$C$26)),'PI AREA  P75'!T782*CONFIGURACAO!$C$26))</f>
        <v>0</v>
      </c>
      <c r="AL782" s="38">
        <f>IFERROR(IF(M782&gt;0,(U782*CONFIGURACAO!$C$29)+(V782*CONFIGURACAO!$C$30),""),"")</f>
        <v>0</v>
      </c>
      <c r="AM782" s="38">
        <f>IF(W782=0,0,IF(CONFIGURACAO!$C$41="SIM",(IF(W782&gt;CONFIGURACAO!$C$41,CONFIGURACAO!$C$41*CONFIGURACAO!$C$31,W782*CONFIGURACAO!$C$31)),'PI AREA  P75'!W782*CONFIGURACAO!$C$31))</f>
        <v>0</v>
      </c>
      <c r="AN782" s="38">
        <f>IF(X782=0,0,IF(CONFIGURACAO!$C$39="SIM",(IF(X782&gt;CONFIGURACAO!$C$40,CONFIGURACAO!$C$40*CONFIGURACAO!$C$32,X782*CONFIGURACAO!$C$32)),'PI AREA  P75'!X782*CONFIGURACAO!$C$32))</f>
        <v>0</v>
      </c>
      <c r="AO782" s="38">
        <f>IFERROR(IF(M782&gt;0,(Y782*CONFIGURACAO!$C$33)+(Z782*CONFIGURACAO!$C$34)+(AA782*CONFIGURACAO!$C$35)+(AB782*CONFIGURACAO!$C$36),""),"")</f>
        <v>0</v>
      </c>
      <c r="AP782" s="38">
        <f>IF(AA782=0,0,IF(CONFIGURACAO!$C$46="SIM",(IF(AA782&gt;CONFIGURACAO!$C$47,CONFIGURACAO!$C$47*CONFIGURACAO!$C$35,AA782*CONFIGURACAO!$C$35)),'PI AREA  P75'!AA782*CONFIGURACAO!$C$35))</f>
        <v>0</v>
      </c>
      <c r="AQ782" s="38">
        <f>IF(AB782=0,0,IF(CONFIGURACAO!$C$44="SIM",(IF(AB782&gt;CONFIGURACAO!$C$45,CONFIGURACAO!$C$45*CONFIGURACAO!$C$36,AB782*CONFIGURACAO!$C$36)),'PI AREA  P75'!AB782*CONFIGURACAO!$C$36))</f>
        <v>0</v>
      </c>
      <c r="AR782" s="38">
        <f t="shared" si="292"/>
        <v>1050</v>
      </c>
      <c r="AS782" s="68">
        <f>IF(AR782="","",$AR782-(($AS$2/CONFIGURACAO!$C$6)*$M782))</f>
        <v>750</v>
      </c>
      <c r="AT782" s="73">
        <f t="shared" si="276"/>
        <v>3</v>
      </c>
      <c r="AU782" s="75">
        <f>IF(AR782="","",$AR782-(($AU$2/CONFIGURACAO!$C$6)*$M782))</f>
        <v>550</v>
      </c>
      <c r="AV782" s="76">
        <f t="shared" si="277"/>
        <v>4</v>
      </c>
      <c r="AW782" s="74">
        <f>IF(AR782="","",$AR782-(($AW$2/CONFIGURACAO!$C$6)*$M782))</f>
        <v>350</v>
      </c>
      <c r="AX782" s="72">
        <f t="shared" si="278"/>
        <v>5</v>
      </c>
      <c r="AZ782" s="39">
        <f t="shared" si="279"/>
        <v>9.8595715311914578E-2</v>
      </c>
      <c r="BA782" s="146">
        <f t="shared" si="280"/>
        <v>17.75</v>
      </c>
      <c r="BB782" s="146">
        <f t="shared" si="281"/>
        <v>395</v>
      </c>
      <c r="BC782" s="32">
        <f t="shared" si="282"/>
        <v>374</v>
      </c>
      <c r="BD782" s="148"/>
      <c r="BE782" s="40">
        <f t="shared" si="283"/>
        <v>6.5201192250372589E-2</v>
      </c>
      <c r="BF782" s="40">
        <f t="shared" si="284"/>
        <v>0.11574074074074073</v>
      </c>
      <c r="BG782" s="40">
        <f t="shared" si="285"/>
        <v>0.14773895169578624</v>
      </c>
      <c r="BH782" s="40">
        <f t="shared" si="286"/>
        <v>0.29304769603880354</v>
      </c>
      <c r="BI782" s="40">
        <f t="shared" si="287"/>
        <v>0</v>
      </c>
      <c r="BJ782" s="40">
        <f t="shared" si="288"/>
        <v>0</v>
      </c>
      <c r="BK782" s="40">
        <f t="shared" si="289"/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 s="4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1:134" s="32" customFormat="1" ht="17" thickBot="1" x14ac:dyDescent="0.25">
      <c r="A783" s="124" t="str">
        <f>CONFIGURACAO!$C$4</f>
        <v>AREA 21</v>
      </c>
      <c r="B783" s="125">
        <v>781</v>
      </c>
      <c r="C783" s="252" t="s">
        <v>319</v>
      </c>
      <c r="D783" s="126">
        <f t="shared" si="271"/>
        <v>8</v>
      </c>
      <c r="E783" s="250" t="s">
        <v>1118</v>
      </c>
      <c r="F783" s="250">
        <v>1</v>
      </c>
      <c r="G783" s="250">
        <v>1</v>
      </c>
      <c r="H783" s="250">
        <v>1</v>
      </c>
      <c r="I783" s="250">
        <v>1</v>
      </c>
      <c r="J783" s="87"/>
      <c r="K783" s="94"/>
      <c r="L783" s="94"/>
      <c r="M783" s="154">
        <f t="shared" si="290"/>
        <v>4</v>
      </c>
      <c r="N783">
        <v>1.5</v>
      </c>
      <c r="O783">
        <v>0</v>
      </c>
      <c r="P783">
        <v>4.25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 s="139">
        <f t="shared" si="274"/>
        <v>1.5</v>
      </c>
      <c r="AD783" s="140">
        <f t="shared" si="275"/>
        <v>5.75</v>
      </c>
      <c r="AE783" s="141">
        <f t="shared" si="272"/>
        <v>0</v>
      </c>
      <c r="AF783" s="263">
        <f t="shared" si="273"/>
        <v>0</v>
      </c>
      <c r="AG783" s="265">
        <f t="shared" si="291"/>
        <v>1.5</v>
      </c>
      <c r="AI783" s="37">
        <f>IFERROR(IF(M783&gt;0,(N783*CONFIGURACAO!$C$20)+(O783*CONFIGURACAO!$C$21)+(P783*CONFIGURACAO!$C$22)+(Q783*CONFIGURACAO!$C$23)+(R783*CONFIGURACAO!$C$24),""),"")</f>
        <v>445</v>
      </c>
      <c r="AJ783" s="38">
        <f>IF(S783=0,0,IF(CONFIGURACAO!$C$15="SIM",(IF(S783&gt;CONFIGURACAO!$C$16,CONFIGURACAO!$C$16*CONFIGURACAO!$C$25,S783*CONFIGURACAO!$C$25)),'PI AREA  P75'!S783*CONFIGURACAO!$C$25))</f>
        <v>0</v>
      </c>
      <c r="AK783" s="38">
        <f>IF(T783=0,0,IF(CONFIGURACAO!$C$17="SIM",(IF(T783&gt;CONFIGURACAO!$C$18,CONFIGURACAO!$C$18*CONFIGURACAO!$C$26,T783*CONFIGURACAO!$C$26)),'PI AREA  P75'!T783*CONFIGURACAO!$C$26))</f>
        <v>0</v>
      </c>
      <c r="AL783" s="38">
        <f>IFERROR(IF(M783&gt;0,(U783*CONFIGURACAO!$C$29)+(V783*CONFIGURACAO!$C$30),""),"")</f>
        <v>0</v>
      </c>
      <c r="AM783" s="38">
        <f>IF(W783=0,0,IF(CONFIGURACAO!$C$41="SIM",(IF(W783&gt;CONFIGURACAO!$C$41,CONFIGURACAO!$C$41*CONFIGURACAO!$C$31,W783*CONFIGURACAO!$C$31)),'PI AREA  P75'!W783*CONFIGURACAO!$C$31))</f>
        <v>0</v>
      </c>
      <c r="AN783" s="38">
        <f>IF(X783=0,0,IF(CONFIGURACAO!$C$39="SIM",(IF(X783&gt;CONFIGURACAO!$C$40,CONFIGURACAO!$C$40*CONFIGURACAO!$C$32,X783*CONFIGURACAO!$C$32)),'PI AREA  P75'!X783*CONFIGURACAO!$C$32))</f>
        <v>0</v>
      </c>
      <c r="AO783" s="38">
        <f>IFERROR(IF(M783&gt;0,(Y783*CONFIGURACAO!$C$33)+(Z783*CONFIGURACAO!$C$34)+(AA783*CONFIGURACAO!$C$35)+(AB783*CONFIGURACAO!$C$36),""),"")</f>
        <v>0</v>
      </c>
      <c r="AP783" s="38">
        <f>IF(AA783=0,0,IF(CONFIGURACAO!$C$46="SIM",(IF(AA783&gt;CONFIGURACAO!$C$47,CONFIGURACAO!$C$47*CONFIGURACAO!$C$35,AA783*CONFIGURACAO!$C$35)),'PI AREA  P75'!AA783*CONFIGURACAO!$C$35))</f>
        <v>0</v>
      </c>
      <c r="AQ783" s="38">
        <f>IF(AB783=0,0,IF(CONFIGURACAO!$C$44="SIM",(IF(AB783&gt;CONFIGURACAO!$C$45,CONFIGURACAO!$C$45*CONFIGURACAO!$C$36,AB783*CONFIGURACAO!$C$36)),'PI AREA  P75'!AB783*CONFIGURACAO!$C$36))</f>
        <v>0</v>
      </c>
      <c r="AR783" s="38">
        <f t="shared" si="292"/>
        <v>445</v>
      </c>
      <c r="AS783" s="68">
        <f>IF(AR783="","",$AR783-(($AS$2/CONFIGURACAO!$C$6)*$M783))</f>
        <v>145</v>
      </c>
      <c r="AT783" s="73">
        <f t="shared" si="276"/>
        <v>3</v>
      </c>
      <c r="AU783" s="75">
        <f>IF(AR783="","",$AR783-(($AU$2/CONFIGURACAO!$C$6)*$M783))</f>
        <v>-55</v>
      </c>
      <c r="AV783" s="76" t="str">
        <f t="shared" si="277"/>
        <v>NAO</v>
      </c>
      <c r="AW783" s="74">
        <f>IF(AR783="","",$AR783-(($AW$2/CONFIGURACAO!$C$6)*$M783))</f>
        <v>-255</v>
      </c>
      <c r="AX783" s="72" t="str">
        <f t="shared" si="278"/>
        <v>NAO</v>
      </c>
      <c r="AZ783" s="39">
        <f t="shared" si="279"/>
        <v>4.1785803156001895E-2</v>
      </c>
      <c r="BA783" s="146">
        <f t="shared" si="280"/>
        <v>6.75</v>
      </c>
      <c r="BB783" s="146">
        <f t="shared" si="281"/>
        <v>778</v>
      </c>
      <c r="BC783" s="32">
        <f t="shared" si="282"/>
        <v>733</v>
      </c>
      <c r="BD783" s="148"/>
      <c r="BE783" s="40">
        <f t="shared" si="283"/>
        <v>5.5886736214605069E-2</v>
      </c>
      <c r="BF783" s="40">
        <f t="shared" si="284"/>
        <v>0</v>
      </c>
      <c r="BG783" s="40">
        <f t="shared" si="285"/>
        <v>0.10919835560123328</v>
      </c>
      <c r="BH783" s="40">
        <f t="shared" si="286"/>
        <v>4.042037186742118E-2</v>
      </c>
      <c r="BI783" s="40">
        <f t="shared" si="287"/>
        <v>0</v>
      </c>
      <c r="BJ783" s="40">
        <f t="shared" si="288"/>
        <v>0</v>
      </c>
      <c r="BK783" s="40">
        <f t="shared" si="289"/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 s="42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1:134" s="32" customFormat="1" ht="17" thickBot="1" x14ac:dyDescent="0.25">
      <c r="A784" s="124" t="str">
        <f>CONFIGURACAO!$C$4</f>
        <v>AREA 21</v>
      </c>
      <c r="B784" s="125">
        <v>782</v>
      </c>
      <c r="C784" s="252" t="s">
        <v>319</v>
      </c>
      <c r="D784" s="126">
        <f t="shared" si="271"/>
        <v>9</v>
      </c>
      <c r="E784" s="250" t="s">
        <v>1119</v>
      </c>
      <c r="F784" s="250">
        <v>1</v>
      </c>
      <c r="G784" s="250">
        <v>1</v>
      </c>
      <c r="H784" s="250">
        <v>1</v>
      </c>
      <c r="I784" s="250">
        <v>0</v>
      </c>
      <c r="J784" s="87"/>
      <c r="K784" s="94"/>
      <c r="L784" s="94"/>
      <c r="M784" s="154">
        <f t="shared" si="290"/>
        <v>3</v>
      </c>
      <c r="N784">
        <v>1.75</v>
      </c>
      <c r="O784">
        <v>3.5</v>
      </c>
      <c r="P784">
        <v>2</v>
      </c>
      <c r="Q784">
        <v>2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s="139">
        <f t="shared" si="274"/>
        <v>5.25</v>
      </c>
      <c r="AD784" s="140">
        <f t="shared" si="275"/>
        <v>7.25</v>
      </c>
      <c r="AE784" s="141">
        <f t="shared" si="272"/>
        <v>0</v>
      </c>
      <c r="AF784" s="263">
        <f t="shared" si="273"/>
        <v>0</v>
      </c>
      <c r="AG784" s="265">
        <f t="shared" si="291"/>
        <v>5.25</v>
      </c>
      <c r="AI784" s="37">
        <f>IFERROR(IF(M784&gt;0,(N784*CONFIGURACAO!$C$20)+(O784*CONFIGURACAO!$C$21)+(P784*CONFIGURACAO!$C$22)+(Q784*CONFIGURACAO!$C$23)+(R784*CONFIGURACAO!$C$24),""),"")</f>
        <v>655</v>
      </c>
      <c r="AJ784" s="38">
        <f>IF(S784=0,0,IF(CONFIGURACAO!$C$15="SIM",(IF(S784&gt;CONFIGURACAO!$C$16,CONFIGURACAO!$C$16*CONFIGURACAO!$C$25,S784*CONFIGURACAO!$C$25)),'PI AREA  P75'!S784*CONFIGURACAO!$C$25))</f>
        <v>0</v>
      </c>
      <c r="AK784" s="38">
        <f>IF(T784=0,0,IF(CONFIGURACAO!$C$17="SIM",(IF(T784&gt;CONFIGURACAO!$C$18,CONFIGURACAO!$C$18*CONFIGURACAO!$C$26,T784*CONFIGURACAO!$C$26)),'PI AREA  P75'!T784*CONFIGURACAO!$C$26))</f>
        <v>0</v>
      </c>
      <c r="AL784" s="38">
        <f>IFERROR(IF(M784&gt;0,(U784*CONFIGURACAO!$C$29)+(V784*CONFIGURACAO!$C$30),""),"")</f>
        <v>0</v>
      </c>
      <c r="AM784" s="38">
        <f>IF(W784=0,0,IF(CONFIGURACAO!$C$41="SIM",(IF(W784&gt;CONFIGURACAO!$C$41,CONFIGURACAO!$C$41*CONFIGURACAO!$C$31,W784*CONFIGURACAO!$C$31)),'PI AREA  P75'!W784*CONFIGURACAO!$C$31))</f>
        <v>0</v>
      </c>
      <c r="AN784" s="38">
        <f>IF(X784=0,0,IF(CONFIGURACAO!$C$39="SIM",(IF(X784&gt;CONFIGURACAO!$C$40,CONFIGURACAO!$C$40*CONFIGURACAO!$C$32,X784*CONFIGURACAO!$C$32)),'PI AREA  P75'!X784*CONFIGURACAO!$C$32))</f>
        <v>0</v>
      </c>
      <c r="AO784" s="38">
        <f>IFERROR(IF(M784&gt;0,(Y784*CONFIGURACAO!$C$33)+(Z784*CONFIGURACAO!$C$34)+(AA784*CONFIGURACAO!$C$35)+(AB784*CONFIGURACAO!$C$36),""),"")</f>
        <v>0</v>
      </c>
      <c r="AP784" s="38">
        <f>IF(AA784=0,0,IF(CONFIGURACAO!$C$46="SIM",(IF(AA784&gt;CONFIGURACAO!$C$47,CONFIGURACAO!$C$47*CONFIGURACAO!$C$35,AA784*CONFIGURACAO!$C$35)),'PI AREA  P75'!AA784*CONFIGURACAO!$C$35))</f>
        <v>0</v>
      </c>
      <c r="AQ784" s="38">
        <f>IF(AB784=0,0,IF(CONFIGURACAO!$C$44="SIM",(IF(AB784&gt;CONFIGURACAO!$C$45,CONFIGURACAO!$C$45*CONFIGURACAO!$C$36,AB784*CONFIGURACAO!$C$36)),'PI AREA  P75'!AB784*CONFIGURACAO!$C$36))</f>
        <v>0</v>
      </c>
      <c r="AR784" s="38">
        <f t="shared" si="292"/>
        <v>655</v>
      </c>
      <c r="AS784" s="68">
        <f>IF(AR784="","",$AR784-(($AS$2/CONFIGURACAO!$C$6)*$M784))</f>
        <v>430</v>
      </c>
      <c r="AT784" s="73">
        <f t="shared" si="276"/>
        <v>3</v>
      </c>
      <c r="AU784" s="75">
        <f>IF(AR784="","",$AR784-(($AU$2/CONFIGURACAO!$C$6)*$M784))</f>
        <v>280</v>
      </c>
      <c r="AV784" s="76">
        <f t="shared" si="277"/>
        <v>4</v>
      </c>
      <c r="AW784" s="74">
        <f>IF(AR784="","",$AR784-(($AW$2/CONFIGURACAO!$C$6)*$M784))</f>
        <v>130</v>
      </c>
      <c r="AX784" s="72">
        <f t="shared" si="278"/>
        <v>5</v>
      </c>
      <c r="AZ784" s="39">
        <f t="shared" si="279"/>
        <v>6.1504946218384815E-2</v>
      </c>
      <c r="BA784" s="146">
        <f t="shared" si="280"/>
        <v>9.25</v>
      </c>
      <c r="BB784" s="146">
        <f t="shared" si="281"/>
        <v>685</v>
      </c>
      <c r="BC784" s="32">
        <f t="shared" si="282"/>
        <v>592</v>
      </c>
      <c r="BD784" s="148"/>
      <c r="BE784" s="40">
        <f t="shared" si="283"/>
        <v>6.5201192250372589E-2</v>
      </c>
      <c r="BF784" s="40">
        <f t="shared" si="284"/>
        <v>0.13503086419753085</v>
      </c>
      <c r="BG784" s="40">
        <f t="shared" si="285"/>
        <v>5.1387461459403906E-2</v>
      </c>
      <c r="BH784" s="40">
        <f t="shared" si="286"/>
        <v>8.084074373484236E-2</v>
      </c>
      <c r="BI784" s="40">
        <f t="shared" si="287"/>
        <v>0</v>
      </c>
      <c r="BJ784" s="40">
        <f t="shared" si="288"/>
        <v>0</v>
      </c>
      <c r="BK784" s="40">
        <f t="shared" si="289"/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 s="42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1:134" s="32" customFormat="1" ht="17" thickBot="1" x14ac:dyDescent="0.25">
      <c r="A785" s="124" t="str">
        <f>CONFIGURACAO!$C$4</f>
        <v>AREA 21</v>
      </c>
      <c r="B785" s="125">
        <v>783</v>
      </c>
      <c r="C785" s="252" t="s">
        <v>319</v>
      </c>
      <c r="D785" s="126">
        <f t="shared" si="271"/>
        <v>10</v>
      </c>
      <c r="E785" s="250" t="s">
        <v>1120</v>
      </c>
      <c r="F785" s="250">
        <v>1</v>
      </c>
      <c r="G785" s="250">
        <v>1</v>
      </c>
      <c r="H785" s="250">
        <v>1</v>
      </c>
      <c r="I785" s="250">
        <v>1</v>
      </c>
      <c r="J785" s="87"/>
      <c r="K785" s="94"/>
      <c r="L785" s="94"/>
      <c r="M785" s="154">
        <f t="shared" si="290"/>
        <v>4</v>
      </c>
      <c r="N785">
        <v>3.75</v>
      </c>
      <c r="O785">
        <v>4</v>
      </c>
      <c r="P785">
        <v>1.5</v>
      </c>
      <c r="Q785">
        <v>0.75</v>
      </c>
      <c r="R785">
        <v>0.75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 s="139">
        <f t="shared" si="274"/>
        <v>7.75</v>
      </c>
      <c r="AD785" s="140">
        <f t="shared" si="275"/>
        <v>9.25</v>
      </c>
      <c r="AE785" s="141">
        <f t="shared" si="272"/>
        <v>0</v>
      </c>
      <c r="AF785" s="263">
        <f t="shared" si="273"/>
        <v>0</v>
      </c>
      <c r="AG785" s="265">
        <f t="shared" si="291"/>
        <v>7.75</v>
      </c>
      <c r="AI785" s="37">
        <f>IFERROR(IF(M785&gt;0,(N785*CONFIGURACAO!$C$20)+(O785*CONFIGURACAO!$C$21)+(P785*CONFIGURACAO!$C$22)+(Q785*CONFIGURACAO!$C$23)+(R785*CONFIGURACAO!$C$24),""),"")</f>
        <v>830</v>
      </c>
      <c r="AJ785" s="38">
        <f>IF(S785=0,0,IF(CONFIGURACAO!$C$15="SIM",(IF(S785&gt;CONFIGURACAO!$C$16,CONFIGURACAO!$C$16*CONFIGURACAO!$C$25,S785*CONFIGURACAO!$C$25)),'PI AREA  P75'!S785*CONFIGURACAO!$C$25))</f>
        <v>0</v>
      </c>
      <c r="AK785" s="38">
        <f>IF(T785=0,0,IF(CONFIGURACAO!$C$17="SIM",(IF(T785&gt;CONFIGURACAO!$C$18,CONFIGURACAO!$C$18*CONFIGURACAO!$C$26,T785*CONFIGURACAO!$C$26)),'PI AREA  P75'!T785*CONFIGURACAO!$C$26))</f>
        <v>0</v>
      </c>
      <c r="AL785" s="38">
        <f>IFERROR(IF(M785&gt;0,(U785*CONFIGURACAO!$C$29)+(V785*CONFIGURACAO!$C$30),""),"")</f>
        <v>0</v>
      </c>
      <c r="AM785" s="38">
        <f>IF(W785=0,0,IF(CONFIGURACAO!$C$41="SIM",(IF(W785&gt;CONFIGURACAO!$C$41,CONFIGURACAO!$C$41*CONFIGURACAO!$C$31,W785*CONFIGURACAO!$C$31)),'PI AREA  P75'!W785*CONFIGURACAO!$C$31))</f>
        <v>0</v>
      </c>
      <c r="AN785" s="38">
        <f>IF(X785=0,0,IF(CONFIGURACAO!$C$39="SIM",(IF(X785&gt;CONFIGURACAO!$C$40,CONFIGURACAO!$C$40*CONFIGURACAO!$C$32,X785*CONFIGURACAO!$C$32)),'PI AREA  P75'!X785*CONFIGURACAO!$C$32))</f>
        <v>0</v>
      </c>
      <c r="AO785" s="38">
        <f>IFERROR(IF(M785&gt;0,(Y785*CONFIGURACAO!$C$33)+(Z785*CONFIGURACAO!$C$34)+(AA785*CONFIGURACAO!$C$35)+(AB785*CONFIGURACAO!$C$36),""),"")</f>
        <v>0</v>
      </c>
      <c r="AP785" s="38">
        <f>IF(AA785=0,0,IF(CONFIGURACAO!$C$46="SIM",(IF(AA785&gt;CONFIGURACAO!$C$47,CONFIGURACAO!$C$47*CONFIGURACAO!$C$35,AA785*CONFIGURACAO!$C$35)),'PI AREA  P75'!AA785*CONFIGURACAO!$C$35))</f>
        <v>0</v>
      </c>
      <c r="AQ785" s="38">
        <f>IF(AB785=0,0,IF(CONFIGURACAO!$C$44="SIM",(IF(AB785&gt;CONFIGURACAO!$C$45,CONFIGURACAO!$C$45*CONFIGURACAO!$C$36,AB785*CONFIGURACAO!$C$36)),'PI AREA  P75'!AB785*CONFIGURACAO!$C$36))</f>
        <v>0</v>
      </c>
      <c r="AR785" s="38">
        <f t="shared" si="292"/>
        <v>830</v>
      </c>
      <c r="AS785" s="68">
        <f>IF(AR785="","",$AR785-(($AS$2/CONFIGURACAO!$C$6)*$M785))</f>
        <v>530</v>
      </c>
      <c r="AT785" s="73">
        <f t="shared" si="276"/>
        <v>3</v>
      </c>
      <c r="AU785" s="75">
        <f>IF(AR785="","",$AR785-(($AU$2/CONFIGURACAO!$C$6)*$M785))</f>
        <v>330</v>
      </c>
      <c r="AV785" s="76">
        <f t="shared" si="277"/>
        <v>4</v>
      </c>
      <c r="AW785" s="74">
        <f>IF(AR785="","",$AR785-(($AW$2/CONFIGURACAO!$C$6)*$M785))</f>
        <v>130</v>
      </c>
      <c r="AX785" s="72">
        <f t="shared" si="278"/>
        <v>5</v>
      </c>
      <c r="AZ785" s="39">
        <f t="shared" si="279"/>
        <v>7.793756543703724E-2</v>
      </c>
      <c r="BA785" s="146">
        <f t="shared" si="280"/>
        <v>10.75</v>
      </c>
      <c r="BB785" s="146">
        <f t="shared" si="281"/>
        <v>639</v>
      </c>
      <c r="BC785" s="32">
        <f t="shared" si="282"/>
        <v>479</v>
      </c>
      <c r="BD785" s="148"/>
      <c r="BE785" s="40">
        <f t="shared" si="283"/>
        <v>0.13971684053651268</v>
      </c>
      <c r="BF785" s="40">
        <f t="shared" si="284"/>
        <v>0.15432098765432098</v>
      </c>
      <c r="BG785" s="40">
        <f t="shared" si="285"/>
        <v>3.8540596094552924E-2</v>
      </c>
      <c r="BH785" s="40">
        <f t="shared" si="286"/>
        <v>3.0315278900565887E-2</v>
      </c>
      <c r="BI785" s="40">
        <f t="shared" si="287"/>
        <v>7.9957356076759065E-2</v>
      </c>
      <c r="BJ785" s="40">
        <f t="shared" si="288"/>
        <v>0</v>
      </c>
      <c r="BK785" s="40">
        <f t="shared" si="289"/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 s="42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1:134" s="32" customFormat="1" ht="17" thickBot="1" x14ac:dyDescent="0.25">
      <c r="A786" s="124" t="str">
        <f>CONFIGURACAO!$C$4</f>
        <v>AREA 21</v>
      </c>
      <c r="B786" s="125">
        <v>784</v>
      </c>
      <c r="C786" s="252" t="s">
        <v>319</v>
      </c>
      <c r="D786" s="126">
        <f t="shared" si="271"/>
        <v>11</v>
      </c>
      <c r="E786" s="250" t="s">
        <v>1121</v>
      </c>
      <c r="F786" s="250">
        <v>1</v>
      </c>
      <c r="G786" s="250">
        <v>1</v>
      </c>
      <c r="H786" s="250">
        <v>1</v>
      </c>
      <c r="I786" s="250">
        <v>1</v>
      </c>
      <c r="J786" s="87"/>
      <c r="K786" s="94"/>
      <c r="L786" s="94"/>
      <c r="M786" s="154">
        <f t="shared" si="290"/>
        <v>4</v>
      </c>
      <c r="N786">
        <v>13.75</v>
      </c>
      <c r="O786">
        <v>4.75</v>
      </c>
      <c r="P786">
        <v>11.75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1</v>
      </c>
      <c r="Y786">
        <v>0</v>
      </c>
      <c r="Z786">
        <v>0</v>
      </c>
      <c r="AA786">
        <v>0</v>
      </c>
      <c r="AB786">
        <v>2</v>
      </c>
      <c r="AC786" s="139">
        <f t="shared" si="274"/>
        <v>18.5</v>
      </c>
      <c r="AD786" s="140">
        <f t="shared" si="275"/>
        <v>30.25</v>
      </c>
      <c r="AE786" s="141">
        <f t="shared" si="272"/>
        <v>0</v>
      </c>
      <c r="AF786" s="263">
        <f t="shared" si="273"/>
        <v>0</v>
      </c>
      <c r="AG786" s="265">
        <f t="shared" si="291"/>
        <v>18.5</v>
      </c>
      <c r="AI786" s="37">
        <f>IFERROR(IF(M786&gt;0,(N786*CONFIGURACAO!$C$20)+(O786*CONFIGURACAO!$C$21)+(P786*CONFIGURACAO!$C$22)+(Q786*CONFIGURACAO!$C$23)+(R786*CONFIGURACAO!$C$24),""),"")</f>
        <v>2460</v>
      </c>
      <c r="AJ786" s="38">
        <f>IF(S786=0,0,IF(CONFIGURACAO!$C$15="SIM",(IF(S786&gt;CONFIGURACAO!$C$16,CONFIGURACAO!$C$16*CONFIGURACAO!$C$25,S786*CONFIGURACAO!$C$25)),'PI AREA  P75'!S786*CONFIGURACAO!$C$25))</f>
        <v>0</v>
      </c>
      <c r="AK786" s="38">
        <f>IF(T786=0,0,IF(CONFIGURACAO!$C$17="SIM",(IF(T786&gt;CONFIGURACAO!$C$18,CONFIGURACAO!$C$18*CONFIGURACAO!$C$26,T786*CONFIGURACAO!$C$26)),'PI AREA  P75'!T786*CONFIGURACAO!$C$26))</f>
        <v>0</v>
      </c>
      <c r="AL786" s="38">
        <f>IFERROR(IF(M786&gt;0,(U786*CONFIGURACAO!$C$29)+(V786*CONFIGURACAO!$C$30),""),"")</f>
        <v>0</v>
      </c>
      <c r="AM786" s="38">
        <f>IF(W786=0,0,IF(CONFIGURACAO!$C$41="SIM",(IF(W786&gt;CONFIGURACAO!$C$41,CONFIGURACAO!$C$41*CONFIGURACAO!$C$31,W786*CONFIGURACAO!$C$31)),'PI AREA  P75'!W786*CONFIGURACAO!$C$31))</f>
        <v>50</v>
      </c>
      <c r="AN786" s="38">
        <f>IF(X786=0,0,IF(CONFIGURACAO!$C$39="SIM",(IF(X786&gt;CONFIGURACAO!$C$40,CONFIGURACAO!$C$40*CONFIGURACAO!$C$32,X786*CONFIGURACAO!$C$32)),'PI AREA  P75'!X786*CONFIGURACAO!$C$32))</f>
        <v>25</v>
      </c>
      <c r="AO786" s="38">
        <f>IFERROR(IF(M786&gt;0,(Y786*CONFIGURACAO!$C$33)+(Z786*CONFIGURACAO!$C$34)+(AA786*CONFIGURACAO!$C$35)+(AB786*CONFIGURACAO!$C$36),""),"")</f>
        <v>20</v>
      </c>
      <c r="AP786" s="38">
        <f>IF(AA786=0,0,IF(CONFIGURACAO!$C$46="SIM",(IF(AA786&gt;CONFIGURACAO!$C$47,CONFIGURACAO!$C$47*CONFIGURACAO!$C$35,AA786*CONFIGURACAO!$C$35)),'PI AREA  P75'!AA786*CONFIGURACAO!$C$35))</f>
        <v>0</v>
      </c>
      <c r="AQ786" s="38">
        <f>IF(AB786=0,0,IF(CONFIGURACAO!$C$44="SIM",(IF(AB786&gt;CONFIGURACAO!$C$45,CONFIGURACAO!$C$45*CONFIGURACAO!$C$36,AB786*CONFIGURACAO!$C$36)),'PI AREA  P75'!AB786*CONFIGURACAO!$C$36))</f>
        <v>20</v>
      </c>
      <c r="AR786" s="38">
        <f t="shared" si="292"/>
        <v>2575</v>
      </c>
      <c r="AS786" s="68">
        <f>IF(AR786="","",$AR786-(($AS$2/CONFIGURACAO!$C$6)*$M786))</f>
        <v>2275</v>
      </c>
      <c r="AT786" s="73">
        <f t="shared" si="276"/>
        <v>3</v>
      </c>
      <c r="AU786" s="75">
        <f>IF(AR786="","",$AR786-(($AU$2/CONFIGURACAO!$C$6)*$M786))</f>
        <v>2075</v>
      </c>
      <c r="AV786" s="76">
        <f t="shared" si="277"/>
        <v>4</v>
      </c>
      <c r="AW786" s="74">
        <f>IF(AR786="","",$AR786-(($AW$2/CONFIGURACAO!$C$6)*$M786))</f>
        <v>1875</v>
      </c>
      <c r="AX786" s="72">
        <f t="shared" si="278"/>
        <v>5</v>
      </c>
      <c r="AZ786" s="39">
        <f t="shared" si="279"/>
        <v>0.24179425421731435</v>
      </c>
      <c r="BA786" s="146">
        <f t="shared" si="280"/>
        <v>34.25</v>
      </c>
      <c r="BB786" s="146">
        <f t="shared" si="281"/>
        <v>114</v>
      </c>
      <c r="BC786" s="32">
        <f t="shared" si="282"/>
        <v>62</v>
      </c>
      <c r="BD786" s="148"/>
      <c r="BE786" s="40">
        <f t="shared" si="283"/>
        <v>0.51229508196721307</v>
      </c>
      <c r="BF786" s="40">
        <f t="shared" si="284"/>
        <v>0.18325617283950615</v>
      </c>
      <c r="BG786" s="40">
        <f t="shared" si="285"/>
        <v>0.30190133607399794</v>
      </c>
      <c r="BH786" s="40">
        <f t="shared" si="286"/>
        <v>0</v>
      </c>
      <c r="BI786" s="40">
        <f t="shared" si="287"/>
        <v>0</v>
      </c>
      <c r="BJ786" s="40">
        <f t="shared" si="288"/>
        <v>0</v>
      </c>
      <c r="BK786" s="40">
        <f t="shared" si="289"/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 s="42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1:134" s="32" customFormat="1" ht="17" thickBot="1" x14ac:dyDescent="0.25">
      <c r="A787" s="124" t="str">
        <f>CONFIGURACAO!$C$4</f>
        <v>AREA 21</v>
      </c>
      <c r="B787" s="125">
        <v>785</v>
      </c>
      <c r="C787" s="252" t="s">
        <v>319</v>
      </c>
      <c r="D787" s="126">
        <f t="shared" si="271"/>
        <v>12</v>
      </c>
      <c r="E787" s="250" t="s">
        <v>1122</v>
      </c>
      <c r="F787" s="250">
        <v>1</v>
      </c>
      <c r="G787" s="250">
        <v>1</v>
      </c>
      <c r="H787" s="250">
        <v>1</v>
      </c>
      <c r="I787" s="250">
        <v>1</v>
      </c>
      <c r="J787" s="87"/>
      <c r="K787" s="94"/>
      <c r="L787" s="94"/>
      <c r="M787" s="154">
        <f t="shared" si="290"/>
        <v>4</v>
      </c>
      <c r="N787">
        <v>22</v>
      </c>
      <c r="O787">
        <v>7.25</v>
      </c>
      <c r="P787">
        <v>6.25</v>
      </c>
      <c r="Q787">
        <v>11.75</v>
      </c>
      <c r="R787">
        <v>1.75</v>
      </c>
      <c r="S787">
        <v>1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s="139">
        <f t="shared" si="274"/>
        <v>29.25</v>
      </c>
      <c r="AD787" s="140">
        <f t="shared" si="275"/>
        <v>35.5</v>
      </c>
      <c r="AE787" s="141">
        <f t="shared" si="272"/>
        <v>0</v>
      </c>
      <c r="AF787" s="263">
        <f t="shared" si="273"/>
        <v>0</v>
      </c>
      <c r="AG787" s="265">
        <f t="shared" si="291"/>
        <v>29.25</v>
      </c>
      <c r="AI787" s="37">
        <f>IFERROR(IF(M787&gt;0,(N787*CONFIGURACAO!$C$20)+(O787*CONFIGURACAO!$C$21)+(P787*CONFIGURACAO!$C$22)+(Q787*CONFIGURACAO!$C$23)+(R787*CONFIGURACAO!$C$24),""),"")</f>
        <v>3660</v>
      </c>
      <c r="AJ787" s="38">
        <f>IF(S787=0,0,IF(CONFIGURACAO!$C$15="SIM",(IF(S787&gt;CONFIGURACAO!$C$16,CONFIGURACAO!$C$16*CONFIGURACAO!$C$25,S787*CONFIGURACAO!$C$25)),'PI AREA  P75'!S787*CONFIGURACAO!$C$25))</f>
        <v>10</v>
      </c>
      <c r="AK787" s="38">
        <f>IF(T787=0,0,IF(CONFIGURACAO!$C$17="SIM",(IF(T787&gt;CONFIGURACAO!$C$18,CONFIGURACAO!$C$18*CONFIGURACAO!$C$26,T787*CONFIGURACAO!$C$26)),'PI AREA  P75'!T787*CONFIGURACAO!$C$26))</f>
        <v>10</v>
      </c>
      <c r="AL787" s="38">
        <f>IFERROR(IF(M787&gt;0,(U787*CONFIGURACAO!$C$29)+(V787*CONFIGURACAO!$C$30),""),"")</f>
        <v>0</v>
      </c>
      <c r="AM787" s="38">
        <f>IF(W787=0,0,IF(CONFIGURACAO!$C$41="SIM",(IF(W787&gt;CONFIGURACAO!$C$41,CONFIGURACAO!$C$41*CONFIGURACAO!$C$31,W787*CONFIGURACAO!$C$31)),'PI AREA  P75'!W787*CONFIGURACAO!$C$31))</f>
        <v>0</v>
      </c>
      <c r="AN787" s="38">
        <f>IF(X787=0,0,IF(CONFIGURACAO!$C$39="SIM",(IF(X787&gt;CONFIGURACAO!$C$40,CONFIGURACAO!$C$40*CONFIGURACAO!$C$32,X787*CONFIGURACAO!$C$32)),'PI AREA  P75'!X787*CONFIGURACAO!$C$32))</f>
        <v>0</v>
      </c>
      <c r="AO787" s="38">
        <f>IFERROR(IF(M787&gt;0,(Y787*CONFIGURACAO!$C$33)+(Z787*CONFIGURACAO!$C$34)+(AA787*CONFIGURACAO!$C$35)+(AB787*CONFIGURACAO!$C$36),""),"")</f>
        <v>0</v>
      </c>
      <c r="AP787" s="38">
        <f>IF(AA787=0,0,IF(CONFIGURACAO!$C$46="SIM",(IF(AA787&gt;CONFIGURACAO!$C$47,CONFIGURACAO!$C$47*CONFIGURACAO!$C$35,AA787*CONFIGURACAO!$C$35)),'PI AREA  P75'!AA787*CONFIGURACAO!$C$35))</f>
        <v>0</v>
      </c>
      <c r="AQ787" s="38">
        <f>IF(AB787=0,0,IF(CONFIGURACAO!$C$44="SIM",(IF(AB787&gt;CONFIGURACAO!$C$45,CONFIGURACAO!$C$45*CONFIGURACAO!$C$36,AB787*CONFIGURACAO!$C$36)),'PI AREA  P75'!AB787*CONFIGURACAO!$C$36))</f>
        <v>0</v>
      </c>
      <c r="AR787" s="38">
        <f t="shared" si="292"/>
        <v>3680</v>
      </c>
      <c r="AS787" s="68">
        <f>IF(AR787="","",$AR787-(($AS$2/CONFIGURACAO!$C$6)*$M787))</f>
        <v>3380</v>
      </c>
      <c r="AT787" s="73">
        <f t="shared" si="276"/>
        <v>3</v>
      </c>
      <c r="AU787" s="75">
        <f>IF(AR787="","",$AR787-(($AU$2/CONFIGURACAO!$C$6)*$M787))</f>
        <v>3180</v>
      </c>
      <c r="AV787" s="76">
        <f t="shared" si="277"/>
        <v>4</v>
      </c>
      <c r="AW787" s="74">
        <f>IF(AR787="","",$AR787-(($AW$2/CONFIGURACAO!$C$6)*$M787))</f>
        <v>2980</v>
      </c>
      <c r="AX787" s="72">
        <f t="shared" si="278"/>
        <v>5</v>
      </c>
      <c r="AZ787" s="39">
        <f t="shared" si="279"/>
        <v>0.34555450699794826</v>
      </c>
      <c r="BA787" s="146">
        <f t="shared" si="280"/>
        <v>52</v>
      </c>
      <c r="BB787" s="146">
        <f t="shared" si="281"/>
        <v>37</v>
      </c>
      <c r="BC787" s="32">
        <f t="shared" si="282"/>
        <v>28</v>
      </c>
      <c r="BD787" s="148"/>
      <c r="BE787" s="40">
        <f t="shared" si="283"/>
        <v>0.81967213114754101</v>
      </c>
      <c r="BF787" s="40">
        <f t="shared" si="284"/>
        <v>0.27970679012345678</v>
      </c>
      <c r="BG787" s="40">
        <f t="shared" si="285"/>
        <v>0.16058581706063721</v>
      </c>
      <c r="BH787" s="40">
        <f t="shared" si="286"/>
        <v>0.47493936944219889</v>
      </c>
      <c r="BI787" s="40">
        <f t="shared" si="287"/>
        <v>0.18656716417910446</v>
      </c>
      <c r="BJ787" s="40">
        <f t="shared" si="288"/>
        <v>9.2421441774491686E-2</v>
      </c>
      <c r="BK787" s="40">
        <f t="shared" si="289"/>
        <v>0.32102728731942215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 s="42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1:134" s="32" customFormat="1" ht="17" thickBot="1" x14ac:dyDescent="0.25">
      <c r="A788" s="124" t="str">
        <f>CONFIGURACAO!$C$4</f>
        <v>AREA 21</v>
      </c>
      <c r="B788" s="125">
        <v>786</v>
      </c>
      <c r="C788" s="252" t="s">
        <v>319</v>
      </c>
      <c r="D788" s="126">
        <f t="shared" si="271"/>
        <v>13</v>
      </c>
      <c r="E788" s="250" t="s">
        <v>1123</v>
      </c>
      <c r="F788" s="250">
        <v>0</v>
      </c>
      <c r="G788" s="250">
        <v>0</v>
      </c>
      <c r="H788" s="250">
        <v>1</v>
      </c>
      <c r="I788" s="250">
        <v>1</v>
      </c>
      <c r="J788" s="87"/>
      <c r="K788" s="94"/>
      <c r="L788" s="94"/>
      <c r="M788" s="154">
        <f t="shared" si="290"/>
        <v>2</v>
      </c>
      <c r="N788">
        <v>0</v>
      </c>
      <c r="O788">
        <v>0.75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 s="139">
        <f t="shared" si="274"/>
        <v>0.75</v>
      </c>
      <c r="AD788" s="140">
        <f t="shared" si="275"/>
        <v>0.75</v>
      </c>
      <c r="AE788" s="141">
        <f t="shared" si="272"/>
        <v>0</v>
      </c>
      <c r="AF788" s="263">
        <f t="shared" si="273"/>
        <v>0</v>
      </c>
      <c r="AG788" s="265">
        <f t="shared" si="291"/>
        <v>0.75</v>
      </c>
      <c r="AI788" s="37">
        <f>IFERROR(IF(M788&gt;0,(N788*CONFIGURACAO!$C$20)+(O788*CONFIGURACAO!$C$21)+(P788*CONFIGURACAO!$C$22)+(Q788*CONFIGURACAO!$C$23)+(R788*CONFIGURACAO!$C$24),""),"")</f>
        <v>100</v>
      </c>
      <c r="AJ788" s="38">
        <f>IF(S788=0,0,IF(CONFIGURACAO!$C$15="SIM",(IF(S788&gt;CONFIGURACAO!$C$16,CONFIGURACAO!$C$16*CONFIGURACAO!$C$25,S788*CONFIGURACAO!$C$25)),'PI AREA  P75'!S788*CONFIGURACAO!$C$25))</f>
        <v>0</v>
      </c>
      <c r="AK788" s="38">
        <f>IF(T788=0,0,IF(CONFIGURACAO!$C$17="SIM",(IF(T788&gt;CONFIGURACAO!$C$18,CONFIGURACAO!$C$18*CONFIGURACAO!$C$26,T788*CONFIGURACAO!$C$26)),'PI AREA  P75'!T788*CONFIGURACAO!$C$26))</f>
        <v>0</v>
      </c>
      <c r="AL788" s="38">
        <f>IFERROR(IF(M788&gt;0,(U788*CONFIGURACAO!$C$29)+(V788*CONFIGURACAO!$C$30),""),"")</f>
        <v>0</v>
      </c>
      <c r="AM788" s="38">
        <f>IF(W788=0,0,IF(CONFIGURACAO!$C$41="SIM",(IF(W788&gt;CONFIGURACAO!$C$41,CONFIGURACAO!$C$41*CONFIGURACAO!$C$31,W788*CONFIGURACAO!$C$31)),'PI AREA  P75'!W788*CONFIGURACAO!$C$31))</f>
        <v>0</v>
      </c>
      <c r="AN788" s="38">
        <f>IF(X788=0,0,IF(CONFIGURACAO!$C$39="SIM",(IF(X788&gt;CONFIGURACAO!$C$40,CONFIGURACAO!$C$40*CONFIGURACAO!$C$32,X788*CONFIGURACAO!$C$32)),'PI AREA  P75'!X788*CONFIGURACAO!$C$32))</f>
        <v>0</v>
      </c>
      <c r="AO788" s="38">
        <f>IFERROR(IF(M788&gt;0,(Y788*CONFIGURACAO!$C$33)+(Z788*CONFIGURACAO!$C$34)+(AA788*CONFIGURACAO!$C$35)+(AB788*CONFIGURACAO!$C$36),""),"")</f>
        <v>0</v>
      </c>
      <c r="AP788" s="38">
        <f>IF(AA788=0,0,IF(CONFIGURACAO!$C$46="SIM",(IF(AA788&gt;CONFIGURACAO!$C$47,CONFIGURACAO!$C$47*CONFIGURACAO!$C$35,AA788*CONFIGURACAO!$C$35)),'PI AREA  P75'!AA788*CONFIGURACAO!$C$35))</f>
        <v>0</v>
      </c>
      <c r="AQ788" s="38">
        <f>IF(AB788=0,0,IF(CONFIGURACAO!$C$44="SIM",(IF(AB788&gt;CONFIGURACAO!$C$45,CONFIGURACAO!$C$45*CONFIGURACAO!$C$36,AB788*CONFIGURACAO!$C$36)),'PI AREA  P75'!AB788*CONFIGURACAO!$C$36))</f>
        <v>0</v>
      </c>
      <c r="AR788" s="38">
        <f t="shared" si="292"/>
        <v>100</v>
      </c>
      <c r="AS788" s="68">
        <f>IF(AR788="","",$AR788-(($AS$2/CONFIGURACAO!$C$6)*$M788))</f>
        <v>-50</v>
      </c>
      <c r="AT788" s="73" t="str">
        <f t="shared" si="276"/>
        <v>NAO</v>
      </c>
      <c r="AU788" s="75">
        <f>IF(AR788="","",$AR788-(($AU$2/CONFIGURACAO!$C$6)*$M788))</f>
        <v>-150</v>
      </c>
      <c r="AV788" s="76" t="str">
        <f t="shared" si="277"/>
        <v>NAO</v>
      </c>
      <c r="AW788" s="74">
        <f>IF(AR788="","",$AR788-(($AW$2/CONFIGURACAO!$C$6)*$M788))</f>
        <v>-250</v>
      </c>
      <c r="AX788" s="72" t="str">
        <f t="shared" si="278"/>
        <v>NAO</v>
      </c>
      <c r="AZ788" s="39">
        <f t="shared" si="279"/>
        <v>9.3900681249442473E-3</v>
      </c>
      <c r="BA788" s="146">
        <f t="shared" si="280"/>
        <v>1.75</v>
      </c>
      <c r="BB788" s="146">
        <f t="shared" si="281"/>
        <v>1042</v>
      </c>
      <c r="BC788" s="32">
        <f t="shared" si="282"/>
        <v>1044</v>
      </c>
      <c r="BD788" s="148"/>
      <c r="BE788" s="40">
        <f t="shared" si="283"/>
        <v>0</v>
      </c>
      <c r="BF788" s="40">
        <f t="shared" si="284"/>
        <v>2.8935185185185182E-2</v>
      </c>
      <c r="BG788" s="40">
        <f t="shared" si="285"/>
        <v>0</v>
      </c>
      <c r="BH788" s="40">
        <f t="shared" si="286"/>
        <v>4.042037186742118E-2</v>
      </c>
      <c r="BI788" s="40">
        <f t="shared" si="287"/>
        <v>0</v>
      </c>
      <c r="BJ788" s="40">
        <f t="shared" si="288"/>
        <v>0</v>
      </c>
      <c r="BK788" s="40">
        <f t="shared" si="289"/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 s="42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1:134" s="32" customFormat="1" ht="17" thickBot="1" x14ac:dyDescent="0.25">
      <c r="A789" s="124" t="str">
        <f>CONFIGURACAO!$C$4</f>
        <v>AREA 21</v>
      </c>
      <c r="B789" s="125">
        <v>787</v>
      </c>
      <c r="C789" s="252" t="s">
        <v>319</v>
      </c>
      <c r="D789" s="126">
        <f t="shared" si="271"/>
        <v>14</v>
      </c>
      <c r="E789" s="250" t="s">
        <v>1124</v>
      </c>
      <c r="F789" s="250">
        <v>1</v>
      </c>
      <c r="G789" s="250">
        <v>1</v>
      </c>
      <c r="H789" s="250">
        <v>1</v>
      </c>
      <c r="I789" s="250">
        <v>1</v>
      </c>
      <c r="J789" s="87"/>
      <c r="K789" s="94"/>
      <c r="L789" s="94"/>
      <c r="M789" s="154">
        <f t="shared" si="290"/>
        <v>4</v>
      </c>
      <c r="N789">
        <v>8.5</v>
      </c>
      <c r="O789">
        <v>3.75</v>
      </c>
      <c r="P789">
        <v>11</v>
      </c>
      <c r="Q789">
        <v>0.75</v>
      </c>
      <c r="R789">
        <v>0.75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 s="139">
        <f t="shared" si="274"/>
        <v>12.25</v>
      </c>
      <c r="AD789" s="140">
        <f t="shared" si="275"/>
        <v>23.25</v>
      </c>
      <c r="AE789" s="141">
        <f t="shared" si="272"/>
        <v>0</v>
      </c>
      <c r="AF789" s="263">
        <f t="shared" si="273"/>
        <v>0</v>
      </c>
      <c r="AG789" s="265">
        <f t="shared" si="291"/>
        <v>12.25</v>
      </c>
      <c r="AI789" s="37">
        <f>IFERROR(IF(M789&gt;0,(N789*CONFIGURACAO!$C$20)+(O789*CONFIGURACAO!$C$21)+(P789*CONFIGURACAO!$C$22)+(Q789*CONFIGURACAO!$C$23)+(R789*CONFIGURACAO!$C$24),""),"")</f>
        <v>1855</v>
      </c>
      <c r="AJ789" s="38">
        <f>IF(S789=0,0,IF(CONFIGURACAO!$C$15="SIM",(IF(S789&gt;CONFIGURACAO!$C$16,CONFIGURACAO!$C$16*CONFIGURACAO!$C$25,S789*CONFIGURACAO!$C$25)),'PI AREA  P75'!S789*CONFIGURACAO!$C$25))</f>
        <v>0</v>
      </c>
      <c r="AK789" s="38">
        <f>IF(T789=0,0,IF(CONFIGURACAO!$C$17="SIM",(IF(T789&gt;CONFIGURACAO!$C$18,CONFIGURACAO!$C$18*CONFIGURACAO!$C$26,T789*CONFIGURACAO!$C$26)),'PI AREA  P75'!T789*CONFIGURACAO!$C$26))</f>
        <v>0</v>
      </c>
      <c r="AL789" s="38">
        <f>IFERROR(IF(M789&gt;0,(U789*CONFIGURACAO!$C$29)+(V789*CONFIGURACAO!$C$30),""),"")</f>
        <v>0</v>
      </c>
      <c r="AM789" s="38">
        <f>IF(W789=0,0,IF(CONFIGURACAO!$C$41="SIM",(IF(W789&gt;CONFIGURACAO!$C$41,CONFIGURACAO!$C$41*CONFIGURACAO!$C$31,W789*CONFIGURACAO!$C$31)),'PI AREA  P75'!W789*CONFIGURACAO!$C$31))</f>
        <v>0</v>
      </c>
      <c r="AN789" s="38">
        <f>IF(X789=0,0,IF(CONFIGURACAO!$C$39="SIM",(IF(X789&gt;CONFIGURACAO!$C$40,CONFIGURACAO!$C$40*CONFIGURACAO!$C$32,X789*CONFIGURACAO!$C$32)),'PI AREA  P75'!X789*CONFIGURACAO!$C$32))</f>
        <v>25</v>
      </c>
      <c r="AO789" s="38">
        <f>IFERROR(IF(M789&gt;0,(Y789*CONFIGURACAO!$C$33)+(Z789*CONFIGURACAO!$C$34)+(AA789*CONFIGURACAO!$C$35)+(AB789*CONFIGURACAO!$C$36),""),"")</f>
        <v>0</v>
      </c>
      <c r="AP789" s="38">
        <f>IF(AA789=0,0,IF(CONFIGURACAO!$C$46="SIM",(IF(AA789&gt;CONFIGURACAO!$C$47,CONFIGURACAO!$C$47*CONFIGURACAO!$C$35,AA789*CONFIGURACAO!$C$35)),'PI AREA  P75'!AA789*CONFIGURACAO!$C$35))</f>
        <v>0</v>
      </c>
      <c r="AQ789" s="38">
        <f>IF(AB789=0,0,IF(CONFIGURACAO!$C$44="SIM",(IF(AB789&gt;CONFIGURACAO!$C$45,CONFIGURACAO!$C$45*CONFIGURACAO!$C$36,AB789*CONFIGURACAO!$C$36)),'PI AREA  P75'!AB789*CONFIGURACAO!$C$36))</f>
        <v>0</v>
      </c>
      <c r="AR789" s="38">
        <f t="shared" si="292"/>
        <v>1880</v>
      </c>
      <c r="AS789" s="68">
        <f>IF(AR789="","",$AR789-(($AS$2/CONFIGURACAO!$C$6)*$M789))</f>
        <v>1580</v>
      </c>
      <c r="AT789" s="73">
        <f t="shared" si="276"/>
        <v>3</v>
      </c>
      <c r="AU789" s="75">
        <f>IF(AR789="","",$AR789-(($AU$2/CONFIGURACAO!$C$6)*$M789))</f>
        <v>1380</v>
      </c>
      <c r="AV789" s="76">
        <f t="shared" si="277"/>
        <v>4</v>
      </c>
      <c r="AW789" s="74">
        <f>IF(AR789="","",$AR789-(($AW$2/CONFIGURACAO!$C$6)*$M789))</f>
        <v>1180</v>
      </c>
      <c r="AX789" s="72">
        <f t="shared" si="278"/>
        <v>5</v>
      </c>
      <c r="AZ789" s="39">
        <f t="shared" si="279"/>
        <v>0.17653328074895183</v>
      </c>
      <c r="BA789" s="146">
        <f t="shared" si="280"/>
        <v>25.75</v>
      </c>
      <c r="BB789" s="146">
        <f t="shared" si="281"/>
        <v>215</v>
      </c>
      <c r="BC789" s="32">
        <f t="shared" si="282"/>
        <v>141</v>
      </c>
      <c r="BD789" s="148"/>
      <c r="BE789" s="40">
        <f t="shared" si="283"/>
        <v>0.31669150521609535</v>
      </c>
      <c r="BF789" s="40">
        <f t="shared" si="284"/>
        <v>0.14467592592592593</v>
      </c>
      <c r="BG789" s="40">
        <f t="shared" si="285"/>
        <v>0.28263103802672146</v>
      </c>
      <c r="BH789" s="40">
        <f t="shared" si="286"/>
        <v>3.0315278900565887E-2</v>
      </c>
      <c r="BI789" s="40">
        <f t="shared" si="287"/>
        <v>7.9957356076759065E-2</v>
      </c>
      <c r="BJ789" s="40">
        <f t="shared" si="288"/>
        <v>0</v>
      </c>
      <c r="BK789" s="40">
        <f t="shared" si="289"/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 s="42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1:134" s="32" customFormat="1" ht="17" thickBot="1" x14ac:dyDescent="0.25">
      <c r="A790" s="124" t="str">
        <f>CONFIGURACAO!$C$4</f>
        <v>AREA 21</v>
      </c>
      <c r="B790" s="125">
        <v>788</v>
      </c>
      <c r="C790" s="252" t="s">
        <v>319</v>
      </c>
      <c r="D790" s="126">
        <f t="shared" si="271"/>
        <v>15</v>
      </c>
      <c r="E790" s="250" t="s">
        <v>1125</v>
      </c>
      <c r="F790" s="250">
        <v>0</v>
      </c>
      <c r="G790" s="250">
        <v>0</v>
      </c>
      <c r="H790" s="250">
        <v>0</v>
      </c>
      <c r="I790" s="250">
        <v>1</v>
      </c>
      <c r="J790" s="87"/>
      <c r="K790" s="94"/>
      <c r="L790" s="94"/>
      <c r="M790" s="154">
        <f t="shared" si="290"/>
        <v>1</v>
      </c>
      <c r="N790">
        <v>0</v>
      </c>
      <c r="O790">
        <v>0.75</v>
      </c>
      <c r="P790">
        <v>0</v>
      </c>
      <c r="Q790">
        <v>0</v>
      </c>
      <c r="R790">
        <v>0</v>
      </c>
      <c r="S790">
        <v>0.75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 s="139">
        <f t="shared" si="274"/>
        <v>0.75</v>
      </c>
      <c r="AD790" s="140">
        <f t="shared" si="275"/>
        <v>0.75</v>
      </c>
      <c r="AE790" s="141">
        <f t="shared" si="272"/>
        <v>0</v>
      </c>
      <c r="AF790" s="263">
        <f t="shared" si="273"/>
        <v>0</v>
      </c>
      <c r="AG790" s="265">
        <f t="shared" si="291"/>
        <v>0.75</v>
      </c>
      <c r="AI790" s="37">
        <f>IFERROR(IF(M790&gt;0,(N790*CONFIGURACAO!$C$20)+(O790*CONFIGURACAO!$C$21)+(P790*CONFIGURACAO!$C$22)+(Q790*CONFIGURACAO!$C$23)+(R790*CONFIGURACAO!$C$24),""),"")</f>
        <v>60</v>
      </c>
      <c r="AJ790" s="38">
        <f>IF(S790=0,0,IF(CONFIGURACAO!$C$15="SIM",(IF(S790&gt;CONFIGURACAO!$C$16,CONFIGURACAO!$C$16*CONFIGURACAO!$C$25,S790*CONFIGURACAO!$C$25)),'PI AREA  P75'!S790*CONFIGURACAO!$C$25))</f>
        <v>7.5</v>
      </c>
      <c r="AK790" s="38">
        <f>IF(T790=0,0,IF(CONFIGURACAO!$C$17="SIM",(IF(T790&gt;CONFIGURACAO!$C$18,CONFIGURACAO!$C$18*CONFIGURACAO!$C$26,T790*CONFIGURACAO!$C$26)),'PI AREA  P75'!T790*CONFIGURACAO!$C$26))</f>
        <v>0</v>
      </c>
      <c r="AL790" s="38">
        <f>IFERROR(IF(M790&gt;0,(U790*CONFIGURACAO!$C$29)+(V790*CONFIGURACAO!$C$30),""),"")</f>
        <v>0</v>
      </c>
      <c r="AM790" s="38">
        <f>IF(W790=0,0,IF(CONFIGURACAO!$C$41="SIM",(IF(W790&gt;CONFIGURACAO!$C$41,CONFIGURACAO!$C$41*CONFIGURACAO!$C$31,W790*CONFIGURACAO!$C$31)),'PI AREA  P75'!W790*CONFIGURACAO!$C$31))</f>
        <v>0</v>
      </c>
      <c r="AN790" s="38">
        <f>IF(X790=0,0,IF(CONFIGURACAO!$C$39="SIM",(IF(X790&gt;CONFIGURACAO!$C$40,CONFIGURACAO!$C$40*CONFIGURACAO!$C$32,X790*CONFIGURACAO!$C$32)),'PI AREA  P75'!X790*CONFIGURACAO!$C$32))</f>
        <v>0</v>
      </c>
      <c r="AO790" s="38">
        <f>IFERROR(IF(M790&gt;0,(Y790*CONFIGURACAO!$C$33)+(Z790*CONFIGURACAO!$C$34)+(AA790*CONFIGURACAO!$C$35)+(AB790*CONFIGURACAO!$C$36),""),"")</f>
        <v>0</v>
      </c>
      <c r="AP790" s="38">
        <f>IF(AA790=0,0,IF(CONFIGURACAO!$C$46="SIM",(IF(AA790&gt;CONFIGURACAO!$C$47,CONFIGURACAO!$C$47*CONFIGURACAO!$C$35,AA790*CONFIGURACAO!$C$35)),'PI AREA  P75'!AA790*CONFIGURACAO!$C$35))</f>
        <v>0</v>
      </c>
      <c r="AQ790" s="38">
        <f>IF(AB790=0,0,IF(CONFIGURACAO!$C$44="SIM",(IF(AB790&gt;CONFIGURACAO!$C$45,CONFIGURACAO!$C$45*CONFIGURACAO!$C$36,AB790*CONFIGURACAO!$C$36)),'PI AREA  P75'!AB790*CONFIGURACAO!$C$36))</f>
        <v>0</v>
      </c>
      <c r="AR790" s="38">
        <f t="shared" si="292"/>
        <v>67.5</v>
      </c>
      <c r="AS790" s="68">
        <f>IF(AR790="","",$AR790-(($AS$2/CONFIGURACAO!$C$6)*$M790))</f>
        <v>-7.5</v>
      </c>
      <c r="AT790" s="73" t="str">
        <f t="shared" si="276"/>
        <v>NAO</v>
      </c>
      <c r="AU790" s="75">
        <f>IF(AR790="","",$AR790-(($AU$2/CONFIGURACAO!$C$6)*$M790))</f>
        <v>-57.5</v>
      </c>
      <c r="AV790" s="76" t="str">
        <f t="shared" si="277"/>
        <v>NAO</v>
      </c>
      <c r="AW790" s="74">
        <f>IF(AR790="","",$AR790-(($AW$2/CONFIGURACAO!$C$6)*$M790))</f>
        <v>-107.5</v>
      </c>
      <c r="AX790" s="72" t="str">
        <f t="shared" si="278"/>
        <v>NAO</v>
      </c>
      <c r="AZ790" s="39">
        <f t="shared" si="279"/>
        <v>6.3382959843373658E-3</v>
      </c>
      <c r="BA790" s="146">
        <f t="shared" si="280"/>
        <v>1.5</v>
      </c>
      <c r="BB790" s="146">
        <f t="shared" si="281"/>
        <v>1054</v>
      </c>
      <c r="BC790" s="32">
        <f t="shared" si="282"/>
        <v>1093</v>
      </c>
      <c r="BD790" s="148"/>
      <c r="BE790" s="40">
        <f t="shared" si="283"/>
        <v>0</v>
      </c>
      <c r="BF790" s="40">
        <f t="shared" si="284"/>
        <v>2.8935185185185182E-2</v>
      </c>
      <c r="BG790" s="40">
        <f t="shared" si="285"/>
        <v>0</v>
      </c>
      <c r="BH790" s="40">
        <f t="shared" si="286"/>
        <v>0</v>
      </c>
      <c r="BI790" s="40">
        <f t="shared" si="287"/>
        <v>0</v>
      </c>
      <c r="BJ790" s="40">
        <f t="shared" si="288"/>
        <v>6.9316081330868765E-2</v>
      </c>
      <c r="BK790" s="40">
        <f t="shared" si="289"/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 s="42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1:134" s="32" customFormat="1" ht="17" thickBot="1" x14ac:dyDescent="0.25">
      <c r="A791" s="124" t="str">
        <f>CONFIGURACAO!$C$4</f>
        <v>AREA 21</v>
      </c>
      <c r="B791" s="125">
        <v>789</v>
      </c>
      <c r="C791" s="252" t="s">
        <v>319</v>
      </c>
      <c r="D791" s="126">
        <f t="shared" si="271"/>
        <v>16</v>
      </c>
      <c r="E791" s="250" t="s">
        <v>1126</v>
      </c>
      <c r="F791" s="250">
        <v>1</v>
      </c>
      <c r="G791" s="250">
        <v>1</v>
      </c>
      <c r="H791" s="250">
        <v>1</v>
      </c>
      <c r="I791" s="250">
        <v>1</v>
      </c>
      <c r="J791" s="87"/>
      <c r="K791" s="94"/>
      <c r="L791" s="94"/>
      <c r="M791" s="154">
        <f t="shared" si="290"/>
        <v>4</v>
      </c>
      <c r="N791">
        <v>0</v>
      </c>
      <c r="O791">
        <v>2</v>
      </c>
      <c r="P791">
        <v>2.75</v>
      </c>
      <c r="Q791">
        <v>4.5</v>
      </c>
      <c r="R791">
        <v>0</v>
      </c>
      <c r="S791">
        <v>2</v>
      </c>
      <c r="T791">
        <v>0.75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 s="139">
        <f t="shared" si="274"/>
        <v>2</v>
      </c>
      <c r="AD791" s="140">
        <f t="shared" si="275"/>
        <v>4.75</v>
      </c>
      <c r="AE791" s="141">
        <f t="shared" si="272"/>
        <v>0</v>
      </c>
      <c r="AF791" s="263">
        <f t="shared" si="273"/>
        <v>0</v>
      </c>
      <c r="AG791" s="265">
        <f t="shared" si="291"/>
        <v>2</v>
      </c>
      <c r="AI791" s="37">
        <f>IFERROR(IF(M791&gt;0,(N791*CONFIGURACAO!$C$20)+(O791*CONFIGURACAO!$C$21)+(P791*CONFIGURACAO!$C$22)+(Q791*CONFIGURACAO!$C$23)+(R791*CONFIGURACAO!$C$24),""),"")</f>
        <v>505</v>
      </c>
      <c r="AJ791" s="38">
        <f>IF(S791=0,0,IF(CONFIGURACAO!$C$15="SIM",(IF(S791&gt;CONFIGURACAO!$C$16,CONFIGURACAO!$C$16*CONFIGURACAO!$C$25,S791*CONFIGURACAO!$C$25)),'PI AREA  P75'!S791*CONFIGURACAO!$C$25))</f>
        <v>20</v>
      </c>
      <c r="AK791" s="38">
        <f>IF(T791=0,0,IF(CONFIGURACAO!$C$17="SIM",(IF(T791&gt;CONFIGURACAO!$C$18,CONFIGURACAO!$C$18*CONFIGURACAO!$C$26,T791*CONFIGURACAO!$C$26)),'PI AREA  P75'!T791*CONFIGURACAO!$C$26))</f>
        <v>3.75</v>
      </c>
      <c r="AL791" s="38">
        <f>IFERROR(IF(M791&gt;0,(U791*CONFIGURACAO!$C$29)+(V791*CONFIGURACAO!$C$30),""),"")</f>
        <v>0</v>
      </c>
      <c r="AM791" s="38">
        <f>IF(W791=0,0,IF(CONFIGURACAO!$C$41="SIM",(IF(W791&gt;CONFIGURACAO!$C$41,CONFIGURACAO!$C$41*CONFIGURACAO!$C$31,W791*CONFIGURACAO!$C$31)),'PI AREA  P75'!W791*CONFIGURACAO!$C$31))</f>
        <v>0</v>
      </c>
      <c r="AN791" s="38">
        <f>IF(X791=0,0,IF(CONFIGURACAO!$C$39="SIM",(IF(X791&gt;CONFIGURACAO!$C$40,CONFIGURACAO!$C$40*CONFIGURACAO!$C$32,X791*CONFIGURACAO!$C$32)),'PI AREA  P75'!X791*CONFIGURACAO!$C$32))</f>
        <v>0</v>
      </c>
      <c r="AO791" s="38">
        <f>IFERROR(IF(M791&gt;0,(Y791*CONFIGURACAO!$C$33)+(Z791*CONFIGURACAO!$C$34)+(AA791*CONFIGURACAO!$C$35)+(AB791*CONFIGURACAO!$C$36),""),"")</f>
        <v>10</v>
      </c>
      <c r="AP791" s="38">
        <f>IF(AA791=0,0,IF(CONFIGURACAO!$C$46="SIM",(IF(AA791&gt;CONFIGURACAO!$C$47,CONFIGURACAO!$C$47*CONFIGURACAO!$C$35,AA791*CONFIGURACAO!$C$35)),'PI AREA  P75'!AA791*CONFIGURACAO!$C$35))</f>
        <v>0</v>
      </c>
      <c r="AQ791" s="38">
        <f>IF(AB791=0,0,IF(CONFIGURACAO!$C$44="SIM",(IF(AB791&gt;CONFIGURACAO!$C$45,CONFIGURACAO!$C$45*CONFIGURACAO!$C$36,AB791*CONFIGURACAO!$C$36)),'PI AREA  P75'!AB791*CONFIGURACAO!$C$36))</f>
        <v>10</v>
      </c>
      <c r="AR791" s="38">
        <f t="shared" si="292"/>
        <v>548.75</v>
      </c>
      <c r="AS791" s="68">
        <f>IF(AR791="","",$AR791-(($AS$2/CONFIGURACAO!$C$6)*$M791))</f>
        <v>248.75</v>
      </c>
      <c r="AT791" s="73">
        <f t="shared" si="276"/>
        <v>3</v>
      </c>
      <c r="AU791" s="75">
        <f>IF(AR791="","",$AR791-(($AU$2/CONFIGURACAO!$C$6)*$M791))</f>
        <v>48.75</v>
      </c>
      <c r="AV791" s="76">
        <f t="shared" si="277"/>
        <v>4</v>
      </c>
      <c r="AW791" s="74">
        <f>IF(AR791="","",$AR791-(($AW$2/CONFIGURACAO!$C$6)*$M791))</f>
        <v>-151.25</v>
      </c>
      <c r="AX791" s="72" t="str">
        <f t="shared" si="278"/>
        <v>NAO</v>
      </c>
      <c r="AZ791" s="39">
        <f t="shared" si="279"/>
        <v>5.1527998835631549E-2</v>
      </c>
      <c r="BA791" s="146">
        <f t="shared" si="280"/>
        <v>13</v>
      </c>
      <c r="BB791" s="146">
        <f t="shared" si="281"/>
        <v>545</v>
      </c>
      <c r="BC791" s="32">
        <f t="shared" si="282"/>
        <v>654</v>
      </c>
      <c r="BD791" s="148"/>
      <c r="BE791" s="40">
        <f t="shared" si="283"/>
        <v>0</v>
      </c>
      <c r="BF791" s="40">
        <f t="shared" si="284"/>
        <v>7.716049382716049E-2</v>
      </c>
      <c r="BG791" s="40">
        <f t="shared" si="285"/>
        <v>7.0657759506680365E-2</v>
      </c>
      <c r="BH791" s="40">
        <f t="shared" si="286"/>
        <v>0.18189167340339529</v>
      </c>
      <c r="BI791" s="40">
        <f t="shared" si="287"/>
        <v>0</v>
      </c>
      <c r="BJ791" s="40">
        <f t="shared" si="288"/>
        <v>0.18484288354898337</v>
      </c>
      <c r="BK791" s="40">
        <f t="shared" si="289"/>
        <v>0.1203852327447833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 s="42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1:134" s="32" customFormat="1" ht="17" thickBot="1" x14ac:dyDescent="0.25">
      <c r="A792" s="124" t="str">
        <f>CONFIGURACAO!$C$4</f>
        <v>AREA 21</v>
      </c>
      <c r="B792" s="125">
        <v>790</v>
      </c>
      <c r="C792" s="252" t="s">
        <v>319</v>
      </c>
      <c r="D792" s="126">
        <f t="shared" si="271"/>
        <v>17</v>
      </c>
      <c r="E792" s="250" t="s">
        <v>1127</v>
      </c>
      <c r="F792" s="250">
        <v>1</v>
      </c>
      <c r="G792" s="250">
        <v>1</v>
      </c>
      <c r="H792" s="250">
        <v>1</v>
      </c>
      <c r="I792" s="250">
        <v>1</v>
      </c>
      <c r="J792" s="87"/>
      <c r="K792" s="94"/>
      <c r="L792" s="94"/>
      <c r="M792" s="154">
        <f t="shared" si="290"/>
        <v>4</v>
      </c>
      <c r="N792">
        <v>0</v>
      </c>
      <c r="O792">
        <v>8.25</v>
      </c>
      <c r="P792">
        <v>5</v>
      </c>
      <c r="Q792">
        <v>4</v>
      </c>
      <c r="R792">
        <v>4.5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 s="139">
        <f t="shared" si="274"/>
        <v>8.25</v>
      </c>
      <c r="AD792" s="140">
        <f t="shared" si="275"/>
        <v>13.25</v>
      </c>
      <c r="AE792" s="141">
        <f t="shared" si="272"/>
        <v>0</v>
      </c>
      <c r="AF792" s="263">
        <f t="shared" si="273"/>
        <v>0</v>
      </c>
      <c r="AG792" s="265">
        <f t="shared" si="291"/>
        <v>8.25</v>
      </c>
      <c r="AI792" s="37">
        <f>IFERROR(IF(M792&gt;0,(N792*CONFIGURACAO!$C$20)+(O792*CONFIGURACAO!$C$21)+(P792*CONFIGURACAO!$C$22)+(Q792*CONFIGURACAO!$C$23)+(R792*CONFIGURACAO!$C$24),""),"")</f>
        <v>1210</v>
      </c>
      <c r="AJ792" s="38">
        <f>IF(S792=0,0,IF(CONFIGURACAO!$C$15="SIM",(IF(S792&gt;CONFIGURACAO!$C$16,CONFIGURACAO!$C$16*CONFIGURACAO!$C$25,S792*CONFIGURACAO!$C$25)),'PI AREA  P75'!S792*CONFIGURACAO!$C$25))</f>
        <v>0</v>
      </c>
      <c r="AK792" s="38">
        <f>IF(T792=0,0,IF(CONFIGURACAO!$C$17="SIM",(IF(T792&gt;CONFIGURACAO!$C$18,CONFIGURACAO!$C$18*CONFIGURACAO!$C$26,T792*CONFIGURACAO!$C$26)),'PI AREA  P75'!T792*CONFIGURACAO!$C$26))</f>
        <v>0</v>
      </c>
      <c r="AL792" s="38">
        <f>IFERROR(IF(M792&gt;0,(U792*CONFIGURACAO!$C$29)+(V792*CONFIGURACAO!$C$30),""),"")</f>
        <v>0</v>
      </c>
      <c r="AM792" s="38">
        <f>IF(W792=0,0,IF(CONFIGURACAO!$C$41="SIM",(IF(W792&gt;CONFIGURACAO!$C$41,CONFIGURACAO!$C$41*CONFIGURACAO!$C$31,W792*CONFIGURACAO!$C$31)),'PI AREA  P75'!W792*CONFIGURACAO!$C$31))</f>
        <v>0</v>
      </c>
      <c r="AN792" s="38">
        <f>IF(X792=0,0,IF(CONFIGURACAO!$C$39="SIM",(IF(X792&gt;CONFIGURACAO!$C$40,CONFIGURACAO!$C$40*CONFIGURACAO!$C$32,X792*CONFIGURACAO!$C$32)),'PI AREA  P75'!X792*CONFIGURACAO!$C$32))</f>
        <v>0</v>
      </c>
      <c r="AO792" s="38">
        <f>IFERROR(IF(M792&gt;0,(Y792*CONFIGURACAO!$C$33)+(Z792*CONFIGURACAO!$C$34)+(AA792*CONFIGURACAO!$C$35)+(AB792*CONFIGURACAO!$C$36),""),"")</f>
        <v>0</v>
      </c>
      <c r="AP792" s="38">
        <f>IF(AA792=0,0,IF(CONFIGURACAO!$C$46="SIM",(IF(AA792&gt;CONFIGURACAO!$C$47,CONFIGURACAO!$C$47*CONFIGURACAO!$C$35,AA792*CONFIGURACAO!$C$35)),'PI AREA  P75'!AA792*CONFIGURACAO!$C$35))</f>
        <v>0</v>
      </c>
      <c r="AQ792" s="38">
        <f>IF(AB792=0,0,IF(CONFIGURACAO!$C$44="SIM",(IF(AB792&gt;CONFIGURACAO!$C$45,CONFIGURACAO!$C$45*CONFIGURACAO!$C$36,AB792*CONFIGURACAO!$C$36)),'PI AREA  P75'!AB792*CONFIGURACAO!$C$36))</f>
        <v>0</v>
      </c>
      <c r="AR792" s="38">
        <f t="shared" si="292"/>
        <v>1210</v>
      </c>
      <c r="AS792" s="68">
        <f>IF(AR792="","",$AR792-(($AS$2/CONFIGURACAO!$C$6)*$M792))</f>
        <v>910</v>
      </c>
      <c r="AT792" s="73">
        <f t="shared" si="276"/>
        <v>3</v>
      </c>
      <c r="AU792" s="75">
        <f>IF(AR792="","",$AR792-(($AU$2/CONFIGURACAO!$C$6)*$M792))</f>
        <v>710</v>
      </c>
      <c r="AV792" s="76">
        <f t="shared" si="277"/>
        <v>4</v>
      </c>
      <c r="AW792" s="74">
        <f>IF(AR792="","",$AR792-(($AW$2/CONFIGURACAO!$C$6)*$M792))</f>
        <v>510</v>
      </c>
      <c r="AX792" s="72">
        <f t="shared" si="278"/>
        <v>5</v>
      </c>
      <c r="AZ792" s="39">
        <f t="shared" si="279"/>
        <v>0.11361982431182538</v>
      </c>
      <c r="BA792" s="146">
        <f t="shared" si="280"/>
        <v>21.75</v>
      </c>
      <c r="BB792" s="146">
        <f t="shared" si="281"/>
        <v>284</v>
      </c>
      <c r="BC792" s="32">
        <f t="shared" si="282"/>
        <v>298</v>
      </c>
      <c r="BD792" s="148"/>
      <c r="BE792" s="40">
        <f t="shared" si="283"/>
        <v>0</v>
      </c>
      <c r="BF792" s="40">
        <f t="shared" si="284"/>
        <v>0.31828703703703703</v>
      </c>
      <c r="BG792" s="40">
        <f t="shared" si="285"/>
        <v>0.12846865364850976</v>
      </c>
      <c r="BH792" s="40">
        <f t="shared" si="286"/>
        <v>0.16168148746968472</v>
      </c>
      <c r="BI792" s="40">
        <f t="shared" si="287"/>
        <v>0.47974413646055442</v>
      </c>
      <c r="BJ792" s="40">
        <f t="shared" si="288"/>
        <v>0</v>
      </c>
      <c r="BK792" s="40">
        <f t="shared" si="289"/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 s="4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1:134" s="32" customFormat="1" ht="17" thickBot="1" x14ac:dyDescent="0.25">
      <c r="A793" s="124" t="str">
        <f>CONFIGURACAO!$C$4</f>
        <v>AREA 21</v>
      </c>
      <c r="B793" s="125">
        <v>791</v>
      </c>
      <c r="C793" s="252" t="s">
        <v>319</v>
      </c>
      <c r="D793" s="126">
        <f t="shared" si="271"/>
        <v>18</v>
      </c>
      <c r="E793" s="250" t="s">
        <v>1128</v>
      </c>
      <c r="F793" s="250">
        <v>1</v>
      </c>
      <c r="G793" s="250">
        <v>1</v>
      </c>
      <c r="H793" s="250">
        <v>1</v>
      </c>
      <c r="I793" s="250">
        <v>1</v>
      </c>
      <c r="J793" s="87"/>
      <c r="K793" s="94"/>
      <c r="L793" s="94"/>
      <c r="M793" s="154">
        <f t="shared" si="290"/>
        <v>4</v>
      </c>
      <c r="N793">
        <v>4.75</v>
      </c>
      <c r="O793">
        <v>7.25</v>
      </c>
      <c r="P793">
        <v>20.5</v>
      </c>
      <c r="Q793">
        <v>12</v>
      </c>
      <c r="R793">
        <v>14.25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 s="139">
        <f t="shared" si="274"/>
        <v>12</v>
      </c>
      <c r="AD793" s="140">
        <f t="shared" si="275"/>
        <v>32.5</v>
      </c>
      <c r="AE793" s="141">
        <f t="shared" si="272"/>
        <v>0</v>
      </c>
      <c r="AF793" s="263">
        <f t="shared" si="273"/>
        <v>0</v>
      </c>
      <c r="AG793" s="265">
        <f t="shared" si="291"/>
        <v>12</v>
      </c>
      <c r="AI793" s="37">
        <f>IFERROR(IF(M793&gt;0,(N793*CONFIGURACAO!$C$20)+(O793*CONFIGURACAO!$C$21)+(P793*CONFIGURACAO!$C$22)+(Q793*CONFIGURACAO!$C$23)+(R793*CONFIGURACAO!$C$24),""),"")</f>
        <v>3050</v>
      </c>
      <c r="AJ793" s="38">
        <f>IF(S793=0,0,IF(CONFIGURACAO!$C$15="SIM",(IF(S793&gt;CONFIGURACAO!$C$16,CONFIGURACAO!$C$16*CONFIGURACAO!$C$25,S793*CONFIGURACAO!$C$25)),'PI AREA  P75'!S793*CONFIGURACAO!$C$25))</f>
        <v>10</v>
      </c>
      <c r="AK793" s="38">
        <f>IF(T793=0,0,IF(CONFIGURACAO!$C$17="SIM",(IF(T793&gt;CONFIGURACAO!$C$18,CONFIGURACAO!$C$18*CONFIGURACAO!$C$26,T793*CONFIGURACAO!$C$26)),'PI AREA  P75'!T793*CONFIGURACAO!$C$26))</f>
        <v>0</v>
      </c>
      <c r="AL793" s="38">
        <f>IFERROR(IF(M793&gt;0,(U793*CONFIGURACAO!$C$29)+(V793*CONFIGURACAO!$C$30),""),"")</f>
        <v>0</v>
      </c>
      <c r="AM793" s="38">
        <f>IF(W793=0,0,IF(CONFIGURACAO!$C$41="SIM",(IF(W793&gt;CONFIGURACAO!$C$41,CONFIGURACAO!$C$41*CONFIGURACAO!$C$31,W793*CONFIGURACAO!$C$31)),'PI AREA  P75'!W793*CONFIGURACAO!$C$31))</f>
        <v>0</v>
      </c>
      <c r="AN793" s="38">
        <f>IF(X793=0,0,IF(CONFIGURACAO!$C$39="SIM",(IF(X793&gt;CONFIGURACAO!$C$40,CONFIGURACAO!$C$40*CONFIGURACAO!$C$32,X793*CONFIGURACAO!$C$32)),'PI AREA  P75'!X793*CONFIGURACAO!$C$32))</f>
        <v>0</v>
      </c>
      <c r="AO793" s="38">
        <f>IFERROR(IF(M793&gt;0,(Y793*CONFIGURACAO!$C$33)+(Z793*CONFIGURACAO!$C$34)+(AA793*CONFIGURACAO!$C$35)+(AB793*CONFIGURACAO!$C$36),""),"")</f>
        <v>0</v>
      </c>
      <c r="AP793" s="38">
        <f>IF(AA793=0,0,IF(CONFIGURACAO!$C$46="SIM",(IF(AA793&gt;CONFIGURACAO!$C$47,CONFIGURACAO!$C$47*CONFIGURACAO!$C$35,AA793*CONFIGURACAO!$C$35)),'PI AREA  P75'!AA793*CONFIGURACAO!$C$35))</f>
        <v>0</v>
      </c>
      <c r="AQ793" s="38">
        <f>IF(AB793=0,0,IF(CONFIGURACAO!$C$44="SIM",(IF(AB793&gt;CONFIGURACAO!$C$45,CONFIGURACAO!$C$45*CONFIGURACAO!$C$36,AB793*CONFIGURACAO!$C$36)),'PI AREA  P75'!AB793*CONFIGURACAO!$C$36))</f>
        <v>0</v>
      </c>
      <c r="AR793" s="38">
        <f t="shared" si="292"/>
        <v>3060</v>
      </c>
      <c r="AS793" s="68">
        <f>IF(AR793="","",$AR793-(($AS$2/CONFIGURACAO!$C$6)*$M793))</f>
        <v>2760</v>
      </c>
      <c r="AT793" s="73">
        <f t="shared" si="276"/>
        <v>3</v>
      </c>
      <c r="AU793" s="75">
        <f>IF(AR793="","",$AR793-(($AU$2/CONFIGURACAO!$C$6)*$M793))</f>
        <v>2560</v>
      </c>
      <c r="AV793" s="76">
        <f t="shared" si="277"/>
        <v>4</v>
      </c>
      <c r="AW793" s="74">
        <f>IF(AR793="","",$AR793-(($AW$2/CONFIGURACAO!$C$6)*$M793))</f>
        <v>2360</v>
      </c>
      <c r="AX793" s="72">
        <f t="shared" si="278"/>
        <v>5</v>
      </c>
      <c r="AZ793" s="39">
        <f t="shared" si="279"/>
        <v>0.28733608462329391</v>
      </c>
      <c r="BA793" s="146">
        <f t="shared" si="280"/>
        <v>59.75</v>
      </c>
      <c r="BB793" s="146">
        <f t="shared" si="281"/>
        <v>19</v>
      </c>
      <c r="BC793" s="32">
        <f t="shared" si="282"/>
        <v>43</v>
      </c>
      <c r="BD793" s="148"/>
      <c r="BE793" s="40">
        <f t="shared" si="283"/>
        <v>0.17697466467958273</v>
      </c>
      <c r="BF793" s="40">
        <f t="shared" si="284"/>
        <v>0.27970679012345678</v>
      </c>
      <c r="BG793" s="40">
        <f t="shared" si="285"/>
        <v>0.52672147995889007</v>
      </c>
      <c r="BH793" s="40">
        <f t="shared" si="286"/>
        <v>0.48504446240905419</v>
      </c>
      <c r="BI793" s="40">
        <f t="shared" si="287"/>
        <v>1.5191897654584221</v>
      </c>
      <c r="BJ793" s="40">
        <f t="shared" si="288"/>
        <v>9.2421441774491686E-2</v>
      </c>
      <c r="BK793" s="40">
        <f t="shared" si="289"/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 s="42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1:134" s="32" customFormat="1" ht="17" thickBot="1" x14ac:dyDescent="0.25">
      <c r="A794" s="124" t="str">
        <f>CONFIGURACAO!$C$4</f>
        <v>AREA 21</v>
      </c>
      <c r="B794" s="125">
        <v>792</v>
      </c>
      <c r="C794" s="252" t="s">
        <v>319</v>
      </c>
      <c r="D794" s="126">
        <f t="shared" si="271"/>
        <v>19</v>
      </c>
      <c r="E794" s="250" t="s">
        <v>1129</v>
      </c>
      <c r="F794" s="250">
        <v>1</v>
      </c>
      <c r="G794" s="250">
        <v>1</v>
      </c>
      <c r="H794" s="250">
        <v>1</v>
      </c>
      <c r="I794" s="250">
        <v>1</v>
      </c>
      <c r="J794" s="87"/>
      <c r="K794" s="94"/>
      <c r="L794" s="94"/>
      <c r="M794" s="154">
        <f t="shared" si="290"/>
        <v>4</v>
      </c>
      <c r="N794">
        <v>1</v>
      </c>
      <c r="O794">
        <v>7.75</v>
      </c>
      <c r="P794">
        <v>9.5</v>
      </c>
      <c r="Q794">
        <v>5.75</v>
      </c>
      <c r="R794">
        <v>4.75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 s="139">
        <f t="shared" si="274"/>
        <v>8.75</v>
      </c>
      <c r="AD794" s="140">
        <f t="shared" si="275"/>
        <v>18.25</v>
      </c>
      <c r="AE794" s="141">
        <f t="shared" si="272"/>
        <v>0</v>
      </c>
      <c r="AF794" s="263">
        <f t="shared" si="273"/>
        <v>0</v>
      </c>
      <c r="AG794" s="265">
        <f t="shared" si="291"/>
        <v>8.75</v>
      </c>
      <c r="AI794" s="37">
        <f>IFERROR(IF(M794&gt;0,(N794*CONFIGURACAO!$C$20)+(O794*CONFIGURACAO!$C$21)+(P794*CONFIGURACAO!$C$22)+(Q794*CONFIGURACAO!$C$23)+(R794*CONFIGURACAO!$C$24),""),"")</f>
        <v>1615</v>
      </c>
      <c r="AJ794" s="38">
        <f>IF(S794=0,0,IF(CONFIGURACAO!$C$15="SIM",(IF(S794&gt;CONFIGURACAO!$C$16,CONFIGURACAO!$C$16*CONFIGURACAO!$C$25,S794*CONFIGURACAO!$C$25)),'PI AREA  P75'!S794*CONFIGURACAO!$C$25))</f>
        <v>0</v>
      </c>
      <c r="AK794" s="38">
        <f>IF(T794=0,0,IF(CONFIGURACAO!$C$17="SIM",(IF(T794&gt;CONFIGURACAO!$C$18,CONFIGURACAO!$C$18*CONFIGURACAO!$C$26,T794*CONFIGURACAO!$C$26)),'PI AREA  P75'!T794*CONFIGURACAO!$C$26))</f>
        <v>0</v>
      </c>
      <c r="AL794" s="38">
        <f>IFERROR(IF(M794&gt;0,(U794*CONFIGURACAO!$C$29)+(V794*CONFIGURACAO!$C$30),""),"")</f>
        <v>0</v>
      </c>
      <c r="AM794" s="38">
        <f>IF(W794=0,0,IF(CONFIGURACAO!$C$41="SIM",(IF(W794&gt;CONFIGURACAO!$C$41,CONFIGURACAO!$C$41*CONFIGURACAO!$C$31,W794*CONFIGURACAO!$C$31)),'PI AREA  P75'!W794*CONFIGURACAO!$C$31))</f>
        <v>0</v>
      </c>
      <c r="AN794" s="38">
        <f>IF(X794=0,0,IF(CONFIGURACAO!$C$39="SIM",(IF(X794&gt;CONFIGURACAO!$C$40,CONFIGURACAO!$C$40*CONFIGURACAO!$C$32,X794*CONFIGURACAO!$C$32)),'PI AREA  P75'!X794*CONFIGURACAO!$C$32))</f>
        <v>0</v>
      </c>
      <c r="AO794" s="38">
        <f>IFERROR(IF(M794&gt;0,(Y794*CONFIGURACAO!$C$33)+(Z794*CONFIGURACAO!$C$34)+(AA794*CONFIGURACAO!$C$35)+(AB794*CONFIGURACAO!$C$36),""),"")</f>
        <v>0</v>
      </c>
      <c r="AP794" s="38">
        <f>IF(AA794=0,0,IF(CONFIGURACAO!$C$46="SIM",(IF(AA794&gt;CONFIGURACAO!$C$47,CONFIGURACAO!$C$47*CONFIGURACAO!$C$35,AA794*CONFIGURACAO!$C$35)),'PI AREA  P75'!AA794*CONFIGURACAO!$C$35))</f>
        <v>0</v>
      </c>
      <c r="AQ794" s="38">
        <f>IF(AB794=0,0,IF(CONFIGURACAO!$C$44="SIM",(IF(AB794&gt;CONFIGURACAO!$C$45,CONFIGURACAO!$C$45*CONFIGURACAO!$C$36,AB794*CONFIGURACAO!$C$36)),'PI AREA  P75'!AB794*CONFIGURACAO!$C$36))</f>
        <v>0</v>
      </c>
      <c r="AR794" s="38">
        <f t="shared" si="292"/>
        <v>1615</v>
      </c>
      <c r="AS794" s="68">
        <f>IF(AR794="","",$AR794-(($AS$2/CONFIGURACAO!$C$6)*$M794))</f>
        <v>1315</v>
      </c>
      <c r="AT794" s="73">
        <f t="shared" si="276"/>
        <v>3</v>
      </c>
      <c r="AU794" s="75">
        <f>IF(AR794="","",$AR794-(($AU$2/CONFIGURACAO!$C$6)*$M794))</f>
        <v>1115</v>
      </c>
      <c r="AV794" s="76">
        <f t="shared" si="277"/>
        <v>4</v>
      </c>
      <c r="AW794" s="74">
        <f>IF(AR794="","",$AR794-(($AW$2/CONFIGURACAO!$C$6)*$M794))</f>
        <v>915</v>
      </c>
      <c r="AX794" s="72">
        <f t="shared" si="278"/>
        <v>5</v>
      </c>
      <c r="AZ794" s="39">
        <f t="shared" si="279"/>
        <v>0.15164960021784959</v>
      </c>
      <c r="BA794" s="146">
        <f t="shared" si="280"/>
        <v>28.75</v>
      </c>
      <c r="BB794" s="146">
        <f t="shared" si="281"/>
        <v>168</v>
      </c>
      <c r="BC794" s="32">
        <f t="shared" si="282"/>
        <v>184</v>
      </c>
      <c r="BD794" s="148"/>
      <c r="BE794" s="40">
        <f t="shared" si="283"/>
        <v>3.7257824143070044E-2</v>
      </c>
      <c r="BF794" s="40">
        <f t="shared" si="284"/>
        <v>0.29899691358024688</v>
      </c>
      <c r="BG794" s="40">
        <f t="shared" si="285"/>
        <v>0.24409044193216856</v>
      </c>
      <c r="BH794" s="40">
        <f t="shared" si="286"/>
        <v>0.23241713823767179</v>
      </c>
      <c r="BI794" s="40">
        <f t="shared" si="287"/>
        <v>0.50639658848614078</v>
      </c>
      <c r="BJ794" s="40">
        <f t="shared" si="288"/>
        <v>0</v>
      </c>
      <c r="BK794" s="40">
        <f t="shared" si="289"/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 s="42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1:134" s="32" customFormat="1" ht="17" thickBot="1" x14ac:dyDescent="0.25">
      <c r="A795" s="124" t="str">
        <f>CONFIGURACAO!$C$4</f>
        <v>AREA 21</v>
      </c>
      <c r="B795" s="125">
        <v>793</v>
      </c>
      <c r="C795" s="252" t="s">
        <v>319</v>
      </c>
      <c r="D795" s="126">
        <f t="shared" si="271"/>
        <v>20</v>
      </c>
      <c r="E795" s="250" t="s">
        <v>1130</v>
      </c>
      <c r="F795" s="250">
        <v>1</v>
      </c>
      <c r="G795" s="250">
        <v>1</v>
      </c>
      <c r="H795" s="250">
        <v>1</v>
      </c>
      <c r="I795" s="250">
        <v>1</v>
      </c>
      <c r="J795" s="87"/>
      <c r="K795" s="94"/>
      <c r="L795" s="94"/>
      <c r="M795" s="154">
        <f t="shared" si="290"/>
        <v>4</v>
      </c>
      <c r="N795">
        <v>3</v>
      </c>
      <c r="O795">
        <v>0</v>
      </c>
      <c r="P795">
        <v>1</v>
      </c>
      <c r="Q795">
        <v>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2</v>
      </c>
      <c r="Y795">
        <v>0</v>
      </c>
      <c r="Z795">
        <v>0</v>
      </c>
      <c r="AA795">
        <v>2</v>
      </c>
      <c r="AB795">
        <v>4</v>
      </c>
      <c r="AC795" s="139">
        <f t="shared" si="274"/>
        <v>3</v>
      </c>
      <c r="AD795" s="140">
        <f t="shared" si="275"/>
        <v>4</v>
      </c>
      <c r="AE795" s="141">
        <f t="shared" si="272"/>
        <v>0</v>
      </c>
      <c r="AF795" s="263">
        <f t="shared" si="273"/>
        <v>0</v>
      </c>
      <c r="AG795" s="265">
        <f t="shared" si="291"/>
        <v>3</v>
      </c>
      <c r="AI795" s="37">
        <f>IFERROR(IF(M795&gt;0,(N795*CONFIGURACAO!$C$20)+(O795*CONFIGURACAO!$C$21)+(P795*CONFIGURACAO!$C$22)+(Q795*CONFIGURACAO!$C$23)+(R795*CONFIGURACAO!$C$24),""),"")</f>
        <v>440</v>
      </c>
      <c r="AJ795" s="38">
        <f>IF(S795=0,0,IF(CONFIGURACAO!$C$15="SIM",(IF(S795&gt;CONFIGURACAO!$C$16,CONFIGURACAO!$C$16*CONFIGURACAO!$C$25,S795*CONFIGURACAO!$C$25)),'PI AREA  P75'!S795*CONFIGURACAO!$C$25))</f>
        <v>0</v>
      </c>
      <c r="AK795" s="38">
        <f>IF(T795=0,0,IF(CONFIGURACAO!$C$17="SIM",(IF(T795&gt;CONFIGURACAO!$C$18,CONFIGURACAO!$C$18*CONFIGURACAO!$C$26,T795*CONFIGURACAO!$C$26)),'PI AREA  P75'!T795*CONFIGURACAO!$C$26))</f>
        <v>0</v>
      </c>
      <c r="AL795" s="38">
        <f>IFERROR(IF(M795&gt;0,(U795*CONFIGURACAO!$C$29)+(V795*CONFIGURACAO!$C$30),""),"")</f>
        <v>0</v>
      </c>
      <c r="AM795" s="38">
        <f>IF(W795=0,0,IF(CONFIGURACAO!$C$41="SIM",(IF(W795&gt;CONFIGURACAO!$C$41,CONFIGURACAO!$C$41*CONFIGURACAO!$C$31,W795*CONFIGURACAO!$C$31)),'PI AREA  P75'!W795*CONFIGURACAO!$C$31))</f>
        <v>50</v>
      </c>
      <c r="AN795" s="38">
        <f>IF(X795=0,0,IF(CONFIGURACAO!$C$39="SIM",(IF(X795&gt;CONFIGURACAO!$C$40,CONFIGURACAO!$C$40*CONFIGURACAO!$C$32,X795*CONFIGURACAO!$C$32)),'PI AREA  P75'!X795*CONFIGURACAO!$C$32))</f>
        <v>50</v>
      </c>
      <c r="AO795" s="38">
        <f>IFERROR(IF(M795&gt;0,(Y795*CONFIGURACAO!$C$33)+(Z795*CONFIGURACAO!$C$34)+(AA795*CONFIGURACAO!$C$35)+(AB795*CONFIGURACAO!$C$36),""),"")</f>
        <v>90</v>
      </c>
      <c r="AP795" s="38">
        <f>IF(AA795=0,0,IF(CONFIGURACAO!$C$46="SIM",(IF(AA795&gt;CONFIGURACAO!$C$47,CONFIGURACAO!$C$47*CONFIGURACAO!$C$35,AA795*CONFIGURACAO!$C$35)),'PI AREA  P75'!AA795*CONFIGURACAO!$C$35))</f>
        <v>50</v>
      </c>
      <c r="AQ795" s="38">
        <f>IF(AB795=0,0,IF(CONFIGURACAO!$C$44="SIM",(IF(AB795&gt;CONFIGURACAO!$C$45,CONFIGURACAO!$C$45*CONFIGURACAO!$C$36,AB795*CONFIGURACAO!$C$36)),'PI AREA  P75'!AB795*CONFIGURACAO!$C$36))</f>
        <v>20</v>
      </c>
      <c r="AR795" s="38">
        <f t="shared" si="292"/>
        <v>700</v>
      </c>
      <c r="AS795" s="68">
        <f>IF(AR795="","",$AR795-(($AS$2/CONFIGURACAO!$C$6)*$M795))</f>
        <v>400</v>
      </c>
      <c r="AT795" s="73">
        <f t="shared" si="276"/>
        <v>3</v>
      </c>
      <c r="AU795" s="75">
        <f>IF(AR795="","",$AR795-(($AU$2/CONFIGURACAO!$C$6)*$M795))</f>
        <v>200</v>
      </c>
      <c r="AV795" s="76">
        <f t="shared" si="277"/>
        <v>4</v>
      </c>
      <c r="AW795" s="74">
        <f>IF(AR795="","",$AR795-(($AW$2/CONFIGURACAO!$C$6)*$M795))</f>
        <v>0</v>
      </c>
      <c r="AX795" s="72">
        <f t="shared" si="278"/>
        <v>5</v>
      </c>
      <c r="AZ795" s="39">
        <f t="shared" si="279"/>
        <v>6.5730476874609728E-2</v>
      </c>
      <c r="BA795" s="146">
        <f t="shared" si="280"/>
        <v>15</v>
      </c>
      <c r="BB795" s="146">
        <f t="shared" si="281"/>
        <v>483</v>
      </c>
      <c r="BC795" s="32">
        <f t="shared" si="282"/>
        <v>565</v>
      </c>
      <c r="BD795" s="148"/>
      <c r="BE795" s="40">
        <f t="shared" si="283"/>
        <v>0.11177347242921014</v>
      </c>
      <c r="BF795" s="40">
        <f t="shared" si="284"/>
        <v>0</v>
      </c>
      <c r="BG795" s="40">
        <f t="shared" si="285"/>
        <v>2.5693730729701953E-2</v>
      </c>
      <c r="BH795" s="40">
        <f t="shared" si="286"/>
        <v>8.084074373484236E-2</v>
      </c>
      <c r="BI795" s="40">
        <f t="shared" si="287"/>
        <v>0</v>
      </c>
      <c r="BJ795" s="40">
        <f t="shared" si="288"/>
        <v>0</v>
      </c>
      <c r="BK795" s="40">
        <f t="shared" si="289"/>
        <v>0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>
        <v>0</v>
      </c>
      <c r="BS795">
        <v>0</v>
      </c>
      <c r="BT795" s="42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1:134" s="32" customFormat="1" ht="17" thickBot="1" x14ac:dyDescent="0.25">
      <c r="A796" s="124" t="str">
        <f>CONFIGURACAO!$C$4</f>
        <v>AREA 21</v>
      </c>
      <c r="B796" s="125">
        <v>794</v>
      </c>
      <c r="C796" s="252" t="s">
        <v>319</v>
      </c>
      <c r="D796" s="126">
        <f t="shared" si="271"/>
        <v>21</v>
      </c>
      <c r="E796" s="250" t="s">
        <v>1131</v>
      </c>
      <c r="F796" s="250">
        <v>1</v>
      </c>
      <c r="G796" s="250">
        <v>1</v>
      </c>
      <c r="H796" s="250">
        <v>1</v>
      </c>
      <c r="I796" s="250">
        <v>1</v>
      </c>
      <c r="J796" s="87"/>
      <c r="K796" s="94"/>
      <c r="L796" s="94"/>
      <c r="M796" s="154">
        <f t="shared" si="290"/>
        <v>4</v>
      </c>
      <c r="N796">
        <v>1</v>
      </c>
      <c r="O796">
        <v>1.5</v>
      </c>
      <c r="P796">
        <v>1.75</v>
      </c>
      <c r="Q796">
        <v>1.75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 s="139">
        <f t="shared" si="274"/>
        <v>2.5</v>
      </c>
      <c r="AD796" s="140">
        <f t="shared" si="275"/>
        <v>4.25</v>
      </c>
      <c r="AE796" s="141">
        <f t="shared" si="272"/>
        <v>0</v>
      </c>
      <c r="AF796" s="263">
        <f t="shared" si="273"/>
        <v>0</v>
      </c>
      <c r="AG796" s="265">
        <f t="shared" si="291"/>
        <v>2.5</v>
      </c>
      <c r="AI796" s="37">
        <f>IFERROR(IF(M796&gt;0,(N796*CONFIGURACAO!$C$20)+(O796*CONFIGURACAO!$C$21)+(P796*CONFIGURACAO!$C$22)+(Q796*CONFIGURACAO!$C$23)+(R796*CONFIGURACAO!$C$24),""),"")</f>
        <v>395</v>
      </c>
      <c r="AJ796" s="38">
        <f>IF(S796=0,0,IF(CONFIGURACAO!$C$15="SIM",(IF(S796&gt;CONFIGURACAO!$C$16,CONFIGURACAO!$C$16*CONFIGURACAO!$C$25,S796*CONFIGURACAO!$C$25)),'PI AREA  P75'!S796*CONFIGURACAO!$C$25))</f>
        <v>0</v>
      </c>
      <c r="AK796" s="38">
        <f>IF(T796=0,0,IF(CONFIGURACAO!$C$17="SIM",(IF(T796&gt;CONFIGURACAO!$C$18,CONFIGURACAO!$C$18*CONFIGURACAO!$C$26,T796*CONFIGURACAO!$C$26)),'PI AREA  P75'!T796*CONFIGURACAO!$C$26))</f>
        <v>0</v>
      </c>
      <c r="AL796" s="38">
        <f>IFERROR(IF(M796&gt;0,(U796*CONFIGURACAO!$C$29)+(V796*CONFIGURACAO!$C$30),""),"")</f>
        <v>0</v>
      </c>
      <c r="AM796" s="38">
        <f>IF(W796=0,0,IF(CONFIGURACAO!$C$41="SIM",(IF(W796&gt;CONFIGURACAO!$C$41,CONFIGURACAO!$C$41*CONFIGURACAO!$C$31,W796*CONFIGURACAO!$C$31)),'PI AREA  P75'!W796*CONFIGURACAO!$C$31))</f>
        <v>0</v>
      </c>
      <c r="AN796" s="38">
        <f>IF(X796=0,0,IF(CONFIGURACAO!$C$39="SIM",(IF(X796&gt;CONFIGURACAO!$C$40,CONFIGURACAO!$C$40*CONFIGURACAO!$C$32,X796*CONFIGURACAO!$C$32)),'PI AREA  P75'!X796*CONFIGURACAO!$C$32))</f>
        <v>0</v>
      </c>
      <c r="AO796" s="38">
        <f>IFERROR(IF(M796&gt;0,(Y796*CONFIGURACAO!$C$33)+(Z796*CONFIGURACAO!$C$34)+(AA796*CONFIGURACAO!$C$35)+(AB796*CONFIGURACAO!$C$36),""),"")</f>
        <v>0</v>
      </c>
      <c r="AP796" s="38">
        <f>IF(AA796=0,0,IF(CONFIGURACAO!$C$46="SIM",(IF(AA796&gt;CONFIGURACAO!$C$47,CONFIGURACAO!$C$47*CONFIGURACAO!$C$35,AA796*CONFIGURACAO!$C$35)),'PI AREA  P75'!AA796*CONFIGURACAO!$C$35))</f>
        <v>0</v>
      </c>
      <c r="AQ796" s="38">
        <f>IF(AB796=0,0,IF(CONFIGURACAO!$C$44="SIM",(IF(AB796&gt;CONFIGURACAO!$C$45,CONFIGURACAO!$C$45*CONFIGURACAO!$C$36,AB796*CONFIGURACAO!$C$36)),'PI AREA  P75'!AB796*CONFIGURACAO!$C$36))</f>
        <v>0</v>
      </c>
      <c r="AR796" s="38">
        <f t="shared" si="292"/>
        <v>395</v>
      </c>
      <c r="AS796" s="68">
        <f>IF(AR796="","",$AR796-(($AS$2/CONFIGURACAO!$C$6)*$M796))</f>
        <v>95</v>
      </c>
      <c r="AT796" s="73">
        <f t="shared" si="276"/>
        <v>3</v>
      </c>
      <c r="AU796" s="75">
        <f>IF(AR796="","",$AR796-(($AU$2/CONFIGURACAO!$C$6)*$M796))</f>
        <v>-105</v>
      </c>
      <c r="AV796" s="76" t="str">
        <f t="shared" si="277"/>
        <v>NAO</v>
      </c>
      <c r="AW796" s="74">
        <f>IF(AR796="","",$AR796-(($AW$2/CONFIGURACAO!$C$6)*$M796))</f>
        <v>-305</v>
      </c>
      <c r="AX796" s="72" t="str">
        <f t="shared" si="278"/>
        <v>NAO</v>
      </c>
      <c r="AZ796" s="39">
        <f t="shared" si="279"/>
        <v>3.709076909352977E-2</v>
      </c>
      <c r="BA796" s="146">
        <f t="shared" si="280"/>
        <v>6</v>
      </c>
      <c r="BB796" s="146">
        <f t="shared" si="281"/>
        <v>809</v>
      </c>
      <c r="BC796" s="32">
        <f t="shared" si="282"/>
        <v>774</v>
      </c>
      <c r="BD796" s="148"/>
      <c r="BE796" s="40">
        <f t="shared" si="283"/>
        <v>3.7257824143070044E-2</v>
      </c>
      <c r="BF796" s="40">
        <f t="shared" si="284"/>
        <v>5.7870370370370364E-2</v>
      </c>
      <c r="BG796" s="40">
        <f t="shared" si="285"/>
        <v>4.4964028776978422E-2</v>
      </c>
      <c r="BH796" s="40">
        <f t="shared" si="286"/>
        <v>7.073565076798706E-2</v>
      </c>
      <c r="BI796" s="40">
        <f t="shared" si="287"/>
        <v>0</v>
      </c>
      <c r="BJ796" s="40">
        <f t="shared" si="288"/>
        <v>0</v>
      </c>
      <c r="BK796" s="40">
        <f t="shared" si="289"/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 s="42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1:134" s="32" customFormat="1" ht="17" thickBot="1" x14ac:dyDescent="0.25">
      <c r="A797" s="124" t="str">
        <f>CONFIGURACAO!$C$4</f>
        <v>AREA 21</v>
      </c>
      <c r="B797" s="125">
        <v>795</v>
      </c>
      <c r="C797" s="252" t="s">
        <v>319</v>
      </c>
      <c r="D797" s="126">
        <f t="shared" si="271"/>
        <v>22</v>
      </c>
      <c r="E797" s="250" t="s">
        <v>1132</v>
      </c>
      <c r="F797" s="250">
        <v>1</v>
      </c>
      <c r="G797" s="250">
        <v>1</v>
      </c>
      <c r="H797" s="250">
        <v>1</v>
      </c>
      <c r="I797" s="250">
        <v>1</v>
      </c>
      <c r="J797" s="87"/>
      <c r="K797" s="94"/>
      <c r="L797" s="94"/>
      <c r="M797" s="154">
        <f t="shared" si="290"/>
        <v>4</v>
      </c>
      <c r="N797">
        <v>0.75</v>
      </c>
      <c r="O797">
        <v>0</v>
      </c>
      <c r="P797">
        <v>2.5</v>
      </c>
      <c r="Q797">
        <v>2</v>
      </c>
      <c r="R797">
        <v>0</v>
      </c>
      <c r="S797">
        <v>1.75</v>
      </c>
      <c r="T797">
        <v>0</v>
      </c>
      <c r="U797">
        <v>0</v>
      </c>
      <c r="V797">
        <v>1</v>
      </c>
      <c r="W797">
        <v>2</v>
      </c>
      <c r="X797">
        <v>2</v>
      </c>
      <c r="Y797">
        <v>0</v>
      </c>
      <c r="Z797">
        <v>0</v>
      </c>
      <c r="AA797">
        <v>1</v>
      </c>
      <c r="AB797">
        <v>0</v>
      </c>
      <c r="AC797" s="139">
        <f t="shared" si="274"/>
        <v>0.75</v>
      </c>
      <c r="AD797" s="140">
        <f t="shared" si="275"/>
        <v>3.25</v>
      </c>
      <c r="AE797" s="141">
        <f t="shared" si="272"/>
        <v>1</v>
      </c>
      <c r="AF797" s="263">
        <f t="shared" si="273"/>
        <v>0</v>
      </c>
      <c r="AG797" s="265">
        <f t="shared" si="291"/>
        <v>1.75</v>
      </c>
      <c r="AI797" s="37">
        <f>IFERROR(IF(M797&gt;0,(N797*CONFIGURACAO!$C$20)+(O797*CONFIGURACAO!$C$21)+(P797*CONFIGURACAO!$C$22)+(Q797*CONFIGURACAO!$C$23)+(R797*CONFIGURACAO!$C$24),""),"")</f>
        <v>305</v>
      </c>
      <c r="AJ797" s="38">
        <f>IF(S797=0,0,IF(CONFIGURACAO!$C$15="SIM",(IF(S797&gt;CONFIGURACAO!$C$16,CONFIGURACAO!$C$16*CONFIGURACAO!$C$25,S797*CONFIGURACAO!$C$25)),'PI AREA  P75'!S797*CONFIGURACAO!$C$25))</f>
        <v>17.5</v>
      </c>
      <c r="AK797" s="38">
        <f>IF(T797=0,0,IF(CONFIGURACAO!$C$17="SIM",(IF(T797&gt;CONFIGURACAO!$C$18,CONFIGURACAO!$C$18*CONFIGURACAO!$C$26,T797*CONFIGURACAO!$C$26)),'PI AREA  P75'!T797*CONFIGURACAO!$C$26))</f>
        <v>0</v>
      </c>
      <c r="AL797" s="38">
        <f>IFERROR(IF(M797&gt;0,(U797*CONFIGURACAO!$C$29)+(V797*CONFIGURACAO!$C$30),""),"")</f>
        <v>100</v>
      </c>
      <c r="AM797" s="38">
        <f>IF(W797=0,0,IF(CONFIGURACAO!$C$41="SIM",(IF(W797&gt;CONFIGURACAO!$C$41,CONFIGURACAO!$C$41*CONFIGURACAO!$C$31,W797*CONFIGURACAO!$C$31)),'PI AREA  P75'!W797*CONFIGURACAO!$C$31))</f>
        <v>100</v>
      </c>
      <c r="AN797" s="38">
        <f>IF(X797=0,0,IF(CONFIGURACAO!$C$39="SIM",(IF(X797&gt;CONFIGURACAO!$C$40,CONFIGURACAO!$C$40*CONFIGURACAO!$C$32,X797*CONFIGURACAO!$C$32)),'PI AREA  P75'!X797*CONFIGURACAO!$C$32))</f>
        <v>50</v>
      </c>
      <c r="AO797" s="38">
        <f>IFERROR(IF(M797&gt;0,(Y797*CONFIGURACAO!$C$33)+(Z797*CONFIGURACAO!$C$34)+(AA797*CONFIGURACAO!$C$35)+(AB797*CONFIGURACAO!$C$36),""),"")</f>
        <v>25</v>
      </c>
      <c r="AP797" s="38">
        <f>IF(AA797=0,0,IF(CONFIGURACAO!$C$46="SIM",(IF(AA797&gt;CONFIGURACAO!$C$47,CONFIGURACAO!$C$47*CONFIGURACAO!$C$35,AA797*CONFIGURACAO!$C$35)),'PI AREA  P75'!AA797*CONFIGURACAO!$C$35))</f>
        <v>25</v>
      </c>
      <c r="AQ797" s="38">
        <f>IF(AB797=0,0,IF(CONFIGURACAO!$C$44="SIM",(IF(AB797&gt;CONFIGURACAO!$C$45,CONFIGURACAO!$C$45*CONFIGURACAO!$C$36,AB797*CONFIGURACAO!$C$36)),'PI AREA  P75'!AB797*CONFIGURACAO!$C$36))</f>
        <v>0</v>
      </c>
      <c r="AR797" s="38">
        <f t="shared" si="292"/>
        <v>622.5</v>
      </c>
      <c r="AS797" s="68">
        <f>IF(AR797="","",$AR797-(($AS$2/CONFIGURACAO!$C$6)*$M797))</f>
        <v>322.5</v>
      </c>
      <c r="AT797" s="73">
        <f t="shared" si="276"/>
        <v>3</v>
      </c>
      <c r="AU797" s="75">
        <f>IF(AR797="","",$AR797-(($AU$2/CONFIGURACAO!$C$6)*$M797))</f>
        <v>122.5</v>
      </c>
      <c r="AV797" s="76">
        <f t="shared" si="277"/>
        <v>4</v>
      </c>
      <c r="AW797" s="74">
        <f>IF(AR797="","",$AR797-(($AW$2/CONFIGURACAO!$C$6)*$M797))</f>
        <v>-77.5</v>
      </c>
      <c r="AX797" s="72" t="str">
        <f t="shared" si="278"/>
        <v>NAO</v>
      </c>
      <c r="AZ797" s="39">
        <f t="shared" si="279"/>
        <v>5.8453174077777927E-2</v>
      </c>
      <c r="BA797" s="146">
        <f t="shared" si="280"/>
        <v>13</v>
      </c>
      <c r="BB797" s="146">
        <f t="shared" si="281"/>
        <v>545</v>
      </c>
      <c r="BC797" s="32">
        <f t="shared" si="282"/>
        <v>616</v>
      </c>
      <c r="BD797" s="148"/>
      <c r="BE797" s="40">
        <f t="shared" si="283"/>
        <v>2.7943368107302535E-2</v>
      </c>
      <c r="BF797" s="40">
        <f t="shared" si="284"/>
        <v>0</v>
      </c>
      <c r="BG797" s="40">
        <f t="shared" si="285"/>
        <v>6.4234326824254881E-2</v>
      </c>
      <c r="BH797" s="40">
        <f t="shared" si="286"/>
        <v>8.084074373484236E-2</v>
      </c>
      <c r="BI797" s="40">
        <f t="shared" si="287"/>
        <v>0</v>
      </c>
      <c r="BJ797" s="40">
        <f t="shared" si="288"/>
        <v>0.16173752310536046</v>
      </c>
      <c r="BK797" s="40">
        <f t="shared" si="289"/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 s="42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1:134" s="32" customFormat="1" ht="17" thickBot="1" x14ac:dyDescent="0.25">
      <c r="A798" s="124" t="str">
        <f>CONFIGURACAO!$C$4</f>
        <v>AREA 21</v>
      </c>
      <c r="B798" s="125">
        <v>796</v>
      </c>
      <c r="C798" s="252" t="s">
        <v>319</v>
      </c>
      <c r="D798" s="126">
        <f t="shared" si="271"/>
        <v>23</v>
      </c>
      <c r="E798" s="250" t="s">
        <v>1133</v>
      </c>
      <c r="F798" s="250">
        <v>1</v>
      </c>
      <c r="G798" s="250">
        <v>1</v>
      </c>
      <c r="H798" s="250">
        <v>1</v>
      </c>
      <c r="I798" s="250">
        <v>1</v>
      </c>
      <c r="J798" s="87"/>
      <c r="K798" s="94"/>
      <c r="L798" s="94"/>
      <c r="M798" s="154">
        <f t="shared" si="290"/>
        <v>4</v>
      </c>
      <c r="N798">
        <v>17.5</v>
      </c>
      <c r="O798">
        <v>6.75</v>
      </c>
      <c r="P798">
        <v>14.5</v>
      </c>
      <c r="Q798">
        <v>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0</v>
      </c>
      <c r="Z798">
        <v>0</v>
      </c>
      <c r="AA798">
        <v>0</v>
      </c>
      <c r="AB798">
        <v>6</v>
      </c>
      <c r="AC798" s="139">
        <f t="shared" si="274"/>
        <v>24.25</v>
      </c>
      <c r="AD798" s="140">
        <f t="shared" si="275"/>
        <v>38.75</v>
      </c>
      <c r="AE798" s="141">
        <f t="shared" si="272"/>
        <v>0</v>
      </c>
      <c r="AF798" s="263">
        <f t="shared" si="273"/>
        <v>0</v>
      </c>
      <c r="AG798" s="265">
        <f t="shared" si="291"/>
        <v>24.25</v>
      </c>
      <c r="AI798" s="37">
        <f>IFERROR(IF(M798&gt;0,(N798*CONFIGURACAO!$C$20)+(O798*CONFIGURACAO!$C$21)+(P798*CONFIGURACAO!$C$22)+(Q798*CONFIGURACAO!$C$23)+(R798*CONFIGURACAO!$C$24),""),"")</f>
        <v>3240</v>
      </c>
      <c r="AJ798" s="38">
        <f>IF(S798=0,0,IF(CONFIGURACAO!$C$15="SIM",(IF(S798&gt;CONFIGURACAO!$C$16,CONFIGURACAO!$C$16*CONFIGURACAO!$C$25,S798*CONFIGURACAO!$C$25)),'PI AREA  P75'!S798*CONFIGURACAO!$C$25))</f>
        <v>0</v>
      </c>
      <c r="AK798" s="38">
        <f>IF(T798=0,0,IF(CONFIGURACAO!$C$17="SIM",(IF(T798&gt;CONFIGURACAO!$C$18,CONFIGURACAO!$C$18*CONFIGURACAO!$C$26,T798*CONFIGURACAO!$C$26)),'PI AREA  P75'!T798*CONFIGURACAO!$C$26))</f>
        <v>0</v>
      </c>
      <c r="AL798" s="38">
        <f>IFERROR(IF(M798&gt;0,(U798*CONFIGURACAO!$C$29)+(V798*CONFIGURACAO!$C$30),""),"")</f>
        <v>0</v>
      </c>
      <c r="AM798" s="38">
        <f>IF(W798=0,0,IF(CONFIGURACAO!$C$41="SIM",(IF(W798&gt;CONFIGURACAO!$C$41,CONFIGURACAO!$C$41*CONFIGURACAO!$C$31,W798*CONFIGURACAO!$C$31)),'PI AREA  P75'!W798*CONFIGURACAO!$C$31))</f>
        <v>50</v>
      </c>
      <c r="AN798" s="38">
        <f>IF(X798=0,0,IF(CONFIGURACAO!$C$39="SIM",(IF(X798&gt;CONFIGURACAO!$C$40,CONFIGURACAO!$C$40*CONFIGURACAO!$C$32,X798*CONFIGURACAO!$C$32)),'PI AREA  P75'!X798*CONFIGURACAO!$C$32))</f>
        <v>25</v>
      </c>
      <c r="AO798" s="38">
        <f>IFERROR(IF(M798&gt;0,(Y798*CONFIGURACAO!$C$33)+(Z798*CONFIGURACAO!$C$34)+(AA798*CONFIGURACAO!$C$35)+(AB798*CONFIGURACAO!$C$36),""),"")</f>
        <v>60</v>
      </c>
      <c r="AP798" s="38">
        <f>IF(AA798=0,0,IF(CONFIGURACAO!$C$46="SIM",(IF(AA798&gt;CONFIGURACAO!$C$47,CONFIGURACAO!$C$47*CONFIGURACAO!$C$35,AA798*CONFIGURACAO!$C$35)),'PI AREA  P75'!AA798*CONFIGURACAO!$C$35))</f>
        <v>0</v>
      </c>
      <c r="AQ798" s="38">
        <f>IF(AB798=0,0,IF(CONFIGURACAO!$C$44="SIM",(IF(AB798&gt;CONFIGURACAO!$C$45,CONFIGURACAO!$C$45*CONFIGURACAO!$C$36,AB798*CONFIGURACAO!$C$36)),'PI AREA  P75'!AB798*CONFIGURACAO!$C$36))</f>
        <v>20</v>
      </c>
      <c r="AR798" s="38">
        <f t="shared" si="292"/>
        <v>3395</v>
      </c>
      <c r="AS798" s="68">
        <f>IF(AR798="","",$AR798-(($AS$2/CONFIGURACAO!$C$6)*$M798))</f>
        <v>3095</v>
      </c>
      <c r="AT798" s="73">
        <f t="shared" si="276"/>
        <v>3</v>
      </c>
      <c r="AU798" s="75">
        <f>IF(AR798="","",$AR798-(($AU$2/CONFIGURACAO!$C$6)*$M798))</f>
        <v>2895</v>
      </c>
      <c r="AV798" s="76">
        <f t="shared" si="277"/>
        <v>4</v>
      </c>
      <c r="AW798" s="74">
        <f>IF(AR798="","",$AR798-(($AW$2/CONFIGURACAO!$C$6)*$M798))</f>
        <v>2695</v>
      </c>
      <c r="AX798" s="72">
        <f t="shared" si="278"/>
        <v>5</v>
      </c>
      <c r="AZ798" s="39">
        <f t="shared" si="279"/>
        <v>0.31879281284185718</v>
      </c>
      <c r="BA798" s="146">
        <f t="shared" si="280"/>
        <v>48.75</v>
      </c>
      <c r="BB798" s="146">
        <f t="shared" si="281"/>
        <v>42</v>
      </c>
      <c r="BC798" s="32">
        <f t="shared" si="282"/>
        <v>35</v>
      </c>
      <c r="BD798" s="148"/>
      <c r="BE798" s="40">
        <f t="shared" si="283"/>
        <v>0.65201192250372575</v>
      </c>
      <c r="BF798" s="40">
        <f t="shared" si="284"/>
        <v>0.26041666666666663</v>
      </c>
      <c r="BG798" s="40">
        <f t="shared" si="285"/>
        <v>0.37255909558067829</v>
      </c>
      <c r="BH798" s="40">
        <f t="shared" si="286"/>
        <v>8.084074373484236E-2</v>
      </c>
      <c r="BI798" s="40">
        <f t="shared" si="287"/>
        <v>0</v>
      </c>
      <c r="BJ798" s="40">
        <f t="shared" si="288"/>
        <v>0</v>
      </c>
      <c r="BK798" s="40">
        <f t="shared" si="289"/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 s="42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1:134" s="32" customFormat="1" ht="17" thickBot="1" x14ac:dyDescent="0.25">
      <c r="A799" s="124" t="str">
        <f>CONFIGURACAO!$C$4</f>
        <v>AREA 21</v>
      </c>
      <c r="B799" s="125">
        <v>797</v>
      </c>
      <c r="C799" s="252" t="s">
        <v>319</v>
      </c>
      <c r="D799" s="126">
        <f t="shared" si="271"/>
        <v>24</v>
      </c>
      <c r="E799" s="250" t="s">
        <v>1134</v>
      </c>
      <c r="F799" s="250">
        <v>0</v>
      </c>
      <c r="G799" s="250">
        <v>1</v>
      </c>
      <c r="H799" s="250">
        <v>1</v>
      </c>
      <c r="I799" s="250">
        <v>1</v>
      </c>
      <c r="J799" s="87"/>
      <c r="K799" s="94"/>
      <c r="L799" s="94"/>
      <c r="M799" s="154">
        <f t="shared" si="290"/>
        <v>3</v>
      </c>
      <c r="N799">
        <v>0.75</v>
      </c>
      <c r="O799">
        <v>3.5</v>
      </c>
      <c r="P799">
        <v>5.75</v>
      </c>
      <c r="Q799">
        <v>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s="139">
        <f t="shared" si="274"/>
        <v>4.25</v>
      </c>
      <c r="AD799" s="140">
        <f t="shared" si="275"/>
        <v>10</v>
      </c>
      <c r="AE799" s="141">
        <f t="shared" si="272"/>
        <v>0</v>
      </c>
      <c r="AF799" s="263">
        <f t="shared" si="273"/>
        <v>0</v>
      </c>
      <c r="AG799" s="265">
        <f t="shared" si="291"/>
        <v>4.25</v>
      </c>
      <c r="AI799" s="37">
        <f>IFERROR(IF(M799&gt;0,(N799*CONFIGURACAO!$C$20)+(O799*CONFIGURACAO!$C$21)+(P799*CONFIGURACAO!$C$22)+(Q799*CONFIGURACAO!$C$23)+(R799*CONFIGURACAO!$C$24),""),"")</f>
        <v>780</v>
      </c>
      <c r="AJ799" s="38">
        <f>IF(S799=0,0,IF(CONFIGURACAO!$C$15="SIM",(IF(S799&gt;CONFIGURACAO!$C$16,CONFIGURACAO!$C$16*CONFIGURACAO!$C$25,S799*CONFIGURACAO!$C$25)),'PI AREA  P75'!S799*CONFIGURACAO!$C$25))</f>
        <v>0</v>
      </c>
      <c r="AK799" s="38">
        <f>IF(T799=0,0,IF(CONFIGURACAO!$C$17="SIM",(IF(T799&gt;CONFIGURACAO!$C$18,CONFIGURACAO!$C$18*CONFIGURACAO!$C$26,T799*CONFIGURACAO!$C$26)),'PI AREA  P75'!T799*CONFIGURACAO!$C$26))</f>
        <v>0</v>
      </c>
      <c r="AL799" s="38">
        <f>IFERROR(IF(M799&gt;0,(U799*CONFIGURACAO!$C$29)+(V799*CONFIGURACAO!$C$30),""),"")</f>
        <v>0</v>
      </c>
      <c r="AM799" s="38">
        <f>IF(W799=0,0,IF(CONFIGURACAO!$C$41="SIM",(IF(W799&gt;CONFIGURACAO!$C$41,CONFIGURACAO!$C$41*CONFIGURACAO!$C$31,W799*CONFIGURACAO!$C$31)),'PI AREA  P75'!W799*CONFIGURACAO!$C$31))</f>
        <v>0</v>
      </c>
      <c r="AN799" s="38">
        <f>IF(X799=0,0,IF(CONFIGURACAO!$C$39="SIM",(IF(X799&gt;CONFIGURACAO!$C$40,CONFIGURACAO!$C$40*CONFIGURACAO!$C$32,X799*CONFIGURACAO!$C$32)),'PI AREA  P75'!X799*CONFIGURACAO!$C$32))</f>
        <v>0</v>
      </c>
      <c r="AO799" s="38">
        <f>IFERROR(IF(M799&gt;0,(Y799*CONFIGURACAO!$C$33)+(Z799*CONFIGURACAO!$C$34)+(AA799*CONFIGURACAO!$C$35)+(AB799*CONFIGURACAO!$C$36),""),"")</f>
        <v>0</v>
      </c>
      <c r="AP799" s="38">
        <f>IF(AA799=0,0,IF(CONFIGURACAO!$C$46="SIM",(IF(AA799&gt;CONFIGURACAO!$C$47,CONFIGURACAO!$C$47*CONFIGURACAO!$C$35,AA799*CONFIGURACAO!$C$35)),'PI AREA  P75'!AA799*CONFIGURACAO!$C$35))</f>
        <v>0</v>
      </c>
      <c r="AQ799" s="38">
        <f>IF(AB799=0,0,IF(CONFIGURACAO!$C$44="SIM",(IF(AB799&gt;CONFIGURACAO!$C$45,CONFIGURACAO!$C$45*CONFIGURACAO!$C$36,AB799*CONFIGURACAO!$C$36)),'PI AREA  P75'!AB799*CONFIGURACAO!$C$36))</f>
        <v>0</v>
      </c>
      <c r="AR799" s="38">
        <f t="shared" si="292"/>
        <v>780</v>
      </c>
      <c r="AS799" s="68">
        <f>IF(AR799="","",$AR799-(($AS$2/CONFIGURACAO!$C$6)*$M799))</f>
        <v>555</v>
      </c>
      <c r="AT799" s="73">
        <f t="shared" si="276"/>
        <v>3</v>
      </c>
      <c r="AU799" s="75">
        <f>IF(AR799="","",$AR799-(($AU$2/CONFIGURACAO!$C$6)*$M799))</f>
        <v>405</v>
      </c>
      <c r="AV799" s="76">
        <f t="shared" si="277"/>
        <v>4</v>
      </c>
      <c r="AW799" s="74">
        <f>IF(AR799="","",$AR799-(($AW$2/CONFIGURACAO!$C$6)*$M799))</f>
        <v>255</v>
      </c>
      <c r="AX799" s="72">
        <f t="shared" si="278"/>
        <v>5</v>
      </c>
      <c r="AZ799" s="39">
        <f t="shared" si="279"/>
        <v>7.3242531374565115E-2</v>
      </c>
      <c r="BA799" s="146">
        <f t="shared" si="280"/>
        <v>12</v>
      </c>
      <c r="BB799" s="146">
        <f t="shared" si="281"/>
        <v>588</v>
      </c>
      <c r="BC799" s="32">
        <f t="shared" si="282"/>
        <v>512</v>
      </c>
      <c r="BD799" s="148"/>
      <c r="BE799" s="40">
        <f t="shared" si="283"/>
        <v>2.7943368107302535E-2</v>
      </c>
      <c r="BF799" s="40">
        <f t="shared" si="284"/>
        <v>0.13503086419753085</v>
      </c>
      <c r="BG799" s="40">
        <f t="shared" si="285"/>
        <v>0.14773895169578624</v>
      </c>
      <c r="BH799" s="40">
        <f t="shared" si="286"/>
        <v>8.084074373484236E-2</v>
      </c>
      <c r="BI799" s="40">
        <f t="shared" si="287"/>
        <v>0</v>
      </c>
      <c r="BJ799" s="40">
        <f t="shared" si="288"/>
        <v>0</v>
      </c>
      <c r="BK799" s="40">
        <f t="shared" si="289"/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 s="42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1:134" s="32" customFormat="1" ht="17" thickBot="1" x14ac:dyDescent="0.25">
      <c r="A800" s="124" t="str">
        <f>CONFIGURACAO!$C$4</f>
        <v>AREA 21</v>
      </c>
      <c r="B800" s="125">
        <v>798</v>
      </c>
      <c r="C800" s="252" t="s">
        <v>319</v>
      </c>
      <c r="D800" s="126">
        <f t="shared" si="271"/>
        <v>25</v>
      </c>
      <c r="E800" s="250" t="s">
        <v>1135</v>
      </c>
      <c r="F800" s="250">
        <v>1</v>
      </c>
      <c r="G800" s="250">
        <v>0</v>
      </c>
      <c r="H800" s="250">
        <v>0</v>
      </c>
      <c r="I800" s="250">
        <v>0</v>
      </c>
      <c r="J800" s="87"/>
      <c r="K800" s="94"/>
      <c r="L800" s="94"/>
      <c r="M800" s="154">
        <f t="shared" si="290"/>
        <v>1</v>
      </c>
      <c r="N800">
        <v>3.5</v>
      </c>
      <c r="O800">
        <v>3.5</v>
      </c>
      <c r="P800">
        <v>6.5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s="139">
        <f t="shared" si="274"/>
        <v>7</v>
      </c>
      <c r="AD800" s="140">
        <f t="shared" si="275"/>
        <v>13.5</v>
      </c>
      <c r="AE800" s="141">
        <f t="shared" si="272"/>
        <v>0</v>
      </c>
      <c r="AF800" s="263">
        <f t="shared" si="273"/>
        <v>0</v>
      </c>
      <c r="AG800" s="265">
        <f t="shared" si="291"/>
        <v>7</v>
      </c>
      <c r="AI800" s="37">
        <f>IFERROR(IF(M800&gt;0,(N800*CONFIGURACAO!$C$20)+(O800*CONFIGURACAO!$C$21)+(P800*CONFIGURACAO!$C$22)+(Q800*CONFIGURACAO!$C$23)+(R800*CONFIGURACAO!$C$24),""),"")</f>
        <v>1020</v>
      </c>
      <c r="AJ800" s="38">
        <f>IF(S800=0,0,IF(CONFIGURACAO!$C$15="SIM",(IF(S800&gt;CONFIGURACAO!$C$16,CONFIGURACAO!$C$16*CONFIGURACAO!$C$25,S800*CONFIGURACAO!$C$25)),'PI AREA  P75'!S800*CONFIGURACAO!$C$25))</f>
        <v>0</v>
      </c>
      <c r="AK800" s="38">
        <f>IF(T800=0,0,IF(CONFIGURACAO!$C$17="SIM",(IF(T800&gt;CONFIGURACAO!$C$18,CONFIGURACAO!$C$18*CONFIGURACAO!$C$26,T800*CONFIGURACAO!$C$26)),'PI AREA  P75'!T800*CONFIGURACAO!$C$26))</f>
        <v>0</v>
      </c>
      <c r="AL800" s="38">
        <f>IFERROR(IF(M800&gt;0,(U800*CONFIGURACAO!$C$29)+(V800*CONFIGURACAO!$C$30),""),"")</f>
        <v>0</v>
      </c>
      <c r="AM800" s="38">
        <f>IF(W800=0,0,IF(CONFIGURACAO!$C$41="SIM",(IF(W800&gt;CONFIGURACAO!$C$41,CONFIGURACAO!$C$41*CONFIGURACAO!$C$31,W800*CONFIGURACAO!$C$31)),'PI AREA  P75'!W800*CONFIGURACAO!$C$31))</f>
        <v>0</v>
      </c>
      <c r="AN800" s="38">
        <f>IF(X800=0,0,IF(CONFIGURACAO!$C$39="SIM",(IF(X800&gt;CONFIGURACAO!$C$40,CONFIGURACAO!$C$40*CONFIGURACAO!$C$32,X800*CONFIGURACAO!$C$32)),'PI AREA  P75'!X800*CONFIGURACAO!$C$32))</f>
        <v>0</v>
      </c>
      <c r="AO800" s="38">
        <f>IFERROR(IF(M800&gt;0,(Y800*CONFIGURACAO!$C$33)+(Z800*CONFIGURACAO!$C$34)+(AA800*CONFIGURACAO!$C$35)+(AB800*CONFIGURACAO!$C$36),""),"")</f>
        <v>0</v>
      </c>
      <c r="AP800" s="38">
        <f>IF(AA800=0,0,IF(CONFIGURACAO!$C$46="SIM",(IF(AA800&gt;CONFIGURACAO!$C$47,CONFIGURACAO!$C$47*CONFIGURACAO!$C$35,AA800*CONFIGURACAO!$C$35)),'PI AREA  P75'!AA800*CONFIGURACAO!$C$35))</f>
        <v>0</v>
      </c>
      <c r="AQ800" s="38">
        <f>IF(AB800=0,0,IF(CONFIGURACAO!$C$44="SIM",(IF(AB800&gt;CONFIGURACAO!$C$45,CONFIGURACAO!$C$45*CONFIGURACAO!$C$36,AB800*CONFIGURACAO!$C$36)),'PI AREA  P75'!AB800*CONFIGURACAO!$C$36))</f>
        <v>0</v>
      </c>
      <c r="AR800" s="38">
        <f t="shared" si="292"/>
        <v>1020</v>
      </c>
      <c r="AS800" s="68">
        <f>IF(AR800="","",$AR800-(($AS$2/CONFIGURACAO!$C$6)*$M800))</f>
        <v>945</v>
      </c>
      <c r="AT800" s="73">
        <f t="shared" si="276"/>
        <v>3</v>
      </c>
      <c r="AU800" s="75">
        <f>IF(AR800="","",$AR800-(($AU$2/CONFIGURACAO!$C$6)*$M800))</f>
        <v>895</v>
      </c>
      <c r="AV800" s="76">
        <f t="shared" si="277"/>
        <v>4</v>
      </c>
      <c r="AW800" s="74">
        <f>IF(AR800="","",$AR800-(($AW$2/CONFIGURACAO!$C$6)*$M800))</f>
        <v>845</v>
      </c>
      <c r="AX800" s="72">
        <f t="shared" si="278"/>
        <v>5</v>
      </c>
      <c r="AZ800" s="39">
        <f t="shared" si="279"/>
        <v>9.5778694874431317E-2</v>
      </c>
      <c r="BA800" s="146">
        <f t="shared" si="280"/>
        <v>13.5</v>
      </c>
      <c r="BB800" s="146">
        <f t="shared" si="281"/>
        <v>531</v>
      </c>
      <c r="BC800" s="32">
        <f t="shared" si="282"/>
        <v>388</v>
      </c>
      <c r="BD800" s="148"/>
      <c r="BE800" s="40">
        <f t="shared" si="283"/>
        <v>0.13040238450074518</v>
      </c>
      <c r="BF800" s="40">
        <f t="shared" si="284"/>
        <v>0.13503086419753085</v>
      </c>
      <c r="BG800" s="40">
        <f t="shared" si="285"/>
        <v>0.16700924974306269</v>
      </c>
      <c r="BH800" s="40">
        <f t="shared" si="286"/>
        <v>0</v>
      </c>
      <c r="BI800" s="40">
        <f t="shared" si="287"/>
        <v>0</v>
      </c>
      <c r="BJ800" s="40">
        <f t="shared" si="288"/>
        <v>0</v>
      </c>
      <c r="BK800" s="40">
        <f t="shared" si="289"/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 s="42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1:134" s="32" customFormat="1" ht="17" thickBot="1" x14ac:dyDescent="0.25">
      <c r="A801" s="124" t="str">
        <f>CONFIGURACAO!$C$4</f>
        <v>AREA 21</v>
      </c>
      <c r="B801" s="125">
        <v>799</v>
      </c>
      <c r="C801" s="252" t="s">
        <v>319</v>
      </c>
      <c r="D801" s="126">
        <f t="shared" si="271"/>
        <v>26</v>
      </c>
      <c r="E801" s="250" t="s">
        <v>1136</v>
      </c>
      <c r="F801" s="250">
        <v>1</v>
      </c>
      <c r="G801" s="250">
        <v>0</v>
      </c>
      <c r="H801" s="250">
        <v>0</v>
      </c>
      <c r="I801" s="250">
        <v>0</v>
      </c>
      <c r="J801" s="87"/>
      <c r="K801" s="94"/>
      <c r="L801" s="94"/>
      <c r="M801" s="154">
        <f t="shared" si="290"/>
        <v>1</v>
      </c>
      <c r="N801">
        <v>1</v>
      </c>
      <c r="O801">
        <v>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s="139">
        <f t="shared" si="274"/>
        <v>3</v>
      </c>
      <c r="AD801" s="140">
        <f t="shared" si="275"/>
        <v>3</v>
      </c>
      <c r="AE801" s="141">
        <f t="shared" si="272"/>
        <v>0</v>
      </c>
      <c r="AF801" s="263">
        <f t="shared" si="273"/>
        <v>0</v>
      </c>
      <c r="AG801" s="265">
        <f t="shared" si="291"/>
        <v>3</v>
      </c>
      <c r="AI801" s="37">
        <f>IFERROR(IF(M801&gt;0,(N801*CONFIGURACAO!$C$20)+(O801*CONFIGURACAO!$C$21)+(P801*CONFIGURACAO!$C$22)+(Q801*CONFIGURACAO!$C$23)+(R801*CONFIGURACAO!$C$24),""),"")</f>
        <v>300</v>
      </c>
      <c r="AJ801" s="38">
        <f>IF(S801=0,0,IF(CONFIGURACAO!$C$15="SIM",(IF(S801&gt;CONFIGURACAO!$C$16,CONFIGURACAO!$C$16*CONFIGURACAO!$C$25,S801*CONFIGURACAO!$C$25)),'PI AREA  P75'!S801*CONFIGURACAO!$C$25))</f>
        <v>0</v>
      </c>
      <c r="AK801" s="38">
        <f>IF(T801=0,0,IF(CONFIGURACAO!$C$17="SIM",(IF(T801&gt;CONFIGURACAO!$C$18,CONFIGURACAO!$C$18*CONFIGURACAO!$C$26,T801*CONFIGURACAO!$C$26)),'PI AREA  P75'!T801*CONFIGURACAO!$C$26))</f>
        <v>0</v>
      </c>
      <c r="AL801" s="38">
        <f>IFERROR(IF(M801&gt;0,(U801*CONFIGURACAO!$C$29)+(V801*CONFIGURACAO!$C$30),""),"")</f>
        <v>0</v>
      </c>
      <c r="AM801" s="38">
        <f>IF(W801=0,0,IF(CONFIGURACAO!$C$41="SIM",(IF(W801&gt;CONFIGURACAO!$C$41,CONFIGURACAO!$C$41*CONFIGURACAO!$C$31,W801*CONFIGURACAO!$C$31)),'PI AREA  P75'!W801*CONFIGURACAO!$C$31))</f>
        <v>0</v>
      </c>
      <c r="AN801" s="38">
        <f>IF(X801=0,0,IF(CONFIGURACAO!$C$39="SIM",(IF(X801&gt;CONFIGURACAO!$C$40,CONFIGURACAO!$C$40*CONFIGURACAO!$C$32,X801*CONFIGURACAO!$C$32)),'PI AREA  P75'!X801*CONFIGURACAO!$C$32))</f>
        <v>0</v>
      </c>
      <c r="AO801" s="38">
        <f>IFERROR(IF(M801&gt;0,(Y801*CONFIGURACAO!$C$33)+(Z801*CONFIGURACAO!$C$34)+(AA801*CONFIGURACAO!$C$35)+(AB801*CONFIGURACAO!$C$36),""),"")</f>
        <v>0</v>
      </c>
      <c r="AP801" s="38">
        <f>IF(AA801=0,0,IF(CONFIGURACAO!$C$46="SIM",(IF(AA801&gt;CONFIGURACAO!$C$47,CONFIGURACAO!$C$47*CONFIGURACAO!$C$35,AA801*CONFIGURACAO!$C$35)),'PI AREA  P75'!AA801*CONFIGURACAO!$C$35))</f>
        <v>0</v>
      </c>
      <c r="AQ801" s="38">
        <f>IF(AB801=0,0,IF(CONFIGURACAO!$C$44="SIM",(IF(AB801&gt;CONFIGURACAO!$C$45,CONFIGURACAO!$C$45*CONFIGURACAO!$C$36,AB801*CONFIGURACAO!$C$36)),'PI AREA  P75'!AB801*CONFIGURACAO!$C$36))</f>
        <v>0</v>
      </c>
      <c r="AR801" s="38">
        <f t="shared" si="292"/>
        <v>300</v>
      </c>
      <c r="AS801" s="68">
        <f>IF(AR801="","",$AR801-(($AS$2/CONFIGURACAO!$C$6)*$M801))</f>
        <v>225</v>
      </c>
      <c r="AT801" s="73">
        <f t="shared" si="276"/>
        <v>3</v>
      </c>
      <c r="AU801" s="75">
        <f>IF(AR801="","",$AR801-(($AU$2/CONFIGURACAO!$C$6)*$M801))</f>
        <v>175</v>
      </c>
      <c r="AV801" s="76">
        <f t="shared" si="277"/>
        <v>4</v>
      </c>
      <c r="AW801" s="74">
        <f>IF(AR801="","",$AR801-(($AW$2/CONFIGURACAO!$C$6)*$M801))</f>
        <v>125</v>
      </c>
      <c r="AX801" s="72">
        <f t="shared" si="278"/>
        <v>5</v>
      </c>
      <c r="AZ801" s="39">
        <f t="shared" si="279"/>
        <v>2.8170204374832739E-2</v>
      </c>
      <c r="BA801" s="146">
        <f t="shared" si="280"/>
        <v>4</v>
      </c>
      <c r="BB801" s="146">
        <f t="shared" si="281"/>
        <v>900</v>
      </c>
      <c r="BC801" s="32">
        <f t="shared" si="282"/>
        <v>835</v>
      </c>
      <c r="BD801" s="148"/>
      <c r="BE801" s="40">
        <f t="shared" si="283"/>
        <v>3.7257824143070044E-2</v>
      </c>
      <c r="BF801" s="40">
        <f t="shared" si="284"/>
        <v>7.716049382716049E-2</v>
      </c>
      <c r="BG801" s="40">
        <f t="shared" si="285"/>
        <v>0</v>
      </c>
      <c r="BH801" s="40">
        <f t="shared" si="286"/>
        <v>4.042037186742118E-2</v>
      </c>
      <c r="BI801" s="40">
        <f t="shared" si="287"/>
        <v>0</v>
      </c>
      <c r="BJ801" s="40">
        <f t="shared" si="288"/>
        <v>0</v>
      </c>
      <c r="BK801" s="40">
        <f t="shared" si="289"/>
        <v>0</v>
      </c>
      <c r="BL801">
        <v>0</v>
      </c>
      <c r="BM801">
        <v>0</v>
      </c>
      <c r="BN801">
        <v>1</v>
      </c>
      <c r="BO801">
        <v>1</v>
      </c>
      <c r="BP801">
        <v>0</v>
      </c>
      <c r="BQ801">
        <v>0</v>
      </c>
      <c r="BR801">
        <v>0</v>
      </c>
      <c r="BS801">
        <v>2</v>
      </c>
      <c r="BT801" s="42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1:134" s="32" customFormat="1" ht="17" thickBot="1" x14ac:dyDescent="0.25">
      <c r="A802" s="124" t="str">
        <f>CONFIGURACAO!$C$4</f>
        <v>AREA 21</v>
      </c>
      <c r="B802" s="125">
        <v>800</v>
      </c>
      <c r="C802" s="252" t="s">
        <v>319</v>
      </c>
      <c r="D802" s="126">
        <f t="shared" si="271"/>
        <v>27</v>
      </c>
      <c r="E802" s="250" t="s">
        <v>1137</v>
      </c>
      <c r="F802" s="250">
        <v>0</v>
      </c>
      <c r="G802" s="250">
        <v>0</v>
      </c>
      <c r="H802" s="250">
        <v>1</v>
      </c>
      <c r="I802" s="250">
        <v>1</v>
      </c>
      <c r="J802" s="87"/>
      <c r="K802" s="94"/>
      <c r="L802" s="94"/>
      <c r="M802" s="154">
        <f t="shared" si="290"/>
        <v>2</v>
      </c>
      <c r="N802">
        <v>1.75</v>
      </c>
      <c r="O802">
        <v>0</v>
      </c>
      <c r="P802">
        <v>0</v>
      </c>
      <c r="Q802">
        <v>0.75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 s="139">
        <f t="shared" si="274"/>
        <v>1.75</v>
      </c>
      <c r="AD802" s="140">
        <f t="shared" si="275"/>
        <v>1.75</v>
      </c>
      <c r="AE802" s="141">
        <f t="shared" si="272"/>
        <v>0</v>
      </c>
      <c r="AF802" s="263">
        <f t="shared" si="273"/>
        <v>0</v>
      </c>
      <c r="AG802" s="265">
        <f t="shared" si="291"/>
        <v>1.75</v>
      </c>
      <c r="AI802" s="37">
        <f>IFERROR(IF(M802&gt;0,(N802*CONFIGURACAO!$C$20)+(O802*CONFIGURACAO!$C$21)+(P802*CONFIGURACAO!$C$22)+(Q802*CONFIGURACAO!$C$23)+(R802*CONFIGURACAO!$C$24),""),"")</f>
        <v>205</v>
      </c>
      <c r="AJ802" s="38">
        <f>IF(S802=0,0,IF(CONFIGURACAO!$C$15="SIM",(IF(S802&gt;CONFIGURACAO!$C$16,CONFIGURACAO!$C$16*CONFIGURACAO!$C$25,S802*CONFIGURACAO!$C$25)),'PI AREA  P75'!S802*CONFIGURACAO!$C$25))</f>
        <v>0</v>
      </c>
      <c r="AK802" s="38">
        <f>IF(T802=0,0,IF(CONFIGURACAO!$C$17="SIM",(IF(T802&gt;CONFIGURACAO!$C$18,CONFIGURACAO!$C$18*CONFIGURACAO!$C$26,T802*CONFIGURACAO!$C$26)),'PI AREA  P75'!T802*CONFIGURACAO!$C$26))</f>
        <v>0</v>
      </c>
      <c r="AL802" s="38">
        <f>IFERROR(IF(M802&gt;0,(U802*CONFIGURACAO!$C$29)+(V802*CONFIGURACAO!$C$30),""),"")</f>
        <v>0</v>
      </c>
      <c r="AM802" s="38">
        <f>IF(W802=0,0,IF(CONFIGURACAO!$C$41="SIM",(IF(W802&gt;CONFIGURACAO!$C$41,CONFIGURACAO!$C$41*CONFIGURACAO!$C$31,W802*CONFIGURACAO!$C$31)),'PI AREA  P75'!W802*CONFIGURACAO!$C$31))</f>
        <v>0</v>
      </c>
      <c r="AN802" s="38">
        <f>IF(X802=0,0,IF(CONFIGURACAO!$C$39="SIM",(IF(X802&gt;CONFIGURACAO!$C$40,CONFIGURACAO!$C$40*CONFIGURACAO!$C$32,X802*CONFIGURACAO!$C$32)),'PI AREA  P75'!X802*CONFIGURACAO!$C$32))</f>
        <v>0</v>
      </c>
      <c r="AO802" s="38">
        <f>IFERROR(IF(M802&gt;0,(Y802*CONFIGURACAO!$C$33)+(Z802*CONFIGURACAO!$C$34)+(AA802*CONFIGURACAO!$C$35)+(AB802*CONFIGURACAO!$C$36),""),"")</f>
        <v>0</v>
      </c>
      <c r="AP802" s="38">
        <f>IF(AA802=0,0,IF(CONFIGURACAO!$C$46="SIM",(IF(AA802&gt;CONFIGURACAO!$C$47,CONFIGURACAO!$C$47*CONFIGURACAO!$C$35,AA802*CONFIGURACAO!$C$35)),'PI AREA  P75'!AA802*CONFIGURACAO!$C$35))</f>
        <v>0</v>
      </c>
      <c r="AQ802" s="38">
        <f>IF(AB802=0,0,IF(CONFIGURACAO!$C$44="SIM",(IF(AB802&gt;CONFIGURACAO!$C$45,CONFIGURACAO!$C$45*CONFIGURACAO!$C$36,AB802*CONFIGURACAO!$C$36)),'PI AREA  P75'!AB802*CONFIGURACAO!$C$36))</f>
        <v>0</v>
      </c>
      <c r="AR802" s="38">
        <f t="shared" si="292"/>
        <v>205</v>
      </c>
      <c r="AS802" s="68">
        <f>IF(AR802="","",$AR802-(($AS$2/CONFIGURACAO!$C$6)*$M802))</f>
        <v>55</v>
      </c>
      <c r="AT802" s="73">
        <f t="shared" si="276"/>
        <v>3</v>
      </c>
      <c r="AU802" s="75">
        <f>IF(AR802="","",$AR802-(($AU$2/CONFIGURACAO!$C$6)*$M802))</f>
        <v>-45</v>
      </c>
      <c r="AV802" s="76" t="str">
        <f t="shared" si="277"/>
        <v>NAO</v>
      </c>
      <c r="AW802" s="74">
        <f>IF(AR802="","",$AR802-(($AW$2/CONFIGURACAO!$C$6)*$M802))</f>
        <v>-145</v>
      </c>
      <c r="AX802" s="72" t="str">
        <f t="shared" si="278"/>
        <v>NAO</v>
      </c>
      <c r="AZ802" s="39">
        <f t="shared" si="279"/>
        <v>1.9249639656135707E-2</v>
      </c>
      <c r="BA802" s="146">
        <f t="shared" si="280"/>
        <v>2.5</v>
      </c>
      <c r="BB802" s="146">
        <f t="shared" si="281"/>
        <v>986</v>
      </c>
      <c r="BC802" s="32">
        <f t="shared" si="282"/>
        <v>919</v>
      </c>
      <c r="BD802" s="148"/>
      <c r="BE802" s="40">
        <f t="shared" si="283"/>
        <v>6.5201192250372589E-2</v>
      </c>
      <c r="BF802" s="40">
        <f t="shared" si="284"/>
        <v>0</v>
      </c>
      <c r="BG802" s="40">
        <f t="shared" si="285"/>
        <v>0</v>
      </c>
      <c r="BH802" s="40">
        <f t="shared" si="286"/>
        <v>3.0315278900565887E-2</v>
      </c>
      <c r="BI802" s="40">
        <f t="shared" si="287"/>
        <v>0</v>
      </c>
      <c r="BJ802" s="40">
        <f t="shared" si="288"/>
        <v>0</v>
      </c>
      <c r="BK802" s="40">
        <f t="shared" si="289"/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 s="4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1:134" s="32" customFormat="1" ht="17" thickBot="1" x14ac:dyDescent="0.25">
      <c r="A803" s="124" t="str">
        <f>CONFIGURACAO!$C$4</f>
        <v>AREA 21</v>
      </c>
      <c r="B803" s="125">
        <v>801</v>
      </c>
      <c r="C803" s="252" t="s">
        <v>319</v>
      </c>
      <c r="D803" s="126">
        <f t="shared" si="271"/>
        <v>28</v>
      </c>
      <c r="E803" s="250" t="s">
        <v>1138</v>
      </c>
      <c r="F803" s="250">
        <v>1</v>
      </c>
      <c r="G803" s="250">
        <v>1</v>
      </c>
      <c r="H803" s="250">
        <v>1</v>
      </c>
      <c r="I803" s="250">
        <v>1</v>
      </c>
      <c r="J803" s="87"/>
      <c r="K803" s="94"/>
      <c r="L803" s="94"/>
      <c r="M803" s="154">
        <f t="shared" si="290"/>
        <v>4</v>
      </c>
      <c r="N803">
        <v>0</v>
      </c>
      <c r="O803">
        <v>0</v>
      </c>
      <c r="P803">
        <v>2.75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 s="139">
        <f t="shared" si="274"/>
        <v>0</v>
      </c>
      <c r="AD803" s="140">
        <f t="shared" si="275"/>
        <v>2.75</v>
      </c>
      <c r="AE803" s="141">
        <f t="shared" si="272"/>
        <v>0</v>
      </c>
      <c r="AF803" s="263">
        <f t="shared" si="273"/>
        <v>0</v>
      </c>
      <c r="AG803" s="265">
        <f t="shared" si="291"/>
        <v>0</v>
      </c>
      <c r="AI803" s="37">
        <f>IFERROR(IF(M803&gt;0,(N803*CONFIGURACAO!$C$20)+(O803*CONFIGURACAO!$C$21)+(P803*CONFIGURACAO!$C$22)+(Q803*CONFIGURACAO!$C$23)+(R803*CONFIGURACAO!$C$24),""),"")</f>
        <v>205</v>
      </c>
      <c r="AJ803" s="38">
        <f>IF(S803=0,0,IF(CONFIGURACAO!$C$15="SIM",(IF(S803&gt;CONFIGURACAO!$C$16,CONFIGURACAO!$C$16*CONFIGURACAO!$C$25,S803*CONFIGURACAO!$C$25)),'PI AREA  P75'!S803*CONFIGURACAO!$C$25))</f>
        <v>0</v>
      </c>
      <c r="AK803" s="38">
        <f>IF(T803=0,0,IF(CONFIGURACAO!$C$17="SIM",(IF(T803&gt;CONFIGURACAO!$C$18,CONFIGURACAO!$C$18*CONFIGURACAO!$C$26,T803*CONFIGURACAO!$C$26)),'PI AREA  P75'!T803*CONFIGURACAO!$C$26))</f>
        <v>5</v>
      </c>
      <c r="AL803" s="38">
        <f>IFERROR(IF(M803&gt;0,(U803*CONFIGURACAO!$C$29)+(V803*CONFIGURACAO!$C$30),""),"")</f>
        <v>0</v>
      </c>
      <c r="AM803" s="38">
        <f>IF(W803=0,0,IF(CONFIGURACAO!$C$41="SIM",(IF(W803&gt;CONFIGURACAO!$C$41,CONFIGURACAO!$C$41*CONFIGURACAO!$C$31,W803*CONFIGURACAO!$C$31)),'PI AREA  P75'!W803*CONFIGURACAO!$C$31))</f>
        <v>0</v>
      </c>
      <c r="AN803" s="38">
        <f>IF(X803=0,0,IF(CONFIGURACAO!$C$39="SIM",(IF(X803&gt;CONFIGURACAO!$C$40,CONFIGURACAO!$C$40*CONFIGURACAO!$C$32,X803*CONFIGURACAO!$C$32)),'PI AREA  P75'!X803*CONFIGURACAO!$C$32))</f>
        <v>0</v>
      </c>
      <c r="AO803" s="38">
        <f>IFERROR(IF(M803&gt;0,(Y803*CONFIGURACAO!$C$33)+(Z803*CONFIGURACAO!$C$34)+(AA803*CONFIGURACAO!$C$35)+(AB803*CONFIGURACAO!$C$36),""),"")</f>
        <v>25</v>
      </c>
      <c r="AP803" s="38">
        <f>IF(AA803=0,0,IF(CONFIGURACAO!$C$46="SIM",(IF(AA803&gt;CONFIGURACAO!$C$47,CONFIGURACAO!$C$47*CONFIGURACAO!$C$35,AA803*CONFIGURACAO!$C$35)),'PI AREA  P75'!AA803*CONFIGURACAO!$C$35))</f>
        <v>25</v>
      </c>
      <c r="AQ803" s="38">
        <f>IF(AB803=0,0,IF(CONFIGURACAO!$C$44="SIM",(IF(AB803&gt;CONFIGURACAO!$C$45,CONFIGURACAO!$C$45*CONFIGURACAO!$C$36,AB803*CONFIGURACAO!$C$36)),'PI AREA  P75'!AB803*CONFIGURACAO!$C$36))</f>
        <v>0</v>
      </c>
      <c r="AR803" s="38">
        <f t="shared" si="292"/>
        <v>260</v>
      </c>
      <c r="AS803" s="68">
        <f>IF(AR803="","",$AR803-(($AS$2/CONFIGURACAO!$C$6)*$M803))</f>
        <v>-40</v>
      </c>
      <c r="AT803" s="73" t="str">
        <f t="shared" si="276"/>
        <v>NAO</v>
      </c>
      <c r="AU803" s="75">
        <f>IF(AR803="","",$AR803-(($AU$2/CONFIGURACAO!$C$6)*$M803))</f>
        <v>-240</v>
      </c>
      <c r="AV803" s="76" t="str">
        <f t="shared" si="277"/>
        <v>NAO</v>
      </c>
      <c r="AW803" s="74">
        <f>IF(AR803="","",$AR803-(($AW$2/CONFIGURACAO!$C$6)*$M803))</f>
        <v>-440</v>
      </c>
      <c r="AX803" s="72" t="str">
        <f t="shared" si="278"/>
        <v>NAO</v>
      </c>
      <c r="AZ803" s="39">
        <f t="shared" si="279"/>
        <v>2.4414177124855038E-2</v>
      </c>
      <c r="BA803" s="146">
        <f t="shared" si="280"/>
        <v>5.75</v>
      </c>
      <c r="BB803" s="146">
        <f t="shared" si="281"/>
        <v>824</v>
      </c>
      <c r="BC803" s="32">
        <f t="shared" si="282"/>
        <v>870</v>
      </c>
      <c r="BD803" s="148"/>
      <c r="BE803" s="40">
        <f t="shared" si="283"/>
        <v>0</v>
      </c>
      <c r="BF803" s="40">
        <f t="shared" si="284"/>
        <v>0</v>
      </c>
      <c r="BG803" s="40">
        <f t="shared" si="285"/>
        <v>7.0657759506680365E-2</v>
      </c>
      <c r="BH803" s="40">
        <f t="shared" si="286"/>
        <v>4.042037186742118E-2</v>
      </c>
      <c r="BI803" s="40">
        <f t="shared" si="287"/>
        <v>0</v>
      </c>
      <c r="BJ803" s="40">
        <f t="shared" si="288"/>
        <v>0</v>
      </c>
      <c r="BK803" s="40">
        <f t="shared" si="289"/>
        <v>0.16051364365971107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 s="42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1:134" s="32" customFormat="1" ht="17" thickBot="1" x14ac:dyDescent="0.25">
      <c r="A804" s="124" t="str">
        <f>CONFIGURACAO!$C$4</f>
        <v>AREA 21</v>
      </c>
      <c r="B804" s="125">
        <v>802</v>
      </c>
      <c r="C804" s="252" t="s">
        <v>319</v>
      </c>
      <c r="D804" s="126">
        <f t="shared" si="271"/>
        <v>29</v>
      </c>
      <c r="E804" s="250" t="s">
        <v>1139</v>
      </c>
      <c r="F804" s="250">
        <v>1</v>
      </c>
      <c r="G804" s="250">
        <v>1</v>
      </c>
      <c r="H804" s="250">
        <v>1</v>
      </c>
      <c r="I804" s="250">
        <v>1</v>
      </c>
      <c r="J804" s="87"/>
      <c r="K804" s="94"/>
      <c r="L804" s="94"/>
      <c r="M804" s="154">
        <f t="shared" si="290"/>
        <v>4</v>
      </c>
      <c r="N804">
        <v>0</v>
      </c>
      <c r="O804">
        <v>0</v>
      </c>
      <c r="P804">
        <v>0</v>
      </c>
      <c r="Q804">
        <v>0</v>
      </c>
      <c r="R804">
        <v>0.75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 s="139">
        <f t="shared" si="274"/>
        <v>0</v>
      </c>
      <c r="AD804" s="140">
        <f t="shared" si="275"/>
        <v>0</v>
      </c>
      <c r="AE804" s="141">
        <f t="shared" si="272"/>
        <v>0</v>
      </c>
      <c r="AF804" s="263">
        <f t="shared" si="273"/>
        <v>0</v>
      </c>
      <c r="AG804" s="265">
        <f t="shared" si="291"/>
        <v>0</v>
      </c>
      <c r="AI804" s="37">
        <f>IFERROR(IF(M804&gt;0,(N804*CONFIGURACAO!$C$20)+(O804*CONFIGURACAO!$C$21)+(P804*CONFIGURACAO!$C$22)+(Q804*CONFIGURACAO!$C$23)+(R804*CONFIGURACAO!$C$24),""),"")</f>
        <v>15</v>
      </c>
      <c r="AJ804" s="38">
        <f>IF(S804=0,0,IF(CONFIGURACAO!$C$15="SIM",(IF(S804&gt;CONFIGURACAO!$C$16,CONFIGURACAO!$C$16*CONFIGURACAO!$C$25,S804*CONFIGURACAO!$C$25)),'PI AREA  P75'!S804*CONFIGURACAO!$C$25))</f>
        <v>0</v>
      </c>
      <c r="AK804" s="38">
        <f>IF(T804=0,0,IF(CONFIGURACAO!$C$17="SIM",(IF(T804&gt;CONFIGURACAO!$C$18,CONFIGURACAO!$C$18*CONFIGURACAO!$C$26,T804*CONFIGURACAO!$C$26)),'PI AREA  P75'!T804*CONFIGURACAO!$C$26))</f>
        <v>0</v>
      </c>
      <c r="AL804" s="38">
        <f>IFERROR(IF(M804&gt;0,(U804*CONFIGURACAO!$C$29)+(V804*CONFIGURACAO!$C$30),""),"")</f>
        <v>0</v>
      </c>
      <c r="AM804" s="38">
        <f>IF(W804=0,0,IF(CONFIGURACAO!$C$41="SIM",(IF(W804&gt;CONFIGURACAO!$C$41,CONFIGURACAO!$C$41*CONFIGURACAO!$C$31,W804*CONFIGURACAO!$C$31)),'PI AREA  P75'!W804*CONFIGURACAO!$C$31))</f>
        <v>0</v>
      </c>
      <c r="AN804" s="38">
        <f>IF(X804=0,0,IF(CONFIGURACAO!$C$39="SIM",(IF(X804&gt;CONFIGURACAO!$C$40,CONFIGURACAO!$C$40*CONFIGURACAO!$C$32,X804*CONFIGURACAO!$C$32)),'PI AREA  P75'!X804*CONFIGURACAO!$C$32))</f>
        <v>0</v>
      </c>
      <c r="AO804" s="38">
        <f>IFERROR(IF(M804&gt;0,(Y804*CONFIGURACAO!$C$33)+(Z804*CONFIGURACAO!$C$34)+(AA804*CONFIGURACAO!$C$35)+(AB804*CONFIGURACAO!$C$36),""),"")</f>
        <v>0</v>
      </c>
      <c r="AP804" s="38">
        <f>IF(AA804=0,0,IF(CONFIGURACAO!$C$46="SIM",(IF(AA804&gt;CONFIGURACAO!$C$47,CONFIGURACAO!$C$47*CONFIGURACAO!$C$35,AA804*CONFIGURACAO!$C$35)),'PI AREA  P75'!AA804*CONFIGURACAO!$C$35))</f>
        <v>0</v>
      </c>
      <c r="AQ804" s="38">
        <f>IF(AB804=0,0,IF(CONFIGURACAO!$C$44="SIM",(IF(AB804&gt;CONFIGURACAO!$C$45,CONFIGURACAO!$C$45*CONFIGURACAO!$C$36,AB804*CONFIGURACAO!$C$36)),'PI AREA  P75'!AB804*CONFIGURACAO!$C$36))</f>
        <v>0</v>
      </c>
      <c r="AR804" s="38">
        <f t="shared" si="292"/>
        <v>15</v>
      </c>
      <c r="AS804" s="68">
        <f>IF(AR804="","",$AR804-(($AS$2/CONFIGURACAO!$C$6)*$M804))</f>
        <v>-285</v>
      </c>
      <c r="AT804" s="73" t="str">
        <f t="shared" si="276"/>
        <v>NAO</v>
      </c>
      <c r="AU804" s="75">
        <f>IF(AR804="","",$AR804-(($AU$2/CONFIGURACAO!$C$6)*$M804))</f>
        <v>-485</v>
      </c>
      <c r="AV804" s="76" t="str">
        <f t="shared" si="277"/>
        <v>NAO</v>
      </c>
      <c r="AW804" s="74">
        <f>IF(AR804="","",$AR804-(($AW$2/CONFIGURACAO!$C$6)*$M804))</f>
        <v>-685</v>
      </c>
      <c r="AX804" s="72" t="str">
        <f t="shared" si="278"/>
        <v>NAO</v>
      </c>
      <c r="AZ804" s="39">
        <f t="shared" si="279"/>
        <v>1.408510218741637E-3</v>
      </c>
      <c r="BA804" s="146">
        <f t="shared" si="280"/>
        <v>0.75</v>
      </c>
      <c r="BB804" s="146">
        <f t="shared" si="281"/>
        <v>1112</v>
      </c>
      <c r="BC804" s="32">
        <f t="shared" si="282"/>
        <v>1144</v>
      </c>
      <c r="BD804" s="148"/>
      <c r="BE804" s="40">
        <f t="shared" si="283"/>
        <v>0</v>
      </c>
      <c r="BF804" s="40">
        <f t="shared" si="284"/>
        <v>0</v>
      </c>
      <c r="BG804" s="40">
        <f t="shared" si="285"/>
        <v>0</v>
      </c>
      <c r="BH804" s="40">
        <f t="shared" si="286"/>
        <v>0</v>
      </c>
      <c r="BI804" s="40">
        <f t="shared" si="287"/>
        <v>7.9957356076759065E-2</v>
      </c>
      <c r="BJ804" s="40">
        <f t="shared" si="288"/>
        <v>0</v>
      </c>
      <c r="BK804" s="40">
        <f t="shared" si="289"/>
        <v>0</v>
      </c>
      <c r="BL804">
        <v>0</v>
      </c>
      <c r="BM804">
        <v>0</v>
      </c>
      <c r="BN804">
        <v>0</v>
      </c>
      <c r="BO804">
        <v>1</v>
      </c>
      <c r="BP804">
        <v>0</v>
      </c>
      <c r="BQ804">
        <v>0</v>
      </c>
      <c r="BR804">
        <v>0</v>
      </c>
      <c r="BS804">
        <v>0</v>
      </c>
      <c r="BT804" s="42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1:134" s="32" customFormat="1" ht="17" thickBot="1" x14ac:dyDescent="0.25">
      <c r="A805" s="124" t="str">
        <f>CONFIGURACAO!$C$4</f>
        <v>AREA 21</v>
      </c>
      <c r="B805" s="125">
        <v>803</v>
      </c>
      <c r="C805" s="252" t="s">
        <v>319</v>
      </c>
      <c r="D805" s="126">
        <f t="shared" si="271"/>
        <v>30</v>
      </c>
      <c r="E805" s="250" t="s">
        <v>1140</v>
      </c>
      <c r="F805" s="250">
        <v>1</v>
      </c>
      <c r="G805" s="250">
        <v>1</v>
      </c>
      <c r="H805" s="250">
        <v>1</v>
      </c>
      <c r="I805" s="250">
        <v>1</v>
      </c>
      <c r="J805" s="87"/>
      <c r="K805" s="94"/>
      <c r="L805" s="94"/>
      <c r="M805" s="154">
        <f t="shared" si="290"/>
        <v>4</v>
      </c>
      <c r="N805">
        <v>5</v>
      </c>
      <c r="O805">
        <v>13</v>
      </c>
      <c r="P805">
        <v>26.5</v>
      </c>
      <c r="Q805">
        <v>14.75</v>
      </c>
      <c r="R805">
        <v>12.75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 s="139">
        <f t="shared" si="274"/>
        <v>18</v>
      </c>
      <c r="AD805" s="140">
        <f t="shared" si="275"/>
        <v>44.5</v>
      </c>
      <c r="AE805" s="141">
        <f t="shared" si="272"/>
        <v>0</v>
      </c>
      <c r="AF805" s="263">
        <f t="shared" si="273"/>
        <v>0</v>
      </c>
      <c r="AG805" s="265">
        <f t="shared" si="291"/>
        <v>18</v>
      </c>
      <c r="AI805" s="37">
        <f>IFERROR(IF(M805&gt;0,(N805*CONFIGURACAO!$C$20)+(O805*CONFIGURACAO!$C$21)+(P805*CONFIGURACAO!$C$22)+(Q805*CONFIGURACAO!$C$23)+(R805*CONFIGURACAO!$C$24),""),"")</f>
        <v>3975</v>
      </c>
      <c r="AJ805" s="38">
        <f>IF(S805=0,0,IF(CONFIGURACAO!$C$15="SIM",(IF(S805&gt;CONFIGURACAO!$C$16,CONFIGURACAO!$C$16*CONFIGURACAO!$C$25,S805*CONFIGURACAO!$C$25)),'PI AREA  P75'!S805*CONFIGURACAO!$C$25))</f>
        <v>0</v>
      </c>
      <c r="AK805" s="38">
        <f>IF(T805=0,0,IF(CONFIGURACAO!$C$17="SIM",(IF(T805&gt;CONFIGURACAO!$C$18,CONFIGURACAO!$C$18*CONFIGURACAO!$C$26,T805*CONFIGURACAO!$C$26)),'PI AREA  P75'!T805*CONFIGURACAO!$C$26))</f>
        <v>0</v>
      </c>
      <c r="AL805" s="38">
        <f>IFERROR(IF(M805&gt;0,(U805*CONFIGURACAO!$C$29)+(V805*CONFIGURACAO!$C$30),""),"")</f>
        <v>0</v>
      </c>
      <c r="AM805" s="38">
        <f>IF(W805=0,0,IF(CONFIGURACAO!$C$41="SIM",(IF(W805&gt;CONFIGURACAO!$C$41,CONFIGURACAO!$C$41*CONFIGURACAO!$C$31,W805*CONFIGURACAO!$C$31)),'PI AREA  P75'!W805*CONFIGURACAO!$C$31))</f>
        <v>0</v>
      </c>
      <c r="AN805" s="38">
        <f>IF(X805=0,0,IF(CONFIGURACAO!$C$39="SIM",(IF(X805&gt;CONFIGURACAO!$C$40,CONFIGURACAO!$C$40*CONFIGURACAO!$C$32,X805*CONFIGURACAO!$C$32)),'PI AREA  P75'!X805*CONFIGURACAO!$C$32))</f>
        <v>0</v>
      </c>
      <c r="AO805" s="38">
        <f>IFERROR(IF(M805&gt;0,(Y805*CONFIGURACAO!$C$33)+(Z805*CONFIGURACAO!$C$34)+(AA805*CONFIGURACAO!$C$35)+(AB805*CONFIGURACAO!$C$36),""),"")</f>
        <v>0</v>
      </c>
      <c r="AP805" s="38">
        <f>IF(AA805=0,0,IF(CONFIGURACAO!$C$46="SIM",(IF(AA805&gt;CONFIGURACAO!$C$47,CONFIGURACAO!$C$47*CONFIGURACAO!$C$35,AA805*CONFIGURACAO!$C$35)),'PI AREA  P75'!AA805*CONFIGURACAO!$C$35))</f>
        <v>0</v>
      </c>
      <c r="AQ805" s="38">
        <f>IF(AB805=0,0,IF(CONFIGURACAO!$C$44="SIM",(IF(AB805&gt;CONFIGURACAO!$C$45,CONFIGURACAO!$C$45*CONFIGURACAO!$C$36,AB805*CONFIGURACAO!$C$36)),'PI AREA  P75'!AB805*CONFIGURACAO!$C$36))</f>
        <v>0</v>
      </c>
      <c r="AR805" s="38">
        <f t="shared" si="292"/>
        <v>3975</v>
      </c>
      <c r="AS805" s="68">
        <f>IF(AR805="","",$AR805-(($AS$2/CONFIGURACAO!$C$6)*$M805))</f>
        <v>3675</v>
      </c>
      <c r="AT805" s="73">
        <f t="shared" si="276"/>
        <v>3</v>
      </c>
      <c r="AU805" s="75">
        <f>IF(AR805="","",$AR805-(($AU$2/CONFIGURACAO!$C$6)*$M805))</f>
        <v>3475</v>
      </c>
      <c r="AV805" s="76">
        <f t="shared" si="277"/>
        <v>4</v>
      </c>
      <c r="AW805" s="74">
        <f>IF(AR805="","",$AR805-(($AW$2/CONFIGURACAO!$C$6)*$M805))</f>
        <v>3275</v>
      </c>
      <c r="AX805" s="72">
        <f t="shared" si="278"/>
        <v>5</v>
      </c>
      <c r="AZ805" s="39">
        <f t="shared" si="279"/>
        <v>0.37325520796653378</v>
      </c>
      <c r="BA805" s="146">
        <f t="shared" si="280"/>
        <v>72</v>
      </c>
      <c r="BB805" s="146">
        <f t="shared" si="281"/>
        <v>8</v>
      </c>
      <c r="BC805" s="32">
        <f t="shared" si="282"/>
        <v>19</v>
      </c>
      <c r="BD805" s="148"/>
      <c r="BE805" s="40">
        <f t="shared" si="283"/>
        <v>0.18628912071535023</v>
      </c>
      <c r="BF805" s="40">
        <f t="shared" si="284"/>
        <v>0.50154320987654322</v>
      </c>
      <c r="BG805" s="40">
        <f t="shared" si="285"/>
        <v>0.68088386433710169</v>
      </c>
      <c r="BH805" s="40">
        <f t="shared" si="286"/>
        <v>0.59620048504446244</v>
      </c>
      <c r="BI805" s="40">
        <f t="shared" si="287"/>
        <v>1.3592750533049041</v>
      </c>
      <c r="BJ805" s="40">
        <f t="shared" si="288"/>
        <v>0</v>
      </c>
      <c r="BK805" s="40">
        <f t="shared" si="289"/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 s="42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1:134" s="32" customFormat="1" ht="17" thickBot="1" x14ac:dyDescent="0.25">
      <c r="A806" s="124" t="str">
        <f>CONFIGURACAO!$C$4</f>
        <v>AREA 21</v>
      </c>
      <c r="B806" s="125">
        <v>804</v>
      </c>
      <c r="C806" s="252" t="s">
        <v>319</v>
      </c>
      <c r="D806" s="126">
        <f t="shared" si="271"/>
        <v>31</v>
      </c>
      <c r="E806" s="250" t="s">
        <v>1141</v>
      </c>
      <c r="F806" s="250">
        <v>1</v>
      </c>
      <c r="G806" s="250">
        <v>1</v>
      </c>
      <c r="H806" s="250">
        <v>1</v>
      </c>
      <c r="I806" s="250">
        <v>1</v>
      </c>
      <c r="J806" s="87"/>
      <c r="K806" s="94"/>
      <c r="L806" s="94"/>
      <c r="M806" s="154">
        <f t="shared" si="290"/>
        <v>4</v>
      </c>
      <c r="N806">
        <v>0</v>
      </c>
      <c r="O806">
        <v>3.25</v>
      </c>
      <c r="P806">
        <v>0.75</v>
      </c>
      <c r="Q806">
        <v>3.75</v>
      </c>
      <c r="R806">
        <v>0</v>
      </c>
      <c r="S806">
        <v>1.5</v>
      </c>
      <c r="T806">
        <v>2.5</v>
      </c>
      <c r="U806">
        <v>0</v>
      </c>
      <c r="V806">
        <v>0</v>
      </c>
      <c r="W806">
        <v>2</v>
      </c>
      <c r="X806">
        <v>1</v>
      </c>
      <c r="Y806">
        <v>0</v>
      </c>
      <c r="Z806">
        <v>0</v>
      </c>
      <c r="AA806">
        <v>1</v>
      </c>
      <c r="AB806">
        <v>0</v>
      </c>
      <c r="AC806" s="139">
        <f t="shared" si="274"/>
        <v>3.25</v>
      </c>
      <c r="AD806" s="140">
        <f t="shared" si="275"/>
        <v>4</v>
      </c>
      <c r="AE806" s="141">
        <f t="shared" si="272"/>
        <v>0</v>
      </c>
      <c r="AF806" s="263">
        <f t="shared" si="273"/>
        <v>0</v>
      </c>
      <c r="AG806" s="265">
        <f t="shared" si="291"/>
        <v>3.25</v>
      </c>
      <c r="AI806" s="37">
        <f>IFERROR(IF(M806&gt;0,(N806*CONFIGURACAO!$C$20)+(O806*CONFIGURACAO!$C$21)+(P806*CONFIGURACAO!$C$22)+(Q806*CONFIGURACAO!$C$23)+(R806*CONFIGURACAO!$C$24),""),"")</f>
        <v>455</v>
      </c>
      <c r="AJ806" s="38">
        <f>IF(S806=0,0,IF(CONFIGURACAO!$C$15="SIM",(IF(S806&gt;CONFIGURACAO!$C$16,CONFIGURACAO!$C$16*CONFIGURACAO!$C$25,S806*CONFIGURACAO!$C$25)),'PI AREA  P75'!S806*CONFIGURACAO!$C$25))</f>
        <v>15</v>
      </c>
      <c r="AK806" s="38">
        <f>IF(T806=0,0,IF(CONFIGURACAO!$C$17="SIM",(IF(T806&gt;CONFIGURACAO!$C$18,CONFIGURACAO!$C$18*CONFIGURACAO!$C$26,T806*CONFIGURACAO!$C$26)),'PI AREA  P75'!T806*CONFIGURACAO!$C$26))</f>
        <v>12.5</v>
      </c>
      <c r="AL806" s="38">
        <f>IFERROR(IF(M806&gt;0,(U806*CONFIGURACAO!$C$29)+(V806*CONFIGURACAO!$C$30),""),"")</f>
        <v>0</v>
      </c>
      <c r="AM806" s="38">
        <f>IF(W806=0,0,IF(CONFIGURACAO!$C$41="SIM",(IF(W806&gt;CONFIGURACAO!$C$41,CONFIGURACAO!$C$41*CONFIGURACAO!$C$31,W806*CONFIGURACAO!$C$31)),'PI AREA  P75'!W806*CONFIGURACAO!$C$31))</f>
        <v>100</v>
      </c>
      <c r="AN806" s="38">
        <f>IF(X806=0,0,IF(CONFIGURACAO!$C$39="SIM",(IF(X806&gt;CONFIGURACAO!$C$40,CONFIGURACAO!$C$40*CONFIGURACAO!$C$32,X806*CONFIGURACAO!$C$32)),'PI AREA  P75'!X806*CONFIGURACAO!$C$32))</f>
        <v>25</v>
      </c>
      <c r="AO806" s="38">
        <f>IFERROR(IF(M806&gt;0,(Y806*CONFIGURACAO!$C$33)+(Z806*CONFIGURACAO!$C$34)+(AA806*CONFIGURACAO!$C$35)+(AB806*CONFIGURACAO!$C$36),""),"")</f>
        <v>25</v>
      </c>
      <c r="AP806" s="38">
        <f>IF(AA806=0,0,IF(CONFIGURACAO!$C$46="SIM",(IF(AA806&gt;CONFIGURACAO!$C$47,CONFIGURACAO!$C$47*CONFIGURACAO!$C$35,AA806*CONFIGURACAO!$C$35)),'PI AREA  P75'!AA806*CONFIGURACAO!$C$35))</f>
        <v>25</v>
      </c>
      <c r="AQ806" s="38">
        <f>IF(AB806=0,0,IF(CONFIGURACAO!$C$44="SIM",(IF(AB806&gt;CONFIGURACAO!$C$45,CONFIGURACAO!$C$45*CONFIGURACAO!$C$36,AB806*CONFIGURACAO!$C$36)),'PI AREA  P75'!AB806*CONFIGURACAO!$C$36))</f>
        <v>0</v>
      </c>
      <c r="AR806" s="38">
        <f t="shared" si="292"/>
        <v>657.5</v>
      </c>
      <c r="AS806" s="68">
        <f>IF(AR806="","",$AR806-(($AS$2/CONFIGURACAO!$C$6)*$M806))</f>
        <v>357.5</v>
      </c>
      <c r="AT806" s="73">
        <f t="shared" si="276"/>
        <v>3</v>
      </c>
      <c r="AU806" s="75">
        <f>IF(AR806="","",$AR806-(($AU$2/CONFIGURACAO!$C$6)*$M806))</f>
        <v>157.5</v>
      </c>
      <c r="AV806" s="76">
        <f t="shared" si="277"/>
        <v>4</v>
      </c>
      <c r="AW806" s="74">
        <f>IF(AR806="","",$AR806-(($AW$2/CONFIGURACAO!$C$6)*$M806))</f>
        <v>-42.5</v>
      </c>
      <c r="AX806" s="72" t="str">
        <f t="shared" si="278"/>
        <v>NAO</v>
      </c>
      <c r="AZ806" s="39">
        <f t="shared" si="279"/>
        <v>6.1739697921508421E-2</v>
      </c>
      <c r="BA806" s="146">
        <f t="shared" si="280"/>
        <v>15.75</v>
      </c>
      <c r="BB806" s="146">
        <f t="shared" si="281"/>
        <v>457</v>
      </c>
      <c r="BC806" s="32">
        <f t="shared" si="282"/>
        <v>590</v>
      </c>
      <c r="BD806" s="148"/>
      <c r="BE806" s="40">
        <f t="shared" si="283"/>
        <v>0</v>
      </c>
      <c r="BF806" s="40">
        <f t="shared" si="284"/>
        <v>0.1253858024691358</v>
      </c>
      <c r="BG806" s="40">
        <f t="shared" si="285"/>
        <v>1.9270298047276462E-2</v>
      </c>
      <c r="BH806" s="40">
        <f t="shared" si="286"/>
        <v>0.15157639450282942</v>
      </c>
      <c r="BI806" s="40">
        <f t="shared" si="287"/>
        <v>0</v>
      </c>
      <c r="BJ806" s="40">
        <f t="shared" si="288"/>
        <v>0.13863216266173753</v>
      </c>
      <c r="BK806" s="40">
        <f t="shared" si="289"/>
        <v>0.40128410914927765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</v>
      </c>
      <c r="BT806" s="42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1:134" s="32" customFormat="1" ht="17" thickBot="1" x14ac:dyDescent="0.25">
      <c r="A807" s="124" t="str">
        <f>CONFIGURACAO!$C$4</f>
        <v>AREA 21</v>
      </c>
      <c r="B807" s="125">
        <v>805</v>
      </c>
      <c r="C807" s="252" t="s">
        <v>319</v>
      </c>
      <c r="D807" s="126">
        <f t="shared" si="271"/>
        <v>32</v>
      </c>
      <c r="E807" s="250" t="s">
        <v>1142</v>
      </c>
      <c r="F807" s="250">
        <v>0</v>
      </c>
      <c r="G807" s="250">
        <v>0</v>
      </c>
      <c r="H807" s="250">
        <v>1</v>
      </c>
      <c r="I807" s="250">
        <v>1</v>
      </c>
      <c r="J807" s="87"/>
      <c r="K807" s="94"/>
      <c r="L807" s="94"/>
      <c r="M807" s="154">
        <f t="shared" si="290"/>
        <v>2</v>
      </c>
      <c r="N807">
        <v>0.75</v>
      </c>
      <c r="O807">
        <v>0.75</v>
      </c>
      <c r="P807">
        <v>0.75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 s="139">
        <f t="shared" si="274"/>
        <v>1.5</v>
      </c>
      <c r="AD807" s="140">
        <f t="shared" si="275"/>
        <v>2.25</v>
      </c>
      <c r="AE807" s="141">
        <f t="shared" si="272"/>
        <v>0</v>
      </c>
      <c r="AF807" s="263">
        <f t="shared" si="273"/>
        <v>0</v>
      </c>
      <c r="AG807" s="265">
        <f t="shared" si="291"/>
        <v>1.5</v>
      </c>
      <c r="AI807" s="37">
        <f>IFERROR(IF(M807&gt;0,(N807*CONFIGURACAO!$C$20)+(O807*CONFIGURACAO!$C$21)+(P807*CONFIGURACAO!$C$22)+(Q807*CONFIGURACAO!$C$23)+(R807*CONFIGURACAO!$C$24),""),"")</f>
        <v>180</v>
      </c>
      <c r="AJ807" s="38">
        <f>IF(S807=0,0,IF(CONFIGURACAO!$C$15="SIM",(IF(S807&gt;CONFIGURACAO!$C$16,CONFIGURACAO!$C$16*CONFIGURACAO!$C$25,S807*CONFIGURACAO!$C$25)),'PI AREA  P75'!S807*CONFIGURACAO!$C$25))</f>
        <v>0</v>
      </c>
      <c r="AK807" s="38">
        <f>IF(T807=0,0,IF(CONFIGURACAO!$C$17="SIM",(IF(T807&gt;CONFIGURACAO!$C$18,CONFIGURACAO!$C$18*CONFIGURACAO!$C$26,T807*CONFIGURACAO!$C$26)),'PI AREA  P75'!T807*CONFIGURACAO!$C$26))</f>
        <v>0</v>
      </c>
      <c r="AL807" s="38">
        <f>IFERROR(IF(M807&gt;0,(U807*CONFIGURACAO!$C$29)+(V807*CONFIGURACAO!$C$30),""),"")</f>
        <v>0</v>
      </c>
      <c r="AM807" s="38">
        <f>IF(W807=0,0,IF(CONFIGURACAO!$C$41="SIM",(IF(W807&gt;CONFIGURACAO!$C$41,CONFIGURACAO!$C$41*CONFIGURACAO!$C$31,W807*CONFIGURACAO!$C$31)),'PI AREA  P75'!W807*CONFIGURACAO!$C$31))</f>
        <v>0</v>
      </c>
      <c r="AN807" s="38">
        <f>IF(X807=0,0,IF(CONFIGURACAO!$C$39="SIM",(IF(X807&gt;CONFIGURACAO!$C$40,CONFIGURACAO!$C$40*CONFIGURACAO!$C$32,X807*CONFIGURACAO!$C$32)),'PI AREA  P75'!X807*CONFIGURACAO!$C$32))</f>
        <v>0</v>
      </c>
      <c r="AO807" s="38">
        <f>IFERROR(IF(M807&gt;0,(Y807*CONFIGURACAO!$C$33)+(Z807*CONFIGURACAO!$C$34)+(AA807*CONFIGURACAO!$C$35)+(AB807*CONFIGURACAO!$C$36),""),"")</f>
        <v>0</v>
      </c>
      <c r="AP807" s="38">
        <f>IF(AA807=0,0,IF(CONFIGURACAO!$C$46="SIM",(IF(AA807&gt;CONFIGURACAO!$C$47,CONFIGURACAO!$C$47*CONFIGURACAO!$C$35,AA807*CONFIGURACAO!$C$35)),'PI AREA  P75'!AA807*CONFIGURACAO!$C$35))</f>
        <v>0</v>
      </c>
      <c r="AQ807" s="38">
        <f>IF(AB807=0,0,IF(CONFIGURACAO!$C$44="SIM",(IF(AB807&gt;CONFIGURACAO!$C$45,CONFIGURACAO!$C$45*CONFIGURACAO!$C$36,AB807*CONFIGURACAO!$C$36)),'PI AREA  P75'!AB807*CONFIGURACAO!$C$36))</f>
        <v>0</v>
      </c>
      <c r="AR807" s="38">
        <f t="shared" si="292"/>
        <v>180</v>
      </c>
      <c r="AS807" s="68">
        <f>IF(AR807="","",$AR807-(($AS$2/CONFIGURACAO!$C$6)*$M807))</f>
        <v>30</v>
      </c>
      <c r="AT807" s="73">
        <f t="shared" si="276"/>
        <v>3</v>
      </c>
      <c r="AU807" s="75">
        <f>IF(AR807="","",$AR807-(($AU$2/CONFIGURACAO!$C$6)*$M807))</f>
        <v>-70</v>
      </c>
      <c r="AV807" s="76" t="str">
        <f t="shared" si="277"/>
        <v>NAO</v>
      </c>
      <c r="AW807" s="74">
        <f>IF(AR807="","",$AR807-(($AW$2/CONFIGURACAO!$C$6)*$M807))</f>
        <v>-170</v>
      </c>
      <c r="AX807" s="72" t="str">
        <f t="shared" si="278"/>
        <v>NAO</v>
      </c>
      <c r="AZ807" s="39">
        <f t="shared" si="279"/>
        <v>1.6902122624899645E-2</v>
      </c>
      <c r="BA807" s="146">
        <f t="shared" si="280"/>
        <v>2.25</v>
      </c>
      <c r="BB807" s="146">
        <f t="shared" si="281"/>
        <v>1002</v>
      </c>
      <c r="BC807" s="32">
        <f t="shared" si="282"/>
        <v>948</v>
      </c>
      <c r="BD807" s="148"/>
      <c r="BE807" s="40">
        <f t="shared" si="283"/>
        <v>2.7943368107302535E-2</v>
      </c>
      <c r="BF807" s="40">
        <f t="shared" si="284"/>
        <v>2.8935185185185182E-2</v>
      </c>
      <c r="BG807" s="40">
        <f t="shared" si="285"/>
        <v>1.9270298047276462E-2</v>
      </c>
      <c r="BH807" s="40">
        <f t="shared" si="286"/>
        <v>0</v>
      </c>
      <c r="BI807" s="40">
        <f t="shared" si="287"/>
        <v>0</v>
      </c>
      <c r="BJ807" s="40">
        <f t="shared" si="288"/>
        <v>0</v>
      </c>
      <c r="BK807" s="40">
        <f t="shared" si="289"/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 s="42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1:134" s="32" customFormat="1" ht="17" thickBot="1" x14ac:dyDescent="0.25">
      <c r="A808" s="124" t="str">
        <f>CONFIGURACAO!$C$4</f>
        <v>AREA 21</v>
      </c>
      <c r="B808" s="125">
        <v>806</v>
      </c>
      <c r="C808" s="252" t="s">
        <v>319</v>
      </c>
      <c r="D808" s="126">
        <f t="shared" si="271"/>
        <v>33</v>
      </c>
      <c r="E808" s="250" t="s">
        <v>1143</v>
      </c>
      <c r="F808" s="250">
        <v>1</v>
      </c>
      <c r="G808" s="250">
        <v>1</v>
      </c>
      <c r="H808" s="250">
        <v>1</v>
      </c>
      <c r="I808" s="250">
        <v>0</v>
      </c>
      <c r="J808" s="87"/>
      <c r="K808" s="94"/>
      <c r="L808" s="94"/>
      <c r="M808" s="154">
        <f t="shared" si="290"/>
        <v>3</v>
      </c>
      <c r="N808">
        <v>5.5</v>
      </c>
      <c r="O808">
        <v>3</v>
      </c>
      <c r="P808">
        <v>7.5</v>
      </c>
      <c r="Q808">
        <v>4.75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2</v>
      </c>
      <c r="AC808" s="139">
        <f t="shared" si="274"/>
        <v>8.5</v>
      </c>
      <c r="AD808" s="140">
        <f t="shared" si="275"/>
        <v>16</v>
      </c>
      <c r="AE808" s="141">
        <f t="shared" si="272"/>
        <v>0</v>
      </c>
      <c r="AF808" s="263">
        <f t="shared" si="273"/>
        <v>0</v>
      </c>
      <c r="AG808" s="265">
        <f t="shared" si="291"/>
        <v>8.5</v>
      </c>
      <c r="AI808" s="37">
        <f>IFERROR(IF(M808&gt;0,(N808*CONFIGURACAO!$C$20)+(O808*CONFIGURACAO!$C$21)+(P808*CONFIGURACAO!$C$22)+(Q808*CONFIGURACAO!$C$23)+(R808*CONFIGURACAO!$C$24),""),"")</f>
        <v>1450</v>
      </c>
      <c r="AJ808" s="38">
        <f>IF(S808=0,0,IF(CONFIGURACAO!$C$15="SIM",(IF(S808&gt;CONFIGURACAO!$C$16,CONFIGURACAO!$C$16*CONFIGURACAO!$C$25,S808*CONFIGURACAO!$C$25)),'PI AREA  P75'!S808*CONFIGURACAO!$C$25))</f>
        <v>0</v>
      </c>
      <c r="AK808" s="38">
        <f>IF(T808=0,0,IF(CONFIGURACAO!$C$17="SIM",(IF(T808&gt;CONFIGURACAO!$C$18,CONFIGURACAO!$C$18*CONFIGURACAO!$C$26,T808*CONFIGURACAO!$C$26)),'PI AREA  P75'!T808*CONFIGURACAO!$C$26))</f>
        <v>0</v>
      </c>
      <c r="AL808" s="38">
        <f>IFERROR(IF(M808&gt;0,(U808*CONFIGURACAO!$C$29)+(V808*CONFIGURACAO!$C$30),""),"")</f>
        <v>0</v>
      </c>
      <c r="AM808" s="38">
        <f>IF(W808=0,0,IF(CONFIGURACAO!$C$41="SIM",(IF(W808&gt;CONFIGURACAO!$C$41,CONFIGURACAO!$C$41*CONFIGURACAO!$C$31,W808*CONFIGURACAO!$C$31)),'PI AREA  P75'!W808*CONFIGURACAO!$C$31))</f>
        <v>0</v>
      </c>
      <c r="AN808" s="38">
        <f>IF(X808=0,0,IF(CONFIGURACAO!$C$39="SIM",(IF(X808&gt;CONFIGURACAO!$C$40,CONFIGURACAO!$C$40*CONFIGURACAO!$C$32,X808*CONFIGURACAO!$C$32)),'PI AREA  P75'!X808*CONFIGURACAO!$C$32))</f>
        <v>25</v>
      </c>
      <c r="AO808" s="38">
        <f>IFERROR(IF(M808&gt;0,(Y808*CONFIGURACAO!$C$33)+(Z808*CONFIGURACAO!$C$34)+(AA808*CONFIGURACAO!$C$35)+(AB808*CONFIGURACAO!$C$36),""),"")</f>
        <v>20</v>
      </c>
      <c r="AP808" s="38">
        <f>IF(AA808=0,0,IF(CONFIGURACAO!$C$46="SIM",(IF(AA808&gt;CONFIGURACAO!$C$47,CONFIGURACAO!$C$47*CONFIGURACAO!$C$35,AA808*CONFIGURACAO!$C$35)),'PI AREA  P75'!AA808*CONFIGURACAO!$C$35))</f>
        <v>0</v>
      </c>
      <c r="AQ808" s="38">
        <f>IF(AB808=0,0,IF(CONFIGURACAO!$C$44="SIM",(IF(AB808&gt;CONFIGURACAO!$C$45,CONFIGURACAO!$C$45*CONFIGURACAO!$C$36,AB808*CONFIGURACAO!$C$36)),'PI AREA  P75'!AB808*CONFIGURACAO!$C$36))</f>
        <v>20</v>
      </c>
      <c r="AR808" s="38">
        <f t="shared" si="292"/>
        <v>1515</v>
      </c>
      <c r="AS808" s="68">
        <f>IF(AR808="","",$AR808-(($AS$2/CONFIGURACAO!$C$6)*$M808))</f>
        <v>1290</v>
      </c>
      <c r="AT808" s="73">
        <f t="shared" si="276"/>
        <v>3</v>
      </c>
      <c r="AU808" s="75">
        <f>IF(AR808="","",$AR808-(($AU$2/CONFIGURACAO!$C$6)*$M808))</f>
        <v>1140</v>
      </c>
      <c r="AV808" s="76">
        <f t="shared" si="277"/>
        <v>4</v>
      </c>
      <c r="AW808" s="74">
        <f>IF(AR808="","",$AR808-(($AW$2/CONFIGURACAO!$C$6)*$M808))</f>
        <v>990</v>
      </c>
      <c r="AX808" s="72">
        <f t="shared" si="278"/>
        <v>5</v>
      </c>
      <c r="AZ808" s="39">
        <f t="shared" si="279"/>
        <v>0.14225953209290534</v>
      </c>
      <c r="BA808" s="146">
        <f t="shared" si="280"/>
        <v>24.75</v>
      </c>
      <c r="BB808" s="146">
        <f t="shared" si="281"/>
        <v>235</v>
      </c>
      <c r="BC808" s="32">
        <f t="shared" si="282"/>
        <v>209</v>
      </c>
      <c r="BD808" s="148"/>
      <c r="BE808" s="40">
        <f t="shared" si="283"/>
        <v>0.20491803278688525</v>
      </c>
      <c r="BF808" s="40">
        <f t="shared" si="284"/>
        <v>0.11574074074074073</v>
      </c>
      <c r="BG808" s="40">
        <f t="shared" si="285"/>
        <v>0.19270298047276466</v>
      </c>
      <c r="BH808" s="40">
        <f t="shared" si="286"/>
        <v>0.19199676637025059</v>
      </c>
      <c r="BI808" s="40">
        <f t="shared" si="287"/>
        <v>0.10660980810234541</v>
      </c>
      <c r="BJ808" s="40">
        <f t="shared" si="288"/>
        <v>0</v>
      </c>
      <c r="BK808" s="40">
        <f t="shared" si="289"/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 s="42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1:134" s="32" customFormat="1" ht="17" thickBot="1" x14ac:dyDescent="0.25">
      <c r="A809" s="124" t="str">
        <f>CONFIGURACAO!$C$4</f>
        <v>AREA 21</v>
      </c>
      <c r="B809" s="125">
        <v>807</v>
      </c>
      <c r="C809" s="252" t="s">
        <v>319</v>
      </c>
      <c r="D809" s="126">
        <f t="shared" si="271"/>
        <v>34</v>
      </c>
      <c r="E809" s="250" t="s">
        <v>1144</v>
      </c>
      <c r="F809" s="250">
        <v>0</v>
      </c>
      <c r="G809" s="250">
        <v>0</v>
      </c>
      <c r="H809" s="250">
        <v>1</v>
      </c>
      <c r="I809" s="250">
        <v>1</v>
      </c>
      <c r="J809" s="87"/>
      <c r="K809" s="94"/>
      <c r="L809" s="94"/>
      <c r="M809" s="154">
        <f t="shared" si="290"/>
        <v>2</v>
      </c>
      <c r="N809">
        <v>1.5</v>
      </c>
      <c r="O809">
        <v>1.75</v>
      </c>
      <c r="P809">
        <v>0</v>
      </c>
      <c r="Q809">
        <v>0.75</v>
      </c>
      <c r="R809">
        <v>0</v>
      </c>
      <c r="S809">
        <v>0</v>
      </c>
      <c r="T809">
        <v>0.75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 s="139">
        <f t="shared" si="274"/>
        <v>3.25</v>
      </c>
      <c r="AD809" s="140">
        <f t="shared" si="275"/>
        <v>3.25</v>
      </c>
      <c r="AE809" s="141">
        <f t="shared" si="272"/>
        <v>0</v>
      </c>
      <c r="AF809" s="263">
        <f t="shared" si="273"/>
        <v>0</v>
      </c>
      <c r="AG809" s="265">
        <f t="shared" si="291"/>
        <v>3.25</v>
      </c>
      <c r="AI809" s="37">
        <f>IFERROR(IF(M809&gt;0,(N809*CONFIGURACAO!$C$20)+(O809*CONFIGURACAO!$C$21)+(P809*CONFIGURACAO!$C$22)+(Q809*CONFIGURACAO!$C$23)+(R809*CONFIGURACAO!$C$24),""),"")</f>
        <v>320</v>
      </c>
      <c r="AJ809" s="38">
        <f>IF(S809=0,0,IF(CONFIGURACAO!$C$15="SIM",(IF(S809&gt;CONFIGURACAO!$C$16,CONFIGURACAO!$C$16*CONFIGURACAO!$C$25,S809*CONFIGURACAO!$C$25)),'PI AREA  P75'!S809*CONFIGURACAO!$C$25))</f>
        <v>0</v>
      </c>
      <c r="AK809" s="38">
        <f>IF(T809=0,0,IF(CONFIGURACAO!$C$17="SIM",(IF(T809&gt;CONFIGURACAO!$C$18,CONFIGURACAO!$C$18*CONFIGURACAO!$C$26,T809*CONFIGURACAO!$C$26)),'PI AREA  P75'!T809*CONFIGURACAO!$C$26))</f>
        <v>3.75</v>
      </c>
      <c r="AL809" s="38">
        <f>IFERROR(IF(M809&gt;0,(U809*CONFIGURACAO!$C$29)+(V809*CONFIGURACAO!$C$30),""),"")</f>
        <v>0</v>
      </c>
      <c r="AM809" s="38">
        <f>IF(W809=0,0,IF(CONFIGURACAO!$C$41="SIM",(IF(W809&gt;CONFIGURACAO!$C$41,CONFIGURACAO!$C$41*CONFIGURACAO!$C$31,W809*CONFIGURACAO!$C$31)),'PI AREA  P75'!W809*CONFIGURACAO!$C$31))</f>
        <v>0</v>
      </c>
      <c r="AN809" s="38">
        <f>IF(X809=0,0,IF(CONFIGURACAO!$C$39="SIM",(IF(X809&gt;CONFIGURACAO!$C$40,CONFIGURACAO!$C$40*CONFIGURACAO!$C$32,X809*CONFIGURACAO!$C$32)),'PI AREA  P75'!X809*CONFIGURACAO!$C$32))</f>
        <v>0</v>
      </c>
      <c r="AO809" s="38">
        <f>IFERROR(IF(M809&gt;0,(Y809*CONFIGURACAO!$C$33)+(Z809*CONFIGURACAO!$C$34)+(AA809*CONFIGURACAO!$C$35)+(AB809*CONFIGURACAO!$C$36),""),"")</f>
        <v>0</v>
      </c>
      <c r="AP809" s="38">
        <f>IF(AA809=0,0,IF(CONFIGURACAO!$C$46="SIM",(IF(AA809&gt;CONFIGURACAO!$C$47,CONFIGURACAO!$C$47*CONFIGURACAO!$C$35,AA809*CONFIGURACAO!$C$35)),'PI AREA  P75'!AA809*CONFIGURACAO!$C$35))</f>
        <v>0</v>
      </c>
      <c r="AQ809" s="38">
        <f>IF(AB809=0,0,IF(CONFIGURACAO!$C$44="SIM",(IF(AB809&gt;CONFIGURACAO!$C$45,CONFIGURACAO!$C$45*CONFIGURACAO!$C$36,AB809*CONFIGURACAO!$C$36)),'PI AREA  P75'!AB809*CONFIGURACAO!$C$36))</f>
        <v>0</v>
      </c>
      <c r="AR809" s="38">
        <f t="shared" si="292"/>
        <v>323.75</v>
      </c>
      <c r="AS809" s="68">
        <f>IF(AR809="","",$AR809-(($AS$2/CONFIGURACAO!$C$6)*$M809))</f>
        <v>173.75</v>
      </c>
      <c r="AT809" s="73">
        <f t="shared" si="276"/>
        <v>3</v>
      </c>
      <c r="AU809" s="75">
        <f>IF(AR809="","",$AR809-(($AU$2/CONFIGURACAO!$C$6)*$M809))</f>
        <v>73.75</v>
      </c>
      <c r="AV809" s="76">
        <f t="shared" si="277"/>
        <v>4</v>
      </c>
      <c r="AW809" s="74">
        <f>IF(AR809="","",$AR809-(($AW$2/CONFIGURACAO!$C$6)*$M809))</f>
        <v>-26.25</v>
      </c>
      <c r="AX809" s="72" t="str">
        <f t="shared" si="278"/>
        <v>NAO</v>
      </c>
      <c r="AZ809" s="39">
        <f t="shared" si="279"/>
        <v>3.0400345554506998E-2</v>
      </c>
      <c r="BA809" s="146">
        <f t="shared" si="280"/>
        <v>4.75</v>
      </c>
      <c r="BB809" s="146">
        <f t="shared" si="281"/>
        <v>868</v>
      </c>
      <c r="BC809" s="32">
        <f t="shared" si="282"/>
        <v>822</v>
      </c>
      <c r="BD809" s="148"/>
      <c r="BE809" s="40">
        <f t="shared" si="283"/>
        <v>5.5886736214605069E-2</v>
      </c>
      <c r="BF809" s="40">
        <f t="shared" si="284"/>
        <v>6.7515432098765427E-2</v>
      </c>
      <c r="BG809" s="40">
        <f t="shared" si="285"/>
        <v>0</v>
      </c>
      <c r="BH809" s="40">
        <f t="shared" si="286"/>
        <v>3.0315278900565887E-2</v>
      </c>
      <c r="BI809" s="40">
        <f t="shared" si="287"/>
        <v>0</v>
      </c>
      <c r="BJ809" s="40">
        <f t="shared" si="288"/>
        <v>0</v>
      </c>
      <c r="BK809" s="40">
        <f t="shared" si="289"/>
        <v>0.1203852327447833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 s="42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1:134" s="32" customFormat="1" ht="17" thickBot="1" x14ac:dyDescent="0.25">
      <c r="A810" s="124" t="str">
        <f>CONFIGURACAO!$C$4</f>
        <v>AREA 21</v>
      </c>
      <c r="B810" s="125">
        <v>808</v>
      </c>
      <c r="C810" s="252" t="s">
        <v>320</v>
      </c>
      <c r="D810" s="126">
        <f t="shared" si="271"/>
        <v>1</v>
      </c>
      <c r="E810" s="250" t="s">
        <v>1145</v>
      </c>
      <c r="F810" s="250">
        <v>0</v>
      </c>
      <c r="G810" s="250">
        <v>0</v>
      </c>
      <c r="H810" s="250">
        <v>0</v>
      </c>
      <c r="I810" s="250">
        <v>1</v>
      </c>
      <c r="J810" s="87"/>
      <c r="K810" s="94"/>
      <c r="L810" s="94"/>
      <c r="M810" s="154">
        <f t="shared" si="290"/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 s="139">
        <f t="shared" si="274"/>
        <v>0</v>
      </c>
      <c r="AD810" s="140">
        <f t="shared" si="275"/>
        <v>0</v>
      </c>
      <c r="AE810" s="141">
        <f t="shared" si="272"/>
        <v>0</v>
      </c>
      <c r="AF810" s="263">
        <f t="shared" si="273"/>
        <v>1</v>
      </c>
      <c r="AG810" s="265">
        <f t="shared" si="291"/>
        <v>1</v>
      </c>
      <c r="AI810" s="37">
        <f>IFERROR(IF(M810&gt;0,(N810*CONFIGURACAO!$C$20)+(O810*CONFIGURACAO!$C$21)+(P810*CONFIGURACAO!$C$22)+(Q810*CONFIGURACAO!$C$23)+(R810*CONFIGURACAO!$C$24),""),"")</f>
        <v>0</v>
      </c>
      <c r="AJ810" s="38">
        <f>IF(S810=0,0,IF(CONFIGURACAO!$C$15="SIM",(IF(S810&gt;CONFIGURACAO!$C$16,CONFIGURACAO!$C$16*CONFIGURACAO!$C$25,S810*CONFIGURACAO!$C$25)),'PI AREA  P75'!S810*CONFIGURACAO!$C$25))</f>
        <v>0</v>
      </c>
      <c r="AK810" s="38">
        <f>IF(T810=0,0,IF(CONFIGURACAO!$C$17="SIM",(IF(T810&gt;CONFIGURACAO!$C$18,CONFIGURACAO!$C$18*CONFIGURACAO!$C$26,T810*CONFIGURACAO!$C$26)),'PI AREA  P75'!T810*CONFIGURACAO!$C$26))</f>
        <v>0</v>
      </c>
      <c r="AL810" s="38">
        <f>IFERROR(IF(M810&gt;0,(U810*CONFIGURACAO!$C$29)+(V810*CONFIGURACAO!$C$30),""),"")</f>
        <v>0</v>
      </c>
      <c r="AM810" s="38">
        <f>IF(W810=0,0,IF(CONFIGURACAO!$C$41="SIM",(IF(W810&gt;CONFIGURACAO!$C$41,CONFIGURACAO!$C$41*CONFIGURACAO!$C$31,W810*CONFIGURACAO!$C$31)),'PI AREA  P75'!W810*CONFIGURACAO!$C$31))</f>
        <v>0</v>
      </c>
      <c r="AN810" s="38">
        <f>IF(X810=0,0,IF(CONFIGURACAO!$C$39="SIM",(IF(X810&gt;CONFIGURACAO!$C$40,CONFIGURACAO!$C$40*CONFIGURACAO!$C$32,X810*CONFIGURACAO!$C$32)),'PI AREA  P75'!X810*CONFIGURACAO!$C$32))</f>
        <v>0</v>
      </c>
      <c r="AO810" s="38">
        <f>IFERROR(IF(M810&gt;0,(Y810*CONFIGURACAO!$C$33)+(Z810*CONFIGURACAO!$C$34)+(AA810*CONFIGURACAO!$C$35)+(AB810*CONFIGURACAO!$C$36),""),"")</f>
        <v>50</v>
      </c>
      <c r="AP810" s="38">
        <f>IF(AA810=0,0,IF(CONFIGURACAO!$C$46="SIM",(IF(AA810&gt;CONFIGURACAO!$C$47,CONFIGURACAO!$C$47*CONFIGURACAO!$C$35,AA810*CONFIGURACAO!$C$35)),'PI AREA  P75'!AA810*CONFIGURACAO!$C$35))</f>
        <v>0</v>
      </c>
      <c r="AQ810" s="38">
        <f>IF(AB810=0,0,IF(CONFIGURACAO!$C$44="SIM",(IF(AB810&gt;CONFIGURACAO!$C$45,CONFIGURACAO!$C$45*CONFIGURACAO!$C$36,AB810*CONFIGURACAO!$C$36)),'PI AREA  P75'!AB810*CONFIGURACAO!$C$36))</f>
        <v>0</v>
      </c>
      <c r="AR810" s="38">
        <f t="shared" si="292"/>
        <v>50</v>
      </c>
      <c r="AS810" s="68">
        <f>IF(AR810="","",$AR810-(($AS$2/CONFIGURACAO!$C$6)*$M810))</f>
        <v>-25</v>
      </c>
      <c r="AT810" s="73" t="str">
        <f t="shared" si="276"/>
        <v>NAO</v>
      </c>
      <c r="AU810" s="75">
        <f>IF(AR810="","",$AR810-(($AU$2/CONFIGURACAO!$C$6)*$M810))</f>
        <v>-75</v>
      </c>
      <c r="AV810" s="76" t="str">
        <f t="shared" si="277"/>
        <v>NAO</v>
      </c>
      <c r="AW810" s="74">
        <f>IF(AR810="","",$AR810-(($AW$2/CONFIGURACAO!$C$6)*$M810))</f>
        <v>-125</v>
      </c>
      <c r="AX810" s="72" t="str">
        <f t="shared" si="278"/>
        <v>NAO</v>
      </c>
      <c r="AZ810" s="39">
        <f t="shared" si="279"/>
        <v>4.6950340624721237E-3</v>
      </c>
      <c r="BA810" s="146">
        <f t="shared" si="280"/>
        <v>1</v>
      </c>
      <c r="BB810" s="146">
        <f t="shared" si="281"/>
        <v>1099</v>
      </c>
      <c r="BC810" s="32">
        <f t="shared" si="282"/>
        <v>1108</v>
      </c>
      <c r="BD810" s="148"/>
      <c r="BE810" s="40">
        <f t="shared" si="283"/>
        <v>0</v>
      </c>
      <c r="BF810" s="40">
        <f t="shared" si="284"/>
        <v>0</v>
      </c>
      <c r="BG810" s="40">
        <f t="shared" si="285"/>
        <v>0</v>
      </c>
      <c r="BH810" s="40">
        <f t="shared" si="286"/>
        <v>0</v>
      </c>
      <c r="BI810" s="40">
        <f t="shared" si="287"/>
        <v>0</v>
      </c>
      <c r="BJ810" s="40">
        <f t="shared" si="288"/>
        <v>0</v>
      </c>
      <c r="BK810" s="40">
        <f t="shared" si="289"/>
        <v>0</v>
      </c>
      <c r="BL810">
        <v>0</v>
      </c>
      <c r="BM810">
        <v>0</v>
      </c>
      <c r="BN810">
        <v>1</v>
      </c>
      <c r="BO810">
        <v>2</v>
      </c>
      <c r="BP810">
        <v>0</v>
      </c>
      <c r="BQ810">
        <v>0</v>
      </c>
      <c r="BR810">
        <v>2</v>
      </c>
      <c r="BS810">
        <v>4</v>
      </c>
      <c r="BT810" s="42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1:134" s="32" customFormat="1" ht="17" thickBot="1" x14ac:dyDescent="0.25">
      <c r="A811" s="124" t="str">
        <f>CONFIGURACAO!$C$4</f>
        <v>AREA 21</v>
      </c>
      <c r="B811" s="125">
        <v>809</v>
      </c>
      <c r="C811" s="252" t="s">
        <v>320</v>
      </c>
      <c r="D811" s="126">
        <f t="shared" si="271"/>
        <v>2</v>
      </c>
      <c r="E811" s="250" t="s">
        <v>1146</v>
      </c>
      <c r="F811" s="250">
        <v>1</v>
      </c>
      <c r="G811" s="250">
        <v>1</v>
      </c>
      <c r="H811" s="250">
        <v>1</v>
      </c>
      <c r="I811" s="250">
        <v>1</v>
      </c>
      <c r="J811" s="87"/>
      <c r="K811" s="94"/>
      <c r="L811" s="94"/>
      <c r="M811" s="154">
        <f t="shared" si="290"/>
        <v>4</v>
      </c>
      <c r="N811">
        <v>0</v>
      </c>
      <c r="O811">
        <v>3.75</v>
      </c>
      <c r="P811">
        <v>6.5</v>
      </c>
      <c r="Q811">
        <v>2.75</v>
      </c>
      <c r="R811">
        <v>0</v>
      </c>
      <c r="S811">
        <v>4.25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4</v>
      </c>
      <c r="AA811">
        <v>0</v>
      </c>
      <c r="AB811">
        <v>9</v>
      </c>
      <c r="AC811" s="139">
        <f t="shared" si="274"/>
        <v>3.75</v>
      </c>
      <c r="AD811" s="140">
        <f t="shared" si="275"/>
        <v>10.25</v>
      </c>
      <c r="AE811" s="141">
        <f t="shared" si="272"/>
        <v>0</v>
      </c>
      <c r="AF811" s="263">
        <f t="shared" si="273"/>
        <v>4</v>
      </c>
      <c r="AG811" s="265">
        <f t="shared" si="291"/>
        <v>7.75</v>
      </c>
      <c r="AI811" s="37">
        <f>IFERROR(IF(M811&gt;0,(N811*CONFIGURACAO!$C$20)+(O811*CONFIGURACAO!$C$21)+(P811*CONFIGURACAO!$C$22)+(Q811*CONFIGURACAO!$C$23)+(R811*CONFIGURACAO!$C$24),""),"")</f>
        <v>800</v>
      </c>
      <c r="AJ811" s="38">
        <f>IF(S811=0,0,IF(CONFIGURACAO!$C$15="SIM",(IF(S811&gt;CONFIGURACAO!$C$16,CONFIGURACAO!$C$16*CONFIGURACAO!$C$25,S811*CONFIGURACAO!$C$25)),'PI AREA  P75'!S811*CONFIGURACAO!$C$25))</f>
        <v>40</v>
      </c>
      <c r="AK811" s="38">
        <f>IF(T811=0,0,IF(CONFIGURACAO!$C$17="SIM",(IF(T811&gt;CONFIGURACAO!$C$18,CONFIGURACAO!$C$18*CONFIGURACAO!$C$26,T811*CONFIGURACAO!$C$26)),'PI AREA  P75'!T811*CONFIGURACAO!$C$26))</f>
        <v>5</v>
      </c>
      <c r="AL811" s="38">
        <f>IFERROR(IF(M811&gt;0,(U811*CONFIGURACAO!$C$29)+(V811*CONFIGURACAO!$C$30),""),"")</f>
        <v>0</v>
      </c>
      <c r="AM811" s="38">
        <f>IF(W811=0,0,IF(CONFIGURACAO!$C$41="SIM",(IF(W811&gt;CONFIGURACAO!$C$41,CONFIGURACAO!$C$41*CONFIGURACAO!$C$31,W811*CONFIGURACAO!$C$31)),'PI AREA  P75'!W811*CONFIGURACAO!$C$31))</f>
        <v>0</v>
      </c>
      <c r="AN811" s="38">
        <f>IF(X811=0,0,IF(CONFIGURACAO!$C$39="SIM",(IF(X811&gt;CONFIGURACAO!$C$40,CONFIGURACAO!$C$40*CONFIGURACAO!$C$32,X811*CONFIGURACAO!$C$32)),'PI AREA  P75'!X811*CONFIGURACAO!$C$32))</f>
        <v>0</v>
      </c>
      <c r="AO811" s="38">
        <f>IFERROR(IF(M811&gt;0,(Y811*CONFIGURACAO!$C$33)+(Z811*CONFIGURACAO!$C$34)+(AA811*CONFIGURACAO!$C$35)+(AB811*CONFIGURACAO!$C$36),""),"")</f>
        <v>290</v>
      </c>
      <c r="AP811" s="38">
        <f>IF(AA811=0,0,IF(CONFIGURACAO!$C$46="SIM",(IF(AA811&gt;CONFIGURACAO!$C$47,CONFIGURACAO!$C$47*CONFIGURACAO!$C$35,AA811*CONFIGURACAO!$C$35)),'PI AREA  P75'!AA811*CONFIGURACAO!$C$35))</f>
        <v>0</v>
      </c>
      <c r="AQ811" s="38">
        <f>IF(AB811=0,0,IF(CONFIGURACAO!$C$44="SIM",(IF(AB811&gt;CONFIGURACAO!$C$45,CONFIGURACAO!$C$45*CONFIGURACAO!$C$36,AB811*CONFIGURACAO!$C$36)),'PI AREA  P75'!AB811*CONFIGURACAO!$C$36))</f>
        <v>20</v>
      </c>
      <c r="AR811" s="38">
        <f t="shared" si="292"/>
        <v>1155</v>
      </c>
      <c r="AS811" s="68">
        <f>IF(AR811="","",$AR811-(($AS$2/CONFIGURACAO!$C$6)*$M811))</f>
        <v>855</v>
      </c>
      <c r="AT811" s="73">
        <f t="shared" si="276"/>
        <v>3</v>
      </c>
      <c r="AU811" s="75">
        <f>IF(AR811="","",$AR811-(($AU$2/CONFIGURACAO!$C$6)*$M811))</f>
        <v>655</v>
      </c>
      <c r="AV811" s="76">
        <f t="shared" si="277"/>
        <v>4</v>
      </c>
      <c r="AW811" s="74">
        <f>IF(AR811="","",$AR811-(($AW$2/CONFIGURACAO!$C$6)*$M811))</f>
        <v>455</v>
      </c>
      <c r="AX811" s="72">
        <f t="shared" si="278"/>
        <v>5</v>
      </c>
      <c r="AZ811" s="39">
        <f t="shared" si="279"/>
        <v>0.10845528684310604</v>
      </c>
      <c r="BA811" s="146">
        <f t="shared" si="280"/>
        <v>31.25</v>
      </c>
      <c r="BB811" s="146">
        <f t="shared" si="281"/>
        <v>138</v>
      </c>
      <c r="BC811" s="32">
        <f t="shared" si="282"/>
        <v>324</v>
      </c>
      <c r="BD811" s="148"/>
      <c r="BE811" s="40">
        <f t="shared" si="283"/>
        <v>0</v>
      </c>
      <c r="BF811" s="40">
        <f t="shared" si="284"/>
        <v>0.14467592592592593</v>
      </c>
      <c r="BG811" s="40">
        <f t="shared" si="285"/>
        <v>0.16700924974306269</v>
      </c>
      <c r="BH811" s="40">
        <f t="shared" si="286"/>
        <v>0.11115602263540826</v>
      </c>
      <c r="BI811" s="40">
        <f t="shared" si="287"/>
        <v>0</v>
      </c>
      <c r="BJ811" s="40">
        <f t="shared" si="288"/>
        <v>0.39279112754158968</v>
      </c>
      <c r="BK811" s="40">
        <f t="shared" si="289"/>
        <v>0.16051364365971107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 s="42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1:134" s="32" customFormat="1" ht="17" thickBot="1" x14ac:dyDescent="0.25">
      <c r="A812" s="124" t="str">
        <f>CONFIGURACAO!$C$4</f>
        <v>AREA 21</v>
      </c>
      <c r="B812" s="125">
        <v>810</v>
      </c>
      <c r="C812" s="252" t="s">
        <v>320</v>
      </c>
      <c r="D812" s="126">
        <f t="shared" si="271"/>
        <v>3</v>
      </c>
      <c r="E812" s="250" t="s">
        <v>1147</v>
      </c>
      <c r="F812" s="250">
        <v>0</v>
      </c>
      <c r="G812" s="250">
        <v>0</v>
      </c>
      <c r="H812" s="250">
        <v>0</v>
      </c>
      <c r="I812" s="250">
        <v>1</v>
      </c>
      <c r="J812" s="87"/>
      <c r="K812" s="94"/>
      <c r="L812" s="94"/>
      <c r="M812" s="154">
        <f t="shared" si="290"/>
        <v>1</v>
      </c>
      <c r="N812">
        <v>0.75</v>
      </c>
      <c r="O812">
        <v>1.5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 s="139">
        <f t="shared" si="274"/>
        <v>2.25</v>
      </c>
      <c r="AD812" s="140">
        <f t="shared" si="275"/>
        <v>2.25</v>
      </c>
      <c r="AE812" s="141">
        <f t="shared" si="272"/>
        <v>0</v>
      </c>
      <c r="AF812" s="263">
        <f t="shared" si="273"/>
        <v>0</v>
      </c>
      <c r="AG812" s="265">
        <f t="shared" si="291"/>
        <v>2.25</v>
      </c>
      <c r="AI812" s="37">
        <f>IFERROR(IF(M812&gt;0,(N812*CONFIGURACAO!$C$20)+(O812*CONFIGURACAO!$C$21)+(P812*CONFIGURACAO!$C$22)+(Q812*CONFIGURACAO!$C$23)+(R812*CONFIGURACAO!$C$24),""),"")</f>
        <v>195</v>
      </c>
      <c r="AJ812" s="38">
        <f>IF(S812=0,0,IF(CONFIGURACAO!$C$15="SIM",(IF(S812&gt;CONFIGURACAO!$C$16,CONFIGURACAO!$C$16*CONFIGURACAO!$C$25,S812*CONFIGURACAO!$C$25)),'PI AREA  P75'!S812*CONFIGURACAO!$C$25))</f>
        <v>0</v>
      </c>
      <c r="AK812" s="38">
        <f>IF(T812=0,0,IF(CONFIGURACAO!$C$17="SIM",(IF(T812&gt;CONFIGURACAO!$C$18,CONFIGURACAO!$C$18*CONFIGURACAO!$C$26,T812*CONFIGURACAO!$C$26)),'PI AREA  P75'!T812*CONFIGURACAO!$C$26))</f>
        <v>0</v>
      </c>
      <c r="AL812" s="38">
        <f>IFERROR(IF(M812&gt;0,(U812*CONFIGURACAO!$C$29)+(V812*CONFIGURACAO!$C$30),""),"")</f>
        <v>0</v>
      </c>
      <c r="AM812" s="38">
        <f>IF(W812=0,0,IF(CONFIGURACAO!$C$41="SIM",(IF(W812&gt;CONFIGURACAO!$C$41,CONFIGURACAO!$C$41*CONFIGURACAO!$C$31,W812*CONFIGURACAO!$C$31)),'PI AREA  P75'!W812*CONFIGURACAO!$C$31))</f>
        <v>0</v>
      </c>
      <c r="AN812" s="38">
        <f>IF(X812=0,0,IF(CONFIGURACAO!$C$39="SIM",(IF(X812&gt;CONFIGURACAO!$C$40,CONFIGURACAO!$C$40*CONFIGURACAO!$C$32,X812*CONFIGURACAO!$C$32)),'PI AREA  P75'!X812*CONFIGURACAO!$C$32))</f>
        <v>0</v>
      </c>
      <c r="AO812" s="38">
        <f>IFERROR(IF(M812&gt;0,(Y812*CONFIGURACAO!$C$33)+(Z812*CONFIGURACAO!$C$34)+(AA812*CONFIGURACAO!$C$35)+(AB812*CONFIGURACAO!$C$36),""),"")</f>
        <v>0</v>
      </c>
      <c r="AP812" s="38">
        <f>IF(AA812=0,0,IF(CONFIGURACAO!$C$46="SIM",(IF(AA812&gt;CONFIGURACAO!$C$47,CONFIGURACAO!$C$47*CONFIGURACAO!$C$35,AA812*CONFIGURACAO!$C$35)),'PI AREA  P75'!AA812*CONFIGURACAO!$C$35))</f>
        <v>0</v>
      </c>
      <c r="AQ812" s="38">
        <f>IF(AB812=0,0,IF(CONFIGURACAO!$C$44="SIM",(IF(AB812&gt;CONFIGURACAO!$C$45,CONFIGURACAO!$C$45*CONFIGURACAO!$C$36,AB812*CONFIGURACAO!$C$36)),'PI AREA  P75'!AB812*CONFIGURACAO!$C$36))</f>
        <v>0</v>
      </c>
      <c r="AR812" s="38">
        <f t="shared" si="292"/>
        <v>195</v>
      </c>
      <c r="AS812" s="68">
        <f>IF(AR812="","",$AR812-(($AS$2/CONFIGURACAO!$C$6)*$M812))</f>
        <v>120</v>
      </c>
      <c r="AT812" s="73">
        <f t="shared" si="276"/>
        <v>3</v>
      </c>
      <c r="AU812" s="75">
        <f>IF(AR812="","",$AR812-(($AU$2/CONFIGURACAO!$C$6)*$M812))</f>
        <v>70</v>
      </c>
      <c r="AV812" s="76">
        <f t="shared" si="277"/>
        <v>4</v>
      </c>
      <c r="AW812" s="74">
        <f>IF(AR812="","",$AR812-(($AW$2/CONFIGURACAO!$C$6)*$M812))</f>
        <v>20</v>
      </c>
      <c r="AX812" s="72">
        <f t="shared" si="278"/>
        <v>5</v>
      </c>
      <c r="AZ812" s="39">
        <f t="shared" si="279"/>
        <v>1.8310632843641279E-2</v>
      </c>
      <c r="BA812" s="146">
        <f t="shared" si="280"/>
        <v>2.25</v>
      </c>
      <c r="BB812" s="146">
        <f t="shared" si="281"/>
        <v>1002</v>
      </c>
      <c r="BC812" s="32">
        <f t="shared" si="282"/>
        <v>929</v>
      </c>
      <c r="BD812" s="148"/>
      <c r="BE812" s="40">
        <f t="shared" si="283"/>
        <v>2.7943368107302535E-2</v>
      </c>
      <c r="BF812" s="40">
        <f t="shared" si="284"/>
        <v>5.7870370370370364E-2</v>
      </c>
      <c r="BG812" s="40">
        <f t="shared" si="285"/>
        <v>0</v>
      </c>
      <c r="BH812" s="40">
        <f t="shared" si="286"/>
        <v>0</v>
      </c>
      <c r="BI812" s="40">
        <f t="shared" si="287"/>
        <v>0</v>
      </c>
      <c r="BJ812" s="40">
        <f t="shared" si="288"/>
        <v>0</v>
      </c>
      <c r="BK812" s="40">
        <f t="shared" si="289"/>
        <v>0</v>
      </c>
      <c r="BL812">
        <v>0</v>
      </c>
      <c r="BM812">
        <v>1</v>
      </c>
      <c r="BN812">
        <v>2</v>
      </c>
      <c r="BO812">
        <v>2</v>
      </c>
      <c r="BP812">
        <v>0</v>
      </c>
      <c r="BQ812">
        <v>0</v>
      </c>
      <c r="BR812">
        <v>1</v>
      </c>
      <c r="BS812">
        <v>0</v>
      </c>
      <c r="BT812" s="4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1:134" s="32" customFormat="1" ht="17" thickBot="1" x14ac:dyDescent="0.25">
      <c r="A813" s="124" t="str">
        <f>CONFIGURACAO!$C$4</f>
        <v>AREA 21</v>
      </c>
      <c r="B813" s="125">
        <v>811</v>
      </c>
      <c r="C813" s="252" t="s">
        <v>320</v>
      </c>
      <c r="D813" s="126">
        <f t="shared" si="271"/>
        <v>4</v>
      </c>
      <c r="E813" s="250" t="s">
        <v>1148</v>
      </c>
      <c r="F813" s="250">
        <v>1</v>
      </c>
      <c r="G813" s="250">
        <v>1</v>
      </c>
      <c r="H813" s="250">
        <v>1</v>
      </c>
      <c r="I813" s="250">
        <v>1</v>
      </c>
      <c r="J813" s="87"/>
      <c r="K813" s="94"/>
      <c r="L813" s="94"/>
      <c r="M813" s="154">
        <f t="shared" si="290"/>
        <v>4</v>
      </c>
      <c r="N813">
        <v>2.75</v>
      </c>
      <c r="O813">
        <v>1.75</v>
      </c>
      <c r="P813">
        <v>0.75</v>
      </c>
      <c r="Q813">
        <v>0</v>
      </c>
      <c r="R813">
        <v>0</v>
      </c>
      <c r="S813">
        <v>0.75</v>
      </c>
      <c r="T813">
        <v>0.75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s="139">
        <f t="shared" si="274"/>
        <v>4.5</v>
      </c>
      <c r="AD813" s="140">
        <f t="shared" si="275"/>
        <v>5.25</v>
      </c>
      <c r="AE813" s="141">
        <f t="shared" si="272"/>
        <v>0</v>
      </c>
      <c r="AF813" s="263">
        <f t="shared" si="273"/>
        <v>0</v>
      </c>
      <c r="AG813" s="265">
        <f t="shared" si="291"/>
        <v>4.5</v>
      </c>
      <c r="AI813" s="37">
        <f>IFERROR(IF(M813&gt;0,(N813*CONFIGURACAO!$C$20)+(O813*CONFIGURACAO!$C$21)+(P813*CONFIGURACAO!$C$22)+(Q813*CONFIGURACAO!$C$23)+(R813*CONFIGURACAO!$C$24),""),"")</f>
        <v>460</v>
      </c>
      <c r="AJ813" s="38">
        <f>IF(S813=0,0,IF(CONFIGURACAO!$C$15="SIM",(IF(S813&gt;CONFIGURACAO!$C$16,CONFIGURACAO!$C$16*CONFIGURACAO!$C$25,S813*CONFIGURACAO!$C$25)),'PI AREA  P75'!S813*CONFIGURACAO!$C$25))</f>
        <v>7.5</v>
      </c>
      <c r="AK813" s="38">
        <f>IF(T813=0,0,IF(CONFIGURACAO!$C$17="SIM",(IF(T813&gt;CONFIGURACAO!$C$18,CONFIGURACAO!$C$18*CONFIGURACAO!$C$26,T813*CONFIGURACAO!$C$26)),'PI AREA  P75'!T813*CONFIGURACAO!$C$26))</f>
        <v>3.75</v>
      </c>
      <c r="AL813" s="38">
        <f>IFERROR(IF(M813&gt;0,(U813*CONFIGURACAO!$C$29)+(V813*CONFIGURACAO!$C$30),""),"")</f>
        <v>0</v>
      </c>
      <c r="AM813" s="38">
        <f>IF(W813=0,0,IF(CONFIGURACAO!$C$41="SIM",(IF(W813&gt;CONFIGURACAO!$C$41,CONFIGURACAO!$C$41*CONFIGURACAO!$C$31,W813*CONFIGURACAO!$C$31)),'PI AREA  P75'!W813*CONFIGURACAO!$C$31))</f>
        <v>0</v>
      </c>
      <c r="AN813" s="38">
        <f>IF(X813=0,0,IF(CONFIGURACAO!$C$39="SIM",(IF(X813&gt;CONFIGURACAO!$C$40,CONFIGURACAO!$C$40*CONFIGURACAO!$C$32,X813*CONFIGURACAO!$C$32)),'PI AREA  P75'!X813*CONFIGURACAO!$C$32))</f>
        <v>0</v>
      </c>
      <c r="AO813" s="38">
        <f>IFERROR(IF(M813&gt;0,(Y813*CONFIGURACAO!$C$33)+(Z813*CONFIGURACAO!$C$34)+(AA813*CONFIGURACAO!$C$35)+(AB813*CONFIGURACAO!$C$36),""),"")</f>
        <v>0</v>
      </c>
      <c r="AP813" s="38">
        <f>IF(AA813=0,0,IF(CONFIGURACAO!$C$46="SIM",(IF(AA813&gt;CONFIGURACAO!$C$47,CONFIGURACAO!$C$47*CONFIGURACAO!$C$35,AA813*CONFIGURACAO!$C$35)),'PI AREA  P75'!AA813*CONFIGURACAO!$C$35))</f>
        <v>0</v>
      </c>
      <c r="AQ813" s="38">
        <f>IF(AB813=0,0,IF(CONFIGURACAO!$C$44="SIM",(IF(AB813&gt;CONFIGURACAO!$C$45,CONFIGURACAO!$C$45*CONFIGURACAO!$C$36,AB813*CONFIGURACAO!$C$36)),'PI AREA  P75'!AB813*CONFIGURACAO!$C$36))</f>
        <v>0</v>
      </c>
      <c r="AR813" s="38">
        <f t="shared" si="292"/>
        <v>471.25</v>
      </c>
      <c r="AS813" s="68">
        <f>IF(AR813="","",$AR813-(($AS$2/CONFIGURACAO!$C$6)*$M813))</f>
        <v>171.25</v>
      </c>
      <c r="AT813" s="73">
        <f t="shared" si="276"/>
        <v>3</v>
      </c>
      <c r="AU813" s="75">
        <f>IF(AR813="","",$AR813-(($AU$2/CONFIGURACAO!$C$6)*$M813))</f>
        <v>-28.75</v>
      </c>
      <c r="AV813" s="76" t="str">
        <f t="shared" si="277"/>
        <v>NAO</v>
      </c>
      <c r="AW813" s="74">
        <f>IF(AR813="","",$AR813-(($AW$2/CONFIGURACAO!$C$6)*$M813))</f>
        <v>-228.75</v>
      </c>
      <c r="AX813" s="72" t="str">
        <f t="shared" si="278"/>
        <v>NAO</v>
      </c>
      <c r="AZ813" s="39">
        <f t="shared" si="279"/>
        <v>4.4250696038799761E-2</v>
      </c>
      <c r="BA813" s="146">
        <f t="shared" si="280"/>
        <v>6.75</v>
      </c>
      <c r="BB813" s="146">
        <f t="shared" si="281"/>
        <v>778</v>
      </c>
      <c r="BC813" s="32">
        <f t="shared" si="282"/>
        <v>707</v>
      </c>
      <c r="BD813" s="148"/>
      <c r="BE813" s="40">
        <f t="shared" si="283"/>
        <v>0.10245901639344263</v>
      </c>
      <c r="BF813" s="40">
        <f t="shared" si="284"/>
        <v>6.7515432098765427E-2</v>
      </c>
      <c r="BG813" s="40">
        <f t="shared" si="285"/>
        <v>1.9270298047276462E-2</v>
      </c>
      <c r="BH813" s="40">
        <f t="shared" si="286"/>
        <v>0</v>
      </c>
      <c r="BI813" s="40">
        <f t="shared" si="287"/>
        <v>0</v>
      </c>
      <c r="BJ813" s="40">
        <f t="shared" si="288"/>
        <v>6.9316081330868765E-2</v>
      </c>
      <c r="BK813" s="40">
        <f t="shared" si="289"/>
        <v>0.1203852327447833</v>
      </c>
      <c r="BL813">
        <v>0</v>
      </c>
      <c r="BM813">
        <v>0</v>
      </c>
      <c r="BN813">
        <v>1</v>
      </c>
      <c r="BO813">
        <v>1</v>
      </c>
      <c r="BP813">
        <v>0</v>
      </c>
      <c r="BQ813">
        <v>0</v>
      </c>
      <c r="BR813">
        <v>0</v>
      </c>
      <c r="BS813">
        <v>6</v>
      </c>
      <c r="BT813" s="42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1:134" s="32" customFormat="1" ht="17" thickBot="1" x14ac:dyDescent="0.25">
      <c r="A814" s="124" t="str">
        <f>CONFIGURACAO!$C$4</f>
        <v>AREA 21</v>
      </c>
      <c r="B814" s="125">
        <v>812</v>
      </c>
      <c r="C814" s="252" t="s">
        <v>320</v>
      </c>
      <c r="D814" s="126">
        <f t="shared" si="271"/>
        <v>5</v>
      </c>
      <c r="E814" s="250" t="s">
        <v>1149</v>
      </c>
      <c r="F814" s="250">
        <v>0</v>
      </c>
      <c r="G814" s="250">
        <v>0</v>
      </c>
      <c r="H814" s="250">
        <v>1</v>
      </c>
      <c r="I814" s="250">
        <v>1</v>
      </c>
      <c r="J814" s="87"/>
      <c r="K814" s="94"/>
      <c r="L814" s="94"/>
      <c r="M814" s="154">
        <f t="shared" si="290"/>
        <v>2</v>
      </c>
      <c r="N814">
        <v>4</v>
      </c>
      <c r="O814">
        <v>3</v>
      </c>
      <c r="P814">
        <v>8.25</v>
      </c>
      <c r="Q814">
        <v>0.75</v>
      </c>
      <c r="R814">
        <v>2.5</v>
      </c>
      <c r="S814">
        <v>0</v>
      </c>
      <c r="T814">
        <v>1.5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s="139">
        <f t="shared" si="274"/>
        <v>7</v>
      </c>
      <c r="AD814" s="140">
        <f t="shared" si="275"/>
        <v>15.25</v>
      </c>
      <c r="AE814" s="141">
        <f t="shared" si="272"/>
        <v>0</v>
      </c>
      <c r="AF814" s="263">
        <f t="shared" si="273"/>
        <v>0</v>
      </c>
      <c r="AG814" s="265">
        <f t="shared" si="291"/>
        <v>7</v>
      </c>
      <c r="AI814" s="37">
        <f>IFERROR(IF(M814&gt;0,(N814*CONFIGURACAO!$C$20)+(O814*CONFIGURACAO!$C$21)+(P814*CONFIGURACAO!$C$22)+(Q814*CONFIGURACAO!$C$23)+(R814*CONFIGURACAO!$C$24),""),"")</f>
        <v>1215</v>
      </c>
      <c r="AJ814" s="38">
        <f>IF(S814=0,0,IF(CONFIGURACAO!$C$15="SIM",(IF(S814&gt;CONFIGURACAO!$C$16,CONFIGURACAO!$C$16*CONFIGURACAO!$C$25,S814*CONFIGURACAO!$C$25)),'PI AREA  P75'!S814*CONFIGURACAO!$C$25))</f>
        <v>0</v>
      </c>
      <c r="AK814" s="38">
        <f>IF(T814=0,0,IF(CONFIGURACAO!$C$17="SIM",(IF(T814&gt;CONFIGURACAO!$C$18,CONFIGURACAO!$C$18*CONFIGURACAO!$C$26,T814*CONFIGURACAO!$C$26)),'PI AREA  P75'!T814*CONFIGURACAO!$C$26))</f>
        <v>7.5</v>
      </c>
      <c r="AL814" s="38">
        <f>IFERROR(IF(M814&gt;0,(U814*CONFIGURACAO!$C$29)+(V814*CONFIGURACAO!$C$30),""),"")</f>
        <v>0</v>
      </c>
      <c r="AM814" s="38">
        <f>IF(W814=0,0,IF(CONFIGURACAO!$C$41="SIM",(IF(W814&gt;CONFIGURACAO!$C$41,CONFIGURACAO!$C$41*CONFIGURACAO!$C$31,W814*CONFIGURACAO!$C$31)),'PI AREA  P75'!W814*CONFIGURACAO!$C$31))</f>
        <v>0</v>
      </c>
      <c r="AN814" s="38">
        <f>IF(X814=0,0,IF(CONFIGURACAO!$C$39="SIM",(IF(X814&gt;CONFIGURACAO!$C$40,CONFIGURACAO!$C$40*CONFIGURACAO!$C$32,X814*CONFIGURACAO!$C$32)),'PI AREA  P75'!X814*CONFIGURACAO!$C$32))</f>
        <v>0</v>
      </c>
      <c r="AO814" s="38">
        <f>IFERROR(IF(M814&gt;0,(Y814*CONFIGURACAO!$C$33)+(Z814*CONFIGURACAO!$C$34)+(AA814*CONFIGURACAO!$C$35)+(AB814*CONFIGURACAO!$C$36),""),"")</f>
        <v>0</v>
      </c>
      <c r="AP814" s="38">
        <f>IF(AA814=0,0,IF(CONFIGURACAO!$C$46="SIM",(IF(AA814&gt;CONFIGURACAO!$C$47,CONFIGURACAO!$C$47*CONFIGURACAO!$C$35,AA814*CONFIGURACAO!$C$35)),'PI AREA  P75'!AA814*CONFIGURACAO!$C$35))</f>
        <v>0</v>
      </c>
      <c r="AQ814" s="38">
        <f>IF(AB814=0,0,IF(CONFIGURACAO!$C$44="SIM",(IF(AB814&gt;CONFIGURACAO!$C$45,CONFIGURACAO!$C$45*CONFIGURACAO!$C$36,AB814*CONFIGURACAO!$C$36)),'PI AREA  P75'!AB814*CONFIGURACAO!$C$36))</f>
        <v>0</v>
      </c>
      <c r="AR814" s="38">
        <f t="shared" si="292"/>
        <v>1222.5</v>
      </c>
      <c r="AS814" s="68">
        <f>IF(AR814="","",$AR814-(($AS$2/CONFIGURACAO!$C$6)*$M814))</f>
        <v>1072.5</v>
      </c>
      <c r="AT814" s="73">
        <f t="shared" si="276"/>
        <v>3</v>
      </c>
      <c r="AU814" s="75">
        <f>IF(AR814="","",$AR814-(($AU$2/CONFIGURACAO!$C$6)*$M814))</f>
        <v>972.5</v>
      </c>
      <c r="AV814" s="76">
        <f t="shared" si="277"/>
        <v>4</v>
      </c>
      <c r="AW814" s="74">
        <f>IF(AR814="","",$AR814-(($AW$2/CONFIGURACAO!$C$6)*$M814))</f>
        <v>872.5</v>
      </c>
      <c r="AX814" s="72">
        <f t="shared" si="278"/>
        <v>5</v>
      </c>
      <c r="AZ814" s="39">
        <f t="shared" si="279"/>
        <v>0.11479358282744341</v>
      </c>
      <c r="BA814" s="146">
        <f t="shared" si="280"/>
        <v>20</v>
      </c>
      <c r="BB814" s="146">
        <f t="shared" si="281"/>
        <v>328</v>
      </c>
      <c r="BC814" s="32">
        <f t="shared" si="282"/>
        <v>295</v>
      </c>
      <c r="BD814" s="148"/>
      <c r="BE814" s="40">
        <f t="shared" si="283"/>
        <v>0.14903129657228018</v>
      </c>
      <c r="BF814" s="40">
        <f t="shared" si="284"/>
        <v>0.11574074074074073</v>
      </c>
      <c r="BG814" s="40">
        <f t="shared" si="285"/>
        <v>0.21197327852004114</v>
      </c>
      <c r="BH814" s="40">
        <f t="shared" si="286"/>
        <v>3.0315278900565887E-2</v>
      </c>
      <c r="BI814" s="40">
        <f t="shared" si="287"/>
        <v>0.26652452025586354</v>
      </c>
      <c r="BJ814" s="40">
        <f t="shared" si="288"/>
        <v>0</v>
      </c>
      <c r="BK814" s="40">
        <f t="shared" si="289"/>
        <v>0.2407704654895666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 s="42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1:134" s="32" customFormat="1" ht="17" thickBot="1" x14ac:dyDescent="0.25">
      <c r="A815" s="124" t="str">
        <f>CONFIGURACAO!$C$4</f>
        <v>AREA 21</v>
      </c>
      <c r="B815" s="125">
        <v>813</v>
      </c>
      <c r="C815" s="252" t="s">
        <v>320</v>
      </c>
      <c r="D815" s="126">
        <f t="shared" ref="D815:D878" si="293">IF(C814=C815,D814+1,1)</f>
        <v>6</v>
      </c>
      <c r="E815" s="250" t="s">
        <v>1150</v>
      </c>
      <c r="F815" s="250">
        <v>1</v>
      </c>
      <c r="G815" s="250">
        <v>0</v>
      </c>
      <c r="H815" s="250">
        <v>0</v>
      </c>
      <c r="I815" s="250">
        <v>0</v>
      </c>
      <c r="J815" s="87"/>
      <c r="K815" s="94"/>
      <c r="L815" s="94"/>
      <c r="M815" s="154">
        <f t="shared" si="290"/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 s="139">
        <f t="shared" si="274"/>
        <v>0</v>
      </c>
      <c r="AD815" s="140">
        <f t="shared" si="275"/>
        <v>0</v>
      </c>
      <c r="AE815" s="141">
        <f t="shared" ref="AE815:AE878" si="294">IFERROR((U815+V815),"")</f>
        <v>0</v>
      </c>
      <c r="AF815" s="263">
        <f t="shared" ref="AF815:AF878" si="295">IFERROR((Y815+Z815),"")</f>
        <v>0</v>
      </c>
      <c r="AG815" s="265">
        <f t="shared" si="291"/>
        <v>0</v>
      </c>
      <c r="AI815" s="37">
        <f>IFERROR(IF(M815&gt;0,(N815*CONFIGURACAO!$C$20)+(O815*CONFIGURACAO!$C$21)+(P815*CONFIGURACAO!$C$22)+(Q815*CONFIGURACAO!$C$23)+(R815*CONFIGURACAO!$C$24),""),"")</f>
        <v>0</v>
      </c>
      <c r="AJ815" s="38">
        <f>IF(S815=0,0,IF(CONFIGURACAO!$C$15="SIM",(IF(S815&gt;CONFIGURACAO!$C$16,CONFIGURACAO!$C$16*CONFIGURACAO!$C$25,S815*CONFIGURACAO!$C$25)),'PI AREA  P75'!S815*CONFIGURACAO!$C$25))</f>
        <v>0</v>
      </c>
      <c r="AK815" s="38">
        <f>IF(T815=0,0,IF(CONFIGURACAO!$C$17="SIM",(IF(T815&gt;CONFIGURACAO!$C$18,CONFIGURACAO!$C$18*CONFIGURACAO!$C$26,T815*CONFIGURACAO!$C$26)),'PI AREA  P75'!T815*CONFIGURACAO!$C$26))</f>
        <v>0</v>
      </c>
      <c r="AL815" s="38">
        <f>IFERROR(IF(M815&gt;0,(U815*CONFIGURACAO!$C$29)+(V815*CONFIGURACAO!$C$30),""),"")</f>
        <v>0</v>
      </c>
      <c r="AM815" s="38">
        <f>IF(W815=0,0,IF(CONFIGURACAO!$C$41="SIM",(IF(W815&gt;CONFIGURACAO!$C$41,CONFIGURACAO!$C$41*CONFIGURACAO!$C$31,W815*CONFIGURACAO!$C$31)),'PI AREA  P75'!W815*CONFIGURACAO!$C$31))</f>
        <v>0</v>
      </c>
      <c r="AN815" s="38">
        <f>IF(X815=0,0,IF(CONFIGURACAO!$C$39="SIM",(IF(X815&gt;CONFIGURACAO!$C$40,CONFIGURACAO!$C$40*CONFIGURACAO!$C$32,X815*CONFIGURACAO!$C$32)),'PI AREA  P75'!X815*CONFIGURACAO!$C$32))</f>
        <v>0</v>
      </c>
      <c r="AO815" s="38">
        <f>IFERROR(IF(M815&gt;0,(Y815*CONFIGURACAO!$C$33)+(Z815*CONFIGURACAO!$C$34)+(AA815*CONFIGURACAO!$C$35)+(AB815*CONFIGURACAO!$C$36),""),"")</f>
        <v>0</v>
      </c>
      <c r="AP815" s="38">
        <f>IF(AA815=0,0,IF(CONFIGURACAO!$C$46="SIM",(IF(AA815&gt;CONFIGURACAO!$C$47,CONFIGURACAO!$C$47*CONFIGURACAO!$C$35,AA815*CONFIGURACAO!$C$35)),'PI AREA  P75'!AA815*CONFIGURACAO!$C$35))</f>
        <v>0</v>
      </c>
      <c r="AQ815" s="38">
        <f>IF(AB815=0,0,IF(CONFIGURACAO!$C$44="SIM",(IF(AB815&gt;CONFIGURACAO!$C$45,CONFIGURACAO!$C$45*CONFIGURACAO!$C$36,AB815*CONFIGURACAO!$C$36)),'PI AREA  P75'!AB815*CONFIGURACAO!$C$36))</f>
        <v>0</v>
      </c>
      <c r="AR815" s="38">
        <f t="shared" si="292"/>
        <v>0</v>
      </c>
      <c r="AS815" s="68">
        <f>IF(AR815="","",$AR815-(($AS$2/CONFIGURACAO!$C$6)*$M815))</f>
        <v>-75</v>
      </c>
      <c r="AT815" s="73" t="str">
        <f t="shared" si="276"/>
        <v>NAO</v>
      </c>
      <c r="AU815" s="75">
        <f>IF(AR815="","",$AR815-(($AU$2/CONFIGURACAO!$C$6)*$M815))</f>
        <v>-125</v>
      </c>
      <c r="AV815" s="76" t="str">
        <f t="shared" si="277"/>
        <v>NAO</v>
      </c>
      <c r="AW815" s="74">
        <f>IF(AR815="","",$AR815-(($AW$2/CONFIGURACAO!$C$6)*$M815))</f>
        <v>-175</v>
      </c>
      <c r="AX815" s="72" t="str">
        <f t="shared" si="278"/>
        <v>NAO</v>
      </c>
      <c r="AZ815" s="39">
        <f t="shared" si="279"/>
        <v>0</v>
      </c>
      <c r="BA815" s="146">
        <f t="shared" si="280"/>
        <v>0</v>
      </c>
      <c r="BB815" s="146">
        <f t="shared" si="281"/>
        <v>1158</v>
      </c>
      <c r="BC815" s="32">
        <f t="shared" si="282"/>
        <v>1158</v>
      </c>
      <c r="BD815" s="148"/>
      <c r="BE815" s="40">
        <f t="shared" si="283"/>
        <v>0</v>
      </c>
      <c r="BF815" s="40">
        <f t="shared" si="284"/>
        <v>0</v>
      </c>
      <c r="BG815" s="40">
        <f t="shared" si="285"/>
        <v>0</v>
      </c>
      <c r="BH815" s="40">
        <f t="shared" si="286"/>
        <v>0</v>
      </c>
      <c r="BI815" s="40">
        <f t="shared" si="287"/>
        <v>0</v>
      </c>
      <c r="BJ815" s="40">
        <f t="shared" si="288"/>
        <v>0</v>
      </c>
      <c r="BK815" s="40">
        <f t="shared" si="289"/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 s="42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1:134" s="32" customFormat="1" ht="17" thickBot="1" x14ac:dyDescent="0.25">
      <c r="A816" s="124" t="str">
        <f>CONFIGURACAO!$C$4</f>
        <v>AREA 21</v>
      </c>
      <c r="B816" s="125">
        <v>814</v>
      </c>
      <c r="C816" s="252" t="s">
        <v>320</v>
      </c>
      <c r="D816" s="126">
        <f t="shared" si="293"/>
        <v>7</v>
      </c>
      <c r="E816" s="250" t="s">
        <v>1151</v>
      </c>
      <c r="F816" s="250">
        <v>1</v>
      </c>
      <c r="G816" s="250">
        <v>1</v>
      </c>
      <c r="H816" s="250">
        <v>1</v>
      </c>
      <c r="I816" s="250">
        <v>1</v>
      </c>
      <c r="J816" s="87"/>
      <c r="K816" s="94"/>
      <c r="L816" s="94"/>
      <c r="M816" s="154">
        <f t="shared" si="290"/>
        <v>4</v>
      </c>
      <c r="N816">
        <v>15.25</v>
      </c>
      <c r="O816">
        <v>8</v>
      </c>
      <c r="P816">
        <v>7.25</v>
      </c>
      <c r="Q816">
        <v>2.75</v>
      </c>
      <c r="R816">
        <v>4.5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 s="139">
        <f t="shared" si="274"/>
        <v>23.25</v>
      </c>
      <c r="AD816" s="140">
        <f t="shared" si="275"/>
        <v>30.5</v>
      </c>
      <c r="AE816" s="141">
        <f t="shared" si="294"/>
        <v>0</v>
      </c>
      <c r="AF816" s="263">
        <f t="shared" si="295"/>
        <v>0</v>
      </c>
      <c r="AG816" s="265">
        <f t="shared" si="291"/>
        <v>23.25</v>
      </c>
      <c r="AI816" s="37">
        <f>IFERROR(IF(M816&gt;0,(N816*CONFIGURACAO!$C$20)+(O816*CONFIGURACAO!$C$21)+(P816*CONFIGURACAO!$C$22)+(Q816*CONFIGURACAO!$C$23)+(R816*CONFIGURACAO!$C$24),""),"")</f>
        <v>2800</v>
      </c>
      <c r="AJ816" s="38">
        <f>IF(S816=0,0,IF(CONFIGURACAO!$C$15="SIM",(IF(S816&gt;CONFIGURACAO!$C$16,CONFIGURACAO!$C$16*CONFIGURACAO!$C$25,S816*CONFIGURACAO!$C$25)),'PI AREA  P75'!S816*CONFIGURACAO!$C$25))</f>
        <v>0</v>
      </c>
      <c r="AK816" s="38">
        <f>IF(T816=0,0,IF(CONFIGURACAO!$C$17="SIM",(IF(T816&gt;CONFIGURACAO!$C$18,CONFIGURACAO!$C$18*CONFIGURACAO!$C$26,T816*CONFIGURACAO!$C$26)),'PI AREA  P75'!T816*CONFIGURACAO!$C$26))</f>
        <v>0</v>
      </c>
      <c r="AL816" s="38">
        <f>IFERROR(IF(M816&gt;0,(U816*CONFIGURACAO!$C$29)+(V816*CONFIGURACAO!$C$30),""),"")</f>
        <v>0</v>
      </c>
      <c r="AM816" s="38">
        <f>IF(W816=0,0,IF(CONFIGURACAO!$C$41="SIM",(IF(W816&gt;CONFIGURACAO!$C$41,CONFIGURACAO!$C$41*CONFIGURACAO!$C$31,W816*CONFIGURACAO!$C$31)),'PI AREA  P75'!W816*CONFIGURACAO!$C$31))</f>
        <v>0</v>
      </c>
      <c r="AN816" s="38">
        <f>IF(X816=0,0,IF(CONFIGURACAO!$C$39="SIM",(IF(X816&gt;CONFIGURACAO!$C$40,CONFIGURACAO!$C$40*CONFIGURACAO!$C$32,X816*CONFIGURACAO!$C$32)),'PI AREA  P75'!X816*CONFIGURACAO!$C$32))</f>
        <v>0</v>
      </c>
      <c r="AO816" s="38">
        <f>IFERROR(IF(M816&gt;0,(Y816*CONFIGURACAO!$C$33)+(Z816*CONFIGURACAO!$C$34)+(AA816*CONFIGURACAO!$C$35)+(AB816*CONFIGURACAO!$C$36),""),"")</f>
        <v>10</v>
      </c>
      <c r="AP816" s="38">
        <f>IF(AA816=0,0,IF(CONFIGURACAO!$C$46="SIM",(IF(AA816&gt;CONFIGURACAO!$C$47,CONFIGURACAO!$C$47*CONFIGURACAO!$C$35,AA816*CONFIGURACAO!$C$35)),'PI AREA  P75'!AA816*CONFIGURACAO!$C$35))</f>
        <v>0</v>
      </c>
      <c r="AQ816" s="38">
        <f>IF(AB816=0,0,IF(CONFIGURACAO!$C$44="SIM",(IF(AB816&gt;CONFIGURACAO!$C$45,CONFIGURACAO!$C$45*CONFIGURACAO!$C$36,AB816*CONFIGURACAO!$C$36)),'PI AREA  P75'!AB816*CONFIGURACAO!$C$36))</f>
        <v>10</v>
      </c>
      <c r="AR816" s="38">
        <f t="shared" si="292"/>
        <v>2820</v>
      </c>
      <c r="AS816" s="68">
        <f>IF(AR816="","",$AR816-(($AS$2/CONFIGURACAO!$C$6)*$M816))</f>
        <v>2520</v>
      </c>
      <c r="AT816" s="73">
        <f t="shared" si="276"/>
        <v>3</v>
      </c>
      <c r="AU816" s="75">
        <f>IF(AR816="","",$AR816-(($AU$2/CONFIGURACAO!$C$6)*$M816))</f>
        <v>2320</v>
      </c>
      <c r="AV816" s="76">
        <f t="shared" si="277"/>
        <v>4</v>
      </c>
      <c r="AW816" s="74">
        <f>IF(AR816="","",$AR816-(($AW$2/CONFIGURACAO!$C$6)*$M816))</f>
        <v>2120</v>
      </c>
      <c r="AX816" s="72">
        <f t="shared" si="278"/>
        <v>5</v>
      </c>
      <c r="AZ816" s="39">
        <f t="shared" si="279"/>
        <v>0.26479992112342771</v>
      </c>
      <c r="BA816" s="146">
        <f t="shared" si="280"/>
        <v>38.75</v>
      </c>
      <c r="BB816" s="146">
        <f t="shared" si="281"/>
        <v>82</v>
      </c>
      <c r="BC816" s="32">
        <f t="shared" si="282"/>
        <v>50</v>
      </c>
      <c r="BD816" s="148"/>
      <c r="BE816" s="40">
        <f t="shared" si="283"/>
        <v>0.56818181818181823</v>
      </c>
      <c r="BF816" s="40">
        <f t="shared" si="284"/>
        <v>0.30864197530864196</v>
      </c>
      <c r="BG816" s="40">
        <f t="shared" si="285"/>
        <v>0.18627954779033915</v>
      </c>
      <c r="BH816" s="40">
        <f t="shared" si="286"/>
        <v>0.11115602263540826</v>
      </c>
      <c r="BI816" s="40">
        <f t="shared" si="287"/>
        <v>0.47974413646055442</v>
      </c>
      <c r="BJ816" s="40">
        <f t="shared" si="288"/>
        <v>0</v>
      </c>
      <c r="BK816" s="40">
        <f t="shared" si="289"/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 s="42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1:134" s="32" customFormat="1" ht="17" thickBot="1" x14ac:dyDescent="0.25">
      <c r="A817" s="124" t="str">
        <f>CONFIGURACAO!$C$4</f>
        <v>AREA 21</v>
      </c>
      <c r="B817" s="125">
        <v>815</v>
      </c>
      <c r="C817" s="252" t="s">
        <v>320</v>
      </c>
      <c r="D817" s="126">
        <f t="shared" si="293"/>
        <v>8</v>
      </c>
      <c r="E817" s="250" t="s">
        <v>1152</v>
      </c>
      <c r="F817" s="250">
        <v>1</v>
      </c>
      <c r="G817" s="250">
        <v>1</v>
      </c>
      <c r="H817" s="250">
        <v>1</v>
      </c>
      <c r="I817" s="250">
        <v>1</v>
      </c>
      <c r="J817" s="87"/>
      <c r="K817" s="94"/>
      <c r="L817" s="94"/>
      <c r="M817" s="154">
        <f t="shared" si="290"/>
        <v>4</v>
      </c>
      <c r="N817">
        <v>10.5</v>
      </c>
      <c r="O817">
        <v>7.5</v>
      </c>
      <c r="P817">
        <v>7.5</v>
      </c>
      <c r="Q817">
        <v>2</v>
      </c>
      <c r="R817">
        <v>0</v>
      </c>
      <c r="S817">
        <v>1.5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s="139">
        <f t="shared" si="274"/>
        <v>18</v>
      </c>
      <c r="AD817" s="140">
        <f t="shared" si="275"/>
        <v>25.5</v>
      </c>
      <c r="AE817" s="141">
        <f t="shared" si="294"/>
        <v>0</v>
      </c>
      <c r="AF817" s="263">
        <f t="shared" si="295"/>
        <v>0</v>
      </c>
      <c r="AG817" s="265">
        <f t="shared" si="291"/>
        <v>18</v>
      </c>
      <c r="AI817" s="37">
        <f>IFERROR(IF(M817&gt;0,(N817*CONFIGURACAO!$C$20)+(O817*CONFIGURACAO!$C$21)+(P817*CONFIGURACAO!$C$22)+(Q817*CONFIGURACAO!$C$23)+(R817*CONFIGURACAO!$C$24),""),"")</f>
        <v>2180</v>
      </c>
      <c r="AJ817" s="38">
        <f>IF(S817=0,0,IF(CONFIGURACAO!$C$15="SIM",(IF(S817&gt;CONFIGURACAO!$C$16,CONFIGURACAO!$C$16*CONFIGURACAO!$C$25,S817*CONFIGURACAO!$C$25)),'PI AREA  P75'!S817*CONFIGURACAO!$C$25))</f>
        <v>15</v>
      </c>
      <c r="AK817" s="38">
        <f>IF(T817=0,0,IF(CONFIGURACAO!$C$17="SIM",(IF(T817&gt;CONFIGURACAO!$C$18,CONFIGURACAO!$C$18*CONFIGURACAO!$C$26,T817*CONFIGURACAO!$C$26)),'PI AREA  P75'!T817*CONFIGURACAO!$C$26))</f>
        <v>0</v>
      </c>
      <c r="AL817" s="38">
        <f>IFERROR(IF(M817&gt;0,(U817*CONFIGURACAO!$C$29)+(V817*CONFIGURACAO!$C$30),""),"")</f>
        <v>0</v>
      </c>
      <c r="AM817" s="38">
        <f>IF(W817=0,0,IF(CONFIGURACAO!$C$41="SIM",(IF(W817&gt;CONFIGURACAO!$C$41,CONFIGURACAO!$C$41*CONFIGURACAO!$C$31,W817*CONFIGURACAO!$C$31)),'PI AREA  P75'!W817*CONFIGURACAO!$C$31))</f>
        <v>0</v>
      </c>
      <c r="AN817" s="38">
        <f>IF(X817=0,0,IF(CONFIGURACAO!$C$39="SIM",(IF(X817&gt;CONFIGURACAO!$C$40,CONFIGURACAO!$C$40*CONFIGURACAO!$C$32,X817*CONFIGURACAO!$C$32)),'PI AREA  P75'!X817*CONFIGURACAO!$C$32))</f>
        <v>0</v>
      </c>
      <c r="AO817" s="38">
        <f>IFERROR(IF(M817&gt;0,(Y817*CONFIGURACAO!$C$33)+(Z817*CONFIGURACAO!$C$34)+(AA817*CONFIGURACAO!$C$35)+(AB817*CONFIGURACAO!$C$36),""),"")</f>
        <v>0</v>
      </c>
      <c r="AP817" s="38">
        <f>IF(AA817=0,0,IF(CONFIGURACAO!$C$46="SIM",(IF(AA817&gt;CONFIGURACAO!$C$47,CONFIGURACAO!$C$47*CONFIGURACAO!$C$35,AA817*CONFIGURACAO!$C$35)),'PI AREA  P75'!AA817*CONFIGURACAO!$C$35))</f>
        <v>0</v>
      </c>
      <c r="AQ817" s="38">
        <f>IF(AB817=0,0,IF(CONFIGURACAO!$C$44="SIM",(IF(AB817&gt;CONFIGURACAO!$C$45,CONFIGURACAO!$C$45*CONFIGURACAO!$C$36,AB817*CONFIGURACAO!$C$36)),'PI AREA  P75'!AB817*CONFIGURACAO!$C$36))</f>
        <v>0</v>
      </c>
      <c r="AR817" s="38">
        <f t="shared" si="292"/>
        <v>2195</v>
      </c>
      <c r="AS817" s="68">
        <f>IF(AR817="","",$AR817-(($AS$2/CONFIGURACAO!$C$6)*$M817))</f>
        <v>1895</v>
      </c>
      <c r="AT817" s="73">
        <f t="shared" si="276"/>
        <v>3</v>
      </c>
      <c r="AU817" s="75">
        <f>IF(AR817="","",$AR817-(($AU$2/CONFIGURACAO!$C$6)*$M817))</f>
        <v>1695</v>
      </c>
      <c r="AV817" s="76">
        <f t="shared" si="277"/>
        <v>4</v>
      </c>
      <c r="AW817" s="74">
        <f>IF(AR817="","",$AR817-(($AW$2/CONFIGURACAO!$C$6)*$M817))</f>
        <v>1495</v>
      </c>
      <c r="AX817" s="72">
        <f t="shared" si="278"/>
        <v>5</v>
      </c>
      <c r="AZ817" s="39">
        <f t="shared" si="279"/>
        <v>0.20611199534252619</v>
      </c>
      <c r="BA817" s="146">
        <f t="shared" si="280"/>
        <v>29</v>
      </c>
      <c r="BB817" s="146">
        <f t="shared" si="281"/>
        <v>166</v>
      </c>
      <c r="BC817" s="32">
        <f t="shared" si="282"/>
        <v>90</v>
      </c>
      <c r="BD817" s="148"/>
      <c r="BE817" s="40">
        <f t="shared" si="283"/>
        <v>0.39120715350223551</v>
      </c>
      <c r="BF817" s="40">
        <f t="shared" si="284"/>
        <v>0.28935185185185186</v>
      </c>
      <c r="BG817" s="40">
        <f t="shared" si="285"/>
        <v>0.19270298047276466</v>
      </c>
      <c r="BH817" s="40">
        <f t="shared" si="286"/>
        <v>8.084074373484236E-2</v>
      </c>
      <c r="BI817" s="40">
        <f t="shared" si="287"/>
        <v>0</v>
      </c>
      <c r="BJ817" s="40">
        <f t="shared" si="288"/>
        <v>0.13863216266173753</v>
      </c>
      <c r="BK817" s="40">
        <f t="shared" si="289"/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 s="42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1:134" s="32" customFormat="1" ht="17" thickBot="1" x14ac:dyDescent="0.25">
      <c r="A818" s="124" t="str">
        <f>CONFIGURACAO!$C$4</f>
        <v>AREA 21</v>
      </c>
      <c r="B818" s="125">
        <v>816</v>
      </c>
      <c r="C818" s="252" t="s">
        <v>320</v>
      </c>
      <c r="D818" s="126">
        <f t="shared" si="293"/>
        <v>9</v>
      </c>
      <c r="E818" s="250" t="s">
        <v>1153</v>
      </c>
      <c r="F818" s="250">
        <v>1</v>
      </c>
      <c r="G818" s="250">
        <v>1</v>
      </c>
      <c r="H818" s="250">
        <v>1</v>
      </c>
      <c r="I818" s="250">
        <v>1</v>
      </c>
      <c r="J818" s="87"/>
      <c r="K818" s="94"/>
      <c r="L818" s="94"/>
      <c r="M818" s="154">
        <f t="shared" si="290"/>
        <v>4</v>
      </c>
      <c r="N818">
        <v>1.75</v>
      </c>
      <c r="O818">
        <v>1</v>
      </c>
      <c r="P818">
        <v>2</v>
      </c>
      <c r="Q818">
        <v>0</v>
      </c>
      <c r="R818">
        <v>0.75</v>
      </c>
      <c r="S818">
        <v>0.75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s="139">
        <f t="shared" si="274"/>
        <v>2.75</v>
      </c>
      <c r="AD818" s="140">
        <f t="shared" si="275"/>
        <v>4.75</v>
      </c>
      <c r="AE818" s="141">
        <f t="shared" si="294"/>
        <v>0</v>
      </c>
      <c r="AF818" s="263">
        <f t="shared" si="295"/>
        <v>0</v>
      </c>
      <c r="AG818" s="265">
        <f t="shared" si="291"/>
        <v>2.75</v>
      </c>
      <c r="AI818" s="37">
        <f>IFERROR(IF(M818&gt;0,(N818*CONFIGURACAO!$C$20)+(O818*CONFIGURACAO!$C$21)+(P818*CONFIGURACAO!$C$22)+(Q818*CONFIGURACAO!$C$23)+(R818*CONFIGURACAO!$C$24),""),"")</f>
        <v>390</v>
      </c>
      <c r="AJ818" s="38">
        <f>IF(S818=0,0,IF(CONFIGURACAO!$C$15="SIM",(IF(S818&gt;CONFIGURACAO!$C$16,CONFIGURACAO!$C$16*CONFIGURACAO!$C$25,S818*CONFIGURACAO!$C$25)),'PI AREA  P75'!S818*CONFIGURACAO!$C$25))</f>
        <v>7.5</v>
      </c>
      <c r="AK818" s="38">
        <f>IF(T818=0,0,IF(CONFIGURACAO!$C$17="SIM",(IF(T818&gt;CONFIGURACAO!$C$18,CONFIGURACAO!$C$18*CONFIGURACAO!$C$26,T818*CONFIGURACAO!$C$26)),'PI AREA  P75'!T818*CONFIGURACAO!$C$26))</f>
        <v>0</v>
      </c>
      <c r="AL818" s="38">
        <f>IFERROR(IF(M818&gt;0,(U818*CONFIGURACAO!$C$29)+(V818*CONFIGURACAO!$C$30),""),"")</f>
        <v>0</v>
      </c>
      <c r="AM818" s="38">
        <f>IF(W818=0,0,IF(CONFIGURACAO!$C$41="SIM",(IF(W818&gt;CONFIGURACAO!$C$41,CONFIGURACAO!$C$41*CONFIGURACAO!$C$31,W818*CONFIGURACAO!$C$31)),'PI AREA  P75'!W818*CONFIGURACAO!$C$31))</f>
        <v>0</v>
      </c>
      <c r="AN818" s="38">
        <f>IF(X818=0,0,IF(CONFIGURACAO!$C$39="SIM",(IF(X818&gt;CONFIGURACAO!$C$40,CONFIGURACAO!$C$40*CONFIGURACAO!$C$32,X818*CONFIGURACAO!$C$32)),'PI AREA  P75'!X818*CONFIGURACAO!$C$32))</f>
        <v>0</v>
      </c>
      <c r="AO818" s="38">
        <f>IFERROR(IF(M818&gt;0,(Y818*CONFIGURACAO!$C$33)+(Z818*CONFIGURACAO!$C$34)+(AA818*CONFIGURACAO!$C$35)+(AB818*CONFIGURACAO!$C$36),""),"")</f>
        <v>0</v>
      </c>
      <c r="AP818" s="38">
        <f>IF(AA818=0,0,IF(CONFIGURACAO!$C$46="SIM",(IF(AA818&gt;CONFIGURACAO!$C$47,CONFIGURACAO!$C$47*CONFIGURACAO!$C$35,AA818*CONFIGURACAO!$C$35)),'PI AREA  P75'!AA818*CONFIGURACAO!$C$35))</f>
        <v>0</v>
      </c>
      <c r="AQ818" s="38">
        <f>IF(AB818=0,0,IF(CONFIGURACAO!$C$44="SIM",(IF(AB818&gt;CONFIGURACAO!$C$45,CONFIGURACAO!$C$45*CONFIGURACAO!$C$36,AB818*CONFIGURACAO!$C$36)),'PI AREA  P75'!AB818*CONFIGURACAO!$C$36))</f>
        <v>0</v>
      </c>
      <c r="AR818" s="38">
        <f t="shared" si="292"/>
        <v>397.5</v>
      </c>
      <c r="AS818" s="68">
        <f>IF(AR818="","",$AR818-(($AS$2/CONFIGURACAO!$C$6)*$M818))</f>
        <v>97.5</v>
      </c>
      <c r="AT818" s="73">
        <f t="shared" si="276"/>
        <v>3</v>
      </c>
      <c r="AU818" s="75">
        <f>IF(AR818="","",$AR818-(($AU$2/CONFIGURACAO!$C$6)*$M818))</f>
        <v>-102.5</v>
      </c>
      <c r="AV818" s="76" t="str">
        <f t="shared" si="277"/>
        <v>NAO</v>
      </c>
      <c r="AW818" s="74">
        <f>IF(AR818="","",$AR818-(($AW$2/CONFIGURACAO!$C$6)*$M818))</f>
        <v>-302.5</v>
      </c>
      <c r="AX818" s="72" t="str">
        <f t="shared" si="278"/>
        <v>NAO</v>
      </c>
      <c r="AZ818" s="39">
        <f t="shared" si="279"/>
        <v>3.7325520796653383E-2</v>
      </c>
      <c r="BA818" s="146">
        <f t="shared" si="280"/>
        <v>6.25</v>
      </c>
      <c r="BB818" s="146">
        <f t="shared" si="281"/>
        <v>801</v>
      </c>
      <c r="BC818" s="32">
        <f t="shared" si="282"/>
        <v>773</v>
      </c>
      <c r="BD818" s="148"/>
      <c r="BE818" s="40">
        <f t="shared" si="283"/>
        <v>6.5201192250372589E-2</v>
      </c>
      <c r="BF818" s="40">
        <f t="shared" si="284"/>
        <v>3.8580246913580245E-2</v>
      </c>
      <c r="BG818" s="40">
        <f t="shared" si="285"/>
        <v>5.1387461459403906E-2</v>
      </c>
      <c r="BH818" s="40">
        <f t="shared" si="286"/>
        <v>0</v>
      </c>
      <c r="BI818" s="40">
        <f t="shared" si="287"/>
        <v>7.9957356076759065E-2</v>
      </c>
      <c r="BJ818" s="40">
        <f t="shared" si="288"/>
        <v>6.9316081330868765E-2</v>
      </c>
      <c r="BK818" s="40">
        <f t="shared" si="289"/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1</v>
      </c>
      <c r="BS818">
        <v>0</v>
      </c>
      <c r="BT818" s="42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1:134" s="32" customFormat="1" ht="17" thickBot="1" x14ac:dyDescent="0.25">
      <c r="A819" s="124" t="str">
        <f>CONFIGURACAO!$C$4</f>
        <v>AREA 21</v>
      </c>
      <c r="B819" s="125">
        <v>817</v>
      </c>
      <c r="C819" s="252" t="s">
        <v>320</v>
      </c>
      <c r="D819" s="126">
        <f t="shared" si="293"/>
        <v>10</v>
      </c>
      <c r="E819" s="250" t="s">
        <v>1154</v>
      </c>
      <c r="F819" s="250">
        <v>1</v>
      </c>
      <c r="G819" s="250">
        <v>1</v>
      </c>
      <c r="H819" s="250">
        <v>1</v>
      </c>
      <c r="I819" s="250">
        <v>1</v>
      </c>
      <c r="J819" s="87"/>
      <c r="K819" s="94"/>
      <c r="L819" s="94"/>
      <c r="M819" s="154">
        <f t="shared" si="290"/>
        <v>4</v>
      </c>
      <c r="N819">
        <v>3</v>
      </c>
      <c r="O819">
        <v>1</v>
      </c>
      <c r="P819">
        <v>3</v>
      </c>
      <c r="Q819">
        <v>3</v>
      </c>
      <c r="R819">
        <v>1</v>
      </c>
      <c r="S819">
        <v>2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7</v>
      </c>
      <c r="AC819" s="139">
        <f t="shared" si="274"/>
        <v>4</v>
      </c>
      <c r="AD819" s="140">
        <f t="shared" si="275"/>
        <v>7</v>
      </c>
      <c r="AE819" s="141">
        <f t="shared" si="294"/>
        <v>0</v>
      </c>
      <c r="AF819" s="263">
        <f t="shared" si="295"/>
        <v>0</v>
      </c>
      <c r="AG819" s="265">
        <f t="shared" si="291"/>
        <v>4</v>
      </c>
      <c r="AI819" s="37">
        <f>IFERROR(IF(M819&gt;0,(N819*CONFIGURACAO!$C$20)+(O819*CONFIGURACAO!$C$21)+(P819*CONFIGURACAO!$C$22)+(Q819*CONFIGURACAO!$C$23)+(R819*CONFIGURACAO!$C$24),""),"")</f>
        <v>700</v>
      </c>
      <c r="AJ819" s="38">
        <f>IF(S819=0,0,IF(CONFIGURACAO!$C$15="SIM",(IF(S819&gt;CONFIGURACAO!$C$16,CONFIGURACAO!$C$16*CONFIGURACAO!$C$25,S819*CONFIGURACAO!$C$25)),'PI AREA  P75'!S819*CONFIGURACAO!$C$25))</f>
        <v>20</v>
      </c>
      <c r="AK819" s="38">
        <f>IF(T819=0,0,IF(CONFIGURACAO!$C$17="SIM",(IF(T819&gt;CONFIGURACAO!$C$18,CONFIGURACAO!$C$18*CONFIGURACAO!$C$26,T819*CONFIGURACAO!$C$26)),'PI AREA  P75'!T819*CONFIGURACAO!$C$26))</f>
        <v>5</v>
      </c>
      <c r="AL819" s="38">
        <f>IFERROR(IF(M819&gt;0,(U819*CONFIGURACAO!$C$29)+(V819*CONFIGURACAO!$C$30),""),"")</f>
        <v>0</v>
      </c>
      <c r="AM819" s="38">
        <f>IF(W819=0,0,IF(CONFIGURACAO!$C$41="SIM",(IF(W819&gt;CONFIGURACAO!$C$41,CONFIGURACAO!$C$41*CONFIGURACAO!$C$31,W819*CONFIGURACAO!$C$31)),'PI AREA  P75'!W819*CONFIGURACAO!$C$31))</f>
        <v>0</v>
      </c>
      <c r="AN819" s="38">
        <f>IF(X819=0,0,IF(CONFIGURACAO!$C$39="SIM",(IF(X819&gt;CONFIGURACAO!$C$40,CONFIGURACAO!$C$40*CONFIGURACAO!$C$32,X819*CONFIGURACAO!$C$32)),'PI AREA  P75'!X819*CONFIGURACAO!$C$32))</f>
        <v>0</v>
      </c>
      <c r="AO819" s="38">
        <f>IFERROR(IF(M819&gt;0,(Y819*CONFIGURACAO!$C$33)+(Z819*CONFIGURACAO!$C$34)+(AA819*CONFIGURACAO!$C$35)+(AB819*CONFIGURACAO!$C$36),""),"")</f>
        <v>70</v>
      </c>
      <c r="AP819" s="38">
        <f>IF(AA819=0,0,IF(CONFIGURACAO!$C$46="SIM",(IF(AA819&gt;CONFIGURACAO!$C$47,CONFIGURACAO!$C$47*CONFIGURACAO!$C$35,AA819*CONFIGURACAO!$C$35)),'PI AREA  P75'!AA819*CONFIGURACAO!$C$35))</f>
        <v>0</v>
      </c>
      <c r="AQ819" s="38">
        <f>IF(AB819=0,0,IF(CONFIGURACAO!$C$44="SIM",(IF(AB819&gt;CONFIGURACAO!$C$45,CONFIGURACAO!$C$45*CONFIGURACAO!$C$36,AB819*CONFIGURACAO!$C$36)),'PI AREA  P75'!AB819*CONFIGURACAO!$C$36))</f>
        <v>20</v>
      </c>
      <c r="AR819" s="38">
        <f t="shared" si="292"/>
        <v>815</v>
      </c>
      <c r="AS819" s="68">
        <f>IF(AR819="","",$AR819-(($AS$2/CONFIGURACAO!$C$6)*$M819))</f>
        <v>515</v>
      </c>
      <c r="AT819" s="73">
        <f t="shared" si="276"/>
        <v>3</v>
      </c>
      <c r="AU819" s="75">
        <f>IF(AR819="","",$AR819-(($AU$2/CONFIGURACAO!$C$6)*$M819))</f>
        <v>315</v>
      </c>
      <c r="AV819" s="76">
        <f t="shared" si="277"/>
        <v>4</v>
      </c>
      <c r="AW819" s="74">
        <f>IF(AR819="","",$AR819-(($AW$2/CONFIGURACAO!$C$6)*$M819))</f>
        <v>115</v>
      </c>
      <c r="AX819" s="72">
        <f t="shared" si="278"/>
        <v>5</v>
      </c>
      <c r="AZ819" s="39">
        <f t="shared" si="279"/>
        <v>7.6529055218295616E-2</v>
      </c>
      <c r="BA819" s="146">
        <f t="shared" si="280"/>
        <v>21</v>
      </c>
      <c r="BB819" s="146">
        <f t="shared" si="281"/>
        <v>295</v>
      </c>
      <c r="BC819" s="32">
        <f t="shared" si="282"/>
        <v>488</v>
      </c>
      <c r="BD819" s="148"/>
      <c r="BE819" s="40">
        <f t="shared" si="283"/>
        <v>0.11177347242921014</v>
      </c>
      <c r="BF819" s="40">
        <f t="shared" si="284"/>
        <v>3.8580246913580245E-2</v>
      </c>
      <c r="BG819" s="40">
        <f t="shared" si="285"/>
        <v>7.7081192189105849E-2</v>
      </c>
      <c r="BH819" s="40">
        <f t="shared" si="286"/>
        <v>0.12126111560226355</v>
      </c>
      <c r="BI819" s="40">
        <f t="shared" si="287"/>
        <v>0.10660980810234541</v>
      </c>
      <c r="BJ819" s="40">
        <f t="shared" si="288"/>
        <v>0.18484288354898337</v>
      </c>
      <c r="BK819" s="40">
        <f t="shared" si="289"/>
        <v>0.16051364365971107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 s="42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1:134" s="32" customFormat="1" ht="17" thickBot="1" x14ac:dyDescent="0.25">
      <c r="A820" s="124" t="str">
        <f>CONFIGURACAO!$C$4</f>
        <v>AREA 21</v>
      </c>
      <c r="B820" s="125">
        <v>818</v>
      </c>
      <c r="C820" s="252" t="s">
        <v>320</v>
      </c>
      <c r="D820" s="126">
        <f t="shared" si="293"/>
        <v>11</v>
      </c>
      <c r="E820" s="250" t="s">
        <v>1155</v>
      </c>
      <c r="F820" s="250">
        <v>1</v>
      </c>
      <c r="G820" s="250">
        <v>1</v>
      </c>
      <c r="H820" s="250">
        <v>1</v>
      </c>
      <c r="I820" s="250">
        <v>1</v>
      </c>
      <c r="J820" s="87"/>
      <c r="K820" s="94"/>
      <c r="L820" s="94"/>
      <c r="M820" s="154">
        <f t="shared" si="290"/>
        <v>4</v>
      </c>
      <c r="N820">
        <v>0</v>
      </c>
      <c r="O820">
        <v>5.5</v>
      </c>
      <c r="P820">
        <v>3.75</v>
      </c>
      <c r="Q820">
        <v>3.5</v>
      </c>
      <c r="R820">
        <v>0</v>
      </c>
      <c r="S820">
        <v>2.25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 s="139">
        <f t="shared" si="274"/>
        <v>5.5</v>
      </c>
      <c r="AD820" s="140">
        <f t="shared" si="275"/>
        <v>9.25</v>
      </c>
      <c r="AE820" s="141">
        <f t="shared" si="294"/>
        <v>0</v>
      </c>
      <c r="AF820" s="263">
        <f t="shared" si="295"/>
        <v>1</v>
      </c>
      <c r="AG820" s="265">
        <f t="shared" si="291"/>
        <v>6.5</v>
      </c>
      <c r="AI820" s="37">
        <f>IFERROR(IF(M820&gt;0,(N820*CONFIGURACAO!$C$20)+(O820*CONFIGURACAO!$C$21)+(P820*CONFIGURACAO!$C$22)+(Q820*CONFIGURACAO!$C$23)+(R820*CONFIGURACAO!$C$24),""),"")</f>
        <v>805</v>
      </c>
      <c r="AJ820" s="38">
        <f>IF(S820=0,0,IF(CONFIGURACAO!$C$15="SIM",(IF(S820&gt;CONFIGURACAO!$C$16,CONFIGURACAO!$C$16*CONFIGURACAO!$C$25,S820*CONFIGURACAO!$C$25)),'PI AREA  P75'!S820*CONFIGURACAO!$C$25))</f>
        <v>22.5</v>
      </c>
      <c r="AK820" s="38">
        <f>IF(T820=0,0,IF(CONFIGURACAO!$C$17="SIM",(IF(T820&gt;CONFIGURACAO!$C$18,CONFIGURACAO!$C$18*CONFIGURACAO!$C$26,T820*CONFIGURACAO!$C$26)),'PI AREA  P75'!T820*CONFIGURACAO!$C$26))</f>
        <v>0</v>
      </c>
      <c r="AL820" s="38">
        <f>IFERROR(IF(M820&gt;0,(U820*CONFIGURACAO!$C$29)+(V820*CONFIGURACAO!$C$30),""),"")</f>
        <v>0</v>
      </c>
      <c r="AM820" s="38">
        <f>IF(W820=0,0,IF(CONFIGURACAO!$C$41="SIM",(IF(W820&gt;CONFIGURACAO!$C$41,CONFIGURACAO!$C$41*CONFIGURACAO!$C$31,W820*CONFIGURACAO!$C$31)),'PI AREA  P75'!W820*CONFIGURACAO!$C$31))</f>
        <v>0</v>
      </c>
      <c r="AN820" s="38">
        <f>IF(X820=0,0,IF(CONFIGURACAO!$C$39="SIM",(IF(X820&gt;CONFIGURACAO!$C$40,CONFIGURACAO!$C$40*CONFIGURACAO!$C$32,X820*CONFIGURACAO!$C$32)),'PI AREA  P75'!X820*CONFIGURACAO!$C$32))</f>
        <v>0</v>
      </c>
      <c r="AO820" s="38">
        <f>IFERROR(IF(M820&gt;0,(Y820*CONFIGURACAO!$C$33)+(Z820*CONFIGURACAO!$C$34)+(AA820*CONFIGURACAO!$C$35)+(AB820*CONFIGURACAO!$C$36),""),"")</f>
        <v>50</v>
      </c>
      <c r="AP820" s="38">
        <f>IF(AA820=0,0,IF(CONFIGURACAO!$C$46="SIM",(IF(AA820&gt;CONFIGURACAO!$C$47,CONFIGURACAO!$C$47*CONFIGURACAO!$C$35,AA820*CONFIGURACAO!$C$35)),'PI AREA  P75'!AA820*CONFIGURACAO!$C$35))</f>
        <v>0</v>
      </c>
      <c r="AQ820" s="38">
        <f>IF(AB820=0,0,IF(CONFIGURACAO!$C$44="SIM",(IF(AB820&gt;CONFIGURACAO!$C$45,CONFIGURACAO!$C$45*CONFIGURACAO!$C$36,AB820*CONFIGURACAO!$C$36)),'PI AREA  P75'!AB820*CONFIGURACAO!$C$36))</f>
        <v>0</v>
      </c>
      <c r="AR820" s="38">
        <f t="shared" si="292"/>
        <v>877.5</v>
      </c>
      <c r="AS820" s="68">
        <f>IF(AR820="","",$AR820-(($AS$2/CONFIGURACAO!$C$6)*$M820))</f>
        <v>577.5</v>
      </c>
      <c r="AT820" s="73">
        <f t="shared" si="276"/>
        <v>3</v>
      </c>
      <c r="AU820" s="75">
        <f>IF(AR820="","",$AR820-(($AU$2/CONFIGURACAO!$C$6)*$M820))</f>
        <v>377.5</v>
      </c>
      <c r="AV820" s="76">
        <f t="shared" si="277"/>
        <v>4</v>
      </c>
      <c r="AW820" s="74">
        <f>IF(AR820="","",$AR820-(($AW$2/CONFIGURACAO!$C$6)*$M820))</f>
        <v>177.5</v>
      </c>
      <c r="AX820" s="72">
        <f t="shared" si="278"/>
        <v>5</v>
      </c>
      <c r="AZ820" s="39">
        <f t="shared" si="279"/>
        <v>8.2397847796385773E-2</v>
      </c>
      <c r="BA820" s="146">
        <f t="shared" si="280"/>
        <v>16</v>
      </c>
      <c r="BB820" s="146">
        <f t="shared" si="281"/>
        <v>445</v>
      </c>
      <c r="BC820" s="32">
        <f t="shared" si="282"/>
        <v>455</v>
      </c>
      <c r="BD820" s="148"/>
      <c r="BE820" s="40">
        <f t="shared" si="283"/>
        <v>0</v>
      </c>
      <c r="BF820" s="40">
        <f t="shared" si="284"/>
        <v>0.21219135802469136</v>
      </c>
      <c r="BG820" s="40">
        <f t="shared" si="285"/>
        <v>9.6351490236382328E-2</v>
      </c>
      <c r="BH820" s="40">
        <f t="shared" si="286"/>
        <v>0.14147130153597412</v>
      </c>
      <c r="BI820" s="40">
        <f t="shared" si="287"/>
        <v>0</v>
      </c>
      <c r="BJ820" s="40">
        <f t="shared" si="288"/>
        <v>0.20794824399260628</v>
      </c>
      <c r="BK820" s="40">
        <f t="shared" si="289"/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 s="42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1:134" s="32" customFormat="1" ht="17" thickBot="1" x14ac:dyDescent="0.25">
      <c r="A821" s="124" t="str">
        <f>CONFIGURACAO!$C$4</f>
        <v>AREA 21</v>
      </c>
      <c r="B821" s="125">
        <v>819</v>
      </c>
      <c r="C821" s="252" t="s">
        <v>320</v>
      </c>
      <c r="D821" s="126">
        <f t="shared" si="293"/>
        <v>12</v>
      </c>
      <c r="E821" s="250" t="s">
        <v>1156</v>
      </c>
      <c r="F821" s="250">
        <v>0</v>
      </c>
      <c r="G821" s="250">
        <v>1</v>
      </c>
      <c r="H821" s="250">
        <v>1</v>
      </c>
      <c r="I821" s="250">
        <v>1</v>
      </c>
      <c r="J821" s="87"/>
      <c r="K821" s="94"/>
      <c r="L821" s="94"/>
      <c r="M821" s="154">
        <f t="shared" si="290"/>
        <v>3</v>
      </c>
      <c r="N821">
        <v>0</v>
      </c>
      <c r="O821">
        <v>1</v>
      </c>
      <c r="P821">
        <v>0</v>
      </c>
      <c r="Q821">
        <v>3.25</v>
      </c>
      <c r="R821">
        <v>0</v>
      </c>
      <c r="S821">
        <v>2.75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3</v>
      </c>
      <c r="AC821" s="139">
        <f t="shared" si="274"/>
        <v>1</v>
      </c>
      <c r="AD821" s="140">
        <f t="shared" si="275"/>
        <v>1</v>
      </c>
      <c r="AE821" s="141">
        <f t="shared" si="294"/>
        <v>0</v>
      </c>
      <c r="AF821" s="263">
        <f t="shared" si="295"/>
        <v>0</v>
      </c>
      <c r="AG821" s="265">
        <f t="shared" si="291"/>
        <v>1</v>
      </c>
      <c r="AI821" s="37">
        <f>IFERROR(IF(M821&gt;0,(N821*CONFIGURACAO!$C$20)+(O821*CONFIGURACAO!$C$21)+(P821*CONFIGURACAO!$C$22)+(Q821*CONFIGURACAO!$C$23)+(R821*CONFIGURACAO!$C$24),""),"")</f>
        <v>210</v>
      </c>
      <c r="AJ821" s="38">
        <f>IF(S821=0,0,IF(CONFIGURACAO!$C$15="SIM",(IF(S821&gt;CONFIGURACAO!$C$16,CONFIGURACAO!$C$16*CONFIGURACAO!$C$25,S821*CONFIGURACAO!$C$25)),'PI AREA  P75'!S821*CONFIGURACAO!$C$25))</f>
        <v>27.5</v>
      </c>
      <c r="AK821" s="38">
        <f>IF(T821=0,0,IF(CONFIGURACAO!$C$17="SIM",(IF(T821&gt;CONFIGURACAO!$C$18,CONFIGURACAO!$C$18*CONFIGURACAO!$C$26,T821*CONFIGURACAO!$C$26)),'PI AREA  P75'!T821*CONFIGURACAO!$C$26))</f>
        <v>5</v>
      </c>
      <c r="AL821" s="38">
        <f>IFERROR(IF(M821&gt;0,(U821*CONFIGURACAO!$C$29)+(V821*CONFIGURACAO!$C$30),""),"")</f>
        <v>0</v>
      </c>
      <c r="AM821" s="38">
        <f>IF(W821=0,0,IF(CONFIGURACAO!$C$41="SIM",(IF(W821&gt;CONFIGURACAO!$C$41,CONFIGURACAO!$C$41*CONFIGURACAO!$C$31,W821*CONFIGURACAO!$C$31)),'PI AREA  P75'!W821*CONFIGURACAO!$C$31))</f>
        <v>0</v>
      </c>
      <c r="AN821" s="38">
        <f>IF(X821=0,0,IF(CONFIGURACAO!$C$39="SIM",(IF(X821&gt;CONFIGURACAO!$C$40,CONFIGURACAO!$C$40*CONFIGURACAO!$C$32,X821*CONFIGURACAO!$C$32)),'PI AREA  P75'!X821*CONFIGURACAO!$C$32))</f>
        <v>0</v>
      </c>
      <c r="AO821" s="38">
        <f>IFERROR(IF(M821&gt;0,(Y821*CONFIGURACAO!$C$33)+(Z821*CONFIGURACAO!$C$34)+(AA821*CONFIGURACAO!$C$35)+(AB821*CONFIGURACAO!$C$36),""),"")</f>
        <v>30</v>
      </c>
      <c r="AP821" s="38">
        <f>IF(AA821=0,0,IF(CONFIGURACAO!$C$46="SIM",(IF(AA821&gt;CONFIGURACAO!$C$47,CONFIGURACAO!$C$47*CONFIGURACAO!$C$35,AA821*CONFIGURACAO!$C$35)),'PI AREA  P75'!AA821*CONFIGURACAO!$C$35))</f>
        <v>0</v>
      </c>
      <c r="AQ821" s="38">
        <f>IF(AB821=0,0,IF(CONFIGURACAO!$C$44="SIM",(IF(AB821&gt;CONFIGURACAO!$C$45,CONFIGURACAO!$C$45*CONFIGURACAO!$C$36,AB821*CONFIGURACAO!$C$36)),'PI AREA  P75'!AB821*CONFIGURACAO!$C$36))</f>
        <v>20</v>
      </c>
      <c r="AR821" s="38">
        <f t="shared" si="292"/>
        <v>292.5</v>
      </c>
      <c r="AS821" s="68">
        <f>IF(AR821="","",$AR821-(($AS$2/CONFIGURACAO!$C$6)*$M821))</f>
        <v>67.5</v>
      </c>
      <c r="AT821" s="73">
        <f t="shared" si="276"/>
        <v>3</v>
      </c>
      <c r="AU821" s="75">
        <f>IF(AR821="","",$AR821-(($AU$2/CONFIGURACAO!$C$6)*$M821))</f>
        <v>-82.5</v>
      </c>
      <c r="AV821" s="76" t="str">
        <f t="shared" si="277"/>
        <v>NAO</v>
      </c>
      <c r="AW821" s="74">
        <f>IF(AR821="","",$AR821-(($AW$2/CONFIGURACAO!$C$6)*$M821))</f>
        <v>-232.5</v>
      </c>
      <c r="AX821" s="72" t="str">
        <f t="shared" si="278"/>
        <v>NAO</v>
      </c>
      <c r="AZ821" s="39">
        <f t="shared" si="279"/>
        <v>2.746594926546192E-2</v>
      </c>
      <c r="BA821" s="146">
        <f t="shared" si="280"/>
        <v>11</v>
      </c>
      <c r="BB821" s="146">
        <f t="shared" si="281"/>
        <v>630</v>
      </c>
      <c r="BC821" s="32">
        <f t="shared" si="282"/>
        <v>842</v>
      </c>
      <c r="BD821" s="148"/>
      <c r="BE821" s="40">
        <f t="shared" si="283"/>
        <v>0</v>
      </c>
      <c r="BF821" s="40">
        <f t="shared" si="284"/>
        <v>3.8580246913580245E-2</v>
      </c>
      <c r="BG821" s="40">
        <f t="shared" si="285"/>
        <v>0</v>
      </c>
      <c r="BH821" s="40">
        <f t="shared" si="286"/>
        <v>0.13136620856911885</v>
      </c>
      <c r="BI821" s="40">
        <f t="shared" si="287"/>
        <v>0</v>
      </c>
      <c r="BJ821" s="40">
        <f t="shared" si="288"/>
        <v>0.25415896487985212</v>
      </c>
      <c r="BK821" s="40">
        <f t="shared" si="289"/>
        <v>0.16051364365971107</v>
      </c>
      <c r="BL821">
        <v>0</v>
      </c>
      <c r="BM821">
        <v>0</v>
      </c>
      <c r="BN821">
        <v>2</v>
      </c>
      <c r="BO821">
        <v>1</v>
      </c>
      <c r="BP821">
        <v>0</v>
      </c>
      <c r="BQ821">
        <v>0</v>
      </c>
      <c r="BR821">
        <v>1</v>
      </c>
      <c r="BS821">
        <v>0</v>
      </c>
      <c r="BT821" s="42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1:134" s="32" customFormat="1" ht="17" thickBot="1" x14ac:dyDescent="0.25">
      <c r="A822" s="124" t="str">
        <f>CONFIGURACAO!$C$4</f>
        <v>AREA 21</v>
      </c>
      <c r="B822" s="125">
        <v>820</v>
      </c>
      <c r="C822" s="252" t="s">
        <v>320</v>
      </c>
      <c r="D822" s="126">
        <f t="shared" si="293"/>
        <v>13</v>
      </c>
      <c r="E822" s="250" t="s">
        <v>1157</v>
      </c>
      <c r="F822" s="250">
        <v>0</v>
      </c>
      <c r="G822" s="250">
        <v>0</v>
      </c>
      <c r="H822" s="250">
        <v>0</v>
      </c>
      <c r="I822" s="250">
        <v>1</v>
      </c>
      <c r="J822" s="87"/>
      <c r="K822" s="94"/>
      <c r="L822" s="94"/>
      <c r="M822" s="154">
        <f t="shared" si="290"/>
        <v>1</v>
      </c>
      <c r="N822">
        <v>0</v>
      </c>
      <c r="O822">
        <v>0</v>
      </c>
      <c r="P822">
        <v>2.5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 s="139">
        <f t="shared" si="274"/>
        <v>0</v>
      </c>
      <c r="AD822" s="140">
        <f t="shared" si="275"/>
        <v>2.5</v>
      </c>
      <c r="AE822" s="141">
        <f t="shared" si="294"/>
        <v>0</v>
      </c>
      <c r="AF822" s="263">
        <f t="shared" si="295"/>
        <v>0</v>
      </c>
      <c r="AG822" s="265">
        <f t="shared" si="291"/>
        <v>0</v>
      </c>
      <c r="AI822" s="37">
        <f>IFERROR(IF(M822&gt;0,(N822*CONFIGURACAO!$C$20)+(O822*CONFIGURACAO!$C$21)+(P822*CONFIGURACAO!$C$22)+(Q822*CONFIGURACAO!$C$23)+(R822*CONFIGURACAO!$C$24),""),"")</f>
        <v>190</v>
      </c>
      <c r="AJ822" s="38">
        <f>IF(S822=0,0,IF(CONFIGURACAO!$C$15="SIM",(IF(S822&gt;CONFIGURACAO!$C$16,CONFIGURACAO!$C$16*CONFIGURACAO!$C$25,S822*CONFIGURACAO!$C$25)),'PI AREA  P75'!S822*CONFIGURACAO!$C$25))</f>
        <v>0</v>
      </c>
      <c r="AK822" s="38">
        <f>IF(T822=0,0,IF(CONFIGURACAO!$C$17="SIM",(IF(T822&gt;CONFIGURACAO!$C$18,CONFIGURACAO!$C$18*CONFIGURACAO!$C$26,T822*CONFIGURACAO!$C$26)),'PI AREA  P75'!T822*CONFIGURACAO!$C$26))</f>
        <v>0</v>
      </c>
      <c r="AL822" s="38">
        <f>IFERROR(IF(M822&gt;0,(U822*CONFIGURACAO!$C$29)+(V822*CONFIGURACAO!$C$30),""),"")</f>
        <v>0</v>
      </c>
      <c r="AM822" s="38">
        <f>IF(W822=0,0,IF(CONFIGURACAO!$C$41="SIM",(IF(W822&gt;CONFIGURACAO!$C$41,CONFIGURACAO!$C$41*CONFIGURACAO!$C$31,W822*CONFIGURACAO!$C$31)),'PI AREA  P75'!W822*CONFIGURACAO!$C$31))</f>
        <v>0</v>
      </c>
      <c r="AN822" s="38">
        <f>IF(X822=0,0,IF(CONFIGURACAO!$C$39="SIM",(IF(X822&gt;CONFIGURACAO!$C$40,CONFIGURACAO!$C$40*CONFIGURACAO!$C$32,X822*CONFIGURACAO!$C$32)),'PI AREA  P75'!X822*CONFIGURACAO!$C$32))</f>
        <v>0</v>
      </c>
      <c r="AO822" s="38">
        <f>IFERROR(IF(M822&gt;0,(Y822*CONFIGURACAO!$C$33)+(Z822*CONFIGURACAO!$C$34)+(AA822*CONFIGURACAO!$C$35)+(AB822*CONFIGURACAO!$C$36),""),"")</f>
        <v>25</v>
      </c>
      <c r="AP822" s="38">
        <f>IF(AA822=0,0,IF(CONFIGURACAO!$C$46="SIM",(IF(AA822&gt;CONFIGURACAO!$C$47,CONFIGURACAO!$C$47*CONFIGURACAO!$C$35,AA822*CONFIGURACAO!$C$35)),'PI AREA  P75'!AA822*CONFIGURACAO!$C$35))</f>
        <v>25</v>
      </c>
      <c r="AQ822" s="38">
        <f>IF(AB822=0,0,IF(CONFIGURACAO!$C$44="SIM",(IF(AB822&gt;CONFIGURACAO!$C$45,CONFIGURACAO!$C$45*CONFIGURACAO!$C$36,AB822*CONFIGURACAO!$C$36)),'PI AREA  P75'!AB822*CONFIGURACAO!$C$36))</f>
        <v>0</v>
      </c>
      <c r="AR822" s="38">
        <f t="shared" si="292"/>
        <v>240</v>
      </c>
      <c r="AS822" s="68">
        <f>IF(AR822="","",$AR822-(($AS$2/CONFIGURACAO!$C$6)*$M822))</f>
        <v>165</v>
      </c>
      <c r="AT822" s="73">
        <f t="shared" si="276"/>
        <v>3</v>
      </c>
      <c r="AU822" s="75">
        <f>IF(AR822="","",$AR822-(($AU$2/CONFIGURACAO!$C$6)*$M822))</f>
        <v>115</v>
      </c>
      <c r="AV822" s="76">
        <f t="shared" si="277"/>
        <v>4</v>
      </c>
      <c r="AW822" s="74">
        <f>IF(AR822="","",$AR822-(($AW$2/CONFIGURACAO!$C$6)*$M822))</f>
        <v>65</v>
      </c>
      <c r="AX822" s="72">
        <f t="shared" si="278"/>
        <v>5</v>
      </c>
      <c r="AZ822" s="39">
        <f t="shared" si="279"/>
        <v>2.2536163499866192E-2</v>
      </c>
      <c r="BA822" s="146">
        <f t="shared" si="280"/>
        <v>4.5</v>
      </c>
      <c r="BB822" s="146">
        <f t="shared" si="281"/>
        <v>877</v>
      </c>
      <c r="BC822" s="32">
        <f t="shared" si="282"/>
        <v>892</v>
      </c>
      <c r="BD822" s="148"/>
      <c r="BE822" s="40">
        <f t="shared" si="283"/>
        <v>0</v>
      </c>
      <c r="BF822" s="40">
        <f t="shared" si="284"/>
        <v>0</v>
      </c>
      <c r="BG822" s="40">
        <f t="shared" si="285"/>
        <v>6.4234326824254881E-2</v>
      </c>
      <c r="BH822" s="40">
        <f t="shared" si="286"/>
        <v>4.042037186742118E-2</v>
      </c>
      <c r="BI822" s="40">
        <f t="shared" si="287"/>
        <v>0</v>
      </c>
      <c r="BJ822" s="40">
        <f t="shared" si="288"/>
        <v>0</v>
      </c>
      <c r="BK822" s="40">
        <f t="shared" si="289"/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 s="4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1:134" s="32" customFormat="1" ht="17" thickBot="1" x14ac:dyDescent="0.25">
      <c r="A823" s="124" t="str">
        <f>CONFIGURACAO!$C$4</f>
        <v>AREA 21</v>
      </c>
      <c r="B823" s="125">
        <v>821</v>
      </c>
      <c r="C823" s="252" t="s">
        <v>320</v>
      </c>
      <c r="D823" s="126">
        <f t="shared" si="293"/>
        <v>14</v>
      </c>
      <c r="E823" s="250" t="s">
        <v>1158</v>
      </c>
      <c r="F823" s="250">
        <v>1</v>
      </c>
      <c r="G823" s="250">
        <v>1</v>
      </c>
      <c r="H823" s="250">
        <v>1</v>
      </c>
      <c r="I823" s="250">
        <v>1</v>
      </c>
      <c r="J823" s="87"/>
      <c r="K823" s="94"/>
      <c r="L823" s="94"/>
      <c r="M823" s="154">
        <f t="shared" si="290"/>
        <v>4</v>
      </c>
      <c r="N823">
        <v>4</v>
      </c>
      <c r="O823">
        <v>7.5</v>
      </c>
      <c r="P823">
        <v>4.25</v>
      </c>
      <c r="Q823">
        <v>0</v>
      </c>
      <c r="R823">
        <v>0</v>
      </c>
      <c r="S823">
        <v>2.5</v>
      </c>
      <c r="T823">
        <v>0.75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s="139">
        <f t="shared" si="274"/>
        <v>11.5</v>
      </c>
      <c r="AD823" s="140">
        <f t="shared" si="275"/>
        <v>15.75</v>
      </c>
      <c r="AE823" s="141">
        <f t="shared" si="294"/>
        <v>0</v>
      </c>
      <c r="AF823" s="263">
        <f t="shared" si="295"/>
        <v>0</v>
      </c>
      <c r="AG823" s="265">
        <f t="shared" si="291"/>
        <v>11.5</v>
      </c>
      <c r="AI823" s="37">
        <f>IFERROR(IF(M823&gt;0,(N823*CONFIGURACAO!$C$20)+(O823*CONFIGURACAO!$C$21)+(P823*CONFIGURACAO!$C$22)+(Q823*CONFIGURACAO!$C$23)+(R823*CONFIGURACAO!$C$24),""),"")</f>
        <v>1255</v>
      </c>
      <c r="AJ823" s="38">
        <f>IF(S823=0,0,IF(CONFIGURACAO!$C$15="SIM",(IF(S823&gt;CONFIGURACAO!$C$16,CONFIGURACAO!$C$16*CONFIGURACAO!$C$25,S823*CONFIGURACAO!$C$25)),'PI AREA  P75'!S823*CONFIGURACAO!$C$25))</f>
        <v>25</v>
      </c>
      <c r="AK823" s="38">
        <f>IF(T823=0,0,IF(CONFIGURACAO!$C$17="SIM",(IF(T823&gt;CONFIGURACAO!$C$18,CONFIGURACAO!$C$18*CONFIGURACAO!$C$26,T823*CONFIGURACAO!$C$26)),'PI AREA  P75'!T823*CONFIGURACAO!$C$26))</f>
        <v>3.75</v>
      </c>
      <c r="AL823" s="38">
        <f>IFERROR(IF(M823&gt;0,(U823*CONFIGURACAO!$C$29)+(V823*CONFIGURACAO!$C$30),""),"")</f>
        <v>0</v>
      </c>
      <c r="AM823" s="38">
        <f>IF(W823=0,0,IF(CONFIGURACAO!$C$41="SIM",(IF(W823&gt;CONFIGURACAO!$C$41,CONFIGURACAO!$C$41*CONFIGURACAO!$C$31,W823*CONFIGURACAO!$C$31)),'PI AREA  P75'!W823*CONFIGURACAO!$C$31))</f>
        <v>0</v>
      </c>
      <c r="AN823" s="38">
        <f>IF(X823=0,0,IF(CONFIGURACAO!$C$39="SIM",(IF(X823&gt;CONFIGURACAO!$C$40,CONFIGURACAO!$C$40*CONFIGURACAO!$C$32,X823*CONFIGURACAO!$C$32)),'PI AREA  P75'!X823*CONFIGURACAO!$C$32))</f>
        <v>0</v>
      </c>
      <c r="AO823" s="38">
        <f>IFERROR(IF(M823&gt;0,(Y823*CONFIGURACAO!$C$33)+(Z823*CONFIGURACAO!$C$34)+(AA823*CONFIGURACAO!$C$35)+(AB823*CONFIGURACAO!$C$36),""),"")</f>
        <v>0</v>
      </c>
      <c r="AP823" s="38">
        <f>IF(AA823=0,0,IF(CONFIGURACAO!$C$46="SIM",(IF(AA823&gt;CONFIGURACAO!$C$47,CONFIGURACAO!$C$47*CONFIGURACAO!$C$35,AA823*CONFIGURACAO!$C$35)),'PI AREA  P75'!AA823*CONFIGURACAO!$C$35))</f>
        <v>0</v>
      </c>
      <c r="AQ823" s="38">
        <f>IF(AB823=0,0,IF(CONFIGURACAO!$C$44="SIM",(IF(AB823&gt;CONFIGURACAO!$C$45,CONFIGURACAO!$C$45*CONFIGURACAO!$C$36,AB823*CONFIGURACAO!$C$36)),'PI AREA  P75'!AB823*CONFIGURACAO!$C$36))</f>
        <v>0</v>
      </c>
      <c r="AR823" s="38">
        <f t="shared" si="292"/>
        <v>1283.75</v>
      </c>
      <c r="AS823" s="68">
        <f>IF(AR823="","",$AR823-(($AS$2/CONFIGURACAO!$C$6)*$M823))</f>
        <v>983.75</v>
      </c>
      <c r="AT823" s="73">
        <f t="shared" si="276"/>
        <v>3</v>
      </c>
      <c r="AU823" s="75">
        <f>IF(AR823="","",$AR823-(($AU$2/CONFIGURACAO!$C$6)*$M823))</f>
        <v>783.75</v>
      </c>
      <c r="AV823" s="76">
        <f t="shared" si="277"/>
        <v>4</v>
      </c>
      <c r="AW823" s="74">
        <f>IF(AR823="","",$AR823-(($AW$2/CONFIGURACAO!$C$6)*$M823))</f>
        <v>583.75</v>
      </c>
      <c r="AX823" s="72">
        <f t="shared" si="278"/>
        <v>5</v>
      </c>
      <c r="AZ823" s="39">
        <f t="shared" si="279"/>
        <v>0.12054499955397177</v>
      </c>
      <c r="BA823" s="146">
        <f t="shared" si="280"/>
        <v>19</v>
      </c>
      <c r="BB823" s="146">
        <f t="shared" si="281"/>
        <v>357</v>
      </c>
      <c r="BC823" s="32">
        <f t="shared" si="282"/>
        <v>273</v>
      </c>
      <c r="BD823" s="148"/>
      <c r="BE823" s="40">
        <f t="shared" si="283"/>
        <v>0.14903129657228018</v>
      </c>
      <c r="BF823" s="40">
        <f t="shared" si="284"/>
        <v>0.28935185185185186</v>
      </c>
      <c r="BG823" s="40">
        <f t="shared" si="285"/>
        <v>0.10919835560123328</v>
      </c>
      <c r="BH823" s="40">
        <f t="shared" si="286"/>
        <v>0</v>
      </c>
      <c r="BI823" s="40">
        <f t="shared" si="287"/>
        <v>0</v>
      </c>
      <c r="BJ823" s="40">
        <f t="shared" si="288"/>
        <v>0.23105360443622922</v>
      </c>
      <c r="BK823" s="40">
        <f t="shared" si="289"/>
        <v>0.1203852327447833</v>
      </c>
      <c r="BL823">
        <v>0</v>
      </c>
      <c r="BM823">
        <v>0</v>
      </c>
      <c r="BN823">
        <v>0</v>
      </c>
      <c r="BO823">
        <v>1</v>
      </c>
      <c r="BP823">
        <v>0</v>
      </c>
      <c r="BQ823">
        <v>0</v>
      </c>
      <c r="BR823">
        <v>0</v>
      </c>
      <c r="BS823">
        <v>2</v>
      </c>
      <c r="BT823" s="42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1:134" s="32" customFormat="1" ht="17" thickBot="1" x14ac:dyDescent="0.25">
      <c r="A824" s="124" t="str">
        <f>CONFIGURACAO!$C$4</f>
        <v>AREA 21</v>
      </c>
      <c r="B824" s="125">
        <v>822</v>
      </c>
      <c r="C824" s="252" t="s">
        <v>320</v>
      </c>
      <c r="D824" s="126">
        <f t="shared" si="293"/>
        <v>15</v>
      </c>
      <c r="E824" s="250" t="s">
        <v>1159</v>
      </c>
      <c r="F824" s="250">
        <v>1</v>
      </c>
      <c r="G824" s="250">
        <v>1</v>
      </c>
      <c r="H824" s="250">
        <v>1</v>
      </c>
      <c r="I824" s="250">
        <v>1</v>
      </c>
      <c r="J824" s="87"/>
      <c r="K824" s="94"/>
      <c r="L824" s="94"/>
      <c r="M824" s="154">
        <f t="shared" si="290"/>
        <v>4</v>
      </c>
      <c r="N824">
        <v>0</v>
      </c>
      <c r="O824">
        <v>2</v>
      </c>
      <c r="P824">
        <v>3.75</v>
      </c>
      <c r="Q824">
        <v>6.5</v>
      </c>
      <c r="R824">
        <v>0.75</v>
      </c>
      <c r="S824">
        <v>0.75</v>
      </c>
      <c r="T824">
        <v>2.75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1</v>
      </c>
      <c r="AC824" s="139">
        <f t="shared" si="274"/>
        <v>2</v>
      </c>
      <c r="AD824" s="140">
        <f t="shared" si="275"/>
        <v>5.75</v>
      </c>
      <c r="AE824" s="141">
        <f t="shared" si="294"/>
        <v>0</v>
      </c>
      <c r="AF824" s="263">
        <f t="shared" si="295"/>
        <v>0</v>
      </c>
      <c r="AG824" s="265">
        <f t="shared" si="291"/>
        <v>2</v>
      </c>
      <c r="AI824" s="37">
        <f>IFERROR(IF(M824&gt;0,(N824*CONFIGURACAO!$C$20)+(O824*CONFIGURACAO!$C$21)+(P824*CONFIGURACAO!$C$22)+(Q824*CONFIGURACAO!$C$23)+(R824*CONFIGURACAO!$C$24),""),"")</f>
        <v>660</v>
      </c>
      <c r="AJ824" s="38">
        <f>IF(S824=0,0,IF(CONFIGURACAO!$C$15="SIM",(IF(S824&gt;CONFIGURACAO!$C$16,CONFIGURACAO!$C$16*CONFIGURACAO!$C$25,S824*CONFIGURACAO!$C$25)),'PI AREA  P75'!S824*CONFIGURACAO!$C$25))</f>
        <v>7.5</v>
      </c>
      <c r="AK824" s="38">
        <f>IF(T824=0,0,IF(CONFIGURACAO!$C$17="SIM",(IF(T824&gt;CONFIGURACAO!$C$18,CONFIGURACAO!$C$18*CONFIGURACAO!$C$26,T824*CONFIGURACAO!$C$26)),'PI AREA  P75'!T824*CONFIGURACAO!$C$26))</f>
        <v>13.75</v>
      </c>
      <c r="AL824" s="38">
        <f>IFERROR(IF(M824&gt;0,(U824*CONFIGURACAO!$C$29)+(V824*CONFIGURACAO!$C$30),""),"")</f>
        <v>0</v>
      </c>
      <c r="AM824" s="38">
        <f>IF(W824=0,0,IF(CONFIGURACAO!$C$41="SIM",(IF(W824&gt;CONFIGURACAO!$C$41,CONFIGURACAO!$C$41*CONFIGURACAO!$C$31,W824*CONFIGURACAO!$C$31)),'PI AREA  P75'!W824*CONFIGURACAO!$C$31))</f>
        <v>50</v>
      </c>
      <c r="AN824" s="38">
        <f>IF(X824=0,0,IF(CONFIGURACAO!$C$39="SIM",(IF(X824&gt;CONFIGURACAO!$C$40,CONFIGURACAO!$C$40*CONFIGURACAO!$C$32,X824*CONFIGURACAO!$C$32)),'PI AREA  P75'!X824*CONFIGURACAO!$C$32))</f>
        <v>0</v>
      </c>
      <c r="AO824" s="38">
        <f>IFERROR(IF(M824&gt;0,(Y824*CONFIGURACAO!$C$33)+(Z824*CONFIGURACAO!$C$34)+(AA824*CONFIGURACAO!$C$35)+(AB824*CONFIGURACAO!$C$36),""),"")</f>
        <v>10</v>
      </c>
      <c r="AP824" s="38">
        <f>IF(AA824=0,0,IF(CONFIGURACAO!$C$46="SIM",(IF(AA824&gt;CONFIGURACAO!$C$47,CONFIGURACAO!$C$47*CONFIGURACAO!$C$35,AA824*CONFIGURACAO!$C$35)),'PI AREA  P75'!AA824*CONFIGURACAO!$C$35))</f>
        <v>0</v>
      </c>
      <c r="AQ824" s="38">
        <f>IF(AB824=0,0,IF(CONFIGURACAO!$C$44="SIM",(IF(AB824&gt;CONFIGURACAO!$C$45,CONFIGURACAO!$C$45*CONFIGURACAO!$C$36,AB824*CONFIGURACAO!$C$36)),'PI AREA  P75'!AB824*CONFIGURACAO!$C$36))</f>
        <v>10</v>
      </c>
      <c r="AR824" s="38">
        <f t="shared" si="292"/>
        <v>751.25</v>
      </c>
      <c r="AS824" s="68">
        <f>IF(AR824="","",$AR824-(($AS$2/CONFIGURACAO!$C$6)*$M824))</f>
        <v>451.25</v>
      </c>
      <c r="AT824" s="73">
        <f t="shared" si="276"/>
        <v>3</v>
      </c>
      <c r="AU824" s="75">
        <f>IF(AR824="","",$AR824-(($AU$2/CONFIGURACAO!$C$6)*$M824))</f>
        <v>251.25</v>
      </c>
      <c r="AV824" s="76">
        <f t="shared" si="277"/>
        <v>4</v>
      </c>
      <c r="AW824" s="74">
        <f>IF(AR824="","",$AR824-(($AW$2/CONFIGURACAO!$C$6)*$M824))</f>
        <v>51.25</v>
      </c>
      <c r="AX824" s="72">
        <f t="shared" si="278"/>
        <v>5</v>
      </c>
      <c r="AZ824" s="39">
        <f t="shared" si="279"/>
        <v>7.0542886788643663E-2</v>
      </c>
      <c r="BA824" s="146">
        <f t="shared" si="280"/>
        <v>18.5</v>
      </c>
      <c r="BB824" s="146">
        <f t="shared" si="281"/>
        <v>371</v>
      </c>
      <c r="BC824" s="32">
        <f t="shared" si="282"/>
        <v>532</v>
      </c>
      <c r="BD824" s="148"/>
      <c r="BE824" s="40">
        <f t="shared" si="283"/>
        <v>0</v>
      </c>
      <c r="BF824" s="40">
        <f t="shared" si="284"/>
        <v>7.716049382716049E-2</v>
      </c>
      <c r="BG824" s="40">
        <f t="shared" si="285"/>
        <v>9.6351490236382328E-2</v>
      </c>
      <c r="BH824" s="40">
        <f t="shared" si="286"/>
        <v>0.26273241713823769</v>
      </c>
      <c r="BI824" s="40">
        <f t="shared" si="287"/>
        <v>7.9957356076759065E-2</v>
      </c>
      <c r="BJ824" s="40">
        <f t="shared" si="288"/>
        <v>6.9316081330868765E-2</v>
      </c>
      <c r="BK824" s="40">
        <f t="shared" si="289"/>
        <v>0.44141252006420545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 s="42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1:134" s="32" customFormat="1" ht="17" thickBot="1" x14ac:dyDescent="0.25">
      <c r="A825" s="124" t="str">
        <f>CONFIGURACAO!$C$4</f>
        <v>AREA 21</v>
      </c>
      <c r="B825" s="125">
        <v>823</v>
      </c>
      <c r="C825" s="252" t="s">
        <v>320</v>
      </c>
      <c r="D825" s="126">
        <f t="shared" si="293"/>
        <v>16</v>
      </c>
      <c r="E825" s="250" t="s">
        <v>1160</v>
      </c>
      <c r="F825" s="250">
        <v>1</v>
      </c>
      <c r="G825" s="250">
        <v>1</v>
      </c>
      <c r="H825" s="250">
        <v>1</v>
      </c>
      <c r="I825" s="250">
        <v>1</v>
      </c>
      <c r="J825" s="87"/>
      <c r="K825" s="94"/>
      <c r="L825" s="94"/>
      <c r="M825" s="154">
        <f t="shared" si="290"/>
        <v>4</v>
      </c>
      <c r="N825">
        <v>0</v>
      </c>
      <c r="O825">
        <v>5.25</v>
      </c>
      <c r="P825">
        <v>3.75</v>
      </c>
      <c r="Q825">
        <v>1</v>
      </c>
      <c r="R825">
        <v>0</v>
      </c>
      <c r="S825">
        <v>2.5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</v>
      </c>
      <c r="AA825">
        <v>0</v>
      </c>
      <c r="AB825">
        <v>4</v>
      </c>
      <c r="AC825" s="139">
        <f t="shared" si="274"/>
        <v>5.25</v>
      </c>
      <c r="AD825" s="140">
        <f t="shared" si="275"/>
        <v>9</v>
      </c>
      <c r="AE825" s="141">
        <f t="shared" si="294"/>
        <v>0</v>
      </c>
      <c r="AF825" s="263">
        <f t="shared" si="295"/>
        <v>2</v>
      </c>
      <c r="AG825" s="265">
        <f t="shared" si="291"/>
        <v>7.25</v>
      </c>
      <c r="AI825" s="37">
        <f>IFERROR(IF(M825&gt;0,(N825*CONFIGURACAO!$C$20)+(O825*CONFIGURACAO!$C$21)+(P825*CONFIGURACAO!$C$22)+(Q825*CONFIGURACAO!$C$23)+(R825*CONFIGURACAO!$C$24),""),"")</f>
        <v>685</v>
      </c>
      <c r="AJ825" s="38">
        <f>IF(S825=0,0,IF(CONFIGURACAO!$C$15="SIM",(IF(S825&gt;CONFIGURACAO!$C$16,CONFIGURACAO!$C$16*CONFIGURACAO!$C$25,S825*CONFIGURACAO!$C$25)),'PI AREA  P75'!S825*CONFIGURACAO!$C$25))</f>
        <v>25</v>
      </c>
      <c r="AK825" s="38">
        <f>IF(T825=0,0,IF(CONFIGURACAO!$C$17="SIM",(IF(T825&gt;CONFIGURACAO!$C$18,CONFIGURACAO!$C$18*CONFIGURACAO!$C$26,T825*CONFIGURACAO!$C$26)),'PI AREA  P75'!T825*CONFIGURACAO!$C$26))</f>
        <v>5</v>
      </c>
      <c r="AL825" s="38">
        <f>IFERROR(IF(M825&gt;0,(U825*CONFIGURACAO!$C$29)+(V825*CONFIGURACAO!$C$30),""),"")</f>
        <v>0</v>
      </c>
      <c r="AM825" s="38">
        <f>IF(W825=0,0,IF(CONFIGURACAO!$C$41="SIM",(IF(W825&gt;CONFIGURACAO!$C$41,CONFIGURACAO!$C$41*CONFIGURACAO!$C$31,W825*CONFIGURACAO!$C$31)),'PI AREA  P75'!W825*CONFIGURACAO!$C$31))</f>
        <v>0</v>
      </c>
      <c r="AN825" s="38">
        <f>IF(X825=0,0,IF(CONFIGURACAO!$C$39="SIM",(IF(X825&gt;CONFIGURACAO!$C$40,CONFIGURACAO!$C$40*CONFIGURACAO!$C$32,X825*CONFIGURACAO!$C$32)),'PI AREA  P75'!X825*CONFIGURACAO!$C$32))</f>
        <v>0</v>
      </c>
      <c r="AO825" s="38">
        <f>IFERROR(IF(M825&gt;0,(Y825*CONFIGURACAO!$C$33)+(Z825*CONFIGURACAO!$C$34)+(AA825*CONFIGURACAO!$C$35)+(AB825*CONFIGURACAO!$C$36),""),"")</f>
        <v>140</v>
      </c>
      <c r="AP825" s="38">
        <f>IF(AA825=0,0,IF(CONFIGURACAO!$C$46="SIM",(IF(AA825&gt;CONFIGURACAO!$C$47,CONFIGURACAO!$C$47*CONFIGURACAO!$C$35,AA825*CONFIGURACAO!$C$35)),'PI AREA  P75'!AA825*CONFIGURACAO!$C$35))</f>
        <v>0</v>
      </c>
      <c r="AQ825" s="38">
        <f>IF(AB825=0,0,IF(CONFIGURACAO!$C$44="SIM",(IF(AB825&gt;CONFIGURACAO!$C$45,CONFIGURACAO!$C$45*CONFIGURACAO!$C$36,AB825*CONFIGURACAO!$C$36)),'PI AREA  P75'!AB825*CONFIGURACAO!$C$36))</f>
        <v>20</v>
      </c>
      <c r="AR825" s="38">
        <f t="shared" si="292"/>
        <v>875</v>
      </c>
      <c r="AS825" s="68">
        <f>IF(AR825="","",$AR825-(($AS$2/CONFIGURACAO!$C$6)*$M825))</f>
        <v>575</v>
      </c>
      <c r="AT825" s="73">
        <f t="shared" si="276"/>
        <v>3</v>
      </c>
      <c r="AU825" s="75">
        <f>IF(AR825="","",$AR825-(($AU$2/CONFIGURACAO!$C$6)*$M825))</f>
        <v>375</v>
      </c>
      <c r="AV825" s="76">
        <f t="shared" si="277"/>
        <v>4</v>
      </c>
      <c r="AW825" s="74">
        <f>IF(AR825="","",$AR825-(($AW$2/CONFIGURACAO!$C$6)*$M825))</f>
        <v>175</v>
      </c>
      <c r="AX825" s="72">
        <f t="shared" si="278"/>
        <v>5</v>
      </c>
      <c r="AZ825" s="39">
        <f t="shared" si="279"/>
        <v>8.2163096093262167E-2</v>
      </c>
      <c r="BA825" s="146">
        <f t="shared" si="280"/>
        <v>19.5</v>
      </c>
      <c r="BB825" s="146">
        <f t="shared" si="281"/>
        <v>341</v>
      </c>
      <c r="BC825" s="32">
        <f t="shared" si="282"/>
        <v>456</v>
      </c>
      <c r="BD825" s="148"/>
      <c r="BE825" s="40">
        <f t="shared" si="283"/>
        <v>0</v>
      </c>
      <c r="BF825" s="40">
        <f t="shared" si="284"/>
        <v>0.20254629629629628</v>
      </c>
      <c r="BG825" s="40">
        <f t="shared" si="285"/>
        <v>9.6351490236382328E-2</v>
      </c>
      <c r="BH825" s="40">
        <f t="shared" si="286"/>
        <v>4.042037186742118E-2</v>
      </c>
      <c r="BI825" s="40">
        <f t="shared" si="287"/>
        <v>0</v>
      </c>
      <c r="BJ825" s="40">
        <f t="shared" si="288"/>
        <v>0.23105360443622922</v>
      </c>
      <c r="BK825" s="40">
        <f t="shared" si="289"/>
        <v>0.16051364365971107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1</v>
      </c>
      <c r="BR825">
        <v>0</v>
      </c>
      <c r="BS825">
        <v>0</v>
      </c>
      <c r="BT825" s="42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1:134" s="32" customFormat="1" ht="17" thickBot="1" x14ac:dyDescent="0.25">
      <c r="A826" s="124" t="str">
        <f>CONFIGURACAO!$C$4</f>
        <v>AREA 21</v>
      </c>
      <c r="B826" s="125">
        <v>824</v>
      </c>
      <c r="C826" s="252" t="s">
        <v>320</v>
      </c>
      <c r="D826" s="126">
        <f t="shared" si="293"/>
        <v>17</v>
      </c>
      <c r="E826" s="250" t="s">
        <v>1161</v>
      </c>
      <c r="F826" s="250">
        <v>1</v>
      </c>
      <c r="G826" s="250">
        <v>1</v>
      </c>
      <c r="H826" s="250">
        <v>1</v>
      </c>
      <c r="I826" s="250">
        <v>1</v>
      </c>
      <c r="J826" s="87"/>
      <c r="K826" s="94"/>
      <c r="L826" s="94"/>
      <c r="M826" s="154">
        <f t="shared" si="290"/>
        <v>4</v>
      </c>
      <c r="N826">
        <v>2</v>
      </c>
      <c r="O826">
        <v>5</v>
      </c>
      <c r="P826">
        <v>8</v>
      </c>
      <c r="Q826">
        <v>0.75</v>
      </c>
      <c r="R826">
        <v>4.75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 s="139">
        <f t="shared" si="274"/>
        <v>7</v>
      </c>
      <c r="AD826" s="140">
        <f t="shared" si="275"/>
        <v>15</v>
      </c>
      <c r="AE826" s="141">
        <f t="shared" si="294"/>
        <v>0</v>
      </c>
      <c r="AF826" s="263">
        <f t="shared" si="295"/>
        <v>0</v>
      </c>
      <c r="AG826" s="265">
        <f t="shared" si="291"/>
        <v>7</v>
      </c>
      <c r="AI826" s="37">
        <f>IFERROR(IF(M826&gt;0,(N826*CONFIGURACAO!$C$20)+(O826*CONFIGURACAO!$C$21)+(P826*CONFIGURACAO!$C$22)+(Q826*CONFIGURACAO!$C$23)+(R826*CONFIGURACAO!$C$24),""),"")</f>
        <v>1205</v>
      </c>
      <c r="AJ826" s="38">
        <f>IF(S826=0,0,IF(CONFIGURACAO!$C$15="SIM",(IF(S826&gt;CONFIGURACAO!$C$16,CONFIGURACAO!$C$16*CONFIGURACAO!$C$25,S826*CONFIGURACAO!$C$25)),'PI AREA  P75'!S826*CONFIGURACAO!$C$25))</f>
        <v>10</v>
      </c>
      <c r="AK826" s="38">
        <f>IF(T826=0,0,IF(CONFIGURACAO!$C$17="SIM",(IF(T826&gt;CONFIGURACAO!$C$18,CONFIGURACAO!$C$18*CONFIGURACAO!$C$26,T826*CONFIGURACAO!$C$26)),'PI AREA  P75'!T826*CONFIGURACAO!$C$26))</f>
        <v>5</v>
      </c>
      <c r="AL826" s="38">
        <f>IFERROR(IF(M826&gt;0,(U826*CONFIGURACAO!$C$29)+(V826*CONFIGURACAO!$C$30),""),"")</f>
        <v>0</v>
      </c>
      <c r="AM826" s="38">
        <f>IF(W826=0,0,IF(CONFIGURACAO!$C$41="SIM",(IF(W826&gt;CONFIGURACAO!$C$41,CONFIGURACAO!$C$41*CONFIGURACAO!$C$31,W826*CONFIGURACAO!$C$31)),'PI AREA  P75'!W826*CONFIGURACAO!$C$31))</f>
        <v>0</v>
      </c>
      <c r="AN826" s="38">
        <f>IF(X826=0,0,IF(CONFIGURACAO!$C$39="SIM",(IF(X826&gt;CONFIGURACAO!$C$40,CONFIGURACAO!$C$40*CONFIGURACAO!$C$32,X826*CONFIGURACAO!$C$32)),'PI AREA  P75'!X826*CONFIGURACAO!$C$32))</f>
        <v>0</v>
      </c>
      <c r="AO826" s="38">
        <f>IFERROR(IF(M826&gt;0,(Y826*CONFIGURACAO!$C$33)+(Z826*CONFIGURACAO!$C$34)+(AA826*CONFIGURACAO!$C$35)+(AB826*CONFIGURACAO!$C$36),""),"")</f>
        <v>25</v>
      </c>
      <c r="AP826" s="38">
        <f>IF(AA826=0,0,IF(CONFIGURACAO!$C$46="SIM",(IF(AA826&gt;CONFIGURACAO!$C$47,CONFIGURACAO!$C$47*CONFIGURACAO!$C$35,AA826*CONFIGURACAO!$C$35)),'PI AREA  P75'!AA826*CONFIGURACAO!$C$35))</f>
        <v>25</v>
      </c>
      <c r="AQ826" s="38">
        <f>IF(AB826=0,0,IF(CONFIGURACAO!$C$44="SIM",(IF(AB826&gt;CONFIGURACAO!$C$45,CONFIGURACAO!$C$45*CONFIGURACAO!$C$36,AB826*CONFIGURACAO!$C$36)),'PI AREA  P75'!AB826*CONFIGURACAO!$C$36))</f>
        <v>0</v>
      </c>
      <c r="AR826" s="38">
        <f t="shared" si="292"/>
        <v>1270</v>
      </c>
      <c r="AS826" s="68">
        <f>IF(AR826="","",$AR826-(($AS$2/CONFIGURACAO!$C$6)*$M826))</f>
        <v>970</v>
      </c>
      <c r="AT826" s="73">
        <f t="shared" si="276"/>
        <v>3</v>
      </c>
      <c r="AU826" s="75">
        <f>IF(AR826="","",$AR826-(($AU$2/CONFIGURACAO!$C$6)*$M826))</f>
        <v>770</v>
      </c>
      <c r="AV826" s="76">
        <f t="shared" si="277"/>
        <v>4</v>
      </c>
      <c r="AW826" s="74">
        <f>IF(AR826="","",$AR826-(($AW$2/CONFIGURACAO!$C$6)*$M826))</f>
        <v>570</v>
      </c>
      <c r="AX826" s="72">
        <f t="shared" si="278"/>
        <v>5</v>
      </c>
      <c r="AZ826" s="39">
        <f t="shared" si="279"/>
        <v>0.11925386518679194</v>
      </c>
      <c r="BA826" s="146">
        <f t="shared" si="280"/>
        <v>23.5</v>
      </c>
      <c r="BB826" s="146">
        <f t="shared" si="281"/>
        <v>250</v>
      </c>
      <c r="BC826" s="32">
        <f t="shared" si="282"/>
        <v>277</v>
      </c>
      <c r="BD826" s="148"/>
      <c r="BE826" s="40">
        <f t="shared" si="283"/>
        <v>7.4515648286140088E-2</v>
      </c>
      <c r="BF826" s="40">
        <f t="shared" si="284"/>
        <v>0.19290123456790123</v>
      </c>
      <c r="BG826" s="40">
        <f t="shared" si="285"/>
        <v>0.20554984583761562</v>
      </c>
      <c r="BH826" s="40">
        <f t="shared" si="286"/>
        <v>3.0315278900565887E-2</v>
      </c>
      <c r="BI826" s="40">
        <f t="shared" si="287"/>
        <v>0.50639658848614078</v>
      </c>
      <c r="BJ826" s="40">
        <f t="shared" si="288"/>
        <v>9.2421441774491686E-2</v>
      </c>
      <c r="BK826" s="40">
        <f t="shared" si="289"/>
        <v>0.16051364365971107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4</v>
      </c>
      <c r="BR826">
        <v>0</v>
      </c>
      <c r="BS826">
        <v>9</v>
      </c>
      <c r="BT826" s="42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1:134" s="32" customFormat="1" ht="17" thickBot="1" x14ac:dyDescent="0.25">
      <c r="A827" s="124" t="str">
        <f>CONFIGURACAO!$C$4</f>
        <v>AREA 21</v>
      </c>
      <c r="B827" s="125">
        <v>825</v>
      </c>
      <c r="C827" s="252" t="s">
        <v>320</v>
      </c>
      <c r="D827" s="126">
        <f t="shared" si="293"/>
        <v>18</v>
      </c>
      <c r="E827" s="250" t="s">
        <v>1162</v>
      </c>
      <c r="F827" s="250">
        <v>1</v>
      </c>
      <c r="G827" s="250">
        <v>1</v>
      </c>
      <c r="H827" s="250">
        <v>1</v>
      </c>
      <c r="I827" s="250">
        <v>1</v>
      </c>
      <c r="J827" s="87"/>
      <c r="K827" s="94"/>
      <c r="L827" s="94"/>
      <c r="M827" s="154">
        <f t="shared" si="290"/>
        <v>4</v>
      </c>
      <c r="N827">
        <v>0</v>
      </c>
      <c r="O827">
        <v>1.75</v>
      </c>
      <c r="P827">
        <v>0</v>
      </c>
      <c r="Q827">
        <v>6</v>
      </c>
      <c r="R827">
        <v>0</v>
      </c>
      <c r="S827">
        <v>3.25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 s="139">
        <f t="shared" si="274"/>
        <v>1.75</v>
      </c>
      <c r="AD827" s="140">
        <f t="shared" si="275"/>
        <v>1.75</v>
      </c>
      <c r="AE827" s="141">
        <f t="shared" si="294"/>
        <v>0</v>
      </c>
      <c r="AF827" s="263">
        <f t="shared" si="295"/>
        <v>1</v>
      </c>
      <c r="AG827" s="265">
        <f t="shared" si="291"/>
        <v>2.75</v>
      </c>
      <c r="AI827" s="37">
        <f>IFERROR(IF(M827&gt;0,(N827*CONFIGURACAO!$C$20)+(O827*CONFIGURACAO!$C$21)+(P827*CONFIGURACAO!$C$22)+(Q827*CONFIGURACAO!$C$23)+(R827*CONFIGURACAO!$C$24),""),"")</f>
        <v>380</v>
      </c>
      <c r="AJ827" s="38">
        <f>IF(S827=0,0,IF(CONFIGURACAO!$C$15="SIM",(IF(S827&gt;CONFIGURACAO!$C$16,CONFIGURACAO!$C$16*CONFIGURACAO!$C$25,S827*CONFIGURACAO!$C$25)),'PI AREA  P75'!S827*CONFIGURACAO!$C$25))</f>
        <v>32.5</v>
      </c>
      <c r="AK827" s="38">
        <f>IF(T827=0,0,IF(CONFIGURACAO!$C$17="SIM",(IF(T827&gt;CONFIGURACAO!$C$18,CONFIGURACAO!$C$18*CONFIGURACAO!$C$26,T827*CONFIGURACAO!$C$26)),'PI AREA  P75'!T827*CONFIGURACAO!$C$26))</f>
        <v>5</v>
      </c>
      <c r="AL827" s="38">
        <f>IFERROR(IF(M827&gt;0,(U827*CONFIGURACAO!$C$29)+(V827*CONFIGURACAO!$C$30),""),"")</f>
        <v>0</v>
      </c>
      <c r="AM827" s="38">
        <f>IF(W827=0,0,IF(CONFIGURACAO!$C$41="SIM",(IF(W827&gt;CONFIGURACAO!$C$41,CONFIGURACAO!$C$41*CONFIGURACAO!$C$31,W827*CONFIGURACAO!$C$31)),'PI AREA  P75'!W827*CONFIGURACAO!$C$31))</f>
        <v>0</v>
      </c>
      <c r="AN827" s="38">
        <f>IF(X827=0,0,IF(CONFIGURACAO!$C$39="SIM",(IF(X827&gt;CONFIGURACAO!$C$40,CONFIGURACAO!$C$40*CONFIGURACAO!$C$32,X827*CONFIGURACAO!$C$32)),'PI AREA  P75'!X827*CONFIGURACAO!$C$32))</f>
        <v>0</v>
      </c>
      <c r="AO827" s="38">
        <f>IFERROR(IF(M827&gt;0,(Y827*CONFIGURACAO!$C$33)+(Z827*CONFIGURACAO!$C$34)+(AA827*CONFIGURACAO!$C$35)+(AB827*CONFIGURACAO!$C$36),""),"")</f>
        <v>50</v>
      </c>
      <c r="AP827" s="38">
        <f>IF(AA827=0,0,IF(CONFIGURACAO!$C$46="SIM",(IF(AA827&gt;CONFIGURACAO!$C$47,CONFIGURACAO!$C$47*CONFIGURACAO!$C$35,AA827*CONFIGURACAO!$C$35)),'PI AREA  P75'!AA827*CONFIGURACAO!$C$35))</f>
        <v>0</v>
      </c>
      <c r="AQ827" s="38">
        <f>IF(AB827=0,0,IF(CONFIGURACAO!$C$44="SIM",(IF(AB827&gt;CONFIGURACAO!$C$45,CONFIGURACAO!$C$45*CONFIGURACAO!$C$36,AB827*CONFIGURACAO!$C$36)),'PI AREA  P75'!AB827*CONFIGURACAO!$C$36))</f>
        <v>0</v>
      </c>
      <c r="AR827" s="38">
        <f t="shared" si="292"/>
        <v>467.5</v>
      </c>
      <c r="AS827" s="68">
        <f>IF(AR827="","",$AR827-(($AS$2/CONFIGURACAO!$C$6)*$M827))</f>
        <v>167.5</v>
      </c>
      <c r="AT827" s="73">
        <f t="shared" si="276"/>
        <v>3</v>
      </c>
      <c r="AU827" s="75">
        <f>IF(AR827="","",$AR827-(($AU$2/CONFIGURACAO!$C$6)*$M827))</f>
        <v>-32.5</v>
      </c>
      <c r="AV827" s="76" t="str">
        <f t="shared" si="277"/>
        <v>NAO</v>
      </c>
      <c r="AW827" s="74">
        <f>IF(AR827="","",$AR827-(($AW$2/CONFIGURACAO!$C$6)*$M827))</f>
        <v>-232.5</v>
      </c>
      <c r="AX827" s="72" t="str">
        <f t="shared" si="278"/>
        <v>NAO</v>
      </c>
      <c r="AZ827" s="39">
        <f t="shared" si="279"/>
        <v>4.3898568484114352E-2</v>
      </c>
      <c r="BA827" s="146">
        <f t="shared" si="280"/>
        <v>13</v>
      </c>
      <c r="BB827" s="146">
        <f t="shared" si="281"/>
        <v>545</v>
      </c>
      <c r="BC827" s="32">
        <f t="shared" si="282"/>
        <v>713</v>
      </c>
      <c r="BD827" s="148"/>
      <c r="BE827" s="40">
        <f t="shared" si="283"/>
        <v>0</v>
      </c>
      <c r="BF827" s="40">
        <f t="shared" si="284"/>
        <v>6.7515432098765427E-2</v>
      </c>
      <c r="BG827" s="40">
        <f t="shared" si="285"/>
        <v>0</v>
      </c>
      <c r="BH827" s="40">
        <f t="shared" si="286"/>
        <v>0.24252223120452709</v>
      </c>
      <c r="BI827" s="40">
        <f t="shared" si="287"/>
        <v>0</v>
      </c>
      <c r="BJ827" s="40">
        <f t="shared" si="288"/>
        <v>0.30036968576709794</v>
      </c>
      <c r="BK827" s="40">
        <f t="shared" si="289"/>
        <v>0.16051364365971107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 s="42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1:134" s="32" customFormat="1" ht="17" thickBot="1" x14ac:dyDescent="0.25">
      <c r="A828" s="124" t="str">
        <f>CONFIGURACAO!$C$4</f>
        <v>AREA 21</v>
      </c>
      <c r="B828" s="125">
        <v>826</v>
      </c>
      <c r="C828" s="252" t="s">
        <v>320</v>
      </c>
      <c r="D828" s="126">
        <f t="shared" si="293"/>
        <v>19</v>
      </c>
      <c r="E828" s="250" t="s">
        <v>1163</v>
      </c>
      <c r="F828" s="250">
        <v>1</v>
      </c>
      <c r="G828" s="250">
        <v>1</v>
      </c>
      <c r="H828" s="250">
        <v>1</v>
      </c>
      <c r="I828" s="250">
        <v>1</v>
      </c>
      <c r="J828" s="87"/>
      <c r="K828" s="94"/>
      <c r="L828" s="94"/>
      <c r="M828" s="154">
        <f t="shared" si="290"/>
        <v>4</v>
      </c>
      <c r="N828">
        <v>5</v>
      </c>
      <c r="O828">
        <v>2</v>
      </c>
      <c r="P828">
        <v>7</v>
      </c>
      <c r="Q828">
        <v>4.75</v>
      </c>
      <c r="R828">
        <v>2</v>
      </c>
      <c r="S828">
        <v>10.5</v>
      </c>
      <c r="T828">
        <v>3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2</v>
      </c>
      <c r="AC828" s="139">
        <f t="shared" si="274"/>
        <v>7</v>
      </c>
      <c r="AD828" s="140">
        <f t="shared" si="275"/>
        <v>14</v>
      </c>
      <c r="AE828" s="141">
        <f t="shared" si="294"/>
        <v>1</v>
      </c>
      <c r="AF828" s="263">
        <f t="shared" si="295"/>
        <v>0</v>
      </c>
      <c r="AG828" s="265">
        <f t="shared" si="291"/>
        <v>8</v>
      </c>
      <c r="AI828" s="37">
        <f>IFERROR(IF(M828&gt;0,(N828*CONFIGURACAO!$C$20)+(O828*CONFIGURACAO!$C$21)+(P828*CONFIGURACAO!$C$22)+(Q828*CONFIGURACAO!$C$23)+(R828*CONFIGURACAO!$C$24),""),"")</f>
        <v>1310</v>
      </c>
      <c r="AJ828" s="38">
        <f>IF(S828=0,0,IF(CONFIGURACAO!$C$15="SIM",(IF(S828&gt;CONFIGURACAO!$C$16,CONFIGURACAO!$C$16*CONFIGURACAO!$C$25,S828*CONFIGURACAO!$C$25)),'PI AREA  P75'!S828*CONFIGURACAO!$C$25))</f>
        <v>40</v>
      </c>
      <c r="AK828" s="38">
        <f>IF(T828=0,0,IF(CONFIGURACAO!$C$17="SIM",(IF(T828&gt;CONFIGURACAO!$C$18,CONFIGURACAO!$C$18*CONFIGURACAO!$C$26,T828*CONFIGURACAO!$C$26)),'PI AREA  P75'!T828*CONFIGURACAO!$C$26))</f>
        <v>15</v>
      </c>
      <c r="AL828" s="38">
        <f>IFERROR(IF(M828&gt;0,(U828*CONFIGURACAO!$C$29)+(V828*CONFIGURACAO!$C$30),""),"")</f>
        <v>200</v>
      </c>
      <c r="AM828" s="38">
        <f>IF(W828=0,0,IF(CONFIGURACAO!$C$41="SIM",(IF(W828&gt;CONFIGURACAO!$C$41,CONFIGURACAO!$C$41*CONFIGURACAO!$C$31,W828*CONFIGURACAO!$C$31)),'PI AREA  P75'!W828*CONFIGURACAO!$C$31))</f>
        <v>0</v>
      </c>
      <c r="AN828" s="38">
        <f>IF(X828=0,0,IF(CONFIGURACAO!$C$39="SIM",(IF(X828&gt;CONFIGURACAO!$C$40,CONFIGURACAO!$C$40*CONFIGURACAO!$C$32,X828*CONFIGURACAO!$C$32)),'PI AREA  P75'!X828*CONFIGURACAO!$C$32))</f>
        <v>0</v>
      </c>
      <c r="AO828" s="38">
        <f>IFERROR(IF(M828&gt;0,(Y828*CONFIGURACAO!$C$33)+(Z828*CONFIGURACAO!$C$34)+(AA828*CONFIGURACAO!$C$35)+(AB828*CONFIGURACAO!$C$36),""),"")</f>
        <v>20</v>
      </c>
      <c r="AP828" s="38">
        <f>IF(AA828=0,0,IF(CONFIGURACAO!$C$46="SIM",(IF(AA828&gt;CONFIGURACAO!$C$47,CONFIGURACAO!$C$47*CONFIGURACAO!$C$35,AA828*CONFIGURACAO!$C$35)),'PI AREA  P75'!AA828*CONFIGURACAO!$C$35))</f>
        <v>0</v>
      </c>
      <c r="AQ828" s="38">
        <f>IF(AB828=0,0,IF(CONFIGURACAO!$C$44="SIM",(IF(AB828&gt;CONFIGURACAO!$C$45,CONFIGURACAO!$C$45*CONFIGURACAO!$C$36,AB828*CONFIGURACAO!$C$36)),'PI AREA  P75'!AB828*CONFIGURACAO!$C$36))</f>
        <v>20</v>
      </c>
      <c r="AR828" s="38">
        <f t="shared" si="292"/>
        <v>1605</v>
      </c>
      <c r="AS828" s="68">
        <f>IF(AR828="","",$AR828-(($AS$2/CONFIGURACAO!$C$6)*$M828))</f>
        <v>1305</v>
      </c>
      <c r="AT828" s="73">
        <f t="shared" si="276"/>
        <v>3</v>
      </c>
      <c r="AU828" s="75">
        <f>IF(AR828="","",$AR828-(($AU$2/CONFIGURACAO!$C$6)*$M828))</f>
        <v>1105</v>
      </c>
      <c r="AV828" s="76">
        <f t="shared" si="277"/>
        <v>4</v>
      </c>
      <c r="AW828" s="74">
        <f>IF(AR828="","",$AR828-(($AW$2/CONFIGURACAO!$C$6)*$M828))</f>
        <v>905</v>
      </c>
      <c r="AX828" s="72">
        <f t="shared" si="278"/>
        <v>5</v>
      </c>
      <c r="AZ828" s="39">
        <f t="shared" si="279"/>
        <v>0.15071059340535517</v>
      </c>
      <c r="BA828" s="146">
        <f t="shared" si="280"/>
        <v>37.25</v>
      </c>
      <c r="BB828" s="146">
        <f t="shared" si="281"/>
        <v>85</v>
      </c>
      <c r="BC828" s="32">
        <f t="shared" si="282"/>
        <v>189</v>
      </c>
      <c r="BD828" s="148"/>
      <c r="BE828" s="40">
        <f t="shared" si="283"/>
        <v>0.18628912071535023</v>
      </c>
      <c r="BF828" s="40">
        <f t="shared" si="284"/>
        <v>7.716049382716049E-2</v>
      </c>
      <c r="BG828" s="40">
        <f t="shared" si="285"/>
        <v>0.17985611510791369</v>
      </c>
      <c r="BH828" s="40">
        <f t="shared" si="286"/>
        <v>0.19199676637025059</v>
      </c>
      <c r="BI828" s="40">
        <f t="shared" si="287"/>
        <v>0.21321961620469082</v>
      </c>
      <c r="BJ828" s="40">
        <f t="shared" si="288"/>
        <v>0.97042513863216262</v>
      </c>
      <c r="BK828" s="40">
        <f t="shared" si="289"/>
        <v>0.4815409309791332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 s="42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1:134" s="32" customFormat="1" ht="17" thickBot="1" x14ac:dyDescent="0.25">
      <c r="A829" s="124" t="str">
        <f>CONFIGURACAO!$C$4</f>
        <v>AREA 21</v>
      </c>
      <c r="B829" s="125">
        <v>827</v>
      </c>
      <c r="C829" s="252" t="s">
        <v>320</v>
      </c>
      <c r="D829" s="126">
        <f t="shared" si="293"/>
        <v>20</v>
      </c>
      <c r="E829" s="250" t="s">
        <v>1164</v>
      </c>
      <c r="F829" s="250">
        <v>1</v>
      </c>
      <c r="G829" s="250">
        <v>1</v>
      </c>
      <c r="H829" s="250">
        <v>1</v>
      </c>
      <c r="I829" s="250">
        <v>1</v>
      </c>
      <c r="J829" s="87"/>
      <c r="K829" s="94"/>
      <c r="L829" s="94"/>
      <c r="M829" s="154">
        <f t="shared" si="290"/>
        <v>4</v>
      </c>
      <c r="N829">
        <v>0</v>
      </c>
      <c r="O829">
        <v>1</v>
      </c>
      <c r="P829">
        <v>3</v>
      </c>
      <c r="Q829">
        <v>5</v>
      </c>
      <c r="R829">
        <v>1</v>
      </c>
      <c r="S829">
        <v>2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 s="139">
        <f t="shared" si="274"/>
        <v>1</v>
      </c>
      <c r="AD829" s="140">
        <f t="shared" si="275"/>
        <v>4</v>
      </c>
      <c r="AE829" s="141">
        <f t="shared" si="294"/>
        <v>0</v>
      </c>
      <c r="AF829" s="263">
        <f t="shared" si="295"/>
        <v>0</v>
      </c>
      <c r="AG829" s="265">
        <f t="shared" si="291"/>
        <v>1</v>
      </c>
      <c r="AI829" s="37">
        <f>IFERROR(IF(M829&gt;0,(N829*CONFIGURACAO!$C$20)+(O829*CONFIGURACAO!$C$21)+(P829*CONFIGURACAO!$C$22)+(Q829*CONFIGURACAO!$C$23)+(R829*CONFIGURACAO!$C$24),""),"")</f>
        <v>480</v>
      </c>
      <c r="AJ829" s="38">
        <f>IF(S829=0,0,IF(CONFIGURACAO!$C$15="SIM",(IF(S829&gt;CONFIGURACAO!$C$16,CONFIGURACAO!$C$16*CONFIGURACAO!$C$25,S829*CONFIGURACAO!$C$25)),'PI AREA  P75'!S829*CONFIGURACAO!$C$25))</f>
        <v>20</v>
      </c>
      <c r="AK829" s="38">
        <f>IF(T829=0,0,IF(CONFIGURACAO!$C$17="SIM",(IF(T829&gt;CONFIGURACAO!$C$18,CONFIGURACAO!$C$18*CONFIGURACAO!$C$26,T829*CONFIGURACAO!$C$26)),'PI AREA  P75'!T829*CONFIGURACAO!$C$26))</f>
        <v>5</v>
      </c>
      <c r="AL829" s="38">
        <f>IFERROR(IF(M829&gt;0,(U829*CONFIGURACAO!$C$29)+(V829*CONFIGURACAO!$C$30),""),"")</f>
        <v>0</v>
      </c>
      <c r="AM829" s="38">
        <f>IF(W829=0,0,IF(CONFIGURACAO!$C$41="SIM",(IF(W829&gt;CONFIGURACAO!$C$41,CONFIGURACAO!$C$41*CONFIGURACAO!$C$31,W829*CONFIGURACAO!$C$31)),'PI AREA  P75'!W829*CONFIGURACAO!$C$31))</f>
        <v>0</v>
      </c>
      <c r="AN829" s="38">
        <f>IF(X829=0,0,IF(CONFIGURACAO!$C$39="SIM",(IF(X829&gt;CONFIGURACAO!$C$40,CONFIGURACAO!$C$40*CONFIGURACAO!$C$32,X829*CONFIGURACAO!$C$32)),'PI AREA  P75'!X829*CONFIGURACAO!$C$32))</f>
        <v>0</v>
      </c>
      <c r="AO829" s="38">
        <f>IFERROR(IF(M829&gt;0,(Y829*CONFIGURACAO!$C$33)+(Z829*CONFIGURACAO!$C$34)+(AA829*CONFIGURACAO!$C$35)+(AB829*CONFIGURACAO!$C$36),""),"")</f>
        <v>10</v>
      </c>
      <c r="AP829" s="38">
        <f>IF(AA829=0,0,IF(CONFIGURACAO!$C$46="SIM",(IF(AA829&gt;CONFIGURACAO!$C$47,CONFIGURACAO!$C$47*CONFIGURACAO!$C$35,AA829*CONFIGURACAO!$C$35)),'PI AREA  P75'!AA829*CONFIGURACAO!$C$35))</f>
        <v>0</v>
      </c>
      <c r="AQ829" s="38">
        <f>IF(AB829=0,0,IF(CONFIGURACAO!$C$44="SIM",(IF(AB829&gt;CONFIGURACAO!$C$45,CONFIGURACAO!$C$45*CONFIGURACAO!$C$36,AB829*CONFIGURACAO!$C$36)),'PI AREA  P75'!AB829*CONFIGURACAO!$C$36))</f>
        <v>10</v>
      </c>
      <c r="AR829" s="38">
        <f t="shared" si="292"/>
        <v>525</v>
      </c>
      <c r="AS829" s="68">
        <f>IF(AR829="","",$AR829-(($AS$2/CONFIGURACAO!$C$6)*$M829))</f>
        <v>225</v>
      </c>
      <c r="AT829" s="73">
        <f t="shared" si="276"/>
        <v>3</v>
      </c>
      <c r="AU829" s="75">
        <f>IF(AR829="","",$AR829-(($AU$2/CONFIGURACAO!$C$6)*$M829))</f>
        <v>25</v>
      </c>
      <c r="AV829" s="76">
        <f t="shared" si="277"/>
        <v>4</v>
      </c>
      <c r="AW829" s="74">
        <f>IF(AR829="","",$AR829-(($AW$2/CONFIGURACAO!$C$6)*$M829))</f>
        <v>-175</v>
      </c>
      <c r="AX829" s="72" t="str">
        <f t="shared" si="278"/>
        <v>NAO</v>
      </c>
      <c r="AZ829" s="39">
        <f t="shared" si="279"/>
        <v>4.9297857655957289E-2</v>
      </c>
      <c r="BA829" s="146">
        <f t="shared" si="280"/>
        <v>14</v>
      </c>
      <c r="BB829" s="146">
        <f t="shared" si="281"/>
        <v>513</v>
      </c>
      <c r="BC829" s="32">
        <f t="shared" si="282"/>
        <v>671</v>
      </c>
      <c r="BD829" s="148"/>
      <c r="BE829" s="40">
        <f t="shared" si="283"/>
        <v>0</v>
      </c>
      <c r="BF829" s="40">
        <f t="shared" si="284"/>
        <v>3.8580246913580245E-2</v>
      </c>
      <c r="BG829" s="40">
        <f t="shared" si="285"/>
        <v>7.7081192189105849E-2</v>
      </c>
      <c r="BH829" s="40">
        <f t="shared" si="286"/>
        <v>0.20210185933710592</v>
      </c>
      <c r="BI829" s="40">
        <f t="shared" si="287"/>
        <v>0.10660980810234541</v>
      </c>
      <c r="BJ829" s="40">
        <f t="shared" si="288"/>
        <v>0.18484288354898337</v>
      </c>
      <c r="BK829" s="40">
        <f t="shared" si="289"/>
        <v>0.16051364365971107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 s="42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1:134" s="32" customFormat="1" ht="17" thickBot="1" x14ac:dyDescent="0.25">
      <c r="A830" s="124" t="str">
        <f>CONFIGURACAO!$C$4</f>
        <v>AREA 21</v>
      </c>
      <c r="B830" s="125">
        <v>828</v>
      </c>
      <c r="C830" s="252" t="s">
        <v>320</v>
      </c>
      <c r="D830" s="126">
        <f t="shared" si="293"/>
        <v>21</v>
      </c>
      <c r="E830" s="250" t="s">
        <v>1165</v>
      </c>
      <c r="F830" s="250">
        <v>1</v>
      </c>
      <c r="G830" s="250">
        <v>0</v>
      </c>
      <c r="H830" s="250">
        <v>0</v>
      </c>
      <c r="I830" s="250">
        <v>0</v>
      </c>
      <c r="J830" s="87"/>
      <c r="K830" s="94"/>
      <c r="L830" s="94"/>
      <c r="M830" s="154">
        <f t="shared" si="290"/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 s="139">
        <f t="shared" si="274"/>
        <v>0</v>
      </c>
      <c r="AD830" s="140">
        <f t="shared" si="275"/>
        <v>0</v>
      </c>
      <c r="AE830" s="141">
        <f t="shared" si="294"/>
        <v>0</v>
      </c>
      <c r="AF830" s="263">
        <f t="shared" si="295"/>
        <v>0</v>
      </c>
      <c r="AG830" s="265">
        <f t="shared" si="291"/>
        <v>0</v>
      </c>
      <c r="AI830" s="37">
        <f>IFERROR(IF(M830&gt;0,(N830*CONFIGURACAO!$C$20)+(O830*CONFIGURACAO!$C$21)+(P830*CONFIGURACAO!$C$22)+(Q830*CONFIGURACAO!$C$23)+(R830*CONFIGURACAO!$C$24),""),"")</f>
        <v>0</v>
      </c>
      <c r="AJ830" s="38">
        <f>IF(S830=0,0,IF(CONFIGURACAO!$C$15="SIM",(IF(S830&gt;CONFIGURACAO!$C$16,CONFIGURACAO!$C$16*CONFIGURACAO!$C$25,S830*CONFIGURACAO!$C$25)),'PI AREA  P75'!S830*CONFIGURACAO!$C$25))</f>
        <v>0</v>
      </c>
      <c r="AK830" s="38">
        <f>IF(T830=0,0,IF(CONFIGURACAO!$C$17="SIM",(IF(T830&gt;CONFIGURACAO!$C$18,CONFIGURACAO!$C$18*CONFIGURACAO!$C$26,T830*CONFIGURACAO!$C$26)),'PI AREA  P75'!T830*CONFIGURACAO!$C$26))</f>
        <v>0</v>
      </c>
      <c r="AL830" s="38">
        <f>IFERROR(IF(M830&gt;0,(U830*CONFIGURACAO!$C$29)+(V830*CONFIGURACAO!$C$30),""),"")</f>
        <v>0</v>
      </c>
      <c r="AM830" s="38">
        <f>IF(W830=0,0,IF(CONFIGURACAO!$C$41="SIM",(IF(W830&gt;CONFIGURACAO!$C$41,CONFIGURACAO!$C$41*CONFIGURACAO!$C$31,W830*CONFIGURACAO!$C$31)),'PI AREA  P75'!W830*CONFIGURACAO!$C$31))</f>
        <v>0</v>
      </c>
      <c r="AN830" s="38">
        <f>IF(X830=0,0,IF(CONFIGURACAO!$C$39="SIM",(IF(X830&gt;CONFIGURACAO!$C$40,CONFIGURACAO!$C$40*CONFIGURACAO!$C$32,X830*CONFIGURACAO!$C$32)),'PI AREA  P75'!X830*CONFIGURACAO!$C$32))</f>
        <v>0</v>
      </c>
      <c r="AO830" s="38">
        <f>IFERROR(IF(M830&gt;0,(Y830*CONFIGURACAO!$C$33)+(Z830*CONFIGURACAO!$C$34)+(AA830*CONFIGURACAO!$C$35)+(AB830*CONFIGURACAO!$C$36),""),"")</f>
        <v>0</v>
      </c>
      <c r="AP830" s="38">
        <f>IF(AA830=0,0,IF(CONFIGURACAO!$C$46="SIM",(IF(AA830&gt;CONFIGURACAO!$C$47,CONFIGURACAO!$C$47*CONFIGURACAO!$C$35,AA830*CONFIGURACAO!$C$35)),'PI AREA  P75'!AA830*CONFIGURACAO!$C$35))</f>
        <v>0</v>
      </c>
      <c r="AQ830" s="38">
        <f>IF(AB830=0,0,IF(CONFIGURACAO!$C$44="SIM",(IF(AB830&gt;CONFIGURACAO!$C$45,CONFIGURACAO!$C$45*CONFIGURACAO!$C$36,AB830*CONFIGURACAO!$C$36)),'PI AREA  P75'!AB830*CONFIGURACAO!$C$36))</f>
        <v>0</v>
      </c>
      <c r="AR830" s="38">
        <f t="shared" si="292"/>
        <v>0</v>
      </c>
      <c r="AS830" s="68">
        <f>IF(AR830="","",$AR830-(($AS$2/CONFIGURACAO!$C$6)*$M830))</f>
        <v>-75</v>
      </c>
      <c r="AT830" s="73" t="str">
        <f t="shared" si="276"/>
        <v>NAO</v>
      </c>
      <c r="AU830" s="75">
        <f>IF(AR830="","",$AR830-(($AU$2/CONFIGURACAO!$C$6)*$M830))</f>
        <v>-125</v>
      </c>
      <c r="AV830" s="76" t="str">
        <f t="shared" si="277"/>
        <v>NAO</v>
      </c>
      <c r="AW830" s="74">
        <f>IF(AR830="","",$AR830-(($AW$2/CONFIGURACAO!$C$6)*$M830))</f>
        <v>-175</v>
      </c>
      <c r="AX830" s="72" t="str">
        <f t="shared" si="278"/>
        <v>NAO</v>
      </c>
      <c r="AZ830" s="39">
        <f t="shared" si="279"/>
        <v>0</v>
      </c>
      <c r="BA830" s="146">
        <f t="shared" si="280"/>
        <v>0</v>
      </c>
      <c r="BB830" s="146">
        <f t="shared" si="281"/>
        <v>1158</v>
      </c>
      <c r="BC830" s="32">
        <f t="shared" si="282"/>
        <v>1158</v>
      </c>
      <c r="BD830" s="148"/>
      <c r="BE830" s="40">
        <f t="shared" si="283"/>
        <v>0</v>
      </c>
      <c r="BF830" s="40">
        <f t="shared" si="284"/>
        <v>0</v>
      </c>
      <c r="BG830" s="40">
        <f t="shared" si="285"/>
        <v>0</v>
      </c>
      <c r="BH830" s="40">
        <f t="shared" si="286"/>
        <v>0</v>
      </c>
      <c r="BI830" s="40">
        <f t="shared" si="287"/>
        <v>0</v>
      </c>
      <c r="BJ830" s="40">
        <f t="shared" si="288"/>
        <v>0</v>
      </c>
      <c r="BK830" s="40">
        <f t="shared" si="289"/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 s="42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1:134" s="32" customFormat="1" ht="17" thickBot="1" x14ac:dyDescent="0.25">
      <c r="A831" s="124" t="str">
        <f>CONFIGURACAO!$C$4</f>
        <v>AREA 21</v>
      </c>
      <c r="B831" s="125">
        <v>829</v>
      </c>
      <c r="C831" s="252" t="s">
        <v>320</v>
      </c>
      <c r="D831" s="126">
        <f t="shared" si="293"/>
        <v>22</v>
      </c>
      <c r="E831" s="250" t="s">
        <v>1166</v>
      </c>
      <c r="F831" s="250">
        <v>0</v>
      </c>
      <c r="G831" s="250">
        <v>0</v>
      </c>
      <c r="H831" s="250">
        <v>1</v>
      </c>
      <c r="I831" s="250">
        <v>1</v>
      </c>
      <c r="J831" s="87"/>
      <c r="K831" s="94"/>
      <c r="L831" s="94"/>
      <c r="M831" s="154">
        <f t="shared" si="290"/>
        <v>2</v>
      </c>
      <c r="N831">
        <v>0</v>
      </c>
      <c r="O831">
        <v>1</v>
      </c>
      <c r="P831">
        <v>3.75</v>
      </c>
      <c r="Q831">
        <v>0.75</v>
      </c>
      <c r="R831">
        <v>0</v>
      </c>
      <c r="S831">
        <v>2.75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5</v>
      </c>
      <c r="AC831" s="139">
        <f t="shared" si="274"/>
        <v>1</v>
      </c>
      <c r="AD831" s="140">
        <f t="shared" si="275"/>
        <v>4.75</v>
      </c>
      <c r="AE831" s="141">
        <f t="shared" si="294"/>
        <v>0</v>
      </c>
      <c r="AF831" s="263">
        <f t="shared" si="295"/>
        <v>0</v>
      </c>
      <c r="AG831" s="265">
        <f t="shared" si="291"/>
        <v>1</v>
      </c>
      <c r="AI831" s="37">
        <f>IFERROR(IF(M831&gt;0,(N831*CONFIGURACAO!$C$20)+(O831*CONFIGURACAO!$C$21)+(P831*CONFIGURACAO!$C$22)+(Q831*CONFIGURACAO!$C$23)+(R831*CONFIGURACAO!$C$24),""),"")</f>
        <v>335</v>
      </c>
      <c r="AJ831" s="38">
        <f>IF(S831=0,0,IF(CONFIGURACAO!$C$15="SIM",(IF(S831&gt;CONFIGURACAO!$C$16,CONFIGURACAO!$C$16*CONFIGURACAO!$C$25,S831*CONFIGURACAO!$C$25)),'PI AREA  P75'!S831*CONFIGURACAO!$C$25))</f>
        <v>27.5</v>
      </c>
      <c r="AK831" s="38">
        <f>IF(T831=0,0,IF(CONFIGURACAO!$C$17="SIM",(IF(T831&gt;CONFIGURACAO!$C$18,CONFIGURACAO!$C$18*CONFIGURACAO!$C$26,T831*CONFIGURACAO!$C$26)),'PI AREA  P75'!T831*CONFIGURACAO!$C$26))</f>
        <v>10</v>
      </c>
      <c r="AL831" s="38">
        <f>IFERROR(IF(M831&gt;0,(U831*CONFIGURACAO!$C$29)+(V831*CONFIGURACAO!$C$30),""),"")</f>
        <v>0</v>
      </c>
      <c r="AM831" s="38">
        <f>IF(W831=0,0,IF(CONFIGURACAO!$C$41="SIM",(IF(W831&gt;CONFIGURACAO!$C$41,CONFIGURACAO!$C$41*CONFIGURACAO!$C$31,W831*CONFIGURACAO!$C$31)),'PI AREA  P75'!W831*CONFIGURACAO!$C$31))</f>
        <v>0</v>
      </c>
      <c r="AN831" s="38">
        <f>IF(X831=0,0,IF(CONFIGURACAO!$C$39="SIM",(IF(X831&gt;CONFIGURACAO!$C$40,CONFIGURACAO!$C$40*CONFIGURACAO!$C$32,X831*CONFIGURACAO!$C$32)),'PI AREA  P75'!X831*CONFIGURACAO!$C$32))</f>
        <v>0</v>
      </c>
      <c r="AO831" s="38">
        <f>IFERROR(IF(M831&gt;0,(Y831*CONFIGURACAO!$C$33)+(Z831*CONFIGURACAO!$C$34)+(AA831*CONFIGURACAO!$C$35)+(AB831*CONFIGURACAO!$C$36),""),"")</f>
        <v>50</v>
      </c>
      <c r="AP831" s="38">
        <f>IF(AA831=0,0,IF(CONFIGURACAO!$C$46="SIM",(IF(AA831&gt;CONFIGURACAO!$C$47,CONFIGURACAO!$C$47*CONFIGURACAO!$C$35,AA831*CONFIGURACAO!$C$35)),'PI AREA  P75'!AA831*CONFIGURACAO!$C$35))</f>
        <v>0</v>
      </c>
      <c r="AQ831" s="38">
        <f>IF(AB831=0,0,IF(CONFIGURACAO!$C$44="SIM",(IF(AB831&gt;CONFIGURACAO!$C$45,CONFIGURACAO!$C$45*CONFIGURACAO!$C$36,AB831*CONFIGURACAO!$C$36)),'PI AREA  P75'!AB831*CONFIGURACAO!$C$36))</f>
        <v>20</v>
      </c>
      <c r="AR831" s="38">
        <f t="shared" si="292"/>
        <v>442.5</v>
      </c>
      <c r="AS831" s="68">
        <f>IF(AR831="","",$AR831-(($AS$2/CONFIGURACAO!$C$6)*$M831))</f>
        <v>292.5</v>
      </c>
      <c r="AT831" s="73">
        <f t="shared" si="276"/>
        <v>3</v>
      </c>
      <c r="AU831" s="75">
        <f>IF(AR831="","",$AR831-(($AU$2/CONFIGURACAO!$C$6)*$M831))</f>
        <v>192.5</v>
      </c>
      <c r="AV831" s="76">
        <f t="shared" si="277"/>
        <v>4</v>
      </c>
      <c r="AW831" s="74">
        <f>IF(AR831="","",$AR831-(($AW$2/CONFIGURACAO!$C$6)*$M831))</f>
        <v>92.5</v>
      </c>
      <c r="AX831" s="72">
        <f t="shared" si="278"/>
        <v>5</v>
      </c>
      <c r="AZ831" s="39">
        <f t="shared" si="279"/>
        <v>4.1551051452878296E-2</v>
      </c>
      <c r="BA831" s="146">
        <f t="shared" si="280"/>
        <v>15.25</v>
      </c>
      <c r="BB831" s="146">
        <f t="shared" si="281"/>
        <v>470</v>
      </c>
      <c r="BC831" s="32">
        <f t="shared" si="282"/>
        <v>735</v>
      </c>
      <c r="BD831" s="148"/>
      <c r="BE831" s="40">
        <f t="shared" si="283"/>
        <v>0</v>
      </c>
      <c r="BF831" s="40">
        <f t="shared" si="284"/>
        <v>3.8580246913580245E-2</v>
      </c>
      <c r="BG831" s="40">
        <f t="shared" si="285"/>
        <v>9.6351490236382328E-2</v>
      </c>
      <c r="BH831" s="40">
        <f t="shared" si="286"/>
        <v>3.0315278900565887E-2</v>
      </c>
      <c r="BI831" s="40">
        <f t="shared" si="287"/>
        <v>0</v>
      </c>
      <c r="BJ831" s="40">
        <f t="shared" si="288"/>
        <v>0.25415896487985212</v>
      </c>
      <c r="BK831" s="40">
        <f t="shared" si="289"/>
        <v>0.32102728731942215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1</v>
      </c>
      <c r="BT831" s="42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1:134" s="32" customFormat="1" ht="17" thickBot="1" x14ac:dyDescent="0.25">
      <c r="A832" s="124" t="str">
        <f>CONFIGURACAO!$C$4</f>
        <v>AREA 21</v>
      </c>
      <c r="B832" s="125">
        <v>830</v>
      </c>
      <c r="C832" s="252" t="s">
        <v>320</v>
      </c>
      <c r="D832" s="126">
        <f t="shared" si="293"/>
        <v>23</v>
      </c>
      <c r="E832" s="250" t="s">
        <v>1167</v>
      </c>
      <c r="F832" s="250">
        <v>0</v>
      </c>
      <c r="G832" s="250">
        <v>0</v>
      </c>
      <c r="H832" s="250">
        <v>0</v>
      </c>
      <c r="I832" s="250">
        <v>1</v>
      </c>
      <c r="J832" s="87"/>
      <c r="K832" s="94"/>
      <c r="L832" s="94"/>
      <c r="M832" s="154">
        <f t="shared" si="290"/>
        <v>1</v>
      </c>
      <c r="N832">
        <v>0</v>
      </c>
      <c r="O832">
        <v>0</v>
      </c>
      <c r="P832">
        <v>2</v>
      </c>
      <c r="Q832">
        <v>1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 s="139">
        <f t="shared" si="274"/>
        <v>0</v>
      </c>
      <c r="AD832" s="140">
        <f t="shared" si="275"/>
        <v>2</v>
      </c>
      <c r="AE832" s="141">
        <f t="shared" si="294"/>
        <v>0</v>
      </c>
      <c r="AF832" s="263">
        <f t="shared" si="295"/>
        <v>0</v>
      </c>
      <c r="AG832" s="265">
        <f t="shared" si="291"/>
        <v>0</v>
      </c>
      <c r="AI832" s="37">
        <f>IFERROR(IF(M832&gt;0,(N832*CONFIGURACAO!$C$20)+(O832*CONFIGURACAO!$C$21)+(P832*CONFIGURACAO!$C$22)+(Q832*CONFIGURACAO!$C$23)+(R832*CONFIGURACAO!$C$24),""),"")</f>
        <v>160</v>
      </c>
      <c r="AJ832" s="38">
        <f>IF(S832=0,0,IF(CONFIGURACAO!$C$15="SIM",(IF(S832&gt;CONFIGURACAO!$C$16,CONFIGURACAO!$C$16*CONFIGURACAO!$C$25,S832*CONFIGURACAO!$C$25)),'PI AREA  P75'!S832*CONFIGURACAO!$C$25))</f>
        <v>10</v>
      </c>
      <c r="AK832" s="38">
        <f>IF(T832=0,0,IF(CONFIGURACAO!$C$17="SIM",(IF(T832&gt;CONFIGURACAO!$C$18,CONFIGURACAO!$C$18*CONFIGURACAO!$C$26,T832*CONFIGURACAO!$C$26)),'PI AREA  P75'!T832*CONFIGURACAO!$C$26))</f>
        <v>0</v>
      </c>
      <c r="AL832" s="38">
        <f>IFERROR(IF(M832&gt;0,(U832*CONFIGURACAO!$C$29)+(V832*CONFIGURACAO!$C$30),""),"")</f>
        <v>0</v>
      </c>
      <c r="AM832" s="38">
        <f>IF(W832=0,0,IF(CONFIGURACAO!$C$41="SIM",(IF(W832&gt;CONFIGURACAO!$C$41,CONFIGURACAO!$C$41*CONFIGURACAO!$C$31,W832*CONFIGURACAO!$C$31)),'PI AREA  P75'!W832*CONFIGURACAO!$C$31))</f>
        <v>0</v>
      </c>
      <c r="AN832" s="38">
        <f>IF(X832=0,0,IF(CONFIGURACAO!$C$39="SIM",(IF(X832&gt;CONFIGURACAO!$C$40,CONFIGURACAO!$C$40*CONFIGURACAO!$C$32,X832*CONFIGURACAO!$C$32)),'PI AREA  P75'!X832*CONFIGURACAO!$C$32))</f>
        <v>0</v>
      </c>
      <c r="AO832" s="38">
        <f>IFERROR(IF(M832&gt;0,(Y832*CONFIGURACAO!$C$33)+(Z832*CONFIGURACAO!$C$34)+(AA832*CONFIGURACAO!$C$35)+(AB832*CONFIGURACAO!$C$36),""),"")</f>
        <v>25</v>
      </c>
      <c r="AP832" s="38">
        <f>IF(AA832=0,0,IF(CONFIGURACAO!$C$46="SIM",(IF(AA832&gt;CONFIGURACAO!$C$47,CONFIGURACAO!$C$47*CONFIGURACAO!$C$35,AA832*CONFIGURACAO!$C$35)),'PI AREA  P75'!AA832*CONFIGURACAO!$C$35))</f>
        <v>25</v>
      </c>
      <c r="AQ832" s="38">
        <f>IF(AB832=0,0,IF(CONFIGURACAO!$C$44="SIM",(IF(AB832&gt;CONFIGURACAO!$C$45,CONFIGURACAO!$C$45*CONFIGURACAO!$C$36,AB832*CONFIGURACAO!$C$36)),'PI AREA  P75'!AB832*CONFIGURACAO!$C$36))</f>
        <v>0</v>
      </c>
      <c r="AR832" s="38">
        <f t="shared" si="292"/>
        <v>220</v>
      </c>
      <c r="AS832" s="68">
        <f>IF(AR832="","",$AR832-(($AS$2/CONFIGURACAO!$C$6)*$M832))</f>
        <v>145</v>
      </c>
      <c r="AT832" s="73">
        <f t="shared" si="276"/>
        <v>3</v>
      </c>
      <c r="AU832" s="75">
        <f>IF(AR832="","",$AR832-(($AU$2/CONFIGURACAO!$C$6)*$M832))</f>
        <v>95</v>
      </c>
      <c r="AV832" s="76">
        <f t="shared" si="277"/>
        <v>4</v>
      </c>
      <c r="AW832" s="74">
        <f>IF(AR832="","",$AR832-(($AW$2/CONFIGURACAO!$C$6)*$M832))</f>
        <v>45</v>
      </c>
      <c r="AX832" s="72">
        <f t="shared" si="278"/>
        <v>5</v>
      </c>
      <c r="AZ832" s="39">
        <f t="shared" si="279"/>
        <v>2.0658149874877345E-2</v>
      </c>
      <c r="BA832" s="146">
        <f t="shared" si="280"/>
        <v>5</v>
      </c>
      <c r="BB832" s="146">
        <f t="shared" si="281"/>
        <v>855</v>
      </c>
      <c r="BC832" s="32">
        <f t="shared" si="282"/>
        <v>903</v>
      </c>
      <c r="BD832" s="148"/>
      <c r="BE832" s="40">
        <f t="shared" si="283"/>
        <v>0</v>
      </c>
      <c r="BF832" s="40">
        <f t="shared" si="284"/>
        <v>0</v>
      </c>
      <c r="BG832" s="40">
        <f t="shared" si="285"/>
        <v>5.1387461459403906E-2</v>
      </c>
      <c r="BH832" s="40">
        <f t="shared" si="286"/>
        <v>4.042037186742118E-2</v>
      </c>
      <c r="BI832" s="40">
        <f t="shared" si="287"/>
        <v>0</v>
      </c>
      <c r="BJ832" s="40">
        <f t="shared" si="288"/>
        <v>9.2421441774491686E-2</v>
      </c>
      <c r="BK832" s="40">
        <f t="shared" si="289"/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 s="4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1:134" s="32" customFormat="1" ht="17" thickBot="1" x14ac:dyDescent="0.25">
      <c r="A833" s="124" t="str">
        <f>CONFIGURACAO!$C$4</f>
        <v>AREA 21</v>
      </c>
      <c r="B833" s="125">
        <v>831</v>
      </c>
      <c r="C833" s="252" t="s">
        <v>320</v>
      </c>
      <c r="D833" s="126">
        <f t="shared" si="293"/>
        <v>24</v>
      </c>
      <c r="E833" s="250" t="s">
        <v>1168</v>
      </c>
      <c r="F833" s="250">
        <v>1</v>
      </c>
      <c r="G833" s="250">
        <v>1</v>
      </c>
      <c r="H833" s="250">
        <v>1</v>
      </c>
      <c r="I833" s="250">
        <v>1</v>
      </c>
      <c r="J833" s="87"/>
      <c r="K833" s="94"/>
      <c r="L833" s="94"/>
      <c r="M833" s="154">
        <f t="shared" si="290"/>
        <v>4</v>
      </c>
      <c r="N833">
        <v>4.5</v>
      </c>
      <c r="O833">
        <v>1.75</v>
      </c>
      <c r="P833">
        <v>0.75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 s="139">
        <f t="shared" si="274"/>
        <v>6.25</v>
      </c>
      <c r="AD833" s="140">
        <f t="shared" si="275"/>
        <v>7</v>
      </c>
      <c r="AE833" s="141">
        <f t="shared" si="294"/>
        <v>0</v>
      </c>
      <c r="AF833" s="263">
        <f t="shared" si="295"/>
        <v>0</v>
      </c>
      <c r="AG833" s="265">
        <f t="shared" si="291"/>
        <v>6.25</v>
      </c>
      <c r="AI833" s="37">
        <f>IFERROR(IF(M833&gt;0,(N833*CONFIGURACAO!$C$20)+(O833*CONFIGURACAO!$C$21)+(P833*CONFIGURACAO!$C$22)+(Q833*CONFIGURACAO!$C$23)+(R833*CONFIGURACAO!$C$24),""),"")</f>
        <v>635</v>
      </c>
      <c r="AJ833" s="38">
        <f>IF(S833=0,0,IF(CONFIGURACAO!$C$15="SIM",(IF(S833&gt;CONFIGURACAO!$C$16,CONFIGURACAO!$C$16*CONFIGURACAO!$C$25,S833*CONFIGURACAO!$C$25)),'PI AREA  P75'!S833*CONFIGURACAO!$C$25))</f>
        <v>0</v>
      </c>
      <c r="AK833" s="38">
        <f>IF(T833=0,0,IF(CONFIGURACAO!$C$17="SIM",(IF(T833&gt;CONFIGURACAO!$C$18,CONFIGURACAO!$C$18*CONFIGURACAO!$C$26,T833*CONFIGURACAO!$C$26)),'PI AREA  P75'!T833*CONFIGURACAO!$C$26))</f>
        <v>0</v>
      </c>
      <c r="AL833" s="38">
        <f>IFERROR(IF(M833&gt;0,(U833*CONFIGURACAO!$C$29)+(V833*CONFIGURACAO!$C$30),""),"")</f>
        <v>0</v>
      </c>
      <c r="AM833" s="38">
        <f>IF(W833=0,0,IF(CONFIGURACAO!$C$41="SIM",(IF(W833&gt;CONFIGURACAO!$C$41,CONFIGURACAO!$C$41*CONFIGURACAO!$C$31,W833*CONFIGURACAO!$C$31)),'PI AREA  P75'!W833*CONFIGURACAO!$C$31))</f>
        <v>0</v>
      </c>
      <c r="AN833" s="38">
        <f>IF(X833=0,0,IF(CONFIGURACAO!$C$39="SIM",(IF(X833&gt;CONFIGURACAO!$C$40,CONFIGURACAO!$C$40*CONFIGURACAO!$C$32,X833*CONFIGURACAO!$C$32)),'PI AREA  P75'!X833*CONFIGURACAO!$C$32))</f>
        <v>0</v>
      </c>
      <c r="AO833" s="38">
        <f>IFERROR(IF(M833&gt;0,(Y833*CONFIGURACAO!$C$33)+(Z833*CONFIGURACAO!$C$34)+(AA833*CONFIGURACAO!$C$35)+(AB833*CONFIGURACAO!$C$36),""),"")</f>
        <v>0</v>
      </c>
      <c r="AP833" s="38">
        <f>IF(AA833=0,0,IF(CONFIGURACAO!$C$46="SIM",(IF(AA833&gt;CONFIGURACAO!$C$47,CONFIGURACAO!$C$47*CONFIGURACAO!$C$35,AA833*CONFIGURACAO!$C$35)),'PI AREA  P75'!AA833*CONFIGURACAO!$C$35))</f>
        <v>0</v>
      </c>
      <c r="AQ833" s="38">
        <f>IF(AB833=0,0,IF(CONFIGURACAO!$C$44="SIM",(IF(AB833&gt;CONFIGURACAO!$C$45,CONFIGURACAO!$C$45*CONFIGURACAO!$C$36,AB833*CONFIGURACAO!$C$36)),'PI AREA  P75'!AB833*CONFIGURACAO!$C$36))</f>
        <v>0</v>
      </c>
      <c r="AR833" s="38">
        <f t="shared" si="292"/>
        <v>635</v>
      </c>
      <c r="AS833" s="68">
        <f>IF(AR833="","",$AR833-(($AS$2/CONFIGURACAO!$C$6)*$M833))</f>
        <v>335</v>
      </c>
      <c r="AT833" s="73">
        <f t="shared" si="276"/>
        <v>3</v>
      </c>
      <c r="AU833" s="75">
        <f>IF(AR833="","",$AR833-(($AU$2/CONFIGURACAO!$C$6)*$M833))</f>
        <v>135</v>
      </c>
      <c r="AV833" s="76">
        <f t="shared" si="277"/>
        <v>4</v>
      </c>
      <c r="AW833" s="74">
        <f>IF(AR833="","",$AR833-(($AW$2/CONFIGURACAO!$C$6)*$M833))</f>
        <v>-65</v>
      </c>
      <c r="AX833" s="72" t="str">
        <f t="shared" si="278"/>
        <v>NAO</v>
      </c>
      <c r="AZ833" s="39">
        <f t="shared" si="279"/>
        <v>5.9626932593395972E-2</v>
      </c>
      <c r="BA833" s="146">
        <f t="shared" si="280"/>
        <v>7</v>
      </c>
      <c r="BB833" s="146">
        <f t="shared" si="281"/>
        <v>770</v>
      </c>
      <c r="BC833" s="32">
        <f t="shared" si="282"/>
        <v>605</v>
      </c>
      <c r="BD833" s="148"/>
      <c r="BE833" s="40">
        <f t="shared" si="283"/>
        <v>0.1676602086438152</v>
      </c>
      <c r="BF833" s="40">
        <f t="shared" si="284"/>
        <v>6.7515432098765427E-2</v>
      </c>
      <c r="BG833" s="40">
        <f t="shared" si="285"/>
        <v>1.9270298047276462E-2</v>
      </c>
      <c r="BH833" s="40">
        <f t="shared" si="286"/>
        <v>0</v>
      </c>
      <c r="BI833" s="40">
        <f t="shared" si="287"/>
        <v>0</v>
      </c>
      <c r="BJ833" s="40">
        <f t="shared" si="288"/>
        <v>0</v>
      </c>
      <c r="BK833" s="40">
        <f t="shared" si="289"/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 s="42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1:134" s="32" customFormat="1" ht="17" thickBot="1" x14ac:dyDescent="0.25">
      <c r="A834" s="124" t="str">
        <f>CONFIGURACAO!$C$4</f>
        <v>AREA 21</v>
      </c>
      <c r="B834" s="125">
        <v>832</v>
      </c>
      <c r="C834" s="252" t="s">
        <v>320</v>
      </c>
      <c r="D834" s="126">
        <f t="shared" si="293"/>
        <v>25</v>
      </c>
      <c r="E834" s="250" t="s">
        <v>1169</v>
      </c>
      <c r="F834" s="250">
        <v>1</v>
      </c>
      <c r="G834" s="250">
        <v>1</v>
      </c>
      <c r="H834" s="250">
        <v>1</v>
      </c>
      <c r="I834" s="250">
        <v>1</v>
      </c>
      <c r="J834" s="87"/>
      <c r="K834" s="94"/>
      <c r="L834" s="94"/>
      <c r="M834" s="154">
        <f t="shared" si="290"/>
        <v>4</v>
      </c>
      <c r="N834">
        <v>14</v>
      </c>
      <c r="O834">
        <v>6</v>
      </c>
      <c r="P834">
        <v>1.75</v>
      </c>
      <c r="Q834">
        <v>0</v>
      </c>
      <c r="R834">
        <v>2</v>
      </c>
      <c r="S834">
        <v>2</v>
      </c>
      <c r="T834">
        <v>0.75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 s="139">
        <f t="shared" si="274"/>
        <v>20</v>
      </c>
      <c r="AD834" s="140">
        <f t="shared" si="275"/>
        <v>21.75</v>
      </c>
      <c r="AE834" s="141">
        <f t="shared" si="294"/>
        <v>0</v>
      </c>
      <c r="AF834" s="263">
        <f t="shared" si="295"/>
        <v>0</v>
      </c>
      <c r="AG834" s="265">
        <f t="shared" si="291"/>
        <v>20</v>
      </c>
      <c r="AI834" s="37">
        <f>IFERROR(IF(M834&gt;0,(N834*CONFIGURACAO!$C$20)+(O834*CONFIGURACAO!$C$21)+(P834*CONFIGURACAO!$C$22)+(Q834*CONFIGURACAO!$C$23)+(R834*CONFIGURACAO!$C$24),""),"")</f>
        <v>2025</v>
      </c>
      <c r="AJ834" s="38">
        <f>IF(S834=0,0,IF(CONFIGURACAO!$C$15="SIM",(IF(S834&gt;CONFIGURACAO!$C$16,CONFIGURACAO!$C$16*CONFIGURACAO!$C$25,S834*CONFIGURACAO!$C$25)),'PI AREA  P75'!S834*CONFIGURACAO!$C$25))</f>
        <v>20</v>
      </c>
      <c r="AK834" s="38">
        <f>IF(T834=0,0,IF(CONFIGURACAO!$C$17="SIM",(IF(T834&gt;CONFIGURACAO!$C$18,CONFIGURACAO!$C$18*CONFIGURACAO!$C$26,T834*CONFIGURACAO!$C$26)),'PI AREA  P75'!T834*CONFIGURACAO!$C$26))</f>
        <v>3.75</v>
      </c>
      <c r="AL834" s="38">
        <f>IFERROR(IF(M834&gt;0,(U834*CONFIGURACAO!$C$29)+(V834*CONFIGURACAO!$C$30),""),"")</f>
        <v>0</v>
      </c>
      <c r="AM834" s="38">
        <f>IF(W834=0,0,IF(CONFIGURACAO!$C$41="SIM",(IF(W834&gt;CONFIGURACAO!$C$41,CONFIGURACAO!$C$41*CONFIGURACAO!$C$31,W834*CONFIGURACAO!$C$31)),'PI AREA  P75'!W834*CONFIGURACAO!$C$31))</f>
        <v>0</v>
      </c>
      <c r="AN834" s="38">
        <f>IF(X834=0,0,IF(CONFIGURACAO!$C$39="SIM",(IF(X834&gt;CONFIGURACAO!$C$40,CONFIGURACAO!$C$40*CONFIGURACAO!$C$32,X834*CONFIGURACAO!$C$32)),'PI AREA  P75'!X834*CONFIGURACAO!$C$32))</f>
        <v>0</v>
      </c>
      <c r="AO834" s="38">
        <f>IFERROR(IF(M834&gt;0,(Y834*CONFIGURACAO!$C$33)+(Z834*CONFIGURACAO!$C$34)+(AA834*CONFIGURACAO!$C$35)+(AB834*CONFIGURACAO!$C$36),""),"")</f>
        <v>0</v>
      </c>
      <c r="AP834" s="38">
        <f>IF(AA834=0,0,IF(CONFIGURACAO!$C$46="SIM",(IF(AA834&gt;CONFIGURACAO!$C$47,CONFIGURACAO!$C$47*CONFIGURACAO!$C$35,AA834*CONFIGURACAO!$C$35)),'PI AREA  P75'!AA834*CONFIGURACAO!$C$35))</f>
        <v>0</v>
      </c>
      <c r="AQ834" s="38">
        <f>IF(AB834=0,0,IF(CONFIGURACAO!$C$44="SIM",(IF(AB834&gt;CONFIGURACAO!$C$45,CONFIGURACAO!$C$45*CONFIGURACAO!$C$36,AB834*CONFIGURACAO!$C$36)),'PI AREA  P75'!AB834*CONFIGURACAO!$C$36))</f>
        <v>0</v>
      </c>
      <c r="AR834" s="38">
        <f t="shared" si="292"/>
        <v>2048.75</v>
      </c>
      <c r="AS834" s="68">
        <f>IF(AR834="","",$AR834-(($AS$2/CONFIGURACAO!$C$6)*$M834))</f>
        <v>1748.75</v>
      </c>
      <c r="AT834" s="73">
        <f t="shared" si="276"/>
        <v>3</v>
      </c>
      <c r="AU834" s="75">
        <f>IF(AR834="","",$AR834-(($AU$2/CONFIGURACAO!$C$6)*$M834))</f>
        <v>1548.75</v>
      </c>
      <c r="AV834" s="76">
        <f t="shared" si="277"/>
        <v>4</v>
      </c>
      <c r="AW834" s="74">
        <f>IF(AR834="","",$AR834-(($AW$2/CONFIGURACAO!$C$6)*$M834))</f>
        <v>1348.75</v>
      </c>
      <c r="AX834" s="72">
        <f t="shared" si="278"/>
        <v>5</v>
      </c>
      <c r="AZ834" s="39">
        <f t="shared" si="279"/>
        <v>0.19237902070979526</v>
      </c>
      <c r="BA834" s="146">
        <f t="shared" si="280"/>
        <v>26.5</v>
      </c>
      <c r="BB834" s="146">
        <f t="shared" si="281"/>
        <v>206</v>
      </c>
      <c r="BC834" s="32">
        <f t="shared" si="282"/>
        <v>111</v>
      </c>
      <c r="BD834" s="148"/>
      <c r="BE834" s="40">
        <f t="shared" si="283"/>
        <v>0.52160953800298071</v>
      </c>
      <c r="BF834" s="40">
        <f t="shared" si="284"/>
        <v>0.23148148148148145</v>
      </c>
      <c r="BG834" s="40">
        <f t="shared" si="285"/>
        <v>4.4964028776978422E-2</v>
      </c>
      <c r="BH834" s="40">
        <f t="shared" si="286"/>
        <v>0</v>
      </c>
      <c r="BI834" s="40">
        <f t="shared" si="287"/>
        <v>0.21321961620469082</v>
      </c>
      <c r="BJ834" s="40">
        <f t="shared" si="288"/>
        <v>0.18484288354898337</v>
      </c>
      <c r="BK834" s="40">
        <f t="shared" si="289"/>
        <v>0.1203852327447833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7</v>
      </c>
      <c r="BT834" s="42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1:134" s="32" customFormat="1" ht="17" thickBot="1" x14ac:dyDescent="0.25">
      <c r="A835" s="124" t="str">
        <f>CONFIGURACAO!$C$4</f>
        <v>AREA 21</v>
      </c>
      <c r="B835" s="125">
        <v>833</v>
      </c>
      <c r="C835" s="252" t="s">
        <v>320</v>
      </c>
      <c r="D835" s="126">
        <f t="shared" si="293"/>
        <v>26</v>
      </c>
      <c r="E835" s="250" t="s">
        <v>1170</v>
      </c>
      <c r="F835" s="250">
        <v>1</v>
      </c>
      <c r="G835" s="250">
        <v>1</v>
      </c>
      <c r="H835" s="250">
        <v>1</v>
      </c>
      <c r="I835" s="250">
        <v>1</v>
      </c>
      <c r="J835" s="87"/>
      <c r="K835" s="94"/>
      <c r="L835" s="94"/>
      <c r="M835" s="154">
        <f t="shared" si="290"/>
        <v>4</v>
      </c>
      <c r="N835">
        <v>0</v>
      </c>
      <c r="O835">
        <v>1</v>
      </c>
      <c r="P835">
        <v>3.75</v>
      </c>
      <c r="Q835">
        <v>3.75</v>
      </c>
      <c r="R835">
        <v>0.75</v>
      </c>
      <c r="S835">
        <v>6.75</v>
      </c>
      <c r="T835">
        <v>2.25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2</v>
      </c>
      <c r="AA835">
        <v>2</v>
      </c>
      <c r="AB835">
        <v>1</v>
      </c>
      <c r="AC835" s="139">
        <f t="shared" ref="AC835:AC898" si="296">IFERROR((N835+O835),"")</f>
        <v>1</v>
      </c>
      <c r="AD835" s="140">
        <f t="shared" ref="AD835:AD898" si="297">IFERROR(AC835+P835,"")</f>
        <v>4.75</v>
      </c>
      <c r="AE835" s="141">
        <f t="shared" si="294"/>
        <v>0</v>
      </c>
      <c r="AF835" s="263">
        <f t="shared" si="295"/>
        <v>2</v>
      </c>
      <c r="AG835" s="265">
        <f t="shared" si="291"/>
        <v>3</v>
      </c>
      <c r="AI835" s="37">
        <f>IFERROR(IF(M835&gt;0,(N835*CONFIGURACAO!$C$20)+(O835*CONFIGURACAO!$C$21)+(P835*CONFIGURACAO!$C$22)+(Q835*CONFIGURACAO!$C$23)+(R835*CONFIGURACAO!$C$24),""),"")</f>
        <v>470</v>
      </c>
      <c r="AJ835" s="38">
        <f>IF(S835=0,0,IF(CONFIGURACAO!$C$15="SIM",(IF(S835&gt;CONFIGURACAO!$C$16,CONFIGURACAO!$C$16*CONFIGURACAO!$C$25,S835*CONFIGURACAO!$C$25)),'PI AREA  P75'!S835*CONFIGURACAO!$C$25))</f>
        <v>40</v>
      </c>
      <c r="AK835" s="38">
        <f>IF(T835=0,0,IF(CONFIGURACAO!$C$17="SIM",(IF(T835&gt;CONFIGURACAO!$C$18,CONFIGURACAO!$C$18*CONFIGURACAO!$C$26,T835*CONFIGURACAO!$C$26)),'PI AREA  P75'!T835*CONFIGURACAO!$C$26))</f>
        <v>11.25</v>
      </c>
      <c r="AL835" s="38">
        <f>IFERROR(IF(M835&gt;0,(U835*CONFIGURACAO!$C$29)+(V835*CONFIGURACAO!$C$30),""),"")</f>
        <v>0</v>
      </c>
      <c r="AM835" s="38">
        <f>IF(W835=0,0,IF(CONFIGURACAO!$C$41="SIM",(IF(W835&gt;CONFIGURACAO!$C$41,CONFIGURACAO!$C$41*CONFIGURACAO!$C$31,W835*CONFIGURACAO!$C$31)),'PI AREA  P75'!W835*CONFIGURACAO!$C$31))</f>
        <v>0</v>
      </c>
      <c r="AN835" s="38">
        <f>IF(X835=0,0,IF(CONFIGURACAO!$C$39="SIM",(IF(X835&gt;CONFIGURACAO!$C$40,CONFIGURACAO!$C$40*CONFIGURACAO!$C$32,X835*CONFIGURACAO!$C$32)),'PI AREA  P75'!X835*CONFIGURACAO!$C$32))</f>
        <v>0</v>
      </c>
      <c r="AO835" s="38">
        <f>IFERROR(IF(M835&gt;0,(Y835*CONFIGURACAO!$C$33)+(Z835*CONFIGURACAO!$C$34)+(AA835*CONFIGURACAO!$C$35)+(AB835*CONFIGURACAO!$C$36),""),"")</f>
        <v>160</v>
      </c>
      <c r="AP835" s="38">
        <f>IF(AA835=0,0,IF(CONFIGURACAO!$C$46="SIM",(IF(AA835&gt;CONFIGURACAO!$C$47,CONFIGURACAO!$C$47*CONFIGURACAO!$C$35,AA835*CONFIGURACAO!$C$35)),'PI AREA  P75'!AA835*CONFIGURACAO!$C$35))</f>
        <v>50</v>
      </c>
      <c r="AQ835" s="38">
        <f>IF(AB835=0,0,IF(CONFIGURACAO!$C$44="SIM",(IF(AB835&gt;CONFIGURACAO!$C$45,CONFIGURACAO!$C$45*CONFIGURACAO!$C$36,AB835*CONFIGURACAO!$C$36)),'PI AREA  P75'!AB835*CONFIGURACAO!$C$36))</f>
        <v>10</v>
      </c>
      <c r="AR835" s="38">
        <f t="shared" si="292"/>
        <v>741.25</v>
      </c>
      <c r="AS835" s="68">
        <f>IF(AR835="","",$AR835-(($AS$2/CONFIGURACAO!$C$6)*$M835))</f>
        <v>441.25</v>
      </c>
      <c r="AT835" s="73">
        <f t="shared" ref="AT835:AT898" si="298">IF(M835="","",IF(AS835&gt;=0,3,"NAO"))</f>
        <v>3</v>
      </c>
      <c r="AU835" s="75">
        <f>IF(AR835="","",$AR835-(($AU$2/CONFIGURACAO!$C$6)*$M835))</f>
        <v>241.25</v>
      </c>
      <c r="AV835" s="76">
        <f t="shared" ref="AV835:AV898" si="299">IF(M835=""," ",IF(AU835&gt;=0,4,"NAO"))</f>
        <v>4</v>
      </c>
      <c r="AW835" s="74">
        <f>IF(AR835="","",$AR835-(($AW$2/CONFIGURACAO!$C$6)*$M835))</f>
        <v>41.25</v>
      </c>
      <c r="AX835" s="72">
        <f t="shared" ref="AX835:AX898" si="300">IF(M835="","",IF(AW835&gt;=0,5,"NAO"))</f>
        <v>5</v>
      </c>
      <c r="AZ835" s="39">
        <f t="shared" ref="AZ835:AZ898" si="301">IF(AR835="","",(AR835/(SUM($AR$3:$AR$1204))*100))</f>
        <v>6.9603879976149224E-2</v>
      </c>
      <c r="BA835" s="146">
        <f t="shared" ref="BA835:BA898" si="302">IF(M835="","",SUM(N835:T835,U835:X835,Y835:AB835))</f>
        <v>23.25</v>
      </c>
      <c r="BB835" s="146">
        <f t="shared" ref="BB835:BB898" si="303">IF(M835="","",RANK(BA835,$BA$3:$BA$1204))</f>
        <v>255</v>
      </c>
      <c r="BC835" s="32">
        <f t="shared" ref="BC835:BC898" si="304">IF(M835="","",RANK(AR835,$AR$3:$AR$1204))</f>
        <v>539</v>
      </c>
      <c r="BD835" s="148"/>
      <c r="BE835" s="40">
        <f t="shared" ref="BE835:BE898" si="305">IF($M835="","",IF(N835="","",(N835/N$1212*100)))</f>
        <v>0</v>
      </c>
      <c r="BF835" s="40">
        <f t="shared" ref="BF835:BF898" si="306">IF($M835="","",IF(O835="","",(O835/O$1212*100)))</f>
        <v>3.8580246913580245E-2</v>
      </c>
      <c r="BG835" s="40">
        <f t="shared" ref="BG835:BG898" si="307">IF($M835="","",IF(P835="","",(P835/P$1212*100)))</f>
        <v>9.6351490236382328E-2</v>
      </c>
      <c r="BH835" s="40">
        <f t="shared" ref="BH835:BH898" si="308">IF($M835="","",IF(Q835="","",(Q835/Q$1212*100)))</f>
        <v>0.15157639450282942</v>
      </c>
      <c r="BI835" s="40">
        <f t="shared" ref="BI835:BI898" si="309">IF($M835="","",IF(R835="","",(R835/R$1212*100)))</f>
        <v>7.9957356076759065E-2</v>
      </c>
      <c r="BJ835" s="40">
        <f t="shared" ref="BJ835:BJ898" si="310">IF($M835="","",IF(S835="","",(S835/S$1212*100)))</f>
        <v>0.62384473197781887</v>
      </c>
      <c r="BK835" s="40">
        <f t="shared" ref="BK835:BK898" si="311">IF($M835="","",IF(T835="","",(T835/T$1212*100)))</f>
        <v>0.3611556982343499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</v>
      </c>
      <c r="BR835">
        <v>0</v>
      </c>
      <c r="BS835">
        <v>0</v>
      </c>
      <c r="BT835" s="42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1:134" s="32" customFormat="1" ht="17" thickBot="1" x14ac:dyDescent="0.25">
      <c r="A836" s="124" t="str">
        <f>CONFIGURACAO!$C$4</f>
        <v>AREA 21</v>
      </c>
      <c r="B836" s="125">
        <v>834</v>
      </c>
      <c r="C836" s="252" t="s">
        <v>320</v>
      </c>
      <c r="D836" s="126">
        <f t="shared" si="293"/>
        <v>27</v>
      </c>
      <c r="E836" s="250" t="s">
        <v>1171</v>
      </c>
      <c r="F836" s="250">
        <v>1</v>
      </c>
      <c r="G836" s="250">
        <v>1</v>
      </c>
      <c r="H836" s="250">
        <v>1</v>
      </c>
      <c r="I836" s="250">
        <v>1</v>
      </c>
      <c r="J836" s="87"/>
      <c r="K836" s="94"/>
      <c r="L836" s="94"/>
      <c r="M836" s="154">
        <f t="shared" ref="M836:M899" si="312">IF(SUM(F836:I836)&gt;0,SUM(F836:I836),"")</f>
        <v>4</v>
      </c>
      <c r="N836">
        <v>2.75</v>
      </c>
      <c r="O836">
        <v>1.5</v>
      </c>
      <c r="P836">
        <v>1.75</v>
      </c>
      <c r="Q836">
        <v>2.75</v>
      </c>
      <c r="R836">
        <v>1</v>
      </c>
      <c r="S836">
        <v>0.75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 s="139">
        <f t="shared" si="296"/>
        <v>4.25</v>
      </c>
      <c r="AD836" s="140">
        <f t="shared" si="297"/>
        <v>6</v>
      </c>
      <c r="AE836" s="141">
        <f t="shared" si="294"/>
        <v>0</v>
      </c>
      <c r="AF836" s="263">
        <f t="shared" si="295"/>
        <v>0</v>
      </c>
      <c r="AG836" s="265">
        <f t="shared" ref="AG836:AG899" si="313">SUM(N836+O836+U836+V836+Y836+Z836)</f>
        <v>4.25</v>
      </c>
      <c r="AI836" s="37">
        <f>IFERROR(IF(M836&gt;0,(N836*CONFIGURACAO!$C$20)+(O836*CONFIGURACAO!$C$21)+(P836*CONFIGURACAO!$C$22)+(Q836*CONFIGURACAO!$C$23)+(R836*CONFIGURACAO!$C$24),""),"")</f>
        <v>630</v>
      </c>
      <c r="AJ836" s="38">
        <f>IF(S836=0,0,IF(CONFIGURACAO!$C$15="SIM",(IF(S836&gt;CONFIGURACAO!$C$16,CONFIGURACAO!$C$16*CONFIGURACAO!$C$25,S836*CONFIGURACAO!$C$25)),'PI AREA  P75'!S836*CONFIGURACAO!$C$25))</f>
        <v>7.5</v>
      </c>
      <c r="AK836" s="38">
        <f>IF(T836=0,0,IF(CONFIGURACAO!$C$17="SIM",(IF(T836&gt;CONFIGURACAO!$C$18,CONFIGURACAO!$C$18*CONFIGURACAO!$C$26,T836*CONFIGURACAO!$C$26)),'PI AREA  P75'!T836*CONFIGURACAO!$C$26))</f>
        <v>0</v>
      </c>
      <c r="AL836" s="38">
        <f>IFERROR(IF(M836&gt;0,(U836*CONFIGURACAO!$C$29)+(V836*CONFIGURACAO!$C$30),""),"")</f>
        <v>0</v>
      </c>
      <c r="AM836" s="38">
        <f>IF(W836=0,0,IF(CONFIGURACAO!$C$41="SIM",(IF(W836&gt;CONFIGURACAO!$C$41,CONFIGURACAO!$C$41*CONFIGURACAO!$C$31,W836*CONFIGURACAO!$C$31)),'PI AREA  P75'!W836*CONFIGURACAO!$C$31))</f>
        <v>0</v>
      </c>
      <c r="AN836" s="38">
        <f>IF(X836=0,0,IF(CONFIGURACAO!$C$39="SIM",(IF(X836&gt;CONFIGURACAO!$C$40,CONFIGURACAO!$C$40*CONFIGURACAO!$C$32,X836*CONFIGURACAO!$C$32)),'PI AREA  P75'!X836*CONFIGURACAO!$C$32))</f>
        <v>0</v>
      </c>
      <c r="AO836" s="38">
        <f>IFERROR(IF(M836&gt;0,(Y836*CONFIGURACAO!$C$33)+(Z836*CONFIGURACAO!$C$34)+(AA836*CONFIGURACAO!$C$35)+(AB836*CONFIGURACAO!$C$36),""),"")</f>
        <v>25</v>
      </c>
      <c r="AP836" s="38">
        <f>IF(AA836=0,0,IF(CONFIGURACAO!$C$46="SIM",(IF(AA836&gt;CONFIGURACAO!$C$47,CONFIGURACAO!$C$47*CONFIGURACAO!$C$35,AA836*CONFIGURACAO!$C$35)),'PI AREA  P75'!AA836*CONFIGURACAO!$C$35))</f>
        <v>25</v>
      </c>
      <c r="AQ836" s="38">
        <f>IF(AB836=0,0,IF(CONFIGURACAO!$C$44="SIM",(IF(AB836&gt;CONFIGURACAO!$C$45,CONFIGURACAO!$C$45*CONFIGURACAO!$C$36,AB836*CONFIGURACAO!$C$36)),'PI AREA  P75'!AB836*CONFIGURACAO!$C$36))</f>
        <v>0</v>
      </c>
      <c r="AR836" s="38">
        <f t="shared" ref="AR836:AR899" si="314">IF(OR(M836=1,M836=2,M836=3,M836=4),SUM(AI836:AQ836),"")</f>
        <v>687.5</v>
      </c>
      <c r="AS836" s="68">
        <f>IF(AR836="","",$AR836-(($AS$2/CONFIGURACAO!$C$6)*$M836))</f>
        <v>387.5</v>
      </c>
      <c r="AT836" s="73">
        <f t="shared" si="298"/>
        <v>3</v>
      </c>
      <c r="AU836" s="75">
        <f>IF(AR836="","",$AR836-(($AU$2/CONFIGURACAO!$C$6)*$M836))</f>
        <v>187.5</v>
      </c>
      <c r="AV836" s="76">
        <f t="shared" si="299"/>
        <v>4</v>
      </c>
      <c r="AW836" s="74">
        <f>IF(AR836="","",$AR836-(($AW$2/CONFIGURACAO!$C$6)*$M836))</f>
        <v>-12.5</v>
      </c>
      <c r="AX836" s="72" t="str">
        <f t="shared" si="300"/>
        <v>NAO</v>
      </c>
      <c r="AZ836" s="39">
        <f t="shared" si="301"/>
        <v>6.4556718358991697E-2</v>
      </c>
      <c r="BA836" s="146">
        <f t="shared" si="302"/>
        <v>11.5</v>
      </c>
      <c r="BB836" s="146">
        <f t="shared" si="303"/>
        <v>608</v>
      </c>
      <c r="BC836" s="32">
        <f t="shared" si="304"/>
        <v>574</v>
      </c>
      <c r="BD836" s="148"/>
      <c r="BE836" s="40">
        <f t="shared" si="305"/>
        <v>0.10245901639344263</v>
      </c>
      <c r="BF836" s="40">
        <f t="shared" si="306"/>
        <v>5.7870370370370364E-2</v>
      </c>
      <c r="BG836" s="40">
        <f t="shared" si="307"/>
        <v>4.4964028776978422E-2</v>
      </c>
      <c r="BH836" s="40">
        <f t="shared" si="308"/>
        <v>0.11115602263540826</v>
      </c>
      <c r="BI836" s="40">
        <f t="shared" si="309"/>
        <v>0.10660980810234541</v>
      </c>
      <c r="BJ836" s="40">
        <f t="shared" si="310"/>
        <v>6.9316081330868765E-2</v>
      </c>
      <c r="BK836" s="40">
        <f t="shared" si="311"/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3</v>
      </c>
      <c r="BT836" s="42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1:134" s="32" customFormat="1" ht="17" thickBot="1" x14ac:dyDescent="0.25">
      <c r="A837" s="124" t="str">
        <f>CONFIGURACAO!$C$4</f>
        <v>AREA 21</v>
      </c>
      <c r="B837" s="125">
        <v>835</v>
      </c>
      <c r="C837" s="252" t="s">
        <v>320</v>
      </c>
      <c r="D837" s="126">
        <f t="shared" si="293"/>
        <v>28</v>
      </c>
      <c r="E837" s="250" t="s">
        <v>1172</v>
      </c>
      <c r="F837" s="250">
        <v>1</v>
      </c>
      <c r="G837" s="250">
        <v>1</v>
      </c>
      <c r="H837" s="250">
        <v>1</v>
      </c>
      <c r="I837" s="250">
        <v>1</v>
      </c>
      <c r="J837" s="87"/>
      <c r="K837" s="94"/>
      <c r="L837" s="94"/>
      <c r="M837" s="154">
        <f t="shared" si="312"/>
        <v>4</v>
      </c>
      <c r="N837">
        <v>2</v>
      </c>
      <c r="O837">
        <v>3</v>
      </c>
      <c r="P837">
        <v>4</v>
      </c>
      <c r="Q837">
        <v>3.5</v>
      </c>
      <c r="R837">
        <v>2</v>
      </c>
      <c r="S837">
        <v>3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 s="139">
        <f t="shared" si="296"/>
        <v>5</v>
      </c>
      <c r="AD837" s="140">
        <f t="shared" si="297"/>
        <v>9</v>
      </c>
      <c r="AE837" s="141">
        <f t="shared" si="294"/>
        <v>0</v>
      </c>
      <c r="AF837" s="263">
        <f t="shared" si="295"/>
        <v>0</v>
      </c>
      <c r="AG837" s="265">
        <f t="shared" si="313"/>
        <v>5</v>
      </c>
      <c r="AI837" s="37">
        <f>IFERROR(IF(M837&gt;0,(N837*CONFIGURACAO!$C$20)+(O837*CONFIGURACAO!$C$21)+(P837*CONFIGURACAO!$C$22)+(Q837*CONFIGURACAO!$C$23)+(R837*CONFIGURACAO!$C$24),""),"")</f>
        <v>860</v>
      </c>
      <c r="AJ837" s="38">
        <f>IF(S837=0,0,IF(CONFIGURACAO!$C$15="SIM",(IF(S837&gt;CONFIGURACAO!$C$16,CONFIGURACAO!$C$16*CONFIGURACAO!$C$25,S837*CONFIGURACAO!$C$25)),'PI AREA  P75'!S837*CONFIGURACAO!$C$25))</f>
        <v>30</v>
      </c>
      <c r="AK837" s="38">
        <f>IF(T837=0,0,IF(CONFIGURACAO!$C$17="SIM",(IF(T837&gt;CONFIGURACAO!$C$18,CONFIGURACAO!$C$18*CONFIGURACAO!$C$26,T837*CONFIGURACAO!$C$26)),'PI AREA  P75'!T837*CONFIGURACAO!$C$26))</f>
        <v>0</v>
      </c>
      <c r="AL837" s="38">
        <f>IFERROR(IF(M837&gt;0,(U837*CONFIGURACAO!$C$29)+(V837*CONFIGURACAO!$C$30),""),"")</f>
        <v>0</v>
      </c>
      <c r="AM837" s="38">
        <f>IF(W837=0,0,IF(CONFIGURACAO!$C$41="SIM",(IF(W837&gt;CONFIGURACAO!$C$41,CONFIGURACAO!$C$41*CONFIGURACAO!$C$31,W837*CONFIGURACAO!$C$31)),'PI AREA  P75'!W837*CONFIGURACAO!$C$31))</f>
        <v>0</v>
      </c>
      <c r="AN837" s="38">
        <f>IF(X837=0,0,IF(CONFIGURACAO!$C$39="SIM",(IF(X837&gt;CONFIGURACAO!$C$40,CONFIGURACAO!$C$40*CONFIGURACAO!$C$32,X837*CONFIGURACAO!$C$32)),'PI AREA  P75'!X837*CONFIGURACAO!$C$32))</f>
        <v>0</v>
      </c>
      <c r="AO837" s="38">
        <f>IFERROR(IF(M837&gt;0,(Y837*CONFIGURACAO!$C$33)+(Z837*CONFIGURACAO!$C$34)+(AA837*CONFIGURACAO!$C$35)+(AB837*CONFIGURACAO!$C$36),""),"")</f>
        <v>0</v>
      </c>
      <c r="AP837" s="38">
        <f>IF(AA837=0,0,IF(CONFIGURACAO!$C$46="SIM",(IF(AA837&gt;CONFIGURACAO!$C$47,CONFIGURACAO!$C$47*CONFIGURACAO!$C$35,AA837*CONFIGURACAO!$C$35)),'PI AREA  P75'!AA837*CONFIGURACAO!$C$35))</f>
        <v>0</v>
      </c>
      <c r="AQ837" s="38">
        <f>IF(AB837=0,0,IF(CONFIGURACAO!$C$44="SIM",(IF(AB837&gt;CONFIGURACAO!$C$45,CONFIGURACAO!$C$45*CONFIGURACAO!$C$36,AB837*CONFIGURACAO!$C$36)),'PI AREA  P75'!AB837*CONFIGURACAO!$C$36))</f>
        <v>0</v>
      </c>
      <c r="AR837" s="38">
        <f t="shared" si="314"/>
        <v>890</v>
      </c>
      <c r="AS837" s="68">
        <f>IF(AR837="","",$AR837-(($AS$2/CONFIGURACAO!$C$6)*$M837))</f>
        <v>590</v>
      </c>
      <c r="AT837" s="73">
        <f t="shared" si="298"/>
        <v>3</v>
      </c>
      <c r="AU837" s="75">
        <f>IF(AR837="","",$AR837-(($AU$2/CONFIGURACAO!$C$6)*$M837))</f>
        <v>390</v>
      </c>
      <c r="AV837" s="76">
        <f t="shared" si="299"/>
        <v>4</v>
      </c>
      <c r="AW837" s="74">
        <f>IF(AR837="","",$AR837-(($AW$2/CONFIGURACAO!$C$6)*$M837))</f>
        <v>190</v>
      </c>
      <c r="AX837" s="72">
        <f t="shared" si="300"/>
        <v>5</v>
      </c>
      <c r="AZ837" s="39">
        <f t="shared" si="301"/>
        <v>8.3571606312003791E-2</v>
      </c>
      <c r="BA837" s="146">
        <f t="shared" si="302"/>
        <v>17.5</v>
      </c>
      <c r="BB837" s="146">
        <f t="shared" si="303"/>
        <v>405</v>
      </c>
      <c r="BC837" s="32">
        <f t="shared" si="304"/>
        <v>448</v>
      </c>
      <c r="BD837" s="148"/>
      <c r="BE837" s="40">
        <f t="shared" si="305"/>
        <v>7.4515648286140088E-2</v>
      </c>
      <c r="BF837" s="40">
        <f t="shared" si="306"/>
        <v>0.11574074074074073</v>
      </c>
      <c r="BG837" s="40">
        <f t="shared" si="307"/>
        <v>0.10277492291880781</v>
      </c>
      <c r="BH837" s="40">
        <f t="shared" si="308"/>
        <v>0.14147130153597412</v>
      </c>
      <c r="BI837" s="40">
        <f t="shared" si="309"/>
        <v>0.21321961620469082</v>
      </c>
      <c r="BJ837" s="40">
        <f t="shared" si="310"/>
        <v>0.27726432532347506</v>
      </c>
      <c r="BK837" s="40">
        <f t="shared" si="311"/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</v>
      </c>
      <c r="BS837">
        <v>0</v>
      </c>
      <c r="BT837" s="42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1:134" s="32" customFormat="1" ht="17" thickBot="1" x14ac:dyDescent="0.25">
      <c r="A838" s="124" t="str">
        <f>CONFIGURACAO!$C$4</f>
        <v>AREA 21</v>
      </c>
      <c r="B838" s="125">
        <v>836</v>
      </c>
      <c r="C838" s="252" t="s">
        <v>320</v>
      </c>
      <c r="D838" s="126">
        <f t="shared" si="293"/>
        <v>29</v>
      </c>
      <c r="E838" s="250" t="s">
        <v>1173</v>
      </c>
      <c r="F838" s="250">
        <v>1</v>
      </c>
      <c r="G838" s="250">
        <v>1</v>
      </c>
      <c r="H838" s="250">
        <v>1</v>
      </c>
      <c r="I838" s="250">
        <v>1</v>
      </c>
      <c r="J838" s="87"/>
      <c r="K838" s="94"/>
      <c r="L838" s="94"/>
      <c r="M838" s="154">
        <f t="shared" si="312"/>
        <v>4</v>
      </c>
      <c r="N838">
        <v>2.75</v>
      </c>
      <c r="O838">
        <v>5</v>
      </c>
      <c r="P838">
        <v>10.5</v>
      </c>
      <c r="Q838">
        <v>2</v>
      </c>
      <c r="R838">
        <v>5.75</v>
      </c>
      <c r="S838">
        <v>2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 s="139">
        <f t="shared" si="296"/>
        <v>7.75</v>
      </c>
      <c r="AD838" s="140">
        <f t="shared" si="297"/>
        <v>18.25</v>
      </c>
      <c r="AE838" s="141">
        <f t="shared" si="294"/>
        <v>0</v>
      </c>
      <c r="AF838" s="263">
        <f t="shared" si="295"/>
        <v>0</v>
      </c>
      <c r="AG838" s="265">
        <f t="shared" si="313"/>
        <v>7.75</v>
      </c>
      <c r="AI838" s="37">
        <f>IFERROR(IF(M838&gt;0,(N838*CONFIGURACAO!$C$20)+(O838*CONFIGURACAO!$C$21)+(P838*CONFIGURACAO!$C$22)+(Q838*CONFIGURACAO!$C$23)+(R838*CONFIGURACAO!$C$24),""),"")</f>
        <v>1500</v>
      </c>
      <c r="AJ838" s="38">
        <f>IF(S838=0,0,IF(CONFIGURACAO!$C$15="SIM",(IF(S838&gt;CONFIGURACAO!$C$16,CONFIGURACAO!$C$16*CONFIGURACAO!$C$25,S838*CONFIGURACAO!$C$25)),'PI AREA  P75'!S838*CONFIGURACAO!$C$25))</f>
        <v>20</v>
      </c>
      <c r="AK838" s="38">
        <f>IF(T838=0,0,IF(CONFIGURACAO!$C$17="SIM",(IF(T838&gt;CONFIGURACAO!$C$18,CONFIGURACAO!$C$18*CONFIGURACAO!$C$26,T838*CONFIGURACAO!$C$26)),'PI AREA  P75'!T838*CONFIGURACAO!$C$26))</f>
        <v>0</v>
      </c>
      <c r="AL838" s="38">
        <f>IFERROR(IF(M838&gt;0,(U838*CONFIGURACAO!$C$29)+(V838*CONFIGURACAO!$C$30),""),"")</f>
        <v>0</v>
      </c>
      <c r="AM838" s="38">
        <f>IF(W838=0,0,IF(CONFIGURACAO!$C$41="SIM",(IF(W838&gt;CONFIGURACAO!$C$41,CONFIGURACAO!$C$41*CONFIGURACAO!$C$31,W838*CONFIGURACAO!$C$31)),'PI AREA  P75'!W838*CONFIGURACAO!$C$31))</f>
        <v>0</v>
      </c>
      <c r="AN838" s="38">
        <f>IF(X838=0,0,IF(CONFIGURACAO!$C$39="SIM",(IF(X838&gt;CONFIGURACAO!$C$40,CONFIGURACAO!$C$40*CONFIGURACAO!$C$32,X838*CONFIGURACAO!$C$32)),'PI AREA  P75'!X838*CONFIGURACAO!$C$32))</f>
        <v>0</v>
      </c>
      <c r="AO838" s="38">
        <f>IFERROR(IF(M838&gt;0,(Y838*CONFIGURACAO!$C$33)+(Z838*CONFIGURACAO!$C$34)+(AA838*CONFIGURACAO!$C$35)+(AB838*CONFIGURACAO!$C$36),""),"")</f>
        <v>0</v>
      </c>
      <c r="AP838" s="38">
        <f>IF(AA838=0,0,IF(CONFIGURACAO!$C$46="SIM",(IF(AA838&gt;CONFIGURACAO!$C$47,CONFIGURACAO!$C$47*CONFIGURACAO!$C$35,AA838*CONFIGURACAO!$C$35)),'PI AREA  P75'!AA838*CONFIGURACAO!$C$35))</f>
        <v>0</v>
      </c>
      <c r="AQ838" s="38">
        <f>IF(AB838=0,0,IF(CONFIGURACAO!$C$44="SIM",(IF(AB838&gt;CONFIGURACAO!$C$45,CONFIGURACAO!$C$45*CONFIGURACAO!$C$36,AB838*CONFIGURACAO!$C$36)),'PI AREA  P75'!AB838*CONFIGURACAO!$C$36))</f>
        <v>0</v>
      </c>
      <c r="AR838" s="38">
        <f t="shared" si="314"/>
        <v>1520</v>
      </c>
      <c r="AS838" s="68">
        <f>IF(AR838="","",$AR838-(($AS$2/CONFIGURACAO!$C$6)*$M838))</f>
        <v>1220</v>
      </c>
      <c r="AT838" s="73">
        <f t="shared" si="298"/>
        <v>3</v>
      </c>
      <c r="AU838" s="75">
        <f>IF(AR838="","",$AR838-(($AU$2/CONFIGURACAO!$C$6)*$M838))</f>
        <v>1020</v>
      </c>
      <c r="AV838" s="76">
        <f t="shared" si="299"/>
        <v>4</v>
      </c>
      <c r="AW838" s="74">
        <f>IF(AR838="","",$AR838-(($AW$2/CONFIGURACAO!$C$6)*$M838))</f>
        <v>820</v>
      </c>
      <c r="AX838" s="72">
        <f t="shared" si="300"/>
        <v>5</v>
      </c>
      <c r="AZ838" s="39">
        <f t="shared" si="301"/>
        <v>0.14272903549915256</v>
      </c>
      <c r="BA838" s="146">
        <f t="shared" si="302"/>
        <v>28</v>
      </c>
      <c r="BB838" s="146">
        <f t="shared" si="303"/>
        <v>180</v>
      </c>
      <c r="BC838" s="32">
        <f t="shared" si="304"/>
        <v>207</v>
      </c>
      <c r="BD838" s="148"/>
      <c r="BE838" s="40">
        <f t="shared" si="305"/>
        <v>0.10245901639344263</v>
      </c>
      <c r="BF838" s="40">
        <f t="shared" si="306"/>
        <v>0.19290123456790123</v>
      </c>
      <c r="BG838" s="40">
        <f t="shared" si="307"/>
        <v>0.26978417266187049</v>
      </c>
      <c r="BH838" s="40">
        <f t="shared" si="308"/>
        <v>8.084074373484236E-2</v>
      </c>
      <c r="BI838" s="40">
        <f t="shared" si="309"/>
        <v>0.6130063965884861</v>
      </c>
      <c r="BJ838" s="40">
        <f t="shared" si="310"/>
        <v>0.18484288354898337</v>
      </c>
      <c r="BK838" s="40">
        <f t="shared" si="311"/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 s="42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1:134" s="32" customFormat="1" ht="17" thickBot="1" x14ac:dyDescent="0.25">
      <c r="A839" s="124" t="str">
        <f>CONFIGURACAO!$C$4</f>
        <v>AREA 21</v>
      </c>
      <c r="B839" s="125">
        <v>837</v>
      </c>
      <c r="C839" s="252" t="s">
        <v>320</v>
      </c>
      <c r="D839" s="126">
        <f t="shared" si="293"/>
        <v>30</v>
      </c>
      <c r="E839" s="250" t="s">
        <v>1174</v>
      </c>
      <c r="F839" s="250">
        <v>0</v>
      </c>
      <c r="G839" s="250">
        <v>1</v>
      </c>
      <c r="H839" s="250">
        <v>1</v>
      </c>
      <c r="I839" s="250">
        <v>1</v>
      </c>
      <c r="J839" s="87"/>
      <c r="K839" s="94"/>
      <c r="L839" s="94"/>
      <c r="M839" s="154">
        <f t="shared" si="312"/>
        <v>3</v>
      </c>
      <c r="N839">
        <v>0</v>
      </c>
      <c r="O839">
        <v>1.5</v>
      </c>
      <c r="P839">
        <v>0.75</v>
      </c>
      <c r="Q839">
        <v>3.25</v>
      </c>
      <c r="R839">
        <v>0.75</v>
      </c>
      <c r="S839">
        <v>1.5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 s="139">
        <f t="shared" si="296"/>
        <v>1.5</v>
      </c>
      <c r="AD839" s="140">
        <f t="shared" si="297"/>
        <v>2.25</v>
      </c>
      <c r="AE839" s="141">
        <f t="shared" si="294"/>
        <v>0</v>
      </c>
      <c r="AF839" s="263">
        <f t="shared" si="295"/>
        <v>0</v>
      </c>
      <c r="AG839" s="265">
        <f t="shared" si="313"/>
        <v>1.5</v>
      </c>
      <c r="AI839" s="37">
        <f>IFERROR(IF(M839&gt;0,(N839*CONFIGURACAO!$C$20)+(O839*CONFIGURACAO!$C$21)+(P839*CONFIGURACAO!$C$22)+(Q839*CONFIGURACAO!$C$23)+(R839*CONFIGURACAO!$C$24),""),"")</f>
        <v>310</v>
      </c>
      <c r="AJ839" s="38">
        <f>IF(S839=0,0,IF(CONFIGURACAO!$C$15="SIM",(IF(S839&gt;CONFIGURACAO!$C$16,CONFIGURACAO!$C$16*CONFIGURACAO!$C$25,S839*CONFIGURACAO!$C$25)),'PI AREA  P75'!S839*CONFIGURACAO!$C$25))</f>
        <v>15</v>
      </c>
      <c r="AK839" s="38">
        <f>IF(T839=0,0,IF(CONFIGURACAO!$C$17="SIM",(IF(T839&gt;CONFIGURACAO!$C$18,CONFIGURACAO!$C$18*CONFIGURACAO!$C$26,T839*CONFIGURACAO!$C$26)),'PI AREA  P75'!T839*CONFIGURACAO!$C$26))</f>
        <v>5</v>
      </c>
      <c r="AL839" s="38">
        <f>IFERROR(IF(M839&gt;0,(U839*CONFIGURACAO!$C$29)+(V839*CONFIGURACAO!$C$30),""),"")</f>
        <v>0</v>
      </c>
      <c r="AM839" s="38">
        <f>IF(W839=0,0,IF(CONFIGURACAO!$C$41="SIM",(IF(W839&gt;CONFIGURACAO!$C$41,CONFIGURACAO!$C$41*CONFIGURACAO!$C$31,W839*CONFIGURACAO!$C$31)),'PI AREA  P75'!W839*CONFIGURACAO!$C$31))</f>
        <v>0</v>
      </c>
      <c r="AN839" s="38">
        <f>IF(X839=0,0,IF(CONFIGURACAO!$C$39="SIM",(IF(X839&gt;CONFIGURACAO!$C$40,CONFIGURACAO!$C$40*CONFIGURACAO!$C$32,X839*CONFIGURACAO!$C$32)),'PI AREA  P75'!X839*CONFIGURACAO!$C$32))</f>
        <v>0</v>
      </c>
      <c r="AO839" s="38">
        <f>IFERROR(IF(M839&gt;0,(Y839*CONFIGURACAO!$C$33)+(Z839*CONFIGURACAO!$C$34)+(AA839*CONFIGURACAO!$C$35)+(AB839*CONFIGURACAO!$C$36),""),"")</f>
        <v>10</v>
      </c>
      <c r="AP839" s="38">
        <f>IF(AA839=0,0,IF(CONFIGURACAO!$C$46="SIM",(IF(AA839&gt;CONFIGURACAO!$C$47,CONFIGURACAO!$C$47*CONFIGURACAO!$C$35,AA839*CONFIGURACAO!$C$35)),'PI AREA  P75'!AA839*CONFIGURACAO!$C$35))</f>
        <v>0</v>
      </c>
      <c r="AQ839" s="38">
        <f>IF(AB839=0,0,IF(CONFIGURACAO!$C$44="SIM",(IF(AB839&gt;CONFIGURACAO!$C$45,CONFIGURACAO!$C$45*CONFIGURACAO!$C$36,AB839*CONFIGURACAO!$C$36)),'PI AREA  P75'!AB839*CONFIGURACAO!$C$36))</f>
        <v>10</v>
      </c>
      <c r="AR839" s="38">
        <f t="shared" si="314"/>
        <v>350</v>
      </c>
      <c r="AS839" s="68">
        <f>IF(AR839="","",$AR839-(($AS$2/CONFIGURACAO!$C$6)*$M839))</f>
        <v>125</v>
      </c>
      <c r="AT839" s="73">
        <f t="shared" si="298"/>
        <v>3</v>
      </c>
      <c r="AU839" s="75">
        <f>IF(AR839="","",$AR839-(($AU$2/CONFIGURACAO!$C$6)*$M839))</f>
        <v>-25</v>
      </c>
      <c r="AV839" s="76" t="str">
        <f t="shared" si="299"/>
        <v>NAO</v>
      </c>
      <c r="AW839" s="74">
        <f>IF(AR839="","",$AR839-(($AW$2/CONFIGURACAO!$C$6)*$M839))</f>
        <v>-175</v>
      </c>
      <c r="AX839" s="72" t="str">
        <f t="shared" si="300"/>
        <v>NAO</v>
      </c>
      <c r="AZ839" s="39">
        <f t="shared" si="301"/>
        <v>3.2865238437304864E-2</v>
      </c>
      <c r="BA839" s="146">
        <f t="shared" si="302"/>
        <v>9.75</v>
      </c>
      <c r="BB839" s="146">
        <f t="shared" si="303"/>
        <v>669</v>
      </c>
      <c r="BC839" s="32">
        <f t="shared" si="304"/>
        <v>802</v>
      </c>
      <c r="BD839" s="148"/>
      <c r="BE839" s="40">
        <f t="shared" si="305"/>
        <v>0</v>
      </c>
      <c r="BF839" s="40">
        <f t="shared" si="306"/>
        <v>5.7870370370370364E-2</v>
      </c>
      <c r="BG839" s="40">
        <f t="shared" si="307"/>
        <v>1.9270298047276462E-2</v>
      </c>
      <c r="BH839" s="40">
        <f t="shared" si="308"/>
        <v>0.13136620856911885</v>
      </c>
      <c r="BI839" s="40">
        <f t="shared" si="309"/>
        <v>7.9957356076759065E-2</v>
      </c>
      <c r="BJ839" s="40">
        <f t="shared" si="310"/>
        <v>0.13863216266173753</v>
      </c>
      <c r="BK839" s="40">
        <f t="shared" si="311"/>
        <v>0.16051364365971107</v>
      </c>
      <c r="BL839">
        <v>0</v>
      </c>
      <c r="BM839">
        <v>0</v>
      </c>
      <c r="BN839">
        <v>1</v>
      </c>
      <c r="BO839">
        <v>0</v>
      </c>
      <c r="BP839">
        <v>0</v>
      </c>
      <c r="BQ839">
        <v>0</v>
      </c>
      <c r="BR839">
        <v>0</v>
      </c>
      <c r="BS839">
        <v>1</v>
      </c>
      <c r="BT839" s="42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1:134" s="32" customFormat="1" ht="17" thickBot="1" x14ac:dyDescent="0.25">
      <c r="A840" s="124" t="str">
        <f>CONFIGURACAO!$C$4</f>
        <v>AREA 21</v>
      </c>
      <c r="B840" s="125">
        <v>838</v>
      </c>
      <c r="C840" s="252" t="s">
        <v>320</v>
      </c>
      <c r="D840" s="126">
        <f t="shared" si="293"/>
        <v>31</v>
      </c>
      <c r="E840" s="250" t="s">
        <v>1175</v>
      </c>
      <c r="F840" s="250">
        <v>1</v>
      </c>
      <c r="G840" s="250">
        <v>1</v>
      </c>
      <c r="H840" s="250">
        <v>1</v>
      </c>
      <c r="I840" s="250">
        <v>1</v>
      </c>
      <c r="J840" s="87"/>
      <c r="K840" s="94"/>
      <c r="L840" s="94"/>
      <c r="M840" s="154">
        <f t="shared" si="312"/>
        <v>4</v>
      </c>
      <c r="N840">
        <v>3.75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1</v>
      </c>
      <c r="AC840" s="139">
        <f t="shared" si="296"/>
        <v>4.75</v>
      </c>
      <c r="AD840" s="140">
        <f t="shared" si="297"/>
        <v>5.75</v>
      </c>
      <c r="AE840" s="141">
        <f t="shared" si="294"/>
        <v>0</v>
      </c>
      <c r="AF840" s="263">
        <f t="shared" si="295"/>
        <v>0</v>
      </c>
      <c r="AG840" s="265">
        <f t="shared" si="313"/>
        <v>4.75</v>
      </c>
      <c r="AI840" s="37">
        <f>IFERROR(IF(M840&gt;0,(N840*CONFIGURACAO!$C$20)+(O840*CONFIGURACAO!$C$21)+(P840*CONFIGURACAO!$C$22)+(Q840*CONFIGURACAO!$C$23)+(R840*CONFIGURACAO!$C$24),""),"")</f>
        <v>515</v>
      </c>
      <c r="AJ840" s="38">
        <f>IF(S840=0,0,IF(CONFIGURACAO!$C$15="SIM",(IF(S840&gt;CONFIGURACAO!$C$16,CONFIGURACAO!$C$16*CONFIGURACAO!$C$25,S840*CONFIGURACAO!$C$25)),'PI AREA  P75'!S840*CONFIGURACAO!$C$25))</f>
        <v>0</v>
      </c>
      <c r="AK840" s="38">
        <f>IF(T840=0,0,IF(CONFIGURACAO!$C$17="SIM",(IF(T840&gt;CONFIGURACAO!$C$18,CONFIGURACAO!$C$18*CONFIGURACAO!$C$26,T840*CONFIGURACAO!$C$26)),'PI AREA  P75'!T840*CONFIGURACAO!$C$26))</f>
        <v>0</v>
      </c>
      <c r="AL840" s="38">
        <f>IFERROR(IF(M840&gt;0,(U840*CONFIGURACAO!$C$29)+(V840*CONFIGURACAO!$C$30),""),"")</f>
        <v>0</v>
      </c>
      <c r="AM840" s="38">
        <f>IF(W840=0,0,IF(CONFIGURACAO!$C$41="SIM",(IF(W840&gt;CONFIGURACAO!$C$41,CONFIGURACAO!$C$41*CONFIGURACAO!$C$31,W840*CONFIGURACAO!$C$31)),'PI AREA  P75'!W840*CONFIGURACAO!$C$31))</f>
        <v>50</v>
      </c>
      <c r="AN840" s="38">
        <f>IF(X840=0,0,IF(CONFIGURACAO!$C$39="SIM",(IF(X840&gt;CONFIGURACAO!$C$40,CONFIGURACAO!$C$40*CONFIGURACAO!$C$32,X840*CONFIGURACAO!$C$32)),'PI AREA  P75'!X840*CONFIGURACAO!$C$32))</f>
        <v>0</v>
      </c>
      <c r="AO840" s="38">
        <f>IFERROR(IF(M840&gt;0,(Y840*CONFIGURACAO!$C$33)+(Z840*CONFIGURACAO!$C$34)+(AA840*CONFIGURACAO!$C$35)+(AB840*CONFIGURACAO!$C$36),""),"")</f>
        <v>10</v>
      </c>
      <c r="AP840" s="38">
        <f>IF(AA840=0,0,IF(CONFIGURACAO!$C$46="SIM",(IF(AA840&gt;CONFIGURACAO!$C$47,CONFIGURACAO!$C$47*CONFIGURACAO!$C$35,AA840*CONFIGURACAO!$C$35)),'PI AREA  P75'!AA840*CONFIGURACAO!$C$35))</f>
        <v>0</v>
      </c>
      <c r="AQ840" s="38">
        <f>IF(AB840=0,0,IF(CONFIGURACAO!$C$44="SIM",(IF(AB840&gt;CONFIGURACAO!$C$45,CONFIGURACAO!$C$45*CONFIGURACAO!$C$36,AB840*CONFIGURACAO!$C$36)),'PI AREA  P75'!AB840*CONFIGURACAO!$C$36))</f>
        <v>10</v>
      </c>
      <c r="AR840" s="38">
        <f t="shared" si="314"/>
        <v>585</v>
      </c>
      <c r="AS840" s="68">
        <f>IF(AR840="","",$AR840-(($AS$2/CONFIGURACAO!$C$6)*$M840))</f>
        <v>285</v>
      </c>
      <c r="AT840" s="73">
        <f t="shared" si="298"/>
        <v>3</v>
      </c>
      <c r="AU840" s="75">
        <f>IF(AR840="","",$AR840-(($AU$2/CONFIGURACAO!$C$6)*$M840))</f>
        <v>85</v>
      </c>
      <c r="AV840" s="76">
        <f t="shared" si="299"/>
        <v>4</v>
      </c>
      <c r="AW840" s="74">
        <f>IF(AR840="","",$AR840-(($AW$2/CONFIGURACAO!$C$6)*$M840))</f>
        <v>-115</v>
      </c>
      <c r="AX840" s="72" t="str">
        <f t="shared" si="300"/>
        <v>NAO</v>
      </c>
      <c r="AZ840" s="39">
        <f t="shared" si="301"/>
        <v>5.4931898530923839E-2</v>
      </c>
      <c r="BA840" s="146">
        <f t="shared" si="302"/>
        <v>7.75</v>
      </c>
      <c r="BB840" s="146">
        <f t="shared" si="303"/>
        <v>747</v>
      </c>
      <c r="BC840" s="32">
        <f t="shared" si="304"/>
        <v>636</v>
      </c>
      <c r="BD840" s="148"/>
      <c r="BE840" s="40">
        <f t="shared" si="305"/>
        <v>0.13971684053651268</v>
      </c>
      <c r="BF840" s="40">
        <f t="shared" si="306"/>
        <v>3.8580246913580245E-2</v>
      </c>
      <c r="BG840" s="40">
        <f t="shared" si="307"/>
        <v>2.5693730729701953E-2</v>
      </c>
      <c r="BH840" s="40">
        <f t="shared" si="308"/>
        <v>0</v>
      </c>
      <c r="BI840" s="40">
        <f t="shared" si="309"/>
        <v>0</v>
      </c>
      <c r="BJ840" s="40">
        <f t="shared" si="310"/>
        <v>0</v>
      </c>
      <c r="BK840" s="40">
        <f t="shared" si="311"/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2</v>
      </c>
      <c r="BR840">
        <v>0</v>
      </c>
      <c r="BS840">
        <v>4</v>
      </c>
      <c r="BT840" s="42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1:134" s="32" customFormat="1" ht="17" thickBot="1" x14ac:dyDescent="0.25">
      <c r="A841" s="124" t="str">
        <f>CONFIGURACAO!$C$4</f>
        <v>AREA 21</v>
      </c>
      <c r="B841" s="125">
        <v>839</v>
      </c>
      <c r="C841" s="252" t="s">
        <v>320</v>
      </c>
      <c r="D841" s="126">
        <f t="shared" si="293"/>
        <v>32</v>
      </c>
      <c r="E841" s="250" t="s">
        <v>1176</v>
      </c>
      <c r="F841" s="250">
        <v>1</v>
      </c>
      <c r="G841" s="250">
        <v>1</v>
      </c>
      <c r="H841" s="250">
        <v>1</v>
      </c>
      <c r="I841" s="250">
        <v>1</v>
      </c>
      <c r="J841" s="87"/>
      <c r="K841" s="94"/>
      <c r="L841" s="94"/>
      <c r="M841" s="154">
        <f t="shared" si="312"/>
        <v>4</v>
      </c>
      <c r="N841">
        <v>0</v>
      </c>
      <c r="O841">
        <v>1.75</v>
      </c>
      <c r="P841">
        <v>2.75</v>
      </c>
      <c r="Q841">
        <v>3</v>
      </c>
      <c r="R841">
        <v>2</v>
      </c>
      <c r="S841">
        <v>2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2</v>
      </c>
      <c r="AB841">
        <v>0</v>
      </c>
      <c r="AC841" s="139">
        <f t="shared" si="296"/>
        <v>1.75</v>
      </c>
      <c r="AD841" s="140">
        <f t="shared" si="297"/>
        <v>4.5</v>
      </c>
      <c r="AE841" s="141">
        <f t="shared" si="294"/>
        <v>0</v>
      </c>
      <c r="AF841" s="263">
        <f t="shared" si="295"/>
        <v>0</v>
      </c>
      <c r="AG841" s="265">
        <f t="shared" si="313"/>
        <v>1.75</v>
      </c>
      <c r="AI841" s="37">
        <f>IFERROR(IF(M841&gt;0,(N841*CONFIGURACAO!$C$20)+(O841*CONFIGURACAO!$C$21)+(P841*CONFIGURACAO!$C$22)+(Q841*CONFIGURACAO!$C$23)+(R841*CONFIGURACAO!$C$24),""),"")</f>
        <v>465</v>
      </c>
      <c r="AJ841" s="38">
        <f>IF(S841=0,0,IF(CONFIGURACAO!$C$15="SIM",(IF(S841&gt;CONFIGURACAO!$C$16,CONFIGURACAO!$C$16*CONFIGURACAO!$C$25,S841*CONFIGURACAO!$C$25)),'PI AREA  P75'!S841*CONFIGURACAO!$C$25))</f>
        <v>20</v>
      </c>
      <c r="AK841" s="38">
        <f>IF(T841=0,0,IF(CONFIGURACAO!$C$17="SIM",(IF(T841&gt;CONFIGURACAO!$C$18,CONFIGURACAO!$C$18*CONFIGURACAO!$C$26,T841*CONFIGURACAO!$C$26)),'PI AREA  P75'!T841*CONFIGURACAO!$C$26))</f>
        <v>0</v>
      </c>
      <c r="AL841" s="38">
        <f>IFERROR(IF(M841&gt;0,(U841*CONFIGURACAO!$C$29)+(V841*CONFIGURACAO!$C$30),""),"")</f>
        <v>0</v>
      </c>
      <c r="AM841" s="38">
        <f>IF(W841=0,0,IF(CONFIGURACAO!$C$41="SIM",(IF(W841&gt;CONFIGURACAO!$C$41,CONFIGURACAO!$C$41*CONFIGURACAO!$C$31,W841*CONFIGURACAO!$C$31)),'PI AREA  P75'!W841*CONFIGURACAO!$C$31))</f>
        <v>0</v>
      </c>
      <c r="AN841" s="38">
        <f>IF(X841=0,0,IF(CONFIGURACAO!$C$39="SIM",(IF(X841&gt;CONFIGURACAO!$C$40,CONFIGURACAO!$C$40*CONFIGURACAO!$C$32,X841*CONFIGURACAO!$C$32)),'PI AREA  P75'!X841*CONFIGURACAO!$C$32))</f>
        <v>0</v>
      </c>
      <c r="AO841" s="38">
        <f>IFERROR(IF(M841&gt;0,(Y841*CONFIGURACAO!$C$33)+(Z841*CONFIGURACAO!$C$34)+(AA841*CONFIGURACAO!$C$35)+(AB841*CONFIGURACAO!$C$36),""),"")</f>
        <v>50</v>
      </c>
      <c r="AP841" s="38">
        <f>IF(AA841=0,0,IF(CONFIGURACAO!$C$46="SIM",(IF(AA841&gt;CONFIGURACAO!$C$47,CONFIGURACAO!$C$47*CONFIGURACAO!$C$35,AA841*CONFIGURACAO!$C$35)),'PI AREA  P75'!AA841*CONFIGURACAO!$C$35))</f>
        <v>50</v>
      </c>
      <c r="AQ841" s="38">
        <f>IF(AB841=0,0,IF(CONFIGURACAO!$C$44="SIM",(IF(AB841&gt;CONFIGURACAO!$C$45,CONFIGURACAO!$C$45*CONFIGURACAO!$C$36,AB841*CONFIGURACAO!$C$36)),'PI AREA  P75'!AB841*CONFIGURACAO!$C$36))</f>
        <v>0</v>
      </c>
      <c r="AR841" s="38">
        <f t="shared" si="314"/>
        <v>585</v>
      </c>
      <c r="AS841" s="68">
        <f>IF(AR841="","",$AR841-(($AS$2/CONFIGURACAO!$C$6)*$M841))</f>
        <v>285</v>
      </c>
      <c r="AT841" s="73">
        <f t="shared" si="298"/>
        <v>3</v>
      </c>
      <c r="AU841" s="75">
        <f>IF(AR841="","",$AR841-(($AU$2/CONFIGURACAO!$C$6)*$M841))</f>
        <v>85</v>
      </c>
      <c r="AV841" s="76">
        <f t="shared" si="299"/>
        <v>4</v>
      </c>
      <c r="AW841" s="74">
        <f>IF(AR841="","",$AR841-(($AW$2/CONFIGURACAO!$C$6)*$M841))</f>
        <v>-115</v>
      </c>
      <c r="AX841" s="72" t="str">
        <f t="shared" si="300"/>
        <v>NAO</v>
      </c>
      <c r="AZ841" s="39">
        <f t="shared" si="301"/>
        <v>5.4931898530923839E-2</v>
      </c>
      <c r="BA841" s="146">
        <f t="shared" si="302"/>
        <v>13.5</v>
      </c>
      <c r="BB841" s="146">
        <f t="shared" si="303"/>
        <v>531</v>
      </c>
      <c r="BC841" s="32">
        <f t="shared" si="304"/>
        <v>636</v>
      </c>
      <c r="BD841" s="148"/>
      <c r="BE841" s="40">
        <f t="shared" si="305"/>
        <v>0</v>
      </c>
      <c r="BF841" s="40">
        <f t="shared" si="306"/>
        <v>6.7515432098765427E-2</v>
      </c>
      <c r="BG841" s="40">
        <f t="shared" si="307"/>
        <v>7.0657759506680365E-2</v>
      </c>
      <c r="BH841" s="40">
        <f t="shared" si="308"/>
        <v>0.12126111560226355</v>
      </c>
      <c r="BI841" s="40">
        <f t="shared" si="309"/>
        <v>0.21321961620469082</v>
      </c>
      <c r="BJ841" s="40">
        <f t="shared" si="310"/>
        <v>0.18484288354898337</v>
      </c>
      <c r="BK841" s="40">
        <f t="shared" si="311"/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</v>
      </c>
      <c r="BS841">
        <v>0</v>
      </c>
      <c r="BT841" s="42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1:134" s="32" customFormat="1" ht="17" thickBot="1" x14ac:dyDescent="0.25">
      <c r="A842" s="124" t="str">
        <f>CONFIGURACAO!$C$4</f>
        <v>AREA 21</v>
      </c>
      <c r="B842" s="125">
        <v>840</v>
      </c>
      <c r="C842" s="252" t="s">
        <v>320</v>
      </c>
      <c r="D842" s="126">
        <f t="shared" si="293"/>
        <v>33</v>
      </c>
      <c r="E842" s="250" t="s">
        <v>1177</v>
      </c>
      <c r="F842" s="250">
        <v>0</v>
      </c>
      <c r="G842" s="250">
        <v>1</v>
      </c>
      <c r="H842" s="250">
        <v>1</v>
      </c>
      <c r="I842" s="250">
        <v>1</v>
      </c>
      <c r="J842" s="87"/>
      <c r="K842" s="94"/>
      <c r="L842" s="94"/>
      <c r="M842" s="154">
        <f t="shared" si="312"/>
        <v>3</v>
      </c>
      <c r="N842">
        <v>1</v>
      </c>
      <c r="O842">
        <v>0</v>
      </c>
      <c r="P842">
        <v>2</v>
      </c>
      <c r="Q842">
        <v>1</v>
      </c>
      <c r="R842">
        <v>2</v>
      </c>
      <c r="S842">
        <v>7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 s="139">
        <f t="shared" si="296"/>
        <v>1</v>
      </c>
      <c r="AD842" s="140">
        <f t="shared" si="297"/>
        <v>3</v>
      </c>
      <c r="AE842" s="141">
        <f t="shared" si="294"/>
        <v>0</v>
      </c>
      <c r="AF842" s="263">
        <f t="shared" si="295"/>
        <v>0</v>
      </c>
      <c r="AG842" s="265">
        <f t="shared" si="313"/>
        <v>1</v>
      </c>
      <c r="AI842" s="37">
        <f>IFERROR(IF(M842&gt;0,(N842*CONFIGURACAO!$C$20)+(O842*CONFIGURACAO!$C$21)+(P842*CONFIGURACAO!$C$22)+(Q842*CONFIGURACAO!$C$23)+(R842*CONFIGURACAO!$C$24),""),"")</f>
        <v>300</v>
      </c>
      <c r="AJ842" s="38">
        <f>IF(S842=0,0,IF(CONFIGURACAO!$C$15="SIM",(IF(S842&gt;CONFIGURACAO!$C$16,CONFIGURACAO!$C$16*CONFIGURACAO!$C$25,S842*CONFIGURACAO!$C$25)),'PI AREA  P75'!S842*CONFIGURACAO!$C$25))</f>
        <v>40</v>
      </c>
      <c r="AK842" s="38">
        <f>IF(T842=0,0,IF(CONFIGURACAO!$C$17="SIM",(IF(T842&gt;CONFIGURACAO!$C$18,CONFIGURACAO!$C$18*CONFIGURACAO!$C$26,T842*CONFIGURACAO!$C$26)),'PI AREA  P75'!T842*CONFIGURACAO!$C$26))</f>
        <v>10</v>
      </c>
      <c r="AL842" s="38">
        <f>IFERROR(IF(M842&gt;0,(U842*CONFIGURACAO!$C$29)+(V842*CONFIGURACAO!$C$30),""),"")</f>
        <v>0</v>
      </c>
      <c r="AM842" s="38">
        <f>IF(W842=0,0,IF(CONFIGURACAO!$C$41="SIM",(IF(W842&gt;CONFIGURACAO!$C$41,CONFIGURACAO!$C$41*CONFIGURACAO!$C$31,W842*CONFIGURACAO!$C$31)),'PI AREA  P75'!W842*CONFIGURACAO!$C$31))</f>
        <v>0</v>
      </c>
      <c r="AN842" s="38">
        <f>IF(X842=0,0,IF(CONFIGURACAO!$C$39="SIM",(IF(X842&gt;CONFIGURACAO!$C$40,CONFIGURACAO!$C$40*CONFIGURACAO!$C$32,X842*CONFIGURACAO!$C$32)),'PI AREA  P75'!X842*CONFIGURACAO!$C$32))</f>
        <v>0</v>
      </c>
      <c r="AO842" s="38">
        <f>IFERROR(IF(M842&gt;0,(Y842*CONFIGURACAO!$C$33)+(Z842*CONFIGURACAO!$C$34)+(AA842*CONFIGURACAO!$C$35)+(AB842*CONFIGURACAO!$C$36),""),"")</f>
        <v>10</v>
      </c>
      <c r="AP842" s="38">
        <f>IF(AA842=0,0,IF(CONFIGURACAO!$C$46="SIM",(IF(AA842&gt;CONFIGURACAO!$C$47,CONFIGURACAO!$C$47*CONFIGURACAO!$C$35,AA842*CONFIGURACAO!$C$35)),'PI AREA  P75'!AA842*CONFIGURACAO!$C$35))</f>
        <v>0</v>
      </c>
      <c r="AQ842" s="38">
        <f>IF(AB842=0,0,IF(CONFIGURACAO!$C$44="SIM",(IF(AB842&gt;CONFIGURACAO!$C$45,CONFIGURACAO!$C$45*CONFIGURACAO!$C$36,AB842*CONFIGURACAO!$C$36)),'PI AREA  P75'!AB842*CONFIGURACAO!$C$36))</f>
        <v>10</v>
      </c>
      <c r="AR842" s="38">
        <f t="shared" si="314"/>
        <v>370</v>
      </c>
      <c r="AS842" s="68">
        <f>IF(AR842="","",$AR842-(($AS$2/CONFIGURACAO!$C$6)*$M842))</f>
        <v>145</v>
      </c>
      <c r="AT842" s="73">
        <f t="shared" si="298"/>
        <v>3</v>
      </c>
      <c r="AU842" s="75">
        <f>IF(AR842="","",$AR842-(($AU$2/CONFIGURACAO!$C$6)*$M842))</f>
        <v>-5</v>
      </c>
      <c r="AV842" s="76" t="str">
        <f t="shared" si="299"/>
        <v>NAO</v>
      </c>
      <c r="AW842" s="74">
        <f>IF(AR842="","",$AR842-(($AW$2/CONFIGURACAO!$C$6)*$M842))</f>
        <v>-155</v>
      </c>
      <c r="AX842" s="72" t="str">
        <f t="shared" si="300"/>
        <v>NAO</v>
      </c>
      <c r="AZ842" s="39">
        <f t="shared" si="301"/>
        <v>3.4743252062293714E-2</v>
      </c>
      <c r="BA842" s="146">
        <f t="shared" si="302"/>
        <v>16</v>
      </c>
      <c r="BB842" s="146">
        <f t="shared" si="303"/>
        <v>445</v>
      </c>
      <c r="BC842" s="32">
        <f t="shared" si="304"/>
        <v>789</v>
      </c>
      <c r="BD842" s="148"/>
      <c r="BE842" s="40">
        <f t="shared" si="305"/>
        <v>3.7257824143070044E-2</v>
      </c>
      <c r="BF842" s="40">
        <f t="shared" si="306"/>
        <v>0</v>
      </c>
      <c r="BG842" s="40">
        <f t="shared" si="307"/>
        <v>5.1387461459403906E-2</v>
      </c>
      <c r="BH842" s="40">
        <f t="shared" si="308"/>
        <v>4.042037186742118E-2</v>
      </c>
      <c r="BI842" s="40">
        <f t="shared" si="309"/>
        <v>0.21321961620469082</v>
      </c>
      <c r="BJ842" s="40">
        <f t="shared" si="310"/>
        <v>0.64695009242144186</v>
      </c>
      <c r="BK842" s="40">
        <f t="shared" si="311"/>
        <v>0.32102728731942215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0</v>
      </c>
      <c r="BS842">
        <v>0</v>
      </c>
      <c r="BT842" s="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1:134" s="32" customFormat="1" ht="17" thickBot="1" x14ac:dyDescent="0.25">
      <c r="A843" s="124" t="str">
        <f>CONFIGURACAO!$C$4</f>
        <v>AREA 21</v>
      </c>
      <c r="B843" s="125">
        <v>841</v>
      </c>
      <c r="C843" s="252" t="s">
        <v>320</v>
      </c>
      <c r="D843" s="126">
        <f t="shared" si="293"/>
        <v>34</v>
      </c>
      <c r="E843" s="250" t="s">
        <v>1178</v>
      </c>
      <c r="F843" s="250">
        <v>0</v>
      </c>
      <c r="G843" s="250">
        <v>1</v>
      </c>
      <c r="H843" s="250">
        <v>1</v>
      </c>
      <c r="I843" s="250">
        <v>1</v>
      </c>
      <c r="J843" s="87"/>
      <c r="K843" s="94"/>
      <c r="L843" s="94"/>
      <c r="M843" s="154">
        <f t="shared" si="312"/>
        <v>3</v>
      </c>
      <c r="N843">
        <v>0</v>
      </c>
      <c r="O843">
        <v>0</v>
      </c>
      <c r="P843">
        <v>2</v>
      </c>
      <c r="Q843">
        <v>2</v>
      </c>
      <c r="R843">
        <v>1</v>
      </c>
      <c r="S843">
        <v>2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 s="139">
        <f t="shared" si="296"/>
        <v>0</v>
      </c>
      <c r="AD843" s="140">
        <f t="shared" si="297"/>
        <v>2</v>
      </c>
      <c r="AE843" s="141">
        <f t="shared" si="294"/>
        <v>1</v>
      </c>
      <c r="AF843" s="263">
        <f t="shared" si="295"/>
        <v>0</v>
      </c>
      <c r="AG843" s="265">
        <f t="shared" si="313"/>
        <v>1</v>
      </c>
      <c r="AI843" s="37">
        <f>IFERROR(IF(M843&gt;0,(N843*CONFIGURACAO!$C$20)+(O843*CONFIGURACAO!$C$21)+(P843*CONFIGURACAO!$C$22)+(Q843*CONFIGURACAO!$C$23)+(R843*CONFIGURACAO!$C$24),""),"")</f>
        <v>220</v>
      </c>
      <c r="AJ843" s="38">
        <f>IF(S843=0,0,IF(CONFIGURACAO!$C$15="SIM",(IF(S843&gt;CONFIGURACAO!$C$16,CONFIGURACAO!$C$16*CONFIGURACAO!$C$25,S843*CONFIGURACAO!$C$25)),'PI AREA  P75'!S843*CONFIGURACAO!$C$25))</f>
        <v>20</v>
      </c>
      <c r="AK843" s="38">
        <f>IF(T843=0,0,IF(CONFIGURACAO!$C$17="SIM",(IF(T843&gt;CONFIGURACAO!$C$18,CONFIGURACAO!$C$18*CONFIGURACAO!$C$26,T843*CONFIGURACAO!$C$26)),'PI AREA  P75'!T843*CONFIGURACAO!$C$26))</f>
        <v>0</v>
      </c>
      <c r="AL843" s="38">
        <f>IFERROR(IF(M843&gt;0,(U843*CONFIGURACAO!$C$29)+(V843*CONFIGURACAO!$C$30),""),"")</f>
        <v>200</v>
      </c>
      <c r="AM843" s="38">
        <f>IF(W843=0,0,IF(CONFIGURACAO!$C$41="SIM",(IF(W843&gt;CONFIGURACAO!$C$41,CONFIGURACAO!$C$41*CONFIGURACAO!$C$31,W843*CONFIGURACAO!$C$31)),'PI AREA  P75'!W843*CONFIGURACAO!$C$31))</f>
        <v>0</v>
      </c>
      <c r="AN843" s="38">
        <f>IF(X843=0,0,IF(CONFIGURACAO!$C$39="SIM",(IF(X843&gt;CONFIGURACAO!$C$40,CONFIGURACAO!$C$40*CONFIGURACAO!$C$32,X843*CONFIGURACAO!$C$32)),'PI AREA  P75'!X843*CONFIGURACAO!$C$32))</f>
        <v>0</v>
      </c>
      <c r="AO843" s="38">
        <f>IFERROR(IF(M843&gt;0,(Y843*CONFIGURACAO!$C$33)+(Z843*CONFIGURACAO!$C$34)+(AA843*CONFIGURACAO!$C$35)+(AB843*CONFIGURACAO!$C$36),""),"")</f>
        <v>25</v>
      </c>
      <c r="AP843" s="38">
        <f>IF(AA843=0,0,IF(CONFIGURACAO!$C$46="SIM",(IF(AA843&gt;CONFIGURACAO!$C$47,CONFIGURACAO!$C$47*CONFIGURACAO!$C$35,AA843*CONFIGURACAO!$C$35)),'PI AREA  P75'!AA843*CONFIGURACAO!$C$35))</f>
        <v>25</v>
      </c>
      <c r="AQ843" s="38">
        <f>IF(AB843=0,0,IF(CONFIGURACAO!$C$44="SIM",(IF(AB843&gt;CONFIGURACAO!$C$45,CONFIGURACAO!$C$45*CONFIGURACAO!$C$36,AB843*CONFIGURACAO!$C$36)),'PI AREA  P75'!AB843*CONFIGURACAO!$C$36))</f>
        <v>0</v>
      </c>
      <c r="AR843" s="38">
        <f t="shared" si="314"/>
        <v>490</v>
      </c>
      <c r="AS843" s="68">
        <f>IF(AR843="","",$AR843-(($AS$2/CONFIGURACAO!$C$6)*$M843))</f>
        <v>265</v>
      </c>
      <c r="AT843" s="73">
        <f t="shared" si="298"/>
        <v>3</v>
      </c>
      <c r="AU843" s="75">
        <f>IF(AR843="","",$AR843-(($AU$2/CONFIGURACAO!$C$6)*$M843))</f>
        <v>115</v>
      </c>
      <c r="AV843" s="76">
        <f t="shared" si="299"/>
        <v>4</v>
      </c>
      <c r="AW843" s="74">
        <f>IF(AR843="","",$AR843-(($AW$2/CONFIGURACAO!$C$6)*$M843))</f>
        <v>-35</v>
      </c>
      <c r="AX843" s="72" t="str">
        <f t="shared" si="300"/>
        <v>NAO</v>
      </c>
      <c r="AZ843" s="39">
        <f t="shared" si="301"/>
        <v>4.6011333812226808E-2</v>
      </c>
      <c r="BA843" s="146">
        <f t="shared" si="302"/>
        <v>9</v>
      </c>
      <c r="BB843" s="146">
        <f t="shared" si="303"/>
        <v>694</v>
      </c>
      <c r="BC843" s="32">
        <f t="shared" si="304"/>
        <v>695</v>
      </c>
      <c r="BD843" s="148"/>
      <c r="BE843" s="40">
        <f t="shared" si="305"/>
        <v>0</v>
      </c>
      <c r="BF843" s="40">
        <f t="shared" si="306"/>
        <v>0</v>
      </c>
      <c r="BG843" s="40">
        <f t="shared" si="307"/>
        <v>5.1387461459403906E-2</v>
      </c>
      <c r="BH843" s="40">
        <f t="shared" si="308"/>
        <v>8.084074373484236E-2</v>
      </c>
      <c r="BI843" s="40">
        <f t="shared" si="309"/>
        <v>0.10660980810234541</v>
      </c>
      <c r="BJ843" s="40">
        <f t="shared" si="310"/>
        <v>0.18484288354898337</v>
      </c>
      <c r="BK843" s="40">
        <f t="shared" si="311"/>
        <v>0</v>
      </c>
      <c r="BL843">
        <v>1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2</v>
      </c>
      <c r="BT843" s="42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1:134" s="32" customFormat="1" ht="17" thickBot="1" x14ac:dyDescent="0.25">
      <c r="A844" s="124" t="str">
        <f>CONFIGURACAO!$C$4</f>
        <v>AREA 21</v>
      </c>
      <c r="B844" s="125">
        <v>842</v>
      </c>
      <c r="C844" s="252" t="s">
        <v>320</v>
      </c>
      <c r="D844" s="126">
        <f t="shared" si="293"/>
        <v>35</v>
      </c>
      <c r="E844" s="250" t="s">
        <v>1179</v>
      </c>
      <c r="F844" s="250">
        <v>0</v>
      </c>
      <c r="G844" s="250">
        <v>1</v>
      </c>
      <c r="H844" s="250">
        <v>1</v>
      </c>
      <c r="I844" s="250">
        <v>1</v>
      </c>
      <c r="J844" s="87"/>
      <c r="K844" s="94"/>
      <c r="L844" s="94"/>
      <c r="M844" s="154">
        <f t="shared" si="312"/>
        <v>3</v>
      </c>
      <c r="N844">
        <v>6</v>
      </c>
      <c r="O844">
        <v>1.75</v>
      </c>
      <c r="P844">
        <v>0.75</v>
      </c>
      <c r="Q844">
        <v>0</v>
      </c>
      <c r="R844">
        <v>0.75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 s="139">
        <f t="shared" si="296"/>
        <v>7.75</v>
      </c>
      <c r="AD844" s="140">
        <f t="shared" si="297"/>
        <v>8.5</v>
      </c>
      <c r="AE844" s="141">
        <f t="shared" si="294"/>
        <v>0</v>
      </c>
      <c r="AF844" s="263">
        <f t="shared" si="295"/>
        <v>0</v>
      </c>
      <c r="AG844" s="265">
        <f t="shared" si="313"/>
        <v>7.75</v>
      </c>
      <c r="AI844" s="37">
        <f>IFERROR(IF(M844&gt;0,(N844*CONFIGURACAO!$C$20)+(O844*CONFIGURACAO!$C$21)+(P844*CONFIGURACAO!$C$22)+(Q844*CONFIGURACAO!$C$23)+(R844*CONFIGURACAO!$C$24),""),"")</f>
        <v>800</v>
      </c>
      <c r="AJ844" s="38">
        <f>IF(S844=0,0,IF(CONFIGURACAO!$C$15="SIM",(IF(S844&gt;CONFIGURACAO!$C$16,CONFIGURACAO!$C$16*CONFIGURACAO!$C$25,S844*CONFIGURACAO!$C$25)),'PI AREA  P75'!S844*CONFIGURACAO!$C$25))</f>
        <v>0</v>
      </c>
      <c r="AK844" s="38">
        <f>IF(T844=0,0,IF(CONFIGURACAO!$C$17="SIM",(IF(T844&gt;CONFIGURACAO!$C$18,CONFIGURACAO!$C$18*CONFIGURACAO!$C$26,T844*CONFIGURACAO!$C$26)),'PI AREA  P75'!T844*CONFIGURACAO!$C$26))</f>
        <v>0</v>
      </c>
      <c r="AL844" s="38">
        <f>IFERROR(IF(M844&gt;0,(U844*CONFIGURACAO!$C$29)+(V844*CONFIGURACAO!$C$30),""),"")</f>
        <v>0</v>
      </c>
      <c r="AM844" s="38">
        <f>IF(W844=0,0,IF(CONFIGURACAO!$C$41="SIM",(IF(W844&gt;CONFIGURACAO!$C$41,CONFIGURACAO!$C$41*CONFIGURACAO!$C$31,W844*CONFIGURACAO!$C$31)),'PI AREA  P75'!W844*CONFIGURACAO!$C$31))</f>
        <v>0</v>
      </c>
      <c r="AN844" s="38">
        <f>IF(X844=0,0,IF(CONFIGURACAO!$C$39="SIM",(IF(X844&gt;CONFIGURACAO!$C$40,CONFIGURACAO!$C$40*CONFIGURACAO!$C$32,X844*CONFIGURACAO!$C$32)),'PI AREA  P75'!X844*CONFIGURACAO!$C$32))</f>
        <v>0</v>
      </c>
      <c r="AO844" s="38">
        <f>IFERROR(IF(M844&gt;0,(Y844*CONFIGURACAO!$C$33)+(Z844*CONFIGURACAO!$C$34)+(AA844*CONFIGURACAO!$C$35)+(AB844*CONFIGURACAO!$C$36),""),"")</f>
        <v>0</v>
      </c>
      <c r="AP844" s="38">
        <f>IF(AA844=0,0,IF(CONFIGURACAO!$C$46="SIM",(IF(AA844&gt;CONFIGURACAO!$C$47,CONFIGURACAO!$C$47*CONFIGURACAO!$C$35,AA844*CONFIGURACAO!$C$35)),'PI AREA  P75'!AA844*CONFIGURACAO!$C$35))</f>
        <v>0</v>
      </c>
      <c r="AQ844" s="38">
        <f>IF(AB844=0,0,IF(CONFIGURACAO!$C$44="SIM",(IF(AB844&gt;CONFIGURACAO!$C$45,CONFIGURACAO!$C$45*CONFIGURACAO!$C$36,AB844*CONFIGURACAO!$C$36)),'PI AREA  P75'!AB844*CONFIGURACAO!$C$36))</f>
        <v>0</v>
      </c>
      <c r="AR844" s="38">
        <f t="shared" si="314"/>
        <v>800</v>
      </c>
      <c r="AS844" s="68">
        <f>IF(AR844="","",$AR844-(($AS$2/CONFIGURACAO!$C$6)*$M844))</f>
        <v>575</v>
      </c>
      <c r="AT844" s="73">
        <f t="shared" si="298"/>
        <v>3</v>
      </c>
      <c r="AU844" s="75">
        <f>IF(AR844="","",$AR844-(($AU$2/CONFIGURACAO!$C$6)*$M844))</f>
        <v>425</v>
      </c>
      <c r="AV844" s="76">
        <f t="shared" si="299"/>
        <v>4</v>
      </c>
      <c r="AW844" s="74">
        <f>IF(AR844="","",$AR844-(($AW$2/CONFIGURACAO!$C$6)*$M844))</f>
        <v>275</v>
      </c>
      <c r="AX844" s="72">
        <f t="shared" si="300"/>
        <v>5</v>
      </c>
      <c r="AZ844" s="39">
        <f t="shared" si="301"/>
        <v>7.5120544999553979E-2</v>
      </c>
      <c r="BA844" s="146">
        <f t="shared" si="302"/>
        <v>9.25</v>
      </c>
      <c r="BB844" s="146">
        <f t="shared" si="303"/>
        <v>685</v>
      </c>
      <c r="BC844" s="32">
        <f t="shared" si="304"/>
        <v>500</v>
      </c>
      <c r="BD844" s="148"/>
      <c r="BE844" s="40">
        <f t="shared" si="305"/>
        <v>0.22354694485842028</v>
      </c>
      <c r="BF844" s="40">
        <f t="shared" si="306"/>
        <v>6.7515432098765427E-2</v>
      </c>
      <c r="BG844" s="40">
        <f t="shared" si="307"/>
        <v>1.9270298047276462E-2</v>
      </c>
      <c r="BH844" s="40">
        <f t="shared" si="308"/>
        <v>0</v>
      </c>
      <c r="BI844" s="40">
        <f t="shared" si="309"/>
        <v>7.9957356076759065E-2</v>
      </c>
      <c r="BJ844" s="40">
        <f t="shared" si="310"/>
        <v>0</v>
      </c>
      <c r="BK844" s="40">
        <f t="shared" si="311"/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1</v>
      </c>
      <c r="BT844" s="42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1:134" s="32" customFormat="1" ht="17" thickBot="1" x14ac:dyDescent="0.25">
      <c r="A845" s="124" t="str">
        <f>CONFIGURACAO!$C$4</f>
        <v>AREA 21</v>
      </c>
      <c r="B845" s="125">
        <v>843</v>
      </c>
      <c r="C845" s="252" t="s">
        <v>320</v>
      </c>
      <c r="D845" s="126">
        <f t="shared" si="293"/>
        <v>36</v>
      </c>
      <c r="E845" s="250" t="s">
        <v>1180</v>
      </c>
      <c r="F845" s="250">
        <v>1</v>
      </c>
      <c r="G845" s="250">
        <v>1</v>
      </c>
      <c r="H845" s="250">
        <v>1</v>
      </c>
      <c r="I845" s="250">
        <v>1</v>
      </c>
      <c r="J845" s="87"/>
      <c r="K845" s="94"/>
      <c r="L845" s="94"/>
      <c r="M845" s="154">
        <f t="shared" si="312"/>
        <v>4</v>
      </c>
      <c r="N845">
        <v>2.75</v>
      </c>
      <c r="O845">
        <v>1</v>
      </c>
      <c r="P845">
        <v>2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s="139">
        <f t="shared" si="296"/>
        <v>3.75</v>
      </c>
      <c r="AD845" s="140">
        <f t="shared" si="297"/>
        <v>5.75</v>
      </c>
      <c r="AE845" s="141">
        <f t="shared" si="294"/>
        <v>0</v>
      </c>
      <c r="AF845" s="263">
        <f t="shared" si="295"/>
        <v>0</v>
      </c>
      <c r="AG845" s="265">
        <f t="shared" si="313"/>
        <v>3.75</v>
      </c>
      <c r="AI845" s="37">
        <f>IFERROR(IF(M845&gt;0,(N845*CONFIGURACAO!$C$20)+(O845*CONFIGURACAO!$C$21)+(P845*CONFIGURACAO!$C$22)+(Q845*CONFIGURACAO!$C$23)+(R845*CONFIGURACAO!$C$24),""),"")</f>
        <v>475</v>
      </c>
      <c r="AJ845" s="38">
        <f>IF(S845=0,0,IF(CONFIGURACAO!$C$15="SIM",(IF(S845&gt;CONFIGURACAO!$C$16,CONFIGURACAO!$C$16*CONFIGURACAO!$C$25,S845*CONFIGURACAO!$C$25)),'PI AREA  P75'!S845*CONFIGURACAO!$C$25))</f>
        <v>0</v>
      </c>
      <c r="AK845" s="38">
        <f>IF(T845=0,0,IF(CONFIGURACAO!$C$17="SIM",(IF(T845&gt;CONFIGURACAO!$C$18,CONFIGURACAO!$C$18*CONFIGURACAO!$C$26,T845*CONFIGURACAO!$C$26)),'PI AREA  P75'!T845*CONFIGURACAO!$C$26))</f>
        <v>0</v>
      </c>
      <c r="AL845" s="38">
        <f>IFERROR(IF(M845&gt;0,(U845*CONFIGURACAO!$C$29)+(V845*CONFIGURACAO!$C$30),""),"")</f>
        <v>0</v>
      </c>
      <c r="AM845" s="38">
        <f>IF(W845=0,0,IF(CONFIGURACAO!$C$41="SIM",(IF(W845&gt;CONFIGURACAO!$C$41,CONFIGURACAO!$C$41*CONFIGURACAO!$C$31,W845*CONFIGURACAO!$C$31)),'PI AREA  P75'!W845*CONFIGURACAO!$C$31))</f>
        <v>0</v>
      </c>
      <c r="AN845" s="38">
        <f>IF(X845=0,0,IF(CONFIGURACAO!$C$39="SIM",(IF(X845&gt;CONFIGURACAO!$C$40,CONFIGURACAO!$C$40*CONFIGURACAO!$C$32,X845*CONFIGURACAO!$C$32)),'PI AREA  P75'!X845*CONFIGURACAO!$C$32))</f>
        <v>0</v>
      </c>
      <c r="AO845" s="38">
        <f>IFERROR(IF(M845&gt;0,(Y845*CONFIGURACAO!$C$33)+(Z845*CONFIGURACAO!$C$34)+(AA845*CONFIGURACAO!$C$35)+(AB845*CONFIGURACAO!$C$36),""),"")</f>
        <v>0</v>
      </c>
      <c r="AP845" s="38">
        <f>IF(AA845=0,0,IF(CONFIGURACAO!$C$46="SIM",(IF(AA845&gt;CONFIGURACAO!$C$47,CONFIGURACAO!$C$47*CONFIGURACAO!$C$35,AA845*CONFIGURACAO!$C$35)),'PI AREA  P75'!AA845*CONFIGURACAO!$C$35))</f>
        <v>0</v>
      </c>
      <c r="AQ845" s="38">
        <f>IF(AB845=0,0,IF(CONFIGURACAO!$C$44="SIM",(IF(AB845&gt;CONFIGURACAO!$C$45,CONFIGURACAO!$C$45*CONFIGURACAO!$C$36,AB845*CONFIGURACAO!$C$36)),'PI AREA  P75'!AB845*CONFIGURACAO!$C$36))</f>
        <v>0</v>
      </c>
      <c r="AR845" s="38">
        <f t="shared" si="314"/>
        <v>475</v>
      </c>
      <c r="AS845" s="68">
        <f>IF(AR845="","",$AR845-(($AS$2/CONFIGURACAO!$C$6)*$M845))</f>
        <v>175</v>
      </c>
      <c r="AT845" s="73">
        <f t="shared" si="298"/>
        <v>3</v>
      </c>
      <c r="AU845" s="75">
        <f>IF(AR845="","",$AR845-(($AU$2/CONFIGURACAO!$C$6)*$M845))</f>
        <v>-25</v>
      </c>
      <c r="AV845" s="76" t="str">
        <f t="shared" si="299"/>
        <v>NAO</v>
      </c>
      <c r="AW845" s="74">
        <f>IF(AR845="","",$AR845-(($AW$2/CONFIGURACAO!$C$6)*$M845))</f>
        <v>-225</v>
      </c>
      <c r="AX845" s="72" t="str">
        <f t="shared" si="300"/>
        <v>NAO</v>
      </c>
      <c r="AZ845" s="39">
        <f t="shared" si="301"/>
        <v>4.4602823593485171E-2</v>
      </c>
      <c r="BA845" s="146">
        <f t="shared" si="302"/>
        <v>5.75</v>
      </c>
      <c r="BB845" s="146">
        <f t="shared" si="303"/>
        <v>824</v>
      </c>
      <c r="BC845" s="32">
        <f t="shared" si="304"/>
        <v>704</v>
      </c>
      <c r="BD845" s="148"/>
      <c r="BE845" s="40">
        <f t="shared" si="305"/>
        <v>0.10245901639344263</v>
      </c>
      <c r="BF845" s="40">
        <f t="shared" si="306"/>
        <v>3.8580246913580245E-2</v>
      </c>
      <c r="BG845" s="40">
        <f t="shared" si="307"/>
        <v>5.1387461459403906E-2</v>
      </c>
      <c r="BH845" s="40">
        <f t="shared" si="308"/>
        <v>0</v>
      </c>
      <c r="BI845" s="40">
        <f t="shared" si="309"/>
        <v>0</v>
      </c>
      <c r="BJ845" s="40">
        <f t="shared" si="310"/>
        <v>0</v>
      </c>
      <c r="BK845" s="40">
        <f t="shared" si="311"/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 s="42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1:134" s="32" customFormat="1" ht="17" thickBot="1" x14ac:dyDescent="0.25">
      <c r="A846" s="124" t="str">
        <f>CONFIGURACAO!$C$4</f>
        <v>AREA 21</v>
      </c>
      <c r="B846" s="125">
        <v>844</v>
      </c>
      <c r="C846" s="252" t="s">
        <v>320</v>
      </c>
      <c r="D846" s="126">
        <f t="shared" si="293"/>
        <v>37</v>
      </c>
      <c r="E846" s="250" t="s">
        <v>1181</v>
      </c>
      <c r="F846" s="250">
        <v>1</v>
      </c>
      <c r="G846" s="250">
        <v>1</v>
      </c>
      <c r="H846" s="250">
        <v>1</v>
      </c>
      <c r="I846" s="250">
        <v>1</v>
      </c>
      <c r="J846" s="87"/>
      <c r="K846" s="94"/>
      <c r="L846" s="94"/>
      <c r="M846" s="154">
        <f t="shared" si="312"/>
        <v>4</v>
      </c>
      <c r="N846">
        <v>6.75</v>
      </c>
      <c r="O846">
        <v>0.75</v>
      </c>
      <c r="P846">
        <v>2</v>
      </c>
      <c r="Q846">
        <v>1.75</v>
      </c>
      <c r="R846">
        <v>0</v>
      </c>
      <c r="S846">
        <v>0</v>
      </c>
      <c r="T846">
        <v>2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1</v>
      </c>
      <c r="AB846">
        <v>0</v>
      </c>
      <c r="AC846" s="139">
        <f t="shared" si="296"/>
        <v>7.5</v>
      </c>
      <c r="AD846" s="140">
        <f t="shared" si="297"/>
        <v>9.5</v>
      </c>
      <c r="AE846" s="141">
        <f t="shared" si="294"/>
        <v>0</v>
      </c>
      <c r="AF846" s="263">
        <f t="shared" si="295"/>
        <v>0</v>
      </c>
      <c r="AG846" s="265">
        <f t="shared" si="313"/>
        <v>7.5</v>
      </c>
      <c r="AI846" s="37">
        <f>IFERROR(IF(M846&gt;0,(N846*CONFIGURACAO!$C$20)+(O846*CONFIGURACAO!$C$21)+(P846*CONFIGURACAO!$C$22)+(Q846*CONFIGURACAO!$C$23)+(R846*CONFIGURACAO!$C$24),""),"")</f>
        <v>925</v>
      </c>
      <c r="AJ846" s="38">
        <f>IF(S846=0,0,IF(CONFIGURACAO!$C$15="SIM",(IF(S846&gt;CONFIGURACAO!$C$16,CONFIGURACAO!$C$16*CONFIGURACAO!$C$25,S846*CONFIGURACAO!$C$25)),'PI AREA  P75'!S846*CONFIGURACAO!$C$25))</f>
        <v>0</v>
      </c>
      <c r="AK846" s="38">
        <f>IF(T846=0,0,IF(CONFIGURACAO!$C$17="SIM",(IF(T846&gt;CONFIGURACAO!$C$18,CONFIGURACAO!$C$18*CONFIGURACAO!$C$26,T846*CONFIGURACAO!$C$26)),'PI AREA  P75'!T846*CONFIGURACAO!$C$26))</f>
        <v>10</v>
      </c>
      <c r="AL846" s="38">
        <f>IFERROR(IF(M846&gt;0,(U846*CONFIGURACAO!$C$29)+(V846*CONFIGURACAO!$C$30),""),"")</f>
        <v>0</v>
      </c>
      <c r="AM846" s="38">
        <f>IF(W846=0,0,IF(CONFIGURACAO!$C$41="SIM",(IF(W846&gt;CONFIGURACAO!$C$41,CONFIGURACAO!$C$41*CONFIGURACAO!$C$31,W846*CONFIGURACAO!$C$31)),'PI AREA  P75'!W846*CONFIGURACAO!$C$31))</f>
        <v>50</v>
      </c>
      <c r="AN846" s="38">
        <f>IF(X846=0,0,IF(CONFIGURACAO!$C$39="SIM",(IF(X846&gt;CONFIGURACAO!$C$40,CONFIGURACAO!$C$40*CONFIGURACAO!$C$32,X846*CONFIGURACAO!$C$32)),'PI AREA  P75'!X846*CONFIGURACAO!$C$32))</f>
        <v>0</v>
      </c>
      <c r="AO846" s="38">
        <f>IFERROR(IF(M846&gt;0,(Y846*CONFIGURACAO!$C$33)+(Z846*CONFIGURACAO!$C$34)+(AA846*CONFIGURACAO!$C$35)+(AB846*CONFIGURACAO!$C$36),""),"")</f>
        <v>25</v>
      </c>
      <c r="AP846" s="38">
        <f>IF(AA846=0,0,IF(CONFIGURACAO!$C$46="SIM",(IF(AA846&gt;CONFIGURACAO!$C$47,CONFIGURACAO!$C$47*CONFIGURACAO!$C$35,AA846*CONFIGURACAO!$C$35)),'PI AREA  P75'!AA846*CONFIGURACAO!$C$35))</f>
        <v>25</v>
      </c>
      <c r="AQ846" s="38">
        <f>IF(AB846=0,0,IF(CONFIGURACAO!$C$44="SIM",(IF(AB846&gt;CONFIGURACAO!$C$45,CONFIGURACAO!$C$45*CONFIGURACAO!$C$36,AB846*CONFIGURACAO!$C$36)),'PI AREA  P75'!AB846*CONFIGURACAO!$C$36))</f>
        <v>0</v>
      </c>
      <c r="AR846" s="38">
        <f t="shared" si="314"/>
        <v>1035</v>
      </c>
      <c r="AS846" s="68">
        <f>IF(AR846="","",$AR846-(($AS$2/CONFIGURACAO!$C$6)*$M846))</f>
        <v>735</v>
      </c>
      <c r="AT846" s="73">
        <f t="shared" si="298"/>
        <v>3</v>
      </c>
      <c r="AU846" s="75">
        <f>IF(AR846="","",$AR846-(($AU$2/CONFIGURACAO!$C$6)*$M846))</f>
        <v>535</v>
      </c>
      <c r="AV846" s="76">
        <f t="shared" si="299"/>
        <v>4</v>
      </c>
      <c r="AW846" s="74">
        <f>IF(AR846="","",$AR846-(($AW$2/CONFIGURACAO!$C$6)*$M846))</f>
        <v>335</v>
      </c>
      <c r="AX846" s="72">
        <f t="shared" si="300"/>
        <v>5</v>
      </c>
      <c r="AZ846" s="39">
        <f t="shared" si="301"/>
        <v>9.718720509317294E-2</v>
      </c>
      <c r="BA846" s="146">
        <f t="shared" si="302"/>
        <v>15.25</v>
      </c>
      <c r="BB846" s="146">
        <f t="shared" si="303"/>
        <v>470</v>
      </c>
      <c r="BC846" s="32">
        <f t="shared" si="304"/>
        <v>379</v>
      </c>
      <c r="BD846" s="148"/>
      <c r="BE846" s="40">
        <f t="shared" si="305"/>
        <v>0.25149031296572277</v>
      </c>
      <c r="BF846" s="40">
        <f t="shared" si="306"/>
        <v>2.8935185185185182E-2</v>
      </c>
      <c r="BG846" s="40">
        <f t="shared" si="307"/>
        <v>5.1387461459403906E-2</v>
      </c>
      <c r="BH846" s="40">
        <f t="shared" si="308"/>
        <v>7.073565076798706E-2</v>
      </c>
      <c r="BI846" s="40">
        <f t="shared" si="309"/>
        <v>0</v>
      </c>
      <c r="BJ846" s="40">
        <f t="shared" si="310"/>
        <v>0</v>
      </c>
      <c r="BK846" s="40">
        <f t="shared" si="311"/>
        <v>0.32102728731942215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5</v>
      </c>
      <c r="BT846" s="42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1:134" s="32" customFormat="1" ht="17" thickBot="1" x14ac:dyDescent="0.25">
      <c r="A847" s="124" t="str">
        <f>CONFIGURACAO!$C$4</f>
        <v>AREA 21</v>
      </c>
      <c r="B847" s="125">
        <v>845</v>
      </c>
      <c r="C847" s="252" t="s">
        <v>320</v>
      </c>
      <c r="D847" s="126">
        <f t="shared" si="293"/>
        <v>38</v>
      </c>
      <c r="E847" s="250" t="s">
        <v>1182</v>
      </c>
      <c r="F847" s="250">
        <v>1</v>
      </c>
      <c r="G847" s="250">
        <v>1</v>
      </c>
      <c r="H847" s="250">
        <v>1</v>
      </c>
      <c r="I847" s="250">
        <v>1</v>
      </c>
      <c r="J847" s="87"/>
      <c r="K847" s="94"/>
      <c r="L847" s="94"/>
      <c r="M847" s="154">
        <f t="shared" si="312"/>
        <v>4</v>
      </c>
      <c r="N847">
        <v>0</v>
      </c>
      <c r="O847">
        <v>3</v>
      </c>
      <c r="P847">
        <v>4.75</v>
      </c>
      <c r="Q847">
        <v>3</v>
      </c>
      <c r="R847">
        <v>1</v>
      </c>
      <c r="S847">
        <v>6.75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</v>
      </c>
      <c r="AA847">
        <v>0</v>
      </c>
      <c r="AB847">
        <v>7</v>
      </c>
      <c r="AC847" s="139">
        <f t="shared" si="296"/>
        <v>3</v>
      </c>
      <c r="AD847" s="140">
        <f t="shared" si="297"/>
        <v>7.75</v>
      </c>
      <c r="AE847" s="141">
        <f t="shared" si="294"/>
        <v>0</v>
      </c>
      <c r="AF847" s="263">
        <f t="shared" si="295"/>
        <v>2</v>
      </c>
      <c r="AG847" s="265">
        <f t="shared" si="313"/>
        <v>5</v>
      </c>
      <c r="AI847" s="37">
        <f>IFERROR(IF(M847&gt;0,(N847*CONFIGURACAO!$C$20)+(O847*CONFIGURACAO!$C$21)+(P847*CONFIGURACAO!$C$22)+(Q847*CONFIGURACAO!$C$23)+(R847*CONFIGURACAO!$C$24),""),"")</f>
        <v>665</v>
      </c>
      <c r="AJ847" s="38">
        <f>IF(S847=0,0,IF(CONFIGURACAO!$C$15="SIM",(IF(S847&gt;CONFIGURACAO!$C$16,CONFIGURACAO!$C$16*CONFIGURACAO!$C$25,S847*CONFIGURACAO!$C$25)),'PI AREA  P75'!S847*CONFIGURACAO!$C$25))</f>
        <v>40</v>
      </c>
      <c r="AK847" s="38">
        <f>IF(T847=0,0,IF(CONFIGURACAO!$C$17="SIM",(IF(T847&gt;CONFIGURACAO!$C$18,CONFIGURACAO!$C$18*CONFIGURACAO!$C$26,T847*CONFIGURACAO!$C$26)),'PI AREA  P75'!T847*CONFIGURACAO!$C$26))</f>
        <v>5</v>
      </c>
      <c r="AL847" s="38">
        <f>IFERROR(IF(M847&gt;0,(U847*CONFIGURACAO!$C$29)+(V847*CONFIGURACAO!$C$30),""),"")</f>
        <v>0</v>
      </c>
      <c r="AM847" s="38">
        <f>IF(W847=0,0,IF(CONFIGURACAO!$C$41="SIM",(IF(W847&gt;CONFIGURACAO!$C$41,CONFIGURACAO!$C$41*CONFIGURACAO!$C$31,W847*CONFIGURACAO!$C$31)),'PI AREA  P75'!W847*CONFIGURACAO!$C$31))</f>
        <v>0</v>
      </c>
      <c r="AN847" s="38">
        <f>IF(X847=0,0,IF(CONFIGURACAO!$C$39="SIM",(IF(X847&gt;CONFIGURACAO!$C$40,CONFIGURACAO!$C$40*CONFIGURACAO!$C$32,X847*CONFIGURACAO!$C$32)),'PI AREA  P75'!X847*CONFIGURACAO!$C$32))</f>
        <v>0</v>
      </c>
      <c r="AO847" s="38">
        <f>IFERROR(IF(M847&gt;0,(Y847*CONFIGURACAO!$C$33)+(Z847*CONFIGURACAO!$C$34)+(AA847*CONFIGURACAO!$C$35)+(AB847*CONFIGURACAO!$C$36),""),"")</f>
        <v>170</v>
      </c>
      <c r="AP847" s="38">
        <f>IF(AA847=0,0,IF(CONFIGURACAO!$C$46="SIM",(IF(AA847&gt;CONFIGURACAO!$C$47,CONFIGURACAO!$C$47*CONFIGURACAO!$C$35,AA847*CONFIGURACAO!$C$35)),'PI AREA  P75'!AA847*CONFIGURACAO!$C$35))</f>
        <v>0</v>
      </c>
      <c r="AQ847" s="38">
        <f>IF(AB847=0,0,IF(CONFIGURACAO!$C$44="SIM",(IF(AB847&gt;CONFIGURACAO!$C$45,CONFIGURACAO!$C$45*CONFIGURACAO!$C$36,AB847*CONFIGURACAO!$C$36)),'PI AREA  P75'!AB847*CONFIGURACAO!$C$36))</f>
        <v>20</v>
      </c>
      <c r="AR847" s="38">
        <f t="shared" si="314"/>
        <v>900</v>
      </c>
      <c r="AS847" s="68">
        <f>IF(AR847="","",$AR847-(($AS$2/CONFIGURACAO!$C$6)*$M847))</f>
        <v>600</v>
      </c>
      <c r="AT847" s="73">
        <f t="shared" si="298"/>
        <v>3</v>
      </c>
      <c r="AU847" s="75">
        <f>IF(AR847="","",$AR847-(($AU$2/CONFIGURACAO!$C$6)*$M847))</f>
        <v>400</v>
      </c>
      <c r="AV847" s="76">
        <f t="shared" si="299"/>
        <v>4</v>
      </c>
      <c r="AW847" s="74">
        <f>IF(AR847="","",$AR847-(($AW$2/CONFIGURACAO!$C$6)*$M847))</f>
        <v>200</v>
      </c>
      <c r="AX847" s="72">
        <f t="shared" si="300"/>
        <v>5</v>
      </c>
      <c r="AZ847" s="39">
        <f t="shared" si="301"/>
        <v>8.4510613124498216E-2</v>
      </c>
      <c r="BA847" s="146">
        <f t="shared" si="302"/>
        <v>28.5</v>
      </c>
      <c r="BB847" s="146">
        <f t="shared" si="303"/>
        <v>170</v>
      </c>
      <c r="BC847" s="32">
        <f t="shared" si="304"/>
        <v>440</v>
      </c>
      <c r="BD847" s="148"/>
      <c r="BE847" s="40">
        <f t="shared" si="305"/>
        <v>0</v>
      </c>
      <c r="BF847" s="40">
        <f t="shared" si="306"/>
        <v>0.11574074074074073</v>
      </c>
      <c r="BG847" s="40">
        <f t="shared" si="307"/>
        <v>0.12204522096608428</v>
      </c>
      <c r="BH847" s="40">
        <f t="shared" si="308"/>
        <v>0.12126111560226355</v>
      </c>
      <c r="BI847" s="40">
        <f t="shared" si="309"/>
        <v>0.10660980810234541</v>
      </c>
      <c r="BJ847" s="40">
        <f t="shared" si="310"/>
        <v>0.62384473197781887</v>
      </c>
      <c r="BK847" s="40">
        <f t="shared" si="311"/>
        <v>0.16051364365971107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0</v>
      </c>
      <c r="BT847" s="42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1:134" s="32" customFormat="1" ht="17" thickBot="1" x14ac:dyDescent="0.25">
      <c r="A848" s="124" t="str">
        <f>CONFIGURACAO!$C$4</f>
        <v>AREA 21</v>
      </c>
      <c r="B848" s="125">
        <v>846</v>
      </c>
      <c r="C848" s="252" t="s">
        <v>320</v>
      </c>
      <c r="D848" s="126">
        <f t="shared" si="293"/>
        <v>39</v>
      </c>
      <c r="E848" s="250" t="s">
        <v>1183</v>
      </c>
      <c r="F848" s="250">
        <v>1</v>
      </c>
      <c r="G848" s="250">
        <v>0</v>
      </c>
      <c r="H848" s="250">
        <v>0</v>
      </c>
      <c r="I848" s="250">
        <v>0</v>
      </c>
      <c r="J848" s="87"/>
      <c r="K848" s="94"/>
      <c r="L848" s="94"/>
      <c r="M848" s="154">
        <f t="shared" si="312"/>
        <v>1</v>
      </c>
      <c r="N848">
        <v>0</v>
      </c>
      <c r="O848">
        <v>2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s="139">
        <f t="shared" si="296"/>
        <v>2</v>
      </c>
      <c r="AD848" s="140">
        <f t="shared" si="297"/>
        <v>2</v>
      </c>
      <c r="AE848" s="141">
        <f t="shared" si="294"/>
        <v>0</v>
      </c>
      <c r="AF848" s="263">
        <f t="shared" si="295"/>
        <v>0</v>
      </c>
      <c r="AG848" s="265">
        <f t="shared" si="313"/>
        <v>2</v>
      </c>
      <c r="AI848" s="37">
        <f>IFERROR(IF(M848&gt;0,(N848*CONFIGURACAO!$C$20)+(O848*CONFIGURACAO!$C$21)+(P848*CONFIGURACAO!$C$22)+(Q848*CONFIGURACAO!$C$23)+(R848*CONFIGURACAO!$C$24),""),"")</f>
        <v>180</v>
      </c>
      <c r="AJ848" s="38">
        <f>IF(S848=0,0,IF(CONFIGURACAO!$C$15="SIM",(IF(S848&gt;CONFIGURACAO!$C$16,CONFIGURACAO!$C$16*CONFIGURACAO!$C$25,S848*CONFIGURACAO!$C$25)),'PI AREA  P75'!S848*CONFIGURACAO!$C$25))</f>
        <v>0</v>
      </c>
      <c r="AK848" s="38">
        <f>IF(T848=0,0,IF(CONFIGURACAO!$C$17="SIM",(IF(T848&gt;CONFIGURACAO!$C$18,CONFIGURACAO!$C$18*CONFIGURACAO!$C$26,T848*CONFIGURACAO!$C$26)),'PI AREA  P75'!T848*CONFIGURACAO!$C$26))</f>
        <v>0</v>
      </c>
      <c r="AL848" s="38">
        <f>IFERROR(IF(M848&gt;0,(U848*CONFIGURACAO!$C$29)+(V848*CONFIGURACAO!$C$30),""),"")</f>
        <v>0</v>
      </c>
      <c r="AM848" s="38">
        <f>IF(W848=0,0,IF(CONFIGURACAO!$C$41="SIM",(IF(W848&gt;CONFIGURACAO!$C$41,CONFIGURACAO!$C$41*CONFIGURACAO!$C$31,W848*CONFIGURACAO!$C$31)),'PI AREA  P75'!W848*CONFIGURACAO!$C$31))</f>
        <v>0</v>
      </c>
      <c r="AN848" s="38">
        <f>IF(X848=0,0,IF(CONFIGURACAO!$C$39="SIM",(IF(X848&gt;CONFIGURACAO!$C$40,CONFIGURACAO!$C$40*CONFIGURACAO!$C$32,X848*CONFIGURACAO!$C$32)),'PI AREA  P75'!X848*CONFIGURACAO!$C$32))</f>
        <v>0</v>
      </c>
      <c r="AO848" s="38">
        <f>IFERROR(IF(M848&gt;0,(Y848*CONFIGURACAO!$C$33)+(Z848*CONFIGURACAO!$C$34)+(AA848*CONFIGURACAO!$C$35)+(AB848*CONFIGURACAO!$C$36),""),"")</f>
        <v>0</v>
      </c>
      <c r="AP848" s="38">
        <f>IF(AA848=0,0,IF(CONFIGURACAO!$C$46="SIM",(IF(AA848&gt;CONFIGURACAO!$C$47,CONFIGURACAO!$C$47*CONFIGURACAO!$C$35,AA848*CONFIGURACAO!$C$35)),'PI AREA  P75'!AA848*CONFIGURACAO!$C$35))</f>
        <v>0</v>
      </c>
      <c r="AQ848" s="38">
        <f>IF(AB848=0,0,IF(CONFIGURACAO!$C$44="SIM",(IF(AB848&gt;CONFIGURACAO!$C$45,CONFIGURACAO!$C$45*CONFIGURACAO!$C$36,AB848*CONFIGURACAO!$C$36)),'PI AREA  P75'!AB848*CONFIGURACAO!$C$36))</f>
        <v>0</v>
      </c>
      <c r="AR848" s="38">
        <f t="shared" si="314"/>
        <v>180</v>
      </c>
      <c r="AS848" s="68">
        <f>IF(AR848="","",$AR848-(($AS$2/CONFIGURACAO!$C$6)*$M848))</f>
        <v>105</v>
      </c>
      <c r="AT848" s="73">
        <f t="shared" si="298"/>
        <v>3</v>
      </c>
      <c r="AU848" s="75">
        <f>IF(AR848="","",$AR848-(($AU$2/CONFIGURACAO!$C$6)*$M848))</f>
        <v>55</v>
      </c>
      <c r="AV848" s="76">
        <f t="shared" si="299"/>
        <v>4</v>
      </c>
      <c r="AW848" s="74">
        <f>IF(AR848="","",$AR848-(($AW$2/CONFIGURACAO!$C$6)*$M848))</f>
        <v>5</v>
      </c>
      <c r="AX848" s="72">
        <f t="shared" si="300"/>
        <v>5</v>
      </c>
      <c r="AZ848" s="39">
        <f t="shared" si="301"/>
        <v>1.6902122624899645E-2</v>
      </c>
      <c r="BA848" s="146">
        <f t="shared" si="302"/>
        <v>3</v>
      </c>
      <c r="BB848" s="146">
        <f t="shared" si="303"/>
        <v>947</v>
      </c>
      <c r="BC848" s="32">
        <f t="shared" si="304"/>
        <v>948</v>
      </c>
      <c r="BD848" s="148"/>
      <c r="BE848" s="40">
        <f t="shared" si="305"/>
        <v>0</v>
      </c>
      <c r="BF848" s="40">
        <f t="shared" si="306"/>
        <v>7.716049382716049E-2</v>
      </c>
      <c r="BG848" s="40">
        <f t="shared" si="307"/>
        <v>0</v>
      </c>
      <c r="BH848" s="40">
        <f t="shared" si="308"/>
        <v>0</v>
      </c>
      <c r="BI848" s="40">
        <f t="shared" si="309"/>
        <v>0.10660980810234541</v>
      </c>
      <c r="BJ848" s="40">
        <f t="shared" si="310"/>
        <v>0</v>
      </c>
      <c r="BK848" s="40">
        <f t="shared" si="311"/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 s="42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:134" s="32" customFormat="1" ht="17" thickBot="1" x14ac:dyDescent="0.25">
      <c r="A849" s="124" t="str">
        <f>CONFIGURACAO!$C$4</f>
        <v>AREA 21</v>
      </c>
      <c r="B849" s="125">
        <v>847</v>
      </c>
      <c r="C849" s="252" t="s">
        <v>320</v>
      </c>
      <c r="D849" s="126">
        <f t="shared" si="293"/>
        <v>40</v>
      </c>
      <c r="E849" s="250" t="s">
        <v>1184</v>
      </c>
      <c r="F849" s="250">
        <v>1</v>
      </c>
      <c r="G849" s="250">
        <v>1</v>
      </c>
      <c r="H849" s="250">
        <v>1</v>
      </c>
      <c r="I849" s="250">
        <v>1</v>
      </c>
      <c r="J849" s="87"/>
      <c r="K849" s="94"/>
      <c r="L849" s="94"/>
      <c r="M849" s="154">
        <f t="shared" si="312"/>
        <v>4</v>
      </c>
      <c r="N849">
        <v>5.5</v>
      </c>
      <c r="O849">
        <v>3.75</v>
      </c>
      <c r="P849">
        <v>3</v>
      </c>
      <c r="Q849">
        <v>1.75</v>
      </c>
      <c r="R849">
        <v>0.75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 s="139">
        <f t="shared" si="296"/>
        <v>9.25</v>
      </c>
      <c r="AD849" s="140">
        <f t="shared" si="297"/>
        <v>12.25</v>
      </c>
      <c r="AE849" s="141">
        <f t="shared" si="294"/>
        <v>0</v>
      </c>
      <c r="AF849" s="263">
        <f t="shared" si="295"/>
        <v>0</v>
      </c>
      <c r="AG849" s="265">
        <f t="shared" si="313"/>
        <v>9.25</v>
      </c>
      <c r="AI849" s="37">
        <f>IFERROR(IF(M849&gt;0,(N849*CONFIGURACAO!$C$20)+(O849*CONFIGURACAO!$C$21)+(P849*CONFIGURACAO!$C$22)+(Q849*CONFIGURACAO!$C$23)+(R849*CONFIGURACAO!$C$24),""),"")</f>
        <v>1115</v>
      </c>
      <c r="AJ849" s="38">
        <f>IF(S849=0,0,IF(CONFIGURACAO!$C$15="SIM",(IF(S849&gt;CONFIGURACAO!$C$16,CONFIGURACAO!$C$16*CONFIGURACAO!$C$25,S849*CONFIGURACAO!$C$25)),'PI AREA  P75'!S849*CONFIGURACAO!$C$25))</f>
        <v>0</v>
      </c>
      <c r="AK849" s="38">
        <f>IF(T849=0,0,IF(CONFIGURACAO!$C$17="SIM",(IF(T849&gt;CONFIGURACAO!$C$18,CONFIGURACAO!$C$18*CONFIGURACAO!$C$26,T849*CONFIGURACAO!$C$26)),'PI AREA  P75'!T849*CONFIGURACAO!$C$26))</f>
        <v>0</v>
      </c>
      <c r="AL849" s="38">
        <f>IFERROR(IF(M849&gt;0,(U849*CONFIGURACAO!$C$29)+(V849*CONFIGURACAO!$C$30),""),"")</f>
        <v>0</v>
      </c>
      <c r="AM849" s="38">
        <f>IF(W849=0,0,IF(CONFIGURACAO!$C$41="SIM",(IF(W849&gt;CONFIGURACAO!$C$41,CONFIGURACAO!$C$41*CONFIGURACAO!$C$31,W849*CONFIGURACAO!$C$31)),'PI AREA  P75'!W849*CONFIGURACAO!$C$31))</f>
        <v>0</v>
      </c>
      <c r="AN849" s="38">
        <f>IF(X849=0,0,IF(CONFIGURACAO!$C$39="SIM",(IF(X849&gt;CONFIGURACAO!$C$40,CONFIGURACAO!$C$40*CONFIGURACAO!$C$32,X849*CONFIGURACAO!$C$32)),'PI AREA  P75'!X849*CONFIGURACAO!$C$32))</f>
        <v>0</v>
      </c>
      <c r="AO849" s="38">
        <f>IFERROR(IF(M849&gt;0,(Y849*CONFIGURACAO!$C$33)+(Z849*CONFIGURACAO!$C$34)+(AA849*CONFIGURACAO!$C$35)+(AB849*CONFIGURACAO!$C$36),""),"")</f>
        <v>0</v>
      </c>
      <c r="AP849" s="38">
        <f>IF(AA849=0,0,IF(CONFIGURACAO!$C$46="SIM",(IF(AA849&gt;CONFIGURACAO!$C$47,CONFIGURACAO!$C$47*CONFIGURACAO!$C$35,AA849*CONFIGURACAO!$C$35)),'PI AREA  P75'!AA849*CONFIGURACAO!$C$35))</f>
        <v>0</v>
      </c>
      <c r="AQ849" s="38">
        <f>IF(AB849=0,0,IF(CONFIGURACAO!$C$44="SIM",(IF(AB849&gt;CONFIGURACAO!$C$45,CONFIGURACAO!$C$45*CONFIGURACAO!$C$36,AB849*CONFIGURACAO!$C$36)),'PI AREA  P75'!AB849*CONFIGURACAO!$C$36))</f>
        <v>0</v>
      </c>
      <c r="AR849" s="38">
        <f t="shared" si="314"/>
        <v>1115</v>
      </c>
      <c r="AS849" s="68">
        <f>IF(AR849="","",$AR849-(($AS$2/CONFIGURACAO!$C$6)*$M849))</f>
        <v>815</v>
      </c>
      <c r="AT849" s="73">
        <f t="shared" si="298"/>
        <v>3</v>
      </c>
      <c r="AU849" s="75">
        <f>IF(AR849="","",$AR849-(($AU$2/CONFIGURACAO!$C$6)*$M849))</f>
        <v>615</v>
      </c>
      <c r="AV849" s="76">
        <f t="shared" si="299"/>
        <v>4</v>
      </c>
      <c r="AW849" s="74">
        <f>IF(AR849="","",$AR849-(($AW$2/CONFIGURACAO!$C$6)*$M849))</f>
        <v>415</v>
      </c>
      <c r="AX849" s="72">
        <f t="shared" si="300"/>
        <v>5</v>
      </c>
      <c r="AZ849" s="39">
        <f t="shared" si="301"/>
        <v>0.10469925959312835</v>
      </c>
      <c r="BA849" s="146">
        <f t="shared" si="302"/>
        <v>14.75</v>
      </c>
      <c r="BB849" s="146">
        <f t="shared" si="303"/>
        <v>491</v>
      </c>
      <c r="BC849" s="32">
        <f t="shared" si="304"/>
        <v>336</v>
      </c>
      <c r="BD849" s="148"/>
      <c r="BE849" s="40">
        <f t="shared" si="305"/>
        <v>0.20491803278688525</v>
      </c>
      <c r="BF849" s="40">
        <f t="shared" si="306"/>
        <v>0.14467592592592593</v>
      </c>
      <c r="BG849" s="40">
        <f t="shared" si="307"/>
        <v>7.7081192189105849E-2</v>
      </c>
      <c r="BH849" s="40">
        <f t="shared" si="308"/>
        <v>7.073565076798706E-2</v>
      </c>
      <c r="BI849" s="40">
        <f t="shared" si="309"/>
        <v>7.9957356076759065E-2</v>
      </c>
      <c r="BJ849" s="40">
        <f t="shared" si="310"/>
        <v>0</v>
      </c>
      <c r="BK849" s="40">
        <f t="shared" si="311"/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 s="42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:134" s="32" customFormat="1" ht="17" thickBot="1" x14ac:dyDescent="0.25">
      <c r="A850" s="124" t="str">
        <f>CONFIGURACAO!$C$4</f>
        <v>AREA 21</v>
      </c>
      <c r="B850" s="125">
        <v>848</v>
      </c>
      <c r="C850" s="252" t="s">
        <v>320</v>
      </c>
      <c r="D850" s="126">
        <f t="shared" si="293"/>
        <v>41</v>
      </c>
      <c r="E850" s="250" t="s">
        <v>1185</v>
      </c>
      <c r="F850" s="250">
        <v>1</v>
      </c>
      <c r="G850" s="250">
        <v>1</v>
      </c>
      <c r="H850" s="250">
        <v>1</v>
      </c>
      <c r="I850" s="250">
        <v>1</v>
      </c>
      <c r="J850" s="87"/>
      <c r="K850" s="94"/>
      <c r="L850" s="94"/>
      <c r="M850" s="154">
        <f t="shared" si="312"/>
        <v>4</v>
      </c>
      <c r="N850">
        <v>0</v>
      </c>
      <c r="O850">
        <v>1.75</v>
      </c>
      <c r="P850">
        <v>1</v>
      </c>
      <c r="Q850">
        <v>6.75</v>
      </c>
      <c r="R850">
        <v>1.75</v>
      </c>
      <c r="S850">
        <v>1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1</v>
      </c>
      <c r="AC850" s="139">
        <f t="shared" si="296"/>
        <v>1.75</v>
      </c>
      <c r="AD850" s="140">
        <f t="shared" si="297"/>
        <v>2.75</v>
      </c>
      <c r="AE850" s="141">
        <f t="shared" si="294"/>
        <v>0</v>
      </c>
      <c r="AF850" s="263">
        <f t="shared" si="295"/>
        <v>0</v>
      </c>
      <c r="AG850" s="265">
        <f t="shared" si="313"/>
        <v>1.75</v>
      </c>
      <c r="AI850" s="37">
        <f>IFERROR(IF(M850&gt;0,(N850*CONFIGURACAO!$C$20)+(O850*CONFIGURACAO!$C$21)+(P850*CONFIGURACAO!$C$22)+(Q850*CONFIGURACAO!$C$23)+(R850*CONFIGURACAO!$C$24),""),"")</f>
        <v>505</v>
      </c>
      <c r="AJ850" s="38">
        <f>IF(S850=0,0,IF(CONFIGURACAO!$C$15="SIM",(IF(S850&gt;CONFIGURACAO!$C$16,CONFIGURACAO!$C$16*CONFIGURACAO!$C$25,S850*CONFIGURACAO!$C$25)),'PI AREA  P75'!S850*CONFIGURACAO!$C$25))</f>
        <v>10</v>
      </c>
      <c r="AK850" s="38">
        <f>IF(T850=0,0,IF(CONFIGURACAO!$C$17="SIM",(IF(T850&gt;CONFIGURACAO!$C$18,CONFIGURACAO!$C$18*CONFIGURACAO!$C$26,T850*CONFIGURACAO!$C$26)),'PI AREA  P75'!T850*CONFIGURACAO!$C$26))</f>
        <v>10</v>
      </c>
      <c r="AL850" s="38">
        <f>IFERROR(IF(M850&gt;0,(U850*CONFIGURACAO!$C$29)+(V850*CONFIGURACAO!$C$30),""),"")</f>
        <v>0</v>
      </c>
      <c r="AM850" s="38">
        <f>IF(W850=0,0,IF(CONFIGURACAO!$C$41="SIM",(IF(W850&gt;CONFIGURACAO!$C$41,CONFIGURACAO!$C$41*CONFIGURACAO!$C$31,W850*CONFIGURACAO!$C$31)),'PI AREA  P75'!W850*CONFIGURACAO!$C$31))</f>
        <v>0</v>
      </c>
      <c r="AN850" s="38">
        <f>IF(X850=0,0,IF(CONFIGURACAO!$C$39="SIM",(IF(X850&gt;CONFIGURACAO!$C$40,CONFIGURACAO!$C$40*CONFIGURACAO!$C$32,X850*CONFIGURACAO!$C$32)),'PI AREA  P75'!X850*CONFIGURACAO!$C$32))</f>
        <v>0</v>
      </c>
      <c r="AO850" s="38">
        <f>IFERROR(IF(M850&gt;0,(Y850*CONFIGURACAO!$C$33)+(Z850*CONFIGURACAO!$C$34)+(AA850*CONFIGURACAO!$C$35)+(AB850*CONFIGURACAO!$C$36),""),"")</f>
        <v>35</v>
      </c>
      <c r="AP850" s="38">
        <f>IF(AA850=0,0,IF(CONFIGURACAO!$C$46="SIM",(IF(AA850&gt;CONFIGURACAO!$C$47,CONFIGURACAO!$C$47*CONFIGURACAO!$C$35,AA850*CONFIGURACAO!$C$35)),'PI AREA  P75'!AA850*CONFIGURACAO!$C$35))</f>
        <v>25</v>
      </c>
      <c r="AQ850" s="38">
        <f>IF(AB850=0,0,IF(CONFIGURACAO!$C$44="SIM",(IF(AB850&gt;CONFIGURACAO!$C$45,CONFIGURACAO!$C$45*CONFIGURACAO!$C$36,AB850*CONFIGURACAO!$C$36)),'PI AREA  P75'!AB850*CONFIGURACAO!$C$36))</f>
        <v>10</v>
      </c>
      <c r="AR850" s="38">
        <f t="shared" si="314"/>
        <v>595</v>
      </c>
      <c r="AS850" s="68">
        <f>IF(AR850="","",$AR850-(($AS$2/CONFIGURACAO!$C$6)*$M850))</f>
        <v>295</v>
      </c>
      <c r="AT850" s="73">
        <f t="shared" si="298"/>
        <v>3</v>
      </c>
      <c r="AU850" s="75">
        <f>IF(AR850="","",$AR850-(($AU$2/CONFIGURACAO!$C$6)*$M850))</f>
        <v>95</v>
      </c>
      <c r="AV850" s="76">
        <f t="shared" si="299"/>
        <v>4</v>
      </c>
      <c r="AW850" s="74">
        <f>IF(AR850="","",$AR850-(($AW$2/CONFIGURACAO!$C$6)*$M850))</f>
        <v>-105</v>
      </c>
      <c r="AX850" s="72" t="str">
        <f t="shared" si="300"/>
        <v>NAO</v>
      </c>
      <c r="AZ850" s="39">
        <f t="shared" si="301"/>
        <v>5.5870905343418265E-2</v>
      </c>
      <c r="BA850" s="146">
        <f t="shared" si="302"/>
        <v>16.25</v>
      </c>
      <c r="BB850" s="146">
        <f t="shared" si="303"/>
        <v>441</v>
      </c>
      <c r="BC850" s="32">
        <f t="shared" si="304"/>
        <v>630</v>
      </c>
      <c r="BD850" s="148"/>
      <c r="BE850" s="40">
        <f t="shared" si="305"/>
        <v>0</v>
      </c>
      <c r="BF850" s="40">
        <f t="shared" si="306"/>
        <v>6.7515432098765427E-2</v>
      </c>
      <c r="BG850" s="40">
        <f t="shared" si="307"/>
        <v>2.5693730729701953E-2</v>
      </c>
      <c r="BH850" s="40">
        <f t="shared" si="308"/>
        <v>0.27283751010509294</v>
      </c>
      <c r="BI850" s="40">
        <f t="shared" si="309"/>
        <v>0.18656716417910446</v>
      </c>
      <c r="BJ850" s="40">
        <f t="shared" si="310"/>
        <v>9.2421441774491686E-2</v>
      </c>
      <c r="BK850" s="40">
        <f t="shared" si="311"/>
        <v>0.32102728731942215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2</v>
      </c>
      <c r="BR850">
        <v>2</v>
      </c>
      <c r="BS850">
        <v>1</v>
      </c>
      <c r="BT850" s="42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:134" s="32" customFormat="1" ht="17" thickBot="1" x14ac:dyDescent="0.25">
      <c r="A851" s="124" t="str">
        <f>CONFIGURACAO!$C$4</f>
        <v>AREA 21</v>
      </c>
      <c r="B851" s="125">
        <v>849</v>
      </c>
      <c r="C851" s="252" t="s">
        <v>321</v>
      </c>
      <c r="D851" s="126">
        <f t="shared" si="293"/>
        <v>1</v>
      </c>
      <c r="E851" s="250" t="s">
        <v>1186</v>
      </c>
      <c r="F851" s="250">
        <v>1</v>
      </c>
      <c r="G851" s="250">
        <v>1</v>
      </c>
      <c r="H851" s="250">
        <v>1</v>
      </c>
      <c r="I851" s="250">
        <v>1</v>
      </c>
      <c r="J851" s="87"/>
      <c r="K851" s="94"/>
      <c r="L851" s="94"/>
      <c r="M851" s="154">
        <f t="shared" si="312"/>
        <v>4</v>
      </c>
      <c r="N851">
        <v>2.25</v>
      </c>
      <c r="O851">
        <v>2.25</v>
      </c>
      <c r="P851">
        <v>3.75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 s="139">
        <f t="shared" si="296"/>
        <v>4.5</v>
      </c>
      <c r="AD851" s="140">
        <f t="shared" si="297"/>
        <v>8.25</v>
      </c>
      <c r="AE851" s="141">
        <f t="shared" si="294"/>
        <v>0</v>
      </c>
      <c r="AF851" s="263">
        <f t="shared" si="295"/>
        <v>0</v>
      </c>
      <c r="AG851" s="265">
        <f t="shared" si="313"/>
        <v>4.5</v>
      </c>
      <c r="AI851" s="37">
        <f>IFERROR(IF(M851&gt;0,(N851*CONFIGURACAO!$C$20)+(O851*CONFIGURACAO!$C$21)+(P851*CONFIGURACAO!$C$22)+(Q851*CONFIGURACAO!$C$23)+(R851*CONFIGURACAO!$C$24),""),"")</f>
        <v>650</v>
      </c>
      <c r="AJ851" s="38">
        <f>IF(S851=0,0,IF(CONFIGURACAO!$C$15="SIM",(IF(S851&gt;CONFIGURACAO!$C$16,CONFIGURACAO!$C$16*CONFIGURACAO!$C$25,S851*CONFIGURACAO!$C$25)),'PI AREA  P75'!S851*CONFIGURACAO!$C$25))</f>
        <v>0</v>
      </c>
      <c r="AK851" s="38">
        <f>IF(T851=0,0,IF(CONFIGURACAO!$C$17="SIM",(IF(T851&gt;CONFIGURACAO!$C$18,CONFIGURACAO!$C$18*CONFIGURACAO!$C$26,T851*CONFIGURACAO!$C$26)),'PI AREA  P75'!T851*CONFIGURACAO!$C$26))</f>
        <v>0</v>
      </c>
      <c r="AL851" s="38">
        <f>IFERROR(IF(M851&gt;0,(U851*CONFIGURACAO!$C$29)+(V851*CONFIGURACAO!$C$30),""),"")</f>
        <v>0</v>
      </c>
      <c r="AM851" s="38">
        <f>IF(W851=0,0,IF(CONFIGURACAO!$C$41="SIM",(IF(W851&gt;CONFIGURACAO!$C$41,CONFIGURACAO!$C$41*CONFIGURACAO!$C$31,W851*CONFIGURACAO!$C$31)),'PI AREA  P75'!W851*CONFIGURACAO!$C$31))</f>
        <v>0</v>
      </c>
      <c r="AN851" s="38">
        <f>IF(X851=0,0,IF(CONFIGURACAO!$C$39="SIM",(IF(X851&gt;CONFIGURACAO!$C$40,CONFIGURACAO!$C$40*CONFIGURACAO!$C$32,X851*CONFIGURACAO!$C$32)),'PI AREA  P75'!X851*CONFIGURACAO!$C$32))</f>
        <v>0</v>
      </c>
      <c r="AO851" s="38">
        <f>IFERROR(IF(M851&gt;0,(Y851*CONFIGURACAO!$C$33)+(Z851*CONFIGURACAO!$C$34)+(AA851*CONFIGURACAO!$C$35)+(AB851*CONFIGURACAO!$C$36),""),"")</f>
        <v>0</v>
      </c>
      <c r="AP851" s="38">
        <f>IF(AA851=0,0,IF(CONFIGURACAO!$C$46="SIM",(IF(AA851&gt;CONFIGURACAO!$C$47,CONFIGURACAO!$C$47*CONFIGURACAO!$C$35,AA851*CONFIGURACAO!$C$35)),'PI AREA  P75'!AA851*CONFIGURACAO!$C$35))</f>
        <v>0</v>
      </c>
      <c r="AQ851" s="38">
        <f>IF(AB851=0,0,IF(CONFIGURACAO!$C$44="SIM",(IF(AB851&gt;CONFIGURACAO!$C$45,CONFIGURACAO!$C$45*CONFIGURACAO!$C$36,AB851*CONFIGURACAO!$C$36)),'PI AREA  P75'!AB851*CONFIGURACAO!$C$36))</f>
        <v>0</v>
      </c>
      <c r="AR851" s="38">
        <f t="shared" si="314"/>
        <v>650</v>
      </c>
      <c r="AS851" s="68">
        <f>IF(AR851="","",$AR851-(($AS$2/CONFIGURACAO!$C$6)*$M851))</f>
        <v>350</v>
      </c>
      <c r="AT851" s="73">
        <f t="shared" si="298"/>
        <v>3</v>
      </c>
      <c r="AU851" s="75">
        <f>IF(AR851="","",$AR851-(($AU$2/CONFIGURACAO!$C$6)*$M851))</f>
        <v>150</v>
      </c>
      <c r="AV851" s="76">
        <f t="shared" si="299"/>
        <v>4</v>
      </c>
      <c r="AW851" s="74">
        <f>IF(AR851="","",$AR851-(($AW$2/CONFIGURACAO!$C$6)*$M851))</f>
        <v>-50</v>
      </c>
      <c r="AX851" s="72" t="str">
        <f t="shared" si="300"/>
        <v>NAO</v>
      </c>
      <c r="AZ851" s="39">
        <f t="shared" si="301"/>
        <v>6.1035442812137602E-2</v>
      </c>
      <c r="BA851" s="146">
        <f t="shared" si="302"/>
        <v>9.25</v>
      </c>
      <c r="BB851" s="146">
        <f t="shared" si="303"/>
        <v>685</v>
      </c>
      <c r="BC851" s="32">
        <f t="shared" si="304"/>
        <v>594</v>
      </c>
      <c r="BD851" s="148"/>
      <c r="BE851" s="40">
        <f t="shared" si="305"/>
        <v>8.38301043219076E-2</v>
      </c>
      <c r="BF851" s="40">
        <f t="shared" si="306"/>
        <v>8.6805555555555552E-2</v>
      </c>
      <c r="BG851" s="40">
        <f t="shared" si="307"/>
        <v>9.6351490236382328E-2</v>
      </c>
      <c r="BH851" s="40">
        <f t="shared" si="308"/>
        <v>0</v>
      </c>
      <c r="BI851" s="40">
        <f t="shared" si="309"/>
        <v>0.10660980810234541</v>
      </c>
      <c r="BJ851" s="40">
        <f t="shared" si="310"/>
        <v>0</v>
      </c>
      <c r="BK851" s="40">
        <f t="shared" si="311"/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1</v>
      </c>
      <c r="BS851">
        <v>0</v>
      </c>
      <c r="BT851" s="42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:134" s="32" customFormat="1" ht="17" thickBot="1" x14ac:dyDescent="0.25">
      <c r="A852" s="124" t="str">
        <f>CONFIGURACAO!$C$4</f>
        <v>AREA 21</v>
      </c>
      <c r="B852" s="125">
        <v>850</v>
      </c>
      <c r="C852" s="252" t="s">
        <v>321</v>
      </c>
      <c r="D852" s="126">
        <f t="shared" si="293"/>
        <v>2</v>
      </c>
      <c r="E852" s="250" t="s">
        <v>1187</v>
      </c>
      <c r="F852" s="250">
        <v>1</v>
      </c>
      <c r="G852" s="250">
        <v>1</v>
      </c>
      <c r="H852" s="250">
        <v>1</v>
      </c>
      <c r="I852" s="250">
        <v>1</v>
      </c>
      <c r="J852" s="87"/>
      <c r="K852" s="94"/>
      <c r="L852" s="94"/>
      <c r="M852" s="154">
        <f t="shared" si="312"/>
        <v>4</v>
      </c>
      <c r="N852">
        <v>12.5</v>
      </c>
      <c r="O852">
        <v>5.25</v>
      </c>
      <c r="P852">
        <v>4.75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 s="139">
        <f t="shared" si="296"/>
        <v>17.75</v>
      </c>
      <c r="AD852" s="140">
        <f t="shared" si="297"/>
        <v>22.5</v>
      </c>
      <c r="AE852" s="141">
        <f t="shared" si="294"/>
        <v>0</v>
      </c>
      <c r="AF852" s="263">
        <f t="shared" si="295"/>
        <v>0</v>
      </c>
      <c r="AG852" s="265">
        <f t="shared" si="313"/>
        <v>17.75</v>
      </c>
      <c r="AI852" s="37">
        <f>IFERROR(IF(M852&gt;0,(N852*CONFIGURACAO!$C$20)+(O852*CONFIGURACAO!$C$21)+(P852*CONFIGURACAO!$C$22)+(Q852*CONFIGURACAO!$C$23)+(R852*CONFIGURACAO!$C$24),""),"")</f>
        <v>1955</v>
      </c>
      <c r="AJ852" s="38">
        <f>IF(S852=0,0,IF(CONFIGURACAO!$C$15="SIM",(IF(S852&gt;CONFIGURACAO!$C$16,CONFIGURACAO!$C$16*CONFIGURACAO!$C$25,S852*CONFIGURACAO!$C$25)),'PI AREA  P75'!S852*CONFIGURACAO!$C$25))</f>
        <v>0</v>
      </c>
      <c r="AK852" s="38">
        <f>IF(T852=0,0,IF(CONFIGURACAO!$C$17="SIM",(IF(T852&gt;CONFIGURACAO!$C$18,CONFIGURACAO!$C$18*CONFIGURACAO!$C$26,T852*CONFIGURACAO!$C$26)),'PI AREA  P75'!T852*CONFIGURACAO!$C$26))</f>
        <v>5</v>
      </c>
      <c r="AL852" s="38">
        <f>IFERROR(IF(M852&gt;0,(U852*CONFIGURACAO!$C$29)+(V852*CONFIGURACAO!$C$30),""),"")</f>
        <v>0</v>
      </c>
      <c r="AM852" s="38">
        <f>IF(W852=0,0,IF(CONFIGURACAO!$C$41="SIM",(IF(W852&gt;CONFIGURACAO!$C$41,CONFIGURACAO!$C$41*CONFIGURACAO!$C$31,W852*CONFIGURACAO!$C$31)),'PI AREA  P75'!W852*CONFIGURACAO!$C$31))</f>
        <v>0</v>
      </c>
      <c r="AN852" s="38">
        <f>IF(X852=0,0,IF(CONFIGURACAO!$C$39="SIM",(IF(X852&gt;CONFIGURACAO!$C$40,CONFIGURACAO!$C$40*CONFIGURACAO!$C$32,X852*CONFIGURACAO!$C$32)),'PI AREA  P75'!X852*CONFIGURACAO!$C$32))</f>
        <v>0</v>
      </c>
      <c r="AO852" s="38">
        <f>IFERROR(IF(M852&gt;0,(Y852*CONFIGURACAO!$C$33)+(Z852*CONFIGURACAO!$C$34)+(AA852*CONFIGURACAO!$C$35)+(AB852*CONFIGURACAO!$C$36),""),"")</f>
        <v>0</v>
      </c>
      <c r="AP852" s="38">
        <f>IF(AA852=0,0,IF(CONFIGURACAO!$C$46="SIM",(IF(AA852&gt;CONFIGURACAO!$C$47,CONFIGURACAO!$C$47*CONFIGURACAO!$C$35,AA852*CONFIGURACAO!$C$35)),'PI AREA  P75'!AA852*CONFIGURACAO!$C$35))</f>
        <v>0</v>
      </c>
      <c r="AQ852" s="38">
        <f>IF(AB852=0,0,IF(CONFIGURACAO!$C$44="SIM",(IF(AB852&gt;CONFIGURACAO!$C$45,CONFIGURACAO!$C$45*CONFIGURACAO!$C$36,AB852*CONFIGURACAO!$C$36)),'PI AREA  P75'!AB852*CONFIGURACAO!$C$36))</f>
        <v>0</v>
      </c>
      <c r="AR852" s="38">
        <f t="shared" si="314"/>
        <v>1960</v>
      </c>
      <c r="AS852" s="68">
        <f>IF(AR852="","",$AR852-(($AS$2/CONFIGURACAO!$C$6)*$M852))</f>
        <v>1660</v>
      </c>
      <c r="AT852" s="73">
        <f t="shared" si="298"/>
        <v>3</v>
      </c>
      <c r="AU852" s="75">
        <f>IF(AR852="","",$AR852-(($AU$2/CONFIGURACAO!$C$6)*$M852))</f>
        <v>1460</v>
      </c>
      <c r="AV852" s="76">
        <f t="shared" si="299"/>
        <v>4</v>
      </c>
      <c r="AW852" s="74">
        <f>IF(AR852="","",$AR852-(($AW$2/CONFIGURACAO!$C$6)*$M852))</f>
        <v>1260</v>
      </c>
      <c r="AX852" s="72">
        <f t="shared" si="300"/>
        <v>5</v>
      </c>
      <c r="AZ852" s="39">
        <f t="shared" si="301"/>
        <v>0.18404533524890723</v>
      </c>
      <c r="BA852" s="146">
        <f t="shared" si="302"/>
        <v>23.5</v>
      </c>
      <c r="BB852" s="146">
        <f t="shared" si="303"/>
        <v>250</v>
      </c>
      <c r="BC852" s="32">
        <f t="shared" si="304"/>
        <v>123</v>
      </c>
      <c r="BD852" s="148"/>
      <c r="BE852" s="40">
        <f t="shared" si="305"/>
        <v>0.46572280178837555</v>
      </c>
      <c r="BF852" s="40">
        <f t="shared" si="306"/>
        <v>0.20254629629629628</v>
      </c>
      <c r="BG852" s="40">
        <f t="shared" si="307"/>
        <v>0.12204522096608428</v>
      </c>
      <c r="BH852" s="40">
        <f t="shared" si="308"/>
        <v>0</v>
      </c>
      <c r="BI852" s="40">
        <f t="shared" si="309"/>
        <v>0</v>
      </c>
      <c r="BJ852" s="40">
        <f t="shared" si="310"/>
        <v>0</v>
      </c>
      <c r="BK852" s="40">
        <f t="shared" si="311"/>
        <v>0.16051364365971107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 s="4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:134" s="32" customFormat="1" ht="17" thickBot="1" x14ac:dyDescent="0.25">
      <c r="A853" s="124" t="str">
        <f>CONFIGURACAO!$C$4</f>
        <v>AREA 21</v>
      </c>
      <c r="B853" s="125">
        <v>851</v>
      </c>
      <c r="C853" s="252" t="s">
        <v>321</v>
      </c>
      <c r="D853" s="126">
        <f t="shared" si="293"/>
        <v>3</v>
      </c>
      <c r="E853" s="250" t="s">
        <v>1188</v>
      </c>
      <c r="F853" s="250">
        <v>1</v>
      </c>
      <c r="G853" s="250">
        <v>1</v>
      </c>
      <c r="H853" s="250">
        <v>1</v>
      </c>
      <c r="I853" s="250">
        <v>1</v>
      </c>
      <c r="J853" s="87"/>
      <c r="K853" s="94"/>
      <c r="L853" s="94"/>
      <c r="M853" s="154">
        <f t="shared" si="312"/>
        <v>4</v>
      </c>
      <c r="N853">
        <v>3.75</v>
      </c>
      <c r="O853">
        <v>1.5</v>
      </c>
      <c r="P853">
        <v>8</v>
      </c>
      <c r="Q853">
        <v>6</v>
      </c>
      <c r="R853">
        <v>1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 s="139">
        <f t="shared" si="296"/>
        <v>5.25</v>
      </c>
      <c r="AD853" s="140">
        <f t="shared" si="297"/>
        <v>13.25</v>
      </c>
      <c r="AE853" s="141">
        <f t="shared" si="294"/>
        <v>0</v>
      </c>
      <c r="AF853" s="263">
        <f t="shared" si="295"/>
        <v>0</v>
      </c>
      <c r="AG853" s="265">
        <f t="shared" si="313"/>
        <v>5.25</v>
      </c>
      <c r="AI853" s="37">
        <f>IFERROR(IF(M853&gt;0,(N853*CONFIGURACAO!$C$20)+(O853*CONFIGURACAO!$C$21)+(P853*CONFIGURACAO!$C$22)+(Q853*CONFIGURACAO!$C$23)+(R853*CONFIGURACAO!$C$24),""),"")</f>
        <v>1235</v>
      </c>
      <c r="AJ853" s="38">
        <f>IF(S853=0,0,IF(CONFIGURACAO!$C$15="SIM",(IF(S853&gt;CONFIGURACAO!$C$16,CONFIGURACAO!$C$16*CONFIGURACAO!$C$25,S853*CONFIGURACAO!$C$25)),'PI AREA  P75'!S853*CONFIGURACAO!$C$25))</f>
        <v>0</v>
      </c>
      <c r="AK853" s="38">
        <f>IF(T853=0,0,IF(CONFIGURACAO!$C$17="SIM",(IF(T853&gt;CONFIGURACAO!$C$18,CONFIGURACAO!$C$18*CONFIGURACAO!$C$26,T853*CONFIGURACAO!$C$26)),'PI AREA  P75'!T853*CONFIGURACAO!$C$26))</f>
        <v>10</v>
      </c>
      <c r="AL853" s="38">
        <f>IFERROR(IF(M853&gt;0,(U853*CONFIGURACAO!$C$29)+(V853*CONFIGURACAO!$C$30),""),"")</f>
        <v>0</v>
      </c>
      <c r="AM853" s="38">
        <f>IF(W853=0,0,IF(CONFIGURACAO!$C$41="SIM",(IF(W853&gt;CONFIGURACAO!$C$41,CONFIGURACAO!$C$41*CONFIGURACAO!$C$31,W853*CONFIGURACAO!$C$31)),'PI AREA  P75'!W853*CONFIGURACAO!$C$31))</f>
        <v>0</v>
      </c>
      <c r="AN853" s="38">
        <f>IF(X853=0,0,IF(CONFIGURACAO!$C$39="SIM",(IF(X853&gt;CONFIGURACAO!$C$40,CONFIGURACAO!$C$40*CONFIGURACAO!$C$32,X853*CONFIGURACAO!$C$32)),'PI AREA  P75'!X853*CONFIGURACAO!$C$32))</f>
        <v>0</v>
      </c>
      <c r="AO853" s="38">
        <f>IFERROR(IF(M853&gt;0,(Y853*CONFIGURACAO!$C$33)+(Z853*CONFIGURACAO!$C$34)+(AA853*CONFIGURACAO!$C$35)+(AB853*CONFIGURACAO!$C$36),""),"")</f>
        <v>0</v>
      </c>
      <c r="AP853" s="38">
        <f>IF(AA853=0,0,IF(CONFIGURACAO!$C$46="SIM",(IF(AA853&gt;CONFIGURACAO!$C$47,CONFIGURACAO!$C$47*CONFIGURACAO!$C$35,AA853*CONFIGURACAO!$C$35)),'PI AREA  P75'!AA853*CONFIGURACAO!$C$35))</f>
        <v>0</v>
      </c>
      <c r="AQ853" s="38">
        <f>IF(AB853=0,0,IF(CONFIGURACAO!$C$44="SIM",(IF(AB853&gt;CONFIGURACAO!$C$45,CONFIGURACAO!$C$45*CONFIGURACAO!$C$36,AB853*CONFIGURACAO!$C$36)),'PI AREA  P75'!AB853*CONFIGURACAO!$C$36))</f>
        <v>0</v>
      </c>
      <c r="AR853" s="38">
        <f t="shared" si="314"/>
        <v>1245</v>
      </c>
      <c r="AS853" s="68">
        <f>IF(AR853="","",$AR853-(($AS$2/CONFIGURACAO!$C$6)*$M853))</f>
        <v>945</v>
      </c>
      <c r="AT853" s="73">
        <f t="shared" si="298"/>
        <v>3</v>
      </c>
      <c r="AU853" s="75">
        <f>IF(AR853="","",$AR853-(($AU$2/CONFIGURACAO!$C$6)*$M853))</f>
        <v>745</v>
      </c>
      <c r="AV853" s="76">
        <f t="shared" si="299"/>
        <v>4</v>
      </c>
      <c r="AW853" s="74">
        <f>IF(AR853="","",$AR853-(($AW$2/CONFIGURACAO!$C$6)*$M853))</f>
        <v>545</v>
      </c>
      <c r="AX853" s="72">
        <f t="shared" si="300"/>
        <v>5</v>
      </c>
      <c r="AZ853" s="39">
        <f t="shared" si="301"/>
        <v>0.11690634815555585</v>
      </c>
      <c r="BA853" s="146">
        <f t="shared" si="302"/>
        <v>22.25</v>
      </c>
      <c r="BB853" s="146">
        <f t="shared" si="303"/>
        <v>270</v>
      </c>
      <c r="BC853" s="32">
        <f t="shared" si="304"/>
        <v>284</v>
      </c>
      <c r="BD853" s="148"/>
      <c r="BE853" s="40">
        <f t="shared" si="305"/>
        <v>0.13971684053651268</v>
      </c>
      <c r="BF853" s="40">
        <f t="shared" si="306"/>
        <v>5.7870370370370364E-2</v>
      </c>
      <c r="BG853" s="40">
        <f t="shared" si="307"/>
        <v>0.20554984583761562</v>
      </c>
      <c r="BH853" s="40">
        <f t="shared" si="308"/>
        <v>0.24252223120452709</v>
      </c>
      <c r="BI853" s="40">
        <f t="shared" si="309"/>
        <v>0.10660980810234541</v>
      </c>
      <c r="BJ853" s="40">
        <f t="shared" si="310"/>
        <v>0</v>
      </c>
      <c r="BK853" s="40">
        <f t="shared" si="311"/>
        <v>0.32102728731942215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 s="42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:134" s="32" customFormat="1" ht="17" thickBot="1" x14ac:dyDescent="0.25">
      <c r="A854" s="124" t="str">
        <f>CONFIGURACAO!$C$4</f>
        <v>AREA 21</v>
      </c>
      <c r="B854" s="125">
        <v>852</v>
      </c>
      <c r="C854" s="252" t="s">
        <v>321</v>
      </c>
      <c r="D854" s="126">
        <f t="shared" si="293"/>
        <v>4</v>
      </c>
      <c r="E854" s="250" t="s">
        <v>1189</v>
      </c>
      <c r="F854" s="250">
        <v>1</v>
      </c>
      <c r="G854" s="250">
        <v>1</v>
      </c>
      <c r="H854" s="250">
        <v>1</v>
      </c>
      <c r="I854" s="250">
        <v>1</v>
      </c>
      <c r="J854" s="87"/>
      <c r="K854" s="94"/>
      <c r="L854" s="94"/>
      <c r="M854" s="154">
        <f t="shared" si="312"/>
        <v>4</v>
      </c>
      <c r="N854">
        <v>5</v>
      </c>
      <c r="O854">
        <v>4.75</v>
      </c>
      <c r="P854">
        <v>4</v>
      </c>
      <c r="Q854">
        <v>1.75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s="139">
        <f t="shared" si="296"/>
        <v>9.75</v>
      </c>
      <c r="AD854" s="140">
        <f t="shared" si="297"/>
        <v>13.75</v>
      </c>
      <c r="AE854" s="141">
        <f t="shared" si="294"/>
        <v>0</v>
      </c>
      <c r="AF854" s="263">
        <f t="shared" si="295"/>
        <v>0</v>
      </c>
      <c r="AG854" s="265">
        <f t="shared" si="313"/>
        <v>9.75</v>
      </c>
      <c r="AI854" s="37">
        <f>IFERROR(IF(M854&gt;0,(N854*CONFIGURACAO!$C$20)+(O854*CONFIGURACAO!$C$21)+(P854*CONFIGURACAO!$C$22)+(Q854*CONFIGURACAO!$C$23)+(R854*CONFIGURACAO!$C$24),""),"")</f>
        <v>1190</v>
      </c>
      <c r="AJ854" s="38">
        <f>IF(S854=0,0,IF(CONFIGURACAO!$C$15="SIM",(IF(S854&gt;CONFIGURACAO!$C$16,CONFIGURACAO!$C$16*CONFIGURACAO!$C$25,S854*CONFIGURACAO!$C$25)),'PI AREA  P75'!S854*CONFIGURACAO!$C$25))</f>
        <v>0</v>
      </c>
      <c r="AK854" s="38">
        <f>IF(T854=0,0,IF(CONFIGURACAO!$C$17="SIM",(IF(T854&gt;CONFIGURACAO!$C$18,CONFIGURACAO!$C$18*CONFIGURACAO!$C$26,T854*CONFIGURACAO!$C$26)),'PI AREA  P75'!T854*CONFIGURACAO!$C$26))</f>
        <v>0</v>
      </c>
      <c r="AL854" s="38">
        <f>IFERROR(IF(M854&gt;0,(U854*CONFIGURACAO!$C$29)+(V854*CONFIGURACAO!$C$30),""),"")</f>
        <v>0</v>
      </c>
      <c r="AM854" s="38">
        <f>IF(W854=0,0,IF(CONFIGURACAO!$C$41="SIM",(IF(W854&gt;CONFIGURACAO!$C$41,CONFIGURACAO!$C$41*CONFIGURACAO!$C$31,W854*CONFIGURACAO!$C$31)),'PI AREA  P75'!W854*CONFIGURACAO!$C$31))</f>
        <v>0</v>
      </c>
      <c r="AN854" s="38">
        <f>IF(X854=0,0,IF(CONFIGURACAO!$C$39="SIM",(IF(X854&gt;CONFIGURACAO!$C$40,CONFIGURACAO!$C$40*CONFIGURACAO!$C$32,X854*CONFIGURACAO!$C$32)),'PI AREA  P75'!X854*CONFIGURACAO!$C$32))</f>
        <v>0</v>
      </c>
      <c r="AO854" s="38">
        <f>IFERROR(IF(M854&gt;0,(Y854*CONFIGURACAO!$C$33)+(Z854*CONFIGURACAO!$C$34)+(AA854*CONFIGURACAO!$C$35)+(AB854*CONFIGURACAO!$C$36),""),"")</f>
        <v>0</v>
      </c>
      <c r="AP854" s="38">
        <f>IF(AA854=0,0,IF(CONFIGURACAO!$C$46="SIM",(IF(AA854&gt;CONFIGURACAO!$C$47,CONFIGURACAO!$C$47*CONFIGURACAO!$C$35,AA854*CONFIGURACAO!$C$35)),'PI AREA  P75'!AA854*CONFIGURACAO!$C$35))</f>
        <v>0</v>
      </c>
      <c r="AQ854" s="38">
        <f>IF(AB854=0,0,IF(CONFIGURACAO!$C$44="SIM",(IF(AB854&gt;CONFIGURACAO!$C$45,CONFIGURACAO!$C$45*CONFIGURACAO!$C$36,AB854*CONFIGURACAO!$C$36)),'PI AREA  P75'!AB854*CONFIGURACAO!$C$36))</f>
        <v>0</v>
      </c>
      <c r="AR854" s="38">
        <f t="shared" si="314"/>
        <v>1190</v>
      </c>
      <c r="AS854" s="68">
        <f>IF(AR854="","",$AR854-(($AS$2/CONFIGURACAO!$C$6)*$M854))</f>
        <v>890</v>
      </c>
      <c r="AT854" s="73">
        <f t="shared" si="298"/>
        <v>3</v>
      </c>
      <c r="AU854" s="75">
        <f>IF(AR854="","",$AR854-(($AU$2/CONFIGURACAO!$C$6)*$M854))</f>
        <v>690</v>
      </c>
      <c r="AV854" s="76">
        <f t="shared" si="299"/>
        <v>4</v>
      </c>
      <c r="AW854" s="74">
        <f>IF(AR854="","",$AR854-(($AW$2/CONFIGURACAO!$C$6)*$M854))</f>
        <v>490</v>
      </c>
      <c r="AX854" s="72">
        <f t="shared" si="300"/>
        <v>5</v>
      </c>
      <c r="AZ854" s="39">
        <f t="shared" si="301"/>
        <v>0.11174181068683653</v>
      </c>
      <c r="BA854" s="146">
        <f t="shared" si="302"/>
        <v>15.5</v>
      </c>
      <c r="BB854" s="146">
        <f t="shared" si="303"/>
        <v>466</v>
      </c>
      <c r="BC854" s="32">
        <f t="shared" si="304"/>
        <v>308</v>
      </c>
      <c r="BD854" s="148"/>
      <c r="BE854" s="40">
        <f t="shared" si="305"/>
        <v>0.18628912071535023</v>
      </c>
      <c r="BF854" s="40">
        <f t="shared" si="306"/>
        <v>0.18325617283950615</v>
      </c>
      <c r="BG854" s="40">
        <f t="shared" si="307"/>
        <v>0.10277492291880781</v>
      </c>
      <c r="BH854" s="40">
        <f t="shared" si="308"/>
        <v>7.073565076798706E-2</v>
      </c>
      <c r="BI854" s="40">
        <f t="shared" si="309"/>
        <v>0</v>
      </c>
      <c r="BJ854" s="40">
        <f t="shared" si="310"/>
        <v>0</v>
      </c>
      <c r="BK854" s="40">
        <f t="shared" si="311"/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</v>
      </c>
      <c r="BT854" s="42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:134" s="32" customFormat="1" ht="17" thickBot="1" x14ac:dyDescent="0.25">
      <c r="A855" s="124" t="str">
        <f>CONFIGURACAO!$C$4</f>
        <v>AREA 21</v>
      </c>
      <c r="B855" s="125">
        <v>853</v>
      </c>
      <c r="C855" s="252" t="s">
        <v>321</v>
      </c>
      <c r="D855" s="126">
        <f t="shared" si="293"/>
        <v>5</v>
      </c>
      <c r="E855" s="250" t="s">
        <v>1190</v>
      </c>
      <c r="F855" s="250">
        <v>1</v>
      </c>
      <c r="G855" s="250">
        <v>1</v>
      </c>
      <c r="H855" s="250">
        <v>1</v>
      </c>
      <c r="I855" s="250">
        <v>1</v>
      </c>
      <c r="J855" s="87"/>
      <c r="K855" s="94"/>
      <c r="L855" s="94"/>
      <c r="M855" s="154">
        <f t="shared" si="312"/>
        <v>4</v>
      </c>
      <c r="N855">
        <v>26.5</v>
      </c>
      <c r="O855">
        <v>10.25</v>
      </c>
      <c r="P855">
        <v>3.75</v>
      </c>
      <c r="Q855">
        <v>0</v>
      </c>
      <c r="R855">
        <v>0.75</v>
      </c>
      <c r="S855">
        <v>0.75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s="139">
        <f t="shared" si="296"/>
        <v>36.75</v>
      </c>
      <c r="AD855" s="140">
        <f t="shared" si="297"/>
        <v>40.5</v>
      </c>
      <c r="AE855" s="141">
        <f t="shared" si="294"/>
        <v>0</v>
      </c>
      <c r="AF855" s="263">
        <f t="shared" si="295"/>
        <v>0</v>
      </c>
      <c r="AG855" s="265">
        <f t="shared" si="313"/>
        <v>36.75</v>
      </c>
      <c r="AI855" s="37">
        <f>IFERROR(IF(M855&gt;0,(N855*CONFIGURACAO!$C$20)+(O855*CONFIGURACAO!$C$21)+(P855*CONFIGURACAO!$C$22)+(Q855*CONFIGURACAO!$C$23)+(R855*CONFIGURACAO!$C$24),""),"")</f>
        <v>3710</v>
      </c>
      <c r="AJ855" s="38">
        <f>IF(S855=0,0,IF(CONFIGURACAO!$C$15="SIM",(IF(S855&gt;CONFIGURACAO!$C$16,CONFIGURACAO!$C$16*CONFIGURACAO!$C$25,S855*CONFIGURACAO!$C$25)),'PI AREA  P75'!S855*CONFIGURACAO!$C$25))</f>
        <v>7.5</v>
      </c>
      <c r="AK855" s="38">
        <f>IF(T855=0,0,IF(CONFIGURACAO!$C$17="SIM",(IF(T855&gt;CONFIGURACAO!$C$18,CONFIGURACAO!$C$18*CONFIGURACAO!$C$26,T855*CONFIGURACAO!$C$26)),'PI AREA  P75'!T855*CONFIGURACAO!$C$26))</f>
        <v>0</v>
      </c>
      <c r="AL855" s="38">
        <f>IFERROR(IF(M855&gt;0,(U855*CONFIGURACAO!$C$29)+(V855*CONFIGURACAO!$C$30),""),"")</f>
        <v>0</v>
      </c>
      <c r="AM855" s="38">
        <f>IF(W855=0,0,IF(CONFIGURACAO!$C$41="SIM",(IF(W855&gt;CONFIGURACAO!$C$41,CONFIGURACAO!$C$41*CONFIGURACAO!$C$31,W855*CONFIGURACAO!$C$31)),'PI AREA  P75'!W855*CONFIGURACAO!$C$31))</f>
        <v>0</v>
      </c>
      <c r="AN855" s="38">
        <f>IF(X855=0,0,IF(CONFIGURACAO!$C$39="SIM",(IF(X855&gt;CONFIGURACAO!$C$40,CONFIGURACAO!$C$40*CONFIGURACAO!$C$32,X855*CONFIGURACAO!$C$32)),'PI AREA  P75'!X855*CONFIGURACAO!$C$32))</f>
        <v>0</v>
      </c>
      <c r="AO855" s="38">
        <f>IFERROR(IF(M855&gt;0,(Y855*CONFIGURACAO!$C$33)+(Z855*CONFIGURACAO!$C$34)+(AA855*CONFIGURACAO!$C$35)+(AB855*CONFIGURACAO!$C$36),""),"")</f>
        <v>0</v>
      </c>
      <c r="AP855" s="38">
        <f>IF(AA855=0,0,IF(CONFIGURACAO!$C$46="SIM",(IF(AA855&gt;CONFIGURACAO!$C$47,CONFIGURACAO!$C$47*CONFIGURACAO!$C$35,AA855*CONFIGURACAO!$C$35)),'PI AREA  P75'!AA855*CONFIGURACAO!$C$35))</f>
        <v>0</v>
      </c>
      <c r="AQ855" s="38">
        <f>IF(AB855=0,0,IF(CONFIGURACAO!$C$44="SIM",(IF(AB855&gt;CONFIGURACAO!$C$45,CONFIGURACAO!$C$45*CONFIGURACAO!$C$36,AB855*CONFIGURACAO!$C$36)),'PI AREA  P75'!AB855*CONFIGURACAO!$C$36))</f>
        <v>0</v>
      </c>
      <c r="AR855" s="38">
        <f t="shared" si="314"/>
        <v>3717.5</v>
      </c>
      <c r="AS855" s="68">
        <f>IF(AR855="","",$AR855-(($AS$2/CONFIGURACAO!$C$6)*$M855))</f>
        <v>3417.5</v>
      </c>
      <c r="AT855" s="73">
        <f t="shared" si="298"/>
        <v>3</v>
      </c>
      <c r="AU855" s="75">
        <f>IF(AR855="","",$AR855-(($AU$2/CONFIGURACAO!$C$6)*$M855))</f>
        <v>3217.5</v>
      </c>
      <c r="AV855" s="76">
        <f t="shared" si="299"/>
        <v>4</v>
      </c>
      <c r="AW855" s="74">
        <f>IF(AR855="","",$AR855-(($AW$2/CONFIGURACAO!$C$6)*$M855))</f>
        <v>3017.5</v>
      </c>
      <c r="AX855" s="72">
        <f t="shared" si="300"/>
        <v>5</v>
      </c>
      <c r="AZ855" s="39">
        <f t="shared" si="301"/>
        <v>0.34907578254480237</v>
      </c>
      <c r="BA855" s="146">
        <f t="shared" si="302"/>
        <v>42</v>
      </c>
      <c r="BB855" s="146">
        <f t="shared" si="303"/>
        <v>66</v>
      </c>
      <c r="BC855" s="32">
        <f t="shared" si="304"/>
        <v>26</v>
      </c>
      <c r="BD855" s="148"/>
      <c r="BE855" s="40">
        <f t="shared" si="305"/>
        <v>0.98733233979135615</v>
      </c>
      <c r="BF855" s="40">
        <f t="shared" si="306"/>
        <v>0.39544753086419754</v>
      </c>
      <c r="BG855" s="40">
        <f t="shared" si="307"/>
        <v>9.6351490236382328E-2</v>
      </c>
      <c r="BH855" s="40">
        <f t="shared" si="308"/>
        <v>0</v>
      </c>
      <c r="BI855" s="40">
        <f t="shared" si="309"/>
        <v>7.9957356076759065E-2</v>
      </c>
      <c r="BJ855" s="40">
        <f t="shared" si="310"/>
        <v>6.9316081330868765E-2</v>
      </c>
      <c r="BK855" s="40">
        <f t="shared" si="311"/>
        <v>0</v>
      </c>
      <c r="BL855">
        <v>0</v>
      </c>
      <c r="BM855">
        <v>0</v>
      </c>
      <c r="BN855">
        <v>1</v>
      </c>
      <c r="BO855">
        <v>0</v>
      </c>
      <c r="BP855">
        <v>0</v>
      </c>
      <c r="BQ855">
        <v>0</v>
      </c>
      <c r="BR855">
        <v>0</v>
      </c>
      <c r="BS855">
        <v>1</v>
      </c>
      <c r="BT855" s="42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:134" s="32" customFormat="1" ht="17" thickBot="1" x14ac:dyDescent="0.25">
      <c r="A856" s="124" t="str">
        <f>CONFIGURACAO!$C$4</f>
        <v>AREA 21</v>
      </c>
      <c r="B856" s="125">
        <v>854</v>
      </c>
      <c r="C856" s="252" t="s">
        <v>321</v>
      </c>
      <c r="D856" s="126">
        <f t="shared" si="293"/>
        <v>6</v>
      </c>
      <c r="E856" s="250" t="s">
        <v>1191</v>
      </c>
      <c r="F856" s="250">
        <v>1</v>
      </c>
      <c r="G856" s="250">
        <v>1</v>
      </c>
      <c r="H856" s="250">
        <v>1</v>
      </c>
      <c r="I856" s="250">
        <v>1</v>
      </c>
      <c r="J856" s="87"/>
      <c r="K856" s="94"/>
      <c r="L856" s="94"/>
      <c r="M856" s="154">
        <f t="shared" si="312"/>
        <v>4</v>
      </c>
      <c r="N856">
        <v>3.5</v>
      </c>
      <c r="O856">
        <v>4.5</v>
      </c>
      <c r="P856">
        <v>2.75</v>
      </c>
      <c r="Q856">
        <v>7.5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 s="139">
        <f t="shared" si="296"/>
        <v>8</v>
      </c>
      <c r="AD856" s="140">
        <f t="shared" si="297"/>
        <v>10.75</v>
      </c>
      <c r="AE856" s="141">
        <f t="shared" si="294"/>
        <v>0</v>
      </c>
      <c r="AF856" s="263">
        <f t="shared" si="295"/>
        <v>0</v>
      </c>
      <c r="AG856" s="265">
        <f t="shared" si="313"/>
        <v>8</v>
      </c>
      <c r="AI856" s="37">
        <f>IFERROR(IF(M856&gt;0,(N856*CONFIGURACAO!$C$20)+(O856*CONFIGURACAO!$C$21)+(P856*CONFIGURACAO!$C$22)+(Q856*CONFIGURACAO!$C$23)+(R856*CONFIGURACAO!$C$24),""),"")</f>
        <v>1195</v>
      </c>
      <c r="AJ856" s="38">
        <f>IF(S856=0,0,IF(CONFIGURACAO!$C$15="SIM",(IF(S856&gt;CONFIGURACAO!$C$16,CONFIGURACAO!$C$16*CONFIGURACAO!$C$25,S856*CONFIGURACAO!$C$25)),'PI AREA  P75'!S856*CONFIGURACAO!$C$25))</f>
        <v>0</v>
      </c>
      <c r="AK856" s="38">
        <f>IF(T856=0,0,IF(CONFIGURACAO!$C$17="SIM",(IF(T856&gt;CONFIGURACAO!$C$18,CONFIGURACAO!$C$18*CONFIGURACAO!$C$26,T856*CONFIGURACAO!$C$26)),'PI AREA  P75'!T856*CONFIGURACAO!$C$26))</f>
        <v>5</v>
      </c>
      <c r="AL856" s="38">
        <f>IFERROR(IF(M856&gt;0,(U856*CONFIGURACAO!$C$29)+(V856*CONFIGURACAO!$C$30),""),"")</f>
        <v>0</v>
      </c>
      <c r="AM856" s="38">
        <f>IF(W856=0,0,IF(CONFIGURACAO!$C$41="SIM",(IF(W856&gt;CONFIGURACAO!$C$41,CONFIGURACAO!$C$41*CONFIGURACAO!$C$31,W856*CONFIGURACAO!$C$31)),'PI AREA  P75'!W856*CONFIGURACAO!$C$31))</f>
        <v>0</v>
      </c>
      <c r="AN856" s="38">
        <f>IF(X856=0,0,IF(CONFIGURACAO!$C$39="SIM",(IF(X856&gt;CONFIGURACAO!$C$40,CONFIGURACAO!$C$40*CONFIGURACAO!$C$32,X856*CONFIGURACAO!$C$32)),'PI AREA  P75'!X856*CONFIGURACAO!$C$32))</f>
        <v>0</v>
      </c>
      <c r="AO856" s="38">
        <f>IFERROR(IF(M856&gt;0,(Y856*CONFIGURACAO!$C$33)+(Z856*CONFIGURACAO!$C$34)+(AA856*CONFIGURACAO!$C$35)+(AB856*CONFIGURACAO!$C$36),""),"")</f>
        <v>0</v>
      </c>
      <c r="AP856" s="38">
        <f>IF(AA856=0,0,IF(CONFIGURACAO!$C$46="SIM",(IF(AA856&gt;CONFIGURACAO!$C$47,CONFIGURACAO!$C$47*CONFIGURACAO!$C$35,AA856*CONFIGURACAO!$C$35)),'PI AREA  P75'!AA856*CONFIGURACAO!$C$35))</f>
        <v>0</v>
      </c>
      <c r="AQ856" s="38">
        <f>IF(AB856=0,0,IF(CONFIGURACAO!$C$44="SIM",(IF(AB856&gt;CONFIGURACAO!$C$45,CONFIGURACAO!$C$45*CONFIGURACAO!$C$36,AB856*CONFIGURACAO!$C$36)),'PI AREA  P75'!AB856*CONFIGURACAO!$C$36))</f>
        <v>0</v>
      </c>
      <c r="AR856" s="38">
        <f t="shared" si="314"/>
        <v>1200</v>
      </c>
      <c r="AS856" s="68">
        <f>IF(AR856="","",$AR856-(($AS$2/CONFIGURACAO!$C$6)*$M856))</f>
        <v>900</v>
      </c>
      <c r="AT856" s="73">
        <f t="shared" si="298"/>
        <v>3</v>
      </c>
      <c r="AU856" s="75">
        <f>IF(AR856="","",$AR856-(($AU$2/CONFIGURACAO!$C$6)*$M856))</f>
        <v>700</v>
      </c>
      <c r="AV856" s="76">
        <f t="shared" si="299"/>
        <v>4</v>
      </c>
      <c r="AW856" s="74">
        <f>IF(AR856="","",$AR856-(($AW$2/CONFIGURACAO!$C$6)*$M856))</f>
        <v>500</v>
      </c>
      <c r="AX856" s="72">
        <f t="shared" si="300"/>
        <v>5</v>
      </c>
      <c r="AZ856" s="39">
        <f t="shared" si="301"/>
        <v>0.11268081749933095</v>
      </c>
      <c r="BA856" s="146">
        <f t="shared" si="302"/>
        <v>20.25</v>
      </c>
      <c r="BB856" s="146">
        <f t="shared" si="303"/>
        <v>315</v>
      </c>
      <c r="BC856" s="32">
        <f t="shared" si="304"/>
        <v>304</v>
      </c>
      <c r="BD856" s="148"/>
      <c r="BE856" s="40">
        <f t="shared" si="305"/>
        <v>0.13040238450074518</v>
      </c>
      <c r="BF856" s="40">
        <f t="shared" si="306"/>
        <v>0.1736111111111111</v>
      </c>
      <c r="BG856" s="40">
        <f t="shared" si="307"/>
        <v>7.0657759506680365E-2</v>
      </c>
      <c r="BH856" s="40">
        <f t="shared" si="308"/>
        <v>0.30315278900565884</v>
      </c>
      <c r="BI856" s="40">
        <f t="shared" si="309"/>
        <v>0.10660980810234541</v>
      </c>
      <c r="BJ856" s="40">
        <f t="shared" si="310"/>
        <v>0</v>
      </c>
      <c r="BK856" s="40">
        <f t="shared" si="311"/>
        <v>0.16051364365971107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2</v>
      </c>
      <c r="BS856">
        <v>0</v>
      </c>
      <c r="BT856" s="42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:134" s="32" customFormat="1" ht="17" thickBot="1" x14ac:dyDescent="0.25">
      <c r="A857" s="124" t="str">
        <f>CONFIGURACAO!$C$4</f>
        <v>AREA 21</v>
      </c>
      <c r="B857" s="125">
        <v>855</v>
      </c>
      <c r="C857" s="252" t="s">
        <v>321</v>
      </c>
      <c r="D857" s="126">
        <f t="shared" si="293"/>
        <v>7</v>
      </c>
      <c r="E857" s="250" t="s">
        <v>1192</v>
      </c>
      <c r="F857" s="250">
        <v>1</v>
      </c>
      <c r="G857" s="250">
        <v>1</v>
      </c>
      <c r="H857" s="250">
        <v>1</v>
      </c>
      <c r="I857" s="250">
        <v>1</v>
      </c>
      <c r="J857" s="87"/>
      <c r="K857" s="94"/>
      <c r="L857" s="94"/>
      <c r="M857" s="154">
        <f t="shared" si="312"/>
        <v>4</v>
      </c>
      <c r="N857">
        <v>13.5</v>
      </c>
      <c r="O857">
        <v>8.5</v>
      </c>
      <c r="P857">
        <v>3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s="139">
        <f t="shared" si="296"/>
        <v>22</v>
      </c>
      <c r="AD857" s="140">
        <f t="shared" si="297"/>
        <v>25</v>
      </c>
      <c r="AE857" s="141">
        <f t="shared" si="294"/>
        <v>0</v>
      </c>
      <c r="AF857" s="263">
        <f t="shared" si="295"/>
        <v>0</v>
      </c>
      <c r="AG857" s="265">
        <f t="shared" si="313"/>
        <v>22</v>
      </c>
      <c r="AI857" s="37">
        <f>IFERROR(IF(M857&gt;0,(N857*CONFIGURACAO!$C$20)+(O857*CONFIGURACAO!$C$21)+(P857*CONFIGURACAO!$C$22)+(Q857*CONFIGURACAO!$C$23)+(R857*CONFIGURACAO!$C$24),""),"")</f>
        <v>2250</v>
      </c>
      <c r="AJ857" s="38">
        <f>IF(S857=0,0,IF(CONFIGURACAO!$C$15="SIM",(IF(S857&gt;CONFIGURACAO!$C$16,CONFIGURACAO!$C$16*CONFIGURACAO!$C$25,S857*CONFIGURACAO!$C$25)),'PI AREA  P75'!S857*CONFIGURACAO!$C$25))</f>
        <v>0</v>
      </c>
      <c r="AK857" s="38">
        <f>IF(T857=0,0,IF(CONFIGURACAO!$C$17="SIM",(IF(T857&gt;CONFIGURACAO!$C$18,CONFIGURACAO!$C$18*CONFIGURACAO!$C$26,T857*CONFIGURACAO!$C$26)),'PI AREA  P75'!T857*CONFIGURACAO!$C$26))</f>
        <v>0</v>
      </c>
      <c r="AL857" s="38">
        <f>IFERROR(IF(M857&gt;0,(U857*CONFIGURACAO!$C$29)+(V857*CONFIGURACAO!$C$30),""),"")</f>
        <v>0</v>
      </c>
      <c r="AM857" s="38">
        <f>IF(W857=0,0,IF(CONFIGURACAO!$C$41="SIM",(IF(W857&gt;CONFIGURACAO!$C$41,CONFIGURACAO!$C$41*CONFIGURACAO!$C$31,W857*CONFIGURACAO!$C$31)),'PI AREA  P75'!W857*CONFIGURACAO!$C$31))</f>
        <v>0</v>
      </c>
      <c r="AN857" s="38">
        <f>IF(X857=0,0,IF(CONFIGURACAO!$C$39="SIM",(IF(X857&gt;CONFIGURACAO!$C$40,CONFIGURACAO!$C$40*CONFIGURACAO!$C$32,X857*CONFIGURACAO!$C$32)),'PI AREA  P75'!X857*CONFIGURACAO!$C$32))</f>
        <v>0</v>
      </c>
      <c r="AO857" s="38">
        <f>IFERROR(IF(M857&gt;0,(Y857*CONFIGURACAO!$C$33)+(Z857*CONFIGURACAO!$C$34)+(AA857*CONFIGURACAO!$C$35)+(AB857*CONFIGURACAO!$C$36),""),"")</f>
        <v>0</v>
      </c>
      <c r="AP857" s="38">
        <f>IF(AA857=0,0,IF(CONFIGURACAO!$C$46="SIM",(IF(AA857&gt;CONFIGURACAO!$C$47,CONFIGURACAO!$C$47*CONFIGURACAO!$C$35,AA857*CONFIGURACAO!$C$35)),'PI AREA  P75'!AA857*CONFIGURACAO!$C$35))</f>
        <v>0</v>
      </c>
      <c r="AQ857" s="38">
        <f>IF(AB857=0,0,IF(CONFIGURACAO!$C$44="SIM",(IF(AB857&gt;CONFIGURACAO!$C$45,CONFIGURACAO!$C$45*CONFIGURACAO!$C$36,AB857*CONFIGURACAO!$C$36)),'PI AREA  P75'!AB857*CONFIGURACAO!$C$36))</f>
        <v>0</v>
      </c>
      <c r="AR857" s="38">
        <f t="shared" si="314"/>
        <v>2250</v>
      </c>
      <c r="AS857" s="68">
        <f>IF(AR857="","",$AR857-(($AS$2/CONFIGURACAO!$C$6)*$M857))</f>
        <v>1950</v>
      </c>
      <c r="AT857" s="73">
        <f t="shared" si="298"/>
        <v>3</v>
      </c>
      <c r="AU857" s="75">
        <f>IF(AR857="","",$AR857-(($AU$2/CONFIGURACAO!$C$6)*$M857))</f>
        <v>1750</v>
      </c>
      <c r="AV857" s="76">
        <f t="shared" si="299"/>
        <v>4</v>
      </c>
      <c r="AW857" s="74">
        <f>IF(AR857="","",$AR857-(($AW$2/CONFIGURACAO!$C$6)*$M857))</f>
        <v>1550</v>
      </c>
      <c r="AX857" s="72">
        <f t="shared" si="300"/>
        <v>5</v>
      </c>
      <c r="AZ857" s="39">
        <f t="shared" si="301"/>
        <v>0.21127653281124556</v>
      </c>
      <c r="BA857" s="146">
        <f t="shared" si="302"/>
        <v>26</v>
      </c>
      <c r="BB857" s="146">
        <f t="shared" si="303"/>
        <v>209</v>
      </c>
      <c r="BC857" s="32">
        <f t="shared" si="304"/>
        <v>87</v>
      </c>
      <c r="BD857" s="148"/>
      <c r="BE857" s="40">
        <f t="shared" si="305"/>
        <v>0.50298062593144555</v>
      </c>
      <c r="BF857" s="40">
        <f t="shared" si="306"/>
        <v>0.32793209876543206</v>
      </c>
      <c r="BG857" s="40">
        <f t="shared" si="307"/>
        <v>7.7081192189105849E-2</v>
      </c>
      <c r="BH857" s="40">
        <f t="shared" si="308"/>
        <v>4.042037186742118E-2</v>
      </c>
      <c r="BI857" s="40">
        <f t="shared" si="309"/>
        <v>0</v>
      </c>
      <c r="BJ857" s="40">
        <f t="shared" si="310"/>
        <v>0</v>
      </c>
      <c r="BK857" s="40">
        <f t="shared" si="311"/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1</v>
      </c>
      <c r="BT857" s="42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:134" s="32" customFormat="1" ht="17" thickBot="1" x14ac:dyDescent="0.25">
      <c r="A858" s="124" t="str">
        <f>CONFIGURACAO!$C$4</f>
        <v>AREA 21</v>
      </c>
      <c r="B858" s="125">
        <v>856</v>
      </c>
      <c r="C858" s="252" t="s">
        <v>321</v>
      </c>
      <c r="D858" s="126">
        <f t="shared" si="293"/>
        <v>8</v>
      </c>
      <c r="E858" s="250" t="s">
        <v>1193</v>
      </c>
      <c r="F858" s="250">
        <v>1</v>
      </c>
      <c r="G858" s="250">
        <v>1</v>
      </c>
      <c r="H858" s="250">
        <v>1</v>
      </c>
      <c r="I858" s="250">
        <v>1</v>
      </c>
      <c r="J858" s="87"/>
      <c r="K858" s="94"/>
      <c r="L858" s="94"/>
      <c r="M858" s="154">
        <f t="shared" si="312"/>
        <v>4</v>
      </c>
      <c r="N858">
        <v>3</v>
      </c>
      <c r="O858">
        <v>6</v>
      </c>
      <c r="P858">
        <v>2</v>
      </c>
      <c r="Q858">
        <v>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s="139">
        <f t="shared" si="296"/>
        <v>9</v>
      </c>
      <c r="AD858" s="140">
        <f t="shared" si="297"/>
        <v>11</v>
      </c>
      <c r="AE858" s="141">
        <f t="shared" si="294"/>
        <v>0</v>
      </c>
      <c r="AF858" s="263">
        <f t="shared" si="295"/>
        <v>0</v>
      </c>
      <c r="AG858" s="265">
        <f t="shared" si="313"/>
        <v>9</v>
      </c>
      <c r="AI858" s="37">
        <f>IFERROR(IF(M858&gt;0,(N858*CONFIGURACAO!$C$20)+(O858*CONFIGURACAO!$C$21)+(P858*CONFIGURACAO!$C$22)+(Q858*CONFIGURACAO!$C$23)+(R858*CONFIGURACAO!$C$24),""),"")</f>
        <v>980</v>
      </c>
      <c r="AJ858" s="38">
        <f>IF(S858=0,0,IF(CONFIGURACAO!$C$15="SIM",(IF(S858&gt;CONFIGURACAO!$C$16,CONFIGURACAO!$C$16*CONFIGURACAO!$C$25,S858*CONFIGURACAO!$C$25)),'PI AREA  P75'!S858*CONFIGURACAO!$C$25))</f>
        <v>0</v>
      </c>
      <c r="AK858" s="38">
        <f>IF(T858=0,0,IF(CONFIGURACAO!$C$17="SIM",(IF(T858&gt;CONFIGURACAO!$C$18,CONFIGURACAO!$C$18*CONFIGURACAO!$C$26,T858*CONFIGURACAO!$C$26)),'PI AREA  P75'!T858*CONFIGURACAO!$C$26))</f>
        <v>0</v>
      </c>
      <c r="AL858" s="38">
        <f>IFERROR(IF(M858&gt;0,(U858*CONFIGURACAO!$C$29)+(V858*CONFIGURACAO!$C$30),""),"")</f>
        <v>0</v>
      </c>
      <c r="AM858" s="38">
        <f>IF(W858=0,0,IF(CONFIGURACAO!$C$41="SIM",(IF(W858&gt;CONFIGURACAO!$C$41,CONFIGURACAO!$C$41*CONFIGURACAO!$C$31,W858*CONFIGURACAO!$C$31)),'PI AREA  P75'!W858*CONFIGURACAO!$C$31))</f>
        <v>0</v>
      </c>
      <c r="AN858" s="38">
        <f>IF(X858=0,0,IF(CONFIGURACAO!$C$39="SIM",(IF(X858&gt;CONFIGURACAO!$C$40,CONFIGURACAO!$C$40*CONFIGURACAO!$C$32,X858*CONFIGURACAO!$C$32)),'PI AREA  P75'!X858*CONFIGURACAO!$C$32))</f>
        <v>0</v>
      </c>
      <c r="AO858" s="38">
        <f>IFERROR(IF(M858&gt;0,(Y858*CONFIGURACAO!$C$33)+(Z858*CONFIGURACAO!$C$34)+(AA858*CONFIGURACAO!$C$35)+(AB858*CONFIGURACAO!$C$36),""),"")</f>
        <v>0</v>
      </c>
      <c r="AP858" s="38">
        <f>IF(AA858=0,0,IF(CONFIGURACAO!$C$46="SIM",(IF(AA858&gt;CONFIGURACAO!$C$47,CONFIGURACAO!$C$47*CONFIGURACAO!$C$35,AA858*CONFIGURACAO!$C$35)),'PI AREA  P75'!AA858*CONFIGURACAO!$C$35))</f>
        <v>0</v>
      </c>
      <c r="AQ858" s="38">
        <f>IF(AB858=0,0,IF(CONFIGURACAO!$C$44="SIM",(IF(AB858&gt;CONFIGURACAO!$C$45,CONFIGURACAO!$C$45*CONFIGURACAO!$C$36,AB858*CONFIGURACAO!$C$36)),'PI AREA  P75'!AB858*CONFIGURACAO!$C$36))</f>
        <v>0</v>
      </c>
      <c r="AR858" s="38">
        <f t="shared" si="314"/>
        <v>980</v>
      </c>
      <c r="AS858" s="68">
        <f>IF(AR858="","",$AR858-(($AS$2/CONFIGURACAO!$C$6)*$M858))</f>
        <v>680</v>
      </c>
      <c r="AT858" s="73">
        <f t="shared" si="298"/>
        <v>3</v>
      </c>
      <c r="AU858" s="75">
        <f>IF(AR858="","",$AR858-(($AU$2/CONFIGURACAO!$C$6)*$M858))</f>
        <v>480</v>
      </c>
      <c r="AV858" s="76">
        <f t="shared" si="299"/>
        <v>4</v>
      </c>
      <c r="AW858" s="74">
        <f>IF(AR858="","",$AR858-(($AW$2/CONFIGURACAO!$C$6)*$M858))</f>
        <v>280</v>
      </c>
      <c r="AX858" s="72">
        <f t="shared" si="300"/>
        <v>5</v>
      </c>
      <c r="AZ858" s="39">
        <f t="shared" si="301"/>
        <v>9.2022667624453616E-2</v>
      </c>
      <c r="BA858" s="146">
        <f t="shared" si="302"/>
        <v>13</v>
      </c>
      <c r="BB858" s="146">
        <f t="shared" si="303"/>
        <v>545</v>
      </c>
      <c r="BC858" s="32">
        <f t="shared" si="304"/>
        <v>402</v>
      </c>
      <c r="BD858" s="148"/>
      <c r="BE858" s="40">
        <f t="shared" si="305"/>
        <v>0.11177347242921014</v>
      </c>
      <c r="BF858" s="40">
        <f t="shared" si="306"/>
        <v>0.23148148148148145</v>
      </c>
      <c r="BG858" s="40">
        <f t="shared" si="307"/>
        <v>5.1387461459403906E-2</v>
      </c>
      <c r="BH858" s="40">
        <f t="shared" si="308"/>
        <v>8.084074373484236E-2</v>
      </c>
      <c r="BI858" s="40">
        <f t="shared" si="309"/>
        <v>0</v>
      </c>
      <c r="BJ858" s="40">
        <f t="shared" si="310"/>
        <v>0</v>
      </c>
      <c r="BK858" s="40">
        <f t="shared" si="311"/>
        <v>0</v>
      </c>
      <c r="BL858">
        <v>1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1</v>
      </c>
      <c r="BS858">
        <v>0</v>
      </c>
      <c r="BT858" s="42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:134" s="32" customFormat="1" ht="17" thickBot="1" x14ac:dyDescent="0.25">
      <c r="A859" s="124" t="str">
        <f>CONFIGURACAO!$C$4</f>
        <v>AREA 21</v>
      </c>
      <c r="B859" s="125">
        <v>857</v>
      </c>
      <c r="C859" s="252" t="s">
        <v>321</v>
      </c>
      <c r="D859" s="126">
        <f t="shared" si="293"/>
        <v>9</v>
      </c>
      <c r="E859" s="250" t="s">
        <v>1194</v>
      </c>
      <c r="F859" s="250">
        <v>0</v>
      </c>
      <c r="G859" s="250">
        <v>0</v>
      </c>
      <c r="H859" s="250">
        <v>0</v>
      </c>
      <c r="I859" s="250">
        <v>1</v>
      </c>
      <c r="J859" s="87"/>
      <c r="K859" s="94"/>
      <c r="L859" s="94"/>
      <c r="M859" s="154">
        <f t="shared" si="312"/>
        <v>1</v>
      </c>
      <c r="N859">
        <v>0.75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s="139">
        <f t="shared" si="296"/>
        <v>0.75</v>
      </c>
      <c r="AD859" s="140">
        <f t="shared" si="297"/>
        <v>0.75</v>
      </c>
      <c r="AE859" s="141">
        <f t="shared" si="294"/>
        <v>0</v>
      </c>
      <c r="AF859" s="263">
        <f t="shared" si="295"/>
        <v>0</v>
      </c>
      <c r="AG859" s="265">
        <f t="shared" si="313"/>
        <v>0.75</v>
      </c>
      <c r="AI859" s="37">
        <f>IFERROR(IF(M859&gt;0,(N859*CONFIGURACAO!$C$20)+(O859*CONFIGURACAO!$C$21)+(P859*CONFIGURACAO!$C$22)+(Q859*CONFIGURACAO!$C$23)+(R859*CONFIGURACAO!$C$24),""),"")</f>
        <v>75</v>
      </c>
      <c r="AJ859" s="38">
        <f>IF(S859=0,0,IF(CONFIGURACAO!$C$15="SIM",(IF(S859&gt;CONFIGURACAO!$C$16,CONFIGURACAO!$C$16*CONFIGURACAO!$C$25,S859*CONFIGURACAO!$C$25)),'PI AREA  P75'!S859*CONFIGURACAO!$C$25))</f>
        <v>0</v>
      </c>
      <c r="AK859" s="38">
        <f>IF(T859=0,0,IF(CONFIGURACAO!$C$17="SIM",(IF(T859&gt;CONFIGURACAO!$C$18,CONFIGURACAO!$C$18*CONFIGURACAO!$C$26,T859*CONFIGURACAO!$C$26)),'PI AREA  P75'!T859*CONFIGURACAO!$C$26))</f>
        <v>0</v>
      </c>
      <c r="AL859" s="38">
        <f>IFERROR(IF(M859&gt;0,(U859*CONFIGURACAO!$C$29)+(V859*CONFIGURACAO!$C$30),""),"")</f>
        <v>0</v>
      </c>
      <c r="AM859" s="38">
        <f>IF(W859=0,0,IF(CONFIGURACAO!$C$41="SIM",(IF(W859&gt;CONFIGURACAO!$C$41,CONFIGURACAO!$C$41*CONFIGURACAO!$C$31,W859*CONFIGURACAO!$C$31)),'PI AREA  P75'!W859*CONFIGURACAO!$C$31))</f>
        <v>0</v>
      </c>
      <c r="AN859" s="38">
        <f>IF(X859=0,0,IF(CONFIGURACAO!$C$39="SIM",(IF(X859&gt;CONFIGURACAO!$C$40,CONFIGURACAO!$C$40*CONFIGURACAO!$C$32,X859*CONFIGURACAO!$C$32)),'PI AREA  P75'!X859*CONFIGURACAO!$C$32))</f>
        <v>0</v>
      </c>
      <c r="AO859" s="38">
        <f>IFERROR(IF(M859&gt;0,(Y859*CONFIGURACAO!$C$33)+(Z859*CONFIGURACAO!$C$34)+(AA859*CONFIGURACAO!$C$35)+(AB859*CONFIGURACAO!$C$36),""),"")</f>
        <v>0</v>
      </c>
      <c r="AP859" s="38">
        <f>IF(AA859=0,0,IF(CONFIGURACAO!$C$46="SIM",(IF(AA859&gt;CONFIGURACAO!$C$47,CONFIGURACAO!$C$47*CONFIGURACAO!$C$35,AA859*CONFIGURACAO!$C$35)),'PI AREA  P75'!AA859*CONFIGURACAO!$C$35))</f>
        <v>0</v>
      </c>
      <c r="AQ859" s="38">
        <f>IF(AB859=0,0,IF(CONFIGURACAO!$C$44="SIM",(IF(AB859&gt;CONFIGURACAO!$C$45,CONFIGURACAO!$C$45*CONFIGURACAO!$C$36,AB859*CONFIGURACAO!$C$36)),'PI AREA  P75'!AB859*CONFIGURACAO!$C$36))</f>
        <v>0</v>
      </c>
      <c r="AR859" s="38">
        <f t="shared" si="314"/>
        <v>75</v>
      </c>
      <c r="AS859" s="68">
        <f>IF(AR859="","",$AR859-(($AS$2/CONFIGURACAO!$C$6)*$M859))</f>
        <v>0</v>
      </c>
      <c r="AT859" s="73">
        <f t="shared" si="298"/>
        <v>3</v>
      </c>
      <c r="AU859" s="75">
        <f>IF(AR859="","",$AR859-(($AU$2/CONFIGURACAO!$C$6)*$M859))</f>
        <v>-50</v>
      </c>
      <c r="AV859" s="76" t="str">
        <f t="shared" si="299"/>
        <v>NAO</v>
      </c>
      <c r="AW859" s="74">
        <f>IF(AR859="","",$AR859-(($AW$2/CONFIGURACAO!$C$6)*$M859))</f>
        <v>-100</v>
      </c>
      <c r="AX859" s="72" t="str">
        <f t="shared" si="300"/>
        <v>NAO</v>
      </c>
      <c r="AZ859" s="39">
        <f t="shared" si="301"/>
        <v>7.0425510937081846E-3</v>
      </c>
      <c r="BA859" s="146">
        <f t="shared" si="302"/>
        <v>0.75</v>
      </c>
      <c r="BB859" s="146">
        <f t="shared" si="303"/>
        <v>1112</v>
      </c>
      <c r="BC859" s="32">
        <f t="shared" si="304"/>
        <v>1073</v>
      </c>
      <c r="BD859" s="148"/>
      <c r="BE859" s="40">
        <f t="shared" si="305"/>
        <v>2.7943368107302535E-2</v>
      </c>
      <c r="BF859" s="40">
        <f t="shared" si="306"/>
        <v>0</v>
      </c>
      <c r="BG859" s="40">
        <f t="shared" si="307"/>
        <v>0</v>
      </c>
      <c r="BH859" s="40">
        <f t="shared" si="308"/>
        <v>0</v>
      </c>
      <c r="BI859" s="40">
        <f t="shared" si="309"/>
        <v>0</v>
      </c>
      <c r="BJ859" s="40">
        <f t="shared" si="310"/>
        <v>0</v>
      </c>
      <c r="BK859" s="40">
        <f t="shared" si="311"/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 s="42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:134" s="32" customFormat="1" ht="17" thickBot="1" x14ac:dyDescent="0.25">
      <c r="A860" s="124" t="str">
        <f>CONFIGURACAO!$C$4</f>
        <v>AREA 21</v>
      </c>
      <c r="B860" s="125">
        <v>858</v>
      </c>
      <c r="C860" s="252" t="s">
        <v>321</v>
      </c>
      <c r="D860" s="126">
        <f t="shared" si="293"/>
        <v>10</v>
      </c>
      <c r="E860" s="250" t="s">
        <v>1195</v>
      </c>
      <c r="F860" s="250">
        <v>1</v>
      </c>
      <c r="G860" s="250">
        <v>1</v>
      </c>
      <c r="H860" s="250">
        <v>1</v>
      </c>
      <c r="I860" s="250">
        <v>1</v>
      </c>
      <c r="J860" s="87"/>
      <c r="K860" s="94"/>
      <c r="L860" s="94"/>
      <c r="M860" s="154">
        <f t="shared" si="312"/>
        <v>4</v>
      </c>
      <c r="N860">
        <v>1</v>
      </c>
      <c r="O860">
        <v>2.75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s="139">
        <f t="shared" si="296"/>
        <v>3.75</v>
      </c>
      <c r="AD860" s="140">
        <f t="shared" si="297"/>
        <v>3.75</v>
      </c>
      <c r="AE860" s="141">
        <f t="shared" si="294"/>
        <v>0</v>
      </c>
      <c r="AF860" s="263">
        <f t="shared" si="295"/>
        <v>0</v>
      </c>
      <c r="AG860" s="265">
        <f t="shared" si="313"/>
        <v>3.75</v>
      </c>
      <c r="AI860" s="37">
        <f>IFERROR(IF(M860&gt;0,(N860*CONFIGURACAO!$C$20)+(O860*CONFIGURACAO!$C$21)+(P860*CONFIGURACAO!$C$22)+(Q860*CONFIGURACAO!$C$23)+(R860*CONFIGURACAO!$C$24),""),"")</f>
        <v>320</v>
      </c>
      <c r="AJ860" s="38">
        <f>IF(S860=0,0,IF(CONFIGURACAO!$C$15="SIM",(IF(S860&gt;CONFIGURACAO!$C$16,CONFIGURACAO!$C$16*CONFIGURACAO!$C$25,S860*CONFIGURACAO!$C$25)),'PI AREA  P75'!S860*CONFIGURACAO!$C$25))</f>
        <v>0</v>
      </c>
      <c r="AK860" s="38">
        <f>IF(T860=0,0,IF(CONFIGURACAO!$C$17="SIM",(IF(T860&gt;CONFIGURACAO!$C$18,CONFIGURACAO!$C$18*CONFIGURACAO!$C$26,T860*CONFIGURACAO!$C$26)),'PI AREA  P75'!T860*CONFIGURACAO!$C$26))</f>
        <v>0</v>
      </c>
      <c r="AL860" s="38">
        <f>IFERROR(IF(M860&gt;0,(U860*CONFIGURACAO!$C$29)+(V860*CONFIGURACAO!$C$30),""),"")</f>
        <v>0</v>
      </c>
      <c r="AM860" s="38">
        <f>IF(W860=0,0,IF(CONFIGURACAO!$C$41="SIM",(IF(W860&gt;CONFIGURACAO!$C$41,CONFIGURACAO!$C$41*CONFIGURACAO!$C$31,W860*CONFIGURACAO!$C$31)),'PI AREA  P75'!W860*CONFIGURACAO!$C$31))</f>
        <v>0</v>
      </c>
      <c r="AN860" s="38">
        <f>IF(X860=0,0,IF(CONFIGURACAO!$C$39="SIM",(IF(X860&gt;CONFIGURACAO!$C$40,CONFIGURACAO!$C$40*CONFIGURACAO!$C$32,X860*CONFIGURACAO!$C$32)),'PI AREA  P75'!X860*CONFIGURACAO!$C$32))</f>
        <v>0</v>
      </c>
      <c r="AO860" s="38">
        <f>IFERROR(IF(M860&gt;0,(Y860*CONFIGURACAO!$C$33)+(Z860*CONFIGURACAO!$C$34)+(AA860*CONFIGURACAO!$C$35)+(AB860*CONFIGURACAO!$C$36),""),"")</f>
        <v>0</v>
      </c>
      <c r="AP860" s="38">
        <f>IF(AA860=0,0,IF(CONFIGURACAO!$C$46="SIM",(IF(AA860&gt;CONFIGURACAO!$C$47,CONFIGURACAO!$C$47*CONFIGURACAO!$C$35,AA860*CONFIGURACAO!$C$35)),'PI AREA  P75'!AA860*CONFIGURACAO!$C$35))</f>
        <v>0</v>
      </c>
      <c r="AQ860" s="38">
        <f>IF(AB860=0,0,IF(CONFIGURACAO!$C$44="SIM",(IF(AB860&gt;CONFIGURACAO!$C$45,CONFIGURACAO!$C$45*CONFIGURACAO!$C$36,AB860*CONFIGURACAO!$C$36)),'PI AREA  P75'!AB860*CONFIGURACAO!$C$36))</f>
        <v>0</v>
      </c>
      <c r="AR860" s="38">
        <f t="shared" si="314"/>
        <v>320</v>
      </c>
      <c r="AS860" s="68">
        <f>IF(AR860="","",$AR860-(($AS$2/CONFIGURACAO!$C$6)*$M860))</f>
        <v>20</v>
      </c>
      <c r="AT860" s="73">
        <f t="shared" si="298"/>
        <v>3</v>
      </c>
      <c r="AU860" s="75">
        <f>IF(AR860="","",$AR860-(($AU$2/CONFIGURACAO!$C$6)*$M860))</f>
        <v>-180</v>
      </c>
      <c r="AV860" s="76" t="str">
        <f t="shared" si="299"/>
        <v>NAO</v>
      </c>
      <c r="AW860" s="74">
        <f>IF(AR860="","",$AR860-(($AW$2/CONFIGURACAO!$C$6)*$M860))</f>
        <v>-380</v>
      </c>
      <c r="AX860" s="72" t="str">
        <f t="shared" si="300"/>
        <v>NAO</v>
      </c>
      <c r="AZ860" s="39">
        <f t="shared" si="301"/>
        <v>3.0048217999821589E-2</v>
      </c>
      <c r="BA860" s="146">
        <f t="shared" si="302"/>
        <v>3.75</v>
      </c>
      <c r="BB860" s="146">
        <f t="shared" si="303"/>
        <v>910</v>
      </c>
      <c r="BC860" s="32">
        <f t="shared" si="304"/>
        <v>824</v>
      </c>
      <c r="BD860" s="148"/>
      <c r="BE860" s="40">
        <f t="shared" si="305"/>
        <v>3.7257824143070044E-2</v>
      </c>
      <c r="BF860" s="40">
        <f t="shared" si="306"/>
        <v>0.10609567901234568</v>
      </c>
      <c r="BG860" s="40">
        <f t="shared" si="307"/>
        <v>0</v>
      </c>
      <c r="BH860" s="40">
        <f t="shared" si="308"/>
        <v>0</v>
      </c>
      <c r="BI860" s="40">
        <f t="shared" si="309"/>
        <v>0</v>
      </c>
      <c r="BJ860" s="40">
        <f t="shared" si="310"/>
        <v>0</v>
      </c>
      <c r="BK860" s="40">
        <f t="shared" si="311"/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 s="42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:134" s="32" customFormat="1" ht="17" thickBot="1" x14ac:dyDescent="0.25">
      <c r="A861" s="124" t="str">
        <f>CONFIGURACAO!$C$4</f>
        <v>AREA 21</v>
      </c>
      <c r="B861" s="125">
        <v>859</v>
      </c>
      <c r="C861" s="252" t="s">
        <v>321</v>
      </c>
      <c r="D861" s="126">
        <f t="shared" si="293"/>
        <v>11</v>
      </c>
      <c r="E861" s="250" t="s">
        <v>1196</v>
      </c>
      <c r="F861" s="250">
        <v>1</v>
      </c>
      <c r="G861" s="250">
        <v>1</v>
      </c>
      <c r="H861" s="250">
        <v>1</v>
      </c>
      <c r="I861" s="250">
        <v>1</v>
      </c>
      <c r="J861" s="87"/>
      <c r="K861" s="94"/>
      <c r="L861" s="94"/>
      <c r="M861" s="154">
        <f t="shared" si="312"/>
        <v>4</v>
      </c>
      <c r="N861">
        <v>8.25</v>
      </c>
      <c r="O861">
        <v>5.75</v>
      </c>
      <c r="P861">
        <v>3</v>
      </c>
      <c r="Q861">
        <v>4.25</v>
      </c>
      <c r="R861">
        <v>1.75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 s="139">
        <f t="shared" si="296"/>
        <v>14</v>
      </c>
      <c r="AD861" s="140">
        <f t="shared" si="297"/>
        <v>17</v>
      </c>
      <c r="AE861" s="141">
        <f t="shared" si="294"/>
        <v>0</v>
      </c>
      <c r="AF861" s="263">
        <f t="shared" si="295"/>
        <v>1</v>
      </c>
      <c r="AG861" s="265">
        <f t="shared" si="313"/>
        <v>15</v>
      </c>
      <c r="AI861" s="37">
        <f>IFERROR(IF(M861&gt;0,(N861*CONFIGURACAO!$C$20)+(O861*CONFIGURACAO!$C$21)+(P861*CONFIGURACAO!$C$22)+(Q861*CONFIGURACAO!$C$23)+(R861*CONFIGURACAO!$C$24),""),"")</f>
        <v>1670</v>
      </c>
      <c r="AJ861" s="38">
        <f>IF(S861=0,0,IF(CONFIGURACAO!$C$15="SIM",(IF(S861&gt;CONFIGURACAO!$C$16,CONFIGURACAO!$C$16*CONFIGURACAO!$C$25,S861*CONFIGURACAO!$C$25)),'PI AREA  P75'!S861*CONFIGURACAO!$C$25))</f>
        <v>10</v>
      </c>
      <c r="AK861" s="38">
        <f>IF(T861=0,0,IF(CONFIGURACAO!$C$17="SIM",(IF(T861&gt;CONFIGURACAO!$C$18,CONFIGURACAO!$C$18*CONFIGURACAO!$C$26,T861*CONFIGURACAO!$C$26)),'PI AREA  P75'!T861*CONFIGURACAO!$C$26))</f>
        <v>0</v>
      </c>
      <c r="AL861" s="38">
        <f>IFERROR(IF(M861&gt;0,(U861*CONFIGURACAO!$C$29)+(V861*CONFIGURACAO!$C$30),""),"")</f>
        <v>0</v>
      </c>
      <c r="AM861" s="38">
        <f>IF(W861=0,0,IF(CONFIGURACAO!$C$41="SIM",(IF(W861&gt;CONFIGURACAO!$C$41,CONFIGURACAO!$C$41*CONFIGURACAO!$C$31,W861*CONFIGURACAO!$C$31)),'PI AREA  P75'!W861*CONFIGURACAO!$C$31))</f>
        <v>0</v>
      </c>
      <c r="AN861" s="38">
        <f>IF(X861=0,0,IF(CONFIGURACAO!$C$39="SIM",(IF(X861&gt;CONFIGURACAO!$C$40,CONFIGURACAO!$C$40*CONFIGURACAO!$C$32,X861*CONFIGURACAO!$C$32)),'PI AREA  P75'!X861*CONFIGURACAO!$C$32))</f>
        <v>0</v>
      </c>
      <c r="AO861" s="38">
        <f>IFERROR(IF(M861&gt;0,(Y861*CONFIGURACAO!$C$33)+(Z861*CONFIGURACAO!$C$34)+(AA861*CONFIGURACAO!$C$35)+(AB861*CONFIGURACAO!$C$36),""),"")</f>
        <v>100</v>
      </c>
      <c r="AP861" s="38">
        <f>IF(AA861=0,0,IF(CONFIGURACAO!$C$46="SIM",(IF(AA861&gt;CONFIGURACAO!$C$47,CONFIGURACAO!$C$47*CONFIGURACAO!$C$35,AA861*CONFIGURACAO!$C$35)),'PI AREA  P75'!AA861*CONFIGURACAO!$C$35))</f>
        <v>0</v>
      </c>
      <c r="AQ861" s="38">
        <f>IF(AB861=0,0,IF(CONFIGURACAO!$C$44="SIM",(IF(AB861&gt;CONFIGURACAO!$C$45,CONFIGURACAO!$C$45*CONFIGURACAO!$C$36,AB861*CONFIGURACAO!$C$36)),'PI AREA  P75'!AB861*CONFIGURACAO!$C$36))</f>
        <v>0</v>
      </c>
      <c r="AR861" s="38">
        <f t="shared" si="314"/>
        <v>1780</v>
      </c>
      <c r="AS861" s="68">
        <f>IF(AR861="","",$AR861-(($AS$2/CONFIGURACAO!$C$6)*$M861))</f>
        <v>1480</v>
      </c>
      <c r="AT861" s="73">
        <f t="shared" si="298"/>
        <v>3</v>
      </c>
      <c r="AU861" s="75">
        <f>IF(AR861="","",$AR861-(($AU$2/CONFIGURACAO!$C$6)*$M861))</f>
        <v>1280</v>
      </c>
      <c r="AV861" s="76">
        <f t="shared" si="299"/>
        <v>4</v>
      </c>
      <c r="AW861" s="74">
        <f>IF(AR861="","",$AR861-(($AW$2/CONFIGURACAO!$C$6)*$M861))</f>
        <v>1080</v>
      </c>
      <c r="AX861" s="72">
        <f t="shared" si="300"/>
        <v>5</v>
      </c>
      <c r="AZ861" s="39">
        <f t="shared" si="301"/>
        <v>0.16714321262400758</v>
      </c>
      <c r="BA861" s="146">
        <f t="shared" si="302"/>
        <v>25</v>
      </c>
      <c r="BB861" s="146">
        <f t="shared" si="303"/>
        <v>232</v>
      </c>
      <c r="BC861" s="32">
        <f t="shared" si="304"/>
        <v>155</v>
      </c>
      <c r="BD861" s="148"/>
      <c r="BE861" s="40">
        <f t="shared" si="305"/>
        <v>0.30737704918032788</v>
      </c>
      <c r="BF861" s="40">
        <f t="shared" si="306"/>
        <v>0.22183641975308641</v>
      </c>
      <c r="BG861" s="40">
        <f t="shared" si="307"/>
        <v>7.7081192189105849E-2</v>
      </c>
      <c r="BH861" s="40">
        <f t="shared" si="308"/>
        <v>0.17178658043654002</v>
      </c>
      <c r="BI861" s="40">
        <f t="shared" si="309"/>
        <v>0.18656716417910446</v>
      </c>
      <c r="BJ861" s="40">
        <f t="shared" si="310"/>
        <v>9.2421441774491686E-2</v>
      </c>
      <c r="BK861" s="40">
        <f t="shared" si="311"/>
        <v>0</v>
      </c>
      <c r="BL861">
        <v>0</v>
      </c>
      <c r="BM861">
        <v>0</v>
      </c>
      <c r="BN861">
        <v>1</v>
      </c>
      <c r="BO861">
        <v>0</v>
      </c>
      <c r="BP861">
        <v>0</v>
      </c>
      <c r="BQ861">
        <v>0</v>
      </c>
      <c r="BR861">
        <v>1</v>
      </c>
      <c r="BS861">
        <v>0</v>
      </c>
      <c r="BT861" s="42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:134" s="32" customFormat="1" ht="17" thickBot="1" x14ac:dyDescent="0.25">
      <c r="A862" s="124" t="str">
        <f>CONFIGURACAO!$C$4</f>
        <v>AREA 21</v>
      </c>
      <c r="B862" s="125">
        <v>860</v>
      </c>
      <c r="C862" s="252" t="s">
        <v>321</v>
      </c>
      <c r="D862" s="126">
        <f t="shared" si="293"/>
        <v>12</v>
      </c>
      <c r="E862" s="250" t="s">
        <v>1197</v>
      </c>
      <c r="F862" s="250">
        <v>1</v>
      </c>
      <c r="G862" s="250">
        <v>1</v>
      </c>
      <c r="H862" s="250">
        <v>1</v>
      </c>
      <c r="I862" s="250">
        <v>1</v>
      </c>
      <c r="J862" s="87"/>
      <c r="K862" s="94"/>
      <c r="L862" s="94"/>
      <c r="M862" s="154">
        <f t="shared" si="312"/>
        <v>4</v>
      </c>
      <c r="N862">
        <v>2</v>
      </c>
      <c r="O862">
        <v>4.75</v>
      </c>
      <c r="P862">
        <v>2.5</v>
      </c>
      <c r="Q862">
        <v>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 s="139">
        <f t="shared" si="296"/>
        <v>6.75</v>
      </c>
      <c r="AD862" s="140">
        <f t="shared" si="297"/>
        <v>9.25</v>
      </c>
      <c r="AE862" s="141">
        <f t="shared" si="294"/>
        <v>0</v>
      </c>
      <c r="AF862" s="263">
        <f t="shared" si="295"/>
        <v>0</v>
      </c>
      <c r="AG862" s="265">
        <f t="shared" si="313"/>
        <v>6.75</v>
      </c>
      <c r="AI862" s="37">
        <f>IFERROR(IF(M862&gt;0,(N862*CONFIGURACAO!$C$20)+(O862*CONFIGURACAO!$C$21)+(P862*CONFIGURACAO!$C$22)+(Q862*CONFIGURACAO!$C$23)+(R862*CONFIGURACAO!$C$24),""),"")</f>
        <v>810</v>
      </c>
      <c r="AJ862" s="38">
        <f>IF(S862=0,0,IF(CONFIGURACAO!$C$15="SIM",(IF(S862&gt;CONFIGURACAO!$C$16,CONFIGURACAO!$C$16*CONFIGURACAO!$C$25,S862*CONFIGURACAO!$C$25)),'PI AREA  P75'!S862*CONFIGURACAO!$C$25))</f>
        <v>0</v>
      </c>
      <c r="AK862" s="38">
        <f>IF(T862=0,0,IF(CONFIGURACAO!$C$17="SIM",(IF(T862&gt;CONFIGURACAO!$C$18,CONFIGURACAO!$C$18*CONFIGURACAO!$C$26,T862*CONFIGURACAO!$C$26)),'PI AREA  P75'!T862*CONFIGURACAO!$C$26))</f>
        <v>0</v>
      </c>
      <c r="AL862" s="38">
        <f>IFERROR(IF(M862&gt;0,(U862*CONFIGURACAO!$C$29)+(V862*CONFIGURACAO!$C$30),""),"")</f>
        <v>0</v>
      </c>
      <c r="AM862" s="38">
        <f>IF(W862=0,0,IF(CONFIGURACAO!$C$41="SIM",(IF(W862&gt;CONFIGURACAO!$C$41,CONFIGURACAO!$C$41*CONFIGURACAO!$C$31,W862*CONFIGURACAO!$C$31)),'PI AREA  P75'!W862*CONFIGURACAO!$C$31))</f>
        <v>0</v>
      </c>
      <c r="AN862" s="38">
        <f>IF(X862=0,0,IF(CONFIGURACAO!$C$39="SIM",(IF(X862&gt;CONFIGURACAO!$C$40,CONFIGURACAO!$C$40*CONFIGURACAO!$C$32,X862*CONFIGURACAO!$C$32)),'PI AREA  P75'!X862*CONFIGURACAO!$C$32))</f>
        <v>0</v>
      </c>
      <c r="AO862" s="38">
        <f>IFERROR(IF(M862&gt;0,(Y862*CONFIGURACAO!$C$33)+(Z862*CONFIGURACAO!$C$34)+(AA862*CONFIGURACAO!$C$35)+(AB862*CONFIGURACAO!$C$36),""),"")</f>
        <v>0</v>
      </c>
      <c r="AP862" s="38">
        <f>IF(AA862=0,0,IF(CONFIGURACAO!$C$46="SIM",(IF(AA862&gt;CONFIGURACAO!$C$47,CONFIGURACAO!$C$47*CONFIGURACAO!$C$35,AA862*CONFIGURACAO!$C$35)),'PI AREA  P75'!AA862*CONFIGURACAO!$C$35))</f>
        <v>0</v>
      </c>
      <c r="AQ862" s="38">
        <f>IF(AB862=0,0,IF(CONFIGURACAO!$C$44="SIM",(IF(AB862&gt;CONFIGURACAO!$C$45,CONFIGURACAO!$C$45*CONFIGURACAO!$C$36,AB862*CONFIGURACAO!$C$36)),'PI AREA  P75'!AB862*CONFIGURACAO!$C$36))</f>
        <v>0</v>
      </c>
      <c r="AR862" s="38">
        <f t="shared" si="314"/>
        <v>810</v>
      </c>
      <c r="AS862" s="68">
        <f>IF(AR862="","",$AR862-(($AS$2/CONFIGURACAO!$C$6)*$M862))</f>
        <v>510</v>
      </c>
      <c r="AT862" s="73">
        <f t="shared" si="298"/>
        <v>3</v>
      </c>
      <c r="AU862" s="75">
        <f>IF(AR862="","",$AR862-(($AU$2/CONFIGURACAO!$C$6)*$M862))</f>
        <v>310</v>
      </c>
      <c r="AV862" s="76">
        <f t="shared" si="299"/>
        <v>4</v>
      </c>
      <c r="AW862" s="74">
        <f>IF(AR862="","",$AR862-(($AW$2/CONFIGURACAO!$C$6)*$M862))</f>
        <v>110</v>
      </c>
      <c r="AX862" s="72">
        <f t="shared" si="300"/>
        <v>5</v>
      </c>
      <c r="AZ862" s="39">
        <f t="shared" si="301"/>
        <v>7.6059551812048404E-2</v>
      </c>
      <c r="BA862" s="146">
        <f t="shared" si="302"/>
        <v>11.25</v>
      </c>
      <c r="BB862" s="146">
        <f t="shared" si="303"/>
        <v>623</v>
      </c>
      <c r="BC862" s="32">
        <f t="shared" si="304"/>
        <v>493</v>
      </c>
      <c r="BD862" s="148"/>
      <c r="BE862" s="40">
        <f t="shared" si="305"/>
        <v>7.4515648286140088E-2</v>
      </c>
      <c r="BF862" s="40">
        <f t="shared" si="306"/>
        <v>0.18325617283950615</v>
      </c>
      <c r="BG862" s="40">
        <f t="shared" si="307"/>
        <v>6.4234326824254881E-2</v>
      </c>
      <c r="BH862" s="40">
        <f t="shared" si="308"/>
        <v>8.084074373484236E-2</v>
      </c>
      <c r="BI862" s="40">
        <f t="shared" si="309"/>
        <v>0</v>
      </c>
      <c r="BJ862" s="40">
        <f t="shared" si="310"/>
        <v>0</v>
      </c>
      <c r="BK862" s="40">
        <f t="shared" si="311"/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2</v>
      </c>
      <c r="BR862">
        <v>0</v>
      </c>
      <c r="BS862">
        <v>7</v>
      </c>
      <c r="BT862" s="4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:134" s="32" customFormat="1" ht="17" thickBot="1" x14ac:dyDescent="0.25">
      <c r="A863" s="124" t="str">
        <f>CONFIGURACAO!$C$4</f>
        <v>AREA 21</v>
      </c>
      <c r="B863" s="125">
        <v>861</v>
      </c>
      <c r="C863" s="252" t="s">
        <v>321</v>
      </c>
      <c r="D863" s="126">
        <f t="shared" si="293"/>
        <v>13</v>
      </c>
      <c r="E863" s="250" t="s">
        <v>1198</v>
      </c>
      <c r="F863" s="250">
        <v>1</v>
      </c>
      <c r="G863" s="250">
        <v>1</v>
      </c>
      <c r="H863" s="250">
        <v>1</v>
      </c>
      <c r="I863" s="250">
        <v>1</v>
      </c>
      <c r="J863" s="87"/>
      <c r="K863" s="94"/>
      <c r="L863" s="94"/>
      <c r="M863" s="154">
        <f t="shared" si="312"/>
        <v>4</v>
      </c>
      <c r="N863">
        <v>3.5</v>
      </c>
      <c r="O863">
        <v>0</v>
      </c>
      <c r="P863">
        <v>6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 s="139">
        <f t="shared" si="296"/>
        <v>3.5</v>
      </c>
      <c r="AD863" s="140">
        <f t="shared" si="297"/>
        <v>9.5</v>
      </c>
      <c r="AE863" s="141">
        <f t="shared" si="294"/>
        <v>0</v>
      </c>
      <c r="AF863" s="263">
        <f t="shared" si="295"/>
        <v>0</v>
      </c>
      <c r="AG863" s="265">
        <f t="shared" si="313"/>
        <v>3.5</v>
      </c>
      <c r="AI863" s="37">
        <f>IFERROR(IF(M863&gt;0,(N863*CONFIGURACAO!$C$20)+(O863*CONFIGURACAO!$C$21)+(P863*CONFIGURACAO!$C$22)+(Q863*CONFIGURACAO!$C$23)+(R863*CONFIGURACAO!$C$24),""),"")</f>
        <v>750</v>
      </c>
      <c r="AJ863" s="38">
        <f>IF(S863=0,0,IF(CONFIGURACAO!$C$15="SIM",(IF(S863&gt;CONFIGURACAO!$C$16,CONFIGURACAO!$C$16*CONFIGURACAO!$C$25,S863*CONFIGURACAO!$C$25)),'PI AREA  P75'!S863*CONFIGURACAO!$C$25))</f>
        <v>0</v>
      </c>
      <c r="AK863" s="38">
        <f>IF(T863=0,0,IF(CONFIGURACAO!$C$17="SIM",(IF(T863&gt;CONFIGURACAO!$C$18,CONFIGURACAO!$C$18*CONFIGURACAO!$C$26,T863*CONFIGURACAO!$C$26)),'PI AREA  P75'!T863*CONFIGURACAO!$C$26))</f>
        <v>0</v>
      </c>
      <c r="AL863" s="38">
        <f>IFERROR(IF(M863&gt;0,(U863*CONFIGURACAO!$C$29)+(V863*CONFIGURACAO!$C$30),""),"")</f>
        <v>0</v>
      </c>
      <c r="AM863" s="38">
        <f>IF(W863=0,0,IF(CONFIGURACAO!$C$41="SIM",(IF(W863&gt;CONFIGURACAO!$C$41,CONFIGURACAO!$C$41*CONFIGURACAO!$C$31,W863*CONFIGURACAO!$C$31)),'PI AREA  P75'!W863*CONFIGURACAO!$C$31))</f>
        <v>0</v>
      </c>
      <c r="AN863" s="38">
        <f>IF(X863=0,0,IF(CONFIGURACAO!$C$39="SIM",(IF(X863&gt;CONFIGURACAO!$C$40,CONFIGURACAO!$C$40*CONFIGURACAO!$C$32,X863*CONFIGURACAO!$C$32)),'PI AREA  P75'!X863*CONFIGURACAO!$C$32))</f>
        <v>0</v>
      </c>
      <c r="AO863" s="38">
        <f>IFERROR(IF(M863&gt;0,(Y863*CONFIGURACAO!$C$33)+(Z863*CONFIGURACAO!$C$34)+(AA863*CONFIGURACAO!$C$35)+(AB863*CONFIGURACAO!$C$36),""),"")</f>
        <v>0</v>
      </c>
      <c r="AP863" s="38">
        <f>IF(AA863=0,0,IF(CONFIGURACAO!$C$46="SIM",(IF(AA863&gt;CONFIGURACAO!$C$47,CONFIGURACAO!$C$47*CONFIGURACAO!$C$35,AA863*CONFIGURACAO!$C$35)),'PI AREA  P75'!AA863*CONFIGURACAO!$C$35))</f>
        <v>0</v>
      </c>
      <c r="AQ863" s="38">
        <f>IF(AB863=0,0,IF(CONFIGURACAO!$C$44="SIM",(IF(AB863&gt;CONFIGURACAO!$C$45,CONFIGURACAO!$C$45*CONFIGURACAO!$C$36,AB863*CONFIGURACAO!$C$36)),'PI AREA  P75'!AB863*CONFIGURACAO!$C$36))</f>
        <v>0</v>
      </c>
      <c r="AR863" s="38">
        <f t="shared" si="314"/>
        <v>750</v>
      </c>
      <c r="AS863" s="68">
        <f>IF(AR863="","",$AR863-(($AS$2/CONFIGURACAO!$C$6)*$M863))</f>
        <v>450</v>
      </c>
      <c r="AT863" s="73">
        <f t="shared" si="298"/>
        <v>3</v>
      </c>
      <c r="AU863" s="75">
        <f>IF(AR863="","",$AR863-(($AU$2/CONFIGURACAO!$C$6)*$M863))</f>
        <v>250</v>
      </c>
      <c r="AV863" s="76">
        <f t="shared" si="299"/>
        <v>4</v>
      </c>
      <c r="AW863" s="74">
        <f>IF(AR863="","",$AR863-(($AW$2/CONFIGURACAO!$C$6)*$M863))</f>
        <v>50</v>
      </c>
      <c r="AX863" s="72">
        <f t="shared" si="300"/>
        <v>5</v>
      </c>
      <c r="AZ863" s="39">
        <f t="shared" si="301"/>
        <v>7.0425510937081853E-2</v>
      </c>
      <c r="BA863" s="146">
        <f t="shared" si="302"/>
        <v>10.5</v>
      </c>
      <c r="BB863" s="146">
        <f t="shared" si="303"/>
        <v>647</v>
      </c>
      <c r="BC863" s="32">
        <f t="shared" si="304"/>
        <v>533</v>
      </c>
      <c r="BD863" s="148"/>
      <c r="BE863" s="40">
        <f t="shared" si="305"/>
        <v>0.13040238450074518</v>
      </c>
      <c r="BF863" s="40">
        <f t="shared" si="306"/>
        <v>0</v>
      </c>
      <c r="BG863" s="40">
        <f t="shared" si="307"/>
        <v>0.1541623843782117</v>
      </c>
      <c r="BH863" s="40">
        <f t="shared" si="308"/>
        <v>4.042037186742118E-2</v>
      </c>
      <c r="BI863" s="40">
        <f t="shared" si="309"/>
        <v>0</v>
      </c>
      <c r="BJ863" s="40">
        <f t="shared" si="310"/>
        <v>0</v>
      </c>
      <c r="BK863" s="40">
        <f t="shared" si="311"/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 s="42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:134" s="32" customFormat="1" ht="17" thickBot="1" x14ac:dyDescent="0.25">
      <c r="A864" s="124" t="str">
        <f>CONFIGURACAO!$C$4</f>
        <v>AREA 21</v>
      </c>
      <c r="B864" s="125">
        <v>862</v>
      </c>
      <c r="C864" s="252" t="s">
        <v>321</v>
      </c>
      <c r="D864" s="126">
        <f t="shared" si="293"/>
        <v>14</v>
      </c>
      <c r="E864" s="250" t="s">
        <v>1199</v>
      </c>
      <c r="F864" s="250">
        <v>1</v>
      </c>
      <c r="G864" s="250">
        <v>1</v>
      </c>
      <c r="H864" s="250">
        <v>1</v>
      </c>
      <c r="I864" s="250">
        <v>1</v>
      </c>
      <c r="J864" s="87"/>
      <c r="K864" s="94"/>
      <c r="L864" s="94"/>
      <c r="M864" s="154">
        <f t="shared" si="312"/>
        <v>4</v>
      </c>
      <c r="N864">
        <v>4</v>
      </c>
      <c r="O864">
        <v>1.5</v>
      </c>
      <c r="P864">
        <v>5</v>
      </c>
      <c r="Q864">
        <v>1.5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 s="139">
        <f t="shared" si="296"/>
        <v>5.5</v>
      </c>
      <c r="AD864" s="140">
        <f t="shared" si="297"/>
        <v>10.5</v>
      </c>
      <c r="AE864" s="141">
        <f t="shared" si="294"/>
        <v>0</v>
      </c>
      <c r="AF864" s="263">
        <f t="shared" si="295"/>
        <v>0</v>
      </c>
      <c r="AG864" s="265">
        <f t="shared" si="313"/>
        <v>5.5</v>
      </c>
      <c r="AI864" s="37">
        <f>IFERROR(IF(M864&gt;0,(N864*CONFIGURACAO!$C$20)+(O864*CONFIGURACAO!$C$21)+(P864*CONFIGURACAO!$C$22)+(Q864*CONFIGURACAO!$C$23)+(R864*CONFIGURACAO!$C$24),""),"")</f>
        <v>900</v>
      </c>
      <c r="AJ864" s="38">
        <f>IF(S864=0,0,IF(CONFIGURACAO!$C$15="SIM",(IF(S864&gt;CONFIGURACAO!$C$16,CONFIGURACAO!$C$16*CONFIGURACAO!$C$25,S864*CONFIGURACAO!$C$25)),'PI AREA  P75'!S864*CONFIGURACAO!$C$25))</f>
        <v>0</v>
      </c>
      <c r="AK864" s="38">
        <f>IF(T864=0,0,IF(CONFIGURACAO!$C$17="SIM",(IF(T864&gt;CONFIGURACAO!$C$18,CONFIGURACAO!$C$18*CONFIGURACAO!$C$26,T864*CONFIGURACAO!$C$26)),'PI AREA  P75'!T864*CONFIGURACAO!$C$26))</f>
        <v>0</v>
      </c>
      <c r="AL864" s="38">
        <f>IFERROR(IF(M864&gt;0,(U864*CONFIGURACAO!$C$29)+(V864*CONFIGURACAO!$C$30),""),"")</f>
        <v>0</v>
      </c>
      <c r="AM864" s="38">
        <f>IF(W864=0,0,IF(CONFIGURACAO!$C$41="SIM",(IF(W864&gt;CONFIGURACAO!$C$41,CONFIGURACAO!$C$41*CONFIGURACAO!$C$31,W864*CONFIGURACAO!$C$31)),'PI AREA  P75'!W864*CONFIGURACAO!$C$31))</f>
        <v>0</v>
      </c>
      <c r="AN864" s="38">
        <f>IF(X864=0,0,IF(CONFIGURACAO!$C$39="SIM",(IF(X864&gt;CONFIGURACAO!$C$40,CONFIGURACAO!$C$40*CONFIGURACAO!$C$32,X864*CONFIGURACAO!$C$32)),'PI AREA  P75'!X864*CONFIGURACAO!$C$32))</f>
        <v>0</v>
      </c>
      <c r="AO864" s="38">
        <f>IFERROR(IF(M864&gt;0,(Y864*CONFIGURACAO!$C$33)+(Z864*CONFIGURACAO!$C$34)+(AA864*CONFIGURACAO!$C$35)+(AB864*CONFIGURACAO!$C$36),""),"")</f>
        <v>0</v>
      </c>
      <c r="AP864" s="38">
        <f>IF(AA864=0,0,IF(CONFIGURACAO!$C$46="SIM",(IF(AA864&gt;CONFIGURACAO!$C$47,CONFIGURACAO!$C$47*CONFIGURACAO!$C$35,AA864*CONFIGURACAO!$C$35)),'PI AREA  P75'!AA864*CONFIGURACAO!$C$35))</f>
        <v>0</v>
      </c>
      <c r="AQ864" s="38">
        <f>IF(AB864=0,0,IF(CONFIGURACAO!$C$44="SIM",(IF(AB864&gt;CONFIGURACAO!$C$45,CONFIGURACAO!$C$45*CONFIGURACAO!$C$36,AB864*CONFIGURACAO!$C$36)),'PI AREA  P75'!AB864*CONFIGURACAO!$C$36))</f>
        <v>0</v>
      </c>
      <c r="AR864" s="38">
        <f t="shared" si="314"/>
        <v>900</v>
      </c>
      <c r="AS864" s="68">
        <f>IF(AR864="","",$AR864-(($AS$2/CONFIGURACAO!$C$6)*$M864))</f>
        <v>600</v>
      </c>
      <c r="AT864" s="73">
        <f t="shared" si="298"/>
        <v>3</v>
      </c>
      <c r="AU864" s="75">
        <f>IF(AR864="","",$AR864-(($AU$2/CONFIGURACAO!$C$6)*$M864))</f>
        <v>400</v>
      </c>
      <c r="AV864" s="76">
        <f t="shared" si="299"/>
        <v>4</v>
      </c>
      <c r="AW864" s="74">
        <f>IF(AR864="","",$AR864-(($AW$2/CONFIGURACAO!$C$6)*$M864))</f>
        <v>200</v>
      </c>
      <c r="AX864" s="72">
        <f t="shared" si="300"/>
        <v>5</v>
      </c>
      <c r="AZ864" s="39">
        <f t="shared" si="301"/>
        <v>8.4510613124498216E-2</v>
      </c>
      <c r="BA864" s="146">
        <f t="shared" si="302"/>
        <v>13</v>
      </c>
      <c r="BB864" s="146">
        <f t="shared" si="303"/>
        <v>545</v>
      </c>
      <c r="BC864" s="32">
        <f t="shared" si="304"/>
        <v>440</v>
      </c>
      <c r="BD864" s="148"/>
      <c r="BE864" s="40">
        <f t="shared" si="305"/>
        <v>0.14903129657228018</v>
      </c>
      <c r="BF864" s="40">
        <f t="shared" si="306"/>
        <v>5.7870370370370364E-2</v>
      </c>
      <c r="BG864" s="40">
        <f t="shared" si="307"/>
        <v>0.12846865364850976</v>
      </c>
      <c r="BH864" s="40">
        <f t="shared" si="308"/>
        <v>6.0630557801131774E-2</v>
      </c>
      <c r="BI864" s="40">
        <f t="shared" si="309"/>
        <v>0.10660980810234541</v>
      </c>
      <c r="BJ864" s="40">
        <f t="shared" si="310"/>
        <v>0</v>
      </c>
      <c r="BK864" s="40">
        <f t="shared" si="311"/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 s="42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:134" s="32" customFormat="1" ht="17" thickBot="1" x14ac:dyDescent="0.25">
      <c r="A865" s="124" t="str">
        <f>CONFIGURACAO!$C$4</f>
        <v>AREA 21</v>
      </c>
      <c r="B865" s="125">
        <v>863</v>
      </c>
      <c r="C865" s="252" t="s">
        <v>322</v>
      </c>
      <c r="D865" s="126">
        <f t="shared" si="293"/>
        <v>1</v>
      </c>
      <c r="E865" s="250" t="s">
        <v>1200</v>
      </c>
      <c r="F865" s="250">
        <v>0</v>
      </c>
      <c r="G865" s="250">
        <v>0</v>
      </c>
      <c r="H865" s="250">
        <v>0</v>
      </c>
      <c r="I865" s="250">
        <v>1</v>
      </c>
      <c r="J865" s="87"/>
      <c r="K865" s="94"/>
      <c r="L865" s="94"/>
      <c r="M865" s="154">
        <f t="shared" si="312"/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 s="139">
        <f t="shared" si="296"/>
        <v>0</v>
      </c>
      <c r="AD865" s="140">
        <f t="shared" si="297"/>
        <v>0</v>
      </c>
      <c r="AE865" s="141">
        <f t="shared" si="294"/>
        <v>0</v>
      </c>
      <c r="AF865" s="263">
        <f t="shared" si="295"/>
        <v>0</v>
      </c>
      <c r="AG865" s="265">
        <f t="shared" si="313"/>
        <v>0</v>
      </c>
      <c r="AI865" s="37">
        <f>IFERROR(IF(M865&gt;0,(N865*CONFIGURACAO!$C$20)+(O865*CONFIGURACAO!$C$21)+(P865*CONFIGURACAO!$C$22)+(Q865*CONFIGURACAO!$C$23)+(R865*CONFIGURACAO!$C$24),""),"")</f>
        <v>0</v>
      </c>
      <c r="AJ865" s="38">
        <f>IF(S865=0,0,IF(CONFIGURACAO!$C$15="SIM",(IF(S865&gt;CONFIGURACAO!$C$16,CONFIGURACAO!$C$16*CONFIGURACAO!$C$25,S865*CONFIGURACAO!$C$25)),'PI AREA  P75'!S865*CONFIGURACAO!$C$25))</f>
        <v>0</v>
      </c>
      <c r="AK865" s="38">
        <f>IF(T865=0,0,IF(CONFIGURACAO!$C$17="SIM",(IF(T865&gt;CONFIGURACAO!$C$18,CONFIGURACAO!$C$18*CONFIGURACAO!$C$26,T865*CONFIGURACAO!$C$26)),'PI AREA  P75'!T865*CONFIGURACAO!$C$26))</f>
        <v>0</v>
      </c>
      <c r="AL865" s="38">
        <f>IFERROR(IF(M865&gt;0,(U865*CONFIGURACAO!$C$29)+(V865*CONFIGURACAO!$C$30),""),"")</f>
        <v>0</v>
      </c>
      <c r="AM865" s="38">
        <f>IF(W865=0,0,IF(CONFIGURACAO!$C$41="SIM",(IF(W865&gt;CONFIGURACAO!$C$41,CONFIGURACAO!$C$41*CONFIGURACAO!$C$31,W865*CONFIGURACAO!$C$31)),'PI AREA  P75'!W865*CONFIGURACAO!$C$31))</f>
        <v>0</v>
      </c>
      <c r="AN865" s="38">
        <f>IF(X865=0,0,IF(CONFIGURACAO!$C$39="SIM",(IF(X865&gt;CONFIGURACAO!$C$40,CONFIGURACAO!$C$40*CONFIGURACAO!$C$32,X865*CONFIGURACAO!$C$32)),'PI AREA  P75'!X865*CONFIGURACAO!$C$32))</f>
        <v>0</v>
      </c>
      <c r="AO865" s="38">
        <f>IFERROR(IF(M865&gt;0,(Y865*CONFIGURACAO!$C$33)+(Z865*CONFIGURACAO!$C$34)+(AA865*CONFIGURACAO!$C$35)+(AB865*CONFIGURACAO!$C$36),""),"")</f>
        <v>0</v>
      </c>
      <c r="AP865" s="38">
        <f>IF(AA865=0,0,IF(CONFIGURACAO!$C$46="SIM",(IF(AA865&gt;CONFIGURACAO!$C$47,CONFIGURACAO!$C$47*CONFIGURACAO!$C$35,AA865*CONFIGURACAO!$C$35)),'PI AREA  P75'!AA865*CONFIGURACAO!$C$35))</f>
        <v>0</v>
      </c>
      <c r="AQ865" s="38">
        <f>IF(AB865=0,0,IF(CONFIGURACAO!$C$44="SIM",(IF(AB865&gt;CONFIGURACAO!$C$45,CONFIGURACAO!$C$45*CONFIGURACAO!$C$36,AB865*CONFIGURACAO!$C$36)),'PI AREA  P75'!AB865*CONFIGURACAO!$C$36))</f>
        <v>0</v>
      </c>
      <c r="AR865" s="38">
        <f t="shared" si="314"/>
        <v>0</v>
      </c>
      <c r="AS865" s="68">
        <f>IF(AR865="","",$AR865-(($AS$2/CONFIGURACAO!$C$6)*$M865))</f>
        <v>-75</v>
      </c>
      <c r="AT865" s="73" t="str">
        <f t="shared" si="298"/>
        <v>NAO</v>
      </c>
      <c r="AU865" s="75">
        <f>IF(AR865="","",$AR865-(($AU$2/CONFIGURACAO!$C$6)*$M865))</f>
        <v>-125</v>
      </c>
      <c r="AV865" s="76" t="str">
        <f t="shared" si="299"/>
        <v>NAO</v>
      </c>
      <c r="AW865" s="74">
        <f>IF(AR865="","",$AR865-(($AW$2/CONFIGURACAO!$C$6)*$M865))</f>
        <v>-175</v>
      </c>
      <c r="AX865" s="72" t="str">
        <f t="shared" si="300"/>
        <v>NAO</v>
      </c>
      <c r="AZ865" s="39">
        <f t="shared" si="301"/>
        <v>0</v>
      </c>
      <c r="BA865" s="146">
        <f t="shared" si="302"/>
        <v>0</v>
      </c>
      <c r="BB865" s="146">
        <f t="shared" si="303"/>
        <v>1158</v>
      </c>
      <c r="BC865" s="32">
        <f t="shared" si="304"/>
        <v>1158</v>
      </c>
      <c r="BD865" s="148"/>
      <c r="BE865" s="40">
        <f t="shared" si="305"/>
        <v>0</v>
      </c>
      <c r="BF865" s="40">
        <f t="shared" si="306"/>
        <v>0</v>
      </c>
      <c r="BG865" s="40">
        <f t="shared" si="307"/>
        <v>0</v>
      </c>
      <c r="BH865" s="40">
        <f t="shared" si="308"/>
        <v>0</v>
      </c>
      <c r="BI865" s="40">
        <f t="shared" si="309"/>
        <v>0</v>
      </c>
      <c r="BJ865" s="40">
        <f t="shared" si="310"/>
        <v>0</v>
      </c>
      <c r="BK865" s="40">
        <f t="shared" si="311"/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1</v>
      </c>
      <c r="BS865">
        <v>1</v>
      </c>
      <c r="BT865" s="42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:134" s="32" customFormat="1" ht="17" thickBot="1" x14ac:dyDescent="0.25">
      <c r="A866" s="124" t="str">
        <f>CONFIGURACAO!$C$4</f>
        <v>AREA 21</v>
      </c>
      <c r="B866" s="125">
        <v>864</v>
      </c>
      <c r="C866" s="252" t="s">
        <v>322</v>
      </c>
      <c r="D866" s="126">
        <f t="shared" si="293"/>
        <v>2</v>
      </c>
      <c r="E866" s="250" t="s">
        <v>1201</v>
      </c>
      <c r="F866" s="250">
        <v>0</v>
      </c>
      <c r="G866" s="250">
        <v>0</v>
      </c>
      <c r="H866" s="250">
        <v>0</v>
      </c>
      <c r="I866" s="250">
        <v>1</v>
      </c>
      <c r="J866" s="87"/>
      <c r="K866" s="94"/>
      <c r="L866" s="94"/>
      <c r="M866" s="154">
        <f t="shared" si="312"/>
        <v>1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 s="139">
        <f t="shared" si="296"/>
        <v>0</v>
      </c>
      <c r="AD866" s="140">
        <f t="shared" si="297"/>
        <v>1</v>
      </c>
      <c r="AE866" s="141">
        <f t="shared" si="294"/>
        <v>0</v>
      </c>
      <c r="AF866" s="263">
        <f t="shared" si="295"/>
        <v>0</v>
      </c>
      <c r="AG866" s="265">
        <f t="shared" si="313"/>
        <v>0</v>
      </c>
      <c r="AI866" s="37">
        <f>IFERROR(IF(M866&gt;0,(N866*CONFIGURACAO!$C$20)+(O866*CONFIGURACAO!$C$21)+(P866*CONFIGURACAO!$C$22)+(Q866*CONFIGURACAO!$C$23)+(R866*CONFIGURACAO!$C$24),""),"")</f>
        <v>60</v>
      </c>
      <c r="AJ866" s="38">
        <f>IF(S866=0,0,IF(CONFIGURACAO!$C$15="SIM",(IF(S866&gt;CONFIGURACAO!$C$16,CONFIGURACAO!$C$16*CONFIGURACAO!$C$25,S866*CONFIGURACAO!$C$25)),'PI AREA  P75'!S866*CONFIGURACAO!$C$25))</f>
        <v>0</v>
      </c>
      <c r="AK866" s="38">
        <f>IF(T866=0,0,IF(CONFIGURACAO!$C$17="SIM",(IF(T866&gt;CONFIGURACAO!$C$18,CONFIGURACAO!$C$18*CONFIGURACAO!$C$26,T866*CONFIGURACAO!$C$26)),'PI AREA  P75'!T866*CONFIGURACAO!$C$26))</f>
        <v>0</v>
      </c>
      <c r="AL866" s="38">
        <f>IFERROR(IF(M866&gt;0,(U866*CONFIGURACAO!$C$29)+(V866*CONFIGURACAO!$C$30),""),"")</f>
        <v>0</v>
      </c>
      <c r="AM866" s="38">
        <f>IF(W866=0,0,IF(CONFIGURACAO!$C$41="SIM",(IF(W866&gt;CONFIGURACAO!$C$41,CONFIGURACAO!$C$41*CONFIGURACAO!$C$31,W866*CONFIGURACAO!$C$31)),'PI AREA  P75'!W866*CONFIGURACAO!$C$31))</f>
        <v>0</v>
      </c>
      <c r="AN866" s="38">
        <f>IF(X866=0,0,IF(CONFIGURACAO!$C$39="SIM",(IF(X866&gt;CONFIGURACAO!$C$40,CONFIGURACAO!$C$40*CONFIGURACAO!$C$32,X866*CONFIGURACAO!$C$32)),'PI AREA  P75'!X866*CONFIGURACAO!$C$32))</f>
        <v>0</v>
      </c>
      <c r="AO866" s="38">
        <f>IFERROR(IF(M866&gt;0,(Y866*CONFIGURACAO!$C$33)+(Z866*CONFIGURACAO!$C$34)+(AA866*CONFIGURACAO!$C$35)+(AB866*CONFIGURACAO!$C$36),""),"")</f>
        <v>0</v>
      </c>
      <c r="AP866" s="38">
        <f>IF(AA866=0,0,IF(CONFIGURACAO!$C$46="SIM",(IF(AA866&gt;CONFIGURACAO!$C$47,CONFIGURACAO!$C$47*CONFIGURACAO!$C$35,AA866*CONFIGURACAO!$C$35)),'PI AREA  P75'!AA866*CONFIGURACAO!$C$35))</f>
        <v>0</v>
      </c>
      <c r="AQ866" s="38">
        <f>IF(AB866=0,0,IF(CONFIGURACAO!$C$44="SIM",(IF(AB866&gt;CONFIGURACAO!$C$45,CONFIGURACAO!$C$45*CONFIGURACAO!$C$36,AB866*CONFIGURACAO!$C$36)),'PI AREA  P75'!AB866*CONFIGURACAO!$C$36))</f>
        <v>0</v>
      </c>
      <c r="AR866" s="38">
        <f t="shared" si="314"/>
        <v>60</v>
      </c>
      <c r="AS866" s="68">
        <f>IF(AR866="","",$AR866-(($AS$2/CONFIGURACAO!$C$6)*$M866))</f>
        <v>-15</v>
      </c>
      <c r="AT866" s="73" t="str">
        <f t="shared" si="298"/>
        <v>NAO</v>
      </c>
      <c r="AU866" s="75">
        <f>IF(AR866="","",$AR866-(($AU$2/CONFIGURACAO!$C$6)*$M866))</f>
        <v>-65</v>
      </c>
      <c r="AV866" s="76" t="str">
        <f t="shared" si="299"/>
        <v>NAO</v>
      </c>
      <c r="AW866" s="74">
        <f>IF(AR866="","",$AR866-(($AW$2/CONFIGURACAO!$C$6)*$M866))</f>
        <v>-115</v>
      </c>
      <c r="AX866" s="72" t="str">
        <f t="shared" si="300"/>
        <v>NAO</v>
      </c>
      <c r="AZ866" s="39">
        <f t="shared" si="301"/>
        <v>5.6340408749665479E-3</v>
      </c>
      <c r="BA866" s="146">
        <f t="shared" si="302"/>
        <v>1</v>
      </c>
      <c r="BB866" s="146">
        <f t="shared" si="303"/>
        <v>1099</v>
      </c>
      <c r="BC866" s="32">
        <f t="shared" si="304"/>
        <v>1096</v>
      </c>
      <c r="BD866" s="148"/>
      <c r="BE866" s="40">
        <f t="shared" si="305"/>
        <v>0</v>
      </c>
      <c r="BF866" s="40">
        <f t="shared" si="306"/>
        <v>0</v>
      </c>
      <c r="BG866" s="40">
        <f t="shared" si="307"/>
        <v>2.5693730729701953E-2</v>
      </c>
      <c r="BH866" s="40">
        <f t="shared" si="308"/>
        <v>0</v>
      </c>
      <c r="BI866" s="40">
        <f t="shared" si="309"/>
        <v>0</v>
      </c>
      <c r="BJ866" s="40">
        <f t="shared" si="310"/>
        <v>0</v>
      </c>
      <c r="BK866" s="40">
        <f t="shared" si="311"/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 s="42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:134" s="32" customFormat="1" ht="17" thickBot="1" x14ac:dyDescent="0.25">
      <c r="A867" s="124" t="str">
        <f>CONFIGURACAO!$C$4</f>
        <v>AREA 21</v>
      </c>
      <c r="B867" s="125">
        <v>865</v>
      </c>
      <c r="C867" s="252" t="s">
        <v>322</v>
      </c>
      <c r="D867" s="126">
        <f t="shared" si="293"/>
        <v>3</v>
      </c>
      <c r="E867" s="250" t="s">
        <v>1202</v>
      </c>
      <c r="F867" s="250">
        <v>0</v>
      </c>
      <c r="G867" s="250">
        <v>0</v>
      </c>
      <c r="H867" s="250">
        <v>0</v>
      </c>
      <c r="I867" s="250">
        <v>1</v>
      </c>
      <c r="J867" s="87"/>
      <c r="K867" s="94"/>
      <c r="L867" s="94"/>
      <c r="M867" s="154">
        <f t="shared" si="312"/>
        <v>1</v>
      </c>
      <c r="N867">
        <v>0</v>
      </c>
      <c r="O867">
        <v>0</v>
      </c>
      <c r="P867">
        <v>0</v>
      </c>
      <c r="Q867">
        <v>0.75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 s="139">
        <f t="shared" si="296"/>
        <v>0</v>
      </c>
      <c r="AD867" s="140">
        <f t="shared" si="297"/>
        <v>0</v>
      </c>
      <c r="AE867" s="141">
        <f t="shared" si="294"/>
        <v>0</v>
      </c>
      <c r="AF867" s="263">
        <f t="shared" si="295"/>
        <v>0</v>
      </c>
      <c r="AG867" s="265">
        <f t="shared" si="313"/>
        <v>0</v>
      </c>
      <c r="AI867" s="37">
        <f>IFERROR(IF(M867&gt;0,(N867*CONFIGURACAO!$C$20)+(O867*CONFIGURACAO!$C$21)+(P867*CONFIGURACAO!$C$22)+(Q867*CONFIGURACAO!$C$23)+(R867*CONFIGURACAO!$C$24),""),"")</f>
        <v>30</v>
      </c>
      <c r="AJ867" s="38">
        <f>IF(S867=0,0,IF(CONFIGURACAO!$C$15="SIM",(IF(S867&gt;CONFIGURACAO!$C$16,CONFIGURACAO!$C$16*CONFIGURACAO!$C$25,S867*CONFIGURACAO!$C$25)),'PI AREA  P75'!S867*CONFIGURACAO!$C$25))</f>
        <v>0</v>
      </c>
      <c r="AK867" s="38">
        <f>IF(T867=0,0,IF(CONFIGURACAO!$C$17="SIM",(IF(T867&gt;CONFIGURACAO!$C$18,CONFIGURACAO!$C$18*CONFIGURACAO!$C$26,T867*CONFIGURACAO!$C$26)),'PI AREA  P75'!T867*CONFIGURACAO!$C$26))</f>
        <v>0</v>
      </c>
      <c r="AL867" s="38">
        <f>IFERROR(IF(M867&gt;0,(U867*CONFIGURACAO!$C$29)+(V867*CONFIGURACAO!$C$30),""),"")</f>
        <v>0</v>
      </c>
      <c r="AM867" s="38">
        <f>IF(W867=0,0,IF(CONFIGURACAO!$C$41="SIM",(IF(W867&gt;CONFIGURACAO!$C$41,CONFIGURACAO!$C$41*CONFIGURACAO!$C$31,W867*CONFIGURACAO!$C$31)),'PI AREA  P75'!W867*CONFIGURACAO!$C$31))</f>
        <v>0</v>
      </c>
      <c r="AN867" s="38">
        <f>IF(X867=0,0,IF(CONFIGURACAO!$C$39="SIM",(IF(X867&gt;CONFIGURACAO!$C$40,CONFIGURACAO!$C$40*CONFIGURACAO!$C$32,X867*CONFIGURACAO!$C$32)),'PI AREA  P75'!X867*CONFIGURACAO!$C$32))</f>
        <v>0</v>
      </c>
      <c r="AO867" s="38">
        <f>IFERROR(IF(M867&gt;0,(Y867*CONFIGURACAO!$C$33)+(Z867*CONFIGURACAO!$C$34)+(AA867*CONFIGURACAO!$C$35)+(AB867*CONFIGURACAO!$C$36),""),"")</f>
        <v>0</v>
      </c>
      <c r="AP867" s="38">
        <f>IF(AA867=0,0,IF(CONFIGURACAO!$C$46="SIM",(IF(AA867&gt;CONFIGURACAO!$C$47,CONFIGURACAO!$C$47*CONFIGURACAO!$C$35,AA867*CONFIGURACAO!$C$35)),'PI AREA  P75'!AA867*CONFIGURACAO!$C$35))</f>
        <v>0</v>
      </c>
      <c r="AQ867" s="38">
        <f>IF(AB867=0,0,IF(CONFIGURACAO!$C$44="SIM",(IF(AB867&gt;CONFIGURACAO!$C$45,CONFIGURACAO!$C$45*CONFIGURACAO!$C$36,AB867*CONFIGURACAO!$C$36)),'PI AREA  P75'!AB867*CONFIGURACAO!$C$36))</f>
        <v>0</v>
      </c>
      <c r="AR867" s="38">
        <f t="shared" si="314"/>
        <v>30</v>
      </c>
      <c r="AS867" s="68">
        <f>IF(AR867="","",$AR867-(($AS$2/CONFIGURACAO!$C$6)*$M867))</f>
        <v>-45</v>
      </c>
      <c r="AT867" s="73" t="str">
        <f t="shared" si="298"/>
        <v>NAO</v>
      </c>
      <c r="AU867" s="75">
        <f>IF(AR867="","",$AR867-(($AU$2/CONFIGURACAO!$C$6)*$M867))</f>
        <v>-95</v>
      </c>
      <c r="AV867" s="76" t="str">
        <f t="shared" si="299"/>
        <v>NAO</v>
      </c>
      <c r="AW867" s="74">
        <f>IF(AR867="","",$AR867-(($AW$2/CONFIGURACAO!$C$6)*$M867))</f>
        <v>-145</v>
      </c>
      <c r="AX867" s="72" t="str">
        <f t="shared" si="300"/>
        <v>NAO</v>
      </c>
      <c r="AZ867" s="39">
        <f t="shared" si="301"/>
        <v>2.8170204374832739E-3</v>
      </c>
      <c r="BA867" s="146">
        <f t="shared" si="302"/>
        <v>0.75</v>
      </c>
      <c r="BB867" s="146">
        <f t="shared" si="303"/>
        <v>1112</v>
      </c>
      <c r="BC867" s="32">
        <f t="shared" si="304"/>
        <v>1128</v>
      </c>
      <c r="BD867" s="148"/>
      <c r="BE867" s="40">
        <f t="shared" si="305"/>
        <v>0</v>
      </c>
      <c r="BF867" s="40">
        <f t="shared" si="306"/>
        <v>0</v>
      </c>
      <c r="BG867" s="40">
        <f t="shared" si="307"/>
        <v>0</v>
      </c>
      <c r="BH867" s="40">
        <f t="shared" si="308"/>
        <v>3.0315278900565887E-2</v>
      </c>
      <c r="BI867" s="40">
        <f t="shared" si="309"/>
        <v>0</v>
      </c>
      <c r="BJ867" s="40">
        <f t="shared" si="310"/>
        <v>0</v>
      </c>
      <c r="BK867" s="40">
        <f t="shared" si="311"/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 s="42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:134" s="32" customFormat="1" ht="17" thickBot="1" x14ac:dyDescent="0.25">
      <c r="A868" s="124" t="str">
        <f>CONFIGURACAO!$C$4</f>
        <v>AREA 21</v>
      </c>
      <c r="B868" s="125">
        <v>866</v>
      </c>
      <c r="C868" s="252" t="s">
        <v>322</v>
      </c>
      <c r="D868" s="126">
        <f t="shared" si="293"/>
        <v>4</v>
      </c>
      <c r="E868" s="250" t="s">
        <v>1203</v>
      </c>
      <c r="F868" s="250">
        <v>0</v>
      </c>
      <c r="G868" s="250">
        <v>0</v>
      </c>
      <c r="H868" s="250">
        <v>0</v>
      </c>
      <c r="I868" s="250">
        <v>1</v>
      </c>
      <c r="J868" s="87"/>
      <c r="K868" s="94"/>
      <c r="L868" s="94"/>
      <c r="M868" s="154">
        <f t="shared" si="312"/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0.75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 s="139">
        <f t="shared" si="296"/>
        <v>0</v>
      </c>
      <c r="AD868" s="140">
        <f t="shared" si="297"/>
        <v>0</v>
      </c>
      <c r="AE868" s="141">
        <f t="shared" si="294"/>
        <v>0</v>
      </c>
      <c r="AF868" s="263">
        <f t="shared" si="295"/>
        <v>0</v>
      </c>
      <c r="AG868" s="265">
        <f t="shared" si="313"/>
        <v>0</v>
      </c>
      <c r="AI868" s="37">
        <f>IFERROR(IF(M868&gt;0,(N868*CONFIGURACAO!$C$20)+(O868*CONFIGURACAO!$C$21)+(P868*CONFIGURACAO!$C$22)+(Q868*CONFIGURACAO!$C$23)+(R868*CONFIGURACAO!$C$24),""),"")</f>
        <v>0</v>
      </c>
      <c r="AJ868" s="38">
        <f>IF(S868=0,0,IF(CONFIGURACAO!$C$15="SIM",(IF(S868&gt;CONFIGURACAO!$C$16,CONFIGURACAO!$C$16*CONFIGURACAO!$C$25,S868*CONFIGURACAO!$C$25)),'PI AREA  P75'!S868*CONFIGURACAO!$C$25))</f>
        <v>0</v>
      </c>
      <c r="AK868" s="38">
        <f>IF(T868=0,0,IF(CONFIGURACAO!$C$17="SIM",(IF(T868&gt;CONFIGURACAO!$C$18,CONFIGURACAO!$C$18*CONFIGURACAO!$C$26,T868*CONFIGURACAO!$C$26)),'PI AREA  P75'!T868*CONFIGURACAO!$C$26))</f>
        <v>3.75</v>
      </c>
      <c r="AL868" s="38">
        <f>IFERROR(IF(M868&gt;0,(U868*CONFIGURACAO!$C$29)+(V868*CONFIGURACAO!$C$30),""),"")</f>
        <v>0</v>
      </c>
      <c r="AM868" s="38">
        <f>IF(W868=0,0,IF(CONFIGURACAO!$C$41="SIM",(IF(W868&gt;CONFIGURACAO!$C$41,CONFIGURACAO!$C$41*CONFIGURACAO!$C$31,W868*CONFIGURACAO!$C$31)),'PI AREA  P75'!W868*CONFIGURACAO!$C$31))</f>
        <v>0</v>
      </c>
      <c r="AN868" s="38">
        <f>IF(X868=0,0,IF(CONFIGURACAO!$C$39="SIM",(IF(X868&gt;CONFIGURACAO!$C$40,CONFIGURACAO!$C$40*CONFIGURACAO!$C$32,X868*CONFIGURACAO!$C$32)),'PI AREA  P75'!X868*CONFIGURACAO!$C$32))</f>
        <v>0</v>
      </c>
      <c r="AO868" s="38">
        <f>IFERROR(IF(M868&gt;0,(Y868*CONFIGURACAO!$C$33)+(Z868*CONFIGURACAO!$C$34)+(AA868*CONFIGURACAO!$C$35)+(AB868*CONFIGURACAO!$C$36),""),"")</f>
        <v>0</v>
      </c>
      <c r="AP868" s="38">
        <f>IF(AA868=0,0,IF(CONFIGURACAO!$C$46="SIM",(IF(AA868&gt;CONFIGURACAO!$C$47,CONFIGURACAO!$C$47*CONFIGURACAO!$C$35,AA868*CONFIGURACAO!$C$35)),'PI AREA  P75'!AA868*CONFIGURACAO!$C$35))</f>
        <v>0</v>
      </c>
      <c r="AQ868" s="38">
        <f>IF(AB868=0,0,IF(CONFIGURACAO!$C$44="SIM",(IF(AB868&gt;CONFIGURACAO!$C$45,CONFIGURACAO!$C$45*CONFIGURACAO!$C$36,AB868*CONFIGURACAO!$C$36)),'PI AREA  P75'!AB868*CONFIGURACAO!$C$36))</f>
        <v>0</v>
      </c>
      <c r="AR868" s="38">
        <f t="shared" si="314"/>
        <v>3.75</v>
      </c>
      <c r="AS868" s="68">
        <f>IF(AR868="","",$AR868-(($AS$2/CONFIGURACAO!$C$6)*$M868))</f>
        <v>-71.25</v>
      </c>
      <c r="AT868" s="73" t="str">
        <f t="shared" si="298"/>
        <v>NAO</v>
      </c>
      <c r="AU868" s="75">
        <f>IF(AR868="","",$AR868-(($AU$2/CONFIGURACAO!$C$6)*$M868))</f>
        <v>-121.25</v>
      </c>
      <c r="AV868" s="76" t="str">
        <f t="shared" si="299"/>
        <v>NAO</v>
      </c>
      <c r="AW868" s="74">
        <f>IF(AR868="","",$AR868-(($AW$2/CONFIGURACAO!$C$6)*$M868))</f>
        <v>-171.25</v>
      </c>
      <c r="AX868" s="72" t="str">
        <f t="shared" si="300"/>
        <v>NAO</v>
      </c>
      <c r="AZ868" s="39">
        <f t="shared" si="301"/>
        <v>3.5212755468540924E-4</v>
      </c>
      <c r="BA868" s="146">
        <f t="shared" si="302"/>
        <v>0.75</v>
      </c>
      <c r="BB868" s="146">
        <f t="shared" si="303"/>
        <v>1112</v>
      </c>
      <c r="BC868" s="32">
        <f t="shared" si="304"/>
        <v>1155</v>
      </c>
      <c r="BD868" s="148"/>
      <c r="BE868" s="40">
        <f t="shared" si="305"/>
        <v>0</v>
      </c>
      <c r="BF868" s="40">
        <f t="shared" si="306"/>
        <v>0</v>
      </c>
      <c r="BG868" s="40">
        <f t="shared" si="307"/>
        <v>0</v>
      </c>
      <c r="BH868" s="40">
        <f t="shared" si="308"/>
        <v>0</v>
      </c>
      <c r="BI868" s="40">
        <f t="shared" si="309"/>
        <v>0</v>
      </c>
      <c r="BJ868" s="40">
        <f t="shared" si="310"/>
        <v>0</v>
      </c>
      <c r="BK868" s="40">
        <f t="shared" si="311"/>
        <v>0.1203852327447833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 s="42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:134" s="32" customFormat="1" ht="17" thickBot="1" x14ac:dyDescent="0.25">
      <c r="A869" s="124" t="str">
        <f>CONFIGURACAO!$C$4</f>
        <v>AREA 21</v>
      </c>
      <c r="B869" s="125">
        <v>867</v>
      </c>
      <c r="C869" s="252" t="s">
        <v>322</v>
      </c>
      <c r="D869" s="126">
        <f t="shared" si="293"/>
        <v>5</v>
      </c>
      <c r="E869" s="250" t="s">
        <v>1204</v>
      </c>
      <c r="F869" s="250">
        <v>0</v>
      </c>
      <c r="G869" s="250">
        <v>0</v>
      </c>
      <c r="H869" s="250">
        <v>0</v>
      </c>
      <c r="I869" s="250">
        <v>1</v>
      </c>
      <c r="J869" s="87"/>
      <c r="K869" s="94"/>
      <c r="L869" s="94"/>
      <c r="M869" s="154">
        <f t="shared" si="312"/>
        <v>1</v>
      </c>
      <c r="N869">
        <v>0.75</v>
      </c>
      <c r="O869">
        <v>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 s="139">
        <f t="shared" si="296"/>
        <v>3.75</v>
      </c>
      <c r="AD869" s="140">
        <f t="shared" si="297"/>
        <v>3.75</v>
      </c>
      <c r="AE869" s="141">
        <f t="shared" si="294"/>
        <v>0</v>
      </c>
      <c r="AF869" s="263">
        <f t="shared" si="295"/>
        <v>0</v>
      </c>
      <c r="AG869" s="265">
        <f t="shared" si="313"/>
        <v>3.75</v>
      </c>
      <c r="AI869" s="37">
        <f>IFERROR(IF(M869&gt;0,(N869*CONFIGURACAO!$C$20)+(O869*CONFIGURACAO!$C$21)+(P869*CONFIGURACAO!$C$22)+(Q869*CONFIGURACAO!$C$23)+(R869*CONFIGURACAO!$C$24),""),"")</f>
        <v>315</v>
      </c>
      <c r="AJ869" s="38">
        <f>IF(S869=0,0,IF(CONFIGURACAO!$C$15="SIM",(IF(S869&gt;CONFIGURACAO!$C$16,CONFIGURACAO!$C$16*CONFIGURACAO!$C$25,S869*CONFIGURACAO!$C$25)),'PI AREA  P75'!S869*CONFIGURACAO!$C$25))</f>
        <v>0</v>
      </c>
      <c r="AK869" s="38">
        <f>IF(T869=0,0,IF(CONFIGURACAO!$C$17="SIM",(IF(T869&gt;CONFIGURACAO!$C$18,CONFIGURACAO!$C$18*CONFIGURACAO!$C$26,T869*CONFIGURACAO!$C$26)),'PI AREA  P75'!T869*CONFIGURACAO!$C$26))</f>
        <v>0</v>
      </c>
      <c r="AL869" s="38">
        <f>IFERROR(IF(M869&gt;0,(U869*CONFIGURACAO!$C$29)+(V869*CONFIGURACAO!$C$30),""),"")</f>
        <v>0</v>
      </c>
      <c r="AM869" s="38">
        <f>IF(W869=0,0,IF(CONFIGURACAO!$C$41="SIM",(IF(W869&gt;CONFIGURACAO!$C$41,CONFIGURACAO!$C$41*CONFIGURACAO!$C$31,W869*CONFIGURACAO!$C$31)),'PI AREA  P75'!W869*CONFIGURACAO!$C$31))</f>
        <v>0</v>
      </c>
      <c r="AN869" s="38">
        <f>IF(X869=0,0,IF(CONFIGURACAO!$C$39="SIM",(IF(X869&gt;CONFIGURACAO!$C$40,CONFIGURACAO!$C$40*CONFIGURACAO!$C$32,X869*CONFIGURACAO!$C$32)),'PI AREA  P75'!X869*CONFIGURACAO!$C$32))</f>
        <v>0</v>
      </c>
      <c r="AO869" s="38">
        <f>IFERROR(IF(M869&gt;0,(Y869*CONFIGURACAO!$C$33)+(Z869*CONFIGURACAO!$C$34)+(AA869*CONFIGURACAO!$C$35)+(AB869*CONFIGURACAO!$C$36),""),"")</f>
        <v>0</v>
      </c>
      <c r="AP869" s="38">
        <f>IF(AA869=0,0,IF(CONFIGURACAO!$C$46="SIM",(IF(AA869&gt;CONFIGURACAO!$C$47,CONFIGURACAO!$C$47*CONFIGURACAO!$C$35,AA869*CONFIGURACAO!$C$35)),'PI AREA  P75'!AA869*CONFIGURACAO!$C$35))</f>
        <v>0</v>
      </c>
      <c r="AQ869" s="38">
        <f>IF(AB869=0,0,IF(CONFIGURACAO!$C$44="SIM",(IF(AB869&gt;CONFIGURACAO!$C$45,CONFIGURACAO!$C$45*CONFIGURACAO!$C$36,AB869*CONFIGURACAO!$C$36)),'PI AREA  P75'!AB869*CONFIGURACAO!$C$36))</f>
        <v>0</v>
      </c>
      <c r="AR869" s="38">
        <f t="shared" si="314"/>
        <v>315</v>
      </c>
      <c r="AS869" s="68">
        <f>IF(AR869="","",$AR869-(($AS$2/CONFIGURACAO!$C$6)*$M869))</f>
        <v>240</v>
      </c>
      <c r="AT869" s="73">
        <f t="shared" si="298"/>
        <v>3</v>
      </c>
      <c r="AU869" s="75">
        <f>IF(AR869="","",$AR869-(($AU$2/CONFIGURACAO!$C$6)*$M869))</f>
        <v>190</v>
      </c>
      <c r="AV869" s="76">
        <f t="shared" si="299"/>
        <v>4</v>
      </c>
      <c r="AW869" s="74">
        <f>IF(AR869="","",$AR869-(($AW$2/CONFIGURACAO!$C$6)*$M869))</f>
        <v>140</v>
      </c>
      <c r="AX869" s="72">
        <f t="shared" si="300"/>
        <v>5</v>
      </c>
      <c r="AZ869" s="39">
        <f t="shared" si="301"/>
        <v>2.957871459357438E-2</v>
      </c>
      <c r="BA869" s="146">
        <f t="shared" si="302"/>
        <v>3.75</v>
      </c>
      <c r="BB869" s="146">
        <f t="shared" si="303"/>
        <v>910</v>
      </c>
      <c r="BC869" s="32">
        <f t="shared" si="304"/>
        <v>830</v>
      </c>
      <c r="BD869" s="148"/>
      <c r="BE869" s="40">
        <f t="shared" si="305"/>
        <v>2.7943368107302535E-2</v>
      </c>
      <c r="BF869" s="40">
        <f t="shared" si="306"/>
        <v>0.11574074074074073</v>
      </c>
      <c r="BG869" s="40">
        <f t="shared" si="307"/>
        <v>0</v>
      </c>
      <c r="BH869" s="40">
        <f t="shared" si="308"/>
        <v>0</v>
      </c>
      <c r="BI869" s="40">
        <f t="shared" si="309"/>
        <v>0</v>
      </c>
      <c r="BJ869" s="40">
        <f t="shared" si="310"/>
        <v>0</v>
      </c>
      <c r="BK869" s="40">
        <f t="shared" si="311"/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 s="42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:134" s="32" customFormat="1" ht="17" thickBot="1" x14ac:dyDescent="0.25">
      <c r="A870" s="124" t="str">
        <f>CONFIGURACAO!$C$4</f>
        <v>AREA 21</v>
      </c>
      <c r="B870" s="125">
        <v>868</v>
      </c>
      <c r="C870" s="252" t="s">
        <v>322</v>
      </c>
      <c r="D870" s="126">
        <f t="shared" si="293"/>
        <v>6</v>
      </c>
      <c r="E870" s="250" t="s">
        <v>1205</v>
      </c>
      <c r="F870" s="250">
        <v>0</v>
      </c>
      <c r="G870" s="250">
        <v>0</v>
      </c>
      <c r="H870" s="250">
        <v>0</v>
      </c>
      <c r="I870" s="250">
        <v>1</v>
      </c>
      <c r="J870" s="87"/>
      <c r="K870" s="94"/>
      <c r="L870" s="94"/>
      <c r="M870" s="154">
        <f t="shared" si="312"/>
        <v>1</v>
      </c>
      <c r="N870">
        <v>0.75</v>
      </c>
      <c r="O870">
        <v>0.75</v>
      </c>
      <c r="P870">
        <v>0</v>
      </c>
      <c r="Q870">
        <v>0.75</v>
      </c>
      <c r="R870">
        <v>0</v>
      </c>
      <c r="S870">
        <v>0</v>
      </c>
      <c r="T870">
        <v>0.75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 s="139">
        <f t="shared" si="296"/>
        <v>1.5</v>
      </c>
      <c r="AD870" s="140">
        <f t="shared" si="297"/>
        <v>1.5</v>
      </c>
      <c r="AE870" s="141">
        <f t="shared" si="294"/>
        <v>0</v>
      </c>
      <c r="AF870" s="263">
        <f t="shared" si="295"/>
        <v>0</v>
      </c>
      <c r="AG870" s="265">
        <f t="shared" si="313"/>
        <v>1.5</v>
      </c>
      <c r="AI870" s="37">
        <f>IFERROR(IF(M870&gt;0,(N870*CONFIGURACAO!$C$20)+(O870*CONFIGURACAO!$C$21)+(P870*CONFIGURACAO!$C$22)+(Q870*CONFIGURACAO!$C$23)+(R870*CONFIGURACAO!$C$24),""),"")</f>
        <v>165</v>
      </c>
      <c r="AJ870" s="38">
        <f>IF(S870=0,0,IF(CONFIGURACAO!$C$15="SIM",(IF(S870&gt;CONFIGURACAO!$C$16,CONFIGURACAO!$C$16*CONFIGURACAO!$C$25,S870*CONFIGURACAO!$C$25)),'PI AREA  P75'!S870*CONFIGURACAO!$C$25))</f>
        <v>0</v>
      </c>
      <c r="AK870" s="38">
        <f>IF(T870=0,0,IF(CONFIGURACAO!$C$17="SIM",(IF(T870&gt;CONFIGURACAO!$C$18,CONFIGURACAO!$C$18*CONFIGURACAO!$C$26,T870*CONFIGURACAO!$C$26)),'PI AREA  P75'!T870*CONFIGURACAO!$C$26))</f>
        <v>3.75</v>
      </c>
      <c r="AL870" s="38">
        <f>IFERROR(IF(M870&gt;0,(U870*CONFIGURACAO!$C$29)+(V870*CONFIGURACAO!$C$30),""),"")</f>
        <v>0</v>
      </c>
      <c r="AM870" s="38">
        <f>IF(W870=0,0,IF(CONFIGURACAO!$C$41="SIM",(IF(W870&gt;CONFIGURACAO!$C$41,CONFIGURACAO!$C$41*CONFIGURACAO!$C$31,W870*CONFIGURACAO!$C$31)),'PI AREA  P75'!W870*CONFIGURACAO!$C$31))</f>
        <v>0</v>
      </c>
      <c r="AN870" s="38">
        <f>IF(X870=0,0,IF(CONFIGURACAO!$C$39="SIM",(IF(X870&gt;CONFIGURACAO!$C$40,CONFIGURACAO!$C$40*CONFIGURACAO!$C$32,X870*CONFIGURACAO!$C$32)),'PI AREA  P75'!X870*CONFIGURACAO!$C$32))</f>
        <v>0</v>
      </c>
      <c r="AO870" s="38">
        <f>IFERROR(IF(M870&gt;0,(Y870*CONFIGURACAO!$C$33)+(Z870*CONFIGURACAO!$C$34)+(AA870*CONFIGURACAO!$C$35)+(AB870*CONFIGURACAO!$C$36),""),"")</f>
        <v>0</v>
      </c>
      <c r="AP870" s="38">
        <f>IF(AA870=0,0,IF(CONFIGURACAO!$C$46="SIM",(IF(AA870&gt;CONFIGURACAO!$C$47,CONFIGURACAO!$C$47*CONFIGURACAO!$C$35,AA870*CONFIGURACAO!$C$35)),'PI AREA  P75'!AA870*CONFIGURACAO!$C$35))</f>
        <v>0</v>
      </c>
      <c r="AQ870" s="38">
        <f>IF(AB870=0,0,IF(CONFIGURACAO!$C$44="SIM",(IF(AB870&gt;CONFIGURACAO!$C$45,CONFIGURACAO!$C$45*CONFIGURACAO!$C$36,AB870*CONFIGURACAO!$C$36)),'PI AREA  P75'!AB870*CONFIGURACAO!$C$36))</f>
        <v>0</v>
      </c>
      <c r="AR870" s="38">
        <f t="shared" si="314"/>
        <v>168.75</v>
      </c>
      <c r="AS870" s="68">
        <f>IF(AR870="","",$AR870-(($AS$2/CONFIGURACAO!$C$6)*$M870))</f>
        <v>93.75</v>
      </c>
      <c r="AT870" s="73">
        <f t="shared" si="298"/>
        <v>3</v>
      </c>
      <c r="AU870" s="75">
        <f>IF(AR870="","",$AR870-(($AU$2/CONFIGURACAO!$C$6)*$M870))</f>
        <v>43.75</v>
      </c>
      <c r="AV870" s="76">
        <f t="shared" si="299"/>
        <v>4</v>
      </c>
      <c r="AW870" s="74">
        <f>IF(AR870="","",$AR870-(($AW$2/CONFIGURACAO!$C$6)*$M870))</f>
        <v>-6.25</v>
      </c>
      <c r="AX870" s="72" t="str">
        <f t="shared" si="300"/>
        <v>NAO</v>
      </c>
      <c r="AZ870" s="39">
        <f t="shared" si="301"/>
        <v>1.5845739960843416E-2</v>
      </c>
      <c r="BA870" s="146">
        <f t="shared" si="302"/>
        <v>3</v>
      </c>
      <c r="BB870" s="146">
        <f t="shared" si="303"/>
        <v>947</v>
      </c>
      <c r="BC870" s="32">
        <f t="shared" si="304"/>
        <v>964</v>
      </c>
      <c r="BD870" s="148"/>
      <c r="BE870" s="40">
        <f t="shared" si="305"/>
        <v>2.7943368107302535E-2</v>
      </c>
      <c r="BF870" s="40">
        <f t="shared" si="306"/>
        <v>2.8935185185185182E-2</v>
      </c>
      <c r="BG870" s="40">
        <f t="shared" si="307"/>
        <v>0</v>
      </c>
      <c r="BH870" s="40">
        <f t="shared" si="308"/>
        <v>3.0315278900565887E-2</v>
      </c>
      <c r="BI870" s="40">
        <f t="shared" si="309"/>
        <v>0</v>
      </c>
      <c r="BJ870" s="40">
        <f t="shared" si="310"/>
        <v>0</v>
      </c>
      <c r="BK870" s="40">
        <f t="shared" si="311"/>
        <v>0.1203852327447833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 s="42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:134" s="32" customFormat="1" ht="17" thickBot="1" x14ac:dyDescent="0.25">
      <c r="A871" s="124" t="str">
        <f>CONFIGURACAO!$C$4</f>
        <v>AREA 21</v>
      </c>
      <c r="B871" s="125">
        <v>869</v>
      </c>
      <c r="C871" s="252" t="s">
        <v>322</v>
      </c>
      <c r="D871" s="126">
        <f t="shared" si="293"/>
        <v>7</v>
      </c>
      <c r="E871" s="250" t="s">
        <v>1206</v>
      </c>
      <c r="F871" s="250">
        <v>0</v>
      </c>
      <c r="G871" s="250">
        <v>0</v>
      </c>
      <c r="H871" s="250">
        <v>0</v>
      </c>
      <c r="I871" s="250">
        <v>1</v>
      </c>
      <c r="J871" s="87"/>
      <c r="K871" s="94"/>
      <c r="L871" s="94"/>
      <c r="M871" s="154">
        <f t="shared" si="312"/>
        <v>1</v>
      </c>
      <c r="N871">
        <v>0</v>
      </c>
      <c r="O871">
        <v>0</v>
      </c>
      <c r="P871">
        <v>0.75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 s="139">
        <f t="shared" si="296"/>
        <v>0</v>
      </c>
      <c r="AD871" s="140">
        <f t="shared" si="297"/>
        <v>0.75</v>
      </c>
      <c r="AE871" s="141">
        <f t="shared" si="294"/>
        <v>0</v>
      </c>
      <c r="AF871" s="263">
        <f t="shared" si="295"/>
        <v>0</v>
      </c>
      <c r="AG871" s="265">
        <f t="shared" si="313"/>
        <v>0</v>
      </c>
      <c r="AI871" s="37">
        <f>IFERROR(IF(M871&gt;0,(N871*CONFIGURACAO!$C$20)+(O871*CONFIGURACAO!$C$21)+(P871*CONFIGURACAO!$C$22)+(Q871*CONFIGURACAO!$C$23)+(R871*CONFIGURACAO!$C$24),""),"")</f>
        <v>45</v>
      </c>
      <c r="AJ871" s="38">
        <f>IF(S871=0,0,IF(CONFIGURACAO!$C$15="SIM",(IF(S871&gt;CONFIGURACAO!$C$16,CONFIGURACAO!$C$16*CONFIGURACAO!$C$25,S871*CONFIGURACAO!$C$25)),'PI AREA  P75'!S871*CONFIGURACAO!$C$25))</f>
        <v>0</v>
      </c>
      <c r="AK871" s="38">
        <f>IF(T871=0,0,IF(CONFIGURACAO!$C$17="SIM",(IF(T871&gt;CONFIGURACAO!$C$18,CONFIGURACAO!$C$18*CONFIGURACAO!$C$26,T871*CONFIGURACAO!$C$26)),'PI AREA  P75'!T871*CONFIGURACAO!$C$26))</f>
        <v>0</v>
      </c>
      <c r="AL871" s="38">
        <f>IFERROR(IF(M871&gt;0,(U871*CONFIGURACAO!$C$29)+(V871*CONFIGURACAO!$C$30),""),"")</f>
        <v>0</v>
      </c>
      <c r="AM871" s="38">
        <f>IF(W871=0,0,IF(CONFIGURACAO!$C$41="SIM",(IF(W871&gt;CONFIGURACAO!$C$41,CONFIGURACAO!$C$41*CONFIGURACAO!$C$31,W871*CONFIGURACAO!$C$31)),'PI AREA  P75'!W871*CONFIGURACAO!$C$31))</f>
        <v>0</v>
      </c>
      <c r="AN871" s="38">
        <f>IF(X871=0,0,IF(CONFIGURACAO!$C$39="SIM",(IF(X871&gt;CONFIGURACAO!$C$40,CONFIGURACAO!$C$40*CONFIGURACAO!$C$32,X871*CONFIGURACAO!$C$32)),'PI AREA  P75'!X871*CONFIGURACAO!$C$32))</f>
        <v>0</v>
      </c>
      <c r="AO871" s="38">
        <f>IFERROR(IF(M871&gt;0,(Y871*CONFIGURACAO!$C$33)+(Z871*CONFIGURACAO!$C$34)+(AA871*CONFIGURACAO!$C$35)+(AB871*CONFIGURACAO!$C$36),""),"")</f>
        <v>0</v>
      </c>
      <c r="AP871" s="38">
        <f>IF(AA871=0,0,IF(CONFIGURACAO!$C$46="SIM",(IF(AA871&gt;CONFIGURACAO!$C$47,CONFIGURACAO!$C$47*CONFIGURACAO!$C$35,AA871*CONFIGURACAO!$C$35)),'PI AREA  P75'!AA871*CONFIGURACAO!$C$35))</f>
        <v>0</v>
      </c>
      <c r="AQ871" s="38">
        <f>IF(AB871=0,0,IF(CONFIGURACAO!$C$44="SIM",(IF(AB871&gt;CONFIGURACAO!$C$45,CONFIGURACAO!$C$45*CONFIGURACAO!$C$36,AB871*CONFIGURACAO!$C$36)),'PI AREA  P75'!AB871*CONFIGURACAO!$C$36))</f>
        <v>0</v>
      </c>
      <c r="AR871" s="38">
        <f t="shared" si="314"/>
        <v>45</v>
      </c>
      <c r="AS871" s="68">
        <f>IF(AR871="","",$AR871-(($AS$2/CONFIGURACAO!$C$6)*$M871))</f>
        <v>-30</v>
      </c>
      <c r="AT871" s="73" t="str">
        <f t="shared" si="298"/>
        <v>NAO</v>
      </c>
      <c r="AU871" s="75">
        <f>IF(AR871="","",$AR871-(($AU$2/CONFIGURACAO!$C$6)*$M871))</f>
        <v>-80</v>
      </c>
      <c r="AV871" s="76" t="str">
        <f t="shared" si="299"/>
        <v>NAO</v>
      </c>
      <c r="AW871" s="74">
        <f>IF(AR871="","",$AR871-(($AW$2/CONFIGURACAO!$C$6)*$M871))</f>
        <v>-130</v>
      </c>
      <c r="AX871" s="72" t="str">
        <f t="shared" si="300"/>
        <v>NAO</v>
      </c>
      <c r="AZ871" s="39">
        <f t="shared" si="301"/>
        <v>4.2255306562249111E-3</v>
      </c>
      <c r="BA871" s="146">
        <f t="shared" si="302"/>
        <v>0.75</v>
      </c>
      <c r="BB871" s="146">
        <f t="shared" si="303"/>
        <v>1112</v>
      </c>
      <c r="BC871" s="32">
        <f t="shared" si="304"/>
        <v>1111</v>
      </c>
      <c r="BD871" s="148"/>
      <c r="BE871" s="40">
        <f t="shared" si="305"/>
        <v>0</v>
      </c>
      <c r="BF871" s="40">
        <f t="shared" si="306"/>
        <v>0</v>
      </c>
      <c r="BG871" s="40">
        <f t="shared" si="307"/>
        <v>1.9270298047276462E-2</v>
      </c>
      <c r="BH871" s="40">
        <f t="shared" si="308"/>
        <v>0</v>
      </c>
      <c r="BI871" s="40">
        <f t="shared" si="309"/>
        <v>0</v>
      </c>
      <c r="BJ871" s="40">
        <f t="shared" si="310"/>
        <v>0</v>
      </c>
      <c r="BK871" s="40">
        <f t="shared" si="311"/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 s="42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:134" s="32" customFormat="1" ht="17" thickBot="1" x14ac:dyDescent="0.25">
      <c r="A872" s="124" t="str">
        <f>CONFIGURACAO!$C$4</f>
        <v>AREA 21</v>
      </c>
      <c r="B872" s="125">
        <v>870</v>
      </c>
      <c r="C872" s="252" t="s">
        <v>322</v>
      </c>
      <c r="D872" s="126">
        <f t="shared" si="293"/>
        <v>8</v>
      </c>
      <c r="E872" s="250" t="s">
        <v>1207</v>
      </c>
      <c r="F872" s="250">
        <v>0</v>
      </c>
      <c r="G872" s="250">
        <v>0</v>
      </c>
      <c r="H872" s="250">
        <v>0</v>
      </c>
      <c r="I872" s="250">
        <v>1</v>
      </c>
      <c r="J872" s="87"/>
      <c r="K872" s="94"/>
      <c r="L872" s="94"/>
      <c r="M872" s="154">
        <f t="shared" si="312"/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 s="139">
        <f t="shared" si="296"/>
        <v>0</v>
      </c>
      <c r="AD872" s="140">
        <f t="shared" si="297"/>
        <v>0</v>
      </c>
      <c r="AE872" s="141">
        <f t="shared" si="294"/>
        <v>0</v>
      </c>
      <c r="AF872" s="263">
        <f t="shared" si="295"/>
        <v>0</v>
      </c>
      <c r="AG872" s="265">
        <f t="shared" si="313"/>
        <v>0</v>
      </c>
      <c r="AI872" s="37">
        <f>IFERROR(IF(M872&gt;0,(N872*CONFIGURACAO!$C$20)+(O872*CONFIGURACAO!$C$21)+(P872*CONFIGURACAO!$C$22)+(Q872*CONFIGURACAO!$C$23)+(R872*CONFIGURACAO!$C$24),""),"")</f>
        <v>0</v>
      </c>
      <c r="AJ872" s="38">
        <f>IF(S872=0,0,IF(CONFIGURACAO!$C$15="SIM",(IF(S872&gt;CONFIGURACAO!$C$16,CONFIGURACAO!$C$16*CONFIGURACAO!$C$25,S872*CONFIGURACAO!$C$25)),'PI AREA  P75'!S872*CONFIGURACAO!$C$25))</f>
        <v>0</v>
      </c>
      <c r="AK872" s="38">
        <f>IF(T872=0,0,IF(CONFIGURACAO!$C$17="SIM",(IF(T872&gt;CONFIGURACAO!$C$18,CONFIGURACAO!$C$18*CONFIGURACAO!$C$26,T872*CONFIGURACAO!$C$26)),'PI AREA  P75'!T872*CONFIGURACAO!$C$26))</f>
        <v>0</v>
      </c>
      <c r="AL872" s="38">
        <f>IFERROR(IF(M872&gt;0,(U872*CONFIGURACAO!$C$29)+(V872*CONFIGURACAO!$C$30),""),"")</f>
        <v>0</v>
      </c>
      <c r="AM872" s="38">
        <f>IF(W872=0,0,IF(CONFIGURACAO!$C$41="SIM",(IF(W872&gt;CONFIGURACAO!$C$41,CONFIGURACAO!$C$41*CONFIGURACAO!$C$31,W872*CONFIGURACAO!$C$31)),'PI AREA  P75'!W872*CONFIGURACAO!$C$31))</f>
        <v>0</v>
      </c>
      <c r="AN872" s="38">
        <f>IF(X872=0,0,IF(CONFIGURACAO!$C$39="SIM",(IF(X872&gt;CONFIGURACAO!$C$40,CONFIGURACAO!$C$40*CONFIGURACAO!$C$32,X872*CONFIGURACAO!$C$32)),'PI AREA  P75'!X872*CONFIGURACAO!$C$32))</f>
        <v>0</v>
      </c>
      <c r="AO872" s="38">
        <f>IFERROR(IF(M872&gt;0,(Y872*CONFIGURACAO!$C$33)+(Z872*CONFIGURACAO!$C$34)+(AA872*CONFIGURACAO!$C$35)+(AB872*CONFIGURACAO!$C$36),""),"")</f>
        <v>0</v>
      </c>
      <c r="AP872" s="38">
        <f>IF(AA872=0,0,IF(CONFIGURACAO!$C$46="SIM",(IF(AA872&gt;CONFIGURACAO!$C$47,CONFIGURACAO!$C$47*CONFIGURACAO!$C$35,AA872*CONFIGURACAO!$C$35)),'PI AREA  P75'!AA872*CONFIGURACAO!$C$35))</f>
        <v>0</v>
      </c>
      <c r="AQ872" s="38">
        <f>IF(AB872=0,0,IF(CONFIGURACAO!$C$44="SIM",(IF(AB872&gt;CONFIGURACAO!$C$45,CONFIGURACAO!$C$45*CONFIGURACAO!$C$36,AB872*CONFIGURACAO!$C$36)),'PI AREA  P75'!AB872*CONFIGURACAO!$C$36))</f>
        <v>0</v>
      </c>
      <c r="AR872" s="38">
        <f t="shared" si="314"/>
        <v>0</v>
      </c>
      <c r="AS872" s="68">
        <f>IF(AR872="","",$AR872-(($AS$2/CONFIGURACAO!$C$6)*$M872))</f>
        <v>-75</v>
      </c>
      <c r="AT872" s="73" t="str">
        <f t="shared" si="298"/>
        <v>NAO</v>
      </c>
      <c r="AU872" s="75">
        <f>IF(AR872="","",$AR872-(($AU$2/CONFIGURACAO!$C$6)*$M872))</f>
        <v>-125</v>
      </c>
      <c r="AV872" s="76" t="str">
        <f t="shared" si="299"/>
        <v>NAO</v>
      </c>
      <c r="AW872" s="74">
        <f>IF(AR872="","",$AR872-(($AW$2/CONFIGURACAO!$C$6)*$M872))</f>
        <v>-175</v>
      </c>
      <c r="AX872" s="72" t="str">
        <f t="shared" si="300"/>
        <v>NAO</v>
      </c>
      <c r="AZ872" s="39">
        <f t="shared" si="301"/>
        <v>0</v>
      </c>
      <c r="BA872" s="146">
        <f t="shared" si="302"/>
        <v>0</v>
      </c>
      <c r="BB872" s="146">
        <f t="shared" si="303"/>
        <v>1158</v>
      </c>
      <c r="BC872" s="32">
        <f t="shared" si="304"/>
        <v>1158</v>
      </c>
      <c r="BD872" s="148"/>
      <c r="BE872" s="40">
        <f t="shared" si="305"/>
        <v>0</v>
      </c>
      <c r="BF872" s="40">
        <f t="shared" si="306"/>
        <v>0</v>
      </c>
      <c r="BG872" s="40">
        <f t="shared" si="307"/>
        <v>0</v>
      </c>
      <c r="BH872" s="40">
        <f t="shared" si="308"/>
        <v>0</v>
      </c>
      <c r="BI872" s="40">
        <f t="shared" si="309"/>
        <v>0</v>
      </c>
      <c r="BJ872" s="40">
        <f t="shared" si="310"/>
        <v>0</v>
      </c>
      <c r="BK872" s="40">
        <f t="shared" si="311"/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 s="4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:134" s="32" customFormat="1" ht="17" thickBot="1" x14ac:dyDescent="0.25">
      <c r="A873" s="124" t="str">
        <f>CONFIGURACAO!$C$4</f>
        <v>AREA 21</v>
      </c>
      <c r="B873" s="125">
        <v>871</v>
      </c>
      <c r="C873" s="252" t="s">
        <v>322</v>
      </c>
      <c r="D873" s="126">
        <f t="shared" si="293"/>
        <v>9</v>
      </c>
      <c r="E873" s="250" t="s">
        <v>1208</v>
      </c>
      <c r="F873" s="250">
        <v>0</v>
      </c>
      <c r="G873" s="250">
        <v>0</v>
      </c>
      <c r="H873" s="250">
        <v>0</v>
      </c>
      <c r="I873" s="250">
        <v>1</v>
      </c>
      <c r="J873" s="87"/>
      <c r="K873" s="94"/>
      <c r="L873" s="94"/>
      <c r="M873" s="154">
        <f t="shared" si="312"/>
        <v>1</v>
      </c>
      <c r="N873">
        <v>0.75</v>
      </c>
      <c r="O873">
        <v>0.75</v>
      </c>
      <c r="P873">
        <v>0.75</v>
      </c>
      <c r="Q873">
        <v>0.75</v>
      </c>
      <c r="R873">
        <v>0</v>
      </c>
      <c r="S873">
        <v>0</v>
      </c>
      <c r="T873">
        <v>0.75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 s="139">
        <f t="shared" si="296"/>
        <v>1.5</v>
      </c>
      <c r="AD873" s="140">
        <f t="shared" si="297"/>
        <v>2.25</v>
      </c>
      <c r="AE873" s="141">
        <f t="shared" si="294"/>
        <v>0</v>
      </c>
      <c r="AF873" s="263">
        <f t="shared" si="295"/>
        <v>0</v>
      </c>
      <c r="AG873" s="265">
        <f t="shared" si="313"/>
        <v>1.5</v>
      </c>
      <c r="AI873" s="37">
        <f>IFERROR(IF(M873&gt;0,(N873*CONFIGURACAO!$C$20)+(O873*CONFIGURACAO!$C$21)+(P873*CONFIGURACAO!$C$22)+(Q873*CONFIGURACAO!$C$23)+(R873*CONFIGURACAO!$C$24),""),"")</f>
        <v>210</v>
      </c>
      <c r="AJ873" s="38">
        <f>IF(S873=0,0,IF(CONFIGURACAO!$C$15="SIM",(IF(S873&gt;CONFIGURACAO!$C$16,CONFIGURACAO!$C$16*CONFIGURACAO!$C$25,S873*CONFIGURACAO!$C$25)),'PI AREA  P75'!S873*CONFIGURACAO!$C$25))</f>
        <v>0</v>
      </c>
      <c r="AK873" s="38">
        <f>IF(T873=0,0,IF(CONFIGURACAO!$C$17="SIM",(IF(T873&gt;CONFIGURACAO!$C$18,CONFIGURACAO!$C$18*CONFIGURACAO!$C$26,T873*CONFIGURACAO!$C$26)),'PI AREA  P75'!T873*CONFIGURACAO!$C$26))</f>
        <v>3.75</v>
      </c>
      <c r="AL873" s="38">
        <f>IFERROR(IF(M873&gt;0,(U873*CONFIGURACAO!$C$29)+(V873*CONFIGURACAO!$C$30),""),"")</f>
        <v>0</v>
      </c>
      <c r="AM873" s="38">
        <f>IF(W873=0,0,IF(CONFIGURACAO!$C$41="SIM",(IF(W873&gt;CONFIGURACAO!$C$41,CONFIGURACAO!$C$41*CONFIGURACAO!$C$31,W873*CONFIGURACAO!$C$31)),'PI AREA  P75'!W873*CONFIGURACAO!$C$31))</f>
        <v>0</v>
      </c>
      <c r="AN873" s="38">
        <f>IF(X873=0,0,IF(CONFIGURACAO!$C$39="SIM",(IF(X873&gt;CONFIGURACAO!$C$40,CONFIGURACAO!$C$40*CONFIGURACAO!$C$32,X873*CONFIGURACAO!$C$32)),'PI AREA  P75'!X873*CONFIGURACAO!$C$32))</f>
        <v>0</v>
      </c>
      <c r="AO873" s="38">
        <f>IFERROR(IF(M873&gt;0,(Y873*CONFIGURACAO!$C$33)+(Z873*CONFIGURACAO!$C$34)+(AA873*CONFIGURACAO!$C$35)+(AB873*CONFIGURACAO!$C$36),""),"")</f>
        <v>0</v>
      </c>
      <c r="AP873" s="38">
        <f>IF(AA873=0,0,IF(CONFIGURACAO!$C$46="SIM",(IF(AA873&gt;CONFIGURACAO!$C$47,CONFIGURACAO!$C$47*CONFIGURACAO!$C$35,AA873*CONFIGURACAO!$C$35)),'PI AREA  P75'!AA873*CONFIGURACAO!$C$35))</f>
        <v>0</v>
      </c>
      <c r="AQ873" s="38">
        <f>IF(AB873=0,0,IF(CONFIGURACAO!$C$44="SIM",(IF(AB873&gt;CONFIGURACAO!$C$45,CONFIGURACAO!$C$45*CONFIGURACAO!$C$36,AB873*CONFIGURACAO!$C$36)),'PI AREA  P75'!AB873*CONFIGURACAO!$C$36))</f>
        <v>0</v>
      </c>
      <c r="AR873" s="38">
        <f t="shared" si="314"/>
        <v>213.75</v>
      </c>
      <c r="AS873" s="68">
        <f>IF(AR873="","",$AR873-(($AS$2/CONFIGURACAO!$C$6)*$M873))</f>
        <v>138.75</v>
      </c>
      <c r="AT873" s="73">
        <f t="shared" si="298"/>
        <v>3</v>
      </c>
      <c r="AU873" s="75">
        <f>IF(AR873="","",$AR873-(($AU$2/CONFIGURACAO!$C$6)*$M873))</f>
        <v>88.75</v>
      </c>
      <c r="AV873" s="76">
        <f t="shared" si="299"/>
        <v>4</v>
      </c>
      <c r="AW873" s="74">
        <f>IF(AR873="","",$AR873-(($AW$2/CONFIGURACAO!$C$6)*$M873))</f>
        <v>38.75</v>
      </c>
      <c r="AX873" s="72">
        <f t="shared" si="300"/>
        <v>5</v>
      </c>
      <c r="AZ873" s="39">
        <f t="shared" si="301"/>
        <v>2.0071270617068326E-2</v>
      </c>
      <c r="BA873" s="146">
        <f t="shared" si="302"/>
        <v>3.75</v>
      </c>
      <c r="BB873" s="146">
        <f t="shared" si="303"/>
        <v>910</v>
      </c>
      <c r="BC873" s="32">
        <f t="shared" si="304"/>
        <v>907</v>
      </c>
      <c r="BD873" s="148"/>
      <c r="BE873" s="40">
        <f t="shared" si="305"/>
        <v>2.7943368107302535E-2</v>
      </c>
      <c r="BF873" s="40">
        <f t="shared" si="306"/>
        <v>2.8935185185185182E-2</v>
      </c>
      <c r="BG873" s="40">
        <f t="shared" si="307"/>
        <v>1.9270298047276462E-2</v>
      </c>
      <c r="BH873" s="40">
        <f t="shared" si="308"/>
        <v>3.0315278900565887E-2</v>
      </c>
      <c r="BI873" s="40">
        <f t="shared" si="309"/>
        <v>0</v>
      </c>
      <c r="BJ873" s="40">
        <f t="shared" si="310"/>
        <v>0</v>
      </c>
      <c r="BK873" s="40">
        <f t="shared" si="311"/>
        <v>0.1203852327447833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 s="42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:134" s="32" customFormat="1" ht="17" thickBot="1" x14ac:dyDescent="0.25">
      <c r="A874" s="124" t="str">
        <f>CONFIGURACAO!$C$4</f>
        <v>AREA 21</v>
      </c>
      <c r="B874" s="125">
        <v>872</v>
      </c>
      <c r="C874" s="252" t="s">
        <v>322</v>
      </c>
      <c r="D874" s="126">
        <f t="shared" si="293"/>
        <v>10</v>
      </c>
      <c r="E874" s="250" t="s">
        <v>1209</v>
      </c>
      <c r="F874" s="250">
        <v>0</v>
      </c>
      <c r="G874" s="250">
        <v>0</v>
      </c>
      <c r="H874" s="250">
        <v>0</v>
      </c>
      <c r="I874" s="250">
        <v>1</v>
      </c>
      <c r="J874" s="87"/>
      <c r="K874" s="94"/>
      <c r="L874" s="94"/>
      <c r="M874" s="154">
        <f t="shared" si="312"/>
        <v>1</v>
      </c>
      <c r="N874">
        <v>0</v>
      </c>
      <c r="O874">
        <v>0</v>
      </c>
      <c r="P874">
        <v>0</v>
      </c>
      <c r="Q874">
        <v>0.75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 s="139">
        <f t="shared" si="296"/>
        <v>0</v>
      </c>
      <c r="AD874" s="140">
        <f t="shared" si="297"/>
        <v>0</v>
      </c>
      <c r="AE874" s="141">
        <f t="shared" si="294"/>
        <v>0</v>
      </c>
      <c r="AF874" s="263">
        <f t="shared" si="295"/>
        <v>0</v>
      </c>
      <c r="AG874" s="265">
        <f t="shared" si="313"/>
        <v>0</v>
      </c>
      <c r="AI874" s="37">
        <f>IFERROR(IF(M874&gt;0,(N874*CONFIGURACAO!$C$20)+(O874*CONFIGURACAO!$C$21)+(P874*CONFIGURACAO!$C$22)+(Q874*CONFIGURACAO!$C$23)+(R874*CONFIGURACAO!$C$24),""),"")</f>
        <v>30</v>
      </c>
      <c r="AJ874" s="38">
        <f>IF(S874=0,0,IF(CONFIGURACAO!$C$15="SIM",(IF(S874&gt;CONFIGURACAO!$C$16,CONFIGURACAO!$C$16*CONFIGURACAO!$C$25,S874*CONFIGURACAO!$C$25)),'PI AREA  P75'!S874*CONFIGURACAO!$C$25))</f>
        <v>0</v>
      </c>
      <c r="AK874" s="38">
        <f>IF(T874=0,0,IF(CONFIGURACAO!$C$17="SIM",(IF(T874&gt;CONFIGURACAO!$C$18,CONFIGURACAO!$C$18*CONFIGURACAO!$C$26,T874*CONFIGURACAO!$C$26)),'PI AREA  P75'!T874*CONFIGURACAO!$C$26))</f>
        <v>0</v>
      </c>
      <c r="AL874" s="38">
        <f>IFERROR(IF(M874&gt;0,(U874*CONFIGURACAO!$C$29)+(V874*CONFIGURACAO!$C$30),""),"")</f>
        <v>0</v>
      </c>
      <c r="AM874" s="38">
        <f>IF(W874=0,0,IF(CONFIGURACAO!$C$41="SIM",(IF(W874&gt;CONFIGURACAO!$C$41,CONFIGURACAO!$C$41*CONFIGURACAO!$C$31,W874*CONFIGURACAO!$C$31)),'PI AREA  P75'!W874*CONFIGURACAO!$C$31))</f>
        <v>0</v>
      </c>
      <c r="AN874" s="38">
        <f>IF(X874=0,0,IF(CONFIGURACAO!$C$39="SIM",(IF(X874&gt;CONFIGURACAO!$C$40,CONFIGURACAO!$C$40*CONFIGURACAO!$C$32,X874*CONFIGURACAO!$C$32)),'PI AREA  P75'!X874*CONFIGURACAO!$C$32))</f>
        <v>0</v>
      </c>
      <c r="AO874" s="38">
        <f>IFERROR(IF(M874&gt;0,(Y874*CONFIGURACAO!$C$33)+(Z874*CONFIGURACAO!$C$34)+(AA874*CONFIGURACAO!$C$35)+(AB874*CONFIGURACAO!$C$36),""),"")</f>
        <v>0</v>
      </c>
      <c r="AP874" s="38">
        <f>IF(AA874=0,0,IF(CONFIGURACAO!$C$46="SIM",(IF(AA874&gt;CONFIGURACAO!$C$47,CONFIGURACAO!$C$47*CONFIGURACAO!$C$35,AA874*CONFIGURACAO!$C$35)),'PI AREA  P75'!AA874*CONFIGURACAO!$C$35))</f>
        <v>0</v>
      </c>
      <c r="AQ874" s="38">
        <f>IF(AB874=0,0,IF(CONFIGURACAO!$C$44="SIM",(IF(AB874&gt;CONFIGURACAO!$C$45,CONFIGURACAO!$C$45*CONFIGURACAO!$C$36,AB874*CONFIGURACAO!$C$36)),'PI AREA  P75'!AB874*CONFIGURACAO!$C$36))</f>
        <v>0</v>
      </c>
      <c r="AR874" s="38">
        <f t="shared" si="314"/>
        <v>30</v>
      </c>
      <c r="AS874" s="68">
        <f>IF(AR874="","",$AR874-(($AS$2/CONFIGURACAO!$C$6)*$M874))</f>
        <v>-45</v>
      </c>
      <c r="AT874" s="73" t="str">
        <f t="shared" si="298"/>
        <v>NAO</v>
      </c>
      <c r="AU874" s="75">
        <f>IF(AR874="","",$AR874-(($AU$2/CONFIGURACAO!$C$6)*$M874))</f>
        <v>-95</v>
      </c>
      <c r="AV874" s="76" t="str">
        <f t="shared" si="299"/>
        <v>NAO</v>
      </c>
      <c r="AW874" s="74">
        <f>IF(AR874="","",$AR874-(($AW$2/CONFIGURACAO!$C$6)*$M874))</f>
        <v>-145</v>
      </c>
      <c r="AX874" s="72" t="str">
        <f t="shared" si="300"/>
        <v>NAO</v>
      </c>
      <c r="AZ874" s="39">
        <f t="shared" si="301"/>
        <v>2.8170204374832739E-3</v>
      </c>
      <c r="BA874" s="146">
        <f t="shared" si="302"/>
        <v>0.75</v>
      </c>
      <c r="BB874" s="146">
        <f t="shared" si="303"/>
        <v>1112</v>
      </c>
      <c r="BC874" s="32">
        <f t="shared" si="304"/>
        <v>1128</v>
      </c>
      <c r="BD874" s="148"/>
      <c r="BE874" s="40">
        <f t="shared" si="305"/>
        <v>0</v>
      </c>
      <c r="BF874" s="40">
        <f t="shared" si="306"/>
        <v>0</v>
      </c>
      <c r="BG874" s="40">
        <f t="shared" si="307"/>
        <v>0</v>
      </c>
      <c r="BH874" s="40">
        <f t="shared" si="308"/>
        <v>3.0315278900565887E-2</v>
      </c>
      <c r="BI874" s="40">
        <f t="shared" si="309"/>
        <v>0</v>
      </c>
      <c r="BJ874" s="40">
        <f t="shared" si="310"/>
        <v>0</v>
      </c>
      <c r="BK874" s="40">
        <f t="shared" si="311"/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 s="42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:134" s="32" customFormat="1" ht="17" thickBot="1" x14ac:dyDescent="0.25">
      <c r="A875" s="124" t="str">
        <f>CONFIGURACAO!$C$4</f>
        <v>AREA 21</v>
      </c>
      <c r="B875" s="125">
        <v>873</v>
      </c>
      <c r="C875" s="252" t="s">
        <v>322</v>
      </c>
      <c r="D875" s="126">
        <f t="shared" si="293"/>
        <v>11</v>
      </c>
      <c r="E875" s="250" t="s">
        <v>1210</v>
      </c>
      <c r="F875" s="250">
        <v>0</v>
      </c>
      <c r="G875" s="250">
        <v>0</v>
      </c>
      <c r="H875" s="250">
        <v>0</v>
      </c>
      <c r="I875" s="250">
        <v>1</v>
      </c>
      <c r="J875" s="87"/>
      <c r="K875" s="94"/>
      <c r="L875" s="94"/>
      <c r="M875" s="154">
        <f t="shared" si="312"/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s="139">
        <f t="shared" si="296"/>
        <v>0</v>
      </c>
      <c r="AD875" s="140">
        <f t="shared" si="297"/>
        <v>0</v>
      </c>
      <c r="AE875" s="141">
        <f t="shared" si="294"/>
        <v>0</v>
      </c>
      <c r="AF875" s="263">
        <f t="shared" si="295"/>
        <v>0</v>
      </c>
      <c r="AG875" s="265">
        <f t="shared" si="313"/>
        <v>0</v>
      </c>
      <c r="AI875" s="37">
        <f>IFERROR(IF(M875&gt;0,(N875*CONFIGURACAO!$C$20)+(O875*CONFIGURACAO!$C$21)+(P875*CONFIGURACAO!$C$22)+(Q875*CONFIGURACAO!$C$23)+(R875*CONFIGURACAO!$C$24),""),"")</f>
        <v>0</v>
      </c>
      <c r="AJ875" s="38">
        <f>IF(S875=0,0,IF(CONFIGURACAO!$C$15="SIM",(IF(S875&gt;CONFIGURACAO!$C$16,CONFIGURACAO!$C$16*CONFIGURACAO!$C$25,S875*CONFIGURACAO!$C$25)),'PI AREA  P75'!S875*CONFIGURACAO!$C$25))</f>
        <v>0</v>
      </c>
      <c r="AK875" s="38">
        <f>IF(T875=0,0,IF(CONFIGURACAO!$C$17="SIM",(IF(T875&gt;CONFIGURACAO!$C$18,CONFIGURACAO!$C$18*CONFIGURACAO!$C$26,T875*CONFIGURACAO!$C$26)),'PI AREA  P75'!T875*CONFIGURACAO!$C$26))</f>
        <v>0</v>
      </c>
      <c r="AL875" s="38">
        <f>IFERROR(IF(M875&gt;0,(U875*CONFIGURACAO!$C$29)+(V875*CONFIGURACAO!$C$30),""),"")</f>
        <v>0</v>
      </c>
      <c r="AM875" s="38">
        <f>IF(W875=0,0,IF(CONFIGURACAO!$C$41="SIM",(IF(W875&gt;CONFIGURACAO!$C$41,CONFIGURACAO!$C$41*CONFIGURACAO!$C$31,W875*CONFIGURACAO!$C$31)),'PI AREA  P75'!W875*CONFIGURACAO!$C$31))</f>
        <v>0</v>
      </c>
      <c r="AN875" s="38">
        <f>IF(X875=0,0,IF(CONFIGURACAO!$C$39="SIM",(IF(X875&gt;CONFIGURACAO!$C$40,CONFIGURACAO!$C$40*CONFIGURACAO!$C$32,X875*CONFIGURACAO!$C$32)),'PI AREA  P75'!X875*CONFIGURACAO!$C$32))</f>
        <v>0</v>
      </c>
      <c r="AO875" s="38">
        <f>IFERROR(IF(M875&gt;0,(Y875*CONFIGURACAO!$C$33)+(Z875*CONFIGURACAO!$C$34)+(AA875*CONFIGURACAO!$C$35)+(AB875*CONFIGURACAO!$C$36),""),"")</f>
        <v>0</v>
      </c>
      <c r="AP875" s="38">
        <f>IF(AA875=0,0,IF(CONFIGURACAO!$C$46="SIM",(IF(AA875&gt;CONFIGURACAO!$C$47,CONFIGURACAO!$C$47*CONFIGURACAO!$C$35,AA875*CONFIGURACAO!$C$35)),'PI AREA  P75'!AA875*CONFIGURACAO!$C$35))</f>
        <v>0</v>
      </c>
      <c r="AQ875" s="38">
        <f>IF(AB875=0,0,IF(CONFIGURACAO!$C$44="SIM",(IF(AB875&gt;CONFIGURACAO!$C$45,CONFIGURACAO!$C$45*CONFIGURACAO!$C$36,AB875*CONFIGURACAO!$C$36)),'PI AREA  P75'!AB875*CONFIGURACAO!$C$36))</f>
        <v>0</v>
      </c>
      <c r="AR875" s="38">
        <f t="shared" si="314"/>
        <v>0</v>
      </c>
      <c r="AS875" s="68">
        <f>IF(AR875="","",$AR875-(($AS$2/CONFIGURACAO!$C$6)*$M875))</f>
        <v>-75</v>
      </c>
      <c r="AT875" s="73" t="str">
        <f t="shared" si="298"/>
        <v>NAO</v>
      </c>
      <c r="AU875" s="75">
        <f>IF(AR875="","",$AR875-(($AU$2/CONFIGURACAO!$C$6)*$M875))</f>
        <v>-125</v>
      </c>
      <c r="AV875" s="76" t="str">
        <f t="shared" si="299"/>
        <v>NAO</v>
      </c>
      <c r="AW875" s="74">
        <f>IF(AR875="","",$AR875-(($AW$2/CONFIGURACAO!$C$6)*$M875))</f>
        <v>-175</v>
      </c>
      <c r="AX875" s="72" t="str">
        <f t="shared" si="300"/>
        <v>NAO</v>
      </c>
      <c r="AZ875" s="39">
        <f t="shared" si="301"/>
        <v>0</v>
      </c>
      <c r="BA875" s="146">
        <f t="shared" si="302"/>
        <v>0</v>
      </c>
      <c r="BB875" s="146">
        <f t="shared" si="303"/>
        <v>1158</v>
      </c>
      <c r="BC875" s="32">
        <f t="shared" si="304"/>
        <v>1158</v>
      </c>
      <c r="BD875" s="148"/>
      <c r="BE875" s="40">
        <f t="shared" si="305"/>
        <v>0</v>
      </c>
      <c r="BF875" s="40">
        <f t="shared" si="306"/>
        <v>0</v>
      </c>
      <c r="BG875" s="40">
        <f t="shared" si="307"/>
        <v>0</v>
      </c>
      <c r="BH875" s="40">
        <f t="shared" si="308"/>
        <v>0</v>
      </c>
      <c r="BI875" s="40">
        <f t="shared" si="309"/>
        <v>0</v>
      </c>
      <c r="BJ875" s="40">
        <f t="shared" si="310"/>
        <v>0</v>
      </c>
      <c r="BK875" s="40">
        <f t="shared" si="311"/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 s="42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:134" s="32" customFormat="1" ht="17" thickBot="1" x14ac:dyDescent="0.25">
      <c r="A876" s="124" t="str">
        <f>CONFIGURACAO!$C$4</f>
        <v>AREA 21</v>
      </c>
      <c r="B876" s="125">
        <v>874</v>
      </c>
      <c r="C876" s="252" t="s">
        <v>322</v>
      </c>
      <c r="D876" s="126">
        <f t="shared" si="293"/>
        <v>12</v>
      </c>
      <c r="E876" s="250" t="s">
        <v>1211</v>
      </c>
      <c r="F876" s="250">
        <v>0</v>
      </c>
      <c r="G876" s="250">
        <v>0</v>
      </c>
      <c r="H876" s="250">
        <v>0</v>
      </c>
      <c r="I876" s="250">
        <v>1</v>
      </c>
      <c r="J876" s="87"/>
      <c r="K876" s="94"/>
      <c r="L876" s="94"/>
      <c r="M876" s="154">
        <f t="shared" si="312"/>
        <v>1</v>
      </c>
      <c r="N876">
        <v>0</v>
      </c>
      <c r="O876">
        <v>3</v>
      </c>
      <c r="P876">
        <v>0</v>
      </c>
      <c r="Q876">
        <v>0.75</v>
      </c>
      <c r="R876">
        <v>0</v>
      </c>
      <c r="S876">
        <v>0.75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 s="139">
        <f t="shared" si="296"/>
        <v>3</v>
      </c>
      <c r="AD876" s="140">
        <f t="shared" si="297"/>
        <v>3</v>
      </c>
      <c r="AE876" s="141">
        <f t="shared" si="294"/>
        <v>0</v>
      </c>
      <c r="AF876" s="263">
        <f t="shared" si="295"/>
        <v>0</v>
      </c>
      <c r="AG876" s="265">
        <f t="shared" si="313"/>
        <v>3</v>
      </c>
      <c r="AI876" s="37">
        <f>IFERROR(IF(M876&gt;0,(N876*CONFIGURACAO!$C$20)+(O876*CONFIGURACAO!$C$21)+(P876*CONFIGURACAO!$C$22)+(Q876*CONFIGURACAO!$C$23)+(R876*CONFIGURACAO!$C$24),""),"")</f>
        <v>270</v>
      </c>
      <c r="AJ876" s="38">
        <f>IF(S876=0,0,IF(CONFIGURACAO!$C$15="SIM",(IF(S876&gt;CONFIGURACAO!$C$16,CONFIGURACAO!$C$16*CONFIGURACAO!$C$25,S876*CONFIGURACAO!$C$25)),'PI AREA  P75'!S876*CONFIGURACAO!$C$25))</f>
        <v>7.5</v>
      </c>
      <c r="AK876" s="38">
        <f>IF(T876=0,0,IF(CONFIGURACAO!$C$17="SIM",(IF(T876&gt;CONFIGURACAO!$C$18,CONFIGURACAO!$C$18*CONFIGURACAO!$C$26,T876*CONFIGURACAO!$C$26)),'PI AREA  P75'!T876*CONFIGURACAO!$C$26))</f>
        <v>5</v>
      </c>
      <c r="AL876" s="38">
        <f>IFERROR(IF(M876&gt;0,(U876*CONFIGURACAO!$C$29)+(V876*CONFIGURACAO!$C$30),""),"")</f>
        <v>0</v>
      </c>
      <c r="AM876" s="38">
        <f>IF(W876=0,0,IF(CONFIGURACAO!$C$41="SIM",(IF(W876&gt;CONFIGURACAO!$C$41,CONFIGURACAO!$C$41*CONFIGURACAO!$C$31,W876*CONFIGURACAO!$C$31)),'PI AREA  P75'!W876*CONFIGURACAO!$C$31))</f>
        <v>0</v>
      </c>
      <c r="AN876" s="38">
        <f>IF(X876=0,0,IF(CONFIGURACAO!$C$39="SIM",(IF(X876&gt;CONFIGURACAO!$C$40,CONFIGURACAO!$C$40*CONFIGURACAO!$C$32,X876*CONFIGURACAO!$C$32)),'PI AREA  P75'!X876*CONFIGURACAO!$C$32))</f>
        <v>0</v>
      </c>
      <c r="AO876" s="38">
        <f>IFERROR(IF(M876&gt;0,(Y876*CONFIGURACAO!$C$33)+(Z876*CONFIGURACAO!$C$34)+(AA876*CONFIGURACAO!$C$35)+(AB876*CONFIGURACAO!$C$36),""),"")</f>
        <v>0</v>
      </c>
      <c r="AP876" s="38">
        <f>IF(AA876=0,0,IF(CONFIGURACAO!$C$46="SIM",(IF(AA876&gt;CONFIGURACAO!$C$47,CONFIGURACAO!$C$47*CONFIGURACAO!$C$35,AA876*CONFIGURACAO!$C$35)),'PI AREA  P75'!AA876*CONFIGURACAO!$C$35))</f>
        <v>0</v>
      </c>
      <c r="AQ876" s="38">
        <f>IF(AB876=0,0,IF(CONFIGURACAO!$C$44="SIM",(IF(AB876&gt;CONFIGURACAO!$C$45,CONFIGURACAO!$C$45*CONFIGURACAO!$C$36,AB876*CONFIGURACAO!$C$36)),'PI AREA  P75'!AB876*CONFIGURACAO!$C$36))</f>
        <v>0</v>
      </c>
      <c r="AR876" s="38">
        <f t="shared" si="314"/>
        <v>282.5</v>
      </c>
      <c r="AS876" s="68">
        <f>IF(AR876="","",$AR876-(($AS$2/CONFIGURACAO!$C$6)*$M876))</f>
        <v>207.5</v>
      </c>
      <c r="AT876" s="73">
        <f t="shared" si="298"/>
        <v>3</v>
      </c>
      <c r="AU876" s="75">
        <f>IF(AR876="","",$AR876-(($AU$2/CONFIGURACAO!$C$6)*$M876))</f>
        <v>157.5</v>
      </c>
      <c r="AV876" s="76">
        <f t="shared" si="299"/>
        <v>4</v>
      </c>
      <c r="AW876" s="74">
        <f>IF(AR876="","",$AR876-(($AW$2/CONFIGURACAO!$C$6)*$M876))</f>
        <v>107.5</v>
      </c>
      <c r="AX876" s="72">
        <f t="shared" si="300"/>
        <v>5</v>
      </c>
      <c r="AZ876" s="39">
        <f t="shared" si="301"/>
        <v>2.6526942452967498E-2</v>
      </c>
      <c r="BA876" s="146">
        <f t="shared" si="302"/>
        <v>5.5</v>
      </c>
      <c r="BB876" s="146">
        <f t="shared" si="303"/>
        <v>835</v>
      </c>
      <c r="BC876" s="32">
        <f t="shared" si="304"/>
        <v>853</v>
      </c>
      <c r="BD876" s="148"/>
      <c r="BE876" s="40">
        <f t="shared" si="305"/>
        <v>0</v>
      </c>
      <c r="BF876" s="40">
        <f t="shared" si="306"/>
        <v>0.11574074074074073</v>
      </c>
      <c r="BG876" s="40">
        <f t="shared" si="307"/>
        <v>0</v>
      </c>
      <c r="BH876" s="40">
        <f t="shared" si="308"/>
        <v>3.0315278900565887E-2</v>
      </c>
      <c r="BI876" s="40">
        <f t="shared" si="309"/>
        <v>0</v>
      </c>
      <c r="BJ876" s="40">
        <f t="shared" si="310"/>
        <v>6.9316081330868765E-2</v>
      </c>
      <c r="BK876" s="40">
        <f t="shared" si="311"/>
        <v>0.16051364365971107</v>
      </c>
      <c r="BL876">
        <v>0</v>
      </c>
      <c r="BM876">
        <v>0</v>
      </c>
      <c r="BN876">
        <v>0</v>
      </c>
      <c r="BO876">
        <v>0</v>
      </c>
      <c r="BP876">
        <v>1</v>
      </c>
      <c r="BQ876">
        <v>0</v>
      </c>
      <c r="BR876">
        <v>0</v>
      </c>
      <c r="BS876">
        <v>0</v>
      </c>
      <c r="BT876" s="42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:134" s="32" customFormat="1" ht="17" thickBot="1" x14ac:dyDescent="0.25">
      <c r="A877" s="124" t="str">
        <f>CONFIGURACAO!$C$4</f>
        <v>AREA 21</v>
      </c>
      <c r="B877" s="125">
        <v>875</v>
      </c>
      <c r="C877" s="252" t="s">
        <v>322</v>
      </c>
      <c r="D877" s="126">
        <f t="shared" si="293"/>
        <v>13</v>
      </c>
      <c r="E877" s="250" t="s">
        <v>1212</v>
      </c>
      <c r="F877" s="250">
        <v>0</v>
      </c>
      <c r="G877" s="250">
        <v>0</v>
      </c>
      <c r="H877" s="250">
        <v>0</v>
      </c>
      <c r="I877" s="250">
        <v>1</v>
      </c>
      <c r="J877" s="87"/>
      <c r="K877" s="94"/>
      <c r="L877" s="94"/>
      <c r="M877" s="154">
        <f t="shared" si="312"/>
        <v>1</v>
      </c>
      <c r="N877">
        <v>0</v>
      </c>
      <c r="O877">
        <v>0.75</v>
      </c>
      <c r="P877">
        <v>1.5</v>
      </c>
      <c r="Q877">
        <v>0.75</v>
      </c>
      <c r="R877">
        <v>0</v>
      </c>
      <c r="S877">
        <v>0</v>
      </c>
      <c r="T877">
        <v>0.75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s="139">
        <f t="shared" si="296"/>
        <v>0.75</v>
      </c>
      <c r="AD877" s="140">
        <f t="shared" si="297"/>
        <v>2.25</v>
      </c>
      <c r="AE877" s="141">
        <f t="shared" si="294"/>
        <v>0</v>
      </c>
      <c r="AF877" s="263">
        <f t="shared" si="295"/>
        <v>0</v>
      </c>
      <c r="AG877" s="265">
        <f t="shared" si="313"/>
        <v>0.75</v>
      </c>
      <c r="AI877" s="37">
        <f>IFERROR(IF(M877&gt;0,(N877*CONFIGURACAO!$C$20)+(O877*CONFIGURACAO!$C$21)+(P877*CONFIGURACAO!$C$22)+(Q877*CONFIGURACAO!$C$23)+(R877*CONFIGURACAO!$C$24),""),"")</f>
        <v>180</v>
      </c>
      <c r="AJ877" s="38">
        <f>IF(S877=0,0,IF(CONFIGURACAO!$C$15="SIM",(IF(S877&gt;CONFIGURACAO!$C$16,CONFIGURACAO!$C$16*CONFIGURACAO!$C$25,S877*CONFIGURACAO!$C$25)),'PI AREA  P75'!S877*CONFIGURACAO!$C$25))</f>
        <v>0</v>
      </c>
      <c r="AK877" s="38">
        <f>IF(T877=0,0,IF(CONFIGURACAO!$C$17="SIM",(IF(T877&gt;CONFIGURACAO!$C$18,CONFIGURACAO!$C$18*CONFIGURACAO!$C$26,T877*CONFIGURACAO!$C$26)),'PI AREA  P75'!T877*CONFIGURACAO!$C$26))</f>
        <v>3.75</v>
      </c>
      <c r="AL877" s="38">
        <f>IFERROR(IF(M877&gt;0,(U877*CONFIGURACAO!$C$29)+(V877*CONFIGURACAO!$C$30),""),"")</f>
        <v>0</v>
      </c>
      <c r="AM877" s="38">
        <f>IF(W877=0,0,IF(CONFIGURACAO!$C$41="SIM",(IF(W877&gt;CONFIGURACAO!$C$41,CONFIGURACAO!$C$41*CONFIGURACAO!$C$31,W877*CONFIGURACAO!$C$31)),'PI AREA  P75'!W877*CONFIGURACAO!$C$31))</f>
        <v>0</v>
      </c>
      <c r="AN877" s="38">
        <f>IF(X877=0,0,IF(CONFIGURACAO!$C$39="SIM",(IF(X877&gt;CONFIGURACAO!$C$40,CONFIGURACAO!$C$40*CONFIGURACAO!$C$32,X877*CONFIGURACAO!$C$32)),'PI AREA  P75'!X877*CONFIGURACAO!$C$32))</f>
        <v>0</v>
      </c>
      <c r="AO877" s="38">
        <f>IFERROR(IF(M877&gt;0,(Y877*CONFIGURACAO!$C$33)+(Z877*CONFIGURACAO!$C$34)+(AA877*CONFIGURACAO!$C$35)+(AB877*CONFIGURACAO!$C$36),""),"")</f>
        <v>0</v>
      </c>
      <c r="AP877" s="38">
        <f>IF(AA877=0,0,IF(CONFIGURACAO!$C$46="SIM",(IF(AA877&gt;CONFIGURACAO!$C$47,CONFIGURACAO!$C$47*CONFIGURACAO!$C$35,AA877*CONFIGURACAO!$C$35)),'PI AREA  P75'!AA877*CONFIGURACAO!$C$35))</f>
        <v>0</v>
      </c>
      <c r="AQ877" s="38">
        <f>IF(AB877=0,0,IF(CONFIGURACAO!$C$44="SIM",(IF(AB877&gt;CONFIGURACAO!$C$45,CONFIGURACAO!$C$45*CONFIGURACAO!$C$36,AB877*CONFIGURACAO!$C$36)),'PI AREA  P75'!AB877*CONFIGURACAO!$C$36))</f>
        <v>0</v>
      </c>
      <c r="AR877" s="38">
        <f t="shared" si="314"/>
        <v>183.75</v>
      </c>
      <c r="AS877" s="68">
        <f>IF(AR877="","",$AR877-(($AS$2/CONFIGURACAO!$C$6)*$M877))</f>
        <v>108.75</v>
      </c>
      <c r="AT877" s="73">
        <f t="shared" si="298"/>
        <v>3</v>
      </c>
      <c r="AU877" s="75">
        <f>IF(AR877="","",$AR877-(($AU$2/CONFIGURACAO!$C$6)*$M877))</f>
        <v>58.75</v>
      </c>
      <c r="AV877" s="76">
        <f t="shared" si="299"/>
        <v>4</v>
      </c>
      <c r="AW877" s="74">
        <f>IF(AR877="","",$AR877-(($AW$2/CONFIGURACAO!$C$6)*$M877))</f>
        <v>8.75</v>
      </c>
      <c r="AX877" s="72">
        <f t="shared" si="300"/>
        <v>5</v>
      </c>
      <c r="AZ877" s="39">
        <f t="shared" si="301"/>
        <v>1.7254250179585054E-2</v>
      </c>
      <c r="BA877" s="146">
        <f t="shared" si="302"/>
        <v>3.75</v>
      </c>
      <c r="BB877" s="146">
        <f t="shared" si="303"/>
        <v>910</v>
      </c>
      <c r="BC877" s="32">
        <f t="shared" si="304"/>
        <v>945</v>
      </c>
      <c r="BD877" s="148"/>
      <c r="BE877" s="40">
        <f t="shared" si="305"/>
        <v>0</v>
      </c>
      <c r="BF877" s="40">
        <f t="shared" si="306"/>
        <v>2.8935185185185182E-2</v>
      </c>
      <c r="BG877" s="40">
        <f t="shared" si="307"/>
        <v>3.8540596094552924E-2</v>
      </c>
      <c r="BH877" s="40">
        <f t="shared" si="308"/>
        <v>3.0315278900565887E-2</v>
      </c>
      <c r="BI877" s="40">
        <f t="shared" si="309"/>
        <v>0</v>
      </c>
      <c r="BJ877" s="40">
        <f t="shared" si="310"/>
        <v>0</v>
      </c>
      <c r="BK877" s="40">
        <f t="shared" si="311"/>
        <v>0.1203852327447833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 s="42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:134" s="32" customFormat="1" ht="17" thickBot="1" x14ac:dyDescent="0.25">
      <c r="A878" s="124" t="str">
        <f>CONFIGURACAO!$C$4</f>
        <v>AREA 21</v>
      </c>
      <c r="B878" s="125">
        <v>876</v>
      </c>
      <c r="C878" s="252" t="s">
        <v>322</v>
      </c>
      <c r="D878" s="126">
        <f t="shared" si="293"/>
        <v>14</v>
      </c>
      <c r="E878" s="250" t="s">
        <v>1213</v>
      </c>
      <c r="F878" s="250">
        <v>0</v>
      </c>
      <c r="G878" s="250">
        <v>0</v>
      </c>
      <c r="H878" s="250">
        <v>0</v>
      </c>
      <c r="I878" s="250">
        <v>1</v>
      </c>
      <c r="J878" s="87"/>
      <c r="K878" s="94"/>
      <c r="L878" s="94"/>
      <c r="M878" s="154">
        <f t="shared" si="312"/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 s="139">
        <f t="shared" si="296"/>
        <v>0</v>
      </c>
      <c r="AD878" s="140">
        <f t="shared" si="297"/>
        <v>0</v>
      </c>
      <c r="AE878" s="141">
        <f t="shared" si="294"/>
        <v>0</v>
      </c>
      <c r="AF878" s="263">
        <f t="shared" si="295"/>
        <v>0</v>
      </c>
      <c r="AG878" s="265">
        <f t="shared" si="313"/>
        <v>0</v>
      </c>
      <c r="AI878" s="37">
        <f>IFERROR(IF(M878&gt;0,(N878*CONFIGURACAO!$C$20)+(O878*CONFIGURACAO!$C$21)+(P878*CONFIGURACAO!$C$22)+(Q878*CONFIGURACAO!$C$23)+(R878*CONFIGURACAO!$C$24),""),"")</f>
        <v>0</v>
      </c>
      <c r="AJ878" s="38">
        <f>IF(S878=0,0,IF(CONFIGURACAO!$C$15="SIM",(IF(S878&gt;CONFIGURACAO!$C$16,CONFIGURACAO!$C$16*CONFIGURACAO!$C$25,S878*CONFIGURACAO!$C$25)),'PI AREA  P75'!S878*CONFIGURACAO!$C$25))</f>
        <v>0</v>
      </c>
      <c r="AK878" s="38">
        <f>IF(T878=0,0,IF(CONFIGURACAO!$C$17="SIM",(IF(T878&gt;CONFIGURACAO!$C$18,CONFIGURACAO!$C$18*CONFIGURACAO!$C$26,T878*CONFIGURACAO!$C$26)),'PI AREA  P75'!T878*CONFIGURACAO!$C$26))</f>
        <v>0</v>
      </c>
      <c r="AL878" s="38">
        <f>IFERROR(IF(M878&gt;0,(U878*CONFIGURACAO!$C$29)+(V878*CONFIGURACAO!$C$30),""),"")</f>
        <v>0</v>
      </c>
      <c r="AM878" s="38">
        <f>IF(W878=0,0,IF(CONFIGURACAO!$C$41="SIM",(IF(W878&gt;CONFIGURACAO!$C$41,CONFIGURACAO!$C$41*CONFIGURACAO!$C$31,W878*CONFIGURACAO!$C$31)),'PI AREA  P75'!W878*CONFIGURACAO!$C$31))</f>
        <v>0</v>
      </c>
      <c r="AN878" s="38">
        <f>IF(X878=0,0,IF(CONFIGURACAO!$C$39="SIM",(IF(X878&gt;CONFIGURACAO!$C$40,CONFIGURACAO!$C$40*CONFIGURACAO!$C$32,X878*CONFIGURACAO!$C$32)),'PI AREA  P75'!X878*CONFIGURACAO!$C$32))</f>
        <v>0</v>
      </c>
      <c r="AO878" s="38">
        <f>IFERROR(IF(M878&gt;0,(Y878*CONFIGURACAO!$C$33)+(Z878*CONFIGURACAO!$C$34)+(AA878*CONFIGURACAO!$C$35)+(AB878*CONFIGURACAO!$C$36),""),"")</f>
        <v>0</v>
      </c>
      <c r="AP878" s="38">
        <f>IF(AA878=0,0,IF(CONFIGURACAO!$C$46="SIM",(IF(AA878&gt;CONFIGURACAO!$C$47,CONFIGURACAO!$C$47*CONFIGURACAO!$C$35,AA878*CONFIGURACAO!$C$35)),'PI AREA  P75'!AA878*CONFIGURACAO!$C$35))</f>
        <v>0</v>
      </c>
      <c r="AQ878" s="38">
        <f>IF(AB878=0,0,IF(CONFIGURACAO!$C$44="SIM",(IF(AB878&gt;CONFIGURACAO!$C$45,CONFIGURACAO!$C$45*CONFIGURACAO!$C$36,AB878*CONFIGURACAO!$C$36)),'PI AREA  P75'!AB878*CONFIGURACAO!$C$36))</f>
        <v>0</v>
      </c>
      <c r="AR878" s="38">
        <f t="shared" si="314"/>
        <v>0</v>
      </c>
      <c r="AS878" s="68">
        <f>IF(AR878="","",$AR878-(($AS$2/CONFIGURACAO!$C$6)*$M878))</f>
        <v>-75</v>
      </c>
      <c r="AT878" s="73" t="str">
        <f t="shared" si="298"/>
        <v>NAO</v>
      </c>
      <c r="AU878" s="75">
        <f>IF(AR878="","",$AR878-(($AU$2/CONFIGURACAO!$C$6)*$M878))</f>
        <v>-125</v>
      </c>
      <c r="AV878" s="76" t="str">
        <f t="shared" si="299"/>
        <v>NAO</v>
      </c>
      <c r="AW878" s="74">
        <f>IF(AR878="","",$AR878-(($AW$2/CONFIGURACAO!$C$6)*$M878))</f>
        <v>-175</v>
      </c>
      <c r="AX878" s="72" t="str">
        <f t="shared" si="300"/>
        <v>NAO</v>
      </c>
      <c r="AZ878" s="39">
        <f t="shared" si="301"/>
        <v>0</v>
      </c>
      <c r="BA878" s="146">
        <f t="shared" si="302"/>
        <v>0</v>
      </c>
      <c r="BB878" s="146">
        <f t="shared" si="303"/>
        <v>1158</v>
      </c>
      <c r="BC878" s="32">
        <f t="shared" si="304"/>
        <v>1158</v>
      </c>
      <c r="BD878" s="148"/>
      <c r="BE878" s="40">
        <f t="shared" si="305"/>
        <v>0</v>
      </c>
      <c r="BF878" s="40">
        <f t="shared" si="306"/>
        <v>0</v>
      </c>
      <c r="BG878" s="40">
        <f t="shared" si="307"/>
        <v>0</v>
      </c>
      <c r="BH878" s="40">
        <f t="shared" si="308"/>
        <v>0</v>
      </c>
      <c r="BI878" s="40">
        <f t="shared" si="309"/>
        <v>0</v>
      </c>
      <c r="BJ878" s="40">
        <f t="shared" si="310"/>
        <v>0</v>
      </c>
      <c r="BK878" s="40">
        <f t="shared" si="311"/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 s="42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:134" s="32" customFormat="1" ht="17" thickBot="1" x14ac:dyDescent="0.25">
      <c r="A879" s="124" t="str">
        <f>CONFIGURACAO!$C$4</f>
        <v>AREA 21</v>
      </c>
      <c r="B879" s="125">
        <v>877</v>
      </c>
      <c r="C879" s="252" t="s">
        <v>323</v>
      </c>
      <c r="D879" s="126">
        <f t="shared" ref="D879:D942" si="315">IF(C878=C879,D878+1,1)</f>
        <v>1</v>
      </c>
      <c r="E879" s="250" t="s">
        <v>1214</v>
      </c>
      <c r="F879" s="250">
        <v>1</v>
      </c>
      <c r="G879" s="250">
        <v>1</v>
      </c>
      <c r="H879" s="250">
        <v>1</v>
      </c>
      <c r="I879" s="250">
        <v>1</v>
      </c>
      <c r="J879" s="87"/>
      <c r="K879" s="94"/>
      <c r="L879" s="94"/>
      <c r="M879" s="154">
        <f t="shared" si="312"/>
        <v>4</v>
      </c>
      <c r="N879">
        <v>0</v>
      </c>
      <c r="O879">
        <v>1</v>
      </c>
      <c r="P879">
        <v>16.5</v>
      </c>
      <c r="Q879">
        <v>6.75</v>
      </c>
      <c r="R879">
        <v>0.75</v>
      </c>
      <c r="S879">
        <v>0</v>
      </c>
      <c r="T879">
        <v>1</v>
      </c>
      <c r="U879">
        <v>1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 s="139">
        <f t="shared" si="296"/>
        <v>1</v>
      </c>
      <c r="AD879" s="140">
        <f t="shared" si="297"/>
        <v>17.5</v>
      </c>
      <c r="AE879" s="141">
        <f t="shared" ref="AE879:AE942" si="316">IFERROR((U879+V879),"")</f>
        <v>1</v>
      </c>
      <c r="AF879" s="263">
        <f t="shared" ref="AF879:AF942" si="317">IFERROR((Y879+Z879),"")</f>
        <v>0</v>
      </c>
      <c r="AG879" s="265">
        <f t="shared" si="313"/>
        <v>2</v>
      </c>
      <c r="AI879" s="37">
        <f>IFERROR(IF(M879&gt;0,(N879*CONFIGURACAO!$C$20)+(O879*CONFIGURACAO!$C$21)+(P879*CONFIGURACAO!$C$22)+(Q879*CONFIGURACAO!$C$23)+(R879*CONFIGURACAO!$C$24),""),"")</f>
        <v>1355</v>
      </c>
      <c r="AJ879" s="38">
        <f>IF(S879=0,0,IF(CONFIGURACAO!$C$15="SIM",(IF(S879&gt;CONFIGURACAO!$C$16,CONFIGURACAO!$C$16*CONFIGURACAO!$C$25,S879*CONFIGURACAO!$C$25)),'PI AREA  P75'!S879*CONFIGURACAO!$C$25))</f>
        <v>0</v>
      </c>
      <c r="AK879" s="38">
        <f>IF(T879=0,0,IF(CONFIGURACAO!$C$17="SIM",(IF(T879&gt;CONFIGURACAO!$C$18,CONFIGURACAO!$C$18*CONFIGURACAO!$C$26,T879*CONFIGURACAO!$C$26)),'PI AREA  P75'!T879*CONFIGURACAO!$C$26))</f>
        <v>5</v>
      </c>
      <c r="AL879" s="38">
        <f>IFERROR(IF(M879&gt;0,(U879*CONFIGURACAO!$C$29)+(V879*CONFIGURACAO!$C$30),""),"")</f>
        <v>200</v>
      </c>
      <c r="AM879" s="38">
        <f>IF(W879=0,0,IF(CONFIGURACAO!$C$41="SIM",(IF(W879&gt;CONFIGURACAO!$C$41,CONFIGURACAO!$C$41*CONFIGURACAO!$C$31,W879*CONFIGURACAO!$C$31)),'PI AREA  P75'!W879*CONFIGURACAO!$C$31))</f>
        <v>50</v>
      </c>
      <c r="AN879" s="38">
        <f>IF(X879=0,0,IF(CONFIGURACAO!$C$39="SIM",(IF(X879&gt;CONFIGURACAO!$C$40,CONFIGURACAO!$C$40*CONFIGURACAO!$C$32,X879*CONFIGURACAO!$C$32)),'PI AREA  P75'!X879*CONFIGURACAO!$C$32))</f>
        <v>0</v>
      </c>
      <c r="AO879" s="38">
        <f>IFERROR(IF(M879&gt;0,(Y879*CONFIGURACAO!$C$33)+(Z879*CONFIGURACAO!$C$34)+(AA879*CONFIGURACAO!$C$35)+(AB879*CONFIGURACAO!$C$36),""),"")</f>
        <v>0</v>
      </c>
      <c r="AP879" s="38">
        <f>IF(AA879=0,0,IF(CONFIGURACAO!$C$46="SIM",(IF(AA879&gt;CONFIGURACAO!$C$47,CONFIGURACAO!$C$47*CONFIGURACAO!$C$35,AA879*CONFIGURACAO!$C$35)),'PI AREA  P75'!AA879*CONFIGURACAO!$C$35))</f>
        <v>0</v>
      </c>
      <c r="AQ879" s="38">
        <f>IF(AB879=0,0,IF(CONFIGURACAO!$C$44="SIM",(IF(AB879&gt;CONFIGURACAO!$C$45,CONFIGURACAO!$C$45*CONFIGURACAO!$C$36,AB879*CONFIGURACAO!$C$36)),'PI AREA  P75'!AB879*CONFIGURACAO!$C$36))</f>
        <v>0</v>
      </c>
      <c r="AR879" s="38">
        <f t="shared" si="314"/>
        <v>1610</v>
      </c>
      <c r="AS879" s="68">
        <f>IF(AR879="","",$AR879-(($AS$2/CONFIGURACAO!$C$6)*$M879))</f>
        <v>1310</v>
      </c>
      <c r="AT879" s="73">
        <f t="shared" si="298"/>
        <v>3</v>
      </c>
      <c r="AU879" s="75">
        <f>IF(AR879="","",$AR879-(($AU$2/CONFIGURACAO!$C$6)*$M879))</f>
        <v>1110</v>
      </c>
      <c r="AV879" s="76">
        <f t="shared" si="299"/>
        <v>4</v>
      </c>
      <c r="AW879" s="74">
        <f>IF(AR879="","",$AR879-(($AW$2/CONFIGURACAO!$C$6)*$M879))</f>
        <v>910</v>
      </c>
      <c r="AX879" s="72">
        <f t="shared" si="300"/>
        <v>5</v>
      </c>
      <c r="AZ879" s="39">
        <f t="shared" si="301"/>
        <v>0.15118009681160238</v>
      </c>
      <c r="BA879" s="146">
        <f t="shared" si="302"/>
        <v>28</v>
      </c>
      <c r="BB879" s="146">
        <f t="shared" si="303"/>
        <v>180</v>
      </c>
      <c r="BC879" s="32">
        <f t="shared" si="304"/>
        <v>187</v>
      </c>
      <c r="BD879" s="148"/>
      <c r="BE879" s="40">
        <f t="shared" si="305"/>
        <v>0</v>
      </c>
      <c r="BF879" s="40">
        <f t="shared" si="306"/>
        <v>3.8580246913580245E-2</v>
      </c>
      <c r="BG879" s="40">
        <f t="shared" si="307"/>
        <v>0.42394655704008227</v>
      </c>
      <c r="BH879" s="40">
        <f t="shared" si="308"/>
        <v>0.27283751010509294</v>
      </c>
      <c r="BI879" s="40">
        <f t="shared" si="309"/>
        <v>7.9957356076759065E-2</v>
      </c>
      <c r="BJ879" s="40">
        <f t="shared" si="310"/>
        <v>0</v>
      </c>
      <c r="BK879" s="40">
        <f t="shared" si="311"/>
        <v>0.16051364365971107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 s="42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:134" s="32" customFormat="1" ht="17" thickBot="1" x14ac:dyDescent="0.25">
      <c r="A880" s="124" t="str">
        <f>CONFIGURACAO!$C$4</f>
        <v>AREA 21</v>
      </c>
      <c r="B880" s="125">
        <v>878</v>
      </c>
      <c r="C880" s="252" t="s">
        <v>323</v>
      </c>
      <c r="D880" s="126">
        <f t="shared" si="315"/>
        <v>2</v>
      </c>
      <c r="E880" s="250" t="s">
        <v>1215</v>
      </c>
      <c r="F880" s="250">
        <v>1</v>
      </c>
      <c r="G880" s="250">
        <v>1</v>
      </c>
      <c r="H880" s="250">
        <v>1</v>
      </c>
      <c r="I880" s="250">
        <v>1</v>
      </c>
      <c r="J880" s="87"/>
      <c r="K880" s="94"/>
      <c r="L880" s="94"/>
      <c r="M880" s="154">
        <f t="shared" si="312"/>
        <v>4</v>
      </c>
      <c r="N880">
        <v>2.5</v>
      </c>
      <c r="O880">
        <v>0</v>
      </c>
      <c r="P880">
        <v>9.75</v>
      </c>
      <c r="Q880">
        <v>1.75</v>
      </c>
      <c r="R880">
        <v>3.5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1</v>
      </c>
      <c r="AB880">
        <v>1</v>
      </c>
      <c r="AC880" s="139">
        <f t="shared" si="296"/>
        <v>2.5</v>
      </c>
      <c r="AD880" s="140">
        <f t="shared" si="297"/>
        <v>12.25</v>
      </c>
      <c r="AE880" s="141">
        <f t="shared" si="316"/>
        <v>0</v>
      </c>
      <c r="AF880" s="263">
        <f t="shared" si="317"/>
        <v>1</v>
      </c>
      <c r="AG880" s="265">
        <f t="shared" si="313"/>
        <v>3.5</v>
      </c>
      <c r="AI880" s="37">
        <f>IFERROR(IF(M880&gt;0,(N880*CONFIGURACAO!$C$20)+(O880*CONFIGURACAO!$C$21)+(P880*CONFIGURACAO!$C$22)+(Q880*CONFIGURACAO!$C$23)+(R880*CONFIGURACAO!$C$24),""),"")</f>
        <v>975</v>
      </c>
      <c r="AJ880" s="38">
        <f>IF(S880=0,0,IF(CONFIGURACAO!$C$15="SIM",(IF(S880&gt;CONFIGURACAO!$C$16,CONFIGURACAO!$C$16*CONFIGURACAO!$C$25,S880*CONFIGURACAO!$C$25)),'PI AREA  P75'!S880*CONFIGURACAO!$C$25))</f>
        <v>0</v>
      </c>
      <c r="AK880" s="38">
        <f>IF(T880=0,0,IF(CONFIGURACAO!$C$17="SIM",(IF(T880&gt;CONFIGURACAO!$C$18,CONFIGURACAO!$C$18*CONFIGURACAO!$C$26,T880*CONFIGURACAO!$C$26)),'PI AREA  P75'!T880*CONFIGURACAO!$C$26))</f>
        <v>0</v>
      </c>
      <c r="AL880" s="38">
        <f>IFERROR(IF(M880&gt;0,(U880*CONFIGURACAO!$C$29)+(V880*CONFIGURACAO!$C$30),""),"")</f>
        <v>0</v>
      </c>
      <c r="AM880" s="38">
        <f>IF(W880=0,0,IF(CONFIGURACAO!$C$41="SIM",(IF(W880&gt;CONFIGURACAO!$C$41,CONFIGURACAO!$C$41*CONFIGURACAO!$C$31,W880*CONFIGURACAO!$C$31)),'PI AREA  P75'!W880*CONFIGURACAO!$C$31))</f>
        <v>0</v>
      </c>
      <c r="AN880" s="38">
        <f>IF(X880=0,0,IF(CONFIGURACAO!$C$39="SIM",(IF(X880&gt;CONFIGURACAO!$C$40,CONFIGURACAO!$C$40*CONFIGURACAO!$C$32,X880*CONFIGURACAO!$C$32)),'PI AREA  P75'!X880*CONFIGURACAO!$C$32))</f>
        <v>0</v>
      </c>
      <c r="AO880" s="38">
        <f>IFERROR(IF(M880&gt;0,(Y880*CONFIGURACAO!$C$33)+(Z880*CONFIGURACAO!$C$34)+(AA880*CONFIGURACAO!$C$35)+(AB880*CONFIGURACAO!$C$36),""),"")</f>
        <v>85</v>
      </c>
      <c r="AP880" s="38">
        <f>IF(AA880=0,0,IF(CONFIGURACAO!$C$46="SIM",(IF(AA880&gt;CONFIGURACAO!$C$47,CONFIGURACAO!$C$47*CONFIGURACAO!$C$35,AA880*CONFIGURACAO!$C$35)),'PI AREA  P75'!AA880*CONFIGURACAO!$C$35))</f>
        <v>25</v>
      </c>
      <c r="AQ880" s="38">
        <f>IF(AB880=0,0,IF(CONFIGURACAO!$C$44="SIM",(IF(AB880&gt;CONFIGURACAO!$C$45,CONFIGURACAO!$C$45*CONFIGURACAO!$C$36,AB880*CONFIGURACAO!$C$36)),'PI AREA  P75'!AB880*CONFIGURACAO!$C$36))</f>
        <v>10</v>
      </c>
      <c r="AR880" s="38">
        <f t="shared" si="314"/>
        <v>1095</v>
      </c>
      <c r="AS880" s="68">
        <f>IF(AR880="","",$AR880-(($AS$2/CONFIGURACAO!$C$6)*$M880))</f>
        <v>795</v>
      </c>
      <c r="AT880" s="73">
        <f t="shared" si="298"/>
        <v>3</v>
      </c>
      <c r="AU880" s="75">
        <f>IF(AR880="","",$AR880-(($AU$2/CONFIGURACAO!$C$6)*$M880))</f>
        <v>595</v>
      </c>
      <c r="AV880" s="76">
        <f t="shared" si="299"/>
        <v>4</v>
      </c>
      <c r="AW880" s="74">
        <f>IF(AR880="","",$AR880-(($AW$2/CONFIGURACAO!$C$6)*$M880))</f>
        <v>395</v>
      </c>
      <c r="AX880" s="72">
        <f t="shared" si="300"/>
        <v>5</v>
      </c>
      <c r="AZ880" s="39">
        <f t="shared" si="301"/>
        <v>0.1028212459681395</v>
      </c>
      <c r="BA880" s="146">
        <f t="shared" si="302"/>
        <v>20.5</v>
      </c>
      <c r="BB880" s="146">
        <f t="shared" si="303"/>
        <v>307</v>
      </c>
      <c r="BC880" s="32">
        <f t="shared" si="304"/>
        <v>349</v>
      </c>
      <c r="BD880" s="148"/>
      <c r="BE880" s="40">
        <f t="shared" si="305"/>
        <v>9.3144560357675113E-2</v>
      </c>
      <c r="BF880" s="40">
        <f t="shared" si="306"/>
        <v>0</v>
      </c>
      <c r="BG880" s="40">
        <f t="shared" si="307"/>
        <v>0.25051387461459401</v>
      </c>
      <c r="BH880" s="40">
        <f t="shared" si="308"/>
        <v>7.073565076798706E-2</v>
      </c>
      <c r="BI880" s="40">
        <f t="shared" si="309"/>
        <v>0.37313432835820892</v>
      </c>
      <c r="BJ880" s="40">
        <f t="shared" si="310"/>
        <v>0</v>
      </c>
      <c r="BK880" s="40">
        <f t="shared" si="311"/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 s="42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:134" s="32" customFormat="1" ht="17" thickBot="1" x14ac:dyDescent="0.25">
      <c r="A881" s="124" t="str">
        <f>CONFIGURACAO!$C$4</f>
        <v>AREA 21</v>
      </c>
      <c r="B881" s="125">
        <v>879</v>
      </c>
      <c r="C881" s="252" t="s">
        <v>323</v>
      </c>
      <c r="D881" s="126">
        <f t="shared" si="315"/>
        <v>3</v>
      </c>
      <c r="E881" s="250" t="s">
        <v>1216</v>
      </c>
      <c r="F881" s="250">
        <v>1</v>
      </c>
      <c r="G881" s="250">
        <v>1</v>
      </c>
      <c r="H881" s="250">
        <v>1</v>
      </c>
      <c r="I881" s="250">
        <v>1</v>
      </c>
      <c r="J881" s="87"/>
      <c r="K881" s="94"/>
      <c r="L881" s="94"/>
      <c r="M881" s="154">
        <f t="shared" si="312"/>
        <v>4</v>
      </c>
      <c r="N881">
        <v>0</v>
      </c>
      <c r="O881">
        <v>2</v>
      </c>
      <c r="P881">
        <v>13.75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s="139">
        <f t="shared" si="296"/>
        <v>2</v>
      </c>
      <c r="AD881" s="140">
        <f t="shared" si="297"/>
        <v>15.75</v>
      </c>
      <c r="AE881" s="141">
        <f t="shared" si="316"/>
        <v>0</v>
      </c>
      <c r="AF881" s="263">
        <f t="shared" si="317"/>
        <v>0</v>
      </c>
      <c r="AG881" s="265">
        <f t="shared" si="313"/>
        <v>2</v>
      </c>
      <c r="AI881" s="37">
        <f>IFERROR(IF(M881&gt;0,(N881*CONFIGURACAO!$C$20)+(O881*CONFIGURACAO!$C$21)+(P881*CONFIGURACAO!$C$22)+(Q881*CONFIGURACAO!$C$23)+(R881*CONFIGURACAO!$C$24),""),"")</f>
        <v>1005</v>
      </c>
      <c r="AJ881" s="38">
        <f>IF(S881=0,0,IF(CONFIGURACAO!$C$15="SIM",(IF(S881&gt;CONFIGURACAO!$C$16,CONFIGURACAO!$C$16*CONFIGURACAO!$C$25,S881*CONFIGURACAO!$C$25)),'PI AREA  P75'!S881*CONFIGURACAO!$C$25))</f>
        <v>0</v>
      </c>
      <c r="AK881" s="38">
        <f>IF(T881=0,0,IF(CONFIGURACAO!$C$17="SIM",(IF(T881&gt;CONFIGURACAO!$C$18,CONFIGURACAO!$C$18*CONFIGURACAO!$C$26,T881*CONFIGURACAO!$C$26)),'PI AREA  P75'!T881*CONFIGURACAO!$C$26))</f>
        <v>0</v>
      </c>
      <c r="AL881" s="38">
        <f>IFERROR(IF(M881&gt;0,(U881*CONFIGURACAO!$C$29)+(V881*CONFIGURACAO!$C$30),""),"")</f>
        <v>0</v>
      </c>
      <c r="AM881" s="38">
        <f>IF(W881=0,0,IF(CONFIGURACAO!$C$41="SIM",(IF(W881&gt;CONFIGURACAO!$C$41,CONFIGURACAO!$C$41*CONFIGURACAO!$C$31,W881*CONFIGURACAO!$C$31)),'PI AREA  P75'!W881*CONFIGURACAO!$C$31))</f>
        <v>0</v>
      </c>
      <c r="AN881" s="38">
        <f>IF(X881=0,0,IF(CONFIGURACAO!$C$39="SIM",(IF(X881&gt;CONFIGURACAO!$C$40,CONFIGURACAO!$C$40*CONFIGURACAO!$C$32,X881*CONFIGURACAO!$C$32)),'PI AREA  P75'!X881*CONFIGURACAO!$C$32))</f>
        <v>0</v>
      </c>
      <c r="AO881" s="38">
        <f>IFERROR(IF(M881&gt;0,(Y881*CONFIGURACAO!$C$33)+(Z881*CONFIGURACAO!$C$34)+(AA881*CONFIGURACAO!$C$35)+(AB881*CONFIGURACAO!$C$36),""),"")</f>
        <v>0</v>
      </c>
      <c r="AP881" s="38">
        <f>IF(AA881=0,0,IF(CONFIGURACAO!$C$46="SIM",(IF(AA881&gt;CONFIGURACAO!$C$47,CONFIGURACAO!$C$47*CONFIGURACAO!$C$35,AA881*CONFIGURACAO!$C$35)),'PI AREA  P75'!AA881*CONFIGURACAO!$C$35))</f>
        <v>0</v>
      </c>
      <c r="AQ881" s="38">
        <f>IF(AB881=0,0,IF(CONFIGURACAO!$C$44="SIM",(IF(AB881&gt;CONFIGURACAO!$C$45,CONFIGURACAO!$C$45*CONFIGURACAO!$C$36,AB881*CONFIGURACAO!$C$36)),'PI AREA  P75'!AB881*CONFIGURACAO!$C$36))</f>
        <v>0</v>
      </c>
      <c r="AR881" s="38">
        <f t="shared" si="314"/>
        <v>1005</v>
      </c>
      <c r="AS881" s="68">
        <f>IF(AR881="","",$AR881-(($AS$2/CONFIGURACAO!$C$6)*$M881))</f>
        <v>705</v>
      </c>
      <c r="AT881" s="73">
        <f t="shared" si="298"/>
        <v>3</v>
      </c>
      <c r="AU881" s="75">
        <f>IF(AR881="","",$AR881-(($AU$2/CONFIGURACAO!$C$6)*$M881))</f>
        <v>505</v>
      </c>
      <c r="AV881" s="76">
        <f t="shared" si="299"/>
        <v>4</v>
      </c>
      <c r="AW881" s="74">
        <f>IF(AR881="","",$AR881-(($AW$2/CONFIGURACAO!$C$6)*$M881))</f>
        <v>305</v>
      </c>
      <c r="AX881" s="72">
        <f t="shared" si="300"/>
        <v>5</v>
      </c>
      <c r="AZ881" s="39">
        <f t="shared" si="301"/>
        <v>9.4370184655689679E-2</v>
      </c>
      <c r="BA881" s="146">
        <f t="shared" si="302"/>
        <v>16.75</v>
      </c>
      <c r="BB881" s="146">
        <f t="shared" si="303"/>
        <v>429</v>
      </c>
      <c r="BC881" s="32">
        <f t="shared" si="304"/>
        <v>390</v>
      </c>
      <c r="BD881" s="148"/>
      <c r="BE881" s="40">
        <f t="shared" si="305"/>
        <v>0</v>
      </c>
      <c r="BF881" s="40">
        <f t="shared" si="306"/>
        <v>7.716049382716049E-2</v>
      </c>
      <c r="BG881" s="40">
        <f t="shared" si="307"/>
        <v>0.35328879753340187</v>
      </c>
      <c r="BH881" s="40">
        <f t="shared" si="308"/>
        <v>0</v>
      </c>
      <c r="BI881" s="40">
        <f t="shared" si="309"/>
        <v>0.10660980810234541</v>
      </c>
      <c r="BJ881" s="40">
        <f t="shared" si="310"/>
        <v>0</v>
      </c>
      <c r="BK881" s="40">
        <f t="shared" si="311"/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 s="42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:134" s="32" customFormat="1" ht="17" thickBot="1" x14ac:dyDescent="0.25">
      <c r="A882" s="124" t="str">
        <f>CONFIGURACAO!$C$4</f>
        <v>AREA 21</v>
      </c>
      <c r="B882" s="125">
        <v>880</v>
      </c>
      <c r="C882" s="252" t="s">
        <v>323</v>
      </c>
      <c r="D882" s="126">
        <f t="shared" si="315"/>
        <v>4</v>
      </c>
      <c r="E882" s="250" t="s">
        <v>1217</v>
      </c>
      <c r="F882" s="250">
        <v>1</v>
      </c>
      <c r="G882" s="250">
        <v>1</v>
      </c>
      <c r="H882" s="250">
        <v>1</v>
      </c>
      <c r="I882" s="250">
        <v>1</v>
      </c>
      <c r="J882" s="87"/>
      <c r="K882" s="94"/>
      <c r="L882" s="94"/>
      <c r="M882" s="154">
        <f t="shared" si="312"/>
        <v>4</v>
      </c>
      <c r="N882">
        <v>1.5</v>
      </c>
      <c r="O882">
        <v>7.25</v>
      </c>
      <c r="P882">
        <v>0</v>
      </c>
      <c r="Q882">
        <v>0.75</v>
      </c>
      <c r="R882">
        <v>0.75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1</v>
      </c>
      <c r="AC882" s="139">
        <f t="shared" si="296"/>
        <v>8.75</v>
      </c>
      <c r="AD882" s="140">
        <f t="shared" si="297"/>
        <v>8.75</v>
      </c>
      <c r="AE882" s="141">
        <f t="shared" si="316"/>
        <v>0</v>
      </c>
      <c r="AF882" s="263">
        <f t="shared" si="317"/>
        <v>1</v>
      </c>
      <c r="AG882" s="265">
        <f t="shared" si="313"/>
        <v>9.75</v>
      </c>
      <c r="AI882" s="37">
        <f>IFERROR(IF(M882&gt;0,(N882*CONFIGURACAO!$C$20)+(O882*CONFIGURACAO!$C$21)+(P882*CONFIGURACAO!$C$22)+(Q882*CONFIGURACAO!$C$23)+(R882*CONFIGURACAO!$C$24),""),"")</f>
        <v>775</v>
      </c>
      <c r="AJ882" s="38">
        <f>IF(S882=0,0,IF(CONFIGURACAO!$C$15="SIM",(IF(S882&gt;CONFIGURACAO!$C$16,CONFIGURACAO!$C$16*CONFIGURACAO!$C$25,S882*CONFIGURACAO!$C$25)),'PI AREA  P75'!S882*CONFIGURACAO!$C$25))</f>
        <v>10</v>
      </c>
      <c r="AK882" s="38">
        <f>IF(T882=0,0,IF(CONFIGURACAO!$C$17="SIM",(IF(T882&gt;CONFIGURACAO!$C$18,CONFIGURACAO!$C$18*CONFIGURACAO!$C$26,T882*CONFIGURACAO!$C$26)),'PI AREA  P75'!T882*CONFIGURACAO!$C$26))</f>
        <v>0</v>
      </c>
      <c r="AL882" s="38">
        <f>IFERROR(IF(M882&gt;0,(U882*CONFIGURACAO!$C$29)+(V882*CONFIGURACAO!$C$30),""),"")</f>
        <v>0</v>
      </c>
      <c r="AM882" s="38">
        <f>IF(W882=0,0,IF(CONFIGURACAO!$C$41="SIM",(IF(W882&gt;CONFIGURACAO!$C$41,CONFIGURACAO!$C$41*CONFIGURACAO!$C$31,W882*CONFIGURACAO!$C$31)),'PI AREA  P75'!W882*CONFIGURACAO!$C$31))</f>
        <v>0</v>
      </c>
      <c r="AN882" s="38">
        <f>IF(X882=0,0,IF(CONFIGURACAO!$C$39="SIM",(IF(X882&gt;CONFIGURACAO!$C$40,CONFIGURACAO!$C$40*CONFIGURACAO!$C$32,X882*CONFIGURACAO!$C$32)),'PI AREA  P75'!X882*CONFIGURACAO!$C$32))</f>
        <v>0</v>
      </c>
      <c r="AO882" s="38">
        <f>IFERROR(IF(M882&gt;0,(Y882*CONFIGURACAO!$C$33)+(Z882*CONFIGURACAO!$C$34)+(AA882*CONFIGURACAO!$C$35)+(AB882*CONFIGURACAO!$C$36),""),"")</f>
        <v>60</v>
      </c>
      <c r="AP882" s="38">
        <f>IF(AA882=0,0,IF(CONFIGURACAO!$C$46="SIM",(IF(AA882&gt;CONFIGURACAO!$C$47,CONFIGURACAO!$C$47*CONFIGURACAO!$C$35,AA882*CONFIGURACAO!$C$35)),'PI AREA  P75'!AA882*CONFIGURACAO!$C$35))</f>
        <v>0</v>
      </c>
      <c r="AQ882" s="38">
        <f>IF(AB882=0,0,IF(CONFIGURACAO!$C$44="SIM",(IF(AB882&gt;CONFIGURACAO!$C$45,CONFIGURACAO!$C$45*CONFIGURACAO!$C$36,AB882*CONFIGURACAO!$C$36)),'PI AREA  P75'!AB882*CONFIGURACAO!$C$36))</f>
        <v>10</v>
      </c>
      <c r="AR882" s="38">
        <f t="shared" si="314"/>
        <v>855</v>
      </c>
      <c r="AS882" s="68">
        <f>IF(AR882="","",$AR882-(($AS$2/CONFIGURACAO!$C$6)*$M882))</f>
        <v>555</v>
      </c>
      <c r="AT882" s="73">
        <f t="shared" si="298"/>
        <v>3</v>
      </c>
      <c r="AU882" s="75">
        <f>IF(AR882="","",$AR882-(($AU$2/CONFIGURACAO!$C$6)*$M882))</f>
        <v>355</v>
      </c>
      <c r="AV882" s="76">
        <f t="shared" si="299"/>
        <v>4</v>
      </c>
      <c r="AW882" s="74">
        <f>IF(AR882="","",$AR882-(($AW$2/CONFIGURACAO!$C$6)*$M882))</f>
        <v>155</v>
      </c>
      <c r="AX882" s="72">
        <f t="shared" si="300"/>
        <v>5</v>
      </c>
      <c r="AZ882" s="39">
        <f t="shared" si="301"/>
        <v>8.0285082468273303E-2</v>
      </c>
      <c r="BA882" s="146">
        <f t="shared" si="302"/>
        <v>13.25</v>
      </c>
      <c r="BB882" s="146">
        <f t="shared" si="303"/>
        <v>539</v>
      </c>
      <c r="BC882" s="32">
        <f t="shared" si="304"/>
        <v>467</v>
      </c>
      <c r="BD882" s="148"/>
      <c r="BE882" s="40">
        <f t="shared" si="305"/>
        <v>5.5886736214605069E-2</v>
      </c>
      <c r="BF882" s="40">
        <f t="shared" si="306"/>
        <v>0.27970679012345678</v>
      </c>
      <c r="BG882" s="40">
        <f t="shared" si="307"/>
        <v>0</v>
      </c>
      <c r="BH882" s="40">
        <f t="shared" si="308"/>
        <v>3.0315278900565887E-2</v>
      </c>
      <c r="BI882" s="40">
        <f t="shared" si="309"/>
        <v>7.9957356076759065E-2</v>
      </c>
      <c r="BJ882" s="40">
        <f t="shared" si="310"/>
        <v>9.2421441774491686E-2</v>
      </c>
      <c r="BK882" s="40">
        <f t="shared" si="311"/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 s="4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:134" s="32" customFormat="1" ht="17" thickBot="1" x14ac:dyDescent="0.25">
      <c r="A883" s="124" t="str">
        <f>CONFIGURACAO!$C$4</f>
        <v>AREA 21</v>
      </c>
      <c r="B883" s="125">
        <v>881</v>
      </c>
      <c r="C883" s="252" t="s">
        <v>323</v>
      </c>
      <c r="D883" s="126">
        <f t="shared" si="315"/>
        <v>5</v>
      </c>
      <c r="E883" s="250" t="s">
        <v>1218</v>
      </c>
      <c r="F883" s="250">
        <v>1</v>
      </c>
      <c r="G883" s="250">
        <v>1</v>
      </c>
      <c r="H883" s="250">
        <v>1</v>
      </c>
      <c r="I883" s="250">
        <v>1</v>
      </c>
      <c r="J883" s="87"/>
      <c r="K883" s="94"/>
      <c r="L883" s="94"/>
      <c r="M883" s="154">
        <f t="shared" si="312"/>
        <v>4</v>
      </c>
      <c r="N883">
        <v>0</v>
      </c>
      <c r="O883">
        <v>0</v>
      </c>
      <c r="P883">
        <v>9.75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2</v>
      </c>
      <c r="AC883" s="139">
        <f t="shared" si="296"/>
        <v>0</v>
      </c>
      <c r="AD883" s="140">
        <f t="shared" si="297"/>
        <v>9.75</v>
      </c>
      <c r="AE883" s="141">
        <f t="shared" si="316"/>
        <v>0</v>
      </c>
      <c r="AF883" s="263">
        <f t="shared" si="317"/>
        <v>0</v>
      </c>
      <c r="AG883" s="265">
        <f t="shared" si="313"/>
        <v>0</v>
      </c>
      <c r="AI883" s="37">
        <f>IFERROR(IF(M883&gt;0,(N883*CONFIGURACAO!$C$20)+(O883*CONFIGURACAO!$C$21)+(P883*CONFIGURACAO!$C$22)+(Q883*CONFIGURACAO!$C$23)+(R883*CONFIGURACAO!$C$24),""),"")</f>
        <v>585</v>
      </c>
      <c r="AJ883" s="38">
        <f>IF(S883=0,0,IF(CONFIGURACAO!$C$15="SIM",(IF(S883&gt;CONFIGURACAO!$C$16,CONFIGURACAO!$C$16*CONFIGURACAO!$C$25,S883*CONFIGURACAO!$C$25)),'PI AREA  P75'!S883*CONFIGURACAO!$C$25))</f>
        <v>0</v>
      </c>
      <c r="AK883" s="38">
        <f>IF(T883=0,0,IF(CONFIGURACAO!$C$17="SIM",(IF(T883&gt;CONFIGURACAO!$C$18,CONFIGURACAO!$C$18*CONFIGURACAO!$C$26,T883*CONFIGURACAO!$C$26)),'PI AREA  P75'!T883*CONFIGURACAO!$C$26))</f>
        <v>0</v>
      </c>
      <c r="AL883" s="38">
        <f>IFERROR(IF(M883&gt;0,(U883*CONFIGURACAO!$C$29)+(V883*CONFIGURACAO!$C$30),""),"")</f>
        <v>0</v>
      </c>
      <c r="AM883" s="38">
        <f>IF(W883=0,0,IF(CONFIGURACAO!$C$41="SIM",(IF(W883&gt;CONFIGURACAO!$C$41,CONFIGURACAO!$C$41*CONFIGURACAO!$C$31,W883*CONFIGURACAO!$C$31)),'PI AREA  P75'!W883*CONFIGURACAO!$C$31))</f>
        <v>0</v>
      </c>
      <c r="AN883" s="38">
        <f>IF(X883=0,0,IF(CONFIGURACAO!$C$39="SIM",(IF(X883&gt;CONFIGURACAO!$C$40,CONFIGURACAO!$C$40*CONFIGURACAO!$C$32,X883*CONFIGURACAO!$C$32)),'PI AREA  P75'!X883*CONFIGURACAO!$C$32))</f>
        <v>0</v>
      </c>
      <c r="AO883" s="38">
        <f>IFERROR(IF(M883&gt;0,(Y883*CONFIGURACAO!$C$33)+(Z883*CONFIGURACAO!$C$34)+(AA883*CONFIGURACAO!$C$35)+(AB883*CONFIGURACAO!$C$36),""),"")</f>
        <v>45</v>
      </c>
      <c r="AP883" s="38">
        <f>IF(AA883=0,0,IF(CONFIGURACAO!$C$46="SIM",(IF(AA883&gt;CONFIGURACAO!$C$47,CONFIGURACAO!$C$47*CONFIGURACAO!$C$35,AA883*CONFIGURACAO!$C$35)),'PI AREA  P75'!AA883*CONFIGURACAO!$C$35))</f>
        <v>25</v>
      </c>
      <c r="AQ883" s="38">
        <f>IF(AB883=0,0,IF(CONFIGURACAO!$C$44="SIM",(IF(AB883&gt;CONFIGURACAO!$C$45,CONFIGURACAO!$C$45*CONFIGURACAO!$C$36,AB883*CONFIGURACAO!$C$36)),'PI AREA  P75'!AB883*CONFIGURACAO!$C$36))</f>
        <v>20</v>
      </c>
      <c r="AR883" s="38">
        <f t="shared" si="314"/>
        <v>675</v>
      </c>
      <c r="AS883" s="68">
        <f>IF(AR883="","",$AR883-(($AS$2/CONFIGURACAO!$C$6)*$M883))</f>
        <v>375</v>
      </c>
      <c r="AT883" s="73">
        <f t="shared" si="298"/>
        <v>3</v>
      </c>
      <c r="AU883" s="75">
        <f>IF(AR883="","",$AR883-(($AU$2/CONFIGURACAO!$C$6)*$M883))</f>
        <v>175</v>
      </c>
      <c r="AV883" s="76">
        <f t="shared" si="299"/>
        <v>4</v>
      </c>
      <c r="AW883" s="74">
        <f>IF(AR883="","",$AR883-(($AW$2/CONFIGURACAO!$C$6)*$M883))</f>
        <v>-25</v>
      </c>
      <c r="AX883" s="72" t="str">
        <f t="shared" si="300"/>
        <v>NAO</v>
      </c>
      <c r="AZ883" s="39">
        <f t="shared" si="301"/>
        <v>6.3382959843373665E-2</v>
      </c>
      <c r="BA883" s="146">
        <f t="shared" si="302"/>
        <v>12.75</v>
      </c>
      <c r="BB883" s="146">
        <f t="shared" si="303"/>
        <v>561</v>
      </c>
      <c r="BC883" s="32">
        <f t="shared" si="304"/>
        <v>577</v>
      </c>
      <c r="BD883" s="148"/>
      <c r="BE883" s="40">
        <f t="shared" si="305"/>
        <v>0</v>
      </c>
      <c r="BF883" s="40">
        <f t="shared" si="306"/>
        <v>0</v>
      </c>
      <c r="BG883" s="40">
        <f t="shared" si="307"/>
        <v>0.25051387461459401</v>
      </c>
      <c r="BH883" s="40">
        <f t="shared" si="308"/>
        <v>0</v>
      </c>
      <c r="BI883" s="40">
        <f t="shared" si="309"/>
        <v>0</v>
      </c>
      <c r="BJ883" s="40">
        <f t="shared" si="310"/>
        <v>0</v>
      </c>
      <c r="BK883" s="40">
        <f t="shared" si="311"/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 s="42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:134" s="32" customFormat="1" ht="17" thickBot="1" x14ac:dyDescent="0.25">
      <c r="A884" s="124" t="str">
        <f>CONFIGURACAO!$C$4</f>
        <v>AREA 21</v>
      </c>
      <c r="B884" s="125">
        <v>882</v>
      </c>
      <c r="C884" s="252" t="s">
        <v>323</v>
      </c>
      <c r="D884" s="126">
        <f t="shared" si="315"/>
        <v>6</v>
      </c>
      <c r="E884" s="250" t="s">
        <v>1219</v>
      </c>
      <c r="F884" s="250">
        <v>1</v>
      </c>
      <c r="G884" s="250">
        <v>1</v>
      </c>
      <c r="H884" s="250">
        <v>0</v>
      </c>
      <c r="I884" s="250">
        <v>0</v>
      </c>
      <c r="J884" s="87"/>
      <c r="K884" s="94"/>
      <c r="L884" s="94"/>
      <c r="M884" s="154">
        <f t="shared" si="312"/>
        <v>2</v>
      </c>
      <c r="N884">
        <v>0</v>
      </c>
      <c r="O884">
        <v>1</v>
      </c>
      <c r="P884">
        <v>3.75</v>
      </c>
      <c r="Q884">
        <v>1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s="139">
        <f t="shared" si="296"/>
        <v>1</v>
      </c>
      <c r="AD884" s="140">
        <f t="shared" si="297"/>
        <v>4.75</v>
      </c>
      <c r="AE884" s="141">
        <f t="shared" si="316"/>
        <v>0</v>
      </c>
      <c r="AF884" s="263">
        <f t="shared" si="317"/>
        <v>0</v>
      </c>
      <c r="AG884" s="265">
        <f t="shared" si="313"/>
        <v>1</v>
      </c>
      <c r="AI884" s="37">
        <f>IFERROR(IF(M884&gt;0,(N884*CONFIGURACAO!$C$20)+(O884*CONFIGURACAO!$C$21)+(P884*CONFIGURACAO!$C$22)+(Q884*CONFIGURACAO!$C$23)+(R884*CONFIGURACAO!$C$24),""),"")</f>
        <v>365</v>
      </c>
      <c r="AJ884" s="38">
        <f>IF(S884=0,0,IF(CONFIGURACAO!$C$15="SIM",(IF(S884&gt;CONFIGURACAO!$C$16,CONFIGURACAO!$C$16*CONFIGURACAO!$C$25,S884*CONFIGURACAO!$C$25)),'PI AREA  P75'!S884*CONFIGURACAO!$C$25))</f>
        <v>0</v>
      </c>
      <c r="AK884" s="38">
        <f>IF(T884=0,0,IF(CONFIGURACAO!$C$17="SIM",(IF(T884&gt;CONFIGURACAO!$C$18,CONFIGURACAO!$C$18*CONFIGURACAO!$C$26,T884*CONFIGURACAO!$C$26)),'PI AREA  P75'!T884*CONFIGURACAO!$C$26))</f>
        <v>0</v>
      </c>
      <c r="AL884" s="38">
        <f>IFERROR(IF(M884&gt;0,(U884*CONFIGURACAO!$C$29)+(V884*CONFIGURACAO!$C$30),""),"")</f>
        <v>0</v>
      </c>
      <c r="AM884" s="38">
        <f>IF(W884=0,0,IF(CONFIGURACAO!$C$41="SIM",(IF(W884&gt;CONFIGURACAO!$C$41,CONFIGURACAO!$C$41*CONFIGURACAO!$C$31,W884*CONFIGURACAO!$C$31)),'PI AREA  P75'!W884*CONFIGURACAO!$C$31))</f>
        <v>0</v>
      </c>
      <c r="AN884" s="38">
        <f>IF(X884=0,0,IF(CONFIGURACAO!$C$39="SIM",(IF(X884&gt;CONFIGURACAO!$C$40,CONFIGURACAO!$C$40*CONFIGURACAO!$C$32,X884*CONFIGURACAO!$C$32)),'PI AREA  P75'!X884*CONFIGURACAO!$C$32))</f>
        <v>0</v>
      </c>
      <c r="AO884" s="38">
        <f>IFERROR(IF(M884&gt;0,(Y884*CONFIGURACAO!$C$33)+(Z884*CONFIGURACAO!$C$34)+(AA884*CONFIGURACAO!$C$35)+(AB884*CONFIGURACAO!$C$36),""),"")</f>
        <v>0</v>
      </c>
      <c r="AP884" s="38">
        <f>IF(AA884=0,0,IF(CONFIGURACAO!$C$46="SIM",(IF(AA884&gt;CONFIGURACAO!$C$47,CONFIGURACAO!$C$47*CONFIGURACAO!$C$35,AA884*CONFIGURACAO!$C$35)),'PI AREA  P75'!AA884*CONFIGURACAO!$C$35))</f>
        <v>0</v>
      </c>
      <c r="AQ884" s="38">
        <f>IF(AB884=0,0,IF(CONFIGURACAO!$C$44="SIM",(IF(AB884&gt;CONFIGURACAO!$C$45,CONFIGURACAO!$C$45*CONFIGURACAO!$C$36,AB884*CONFIGURACAO!$C$36)),'PI AREA  P75'!AB884*CONFIGURACAO!$C$36))</f>
        <v>0</v>
      </c>
      <c r="AR884" s="38">
        <f t="shared" si="314"/>
        <v>365</v>
      </c>
      <c r="AS884" s="68">
        <f>IF(AR884="","",$AR884-(($AS$2/CONFIGURACAO!$C$6)*$M884))</f>
        <v>215</v>
      </c>
      <c r="AT884" s="73">
        <f t="shared" si="298"/>
        <v>3</v>
      </c>
      <c r="AU884" s="75">
        <f>IF(AR884="","",$AR884-(($AU$2/CONFIGURACAO!$C$6)*$M884))</f>
        <v>115</v>
      </c>
      <c r="AV884" s="76">
        <f t="shared" si="299"/>
        <v>4</v>
      </c>
      <c r="AW884" s="74">
        <f>IF(AR884="","",$AR884-(($AW$2/CONFIGURACAO!$C$6)*$M884))</f>
        <v>15</v>
      </c>
      <c r="AX884" s="72">
        <f t="shared" si="300"/>
        <v>5</v>
      </c>
      <c r="AZ884" s="39">
        <f t="shared" si="301"/>
        <v>3.4273748656046502E-2</v>
      </c>
      <c r="BA884" s="146">
        <f t="shared" si="302"/>
        <v>6.75</v>
      </c>
      <c r="BB884" s="146">
        <f t="shared" si="303"/>
        <v>778</v>
      </c>
      <c r="BC884" s="32">
        <f t="shared" si="304"/>
        <v>790</v>
      </c>
      <c r="BD884" s="148"/>
      <c r="BE884" s="40">
        <f t="shared" si="305"/>
        <v>0</v>
      </c>
      <c r="BF884" s="40">
        <f t="shared" si="306"/>
        <v>3.8580246913580245E-2</v>
      </c>
      <c r="BG884" s="40">
        <f t="shared" si="307"/>
        <v>9.6351490236382328E-2</v>
      </c>
      <c r="BH884" s="40">
        <f t="shared" si="308"/>
        <v>4.042037186742118E-2</v>
      </c>
      <c r="BI884" s="40">
        <f t="shared" si="309"/>
        <v>0.10660980810234541</v>
      </c>
      <c r="BJ884" s="40">
        <f t="shared" si="310"/>
        <v>0</v>
      </c>
      <c r="BK884" s="40">
        <f t="shared" si="311"/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 s="42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:134" s="32" customFormat="1" ht="17" thickBot="1" x14ac:dyDescent="0.25">
      <c r="A885" s="124" t="str">
        <f>CONFIGURACAO!$C$4</f>
        <v>AREA 21</v>
      </c>
      <c r="B885" s="125">
        <v>883</v>
      </c>
      <c r="C885" s="252" t="s">
        <v>323</v>
      </c>
      <c r="D885" s="126">
        <f t="shared" si="315"/>
        <v>7</v>
      </c>
      <c r="E885" s="250" t="s">
        <v>1220</v>
      </c>
      <c r="F885" s="250">
        <v>1</v>
      </c>
      <c r="G885" s="250">
        <v>1</v>
      </c>
      <c r="H885" s="250">
        <v>1</v>
      </c>
      <c r="I885" s="250">
        <v>1</v>
      </c>
      <c r="J885" s="87"/>
      <c r="K885" s="94"/>
      <c r="L885" s="94"/>
      <c r="M885" s="154">
        <f t="shared" si="312"/>
        <v>4</v>
      </c>
      <c r="N885">
        <v>1</v>
      </c>
      <c r="O885">
        <v>3.75</v>
      </c>
      <c r="P885">
        <v>5.75</v>
      </c>
      <c r="Q885">
        <v>2</v>
      </c>
      <c r="R885">
        <v>0.75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2</v>
      </c>
      <c r="AA885">
        <v>0</v>
      </c>
      <c r="AB885">
        <v>2</v>
      </c>
      <c r="AC885" s="139">
        <f t="shared" si="296"/>
        <v>4.75</v>
      </c>
      <c r="AD885" s="140">
        <f t="shared" si="297"/>
        <v>10.5</v>
      </c>
      <c r="AE885" s="141">
        <f t="shared" si="316"/>
        <v>0</v>
      </c>
      <c r="AF885" s="263">
        <f t="shared" si="317"/>
        <v>2</v>
      </c>
      <c r="AG885" s="265">
        <f t="shared" si="313"/>
        <v>6.75</v>
      </c>
      <c r="AI885" s="37">
        <f>IFERROR(IF(M885&gt;0,(N885*CONFIGURACAO!$C$20)+(O885*CONFIGURACAO!$C$21)+(P885*CONFIGURACAO!$C$22)+(Q885*CONFIGURACAO!$C$23)+(R885*CONFIGURACAO!$C$24),""),"")</f>
        <v>840</v>
      </c>
      <c r="AJ885" s="38">
        <f>IF(S885=0,0,IF(CONFIGURACAO!$C$15="SIM",(IF(S885&gt;CONFIGURACAO!$C$16,CONFIGURACAO!$C$16*CONFIGURACAO!$C$25,S885*CONFIGURACAO!$C$25)),'PI AREA  P75'!S885*CONFIGURACAO!$C$25))</f>
        <v>0</v>
      </c>
      <c r="AK885" s="38">
        <f>IF(T885=0,0,IF(CONFIGURACAO!$C$17="SIM",(IF(T885&gt;CONFIGURACAO!$C$18,CONFIGURACAO!$C$18*CONFIGURACAO!$C$26,T885*CONFIGURACAO!$C$26)),'PI AREA  P75'!T885*CONFIGURACAO!$C$26))</f>
        <v>0</v>
      </c>
      <c r="AL885" s="38">
        <f>IFERROR(IF(M885&gt;0,(U885*CONFIGURACAO!$C$29)+(V885*CONFIGURACAO!$C$30),""),"")</f>
        <v>0</v>
      </c>
      <c r="AM885" s="38">
        <f>IF(W885=0,0,IF(CONFIGURACAO!$C$41="SIM",(IF(W885&gt;CONFIGURACAO!$C$41,CONFIGURACAO!$C$41*CONFIGURACAO!$C$31,W885*CONFIGURACAO!$C$31)),'PI AREA  P75'!W885*CONFIGURACAO!$C$31))</f>
        <v>0</v>
      </c>
      <c r="AN885" s="38">
        <f>IF(X885=0,0,IF(CONFIGURACAO!$C$39="SIM",(IF(X885&gt;CONFIGURACAO!$C$40,CONFIGURACAO!$C$40*CONFIGURACAO!$C$32,X885*CONFIGURACAO!$C$32)),'PI AREA  P75'!X885*CONFIGURACAO!$C$32))</f>
        <v>0</v>
      </c>
      <c r="AO885" s="38">
        <f>IFERROR(IF(M885&gt;0,(Y885*CONFIGURACAO!$C$33)+(Z885*CONFIGURACAO!$C$34)+(AA885*CONFIGURACAO!$C$35)+(AB885*CONFIGURACAO!$C$36),""),"")</f>
        <v>120</v>
      </c>
      <c r="AP885" s="38">
        <f>IF(AA885=0,0,IF(CONFIGURACAO!$C$46="SIM",(IF(AA885&gt;CONFIGURACAO!$C$47,CONFIGURACAO!$C$47*CONFIGURACAO!$C$35,AA885*CONFIGURACAO!$C$35)),'PI AREA  P75'!AA885*CONFIGURACAO!$C$35))</f>
        <v>0</v>
      </c>
      <c r="AQ885" s="38">
        <f>IF(AB885=0,0,IF(CONFIGURACAO!$C$44="SIM",(IF(AB885&gt;CONFIGURACAO!$C$45,CONFIGURACAO!$C$45*CONFIGURACAO!$C$36,AB885*CONFIGURACAO!$C$36)),'PI AREA  P75'!AB885*CONFIGURACAO!$C$36))</f>
        <v>20</v>
      </c>
      <c r="AR885" s="38">
        <f t="shared" si="314"/>
        <v>980</v>
      </c>
      <c r="AS885" s="68">
        <f>IF(AR885="","",$AR885-(($AS$2/CONFIGURACAO!$C$6)*$M885))</f>
        <v>680</v>
      </c>
      <c r="AT885" s="73">
        <f t="shared" si="298"/>
        <v>3</v>
      </c>
      <c r="AU885" s="75">
        <f>IF(AR885="","",$AR885-(($AU$2/CONFIGURACAO!$C$6)*$M885))</f>
        <v>480</v>
      </c>
      <c r="AV885" s="76">
        <f t="shared" si="299"/>
        <v>4</v>
      </c>
      <c r="AW885" s="74">
        <f>IF(AR885="","",$AR885-(($AW$2/CONFIGURACAO!$C$6)*$M885))</f>
        <v>280</v>
      </c>
      <c r="AX885" s="72">
        <f t="shared" si="300"/>
        <v>5</v>
      </c>
      <c r="AZ885" s="39">
        <f t="shared" si="301"/>
        <v>9.2022667624453616E-2</v>
      </c>
      <c r="BA885" s="146">
        <f t="shared" si="302"/>
        <v>17.25</v>
      </c>
      <c r="BB885" s="146">
        <f t="shared" si="303"/>
        <v>413</v>
      </c>
      <c r="BC885" s="32">
        <f t="shared" si="304"/>
        <v>402</v>
      </c>
      <c r="BD885" s="148"/>
      <c r="BE885" s="40">
        <f t="shared" si="305"/>
        <v>3.7257824143070044E-2</v>
      </c>
      <c r="BF885" s="40">
        <f t="shared" si="306"/>
        <v>0.14467592592592593</v>
      </c>
      <c r="BG885" s="40">
        <f t="shared" si="307"/>
        <v>0.14773895169578624</v>
      </c>
      <c r="BH885" s="40">
        <f t="shared" si="308"/>
        <v>8.084074373484236E-2</v>
      </c>
      <c r="BI885" s="40">
        <f t="shared" si="309"/>
        <v>7.9957356076759065E-2</v>
      </c>
      <c r="BJ885" s="40">
        <f t="shared" si="310"/>
        <v>0</v>
      </c>
      <c r="BK885" s="40">
        <f t="shared" si="311"/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 s="42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:134" s="32" customFormat="1" ht="17" thickBot="1" x14ac:dyDescent="0.25">
      <c r="A886" s="124" t="str">
        <f>CONFIGURACAO!$C$4</f>
        <v>AREA 21</v>
      </c>
      <c r="B886" s="125">
        <v>884</v>
      </c>
      <c r="C886" s="252" t="s">
        <v>323</v>
      </c>
      <c r="D886" s="126">
        <f t="shared" si="315"/>
        <v>8</v>
      </c>
      <c r="E886" s="250" t="s">
        <v>1221</v>
      </c>
      <c r="F886" s="250">
        <v>1</v>
      </c>
      <c r="G886" s="250">
        <v>1</v>
      </c>
      <c r="H886" s="250">
        <v>1</v>
      </c>
      <c r="I886" s="250">
        <v>1</v>
      </c>
      <c r="J886" s="87"/>
      <c r="K886" s="94"/>
      <c r="L886" s="94"/>
      <c r="M886" s="154">
        <f t="shared" si="312"/>
        <v>4</v>
      </c>
      <c r="N886">
        <v>0</v>
      </c>
      <c r="O886">
        <v>10.25</v>
      </c>
      <c r="P886">
        <v>17</v>
      </c>
      <c r="Q886">
        <v>2.75</v>
      </c>
      <c r="R886">
        <v>0</v>
      </c>
      <c r="S886">
        <v>0.75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1</v>
      </c>
      <c r="AB886">
        <v>1</v>
      </c>
      <c r="AC886" s="139">
        <f t="shared" si="296"/>
        <v>10.25</v>
      </c>
      <c r="AD886" s="140">
        <f t="shared" si="297"/>
        <v>27.25</v>
      </c>
      <c r="AE886" s="141">
        <f t="shared" si="316"/>
        <v>0</v>
      </c>
      <c r="AF886" s="263">
        <f t="shared" si="317"/>
        <v>1</v>
      </c>
      <c r="AG886" s="265">
        <f t="shared" si="313"/>
        <v>11.25</v>
      </c>
      <c r="AI886" s="37">
        <f>IFERROR(IF(M886&gt;0,(N886*CONFIGURACAO!$C$20)+(O886*CONFIGURACAO!$C$21)+(P886*CONFIGURACAO!$C$22)+(Q886*CONFIGURACAO!$C$23)+(R886*CONFIGURACAO!$C$24),""),"")</f>
        <v>1950</v>
      </c>
      <c r="AJ886" s="38">
        <f>IF(S886=0,0,IF(CONFIGURACAO!$C$15="SIM",(IF(S886&gt;CONFIGURACAO!$C$16,CONFIGURACAO!$C$16*CONFIGURACAO!$C$25,S886*CONFIGURACAO!$C$25)),'PI AREA  P75'!S886*CONFIGURACAO!$C$25))</f>
        <v>7.5</v>
      </c>
      <c r="AK886" s="38">
        <f>IF(T886=0,0,IF(CONFIGURACAO!$C$17="SIM",(IF(T886&gt;CONFIGURACAO!$C$18,CONFIGURACAO!$C$18*CONFIGURACAO!$C$26,T886*CONFIGURACAO!$C$26)),'PI AREA  P75'!T886*CONFIGURACAO!$C$26))</f>
        <v>0</v>
      </c>
      <c r="AL886" s="38">
        <f>IFERROR(IF(M886&gt;0,(U886*CONFIGURACAO!$C$29)+(V886*CONFIGURACAO!$C$30),""),"")</f>
        <v>0</v>
      </c>
      <c r="AM886" s="38">
        <f>IF(W886=0,0,IF(CONFIGURACAO!$C$41="SIM",(IF(W886&gt;CONFIGURACAO!$C$41,CONFIGURACAO!$C$41*CONFIGURACAO!$C$31,W886*CONFIGURACAO!$C$31)),'PI AREA  P75'!W886*CONFIGURACAO!$C$31))</f>
        <v>0</v>
      </c>
      <c r="AN886" s="38">
        <f>IF(X886=0,0,IF(CONFIGURACAO!$C$39="SIM",(IF(X886&gt;CONFIGURACAO!$C$40,CONFIGURACAO!$C$40*CONFIGURACAO!$C$32,X886*CONFIGURACAO!$C$32)),'PI AREA  P75'!X886*CONFIGURACAO!$C$32))</f>
        <v>0</v>
      </c>
      <c r="AO886" s="38">
        <f>IFERROR(IF(M886&gt;0,(Y886*CONFIGURACAO!$C$33)+(Z886*CONFIGURACAO!$C$34)+(AA886*CONFIGURACAO!$C$35)+(AB886*CONFIGURACAO!$C$36),""),"")</f>
        <v>135</v>
      </c>
      <c r="AP886" s="38">
        <f>IF(AA886=0,0,IF(CONFIGURACAO!$C$46="SIM",(IF(AA886&gt;CONFIGURACAO!$C$47,CONFIGURACAO!$C$47*CONFIGURACAO!$C$35,AA886*CONFIGURACAO!$C$35)),'PI AREA  P75'!AA886*CONFIGURACAO!$C$35))</f>
        <v>25</v>
      </c>
      <c r="AQ886" s="38">
        <f>IF(AB886=0,0,IF(CONFIGURACAO!$C$44="SIM",(IF(AB886&gt;CONFIGURACAO!$C$45,CONFIGURACAO!$C$45*CONFIGURACAO!$C$36,AB886*CONFIGURACAO!$C$36)),'PI AREA  P75'!AB886*CONFIGURACAO!$C$36))</f>
        <v>10</v>
      </c>
      <c r="AR886" s="38">
        <f t="shared" si="314"/>
        <v>2127.5</v>
      </c>
      <c r="AS886" s="68">
        <f>IF(AR886="","",$AR886-(($AS$2/CONFIGURACAO!$C$6)*$M886))</f>
        <v>1827.5</v>
      </c>
      <c r="AT886" s="73">
        <f t="shared" si="298"/>
        <v>3</v>
      </c>
      <c r="AU886" s="75">
        <f>IF(AR886="","",$AR886-(($AU$2/CONFIGURACAO!$C$6)*$M886))</f>
        <v>1627.5</v>
      </c>
      <c r="AV886" s="76">
        <f t="shared" si="299"/>
        <v>4</v>
      </c>
      <c r="AW886" s="74">
        <f>IF(AR886="","",$AR886-(($AW$2/CONFIGURACAO!$C$6)*$M886))</f>
        <v>1427.5</v>
      </c>
      <c r="AX886" s="72">
        <f t="shared" si="300"/>
        <v>5</v>
      </c>
      <c r="AZ886" s="39">
        <f t="shared" si="301"/>
        <v>0.19977369935818887</v>
      </c>
      <c r="BA886" s="146">
        <f t="shared" si="302"/>
        <v>33.75</v>
      </c>
      <c r="BB886" s="146">
        <f t="shared" si="303"/>
        <v>118</v>
      </c>
      <c r="BC886" s="32">
        <f t="shared" si="304"/>
        <v>99</v>
      </c>
      <c r="BD886" s="148"/>
      <c r="BE886" s="40">
        <f t="shared" si="305"/>
        <v>0</v>
      </c>
      <c r="BF886" s="40">
        <f t="shared" si="306"/>
        <v>0.39544753086419754</v>
      </c>
      <c r="BG886" s="40">
        <f t="shared" si="307"/>
        <v>0.43679342240493313</v>
      </c>
      <c r="BH886" s="40">
        <f t="shared" si="308"/>
        <v>0.11115602263540826</v>
      </c>
      <c r="BI886" s="40">
        <f t="shared" si="309"/>
        <v>0</v>
      </c>
      <c r="BJ886" s="40">
        <f t="shared" si="310"/>
        <v>6.9316081330868765E-2</v>
      </c>
      <c r="BK886" s="40">
        <f t="shared" si="311"/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 s="42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:134" s="32" customFormat="1" ht="17" thickBot="1" x14ac:dyDescent="0.25">
      <c r="A887" s="124" t="str">
        <f>CONFIGURACAO!$C$4</f>
        <v>AREA 21</v>
      </c>
      <c r="B887" s="125">
        <v>885</v>
      </c>
      <c r="C887" s="252" t="s">
        <v>323</v>
      </c>
      <c r="D887" s="126">
        <f t="shared" si="315"/>
        <v>9</v>
      </c>
      <c r="E887" s="250" t="s">
        <v>1222</v>
      </c>
      <c r="F887" s="250">
        <v>1</v>
      </c>
      <c r="G887" s="250">
        <v>1</v>
      </c>
      <c r="H887" s="250">
        <v>1</v>
      </c>
      <c r="I887" s="250">
        <v>1</v>
      </c>
      <c r="J887" s="87"/>
      <c r="K887" s="94"/>
      <c r="L887" s="94"/>
      <c r="M887" s="154">
        <f t="shared" si="312"/>
        <v>4</v>
      </c>
      <c r="N887">
        <v>2</v>
      </c>
      <c r="O887">
        <v>3.75</v>
      </c>
      <c r="P887">
        <v>8.75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3</v>
      </c>
      <c r="AA887">
        <v>0</v>
      </c>
      <c r="AB887">
        <v>0</v>
      </c>
      <c r="AC887" s="139">
        <f t="shared" si="296"/>
        <v>5.75</v>
      </c>
      <c r="AD887" s="140">
        <f t="shared" si="297"/>
        <v>14.5</v>
      </c>
      <c r="AE887" s="141">
        <f t="shared" si="316"/>
        <v>0</v>
      </c>
      <c r="AF887" s="263">
        <f t="shared" si="317"/>
        <v>3</v>
      </c>
      <c r="AG887" s="265">
        <f t="shared" si="313"/>
        <v>8.75</v>
      </c>
      <c r="AI887" s="37">
        <f>IFERROR(IF(M887&gt;0,(N887*CONFIGURACAO!$C$20)+(O887*CONFIGURACAO!$C$21)+(P887*CONFIGURACAO!$C$22)+(Q887*CONFIGURACAO!$C$23)+(R887*CONFIGURACAO!$C$24),""),"")</f>
        <v>1025</v>
      </c>
      <c r="AJ887" s="38">
        <f>IF(S887=0,0,IF(CONFIGURACAO!$C$15="SIM",(IF(S887&gt;CONFIGURACAO!$C$16,CONFIGURACAO!$C$16*CONFIGURACAO!$C$25,S887*CONFIGURACAO!$C$25)),'PI AREA  P75'!S887*CONFIGURACAO!$C$25))</f>
        <v>0</v>
      </c>
      <c r="AK887" s="38">
        <f>IF(T887=0,0,IF(CONFIGURACAO!$C$17="SIM",(IF(T887&gt;CONFIGURACAO!$C$18,CONFIGURACAO!$C$18*CONFIGURACAO!$C$26,T887*CONFIGURACAO!$C$26)),'PI AREA  P75'!T887*CONFIGURACAO!$C$26))</f>
        <v>0</v>
      </c>
      <c r="AL887" s="38">
        <f>IFERROR(IF(M887&gt;0,(U887*CONFIGURACAO!$C$29)+(V887*CONFIGURACAO!$C$30),""),"")</f>
        <v>0</v>
      </c>
      <c r="AM887" s="38">
        <f>IF(W887=0,0,IF(CONFIGURACAO!$C$41="SIM",(IF(W887&gt;CONFIGURACAO!$C$41,CONFIGURACAO!$C$41*CONFIGURACAO!$C$31,W887*CONFIGURACAO!$C$31)),'PI AREA  P75'!W887*CONFIGURACAO!$C$31))</f>
        <v>0</v>
      </c>
      <c r="AN887" s="38">
        <f>IF(X887=0,0,IF(CONFIGURACAO!$C$39="SIM",(IF(X887&gt;CONFIGURACAO!$C$40,CONFIGURACAO!$C$40*CONFIGURACAO!$C$32,X887*CONFIGURACAO!$C$32)),'PI AREA  P75'!X887*CONFIGURACAO!$C$32))</f>
        <v>0</v>
      </c>
      <c r="AO887" s="38">
        <f>IFERROR(IF(M887&gt;0,(Y887*CONFIGURACAO!$C$33)+(Z887*CONFIGURACAO!$C$34)+(AA887*CONFIGURACAO!$C$35)+(AB887*CONFIGURACAO!$C$36),""),"")</f>
        <v>150</v>
      </c>
      <c r="AP887" s="38">
        <f>IF(AA887=0,0,IF(CONFIGURACAO!$C$46="SIM",(IF(AA887&gt;CONFIGURACAO!$C$47,CONFIGURACAO!$C$47*CONFIGURACAO!$C$35,AA887*CONFIGURACAO!$C$35)),'PI AREA  P75'!AA887*CONFIGURACAO!$C$35))</f>
        <v>0</v>
      </c>
      <c r="AQ887" s="38">
        <f>IF(AB887=0,0,IF(CONFIGURACAO!$C$44="SIM",(IF(AB887&gt;CONFIGURACAO!$C$45,CONFIGURACAO!$C$45*CONFIGURACAO!$C$36,AB887*CONFIGURACAO!$C$36)),'PI AREA  P75'!AB887*CONFIGURACAO!$C$36))</f>
        <v>0</v>
      </c>
      <c r="AR887" s="38">
        <f t="shared" si="314"/>
        <v>1175</v>
      </c>
      <c r="AS887" s="68">
        <f>IF(AR887="","",$AR887-(($AS$2/CONFIGURACAO!$C$6)*$M887))</f>
        <v>875</v>
      </c>
      <c r="AT887" s="73">
        <f t="shared" si="298"/>
        <v>3</v>
      </c>
      <c r="AU887" s="75">
        <f>IF(AR887="","",$AR887-(($AU$2/CONFIGURACAO!$C$6)*$M887))</f>
        <v>675</v>
      </c>
      <c r="AV887" s="76">
        <f t="shared" si="299"/>
        <v>4</v>
      </c>
      <c r="AW887" s="74">
        <f>IF(AR887="","",$AR887-(($AW$2/CONFIGURACAO!$C$6)*$M887))</f>
        <v>475</v>
      </c>
      <c r="AX887" s="72">
        <f t="shared" si="300"/>
        <v>5</v>
      </c>
      <c r="AZ887" s="39">
        <f t="shared" si="301"/>
        <v>0.11033330046809489</v>
      </c>
      <c r="BA887" s="146">
        <f t="shared" si="302"/>
        <v>17.5</v>
      </c>
      <c r="BB887" s="146">
        <f t="shared" si="303"/>
        <v>405</v>
      </c>
      <c r="BC887" s="32">
        <f t="shared" si="304"/>
        <v>315</v>
      </c>
      <c r="BD887" s="148"/>
      <c r="BE887" s="40">
        <f t="shared" si="305"/>
        <v>7.4515648286140088E-2</v>
      </c>
      <c r="BF887" s="40">
        <f t="shared" si="306"/>
        <v>0.14467592592592593</v>
      </c>
      <c r="BG887" s="40">
        <f t="shared" si="307"/>
        <v>0.22482014388489208</v>
      </c>
      <c r="BH887" s="40">
        <f t="shared" si="308"/>
        <v>0</v>
      </c>
      <c r="BI887" s="40">
        <f t="shared" si="309"/>
        <v>0</v>
      </c>
      <c r="BJ887" s="40">
        <f t="shared" si="310"/>
        <v>0</v>
      </c>
      <c r="BK887" s="40">
        <f t="shared" si="311"/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 s="42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:134" s="32" customFormat="1" ht="17" thickBot="1" x14ac:dyDescent="0.25">
      <c r="A888" s="124" t="str">
        <f>CONFIGURACAO!$C$4</f>
        <v>AREA 21</v>
      </c>
      <c r="B888" s="125">
        <v>886</v>
      </c>
      <c r="C888" s="252" t="s">
        <v>323</v>
      </c>
      <c r="D888" s="126">
        <f t="shared" si="315"/>
        <v>10</v>
      </c>
      <c r="E888" s="250" t="s">
        <v>1223</v>
      </c>
      <c r="F888" s="250">
        <v>1</v>
      </c>
      <c r="G888" s="250">
        <v>1</v>
      </c>
      <c r="H888" s="250">
        <v>1</v>
      </c>
      <c r="I888" s="250">
        <v>1</v>
      </c>
      <c r="J888" s="87"/>
      <c r="K888" s="94"/>
      <c r="L888" s="94"/>
      <c r="M888" s="154">
        <f t="shared" si="312"/>
        <v>4</v>
      </c>
      <c r="N888">
        <v>0</v>
      </c>
      <c r="O888">
        <v>1.5</v>
      </c>
      <c r="P888">
        <v>3.5</v>
      </c>
      <c r="Q888">
        <v>1.75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 s="139">
        <f t="shared" si="296"/>
        <v>1.5</v>
      </c>
      <c r="AD888" s="140">
        <f t="shared" si="297"/>
        <v>5</v>
      </c>
      <c r="AE888" s="141">
        <f t="shared" si="316"/>
        <v>0</v>
      </c>
      <c r="AF888" s="263">
        <f t="shared" si="317"/>
        <v>0</v>
      </c>
      <c r="AG888" s="265">
        <f t="shared" si="313"/>
        <v>1.5</v>
      </c>
      <c r="AI888" s="37">
        <f>IFERROR(IF(M888&gt;0,(N888*CONFIGURACAO!$C$20)+(O888*CONFIGURACAO!$C$21)+(P888*CONFIGURACAO!$C$22)+(Q888*CONFIGURACAO!$C$23)+(R888*CONFIGURACAO!$C$24),""),"")</f>
        <v>400</v>
      </c>
      <c r="AJ888" s="38">
        <f>IF(S888=0,0,IF(CONFIGURACAO!$C$15="SIM",(IF(S888&gt;CONFIGURACAO!$C$16,CONFIGURACAO!$C$16*CONFIGURACAO!$C$25,S888*CONFIGURACAO!$C$25)),'PI AREA  P75'!S888*CONFIGURACAO!$C$25))</f>
        <v>0</v>
      </c>
      <c r="AK888" s="38">
        <f>IF(T888=0,0,IF(CONFIGURACAO!$C$17="SIM",(IF(T888&gt;CONFIGURACAO!$C$18,CONFIGURACAO!$C$18*CONFIGURACAO!$C$26,T888*CONFIGURACAO!$C$26)),'PI AREA  P75'!T888*CONFIGURACAO!$C$26))</f>
        <v>0</v>
      </c>
      <c r="AL888" s="38">
        <f>IFERROR(IF(M888&gt;0,(U888*CONFIGURACAO!$C$29)+(V888*CONFIGURACAO!$C$30),""),"")</f>
        <v>0</v>
      </c>
      <c r="AM888" s="38">
        <f>IF(W888=0,0,IF(CONFIGURACAO!$C$41="SIM",(IF(W888&gt;CONFIGURACAO!$C$41,CONFIGURACAO!$C$41*CONFIGURACAO!$C$31,W888*CONFIGURACAO!$C$31)),'PI AREA  P75'!W888*CONFIGURACAO!$C$31))</f>
        <v>0</v>
      </c>
      <c r="AN888" s="38">
        <f>IF(X888=0,0,IF(CONFIGURACAO!$C$39="SIM",(IF(X888&gt;CONFIGURACAO!$C$40,CONFIGURACAO!$C$40*CONFIGURACAO!$C$32,X888*CONFIGURACAO!$C$32)),'PI AREA  P75'!X888*CONFIGURACAO!$C$32))</f>
        <v>0</v>
      </c>
      <c r="AO888" s="38">
        <f>IFERROR(IF(M888&gt;0,(Y888*CONFIGURACAO!$C$33)+(Z888*CONFIGURACAO!$C$34)+(AA888*CONFIGURACAO!$C$35)+(AB888*CONFIGURACAO!$C$36),""),"")</f>
        <v>0</v>
      </c>
      <c r="AP888" s="38">
        <f>IF(AA888=0,0,IF(CONFIGURACAO!$C$46="SIM",(IF(AA888&gt;CONFIGURACAO!$C$47,CONFIGURACAO!$C$47*CONFIGURACAO!$C$35,AA888*CONFIGURACAO!$C$35)),'PI AREA  P75'!AA888*CONFIGURACAO!$C$35))</f>
        <v>0</v>
      </c>
      <c r="AQ888" s="38">
        <f>IF(AB888=0,0,IF(CONFIGURACAO!$C$44="SIM",(IF(AB888&gt;CONFIGURACAO!$C$45,CONFIGURACAO!$C$45*CONFIGURACAO!$C$36,AB888*CONFIGURACAO!$C$36)),'PI AREA  P75'!AB888*CONFIGURACAO!$C$36))</f>
        <v>0</v>
      </c>
      <c r="AR888" s="38">
        <f t="shared" si="314"/>
        <v>400</v>
      </c>
      <c r="AS888" s="68">
        <f>IF(AR888="","",$AR888-(($AS$2/CONFIGURACAO!$C$6)*$M888))</f>
        <v>100</v>
      </c>
      <c r="AT888" s="73">
        <f t="shared" si="298"/>
        <v>3</v>
      </c>
      <c r="AU888" s="75">
        <f>IF(AR888="","",$AR888-(($AU$2/CONFIGURACAO!$C$6)*$M888))</f>
        <v>-100</v>
      </c>
      <c r="AV888" s="76" t="str">
        <f t="shared" si="299"/>
        <v>NAO</v>
      </c>
      <c r="AW888" s="74">
        <f>IF(AR888="","",$AR888-(($AW$2/CONFIGURACAO!$C$6)*$M888))</f>
        <v>-300</v>
      </c>
      <c r="AX888" s="72" t="str">
        <f t="shared" si="300"/>
        <v>NAO</v>
      </c>
      <c r="AZ888" s="39">
        <f t="shared" si="301"/>
        <v>3.7560272499776989E-2</v>
      </c>
      <c r="BA888" s="146">
        <f t="shared" si="302"/>
        <v>6.75</v>
      </c>
      <c r="BB888" s="146">
        <f t="shared" si="303"/>
        <v>778</v>
      </c>
      <c r="BC888" s="32">
        <f t="shared" si="304"/>
        <v>769</v>
      </c>
      <c r="BD888" s="148"/>
      <c r="BE888" s="40">
        <f t="shared" si="305"/>
        <v>0</v>
      </c>
      <c r="BF888" s="40">
        <f t="shared" si="306"/>
        <v>5.7870370370370364E-2</v>
      </c>
      <c r="BG888" s="40">
        <f t="shared" si="307"/>
        <v>8.9928057553956844E-2</v>
      </c>
      <c r="BH888" s="40">
        <f t="shared" si="308"/>
        <v>7.073565076798706E-2</v>
      </c>
      <c r="BI888" s="40">
        <f t="shared" si="309"/>
        <v>0</v>
      </c>
      <c r="BJ888" s="40">
        <f t="shared" si="310"/>
        <v>0</v>
      </c>
      <c r="BK888" s="40">
        <f t="shared" si="311"/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 s="42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:134" s="32" customFormat="1" ht="17" thickBot="1" x14ac:dyDescent="0.25">
      <c r="A889" s="124" t="str">
        <f>CONFIGURACAO!$C$4</f>
        <v>AREA 21</v>
      </c>
      <c r="B889" s="125">
        <v>887</v>
      </c>
      <c r="C889" s="252" t="s">
        <v>323</v>
      </c>
      <c r="D889" s="126">
        <f t="shared" si="315"/>
        <v>11</v>
      </c>
      <c r="E889" s="250" t="s">
        <v>1224</v>
      </c>
      <c r="F889" s="250">
        <v>0</v>
      </c>
      <c r="G889" s="250">
        <v>1</v>
      </c>
      <c r="H889" s="250">
        <v>1</v>
      </c>
      <c r="I889" s="250">
        <v>1</v>
      </c>
      <c r="J889" s="87"/>
      <c r="K889" s="94"/>
      <c r="L889" s="94"/>
      <c r="M889" s="154">
        <f t="shared" si="312"/>
        <v>3</v>
      </c>
      <c r="N889">
        <v>1.5</v>
      </c>
      <c r="O889">
        <v>0</v>
      </c>
      <c r="P889">
        <v>1.5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 s="139">
        <f t="shared" si="296"/>
        <v>1.5</v>
      </c>
      <c r="AD889" s="140">
        <f t="shared" si="297"/>
        <v>3</v>
      </c>
      <c r="AE889" s="141">
        <f t="shared" si="316"/>
        <v>0</v>
      </c>
      <c r="AF889" s="263">
        <f t="shared" si="317"/>
        <v>0</v>
      </c>
      <c r="AG889" s="265">
        <f t="shared" si="313"/>
        <v>1.5</v>
      </c>
      <c r="AI889" s="37">
        <f>IFERROR(IF(M889&gt;0,(N889*CONFIGURACAO!$C$20)+(O889*CONFIGURACAO!$C$21)+(P889*CONFIGURACAO!$C$22)+(Q889*CONFIGURACAO!$C$23)+(R889*CONFIGURACAO!$C$24),""),"")</f>
        <v>240</v>
      </c>
      <c r="AJ889" s="38">
        <f>IF(S889=0,0,IF(CONFIGURACAO!$C$15="SIM",(IF(S889&gt;CONFIGURACAO!$C$16,CONFIGURACAO!$C$16*CONFIGURACAO!$C$25,S889*CONFIGURACAO!$C$25)),'PI AREA  P75'!S889*CONFIGURACAO!$C$25))</f>
        <v>0</v>
      </c>
      <c r="AK889" s="38">
        <f>IF(T889=0,0,IF(CONFIGURACAO!$C$17="SIM",(IF(T889&gt;CONFIGURACAO!$C$18,CONFIGURACAO!$C$18*CONFIGURACAO!$C$26,T889*CONFIGURACAO!$C$26)),'PI AREA  P75'!T889*CONFIGURACAO!$C$26))</f>
        <v>0</v>
      </c>
      <c r="AL889" s="38">
        <f>IFERROR(IF(M889&gt;0,(U889*CONFIGURACAO!$C$29)+(V889*CONFIGURACAO!$C$30),""),"")</f>
        <v>0</v>
      </c>
      <c r="AM889" s="38">
        <f>IF(W889=0,0,IF(CONFIGURACAO!$C$41="SIM",(IF(W889&gt;CONFIGURACAO!$C$41,CONFIGURACAO!$C$41*CONFIGURACAO!$C$31,W889*CONFIGURACAO!$C$31)),'PI AREA  P75'!W889*CONFIGURACAO!$C$31))</f>
        <v>0</v>
      </c>
      <c r="AN889" s="38">
        <f>IF(X889=0,0,IF(CONFIGURACAO!$C$39="SIM",(IF(X889&gt;CONFIGURACAO!$C$40,CONFIGURACAO!$C$40*CONFIGURACAO!$C$32,X889*CONFIGURACAO!$C$32)),'PI AREA  P75'!X889*CONFIGURACAO!$C$32))</f>
        <v>0</v>
      </c>
      <c r="AO889" s="38">
        <f>IFERROR(IF(M889&gt;0,(Y889*CONFIGURACAO!$C$33)+(Z889*CONFIGURACAO!$C$34)+(AA889*CONFIGURACAO!$C$35)+(AB889*CONFIGURACAO!$C$36),""),"")</f>
        <v>0</v>
      </c>
      <c r="AP889" s="38">
        <f>IF(AA889=0,0,IF(CONFIGURACAO!$C$46="SIM",(IF(AA889&gt;CONFIGURACAO!$C$47,CONFIGURACAO!$C$47*CONFIGURACAO!$C$35,AA889*CONFIGURACAO!$C$35)),'PI AREA  P75'!AA889*CONFIGURACAO!$C$35))</f>
        <v>0</v>
      </c>
      <c r="AQ889" s="38">
        <f>IF(AB889=0,0,IF(CONFIGURACAO!$C$44="SIM",(IF(AB889&gt;CONFIGURACAO!$C$45,CONFIGURACAO!$C$45*CONFIGURACAO!$C$36,AB889*CONFIGURACAO!$C$36)),'PI AREA  P75'!AB889*CONFIGURACAO!$C$36))</f>
        <v>0</v>
      </c>
      <c r="AR889" s="38">
        <f t="shared" si="314"/>
        <v>240</v>
      </c>
      <c r="AS889" s="68">
        <f>IF(AR889="","",$AR889-(($AS$2/CONFIGURACAO!$C$6)*$M889))</f>
        <v>15</v>
      </c>
      <c r="AT889" s="73">
        <f t="shared" si="298"/>
        <v>3</v>
      </c>
      <c r="AU889" s="75">
        <f>IF(AR889="","",$AR889-(($AU$2/CONFIGURACAO!$C$6)*$M889))</f>
        <v>-135</v>
      </c>
      <c r="AV889" s="76" t="str">
        <f t="shared" si="299"/>
        <v>NAO</v>
      </c>
      <c r="AW889" s="74">
        <f>IF(AR889="","",$AR889-(($AW$2/CONFIGURACAO!$C$6)*$M889))</f>
        <v>-285</v>
      </c>
      <c r="AX889" s="72" t="str">
        <f t="shared" si="300"/>
        <v>NAO</v>
      </c>
      <c r="AZ889" s="39">
        <f t="shared" si="301"/>
        <v>2.2536163499866192E-2</v>
      </c>
      <c r="BA889" s="146">
        <f t="shared" si="302"/>
        <v>3</v>
      </c>
      <c r="BB889" s="146">
        <f t="shared" si="303"/>
        <v>947</v>
      </c>
      <c r="BC889" s="32">
        <f t="shared" si="304"/>
        <v>892</v>
      </c>
      <c r="BD889" s="148"/>
      <c r="BE889" s="40">
        <f t="shared" si="305"/>
        <v>5.5886736214605069E-2</v>
      </c>
      <c r="BF889" s="40">
        <f t="shared" si="306"/>
        <v>0</v>
      </c>
      <c r="BG889" s="40">
        <f t="shared" si="307"/>
        <v>3.8540596094552924E-2</v>
      </c>
      <c r="BH889" s="40">
        <f t="shared" si="308"/>
        <v>0</v>
      </c>
      <c r="BI889" s="40">
        <f t="shared" si="309"/>
        <v>0</v>
      </c>
      <c r="BJ889" s="40">
        <f t="shared" si="310"/>
        <v>0</v>
      </c>
      <c r="BK889" s="40">
        <f t="shared" si="311"/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 s="42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:134" s="32" customFormat="1" ht="17" thickBot="1" x14ac:dyDescent="0.25">
      <c r="A890" s="124" t="str">
        <f>CONFIGURACAO!$C$4</f>
        <v>AREA 21</v>
      </c>
      <c r="B890" s="125">
        <v>888</v>
      </c>
      <c r="C890" s="252" t="s">
        <v>323</v>
      </c>
      <c r="D890" s="126">
        <f t="shared" si="315"/>
        <v>12</v>
      </c>
      <c r="E890" s="250" t="s">
        <v>1225</v>
      </c>
      <c r="F890" s="250">
        <v>1</v>
      </c>
      <c r="G890" s="250">
        <v>1</v>
      </c>
      <c r="H890" s="250">
        <v>1</v>
      </c>
      <c r="I890" s="250">
        <v>1</v>
      </c>
      <c r="J890" s="87"/>
      <c r="K890" s="94"/>
      <c r="L890" s="94"/>
      <c r="M890" s="154">
        <f t="shared" si="312"/>
        <v>4</v>
      </c>
      <c r="N890">
        <v>0</v>
      </c>
      <c r="O890">
        <v>0</v>
      </c>
      <c r="P890">
        <v>12.25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>
        <v>0</v>
      </c>
      <c r="AB890">
        <v>0</v>
      </c>
      <c r="AC890" s="139">
        <f t="shared" si="296"/>
        <v>0</v>
      </c>
      <c r="AD890" s="140">
        <f t="shared" si="297"/>
        <v>12.25</v>
      </c>
      <c r="AE890" s="141">
        <f t="shared" si="316"/>
        <v>0</v>
      </c>
      <c r="AF890" s="263">
        <f t="shared" si="317"/>
        <v>2</v>
      </c>
      <c r="AG890" s="265">
        <f t="shared" si="313"/>
        <v>2</v>
      </c>
      <c r="AI890" s="37">
        <f>IFERROR(IF(M890&gt;0,(N890*CONFIGURACAO!$C$20)+(O890*CONFIGURACAO!$C$21)+(P890*CONFIGURACAO!$C$22)+(Q890*CONFIGURACAO!$C$23)+(R890*CONFIGURACAO!$C$24),""),"")</f>
        <v>775</v>
      </c>
      <c r="AJ890" s="38">
        <f>IF(S890=0,0,IF(CONFIGURACAO!$C$15="SIM",(IF(S890&gt;CONFIGURACAO!$C$16,CONFIGURACAO!$C$16*CONFIGURACAO!$C$25,S890*CONFIGURACAO!$C$25)),'PI AREA  P75'!S890*CONFIGURACAO!$C$25))</f>
        <v>0</v>
      </c>
      <c r="AK890" s="38">
        <f>IF(T890=0,0,IF(CONFIGURACAO!$C$17="SIM",(IF(T890&gt;CONFIGURACAO!$C$18,CONFIGURACAO!$C$18*CONFIGURACAO!$C$26,T890*CONFIGURACAO!$C$26)),'PI AREA  P75'!T890*CONFIGURACAO!$C$26))</f>
        <v>0</v>
      </c>
      <c r="AL890" s="38">
        <f>IFERROR(IF(M890&gt;0,(U890*CONFIGURACAO!$C$29)+(V890*CONFIGURACAO!$C$30),""),"")</f>
        <v>0</v>
      </c>
      <c r="AM890" s="38">
        <f>IF(W890=0,0,IF(CONFIGURACAO!$C$41="SIM",(IF(W890&gt;CONFIGURACAO!$C$41,CONFIGURACAO!$C$41*CONFIGURACAO!$C$31,W890*CONFIGURACAO!$C$31)),'PI AREA  P75'!W890*CONFIGURACAO!$C$31))</f>
        <v>0</v>
      </c>
      <c r="AN890" s="38">
        <f>IF(X890=0,0,IF(CONFIGURACAO!$C$39="SIM",(IF(X890&gt;CONFIGURACAO!$C$40,CONFIGURACAO!$C$40*CONFIGURACAO!$C$32,X890*CONFIGURACAO!$C$32)),'PI AREA  P75'!X890*CONFIGURACAO!$C$32))</f>
        <v>0</v>
      </c>
      <c r="AO890" s="38">
        <f>IFERROR(IF(M890&gt;0,(Y890*CONFIGURACAO!$C$33)+(Z890*CONFIGURACAO!$C$34)+(AA890*CONFIGURACAO!$C$35)+(AB890*CONFIGURACAO!$C$36),""),"")</f>
        <v>150</v>
      </c>
      <c r="AP890" s="38">
        <f>IF(AA890=0,0,IF(CONFIGURACAO!$C$46="SIM",(IF(AA890&gt;CONFIGURACAO!$C$47,CONFIGURACAO!$C$47*CONFIGURACAO!$C$35,AA890*CONFIGURACAO!$C$35)),'PI AREA  P75'!AA890*CONFIGURACAO!$C$35))</f>
        <v>0</v>
      </c>
      <c r="AQ890" s="38">
        <f>IF(AB890=0,0,IF(CONFIGURACAO!$C$44="SIM",(IF(AB890&gt;CONFIGURACAO!$C$45,CONFIGURACAO!$C$45*CONFIGURACAO!$C$36,AB890*CONFIGURACAO!$C$36)),'PI AREA  P75'!AB890*CONFIGURACAO!$C$36))</f>
        <v>0</v>
      </c>
      <c r="AR890" s="38">
        <f t="shared" si="314"/>
        <v>925</v>
      </c>
      <c r="AS890" s="68">
        <f>IF(AR890="","",$AR890-(($AS$2/CONFIGURACAO!$C$6)*$M890))</f>
        <v>625</v>
      </c>
      <c r="AT890" s="73">
        <f t="shared" si="298"/>
        <v>3</v>
      </c>
      <c r="AU890" s="75">
        <f>IF(AR890="","",$AR890-(($AU$2/CONFIGURACAO!$C$6)*$M890))</f>
        <v>425</v>
      </c>
      <c r="AV890" s="76">
        <f t="shared" si="299"/>
        <v>4</v>
      </c>
      <c r="AW890" s="74">
        <f>IF(AR890="","",$AR890-(($AW$2/CONFIGURACAO!$C$6)*$M890))</f>
        <v>225</v>
      </c>
      <c r="AX890" s="72">
        <f t="shared" si="300"/>
        <v>5</v>
      </c>
      <c r="AZ890" s="39">
        <f t="shared" si="301"/>
        <v>8.6858130155734278E-2</v>
      </c>
      <c r="BA890" s="146">
        <f t="shared" si="302"/>
        <v>15.25</v>
      </c>
      <c r="BB890" s="146">
        <f t="shared" si="303"/>
        <v>470</v>
      </c>
      <c r="BC890" s="32">
        <f t="shared" si="304"/>
        <v>431</v>
      </c>
      <c r="BD890" s="148"/>
      <c r="BE890" s="40">
        <f t="shared" si="305"/>
        <v>0</v>
      </c>
      <c r="BF890" s="40">
        <f t="shared" si="306"/>
        <v>0</v>
      </c>
      <c r="BG890" s="40">
        <f t="shared" si="307"/>
        <v>0.31474820143884891</v>
      </c>
      <c r="BH890" s="40">
        <f t="shared" si="308"/>
        <v>4.042037186742118E-2</v>
      </c>
      <c r="BI890" s="40">
        <f t="shared" si="309"/>
        <v>0</v>
      </c>
      <c r="BJ890" s="40">
        <f t="shared" si="310"/>
        <v>0</v>
      </c>
      <c r="BK890" s="40">
        <f t="shared" si="311"/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 s="42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:134" s="32" customFormat="1" ht="17" thickBot="1" x14ac:dyDescent="0.25">
      <c r="A891" s="124" t="str">
        <f>CONFIGURACAO!$C$4</f>
        <v>AREA 21</v>
      </c>
      <c r="B891" s="125">
        <v>889</v>
      </c>
      <c r="C891" s="252" t="s">
        <v>323</v>
      </c>
      <c r="D891" s="126">
        <f t="shared" si="315"/>
        <v>13</v>
      </c>
      <c r="E891" s="250" t="s">
        <v>1226</v>
      </c>
      <c r="F891" s="250">
        <v>1</v>
      </c>
      <c r="G891" s="250">
        <v>1</v>
      </c>
      <c r="H891" s="250">
        <v>1</v>
      </c>
      <c r="I891" s="250">
        <v>1</v>
      </c>
      <c r="J891" s="87"/>
      <c r="K891" s="94"/>
      <c r="L891" s="94"/>
      <c r="M891" s="154">
        <f t="shared" si="312"/>
        <v>4</v>
      </c>
      <c r="N891">
        <v>0</v>
      </c>
      <c r="O891">
        <v>1.5</v>
      </c>
      <c r="P891">
        <v>3.75</v>
      </c>
      <c r="Q891">
        <v>0.75</v>
      </c>
      <c r="R891">
        <v>1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 s="139">
        <f t="shared" si="296"/>
        <v>1.5</v>
      </c>
      <c r="AD891" s="140">
        <f t="shared" si="297"/>
        <v>5.25</v>
      </c>
      <c r="AE891" s="141">
        <f t="shared" si="316"/>
        <v>0</v>
      </c>
      <c r="AF891" s="263">
        <f t="shared" si="317"/>
        <v>0</v>
      </c>
      <c r="AG891" s="265">
        <f t="shared" si="313"/>
        <v>1.5</v>
      </c>
      <c r="AI891" s="37">
        <f>IFERROR(IF(M891&gt;0,(N891*CONFIGURACAO!$C$20)+(O891*CONFIGURACAO!$C$21)+(P891*CONFIGURACAO!$C$22)+(Q891*CONFIGURACAO!$C$23)+(R891*CONFIGURACAO!$C$24),""),"")</f>
        <v>395</v>
      </c>
      <c r="AJ891" s="38">
        <f>IF(S891=0,0,IF(CONFIGURACAO!$C$15="SIM",(IF(S891&gt;CONFIGURACAO!$C$16,CONFIGURACAO!$C$16*CONFIGURACAO!$C$25,S891*CONFIGURACAO!$C$25)),'PI AREA  P75'!S891*CONFIGURACAO!$C$25))</f>
        <v>0</v>
      </c>
      <c r="AK891" s="38">
        <f>IF(T891=0,0,IF(CONFIGURACAO!$C$17="SIM",(IF(T891&gt;CONFIGURACAO!$C$18,CONFIGURACAO!$C$18*CONFIGURACAO!$C$26,T891*CONFIGURACAO!$C$26)),'PI AREA  P75'!T891*CONFIGURACAO!$C$26))</f>
        <v>10</v>
      </c>
      <c r="AL891" s="38">
        <f>IFERROR(IF(M891&gt;0,(U891*CONFIGURACAO!$C$29)+(V891*CONFIGURACAO!$C$30),""),"")</f>
        <v>0</v>
      </c>
      <c r="AM891" s="38">
        <f>IF(W891=0,0,IF(CONFIGURACAO!$C$41="SIM",(IF(W891&gt;CONFIGURACAO!$C$41,CONFIGURACAO!$C$41*CONFIGURACAO!$C$31,W891*CONFIGURACAO!$C$31)),'PI AREA  P75'!W891*CONFIGURACAO!$C$31))</f>
        <v>0</v>
      </c>
      <c r="AN891" s="38">
        <f>IF(X891=0,0,IF(CONFIGURACAO!$C$39="SIM",(IF(X891&gt;CONFIGURACAO!$C$40,CONFIGURACAO!$C$40*CONFIGURACAO!$C$32,X891*CONFIGURACAO!$C$32)),'PI AREA  P75'!X891*CONFIGURACAO!$C$32))</f>
        <v>0</v>
      </c>
      <c r="AO891" s="38">
        <f>IFERROR(IF(M891&gt;0,(Y891*CONFIGURACAO!$C$33)+(Z891*CONFIGURACAO!$C$34)+(AA891*CONFIGURACAO!$C$35)+(AB891*CONFIGURACAO!$C$36),""),"")</f>
        <v>0</v>
      </c>
      <c r="AP891" s="38">
        <f>IF(AA891=0,0,IF(CONFIGURACAO!$C$46="SIM",(IF(AA891&gt;CONFIGURACAO!$C$47,CONFIGURACAO!$C$47*CONFIGURACAO!$C$35,AA891*CONFIGURACAO!$C$35)),'PI AREA  P75'!AA891*CONFIGURACAO!$C$35))</f>
        <v>0</v>
      </c>
      <c r="AQ891" s="38">
        <f>IF(AB891=0,0,IF(CONFIGURACAO!$C$44="SIM",(IF(AB891&gt;CONFIGURACAO!$C$45,CONFIGURACAO!$C$45*CONFIGURACAO!$C$36,AB891*CONFIGURACAO!$C$36)),'PI AREA  P75'!AB891*CONFIGURACAO!$C$36))</f>
        <v>0</v>
      </c>
      <c r="AR891" s="38">
        <f t="shared" si="314"/>
        <v>405</v>
      </c>
      <c r="AS891" s="68">
        <f>IF(AR891="","",$AR891-(($AS$2/CONFIGURACAO!$C$6)*$M891))</f>
        <v>105</v>
      </c>
      <c r="AT891" s="73">
        <f t="shared" si="298"/>
        <v>3</v>
      </c>
      <c r="AU891" s="75">
        <f>IF(AR891="","",$AR891-(($AU$2/CONFIGURACAO!$C$6)*$M891))</f>
        <v>-95</v>
      </c>
      <c r="AV891" s="76" t="str">
        <f t="shared" si="299"/>
        <v>NAO</v>
      </c>
      <c r="AW891" s="74">
        <f>IF(AR891="","",$AR891-(($AW$2/CONFIGURACAO!$C$6)*$M891))</f>
        <v>-295</v>
      </c>
      <c r="AX891" s="72" t="str">
        <f t="shared" si="300"/>
        <v>NAO</v>
      </c>
      <c r="AZ891" s="39">
        <f t="shared" si="301"/>
        <v>3.8029775906024202E-2</v>
      </c>
      <c r="BA891" s="146">
        <f t="shared" si="302"/>
        <v>9</v>
      </c>
      <c r="BB891" s="146">
        <f t="shared" si="303"/>
        <v>694</v>
      </c>
      <c r="BC891" s="32">
        <f t="shared" si="304"/>
        <v>760</v>
      </c>
      <c r="BD891" s="148"/>
      <c r="BE891" s="40">
        <f t="shared" si="305"/>
        <v>0</v>
      </c>
      <c r="BF891" s="40">
        <f t="shared" si="306"/>
        <v>5.7870370370370364E-2</v>
      </c>
      <c r="BG891" s="40">
        <f t="shared" si="307"/>
        <v>9.6351490236382328E-2</v>
      </c>
      <c r="BH891" s="40">
        <f t="shared" si="308"/>
        <v>3.0315278900565887E-2</v>
      </c>
      <c r="BI891" s="40">
        <f t="shared" si="309"/>
        <v>0.10660980810234541</v>
      </c>
      <c r="BJ891" s="40">
        <f t="shared" si="310"/>
        <v>0</v>
      </c>
      <c r="BK891" s="40">
        <f t="shared" si="311"/>
        <v>0.32102728731942215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 s="42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:134" s="32" customFormat="1" ht="17" thickBot="1" x14ac:dyDescent="0.25">
      <c r="A892" s="124" t="str">
        <f>CONFIGURACAO!$C$4</f>
        <v>AREA 21</v>
      </c>
      <c r="B892" s="125">
        <v>890</v>
      </c>
      <c r="C892" s="252" t="s">
        <v>323</v>
      </c>
      <c r="D892" s="126">
        <f t="shared" si="315"/>
        <v>14</v>
      </c>
      <c r="E892" s="250" t="s">
        <v>1227</v>
      </c>
      <c r="F892" s="250">
        <v>1</v>
      </c>
      <c r="G892" s="250">
        <v>1</v>
      </c>
      <c r="H892" s="250">
        <v>1</v>
      </c>
      <c r="I892" s="250">
        <v>0</v>
      </c>
      <c r="J892" s="87"/>
      <c r="K892" s="94"/>
      <c r="L892" s="94"/>
      <c r="M892" s="154">
        <f t="shared" si="312"/>
        <v>3</v>
      </c>
      <c r="N892">
        <v>0</v>
      </c>
      <c r="O892">
        <v>1</v>
      </c>
      <c r="P892">
        <v>2.5</v>
      </c>
      <c r="Q892">
        <v>1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 s="139">
        <f t="shared" si="296"/>
        <v>1</v>
      </c>
      <c r="AD892" s="140">
        <f t="shared" si="297"/>
        <v>3.5</v>
      </c>
      <c r="AE892" s="141">
        <f t="shared" si="316"/>
        <v>0</v>
      </c>
      <c r="AF892" s="263">
        <f t="shared" si="317"/>
        <v>0</v>
      </c>
      <c r="AG892" s="265">
        <f t="shared" si="313"/>
        <v>1</v>
      </c>
      <c r="AI892" s="37">
        <f>IFERROR(IF(M892&gt;0,(N892*CONFIGURACAO!$C$20)+(O892*CONFIGURACAO!$C$21)+(P892*CONFIGURACAO!$C$22)+(Q892*CONFIGURACAO!$C$23)+(R892*CONFIGURACAO!$C$24),""),"")</f>
        <v>290</v>
      </c>
      <c r="AJ892" s="38">
        <f>IF(S892=0,0,IF(CONFIGURACAO!$C$15="SIM",(IF(S892&gt;CONFIGURACAO!$C$16,CONFIGURACAO!$C$16*CONFIGURACAO!$C$25,S892*CONFIGURACAO!$C$25)),'PI AREA  P75'!S892*CONFIGURACAO!$C$25))</f>
        <v>0</v>
      </c>
      <c r="AK892" s="38">
        <f>IF(T892=0,0,IF(CONFIGURACAO!$C$17="SIM",(IF(T892&gt;CONFIGURACAO!$C$18,CONFIGURACAO!$C$18*CONFIGURACAO!$C$26,T892*CONFIGURACAO!$C$26)),'PI AREA  P75'!T892*CONFIGURACAO!$C$26))</f>
        <v>0</v>
      </c>
      <c r="AL892" s="38">
        <f>IFERROR(IF(M892&gt;0,(U892*CONFIGURACAO!$C$29)+(V892*CONFIGURACAO!$C$30),""),"")</f>
        <v>0</v>
      </c>
      <c r="AM892" s="38">
        <f>IF(W892=0,0,IF(CONFIGURACAO!$C$41="SIM",(IF(W892&gt;CONFIGURACAO!$C$41,CONFIGURACAO!$C$41*CONFIGURACAO!$C$31,W892*CONFIGURACAO!$C$31)),'PI AREA  P75'!W892*CONFIGURACAO!$C$31))</f>
        <v>0</v>
      </c>
      <c r="AN892" s="38">
        <f>IF(X892=0,0,IF(CONFIGURACAO!$C$39="SIM",(IF(X892&gt;CONFIGURACAO!$C$40,CONFIGURACAO!$C$40*CONFIGURACAO!$C$32,X892*CONFIGURACAO!$C$32)),'PI AREA  P75'!X892*CONFIGURACAO!$C$32))</f>
        <v>0</v>
      </c>
      <c r="AO892" s="38">
        <f>IFERROR(IF(M892&gt;0,(Y892*CONFIGURACAO!$C$33)+(Z892*CONFIGURACAO!$C$34)+(AA892*CONFIGURACAO!$C$35)+(AB892*CONFIGURACAO!$C$36),""),"")</f>
        <v>0</v>
      </c>
      <c r="AP892" s="38">
        <f>IF(AA892=0,0,IF(CONFIGURACAO!$C$46="SIM",(IF(AA892&gt;CONFIGURACAO!$C$47,CONFIGURACAO!$C$47*CONFIGURACAO!$C$35,AA892*CONFIGURACAO!$C$35)),'PI AREA  P75'!AA892*CONFIGURACAO!$C$35))</f>
        <v>0</v>
      </c>
      <c r="AQ892" s="38">
        <f>IF(AB892=0,0,IF(CONFIGURACAO!$C$44="SIM",(IF(AB892&gt;CONFIGURACAO!$C$45,CONFIGURACAO!$C$45*CONFIGURACAO!$C$36,AB892*CONFIGURACAO!$C$36)),'PI AREA  P75'!AB892*CONFIGURACAO!$C$36))</f>
        <v>0</v>
      </c>
      <c r="AR892" s="38">
        <f t="shared" si="314"/>
        <v>290</v>
      </c>
      <c r="AS892" s="68">
        <f>IF(AR892="","",$AR892-(($AS$2/CONFIGURACAO!$C$6)*$M892))</f>
        <v>65</v>
      </c>
      <c r="AT892" s="73">
        <f t="shared" si="298"/>
        <v>3</v>
      </c>
      <c r="AU892" s="75">
        <f>IF(AR892="","",$AR892-(($AU$2/CONFIGURACAO!$C$6)*$M892))</f>
        <v>-85</v>
      </c>
      <c r="AV892" s="76" t="str">
        <f t="shared" si="299"/>
        <v>NAO</v>
      </c>
      <c r="AW892" s="74">
        <f>IF(AR892="","",$AR892-(($AW$2/CONFIGURACAO!$C$6)*$M892))</f>
        <v>-235</v>
      </c>
      <c r="AX892" s="72" t="str">
        <f t="shared" si="300"/>
        <v>NAO</v>
      </c>
      <c r="AZ892" s="39">
        <f t="shared" si="301"/>
        <v>2.7231197562338313E-2</v>
      </c>
      <c r="BA892" s="146">
        <f t="shared" si="302"/>
        <v>5.5</v>
      </c>
      <c r="BB892" s="146">
        <f t="shared" si="303"/>
        <v>835</v>
      </c>
      <c r="BC892" s="32">
        <f t="shared" si="304"/>
        <v>845</v>
      </c>
      <c r="BD892" s="148"/>
      <c r="BE892" s="40">
        <f t="shared" si="305"/>
        <v>0</v>
      </c>
      <c r="BF892" s="40">
        <f t="shared" si="306"/>
        <v>3.8580246913580245E-2</v>
      </c>
      <c r="BG892" s="40">
        <f t="shared" si="307"/>
        <v>6.4234326824254881E-2</v>
      </c>
      <c r="BH892" s="40">
        <f t="shared" si="308"/>
        <v>4.042037186742118E-2</v>
      </c>
      <c r="BI892" s="40">
        <f t="shared" si="309"/>
        <v>0.10660980810234541</v>
      </c>
      <c r="BJ892" s="40">
        <f t="shared" si="310"/>
        <v>0</v>
      </c>
      <c r="BK892" s="40">
        <f t="shared" si="311"/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 s="4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:134" s="32" customFormat="1" ht="17" thickBot="1" x14ac:dyDescent="0.25">
      <c r="A893" s="124" t="str">
        <f>CONFIGURACAO!$C$4</f>
        <v>AREA 21</v>
      </c>
      <c r="B893" s="125">
        <v>891</v>
      </c>
      <c r="C893" s="252" t="s">
        <v>323</v>
      </c>
      <c r="D893" s="126">
        <f t="shared" si="315"/>
        <v>15</v>
      </c>
      <c r="E893" s="250" t="s">
        <v>1228</v>
      </c>
      <c r="F893" s="250">
        <v>1</v>
      </c>
      <c r="G893" s="250">
        <v>1</v>
      </c>
      <c r="H893" s="250">
        <v>1</v>
      </c>
      <c r="I893" s="250">
        <v>1</v>
      </c>
      <c r="J893" s="87"/>
      <c r="K893" s="94"/>
      <c r="L893" s="94"/>
      <c r="M893" s="154">
        <f t="shared" si="312"/>
        <v>4</v>
      </c>
      <c r="N893">
        <v>0</v>
      </c>
      <c r="O893">
        <v>0</v>
      </c>
      <c r="P893">
        <v>4.25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 s="139">
        <f t="shared" si="296"/>
        <v>0</v>
      </c>
      <c r="AD893" s="140">
        <f t="shared" si="297"/>
        <v>4.25</v>
      </c>
      <c r="AE893" s="141">
        <f t="shared" si="316"/>
        <v>0</v>
      </c>
      <c r="AF893" s="263">
        <f t="shared" si="317"/>
        <v>0</v>
      </c>
      <c r="AG893" s="265">
        <f t="shared" si="313"/>
        <v>0</v>
      </c>
      <c r="AI893" s="37">
        <f>IFERROR(IF(M893&gt;0,(N893*CONFIGURACAO!$C$20)+(O893*CONFIGURACAO!$C$21)+(P893*CONFIGURACAO!$C$22)+(Q893*CONFIGURACAO!$C$23)+(R893*CONFIGURACAO!$C$24),""),"")</f>
        <v>255</v>
      </c>
      <c r="AJ893" s="38">
        <f>IF(S893=0,0,IF(CONFIGURACAO!$C$15="SIM",(IF(S893&gt;CONFIGURACAO!$C$16,CONFIGURACAO!$C$16*CONFIGURACAO!$C$25,S893*CONFIGURACAO!$C$25)),'PI AREA  P75'!S893*CONFIGURACAO!$C$25))</f>
        <v>0</v>
      </c>
      <c r="AK893" s="38">
        <f>IF(T893=0,0,IF(CONFIGURACAO!$C$17="SIM",(IF(T893&gt;CONFIGURACAO!$C$18,CONFIGURACAO!$C$18*CONFIGURACAO!$C$26,T893*CONFIGURACAO!$C$26)),'PI AREA  P75'!T893*CONFIGURACAO!$C$26))</f>
        <v>0</v>
      </c>
      <c r="AL893" s="38">
        <f>IFERROR(IF(M893&gt;0,(U893*CONFIGURACAO!$C$29)+(V893*CONFIGURACAO!$C$30),""),"")</f>
        <v>0</v>
      </c>
      <c r="AM893" s="38">
        <f>IF(W893=0,0,IF(CONFIGURACAO!$C$41="SIM",(IF(W893&gt;CONFIGURACAO!$C$41,CONFIGURACAO!$C$41*CONFIGURACAO!$C$31,W893*CONFIGURACAO!$C$31)),'PI AREA  P75'!W893*CONFIGURACAO!$C$31))</f>
        <v>0</v>
      </c>
      <c r="AN893" s="38">
        <f>IF(X893=0,0,IF(CONFIGURACAO!$C$39="SIM",(IF(X893&gt;CONFIGURACAO!$C$40,CONFIGURACAO!$C$40*CONFIGURACAO!$C$32,X893*CONFIGURACAO!$C$32)),'PI AREA  P75'!X893*CONFIGURACAO!$C$32))</f>
        <v>0</v>
      </c>
      <c r="AO893" s="38">
        <f>IFERROR(IF(M893&gt;0,(Y893*CONFIGURACAO!$C$33)+(Z893*CONFIGURACAO!$C$34)+(AA893*CONFIGURACAO!$C$35)+(AB893*CONFIGURACAO!$C$36),""),"")</f>
        <v>0</v>
      </c>
      <c r="AP893" s="38">
        <f>IF(AA893=0,0,IF(CONFIGURACAO!$C$46="SIM",(IF(AA893&gt;CONFIGURACAO!$C$47,CONFIGURACAO!$C$47*CONFIGURACAO!$C$35,AA893*CONFIGURACAO!$C$35)),'PI AREA  P75'!AA893*CONFIGURACAO!$C$35))</f>
        <v>0</v>
      </c>
      <c r="AQ893" s="38">
        <f>IF(AB893=0,0,IF(CONFIGURACAO!$C$44="SIM",(IF(AB893&gt;CONFIGURACAO!$C$45,CONFIGURACAO!$C$45*CONFIGURACAO!$C$36,AB893*CONFIGURACAO!$C$36)),'PI AREA  P75'!AB893*CONFIGURACAO!$C$36))</f>
        <v>0</v>
      </c>
      <c r="AR893" s="38">
        <f t="shared" si="314"/>
        <v>255</v>
      </c>
      <c r="AS893" s="68">
        <f>IF(AR893="","",$AR893-(($AS$2/CONFIGURACAO!$C$6)*$M893))</f>
        <v>-45</v>
      </c>
      <c r="AT893" s="73" t="str">
        <f t="shared" si="298"/>
        <v>NAO</v>
      </c>
      <c r="AU893" s="75">
        <f>IF(AR893="","",$AR893-(($AU$2/CONFIGURACAO!$C$6)*$M893))</f>
        <v>-245</v>
      </c>
      <c r="AV893" s="76" t="str">
        <f t="shared" si="299"/>
        <v>NAO</v>
      </c>
      <c r="AW893" s="74">
        <f>IF(AR893="","",$AR893-(($AW$2/CONFIGURACAO!$C$6)*$M893))</f>
        <v>-445</v>
      </c>
      <c r="AX893" s="72" t="str">
        <f t="shared" si="300"/>
        <v>NAO</v>
      </c>
      <c r="AZ893" s="39">
        <f t="shared" si="301"/>
        <v>2.3944673718607829E-2</v>
      </c>
      <c r="BA893" s="146">
        <f t="shared" si="302"/>
        <v>4.25</v>
      </c>
      <c r="BB893" s="146">
        <f t="shared" si="303"/>
        <v>896</v>
      </c>
      <c r="BC893" s="32">
        <f t="shared" si="304"/>
        <v>875</v>
      </c>
      <c r="BD893" s="148"/>
      <c r="BE893" s="40">
        <f t="shared" si="305"/>
        <v>0</v>
      </c>
      <c r="BF893" s="40">
        <f t="shared" si="306"/>
        <v>0</v>
      </c>
      <c r="BG893" s="40">
        <f t="shared" si="307"/>
        <v>0.10919835560123328</v>
      </c>
      <c r="BH893" s="40">
        <f t="shared" si="308"/>
        <v>0</v>
      </c>
      <c r="BI893" s="40">
        <f t="shared" si="309"/>
        <v>0</v>
      </c>
      <c r="BJ893" s="40">
        <f t="shared" si="310"/>
        <v>0</v>
      </c>
      <c r="BK893" s="40">
        <f t="shared" si="311"/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 s="42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:134" s="32" customFormat="1" ht="17" thickBot="1" x14ac:dyDescent="0.25">
      <c r="A894" s="124" t="str">
        <f>CONFIGURACAO!$C$4</f>
        <v>AREA 21</v>
      </c>
      <c r="B894" s="125">
        <v>892</v>
      </c>
      <c r="C894" s="252" t="s">
        <v>324</v>
      </c>
      <c r="D894" s="126">
        <f t="shared" si="315"/>
        <v>1</v>
      </c>
      <c r="E894" s="250" t="s">
        <v>1229</v>
      </c>
      <c r="F894" s="250">
        <v>1</v>
      </c>
      <c r="G894" s="250">
        <v>1</v>
      </c>
      <c r="H894" s="250">
        <v>1</v>
      </c>
      <c r="I894" s="250">
        <v>1</v>
      </c>
      <c r="J894" s="87"/>
      <c r="K894" s="94"/>
      <c r="L894" s="94"/>
      <c r="M894" s="154">
        <f t="shared" si="312"/>
        <v>4</v>
      </c>
      <c r="N894">
        <v>0.75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 s="139">
        <f t="shared" si="296"/>
        <v>0.75</v>
      </c>
      <c r="AD894" s="140">
        <f t="shared" si="297"/>
        <v>0.75</v>
      </c>
      <c r="AE894" s="141">
        <f t="shared" si="316"/>
        <v>0</v>
      </c>
      <c r="AF894" s="263">
        <f t="shared" si="317"/>
        <v>0</v>
      </c>
      <c r="AG894" s="265">
        <f t="shared" si="313"/>
        <v>0.75</v>
      </c>
      <c r="AI894" s="37">
        <f>IFERROR(IF(M894&gt;0,(N894*CONFIGURACAO!$C$20)+(O894*CONFIGURACAO!$C$21)+(P894*CONFIGURACAO!$C$22)+(Q894*CONFIGURACAO!$C$23)+(R894*CONFIGURACAO!$C$24),""),"")</f>
        <v>75</v>
      </c>
      <c r="AJ894" s="38">
        <f>IF(S894=0,0,IF(CONFIGURACAO!$C$15="SIM",(IF(S894&gt;CONFIGURACAO!$C$16,CONFIGURACAO!$C$16*CONFIGURACAO!$C$25,S894*CONFIGURACAO!$C$25)),'PI AREA  P75'!S894*CONFIGURACAO!$C$25))</f>
        <v>0</v>
      </c>
      <c r="AK894" s="38">
        <f>IF(T894=0,0,IF(CONFIGURACAO!$C$17="SIM",(IF(T894&gt;CONFIGURACAO!$C$18,CONFIGURACAO!$C$18*CONFIGURACAO!$C$26,T894*CONFIGURACAO!$C$26)),'PI AREA  P75'!T894*CONFIGURACAO!$C$26))</f>
        <v>0</v>
      </c>
      <c r="AL894" s="38">
        <f>IFERROR(IF(M894&gt;0,(U894*CONFIGURACAO!$C$29)+(V894*CONFIGURACAO!$C$30),""),"")</f>
        <v>0</v>
      </c>
      <c r="AM894" s="38">
        <f>IF(W894=0,0,IF(CONFIGURACAO!$C$41="SIM",(IF(W894&gt;CONFIGURACAO!$C$41,CONFIGURACAO!$C$41*CONFIGURACAO!$C$31,W894*CONFIGURACAO!$C$31)),'PI AREA  P75'!W894*CONFIGURACAO!$C$31))</f>
        <v>0</v>
      </c>
      <c r="AN894" s="38">
        <f>IF(X894=0,0,IF(CONFIGURACAO!$C$39="SIM",(IF(X894&gt;CONFIGURACAO!$C$40,CONFIGURACAO!$C$40*CONFIGURACAO!$C$32,X894*CONFIGURACAO!$C$32)),'PI AREA  P75'!X894*CONFIGURACAO!$C$32))</f>
        <v>0</v>
      </c>
      <c r="AO894" s="38">
        <f>IFERROR(IF(M894&gt;0,(Y894*CONFIGURACAO!$C$33)+(Z894*CONFIGURACAO!$C$34)+(AA894*CONFIGURACAO!$C$35)+(AB894*CONFIGURACAO!$C$36),""),"")</f>
        <v>0</v>
      </c>
      <c r="AP894" s="38">
        <f>IF(AA894=0,0,IF(CONFIGURACAO!$C$46="SIM",(IF(AA894&gt;CONFIGURACAO!$C$47,CONFIGURACAO!$C$47*CONFIGURACAO!$C$35,AA894*CONFIGURACAO!$C$35)),'PI AREA  P75'!AA894*CONFIGURACAO!$C$35))</f>
        <v>0</v>
      </c>
      <c r="AQ894" s="38">
        <f>IF(AB894=0,0,IF(CONFIGURACAO!$C$44="SIM",(IF(AB894&gt;CONFIGURACAO!$C$45,CONFIGURACAO!$C$45*CONFIGURACAO!$C$36,AB894*CONFIGURACAO!$C$36)),'PI AREA  P75'!AB894*CONFIGURACAO!$C$36))</f>
        <v>0</v>
      </c>
      <c r="AR894" s="38">
        <f t="shared" si="314"/>
        <v>75</v>
      </c>
      <c r="AS894" s="68">
        <f>IF(AR894="","",$AR894-(($AS$2/CONFIGURACAO!$C$6)*$M894))</f>
        <v>-225</v>
      </c>
      <c r="AT894" s="73" t="str">
        <f t="shared" si="298"/>
        <v>NAO</v>
      </c>
      <c r="AU894" s="75">
        <f>IF(AR894="","",$AR894-(($AU$2/CONFIGURACAO!$C$6)*$M894))</f>
        <v>-425</v>
      </c>
      <c r="AV894" s="76" t="str">
        <f t="shared" si="299"/>
        <v>NAO</v>
      </c>
      <c r="AW894" s="74">
        <f>IF(AR894="","",$AR894-(($AW$2/CONFIGURACAO!$C$6)*$M894))</f>
        <v>-625</v>
      </c>
      <c r="AX894" s="72" t="str">
        <f t="shared" si="300"/>
        <v>NAO</v>
      </c>
      <c r="AZ894" s="39">
        <f t="shared" si="301"/>
        <v>7.0425510937081846E-3</v>
      </c>
      <c r="BA894" s="146">
        <f t="shared" si="302"/>
        <v>0.75</v>
      </c>
      <c r="BB894" s="146">
        <f t="shared" si="303"/>
        <v>1112</v>
      </c>
      <c r="BC894" s="32">
        <f t="shared" si="304"/>
        <v>1073</v>
      </c>
      <c r="BD894" s="148"/>
      <c r="BE894" s="40">
        <f t="shared" si="305"/>
        <v>2.7943368107302535E-2</v>
      </c>
      <c r="BF894" s="40">
        <f t="shared" si="306"/>
        <v>0</v>
      </c>
      <c r="BG894" s="40">
        <f t="shared" si="307"/>
        <v>0</v>
      </c>
      <c r="BH894" s="40">
        <f t="shared" si="308"/>
        <v>0</v>
      </c>
      <c r="BI894" s="40">
        <f t="shared" si="309"/>
        <v>0</v>
      </c>
      <c r="BJ894" s="40">
        <f t="shared" si="310"/>
        <v>0</v>
      </c>
      <c r="BK894" s="40">
        <f t="shared" si="311"/>
        <v>0</v>
      </c>
      <c r="BL894">
        <v>1</v>
      </c>
      <c r="BM894">
        <v>0</v>
      </c>
      <c r="BN894">
        <v>1</v>
      </c>
      <c r="BO894">
        <v>0</v>
      </c>
      <c r="BP894">
        <v>0</v>
      </c>
      <c r="BQ894">
        <v>0</v>
      </c>
      <c r="BR894">
        <v>0</v>
      </c>
      <c r="BS894">
        <v>0</v>
      </c>
      <c r="BT894" s="42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:134" s="32" customFormat="1" ht="17" thickBot="1" x14ac:dyDescent="0.25">
      <c r="A895" s="124" t="str">
        <f>CONFIGURACAO!$C$4</f>
        <v>AREA 21</v>
      </c>
      <c r="B895" s="125">
        <v>893</v>
      </c>
      <c r="C895" s="252" t="s">
        <v>324</v>
      </c>
      <c r="D895" s="126">
        <f t="shared" si="315"/>
        <v>2</v>
      </c>
      <c r="E895" s="250" t="s">
        <v>1230</v>
      </c>
      <c r="F895" s="250">
        <v>0</v>
      </c>
      <c r="G895" s="250">
        <v>0</v>
      </c>
      <c r="H895" s="250">
        <v>1</v>
      </c>
      <c r="I895" s="250">
        <v>1</v>
      </c>
      <c r="J895" s="87"/>
      <c r="K895" s="94"/>
      <c r="L895" s="94"/>
      <c r="M895" s="154">
        <f t="shared" si="312"/>
        <v>2</v>
      </c>
      <c r="N895">
        <v>0</v>
      </c>
      <c r="O895">
        <v>0</v>
      </c>
      <c r="P895">
        <v>0</v>
      </c>
      <c r="Q895">
        <v>0.75</v>
      </c>
      <c r="R895">
        <v>0</v>
      </c>
      <c r="S895">
        <v>1</v>
      </c>
      <c r="T895">
        <v>0.75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 s="139">
        <f t="shared" si="296"/>
        <v>0</v>
      </c>
      <c r="AD895" s="140">
        <f t="shared" si="297"/>
        <v>0</v>
      </c>
      <c r="AE895" s="141">
        <f t="shared" si="316"/>
        <v>0</v>
      </c>
      <c r="AF895" s="263">
        <f t="shared" si="317"/>
        <v>0</v>
      </c>
      <c r="AG895" s="265">
        <f t="shared" si="313"/>
        <v>0</v>
      </c>
      <c r="AI895" s="37">
        <f>IFERROR(IF(M895&gt;0,(N895*CONFIGURACAO!$C$20)+(O895*CONFIGURACAO!$C$21)+(P895*CONFIGURACAO!$C$22)+(Q895*CONFIGURACAO!$C$23)+(R895*CONFIGURACAO!$C$24),""),"")</f>
        <v>30</v>
      </c>
      <c r="AJ895" s="38">
        <f>IF(S895=0,0,IF(CONFIGURACAO!$C$15="SIM",(IF(S895&gt;CONFIGURACAO!$C$16,CONFIGURACAO!$C$16*CONFIGURACAO!$C$25,S895*CONFIGURACAO!$C$25)),'PI AREA  P75'!S895*CONFIGURACAO!$C$25))</f>
        <v>10</v>
      </c>
      <c r="AK895" s="38">
        <f>IF(T895=0,0,IF(CONFIGURACAO!$C$17="SIM",(IF(T895&gt;CONFIGURACAO!$C$18,CONFIGURACAO!$C$18*CONFIGURACAO!$C$26,T895*CONFIGURACAO!$C$26)),'PI AREA  P75'!T895*CONFIGURACAO!$C$26))</f>
        <v>3.75</v>
      </c>
      <c r="AL895" s="38">
        <f>IFERROR(IF(M895&gt;0,(U895*CONFIGURACAO!$C$29)+(V895*CONFIGURACAO!$C$30),""),"")</f>
        <v>0</v>
      </c>
      <c r="AM895" s="38">
        <f>IF(W895=0,0,IF(CONFIGURACAO!$C$41="SIM",(IF(W895&gt;CONFIGURACAO!$C$41,CONFIGURACAO!$C$41*CONFIGURACAO!$C$31,W895*CONFIGURACAO!$C$31)),'PI AREA  P75'!W895*CONFIGURACAO!$C$31))</f>
        <v>0</v>
      </c>
      <c r="AN895" s="38">
        <f>IF(X895=0,0,IF(CONFIGURACAO!$C$39="SIM",(IF(X895&gt;CONFIGURACAO!$C$40,CONFIGURACAO!$C$40*CONFIGURACAO!$C$32,X895*CONFIGURACAO!$C$32)),'PI AREA  P75'!X895*CONFIGURACAO!$C$32))</f>
        <v>0</v>
      </c>
      <c r="AO895" s="38">
        <f>IFERROR(IF(M895&gt;0,(Y895*CONFIGURACAO!$C$33)+(Z895*CONFIGURACAO!$C$34)+(AA895*CONFIGURACAO!$C$35)+(AB895*CONFIGURACAO!$C$36),""),"")</f>
        <v>35</v>
      </c>
      <c r="AP895" s="38">
        <f>IF(AA895=0,0,IF(CONFIGURACAO!$C$46="SIM",(IF(AA895&gt;CONFIGURACAO!$C$47,CONFIGURACAO!$C$47*CONFIGURACAO!$C$35,AA895*CONFIGURACAO!$C$35)),'PI AREA  P75'!AA895*CONFIGURACAO!$C$35))</f>
        <v>25</v>
      </c>
      <c r="AQ895" s="38">
        <f>IF(AB895=0,0,IF(CONFIGURACAO!$C$44="SIM",(IF(AB895&gt;CONFIGURACAO!$C$45,CONFIGURACAO!$C$45*CONFIGURACAO!$C$36,AB895*CONFIGURACAO!$C$36)),'PI AREA  P75'!AB895*CONFIGURACAO!$C$36))</f>
        <v>10</v>
      </c>
      <c r="AR895" s="38">
        <f t="shared" si="314"/>
        <v>113.75</v>
      </c>
      <c r="AS895" s="68">
        <f>IF(AR895="","",$AR895-(($AS$2/CONFIGURACAO!$C$6)*$M895))</f>
        <v>-36.25</v>
      </c>
      <c r="AT895" s="73" t="str">
        <f t="shared" si="298"/>
        <v>NAO</v>
      </c>
      <c r="AU895" s="75">
        <f>IF(AR895="","",$AR895-(($AU$2/CONFIGURACAO!$C$6)*$M895))</f>
        <v>-136.25</v>
      </c>
      <c r="AV895" s="76" t="str">
        <f t="shared" si="299"/>
        <v>NAO</v>
      </c>
      <c r="AW895" s="74">
        <f>IF(AR895="","",$AR895-(($AW$2/CONFIGURACAO!$C$6)*$M895))</f>
        <v>-236.25</v>
      </c>
      <c r="AX895" s="72" t="str">
        <f t="shared" si="300"/>
        <v>NAO</v>
      </c>
      <c r="AZ895" s="39">
        <f t="shared" si="301"/>
        <v>1.068120249212408E-2</v>
      </c>
      <c r="BA895" s="146">
        <f t="shared" si="302"/>
        <v>4.5</v>
      </c>
      <c r="BB895" s="146">
        <f t="shared" si="303"/>
        <v>877</v>
      </c>
      <c r="BC895" s="32">
        <f t="shared" si="304"/>
        <v>1025</v>
      </c>
      <c r="BD895" s="148"/>
      <c r="BE895" s="40">
        <f t="shared" si="305"/>
        <v>0</v>
      </c>
      <c r="BF895" s="40">
        <f t="shared" si="306"/>
        <v>0</v>
      </c>
      <c r="BG895" s="40">
        <f t="shared" si="307"/>
        <v>0</v>
      </c>
      <c r="BH895" s="40">
        <f t="shared" si="308"/>
        <v>3.0315278900565887E-2</v>
      </c>
      <c r="BI895" s="40">
        <f t="shared" si="309"/>
        <v>0</v>
      </c>
      <c r="BJ895" s="40">
        <f t="shared" si="310"/>
        <v>9.2421441774491686E-2</v>
      </c>
      <c r="BK895" s="40">
        <f t="shared" si="311"/>
        <v>0.1203852327447833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1</v>
      </c>
      <c r="BR895">
        <v>1</v>
      </c>
      <c r="BS895">
        <v>1</v>
      </c>
      <c r="BT895" s="42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:134" s="32" customFormat="1" ht="17" thickBot="1" x14ac:dyDescent="0.25">
      <c r="A896" s="124" t="str">
        <f>CONFIGURACAO!$C$4</f>
        <v>AREA 21</v>
      </c>
      <c r="B896" s="125">
        <v>894</v>
      </c>
      <c r="C896" s="252" t="s">
        <v>324</v>
      </c>
      <c r="D896" s="126">
        <f t="shared" si="315"/>
        <v>3</v>
      </c>
      <c r="E896" s="250" t="s">
        <v>1231</v>
      </c>
      <c r="F896" s="250">
        <v>1</v>
      </c>
      <c r="G896" s="250">
        <v>1</v>
      </c>
      <c r="H896" s="250">
        <v>1</v>
      </c>
      <c r="I896" s="250">
        <v>1</v>
      </c>
      <c r="J896" s="87"/>
      <c r="K896" s="94"/>
      <c r="L896" s="94"/>
      <c r="M896" s="154">
        <f t="shared" si="312"/>
        <v>4</v>
      </c>
      <c r="N896">
        <v>1.5</v>
      </c>
      <c r="O896">
        <v>1.75</v>
      </c>
      <c r="P896">
        <v>1.5</v>
      </c>
      <c r="Q896">
        <v>1.75</v>
      </c>
      <c r="R896">
        <v>2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 s="139">
        <f t="shared" si="296"/>
        <v>3.25</v>
      </c>
      <c r="AD896" s="140">
        <f t="shared" si="297"/>
        <v>4.75</v>
      </c>
      <c r="AE896" s="141">
        <f t="shared" si="316"/>
        <v>0</v>
      </c>
      <c r="AF896" s="263">
        <f t="shared" si="317"/>
        <v>0</v>
      </c>
      <c r="AG896" s="265">
        <f t="shared" si="313"/>
        <v>3.25</v>
      </c>
      <c r="AI896" s="37">
        <f>IFERROR(IF(M896&gt;0,(N896*CONFIGURACAO!$C$20)+(O896*CONFIGURACAO!$C$21)+(P896*CONFIGURACAO!$C$22)+(Q896*CONFIGURACAO!$C$23)+(R896*CONFIGURACAO!$C$24),""),"")</f>
        <v>490</v>
      </c>
      <c r="AJ896" s="38">
        <f>IF(S896=0,0,IF(CONFIGURACAO!$C$15="SIM",(IF(S896&gt;CONFIGURACAO!$C$16,CONFIGURACAO!$C$16*CONFIGURACAO!$C$25,S896*CONFIGURACAO!$C$25)),'PI AREA  P75'!S896*CONFIGURACAO!$C$25))</f>
        <v>10</v>
      </c>
      <c r="AK896" s="38">
        <f>IF(T896=0,0,IF(CONFIGURACAO!$C$17="SIM",(IF(T896&gt;CONFIGURACAO!$C$18,CONFIGURACAO!$C$18*CONFIGURACAO!$C$26,T896*CONFIGURACAO!$C$26)),'PI AREA  P75'!T896*CONFIGURACAO!$C$26))</f>
        <v>5</v>
      </c>
      <c r="AL896" s="38">
        <f>IFERROR(IF(M896&gt;0,(U896*CONFIGURACAO!$C$29)+(V896*CONFIGURACAO!$C$30),""),"")</f>
        <v>0</v>
      </c>
      <c r="AM896" s="38">
        <f>IF(W896=0,0,IF(CONFIGURACAO!$C$41="SIM",(IF(W896&gt;CONFIGURACAO!$C$41,CONFIGURACAO!$C$41*CONFIGURACAO!$C$31,W896*CONFIGURACAO!$C$31)),'PI AREA  P75'!W896*CONFIGURACAO!$C$31))</f>
        <v>0</v>
      </c>
      <c r="AN896" s="38">
        <f>IF(X896=0,0,IF(CONFIGURACAO!$C$39="SIM",(IF(X896&gt;CONFIGURACAO!$C$40,CONFIGURACAO!$C$40*CONFIGURACAO!$C$32,X896*CONFIGURACAO!$C$32)),'PI AREA  P75'!X896*CONFIGURACAO!$C$32))</f>
        <v>0</v>
      </c>
      <c r="AO896" s="38">
        <f>IFERROR(IF(M896&gt;0,(Y896*CONFIGURACAO!$C$33)+(Z896*CONFIGURACAO!$C$34)+(AA896*CONFIGURACAO!$C$35)+(AB896*CONFIGURACAO!$C$36),""),"")</f>
        <v>0</v>
      </c>
      <c r="AP896" s="38">
        <f>IF(AA896=0,0,IF(CONFIGURACAO!$C$46="SIM",(IF(AA896&gt;CONFIGURACAO!$C$47,CONFIGURACAO!$C$47*CONFIGURACAO!$C$35,AA896*CONFIGURACAO!$C$35)),'PI AREA  P75'!AA896*CONFIGURACAO!$C$35))</f>
        <v>0</v>
      </c>
      <c r="AQ896" s="38">
        <f>IF(AB896=0,0,IF(CONFIGURACAO!$C$44="SIM",(IF(AB896&gt;CONFIGURACAO!$C$45,CONFIGURACAO!$C$45*CONFIGURACAO!$C$36,AB896*CONFIGURACAO!$C$36)),'PI AREA  P75'!AB896*CONFIGURACAO!$C$36))</f>
        <v>0</v>
      </c>
      <c r="AR896" s="38">
        <f t="shared" si="314"/>
        <v>505</v>
      </c>
      <c r="AS896" s="68">
        <f>IF(AR896="","",$AR896-(($AS$2/CONFIGURACAO!$C$6)*$M896))</f>
        <v>205</v>
      </c>
      <c r="AT896" s="73">
        <f t="shared" si="298"/>
        <v>3</v>
      </c>
      <c r="AU896" s="75">
        <f>IF(AR896="","",$AR896-(($AU$2/CONFIGURACAO!$C$6)*$M896))</f>
        <v>5</v>
      </c>
      <c r="AV896" s="76">
        <f t="shared" si="299"/>
        <v>4</v>
      </c>
      <c r="AW896" s="74">
        <f>IF(AR896="","",$AR896-(($AW$2/CONFIGURACAO!$C$6)*$M896))</f>
        <v>-195</v>
      </c>
      <c r="AX896" s="72" t="str">
        <f t="shared" si="300"/>
        <v>NAO</v>
      </c>
      <c r="AZ896" s="39">
        <f t="shared" si="301"/>
        <v>4.7419844030968446E-2</v>
      </c>
      <c r="BA896" s="146">
        <f t="shared" si="302"/>
        <v>10.5</v>
      </c>
      <c r="BB896" s="146">
        <f t="shared" si="303"/>
        <v>647</v>
      </c>
      <c r="BC896" s="32">
        <f t="shared" si="304"/>
        <v>687</v>
      </c>
      <c r="BD896" s="148"/>
      <c r="BE896" s="40">
        <f t="shared" si="305"/>
        <v>5.5886736214605069E-2</v>
      </c>
      <c r="BF896" s="40">
        <f t="shared" si="306"/>
        <v>6.7515432098765427E-2</v>
      </c>
      <c r="BG896" s="40">
        <f t="shared" si="307"/>
        <v>3.8540596094552924E-2</v>
      </c>
      <c r="BH896" s="40">
        <f t="shared" si="308"/>
        <v>7.073565076798706E-2</v>
      </c>
      <c r="BI896" s="40">
        <f t="shared" si="309"/>
        <v>0.21321961620469082</v>
      </c>
      <c r="BJ896" s="40">
        <f t="shared" si="310"/>
        <v>9.2421441774491686E-2</v>
      </c>
      <c r="BK896" s="40">
        <f t="shared" si="311"/>
        <v>0.16051364365971107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 s="42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:134" s="32" customFormat="1" ht="17" thickBot="1" x14ac:dyDescent="0.25">
      <c r="A897" s="124" t="str">
        <f>CONFIGURACAO!$C$4</f>
        <v>AREA 21</v>
      </c>
      <c r="B897" s="125">
        <v>895</v>
      </c>
      <c r="C897" s="252" t="s">
        <v>324</v>
      </c>
      <c r="D897" s="126">
        <f t="shared" si="315"/>
        <v>4</v>
      </c>
      <c r="E897" s="250" t="s">
        <v>1232</v>
      </c>
      <c r="F897" s="250">
        <v>1</v>
      </c>
      <c r="G897" s="250">
        <v>1</v>
      </c>
      <c r="H897" s="250">
        <v>1</v>
      </c>
      <c r="I897" s="250">
        <v>1</v>
      </c>
      <c r="J897" s="87"/>
      <c r="K897" s="94"/>
      <c r="L897" s="94"/>
      <c r="M897" s="154">
        <f t="shared" si="312"/>
        <v>4</v>
      </c>
      <c r="N897">
        <v>1.75</v>
      </c>
      <c r="O897">
        <v>11.5</v>
      </c>
      <c r="P897">
        <v>6</v>
      </c>
      <c r="Q897">
        <v>5.75</v>
      </c>
      <c r="R897">
        <v>9.75</v>
      </c>
      <c r="S897">
        <v>6.75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 s="139">
        <f t="shared" si="296"/>
        <v>13.25</v>
      </c>
      <c r="AD897" s="140">
        <f t="shared" si="297"/>
        <v>19.25</v>
      </c>
      <c r="AE897" s="141">
        <f t="shared" si="316"/>
        <v>0</v>
      </c>
      <c r="AF897" s="263">
        <f t="shared" si="317"/>
        <v>0</v>
      </c>
      <c r="AG897" s="265">
        <f t="shared" si="313"/>
        <v>13.25</v>
      </c>
      <c r="AI897" s="37">
        <f>IFERROR(IF(M897&gt;0,(N897*CONFIGURACAO!$C$20)+(O897*CONFIGURACAO!$C$21)+(P897*CONFIGURACAO!$C$22)+(Q897*CONFIGURACAO!$C$23)+(R897*CONFIGURACAO!$C$24),""),"")</f>
        <v>1880</v>
      </c>
      <c r="AJ897" s="38">
        <f>IF(S897=0,0,IF(CONFIGURACAO!$C$15="SIM",(IF(S897&gt;CONFIGURACAO!$C$16,CONFIGURACAO!$C$16*CONFIGURACAO!$C$25,S897*CONFIGURACAO!$C$25)),'PI AREA  P75'!S897*CONFIGURACAO!$C$25))</f>
        <v>40</v>
      </c>
      <c r="AK897" s="38">
        <f>IF(T897=0,0,IF(CONFIGURACAO!$C$17="SIM",(IF(T897&gt;CONFIGURACAO!$C$18,CONFIGURACAO!$C$18*CONFIGURACAO!$C$26,T897*CONFIGURACAO!$C$26)),'PI AREA  P75'!T897*CONFIGURACAO!$C$26))</f>
        <v>0</v>
      </c>
      <c r="AL897" s="38">
        <f>IFERROR(IF(M897&gt;0,(U897*CONFIGURACAO!$C$29)+(V897*CONFIGURACAO!$C$30),""),"")</f>
        <v>0</v>
      </c>
      <c r="AM897" s="38">
        <f>IF(W897=0,0,IF(CONFIGURACAO!$C$41="SIM",(IF(W897&gt;CONFIGURACAO!$C$41,CONFIGURACAO!$C$41*CONFIGURACAO!$C$31,W897*CONFIGURACAO!$C$31)),'PI AREA  P75'!W897*CONFIGURACAO!$C$31))</f>
        <v>0</v>
      </c>
      <c r="AN897" s="38">
        <f>IF(X897=0,0,IF(CONFIGURACAO!$C$39="SIM",(IF(X897&gt;CONFIGURACAO!$C$40,CONFIGURACAO!$C$40*CONFIGURACAO!$C$32,X897*CONFIGURACAO!$C$32)),'PI AREA  P75'!X897*CONFIGURACAO!$C$32))</f>
        <v>25</v>
      </c>
      <c r="AO897" s="38">
        <f>IFERROR(IF(M897&gt;0,(Y897*CONFIGURACAO!$C$33)+(Z897*CONFIGURACAO!$C$34)+(AA897*CONFIGURACAO!$C$35)+(AB897*CONFIGURACAO!$C$36),""),"")</f>
        <v>0</v>
      </c>
      <c r="AP897" s="38">
        <f>IF(AA897=0,0,IF(CONFIGURACAO!$C$46="SIM",(IF(AA897&gt;CONFIGURACAO!$C$47,CONFIGURACAO!$C$47*CONFIGURACAO!$C$35,AA897*CONFIGURACAO!$C$35)),'PI AREA  P75'!AA897*CONFIGURACAO!$C$35))</f>
        <v>0</v>
      </c>
      <c r="AQ897" s="38">
        <f>IF(AB897=0,0,IF(CONFIGURACAO!$C$44="SIM",(IF(AB897&gt;CONFIGURACAO!$C$45,CONFIGURACAO!$C$45*CONFIGURACAO!$C$36,AB897*CONFIGURACAO!$C$36)),'PI AREA  P75'!AB897*CONFIGURACAO!$C$36))</f>
        <v>0</v>
      </c>
      <c r="AR897" s="38">
        <f t="shared" si="314"/>
        <v>1945</v>
      </c>
      <c r="AS897" s="68">
        <f>IF(AR897="","",$AR897-(($AS$2/CONFIGURACAO!$C$6)*$M897))</f>
        <v>1645</v>
      </c>
      <c r="AT897" s="73">
        <f t="shared" si="298"/>
        <v>3</v>
      </c>
      <c r="AU897" s="75">
        <f>IF(AR897="","",$AR897-(($AU$2/CONFIGURACAO!$C$6)*$M897))</f>
        <v>1445</v>
      </c>
      <c r="AV897" s="76">
        <f t="shared" si="299"/>
        <v>4</v>
      </c>
      <c r="AW897" s="74">
        <f>IF(AR897="","",$AR897-(($AW$2/CONFIGURACAO!$C$6)*$M897))</f>
        <v>1245</v>
      </c>
      <c r="AX897" s="72">
        <f t="shared" si="300"/>
        <v>5</v>
      </c>
      <c r="AZ897" s="39">
        <f t="shared" si="301"/>
        <v>0.18263682503016559</v>
      </c>
      <c r="BA897" s="146">
        <f t="shared" si="302"/>
        <v>42.5</v>
      </c>
      <c r="BB897" s="146">
        <f t="shared" si="303"/>
        <v>63</v>
      </c>
      <c r="BC897" s="32">
        <f t="shared" si="304"/>
        <v>125</v>
      </c>
      <c r="BD897" s="148"/>
      <c r="BE897" s="40">
        <f t="shared" si="305"/>
        <v>6.5201192250372589E-2</v>
      </c>
      <c r="BF897" s="40">
        <f t="shared" si="306"/>
        <v>0.44367283950617281</v>
      </c>
      <c r="BG897" s="40">
        <f t="shared" si="307"/>
        <v>0.1541623843782117</v>
      </c>
      <c r="BH897" s="40">
        <f t="shared" si="308"/>
        <v>0.23241713823767179</v>
      </c>
      <c r="BI897" s="40">
        <f t="shared" si="309"/>
        <v>1.0394456289978677</v>
      </c>
      <c r="BJ897" s="40">
        <f t="shared" si="310"/>
        <v>0.62384473197781887</v>
      </c>
      <c r="BK897" s="40">
        <f t="shared" si="311"/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1</v>
      </c>
      <c r="BR897">
        <v>0</v>
      </c>
      <c r="BS897">
        <v>1</v>
      </c>
      <c r="BT897" s="42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:134" s="32" customFormat="1" ht="17" thickBot="1" x14ac:dyDescent="0.25">
      <c r="A898" s="124" t="str">
        <f>CONFIGURACAO!$C$4</f>
        <v>AREA 21</v>
      </c>
      <c r="B898" s="125">
        <v>896</v>
      </c>
      <c r="C898" s="252" t="s">
        <v>324</v>
      </c>
      <c r="D898" s="126">
        <f t="shared" si="315"/>
        <v>5</v>
      </c>
      <c r="E898" s="250" t="s">
        <v>1233</v>
      </c>
      <c r="F898" s="250">
        <v>1</v>
      </c>
      <c r="G898" s="250">
        <v>1</v>
      </c>
      <c r="H898" s="250">
        <v>1</v>
      </c>
      <c r="I898" s="250">
        <v>1</v>
      </c>
      <c r="J898" s="87"/>
      <c r="K898" s="94"/>
      <c r="L898" s="94"/>
      <c r="M898" s="154">
        <f t="shared" si="312"/>
        <v>4</v>
      </c>
      <c r="N898">
        <v>0</v>
      </c>
      <c r="O898">
        <v>0</v>
      </c>
      <c r="P898">
        <v>0</v>
      </c>
      <c r="Q898">
        <v>10</v>
      </c>
      <c r="R898">
        <v>0</v>
      </c>
      <c r="S898">
        <v>11.5</v>
      </c>
      <c r="T898">
        <v>5.25</v>
      </c>
      <c r="U898">
        <v>0</v>
      </c>
      <c r="V898">
        <v>2</v>
      </c>
      <c r="W898">
        <v>1</v>
      </c>
      <c r="X898">
        <v>2</v>
      </c>
      <c r="Y898">
        <v>0</v>
      </c>
      <c r="Z898">
        <v>0</v>
      </c>
      <c r="AA898">
        <v>1</v>
      </c>
      <c r="AB898">
        <v>3</v>
      </c>
      <c r="AC898" s="139">
        <f t="shared" si="296"/>
        <v>0</v>
      </c>
      <c r="AD898" s="140">
        <f t="shared" si="297"/>
        <v>0</v>
      </c>
      <c r="AE898" s="141">
        <f t="shared" si="316"/>
        <v>2</v>
      </c>
      <c r="AF898" s="263">
        <f t="shared" si="317"/>
        <v>0</v>
      </c>
      <c r="AG898" s="265">
        <f t="shared" si="313"/>
        <v>2</v>
      </c>
      <c r="AI898" s="37">
        <f>IFERROR(IF(M898&gt;0,(N898*CONFIGURACAO!$C$20)+(O898*CONFIGURACAO!$C$21)+(P898*CONFIGURACAO!$C$22)+(Q898*CONFIGURACAO!$C$23)+(R898*CONFIGURACAO!$C$24),""),"")</f>
        <v>400</v>
      </c>
      <c r="AJ898" s="38">
        <f>IF(S898=0,0,IF(CONFIGURACAO!$C$15="SIM",(IF(S898&gt;CONFIGURACAO!$C$16,CONFIGURACAO!$C$16*CONFIGURACAO!$C$25,S898*CONFIGURACAO!$C$25)),'PI AREA  P75'!S898*CONFIGURACAO!$C$25))</f>
        <v>40</v>
      </c>
      <c r="AK898" s="38">
        <f>IF(T898=0,0,IF(CONFIGURACAO!$C$17="SIM",(IF(T898&gt;CONFIGURACAO!$C$18,CONFIGURACAO!$C$18*CONFIGURACAO!$C$26,T898*CONFIGURACAO!$C$26)),'PI AREA  P75'!T898*CONFIGURACAO!$C$26))</f>
        <v>20</v>
      </c>
      <c r="AL898" s="38">
        <f>IFERROR(IF(M898&gt;0,(U898*CONFIGURACAO!$C$29)+(V898*CONFIGURACAO!$C$30),""),"")</f>
        <v>200</v>
      </c>
      <c r="AM898" s="38">
        <f>IF(W898=0,0,IF(CONFIGURACAO!$C$41="SIM",(IF(W898&gt;CONFIGURACAO!$C$41,CONFIGURACAO!$C$41*CONFIGURACAO!$C$31,W898*CONFIGURACAO!$C$31)),'PI AREA  P75'!W898*CONFIGURACAO!$C$31))</f>
        <v>50</v>
      </c>
      <c r="AN898" s="38">
        <f>IF(X898=0,0,IF(CONFIGURACAO!$C$39="SIM",(IF(X898&gt;CONFIGURACAO!$C$40,CONFIGURACAO!$C$40*CONFIGURACAO!$C$32,X898*CONFIGURACAO!$C$32)),'PI AREA  P75'!X898*CONFIGURACAO!$C$32))</f>
        <v>50</v>
      </c>
      <c r="AO898" s="38">
        <f>IFERROR(IF(M898&gt;0,(Y898*CONFIGURACAO!$C$33)+(Z898*CONFIGURACAO!$C$34)+(AA898*CONFIGURACAO!$C$35)+(AB898*CONFIGURACAO!$C$36),""),"")</f>
        <v>55</v>
      </c>
      <c r="AP898" s="38">
        <f>IF(AA898=0,0,IF(CONFIGURACAO!$C$46="SIM",(IF(AA898&gt;CONFIGURACAO!$C$47,CONFIGURACAO!$C$47*CONFIGURACAO!$C$35,AA898*CONFIGURACAO!$C$35)),'PI AREA  P75'!AA898*CONFIGURACAO!$C$35))</f>
        <v>25</v>
      </c>
      <c r="AQ898" s="38">
        <f>IF(AB898=0,0,IF(CONFIGURACAO!$C$44="SIM",(IF(AB898&gt;CONFIGURACAO!$C$45,CONFIGURACAO!$C$45*CONFIGURACAO!$C$36,AB898*CONFIGURACAO!$C$36)),'PI AREA  P75'!AB898*CONFIGURACAO!$C$36))</f>
        <v>20</v>
      </c>
      <c r="AR898" s="38">
        <f t="shared" si="314"/>
        <v>860</v>
      </c>
      <c r="AS898" s="68">
        <f>IF(AR898="","",$AR898-(($AS$2/CONFIGURACAO!$C$6)*$M898))</f>
        <v>560</v>
      </c>
      <c r="AT898" s="73">
        <f t="shared" si="298"/>
        <v>3</v>
      </c>
      <c r="AU898" s="75">
        <f>IF(AR898="","",$AR898-(($AU$2/CONFIGURACAO!$C$6)*$M898))</f>
        <v>360</v>
      </c>
      <c r="AV898" s="76">
        <f t="shared" si="299"/>
        <v>4</v>
      </c>
      <c r="AW898" s="74">
        <f>IF(AR898="","",$AR898-(($AW$2/CONFIGURACAO!$C$6)*$M898))</f>
        <v>160</v>
      </c>
      <c r="AX898" s="72">
        <f t="shared" si="300"/>
        <v>5</v>
      </c>
      <c r="AZ898" s="39">
        <f t="shared" si="301"/>
        <v>8.0754585874520515E-2</v>
      </c>
      <c r="BA898" s="146">
        <f t="shared" si="302"/>
        <v>35.75</v>
      </c>
      <c r="BB898" s="146">
        <f t="shared" si="303"/>
        <v>96</v>
      </c>
      <c r="BC898" s="32">
        <f t="shared" si="304"/>
        <v>464</v>
      </c>
      <c r="BD898" s="148"/>
      <c r="BE898" s="40">
        <f t="shared" si="305"/>
        <v>0</v>
      </c>
      <c r="BF898" s="40">
        <f t="shared" si="306"/>
        <v>0</v>
      </c>
      <c r="BG898" s="40">
        <f t="shared" si="307"/>
        <v>0</v>
      </c>
      <c r="BH898" s="40">
        <f t="shared" si="308"/>
        <v>0.40420371867421184</v>
      </c>
      <c r="BI898" s="40">
        <f t="shared" si="309"/>
        <v>0</v>
      </c>
      <c r="BJ898" s="40">
        <f t="shared" si="310"/>
        <v>1.0628465804066543</v>
      </c>
      <c r="BK898" s="40">
        <f t="shared" si="311"/>
        <v>0.84269662921348309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</v>
      </c>
      <c r="BS898">
        <v>2</v>
      </c>
      <c r="BT898" s="42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:134" s="32" customFormat="1" ht="17" thickBot="1" x14ac:dyDescent="0.25">
      <c r="A899" s="124" t="str">
        <f>CONFIGURACAO!$C$4</f>
        <v>AREA 21</v>
      </c>
      <c r="B899" s="125">
        <v>897</v>
      </c>
      <c r="C899" s="252" t="s">
        <v>324</v>
      </c>
      <c r="D899" s="126">
        <f t="shared" si="315"/>
        <v>6</v>
      </c>
      <c r="E899" s="250" t="s">
        <v>1234</v>
      </c>
      <c r="F899" s="250">
        <v>1</v>
      </c>
      <c r="G899" s="250">
        <v>1</v>
      </c>
      <c r="H899" s="250">
        <v>1</v>
      </c>
      <c r="I899" s="250">
        <v>1</v>
      </c>
      <c r="J899" s="87"/>
      <c r="K899" s="94"/>
      <c r="L899" s="94"/>
      <c r="M899" s="154">
        <f t="shared" si="312"/>
        <v>4</v>
      </c>
      <c r="N899">
        <v>1</v>
      </c>
      <c r="O899">
        <v>9.25</v>
      </c>
      <c r="P899">
        <v>4</v>
      </c>
      <c r="Q899">
        <v>1</v>
      </c>
      <c r="R899">
        <v>0.75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 s="139">
        <f t="shared" ref="AC899:AC962" si="318">IFERROR((N899+O899),"")</f>
        <v>10.25</v>
      </c>
      <c r="AD899" s="140">
        <f t="shared" ref="AD899:AD962" si="319">IFERROR(AC899+P899,"")</f>
        <v>14.25</v>
      </c>
      <c r="AE899" s="141">
        <f t="shared" si="316"/>
        <v>0</v>
      </c>
      <c r="AF899" s="263">
        <f t="shared" si="317"/>
        <v>0</v>
      </c>
      <c r="AG899" s="265">
        <f t="shared" si="313"/>
        <v>10.25</v>
      </c>
      <c r="AI899" s="37">
        <f>IFERROR(IF(M899&gt;0,(N899*CONFIGURACAO!$C$20)+(O899*CONFIGURACAO!$C$21)+(P899*CONFIGURACAO!$C$22)+(Q899*CONFIGURACAO!$C$23)+(R899*CONFIGURACAO!$C$24),""),"")</f>
        <v>1135</v>
      </c>
      <c r="AJ899" s="38">
        <f>IF(S899=0,0,IF(CONFIGURACAO!$C$15="SIM",(IF(S899&gt;CONFIGURACAO!$C$16,CONFIGURACAO!$C$16*CONFIGURACAO!$C$25,S899*CONFIGURACAO!$C$25)),'PI AREA  P75'!S899*CONFIGURACAO!$C$25))</f>
        <v>0</v>
      </c>
      <c r="AK899" s="38">
        <f>IF(T899=0,0,IF(CONFIGURACAO!$C$17="SIM",(IF(T899&gt;CONFIGURACAO!$C$18,CONFIGURACAO!$C$18*CONFIGURACAO!$C$26,T899*CONFIGURACAO!$C$26)),'PI AREA  P75'!T899*CONFIGURACAO!$C$26))</f>
        <v>0</v>
      </c>
      <c r="AL899" s="38">
        <f>IFERROR(IF(M899&gt;0,(U899*CONFIGURACAO!$C$29)+(V899*CONFIGURACAO!$C$30),""),"")</f>
        <v>0</v>
      </c>
      <c r="AM899" s="38">
        <f>IF(W899=0,0,IF(CONFIGURACAO!$C$41="SIM",(IF(W899&gt;CONFIGURACAO!$C$41,CONFIGURACAO!$C$41*CONFIGURACAO!$C$31,W899*CONFIGURACAO!$C$31)),'PI AREA  P75'!W899*CONFIGURACAO!$C$31))</f>
        <v>0</v>
      </c>
      <c r="AN899" s="38">
        <f>IF(X899=0,0,IF(CONFIGURACAO!$C$39="SIM",(IF(X899&gt;CONFIGURACAO!$C$40,CONFIGURACAO!$C$40*CONFIGURACAO!$C$32,X899*CONFIGURACAO!$C$32)),'PI AREA  P75'!X899*CONFIGURACAO!$C$32))</f>
        <v>0</v>
      </c>
      <c r="AO899" s="38">
        <f>IFERROR(IF(M899&gt;0,(Y899*CONFIGURACAO!$C$33)+(Z899*CONFIGURACAO!$C$34)+(AA899*CONFIGURACAO!$C$35)+(AB899*CONFIGURACAO!$C$36),""),"")</f>
        <v>0</v>
      </c>
      <c r="AP899" s="38">
        <f>IF(AA899=0,0,IF(CONFIGURACAO!$C$46="SIM",(IF(AA899&gt;CONFIGURACAO!$C$47,CONFIGURACAO!$C$47*CONFIGURACAO!$C$35,AA899*CONFIGURACAO!$C$35)),'PI AREA  P75'!AA899*CONFIGURACAO!$C$35))</f>
        <v>0</v>
      </c>
      <c r="AQ899" s="38">
        <f>IF(AB899=0,0,IF(CONFIGURACAO!$C$44="SIM",(IF(AB899&gt;CONFIGURACAO!$C$45,CONFIGURACAO!$C$45*CONFIGURACAO!$C$36,AB899*CONFIGURACAO!$C$36)),'PI AREA  P75'!AB899*CONFIGURACAO!$C$36))</f>
        <v>0</v>
      </c>
      <c r="AR899" s="38">
        <f t="shared" si="314"/>
        <v>1135</v>
      </c>
      <c r="AS899" s="68">
        <f>IF(AR899="","",$AR899-(($AS$2/CONFIGURACAO!$C$6)*$M899))</f>
        <v>835</v>
      </c>
      <c r="AT899" s="73">
        <f t="shared" ref="AT899:AT962" si="320">IF(M899="","",IF(AS899&gt;=0,3,"NAO"))</f>
        <v>3</v>
      </c>
      <c r="AU899" s="75">
        <f>IF(AR899="","",$AR899-(($AU$2/CONFIGURACAO!$C$6)*$M899))</f>
        <v>635</v>
      </c>
      <c r="AV899" s="76">
        <f t="shared" ref="AV899:AV962" si="321">IF(M899=""," ",IF(AU899&gt;=0,4,"NAO"))</f>
        <v>4</v>
      </c>
      <c r="AW899" s="74">
        <f>IF(AR899="","",$AR899-(($AW$2/CONFIGURACAO!$C$6)*$M899))</f>
        <v>435</v>
      </c>
      <c r="AX899" s="72">
        <f t="shared" ref="AX899:AX962" si="322">IF(M899="","",IF(AW899&gt;=0,5,"NAO"))</f>
        <v>5</v>
      </c>
      <c r="AZ899" s="39">
        <f t="shared" ref="AZ899:AZ962" si="323">IF(AR899="","",(AR899/(SUM($AR$3:$AR$1204))*100))</f>
        <v>0.10657727321811721</v>
      </c>
      <c r="BA899" s="146">
        <f t="shared" ref="BA899:BA962" si="324">IF(M899="","",SUM(N899:T899,U899:X899,Y899:AB899))</f>
        <v>16</v>
      </c>
      <c r="BB899" s="146">
        <f t="shared" ref="BB899:BB962" si="325">IF(M899="","",RANK(BA899,$BA$3:$BA$1204))</f>
        <v>445</v>
      </c>
      <c r="BC899" s="32">
        <f t="shared" ref="BC899:BC962" si="326">IF(M899="","",RANK(AR899,$AR$3:$AR$1204))</f>
        <v>329</v>
      </c>
      <c r="BD899" s="148"/>
      <c r="BE899" s="40">
        <f t="shared" ref="BE899:BE962" si="327">IF($M899="","",IF(N899="","",(N899/N$1212*100)))</f>
        <v>3.7257824143070044E-2</v>
      </c>
      <c r="BF899" s="40">
        <f t="shared" ref="BF899:BF962" si="328">IF($M899="","",IF(O899="","",(O899/O$1212*100)))</f>
        <v>0.35686728395061729</v>
      </c>
      <c r="BG899" s="40">
        <f t="shared" ref="BG899:BG962" si="329">IF($M899="","",IF(P899="","",(P899/P$1212*100)))</f>
        <v>0.10277492291880781</v>
      </c>
      <c r="BH899" s="40">
        <f t="shared" ref="BH899:BH962" si="330">IF($M899="","",IF(Q899="","",(Q899/Q$1212*100)))</f>
        <v>4.042037186742118E-2</v>
      </c>
      <c r="BI899" s="40">
        <f t="shared" ref="BI899:BI962" si="331">IF($M899="","",IF(R899="","",(R899/R$1212*100)))</f>
        <v>7.9957356076759065E-2</v>
      </c>
      <c r="BJ899" s="40">
        <f t="shared" ref="BJ899:BJ962" si="332">IF($M899="","",IF(S899="","",(S899/S$1212*100)))</f>
        <v>0</v>
      </c>
      <c r="BK899" s="40">
        <f t="shared" ref="BK899:BK962" si="333">IF($M899="","",IF(T899="","",(T899/T$1212*100)))</f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 s="42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:134" s="32" customFormat="1" ht="17" thickBot="1" x14ac:dyDescent="0.25">
      <c r="A900" s="124" t="str">
        <f>CONFIGURACAO!$C$4</f>
        <v>AREA 21</v>
      </c>
      <c r="B900" s="125">
        <v>898</v>
      </c>
      <c r="C900" s="252" t="s">
        <v>324</v>
      </c>
      <c r="D900" s="126">
        <f t="shared" si="315"/>
        <v>7</v>
      </c>
      <c r="E900" s="250" t="s">
        <v>1235</v>
      </c>
      <c r="F900" s="250">
        <v>1</v>
      </c>
      <c r="G900" s="250">
        <v>1</v>
      </c>
      <c r="H900" s="250">
        <v>1</v>
      </c>
      <c r="I900" s="250">
        <v>1</v>
      </c>
      <c r="J900" s="87"/>
      <c r="K900" s="94"/>
      <c r="L900" s="94"/>
      <c r="M900" s="154">
        <f t="shared" ref="M900:M963" si="334">IF(SUM(F900:I900)&gt;0,SUM(F900:I900),"")</f>
        <v>4</v>
      </c>
      <c r="N900">
        <v>0.75</v>
      </c>
      <c r="O900">
        <v>3</v>
      </c>
      <c r="P900">
        <v>1.5</v>
      </c>
      <c r="Q900">
        <v>0</v>
      </c>
      <c r="R900">
        <v>0.75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 s="139">
        <f t="shared" si="318"/>
        <v>3.75</v>
      </c>
      <c r="AD900" s="140">
        <f t="shared" si="319"/>
        <v>5.25</v>
      </c>
      <c r="AE900" s="141">
        <f t="shared" si="316"/>
        <v>0</v>
      </c>
      <c r="AF900" s="263">
        <f t="shared" si="317"/>
        <v>0</v>
      </c>
      <c r="AG900" s="265">
        <f t="shared" ref="AG900:AG963" si="335">SUM(N900+O900+U900+V900+Y900+Z900)</f>
        <v>3.75</v>
      </c>
      <c r="AI900" s="37">
        <f>IFERROR(IF(M900&gt;0,(N900*CONFIGURACAO!$C$20)+(O900*CONFIGURACAO!$C$21)+(P900*CONFIGURACAO!$C$22)+(Q900*CONFIGURACAO!$C$23)+(R900*CONFIGURACAO!$C$24),""),"")</f>
        <v>420</v>
      </c>
      <c r="AJ900" s="38">
        <f>IF(S900=0,0,IF(CONFIGURACAO!$C$15="SIM",(IF(S900&gt;CONFIGURACAO!$C$16,CONFIGURACAO!$C$16*CONFIGURACAO!$C$25,S900*CONFIGURACAO!$C$25)),'PI AREA  P75'!S900*CONFIGURACAO!$C$25))</f>
        <v>0</v>
      </c>
      <c r="AK900" s="38">
        <f>IF(T900=0,0,IF(CONFIGURACAO!$C$17="SIM",(IF(T900&gt;CONFIGURACAO!$C$18,CONFIGURACAO!$C$18*CONFIGURACAO!$C$26,T900*CONFIGURACAO!$C$26)),'PI AREA  P75'!T900*CONFIGURACAO!$C$26))</f>
        <v>0</v>
      </c>
      <c r="AL900" s="38">
        <f>IFERROR(IF(M900&gt;0,(U900*CONFIGURACAO!$C$29)+(V900*CONFIGURACAO!$C$30),""),"")</f>
        <v>0</v>
      </c>
      <c r="AM900" s="38">
        <f>IF(W900=0,0,IF(CONFIGURACAO!$C$41="SIM",(IF(W900&gt;CONFIGURACAO!$C$41,CONFIGURACAO!$C$41*CONFIGURACAO!$C$31,W900*CONFIGURACAO!$C$31)),'PI AREA  P75'!W900*CONFIGURACAO!$C$31))</f>
        <v>0</v>
      </c>
      <c r="AN900" s="38">
        <f>IF(X900=0,0,IF(CONFIGURACAO!$C$39="SIM",(IF(X900&gt;CONFIGURACAO!$C$40,CONFIGURACAO!$C$40*CONFIGURACAO!$C$32,X900*CONFIGURACAO!$C$32)),'PI AREA  P75'!X900*CONFIGURACAO!$C$32))</f>
        <v>0</v>
      </c>
      <c r="AO900" s="38">
        <f>IFERROR(IF(M900&gt;0,(Y900*CONFIGURACAO!$C$33)+(Z900*CONFIGURACAO!$C$34)+(AA900*CONFIGURACAO!$C$35)+(AB900*CONFIGURACAO!$C$36),""),"")</f>
        <v>0</v>
      </c>
      <c r="AP900" s="38">
        <f>IF(AA900=0,0,IF(CONFIGURACAO!$C$46="SIM",(IF(AA900&gt;CONFIGURACAO!$C$47,CONFIGURACAO!$C$47*CONFIGURACAO!$C$35,AA900*CONFIGURACAO!$C$35)),'PI AREA  P75'!AA900*CONFIGURACAO!$C$35))</f>
        <v>0</v>
      </c>
      <c r="AQ900" s="38">
        <f>IF(AB900=0,0,IF(CONFIGURACAO!$C$44="SIM",(IF(AB900&gt;CONFIGURACAO!$C$45,CONFIGURACAO!$C$45*CONFIGURACAO!$C$36,AB900*CONFIGURACAO!$C$36)),'PI AREA  P75'!AB900*CONFIGURACAO!$C$36))</f>
        <v>0</v>
      </c>
      <c r="AR900" s="38">
        <f t="shared" ref="AR900:AR963" si="336">IF(OR(M900=1,M900=2,M900=3,M900=4),SUM(AI900:AQ900),"")</f>
        <v>420</v>
      </c>
      <c r="AS900" s="68">
        <f>IF(AR900="","",$AR900-(($AS$2/CONFIGURACAO!$C$6)*$M900))</f>
        <v>120</v>
      </c>
      <c r="AT900" s="73">
        <f t="shared" si="320"/>
        <v>3</v>
      </c>
      <c r="AU900" s="75">
        <f>IF(AR900="","",$AR900-(($AU$2/CONFIGURACAO!$C$6)*$M900))</f>
        <v>-80</v>
      </c>
      <c r="AV900" s="76" t="str">
        <f t="shared" si="321"/>
        <v>NAO</v>
      </c>
      <c r="AW900" s="74">
        <f>IF(AR900="","",$AR900-(($AW$2/CONFIGURACAO!$C$6)*$M900))</f>
        <v>-280</v>
      </c>
      <c r="AX900" s="72" t="str">
        <f t="shared" si="322"/>
        <v>NAO</v>
      </c>
      <c r="AZ900" s="39">
        <f t="shared" si="323"/>
        <v>3.9438286124765833E-2</v>
      </c>
      <c r="BA900" s="146">
        <f t="shared" si="324"/>
        <v>6</v>
      </c>
      <c r="BB900" s="146">
        <f t="shared" si="325"/>
        <v>809</v>
      </c>
      <c r="BC900" s="32">
        <f t="shared" si="326"/>
        <v>750</v>
      </c>
      <c r="BD900" s="148"/>
      <c r="BE900" s="40">
        <f t="shared" si="327"/>
        <v>2.7943368107302535E-2</v>
      </c>
      <c r="BF900" s="40">
        <f t="shared" si="328"/>
        <v>0.11574074074074073</v>
      </c>
      <c r="BG900" s="40">
        <f t="shared" si="329"/>
        <v>3.8540596094552924E-2</v>
      </c>
      <c r="BH900" s="40">
        <f t="shared" si="330"/>
        <v>0</v>
      </c>
      <c r="BI900" s="40">
        <f t="shared" si="331"/>
        <v>7.9957356076759065E-2</v>
      </c>
      <c r="BJ900" s="40">
        <f t="shared" si="332"/>
        <v>0</v>
      </c>
      <c r="BK900" s="40">
        <f t="shared" si="333"/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2</v>
      </c>
      <c r="BR900">
        <v>0</v>
      </c>
      <c r="BS900">
        <v>2</v>
      </c>
      <c r="BT900" s="42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:134" s="32" customFormat="1" ht="17" thickBot="1" x14ac:dyDescent="0.25">
      <c r="A901" s="124" t="str">
        <f>CONFIGURACAO!$C$4</f>
        <v>AREA 21</v>
      </c>
      <c r="B901" s="125">
        <v>899</v>
      </c>
      <c r="C901" s="252" t="s">
        <v>324</v>
      </c>
      <c r="D901" s="126">
        <f t="shared" si="315"/>
        <v>8</v>
      </c>
      <c r="E901" s="250" t="s">
        <v>1236</v>
      </c>
      <c r="F901" s="250">
        <v>1</v>
      </c>
      <c r="G901" s="250">
        <v>1</v>
      </c>
      <c r="H901" s="250">
        <v>1</v>
      </c>
      <c r="I901" s="250">
        <v>1</v>
      </c>
      <c r="J901" s="87"/>
      <c r="K901" s="94"/>
      <c r="L901" s="94"/>
      <c r="M901" s="154">
        <f t="shared" si="334"/>
        <v>4</v>
      </c>
      <c r="N901">
        <v>0.75</v>
      </c>
      <c r="O901">
        <v>0.75</v>
      </c>
      <c r="P901">
        <v>1</v>
      </c>
      <c r="Q901">
        <v>5.25</v>
      </c>
      <c r="R901">
        <v>1.5</v>
      </c>
      <c r="S901">
        <v>0.75</v>
      </c>
      <c r="T901">
        <v>1.75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 s="139">
        <f t="shared" si="318"/>
        <v>1.5</v>
      </c>
      <c r="AD901" s="140">
        <f t="shared" si="319"/>
        <v>2.5</v>
      </c>
      <c r="AE901" s="141">
        <f t="shared" si="316"/>
        <v>0</v>
      </c>
      <c r="AF901" s="263">
        <f t="shared" si="317"/>
        <v>0</v>
      </c>
      <c r="AG901" s="265">
        <f t="shared" si="335"/>
        <v>1.5</v>
      </c>
      <c r="AI901" s="37">
        <f>IFERROR(IF(M901&gt;0,(N901*CONFIGURACAO!$C$20)+(O901*CONFIGURACAO!$C$21)+(P901*CONFIGURACAO!$C$22)+(Q901*CONFIGURACAO!$C$23)+(R901*CONFIGURACAO!$C$24),""),"")</f>
        <v>435</v>
      </c>
      <c r="AJ901" s="38">
        <f>IF(S901=0,0,IF(CONFIGURACAO!$C$15="SIM",(IF(S901&gt;CONFIGURACAO!$C$16,CONFIGURACAO!$C$16*CONFIGURACAO!$C$25,S901*CONFIGURACAO!$C$25)),'PI AREA  P75'!S901*CONFIGURACAO!$C$25))</f>
        <v>7.5</v>
      </c>
      <c r="AK901" s="38">
        <f>IF(T901=0,0,IF(CONFIGURACAO!$C$17="SIM",(IF(T901&gt;CONFIGURACAO!$C$18,CONFIGURACAO!$C$18*CONFIGURACAO!$C$26,T901*CONFIGURACAO!$C$26)),'PI AREA  P75'!T901*CONFIGURACAO!$C$26))</f>
        <v>8.75</v>
      </c>
      <c r="AL901" s="38">
        <f>IFERROR(IF(M901&gt;0,(U901*CONFIGURACAO!$C$29)+(V901*CONFIGURACAO!$C$30),""),"")</f>
        <v>0</v>
      </c>
      <c r="AM901" s="38">
        <f>IF(W901=0,0,IF(CONFIGURACAO!$C$41="SIM",(IF(W901&gt;CONFIGURACAO!$C$41,CONFIGURACAO!$C$41*CONFIGURACAO!$C$31,W901*CONFIGURACAO!$C$31)),'PI AREA  P75'!W901*CONFIGURACAO!$C$31))</f>
        <v>0</v>
      </c>
      <c r="AN901" s="38">
        <f>IF(X901=0,0,IF(CONFIGURACAO!$C$39="SIM",(IF(X901&gt;CONFIGURACAO!$C$40,CONFIGURACAO!$C$40*CONFIGURACAO!$C$32,X901*CONFIGURACAO!$C$32)),'PI AREA  P75'!X901*CONFIGURACAO!$C$32))</f>
        <v>0</v>
      </c>
      <c r="AO901" s="38">
        <f>IFERROR(IF(M901&gt;0,(Y901*CONFIGURACAO!$C$33)+(Z901*CONFIGURACAO!$C$34)+(AA901*CONFIGURACAO!$C$35)+(AB901*CONFIGURACAO!$C$36),""),"")</f>
        <v>0</v>
      </c>
      <c r="AP901" s="38">
        <f>IF(AA901=0,0,IF(CONFIGURACAO!$C$46="SIM",(IF(AA901&gt;CONFIGURACAO!$C$47,CONFIGURACAO!$C$47*CONFIGURACAO!$C$35,AA901*CONFIGURACAO!$C$35)),'PI AREA  P75'!AA901*CONFIGURACAO!$C$35))</f>
        <v>0</v>
      </c>
      <c r="AQ901" s="38">
        <f>IF(AB901=0,0,IF(CONFIGURACAO!$C$44="SIM",(IF(AB901&gt;CONFIGURACAO!$C$45,CONFIGURACAO!$C$45*CONFIGURACAO!$C$36,AB901*CONFIGURACAO!$C$36)),'PI AREA  P75'!AB901*CONFIGURACAO!$C$36))</f>
        <v>0</v>
      </c>
      <c r="AR901" s="38">
        <f t="shared" si="336"/>
        <v>451.25</v>
      </c>
      <c r="AS901" s="68">
        <f>IF(AR901="","",$AR901-(($AS$2/CONFIGURACAO!$C$6)*$M901))</f>
        <v>151.25</v>
      </c>
      <c r="AT901" s="73">
        <f t="shared" si="320"/>
        <v>3</v>
      </c>
      <c r="AU901" s="75">
        <f>IF(AR901="","",$AR901-(($AU$2/CONFIGURACAO!$C$6)*$M901))</f>
        <v>-48.75</v>
      </c>
      <c r="AV901" s="76" t="str">
        <f t="shared" si="321"/>
        <v>NAO</v>
      </c>
      <c r="AW901" s="74">
        <f>IF(AR901="","",$AR901-(($AW$2/CONFIGURACAO!$C$6)*$M901))</f>
        <v>-248.75</v>
      </c>
      <c r="AX901" s="72" t="str">
        <f t="shared" si="322"/>
        <v>NAO</v>
      </c>
      <c r="AZ901" s="39">
        <f t="shared" si="323"/>
        <v>4.2372682413810911E-2</v>
      </c>
      <c r="BA901" s="146">
        <f t="shared" si="324"/>
        <v>11.75</v>
      </c>
      <c r="BB901" s="146">
        <f t="shared" si="325"/>
        <v>595</v>
      </c>
      <c r="BC901" s="32">
        <f t="shared" si="326"/>
        <v>729</v>
      </c>
      <c r="BD901" s="148"/>
      <c r="BE901" s="40">
        <f t="shared" si="327"/>
        <v>2.7943368107302535E-2</v>
      </c>
      <c r="BF901" s="40">
        <f t="shared" si="328"/>
        <v>2.8935185185185182E-2</v>
      </c>
      <c r="BG901" s="40">
        <f t="shared" si="329"/>
        <v>2.5693730729701953E-2</v>
      </c>
      <c r="BH901" s="40">
        <f t="shared" si="330"/>
        <v>0.21220695230396119</v>
      </c>
      <c r="BI901" s="40">
        <f t="shared" si="331"/>
        <v>0.15991471215351813</v>
      </c>
      <c r="BJ901" s="40">
        <f t="shared" si="332"/>
        <v>6.9316081330868765E-2</v>
      </c>
      <c r="BK901" s="40">
        <f t="shared" si="333"/>
        <v>0.2808988764044944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1</v>
      </c>
      <c r="BS901">
        <v>1</v>
      </c>
      <c r="BT901" s="42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:134" s="32" customFormat="1" ht="17" thickBot="1" x14ac:dyDescent="0.25">
      <c r="A902" s="124" t="str">
        <f>CONFIGURACAO!$C$4</f>
        <v>AREA 21</v>
      </c>
      <c r="B902" s="125">
        <v>900</v>
      </c>
      <c r="C902" s="252" t="s">
        <v>324</v>
      </c>
      <c r="D902" s="126">
        <f t="shared" si="315"/>
        <v>9</v>
      </c>
      <c r="E902" s="250" t="s">
        <v>1237</v>
      </c>
      <c r="F902" s="250">
        <v>1</v>
      </c>
      <c r="G902" s="250">
        <v>1</v>
      </c>
      <c r="H902" s="250">
        <v>1</v>
      </c>
      <c r="I902" s="250">
        <v>1</v>
      </c>
      <c r="J902" s="87"/>
      <c r="K902" s="94"/>
      <c r="L902" s="94"/>
      <c r="M902" s="154">
        <f t="shared" si="334"/>
        <v>4</v>
      </c>
      <c r="N902">
        <v>1</v>
      </c>
      <c r="O902">
        <v>8</v>
      </c>
      <c r="P902">
        <v>1.5</v>
      </c>
      <c r="Q902">
        <v>0.75</v>
      </c>
      <c r="R902">
        <v>4.75</v>
      </c>
      <c r="S902">
        <v>20</v>
      </c>
      <c r="T902">
        <v>0.75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s="139">
        <f t="shared" si="318"/>
        <v>9</v>
      </c>
      <c r="AD902" s="140">
        <f t="shared" si="319"/>
        <v>10.5</v>
      </c>
      <c r="AE902" s="141">
        <f t="shared" si="316"/>
        <v>0</v>
      </c>
      <c r="AF902" s="263">
        <f t="shared" si="317"/>
        <v>0</v>
      </c>
      <c r="AG902" s="265">
        <f t="shared" si="335"/>
        <v>9</v>
      </c>
      <c r="AI902" s="37">
        <f>IFERROR(IF(M902&gt;0,(N902*CONFIGURACAO!$C$20)+(O902*CONFIGURACAO!$C$21)+(P902*CONFIGURACAO!$C$22)+(Q902*CONFIGURACAO!$C$23)+(R902*CONFIGURACAO!$C$24),""),"")</f>
        <v>955</v>
      </c>
      <c r="AJ902" s="38">
        <f>IF(S902=0,0,IF(CONFIGURACAO!$C$15="SIM",(IF(S902&gt;CONFIGURACAO!$C$16,CONFIGURACAO!$C$16*CONFIGURACAO!$C$25,S902*CONFIGURACAO!$C$25)),'PI AREA  P75'!S902*CONFIGURACAO!$C$25))</f>
        <v>40</v>
      </c>
      <c r="AK902" s="38">
        <f>IF(T902=0,0,IF(CONFIGURACAO!$C$17="SIM",(IF(T902&gt;CONFIGURACAO!$C$18,CONFIGURACAO!$C$18*CONFIGURACAO!$C$26,T902*CONFIGURACAO!$C$26)),'PI AREA  P75'!T902*CONFIGURACAO!$C$26))</f>
        <v>3.75</v>
      </c>
      <c r="AL902" s="38">
        <f>IFERROR(IF(M902&gt;0,(U902*CONFIGURACAO!$C$29)+(V902*CONFIGURACAO!$C$30),""),"")</f>
        <v>0</v>
      </c>
      <c r="AM902" s="38">
        <f>IF(W902=0,0,IF(CONFIGURACAO!$C$41="SIM",(IF(W902&gt;CONFIGURACAO!$C$41,CONFIGURACAO!$C$41*CONFIGURACAO!$C$31,W902*CONFIGURACAO!$C$31)),'PI AREA  P75'!W902*CONFIGURACAO!$C$31))</f>
        <v>0</v>
      </c>
      <c r="AN902" s="38">
        <f>IF(X902=0,0,IF(CONFIGURACAO!$C$39="SIM",(IF(X902&gt;CONFIGURACAO!$C$40,CONFIGURACAO!$C$40*CONFIGURACAO!$C$32,X902*CONFIGURACAO!$C$32)),'PI AREA  P75'!X902*CONFIGURACAO!$C$32))</f>
        <v>0</v>
      </c>
      <c r="AO902" s="38">
        <f>IFERROR(IF(M902&gt;0,(Y902*CONFIGURACAO!$C$33)+(Z902*CONFIGURACAO!$C$34)+(AA902*CONFIGURACAO!$C$35)+(AB902*CONFIGURACAO!$C$36),""),"")</f>
        <v>0</v>
      </c>
      <c r="AP902" s="38">
        <f>IF(AA902=0,0,IF(CONFIGURACAO!$C$46="SIM",(IF(AA902&gt;CONFIGURACAO!$C$47,CONFIGURACAO!$C$47*CONFIGURACAO!$C$35,AA902*CONFIGURACAO!$C$35)),'PI AREA  P75'!AA902*CONFIGURACAO!$C$35))</f>
        <v>0</v>
      </c>
      <c r="AQ902" s="38">
        <f>IF(AB902=0,0,IF(CONFIGURACAO!$C$44="SIM",(IF(AB902&gt;CONFIGURACAO!$C$45,CONFIGURACAO!$C$45*CONFIGURACAO!$C$36,AB902*CONFIGURACAO!$C$36)),'PI AREA  P75'!AB902*CONFIGURACAO!$C$36))</f>
        <v>0</v>
      </c>
      <c r="AR902" s="38">
        <f t="shared" si="336"/>
        <v>998.75</v>
      </c>
      <c r="AS902" s="68">
        <f>IF(AR902="","",$AR902-(($AS$2/CONFIGURACAO!$C$6)*$M902))</f>
        <v>698.75</v>
      </c>
      <c r="AT902" s="73">
        <f t="shared" si="320"/>
        <v>3</v>
      </c>
      <c r="AU902" s="75">
        <f>IF(AR902="","",$AR902-(($AU$2/CONFIGURACAO!$C$6)*$M902))</f>
        <v>498.75</v>
      </c>
      <c r="AV902" s="76">
        <f t="shared" si="321"/>
        <v>4</v>
      </c>
      <c r="AW902" s="74">
        <f>IF(AR902="","",$AR902-(($AW$2/CONFIGURACAO!$C$6)*$M902))</f>
        <v>298.75</v>
      </c>
      <c r="AX902" s="72">
        <f t="shared" si="322"/>
        <v>5</v>
      </c>
      <c r="AZ902" s="39">
        <f t="shared" si="323"/>
        <v>9.3783305397880656E-2</v>
      </c>
      <c r="BA902" s="146">
        <f t="shared" si="324"/>
        <v>36.75</v>
      </c>
      <c r="BB902" s="146">
        <f t="shared" si="325"/>
        <v>88</v>
      </c>
      <c r="BC902" s="32">
        <f t="shared" si="326"/>
        <v>394</v>
      </c>
      <c r="BD902" s="148"/>
      <c r="BE902" s="40">
        <f t="shared" si="327"/>
        <v>3.7257824143070044E-2</v>
      </c>
      <c r="BF902" s="40">
        <f t="shared" si="328"/>
        <v>0.30864197530864196</v>
      </c>
      <c r="BG902" s="40">
        <f t="shared" si="329"/>
        <v>3.8540596094552924E-2</v>
      </c>
      <c r="BH902" s="40">
        <f t="shared" si="330"/>
        <v>3.0315278900565887E-2</v>
      </c>
      <c r="BI902" s="40">
        <f t="shared" si="331"/>
        <v>0.50639658848614078</v>
      </c>
      <c r="BJ902" s="40">
        <f t="shared" si="332"/>
        <v>1.8484288354898337</v>
      </c>
      <c r="BK902" s="40">
        <f t="shared" si="333"/>
        <v>0.1203852327447833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3</v>
      </c>
      <c r="BR902">
        <v>0</v>
      </c>
      <c r="BS902">
        <v>0</v>
      </c>
      <c r="BT902" s="4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:134" s="32" customFormat="1" ht="17" thickBot="1" x14ac:dyDescent="0.25">
      <c r="A903" s="124" t="str">
        <f>CONFIGURACAO!$C$4</f>
        <v>AREA 21</v>
      </c>
      <c r="B903" s="125">
        <v>901</v>
      </c>
      <c r="C903" s="252" t="s">
        <v>324</v>
      </c>
      <c r="D903" s="126">
        <f t="shared" si="315"/>
        <v>10</v>
      </c>
      <c r="E903" s="250" t="s">
        <v>1238</v>
      </c>
      <c r="F903" s="250">
        <v>1</v>
      </c>
      <c r="G903" s="250">
        <v>1</v>
      </c>
      <c r="H903" s="250">
        <v>0</v>
      </c>
      <c r="I903" s="250">
        <v>0</v>
      </c>
      <c r="J903" s="87"/>
      <c r="K903" s="94"/>
      <c r="L903" s="94"/>
      <c r="M903" s="154">
        <f t="shared" si="334"/>
        <v>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0.75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6</v>
      </c>
      <c r="AC903" s="139">
        <f t="shared" si="318"/>
        <v>0</v>
      </c>
      <c r="AD903" s="140">
        <f t="shared" si="319"/>
        <v>0</v>
      </c>
      <c r="AE903" s="141">
        <f t="shared" si="316"/>
        <v>0</v>
      </c>
      <c r="AF903" s="263">
        <f t="shared" si="317"/>
        <v>0</v>
      </c>
      <c r="AG903" s="265">
        <f t="shared" si="335"/>
        <v>0</v>
      </c>
      <c r="AI903" s="37">
        <f>IFERROR(IF(M903&gt;0,(N903*CONFIGURACAO!$C$20)+(O903*CONFIGURACAO!$C$21)+(P903*CONFIGURACAO!$C$22)+(Q903*CONFIGURACAO!$C$23)+(R903*CONFIGURACAO!$C$24),""),"")</f>
        <v>0</v>
      </c>
      <c r="AJ903" s="38">
        <f>IF(S903=0,0,IF(CONFIGURACAO!$C$15="SIM",(IF(S903&gt;CONFIGURACAO!$C$16,CONFIGURACAO!$C$16*CONFIGURACAO!$C$25,S903*CONFIGURACAO!$C$25)),'PI AREA  P75'!S903*CONFIGURACAO!$C$25))</f>
        <v>7.5</v>
      </c>
      <c r="AK903" s="38">
        <f>IF(T903=0,0,IF(CONFIGURACAO!$C$17="SIM",(IF(T903&gt;CONFIGURACAO!$C$18,CONFIGURACAO!$C$18*CONFIGURACAO!$C$26,T903*CONFIGURACAO!$C$26)),'PI AREA  P75'!T903*CONFIGURACAO!$C$26))</f>
        <v>0</v>
      </c>
      <c r="AL903" s="38">
        <f>IFERROR(IF(M903&gt;0,(U903*CONFIGURACAO!$C$29)+(V903*CONFIGURACAO!$C$30),""),"")</f>
        <v>0</v>
      </c>
      <c r="AM903" s="38">
        <f>IF(W903=0,0,IF(CONFIGURACAO!$C$41="SIM",(IF(W903&gt;CONFIGURACAO!$C$41,CONFIGURACAO!$C$41*CONFIGURACAO!$C$31,W903*CONFIGURACAO!$C$31)),'PI AREA  P75'!W903*CONFIGURACAO!$C$31))</f>
        <v>0</v>
      </c>
      <c r="AN903" s="38">
        <f>IF(X903=0,0,IF(CONFIGURACAO!$C$39="SIM",(IF(X903&gt;CONFIGURACAO!$C$40,CONFIGURACAO!$C$40*CONFIGURACAO!$C$32,X903*CONFIGURACAO!$C$32)),'PI AREA  P75'!X903*CONFIGURACAO!$C$32))</f>
        <v>25</v>
      </c>
      <c r="AO903" s="38">
        <f>IFERROR(IF(M903&gt;0,(Y903*CONFIGURACAO!$C$33)+(Z903*CONFIGURACAO!$C$34)+(AA903*CONFIGURACAO!$C$35)+(AB903*CONFIGURACAO!$C$36),""),"")</f>
        <v>60</v>
      </c>
      <c r="AP903" s="38">
        <f>IF(AA903=0,0,IF(CONFIGURACAO!$C$46="SIM",(IF(AA903&gt;CONFIGURACAO!$C$47,CONFIGURACAO!$C$47*CONFIGURACAO!$C$35,AA903*CONFIGURACAO!$C$35)),'PI AREA  P75'!AA903*CONFIGURACAO!$C$35))</f>
        <v>0</v>
      </c>
      <c r="AQ903" s="38">
        <f>IF(AB903=0,0,IF(CONFIGURACAO!$C$44="SIM",(IF(AB903&gt;CONFIGURACAO!$C$45,CONFIGURACAO!$C$45*CONFIGURACAO!$C$36,AB903*CONFIGURACAO!$C$36)),'PI AREA  P75'!AB903*CONFIGURACAO!$C$36))</f>
        <v>20</v>
      </c>
      <c r="AR903" s="38">
        <f t="shared" si="336"/>
        <v>112.5</v>
      </c>
      <c r="AS903" s="68">
        <f>IF(AR903="","",$AR903-(($AS$2/CONFIGURACAO!$C$6)*$M903))</f>
        <v>-37.5</v>
      </c>
      <c r="AT903" s="73" t="str">
        <f t="shared" si="320"/>
        <v>NAO</v>
      </c>
      <c r="AU903" s="75">
        <f>IF(AR903="","",$AR903-(($AU$2/CONFIGURACAO!$C$6)*$M903))</f>
        <v>-137.5</v>
      </c>
      <c r="AV903" s="76" t="str">
        <f t="shared" si="321"/>
        <v>NAO</v>
      </c>
      <c r="AW903" s="74">
        <f>IF(AR903="","",$AR903-(($AW$2/CONFIGURACAO!$C$6)*$M903))</f>
        <v>-237.5</v>
      </c>
      <c r="AX903" s="72" t="str">
        <f t="shared" si="322"/>
        <v>NAO</v>
      </c>
      <c r="AZ903" s="39">
        <f t="shared" si="323"/>
        <v>1.0563826640562277E-2</v>
      </c>
      <c r="BA903" s="146">
        <f t="shared" si="324"/>
        <v>7.75</v>
      </c>
      <c r="BB903" s="146">
        <f t="shared" si="325"/>
        <v>747</v>
      </c>
      <c r="BC903" s="32">
        <f t="shared" si="326"/>
        <v>1026</v>
      </c>
      <c r="BD903" s="148"/>
      <c r="BE903" s="40">
        <f t="shared" si="327"/>
        <v>0</v>
      </c>
      <c r="BF903" s="40">
        <f t="shared" si="328"/>
        <v>0</v>
      </c>
      <c r="BG903" s="40">
        <f t="shared" si="329"/>
        <v>0</v>
      </c>
      <c r="BH903" s="40">
        <f t="shared" si="330"/>
        <v>0</v>
      </c>
      <c r="BI903" s="40">
        <f t="shared" si="331"/>
        <v>0</v>
      </c>
      <c r="BJ903" s="40">
        <f t="shared" si="332"/>
        <v>6.9316081330868765E-2</v>
      </c>
      <c r="BK903" s="40">
        <f t="shared" si="333"/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 s="42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:134" s="32" customFormat="1" ht="17" thickBot="1" x14ac:dyDescent="0.25">
      <c r="A904" s="124" t="str">
        <f>CONFIGURACAO!$C$4</f>
        <v>AREA 21</v>
      </c>
      <c r="B904" s="125">
        <v>902</v>
      </c>
      <c r="C904" s="252" t="s">
        <v>324</v>
      </c>
      <c r="D904" s="126">
        <f t="shared" si="315"/>
        <v>11</v>
      </c>
      <c r="E904" s="250" t="s">
        <v>1239</v>
      </c>
      <c r="F904" s="250">
        <v>1</v>
      </c>
      <c r="G904" s="250">
        <v>1</v>
      </c>
      <c r="H904" s="250">
        <v>1</v>
      </c>
      <c r="I904" s="250">
        <v>1</v>
      </c>
      <c r="J904" s="87"/>
      <c r="K904" s="94"/>
      <c r="L904" s="94"/>
      <c r="M904" s="154">
        <f t="shared" si="334"/>
        <v>4</v>
      </c>
      <c r="N904">
        <v>0</v>
      </c>
      <c r="O904">
        <v>2.75</v>
      </c>
      <c r="P904">
        <v>3.75</v>
      </c>
      <c r="Q904">
        <v>2</v>
      </c>
      <c r="R904">
        <v>2.5</v>
      </c>
      <c r="S904">
        <v>6.25</v>
      </c>
      <c r="T904">
        <v>2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1</v>
      </c>
      <c r="AC904" s="139">
        <f t="shared" si="318"/>
        <v>2.75</v>
      </c>
      <c r="AD904" s="140">
        <f t="shared" si="319"/>
        <v>6.5</v>
      </c>
      <c r="AE904" s="141">
        <f t="shared" si="316"/>
        <v>0</v>
      </c>
      <c r="AF904" s="263">
        <f t="shared" si="317"/>
        <v>0</v>
      </c>
      <c r="AG904" s="265">
        <f t="shared" si="335"/>
        <v>2.75</v>
      </c>
      <c r="AI904" s="37">
        <f>IFERROR(IF(M904&gt;0,(N904*CONFIGURACAO!$C$20)+(O904*CONFIGURACAO!$C$21)+(P904*CONFIGURACAO!$C$22)+(Q904*CONFIGURACAO!$C$23)+(R904*CONFIGURACAO!$C$24),""),"")</f>
        <v>575</v>
      </c>
      <c r="AJ904" s="38">
        <f>IF(S904=0,0,IF(CONFIGURACAO!$C$15="SIM",(IF(S904&gt;CONFIGURACAO!$C$16,CONFIGURACAO!$C$16*CONFIGURACAO!$C$25,S904*CONFIGURACAO!$C$25)),'PI AREA  P75'!S904*CONFIGURACAO!$C$25))</f>
        <v>40</v>
      </c>
      <c r="AK904" s="38">
        <f>IF(T904=0,0,IF(CONFIGURACAO!$C$17="SIM",(IF(T904&gt;CONFIGURACAO!$C$18,CONFIGURACAO!$C$18*CONFIGURACAO!$C$26,T904*CONFIGURACAO!$C$26)),'PI AREA  P75'!T904*CONFIGURACAO!$C$26))</f>
        <v>10</v>
      </c>
      <c r="AL904" s="38">
        <f>IFERROR(IF(M904&gt;0,(U904*CONFIGURACAO!$C$29)+(V904*CONFIGURACAO!$C$30),""),"")</f>
        <v>0</v>
      </c>
      <c r="AM904" s="38">
        <f>IF(W904=0,0,IF(CONFIGURACAO!$C$41="SIM",(IF(W904&gt;CONFIGURACAO!$C$41,CONFIGURACAO!$C$41*CONFIGURACAO!$C$31,W904*CONFIGURACAO!$C$31)),'PI AREA  P75'!W904*CONFIGURACAO!$C$31))</f>
        <v>0</v>
      </c>
      <c r="AN904" s="38">
        <f>IF(X904=0,0,IF(CONFIGURACAO!$C$39="SIM",(IF(X904&gt;CONFIGURACAO!$C$40,CONFIGURACAO!$C$40*CONFIGURACAO!$C$32,X904*CONFIGURACAO!$C$32)),'PI AREA  P75'!X904*CONFIGURACAO!$C$32))</f>
        <v>25</v>
      </c>
      <c r="AO904" s="38">
        <f>IFERROR(IF(M904&gt;0,(Y904*CONFIGURACAO!$C$33)+(Z904*CONFIGURACAO!$C$34)+(AA904*CONFIGURACAO!$C$35)+(AB904*CONFIGURACAO!$C$36),""),"")</f>
        <v>10</v>
      </c>
      <c r="AP904" s="38">
        <f>IF(AA904=0,0,IF(CONFIGURACAO!$C$46="SIM",(IF(AA904&gt;CONFIGURACAO!$C$47,CONFIGURACAO!$C$47*CONFIGURACAO!$C$35,AA904*CONFIGURACAO!$C$35)),'PI AREA  P75'!AA904*CONFIGURACAO!$C$35))</f>
        <v>0</v>
      </c>
      <c r="AQ904" s="38">
        <f>IF(AB904=0,0,IF(CONFIGURACAO!$C$44="SIM",(IF(AB904&gt;CONFIGURACAO!$C$45,CONFIGURACAO!$C$45*CONFIGURACAO!$C$36,AB904*CONFIGURACAO!$C$36)),'PI AREA  P75'!AB904*CONFIGURACAO!$C$36))</f>
        <v>10</v>
      </c>
      <c r="AR904" s="38">
        <f t="shared" si="336"/>
        <v>670</v>
      </c>
      <c r="AS904" s="68">
        <f>IF(AR904="","",$AR904-(($AS$2/CONFIGURACAO!$C$6)*$M904))</f>
        <v>370</v>
      </c>
      <c r="AT904" s="73">
        <f t="shared" si="320"/>
        <v>3</v>
      </c>
      <c r="AU904" s="75">
        <f>IF(AR904="","",$AR904-(($AU$2/CONFIGURACAO!$C$6)*$M904))</f>
        <v>170</v>
      </c>
      <c r="AV904" s="76">
        <f t="shared" si="321"/>
        <v>4</v>
      </c>
      <c r="AW904" s="74">
        <f>IF(AR904="","",$AR904-(($AW$2/CONFIGURACAO!$C$6)*$M904))</f>
        <v>-30</v>
      </c>
      <c r="AX904" s="72" t="str">
        <f t="shared" si="322"/>
        <v>NAO</v>
      </c>
      <c r="AZ904" s="39">
        <f t="shared" si="323"/>
        <v>6.2913456437126453E-2</v>
      </c>
      <c r="BA904" s="146">
        <f t="shared" si="324"/>
        <v>21.25</v>
      </c>
      <c r="BB904" s="146">
        <f t="shared" si="325"/>
        <v>292</v>
      </c>
      <c r="BC904" s="32">
        <f t="shared" si="326"/>
        <v>582</v>
      </c>
      <c r="BD904" s="148"/>
      <c r="BE904" s="40">
        <f t="shared" si="327"/>
        <v>0</v>
      </c>
      <c r="BF904" s="40">
        <f t="shared" si="328"/>
        <v>0.10609567901234568</v>
      </c>
      <c r="BG904" s="40">
        <f t="shared" si="329"/>
        <v>9.6351490236382328E-2</v>
      </c>
      <c r="BH904" s="40">
        <f t="shared" si="330"/>
        <v>8.084074373484236E-2</v>
      </c>
      <c r="BI904" s="40">
        <f t="shared" si="331"/>
        <v>0.26652452025586354</v>
      </c>
      <c r="BJ904" s="40">
        <f t="shared" si="332"/>
        <v>0.577634011090573</v>
      </c>
      <c r="BK904" s="40">
        <f t="shared" si="333"/>
        <v>0.32102728731942215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 s="42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:134" s="32" customFormat="1" ht="17" thickBot="1" x14ac:dyDescent="0.25">
      <c r="A905" s="124" t="str">
        <f>CONFIGURACAO!$C$4</f>
        <v>AREA 21</v>
      </c>
      <c r="B905" s="125">
        <v>903</v>
      </c>
      <c r="C905" s="252" t="s">
        <v>324</v>
      </c>
      <c r="D905" s="126">
        <f t="shared" si="315"/>
        <v>12</v>
      </c>
      <c r="E905" s="250" t="s">
        <v>1240</v>
      </c>
      <c r="F905" s="250">
        <v>1</v>
      </c>
      <c r="G905" s="250">
        <v>1</v>
      </c>
      <c r="H905" s="250">
        <v>1</v>
      </c>
      <c r="I905" s="250">
        <v>1</v>
      </c>
      <c r="J905" s="87"/>
      <c r="K905" s="94"/>
      <c r="L905" s="94"/>
      <c r="M905" s="154">
        <f t="shared" si="334"/>
        <v>4</v>
      </c>
      <c r="N905">
        <v>0</v>
      </c>
      <c r="O905">
        <v>3.5</v>
      </c>
      <c r="P905">
        <v>5.5</v>
      </c>
      <c r="Q905">
        <v>2.5</v>
      </c>
      <c r="R905">
        <v>1.75</v>
      </c>
      <c r="S905">
        <v>4</v>
      </c>
      <c r="T905">
        <v>0.75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 s="139">
        <f t="shared" si="318"/>
        <v>3.5</v>
      </c>
      <c r="AD905" s="140">
        <f t="shared" si="319"/>
        <v>9</v>
      </c>
      <c r="AE905" s="141">
        <f t="shared" si="316"/>
        <v>0</v>
      </c>
      <c r="AF905" s="263">
        <f t="shared" si="317"/>
        <v>0</v>
      </c>
      <c r="AG905" s="265">
        <f t="shared" si="335"/>
        <v>3.5</v>
      </c>
      <c r="AI905" s="37">
        <f>IFERROR(IF(M905&gt;0,(N905*CONFIGURACAO!$C$20)+(O905*CONFIGURACAO!$C$21)+(P905*CONFIGURACAO!$C$22)+(Q905*CONFIGURACAO!$C$23)+(R905*CONFIGURACAO!$C$24),""),"")</f>
        <v>745</v>
      </c>
      <c r="AJ905" s="38">
        <f>IF(S905=0,0,IF(CONFIGURACAO!$C$15="SIM",(IF(S905&gt;CONFIGURACAO!$C$16,CONFIGURACAO!$C$16*CONFIGURACAO!$C$25,S905*CONFIGURACAO!$C$25)),'PI AREA  P75'!S905*CONFIGURACAO!$C$25))</f>
        <v>40</v>
      </c>
      <c r="AK905" s="38">
        <f>IF(T905=0,0,IF(CONFIGURACAO!$C$17="SIM",(IF(T905&gt;CONFIGURACAO!$C$18,CONFIGURACAO!$C$18*CONFIGURACAO!$C$26,T905*CONFIGURACAO!$C$26)),'PI AREA  P75'!T905*CONFIGURACAO!$C$26))</f>
        <v>3.75</v>
      </c>
      <c r="AL905" s="38">
        <f>IFERROR(IF(M905&gt;0,(U905*CONFIGURACAO!$C$29)+(V905*CONFIGURACAO!$C$30),""),"")</f>
        <v>0</v>
      </c>
      <c r="AM905" s="38">
        <f>IF(W905=0,0,IF(CONFIGURACAO!$C$41="SIM",(IF(W905&gt;CONFIGURACAO!$C$41,CONFIGURACAO!$C$41*CONFIGURACAO!$C$31,W905*CONFIGURACAO!$C$31)),'PI AREA  P75'!W905*CONFIGURACAO!$C$31))</f>
        <v>0</v>
      </c>
      <c r="AN905" s="38">
        <f>IF(X905=0,0,IF(CONFIGURACAO!$C$39="SIM",(IF(X905&gt;CONFIGURACAO!$C$40,CONFIGURACAO!$C$40*CONFIGURACAO!$C$32,X905*CONFIGURACAO!$C$32)),'PI AREA  P75'!X905*CONFIGURACAO!$C$32))</f>
        <v>0</v>
      </c>
      <c r="AO905" s="38">
        <f>IFERROR(IF(M905&gt;0,(Y905*CONFIGURACAO!$C$33)+(Z905*CONFIGURACAO!$C$34)+(AA905*CONFIGURACAO!$C$35)+(AB905*CONFIGURACAO!$C$36),""),"")</f>
        <v>10</v>
      </c>
      <c r="AP905" s="38">
        <f>IF(AA905=0,0,IF(CONFIGURACAO!$C$46="SIM",(IF(AA905&gt;CONFIGURACAO!$C$47,CONFIGURACAO!$C$47*CONFIGURACAO!$C$35,AA905*CONFIGURACAO!$C$35)),'PI AREA  P75'!AA905*CONFIGURACAO!$C$35))</f>
        <v>0</v>
      </c>
      <c r="AQ905" s="38">
        <f>IF(AB905=0,0,IF(CONFIGURACAO!$C$44="SIM",(IF(AB905&gt;CONFIGURACAO!$C$45,CONFIGURACAO!$C$45*CONFIGURACAO!$C$36,AB905*CONFIGURACAO!$C$36)),'PI AREA  P75'!AB905*CONFIGURACAO!$C$36))</f>
        <v>10</v>
      </c>
      <c r="AR905" s="38">
        <f t="shared" si="336"/>
        <v>808.75</v>
      </c>
      <c r="AS905" s="68">
        <f>IF(AR905="","",$AR905-(($AS$2/CONFIGURACAO!$C$6)*$M905))</f>
        <v>508.75</v>
      </c>
      <c r="AT905" s="73">
        <f t="shared" si="320"/>
        <v>3</v>
      </c>
      <c r="AU905" s="75">
        <f>IF(AR905="","",$AR905-(($AU$2/CONFIGURACAO!$C$6)*$M905))</f>
        <v>308.75</v>
      </c>
      <c r="AV905" s="76">
        <f t="shared" si="321"/>
        <v>4</v>
      </c>
      <c r="AW905" s="74">
        <f>IF(AR905="","",$AR905-(($AW$2/CONFIGURACAO!$C$6)*$M905))</f>
        <v>108.75</v>
      </c>
      <c r="AX905" s="72">
        <f t="shared" si="322"/>
        <v>5</v>
      </c>
      <c r="AZ905" s="39">
        <f t="shared" si="323"/>
        <v>7.5942175960486594E-2</v>
      </c>
      <c r="BA905" s="146">
        <f t="shared" si="324"/>
        <v>19</v>
      </c>
      <c r="BB905" s="146">
        <f t="shared" si="325"/>
        <v>357</v>
      </c>
      <c r="BC905" s="32">
        <f t="shared" si="326"/>
        <v>495</v>
      </c>
      <c r="BD905" s="148"/>
      <c r="BE905" s="40">
        <f t="shared" si="327"/>
        <v>0</v>
      </c>
      <c r="BF905" s="40">
        <f t="shared" si="328"/>
        <v>0.13503086419753085</v>
      </c>
      <c r="BG905" s="40">
        <f t="shared" si="329"/>
        <v>0.14131551901336073</v>
      </c>
      <c r="BH905" s="40">
        <f t="shared" si="330"/>
        <v>0.10105092966855296</v>
      </c>
      <c r="BI905" s="40">
        <f t="shared" si="331"/>
        <v>0.18656716417910446</v>
      </c>
      <c r="BJ905" s="40">
        <f t="shared" si="332"/>
        <v>0.36968576709796674</v>
      </c>
      <c r="BK905" s="40">
        <f t="shared" si="333"/>
        <v>0.1203852327447833</v>
      </c>
      <c r="BL905">
        <v>0</v>
      </c>
      <c r="BM905">
        <v>0</v>
      </c>
      <c r="BN905">
        <v>0</v>
      </c>
      <c r="BO905">
        <v>0</v>
      </c>
      <c r="BP905">
        <v>1</v>
      </c>
      <c r="BQ905">
        <v>1</v>
      </c>
      <c r="BR905">
        <v>0</v>
      </c>
      <c r="BS905">
        <v>0</v>
      </c>
      <c r="BT905" s="42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:134" s="32" customFormat="1" ht="17" thickBot="1" x14ac:dyDescent="0.25">
      <c r="A906" s="124" t="str">
        <f>CONFIGURACAO!$C$4</f>
        <v>AREA 21</v>
      </c>
      <c r="B906" s="125">
        <v>904</v>
      </c>
      <c r="C906" s="252" t="s">
        <v>324</v>
      </c>
      <c r="D906" s="126">
        <f t="shared" si="315"/>
        <v>13</v>
      </c>
      <c r="E906" s="250" t="s">
        <v>1241</v>
      </c>
      <c r="F906" s="250">
        <v>1</v>
      </c>
      <c r="G906" s="250">
        <v>0</v>
      </c>
      <c r="H906" s="250">
        <v>0</v>
      </c>
      <c r="I906" s="250">
        <v>0</v>
      </c>
      <c r="J906" s="87"/>
      <c r="K906" s="94"/>
      <c r="L906" s="94"/>
      <c r="M906" s="154">
        <f t="shared" si="334"/>
        <v>1</v>
      </c>
      <c r="N906">
        <v>0</v>
      </c>
      <c r="O906">
        <v>0.75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 s="139">
        <f t="shared" si="318"/>
        <v>0.75</v>
      </c>
      <c r="AD906" s="140">
        <f t="shared" si="319"/>
        <v>0.75</v>
      </c>
      <c r="AE906" s="141">
        <f t="shared" si="316"/>
        <v>0</v>
      </c>
      <c r="AF906" s="263">
        <f t="shared" si="317"/>
        <v>0</v>
      </c>
      <c r="AG906" s="265">
        <f t="shared" si="335"/>
        <v>0.75</v>
      </c>
      <c r="AI906" s="37">
        <f>IFERROR(IF(M906&gt;0,(N906*CONFIGURACAO!$C$20)+(O906*CONFIGURACAO!$C$21)+(P906*CONFIGURACAO!$C$22)+(Q906*CONFIGURACAO!$C$23)+(R906*CONFIGURACAO!$C$24),""),"")</f>
        <v>60</v>
      </c>
      <c r="AJ906" s="38">
        <f>IF(S906=0,0,IF(CONFIGURACAO!$C$15="SIM",(IF(S906&gt;CONFIGURACAO!$C$16,CONFIGURACAO!$C$16*CONFIGURACAO!$C$25,S906*CONFIGURACAO!$C$25)),'PI AREA  P75'!S906*CONFIGURACAO!$C$25))</f>
        <v>0</v>
      </c>
      <c r="AK906" s="38">
        <f>IF(T906=0,0,IF(CONFIGURACAO!$C$17="SIM",(IF(T906&gt;CONFIGURACAO!$C$18,CONFIGURACAO!$C$18*CONFIGURACAO!$C$26,T906*CONFIGURACAO!$C$26)),'PI AREA  P75'!T906*CONFIGURACAO!$C$26))</f>
        <v>0</v>
      </c>
      <c r="AL906" s="38">
        <f>IFERROR(IF(M906&gt;0,(U906*CONFIGURACAO!$C$29)+(V906*CONFIGURACAO!$C$30),""),"")</f>
        <v>0</v>
      </c>
      <c r="AM906" s="38">
        <f>IF(W906=0,0,IF(CONFIGURACAO!$C$41="SIM",(IF(W906&gt;CONFIGURACAO!$C$41,CONFIGURACAO!$C$41*CONFIGURACAO!$C$31,W906*CONFIGURACAO!$C$31)),'PI AREA  P75'!W906*CONFIGURACAO!$C$31))</f>
        <v>0</v>
      </c>
      <c r="AN906" s="38">
        <f>IF(X906=0,0,IF(CONFIGURACAO!$C$39="SIM",(IF(X906&gt;CONFIGURACAO!$C$40,CONFIGURACAO!$C$40*CONFIGURACAO!$C$32,X906*CONFIGURACAO!$C$32)),'PI AREA  P75'!X906*CONFIGURACAO!$C$32))</f>
        <v>0</v>
      </c>
      <c r="AO906" s="38">
        <f>IFERROR(IF(M906&gt;0,(Y906*CONFIGURACAO!$C$33)+(Z906*CONFIGURACAO!$C$34)+(AA906*CONFIGURACAO!$C$35)+(AB906*CONFIGURACAO!$C$36),""),"")</f>
        <v>0</v>
      </c>
      <c r="AP906" s="38">
        <f>IF(AA906=0,0,IF(CONFIGURACAO!$C$46="SIM",(IF(AA906&gt;CONFIGURACAO!$C$47,CONFIGURACAO!$C$47*CONFIGURACAO!$C$35,AA906*CONFIGURACAO!$C$35)),'PI AREA  P75'!AA906*CONFIGURACAO!$C$35))</f>
        <v>0</v>
      </c>
      <c r="AQ906" s="38">
        <f>IF(AB906=0,0,IF(CONFIGURACAO!$C$44="SIM",(IF(AB906&gt;CONFIGURACAO!$C$45,CONFIGURACAO!$C$45*CONFIGURACAO!$C$36,AB906*CONFIGURACAO!$C$36)),'PI AREA  P75'!AB906*CONFIGURACAO!$C$36))</f>
        <v>0</v>
      </c>
      <c r="AR906" s="38">
        <f t="shared" si="336"/>
        <v>60</v>
      </c>
      <c r="AS906" s="68">
        <f>IF(AR906="","",$AR906-(($AS$2/CONFIGURACAO!$C$6)*$M906))</f>
        <v>-15</v>
      </c>
      <c r="AT906" s="73" t="str">
        <f t="shared" si="320"/>
        <v>NAO</v>
      </c>
      <c r="AU906" s="75">
        <f>IF(AR906="","",$AR906-(($AU$2/CONFIGURACAO!$C$6)*$M906))</f>
        <v>-65</v>
      </c>
      <c r="AV906" s="76" t="str">
        <f t="shared" si="321"/>
        <v>NAO</v>
      </c>
      <c r="AW906" s="74">
        <f>IF(AR906="","",$AR906-(($AW$2/CONFIGURACAO!$C$6)*$M906))</f>
        <v>-115</v>
      </c>
      <c r="AX906" s="72" t="str">
        <f t="shared" si="322"/>
        <v>NAO</v>
      </c>
      <c r="AZ906" s="39">
        <f t="shared" si="323"/>
        <v>5.6340408749665479E-3</v>
      </c>
      <c r="BA906" s="146">
        <f t="shared" si="324"/>
        <v>0.75</v>
      </c>
      <c r="BB906" s="146">
        <f t="shared" si="325"/>
        <v>1112</v>
      </c>
      <c r="BC906" s="32">
        <f t="shared" si="326"/>
        <v>1096</v>
      </c>
      <c r="BD906" s="148"/>
      <c r="BE906" s="40">
        <f t="shared" si="327"/>
        <v>0</v>
      </c>
      <c r="BF906" s="40">
        <f t="shared" si="328"/>
        <v>2.8935185185185182E-2</v>
      </c>
      <c r="BG906" s="40">
        <f t="shared" si="329"/>
        <v>0</v>
      </c>
      <c r="BH906" s="40">
        <f t="shared" si="330"/>
        <v>0</v>
      </c>
      <c r="BI906" s="40">
        <f t="shared" si="331"/>
        <v>0</v>
      </c>
      <c r="BJ906" s="40">
        <f t="shared" si="332"/>
        <v>0</v>
      </c>
      <c r="BK906" s="40">
        <f t="shared" si="333"/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 s="42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:134" s="32" customFormat="1" ht="17" thickBot="1" x14ac:dyDescent="0.25">
      <c r="A907" s="124" t="str">
        <f>CONFIGURACAO!$C$4</f>
        <v>AREA 21</v>
      </c>
      <c r="B907" s="125">
        <v>905</v>
      </c>
      <c r="C907" s="252" t="s">
        <v>324</v>
      </c>
      <c r="D907" s="126">
        <f t="shared" si="315"/>
        <v>14</v>
      </c>
      <c r="E907" s="250" t="s">
        <v>1242</v>
      </c>
      <c r="F907" s="250">
        <v>1</v>
      </c>
      <c r="G907" s="250">
        <v>1</v>
      </c>
      <c r="H907" s="250">
        <v>1</v>
      </c>
      <c r="I907" s="250">
        <v>1</v>
      </c>
      <c r="J907" s="87"/>
      <c r="K907" s="94"/>
      <c r="L907" s="94"/>
      <c r="M907" s="154">
        <f t="shared" si="334"/>
        <v>4</v>
      </c>
      <c r="N907">
        <v>2.25</v>
      </c>
      <c r="O907">
        <v>1.5</v>
      </c>
      <c r="P907">
        <v>3.75</v>
      </c>
      <c r="Q907">
        <v>3.5</v>
      </c>
      <c r="R907">
        <v>0.75</v>
      </c>
      <c r="S907">
        <v>0.75</v>
      </c>
      <c r="T907">
        <v>1.5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s="139">
        <f t="shared" si="318"/>
        <v>3.75</v>
      </c>
      <c r="AD907" s="140">
        <f t="shared" si="319"/>
        <v>7.5</v>
      </c>
      <c r="AE907" s="141">
        <f t="shared" si="316"/>
        <v>0</v>
      </c>
      <c r="AF907" s="263">
        <f t="shared" si="317"/>
        <v>0</v>
      </c>
      <c r="AG907" s="265">
        <f t="shared" si="335"/>
        <v>3.75</v>
      </c>
      <c r="AI907" s="37">
        <f>IFERROR(IF(M907&gt;0,(N907*CONFIGURACAO!$C$20)+(O907*CONFIGURACAO!$C$21)+(P907*CONFIGURACAO!$C$22)+(Q907*CONFIGURACAO!$C$23)+(R907*CONFIGURACAO!$C$24),""),"")</f>
        <v>725</v>
      </c>
      <c r="AJ907" s="38">
        <f>IF(S907=0,0,IF(CONFIGURACAO!$C$15="SIM",(IF(S907&gt;CONFIGURACAO!$C$16,CONFIGURACAO!$C$16*CONFIGURACAO!$C$25,S907*CONFIGURACAO!$C$25)),'PI AREA  P75'!S907*CONFIGURACAO!$C$25))</f>
        <v>7.5</v>
      </c>
      <c r="AK907" s="38">
        <f>IF(T907=0,0,IF(CONFIGURACAO!$C$17="SIM",(IF(T907&gt;CONFIGURACAO!$C$18,CONFIGURACAO!$C$18*CONFIGURACAO!$C$26,T907*CONFIGURACAO!$C$26)),'PI AREA  P75'!T907*CONFIGURACAO!$C$26))</f>
        <v>7.5</v>
      </c>
      <c r="AL907" s="38">
        <f>IFERROR(IF(M907&gt;0,(U907*CONFIGURACAO!$C$29)+(V907*CONFIGURACAO!$C$30),""),"")</f>
        <v>0</v>
      </c>
      <c r="AM907" s="38">
        <f>IF(W907=0,0,IF(CONFIGURACAO!$C$41="SIM",(IF(W907&gt;CONFIGURACAO!$C$41,CONFIGURACAO!$C$41*CONFIGURACAO!$C$31,W907*CONFIGURACAO!$C$31)),'PI AREA  P75'!W907*CONFIGURACAO!$C$31))</f>
        <v>0</v>
      </c>
      <c r="AN907" s="38">
        <f>IF(X907=0,0,IF(CONFIGURACAO!$C$39="SIM",(IF(X907&gt;CONFIGURACAO!$C$40,CONFIGURACAO!$C$40*CONFIGURACAO!$C$32,X907*CONFIGURACAO!$C$32)),'PI AREA  P75'!X907*CONFIGURACAO!$C$32))</f>
        <v>0</v>
      </c>
      <c r="AO907" s="38">
        <f>IFERROR(IF(M907&gt;0,(Y907*CONFIGURACAO!$C$33)+(Z907*CONFIGURACAO!$C$34)+(AA907*CONFIGURACAO!$C$35)+(AB907*CONFIGURACAO!$C$36),""),"")</f>
        <v>0</v>
      </c>
      <c r="AP907" s="38">
        <f>IF(AA907=0,0,IF(CONFIGURACAO!$C$46="SIM",(IF(AA907&gt;CONFIGURACAO!$C$47,CONFIGURACAO!$C$47*CONFIGURACAO!$C$35,AA907*CONFIGURACAO!$C$35)),'PI AREA  P75'!AA907*CONFIGURACAO!$C$35))</f>
        <v>0</v>
      </c>
      <c r="AQ907" s="38">
        <f>IF(AB907=0,0,IF(CONFIGURACAO!$C$44="SIM",(IF(AB907&gt;CONFIGURACAO!$C$45,CONFIGURACAO!$C$45*CONFIGURACAO!$C$36,AB907*CONFIGURACAO!$C$36)),'PI AREA  P75'!AB907*CONFIGURACAO!$C$36))</f>
        <v>0</v>
      </c>
      <c r="AR907" s="38">
        <f t="shared" si="336"/>
        <v>740</v>
      </c>
      <c r="AS907" s="68">
        <f>IF(AR907="","",$AR907-(($AS$2/CONFIGURACAO!$C$6)*$M907))</f>
        <v>440</v>
      </c>
      <c r="AT907" s="73">
        <f t="shared" si="320"/>
        <v>3</v>
      </c>
      <c r="AU907" s="75">
        <f>IF(AR907="","",$AR907-(($AU$2/CONFIGURACAO!$C$6)*$M907))</f>
        <v>240</v>
      </c>
      <c r="AV907" s="76">
        <f t="shared" si="321"/>
        <v>4</v>
      </c>
      <c r="AW907" s="74">
        <f>IF(AR907="","",$AR907-(($AW$2/CONFIGURACAO!$C$6)*$M907))</f>
        <v>40</v>
      </c>
      <c r="AX907" s="72">
        <f t="shared" si="322"/>
        <v>5</v>
      </c>
      <c r="AZ907" s="39">
        <f t="shared" si="323"/>
        <v>6.9486504124587428E-2</v>
      </c>
      <c r="BA907" s="146">
        <f t="shared" si="324"/>
        <v>14</v>
      </c>
      <c r="BB907" s="146">
        <f t="shared" si="325"/>
        <v>513</v>
      </c>
      <c r="BC907" s="32">
        <f t="shared" si="326"/>
        <v>540</v>
      </c>
      <c r="BD907" s="148"/>
      <c r="BE907" s="40">
        <f t="shared" si="327"/>
        <v>8.38301043219076E-2</v>
      </c>
      <c r="BF907" s="40">
        <f t="shared" si="328"/>
        <v>5.7870370370370364E-2</v>
      </c>
      <c r="BG907" s="40">
        <f t="shared" si="329"/>
        <v>9.6351490236382328E-2</v>
      </c>
      <c r="BH907" s="40">
        <f t="shared" si="330"/>
        <v>0.14147130153597412</v>
      </c>
      <c r="BI907" s="40">
        <f t="shared" si="331"/>
        <v>7.9957356076759065E-2</v>
      </c>
      <c r="BJ907" s="40">
        <f t="shared" si="332"/>
        <v>6.9316081330868765E-2</v>
      </c>
      <c r="BK907" s="40">
        <f t="shared" si="333"/>
        <v>0.2407704654895666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 s="42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:134" s="32" customFormat="1" ht="17" thickBot="1" x14ac:dyDescent="0.25">
      <c r="A908" s="124" t="str">
        <f>CONFIGURACAO!$C$4</f>
        <v>AREA 21</v>
      </c>
      <c r="B908" s="125">
        <v>906</v>
      </c>
      <c r="C908" s="252" t="s">
        <v>324</v>
      </c>
      <c r="D908" s="126">
        <f t="shared" si="315"/>
        <v>15</v>
      </c>
      <c r="E908" s="250" t="s">
        <v>1243</v>
      </c>
      <c r="F908" s="250">
        <v>1</v>
      </c>
      <c r="G908" s="250">
        <v>0</v>
      </c>
      <c r="H908" s="250">
        <v>0</v>
      </c>
      <c r="I908" s="250">
        <v>0</v>
      </c>
      <c r="J908" s="87"/>
      <c r="K908" s="94"/>
      <c r="L908" s="94"/>
      <c r="M908" s="154">
        <f t="shared" si="334"/>
        <v>1</v>
      </c>
      <c r="N908">
        <v>0</v>
      </c>
      <c r="O908">
        <v>0.75</v>
      </c>
      <c r="P908">
        <v>0</v>
      </c>
      <c r="Q908">
        <v>3.75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3</v>
      </c>
      <c r="X908">
        <v>3</v>
      </c>
      <c r="Y908">
        <v>0</v>
      </c>
      <c r="Z908">
        <v>0</v>
      </c>
      <c r="AA908">
        <v>0</v>
      </c>
      <c r="AB908">
        <v>0</v>
      </c>
      <c r="AC908" s="139">
        <f t="shared" si="318"/>
        <v>0.75</v>
      </c>
      <c r="AD908" s="140">
        <f t="shared" si="319"/>
        <v>0.75</v>
      </c>
      <c r="AE908" s="141">
        <f t="shared" si="316"/>
        <v>1</v>
      </c>
      <c r="AF908" s="263">
        <f t="shared" si="317"/>
        <v>0</v>
      </c>
      <c r="AG908" s="265">
        <f t="shared" si="335"/>
        <v>1.75</v>
      </c>
      <c r="AI908" s="37">
        <f>IFERROR(IF(M908&gt;0,(N908*CONFIGURACAO!$C$20)+(O908*CONFIGURACAO!$C$21)+(P908*CONFIGURACAO!$C$22)+(Q908*CONFIGURACAO!$C$23)+(R908*CONFIGURACAO!$C$24),""),"")</f>
        <v>210</v>
      </c>
      <c r="AJ908" s="38">
        <f>IF(S908=0,0,IF(CONFIGURACAO!$C$15="SIM",(IF(S908&gt;CONFIGURACAO!$C$16,CONFIGURACAO!$C$16*CONFIGURACAO!$C$25,S908*CONFIGURACAO!$C$25)),'PI AREA  P75'!S908*CONFIGURACAO!$C$25))</f>
        <v>0</v>
      </c>
      <c r="AK908" s="38">
        <f>IF(T908=0,0,IF(CONFIGURACAO!$C$17="SIM",(IF(T908&gt;CONFIGURACAO!$C$18,CONFIGURACAO!$C$18*CONFIGURACAO!$C$26,T908*CONFIGURACAO!$C$26)),'PI AREA  P75'!T908*CONFIGURACAO!$C$26))</f>
        <v>0</v>
      </c>
      <c r="AL908" s="38">
        <f>IFERROR(IF(M908&gt;0,(U908*CONFIGURACAO!$C$29)+(V908*CONFIGURACAO!$C$30),""),"")</f>
        <v>200</v>
      </c>
      <c r="AM908" s="38">
        <f>IF(W908=0,0,IF(CONFIGURACAO!$C$41="SIM",(IF(W908&gt;CONFIGURACAO!$C$41,CONFIGURACAO!$C$41*CONFIGURACAO!$C$31,W908*CONFIGURACAO!$C$31)),'PI AREA  P75'!W908*CONFIGURACAO!$C$31))</f>
        <v>150</v>
      </c>
      <c r="AN908" s="38">
        <f>IF(X908=0,0,IF(CONFIGURACAO!$C$39="SIM",(IF(X908&gt;CONFIGURACAO!$C$40,CONFIGURACAO!$C$40*CONFIGURACAO!$C$32,X908*CONFIGURACAO!$C$32)),'PI AREA  P75'!X908*CONFIGURACAO!$C$32))</f>
        <v>75</v>
      </c>
      <c r="AO908" s="38">
        <f>IFERROR(IF(M908&gt;0,(Y908*CONFIGURACAO!$C$33)+(Z908*CONFIGURACAO!$C$34)+(AA908*CONFIGURACAO!$C$35)+(AB908*CONFIGURACAO!$C$36),""),"")</f>
        <v>0</v>
      </c>
      <c r="AP908" s="38">
        <f>IF(AA908=0,0,IF(CONFIGURACAO!$C$46="SIM",(IF(AA908&gt;CONFIGURACAO!$C$47,CONFIGURACAO!$C$47*CONFIGURACAO!$C$35,AA908*CONFIGURACAO!$C$35)),'PI AREA  P75'!AA908*CONFIGURACAO!$C$35))</f>
        <v>0</v>
      </c>
      <c r="AQ908" s="38">
        <f>IF(AB908=0,0,IF(CONFIGURACAO!$C$44="SIM",(IF(AB908&gt;CONFIGURACAO!$C$45,CONFIGURACAO!$C$45*CONFIGURACAO!$C$36,AB908*CONFIGURACAO!$C$36)),'PI AREA  P75'!AB908*CONFIGURACAO!$C$36))</f>
        <v>0</v>
      </c>
      <c r="AR908" s="38">
        <f t="shared" si="336"/>
        <v>635</v>
      </c>
      <c r="AS908" s="68">
        <f>IF(AR908="","",$AR908-(($AS$2/CONFIGURACAO!$C$6)*$M908))</f>
        <v>560</v>
      </c>
      <c r="AT908" s="73">
        <f t="shared" si="320"/>
        <v>3</v>
      </c>
      <c r="AU908" s="75">
        <f>IF(AR908="","",$AR908-(($AU$2/CONFIGURACAO!$C$6)*$M908))</f>
        <v>510</v>
      </c>
      <c r="AV908" s="76">
        <f t="shared" si="321"/>
        <v>4</v>
      </c>
      <c r="AW908" s="74">
        <f>IF(AR908="","",$AR908-(($AW$2/CONFIGURACAO!$C$6)*$M908))</f>
        <v>460</v>
      </c>
      <c r="AX908" s="72">
        <f t="shared" si="322"/>
        <v>5</v>
      </c>
      <c r="AZ908" s="39">
        <f t="shared" si="323"/>
        <v>5.9626932593395972E-2</v>
      </c>
      <c r="BA908" s="146">
        <f t="shared" si="324"/>
        <v>11.5</v>
      </c>
      <c r="BB908" s="146">
        <f t="shared" si="325"/>
        <v>608</v>
      </c>
      <c r="BC908" s="32">
        <f t="shared" si="326"/>
        <v>605</v>
      </c>
      <c r="BD908" s="148"/>
      <c r="BE908" s="40">
        <f t="shared" si="327"/>
        <v>0</v>
      </c>
      <c r="BF908" s="40">
        <f t="shared" si="328"/>
        <v>2.8935185185185182E-2</v>
      </c>
      <c r="BG908" s="40">
        <f t="shared" si="329"/>
        <v>0</v>
      </c>
      <c r="BH908" s="40">
        <f t="shared" si="330"/>
        <v>0.15157639450282942</v>
      </c>
      <c r="BI908" s="40">
        <f t="shared" si="331"/>
        <v>0</v>
      </c>
      <c r="BJ908" s="40">
        <f t="shared" si="332"/>
        <v>0</v>
      </c>
      <c r="BK908" s="40">
        <f t="shared" si="333"/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 s="42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:134" s="32" customFormat="1" ht="17" thickBot="1" x14ac:dyDescent="0.25">
      <c r="A909" s="124" t="str">
        <f>CONFIGURACAO!$C$4</f>
        <v>AREA 21</v>
      </c>
      <c r="B909" s="125">
        <v>907</v>
      </c>
      <c r="C909" s="252" t="s">
        <v>324</v>
      </c>
      <c r="D909" s="126">
        <f t="shared" si="315"/>
        <v>16</v>
      </c>
      <c r="E909" s="250" t="s">
        <v>1244</v>
      </c>
      <c r="F909" s="250">
        <v>1</v>
      </c>
      <c r="G909" s="250">
        <v>1</v>
      </c>
      <c r="H909" s="250">
        <v>1</v>
      </c>
      <c r="I909" s="250">
        <v>1</v>
      </c>
      <c r="J909" s="87"/>
      <c r="K909" s="94"/>
      <c r="L909" s="94"/>
      <c r="M909" s="154">
        <f t="shared" si="334"/>
        <v>4</v>
      </c>
      <c r="N909">
        <v>6.5</v>
      </c>
      <c r="O909">
        <v>13.75</v>
      </c>
      <c r="P909">
        <v>2.5</v>
      </c>
      <c r="Q909">
        <v>0</v>
      </c>
      <c r="R909">
        <v>2.75</v>
      </c>
      <c r="S909">
        <v>10.75</v>
      </c>
      <c r="T909">
        <v>0</v>
      </c>
      <c r="U909">
        <v>0</v>
      </c>
      <c r="V909">
        <v>0</v>
      </c>
      <c r="W909">
        <v>0</v>
      </c>
      <c r="X909">
        <v>2</v>
      </c>
      <c r="Y909">
        <v>0</v>
      </c>
      <c r="Z909">
        <v>0</v>
      </c>
      <c r="AA909">
        <v>0</v>
      </c>
      <c r="AB909">
        <v>2</v>
      </c>
      <c r="AC909" s="139">
        <f t="shared" si="318"/>
        <v>20.25</v>
      </c>
      <c r="AD909" s="140">
        <f t="shared" si="319"/>
        <v>22.75</v>
      </c>
      <c r="AE909" s="141">
        <f t="shared" si="316"/>
        <v>0</v>
      </c>
      <c r="AF909" s="263">
        <f t="shared" si="317"/>
        <v>0</v>
      </c>
      <c r="AG909" s="265">
        <f t="shared" si="335"/>
        <v>20.25</v>
      </c>
      <c r="AI909" s="37">
        <f>IFERROR(IF(M909&gt;0,(N909*CONFIGURACAO!$C$20)+(O909*CONFIGURACAO!$C$21)+(P909*CONFIGURACAO!$C$22)+(Q909*CONFIGURACAO!$C$23)+(R909*CONFIGURACAO!$C$24),""),"")</f>
        <v>1955</v>
      </c>
      <c r="AJ909" s="38">
        <f>IF(S909=0,0,IF(CONFIGURACAO!$C$15="SIM",(IF(S909&gt;CONFIGURACAO!$C$16,CONFIGURACAO!$C$16*CONFIGURACAO!$C$25,S909*CONFIGURACAO!$C$25)),'PI AREA  P75'!S909*CONFIGURACAO!$C$25))</f>
        <v>40</v>
      </c>
      <c r="AK909" s="38">
        <f>IF(T909=0,0,IF(CONFIGURACAO!$C$17="SIM",(IF(T909&gt;CONFIGURACAO!$C$18,CONFIGURACAO!$C$18*CONFIGURACAO!$C$26,T909*CONFIGURACAO!$C$26)),'PI AREA  P75'!T909*CONFIGURACAO!$C$26))</f>
        <v>0</v>
      </c>
      <c r="AL909" s="38">
        <f>IFERROR(IF(M909&gt;0,(U909*CONFIGURACAO!$C$29)+(V909*CONFIGURACAO!$C$30),""),"")</f>
        <v>0</v>
      </c>
      <c r="AM909" s="38">
        <f>IF(W909=0,0,IF(CONFIGURACAO!$C$41="SIM",(IF(W909&gt;CONFIGURACAO!$C$41,CONFIGURACAO!$C$41*CONFIGURACAO!$C$31,W909*CONFIGURACAO!$C$31)),'PI AREA  P75'!W909*CONFIGURACAO!$C$31))</f>
        <v>0</v>
      </c>
      <c r="AN909" s="38">
        <f>IF(X909=0,0,IF(CONFIGURACAO!$C$39="SIM",(IF(X909&gt;CONFIGURACAO!$C$40,CONFIGURACAO!$C$40*CONFIGURACAO!$C$32,X909*CONFIGURACAO!$C$32)),'PI AREA  P75'!X909*CONFIGURACAO!$C$32))</f>
        <v>50</v>
      </c>
      <c r="AO909" s="38">
        <f>IFERROR(IF(M909&gt;0,(Y909*CONFIGURACAO!$C$33)+(Z909*CONFIGURACAO!$C$34)+(AA909*CONFIGURACAO!$C$35)+(AB909*CONFIGURACAO!$C$36),""),"")</f>
        <v>20</v>
      </c>
      <c r="AP909" s="38">
        <f>IF(AA909=0,0,IF(CONFIGURACAO!$C$46="SIM",(IF(AA909&gt;CONFIGURACAO!$C$47,CONFIGURACAO!$C$47*CONFIGURACAO!$C$35,AA909*CONFIGURACAO!$C$35)),'PI AREA  P75'!AA909*CONFIGURACAO!$C$35))</f>
        <v>0</v>
      </c>
      <c r="AQ909" s="38">
        <f>IF(AB909=0,0,IF(CONFIGURACAO!$C$44="SIM",(IF(AB909&gt;CONFIGURACAO!$C$45,CONFIGURACAO!$C$45*CONFIGURACAO!$C$36,AB909*CONFIGURACAO!$C$36)),'PI AREA  P75'!AB909*CONFIGURACAO!$C$36))</f>
        <v>20</v>
      </c>
      <c r="AR909" s="38">
        <f t="shared" si="336"/>
        <v>2085</v>
      </c>
      <c r="AS909" s="68">
        <f>IF(AR909="","",$AR909-(($AS$2/CONFIGURACAO!$C$6)*$M909))</f>
        <v>1785</v>
      </c>
      <c r="AT909" s="73">
        <f t="shared" si="320"/>
        <v>3</v>
      </c>
      <c r="AU909" s="75">
        <f>IF(AR909="","",$AR909-(($AU$2/CONFIGURACAO!$C$6)*$M909))</f>
        <v>1585</v>
      </c>
      <c r="AV909" s="76">
        <f t="shared" si="321"/>
        <v>4</v>
      </c>
      <c r="AW909" s="74">
        <f>IF(AR909="","",$AR909-(($AW$2/CONFIGURACAO!$C$6)*$M909))</f>
        <v>1385</v>
      </c>
      <c r="AX909" s="72">
        <f t="shared" si="322"/>
        <v>5</v>
      </c>
      <c r="AZ909" s="39">
        <f t="shared" si="323"/>
        <v>0.19578292040508755</v>
      </c>
      <c r="BA909" s="146">
        <f t="shared" si="324"/>
        <v>40.25</v>
      </c>
      <c r="BB909" s="146">
        <f t="shared" si="325"/>
        <v>75</v>
      </c>
      <c r="BC909" s="32">
        <f t="shared" si="326"/>
        <v>105</v>
      </c>
      <c r="BD909" s="148"/>
      <c r="BE909" s="40">
        <f t="shared" si="327"/>
        <v>0.24217585692995527</v>
      </c>
      <c r="BF909" s="40">
        <f t="shared" si="328"/>
        <v>0.53047839506172845</v>
      </c>
      <c r="BG909" s="40">
        <f t="shared" si="329"/>
        <v>6.4234326824254881E-2</v>
      </c>
      <c r="BH909" s="40">
        <f t="shared" si="330"/>
        <v>0</v>
      </c>
      <c r="BI909" s="40">
        <f t="shared" si="331"/>
        <v>0.2931769722814499</v>
      </c>
      <c r="BJ909" s="40">
        <f t="shared" si="332"/>
        <v>0.99353049907578561</v>
      </c>
      <c r="BK909" s="40">
        <f t="shared" si="333"/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 s="42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:134" s="32" customFormat="1" ht="17" thickBot="1" x14ac:dyDescent="0.25">
      <c r="A910" s="124" t="str">
        <f>CONFIGURACAO!$C$4</f>
        <v>AREA 21</v>
      </c>
      <c r="B910" s="125">
        <v>908</v>
      </c>
      <c r="C910" s="252" t="s">
        <v>324</v>
      </c>
      <c r="D910" s="126">
        <f t="shared" si="315"/>
        <v>17</v>
      </c>
      <c r="E910" s="250" t="s">
        <v>1245</v>
      </c>
      <c r="F910" s="250">
        <v>1</v>
      </c>
      <c r="G910" s="250">
        <v>1</v>
      </c>
      <c r="H910" s="250">
        <v>1</v>
      </c>
      <c r="I910" s="250">
        <v>1</v>
      </c>
      <c r="J910" s="87"/>
      <c r="K910" s="94"/>
      <c r="L910" s="94"/>
      <c r="M910" s="154">
        <f t="shared" si="334"/>
        <v>4</v>
      </c>
      <c r="N910">
        <v>0.75</v>
      </c>
      <c r="O910">
        <v>0</v>
      </c>
      <c r="P910">
        <v>0.75</v>
      </c>
      <c r="Q910">
        <v>0</v>
      </c>
      <c r="R910">
        <v>0.75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 s="139">
        <f t="shared" si="318"/>
        <v>0.75</v>
      </c>
      <c r="AD910" s="140">
        <f t="shared" si="319"/>
        <v>1.5</v>
      </c>
      <c r="AE910" s="141">
        <f t="shared" si="316"/>
        <v>0</v>
      </c>
      <c r="AF910" s="263">
        <f t="shared" si="317"/>
        <v>0</v>
      </c>
      <c r="AG910" s="265">
        <f t="shared" si="335"/>
        <v>0.75</v>
      </c>
      <c r="AI910" s="37">
        <f>IFERROR(IF(M910&gt;0,(N910*CONFIGURACAO!$C$20)+(O910*CONFIGURACAO!$C$21)+(P910*CONFIGURACAO!$C$22)+(Q910*CONFIGURACAO!$C$23)+(R910*CONFIGURACAO!$C$24),""),"")</f>
        <v>135</v>
      </c>
      <c r="AJ910" s="38">
        <f>IF(S910=0,0,IF(CONFIGURACAO!$C$15="SIM",(IF(S910&gt;CONFIGURACAO!$C$16,CONFIGURACAO!$C$16*CONFIGURACAO!$C$25,S910*CONFIGURACAO!$C$25)),'PI AREA  P75'!S910*CONFIGURACAO!$C$25))</f>
        <v>0</v>
      </c>
      <c r="AK910" s="38">
        <f>IF(T910=0,0,IF(CONFIGURACAO!$C$17="SIM",(IF(T910&gt;CONFIGURACAO!$C$18,CONFIGURACAO!$C$18*CONFIGURACAO!$C$26,T910*CONFIGURACAO!$C$26)),'PI AREA  P75'!T910*CONFIGURACAO!$C$26))</f>
        <v>0</v>
      </c>
      <c r="AL910" s="38">
        <f>IFERROR(IF(M910&gt;0,(U910*CONFIGURACAO!$C$29)+(V910*CONFIGURACAO!$C$30),""),"")</f>
        <v>0</v>
      </c>
      <c r="AM910" s="38">
        <f>IF(W910=0,0,IF(CONFIGURACAO!$C$41="SIM",(IF(W910&gt;CONFIGURACAO!$C$41,CONFIGURACAO!$C$41*CONFIGURACAO!$C$31,W910*CONFIGURACAO!$C$31)),'PI AREA  P75'!W910*CONFIGURACAO!$C$31))</f>
        <v>0</v>
      </c>
      <c r="AN910" s="38">
        <f>IF(X910=0,0,IF(CONFIGURACAO!$C$39="SIM",(IF(X910&gt;CONFIGURACAO!$C$40,CONFIGURACAO!$C$40*CONFIGURACAO!$C$32,X910*CONFIGURACAO!$C$32)),'PI AREA  P75'!X910*CONFIGURACAO!$C$32))</f>
        <v>0</v>
      </c>
      <c r="AO910" s="38">
        <f>IFERROR(IF(M910&gt;0,(Y910*CONFIGURACAO!$C$33)+(Z910*CONFIGURACAO!$C$34)+(AA910*CONFIGURACAO!$C$35)+(AB910*CONFIGURACAO!$C$36),""),"")</f>
        <v>0</v>
      </c>
      <c r="AP910" s="38">
        <f>IF(AA910=0,0,IF(CONFIGURACAO!$C$46="SIM",(IF(AA910&gt;CONFIGURACAO!$C$47,CONFIGURACAO!$C$47*CONFIGURACAO!$C$35,AA910*CONFIGURACAO!$C$35)),'PI AREA  P75'!AA910*CONFIGURACAO!$C$35))</f>
        <v>0</v>
      </c>
      <c r="AQ910" s="38">
        <f>IF(AB910=0,0,IF(CONFIGURACAO!$C$44="SIM",(IF(AB910&gt;CONFIGURACAO!$C$45,CONFIGURACAO!$C$45*CONFIGURACAO!$C$36,AB910*CONFIGURACAO!$C$36)),'PI AREA  P75'!AB910*CONFIGURACAO!$C$36))</f>
        <v>0</v>
      </c>
      <c r="AR910" s="38">
        <f t="shared" si="336"/>
        <v>135</v>
      </c>
      <c r="AS910" s="68">
        <f>IF(AR910="","",$AR910-(($AS$2/CONFIGURACAO!$C$6)*$M910))</f>
        <v>-165</v>
      </c>
      <c r="AT910" s="73" t="str">
        <f t="shared" si="320"/>
        <v>NAO</v>
      </c>
      <c r="AU910" s="75">
        <f>IF(AR910="","",$AR910-(($AU$2/CONFIGURACAO!$C$6)*$M910))</f>
        <v>-365</v>
      </c>
      <c r="AV910" s="76" t="str">
        <f t="shared" si="321"/>
        <v>NAO</v>
      </c>
      <c r="AW910" s="74">
        <f>IF(AR910="","",$AR910-(($AW$2/CONFIGURACAO!$C$6)*$M910))</f>
        <v>-565</v>
      </c>
      <c r="AX910" s="72" t="str">
        <f t="shared" si="322"/>
        <v>NAO</v>
      </c>
      <c r="AZ910" s="39">
        <f t="shared" si="323"/>
        <v>1.2676591968674732E-2</v>
      </c>
      <c r="BA910" s="146">
        <f t="shared" si="324"/>
        <v>2.25</v>
      </c>
      <c r="BB910" s="146">
        <f t="shared" si="325"/>
        <v>1002</v>
      </c>
      <c r="BC910" s="32">
        <f t="shared" si="326"/>
        <v>993</v>
      </c>
      <c r="BD910" s="148"/>
      <c r="BE910" s="40">
        <f t="shared" si="327"/>
        <v>2.7943368107302535E-2</v>
      </c>
      <c r="BF910" s="40">
        <f t="shared" si="328"/>
        <v>0</v>
      </c>
      <c r="BG910" s="40">
        <f t="shared" si="329"/>
        <v>1.9270298047276462E-2</v>
      </c>
      <c r="BH910" s="40">
        <f t="shared" si="330"/>
        <v>0</v>
      </c>
      <c r="BI910" s="40">
        <f t="shared" si="331"/>
        <v>7.9957356076759065E-2</v>
      </c>
      <c r="BJ910" s="40">
        <f t="shared" si="332"/>
        <v>0</v>
      </c>
      <c r="BK910" s="40">
        <f t="shared" si="333"/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1</v>
      </c>
      <c r="BS910">
        <v>1</v>
      </c>
      <c r="BT910" s="42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:134" s="32" customFormat="1" ht="17" thickBot="1" x14ac:dyDescent="0.25">
      <c r="A911" s="124" t="str">
        <f>CONFIGURACAO!$C$4</f>
        <v>AREA 21</v>
      </c>
      <c r="B911" s="125">
        <v>909</v>
      </c>
      <c r="C911" s="252" t="s">
        <v>324</v>
      </c>
      <c r="D911" s="126">
        <f t="shared" si="315"/>
        <v>18</v>
      </c>
      <c r="E911" s="250" t="s">
        <v>1246</v>
      </c>
      <c r="F911" s="250">
        <v>1</v>
      </c>
      <c r="G911" s="250">
        <v>1</v>
      </c>
      <c r="H911" s="250">
        <v>1</v>
      </c>
      <c r="I911" s="250">
        <v>1</v>
      </c>
      <c r="J911" s="87"/>
      <c r="K911" s="94"/>
      <c r="L911" s="94"/>
      <c r="M911" s="154">
        <f t="shared" si="334"/>
        <v>4</v>
      </c>
      <c r="N911">
        <v>1.5</v>
      </c>
      <c r="O911">
        <v>4.25</v>
      </c>
      <c r="P911">
        <v>9.75</v>
      </c>
      <c r="Q911">
        <v>0.75</v>
      </c>
      <c r="R911">
        <v>4.25</v>
      </c>
      <c r="S911">
        <v>1</v>
      </c>
      <c r="T911">
        <v>0.75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s="139">
        <f t="shared" si="318"/>
        <v>5.75</v>
      </c>
      <c r="AD911" s="140">
        <f t="shared" si="319"/>
        <v>15.5</v>
      </c>
      <c r="AE911" s="141">
        <f t="shared" si="316"/>
        <v>0</v>
      </c>
      <c r="AF911" s="263">
        <f t="shared" si="317"/>
        <v>0</v>
      </c>
      <c r="AG911" s="265">
        <f t="shared" si="335"/>
        <v>5.75</v>
      </c>
      <c r="AI911" s="37">
        <f>IFERROR(IF(M911&gt;0,(N911*CONFIGURACAO!$C$20)+(O911*CONFIGURACAO!$C$21)+(P911*CONFIGURACAO!$C$22)+(Q911*CONFIGURACAO!$C$23)+(R911*CONFIGURACAO!$C$24),""),"")</f>
        <v>1190</v>
      </c>
      <c r="AJ911" s="38">
        <f>IF(S911=0,0,IF(CONFIGURACAO!$C$15="SIM",(IF(S911&gt;CONFIGURACAO!$C$16,CONFIGURACAO!$C$16*CONFIGURACAO!$C$25,S911*CONFIGURACAO!$C$25)),'PI AREA  P75'!S911*CONFIGURACAO!$C$25))</f>
        <v>10</v>
      </c>
      <c r="AK911" s="38">
        <f>IF(T911=0,0,IF(CONFIGURACAO!$C$17="SIM",(IF(T911&gt;CONFIGURACAO!$C$18,CONFIGURACAO!$C$18*CONFIGURACAO!$C$26,T911*CONFIGURACAO!$C$26)),'PI AREA  P75'!T911*CONFIGURACAO!$C$26))</f>
        <v>3.75</v>
      </c>
      <c r="AL911" s="38">
        <f>IFERROR(IF(M911&gt;0,(U911*CONFIGURACAO!$C$29)+(V911*CONFIGURACAO!$C$30),""),"")</f>
        <v>0</v>
      </c>
      <c r="AM911" s="38">
        <f>IF(W911=0,0,IF(CONFIGURACAO!$C$41="SIM",(IF(W911&gt;CONFIGURACAO!$C$41,CONFIGURACAO!$C$41*CONFIGURACAO!$C$31,W911*CONFIGURACAO!$C$31)),'PI AREA  P75'!W911*CONFIGURACAO!$C$31))</f>
        <v>0</v>
      </c>
      <c r="AN911" s="38">
        <f>IF(X911=0,0,IF(CONFIGURACAO!$C$39="SIM",(IF(X911&gt;CONFIGURACAO!$C$40,CONFIGURACAO!$C$40*CONFIGURACAO!$C$32,X911*CONFIGURACAO!$C$32)),'PI AREA  P75'!X911*CONFIGURACAO!$C$32))</f>
        <v>0</v>
      </c>
      <c r="AO911" s="38">
        <f>IFERROR(IF(M911&gt;0,(Y911*CONFIGURACAO!$C$33)+(Z911*CONFIGURACAO!$C$34)+(AA911*CONFIGURACAO!$C$35)+(AB911*CONFIGURACAO!$C$36),""),"")</f>
        <v>0</v>
      </c>
      <c r="AP911" s="38">
        <f>IF(AA911=0,0,IF(CONFIGURACAO!$C$46="SIM",(IF(AA911&gt;CONFIGURACAO!$C$47,CONFIGURACAO!$C$47*CONFIGURACAO!$C$35,AA911*CONFIGURACAO!$C$35)),'PI AREA  P75'!AA911*CONFIGURACAO!$C$35))</f>
        <v>0</v>
      </c>
      <c r="AQ911" s="38">
        <f>IF(AB911=0,0,IF(CONFIGURACAO!$C$44="SIM",(IF(AB911&gt;CONFIGURACAO!$C$45,CONFIGURACAO!$C$45*CONFIGURACAO!$C$36,AB911*CONFIGURACAO!$C$36)),'PI AREA  P75'!AB911*CONFIGURACAO!$C$36))</f>
        <v>0</v>
      </c>
      <c r="AR911" s="38">
        <f t="shared" si="336"/>
        <v>1203.75</v>
      </c>
      <c r="AS911" s="68">
        <f>IF(AR911="","",$AR911-(($AS$2/CONFIGURACAO!$C$6)*$M911))</f>
        <v>903.75</v>
      </c>
      <c r="AT911" s="73">
        <f t="shared" si="320"/>
        <v>3</v>
      </c>
      <c r="AU911" s="75">
        <f>IF(AR911="","",$AR911-(($AU$2/CONFIGURACAO!$C$6)*$M911))</f>
        <v>703.75</v>
      </c>
      <c r="AV911" s="76">
        <f t="shared" si="321"/>
        <v>4</v>
      </c>
      <c r="AW911" s="74">
        <f>IF(AR911="","",$AR911-(($AW$2/CONFIGURACAO!$C$6)*$M911))</f>
        <v>503.75</v>
      </c>
      <c r="AX911" s="72">
        <f t="shared" si="322"/>
        <v>5</v>
      </c>
      <c r="AZ911" s="39">
        <f t="shared" si="323"/>
        <v>0.11303294505401636</v>
      </c>
      <c r="BA911" s="146">
        <f t="shared" si="324"/>
        <v>22.25</v>
      </c>
      <c r="BB911" s="146">
        <f t="shared" si="325"/>
        <v>270</v>
      </c>
      <c r="BC911" s="32">
        <f t="shared" si="326"/>
        <v>302</v>
      </c>
      <c r="BD911" s="148"/>
      <c r="BE911" s="40">
        <f t="shared" si="327"/>
        <v>5.5886736214605069E-2</v>
      </c>
      <c r="BF911" s="40">
        <f t="shared" si="328"/>
        <v>0.16396604938271603</v>
      </c>
      <c r="BG911" s="40">
        <f t="shared" si="329"/>
        <v>0.25051387461459401</v>
      </c>
      <c r="BH911" s="40">
        <f t="shared" si="330"/>
        <v>3.0315278900565887E-2</v>
      </c>
      <c r="BI911" s="40">
        <f t="shared" si="331"/>
        <v>0.453091684434968</v>
      </c>
      <c r="BJ911" s="40">
        <f t="shared" si="332"/>
        <v>9.2421441774491686E-2</v>
      </c>
      <c r="BK911" s="40">
        <f t="shared" si="333"/>
        <v>0.1203852327447833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 s="42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:134" s="32" customFormat="1" ht="17" thickBot="1" x14ac:dyDescent="0.25">
      <c r="A912" s="124" t="str">
        <f>CONFIGURACAO!$C$4</f>
        <v>AREA 21</v>
      </c>
      <c r="B912" s="125">
        <v>910</v>
      </c>
      <c r="C912" s="252" t="s">
        <v>324</v>
      </c>
      <c r="D912" s="126">
        <f t="shared" si="315"/>
        <v>19</v>
      </c>
      <c r="E912" s="250" t="s">
        <v>1247</v>
      </c>
      <c r="F912" s="250">
        <v>1</v>
      </c>
      <c r="G912" s="250">
        <v>1</v>
      </c>
      <c r="H912" s="250">
        <v>1</v>
      </c>
      <c r="I912" s="250">
        <v>1</v>
      </c>
      <c r="J912" s="87"/>
      <c r="K912" s="94"/>
      <c r="L912" s="94"/>
      <c r="M912" s="154">
        <f t="shared" si="334"/>
        <v>4</v>
      </c>
      <c r="N912">
        <v>0</v>
      </c>
      <c r="O912">
        <v>0</v>
      </c>
      <c r="P912">
        <v>0</v>
      </c>
      <c r="Q912">
        <v>4.5</v>
      </c>
      <c r="R912">
        <v>0</v>
      </c>
      <c r="S912">
        <v>2.25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 s="139">
        <f t="shared" si="318"/>
        <v>0</v>
      </c>
      <c r="AD912" s="140">
        <f t="shared" si="319"/>
        <v>0</v>
      </c>
      <c r="AE912" s="141">
        <f t="shared" si="316"/>
        <v>0</v>
      </c>
      <c r="AF912" s="263">
        <f t="shared" si="317"/>
        <v>0</v>
      </c>
      <c r="AG912" s="265">
        <f t="shared" si="335"/>
        <v>0</v>
      </c>
      <c r="AI912" s="37">
        <f>IFERROR(IF(M912&gt;0,(N912*CONFIGURACAO!$C$20)+(O912*CONFIGURACAO!$C$21)+(P912*CONFIGURACAO!$C$22)+(Q912*CONFIGURACAO!$C$23)+(R912*CONFIGURACAO!$C$24),""),"")</f>
        <v>180</v>
      </c>
      <c r="AJ912" s="38">
        <f>IF(S912=0,0,IF(CONFIGURACAO!$C$15="SIM",(IF(S912&gt;CONFIGURACAO!$C$16,CONFIGURACAO!$C$16*CONFIGURACAO!$C$25,S912*CONFIGURACAO!$C$25)),'PI AREA  P75'!S912*CONFIGURACAO!$C$25))</f>
        <v>22.5</v>
      </c>
      <c r="AK912" s="38">
        <f>IF(T912=0,0,IF(CONFIGURACAO!$C$17="SIM",(IF(T912&gt;CONFIGURACAO!$C$18,CONFIGURACAO!$C$18*CONFIGURACAO!$C$26,T912*CONFIGURACAO!$C$26)),'PI AREA  P75'!T912*CONFIGURACAO!$C$26))</f>
        <v>0</v>
      </c>
      <c r="AL912" s="38">
        <f>IFERROR(IF(M912&gt;0,(U912*CONFIGURACAO!$C$29)+(V912*CONFIGURACAO!$C$30),""),"")</f>
        <v>0</v>
      </c>
      <c r="AM912" s="38">
        <f>IF(W912=0,0,IF(CONFIGURACAO!$C$41="SIM",(IF(W912&gt;CONFIGURACAO!$C$41,CONFIGURACAO!$C$41*CONFIGURACAO!$C$31,W912*CONFIGURACAO!$C$31)),'PI AREA  P75'!W912*CONFIGURACAO!$C$31))</f>
        <v>0</v>
      </c>
      <c r="AN912" s="38">
        <f>IF(X912=0,0,IF(CONFIGURACAO!$C$39="SIM",(IF(X912&gt;CONFIGURACAO!$C$40,CONFIGURACAO!$C$40*CONFIGURACAO!$C$32,X912*CONFIGURACAO!$C$32)),'PI AREA  P75'!X912*CONFIGURACAO!$C$32))</f>
        <v>0</v>
      </c>
      <c r="AO912" s="38">
        <f>IFERROR(IF(M912&gt;0,(Y912*CONFIGURACAO!$C$33)+(Z912*CONFIGURACAO!$C$34)+(AA912*CONFIGURACAO!$C$35)+(AB912*CONFIGURACAO!$C$36),""),"")</f>
        <v>10</v>
      </c>
      <c r="AP912" s="38">
        <f>IF(AA912=0,0,IF(CONFIGURACAO!$C$46="SIM",(IF(AA912&gt;CONFIGURACAO!$C$47,CONFIGURACAO!$C$47*CONFIGURACAO!$C$35,AA912*CONFIGURACAO!$C$35)),'PI AREA  P75'!AA912*CONFIGURACAO!$C$35))</f>
        <v>0</v>
      </c>
      <c r="AQ912" s="38">
        <f>IF(AB912=0,0,IF(CONFIGURACAO!$C$44="SIM",(IF(AB912&gt;CONFIGURACAO!$C$45,CONFIGURACAO!$C$45*CONFIGURACAO!$C$36,AB912*CONFIGURACAO!$C$36)),'PI AREA  P75'!AB912*CONFIGURACAO!$C$36))</f>
        <v>10</v>
      </c>
      <c r="AR912" s="38">
        <f t="shared" si="336"/>
        <v>222.5</v>
      </c>
      <c r="AS912" s="68">
        <f>IF(AR912="","",$AR912-(($AS$2/CONFIGURACAO!$C$6)*$M912))</f>
        <v>-77.5</v>
      </c>
      <c r="AT912" s="73" t="str">
        <f t="shared" si="320"/>
        <v>NAO</v>
      </c>
      <c r="AU912" s="75">
        <f>IF(AR912="","",$AR912-(($AU$2/CONFIGURACAO!$C$6)*$M912))</f>
        <v>-277.5</v>
      </c>
      <c r="AV912" s="76" t="str">
        <f t="shared" si="321"/>
        <v>NAO</v>
      </c>
      <c r="AW912" s="74">
        <f>IF(AR912="","",$AR912-(($AW$2/CONFIGURACAO!$C$6)*$M912))</f>
        <v>-477.5</v>
      </c>
      <c r="AX912" s="72" t="str">
        <f t="shared" si="322"/>
        <v>NAO</v>
      </c>
      <c r="AZ912" s="39">
        <f t="shared" si="323"/>
        <v>2.0892901578000948E-2</v>
      </c>
      <c r="BA912" s="146">
        <f t="shared" si="324"/>
        <v>7.75</v>
      </c>
      <c r="BB912" s="146">
        <f t="shared" si="325"/>
        <v>747</v>
      </c>
      <c r="BC912" s="32">
        <f t="shared" si="326"/>
        <v>902</v>
      </c>
      <c r="BD912" s="148"/>
      <c r="BE912" s="40">
        <f t="shared" si="327"/>
        <v>0</v>
      </c>
      <c r="BF912" s="40">
        <f t="shared" si="328"/>
        <v>0</v>
      </c>
      <c r="BG912" s="40">
        <f t="shared" si="329"/>
        <v>0</v>
      </c>
      <c r="BH912" s="40">
        <f t="shared" si="330"/>
        <v>0.18189167340339529</v>
      </c>
      <c r="BI912" s="40">
        <f t="shared" si="331"/>
        <v>0</v>
      </c>
      <c r="BJ912" s="40">
        <f t="shared" si="332"/>
        <v>0.20794824399260628</v>
      </c>
      <c r="BK912" s="40">
        <f t="shared" si="333"/>
        <v>0</v>
      </c>
      <c r="BL912">
        <v>0</v>
      </c>
      <c r="BM912">
        <v>0</v>
      </c>
      <c r="BN912">
        <v>0</v>
      </c>
      <c r="BO912">
        <v>1</v>
      </c>
      <c r="BP912">
        <v>0</v>
      </c>
      <c r="BQ912">
        <v>0</v>
      </c>
      <c r="BR912">
        <v>0</v>
      </c>
      <c r="BS912">
        <v>0</v>
      </c>
      <c r="BT912" s="4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:134" s="32" customFormat="1" ht="17" thickBot="1" x14ac:dyDescent="0.25">
      <c r="A913" s="124" t="str">
        <f>CONFIGURACAO!$C$4</f>
        <v>AREA 21</v>
      </c>
      <c r="B913" s="125">
        <v>911</v>
      </c>
      <c r="C913" s="252" t="s">
        <v>325</v>
      </c>
      <c r="D913" s="126">
        <f t="shared" si="315"/>
        <v>1</v>
      </c>
      <c r="E913" s="250" t="s">
        <v>1248</v>
      </c>
      <c r="F913" s="250">
        <v>1</v>
      </c>
      <c r="G913" s="250">
        <v>1</v>
      </c>
      <c r="H913" s="250">
        <v>1</v>
      </c>
      <c r="I913" s="250">
        <v>1</v>
      </c>
      <c r="J913" s="87"/>
      <c r="K913" s="94"/>
      <c r="L913" s="94"/>
      <c r="M913" s="154">
        <f t="shared" si="334"/>
        <v>4</v>
      </c>
      <c r="N913">
        <v>9.75</v>
      </c>
      <c r="O913">
        <v>5</v>
      </c>
      <c r="P913">
        <v>5.5</v>
      </c>
      <c r="Q913">
        <v>0</v>
      </c>
      <c r="R913">
        <v>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 s="139">
        <f t="shared" si="318"/>
        <v>14.75</v>
      </c>
      <c r="AD913" s="140">
        <f t="shared" si="319"/>
        <v>20.25</v>
      </c>
      <c r="AE913" s="141">
        <f t="shared" si="316"/>
        <v>0</v>
      </c>
      <c r="AF913" s="263">
        <f t="shared" si="317"/>
        <v>0</v>
      </c>
      <c r="AG913" s="265">
        <f t="shared" si="335"/>
        <v>14.75</v>
      </c>
      <c r="AI913" s="37">
        <f>IFERROR(IF(M913&gt;0,(N913*CONFIGURACAO!$C$20)+(O913*CONFIGURACAO!$C$21)+(P913*CONFIGURACAO!$C$22)+(Q913*CONFIGURACAO!$C$23)+(R913*CONFIGURACAO!$C$24),""),"")</f>
        <v>1745</v>
      </c>
      <c r="AJ913" s="38">
        <f>IF(S913=0,0,IF(CONFIGURACAO!$C$15="SIM",(IF(S913&gt;CONFIGURACAO!$C$16,CONFIGURACAO!$C$16*CONFIGURACAO!$C$25,S913*CONFIGURACAO!$C$25)),'PI AREA  P75'!S913*CONFIGURACAO!$C$25))</f>
        <v>0</v>
      </c>
      <c r="AK913" s="38">
        <f>IF(T913=0,0,IF(CONFIGURACAO!$C$17="SIM",(IF(T913&gt;CONFIGURACAO!$C$18,CONFIGURACAO!$C$18*CONFIGURACAO!$C$26,T913*CONFIGURACAO!$C$26)),'PI AREA  P75'!T913*CONFIGURACAO!$C$26))</f>
        <v>0</v>
      </c>
      <c r="AL913" s="38">
        <f>IFERROR(IF(M913&gt;0,(U913*CONFIGURACAO!$C$29)+(V913*CONFIGURACAO!$C$30),""),"")</f>
        <v>0</v>
      </c>
      <c r="AM913" s="38">
        <f>IF(W913=0,0,IF(CONFIGURACAO!$C$41="SIM",(IF(W913&gt;CONFIGURACAO!$C$41,CONFIGURACAO!$C$41*CONFIGURACAO!$C$31,W913*CONFIGURACAO!$C$31)),'PI AREA  P75'!W913*CONFIGURACAO!$C$31))</f>
        <v>0</v>
      </c>
      <c r="AN913" s="38">
        <f>IF(X913=0,0,IF(CONFIGURACAO!$C$39="SIM",(IF(X913&gt;CONFIGURACAO!$C$40,CONFIGURACAO!$C$40*CONFIGURACAO!$C$32,X913*CONFIGURACAO!$C$32)),'PI AREA  P75'!X913*CONFIGURACAO!$C$32))</f>
        <v>0</v>
      </c>
      <c r="AO913" s="38">
        <f>IFERROR(IF(M913&gt;0,(Y913*CONFIGURACAO!$C$33)+(Z913*CONFIGURACAO!$C$34)+(AA913*CONFIGURACAO!$C$35)+(AB913*CONFIGURACAO!$C$36),""),"")</f>
        <v>0</v>
      </c>
      <c r="AP913" s="38">
        <f>IF(AA913=0,0,IF(CONFIGURACAO!$C$46="SIM",(IF(AA913&gt;CONFIGURACAO!$C$47,CONFIGURACAO!$C$47*CONFIGURACAO!$C$35,AA913*CONFIGURACAO!$C$35)),'PI AREA  P75'!AA913*CONFIGURACAO!$C$35))</f>
        <v>0</v>
      </c>
      <c r="AQ913" s="38">
        <f>IF(AB913=0,0,IF(CONFIGURACAO!$C$44="SIM",(IF(AB913&gt;CONFIGURACAO!$C$45,CONFIGURACAO!$C$45*CONFIGURACAO!$C$36,AB913*CONFIGURACAO!$C$36)),'PI AREA  P75'!AB913*CONFIGURACAO!$C$36))</f>
        <v>0</v>
      </c>
      <c r="AR913" s="38">
        <f t="shared" si="336"/>
        <v>1745</v>
      </c>
      <c r="AS913" s="68">
        <f>IF(AR913="","",$AR913-(($AS$2/CONFIGURACAO!$C$6)*$M913))</f>
        <v>1445</v>
      </c>
      <c r="AT913" s="73">
        <f t="shared" si="320"/>
        <v>3</v>
      </c>
      <c r="AU913" s="75">
        <f>IF(AR913="","",$AR913-(($AU$2/CONFIGURACAO!$C$6)*$M913))</f>
        <v>1245</v>
      </c>
      <c r="AV913" s="76">
        <f t="shared" si="321"/>
        <v>4</v>
      </c>
      <c r="AW913" s="74">
        <f>IF(AR913="","",$AR913-(($AW$2/CONFIGURACAO!$C$6)*$M913))</f>
        <v>1045</v>
      </c>
      <c r="AX913" s="72">
        <f t="shared" si="322"/>
        <v>5</v>
      </c>
      <c r="AZ913" s="39">
        <f t="shared" si="323"/>
        <v>0.16385668878027709</v>
      </c>
      <c r="BA913" s="146">
        <f t="shared" si="324"/>
        <v>22.25</v>
      </c>
      <c r="BB913" s="146">
        <f t="shared" si="325"/>
        <v>270</v>
      </c>
      <c r="BC913" s="32">
        <f t="shared" si="326"/>
        <v>161</v>
      </c>
      <c r="BD913" s="148"/>
      <c r="BE913" s="40">
        <f t="shared" si="327"/>
        <v>0.36326378539493293</v>
      </c>
      <c r="BF913" s="40">
        <f t="shared" si="328"/>
        <v>0.19290123456790123</v>
      </c>
      <c r="BG913" s="40">
        <f t="shared" si="329"/>
        <v>0.14131551901336073</v>
      </c>
      <c r="BH913" s="40">
        <f t="shared" si="330"/>
        <v>0</v>
      </c>
      <c r="BI913" s="40">
        <f t="shared" si="331"/>
        <v>0.21321961620469082</v>
      </c>
      <c r="BJ913" s="40">
        <f t="shared" si="332"/>
        <v>0</v>
      </c>
      <c r="BK913" s="40">
        <f t="shared" si="333"/>
        <v>0</v>
      </c>
      <c r="BL913">
        <v>0</v>
      </c>
      <c r="BM913">
        <v>2</v>
      </c>
      <c r="BN913">
        <v>1</v>
      </c>
      <c r="BO913">
        <v>2</v>
      </c>
      <c r="BP913">
        <v>0</v>
      </c>
      <c r="BQ913">
        <v>0</v>
      </c>
      <c r="BR913">
        <v>1</v>
      </c>
      <c r="BS913">
        <v>3</v>
      </c>
      <c r="BT913" s="42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:134" s="32" customFormat="1" ht="17" thickBot="1" x14ac:dyDescent="0.25">
      <c r="A914" s="124" t="str">
        <f>CONFIGURACAO!$C$4</f>
        <v>AREA 21</v>
      </c>
      <c r="B914" s="125">
        <v>912</v>
      </c>
      <c r="C914" s="252" t="s">
        <v>325</v>
      </c>
      <c r="D914" s="126">
        <f t="shared" si="315"/>
        <v>2</v>
      </c>
      <c r="E914" s="250" t="s">
        <v>1249</v>
      </c>
      <c r="F914" s="250">
        <v>1</v>
      </c>
      <c r="G914" s="250">
        <v>1</v>
      </c>
      <c r="H914" s="250">
        <v>1</v>
      </c>
      <c r="I914" s="250">
        <v>1</v>
      </c>
      <c r="J914" s="87"/>
      <c r="K914" s="94"/>
      <c r="L914" s="94"/>
      <c r="M914" s="154">
        <f t="shared" si="334"/>
        <v>4</v>
      </c>
      <c r="N914">
        <v>8</v>
      </c>
      <c r="O914">
        <v>3</v>
      </c>
      <c r="P914">
        <v>6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 s="139">
        <f t="shared" si="318"/>
        <v>11</v>
      </c>
      <c r="AD914" s="140">
        <f t="shared" si="319"/>
        <v>17</v>
      </c>
      <c r="AE914" s="141">
        <f t="shared" si="316"/>
        <v>0</v>
      </c>
      <c r="AF914" s="263">
        <f t="shared" si="317"/>
        <v>0</v>
      </c>
      <c r="AG914" s="265">
        <f t="shared" si="335"/>
        <v>11</v>
      </c>
      <c r="AI914" s="37">
        <f>IFERROR(IF(M914&gt;0,(N914*CONFIGURACAO!$C$20)+(O914*CONFIGURACAO!$C$21)+(P914*CONFIGURACAO!$C$22)+(Q914*CONFIGURACAO!$C$23)+(R914*CONFIGURACAO!$C$24),""),"")</f>
        <v>1420</v>
      </c>
      <c r="AJ914" s="38">
        <f>IF(S914=0,0,IF(CONFIGURACAO!$C$15="SIM",(IF(S914&gt;CONFIGURACAO!$C$16,CONFIGURACAO!$C$16*CONFIGURACAO!$C$25,S914*CONFIGURACAO!$C$25)),'PI AREA  P75'!S914*CONFIGURACAO!$C$25))</f>
        <v>0</v>
      </c>
      <c r="AK914" s="38">
        <f>IF(T914=0,0,IF(CONFIGURACAO!$C$17="SIM",(IF(T914&gt;CONFIGURACAO!$C$18,CONFIGURACAO!$C$18*CONFIGURACAO!$C$26,T914*CONFIGURACAO!$C$26)),'PI AREA  P75'!T914*CONFIGURACAO!$C$26))</f>
        <v>0</v>
      </c>
      <c r="AL914" s="38">
        <f>IFERROR(IF(M914&gt;0,(U914*CONFIGURACAO!$C$29)+(V914*CONFIGURACAO!$C$30),""),"")</f>
        <v>0</v>
      </c>
      <c r="AM914" s="38">
        <f>IF(W914=0,0,IF(CONFIGURACAO!$C$41="SIM",(IF(W914&gt;CONFIGURACAO!$C$41,CONFIGURACAO!$C$41*CONFIGURACAO!$C$31,W914*CONFIGURACAO!$C$31)),'PI AREA  P75'!W914*CONFIGURACAO!$C$31))</f>
        <v>0</v>
      </c>
      <c r="AN914" s="38">
        <f>IF(X914=0,0,IF(CONFIGURACAO!$C$39="SIM",(IF(X914&gt;CONFIGURACAO!$C$40,CONFIGURACAO!$C$40*CONFIGURACAO!$C$32,X914*CONFIGURACAO!$C$32)),'PI AREA  P75'!X914*CONFIGURACAO!$C$32))</f>
        <v>0</v>
      </c>
      <c r="AO914" s="38">
        <f>IFERROR(IF(M914&gt;0,(Y914*CONFIGURACAO!$C$33)+(Z914*CONFIGURACAO!$C$34)+(AA914*CONFIGURACAO!$C$35)+(AB914*CONFIGURACAO!$C$36),""),"")</f>
        <v>0</v>
      </c>
      <c r="AP914" s="38">
        <f>IF(AA914=0,0,IF(CONFIGURACAO!$C$46="SIM",(IF(AA914&gt;CONFIGURACAO!$C$47,CONFIGURACAO!$C$47*CONFIGURACAO!$C$35,AA914*CONFIGURACAO!$C$35)),'PI AREA  P75'!AA914*CONFIGURACAO!$C$35))</f>
        <v>0</v>
      </c>
      <c r="AQ914" s="38">
        <f>IF(AB914=0,0,IF(CONFIGURACAO!$C$44="SIM",(IF(AB914&gt;CONFIGURACAO!$C$45,CONFIGURACAO!$C$45*CONFIGURACAO!$C$36,AB914*CONFIGURACAO!$C$36)),'PI AREA  P75'!AB914*CONFIGURACAO!$C$36))</f>
        <v>0</v>
      </c>
      <c r="AR914" s="38">
        <f t="shared" si="336"/>
        <v>1420</v>
      </c>
      <c r="AS914" s="68">
        <f>IF(AR914="","",$AR914-(($AS$2/CONFIGURACAO!$C$6)*$M914))</f>
        <v>1120</v>
      </c>
      <c r="AT914" s="73">
        <f t="shared" si="320"/>
        <v>3</v>
      </c>
      <c r="AU914" s="75">
        <f>IF(AR914="","",$AR914-(($AU$2/CONFIGURACAO!$C$6)*$M914))</f>
        <v>920</v>
      </c>
      <c r="AV914" s="76">
        <f t="shared" si="321"/>
        <v>4</v>
      </c>
      <c r="AW914" s="74">
        <f>IF(AR914="","",$AR914-(($AW$2/CONFIGURACAO!$C$6)*$M914))</f>
        <v>720</v>
      </c>
      <c r="AX914" s="72">
        <f t="shared" si="322"/>
        <v>5</v>
      </c>
      <c r="AZ914" s="39">
        <f t="shared" si="323"/>
        <v>0.13333896737420831</v>
      </c>
      <c r="BA914" s="146">
        <f t="shared" si="324"/>
        <v>18</v>
      </c>
      <c r="BB914" s="146">
        <f t="shared" si="325"/>
        <v>387</v>
      </c>
      <c r="BC914" s="32">
        <f t="shared" si="326"/>
        <v>228</v>
      </c>
      <c r="BD914" s="148"/>
      <c r="BE914" s="40">
        <f t="shared" si="327"/>
        <v>0.29806259314456035</v>
      </c>
      <c r="BF914" s="40">
        <f t="shared" si="328"/>
        <v>0.11574074074074073</v>
      </c>
      <c r="BG914" s="40">
        <f t="shared" si="329"/>
        <v>0.1541623843782117</v>
      </c>
      <c r="BH914" s="40">
        <f t="shared" si="330"/>
        <v>0</v>
      </c>
      <c r="BI914" s="40">
        <f t="shared" si="331"/>
        <v>0.10660980810234541</v>
      </c>
      <c r="BJ914" s="40">
        <f t="shared" si="332"/>
        <v>0</v>
      </c>
      <c r="BK914" s="40">
        <f t="shared" si="333"/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 s="42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:134" s="32" customFormat="1" ht="17" thickBot="1" x14ac:dyDescent="0.25">
      <c r="A915" s="124" t="str">
        <f>CONFIGURACAO!$C$4</f>
        <v>AREA 21</v>
      </c>
      <c r="B915" s="125">
        <v>913</v>
      </c>
      <c r="C915" s="252" t="s">
        <v>325</v>
      </c>
      <c r="D915" s="126">
        <f t="shared" si="315"/>
        <v>3</v>
      </c>
      <c r="E915" s="250" t="s">
        <v>1250</v>
      </c>
      <c r="F915" s="250">
        <v>1</v>
      </c>
      <c r="G915" s="250">
        <v>1</v>
      </c>
      <c r="H915" s="250">
        <v>1</v>
      </c>
      <c r="I915" s="250">
        <v>1</v>
      </c>
      <c r="J915" s="87"/>
      <c r="K915" s="94"/>
      <c r="L915" s="94"/>
      <c r="M915" s="154">
        <f t="shared" si="334"/>
        <v>4</v>
      </c>
      <c r="N915">
        <v>3.5</v>
      </c>
      <c r="O915">
        <v>4.25</v>
      </c>
      <c r="P915">
        <v>4.75</v>
      </c>
      <c r="Q915">
        <v>1</v>
      </c>
      <c r="R915">
        <v>2</v>
      </c>
      <c r="S915">
        <v>0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 s="139">
        <f t="shared" si="318"/>
        <v>7.75</v>
      </c>
      <c r="AD915" s="140">
        <f t="shared" si="319"/>
        <v>12.5</v>
      </c>
      <c r="AE915" s="141">
        <f t="shared" si="316"/>
        <v>0</v>
      </c>
      <c r="AF915" s="263">
        <f t="shared" si="317"/>
        <v>0</v>
      </c>
      <c r="AG915" s="265">
        <f t="shared" si="335"/>
        <v>7.75</v>
      </c>
      <c r="AI915" s="37">
        <f>IFERROR(IF(M915&gt;0,(N915*CONFIGURACAO!$C$20)+(O915*CONFIGURACAO!$C$21)+(P915*CONFIGURACAO!$C$22)+(Q915*CONFIGURACAO!$C$23)+(R915*CONFIGURACAO!$C$24),""),"")</f>
        <v>1055</v>
      </c>
      <c r="AJ915" s="38">
        <f>IF(S915=0,0,IF(CONFIGURACAO!$C$15="SIM",(IF(S915&gt;CONFIGURACAO!$C$16,CONFIGURACAO!$C$16*CONFIGURACAO!$C$25,S915*CONFIGURACAO!$C$25)),'PI AREA  P75'!S915*CONFIGURACAO!$C$25))</f>
        <v>0</v>
      </c>
      <c r="AK915" s="38">
        <f>IF(T915=0,0,IF(CONFIGURACAO!$C$17="SIM",(IF(T915&gt;CONFIGURACAO!$C$18,CONFIGURACAO!$C$18*CONFIGURACAO!$C$26,T915*CONFIGURACAO!$C$26)),'PI AREA  P75'!T915*CONFIGURACAO!$C$26))</f>
        <v>10</v>
      </c>
      <c r="AL915" s="38">
        <f>IFERROR(IF(M915&gt;0,(U915*CONFIGURACAO!$C$29)+(V915*CONFIGURACAO!$C$30),""),"")</f>
        <v>0</v>
      </c>
      <c r="AM915" s="38">
        <f>IF(W915=0,0,IF(CONFIGURACAO!$C$41="SIM",(IF(W915&gt;CONFIGURACAO!$C$41,CONFIGURACAO!$C$41*CONFIGURACAO!$C$31,W915*CONFIGURACAO!$C$31)),'PI AREA  P75'!W915*CONFIGURACAO!$C$31))</f>
        <v>0</v>
      </c>
      <c r="AN915" s="38">
        <f>IF(X915=0,0,IF(CONFIGURACAO!$C$39="SIM",(IF(X915&gt;CONFIGURACAO!$C$40,CONFIGURACAO!$C$40*CONFIGURACAO!$C$32,X915*CONFIGURACAO!$C$32)),'PI AREA  P75'!X915*CONFIGURACAO!$C$32))</f>
        <v>0</v>
      </c>
      <c r="AO915" s="38">
        <f>IFERROR(IF(M915&gt;0,(Y915*CONFIGURACAO!$C$33)+(Z915*CONFIGURACAO!$C$34)+(AA915*CONFIGURACAO!$C$35)+(AB915*CONFIGURACAO!$C$36),""),"")</f>
        <v>0</v>
      </c>
      <c r="AP915" s="38">
        <f>IF(AA915=0,0,IF(CONFIGURACAO!$C$46="SIM",(IF(AA915&gt;CONFIGURACAO!$C$47,CONFIGURACAO!$C$47*CONFIGURACAO!$C$35,AA915*CONFIGURACAO!$C$35)),'PI AREA  P75'!AA915*CONFIGURACAO!$C$35))</f>
        <v>0</v>
      </c>
      <c r="AQ915" s="38">
        <f>IF(AB915=0,0,IF(CONFIGURACAO!$C$44="SIM",(IF(AB915&gt;CONFIGURACAO!$C$45,CONFIGURACAO!$C$45*CONFIGURACAO!$C$36,AB915*CONFIGURACAO!$C$36)),'PI AREA  P75'!AB915*CONFIGURACAO!$C$36))</f>
        <v>0</v>
      </c>
      <c r="AR915" s="38">
        <f t="shared" si="336"/>
        <v>1065</v>
      </c>
      <c r="AS915" s="68">
        <f>IF(AR915="","",$AR915-(($AS$2/CONFIGURACAO!$C$6)*$M915))</f>
        <v>765</v>
      </c>
      <c r="AT915" s="73">
        <f t="shared" si="320"/>
        <v>3</v>
      </c>
      <c r="AU915" s="75">
        <f>IF(AR915="","",$AR915-(($AU$2/CONFIGURACAO!$C$6)*$M915))</f>
        <v>565</v>
      </c>
      <c r="AV915" s="76">
        <f t="shared" si="321"/>
        <v>4</v>
      </c>
      <c r="AW915" s="74">
        <f>IF(AR915="","",$AR915-(($AW$2/CONFIGURACAO!$C$6)*$M915))</f>
        <v>365</v>
      </c>
      <c r="AX915" s="72">
        <f t="shared" si="322"/>
        <v>5</v>
      </c>
      <c r="AZ915" s="39">
        <f t="shared" si="323"/>
        <v>0.10000422553065622</v>
      </c>
      <c r="BA915" s="146">
        <f t="shared" si="324"/>
        <v>17.5</v>
      </c>
      <c r="BB915" s="146">
        <f t="shared" si="325"/>
        <v>405</v>
      </c>
      <c r="BC915" s="32">
        <f t="shared" si="326"/>
        <v>369</v>
      </c>
      <c r="BD915" s="148"/>
      <c r="BE915" s="40">
        <f t="shared" si="327"/>
        <v>0.13040238450074518</v>
      </c>
      <c r="BF915" s="40">
        <f t="shared" si="328"/>
        <v>0.16396604938271603</v>
      </c>
      <c r="BG915" s="40">
        <f t="shared" si="329"/>
        <v>0.12204522096608428</v>
      </c>
      <c r="BH915" s="40">
        <f t="shared" si="330"/>
        <v>4.042037186742118E-2</v>
      </c>
      <c r="BI915" s="40">
        <f t="shared" si="331"/>
        <v>0.21321961620469082</v>
      </c>
      <c r="BJ915" s="40">
        <f t="shared" si="332"/>
        <v>0</v>
      </c>
      <c r="BK915" s="40">
        <f t="shared" si="333"/>
        <v>0.32102728731942215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 s="42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:134" s="32" customFormat="1" ht="17" thickBot="1" x14ac:dyDescent="0.25">
      <c r="A916" s="124" t="str">
        <f>CONFIGURACAO!$C$4</f>
        <v>AREA 21</v>
      </c>
      <c r="B916" s="125">
        <v>914</v>
      </c>
      <c r="C916" s="252" t="s">
        <v>325</v>
      </c>
      <c r="D916" s="126">
        <f t="shared" si="315"/>
        <v>4</v>
      </c>
      <c r="E916" s="250" t="s">
        <v>1251</v>
      </c>
      <c r="F916" s="250">
        <v>1</v>
      </c>
      <c r="G916" s="250">
        <v>1</v>
      </c>
      <c r="H916" s="250">
        <v>1</v>
      </c>
      <c r="I916" s="250">
        <v>1</v>
      </c>
      <c r="J916" s="87"/>
      <c r="K916" s="94"/>
      <c r="L916" s="94"/>
      <c r="M916" s="154">
        <f t="shared" si="334"/>
        <v>4</v>
      </c>
      <c r="N916">
        <v>24.75</v>
      </c>
      <c r="O916">
        <v>0</v>
      </c>
      <c r="P916">
        <v>3.5</v>
      </c>
      <c r="Q916">
        <v>2</v>
      </c>
      <c r="R916">
        <v>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 s="139">
        <f t="shared" si="318"/>
        <v>24.75</v>
      </c>
      <c r="AD916" s="140">
        <f t="shared" si="319"/>
        <v>28.25</v>
      </c>
      <c r="AE916" s="141">
        <f t="shared" si="316"/>
        <v>0</v>
      </c>
      <c r="AF916" s="263">
        <f t="shared" si="317"/>
        <v>0</v>
      </c>
      <c r="AG916" s="265">
        <f t="shared" si="335"/>
        <v>24.75</v>
      </c>
      <c r="AI916" s="37">
        <f>IFERROR(IF(M916&gt;0,(N916*CONFIGURACAO!$C$20)+(O916*CONFIGURACAO!$C$21)+(P916*CONFIGURACAO!$C$22)+(Q916*CONFIGURACAO!$C$23)+(R916*CONFIGURACAO!$C$24),""),"")</f>
        <v>2805</v>
      </c>
      <c r="AJ916" s="38">
        <f>IF(S916=0,0,IF(CONFIGURACAO!$C$15="SIM",(IF(S916&gt;CONFIGURACAO!$C$16,CONFIGURACAO!$C$16*CONFIGURACAO!$C$25,S916*CONFIGURACAO!$C$25)),'PI AREA  P75'!S916*CONFIGURACAO!$C$25))</f>
        <v>0</v>
      </c>
      <c r="AK916" s="38">
        <f>IF(T916=0,0,IF(CONFIGURACAO!$C$17="SIM",(IF(T916&gt;CONFIGURACAO!$C$18,CONFIGURACAO!$C$18*CONFIGURACAO!$C$26,T916*CONFIGURACAO!$C$26)),'PI AREA  P75'!T916*CONFIGURACAO!$C$26))</f>
        <v>0</v>
      </c>
      <c r="AL916" s="38">
        <f>IFERROR(IF(M916&gt;0,(U916*CONFIGURACAO!$C$29)+(V916*CONFIGURACAO!$C$30),""),"")</f>
        <v>0</v>
      </c>
      <c r="AM916" s="38">
        <f>IF(W916=0,0,IF(CONFIGURACAO!$C$41="SIM",(IF(W916&gt;CONFIGURACAO!$C$41,CONFIGURACAO!$C$41*CONFIGURACAO!$C$31,W916*CONFIGURACAO!$C$31)),'PI AREA  P75'!W916*CONFIGURACAO!$C$31))</f>
        <v>0</v>
      </c>
      <c r="AN916" s="38">
        <f>IF(X916=0,0,IF(CONFIGURACAO!$C$39="SIM",(IF(X916&gt;CONFIGURACAO!$C$40,CONFIGURACAO!$C$40*CONFIGURACAO!$C$32,X916*CONFIGURACAO!$C$32)),'PI AREA  P75'!X916*CONFIGURACAO!$C$32))</f>
        <v>0</v>
      </c>
      <c r="AO916" s="38">
        <f>IFERROR(IF(M916&gt;0,(Y916*CONFIGURACAO!$C$33)+(Z916*CONFIGURACAO!$C$34)+(AA916*CONFIGURACAO!$C$35)+(AB916*CONFIGURACAO!$C$36),""),"")</f>
        <v>0</v>
      </c>
      <c r="AP916" s="38">
        <f>IF(AA916=0,0,IF(CONFIGURACAO!$C$46="SIM",(IF(AA916&gt;CONFIGURACAO!$C$47,CONFIGURACAO!$C$47*CONFIGURACAO!$C$35,AA916*CONFIGURACAO!$C$35)),'PI AREA  P75'!AA916*CONFIGURACAO!$C$35))</f>
        <v>0</v>
      </c>
      <c r="AQ916" s="38">
        <f>IF(AB916=0,0,IF(CONFIGURACAO!$C$44="SIM",(IF(AB916&gt;CONFIGURACAO!$C$45,CONFIGURACAO!$C$45*CONFIGURACAO!$C$36,AB916*CONFIGURACAO!$C$36)),'PI AREA  P75'!AB916*CONFIGURACAO!$C$36))</f>
        <v>0</v>
      </c>
      <c r="AR916" s="38">
        <f t="shared" si="336"/>
        <v>2805</v>
      </c>
      <c r="AS916" s="68">
        <f>IF(AR916="","",$AR916-(($AS$2/CONFIGURACAO!$C$6)*$M916))</f>
        <v>2505</v>
      </c>
      <c r="AT916" s="73">
        <f t="shared" si="320"/>
        <v>3</v>
      </c>
      <c r="AU916" s="75">
        <f>IF(AR916="","",$AR916-(($AU$2/CONFIGURACAO!$C$6)*$M916))</f>
        <v>2305</v>
      </c>
      <c r="AV916" s="76">
        <f t="shared" si="321"/>
        <v>4</v>
      </c>
      <c r="AW916" s="74">
        <f>IF(AR916="","",$AR916-(($AW$2/CONFIGURACAO!$C$6)*$M916))</f>
        <v>2105</v>
      </c>
      <c r="AX916" s="72">
        <f t="shared" si="322"/>
        <v>5</v>
      </c>
      <c r="AZ916" s="39">
        <f t="shared" si="323"/>
        <v>0.2633914109046861</v>
      </c>
      <c r="BA916" s="146">
        <f t="shared" si="324"/>
        <v>32.25</v>
      </c>
      <c r="BB916" s="146">
        <f t="shared" si="325"/>
        <v>129</v>
      </c>
      <c r="BC916" s="32">
        <f t="shared" si="326"/>
        <v>51</v>
      </c>
      <c r="BD916" s="148"/>
      <c r="BE916" s="40">
        <f t="shared" si="327"/>
        <v>0.92213114754098358</v>
      </c>
      <c r="BF916" s="40">
        <f t="shared" si="328"/>
        <v>0</v>
      </c>
      <c r="BG916" s="40">
        <f t="shared" si="329"/>
        <v>8.9928057553956844E-2</v>
      </c>
      <c r="BH916" s="40">
        <f t="shared" si="330"/>
        <v>8.084074373484236E-2</v>
      </c>
      <c r="BI916" s="40">
        <f t="shared" si="331"/>
        <v>0.21321961620469082</v>
      </c>
      <c r="BJ916" s="40">
        <f t="shared" si="332"/>
        <v>0</v>
      </c>
      <c r="BK916" s="40">
        <f t="shared" si="333"/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 s="42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:134" s="32" customFormat="1" ht="17" thickBot="1" x14ac:dyDescent="0.25">
      <c r="A917" s="124" t="str">
        <f>CONFIGURACAO!$C$4</f>
        <v>AREA 21</v>
      </c>
      <c r="B917" s="125">
        <v>915</v>
      </c>
      <c r="C917" s="252" t="s">
        <v>325</v>
      </c>
      <c r="D917" s="126">
        <f t="shared" si="315"/>
        <v>5</v>
      </c>
      <c r="E917" s="250" t="s">
        <v>1252</v>
      </c>
      <c r="F917" s="250">
        <v>0</v>
      </c>
      <c r="G917" s="250">
        <v>0</v>
      </c>
      <c r="H917" s="250">
        <v>1</v>
      </c>
      <c r="I917" s="250">
        <v>1</v>
      </c>
      <c r="J917" s="87"/>
      <c r="K917" s="94"/>
      <c r="L917" s="94"/>
      <c r="M917" s="154">
        <f t="shared" si="334"/>
        <v>2</v>
      </c>
      <c r="N917">
        <v>3</v>
      </c>
      <c r="O917">
        <v>2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s="139">
        <f t="shared" si="318"/>
        <v>5</v>
      </c>
      <c r="AD917" s="140">
        <f t="shared" si="319"/>
        <v>5</v>
      </c>
      <c r="AE917" s="141">
        <f t="shared" si="316"/>
        <v>0</v>
      </c>
      <c r="AF917" s="263">
        <f t="shared" si="317"/>
        <v>0</v>
      </c>
      <c r="AG917" s="265">
        <f t="shared" si="335"/>
        <v>5</v>
      </c>
      <c r="AI917" s="37">
        <f>IFERROR(IF(M917&gt;0,(N917*CONFIGURACAO!$C$20)+(O917*CONFIGURACAO!$C$21)+(P917*CONFIGURACAO!$C$22)+(Q917*CONFIGURACAO!$C$23)+(R917*CONFIGURACAO!$C$24),""),"")</f>
        <v>460</v>
      </c>
      <c r="AJ917" s="38">
        <f>IF(S917=0,0,IF(CONFIGURACAO!$C$15="SIM",(IF(S917&gt;CONFIGURACAO!$C$16,CONFIGURACAO!$C$16*CONFIGURACAO!$C$25,S917*CONFIGURACAO!$C$25)),'PI AREA  P75'!S917*CONFIGURACAO!$C$25))</f>
        <v>0</v>
      </c>
      <c r="AK917" s="38">
        <f>IF(T917=0,0,IF(CONFIGURACAO!$C$17="SIM",(IF(T917&gt;CONFIGURACAO!$C$18,CONFIGURACAO!$C$18*CONFIGURACAO!$C$26,T917*CONFIGURACAO!$C$26)),'PI AREA  P75'!T917*CONFIGURACAO!$C$26))</f>
        <v>0</v>
      </c>
      <c r="AL917" s="38">
        <f>IFERROR(IF(M917&gt;0,(U917*CONFIGURACAO!$C$29)+(V917*CONFIGURACAO!$C$30),""),"")</f>
        <v>0</v>
      </c>
      <c r="AM917" s="38">
        <f>IF(W917=0,0,IF(CONFIGURACAO!$C$41="SIM",(IF(W917&gt;CONFIGURACAO!$C$41,CONFIGURACAO!$C$41*CONFIGURACAO!$C$31,W917*CONFIGURACAO!$C$31)),'PI AREA  P75'!W917*CONFIGURACAO!$C$31))</f>
        <v>0</v>
      </c>
      <c r="AN917" s="38">
        <f>IF(X917=0,0,IF(CONFIGURACAO!$C$39="SIM",(IF(X917&gt;CONFIGURACAO!$C$40,CONFIGURACAO!$C$40*CONFIGURACAO!$C$32,X917*CONFIGURACAO!$C$32)),'PI AREA  P75'!X917*CONFIGURACAO!$C$32))</f>
        <v>0</v>
      </c>
      <c r="AO917" s="38">
        <f>IFERROR(IF(M917&gt;0,(Y917*CONFIGURACAO!$C$33)+(Z917*CONFIGURACAO!$C$34)+(AA917*CONFIGURACAO!$C$35)+(AB917*CONFIGURACAO!$C$36),""),"")</f>
        <v>0</v>
      </c>
      <c r="AP917" s="38">
        <f>IF(AA917=0,0,IF(CONFIGURACAO!$C$46="SIM",(IF(AA917&gt;CONFIGURACAO!$C$47,CONFIGURACAO!$C$47*CONFIGURACAO!$C$35,AA917*CONFIGURACAO!$C$35)),'PI AREA  P75'!AA917*CONFIGURACAO!$C$35))</f>
        <v>0</v>
      </c>
      <c r="AQ917" s="38">
        <f>IF(AB917=0,0,IF(CONFIGURACAO!$C$44="SIM",(IF(AB917&gt;CONFIGURACAO!$C$45,CONFIGURACAO!$C$45*CONFIGURACAO!$C$36,AB917*CONFIGURACAO!$C$36)),'PI AREA  P75'!AB917*CONFIGURACAO!$C$36))</f>
        <v>0</v>
      </c>
      <c r="AR917" s="38">
        <f t="shared" si="336"/>
        <v>460</v>
      </c>
      <c r="AS917" s="68">
        <f>IF(AR917="","",$AR917-(($AS$2/CONFIGURACAO!$C$6)*$M917))</f>
        <v>310</v>
      </c>
      <c r="AT917" s="73">
        <f t="shared" si="320"/>
        <v>3</v>
      </c>
      <c r="AU917" s="75">
        <f>IF(AR917="","",$AR917-(($AU$2/CONFIGURACAO!$C$6)*$M917))</f>
        <v>210</v>
      </c>
      <c r="AV917" s="76">
        <f t="shared" si="321"/>
        <v>4</v>
      </c>
      <c r="AW917" s="74">
        <f>IF(AR917="","",$AR917-(($AW$2/CONFIGURACAO!$C$6)*$M917))</f>
        <v>110</v>
      </c>
      <c r="AX917" s="72">
        <f t="shared" si="322"/>
        <v>5</v>
      </c>
      <c r="AZ917" s="39">
        <f t="shared" si="323"/>
        <v>4.3194313374743533E-2</v>
      </c>
      <c r="BA917" s="146">
        <f t="shared" si="324"/>
        <v>5</v>
      </c>
      <c r="BB917" s="146">
        <f t="shared" si="325"/>
        <v>855</v>
      </c>
      <c r="BC917" s="32">
        <f t="shared" si="326"/>
        <v>723</v>
      </c>
      <c r="BD917" s="148"/>
      <c r="BE917" s="40">
        <f t="shared" si="327"/>
        <v>0.11177347242921014</v>
      </c>
      <c r="BF917" s="40">
        <f t="shared" si="328"/>
        <v>7.716049382716049E-2</v>
      </c>
      <c r="BG917" s="40">
        <f t="shared" si="329"/>
        <v>0</v>
      </c>
      <c r="BH917" s="40">
        <f t="shared" si="330"/>
        <v>0</v>
      </c>
      <c r="BI917" s="40">
        <f t="shared" si="331"/>
        <v>0</v>
      </c>
      <c r="BJ917" s="40">
        <f t="shared" si="332"/>
        <v>0</v>
      </c>
      <c r="BK917" s="40">
        <f t="shared" si="333"/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 s="42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:134" s="32" customFormat="1" ht="17" thickBot="1" x14ac:dyDescent="0.25">
      <c r="A918" s="124" t="str">
        <f>CONFIGURACAO!$C$4</f>
        <v>AREA 21</v>
      </c>
      <c r="B918" s="125">
        <v>916</v>
      </c>
      <c r="C918" s="252" t="s">
        <v>325</v>
      </c>
      <c r="D918" s="126">
        <f t="shared" si="315"/>
        <v>6</v>
      </c>
      <c r="E918" s="250" t="s">
        <v>1253</v>
      </c>
      <c r="F918" s="250">
        <v>0</v>
      </c>
      <c r="G918" s="250">
        <v>0</v>
      </c>
      <c r="H918" s="250">
        <v>1</v>
      </c>
      <c r="I918" s="250">
        <v>1</v>
      </c>
      <c r="J918" s="87"/>
      <c r="K918" s="94"/>
      <c r="L918" s="94"/>
      <c r="M918" s="154">
        <f t="shared" si="334"/>
        <v>2</v>
      </c>
      <c r="N918">
        <v>3.75</v>
      </c>
      <c r="O918">
        <v>0.75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 s="139">
        <f t="shared" si="318"/>
        <v>4.5</v>
      </c>
      <c r="AD918" s="140">
        <f t="shared" si="319"/>
        <v>4.5</v>
      </c>
      <c r="AE918" s="141">
        <f t="shared" si="316"/>
        <v>0</v>
      </c>
      <c r="AF918" s="263">
        <f t="shared" si="317"/>
        <v>0</v>
      </c>
      <c r="AG918" s="265">
        <f t="shared" si="335"/>
        <v>4.5</v>
      </c>
      <c r="AI918" s="37">
        <f>IFERROR(IF(M918&gt;0,(N918*CONFIGURACAO!$C$20)+(O918*CONFIGURACAO!$C$21)+(P918*CONFIGURACAO!$C$22)+(Q918*CONFIGURACAO!$C$23)+(R918*CONFIGURACAO!$C$24),""),"")</f>
        <v>435</v>
      </c>
      <c r="AJ918" s="38">
        <f>IF(S918=0,0,IF(CONFIGURACAO!$C$15="SIM",(IF(S918&gt;CONFIGURACAO!$C$16,CONFIGURACAO!$C$16*CONFIGURACAO!$C$25,S918*CONFIGURACAO!$C$25)),'PI AREA  P75'!S918*CONFIGURACAO!$C$25))</f>
        <v>0</v>
      </c>
      <c r="AK918" s="38">
        <f>IF(T918=0,0,IF(CONFIGURACAO!$C$17="SIM",(IF(T918&gt;CONFIGURACAO!$C$18,CONFIGURACAO!$C$18*CONFIGURACAO!$C$26,T918*CONFIGURACAO!$C$26)),'PI AREA  P75'!T918*CONFIGURACAO!$C$26))</f>
        <v>0</v>
      </c>
      <c r="AL918" s="38">
        <f>IFERROR(IF(M918&gt;0,(U918*CONFIGURACAO!$C$29)+(V918*CONFIGURACAO!$C$30),""),"")</f>
        <v>0</v>
      </c>
      <c r="AM918" s="38">
        <f>IF(W918=0,0,IF(CONFIGURACAO!$C$41="SIM",(IF(W918&gt;CONFIGURACAO!$C$41,CONFIGURACAO!$C$41*CONFIGURACAO!$C$31,W918*CONFIGURACAO!$C$31)),'PI AREA  P75'!W918*CONFIGURACAO!$C$31))</f>
        <v>0</v>
      </c>
      <c r="AN918" s="38">
        <f>IF(X918=0,0,IF(CONFIGURACAO!$C$39="SIM",(IF(X918&gt;CONFIGURACAO!$C$40,CONFIGURACAO!$C$40*CONFIGURACAO!$C$32,X918*CONFIGURACAO!$C$32)),'PI AREA  P75'!X918*CONFIGURACAO!$C$32))</f>
        <v>0</v>
      </c>
      <c r="AO918" s="38">
        <f>IFERROR(IF(M918&gt;0,(Y918*CONFIGURACAO!$C$33)+(Z918*CONFIGURACAO!$C$34)+(AA918*CONFIGURACAO!$C$35)+(AB918*CONFIGURACAO!$C$36),""),"")</f>
        <v>0</v>
      </c>
      <c r="AP918" s="38">
        <f>IF(AA918=0,0,IF(CONFIGURACAO!$C$46="SIM",(IF(AA918&gt;CONFIGURACAO!$C$47,CONFIGURACAO!$C$47*CONFIGURACAO!$C$35,AA918*CONFIGURACAO!$C$35)),'PI AREA  P75'!AA918*CONFIGURACAO!$C$35))</f>
        <v>0</v>
      </c>
      <c r="AQ918" s="38">
        <f>IF(AB918=0,0,IF(CONFIGURACAO!$C$44="SIM",(IF(AB918&gt;CONFIGURACAO!$C$45,CONFIGURACAO!$C$45*CONFIGURACAO!$C$36,AB918*CONFIGURACAO!$C$36)),'PI AREA  P75'!AB918*CONFIGURACAO!$C$36))</f>
        <v>0</v>
      </c>
      <c r="AR918" s="38">
        <f t="shared" si="336"/>
        <v>435</v>
      </c>
      <c r="AS918" s="68">
        <f>IF(AR918="","",$AR918-(($AS$2/CONFIGURACAO!$C$6)*$M918))</f>
        <v>285</v>
      </c>
      <c r="AT918" s="73">
        <f t="shared" si="320"/>
        <v>3</v>
      </c>
      <c r="AU918" s="75">
        <f>IF(AR918="","",$AR918-(($AU$2/CONFIGURACAO!$C$6)*$M918))</f>
        <v>185</v>
      </c>
      <c r="AV918" s="76">
        <f t="shared" si="321"/>
        <v>4</v>
      </c>
      <c r="AW918" s="74">
        <f>IF(AR918="","",$AR918-(($AW$2/CONFIGURACAO!$C$6)*$M918))</f>
        <v>85</v>
      </c>
      <c r="AX918" s="72">
        <f t="shared" si="322"/>
        <v>5</v>
      </c>
      <c r="AZ918" s="39">
        <f t="shared" si="323"/>
        <v>4.084679634350747E-2</v>
      </c>
      <c r="BA918" s="146">
        <f t="shared" si="324"/>
        <v>4.5</v>
      </c>
      <c r="BB918" s="146">
        <f t="shared" si="325"/>
        <v>877</v>
      </c>
      <c r="BC918" s="32">
        <f t="shared" si="326"/>
        <v>740</v>
      </c>
      <c r="BD918" s="148"/>
      <c r="BE918" s="40">
        <f t="shared" si="327"/>
        <v>0.13971684053651268</v>
      </c>
      <c r="BF918" s="40">
        <f t="shared" si="328"/>
        <v>2.8935185185185182E-2</v>
      </c>
      <c r="BG918" s="40">
        <f t="shared" si="329"/>
        <v>0</v>
      </c>
      <c r="BH918" s="40">
        <f t="shared" si="330"/>
        <v>0</v>
      </c>
      <c r="BI918" s="40">
        <f t="shared" si="331"/>
        <v>0</v>
      </c>
      <c r="BJ918" s="40">
        <f t="shared" si="332"/>
        <v>0</v>
      </c>
      <c r="BK918" s="40">
        <f t="shared" si="333"/>
        <v>0</v>
      </c>
      <c r="BL918">
        <v>0</v>
      </c>
      <c r="BM918">
        <v>0</v>
      </c>
      <c r="BN918">
        <v>0</v>
      </c>
      <c r="BO918">
        <v>1</v>
      </c>
      <c r="BP918">
        <v>0</v>
      </c>
      <c r="BQ918">
        <v>0</v>
      </c>
      <c r="BR918">
        <v>0</v>
      </c>
      <c r="BS918">
        <v>6</v>
      </c>
      <c r="BT918" s="42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:134" s="32" customFormat="1" ht="17" thickBot="1" x14ac:dyDescent="0.25">
      <c r="A919" s="124" t="str">
        <f>CONFIGURACAO!$C$4</f>
        <v>AREA 21</v>
      </c>
      <c r="B919" s="125">
        <v>917</v>
      </c>
      <c r="C919" s="252" t="s">
        <v>325</v>
      </c>
      <c r="D919" s="126">
        <f t="shared" si="315"/>
        <v>7</v>
      </c>
      <c r="E919" s="250" t="s">
        <v>1254</v>
      </c>
      <c r="F919" s="250">
        <v>0</v>
      </c>
      <c r="G919" s="250">
        <v>0</v>
      </c>
      <c r="H919" s="250">
        <v>1</v>
      </c>
      <c r="I919" s="250">
        <v>1</v>
      </c>
      <c r="J919" s="87"/>
      <c r="K919" s="94"/>
      <c r="L919" s="94"/>
      <c r="M919" s="154">
        <f t="shared" si="334"/>
        <v>2</v>
      </c>
      <c r="N919">
        <v>3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 s="139">
        <f t="shared" si="318"/>
        <v>4</v>
      </c>
      <c r="AD919" s="140">
        <f t="shared" si="319"/>
        <v>4</v>
      </c>
      <c r="AE919" s="141">
        <f t="shared" si="316"/>
        <v>0</v>
      </c>
      <c r="AF919" s="263">
        <f t="shared" si="317"/>
        <v>0</v>
      </c>
      <c r="AG919" s="265">
        <f t="shared" si="335"/>
        <v>4</v>
      </c>
      <c r="AI919" s="37">
        <f>IFERROR(IF(M919&gt;0,(N919*CONFIGURACAO!$C$20)+(O919*CONFIGURACAO!$C$21)+(P919*CONFIGURACAO!$C$22)+(Q919*CONFIGURACAO!$C$23)+(R919*CONFIGURACAO!$C$24),""),"")</f>
        <v>380</v>
      </c>
      <c r="AJ919" s="38">
        <f>IF(S919=0,0,IF(CONFIGURACAO!$C$15="SIM",(IF(S919&gt;CONFIGURACAO!$C$16,CONFIGURACAO!$C$16*CONFIGURACAO!$C$25,S919*CONFIGURACAO!$C$25)),'PI AREA  P75'!S919*CONFIGURACAO!$C$25))</f>
        <v>0</v>
      </c>
      <c r="AK919" s="38">
        <f>IF(T919=0,0,IF(CONFIGURACAO!$C$17="SIM",(IF(T919&gt;CONFIGURACAO!$C$18,CONFIGURACAO!$C$18*CONFIGURACAO!$C$26,T919*CONFIGURACAO!$C$26)),'PI AREA  P75'!T919*CONFIGURACAO!$C$26))</f>
        <v>0</v>
      </c>
      <c r="AL919" s="38">
        <f>IFERROR(IF(M919&gt;0,(U919*CONFIGURACAO!$C$29)+(V919*CONFIGURACAO!$C$30),""),"")</f>
        <v>0</v>
      </c>
      <c r="AM919" s="38">
        <f>IF(W919=0,0,IF(CONFIGURACAO!$C$41="SIM",(IF(W919&gt;CONFIGURACAO!$C$41,CONFIGURACAO!$C$41*CONFIGURACAO!$C$31,W919*CONFIGURACAO!$C$31)),'PI AREA  P75'!W919*CONFIGURACAO!$C$31))</f>
        <v>0</v>
      </c>
      <c r="AN919" s="38">
        <f>IF(X919=0,0,IF(CONFIGURACAO!$C$39="SIM",(IF(X919&gt;CONFIGURACAO!$C$40,CONFIGURACAO!$C$40*CONFIGURACAO!$C$32,X919*CONFIGURACAO!$C$32)),'PI AREA  P75'!X919*CONFIGURACAO!$C$32))</f>
        <v>0</v>
      </c>
      <c r="AO919" s="38">
        <f>IFERROR(IF(M919&gt;0,(Y919*CONFIGURACAO!$C$33)+(Z919*CONFIGURACAO!$C$34)+(AA919*CONFIGURACAO!$C$35)+(AB919*CONFIGURACAO!$C$36),""),"")</f>
        <v>0</v>
      </c>
      <c r="AP919" s="38">
        <f>IF(AA919=0,0,IF(CONFIGURACAO!$C$46="SIM",(IF(AA919&gt;CONFIGURACAO!$C$47,CONFIGURACAO!$C$47*CONFIGURACAO!$C$35,AA919*CONFIGURACAO!$C$35)),'PI AREA  P75'!AA919*CONFIGURACAO!$C$35))</f>
        <v>0</v>
      </c>
      <c r="AQ919" s="38">
        <f>IF(AB919=0,0,IF(CONFIGURACAO!$C$44="SIM",(IF(AB919&gt;CONFIGURACAO!$C$45,CONFIGURACAO!$C$45*CONFIGURACAO!$C$36,AB919*CONFIGURACAO!$C$36)),'PI AREA  P75'!AB919*CONFIGURACAO!$C$36))</f>
        <v>0</v>
      </c>
      <c r="AR919" s="38">
        <f t="shared" si="336"/>
        <v>380</v>
      </c>
      <c r="AS919" s="68">
        <f>IF(AR919="","",$AR919-(($AS$2/CONFIGURACAO!$C$6)*$M919))</f>
        <v>230</v>
      </c>
      <c r="AT919" s="73">
        <f t="shared" si="320"/>
        <v>3</v>
      </c>
      <c r="AU919" s="75">
        <f>IF(AR919="","",$AR919-(($AU$2/CONFIGURACAO!$C$6)*$M919))</f>
        <v>130</v>
      </c>
      <c r="AV919" s="76">
        <f t="shared" si="321"/>
        <v>4</v>
      </c>
      <c r="AW919" s="74">
        <f>IF(AR919="","",$AR919-(($AW$2/CONFIGURACAO!$C$6)*$M919))</f>
        <v>30</v>
      </c>
      <c r="AX919" s="72">
        <f t="shared" si="322"/>
        <v>5</v>
      </c>
      <c r="AZ919" s="39">
        <f t="shared" si="323"/>
        <v>3.5682258874788139E-2</v>
      </c>
      <c r="BA919" s="146">
        <f t="shared" si="324"/>
        <v>4</v>
      </c>
      <c r="BB919" s="146">
        <f t="shared" si="325"/>
        <v>900</v>
      </c>
      <c r="BC919" s="32">
        <f t="shared" si="326"/>
        <v>780</v>
      </c>
      <c r="BD919" s="148"/>
      <c r="BE919" s="40">
        <f t="shared" si="327"/>
        <v>0.11177347242921014</v>
      </c>
      <c r="BF919" s="40">
        <f t="shared" si="328"/>
        <v>3.8580246913580245E-2</v>
      </c>
      <c r="BG919" s="40">
        <f t="shared" si="329"/>
        <v>0</v>
      </c>
      <c r="BH919" s="40">
        <f t="shared" si="330"/>
        <v>0</v>
      </c>
      <c r="BI919" s="40">
        <f t="shared" si="331"/>
        <v>0</v>
      </c>
      <c r="BJ919" s="40">
        <f t="shared" si="332"/>
        <v>0</v>
      </c>
      <c r="BK919" s="40">
        <f t="shared" si="333"/>
        <v>0</v>
      </c>
      <c r="BL919">
        <v>0</v>
      </c>
      <c r="BM919">
        <v>0</v>
      </c>
      <c r="BN919">
        <v>0</v>
      </c>
      <c r="BO919">
        <v>1</v>
      </c>
      <c r="BP919">
        <v>0</v>
      </c>
      <c r="BQ919">
        <v>0</v>
      </c>
      <c r="BR919">
        <v>0</v>
      </c>
      <c r="BS919">
        <v>1</v>
      </c>
      <c r="BT919" s="42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:134" s="32" customFormat="1" ht="17" thickBot="1" x14ac:dyDescent="0.25">
      <c r="A920" s="124" t="str">
        <f>CONFIGURACAO!$C$4</f>
        <v>AREA 21</v>
      </c>
      <c r="B920" s="125">
        <v>918</v>
      </c>
      <c r="C920" s="252" t="s">
        <v>325</v>
      </c>
      <c r="D920" s="126">
        <f t="shared" si="315"/>
        <v>8</v>
      </c>
      <c r="E920" s="250" t="s">
        <v>1255</v>
      </c>
      <c r="F920" s="250">
        <v>1</v>
      </c>
      <c r="G920" s="250">
        <v>1</v>
      </c>
      <c r="H920" s="250">
        <v>1</v>
      </c>
      <c r="I920" s="250">
        <v>1</v>
      </c>
      <c r="J920" s="87"/>
      <c r="K920" s="94"/>
      <c r="L920" s="94"/>
      <c r="M920" s="154">
        <f t="shared" si="334"/>
        <v>4</v>
      </c>
      <c r="N920">
        <v>9</v>
      </c>
      <c r="O920">
        <v>3.75</v>
      </c>
      <c r="P920">
        <v>4</v>
      </c>
      <c r="Q920">
        <v>1</v>
      </c>
      <c r="R920">
        <v>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 s="139">
        <f t="shared" si="318"/>
        <v>12.75</v>
      </c>
      <c r="AD920" s="140">
        <f t="shared" si="319"/>
        <v>16.75</v>
      </c>
      <c r="AE920" s="141">
        <f t="shared" si="316"/>
        <v>0</v>
      </c>
      <c r="AF920" s="263">
        <f t="shared" si="317"/>
        <v>0</v>
      </c>
      <c r="AG920" s="265">
        <f t="shared" si="335"/>
        <v>12.75</v>
      </c>
      <c r="AI920" s="37">
        <f>IFERROR(IF(M920&gt;0,(N920*CONFIGURACAO!$C$20)+(O920*CONFIGURACAO!$C$21)+(P920*CONFIGURACAO!$C$22)+(Q920*CONFIGURACAO!$C$23)+(R920*CONFIGURACAO!$C$24),""),"")</f>
        <v>1520</v>
      </c>
      <c r="AJ920" s="38">
        <f>IF(S920=0,0,IF(CONFIGURACAO!$C$15="SIM",(IF(S920&gt;CONFIGURACAO!$C$16,CONFIGURACAO!$C$16*CONFIGURACAO!$C$25,S920*CONFIGURACAO!$C$25)),'PI AREA  P75'!S920*CONFIGURACAO!$C$25))</f>
        <v>0</v>
      </c>
      <c r="AK920" s="38">
        <f>IF(T920=0,0,IF(CONFIGURACAO!$C$17="SIM",(IF(T920&gt;CONFIGURACAO!$C$18,CONFIGURACAO!$C$18*CONFIGURACAO!$C$26,T920*CONFIGURACAO!$C$26)),'PI AREA  P75'!T920*CONFIGURACAO!$C$26))</f>
        <v>0</v>
      </c>
      <c r="AL920" s="38">
        <f>IFERROR(IF(M920&gt;0,(U920*CONFIGURACAO!$C$29)+(V920*CONFIGURACAO!$C$30),""),"")</f>
        <v>0</v>
      </c>
      <c r="AM920" s="38">
        <f>IF(W920=0,0,IF(CONFIGURACAO!$C$41="SIM",(IF(W920&gt;CONFIGURACAO!$C$41,CONFIGURACAO!$C$41*CONFIGURACAO!$C$31,W920*CONFIGURACAO!$C$31)),'PI AREA  P75'!W920*CONFIGURACAO!$C$31))</f>
        <v>0</v>
      </c>
      <c r="AN920" s="38">
        <f>IF(X920=0,0,IF(CONFIGURACAO!$C$39="SIM",(IF(X920&gt;CONFIGURACAO!$C$40,CONFIGURACAO!$C$40*CONFIGURACAO!$C$32,X920*CONFIGURACAO!$C$32)),'PI AREA  P75'!X920*CONFIGURACAO!$C$32))</f>
        <v>0</v>
      </c>
      <c r="AO920" s="38">
        <f>IFERROR(IF(M920&gt;0,(Y920*CONFIGURACAO!$C$33)+(Z920*CONFIGURACAO!$C$34)+(AA920*CONFIGURACAO!$C$35)+(AB920*CONFIGURACAO!$C$36),""),"")</f>
        <v>0</v>
      </c>
      <c r="AP920" s="38">
        <f>IF(AA920=0,0,IF(CONFIGURACAO!$C$46="SIM",(IF(AA920&gt;CONFIGURACAO!$C$47,CONFIGURACAO!$C$47*CONFIGURACAO!$C$35,AA920*CONFIGURACAO!$C$35)),'PI AREA  P75'!AA920*CONFIGURACAO!$C$35))</f>
        <v>0</v>
      </c>
      <c r="AQ920" s="38">
        <f>IF(AB920=0,0,IF(CONFIGURACAO!$C$44="SIM",(IF(AB920&gt;CONFIGURACAO!$C$45,CONFIGURACAO!$C$45*CONFIGURACAO!$C$36,AB920*CONFIGURACAO!$C$36)),'PI AREA  P75'!AB920*CONFIGURACAO!$C$36))</f>
        <v>0</v>
      </c>
      <c r="AR920" s="38">
        <f t="shared" si="336"/>
        <v>1520</v>
      </c>
      <c r="AS920" s="68">
        <f>IF(AR920="","",$AR920-(($AS$2/CONFIGURACAO!$C$6)*$M920))</f>
        <v>1220</v>
      </c>
      <c r="AT920" s="73">
        <f t="shared" si="320"/>
        <v>3</v>
      </c>
      <c r="AU920" s="75">
        <f>IF(AR920="","",$AR920-(($AU$2/CONFIGURACAO!$C$6)*$M920))</f>
        <v>1020</v>
      </c>
      <c r="AV920" s="76">
        <f t="shared" si="321"/>
        <v>4</v>
      </c>
      <c r="AW920" s="74">
        <f>IF(AR920="","",$AR920-(($AW$2/CONFIGURACAO!$C$6)*$M920))</f>
        <v>820</v>
      </c>
      <c r="AX920" s="72">
        <f t="shared" si="322"/>
        <v>5</v>
      </c>
      <c r="AZ920" s="39">
        <f t="shared" si="323"/>
        <v>0.14272903549915256</v>
      </c>
      <c r="BA920" s="146">
        <f t="shared" si="324"/>
        <v>19.75</v>
      </c>
      <c r="BB920" s="146">
        <f t="shared" si="325"/>
        <v>333</v>
      </c>
      <c r="BC920" s="32">
        <f t="shared" si="326"/>
        <v>207</v>
      </c>
      <c r="BD920" s="148"/>
      <c r="BE920" s="40">
        <f t="shared" si="327"/>
        <v>0.3353204172876304</v>
      </c>
      <c r="BF920" s="40">
        <f t="shared" si="328"/>
        <v>0.14467592592592593</v>
      </c>
      <c r="BG920" s="40">
        <f t="shared" si="329"/>
        <v>0.10277492291880781</v>
      </c>
      <c r="BH920" s="40">
        <f t="shared" si="330"/>
        <v>4.042037186742118E-2</v>
      </c>
      <c r="BI920" s="40">
        <f t="shared" si="331"/>
        <v>0.21321961620469082</v>
      </c>
      <c r="BJ920" s="40">
        <f t="shared" si="332"/>
        <v>0</v>
      </c>
      <c r="BK920" s="40">
        <f t="shared" si="333"/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</v>
      </c>
      <c r="BT920" s="42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:134" s="32" customFormat="1" ht="17" thickBot="1" x14ac:dyDescent="0.25">
      <c r="A921" s="124" t="str">
        <f>CONFIGURACAO!$C$4</f>
        <v>AREA 21</v>
      </c>
      <c r="B921" s="125">
        <v>919</v>
      </c>
      <c r="C921" s="252" t="s">
        <v>325</v>
      </c>
      <c r="D921" s="126">
        <f t="shared" si="315"/>
        <v>9</v>
      </c>
      <c r="E921" s="250" t="s">
        <v>1256</v>
      </c>
      <c r="F921" s="250">
        <v>1</v>
      </c>
      <c r="G921" s="250">
        <v>1</v>
      </c>
      <c r="H921" s="250">
        <v>1</v>
      </c>
      <c r="I921" s="250">
        <v>1</v>
      </c>
      <c r="J921" s="87"/>
      <c r="K921" s="94"/>
      <c r="L921" s="94"/>
      <c r="M921" s="154">
        <f t="shared" si="334"/>
        <v>4</v>
      </c>
      <c r="N921">
        <v>6.25</v>
      </c>
      <c r="O921">
        <v>10.5</v>
      </c>
      <c r="P921">
        <v>2.25</v>
      </c>
      <c r="Q921">
        <v>0.75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 s="139">
        <f t="shared" si="318"/>
        <v>16.75</v>
      </c>
      <c r="AD921" s="140">
        <f t="shared" si="319"/>
        <v>19</v>
      </c>
      <c r="AE921" s="141">
        <f t="shared" si="316"/>
        <v>0</v>
      </c>
      <c r="AF921" s="263">
        <f t="shared" si="317"/>
        <v>0</v>
      </c>
      <c r="AG921" s="265">
        <f t="shared" si="335"/>
        <v>16.75</v>
      </c>
      <c r="AI921" s="37">
        <f>IFERROR(IF(M921&gt;0,(N921*CONFIGURACAO!$C$20)+(O921*CONFIGURACAO!$C$21)+(P921*CONFIGURACAO!$C$22)+(Q921*CONFIGURACAO!$C$23)+(R921*CONFIGURACAO!$C$24),""),"")</f>
        <v>1630</v>
      </c>
      <c r="AJ921" s="38">
        <f>IF(S921=0,0,IF(CONFIGURACAO!$C$15="SIM",(IF(S921&gt;CONFIGURACAO!$C$16,CONFIGURACAO!$C$16*CONFIGURACAO!$C$25,S921*CONFIGURACAO!$C$25)),'PI AREA  P75'!S921*CONFIGURACAO!$C$25))</f>
        <v>0</v>
      </c>
      <c r="AK921" s="38">
        <f>IF(T921=0,0,IF(CONFIGURACAO!$C$17="SIM",(IF(T921&gt;CONFIGURACAO!$C$18,CONFIGURACAO!$C$18*CONFIGURACAO!$C$26,T921*CONFIGURACAO!$C$26)),'PI AREA  P75'!T921*CONFIGURACAO!$C$26))</f>
        <v>0</v>
      </c>
      <c r="AL921" s="38">
        <f>IFERROR(IF(M921&gt;0,(U921*CONFIGURACAO!$C$29)+(V921*CONFIGURACAO!$C$30),""),"")</f>
        <v>0</v>
      </c>
      <c r="AM921" s="38">
        <f>IF(W921=0,0,IF(CONFIGURACAO!$C$41="SIM",(IF(W921&gt;CONFIGURACAO!$C$41,CONFIGURACAO!$C$41*CONFIGURACAO!$C$31,W921*CONFIGURACAO!$C$31)),'PI AREA  P75'!W921*CONFIGURACAO!$C$31))</f>
        <v>0</v>
      </c>
      <c r="AN921" s="38">
        <f>IF(X921=0,0,IF(CONFIGURACAO!$C$39="SIM",(IF(X921&gt;CONFIGURACAO!$C$40,CONFIGURACAO!$C$40*CONFIGURACAO!$C$32,X921*CONFIGURACAO!$C$32)),'PI AREA  P75'!X921*CONFIGURACAO!$C$32))</f>
        <v>0</v>
      </c>
      <c r="AO921" s="38">
        <f>IFERROR(IF(M921&gt;0,(Y921*CONFIGURACAO!$C$33)+(Z921*CONFIGURACAO!$C$34)+(AA921*CONFIGURACAO!$C$35)+(AB921*CONFIGURACAO!$C$36),""),"")</f>
        <v>0</v>
      </c>
      <c r="AP921" s="38">
        <f>IF(AA921=0,0,IF(CONFIGURACAO!$C$46="SIM",(IF(AA921&gt;CONFIGURACAO!$C$47,CONFIGURACAO!$C$47*CONFIGURACAO!$C$35,AA921*CONFIGURACAO!$C$35)),'PI AREA  P75'!AA921*CONFIGURACAO!$C$35))</f>
        <v>0</v>
      </c>
      <c r="AQ921" s="38">
        <f>IF(AB921=0,0,IF(CONFIGURACAO!$C$44="SIM",(IF(AB921&gt;CONFIGURACAO!$C$45,CONFIGURACAO!$C$45*CONFIGURACAO!$C$36,AB921*CONFIGURACAO!$C$36)),'PI AREA  P75'!AB921*CONFIGURACAO!$C$36))</f>
        <v>0</v>
      </c>
      <c r="AR921" s="38">
        <f t="shared" si="336"/>
        <v>1630</v>
      </c>
      <c r="AS921" s="68">
        <f>IF(AR921="","",$AR921-(($AS$2/CONFIGURACAO!$C$6)*$M921))</f>
        <v>1330</v>
      </c>
      <c r="AT921" s="73">
        <f t="shared" si="320"/>
        <v>3</v>
      </c>
      <c r="AU921" s="75">
        <f>IF(AR921="","",$AR921-(($AU$2/CONFIGURACAO!$C$6)*$M921))</f>
        <v>1130</v>
      </c>
      <c r="AV921" s="76">
        <f t="shared" si="321"/>
        <v>4</v>
      </c>
      <c r="AW921" s="74">
        <f>IF(AR921="","",$AR921-(($AW$2/CONFIGURACAO!$C$6)*$M921))</f>
        <v>930</v>
      </c>
      <c r="AX921" s="72">
        <f t="shared" si="322"/>
        <v>5</v>
      </c>
      <c r="AZ921" s="39">
        <f t="shared" si="323"/>
        <v>0.15305811043659123</v>
      </c>
      <c r="BA921" s="146">
        <f t="shared" si="324"/>
        <v>19.75</v>
      </c>
      <c r="BB921" s="146">
        <f t="shared" si="325"/>
        <v>333</v>
      </c>
      <c r="BC921" s="32">
        <f t="shared" si="326"/>
        <v>178</v>
      </c>
      <c r="BD921" s="148"/>
      <c r="BE921" s="40">
        <f t="shared" si="327"/>
        <v>0.23286140089418778</v>
      </c>
      <c r="BF921" s="40">
        <f t="shared" si="328"/>
        <v>0.40509259259259256</v>
      </c>
      <c r="BG921" s="40">
        <f t="shared" si="329"/>
        <v>5.7810894141829397E-2</v>
      </c>
      <c r="BH921" s="40">
        <f t="shared" si="330"/>
        <v>3.0315278900565887E-2</v>
      </c>
      <c r="BI921" s="40">
        <f t="shared" si="331"/>
        <v>0</v>
      </c>
      <c r="BJ921" s="40">
        <f t="shared" si="332"/>
        <v>0</v>
      </c>
      <c r="BK921" s="40">
        <f t="shared" si="333"/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 s="42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:134" s="32" customFormat="1" ht="17" thickBot="1" x14ac:dyDescent="0.25">
      <c r="A922" s="124" t="str">
        <f>CONFIGURACAO!$C$4</f>
        <v>AREA 21</v>
      </c>
      <c r="B922" s="125">
        <v>920</v>
      </c>
      <c r="C922" s="252" t="s">
        <v>325</v>
      </c>
      <c r="D922" s="126">
        <f t="shared" si="315"/>
        <v>10</v>
      </c>
      <c r="E922" s="250" t="s">
        <v>1257</v>
      </c>
      <c r="F922" s="250">
        <v>1</v>
      </c>
      <c r="G922" s="250">
        <v>1</v>
      </c>
      <c r="H922" s="250">
        <v>0</v>
      </c>
      <c r="I922" s="250">
        <v>0</v>
      </c>
      <c r="J922" s="87"/>
      <c r="K922" s="94"/>
      <c r="L922" s="94"/>
      <c r="M922" s="154">
        <f t="shared" si="334"/>
        <v>2</v>
      </c>
      <c r="N922">
        <v>10</v>
      </c>
      <c r="O922">
        <v>1</v>
      </c>
      <c r="P922">
        <v>6.75</v>
      </c>
      <c r="Q922">
        <v>2</v>
      </c>
      <c r="R922">
        <v>2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 s="139">
        <f t="shared" si="318"/>
        <v>11</v>
      </c>
      <c r="AD922" s="140">
        <f t="shared" si="319"/>
        <v>17.75</v>
      </c>
      <c r="AE922" s="141">
        <f t="shared" si="316"/>
        <v>0</v>
      </c>
      <c r="AF922" s="263">
        <f t="shared" si="317"/>
        <v>0</v>
      </c>
      <c r="AG922" s="265">
        <f t="shared" si="335"/>
        <v>11</v>
      </c>
      <c r="AI922" s="37">
        <f>IFERROR(IF(M922&gt;0,(N922*CONFIGURACAO!$C$20)+(O922*CONFIGURACAO!$C$21)+(P922*CONFIGURACAO!$C$22)+(Q922*CONFIGURACAO!$C$23)+(R922*CONFIGURACAO!$C$24),""),"")</f>
        <v>1605</v>
      </c>
      <c r="AJ922" s="38">
        <f>IF(S922=0,0,IF(CONFIGURACAO!$C$15="SIM",(IF(S922&gt;CONFIGURACAO!$C$16,CONFIGURACAO!$C$16*CONFIGURACAO!$C$25,S922*CONFIGURACAO!$C$25)),'PI AREA  P75'!S922*CONFIGURACAO!$C$25))</f>
        <v>0</v>
      </c>
      <c r="AK922" s="38">
        <f>IF(T922=0,0,IF(CONFIGURACAO!$C$17="SIM",(IF(T922&gt;CONFIGURACAO!$C$18,CONFIGURACAO!$C$18*CONFIGURACAO!$C$26,T922*CONFIGURACAO!$C$26)),'PI AREA  P75'!T922*CONFIGURACAO!$C$26))</f>
        <v>0</v>
      </c>
      <c r="AL922" s="38">
        <f>IFERROR(IF(M922&gt;0,(U922*CONFIGURACAO!$C$29)+(V922*CONFIGURACAO!$C$30),""),"")</f>
        <v>0</v>
      </c>
      <c r="AM922" s="38">
        <f>IF(W922=0,0,IF(CONFIGURACAO!$C$41="SIM",(IF(W922&gt;CONFIGURACAO!$C$41,CONFIGURACAO!$C$41*CONFIGURACAO!$C$31,W922*CONFIGURACAO!$C$31)),'PI AREA  P75'!W922*CONFIGURACAO!$C$31))</f>
        <v>0</v>
      </c>
      <c r="AN922" s="38">
        <f>IF(X922=0,0,IF(CONFIGURACAO!$C$39="SIM",(IF(X922&gt;CONFIGURACAO!$C$40,CONFIGURACAO!$C$40*CONFIGURACAO!$C$32,X922*CONFIGURACAO!$C$32)),'PI AREA  P75'!X922*CONFIGURACAO!$C$32))</f>
        <v>0</v>
      </c>
      <c r="AO922" s="38">
        <f>IFERROR(IF(M922&gt;0,(Y922*CONFIGURACAO!$C$33)+(Z922*CONFIGURACAO!$C$34)+(AA922*CONFIGURACAO!$C$35)+(AB922*CONFIGURACAO!$C$36),""),"")</f>
        <v>0</v>
      </c>
      <c r="AP922" s="38">
        <f>IF(AA922=0,0,IF(CONFIGURACAO!$C$46="SIM",(IF(AA922&gt;CONFIGURACAO!$C$47,CONFIGURACAO!$C$47*CONFIGURACAO!$C$35,AA922*CONFIGURACAO!$C$35)),'PI AREA  P75'!AA922*CONFIGURACAO!$C$35))</f>
        <v>0</v>
      </c>
      <c r="AQ922" s="38">
        <f>IF(AB922=0,0,IF(CONFIGURACAO!$C$44="SIM",(IF(AB922&gt;CONFIGURACAO!$C$45,CONFIGURACAO!$C$45*CONFIGURACAO!$C$36,AB922*CONFIGURACAO!$C$36)),'PI AREA  P75'!AB922*CONFIGURACAO!$C$36))</f>
        <v>0</v>
      </c>
      <c r="AR922" s="38">
        <f t="shared" si="336"/>
        <v>1605</v>
      </c>
      <c r="AS922" s="68">
        <f>IF(AR922="","",$AR922-(($AS$2/CONFIGURACAO!$C$6)*$M922))</f>
        <v>1455</v>
      </c>
      <c r="AT922" s="73">
        <f t="shared" si="320"/>
        <v>3</v>
      </c>
      <c r="AU922" s="75">
        <f>IF(AR922="","",$AR922-(($AU$2/CONFIGURACAO!$C$6)*$M922))</f>
        <v>1355</v>
      </c>
      <c r="AV922" s="76">
        <f t="shared" si="321"/>
        <v>4</v>
      </c>
      <c r="AW922" s="74">
        <f>IF(AR922="","",$AR922-(($AW$2/CONFIGURACAO!$C$6)*$M922))</f>
        <v>1255</v>
      </c>
      <c r="AX922" s="72">
        <f t="shared" si="322"/>
        <v>5</v>
      </c>
      <c r="AZ922" s="39">
        <f t="shared" si="323"/>
        <v>0.15071059340535517</v>
      </c>
      <c r="BA922" s="146">
        <f t="shared" si="324"/>
        <v>21.75</v>
      </c>
      <c r="BB922" s="146">
        <f t="shared" si="325"/>
        <v>284</v>
      </c>
      <c r="BC922" s="32">
        <f t="shared" si="326"/>
        <v>189</v>
      </c>
      <c r="BD922" s="148"/>
      <c r="BE922" s="40">
        <f t="shared" si="327"/>
        <v>0.37257824143070045</v>
      </c>
      <c r="BF922" s="40">
        <f t="shared" si="328"/>
        <v>3.8580246913580245E-2</v>
      </c>
      <c r="BG922" s="40">
        <f t="shared" si="329"/>
        <v>0.17343268242548818</v>
      </c>
      <c r="BH922" s="40">
        <f t="shared" si="330"/>
        <v>8.084074373484236E-2</v>
      </c>
      <c r="BI922" s="40">
        <f t="shared" si="331"/>
        <v>0.21321961620469082</v>
      </c>
      <c r="BJ922" s="40">
        <f t="shared" si="332"/>
        <v>0</v>
      </c>
      <c r="BK922" s="40">
        <f t="shared" si="333"/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 s="4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:134" s="32" customFormat="1" ht="17" thickBot="1" x14ac:dyDescent="0.25">
      <c r="A923" s="124" t="str">
        <f>CONFIGURACAO!$C$4</f>
        <v>AREA 21</v>
      </c>
      <c r="B923" s="125">
        <v>921</v>
      </c>
      <c r="C923" s="252" t="s">
        <v>325</v>
      </c>
      <c r="D923" s="126">
        <f t="shared" si="315"/>
        <v>11</v>
      </c>
      <c r="E923" s="250" t="s">
        <v>1258</v>
      </c>
      <c r="F923" s="250">
        <v>1</v>
      </c>
      <c r="G923" s="250">
        <v>1</v>
      </c>
      <c r="H923" s="250">
        <v>1</v>
      </c>
      <c r="I923" s="250">
        <v>1</v>
      </c>
      <c r="J923" s="87"/>
      <c r="K923" s="94"/>
      <c r="L923" s="94"/>
      <c r="M923" s="154">
        <f t="shared" si="334"/>
        <v>4</v>
      </c>
      <c r="N923">
        <v>3.75</v>
      </c>
      <c r="O923">
        <v>4.5</v>
      </c>
      <c r="P923">
        <v>4.75</v>
      </c>
      <c r="Q923">
        <v>3.75</v>
      </c>
      <c r="R923">
        <v>1</v>
      </c>
      <c r="S923">
        <v>0</v>
      </c>
      <c r="T923">
        <v>1.75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 s="139">
        <f t="shared" si="318"/>
        <v>8.25</v>
      </c>
      <c r="AD923" s="140">
        <f t="shared" si="319"/>
        <v>13</v>
      </c>
      <c r="AE923" s="141">
        <f t="shared" si="316"/>
        <v>0</v>
      </c>
      <c r="AF923" s="263">
        <f t="shared" si="317"/>
        <v>0</v>
      </c>
      <c r="AG923" s="265">
        <f t="shared" si="335"/>
        <v>8.25</v>
      </c>
      <c r="AI923" s="37">
        <f>IFERROR(IF(M923&gt;0,(N923*CONFIGURACAO!$C$20)+(O923*CONFIGURACAO!$C$21)+(P923*CONFIGURACAO!$C$22)+(Q923*CONFIGURACAO!$C$23)+(R923*CONFIGURACAO!$C$24),""),"")</f>
        <v>1190</v>
      </c>
      <c r="AJ923" s="38">
        <f>IF(S923=0,0,IF(CONFIGURACAO!$C$15="SIM",(IF(S923&gt;CONFIGURACAO!$C$16,CONFIGURACAO!$C$16*CONFIGURACAO!$C$25,S923*CONFIGURACAO!$C$25)),'PI AREA  P75'!S923*CONFIGURACAO!$C$25))</f>
        <v>0</v>
      </c>
      <c r="AK923" s="38">
        <f>IF(T923=0,0,IF(CONFIGURACAO!$C$17="SIM",(IF(T923&gt;CONFIGURACAO!$C$18,CONFIGURACAO!$C$18*CONFIGURACAO!$C$26,T923*CONFIGURACAO!$C$26)),'PI AREA  P75'!T923*CONFIGURACAO!$C$26))</f>
        <v>8.75</v>
      </c>
      <c r="AL923" s="38">
        <f>IFERROR(IF(M923&gt;0,(U923*CONFIGURACAO!$C$29)+(V923*CONFIGURACAO!$C$30),""),"")</f>
        <v>0</v>
      </c>
      <c r="AM923" s="38">
        <f>IF(W923=0,0,IF(CONFIGURACAO!$C$41="SIM",(IF(W923&gt;CONFIGURACAO!$C$41,CONFIGURACAO!$C$41*CONFIGURACAO!$C$31,W923*CONFIGURACAO!$C$31)),'PI AREA  P75'!W923*CONFIGURACAO!$C$31))</f>
        <v>0</v>
      </c>
      <c r="AN923" s="38">
        <f>IF(X923=0,0,IF(CONFIGURACAO!$C$39="SIM",(IF(X923&gt;CONFIGURACAO!$C$40,CONFIGURACAO!$C$40*CONFIGURACAO!$C$32,X923*CONFIGURACAO!$C$32)),'PI AREA  P75'!X923*CONFIGURACAO!$C$32))</f>
        <v>0</v>
      </c>
      <c r="AO923" s="38">
        <f>IFERROR(IF(M923&gt;0,(Y923*CONFIGURACAO!$C$33)+(Z923*CONFIGURACAO!$C$34)+(AA923*CONFIGURACAO!$C$35)+(AB923*CONFIGURACAO!$C$36),""),"")</f>
        <v>0</v>
      </c>
      <c r="AP923" s="38">
        <f>IF(AA923=0,0,IF(CONFIGURACAO!$C$46="SIM",(IF(AA923&gt;CONFIGURACAO!$C$47,CONFIGURACAO!$C$47*CONFIGURACAO!$C$35,AA923*CONFIGURACAO!$C$35)),'PI AREA  P75'!AA923*CONFIGURACAO!$C$35))</f>
        <v>0</v>
      </c>
      <c r="AQ923" s="38">
        <f>IF(AB923=0,0,IF(CONFIGURACAO!$C$44="SIM",(IF(AB923&gt;CONFIGURACAO!$C$45,CONFIGURACAO!$C$45*CONFIGURACAO!$C$36,AB923*CONFIGURACAO!$C$36)),'PI AREA  P75'!AB923*CONFIGURACAO!$C$36))</f>
        <v>0</v>
      </c>
      <c r="AR923" s="38">
        <f t="shared" si="336"/>
        <v>1198.75</v>
      </c>
      <c r="AS923" s="68">
        <f>IF(AR923="","",$AR923-(($AS$2/CONFIGURACAO!$C$6)*$M923))</f>
        <v>898.75</v>
      </c>
      <c r="AT923" s="73">
        <f t="shared" si="320"/>
        <v>3</v>
      </c>
      <c r="AU923" s="75">
        <f>IF(AR923="","",$AR923-(($AU$2/CONFIGURACAO!$C$6)*$M923))</f>
        <v>698.75</v>
      </c>
      <c r="AV923" s="76">
        <f t="shared" si="321"/>
        <v>4</v>
      </c>
      <c r="AW923" s="74">
        <f>IF(AR923="","",$AR923-(($AW$2/CONFIGURACAO!$C$6)*$M923))</f>
        <v>498.75</v>
      </c>
      <c r="AX923" s="72">
        <f t="shared" si="322"/>
        <v>5</v>
      </c>
      <c r="AZ923" s="39">
        <f t="shared" si="323"/>
        <v>0.11256344164776914</v>
      </c>
      <c r="BA923" s="146">
        <f t="shared" si="324"/>
        <v>19.5</v>
      </c>
      <c r="BB923" s="146">
        <f t="shared" si="325"/>
        <v>341</v>
      </c>
      <c r="BC923" s="32">
        <f t="shared" si="326"/>
        <v>305</v>
      </c>
      <c r="BD923" s="148"/>
      <c r="BE923" s="40">
        <f t="shared" si="327"/>
        <v>0.13971684053651268</v>
      </c>
      <c r="BF923" s="40">
        <f t="shared" si="328"/>
        <v>0.1736111111111111</v>
      </c>
      <c r="BG923" s="40">
        <f t="shared" si="329"/>
        <v>0.12204522096608428</v>
      </c>
      <c r="BH923" s="40">
        <f t="shared" si="330"/>
        <v>0.15157639450282942</v>
      </c>
      <c r="BI923" s="40">
        <f t="shared" si="331"/>
        <v>0.10660980810234541</v>
      </c>
      <c r="BJ923" s="40">
        <f t="shared" si="332"/>
        <v>0</v>
      </c>
      <c r="BK923" s="40">
        <f t="shared" si="333"/>
        <v>0.2808988764044944</v>
      </c>
      <c r="BL923">
        <v>1</v>
      </c>
      <c r="BM923">
        <v>0</v>
      </c>
      <c r="BN923">
        <v>3</v>
      </c>
      <c r="BO923">
        <v>3</v>
      </c>
      <c r="BP923">
        <v>0</v>
      </c>
      <c r="BQ923">
        <v>0</v>
      </c>
      <c r="BR923">
        <v>0</v>
      </c>
      <c r="BS923">
        <v>0</v>
      </c>
      <c r="BT923" s="42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:134" s="32" customFormat="1" ht="17" thickBot="1" x14ac:dyDescent="0.25">
      <c r="A924" s="124" t="str">
        <f>CONFIGURACAO!$C$4</f>
        <v>AREA 21</v>
      </c>
      <c r="B924" s="125">
        <v>922</v>
      </c>
      <c r="C924" s="252" t="s">
        <v>325</v>
      </c>
      <c r="D924" s="126">
        <f t="shared" si="315"/>
        <v>12</v>
      </c>
      <c r="E924" s="250" t="s">
        <v>1259</v>
      </c>
      <c r="F924" s="250">
        <v>1</v>
      </c>
      <c r="G924" s="250">
        <v>1</v>
      </c>
      <c r="H924" s="250">
        <v>1</v>
      </c>
      <c r="I924" s="250">
        <v>1</v>
      </c>
      <c r="J924" s="87"/>
      <c r="K924" s="94"/>
      <c r="L924" s="94"/>
      <c r="M924" s="154">
        <f t="shared" si="334"/>
        <v>4</v>
      </c>
      <c r="N924">
        <v>2.75</v>
      </c>
      <c r="O924">
        <v>1.75</v>
      </c>
      <c r="P924">
        <v>8.25</v>
      </c>
      <c r="Q924">
        <v>5</v>
      </c>
      <c r="R924">
        <v>7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 s="139">
        <f t="shared" si="318"/>
        <v>4.5</v>
      </c>
      <c r="AD924" s="140">
        <f t="shared" si="319"/>
        <v>12.75</v>
      </c>
      <c r="AE924" s="141">
        <f t="shared" si="316"/>
        <v>0</v>
      </c>
      <c r="AF924" s="263">
        <f t="shared" si="317"/>
        <v>0</v>
      </c>
      <c r="AG924" s="265">
        <f t="shared" si="335"/>
        <v>4.5</v>
      </c>
      <c r="AI924" s="37">
        <f>IFERROR(IF(M924&gt;0,(N924*CONFIGURACAO!$C$20)+(O924*CONFIGURACAO!$C$21)+(P924*CONFIGURACAO!$C$22)+(Q924*CONFIGURACAO!$C$23)+(R924*CONFIGURACAO!$C$24),""),"")</f>
        <v>1250</v>
      </c>
      <c r="AJ924" s="38">
        <f>IF(S924=0,0,IF(CONFIGURACAO!$C$15="SIM",(IF(S924&gt;CONFIGURACAO!$C$16,CONFIGURACAO!$C$16*CONFIGURACAO!$C$25,S924*CONFIGURACAO!$C$25)),'PI AREA  P75'!S924*CONFIGURACAO!$C$25))</f>
        <v>0</v>
      </c>
      <c r="AK924" s="38">
        <f>IF(T924=0,0,IF(CONFIGURACAO!$C$17="SIM",(IF(T924&gt;CONFIGURACAO!$C$18,CONFIGURACAO!$C$18*CONFIGURACAO!$C$26,T924*CONFIGURACAO!$C$26)),'PI AREA  P75'!T924*CONFIGURACAO!$C$26))</f>
        <v>0</v>
      </c>
      <c r="AL924" s="38">
        <f>IFERROR(IF(M924&gt;0,(U924*CONFIGURACAO!$C$29)+(V924*CONFIGURACAO!$C$30),""),"")</f>
        <v>0</v>
      </c>
      <c r="AM924" s="38">
        <f>IF(W924=0,0,IF(CONFIGURACAO!$C$41="SIM",(IF(W924&gt;CONFIGURACAO!$C$41,CONFIGURACAO!$C$41*CONFIGURACAO!$C$31,W924*CONFIGURACAO!$C$31)),'PI AREA  P75'!W924*CONFIGURACAO!$C$31))</f>
        <v>0</v>
      </c>
      <c r="AN924" s="38">
        <f>IF(X924=0,0,IF(CONFIGURACAO!$C$39="SIM",(IF(X924&gt;CONFIGURACAO!$C$40,CONFIGURACAO!$C$40*CONFIGURACAO!$C$32,X924*CONFIGURACAO!$C$32)),'PI AREA  P75'!X924*CONFIGURACAO!$C$32))</f>
        <v>0</v>
      </c>
      <c r="AO924" s="38">
        <f>IFERROR(IF(M924&gt;0,(Y924*CONFIGURACAO!$C$33)+(Z924*CONFIGURACAO!$C$34)+(AA924*CONFIGURACAO!$C$35)+(AB924*CONFIGURACAO!$C$36),""),"")</f>
        <v>0</v>
      </c>
      <c r="AP924" s="38">
        <f>IF(AA924=0,0,IF(CONFIGURACAO!$C$46="SIM",(IF(AA924&gt;CONFIGURACAO!$C$47,CONFIGURACAO!$C$47*CONFIGURACAO!$C$35,AA924*CONFIGURACAO!$C$35)),'PI AREA  P75'!AA924*CONFIGURACAO!$C$35))</f>
        <v>0</v>
      </c>
      <c r="AQ924" s="38">
        <f>IF(AB924=0,0,IF(CONFIGURACAO!$C$44="SIM",(IF(AB924&gt;CONFIGURACAO!$C$45,CONFIGURACAO!$C$45*CONFIGURACAO!$C$36,AB924*CONFIGURACAO!$C$36)),'PI AREA  P75'!AB924*CONFIGURACAO!$C$36))</f>
        <v>0</v>
      </c>
      <c r="AR924" s="38">
        <f t="shared" si="336"/>
        <v>1250</v>
      </c>
      <c r="AS924" s="68">
        <f>IF(AR924="","",$AR924-(($AS$2/CONFIGURACAO!$C$6)*$M924))</f>
        <v>950</v>
      </c>
      <c r="AT924" s="73">
        <f t="shared" si="320"/>
        <v>3</v>
      </c>
      <c r="AU924" s="75">
        <f>IF(AR924="","",$AR924-(($AU$2/CONFIGURACAO!$C$6)*$M924))</f>
        <v>750</v>
      </c>
      <c r="AV924" s="76">
        <f t="shared" si="321"/>
        <v>4</v>
      </c>
      <c r="AW924" s="74">
        <f>IF(AR924="","",$AR924-(($AW$2/CONFIGURACAO!$C$6)*$M924))</f>
        <v>550</v>
      </c>
      <c r="AX924" s="72">
        <f t="shared" si="322"/>
        <v>5</v>
      </c>
      <c r="AZ924" s="39">
        <f t="shared" si="323"/>
        <v>0.11737585156180309</v>
      </c>
      <c r="BA924" s="146">
        <f t="shared" si="324"/>
        <v>24.75</v>
      </c>
      <c r="BB924" s="146">
        <f t="shared" si="325"/>
        <v>235</v>
      </c>
      <c r="BC924" s="32">
        <f t="shared" si="326"/>
        <v>283</v>
      </c>
      <c r="BD924" s="148"/>
      <c r="BE924" s="40">
        <f t="shared" si="327"/>
        <v>0.10245901639344263</v>
      </c>
      <c r="BF924" s="40">
        <f t="shared" si="328"/>
        <v>6.7515432098765427E-2</v>
      </c>
      <c r="BG924" s="40">
        <f t="shared" si="329"/>
        <v>0.21197327852004114</v>
      </c>
      <c r="BH924" s="40">
        <f t="shared" si="330"/>
        <v>0.20210185933710592</v>
      </c>
      <c r="BI924" s="40">
        <f t="shared" si="331"/>
        <v>0.74626865671641784</v>
      </c>
      <c r="BJ924" s="40">
        <f t="shared" si="332"/>
        <v>0</v>
      </c>
      <c r="BK924" s="40">
        <f t="shared" si="333"/>
        <v>0</v>
      </c>
      <c r="BL924">
        <v>0</v>
      </c>
      <c r="BM924">
        <v>0</v>
      </c>
      <c r="BN924">
        <v>0</v>
      </c>
      <c r="BO924">
        <v>2</v>
      </c>
      <c r="BP924">
        <v>0</v>
      </c>
      <c r="BQ924">
        <v>0</v>
      </c>
      <c r="BR924">
        <v>0</v>
      </c>
      <c r="BS924">
        <v>2</v>
      </c>
      <c r="BT924" s="42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:134" s="32" customFormat="1" ht="17" thickBot="1" x14ac:dyDescent="0.25">
      <c r="A925" s="124" t="str">
        <f>CONFIGURACAO!$C$4</f>
        <v>AREA 21</v>
      </c>
      <c r="B925" s="125">
        <v>923</v>
      </c>
      <c r="C925" s="252" t="s">
        <v>325</v>
      </c>
      <c r="D925" s="126">
        <f t="shared" si="315"/>
        <v>13</v>
      </c>
      <c r="E925" s="250" t="s">
        <v>1260</v>
      </c>
      <c r="F925" s="250">
        <v>1</v>
      </c>
      <c r="G925" s="250">
        <v>1</v>
      </c>
      <c r="H925" s="250">
        <v>1</v>
      </c>
      <c r="I925" s="250">
        <v>1</v>
      </c>
      <c r="J925" s="87"/>
      <c r="K925" s="94"/>
      <c r="L925" s="94"/>
      <c r="M925" s="154">
        <f t="shared" si="334"/>
        <v>4</v>
      </c>
      <c r="N925">
        <v>25.75</v>
      </c>
      <c r="O925">
        <v>1</v>
      </c>
      <c r="P925">
        <v>4.75</v>
      </c>
      <c r="Q925">
        <v>2</v>
      </c>
      <c r="R925">
        <v>1.75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 s="139">
        <f t="shared" si="318"/>
        <v>26.75</v>
      </c>
      <c r="AD925" s="140">
        <f t="shared" si="319"/>
        <v>31.5</v>
      </c>
      <c r="AE925" s="141">
        <f t="shared" si="316"/>
        <v>0</v>
      </c>
      <c r="AF925" s="263">
        <f t="shared" si="317"/>
        <v>0</v>
      </c>
      <c r="AG925" s="265">
        <f t="shared" si="335"/>
        <v>26.75</v>
      </c>
      <c r="AI925" s="37">
        <f>IFERROR(IF(M925&gt;0,(N925*CONFIGURACAO!$C$20)+(O925*CONFIGURACAO!$C$21)+(P925*CONFIGURACAO!$C$22)+(Q925*CONFIGURACAO!$C$23)+(R925*CONFIGURACAO!$C$24),""),"")</f>
        <v>3055</v>
      </c>
      <c r="AJ925" s="38">
        <f>IF(S925=0,0,IF(CONFIGURACAO!$C$15="SIM",(IF(S925&gt;CONFIGURACAO!$C$16,CONFIGURACAO!$C$16*CONFIGURACAO!$C$25,S925*CONFIGURACAO!$C$25)),'PI AREA  P75'!S925*CONFIGURACAO!$C$25))</f>
        <v>0</v>
      </c>
      <c r="AK925" s="38">
        <f>IF(T925=0,0,IF(CONFIGURACAO!$C$17="SIM",(IF(T925&gt;CONFIGURACAO!$C$18,CONFIGURACAO!$C$18*CONFIGURACAO!$C$26,T925*CONFIGURACAO!$C$26)),'PI AREA  P75'!T925*CONFIGURACAO!$C$26))</f>
        <v>0</v>
      </c>
      <c r="AL925" s="38">
        <f>IFERROR(IF(M925&gt;0,(U925*CONFIGURACAO!$C$29)+(V925*CONFIGURACAO!$C$30),""),"")</f>
        <v>0</v>
      </c>
      <c r="AM925" s="38">
        <f>IF(W925=0,0,IF(CONFIGURACAO!$C$41="SIM",(IF(W925&gt;CONFIGURACAO!$C$41,CONFIGURACAO!$C$41*CONFIGURACAO!$C$31,W925*CONFIGURACAO!$C$31)),'PI AREA  P75'!W925*CONFIGURACAO!$C$31))</f>
        <v>0</v>
      </c>
      <c r="AN925" s="38">
        <f>IF(X925=0,0,IF(CONFIGURACAO!$C$39="SIM",(IF(X925&gt;CONFIGURACAO!$C$40,CONFIGURACAO!$C$40*CONFIGURACAO!$C$32,X925*CONFIGURACAO!$C$32)),'PI AREA  P75'!X925*CONFIGURACAO!$C$32))</f>
        <v>0</v>
      </c>
      <c r="AO925" s="38">
        <f>IFERROR(IF(M925&gt;0,(Y925*CONFIGURACAO!$C$33)+(Z925*CONFIGURACAO!$C$34)+(AA925*CONFIGURACAO!$C$35)+(AB925*CONFIGURACAO!$C$36),""),"")</f>
        <v>0</v>
      </c>
      <c r="AP925" s="38">
        <f>IF(AA925=0,0,IF(CONFIGURACAO!$C$46="SIM",(IF(AA925&gt;CONFIGURACAO!$C$47,CONFIGURACAO!$C$47*CONFIGURACAO!$C$35,AA925*CONFIGURACAO!$C$35)),'PI AREA  P75'!AA925*CONFIGURACAO!$C$35))</f>
        <v>0</v>
      </c>
      <c r="AQ925" s="38">
        <f>IF(AB925=0,0,IF(CONFIGURACAO!$C$44="SIM",(IF(AB925&gt;CONFIGURACAO!$C$45,CONFIGURACAO!$C$45*CONFIGURACAO!$C$36,AB925*CONFIGURACAO!$C$36)),'PI AREA  P75'!AB925*CONFIGURACAO!$C$36))</f>
        <v>0</v>
      </c>
      <c r="AR925" s="38">
        <f t="shared" si="336"/>
        <v>3055</v>
      </c>
      <c r="AS925" s="68">
        <f>IF(AR925="","",$AR925-(($AS$2/CONFIGURACAO!$C$6)*$M925))</f>
        <v>2755</v>
      </c>
      <c r="AT925" s="73">
        <f t="shared" si="320"/>
        <v>3</v>
      </c>
      <c r="AU925" s="75">
        <f>IF(AR925="","",$AR925-(($AU$2/CONFIGURACAO!$C$6)*$M925))</f>
        <v>2555</v>
      </c>
      <c r="AV925" s="76">
        <f t="shared" si="321"/>
        <v>4</v>
      </c>
      <c r="AW925" s="74">
        <f>IF(AR925="","",$AR925-(($AW$2/CONFIGURACAO!$C$6)*$M925))</f>
        <v>2355</v>
      </c>
      <c r="AX925" s="72">
        <f t="shared" si="322"/>
        <v>5</v>
      </c>
      <c r="AZ925" s="39">
        <f t="shared" si="323"/>
        <v>0.28686658121704672</v>
      </c>
      <c r="BA925" s="146">
        <f t="shared" si="324"/>
        <v>35.25</v>
      </c>
      <c r="BB925" s="146">
        <f t="shared" si="325"/>
        <v>101</v>
      </c>
      <c r="BC925" s="32">
        <f t="shared" si="326"/>
        <v>44</v>
      </c>
      <c r="BD925" s="148"/>
      <c r="BE925" s="40">
        <f t="shared" si="327"/>
        <v>0.95938897168405357</v>
      </c>
      <c r="BF925" s="40">
        <f t="shared" si="328"/>
        <v>3.8580246913580245E-2</v>
      </c>
      <c r="BG925" s="40">
        <f t="shared" si="329"/>
        <v>0.12204522096608428</v>
      </c>
      <c r="BH925" s="40">
        <f t="shared" si="330"/>
        <v>8.084074373484236E-2</v>
      </c>
      <c r="BI925" s="40">
        <f t="shared" si="331"/>
        <v>0.18656716417910446</v>
      </c>
      <c r="BJ925" s="40">
        <f t="shared" si="332"/>
        <v>0</v>
      </c>
      <c r="BK925" s="40">
        <f t="shared" si="333"/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 s="42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:134" s="32" customFormat="1" ht="17" thickBot="1" x14ac:dyDescent="0.25">
      <c r="A926" s="124" t="str">
        <f>CONFIGURACAO!$C$4</f>
        <v>AREA 21</v>
      </c>
      <c r="B926" s="125">
        <v>924</v>
      </c>
      <c r="C926" s="252" t="s">
        <v>325</v>
      </c>
      <c r="D926" s="126">
        <f t="shared" si="315"/>
        <v>14</v>
      </c>
      <c r="E926" s="250" t="s">
        <v>1261</v>
      </c>
      <c r="F926" s="250">
        <v>0</v>
      </c>
      <c r="G926" s="250">
        <v>1</v>
      </c>
      <c r="H926" s="250">
        <v>1</v>
      </c>
      <c r="I926" s="250">
        <v>1</v>
      </c>
      <c r="J926" s="87"/>
      <c r="K926" s="94"/>
      <c r="L926" s="94"/>
      <c r="M926" s="154">
        <f t="shared" si="334"/>
        <v>3</v>
      </c>
      <c r="N926">
        <v>8.5</v>
      </c>
      <c r="O926">
        <v>4.75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 s="139">
        <f t="shared" si="318"/>
        <v>13.25</v>
      </c>
      <c r="AD926" s="140">
        <f t="shared" si="319"/>
        <v>14.25</v>
      </c>
      <c r="AE926" s="141">
        <f t="shared" si="316"/>
        <v>0</v>
      </c>
      <c r="AF926" s="263">
        <f t="shared" si="317"/>
        <v>0</v>
      </c>
      <c r="AG926" s="265">
        <f t="shared" si="335"/>
        <v>13.25</v>
      </c>
      <c r="AI926" s="37">
        <f>IFERROR(IF(M926&gt;0,(N926*CONFIGURACAO!$C$20)+(O926*CONFIGURACAO!$C$21)+(P926*CONFIGURACAO!$C$22)+(Q926*CONFIGURACAO!$C$23)+(R926*CONFIGURACAO!$C$24),""),"")</f>
        <v>1290</v>
      </c>
      <c r="AJ926" s="38">
        <f>IF(S926=0,0,IF(CONFIGURACAO!$C$15="SIM",(IF(S926&gt;CONFIGURACAO!$C$16,CONFIGURACAO!$C$16*CONFIGURACAO!$C$25,S926*CONFIGURACAO!$C$25)),'PI AREA  P75'!S926*CONFIGURACAO!$C$25))</f>
        <v>0</v>
      </c>
      <c r="AK926" s="38">
        <f>IF(T926=0,0,IF(CONFIGURACAO!$C$17="SIM",(IF(T926&gt;CONFIGURACAO!$C$18,CONFIGURACAO!$C$18*CONFIGURACAO!$C$26,T926*CONFIGURACAO!$C$26)),'PI AREA  P75'!T926*CONFIGURACAO!$C$26))</f>
        <v>0</v>
      </c>
      <c r="AL926" s="38">
        <f>IFERROR(IF(M926&gt;0,(U926*CONFIGURACAO!$C$29)+(V926*CONFIGURACAO!$C$30),""),"")</f>
        <v>0</v>
      </c>
      <c r="AM926" s="38">
        <f>IF(W926=0,0,IF(CONFIGURACAO!$C$41="SIM",(IF(W926&gt;CONFIGURACAO!$C$41,CONFIGURACAO!$C$41*CONFIGURACAO!$C$31,W926*CONFIGURACAO!$C$31)),'PI AREA  P75'!W926*CONFIGURACAO!$C$31))</f>
        <v>0</v>
      </c>
      <c r="AN926" s="38">
        <f>IF(X926=0,0,IF(CONFIGURACAO!$C$39="SIM",(IF(X926&gt;CONFIGURACAO!$C$40,CONFIGURACAO!$C$40*CONFIGURACAO!$C$32,X926*CONFIGURACAO!$C$32)),'PI AREA  P75'!X926*CONFIGURACAO!$C$32))</f>
        <v>0</v>
      </c>
      <c r="AO926" s="38">
        <f>IFERROR(IF(M926&gt;0,(Y926*CONFIGURACAO!$C$33)+(Z926*CONFIGURACAO!$C$34)+(AA926*CONFIGURACAO!$C$35)+(AB926*CONFIGURACAO!$C$36),""),"")</f>
        <v>0</v>
      </c>
      <c r="AP926" s="38">
        <f>IF(AA926=0,0,IF(CONFIGURACAO!$C$46="SIM",(IF(AA926&gt;CONFIGURACAO!$C$47,CONFIGURACAO!$C$47*CONFIGURACAO!$C$35,AA926*CONFIGURACAO!$C$35)),'PI AREA  P75'!AA926*CONFIGURACAO!$C$35))</f>
        <v>0</v>
      </c>
      <c r="AQ926" s="38">
        <f>IF(AB926=0,0,IF(CONFIGURACAO!$C$44="SIM",(IF(AB926&gt;CONFIGURACAO!$C$45,CONFIGURACAO!$C$45*CONFIGURACAO!$C$36,AB926*CONFIGURACAO!$C$36)),'PI AREA  P75'!AB926*CONFIGURACAO!$C$36))</f>
        <v>0</v>
      </c>
      <c r="AR926" s="38">
        <f t="shared" si="336"/>
        <v>1290</v>
      </c>
      <c r="AS926" s="68">
        <f>IF(AR926="","",$AR926-(($AS$2/CONFIGURACAO!$C$6)*$M926))</f>
        <v>1065</v>
      </c>
      <c r="AT926" s="73">
        <f t="shared" si="320"/>
        <v>3</v>
      </c>
      <c r="AU926" s="75">
        <f>IF(AR926="","",$AR926-(($AU$2/CONFIGURACAO!$C$6)*$M926))</f>
        <v>915</v>
      </c>
      <c r="AV926" s="76">
        <f t="shared" si="321"/>
        <v>4</v>
      </c>
      <c r="AW926" s="74">
        <f>IF(AR926="","",$AR926-(($AW$2/CONFIGURACAO!$C$6)*$M926))</f>
        <v>765</v>
      </c>
      <c r="AX926" s="72">
        <f t="shared" si="322"/>
        <v>5</v>
      </c>
      <c r="AZ926" s="39">
        <f t="shared" si="323"/>
        <v>0.12113187881178078</v>
      </c>
      <c r="BA926" s="146">
        <f t="shared" si="324"/>
        <v>14.25</v>
      </c>
      <c r="BB926" s="146">
        <f t="shared" si="325"/>
        <v>506</v>
      </c>
      <c r="BC926" s="32">
        <f t="shared" si="326"/>
        <v>268</v>
      </c>
      <c r="BD926" s="148"/>
      <c r="BE926" s="40">
        <f t="shared" si="327"/>
        <v>0.31669150521609535</v>
      </c>
      <c r="BF926" s="40">
        <f t="shared" si="328"/>
        <v>0.18325617283950615</v>
      </c>
      <c r="BG926" s="40">
        <f t="shared" si="329"/>
        <v>2.5693730729701953E-2</v>
      </c>
      <c r="BH926" s="40">
        <f t="shared" si="330"/>
        <v>0</v>
      </c>
      <c r="BI926" s="40">
        <f t="shared" si="331"/>
        <v>0</v>
      </c>
      <c r="BJ926" s="40">
        <f t="shared" si="332"/>
        <v>0</v>
      </c>
      <c r="BK926" s="40">
        <f t="shared" si="333"/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 s="42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:134" s="32" customFormat="1" ht="17" thickBot="1" x14ac:dyDescent="0.25">
      <c r="A927" s="124" t="str">
        <f>CONFIGURACAO!$C$4</f>
        <v>AREA 21</v>
      </c>
      <c r="B927" s="125">
        <v>925</v>
      </c>
      <c r="C927" s="252" t="s">
        <v>325</v>
      </c>
      <c r="D927" s="126">
        <f t="shared" si="315"/>
        <v>15</v>
      </c>
      <c r="E927" s="250" t="s">
        <v>1262</v>
      </c>
      <c r="F927" s="250">
        <v>1</v>
      </c>
      <c r="G927" s="250">
        <v>1</v>
      </c>
      <c r="H927" s="250">
        <v>1</v>
      </c>
      <c r="I927" s="250">
        <v>1</v>
      </c>
      <c r="J927" s="87"/>
      <c r="K927" s="94"/>
      <c r="L927" s="94"/>
      <c r="M927" s="154">
        <f t="shared" si="334"/>
        <v>4</v>
      </c>
      <c r="N927">
        <v>14.5</v>
      </c>
      <c r="O927">
        <v>1.75</v>
      </c>
      <c r="P927">
        <v>7.75</v>
      </c>
      <c r="Q927">
        <v>2</v>
      </c>
      <c r="R927">
        <v>2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 s="139">
        <f t="shared" si="318"/>
        <v>16.25</v>
      </c>
      <c r="AD927" s="140">
        <f t="shared" si="319"/>
        <v>24</v>
      </c>
      <c r="AE927" s="141">
        <f t="shared" si="316"/>
        <v>0</v>
      </c>
      <c r="AF927" s="263">
        <f t="shared" si="317"/>
        <v>0</v>
      </c>
      <c r="AG927" s="265">
        <f t="shared" si="335"/>
        <v>16.25</v>
      </c>
      <c r="AI927" s="37">
        <f>IFERROR(IF(M927&gt;0,(N927*CONFIGURACAO!$C$20)+(O927*CONFIGURACAO!$C$21)+(P927*CONFIGURACAO!$C$22)+(Q927*CONFIGURACAO!$C$23)+(R927*CONFIGURACAO!$C$24),""),"")</f>
        <v>2175</v>
      </c>
      <c r="AJ927" s="38">
        <f>IF(S927=0,0,IF(CONFIGURACAO!$C$15="SIM",(IF(S927&gt;CONFIGURACAO!$C$16,CONFIGURACAO!$C$16*CONFIGURACAO!$C$25,S927*CONFIGURACAO!$C$25)),'PI AREA  P75'!S927*CONFIGURACAO!$C$25))</f>
        <v>0</v>
      </c>
      <c r="AK927" s="38">
        <f>IF(T927=0,0,IF(CONFIGURACAO!$C$17="SIM",(IF(T927&gt;CONFIGURACAO!$C$18,CONFIGURACAO!$C$18*CONFIGURACAO!$C$26,T927*CONFIGURACAO!$C$26)),'PI AREA  P75'!T927*CONFIGURACAO!$C$26))</f>
        <v>0</v>
      </c>
      <c r="AL927" s="38">
        <f>IFERROR(IF(M927&gt;0,(U927*CONFIGURACAO!$C$29)+(V927*CONFIGURACAO!$C$30),""),"")</f>
        <v>0</v>
      </c>
      <c r="AM927" s="38">
        <f>IF(W927=0,0,IF(CONFIGURACAO!$C$41="SIM",(IF(W927&gt;CONFIGURACAO!$C$41,CONFIGURACAO!$C$41*CONFIGURACAO!$C$31,W927*CONFIGURACAO!$C$31)),'PI AREA  P75'!W927*CONFIGURACAO!$C$31))</f>
        <v>0</v>
      </c>
      <c r="AN927" s="38">
        <f>IF(X927=0,0,IF(CONFIGURACAO!$C$39="SIM",(IF(X927&gt;CONFIGURACAO!$C$40,CONFIGURACAO!$C$40*CONFIGURACAO!$C$32,X927*CONFIGURACAO!$C$32)),'PI AREA  P75'!X927*CONFIGURACAO!$C$32))</f>
        <v>0</v>
      </c>
      <c r="AO927" s="38">
        <f>IFERROR(IF(M927&gt;0,(Y927*CONFIGURACAO!$C$33)+(Z927*CONFIGURACAO!$C$34)+(AA927*CONFIGURACAO!$C$35)+(AB927*CONFIGURACAO!$C$36),""),"")</f>
        <v>0</v>
      </c>
      <c r="AP927" s="38">
        <f>IF(AA927=0,0,IF(CONFIGURACAO!$C$46="SIM",(IF(AA927&gt;CONFIGURACAO!$C$47,CONFIGURACAO!$C$47*CONFIGURACAO!$C$35,AA927*CONFIGURACAO!$C$35)),'PI AREA  P75'!AA927*CONFIGURACAO!$C$35))</f>
        <v>0</v>
      </c>
      <c r="AQ927" s="38">
        <f>IF(AB927=0,0,IF(CONFIGURACAO!$C$44="SIM",(IF(AB927&gt;CONFIGURACAO!$C$45,CONFIGURACAO!$C$45*CONFIGURACAO!$C$36,AB927*CONFIGURACAO!$C$36)),'PI AREA  P75'!AB927*CONFIGURACAO!$C$36))</f>
        <v>0</v>
      </c>
      <c r="AR927" s="38">
        <f t="shared" si="336"/>
        <v>2175</v>
      </c>
      <c r="AS927" s="68">
        <f>IF(AR927="","",$AR927-(($AS$2/CONFIGURACAO!$C$6)*$M927))</f>
        <v>1875</v>
      </c>
      <c r="AT927" s="73">
        <f t="shared" si="320"/>
        <v>3</v>
      </c>
      <c r="AU927" s="75">
        <f>IF(AR927="","",$AR927-(($AU$2/CONFIGURACAO!$C$6)*$M927))</f>
        <v>1675</v>
      </c>
      <c r="AV927" s="76">
        <f t="shared" si="321"/>
        <v>4</v>
      </c>
      <c r="AW927" s="74">
        <f>IF(AR927="","",$AR927-(($AW$2/CONFIGURACAO!$C$6)*$M927))</f>
        <v>1475</v>
      </c>
      <c r="AX927" s="72">
        <f t="shared" si="322"/>
        <v>5</v>
      </c>
      <c r="AZ927" s="39">
        <f t="shared" si="323"/>
        <v>0.20423398171753737</v>
      </c>
      <c r="BA927" s="146">
        <f t="shared" si="324"/>
        <v>28</v>
      </c>
      <c r="BB927" s="146">
        <f t="shared" si="325"/>
        <v>180</v>
      </c>
      <c r="BC927" s="32">
        <f t="shared" si="326"/>
        <v>93</v>
      </c>
      <c r="BD927" s="148"/>
      <c r="BE927" s="40">
        <f t="shared" si="327"/>
        <v>0.54023845007451565</v>
      </c>
      <c r="BF927" s="40">
        <f t="shared" si="328"/>
        <v>6.7515432098765427E-2</v>
      </c>
      <c r="BG927" s="40">
        <f t="shared" si="329"/>
        <v>0.19912641315519014</v>
      </c>
      <c r="BH927" s="40">
        <f t="shared" si="330"/>
        <v>8.084074373484236E-2</v>
      </c>
      <c r="BI927" s="40">
        <f t="shared" si="331"/>
        <v>0.21321961620469082</v>
      </c>
      <c r="BJ927" s="40">
        <f t="shared" si="332"/>
        <v>0</v>
      </c>
      <c r="BK927" s="40">
        <f t="shared" si="333"/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1</v>
      </c>
      <c r="BT927" s="42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:134" s="32" customFormat="1" ht="17" thickBot="1" x14ac:dyDescent="0.25">
      <c r="A928" s="124" t="str">
        <f>CONFIGURACAO!$C$4</f>
        <v>AREA 21</v>
      </c>
      <c r="B928" s="125">
        <v>926</v>
      </c>
      <c r="C928" s="252" t="s">
        <v>325</v>
      </c>
      <c r="D928" s="126">
        <f t="shared" si="315"/>
        <v>16</v>
      </c>
      <c r="E928" s="250" t="s">
        <v>1263</v>
      </c>
      <c r="F928" s="250">
        <v>1</v>
      </c>
      <c r="G928" s="250">
        <v>1</v>
      </c>
      <c r="H928" s="250">
        <v>0</v>
      </c>
      <c r="I928" s="250">
        <v>0</v>
      </c>
      <c r="J928" s="87"/>
      <c r="K928" s="94"/>
      <c r="L928" s="94"/>
      <c r="M928" s="154">
        <f t="shared" si="334"/>
        <v>2</v>
      </c>
      <c r="N928">
        <v>12.75</v>
      </c>
      <c r="O928">
        <v>0</v>
      </c>
      <c r="P928">
        <v>3</v>
      </c>
      <c r="Q928">
        <v>2</v>
      </c>
      <c r="R928">
        <v>1.75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 s="139">
        <f t="shared" si="318"/>
        <v>12.75</v>
      </c>
      <c r="AD928" s="140">
        <f t="shared" si="319"/>
        <v>15.75</v>
      </c>
      <c r="AE928" s="141">
        <f t="shared" si="316"/>
        <v>0</v>
      </c>
      <c r="AF928" s="263">
        <f t="shared" si="317"/>
        <v>0</v>
      </c>
      <c r="AG928" s="265">
        <f t="shared" si="335"/>
        <v>12.75</v>
      </c>
      <c r="AI928" s="37">
        <f>IFERROR(IF(M928&gt;0,(N928*CONFIGURACAO!$C$20)+(O928*CONFIGURACAO!$C$21)+(P928*CONFIGURACAO!$C$22)+(Q928*CONFIGURACAO!$C$23)+(R928*CONFIGURACAO!$C$24),""),"")</f>
        <v>1570</v>
      </c>
      <c r="AJ928" s="38">
        <f>IF(S928=0,0,IF(CONFIGURACAO!$C$15="SIM",(IF(S928&gt;CONFIGURACAO!$C$16,CONFIGURACAO!$C$16*CONFIGURACAO!$C$25,S928*CONFIGURACAO!$C$25)),'PI AREA  P75'!S928*CONFIGURACAO!$C$25))</f>
        <v>0</v>
      </c>
      <c r="AK928" s="38">
        <f>IF(T928=0,0,IF(CONFIGURACAO!$C$17="SIM",(IF(T928&gt;CONFIGURACAO!$C$18,CONFIGURACAO!$C$18*CONFIGURACAO!$C$26,T928*CONFIGURACAO!$C$26)),'PI AREA  P75'!T928*CONFIGURACAO!$C$26))</f>
        <v>0</v>
      </c>
      <c r="AL928" s="38">
        <f>IFERROR(IF(M928&gt;0,(U928*CONFIGURACAO!$C$29)+(V928*CONFIGURACAO!$C$30),""),"")</f>
        <v>0</v>
      </c>
      <c r="AM928" s="38">
        <f>IF(W928=0,0,IF(CONFIGURACAO!$C$41="SIM",(IF(W928&gt;CONFIGURACAO!$C$41,CONFIGURACAO!$C$41*CONFIGURACAO!$C$31,W928*CONFIGURACAO!$C$31)),'PI AREA  P75'!W928*CONFIGURACAO!$C$31))</f>
        <v>0</v>
      </c>
      <c r="AN928" s="38">
        <f>IF(X928=0,0,IF(CONFIGURACAO!$C$39="SIM",(IF(X928&gt;CONFIGURACAO!$C$40,CONFIGURACAO!$C$40*CONFIGURACAO!$C$32,X928*CONFIGURACAO!$C$32)),'PI AREA  P75'!X928*CONFIGURACAO!$C$32))</f>
        <v>0</v>
      </c>
      <c r="AO928" s="38">
        <f>IFERROR(IF(M928&gt;0,(Y928*CONFIGURACAO!$C$33)+(Z928*CONFIGURACAO!$C$34)+(AA928*CONFIGURACAO!$C$35)+(AB928*CONFIGURACAO!$C$36),""),"")</f>
        <v>0</v>
      </c>
      <c r="AP928" s="38">
        <f>IF(AA928=0,0,IF(CONFIGURACAO!$C$46="SIM",(IF(AA928&gt;CONFIGURACAO!$C$47,CONFIGURACAO!$C$47*CONFIGURACAO!$C$35,AA928*CONFIGURACAO!$C$35)),'PI AREA  P75'!AA928*CONFIGURACAO!$C$35))</f>
        <v>0</v>
      </c>
      <c r="AQ928" s="38">
        <f>IF(AB928=0,0,IF(CONFIGURACAO!$C$44="SIM",(IF(AB928&gt;CONFIGURACAO!$C$45,CONFIGURACAO!$C$45*CONFIGURACAO!$C$36,AB928*CONFIGURACAO!$C$36)),'PI AREA  P75'!AB928*CONFIGURACAO!$C$36))</f>
        <v>0</v>
      </c>
      <c r="AR928" s="38">
        <f t="shared" si="336"/>
        <v>1570</v>
      </c>
      <c r="AS928" s="68">
        <f>IF(AR928="","",$AR928-(($AS$2/CONFIGURACAO!$C$6)*$M928))</f>
        <v>1420</v>
      </c>
      <c r="AT928" s="73">
        <f t="shared" si="320"/>
        <v>3</v>
      </c>
      <c r="AU928" s="75">
        <f>IF(AR928="","",$AR928-(($AU$2/CONFIGURACAO!$C$6)*$M928))</f>
        <v>1320</v>
      </c>
      <c r="AV928" s="76">
        <f t="shared" si="321"/>
        <v>4</v>
      </c>
      <c r="AW928" s="74">
        <f>IF(AR928="","",$AR928-(($AW$2/CONFIGURACAO!$C$6)*$M928))</f>
        <v>1220</v>
      </c>
      <c r="AX928" s="72">
        <f t="shared" si="322"/>
        <v>5</v>
      </c>
      <c r="AZ928" s="39">
        <f t="shared" si="323"/>
        <v>0.14742406956162465</v>
      </c>
      <c r="BA928" s="146">
        <f t="shared" si="324"/>
        <v>19.5</v>
      </c>
      <c r="BB928" s="146">
        <f t="shared" si="325"/>
        <v>341</v>
      </c>
      <c r="BC928" s="32">
        <f t="shared" si="326"/>
        <v>197</v>
      </c>
      <c r="BD928" s="148"/>
      <c r="BE928" s="40">
        <f t="shared" si="327"/>
        <v>0.47503725782414308</v>
      </c>
      <c r="BF928" s="40">
        <f t="shared" si="328"/>
        <v>0</v>
      </c>
      <c r="BG928" s="40">
        <f t="shared" si="329"/>
        <v>7.7081192189105849E-2</v>
      </c>
      <c r="BH928" s="40">
        <f t="shared" si="330"/>
        <v>8.084074373484236E-2</v>
      </c>
      <c r="BI928" s="40">
        <f t="shared" si="331"/>
        <v>0.18656716417910446</v>
      </c>
      <c r="BJ928" s="40">
        <f t="shared" si="332"/>
        <v>0</v>
      </c>
      <c r="BK928" s="40">
        <f t="shared" si="333"/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 s="42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:134" s="32" customFormat="1" ht="17" thickBot="1" x14ac:dyDescent="0.25">
      <c r="A929" s="124" t="str">
        <f>CONFIGURACAO!$C$4</f>
        <v>AREA 21</v>
      </c>
      <c r="B929" s="125">
        <v>927</v>
      </c>
      <c r="C929" s="252" t="s">
        <v>325</v>
      </c>
      <c r="D929" s="126">
        <f t="shared" si="315"/>
        <v>17</v>
      </c>
      <c r="E929" s="250" t="s">
        <v>1264</v>
      </c>
      <c r="F929" s="250">
        <v>1</v>
      </c>
      <c r="G929" s="250">
        <v>1</v>
      </c>
      <c r="H929" s="250">
        <v>1</v>
      </c>
      <c r="I929" s="250">
        <v>1</v>
      </c>
      <c r="J929" s="87"/>
      <c r="K929" s="94"/>
      <c r="L929" s="94"/>
      <c r="M929" s="154">
        <f t="shared" si="334"/>
        <v>4</v>
      </c>
      <c r="N929">
        <v>12</v>
      </c>
      <c r="O929">
        <v>1</v>
      </c>
      <c r="P929">
        <v>3.75</v>
      </c>
      <c r="Q929">
        <v>1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s="139">
        <f t="shared" si="318"/>
        <v>13</v>
      </c>
      <c r="AD929" s="140">
        <f t="shared" si="319"/>
        <v>16.75</v>
      </c>
      <c r="AE929" s="141">
        <f t="shared" si="316"/>
        <v>0</v>
      </c>
      <c r="AF929" s="263">
        <f t="shared" si="317"/>
        <v>0</v>
      </c>
      <c r="AG929" s="265">
        <f t="shared" si="335"/>
        <v>13</v>
      </c>
      <c r="AI929" s="37">
        <f>IFERROR(IF(M929&gt;0,(N929*CONFIGURACAO!$C$20)+(O929*CONFIGURACAO!$C$21)+(P929*CONFIGURACAO!$C$22)+(Q929*CONFIGURACAO!$C$23)+(R929*CONFIGURACAO!$C$24),""),"")</f>
        <v>1565</v>
      </c>
      <c r="AJ929" s="38">
        <f>IF(S929=0,0,IF(CONFIGURACAO!$C$15="SIM",(IF(S929&gt;CONFIGURACAO!$C$16,CONFIGURACAO!$C$16*CONFIGURACAO!$C$25,S929*CONFIGURACAO!$C$25)),'PI AREA  P75'!S929*CONFIGURACAO!$C$25))</f>
        <v>0</v>
      </c>
      <c r="AK929" s="38">
        <f>IF(T929=0,0,IF(CONFIGURACAO!$C$17="SIM",(IF(T929&gt;CONFIGURACAO!$C$18,CONFIGURACAO!$C$18*CONFIGURACAO!$C$26,T929*CONFIGURACAO!$C$26)),'PI AREA  P75'!T929*CONFIGURACAO!$C$26))</f>
        <v>0</v>
      </c>
      <c r="AL929" s="38">
        <f>IFERROR(IF(M929&gt;0,(U929*CONFIGURACAO!$C$29)+(V929*CONFIGURACAO!$C$30),""),"")</f>
        <v>0</v>
      </c>
      <c r="AM929" s="38">
        <f>IF(W929=0,0,IF(CONFIGURACAO!$C$41="SIM",(IF(W929&gt;CONFIGURACAO!$C$41,CONFIGURACAO!$C$41*CONFIGURACAO!$C$31,W929*CONFIGURACAO!$C$31)),'PI AREA  P75'!W929*CONFIGURACAO!$C$31))</f>
        <v>0</v>
      </c>
      <c r="AN929" s="38">
        <f>IF(X929=0,0,IF(CONFIGURACAO!$C$39="SIM",(IF(X929&gt;CONFIGURACAO!$C$40,CONFIGURACAO!$C$40*CONFIGURACAO!$C$32,X929*CONFIGURACAO!$C$32)),'PI AREA  P75'!X929*CONFIGURACAO!$C$32))</f>
        <v>0</v>
      </c>
      <c r="AO929" s="38">
        <f>IFERROR(IF(M929&gt;0,(Y929*CONFIGURACAO!$C$33)+(Z929*CONFIGURACAO!$C$34)+(AA929*CONFIGURACAO!$C$35)+(AB929*CONFIGURACAO!$C$36),""),"")</f>
        <v>0</v>
      </c>
      <c r="AP929" s="38">
        <f>IF(AA929=0,0,IF(CONFIGURACAO!$C$46="SIM",(IF(AA929&gt;CONFIGURACAO!$C$47,CONFIGURACAO!$C$47*CONFIGURACAO!$C$35,AA929*CONFIGURACAO!$C$35)),'PI AREA  P75'!AA929*CONFIGURACAO!$C$35))</f>
        <v>0</v>
      </c>
      <c r="AQ929" s="38">
        <f>IF(AB929=0,0,IF(CONFIGURACAO!$C$44="SIM",(IF(AB929&gt;CONFIGURACAO!$C$45,CONFIGURACAO!$C$45*CONFIGURACAO!$C$36,AB929*CONFIGURACAO!$C$36)),'PI AREA  P75'!AB929*CONFIGURACAO!$C$36))</f>
        <v>0</v>
      </c>
      <c r="AR929" s="38">
        <f t="shared" si="336"/>
        <v>1565</v>
      </c>
      <c r="AS929" s="68">
        <f>IF(AR929="","",$AR929-(($AS$2/CONFIGURACAO!$C$6)*$M929))</f>
        <v>1265</v>
      </c>
      <c r="AT929" s="73">
        <f t="shared" si="320"/>
        <v>3</v>
      </c>
      <c r="AU929" s="75">
        <f>IF(AR929="","",$AR929-(($AU$2/CONFIGURACAO!$C$6)*$M929))</f>
        <v>1065</v>
      </c>
      <c r="AV929" s="76">
        <f t="shared" si="321"/>
        <v>4</v>
      </c>
      <c r="AW929" s="74">
        <f>IF(AR929="","",$AR929-(($AW$2/CONFIGURACAO!$C$6)*$M929))</f>
        <v>865</v>
      </c>
      <c r="AX929" s="72">
        <f t="shared" si="322"/>
        <v>5</v>
      </c>
      <c r="AZ929" s="39">
        <f t="shared" si="323"/>
        <v>0.14695456615537744</v>
      </c>
      <c r="BA929" s="146">
        <f t="shared" si="324"/>
        <v>18.75</v>
      </c>
      <c r="BB929" s="146">
        <f t="shared" si="325"/>
        <v>365</v>
      </c>
      <c r="BC929" s="32">
        <f t="shared" si="326"/>
        <v>199</v>
      </c>
      <c r="BD929" s="148"/>
      <c r="BE929" s="40">
        <f t="shared" si="327"/>
        <v>0.44709388971684055</v>
      </c>
      <c r="BF929" s="40">
        <f t="shared" si="328"/>
        <v>3.8580246913580245E-2</v>
      </c>
      <c r="BG929" s="40">
        <f t="shared" si="329"/>
        <v>9.6351490236382328E-2</v>
      </c>
      <c r="BH929" s="40">
        <f t="shared" si="330"/>
        <v>4.042037186742118E-2</v>
      </c>
      <c r="BI929" s="40">
        <f t="shared" si="331"/>
        <v>0.10660980810234541</v>
      </c>
      <c r="BJ929" s="40">
        <f t="shared" si="332"/>
        <v>0</v>
      </c>
      <c r="BK929" s="40">
        <f t="shared" si="333"/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 s="42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:134" s="32" customFormat="1" ht="17" thickBot="1" x14ac:dyDescent="0.25">
      <c r="A930" s="124" t="str">
        <f>CONFIGURACAO!$C$4</f>
        <v>AREA 21</v>
      </c>
      <c r="B930" s="125">
        <v>928</v>
      </c>
      <c r="C930" s="252" t="s">
        <v>325</v>
      </c>
      <c r="D930" s="126">
        <f t="shared" si="315"/>
        <v>18</v>
      </c>
      <c r="E930" s="250" t="s">
        <v>1265</v>
      </c>
      <c r="F930" s="250">
        <v>1</v>
      </c>
      <c r="G930" s="250">
        <v>1</v>
      </c>
      <c r="H930" s="250">
        <v>1</v>
      </c>
      <c r="I930" s="250">
        <v>1</v>
      </c>
      <c r="J930" s="87"/>
      <c r="K930" s="94"/>
      <c r="L930" s="94"/>
      <c r="M930" s="154">
        <f t="shared" si="334"/>
        <v>4</v>
      </c>
      <c r="N930">
        <v>17.25</v>
      </c>
      <c r="O930">
        <v>1.75</v>
      </c>
      <c r="P930">
        <v>10.5</v>
      </c>
      <c r="Q930">
        <v>3</v>
      </c>
      <c r="R930">
        <v>1.75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 s="139">
        <f t="shared" si="318"/>
        <v>19</v>
      </c>
      <c r="AD930" s="140">
        <f t="shared" si="319"/>
        <v>29.5</v>
      </c>
      <c r="AE930" s="141">
        <f t="shared" si="316"/>
        <v>0</v>
      </c>
      <c r="AF930" s="263">
        <f t="shared" si="317"/>
        <v>0</v>
      </c>
      <c r="AG930" s="265">
        <f t="shared" si="335"/>
        <v>19</v>
      </c>
      <c r="AI930" s="37">
        <f>IFERROR(IF(M930&gt;0,(N930*CONFIGURACAO!$C$20)+(O930*CONFIGURACAO!$C$21)+(P930*CONFIGURACAO!$C$22)+(Q930*CONFIGURACAO!$C$23)+(R930*CONFIGURACAO!$C$24),""),"")</f>
        <v>2650</v>
      </c>
      <c r="AJ930" s="38">
        <f>IF(S930=0,0,IF(CONFIGURACAO!$C$15="SIM",(IF(S930&gt;CONFIGURACAO!$C$16,CONFIGURACAO!$C$16*CONFIGURACAO!$C$25,S930*CONFIGURACAO!$C$25)),'PI AREA  P75'!S930*CONFIGURACAO!$C$25))</f>
        <v>0</v>
      </c>
      <c r="AK930" s="38">
        <f>IF(T930=0,0,IF(CONFIGURACAO!$C$17="SIM",(IF(T930&gt;CONFIGURACAO!$C$18,CONFIGURACAO!$C$18*CONFIGURACAO!$C$26,T930*CONFIGURACAO!$C$26)),'PI AREA  P75'!T930*CONFIGURACAO!$C$26))</f>
        <v>0</v>
      </c>
      <c r="AL930" s="38">
        <f>IFERROR(IF(M930&gt;0,(U930*CONFIGURACAO!$C$29)+(V930*CONFIGURACAO!$C$30),""),"")</f>
        <v>0</v>
      </c>
      <c r="AM930" s="38">
        <f>IF(W930=0,0,IF(CONFIGURACAO!$C$41="SIM",(IF(W930&gt;CONFIGURACAO!$C$41,CONFIGURACAO!$C$41*CONFIGURACAO!$C$31,W930*CONFIGURACAO!$C$31)),'PI AREA  P75'!W930*CONFIGURACAO!$C$31))</f>
        <v>0</v>
      </c>
      <c r="AN930" s="38">
        <f>IF(X930=0,0,IF(CONFIGURACAO!$C$39="SIM",(IF(X930&gt;CONFIGURACAO!$C$40,CONFIGURACAO!$C$40*CONFIGURACAO!$C$32,X930*CONFIGURACAO!$C$32)),'PI AREA  P75'!X930*CONFIGURACAO!$C$32))</f>
        <v>0</v>
      </c>
      <c r="AO930" s="38">
        <f>IFERROR(IF(M930&gt;0,(Y930*CONFIGURACAO!$C$33)+(Z930*CONFIGURACAO!$C$34)+(AA930*CONFIGURACAO!$C$35)+(AB930*CONFIGURACAO!$C$36),""),"")</f>
        <v>0</v>
      </c>
      <c r="AP930" s="38">
        <f>IF(AA930=0,0,IF(CONFIGURACAO!$C$46="SIM",(IF(AA930&gt;CONFIGURACAO!$C$47,CONFIGURACAO!$C$47*CONFIGURACAO!$C$35,AA930*CONFIGURACAO!$C$35)),'PI AREA  P75'!AA930*CONFIGURACAO!$C$35))</f>
        <v>0</v>
      </c>
      <c r="AQ930" s="38">
        <f>IF(AB930=0,0,IF(CONFIGURACAO!$C$44="SIM",(IF(AB930&gt;CONFIGURACAO!$C$45,CONFIGURACAO!$C$45*CONFIGURACAO!$C$36,AB930*CONFIGURACAO!$C$36)),'PI AREA  P75'!AB930*CONFIGURACAO!$C$36))</f>
        <v>0</v>
      </c>
      <c r="AR930" s="38">
        <f t="shared" si="336"/>
        <v>2650</v>
      </c>
      <c r="AS930" s="68">
        <f>IF(AR930="","",$AR930-(($AS$2/CONFIGURACAO!$C$6)*$M930))</f>
        <v>2350</v>
      </c>
      <c r="AT930" s="73">
        <f t="shared" si="320"/>
        <v>3</v>
      </c>
      <c r="AU930" s="75">
        <f>IF(AR930="","",$AR930-(($AU$2/CONFIGURACAO!$C$6)*$M930))</f>
        <v>2150</v>
      </c>
      <c r="AV930" s="76">
        <f t="shared" si="321"/>
        <v>4</v>
      </c>
      <c r="AW930" s="74">
        <f>IF(AR930="","",$AR930-(($AW$2/CONFIGURACAO!$C$6)*$M930))</f>
        <v>1950</v>
      </c>
      <c r="AX930" s="72">
        <f t="shared" si="322"/>
        <v>5</v>
      </c>
      <c r="AZ930" s="39">
        <f t="shared" si="323"/>
        <v>0.24883680531102254</v>
      </c>
      <c r="BA930" s="146">
        <f t="shared" si="324"/>
        <v>34.25</v>
      </c>
      <c r="BB930" s="146">
        <f t="shared" si="325"/>
        <v>114</v>
      </c>
      <c r="BC930" s="32">
        <f t="shared" si="326"/>
        <v>56</v>
      </c>
      <c r="BD930" s="148"/>
      <c r="BE930" s="40">
        <f t="shared" si="327"/>
        <v>0.64269746646795822</v>
      </c>
      <c r="BF930" s="40">
        <f t="shared" si="328"/>
        <v>6.7515432098765427E-2</v>
      </c>
      <c r="BG930" s="40">
        <f t="shared" si="329"/>
        <v>0.26978417266187049</v>
      </c>
      <c r="BH930" s="40">
        <f t="shared" si="330"/>
        <v>0.12126111560226355</v>
      </c>
      <c r="BI930" s="40">
        <f t="shared" si="331"/>
        <v>0.18656716417910446</v>
      </c>
      <c r="BJ930" s="40">
        <f t="shared" si="332"/>
        <v>0</v>
      </c>
      <c r="BK930" s="40">
        <f t="shared" si="333"/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 s="42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:134" s="32" customFormat="1" ht="17" thickBot="1" x14ac:dyDescent="0.25">
      <c r="A931" s="124" t="str">
        <f>CONFIGURACAO!$C$4</f>
        <v>AREA 21</v>
      </c>
      <c r="B931" s="125">
        <v>929</v>
      </c>
      <c r="C931" s="252" t="s">
        <v>325</v>
      </c>
      <c r="D931" s="126">
        <f t="shared" si="315"/>
        <v>19</v>
      </c>
      <c r="E931" s="250" t="s">
        <v>1266</v>
      </c>
      <c r="F931" s="250">
        <v>1</v>
      </c>
      <c r="G931" s="250">
        <v>1</v>
      </c>
      <c r="H931" s="250">
        <v>1</v>
      </c>
      <c r="I931" s="250">
        <v>1</v>
      </c>
      <c r="J931" s="87"/>
      <c r="K931" s="94"/>
      <c r="L931" s="94"/>
      <c r="M931" s="154">
        <f t="shared" si="334"/>
        <v>4</v>
      </c>
      <c r="N931">
        <v>12</v>
      </c>
      <c r="O931">
        <v>4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 s="139">
        <f t="shared" si="318"/>
        <v>16</v>
      </c>
      <c r="AD931" s="140">
        <f t="shared" si="319"/>
        <v>17</v>
      </c>
      <c r="AE931" s="141">
        <f t="shared" si="316"/>
        <v>0</v>
      </c>
      <c r="AF931" s="263">
        <f t="shared" si="317"/>
        <v>0</v>
      </c>
      <c r="AG931" s="265">
        <f t="shared" si="335"/>
        <v>16</v>
      </c>
      <c r="AI931" s="37">
        <f>IFERROR(IF(M931&gt;0,(N931*CONFIGURACAO!$C$20)+(O931*CONFIGURACAO!$C$21)+(P931*CONFIGURACAO!$C$22)+(Q931*CONFIGURACAO!$C$23)+(R931*CONFIGURACAO!$C$24),""),"")</f>
        <v>1620</v>
      </c>
      <c r="AJ931" s="38">
        <f>IF(S931=0,0,IF(CONFIGURACAO!$C$15="SIM",(IF(S931&gt;CONFIGURACAO!$C$16,CONFIGURACAO!$C$16*CONFIGURACAO!$C$25,S931*CONFIGURACAO!$C$25)),'PI AREA  P75'!S931*CONFIGURACAO!$C$25))</f>
        <v>0</v>
      </c>
      <c r="AK931" s="38">
        <f>IF(T931=0,0,IF(CONFIGURACAO!$C$17="SIM",(IF(T931&gt;CONFIGURACAO!$C$18,CONFIGURACAO!$C$18*CONFIGURACAO!$C$26,T931*CONFIGURACAO!$C$26)),'PI AREA  P75'!T931*CONFIGURACAO!$C$26))</f>
        <v>0</v>
      </c>
      <c r="AL931" s="38">
        <f>IFERROR(IF(M931&gt;0,(U931*CONFIGURACAO!$C$29)+(V931*CONFIGURACAO!$C$30),""),"")</f>
        <v>0</v>
      </c>
      <c r="AM931" s="38">
        <f>IF(W931=0,0,IF(CONFIGURACAO!$C$41="SIM",(IF(W931&gt;CONFIGURACAO!$C$41,CONFIGURACAO!$C$41*CONFIGURACAO!$C$31,W931*CONFIGURACAO!$C$31)),'PI AREA  P75'!W931*CONFIGURACAO!$C$31))</f>
        <v>0</v>
      </c>
      <c r="AN931" s="38">
        <f>IF(X931=0,0,IF(CONFIGURACAO!$C$39="SIM",(IF(X931&gt;CONFIGURACAO!$C$40,CONFIGURACAO!$C$40*CONFIGURACAO!$C$32,X931*CONFIGURACAO!$C$32)),'PI AREA  P75'!X931*CONFIGURACAO!$C$32))</f>
        <v>0</v>
      </c>
      <c r="AO931" s="38">
        <f>IFERROR(IF(M931&gt;0,(Y931*CONFIGURACAO!$C$33)+(Z931*CONFIGURACAO!$C$34)+(AA931*CONFIGURACAO!$C$35)+(AB931*CONFIGURACAO!$C$36),""),"")</f>
        <v>0</v>
      </c>
      <c r="AP931" s="38">
        <f>IF(AA931=0,0,IF(CONFIGURACAO!$C$46="SIM",(IF(AA931&gt;CONFIGURACAO!$C$47,CONFIGURACAO!$C$47*CONFIGURACAO!$C$35,AA931*CONFIGURACAO!$C$35)),'PI AREA  P75'!AA931*CONFIGURACAO!$C$35))</f>
        <v>0</v>
      </c>
      <c r="AQ931" s="38">
        <f>IF(AB931=0,0,IF(CONFIGURACAO!$C$44="SIM",(IF(AB931&gt;CONFIGURACAO!$C$45,CONFIGURACAO!$C$45*CONFIGURACAO!$C$36,AB931*CONFIGURACAO!$C$36)),'PI AREA  P75'!AB931*CONFIGURACAO!$C$36))</f>
        <v>0</v>
      </c>
      <c r="AR931" s="38">
        <f t="shared" si="336"/>
        <v>1620</v>
      </c>
      <c r="AS931" s="68">
        <f>IF(AR931="","",$AR931-(($AS$2/CONFIGURACAO!$C$6)*$M931))</f>
        <v>1320</v>
      </c>
      <c r="AT931" s="73">
        <f t="shared" si="320"/>
        <v>3</v>
      </c>
      <c r="AU931" s="75">
        <f>IF(AR931="","",$AR931-(($AU$2/CONFIGURACAO!$C$6)*$M931))</f>
        <v>1120</v>
      </c>
      <c r="AV931" s="76">
        <f t="shared" si="321"/>
        <v>4</v>
      </c>
      <c r="AW931" s="74">
        <f>IF(AR931="","",$AR931-(($AW$2/CONFIGURACAO!$C$6)*$M931))</f>
        <v>920</v>
      </c>
      <c r="AX931" s="72">
        <f t="shared" si="322"/>
        <v>5</v>
      </c>
      <c r="AZ931" s="39">
        <f t="shared" si="323"/>
        <v>0.15211910362409681</v>
      </c>
      <c r="BA931" s="146">
        <f t="shared" si="324"/>
        <v>18</v>
      </c>
      <c r="BB931" s="146">
        <f t="shared" si="325"/>
        <v>387</v>
      </c>
      <c r="BC931" s="32">
        <f t="shared" si="326"/>
        <v>181</v>
      </c>
      <c r="BD931" s="148"/>
      <c r="BE931" s="40">
        <f t="shared" si="327"/>
        <v>0.44709388971684055</v>
      </c>
      <c r="BF931" s="40">
        <f t="shared" si="328"/>
        <v>0.15432098765432098</v>
      </c>
      <c r="BG931" s="40">
        <f t="shared" si="329"/>
        <v>2.5693730729701953E-2</v>
      </c>
      <c r="BH931" s="40">
        <f t="shared" si="330"/>
        <v>4.042037186742118E-2</v>
      </c>
      <c r="BI931" s="40">
        <f t="shared" si="331"/>
        <v>0</v>
      </c>
      <c r="BJ931" s="40">
        <f t="shared" si="332"/>
        <v>0</v>
      </c>
      <c r="BK931" s="40">
        <f t="shared" si="333"/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 s="42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:134" s="32" customFormat="1" ht="17" thickBot="1" x14ac:dyDescent="0.25">
      <c r="A932" s="124" t="str">
        <f>CONFIGURACAO!$C$4</f>
        <v>AREA 21</v>
      </c>
      <c r="B932" s="125">
        <v>930</v>
      </c>
      <c r="C932" s="252" t="s">
        <v>326</v>
      </c>
      <c r="D932" s="126">
        <f t="shared" si="315"/>
        <v>1</v>
      </c>
      <c r="E932" s="250" t="s">
        <v>1267</v>
      </c>
      <c r="F932" s="250">
        <v>1</v>
      </c>
      <c r="G932" s="250">
        <v>1</v>
      </c>
      <c r="H932" s="250">
        <v>1</v>
      </c>
      <c r="I932" s="250">
        <v>1</v>
      </c>
      <c r="J932" s="87"/>
      <c r="K932" s="94"/>
      <c r="L932" s="94"/>
      <c r="M932" s="154">
        <f t="shared" si="334"/>
        <v>4</v>
      </c>
      <c r="N932">
        <v>5</v>
      </c>
      <c r="O932">
        <v>7.75</v>
      </c>
      <c r="P932">
        <v>8.75</v>
      </c>
      <c r="Q932">
        <v>3.25</v>
      </c>
      <c r="R932">
        <v>5.5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 s="139">
        <f t="shared" si="318"/>
        <v>12.75</v>
      </c>
      <c r="AD932" s="140">
        <f t="shared" si="319"/>
        <v>21.5</v>
      </c>
      <c r="AE932" s="141">
        <f t="shared" si="316"/>
        <v>0</v>
      </c>
      <c r="AF932" s="263">
        <f t="shared" si="317"/>
        <v>0</v>
      </c>
      <c r="AG932" s="265">
        <f t="shared" si="335"/>
        <v>12.75</v>
      </c>
      <c r="AI932" s="37">
        <f>IFERROR(IF(M932&gt;0,(N932*CONFIGURACAO!$C$20)+(O932*CONFIGURACAO!$C$21)+(P932*CONFIGURACAO!$C$22)+(Q932*CONFIGURACAO!$C$23)+(R932*CONFIGURACAO!$C$24),""),"")</f>
        <v>1885</v>
      </c>
      <c r="AJ932" s="38">
        <f>IF(S932=0,0,IF(CONFIGURACAO!$C$15="SIM",(IF(S932&gt;CONFIGURACAO!$C$16,CONFIGURACAO!$C$16*CONFIGURACAO!$C$25,S932*CONFIGURACAO!$C$25)),'PI AREA  P75'!S932*CONFIGURACAO!$C$25))</f>
        <v>0</v>
      </c>
      <c r="AK932" s="38">
        <f>IF(T932=0,0,IF(CONFIGURACAO!$C$17="SIM",(IF(T932&gt;CONFIGURACAO!$C$18,CONFIGURACAO!$C$18*CONFIGURACAO!$C$26,T932*CONFIGURACAO!$C$26)),'PI AREA  P75'!T932*CONFIGURACAO!$C$26))</f>
        <v>0</v>
      </c>
      <c r="AL932" s="38">
        <f>IFERROR(IF(M932&gt;0,(U932*CONFIGURACAO!$C$29)+(V932*CONFIGURACAO!$C$30),""),"")</f>
        <v>0</v>
      </c>
      <c r="AM932" s="38">
        <f>IF(W932=0,0,IF(CONFIGURACAO!$C$41="SIM",(IF(W932&gt;CONFIGURACAO!$C$41,CONFIGURACAO!$C$41*CONFIGURACAO!$C$31,W932*CONFIGURACAO!$C$31)),'PI AREA  P75'!W932*CONFIGURACAO!$C$31))</f>
        <v>0</v>
      </c>
      <c r="AN932" s="38">
        <f>IF(X932=0,0,IF(CONFIGURACAO!$C$39="SIM",(IF(X932&gt;CONFIGURACAO!$C$40,CONFIGURACAO!$C$40*CONFIGURACAO!$C$32,X932*CONFIGURACAO!$C$32)),'PI AREA  P75'!X932*CONFIGURACAO!$C$32))</f>
        <v>0</v>
      </c>
      <c r="AO932" s="38">
        <f>IFERROR(IF(M932&gt;0,(Y932*CONFIGURACAO!$C$33)+(Z932*CONFIGURACAO!$C$34)+(AA932*CONFIGURACAO!$C$35)+(AB932*CONFIGURACAO!$C$36),""),"")</f>
        <v>0</v>
      </c>
      <c r="AP932" s="38">
        <f>IF(AA932=0,0,IF(CONFIGURACAO!$C$46="SIM",(IF(AA932&gt;CONFIGURACAO!$C$47,CONFIGURACAO!$C$47*CONFIGURACAO!$C$35,AA932*CONFIGURACAO!$C$35)),'PI AREA  P75'!AA932*CONFIGURACAO!$C$35))</f>
        <v>0</v>
      </c>
      <c r="AQ932" s="38">
        <f>IF(AB932=0,0,IF(CONFIGURACAO!$C$44="SIM",(IF(AB932&gt;CONFIGURACAO!$C$45,CONFIGURACAO!$C$45*CONFIGURACAO!$C$36,AB932*CONFIGURACAO!$C$36)),'PI AREA  P75'!AB932*CONFIGURACAO!$C$36))</f>
        <v>0</v>
      </c>
      <c r="AR932" s="38">
        <f t="shared" si="336"/>
        <v>1885</v>
      </c>
      <c r="AS932" s="68">
        <f>IF(AR932="","",$AR932-(($AS$2/CONFIGURACAO!$C$6)*$M932))</f>
        <v>1585</v>
      </c>
      <c r="AT932" s="73">
        <f t="shared" si="320"/>
        <v>3</v>
      </c>
      <c r="AU932" s="75">
        <f>IF(AR932="","",$AR932-(($AU$2/CONFIGURACAO!$C$6)*$M932))</f>
        <v>1385</v>
      </c>
      <c r="AV932" s="76">
        <f t="shared" si="321"/>
        <v>4</v>
      </c>
      <c r="AW932" s="74">
        <f>IF(AR932="","",$AR932-(($AW$2/CONFIGURACAO!$C$6)*$M932))</f>
        <v>1185</v>
      </c>
      <c r="AX932" s="72">
        <f t="shared" si="322"/>
        <v>5</v>
      </c>
      <c r="AZ932" s="39">
        <f t="shared" si="323"/>
        <v>0.17700278415519904</v>
      </c>
      <c r="BA932" s="146">
        <f t="shared" si="324"/>
        <v>30.25</v>
      </c>
      <c r="BB932" s="146">
        <f t="shared" si="325"/>
        <v>151</v>
      </c>
      <c r="BC932" s="32">
        <f t="shared" si="326"/>
        <v>138</v>
      </c>
      <c r="BD932" s="148"/>
      <c r="BE932" s="40">
        <f t="shared" si="327"/>
        <v>0.18628912071535023</v>
      </c>
      <c r="BF932" s="40">
        <f t="shared" si="328"/>
        <v>0.29899691358024688</v>
      </c>
      <c r="BG932" s="40">
        <f t="shared" si="329"/>
        <v>0.22482014388489208</v>
      </c>
      <c r="BH932" s="40">
        <f t="shared" si="330"/>
        <v>0.13136620856911885</v>
      </c>
      <c r="BI932" s="40">
        <f t="shared" si="331"/>
        <v>0.5863539445628998</v>
      </c>
      <c r="BJ932" s="40">
        <f t="shared" si="332"/>
        <v>0</v>
      </c>
      <c r="BK932" s="40">
        <f t="shared" si="333"/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 s="4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:134" s="32" customFormat="1" ht="17" thickBot="1" x14ac:dyDescent="0.25">
      <c r="A933" s="124" t="str">
        <f>CONFIGURACAO!$C$4</f>
        <v>AREA 21</v>
      </c>
      <c r="B933" s="125">
        <v>931</v>
      </c>
      <c r="C933" s="252" t="s">
        <v>326</v>
      </c>
      <c r="D933" s="126">
        <f t="shared" si="315"/>
        <v>2</v>
      </c>
      <c r="E933" s="250" t="s">
        <v>1268</v>
      </c>
      <c r="F933" s="250">
        <v>1</v>
      </c>
      <c r="G933" s="250">
        <v>1</v>
      </c>
      <c r="H933" s="250">
        <v>1</v>
      </c>
      <c r="I933" s="250">
        <v>1</v>
      </c>
      <c r="J933" s="87"/>
      <c r="K933" s="94"/>
      <c r="L933" s="94"/>
      <c r="M933" s="154">
        <f t="shared" si="334"/>
        <v>4</v>
      </c>
      <c r="N933">
        <v>4.75</v>
      </c>
      <c r="O933">
        <v>0</v>
      </c>
      <c r="P933">
        <v>1.5</v>
      </c>
      <c r="Q933">
        <v>0</v>
      </c>
      <c r="R933">
        <v>0.75</v>
      </c>
      <c r="S933">
        <v>0.75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 s="139">
        <f t="shared" si="318"/>
        <v>4.75</v>
      </c>
      <c r="AD933" s="140">
        <f t="shared" si="319"/>
        <v>6.25</v>
      </c>
      <c r="AE933" s="141">
        <f t="shared" si="316"/>
        <v>0</v>
      </c>
      <c r="AF933" s="263">
        <f t="shared" si="317"/>
        <v>0</v>
      </c>
      <c r="AG933" s="265">
        <f t="shared" si="335"/>
        <v>4.75</v>
      </c>
      <c r="AI933" s="37">
        <f>IFERROR(IF(M933&gt;0,(N933*CONFIGURACAO!$C$20)+(O933*CONFIGURACAO!$C$21)+(P933*CONFIGURACAO!$C$22)+(Q933*CONFIGURACAO!$C$23)+(R933*CONFIGURACAO!$C$24),""),"")</f>
        <v>580</v>
      </c>
      <c r="AJ933" s="38">
        <f>IF(S933=0,0,IF(CONFIGURACAO!$C$15="SIM",(IF(S933&gt;CONFIGURACAO!$C$16,CONFIGURACAO!$C$16*CONFIGURACAO!$C$25,S933*CONFIGURACAO!$C$25)),'PI AREA  P75'!S933*CONFIGURACAO!$C$25))</f>
        <v>7.5</v>
      </c>
      <c r="AK933" s="38">
        <f>IF(T933=0,0,IF(CONFIGURACAO!$C$17="SIM",(IF(T933&gt;CONFIGURACAO!$C$18,CONFIGURACAO!$C$18*CONFIGURACAO!$C$26,T933*CONFIGURACAO!$C$26)),'PI AREA  P75'!T933*CONFIGURACAO!$C$26))</f>
        <v>0</v>
      </c>
      <c r="AL933" s="38">
        <f>IFERROR(IF(M933&gt;0,(U933*CONFIGURACAO!$C$29)+(V933*CONFIGURACAO!$C$30),""),"")</f>
        <v>0</v>
      </c>
      <c r="AM933" s="38">
        <f>IF(W933=0,0,IF(CONFIGURACAO!$C$41="SIM",(IF(W933&gt;CONFIGURACAO!$C$41,CONFIGURACAO!$C$41*CONFIGURACAO!$C$31,W933*CONFIGURACAO!$C$31)),'PI AREA  P75'!W933*CONFIGURACAO!$C$31))</f>
        <v>0</v>
      </c>
      <c r="AN933" s="38">
        <f>IF(X933=0,0,IF(CONFIGURACAO!$C$39="SIM",(IF(X933&gt;CONFIGURACAO!$C$40,CONFIGURACAO!$C$40*CONFIGURACAO!$C$32,X933*CONFIGURACAO!$C$32)),'PI AREA  P75'!X933*CONFIGURACAO!$C$32))</f>
        <v>0</v>
      </c>
      <c r="AO933" s="38">
        <f>IFERROR(IF(M933&gt;0,(Y933*CONFIGURACAO!$C$33)+(Z933*CONFIGURACAO!$C$34)+(AA933*CONFIGURACAO!$C$35)+(AB933*CONFIGURACAO!$C$36),""),"")</f>
        <v>0</v>
      </c>
      <c r="AP933" s="38">
        <f>IF(AA933=0,0,IF(CONFIGURACAO!$C$46="SIM",(IF(AA933&gt;CONFIGURACAO!$C$47,CONFIGURACAO!$C$47*CONFIGURACAO!$C$35,AA933*CONFIGURACAO!$C$35)),'PI AREA  P75'!AA933*CONFIGURACAO!$C$35))</f>
        <v>0</v>
      </c>
      <c r="AQ933" s="38">
        <f>IF(AB933=0,0,IF(CONFIGURACAO!$C$44="SIM",(IF(AB933&gt;CONFIGURACAO!$C$45,CONFIGURACAO!$C$45*CONFIGURACAO!$C$36,AB933*CONFIGURACAO!$C$36)),'PI AREA  P75'!AB933*CONFIGURACAO!$C$36))</f>
        <v>0</v>
      </c>
      <c r="AR933" s="38">
        <f t="shared" si="336"/>
        <v>587.5</v>
      </c>
      <c r="AS933" s="68">
        <f>IF(AR933="","",$AR933-(($AS$2/CONFIGURACAO!$C$6)*$M933))</f>
        <v>287.5</v>
      </c>
      <c r="AT933" s="73">
        <f t="shared" si="320"/>
        <v>3</v>
      </c>
      <c r="AU933" s="75">
        <f>IF(AR933="","",$AR933-(($AU$2/CONFIGURACAO!$C$6)*$M933))</f>
        <v>87.5</v>
      </c>
      <c r="AV933" s="76">
        <f t="shared" si="321"/>
        <v>4</v>
      </c>
      <c r="AW933" s="74">
        <f>IF(AR933="","",$AR933-(($AW$2/CONFIGURACAO!$C$6)*$M933))</f>
        <v>-112.5</v>
      </c>
      <c r="AX933" s="72" t="str">
        <f t="shared" si="322"/>
        <v>NAO</v>
      </c>
      <c r="AZ933" s="39">
        <f t="shared" si="323"/>
        <v>5.5166650234047446E-2</v>
      </c>
      <c r="BA933" s="146">
        <f t="shared" si="324"/>
        <v>7.75</v>
      </c>
      <c r="BB933" s="146">
        <f t="shared" si="325"/>
        <v>747</v>
      </c>
      <c r="BC933" s="32">
        <f t="shared" si="326"/>
        <v>635</v>
      </c>
      <c r="BD933" s="148"/>
      <c r="BE933" s="40">
        <f t="shared" si="327"/>
        <v>0.17697466467958273</v>
      </c>
      <c r="BF933" s="40">
        <f t="shared" si="328"/>
        <v>0</v>
      </c>
      <c r="BG933" s="40">
        <f t="shared" si="329"/>
        <v>3.8540596094552924E-2</v>
      </c>
      <c r="BH933" s="40">
        <f t="shared" si="330"/>
        <v>0</v>
      </c>
      <c r="BI933" s="40">
        <f t="shared" si="331"/>
        <v>7.9957356076759065E-2</v>
      </c>
      <c r="BJ933" s="40">
        <f t="shared" si="332"/>
        <v>6.9316081330868765E-2</v>
      </c>
      <c r="BK933" s="40">
        <f t="shared" si="333"/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 s="42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:134" s="32" customFormat="1" ht="17" thickBot="1" x14ac:dyDescent="0.25">
      <c r="A934" s="124" t="str">
        <f>CONFIGURACAO!$C$4</f>
        <v>AREA 21</v>
      </c>
      <c r="B934" s="125">
        <v>932</v>
      </c>
      <c r="C934" s="252" t="s">
        <v>326</v>
      </c>
      <c r="D934" s="126">
        <f t="shared" si="315"/>
        <v>3</v>
      </c>
      <c r="E934" s="250" t="s">
        <v>1269</v>
      </c>
      <c r="F934" s="250">
        <v>1</v>
      </c>
      <c r="G934" s="250">
        <v>1</v>
      </c>
      <c r="H934" s="250">
        <v>0</v>
      </c>
      <c r="I934" s="250">
        <v>0</v>
      </c>
      <c r="J934" s="87"/>
      <c r="K934" s="94"/>
      <c r="L934" s="94"/>
      <c r="M934" s="154">
        <f t="shared" si="334"/>
        <v>2</v>
      </c>
      <c r="N934">
        <v>0</v>
      </c>
      <c r="O934">
        <v>0.75</v>
      </c>
      <c r="P934">
        <v>0</v>
      </c>
      <c r="Q934">
        <v>1.5</v>
      </c>
      <c r="R934">
        <v>0</v>
      </c>
      <c r="S934">
        <v>1.75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 s="139">
        <f t="shared" si="318"/>
        <v>0.75</v>
      </c>
      <c r="AD934" s="140">
        <f t="shared" si="319"/>
        <v>0.75</v>
      </c>
      <c r="AE934" s="141">
        <f t="shared" si="316"/>
        <v>0</v>
      </c>
      <c r="AF934" s="263">
        <f t="shared" si="317"/>
        <v>0</v>
      </c>
      <c r="AG934" s="265">
        <f t="shared" si="335"/>
        <v>0.75</v>
      </c>
      <c r="AI934" s="37">
        <f>IFERROR(IF(M934&gt;0,(N934*CONFIGURACAO!$C$20)+(O934*CONFIGURACAO!$C$21)+(P934*CONFIGURACAO!$C$22)+(Q934*CONFIGURACAO!$C$23)+(R934*CONFIGURACAO!$C$24),""),"")</f>
        <v>120</v>
      </c>
      <c r="AJ934" s="38">
        <f>IF(S934=0,0,IF(CONFIGURACAO!$C$15="SIM",(IF(S934&gt;CONFIGURACAO!$C$16,CONFIGURACAO!$C$16*CONFIGURACAO!$C$25,S934*CONFIGURACAO!$C$25)),'PI AREA  P75'!S934*CONFIGURACAO!$C$25))</f>
        <v>17.5</v>
      </c>
      <c r="AK934" s="38">
        <f>IF(T934=0,0,IF(CONFIGURACAO!$C$17="SIM",(IF(T934&gt;CONFIGURACAO!$C$18,CONFIGURACAO!$C$18*CONFIGURACAO!$C$26,T934*CONFIGURACAO!$C$26)),'PI AREA  P75'!T934*CONFIGURACAO!$C$26))</f>
        <v>0</v>
      </c>
      <c r="AL934" s="38">
        <f>IFERROR(IF(M934&gt;0,(U934*CONFIGURACAO!$C$29)+(V934*CONFIGURACAO!$C$30),""),"")</f>
        <v>0</v>
      </c>
      <c r="AM934" s="38">
        <f>IF(W934=0,0,IF(CONFIGURACAO!$C$41="SIM",(IF(W934&gt;CONFIGURACAO!$C$41,CONFIGURACAO!$C$41*CONFIGURACAO!$C$31,W934*CONFIGURACAO!$C$31)),'PI AREA  P75'!W934*CONFIGURACAO!$C$31))</f>
        <v>0</v>
      </c>
      <c r="AN934" s="38">
        <f>IF(X934=0,0,IF(CONFIGURACAO!$C$39="SIM",(IF(X934&gt;CONFIGURACAO!$C$40,CONFIGURACAO!$C$40*CONFIGURACAO!$C$32,X934*CONFIGURACAO!$C$32)),'PI AREA  P75'!X934*CONFIGURACAO!$C$32))</f>
        <v>0</v>
      </c>
      <c r="AO934" s="38">
        <f>IFERROR(IF(M934&gt;0,(Y934*CONFIGURACAO!$C$33)+(Z934*CONFIGURACAO!$C$34)+(AA934*CONFIGURACAO!$C$35)+(AB934*CONFIGURACAO!$C$36),""),"")</f>
        <v>0</v>
      </c>
      <c r="AP934" s="38">
        <f>IF(AA934=0,0,IF(CONFIGURACAO!$C$46="SIM",(IF(AA934&gt;CONFIGURACAO!$C$47,CONFIGURACAO!$C$47*CONFIGURACAO!$C$35,AA934*CONFIGURACAO!$C$35)),'PI AREA  P75'!AA934*CONFIGURACAO!$C$35))</f>
        <v>0</v>
      </c>
      <c r="AQ934" s="38">
        <f>IF(AB934=0,0,IF(CONFIGURACAO!$C$44="SIM",(IF(AB934&gt;CONFIGURACAO!$C$45,CONFIGURACAO!$C$45*CONFIGURACAO!$C$36,AB934*CONFIGURACAO!$C$36)),'PI AREA  P75'!AB934*CONFIGURACAO!$C$36))</f>
        <v>0</v>
      </c>
      <c r="AR934" s="38">
        <f t="shared" si="336"/>
        <v>137.5</v>
      </c>
      <c r="AS934" s="68">
        <f>IF(AR934="","",$AR934-(($AS$2/CONFIGURACAO!$C$6)*$M934))</f>
        <v>-12.5</v>
      </c>
      <c r="AT934" s="73" t="str">
        <f t="shared" si="320"/>
        <v>NAO</v>
      </c>
      <c r="AU934" s="75">
        <f>IF(AR934="","",$AR934-(($AU$2/CONFIGURACAO!$C$6)*$M934))</f>
        <v>-112.5</v>
      </c>
      <c r="AV934" s="76" t="str">
        <f t="shared" si="321"/>
        <v>NAO</v>
      </c>
      <c r="AW934" s="74">
        <f>IF(AR934="","",$AR934-(($AW$2/CONFIGURACAO!$C$6)*$M934))</f>
        <v>-212.5</v>
      </c>
      <c r="AX934" s="72" t="str">
        <f t="shared" si="322"/>
        <v>NAO</v>
      </c>
      <c r="AZ934" s="39">
        <f t="shared" si="323"/>
        <v>1.291134367179834E-2</v>
      </c>
      <c r="BA934" s="146">
        <f t="shared" si="324"/>
        <v>4</v>
      </c>
      <c r="BB934" s="146">
        <f t="shared" si="325"/>
        <v>900</v>
      </c>
      <c r="BC934" s="32">
        <f t="shared" si="326"/>
        <v>992</v>
      </c>
      <c r="BD934" s="148"/>
      <c r="BE934" s="40">
        <f t="shared" si="327"/>
        <v>0</v>
      </c>
      <c r="BF934" s="40">
        <f t="shared" si="328"/>
        <v>2.8935185185185182E-2</v>
      </c>
      <c r="BG934" s="40">
        <f t="shared" si="329"/>
        <v>0</v>
      </c>
      <c r="BH934" s="40">
        <f t="shared" si="330"/>
        <v>6.0630557801131774E-2</v>
      </c>
      <c r="BI934" s="40">
        <f t="shared" si="331"/>
        <v>0</v>
      </c>
      <c r="BJ934" s="40">
        <f t="shared" si="332"/>
        <v>0.16173752310536046</v>
      </c>
      <c r="BK934" s="40">
        <f t="shared" si="333"/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 s="42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:134" s="32" customFormat="1" ht="17" thickBot="1" x14ac:dyDescent="0.25">
      <c r="A935" s="124" t="str">
        <f>CONFIGURACAO!$C$4</f>
        <v>AREA 21</v>
      </c>
      <c r="B935" s="125">
        <v>933</v>
      </c>
      <c r="C935" s="252" t="s">
        <v>326</v>
      </c>
      <c r="D935" s="126">
        <f t="shared" si="315"/>
        <v>4</v>
      </c>
      <c r="E935" s="250" t="s">
        <v>1270</v>
      </c>
      <c r="F935" s="250">
        <v>1</v>
      </c>
      <c r="G935" s="250">
        <v>1</v>
      </c>
      <c r="H935" s="250">
        <v>1</v>
      </c>
      <c r="I935" s="250">
        <v>1</v>
      </c>
      <c r="J935" s="87"/>
      <c r="K935" s="94"/>
      <c r="L935" s="94"/>
      <c r="M935" s="154">
        <f t="shared" si="334"/>
        <v>4</v>
      </c>
      <c r="N935">
        <v>4.5</v>
      </c>
      <c r="O935">
        <v>3.75</v>
      </c>
      <c r="P935">
        <v>8.75</v>
      </c>
      <c r="Q935">
        <v>6</v>
      </c>
      <c r="R935">
        <v>8.5</v>
      </c>
      <c r="S935">
        <v>0.75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 s="139">
        <f t="shared" si="318"/>
        <v>8.25</v>
      </c>
      <c r="AD935" s="140">
        <f t="shared" si="319"/>
        <v>17</v>
      </c>
      <c r="AE935" s="141">
        <f t="shared" si="316"/>
        <v>0</v>
      </c>
      <c r="AF935" s="263">
        <f t="shared" si="317"/>
        <v>0</v>
      </c>
      <c r="AG935" s="265">
        <f t="shared" si="335"/>
        <v>8.25</v>
      </c>
      <c r="AI935" s="37">
        <f>IFERROR(IF(M935&gt;0,(N935*CONFIGURACAO!$C$20)+(O935*CONFIGURACAO!$C$21)+(P935*CONFIGURACAO!$C$22)+(Q935*CONFIGURACAO!$C$23)+(R935*CONFIGURACAO!$C$24),""),"")</f>
        <v>1685</v>
      </c>
      <c r="AJ935" s="38">
        <f>IF(S935=0,0,IF(CONFIGURACAO!$C$15="SIM",(IF(S935&gt;CONFIGURACAO!$C$16,CONFIGURACAO!$C$16*CONFIGURACAO!$C$25,S935*CONFIGURACAO!$C$25)),'PI AREA  P75'!S935*CONFIGURACAO!$C$25))</f>
        <v>7.5</v>
      </c>
      <c r="AK935" s="38">
        <f>IF(T935=0,0,IF(CONFIGURACAO!$C$17="SIM",(IF(T935&gt;CONFIGURACAO!$C$18,CONFIGURACAO!$C$18*CONFIGURACAO!$C$26,T935*CONFIGURACAO!$C$26)),'PI AREA  P75'!T935*CONFIGURACAO!$C$26))</f>
        <v>0</v>
      </c>
      <c r="AL935" s="38">
        <f>IFERROR(IF(M935&gt;0,(U935*CONFIGURACAO!$C$29)+(V935*CONFIGURACAO!$C$30),""),"")</f>
        <v>0</v>
      </c>
      <c r="AM935" s="38">
        <f>IF(W935=0,0,IF(CONFIGURACAO!$C$41="SIM",(IF(W935&gt;CONFIGURACAO!$C$41,CONFIGURACAO!$C$41*CONFIGURACAO!$C$31,W935*CONFIGURACAO!$C$31)),'PI AREA  P75'!W935*CONFIGURACAO!$C$31))</f>
        <v>0</v>
      </c>
      <c r="AN935" s="38">
        <f>IF(X935=0,0,IF(CONFIGURACAO!$C$39="SIM",(IF(X935&gt;CONFIGURACAO!$C$40,CONFIGURACAO!$C$40*CONFIGURACAO!$C$32,X935*CONFIGURACAO!$C$32)),'PI AREA  P75'!X935*CONFIGURACAO!$C$32))</f>
        <v>0</v>
      </c>
      <c r="AO935" s="38">
        <f>IFERROR(IF(M935&gt;0,(Y935*CONFIGURACAO!$C$33)+(Z935*CONFIGURACAO!$C$34)+(AA935*CONFIGURACAO!$C$35)+(AB935*CONFIGURACAO!$C$36),""),"")</f>
        <v>25</v>
      </c>
      <c r="AP935" s="38">
        <f>IF(AA935=0,0,IF(CONFIGURACAO!$C$46="SIM",(IF(AA935&gt;CONFIGURACAO!$C$47,CONFIGURACAO!$C$47*CONFIGURACAO!$C$35,AA935*CONFIGURACAO!$C$35)),'PI AREA  P75'!AA935*CONFIGURACAO!$C$35))</f>
        <v>25</v>
      </c>
      <c r="AQ935" s="38">
        <f>IF(AB935=0,0,IF(CONFIGURACAO!$C$44="SIM",(IF(AB935&gt;CONFIGURACAO!$C$45,CONFIGURACAO!$C$45*CONFIGURACAO!$C$36,AB935*CONFIGURACAO!$C$36)),'PI AREA  P75'!AB935*CONFIGURACAO!$C$36))</f>
        <v>0</v>
      </c>
      <c r="AR935" s="38">
        <f t="shared" si="336"/>
        <v>1742.5</v>
      </c>
      <c r="AS935" s="68">
        <f>IF(AR935="","",$AR935-(($AS$2/CONFIGURACAO!$C$6)*$M935))</f>
        <v>1442.5</v>
      </c>
      <c r="AT935" s="73">
        <f t="shared" si="320"/>
        <v>3</v>
      </c>
      <c r="AU935" s="75">
        <f>IF(AR935="","",$AR935-(($AU$2/CONFIGURACAO!$C$6)*$M935))</f>
        <v>1242.5</v>
      </c>
      <c r="AV935" s="76">
        <f t="shared" si="321"/>
        <v>4</v>
      </c>
      <c r="AW935" s="74">
        <f>IF(AR935="","",$AR935-(($AW$2/CONFIGURACAO!$C$6)*$M935))</f>
        <v>1042.5</v>
      </c>
      <c r="AX935" s="72">
        <f t="shared" si="322"/>
        <v>5</v>
      </c>
      <c r="AZ935" s="39">
        <f t="shared" si="323"/>
        <v>0.1636219370771535</v>
      </c>
      <c r="BA935" s="146">
        <f t="shared" si="324"/>
        <v>33.25</v>
      </c>
      <c r="BB935" s="146">
        <f t="shared" si="325"/>
        <v>121</v>
      </c>
      <c r="BC935" s="32">
        <f t="shared" si="326"/>
        <v>163</v>
      </c>
      <c r="BD935" s="148"/>
      <c r="BE935" s="40">
        <f t="shared" si="327"/>
        <v>0.1676602086438152</v>
      </c>
      <c r="BF935" s="40">
        <f t="shared" si="328"/>
        <v>0.14467592592592593</v>
      </c>
      <c r="BG935" s="40">
        <f t="shared" si="329"/>
        <v>0.22482014388489208</v>
      </c>
      <c r="BH935" s="40">
        <f t="shared" si="330"/>
        <v>0.24252223120452709</v>
      </c>
      <c r="BI935" s="40">
        <f t="shared" si="331"/>
        <v>0.906183368869936</v>
      </c>
      <c r="BJ935" s="40">
        <f t="shared" si="332"/>
        <v>6.9316081330868765E-2</v>
      </c>
      <c r="BK935" s="40">
        <f t="shared" si="333"/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 s="42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:134" s="32" customFormat="1" ht="17" thickBot="1" x14ac:dyDescent="0.25">
      <c r="A936" s="124" t="str">
        <f>CONFIGURACAO!$C$4</f>
        <v>AREA 21</v>
      </c>
      <c r="B936" s="125">
        <v>934</v>
      </c>
      <c r="C936" s="252" t="s">
        <v>326</v>
      </c>
      <c r="D936" s="126">
        <f t="shared" si="315"/>
        <v>5</v>
      </c>
      <c r="E936" s="250" t="s">
        <v>1271</v>
      </c>
      <c r="F936" s="250">
        <v>1</v>
      </c>
      <c r="G936" s="250">
        <v>0</v>
      </c>
      <c r="H936" s="250">
        <v>0</v>
      </c>
      <c r="I936" s="250">
        <v>0</v>
      </c>
      <c r="J936" s="87"/>
      <c r="K936" s="94"/>
      <c r="L936" s="94"/>
      <c r="M936" s="154">
        <f t="shared" si="334"/>
        <v>1</v>
      </c>
      <c r="N936">
        <v>0.75</v>
      </c>
      <c r="O936">
        <v>0</v>
      </c>
      <c r="P936">
        <v>0</v>
      </c>
      <c r="Q936">
        <v>0.75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 s="139">
        <f t="shared" si="318"/>
        <v>0.75</v>
      </c>
      <c r="AD936" s="140">
        <f t="shared" si="319"/>
        <v>0.75</v>
      </c>
      <c r="AE936" s="141">
        <f t="shared" si="316"/>
        <v>0</v>
      </c>
      <c r="AF936" s="263">
        <f t="shared" si="317"/>
        <v>0</v>
      </c>
      <c r="AG936" s="265">
        <f t="shared" si="335"/>
        <v>0.75</v>
      </c>
      <c r="AI936" s="37">
        <f>IFERROR(IF(M936&gt;0,(N936*CONFIGURACAO!$C$20)+(O936*CONFIGURACAO!$C$21)+(P936*CONFIGURACAO!$C$22)+(Q936*CONFIGURACAO!$C$23)+(R936*CONFIGURACAO!$C$24),""),"")</f>
        <v>125</v>
      </c>
      <c r="AJ936" s="38">
        <f>IF(S936=0,0,IF(CONFIGURACAO!$C$15="SIM",(IF(S936&gt;CONFIGURACAO!$C$16,CONFIGURACAO!$C$16*CONFIGURACAO!$C$25,S936*CONFIGURACAO!$C$25)),'PI AREA  P75'!S936*CONFIGURACAO!$C$25))</f>
        <v>0</v>
      </c>
      <c r="AK936" s="38">
        <f>IF(T936=0,0,IF(CONFIGURACAO!$C$17="SIM",(IF(T936&gt;CONFIGURACAO!$C$18,CONFIGURACAO!$C$18*CONFIGURACAO!$C$26,T936*CONFIGURACAO!$C$26)),'PI AREA  P75'!T936*CONFIGURACAO!$C$26))</f>
        <v>0</v>
      </c>
      <c r="AL936" s="38">
        <f>IFERROR(IF(M936&gt;0,(U936*CONFIGURACAO!$C$29)+(V936*CONFIGURACAO!$C$30),""),"")</f>
        <v>0</v>
      </c>
      <c r="AM936" s="38">
        <f>IF(W936=0,0,IF(CONFIGURACAO!$C$41="SIM",(IF(W936&gt;CONFIGURACAO!$C$41,CONFIGURACAO!$C$41*CONFIGURACAO!$C$31,W936*CONFIGURACAO!$C$31)),'PI AREA  P75'!W936*CONFIGURACAO!$C$31))</f>
        <v>0</v>
      </c>
      <c r="AN936" s="38">
        <f>IF(X936=0,0,IF(CONFIGURACAO!$C$39="SIM",(IF(X936&gt;CONFIGURACAO!$C$40,CONFIGURACAO!$C$40*CONFIGURACAO!$C$32,X936*CONFIGURACAO!$C$32)),'PI AREA  P75'!X936*CONFIGURACAO!$C$32))</f>
        <v>0</v>
      </c>
      <c r="AO936" s="38">
        <f>IFERROR(IF(M936&gt;0,(Y936*CONFIGURACAO!$C$33)+(Z936*CONFIGURACAO!$C$34)+(AA936*CONFIGURACAO!$C$35)+(AB936*CONFIGURACAO!$C$36),""),"")</f>
        <v>0</v>
      </c>
      <c r="AP936" s="38">
        <f>IF(AA936=0,0,IF(CONFIGURACAO!$C$46="SIM",(IF(AA936&gt;CONFIGURACAO!$C$47,CONFIGURACAO!$C$47*CONFIGURACAO!$C$35,AA936*CONFIGURACAO!$C$35)),'PI AREA  P75'!AA936*CONFIGURACAO!$C$35))</f>
        <v>0</v>
      </c>
      <c r="AQ936" s="38">
        <f>IF(AB936=0,0,IF(CONFIGURACAO!$C$44="SIM",(IF(AB936&gt;CONFIGURACAO!$C$45,CONFIGURACAO!$C$45*CONFIGURACAO!$C$36,AB936*CONFIGURACAO!$C$36)),'PI AREA  P75'!AB936*CONFIGURACAO!$C$36))</f>
        <v>0</v>
      </c>
      <c r="AR936" s="38">
        <f t="shared" si="336"/>
        <v>125</v>
      </c>
      <c r="AS936" s="68">
        <f>IF(AR936="","",$AR936-(($AS$2/CONFIGURACAO!$C$6)*$M936))</f>
        <v>50</v>
      </c>
      <c r="AT936" s="73">
        <f t="shared" si="320"/>
        <v>3</v>
      </c>
      <c r="AU936" s="75">
        <f>IF(AR936="","",$AR936-(($AU$2/CONFIGURACAO!$C$6)*$M936))</f>
        <v>0</v>
      </c>
      <c r="AV936" s="76">
        <f t="shared" si="321"/>
        <v>4</v>
      </c>
      <c r="AW936" s="74">
        <f>IF(AR936="","",$AR936-(($AW$2/CONFIGURACAO!$C$6)*$M936))</f>
        <v>-50</v>
      </c>
      <c r="AX936" s="72" t="str">
        <f t="shared" si="322"/>
        <v>NAO</v>
      </c>
      <c r="AZ936" s="39">
        <f t="shared" si="323"/>
        <v>1.1737585156180308E-2</v>
      </c>
      <c r="BA936" s="146">
        <f t="shared" si="324"/>
        <v>2.5</v>
      </c>
      <c r="BB936" s="146">
        <f t="shared" si="325"/>
        <v>986</v>
      </c>
      <c r="BC936" s="32">
        <f t="shared" si="326"/>
        <v>1007</v>
      </c>
      <c r="BD936" s="148"/>
      <c r="BE936" s="40">
        <f t="shared" si="327"/>
        <v>2.7943368107302535E-2</v>
      </c>
      <c r="BF936" s="40">
        <f t="shared" si="328"/>
        <v>0</v>
      </c>
      <c r="BG936" s="40">
        <f t="shared" si="329"/>
        <v>0</v>
      </c>
      <c r="BH936" s="40">
        <f t="shared" si="330"/>
        <v>3.0315278900565887E-2</v>
      </c>
      <c r="BI936" s="40">
        <f t="shared" si="331"/>
        <v>0.10660980810234541</v>
      </c>
      <c r="BJ936" s="40">
        <f t="shared" si="332"/>
        <v>0</v>
      </c>
      <c r="BK936" s="40">
        <f t="shared" si="333"/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 s="42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:134" s="32" customFormat="1" ht="17" thickBot="1" x14ac:dyDescent="0.25">
      <c r="A937" s="124" t="str">
        <f>CONFIGURACAO!$C$4</f>
        <v>AREA 21</v>
      </c>
      <c r="B937" s="125">
        <v>935</v>
      </c>
      <c r="C937" s="252" t="s">
        <v>326</v>
      </c>
      <c r="D937" s="126">
        <f t="shared" si="315"/>
        <v>6</v>
      </c>
      <c r="E937" s="250" t="s">
        <v>1272</v>
      </c>
      <c r="F937" s="250">
        <v>1</v>
      </c>
      <c r="G937" s="250">
        <v>1</v>
      </c>
      <c r="H937" s="250">
        <v>1</v>
      </c>
      <c r="I937" s="250">
        <v>1</v>
      </c>
      <c r="J937" s="87"/>
      <c r="K937" s="94"/>
      <c r="L937" s="94"/>
      <c r="M937" s="154">
        <f t="shared" si="334"/>
        <v>4</v>
      </c>
      <c r="N937">
        <v>4</v>
      </c>
      <c r="O937">
        <v>3.25</v>
      </c>
      <c r="P937">
        <v>3.75</v>
      </c>
      <c r="Q937">
        <v>0</v>
      </c>
      <c r="R937">
        <v>1.75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 s="139">
        <f t="shared" si="318"/>
        <v>7.25</v>
      </c>
      <c r="AD937" s="140">
        <f t="shared" si="319"/>
        <v>11</v>
      </c>
      <c r="AE937" s="141">
        <f t="shared" si="316"/>
        <v>0</v>
      </c>
      <c r="AF937" s="263">
        <f t="shared" si="317"/>
        <v>0</v>
      </c>
      <c r="AG937" s="265">
        <f t="shared" si="335"/>
        <v>7.25</v>
      </c>
      <c r="AI937" s="37">
        <f>IFERROR(IF(M937&gt;0,(N937*CONFIGURACAO!$C$20)+(O937*CONFIGURACAO!$C$21)+(P937*CONFIGURACAO!$C$22)+(Q937*CONFIGURACAO!$C$23)+(R937*CONFIGURACAO!$C$24),""),"")</f>
        <v>920</v>
      </c>
      <c r="AJ937" s="38">
        <f>IF(S937=0,0,IF(CONFIGURACAO!$C$15="SIM",(IF(S937&gt;CONFIGURACAO!$C$16,CONFIGURACAO!$C$16*CONFIGURACAO!$C$25,S937*CONFIGURACAO!$C$25)),'PI AREA  P75'!S937*CONFIGURACAO!$C$25))</f>
        <v>0</v>
      </c>
      <c r="AK937" s="38">
        <f>IF(T937=0,0,IF(CONFIGURACAO!$C$17="SIM",(IF(T937&gt;CONFIGURACAO!$C$18,CONFIGURACAO!$C$18*CONFIGURACAO!$C$26,T937*CONFIGURACAO!$C$26)),'PI AREA  P75'!T937*CONFIGURACAO!$C$26))</f>
        <v>0</v>
      </c>
      <c r="AL937" s="38">
        <f>IFERROR(IF(M937&gt;0,(U937*CONFIGURACAO!$C$29)+(V937*CONFIGURACAO!$C$30),""),"")</f>
        <v>0</v>
      </c>
      <c r="AM937" s="38">
        <f>IF(W937=0,0,IF(CONFIGURACAO!$C$41="SIM",(IF(W937&gt;CONFIGURACAO!$C$41,CONFIGURACAO!$C$41*CONFIGURACAO!$C$31,W937*CONFIGURACAO!$C$31)),'PI AREA  P75'!W937*CONFIGURACAO!$C$31))</f>
        <v>0</v>
      </c>
      <c r="AN937" s="38">
        <f>IF(X937=0,0,IF(CONFIGURACAO!$C$39="SIM",(IF(X937&gt;CONFIGURACAO!$C$40,CONFIGURACAO!$C$40*CONFIGURACAO!$C$32,X937*CONFIGURACAO!$C$32)),'PI AREA  P75'!X937*CONFIGURACAO!$C$32))</f>
        <v>0</v>
      </c>
      <c r="AO937" s="38">
        <f>IFERROR(IF(M937&gt;0,(Y937*CONFIGURACAO!$C$33)+(Z937*CONFIGURACAO!$C$34)+(AA937*CONFIGURACAO!$C$35)+(AB937*CONFIGURACAO!$C$36),""),"")</f>
        <v>0</v>
      </c>
      <c r="AP937" s="38">
        <f>IF(AA937=0,0,IF(CONFIGURACAO!$C$46="SIM",(IF(AA937&gt;CONFIGURACAO!$C$47,CONFIGURACAO!$C$47*CONFIGURACAO!$C$35,AA937*CONFIGURACAO!$C$35)),'PI AREA  P75'!AA937*CONFIGURACAO!$C$35))</f>
        <v>0</v>
      </c>
      <c r="AQ937" s="38">
        <f>IF(AB937=0,0,IF(CONFIGURACAO!$C$44="SIM",(IF(AB937&gt;CONFIGURACAO!$C$45,CONFIGURACAO!$C$45*CONFIGURACAO!$C$36,AB937*CONFIGURACAO!$C$36)),'PI AREA  P75'!AB937*CONFIGURACAO!$C$36))</f>
        <v>0</v>
      </c>
      <c r="AR937" s="38">
        <f t="shared" si="336"/>
        <v>920</v>
      </c>
      <c r="AS937" s="68">
        <f>IF(AR937="","",$AR937-(($AS$2/CONFIGURACAO!$C$6)*$M937))</f>
        <v>620</v>
      </c>
      <c r="AT937" s="73">
        <f t="shared" si="320"/>
        <v>3</v>
      </c>
      <c r="AU937" s="75">
        <f>IF(AR937="","",$AR937-(($AU$2/CONFIGURACAO!$C$6)*$M937))</f>
        <v>420</v>
      </c>
      <c r="AV937" s="76">
        <f t="shared" si="321"/>
        <v>4</v>
      </c>
      <c r="AW937" s="74">
        <f>IF(AR937="","",$AR937-(($AW$2/CONFIGURACAO!$C$6)*$M937))</f>
        <v>220</v>
      </c>
      <c r="AX937" s="72">
        <f t="shared" si="322"/>
        <v>5</v>
      </c>
      <c r="AZ937" s="39">
        <f t="shared" si="323"/>
        <v>8.6388626749487066E-2</v>
      </c>
      <c r="BA937" s="146">
        <f t="shared" si="324"/>
        <v>12.75</v>
      </c>
      <c r="BB937" s="146">
        <f t="shared" si="325"/>
        <v>561</v>
      </c>
      <c r="BC937" s="32">
        <f t="shared" si="326"/>
        <v>432</v>
      </c>
      <c r="BD937" s="148"/>
      <c r="BE937" s="40">
        <f t="shared" si="327"/>
        <v>0.14903129657228018</v>
      </c>
      <c r="BF937" s="40">
        <f t="shared" si="328"/>
        <v>0.1253858024691358</v>
      </c>
      <c r="BG937" s="40">
        <f t="shared" si="329"/>
        <v>9.6351490236382328E-2</v>
      </c>
      <c r="BH937" s="40">
        <f t="shared" si="330"/>
        <v>0</v>
      </c>
      <c r="BI937" s="40">
        <f t="shared" si="331"/>
        <v>0.18656716417910446</v>
      </c>
      <c r="BJ937" s="40">
        <f t="shared" si="332"/>
        <v>0</v>
      </c>
      <c r="BK937" s="40">
        <f t="shared" si="333"/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 s="42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:134" s="32" customFormat="1" ht="17" thickBot="1" x14ac:dyDescent="0.25">
      <c r="A938" s="124" t="str">
        <f>CONFIGURACAO!$C$4</f>
        <v>AREA 21</v>
      </c>
      <c r="B938" s="125">
        <v>936</v>
      </c>
      <c r="C938" s="252" t="s">
        <v>326</v>
      </c>
      <c r="D938" s="126">
        <f t="shared" si="315"/>
        <v>7</v>
      </c>
      <c r="E938" s="250" t="s">
        <v>1273</v>
      </c>
      <c r="F938" s="250">
        <v>0</v>
      </c>
      <c r="G938" s="250">
        <v>0</v>
      </c>
      <c r="H938" s="250">
        <v>1</v>
      </c>
      <c r="I938" s="250">
        <v>1</v>
      </c>
      <c r="J938" s="87"/>
      <c r="K938" s="94"/>
      <c r="L938" s="94"/>
      <c r="M938" s="154">
        <f t="shared" si="334"/>
        <v>2</v>
      </c>
      <c r="N938">
        <v>5.25</v>
      </c>
      <c r="O938">
        <v>1.5</v>
      </c>
      <c r="P938">
        <v>0.75</v>
      </c>
      <c r="Q938">
        <v>1.5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s="139">
        <f t="shared" si="318"/>
        <v>6.75</v>
      </c>
      <c r="AD938" s="140">
        <f t="shared" si="319"/>
        <v>7.5</v>
      </c>
      <c r="AE938" s="141">
        <f t="shared" si="316"/>
        <v>0</v>
      </c>
      <c r="AF938" s="263">
        <f t="shared" si="317"/>
        <v>0</v>
      </c>
      <c r="AG938" s="265">
        <f t="shared" si="335"/>
        <v>6.75</v>
      </c>
      <c r="AI938" s="37">
        <f>IFERROR(IF(M938&gt;0,(N938*CONFIGURACAO!$C$20)+(O938*CONFIGURACAO!$C$21)+(P938*CONFIGURACAO!$C$22)+(Q938*CONFIGURACAO!$C$23)+(R938*CONFIGURACAO!$C$24),""),"")</f>
        <v>750</v>
      </c>
      <c r="AJ938" s="38">
        <f>IF(S938=0,0,IF(CONFIGURACAO!$C$15="SIM",(IF(S938&gt;CONFIGURACAO!$C$16,CONFIGURACAO!$C$16*CONFIGURACAO!$C$25,S938*CONFIGURACAO!$C$25)),'PI AREA  P75'!S938*CONFIGURACAO!$C$25))</f>
        <v>0</v>
      </c>
      <c r="AK938" s="38">
        <f>IF(T938=0,0,IF(CONFIGURACAO!$C$17="SIM",(IF(T938&gt;CONFIGURACAO!$C$18,CONFIGURACAO!$C$18*CONFIGURACAO!$C$26,T938*CONFIGURACAO!$C$26)),'PI AREA  P75'!T938*CONFIGURACAO!$C$26))</f>
        <v>0</v>
      </c>
      <c r="AL938" s="38">
        <f>IFERROR(IF(M938&gt;0,(U938*CONFIGURACAO!$C$29)+(V938*CONFIGURACAO!$C$30),""),"")</f>
        <v>0</v>
      </c>
      <c r="AM938" s="38">
        <f>IF(W938=0,0,IF(CONFIGURACAO!$C$41="SIM",(IF(W938&gt;CONFIGURACAO!$C$41,CONFIGURACAO!$C$41*CONFIGURACAO!$C$31,W938*CONFIGURACAO!$C$31)),'PI AREA  P75'!W938*CONFIGURACAO!$C$31))</f>
        <v>0</v>
      </c>
      <c r="AN938" s="38">
        <f>IF(X938=0,0,IF(CONFIGURACAO!$C$39="SIM",(IF(X938&gt;CONFIGURACAO!$C$40,CONFIGURACAO!$C$40*CONFIGURACAO!$C$32,X938*CONFIGURACAO!$C$32)),'PI AREA  P75'!X938*CONFIGURACAO!$C$32))</f>
        <v>0</v>
      </c>
      <c r="AO938" s="38">
        <f>IFERROR(IF(M938&gt;0,(Y938*CONFIGURACAO!$C$33)+(Z938*CONFIGURACAO!$C$34)+(AA938*CONFIGURACAO!$C$35)+(AB938*CONFIGURACAO!$C$36),""),"")</f>
        <v>0</v>
      </c>
      <c r="AP938" s="38">
        <f>IF(AA938=0,0,IF(CONFIGURACAO!$C$46="SIM",(IF(AA938&gt;CONFIGURACAO!$C$47,CONFIGURACAO!$C$47*CONFIGURACAO!$C$35,AA938*CONFIGURACAO!$C$35)),'PI AREA  P75'!AA938*CONFIGURACAO!$C$35))</f>
        <v>0</v>
      </c>
      <c r="AQ938" s="38">
        <f>IF(AB938=0,0,IF(CONFIGURACAO!$C$44="SIM",(IF(AB938&gt;CONFIGURACAO!$C$45,CONFIGURACAO!$C$45*CONFIGURACAO!$C$36,AB938*CONFIGURACAO!$C$36)),'PI AREA  P75'!AB938*CONFIGURACAO!$C$36))</f>
        <v>0</v>
      </c>
      <c r="AR938" s="38">
        <f t="shared" si="336"/>
        <v>750</v>
      </c>
      <c r="AS938" s="68">
        <f>IF(AR938="","",$AR938-(($AS$2/CONFIGURACAO!$C$6)*$M938))</f>
        <v>600</v>
      </c>
      <c r="AT938" s="73">
        <f t="shared" si="320"/>
        <v>3</v>
      </c>
      <c r="AU938" s="75">
        <f>IF(AR938="","",$AR938-(($AU$2/CONFIGURACAO!$C$6)*$M938))</f>
        <v>500</v>
      </c>
      <c r="AV938" s="76">
        <f t="shared" si="321"/>
        <v>4</v>
      </c>
      <c r="AW938" s="74">
        <f>IF(AR938="","",$AR938-(($AW$2/CONFIGURACAO!$C$6)*$M938))</f>
        <v>400</v>
      </c>
      <c r="AX938" s="72">
        <f t="shared" si="322"/>
        <v>5</v>
      </c>
      <c r="AZ938" s="39">
        <f t="shared" si="323"/>
        <v>7.0425510937081853E-2</v>
      </c>
      <c r="BA938" s="146">
        <f t="shared" si="324"/>
        <v>9</v>
      </c>
      <c r="BB938" s="146">
        <f t="shared" si="325"/>
        <v>694</v>
      </c>
      <c r="BC938" s="32">
        <f t="shared" si="326"/>
        <v>533</v>
      </c>
      <c r="BD938" s="148"/>
      <c r="BE938" s="40">
        <f t="shared" si="327"/>
        <v>0.19560357675111775</v>
      </c>
      <c r="BF938" s="40">
        <f t="shared" si="328"/>
        <v>5.7870370370370364E-2</v>
      </c>
      <c r="BG938" s="40">
        <f t="shared" si="329"/>
        <v>1.9270298047276462E-2</v>
      </c>
      <c r="BH938" s="40">
        <f t="shared" si="330"/>
        <v>6.0630557801131774E-2</v>
      </c>
      <c r="BI938" s="40">
        <f t="shared" si="331"/>
        <v>0</v>
      </c>
      <c r="BJ938" s="40">
        <f t="shared" si="332"/>
        <v>0</v>
      </c>
      <c r="BK938" s="40">
        <f t="shared" si="333"/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 s="42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:134" s="32" customFormat="1" ht="17" thickBot="1" x14ac:dyDescent="0.25">
      <c r="A939" s="124" t="str">
        <f>CONFIGURACAO!$C$4</f>
        <v>AREA 21</v>
      </c>
      <c r="B939" s="125">
        <v>937</v>
      </c>
      <c r="C939" s="252" t="s">
        <v>326</v>
      </c>
      <c r="D939" s="126">
        <f t="shared" si="315"/>
        <v>8</v>
      </c>
      <c r="E939" s="250" t="s">
        <v>1274</v>
      </c>
      <c r="F939" s="250">
        <v>1</v>
      </c>
      <c r="G939" s="250">
        <v>1</v>
      </c>
      <c r="H939" s="250">
        <v>1</v>
      </c>
      <c r="I939" s="250">
        <v>1</v>
      </c>
      <c r="J939" s="87"/>
      <c r="K939" s="94"/>
      <c r="L939" s="94"/>
      <c r="M939" s="154">
        <f t="shared" si="334"/>
        <v>4</v>
      </c>
      <c r="N939">
        <v>5.75</v>
      </c>
      <c r="O939">
        <v>9.5</v>
      </c>
      <c r="P939">
        <v>7.75</v>
      </c>
      <c r="Q939">
        <v>1.75</v>
      </c>
      <c r="R939">
        <v>2.5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 s="139">
        <f t="shared" si="318"/>
        <v>15.25</v>
      </c>
      <c r="AD939" s="140">
        <f t="shared" si="319"/>
        <v>23</v>
      </c>
      <c r="AE939" s="141">
        <f t="shared" si="316"/>
        <v>0</v>
      </c>
      <c r="AF939" s="263">
        <f t="shared" si="317"/>
        <v>0</v>
      </c>
      <c r="AG939" s="265">
        <f t="shared" si="335"/>
        <v>15.25</v>
      </c>
      <c r="AI939" s="37">
        <f>IFERROR(IF(M939&gt;0,(N939*CONFIGURACAO!$C$20)+(O939*CONFIGURACAO!$C$21)+(P939*CONFIGURACAO!$C$22)+(Q939*CONFIGURACAO!$C$23)+(R939*CONFIGURACAO!$C$24),""),"")</f>
        <v>1920</v>
      </c>
      <c r="AJ939" s="38">
        <f>IF(S939=0,0,IF(CONFIGURACAO!$C$15="SIM",(IF(S939&gt;CONFIGURACAO!$C$16,CONFIGURACAO!$C$16*CONFIGURACAO!$C$25,S939*CONFIGURACAO!$C$25)),'PI AREA  P75'!S939*CONFIGURACAO!$C$25))</f>
        <v>0</v>
      </c>
      <c r="AK939" s="38">
        <f>IF(T939=0,0,IF(CONFIGURACAO!$C$17="SIM",(IF(T939&gt;CONFIGURACAO!$C$18,CONFIGURACAO!$C$18*CONFIGURACAO!$C$26,T939*CONFIGURACAO!$C$26)),'PI AREA  P75'!T939*CONFIGURACAO!$C$26))</f>
        <v>0</v>
      </c>
      <c r="AL939" s="38">
        <f>IFERROR(IF(M939&gt;0,(U939*CONFIGURACAO!$C$29)+(V939*CONFIGURACAO!$C$30),""),"")</f>
        <v>0</v>
      </c>
      <c r="AM939" s="38">
        <f>IF(W939=0,0,IF(CONFIGURACAO!$C$41="SIM",(IF(W939&gt;CONFIGURACAO!$C$41,CONFIGURACAO!$C$41*CONFIGURACAO!$C$31,W939*CONFIGURACAO!$C$31)),'PI AREA  P75'!W939*CONFIGURACAO!$C$31))</f>
        <v>0</v>
      </c>
      <c r="AN939" s="38">
        <f>IF(X939=0,0,IF(CONFIGURACAO!$C$39="SIM",(IF(X939&gt;CONFIGURACAO!$C$40,CONFIGURACAO!$C$40*CONFIGURACAO!$C$32,X939*CONFIGURACAO!$C$32)),'PI AREA  P75'!X939*CONFIGURACAO!$C$32))</f>
        <v>0</v>
      </c>
      <c r="AO939" s="38">
        <f>IFERROR(IF(M939&gt;0,(Y939*CONFIGURACAO!$C$33)+(Z939*CONFIGURACAO!$C$34)+(AA939*CONFIGURACAO!$C$35)+(AB939*CONFIGURACAO!$C$36),""),"")</f>
        <v>0</v>
      </c>
      <c r="AP939" s="38">
        <f>IF(AA939=0,0,IF(CONFIGURACAO!$C$46="SIM",(IF(AA939&gt;CONFIGURACAO!$C$47,CONFIGURACAO!$C$47*CONFIGURACAO!$C$35,AA939*CONFIGURACAO!$C$35)),'PI AREA  P75'!AA939*CONFIGURACAO!$C$35))</f>
        <v>0</v>
      </c>
      <c r="AQ939" s="38">
        <f>IF(AB939=0,0,IF(CONFIGURACAO!$C$44="SIM",(IF(AB939&gt;CONFIGURACAO!$C$45,CONFIGURACAO!$C$45*CONFIGURACAO!$C$36,AB939*CONFIGURACAO!$C$36)),'PI AREA  P75'!AB939*CONFIGURACAO!$C$36))</f>
        <v>0</v>
      </c>
      <c r="AR939" s="38">
        <f t="shared" si="336"/>
        <v>1920</v>
      </c>
      <c r="AS939" s="68">
        <f>IF(AR939="","",$AR939-(($AS$2/CONFIGURACAO!$C$6)*$M939))</f>
        <v>1620</v>
      </c>
      <c r="AT939" s="73">
        <f t="shared" si="320"/>
        <v>3</v>
      </c>
      <c r="AU939" s="75">
        <f>IF(AR939="","",$AR939-(($AU$2/CONFIGURACAO!$C$6)*$M939))</f>
        <v>1420</v>
      </c>
      <c r="AV939" s="76">
        <f t="shared" si="321"/>
        <v>4</v>
      </c>
      <c r="AW939" s="74">
        <f>IF(AR939="","",$AR939-(($AW$2/CONFIGURACAO!$C$6)*$M939))</f>
        <v>1220</v>
      </c>
      <c r="AX939" s="72">
        <f t="shared" si="322"/>
        <v>5</v>
      </c>
      <c r="AZ939" s="39">
        <f t="shared" si="323"/>
        <v>0.18028930799892953</v>
      </c>
      <c r="BA939" s="146">
        <f t="shared" si="324"/>
        <v>27.25</v>
      </c>
      <c r="BB939" s="146">
        <f t="shared" si="325"/>
        <v>195</v>
      </c>
      <c r="BC939" s="32">
        <f t="shared" si="326"/>
        <v>129</v>
      </c>
      <c r="BD939" s="148"/>
      <c r="BE939" s="40">
        <f t="shared" si="327"/>
        <v>0.21423248882265275</v>
      </c>
      <c r="BF939" s="40">
        <f t="shared" si="328"/>
        <v>0.36651234567901231</v>
      </c>
      <c r="BG939" s="40">
        <f t="shared" si="329"/>
        <v>0.19912641315519014</v>
      </c>
      <c r="BH939" s="40">
        <f t="shared" si="330"/>
        <v>7.073565076798706E-2</v>
      </c>
      <c r="BI939" s="40">
        <f t="shared" si="331"/>
        <v>0.26652452025586354</v>
      </c>
      <c r="BJ939" s="40">
        <f t="shared" si="332"/>
        <v>0</v>
      </c>
      <c r="BK939" s="40">
        <f t="shared" si="333"/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 s="42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:134" s="32" customFormat="1" ht="17" thickBot="1" x14ac:dyDescent="0.25">
      <c r="A940" s="124" t="str">
        <f>CONFIGURACAO!$C$4</f>
        <v>AREA 21</v>
      </c>
      <c r="B940" s="125">
        <v>938</v>
      </c>
      <c r="C940" s="252" t="s">
        <v>326</v>
      </c>
      <c r="D940" s="126">
        <f t="shared" si="315"/>
        <v>9</v>
      </c>
      <c r="E940" s="250" t="s">
        <v>1275</v>
      </c>
      <c r="F940" s="250">
        <v>1</v>
      </c>
      <c r="G940" s="250">
        <v>1</v>
      </c>
      <c r="H940" s="250">
        <v>1</v>
      </c>
      <c r="I940" s="250">
        <v>1</v>
      </c>
      <c r="J940" s="87"/>
      <c r="K940" s="94"/>
      <c r="L940" s="94"/>
      <c r="M940" s="154">
        <f t="shared" si="334"/>
        <v>4</v>
      </c>
      <c r="N940">
        <v>0.75</v>
      </c>
      <c r="O940">
        <v>1</v>
      </c>
      <c r="P940">
        <v>0</v>
      </c>
      <c r="Q940">
        <v>4.5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2</v>
      </c>
      <c r="AB940">
        <v>0</v>
      </c>
      <c r="AC940" s="139">
        <f t="shared" si="318"/>
        <v>1.75</v>
      </c>
      <c r="AD940" s="140">
        <f t="shared" si="319"/>
        <v>1.75</v>
      </c>
      <c r="AE940" s="141">
        <f t="shared" si="316"/>
        <v>0</v>
      </c>
      <c r="AF940" s="263">
        <f t="shared" si="317"/>
        <v>0</v>
      </c>
      <c r="AG940" s="265">
        <f t="shared" si="335"/>
        <v>1.75</v>
      </c>
      <c r="AI940" s="37">
        <f>IFERROR(IF(M940&gt;0,(N940*CONFIGURACAO!$C$20)+(O940*CONFIGURACAO!$C$21)+(P940*CONFIGURACAO!$C$22)+(Q940*CONFIGURACAO!$C$23)+(R940*CONFIGURACAO!$C$24),""),"")</f>
        <v>355</v>
      </c>
      <c r="AJ940" s="38">
        <f>IF(S940=0,0,IF(CONFIGURACAO!$C$15="SIM",(IF(S940&gt;CONFIGURACAO!$C$16,CONFIGURACAO!$C$16*CONFIGURACAO!$C$25,S940*CONFIGURACAO!$C$25)),'PI AREA  P75'!S940*CONFIGURACAO!$C$25))</f>
        <v>0</v>
      </c>
      <c r="AK940" s="38">
        <f>IF(T940=0,0,IF(CONFIGURACAO!$C$17="SIM",(IF(T940&gt;CONFIGURACAO!$C$18,CONFIGURACAO!$C$18*CONFIGURACAO!$C$26,T940*CONFIGURACAO!$C$26)),'PI AREA  P75'!T940*CONFIGURACAO!$C$26))</f>
        <v>0</v>
      </c>
      <c r="AL940" s="38">
        <f>IFERROR(IF(M940&gt;0,(U940*CONFIGURACAO!$C$29)+(V940*CONFIGURACAO!$C$30),""),"")</f>
        <v>0</v>
      </c>
      <c r="AM940" s="38">
        <f>IF(W940=0,0,IF(CONFIGURACAO!$C$41="SIM",(IF(W940&gt;CONFIGURACAO!$C$41,CONFIGURACAO!$C$41*CONFIGURACAO!$C$31,W940*CONFIGURACAO!$C$31)),'PI AREA  P75'!W940*CONFIGURACAO!$C$31))</f>
        <v>0</v>
      </c>
      <c r="AN940" s="38">
        <f>IF(X940=0,0,IF(CONFIGURACAO!$C$39="SIM",(IF(X940&gt;CONFIGURACAO!$C$40,CONFIGURACAO!$C$40*CONFIGURACAO!$C$32,X940*CONFIGURACAO!$C$32)),'PI AREA  P75'!X940*CONFIGURACAO!$C$32))</f>
        <v>0</v>
      </c>
      <c r="AO940" s="38">
        <f>IFERROR(IF(M940&gt;0,(Y940*CONFIGURACAO!$C$33)+(Z940*CONFIGURACAO!$C$34)+(AA940*CONFIGURACAO!$C$35)+(AB940*CONFIGURACAO!$C$36),""),"")</f>
        <v>50</v>
      </c>
      <c r="AP940" s="38">
        <f>IF(AA940=0,0,IF(CONFIGURACAO!$C$46="SIM",(IF(AA940&gt;CONFIGURACAO!$C$47,CONFIGURACAO!$C$47*CONFIGURACAO!$C$35,AA940*CONFIGURACAO!$C$35)),'PI AREA  P75'!AA940*CONFIGURACAO!$C$35))</f>
        <v>50</v>
      </c>
      <c r="AQ940" s="38">
        <f>IF(AB940=0,0,IF(CONFIGURACAO!$C$44="SIM",(IF(AB940&gt;CONFIGURACAO!$C$45,CONFIGURACAO!$C$45*CONFIGURACAO!$C$36,AB940*CONFIGURACAO!$C$36)),'PI AREA  P75'!AB940*CONFIGURACAO!$C$36))</f>
        <v>0</v>
      </c>
      <c r="AR940" s="38">
        <f t="shared" si="336"/>
        <v>455</v>
      </c>
      <c r="AS940" s="68">
        <f>IF(AR940="","",$AR940-(($AS$2/CONFIGURACAO!$C$6)*$M940))</f>
        <v>155</v>
      </c>
      <c r="AT940" s="73">
        <f t="shared" si="320"/>
        <v>3</v>
      </c>
      <c r="AU940" s="75">
        <f>IF(AR940="","",$AR940-(($AU$2/CONFIGURACAO!$C$6)*$M940))</f>
        <v>-45</v>
      </c>
      <c r="AV940" s="76" t="str">
        <f t="shared" si="321"/>
        <v>NAO</v>
      </c>
      <c r="AW940" s="74">
        <f>IF(AR940="","",$AR940-(($AW$2/CONFIGURACAO!$C$6)*$M940))</f>
        <v>-245</v>
      </c>
      <c r="AX940" s="72" t="str">
        <f t="shared" si="322"/>
        <v>NAO</v>
      </c>
      <c r="AZ940" s="39">
        <f t="shared" si="323"/>
        <v>4.272480996849632E-2</v>
      </c>
      <c r="BA940" s="146">
        <f t="shared" si="324"/>
        <v>9.25</v>
      </c>
      <c r="BB940" s="146">
        <f t="shared" si="325"/>
        <v>685</v>
      </c>
      <c r="BC940" s="32">
        <f t="shared" si="326"/>
        <v>726</v>
      </c>
      <c r="BD940" s="148"/>
      <c r="BE940" s="40">
        <f t="shared" si="327"/>
        <v>2.7943368107302535E-2</v>
      </c>
      <c r="BF940" s="40">
        <f t="shared" si="328"/>
        <v>3.8580246913580245E-2</v>
      </c>
      <c r="BG940" s="40">
        <f t="shared" si="329"/>
        <v>0</v>
      </c>
      <c r="BH940" s="40">
        <f t="shared" si="330"/>
        <v>0.18189167340339529</v>
      </c>
      <c r="BI940" s="40">
        <f t="shared" si="331"/>
        <v>0.10660980810234541</v>
      </c>
      <c r="BJ940" s="40">
        <f t="shared" si="332"/>
        <v>0</v>
      </c>
      <c r="BK940" s="40">
        <f t="shared" si="333"/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 s="42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:134" s="32" customFormat="1" ht="17" thickBot="1" x14ac:dyDescent="0.25">
      <c r="A941" s="124" t="str">
        <f>CONFIGURACAO!$C$4</f>
        <v>AREA 21</v>
      </c>
      <c r="B941" s="125">
        <v>939</v>
      </c>
      <c r="C941" s="252" t="s">
        <v>326</v>
      </c>
      <c r="D941" s="126">
        <f t="shared" si="315"/>
        <v>10</v>
      </c>
      <c r="E941" s="250" t="s">
        <v>1276</v>
      </c>
      <c r="F941" s="250">
        <v>1</v>
      </c>
      <c r="G941" s="250">
        <v>1</v>
      </c>
      <c r="H941" s="250">
        <v>1</v>
      </c>
      <c r="I941" s="250">
        <v>1</v>
      </c>
      <c r="J941" s="87"/>
      <c r="K941" s="94"/>
      <c r="L941" s="94"/>
      <c r="M941" s="154">
        <f t="shared" si="334"/>
        <v>4</v>
      </c>
      <c r="N941">
        <v>2.5</v>
      </c>
      <c r="O941">
        <v>1.5</v>
      </c>
      <c r="P941">
        <v>2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 s="139">
        <f t="shared" si="318"/>
        <v>4</v>
      </c>
      <c r="AD941" s="140">
        <f t="shared" si="319"/>
        <v>6</v>
      </c>
      <c r="AE941" s="141">
        <f t="shared" si="316"/>
        <v>0</v>
      </c>
      <c r="AF941" s="263">
        <f t="shared" si="317"/>
        <v>0</v>
      </c>
      <c r="AG941" s="265">
        <f t="shared" si="335"/>
        <v>4</v>
      </c>
      <c r="AI941" s="37">
        <f>IFERROR(IF(M941&gt;0,(N941*CONFIGURACAO!$C$20)+(O941*CONFIGURACAO!$C$21)+(P941*CONFIGURACAO!$C$22)+(Q941*CONFIGURACAO!$C$23)+(R941*CONFIGURACAO!$C$24),""),"")</f>
        <v>550</v>
      </c>
      <c r="AJ941" s="38">
        <f>IF(S941=0,0,IF(CONFIGURACAO!$C$15="SIM",(IF(S941&gt;CONFIGURACAO!$C$16,CONFIGURACAO!$C$16*CONFIGURACAO!$C$25,S941*CONFIGURACAO!$C$25)),'PI AREA  P75'!S941*CONFIGURACAO!$C$25))</f>
        <v>0</v>
      </c>
      <c r="AK941" s="38">
        <f>IF(T941=0,0,IF(CONFIGURACAO!$C$17="SIM",(IF(T941&gt;CONFIGURACAO!$C$18,CONFIGURACAO!$C$18*CONFIGURACAO!$C$26,T941*CONFIGURACAO!$C$26)),'PI AREA  P75'!T941*CONFIGURACAO!$C$26))</f>
        <v>0</v>
      </c>
      <c r="AL941" s="38">
        <f>IFERROR(IF(M941&gt;0,(U941*CONFIGURACAO!$C$29)+(V941*CONFIGURACAO!$C$30),""),"")</f>
        <v>0</v>
      </c>
      <c r="AM941" s="38">
        <f>IF(W941=0,0,IF(CONFIGURACAO!$C$41="SIM",(IF(W941&gt;CONFIGURACAO!$C$41,CONFIGURACAO!$C$41*CONFIGURACAO!$C$31,W941*CONFIGURACAO!$C$31)),'PI AREA  P75'!W941*CONFIGURACAO!$C$31))</f>
        <v>0</v>
      </c>
      <c r="AN941" s="38">
        <f>IF(X941=0,0,IF(CONFIGURACAO!$C$39="SIM",(IF(X941&gt;CONFIGURACAO!$C$40,CONFIGURACAO!$C$40*CONFIGURACAO!$C$32,X941*CONFIGURACAO!$C$32)),'PI AREA  P75'!X941*CONFIGURACAO!$C$32))</f>
        <v>0</v>
      </c>
      <c r="AO941" s="38">
        <f>IFERROR(IF(M941&gt;0,(Y941*CONFIGURACAO!$C$33)+(Z941*CONFIGURACAO!$C$34)+(AA941*CONFIGURACAO!$C$35)+(AB941*CONFIGURACAO!$C$36),""),"")</f>
        <v>0</v>
      </c>
      <c r="AP941" s="38">
        <f>IF(AA941=0,0,IF(CONFIGURACAO!$C$46="SIM",(IF(AA941&gt;CONFIGURACAO!$C$47,CONFIGURACAO!$C$47*CONFIGURACAO!$C$35,AA941*CONFIGURACAO!$C$35)),'PI AREA  P75'!AA941*CONFIGURACAO!$C$35))</f>
        <v>0</v>
      </c>
      <c r="AQ941" s="38">
        <f>IF(AB941=0,0,IF(CONFIGURACAO!$C$44="SIM",(IF(AB941&gt;CONFIGURACAO!$C$45,CONFIGURACAO!$C$45*CONFIGURACAO!$C$36,AB941*CONFIGURACAO!$C$36)),'PI AREA  P75'!AB941*CONFIGURACAO!$C$36))</f>
        <v>0</v>
      </c>
      <c r="AR941" s="38">
        <f t="shared" si="336"/>
        <v>550</v>
      </c>
      <c r="AS941" s="68">
        <f>IF(AR941="","",$AR941-(($AS$2/CONFIGURACAO!$C$6)*$M941))</f>
        <v>250</v>
      </c>
      <c r="AT941" s="73">
        <f t="shared" si="320"/>
        <v>3</v>
      </c>
      <c r="AU941" s="75">
        <f>IF(AR941="","",$AR941-(($AU$2/CONFIGURACAO!$C$6)*$M941))</f>
        <v>50</v>
      </c>
      <c r="AV941" s="76">
        <f t="shared" si="321"/>
        <v>4</v>
      </c>
      <c r="AW941" s="74">
        <f>IF(AR941="","",$AR941-(($AW$2/CONFIGURACAO!$C$6)*$M941))</f>
        <v>-150</v>
      </c>
      <c r="AX941" s="72" t="str">
        <f t="shared" si="322"/>
        <v>NAO</v>
      </c>
      <c r="AZ941" s="39">
        <f t="shared" si="323"/>
        <v>5.1645374687193359E-2</v>
      </c>
      <c r="BA941" s="146">
        <f t="shared" si="324"/>
        <v>8</v>
      </c>
      <c r="BB941" s="146">
        <f t="shared" si="325"/>
        <v>735</v>
      </c>
      <c r="BC941" s="32">
        <f t="shared" si="326"/>
        <v>652</v>
      </c>
      <c r="BD941" s="148"/>
      <c r="BE941" s="40">
        <f t="shared" si="327"/>
        <v>9.3144560357675113E-2</v>
      </c>
      <c r="BF941" s="40">
        <f t="shared" si="328"/>
        <v>5.7870370370370364E-2</v>
      </c>
      <c r="BG941" s="40">
        <f t="shared" si="329"/>
        <v>5.1387461459403906E-2</v>
      </c>
      <c r="BH941" s="40">
        <f t="shared" si="330"/>
        <v>4.042037186742118E-2</v>
      </c>
      <c r="BI941" s="40">
        <f t="shared" si="331"/>
        <v>0.10660980810234541</v>
      </c>
      <c r="BJ941" s="40">
        <f t="shared" si="332"/>
        <v>0</v>
      </c>
      <c r="BK941" s="40">
        <f t="shared" si="333"/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 s="42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:134" s="32" customFormat="1" ht="17" thickBot="1" x14ac:dyDescent="0.25">
      <c r="A942" s="124" t="str">
        <f>CONFIGURACAO!$C$4</f>
        <v>AREA 21</v>
      </c>
      <c r="B942" s="125">
        <v>940</v>
      </c>
      <c r="C942" s="252" t="s">
        <v>326</v>
      </c>
      <c r="D942" s="126">
        <f t="shared" si="315"/>
        <v>11</v>
      </c>
      <c r="E942" s="250" t="s">
        <v>1277</v>
      </c>
      <c r="F942" s="250">
        <v>1</v>
      </c>
      <c r="G942" s="250">
        <v>1</v>
      </c>
      <c r="H942" s="250">
        <v>1</v>
      </c>
      <c r="I942" s="250">
        <v>1</v>
      </c>
      <c r="J942" s="87"/>
      <c r="K942" s="94"/>
      <c r="L942" s="94"/>
      <c r="M942" s="154">
        <f t="shared" si="334"/>
        <v>4</v>
      </c>
      <c r="N942">
        <v>0.75</v>
      </c>
      <c r="O942">
        <v>2.25</v>
      </c>
      <c r="P942">
        <v>5.5</v>
      </c>
      <c r="Q942">
        <v>4.5</v>
      </c>
      <c r="R942">
        <v>2.25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 s="139">
        <f t="shared" si="318"/>
        <v>3</v>
      </c>
      <c r="AD942" s="140">
        <f t="shared" si="319"/>
        <v>8.5</v>
      </c>
      <c r="AE942" s="141">
        <f t="shared" si="316"/>
        <v>0</v>
      </c>
      <c r="AF942" s="263">
        <f t="shared" si="317"/>
        <v>0</v>
      </c>
      <c r="AG942" s="265">
        <f t="shared" si="335"/>
        <v>3</v>
      </c>
      <c r="AI942" s="37">
        <f>IFERROR(IF(M942&gt;0,(N942*CONFIGURACAO!$C$20)+(O942*CONFIGURACAO!$C$21)+(P942*CONFIGURACAO!$C$22)+(Q942*CONFIGURACAO!$C$23)+(R942*CONFIGURACAO!$C$24),""),"")</f>
        <v>810</v>
      </c>
      <c r="AJ942" s="38">
        <f>IF(S942=0,0,IF(CONFIGURACAO!$C$15="SIM",(IF(S942&gt;CONFIGURACAO!$C$16,CONFIGURACAO!$C$16*CONFIGURACAO!$C$25,S942*CONFIGURACAO!$C$25)),'PI AREA  P75'!S942*CONFIGURACAO!$C$25))</f>
        <v>0</v>
      </c>
      <c r="AK942" s="38">
        <f>IF(T942=0,0,IF(CONFIGURACAO!$C$17="SIM",(IF(T942&gt;CONFIGURACAO!$C$18,CONFIGURACAO!$C$18*CONFIGURACAO!$C$26,T942*CONFIGURACAO!$C$26)),'PI AREA  P75'!T942*CONFIGURACAO!$C$26))</f>
        <v>0</v>
      </c>
      <c r="AL942" s="38">
        <f>IFERROR(IF(M942&gt;0,(U942*CONFIGURACAO!$C$29)+(V942*CONFIGURACAO!$C$30),""),"")</f>
        <v>0</v>
      </c>
      <c r="AM942" s="38">
        <f>IF(W942=0,0,IF(CONFIGURACAO!$C$41="SIM",(IF(W942&gt;CONFIGURACAO!$C$41,CONFIGURACAO!$C$41*CONFIGURACAO!$C$31,W942*CONFIGURACAO!$C$31)),'PI AREA  P75'!W942*CONFIGURACAO!$C$31))</f>
        <v>0</v>
      </c>
      <c r="AN942" s="38">
        <f>IF(X942=0,0,IF(CONFIGURACAO!$C$39="SIM",(IF(X942&gt;CONFIGURACAO!$C$40,CONFIGURACAO!$C$40*CONFIGURACAO!$C$32,X942*CONFIGURACAO!$C$32)),'PI AREA  P75'!X942*CONFIGURACAO!$C$32))</f>
        <v>0</v>
      </c>
      <c r="AO942" s="38">
        <f>IFERROR(IF(M942&gt;0,(Y942*CONFIGURACAO!$C$33)+(Z942*CONFIGURACAO!$C$34)+(AA942*CONFIGURACAO!$C$35)+(AB942*CONFIGURACAO!$C$36),""),"")</f>
        <v>0</v>
      </c>
      <c r="AP942" s="38">
        <f>IF(AA942=0,0,IF(CONFIGURACAO!$C$46="SIM",(IF(AA942&gt;CONFIGURACAO!$C$47,CONFIGURACAO!$C$47*CONFIGURACAO!$C$35,AA942*CONFIGURACAO!$C$35)),'PI AREA  P75'!AA942*CONFIGURACAO!$C$35))</f>
        <v>0</v>
      </c>
      <c r="AQ942" s="38">
        <f>IF(AB942=0,0,IF(CONFIGURACAO!$C$44="SIM",(IF(AB942&gt;CONFIGURACAO!$C$45,CONFIGURACAO!$C$45*CONFIGURACAO!$C$36,AB942*CONFIGURACAO!$C$36)),'PI AREA  P75'!AB942*CONFIGURACAO!$C$36))</f>
        <v>0</v>
      </c>
      <c r="AR942" s="38">
        <f t="shared" si="336"/>
        <v>810</v>
      </c>
      <c r="AS942" s="68">
        <f>IF(AR942="","",$AR942-(($AS$2/CONFIGURACAO!$C$6)*$M942))</f>
        <v>510</v>
      </c>
      <c r="AT942" s="73">
        <f t="shared" si="320"/>
        <v>3</v>
      </c>
      <c r="AU942" s="75">
        <f>IF(AR942="","",$AR942-(($AU$2/CONFIGURACAO!$C$6)*$M942))</f>
        <v>310</v>
      </c>
      <c r="AV942" s="76">
        <f t="shared" si="321"/>
        <v>4</v>
      </c>
      <c r="AW942" s="74">
        <f>IF(AR942="","",$AR942-(($AW$2/CONFIGURACAO!$C$6)*$M942))</f>
        <v>110</v>
      </c>
      <c r="AX942" s="72">
        <f t="shared" si="322"/>
        <v>5</v>
      </c>
      <c r="AZ942" s="39">
        <f t="shared" si="323"/>
        <v>7.6059551812048404E-2</v>
      </c>
      <c r="BA942" s="146">
        <f t="shared" si="324"/>
        <v>15.25</v>
      </c>
      <c r="BB942" s="146">
        <f t="shared" si="325"/>
        <v>470</v>
      </c>
      <c r="BC942" s="32">
        <f t="shared" si="326"/>
        <v>493</v>
      </c>
      <c r="BD942" s="148"/>
      <c r="BE942" s="40">
        <f t="shared" si="327"/>
        <v>2.7943368107302535E-2</v>
      </c>
      <c r="BF942" s="40">
        <f t="shared" si="328"/>
        <v>8.6805555555555552E-2</v>
      </c>
      <c r="BG942" s="40">
        <f t="shared" si="329"/>
        <v>0.14131551901336073</v>
      </c>
      <c r="BH942" s="40">
        <f t="shared" si="330"/>
        <v>0.18189167340339529</v>
      </c>
      <c r="BI942" s="40">
        <f t="shared" si="331"/>
        <v>0.23987206823027721</v>
      </c>
      <c r="BJ942" s="40">
        <f t="shared" si="332"/>
        <v>0</v>
      </c>
      <c r="BK942" s="40">
        <f t="shared" si="333"/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 s="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:134" s="32" customFormat="1" ht="17" thickBot="1" x14ac:dyDescent="0.25">
      <c r="A943" s="124" t="str">
        <f>CONFIGURACAO!$C$4</f>
        <v>AREA 21</v>
      </c>
      <c r="B943" s="125">
        <v>941</v>
      </c>
      <c r="C943" s="252" t="s">
        <v>326</v>
      </c>
      <c r="D943" s="126">
        <f t="shared" ref="D943:D1006" si="337">IF(C942=C943,D942+1,1)</f>
        <v>12</v>
      </c>
      <c r="E943" s="250" t="s">
        <v>1278</v>
      </c>
      <c r="F943" s="250">
        <v>1</v>
      </c>
      <c r="G943" s="250">
        <v>1</v>
      </c>
      <c r="H943" s="250">
        <v>0</v>
      </c>
      <c r="I943" s="250">
        <v>0</v>
      </c>
      <c r="J943" s="87"/>
      <c r="K943" s="94"/>
      <c r="L943" s="94"/>
      <c r="M943" s="154">
        <f t="shared" si="334"/>
        <v>2</v>
      </c>
      <c r="N943">
        <v>0</v>
      </c>
      <c r="O943">
        <v>2.25</v>
      </c>
      <c r="P943">
        <v>4.25</v>
      </c>
      <c r="Q943">
        <v>0</v>
      </c>
      <c r="R943">
        <v>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 s="139">
        <f t="shared" si="318"/>
        <v>2.25</v>
      </c>
      <c r="AD943" s="140">
        <f t="shared" si="319"/>
        <v>6.5</v>
      </c>
      <c r="AE943" s="141">
        <f t="shared" ref="AE943:AE1006" si="338">IFERROR((U943+V943),"")</f>
        <v>0</v>
      </c>
      <c r="AF943" s="263">
        <f t="shared" ref="AF943:AF1006" si="339">IFERROR((Y943+Z943),"")</f>
        <v>0</v>
      </c>
      <c r="AG943" s="265">
        <f t="shared" si="335"/>
        <v>2.25</v>
      </c>
      <c r="AI943" s="37">
        <f>IFERROR(IF(M943&gt;0,(N943*CONFIGURACAO!$C$20)+(O943*CONFIGURACAO!$C$21)+(P943*CONFIGURACAO!$C$22)+(Q943*CONFIGURACAO!$C$23)+(R943*CONFIGURACAO!$C$24),""),"")</f>
        <v>475</v>
      </c>
      <c r="AJ943" s="38">
        <f>IF(S943=0,0,IF(CONFIGURACAO!$C$15="SIM",(IF(S943&gt;CONFIGURACAO!$C$16,CONFIGURACAO!$C$16*CONFIGURACAO!$C$25,S943*CONFIGURACAO!$C$25)),'PI AREA  P75'!S943*CONFIGURACAO!$C$25))</f>
        <v>0</v>
      </c>
      <c r="AK943" s="38">
        <f>IF(T943=0,0,IF(CONFIGURACAO!$C$17="SIM",(IF(T943&gt;CONFIGURACAO!$C$18,CONFIGURACAO!$C$18*CONFIGURACAO!$C$26,T943*CONFIGURACAO!$C$26)),'PI AREA  P75'!T943*CONFIGURACAO!$C$26))</f>
        <v>0</v>
      </c>
      <c r="AL943" s="38">
        <f>IFERROR(IF(M943&gt;0,(U943*CONFIGURACAO!$C$29)+(V943*CONFIGURACAO!$C$30),""),"")</f>
        <v>0</v>
      </c>
      <c r="AM943" s="38">
        <f>IF(W943=0,0,IF(CONFIGURACAO!$C$41="SIM",(IF(W943&gt;CONFIGURACAO!$C$41,CONFIGURACAO!$C$41*CONFIGURACAO!$C$31,W943*CONFIGURACAO!$C$31)),'PI AREA  P75'!W943*CONFIGURACAO!$C$31))</f>
        <v>0</v>
      </c>
      <c r="AN943" s="38">
        <f>IF(X943=0,0,IF(CONFIGURACAO!$C$39="SIM",(IF(X943&gt;CONFIGURACAO!$C$40,CONFIGURACAO!$C$40*CONFIGURACAO!$C$32,X943*CONFIGURACAO!$C$32)),'PI AREA  P75'!X943*CONFIGURACAO!$C$32))</f>
        <v>0</v>
      </c>
      <c r="AO943" s="38">
        <f>IFERROR(IF(M943&gt;0,(Y943*CONFIGURACAO!$C$33)+(Z943*CONFIGURACAO!$C$34)+(AA943*CONFIGURACAO!$C$35)+(AB943*CONFIGURACAO!$C$36),""),"")</f>
        <v>0</v>
      </c>
      <c r="AP943" s="38">
        <f>IF(AA943=0,0,IF(CONFIGURACAO!$C$46="SIM",(IF(AA943&gt;CONFIGURACAO!$C$47,CONFIGURACAO!$C$47*CONFIGURACAO!$C$35,AA943*CONFIGURACAO!$C$35)),'PI AREA  P75'!AA943*CONFIGURACAO!$C$35))</f>
        <v>0</v>
      </c>
      <c r="AQ943" s="38">
        <f>IF(AB943=0,0,IF(CONFIGURACAO!$C$44="SIM",(IF(AB943&gt;CONFIGURACAO!$C$45,CONFIGURACAO!$C$45*CONFIGURACAO!$C$36,AB943*CONFIGURACAO!$C$36)),'PI AREA  P75'!AB943*CONFIGURACAO!$C$36))</f>
        <v>0</v>
      </c>
      <c r="AR943" s="38">
        <f t="shared" si="336"/>
        <v>475</v>
      </c>
      <c r="AS943" s="68">
        <f>IF(AR943="","",$AR943-(($AS$2/CONFIGURACAO!$C$6)*$M943))</f>
        <v>325</v>
      </c>
      <c r="AT943" s="73">
        <f t="shared" si="320"/>
        <v>3</v>
      </c>
      <c r="AU943" s="75">
        <f>IF(AR943="","",$AR943-(($AU$2/CONFIGURACAO!$C$6)*$M943))</f>
        <v>225</v>
      </c>
      <c r="AV943" s="76">
        <f t="shared" si="321"/>
        <v>4</v>
      </c>
      <c r="AW943" s="74">
        <f>IF(AR943="","",$AR943-(($AW$2/CONFIGURACAO!$C$6)*$M943))</f>
        <v>125</v>
      </c>
      <c r="AX943" s="72">
        <f t="shared" si="322"/>
        <v>5</v>
      </c>
      <c r="AZ943" s="39">
        <f t="shared" si="323"/>
        <v>4.4602823593485171E-2</v>
      </c>
      <c r="BA943" s="146">
        <f t="shared" si="324"/>
        <v>8.5</v>
      </c>
      <c r="BB943" s="146">
        <f t="shared" si="325"/>
        <v>720</v>
      </c>
      <c r="BC943" s="32">
        <f t="shared" si="326"/>
        <v>704</v>
      </c>
      <c r="BD943" s="148"/>
      <c r="BE943" s="40">
        <f t="shared" si="327"/>
        <v>0</v>
      </c>
      <c r="BF943" s="40">
        <f t="shared" si="328"/>
        <v>8.6805555555555552E-2</v>
      </c>
      <c r="BG943" s="40">
        <f t="shared" si="329"/>
        <v>0.10919835560123328</v>
      </c>
      <c r="BH943" s="40">
        <f t="shared" si="330"/>
        <v>0</v>
      </c>
      <c r="BI943" s="40">
        <f t="shared" si="331"/>
        <v>0.21321961620469082</v>
      </c>
      <c r="BJ943" s="40">
        <f t="shared" si="332"/>
        <v>0</v>
      </c>
      <c r="BK943" s="40">
        <f t="shared" si="333"/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 s="42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:134" s="32" customFormat="1" ht="17" thickBot="1" x14ac:dyDescent="0.25">
      <c r="A944" s="124" t="str">
        <f>CONFIGURACAO!$C$4</f>
        <v>AREA 21</v>
      </c>
      <c r="B944" s="125">
        <v>942</v>
      </c>
      <c r="C944" s="252" t="s">
        <v>326</v>
      </c>
      <c r="D944" s="126">
        <f t="shared" si="337"/>
        <v>13</v>
      </c>
      <c r="E944" s="250" t="s">
        <v>1279</v>
      </c>
      <c r="F944" s="250">
        <v>1</v>
      </c>
      <c r="G944" s="250">
        <v>1</v>
      </c>
      <c r="H944" s="250">
        <v>1</v>
      </c>
      <c r="I944" s="250">
        <v>1</v>
      </c>
      <c r="J944" s="87"/>
      <c r="K944" s="94"/>
      <c r="L944" s="94"/>
      <c r="M944" s="154">
        <f t="shared" si="334"/>
        <v>4</v>
      </c>
      <c r="N944">
        <v>0</v>
      </c>
      <c r="O944">
        <v>2.5</v>
      </c>
      <c r="P944">
        <v>1.75</v>
      </c>
      <c r="Q944">
        <v>5.25</v>
      </c>
      <c r="R944">
        <v>8.75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s="139">
        <f t="shared" si="318"/>
        <v>2.5</v>
      </c>
      <c r="AD944" s="140">
        <f t="shared" si="319"/>
        <v>4.25</v>
      </c>
      <c r="AE944" s="141">
        <f t="shared" si="338"/>
        <v>0</v>
      </c>
      <c r="AF944" s="263">
        <f t="shared" si="339"/>
        <v>0</v>
      </c>
      <c r="AG944" s="265">
        <f t="shared" si="335"/>
        <v>2.5</v>
      </c>
      <c r="AI944" s="37">
        <f>IFERROR(IF(M944&gt;0,(N944*CONFIGURACAO!$C$20)+(O944*CONFIGURACAO!$C$21)+(P944*CONFIGURACAO!$C$22)+(Q944*CONFIGURACAO!$C$23)+(R944*CONFIGURACAO!$C$24),""),"")</f>
        <v>690</v>
      </c>
      <c r="AJ944" s="38">
        <f>IF(S944=0,0,IF(CONFIGURACAO!$C$15="SIM",(IF(S944&gt;CONFIGURACAO!$C$16,CONFIGURACAO!$C$16*CONFIGURACAO!$C$25,S944*CONFIGURACAO!$C$25)),'PI AREA  P75'!S944*CONFIGURACAO!$C$25))</f>
        <v>0</v>
      </c>
      <c r="AK944" s="38">
        <f>IF(T944=0,0,IF(CONFIGURACAO!$C$17="SIM",(IF(T944&gt;CONFIGURACAO!$C$18,CONFIGURACAO!$C$18*CONFIGURACAO!$C$26,T944*CONFIGURACAO!$C$26)),'PI AREA  P75'!T944*CONFIGURACAO!$C$26))</f>
        <v>0</v>
      </c>
      <c r="AL944" s="38">
        <f>IFERROR(IF(M944&gt;0,(U944*CONFIGURACAO!$C$29)+(V944*CONFIGURACAO!$C$30),""),"")</f>
        <v>0</v>
      </c>
      <c r="AM944" s="38">
        <f>IF(W944=0,0,IF(CONFIGURACAO!$C$41="SIM",(IF(W944&gt;CONFIGURACAO!$C$41,CONFIGURACAO!$C$41*CONFIGURACAO!$C$31,W944*CONFIGURACAO!$C$31)),'PI AREA  P75'!W944*CONFIGURACAO!$C$31))</f>
        <v>0</v>
      </c>
      <c r="AN944" s="38">
        <f>IF(X944=0,0,IF(CONFIGURACAO!$C$39="SIM",(IF(X944&gt;CONFIGURACAO!$C$40,CONFIGURACAO!$C$40*CONFIGURACAO!$C$32,X944*CONFIGURACAO!$C$32)),'PI AREA  P75'!X944*CONFIGURACAO!$C$32))</f>
        <v>0</v>
      </c>
      <c r="AO944" s="38">
        <f>IFERROR(IF(M944&gt;0,(Y944*CONFIGURACAO!$C$33)+(Z944*CONFIGURACAO!$C$34)+(AA944*CONFIGURACAO!$C$35)+(AB944*CONFIGURACAO!$C$36),""),"")</f>
        <v>0</v>
      </c>
      <c r="AP944" s="38">
        <f>IF(AA944=0,0,IF(CONFIGURACAO!$C$46="SIM",(IF(AA944&gt;CONFIGURACAO!$C$47,CONFIGURACAO!$C$47*CONFIGURACAO!$C$35,AA944*CONFIGURACAO!$C$35)),'PI AREA  P75'!AA944*CONFIGURACAO!$C$35))</f>
        <v>0</v>
      </c>
      <c r="AQ944" s="38">
        <f>IF(AB944=0,0,IF(CONFIGURACAO!$C$44="SIM",(IF(AB944&gt;CONFIGURACAO!$C$45,CONFIGURACAO!$C$45*CONFIGURACAO!$C$36,AB944*CONFIGURACAO!$C$36)),'PI AREA  P75'!AB944*CONFIGURACAO!$C$36))</f>
        <v>0</v>
      </c>
      <c r="AR944" s="38">
        <f t="shared" si="336"/>
        <v>690</v>
      </c>
      <c r="AS944" s="68">
        <f>IF(AR944="","",$AR944-(($AS$2/CONFIGURACAO!$C$6)*$M944))</f>
        <v>390</v>
      </c>
      <c r="AT944" s="73">
        <f t="shared" si="320"/>
        <v>3</v>
      </c>
      <c r="AU944" s="75">
        <f>IF(AR944="","",$AR944-(($AU$2/CONFIGURACAO!$C$6)*$M944))</f>
        <v>190</v>
      </c>
      <c r="AV944" s="76">
        <f t="shared" si="321"/>
        <v>4</v>
      </c>
      <c r="AW944" s="74">
        <f>IF(AR944="","",$AR944-(($AW$2/CONFIGURACAO!$C$6)*$M944))</f>
        <v>-10</v>
      </c>
      <c r="AX944" s="72" t="str">
        <f t="shared" si="322"/>
        <v>NAO</v>
      </c>
      <c r="AZ944" s="39">
        <f t="shared" si="323"/>
        <v>6.4791470062115303E-2</v>
      </c>
      <c r="BA944" s="146">
        <f t="shared" si="324"/>
        <v>18.25</v>
      </c>
      <c r="BB944" s="146">
        <f t="shared" si="325"/>
        <v>377</v>
      </c>
      <c r="BC944" s="32">
        <f t="shared" si="326"/>
        <v>572</v>
      </c>
      <c r="BD944" s="148"/>
      <c r="BE944" s="40">
        <f t="shared" si="327"/>
        <v>0</v>
      </c>
      <c r="BF944" s="40">
        <f t="shared" si="328"/>
        <v>9.6450617283950615E-2</v>
      </c>
      <c r="BG944" s="40">
        <f t="shared" si="329"/>
        <v>4.4964028776978422E-2</v>
      </c>
      <c r="BH944" s="40">
        <f t="shared" si="330"/>
        <v>0.21220695230396119</v>
      </c>
      <c r="BI944" s="40">
        <f t="shared" si="331"/>
        <v>0.93283582089552231</v>
      </c>
      <c r="BJ944" s="40">
        <f t="shared" si="332"/>
        <v>0</v>
      </c>
      <c r="BK944" s="40">
        <f t="shared" si="333"/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 s="42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:134" s="32" customFormat="1" ht="17" thickBot="1" x14ac:dyDescent="0.25">
      <c r="A945" s="124" t="str">
        <f>CONFIGURACAO!$C$4</f>
        <v>AREA 21</v>
      </c>
      <c r="B945" s="125">
        <v>943</v>
      </c>
      <c r="C945" s="252" t="s">
        <v>326</v>
      </c>
      <c r="D945" s="126">
        <f t="shared" si="337"/>
        <v>14</v>
      </c>
      <c r="E945" s="250" t="s">
        <v>1280</v>
      </c>
      <c r="F945" s="250">
        <v>1</v>
      </c>
      <c r="G945" s="250">
        <v>1</v>
      </c>
      <c r="H945" s="250">
        <v>0</v>
      </c>
      <c r="I945" s="250">
        <v>0</v>
      </c>
      <c r="J945" s="87"/>
      <c r="K945" s="94"/>
      <c r="L945" s="94"/>
      <c r="M945" s="154">
        <f t="shared" si="334"/>
        <v>2</v>
      </c>
      <c r="N945">
        <v>0</v>
      </c>
      <c r="O945">
        <v>3.5</v>
      </c>
      <c r="P945">
        <v>0.75</v>
      </c>
      <c r="Q945">
        <v>1.5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 s="139">
        <f t="shared" si="318"/>
        <v>3.5</v>
      </c>
      <c r="AD945" s="140">
        <f t="shared" si="319"/>
        <v>4.25</v>
      </c>
      <c r="AE945" s="141">
        <f t="shared" si="338"/>
        <v>0</v>
      </c>
      <c r="AF945" s="263">
        <f t="shared" si="339"/>
        <v>0</v>
      </c>
      <c r="AG945" s="265">
        <f t="shared" si="335"/>
        <v>3.5</v>
      </c>
      <c r="AI945" s="37">
        <f>IFERROR(IF(M945&gt;0,(N945*CONFIGURACAO!$C$20)+(O945*CONFIGURACAO!$C$21)+(P945*CONFIGURACAO!$C$22)+(Q945*CONFIGURACAO!$C$23)+(R945*CONFIGURACAO!$C$24),""),"")</f>
        <v>405</v>
      </c>
      <c r="AJ945" s="38">
        <f>IF(S945=0,0,IF(CONFIGURACAO!$C$15="SIM",(IF(S945&gt;CONFIGURACAO!$C$16,CONFIGURACAO!$C$16*CONFIGURACAO!$C$25,S945*CONFIGURACAO!$C$25)),'PI AREA  P75'!S945*CONFIGURACAO!$C$25))</f>
        <v>0</v>
      </c>
      <c r="AK945" s="38">
        <f>IF(T945=0,0,IF(CONFIGURACAO!$C$17="SIM",(IF(T945&gt;CONFIGURACAO!$C$18,CONFIGURACAO!$C$18*CONFIGURACAO!$C$26,T945*CONFIGURACAO!$C$26)),'PI AREA  P75'!T945*CONFIGURACAO!$C$26))</f>
        <v>0</v>
      </c>
      <c r="AL945" s="38">
        <f>IFERROR(IF(M945&gt;0,(U945*CONFIGURACAO!$C$29)+(V945*CONFIGURACAO!$C$30),""),"")</f>
        <v>0</v>
      </c>
      <c r="AM945" s="38">
        <f>IF(W945=0,0,IF(CONFIGURACAO!$C$41="SIM",(IF(W945&gt;CONFIGURACAO!$C$41,CONFIGURACAO!$C$41*CONFIGURACAO!$C$31,W945*CONFIGURACAO!$C$31)),'PI AREA  P75'!W945*CONFIGURACAO!$C$31))</f>
        <v>0</v>
      </c>
      <c r="AN945" s="38">
        <f>IF(X945=0,0,IF(CONFIGURACAO!$C$39="SIM",(IF(X945&gt;CONFIGURACAO!$C$40,CONFIGURACAO!$C$40*CONFIGURACAO!$C$32,X945*CONFIGURACAO!$C$32)),'PI AREA  P75'!X945*CONFIGURACAO!$C$32))</f>
        <v>0</v>
      </c>
      <c r="AO945" s="38">
        <f>IFERROR(IF(M945&gt;0,(Y945*CONFIGURACAO!$C$33)+(Z945*CONFIGURACAO!$C$34)+(AA945*CONFIGURACAO!$C$35)+(AB945*CONFIGURACAO!$C$36),""),"")</f>
        <v>0</v>
      </c>
      <c r="AP945" s="38">
        <f>IF(AA945=0,0,IF(CONFIGURACAO!$C$46="SIM",(IF(AA945&gt;CONFIGURACAO!$C$47,CONFIGURACAO!$C$47*CONFIGURACAO!$C$35,AA945*CONFIGURACAO!$C$35)),'PI AREA  P75'!AA945*CONFIGURACAO!$C$35))</f>
        <v>0</v>
      </c>
      <c r="AQ945" s="38">
        <f>IF(AB945=0,0,IF(CONFIGURACAO!$C$44="SIM",(IF(AB945&gt;CONFIGURACAO!$C$45,CONFIGURACAO!$C$45*CONFIGURACAO!$C$36,AB945*CONFIGURACAO!$C$36)),'PI AREA  P75'!AB945*CONFIGURACAO!$C$36))</f>
        <v>0</v>
      </c>
      <c r="AR945" s="38">
        <f t="shared" si="336"/>
        <v>405</v>
      </c>
      <c r="AS945" s="68">
        <f>IF(AR945="","",$AR945-(($AS$2/CONFIGURACAO!$C$6)*$M945))</f>
        <v>255</v>
      </c>
      <c r="AT945" s="73">
        <f t="shared" si="320"/>
        <v>3</v>
      </c>
      <c r="AU945" s="75">
        <f>IF(AR945="","",$AR945-(($AU$2/CONFIGURACAO!$C$6)*$M945))</f>
        <v>155</v>
      </c>
      <c r="AV945" s="76">
        <f t="shared" si="321"/>
        <v>4</v>
      </c>
      <c r="AW945" s="74">
        <f>IF(AR945="","",$AR945-(($AW$2/CONFIGURACAO!$C$6)*$M945))</f>
        <v>55</v>
      </c>
      <c r="AX945" s="72">
        <f t="shared" si="322"/>
        <v>5</v>
      </c>
      <c r="AZ945" s="39">
        <f t="shared" si="323"/>
        <v>3.8029775906024202E-2</v>
      </c>
      <c r="BA945" s="146">
        <f t="shared" si="324"/>
        <v>6.75</v>
      </c>
      <c r="BB945" s="146">
        <f t="shared" si="325"/>
        <v>778</v>
      </c>
      <c r="BC945" s="32">
        <f t="shared" si="326"/>
        <v>760</v>
      </c>
      <c r="BD945" s="148"/>
      <c r="BE945" s="40">
        <f t="shared" si="327"/>
        <v>0</v>
      </c>
      <c r="BF945" s="40">
        <f t="shared" si="328"/>
        <v>0.13503086419753085</v>
      </c>
      <c r="BG945" s="40">
        <f t="shared" si="329"/>
        <v>1.9270298047276462E-2</v>
      </c>
      <c r="BH945" s="40">
        <f t="shared" si="330"/>
        <v>6.0630557801131774E-2</v>
      </c>
      <c r="BI945" s="40">
        <f t="shared" si="331"/>
        <v>0.10660980810234541</v>
      </c>
      <c r="BJ945" s="40">
        <f t="shared" si="332"/>
        <v>0</v>
      </c>
      <c r="BK945" s="40">
        <f t="shared" si="333"/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 s="42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:134" s="32" customFormat="1" ht="17" thickBot="1" x14ac:dyDescent="0.25">
      <c r="A946" s="124" t="str">
        <f>CONFIGURACAO!$C$4</f>
        <v>AREA 21</v>
      </c>
      <c r="B946" s="125">
        <v>944</v>
      </c>
      <c r="C946" s="252" t="s">
        <v>326</v>
      </c>
      <c r="D946" s="126">
        <f t="shared" si="337"/>
        <v>15</v>
      </c>
      <c r="E946" s="250" t="s">
        <v>1281</v>
      </c>
      <c r="F946" s="250">
        <v>0</v>
      </c>
      <c r="G946" s="250">
        <v>0</v>
      </c>
      <c r="H946" s="250">
        <v>1</v>
      </c>
      <c r="I946" s="250">
        <v>1</v>
      </c>
      <c r="J946" s="87"/>
      <c r="K946" s="94"/>
      <c r="L946" s="94"/>
      <c r="M946" s="154">
        <f t="shared" si="334"/>
        <v>2</v>
      </c>
      <c r="N946">
        <v>2.5</v>
      </c>
      <c r="O946">
        <v>1</v>
      </c>
      <c r="P946">
        <v>2.75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 s="139">
        <f t="shared" si="318"/>
        <v>3.5</v>
      </c>
      <c r="AD946" s="140">
        <f t="shared" si="319"/>
        <v>6.25</v>
      </c>
      <c r="AE946" s="141">
        <f t="shared" si="338"/>
        <v>0</v>
      </c>
      <c r="AF946" s="263">
        <f t="shared" si="339"/>
        <v>0</v>
      </c>
      <c r="AG946" s="265">
        <f t="shared" si="335"/>
        <v>3.5</v>
      </c>
      <c r="AI946" s="37">
        <f>IFERROR(IF(M946&gt;0,(N946*CONFIGURACAO!$C$20)+(O946*CONFIGURACAO!$C$21)+(P946*CONFIGURACAO!$C$22)+(Q946*CONFIGURACAO!$C$23)+(R946*CONFIGURACAO!$C$24),""),"")</f>
        <v>495</v>
      </c>
      <c r="AJ946" s="38">
        <f>IF(S946=0,0,IF(CONFIGURACAO!$C$15="SIM",(IF(S946&gt;CONFIGURACAO!$C$16,CONFIGURACAO!$C$16*CONFIGURACAO!$C$25,S946*CONFIGURACAO!$C$25)),'PI AREA  P75'!S946*CONFIGURACAO!$C$25))</f>
        <v>0</v>
      </c>
      <c r="AK946" s="38">
        <f>IF(T946=0,0,IF(CONFIGURACAO!$C$17="SIM",(IF(T946&gt;CONFIGURACAO!$C$18,CONFIGURACAO!$C$18*CONFIGURACAO!$C$26,T946*CONFIGURACAO!$C$26)),'PI AREA  P75'!T946*CONFIGURACAO!$C$26))</f>
        <v>0</v>
      </c>
      <c r="AL946" s="38">
        <f>IFERROR(IF(M946&gt;0,(U946*CONFIGURACAO!$C$29)+(V946*CONFIGURACAO!$C$30),""),"")</f>
        <v>0</v>
      </c>
      <c r="AM946" s="38">
        <f>IF(W946=0,0,IF(CONFIGURACAO!$C$41="SIM",(IF(W946&gt;CONFIGURACAO!$C$41,CONFIGURACAO!$C$41*CONFIGURACAO!$C$31,W946*CONFIGURACAO!$C$31)),'PI AREA  P75'!W946*CONFIGURACAO!$C$31))</f>
        <v>0</v>
      </c>
      <c r="AN946" s="38">
        <f>IF(X946=0,0,IF(CONFIGURACAO!$C$39="SIM",(IF(X946&gt;CONFIGURACAO!$C$40,CONFIGURACAO!$C$40*CONFIGURACAO!$C$32,X946*CONFIGURACAO!$C$32)),'PI AREA  P75'!X946*CONFIGURACAO!$C$32))</f>
        <v>0</v>
      </c>
      <c r="AO946" s="38">
        <f>IFERROR(IF(M946&gt;0,(Y946*CONFIGURACAO!$C$33)+(Z946*CONFIGURACAO!$C$34)+(AA946*CONFIGURACAO!$C$35)+(AB946*CONFIGURACAO!$C$36),""),"")</f>
        <v>0</v>
      </c>
      <c r="AP946" s="38">
        <f>IF(AA946=0,0,IF(CONFIGURACAO!$C$46="SIM",(IF(AA946&gt;CONFIGURACAO!$C$47,CONFIGURACAO!$C$47*CONFIGURACAO!$C$35,AA946*CONFIGURACAO!$C$35)),'PI AREA  P75'!AA946*CONFIGURACAO!$C$35))</f>
        <v>0</v>
      </c>
      <c r="AQ946" s="38">
        <f>IF(AB946=0,0,IF(CONFIGURACAO!$C$44="SIM",(IF(AB946&gt;CONFIGURACAO!$C$45,CONFIGURACAO!$C$45*CONFIGURACAO!$C$36,AB946*CONFIGURACAO!$C$36)),'PI AREA  P75'!AB946*CONFIGURACAO!$C$36))</f>
        <v>0</v>
      </c>
      <c r="AR946" s="38">
        <f t="shared" si="336"/>
        <v>495</v>
      </c>
      <c r="AS946" s="68">
        <f>IF(AR946="","",$AR946-(($AS$2/CONFIGURACAO!$C$6)*$M946))</f>
        <v>345</v>
      </c>
      <c r="AT946" s="73">
        <f t="shared" si="320"/>
        <v>3</v>
      </c>
      <c r="AU946" s="75">
        <f>IF(AR946="","",$AR946-(($AU$2/CONFIGURACAO!$C$6)*$M946))</f>
        <v>245</v>
      </c>
      <c r="AV946" s="76">
        <f t="shared" si="321"/>
        <v>4</v>
      </c>
      <c r="AW946" s="74">
        <f>IF(AR946="","",$AR946-(($AW$2/CONFIGURACAO!$C$6)*$M946))</f>
        <v>145</v>
      </c>
      <c r="AX946" s="72">
        <f t="shared" si="322"/>
        <v>5</v>
      </c>
      <c r="AZ946" s="39">
        <f t="shared" si="323"/>
        <v>4.6480837218474021E-2</v>
      </c>
      <c r="BA946" s="146">
        <f t="shared" si="324"/>
        <v>6.25</v>
      </c>
      <c r="BB946" s="146">
        <f t="shared" si="325"/>
        <v>801</v>
      </c>
      <c r="BC946" s="32">
        <f t="shared" si="326"/>
        <v>693</v>
      </c>
      <c r="BD946" s="148"/>
      <c r="BE946" s="40">
        <f t="shared" si="327"/>
        <v>9.3144560357675113E-2</v>
      </c>
      <c r="BF946" s="40">
        <f t="shared" si="328"/>
        <v>3.8580246913580245E-2</v>
      </c>
      <c r="BG946" s="40">
        <f t="shared" si="329"/>
        <v>7.0657759506680365E-2</v>
      </c>
      <c r="BH946" s="40">
        <f t="shared" si="330"/>
        <v>0</v>
      </c>
      <c r="BI946" s="40">
        <f t="shared" si="331"/>
        <v>0</v>
      </c>
      <c r="BJ946" s="40">
        <f t="shared" si="332"/>
        <v>0</v>
      </c>
      <c r="BK946" s="40">
        <f t="shared" si="333"/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 s="42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:134" s="32" customFormat="1" ht="17" thickBot="1" x14ac:dyDescent="0.25">
      <c r="A947" s="124" t="str">
        <f>CONFIGURACAO!$C$4</f>
        <v>AREA 21</v>
      </c>
      <c r="B947" s="125">
        <v>945</v>
      </c>
      <c r="C947" s="252" t="s">
        <v>326</v>
      </c>
      <c r="D947" s="126">
        <f t="shared" si="337"/>
        <v>16</v>
      </c>
      <c r="E947" s="250" t="s">
        <v>1282</v>
      </c>
      <c r="F947" s="250">
        <v>1</v>
      </c>
      <c r="G947" s="250">
        <v>1</v>
      </c>
      <c r="H947" s="250">
        <v>1</v>
      </c>
      <c r="I947" s="250">
        <v>1</v>
      </c>
      <c r="J947" s="87"/>
      <c r="K947" s="94"/>
      <c r="L947" s="94"/>
      <c r="M947" s="154">
        <f t="shared" si="334"/>
        <v>4</v>
      </c>
      <c r="N947">
        <v>0</v>
      </c>
      <c r="O947">
        <v>7.75</v>
      </c>
      <c r="P947">
        <v>4.5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 s="139">
        <f t="shared" si="318"/>
        <v>7.75</v>
      </c>
      <c r="AD947" s="140">
        <f t="shared" si="319"/>
        <v>12.25</v>
      </c>
      <c r="AE947" s="141">
        <f t="shared" si="338"/>
        <v>0</v>
      </c>
      <c r="AF947" s="263">
        <f t="shared" si="339"/>
        <v>0</v>
      </c>
      <c r="AG947" s="265">
        <f t="shared" si="335"/>
        <v>7.75</v>
      </c>
      <c r="AI947" s="37">
        <f>IFERROR(IF(M947&gt;0,(N947*CONFIGURACAO!$C$20)+(O947*CONFIGURACAO!$C$21)+(P947*CONFIGURACAO!$C$22)+(Q947*CONFIGURACAO!$C$23)+(R947*CONFIGURACAO!$C$24),""),"")</f>
        <v>930</v>
      </c>
      <c r="AJ947" s="38">
        <f>IF(S947=0,0,IF(CONFIGURACAO!$C$15="SIM",(IF(S947&gt;CONFIGURACAO!$C$16,CONFIGURACAO!$C$16*CONFIGURACAO!$C$25,S947*CONFIGURACAO!$C$25)),'PI AREA  P75'!S947*CONFIGURACAO!$C$25))</f>
        <v>0</v>
      </c>
      <c r="AK947" s="38">
        <f>IF(T947=0,0,IF(CONFIGURACAO!$C$17="SIM",(IF(T947&gt;CONFIGURACAO!$C$18,CONFIGURACAO!$C$18*CONFIGURACAO!$C$26,T947*CONFIGURACAO!$C$26)),'PI AREA  P75'!T947*CONFIGURACAO!$C$26))</f>
        <v>0</v>
      </c>
      <c r="AL947" s="38">
        <f>IFERROR(IF(M947&gt;0,(U947*CONFIGURACAO!$C$29)+(V947*CONFIGURACAO!$C$30),""),"")</f>
        <v>0</v>
      </c>
      <c r="AM947" s="38">
        <f>IF(W947=0,0,IF(CONFIGURACAO!$C$41="SIM",(IF(W947&gt;CONFIGURACAO!$C$41,CONFIGURACAO!$C$41*CONFIGURACAO!$C$31,W947*CONFIGURACAO!$C$31)),'PI AREA  P75'!W947*CONFIGURACAO!$C$31))</f>
        <v>0</v>
      </c>
      <c r="AN947" s="38">
        <f>IF(X947=0,0,IF(CONFIGURACAO!$C$39="SIM",(IF(X947&gt;CONFIGURACAO!$C$40,CONFIGURACAO!$C$40*CONFIGURACAO!$C$32,X947*CONFIGURACAO!$C$32)),'PI AREA  P75'!X947*CONFIGURACAO!$C$32))</f>
        <v>0</v>
      </c>
      <c r="AO947" s="38">
        <f>IFERROR(IF(M947&gt;0,(Y947*CONFIGURACAO!$C$33)+(Z947*CONFIGURACAO!$C$34)+(AA947*CONFIGURACAO!$C$35)+(AB947*CONFIGURACAO!$C$36),""),"")</f>
        <v>0</v>
      </c>
      <c r="AP947" s="38">
        <f>IF(AA947=0,0,IF(CONFIGURACAO!$C$46="SIM",(IF(AA947&gt;CONFIGURACAO!$C$47,CONFIGURACAO!$C$47*CONFIGURACAO!$C$35,AA947*CONFIGURACAO!$C$35)),'PI AREA  P75'!AA947*CONFIGURACAO!$C$35))</f>
        <v>0</v>
      </c>
      <c r="AQ947" s="38">
        <f>IF(AB947=0,0,IF(CONFIGURACAO!$C$44="SIM",(IF(AB947&gt;CONFIGURACAO!$C$45,CONFIGURACAO!$C$45*CONFIGURACAO!$C$36,AB947*CONFIGURACAO!$C$36)),'PI AREA  P75'!AB947*CONFIGURACAO!$C$36))</f>
        <v>0</v>
      </c>
      <c r="AR947" s="38">
        <f t="shared" si="336"/>
        <v>930</v>
      </c>
      <c r="AS947" s="68">
        <f>IF(AR947="","",$AR947-(($AS$2/CONFIGURACAO!$C$6)*$M947))</f>
        <v>630</v>
      </c>
      <c r="AT947" s="73">
        <f t="shared" si="320"/>
        <v>3</v>
      </c>
      <c r="AU947" s="75">
        <f>IF(AR947="","",$AR947-(($AU$2/CONFIGURACAO!$C$6)*$M947))</f>
        <v>430</v>
      </c>
      <c r="AV947" s="76">
        <f t="shared" si="321"/>
        <v>4</v>
      </c>
      <c r="AW947" s="74">
        <f>IF(AR947="","",$AR947-(($AW$2/CONFIGURACAO!$C$6)*$M947))</f>
        <v>230</v>
      </c>
      <c r="AX947" s="72">
        <f t="shared" si="322"/>
        <v>5</v>
      </c>
      <c r="AZ947" s="39">
        <f t="shared" si="323"/>
        <v>8.7327633561981491E-2</v>
      </c>
      <c r="BA947" s="146">
        <f t="shared" si="324"/>
        <v>13.25</v>
      </c>
      <c r="BB947" s="146">
        <f t="shared" si="325"/>
        <v>539</v>
      </c>
      <c r="BC947" s="32">
        <f t="shared" si="326"/>
        <v>427</v>
      </c>
      <c r="BD947" s="148"/>
      <c r="BE947" s="40">
        <f t="shared" si="327"/>
        <v>0</v>
      </c>
      <c r="BF947" s="40">
        <f t="shared" si="328"/>
        <v>0.29899691358024688</v>
      </c>
      <c r="BG947" s="40">
        <f t="shared" si="329"/>
        <v>0.11562178828365879</v>
      </c>
      <c r="BH947" s="40">
        <f t="shared" si="330"/>
        <v>4.042037186742118E-2</v>
      </c>
      <c r="BI947" s="40">
        <f t="shared" si="331"/>
        <v>0</v>
      </c>
      <c r="BJ947" s="40">
        <f t="shared" si="332"/>
        <v>0</v>
      </c>
      <c r="BK947" s="40">
        <f t="shared" si="333"/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 s="42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:134" s="32" customFormat="1" ht="17" thickBot="1" x14ac:dyDescent="0.25">
      <c r="A948" s="124" t="str">
        <f>CONFIGURACAO!$C$4</f>
        <v>AREA 21</v>
      </c>
      <c r="B948" s="125">
        <v>946</v>
      </c>
      <c r="C948" s="252" t="s">
        <v>326</v>
      </c>
      <c r="D948" s="126">
        <f t="shared" si="337"/>
        <v>17</v>
      </c>
      <c r="E948" s="250" t="s">
        <v>1283</v>
      </c>
      <c r="F948" s="250">
        <v>1</v>
      </c>
      <c r="G948" s="250">
        <v>1</v>
      </c>
      <c r="H948" s="250">
        <v>1</v>
      </c>
      <c r="I948" s="250">
        <v>1</v>
      </c>
      <c r="J948" s="87"/>
      <c r="K948" s="94"/>
      <c r="L948" s="94"/>
      <c r="M948" s="154">
        <f t="shared" si="334"/>
        <v>4</v>
      </c>
      <c r="N948">
        <v>2.5</v>
      </c>
      <c r="O948">
        <v>2</v>
      </c>
      <c r="P948">
        <v>3</v>
      </c>
      <c r="Q948">
        <v>0</v>
      </c>
      <c r="R948">
        <v>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 s="139">
        <f t="shared" si="318"/>
        <v>4.5</v>
      </c>
      <c r="AD948" s="140">
        <f t="shared" si="319"/>
        <v>7.5</v>
      </c>
      <c r="AE948" s="141">
        <f t="shared" si="338"/>
        <v>0</v>
      </c>
      <c r="AF948" s="263">
        <f t="shared" si="339"/>
        <v>0</v>
      </c>
      <c r="AG948" s="265">
        <f t="shared" si="335"/>
        <v>4.5</v>
      </c>
      <c r="AI948" s="37">
        <f>IFERROR(IF(M948&gt;0,(N948*CONFIGURACAO!$C$20)+(O948*CONFIGURACAO!$C$21)+(P948*CONFIGURACAO!$C$22)+(Q948*CONFIGURACAO!$C$23)+(R948*CONFIGURACAO!$C$24),""),"")</f>
        <v>670</v>
      </c>
      <c r="AJ948" s="38">
        <f>IF(S948=0,0,IF(CONFIGURACAO!$C$15="SIM",(IF(S948&gt;CONFIGURACAO!$C$16,CONFIGURACAO!$C$16*CONFIGURACAO!$C$25,S948*CONFIGURACAO!$C$25)),'PI AREA  P75'!S948*CONFIGURACAO!$C$25))</f>
        <v>0</v>
      </c>
      <c r="AK948" s="38">
        <f>IF(T948=0,0,IF(CONFIGURACAO!$C$17="SIM",(IF(T948&gt;CONFIGURACAO!$C$18,CONFIGURACAO!$C$18*CONFIGURACAO!$C$26,T948*CONFIGURACAO!$C$26)),'PI AREA  P75'!T948*CONFIGURACAO!$C$26))</f>
        <v>0</v>
      </c>
      <c r="AL948" s="38">
        <f>IFERROR(IF(M948&gt;0,(U948*CONFIGURACAO!$C$29)+(V948*CONFIGURACAO!$C$30),""),"")</f>
        <v>0</v>
      </c>
      <c r="AM948" s="38">
        <f>IF(W948=0,0,IF(CONFIGURACAO!$C$41="SIM",(IF(W948&gt;CONFIGURACAO!$C$41,CONFIGURACAO!$C$41*CONFIGURACAO!$C$31,W948*CONFIGURACAO!$C$31)),'PI AREA  P75'!W948*CONFIGURACAO!$C$31))</f>
        <v>0</v>
      </c>
      <c r="AN948" s="38">
        <f>IF(X948=0,0,IF(CONFIGURACAO!$C$39="SIM",(IF(X948&gt;CONFIGURACAO!$C$40,CONFIGURACAO!$C$40*CONFIGURACAO!$C$32,X948*CONFIGURACAO!$C$32)),'PI AREA  P75'!X948*CONFIGURACAO!$C$32))</f>
        <v>0</v>
      </c>
      <c r="AO948" s="38">
        <f>IFERROR(IF(M948&gt;0,(Y948*CONFIGURACAO!$C$33)+(Z948*CONFIGURACAO!$C$34)+(AA948*CONFIGURACAO!$C$35)+(AB948*CONFIGURACAO!$C$36),""),"")</f>
        <v>0</v>
      </c>
      <c r="AP948" s="38">
        <f>IF(AA948=0,0,IF(CONFIGURACAO!$C$46="SIM",(IF(AA948&gt;CONFIGURACAO!$C$47,CONFIGURACAO!$C$47*CONFIGURACAO!$C$35,AA948*CONFIGURACAO!$C$35)),'PI AREA  P75'!AA948*CONFIGURACAO!$C$35))</f>
        <v>0</v>
      </c>
      <c r="AQ948" s="38">
        <f>IF(AB948=0,0,IF(CONFIGURACAO!$C$44="SIM",(IF(AB948&gt;CONFIGURACAO!$C$45,CONFIGURACAO!$C$45*CONFIGURACAO!$C$36,AB948*CONFIGURACAO!$C$36)),'PI AREA  P75'!AB948*CONFIGURACAO!$C$36))</f>
        <v>0</v>
      </c>
      <c r="AR948" s="38">
        <f t="shared" si="336"/>
        <v>670</v>
      </c>
      <c r="AS948" s="68">
        <f>IF(AR948="","",$AR948-(($AS$2/CONFIGURACAO!$C$6)*$M948))</f>
        <v>370</v>
      </c>
      <c r="AT948" s="73">
        <f t="shared" si="320"/>
        <v>3</v>
      </c>
      <c r="AU948" s="75">
        <f>IF(AR948="","",$AR948-(($AU$2/CONFIGURACAO!$C$6)*$M948))</f>
        <v>170</v>
      </c>
      <c r="AV948" s="76">
        <f t="shared" si="321"/>
        <v>4</v>
      </c>
      <c r="AW948" s="74">
        <f>IF(AR948="","",$AR948-(($AW$2/CONFIGURACAO!$C$6)*$M948))</f>
        <v>-30</v>
      </c>
      <c r="AX948" s="72" t="str">
        <f t="shared" si="322"/>
        <v>NAO</v>
      </c>
      <c r="AZ948" s="39">
        <f t="shared" si="323"/>
        <v>6.2913456437126453E-2</v>
      </c>
      <c r="BA948" s="146">
        <f t="shared" si="324"/>
        <v>11.5</v>
      </c>
      <c r="BB948" s="146">
        <f t="shared" si="325"/>
        <v>608</v>
      </c>
      <c r="BC948" s="32">
        <f t="shared" si="326"/>
        <v>582</v>
      </c>
      <c r="BD948" s="148"/>
      <c r="BE948" s="40">
        <f t="shared" si="327"/>
        <v>9.3144560357675113E-2</v>
      </c>
      <c r="BF948" s="40">
        <f t="shared" si="328"/>
        <v>7.716049382716049E-2</v>
      </c>
      <c r="BG948" s="40">
        <f t="shared" si="329"/>
        <v>7.7081192189105849E-2</v>
      </c>
      <c r="BH948" s="40">
        <f t="shared" si="330"/>
        <v>0</v>
      </c>
      <c r="BI948" s="40">
        <f t="shared" si="331"/>
        <v>0.42643923240938164</v>
      </c>
      <c r="BJ948" s="40">
        <f t="shared" si="332"/>
        <v>0</v>
      </c>
      <c r="BK948" s="40">
        <f t="shared" si="333"/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 s="42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:134" s="32" customFormat="1" ht="17" thickBot="1" x14ac:dyDescent="0.25">
      <c r="A949" s="124" t="str">
        <f>CONFIGURACAO!$C$4</f>
        <v>AREA 21</v>
      </c>
      <c r="B949" s="125">
        <v>947</v>
      </c>
      <c r="C949" s="252" t="s">
        <v>326</v>
      </c>
      <c r="D949" s="126">
        <f t="shared" si="337"/>
        <v>18</v>
      </c>
      <c r="E949" s="250" t="s">
        <v>1284</v>
      </c>
      <c r="F949" s="250">
        <v>0</v>
      </c>
      <c r="G949" s="250">
        <v>1</v>
      </c>
      <c r="H949" s="250">
        <v>1</v>
      </c>
      <c r="I949" s="250">
        <v>1</v>
      </c>
      <c r="J949" s="87"/>
      <c r="K949" s="94"/>
      <c r="L949" s="94"/>
      <c r="M949" s="154">
        <f t="shared" si="334"/>
        <v>3</v>
      </c>
      <c r="N949">
        <v>3.25</v>
      </c>
      <c r="O949">
        <v>0.75</v>
      </c>
      <c r="P949">
        <v>2</v>
      </c>
      <c r="Q949">
        <v>0.75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 s="139">
        <f t="shared" si="318"/>
        <v>4</v>
      </c>
      <c r="AD949" s="140">
        <f t="shared" si="319"/>
        <v>6</v>
      </c>
      <c r="AE949" s="141">
        <f t="shared" si="338"/>
        <v>0</v>
      </c>
      <c r="AF949" s="263">
        <f t="shared" si="339"/>
        <v>0</v>
      </c>
      <c r="AG949" s="265">
        <f t="shared" si="335"/>
        <v>4</v>
      </c>
      <c r="AI949" s="37">
        <f>IFERROR(IF(M949&gt;0,(N949*CONFIGURACAO!$C$20)+(O949*CONFIGURACAO!$C$21)+(P949*CONFIGURACAO!$C$22)+(Q949*CONFIGURACAO!$C$23)+(R949*CONFIGURACAO!$C$24),""),"")</f>
        <v>535</v>
      </c>
      <c r="AJ949" s="38">
        <f>IF(S949=0,0,IF(CONFIGURACAO!$C$15="SIM",(IF(S949&gt;CONFIGURACAO!$C$16,CONFIGURACAO!$C$16*CONFIGURACAO!$C$25,S949*CONFIGURACAO!$C$25)),'PI AREA  P75'!S949*CONFIGURACAO!$C$25))</f>
        <v>0</v>
      </c>
      <c r="AK949" s="38">
        <f>IF(T949=0,0,IF(CONFIGURACAO!$C$17="SIM",(IF(T949&gt;CONFIGURACAO!$C$18,CONFIGURACAO!$C$18*CONFIGURACAO!$C$26,T949*CONFIGURACAO!$C$26)),'PI AREA  P75'!T949*CONFIGURACAO!$C$26))</f>
        <v>0</v>
      </c>
      <c r="AL949" s="38">
        <f>IFERROR(IF(M949&gt;0,(U949*CONFIGURACAO!$C$29)+(V949*CONFIGURACAO!$C$30),""),"")</f>
        <v>0</v>
      </c>
      <c r="AM949" s="38">
        <f>IF(W949=0,0,IF(CONFIGURACAO!$C$41="SIM",(IF(W949&gt;CONFIGURACAO!$C$41,CONFIGURACAO!$C$41*CONFIGURACAO!$C$31,W949*CONFIGURACAO!$C$31)),'PI AREA  P75'!W949*CONFIGURACAO!$C$31))</f>
        <v>0</v>
      </c>
      <c r="AN949" s="38">
        <f>IF(X949=0,0,IF(CONFIGURACAO!$C$39="SIM",(IF(X949&gt;CONFIGURACAO!$C$40,CONFIGURACAO!$C$40*CONFIGURACAO!$C$32,X949*CONFIGURACAO!$C$32)),'PI AREA  P75'!X949*CONFIGURACAO!$C$32))</f>
        <v>0</v>
      </c>
      <c r="AO949" s="38">
        <f>IFERROR(IF(M949&gt;0,(Y949*CONFIGURACAO!$C$33)+(Z949*CONFIGURACAO!$C$34)+(AA949*CONFIGURACAO!$C$35)+(AB949*CONFIGURACAO!$C$36),""),"")</f>
        <v>0</v>
      </c>
      <c r="AP949" s="38">
        <f>IF(AA949=0,0,IF(CONFIGURACAO!$C$46="SIM",(IF(AA949&gt;CONFIGURACAO!$C$47,CONFIGURACAO!$C$47*CONFIGURACAO!$C$35,AA949*CONFIGURACAO!$C$35)),'PI AREA  P75'!AA949*CONFIGURACAO!$C$35))</f>
        <v>0</v>
      </c>
      <c r="AQ949" s="38">
        <f>IF(AB949=0,0,IF(CONFIGURACAO!$C$44="SIM",(IF(AB949&gt;CONFIGURACAO!$C$45,CONFIGURACAO!$C$45*CONFIGURACAO!$C$36,AB949*CONFIGURACAO!$C$36)),'PI AREA  P75'!AB949*CONFIGURACAO!$C$36))</f>
        <v>0</v>
      </c>
      <c r="AR949" s="38">
        <f t="shared" si="336"/>
        <v>535</v>
      </c>
      <c r="AS949" s="68">
        <f>IF(AR949="","",$AR949-(($AS$2/CONFIGURACAO!$C$6)*$M949))</f>
        <v>310</v>
      </c>
      <c r="AT949" s="73">
        <f t="shared" si="320"/>
        <v>3</v>
      </c>
      <c r="AU949" s="75">
        <f>IF(AR949="","",$AR949-(($AU$2/CONFIGURACAO!$C$6)*$M949))</f>
        <v>160</v>
      </c>
      <c r="AV949" s="76">
        <f t="shared" si="321"/>
        <v>4</v>
      </c>
      <c r="AW949" s="74">
        <f>IF(AR949="","",$AR949-(($AW$2/CONFIGURACAO!$C$6)*$M949))</f>
        <v>10</v>
      </c>
      <c r="AX949" s="72">
        <f t="shared" si="322"/>
        <v>5</v>
      </c>
      <c r="AZ949" s="39">
        <f t="shared" si="323"/>
        <v>5.0236864468451714E-2</v>
      </c>
      <c r="BA949" s="146">
        <f t="shared" si="324"/>
        <v>6.75</v>
      </c>
      <c r="BB949" s="146">
        <f t="shared" si="325"/>
        <v>778</v>
      </c>
      <c r="BC949" s="32">
        <f t="shared" si="326"/>
        <v>667</v>
      </c>
      <c r="BD949" s="148"/>
      <c r="BE949" s="40">
        <f t="shared" si="327"/>
        <v>0.12108792846497764</v>
      </c>
      <c r="BF949" s="40">
        <f t="shared" si="328"/>
        <v>2.8935185185185182E-2</v>
      </c>
      <c r="BG949" s="40">
        <f t="shared" si="329"/>
        <v>5.1387461459403906E-2</v>
      </c>
      <c r="BH949" s="40">
        <f t="shared" si="330"/>
        <v>3.0315278900565887E-2</v>
      </c>
      <c r="BI949" s="40">
        <f t="shared" si="331"/>
        <v>0</v>
      </c>
      <c r="BJ949" s="40">
        <f t="shared" si="332"/>
        <v>0</v>
      </c>
      <c r="BK949" s="40">
        <f t="shared" si="333"/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 s="42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:134" s="32" customFormat="1" ht="17" thickBot="1" x14ac:dyDescent="0.25">
      <c r="A950" s="124" t="str">
        <f>CONFIGURACAO!$C$4</f>
        <v>AREA 21</v>
      </c>
      <c r="B950" s="125">
        <v>948</v>
      </c>
      <c r="C950" s="252" t="s">
        <v>327</v>
      </c>
      <c r="D950" s="126">
        <f t="shared" si="337"/>
        <v>1</v>
      </c>
      <c r="E950" s="250" t="s">
        <v>1285</v>
      </c>
      <c r="F950" s="250">
        <v>0</v>
      </c>
      <c r="G950" s="250">
        <v>0</v>
      </c>
      <c r="H950" s="250">
        <v>1</v>
      </c>
      <c r="I950" s="250">
        <v>1</v>
      </c>
      <c r="J950" s="87"/>
      <c r="K950" s="94"/>
      <c r="L950" s="94"/>
      <c r="M950" s="154">
        <f t="shared" si="334"/>
        <v>2</v>
      </c>
      <c r="N950">
        <v>0</v>
      </c>
      <c r="O950">
        <v>0</v>
      </c>
      <c r="P950">
        <v>1.75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 s="139">
        <f t="shared" si="318"/>
        <v>0</v>
      </c>
      <c r="AD950" s="140">
        <f t="shared" si="319"/>
        <v>1.75</v>
      </c>
      <c r="AE950" s="141">
        <f t="shared" si="338"/>
        <v>0</v>
      </c>
      <c r="AF950" s="263">
        <f t="shared" si="339"/>
        <v>0</v>
      </c>
      <c r="AG950" s="265">
        <f t="shared" si="335"/>
        <v>0</v>
      </c>
      <c r="AI950" s="37">
        <f>IFERROR(IF(M950&gt;0,(N950*CONFIGURACAO!$C$20)+(O950*CONFIGURACAO!$C$21)+(P950*CONFIGURACAO!$C$22)+(Q950*CONFIGURACAO!$C$23)+(R950*CONFIGURACAO!$C$24),""),"")</f>
        <v>105</v>
      </c>
      <c r="AJ950" s="38">
        <f>IF(S950=0,0,IF(CONFIGURACAO!$C$15="SIM",(IF(S950&gt;CONFIGURACAO!$C$16,CONFIGURACAO!$C$16*CONFIGURACAO!$C$25,S950*CONFIGURACAO!$C$25)),'PI AREA  P75'!S950*CONFIGURACAO!$C$25))</f>
        <v>0</v>
      </c>
      <c r="AK950" s="38">
        <f>IF(T950=0,0,IF(CONFIGURACAO!$C$17="SIM",(IF(T950&gt;CONFIGURACAO!$C$18,CONFIGURACAO!$C$18*CONFIGURACAO!$C$26,T950*CONFIGURACAO!$C$26)),'PI AREA  P75'!T950*CONFIGURACAO!$C$26))</f>
        <v>0</v>
      </c>
      <c r="AL950" s="38">
        <f>IFERROR(IF(M950&gt;0,(U950*CONFIGURACAO!$C$29)+(V950*CONFIGURACAO!$C$30),""),"")</f>
        <v>0</v>
      </c>
      <c r="AM950" s="38">
        <f>IF(W950=0,0,IF(CONFIGURACAO!$C$41="SIM",(IF(W950&gt;CONFIGURACAO!$C$41,CONFIGURACAO!$C$41*CONFIGURACAO!$C$31,W950*CONFIGURACAO!$C$31)),'PI AREA  P75'!W950*CONFIGURACAO!$C$31))</f>
        <v>0</v>
      </c>
      <c r="AN950" s="38">
        <f>IF(X950=0,0,IF(CONFIGURACAO!$C$39="SIM",(IF(X950&gt;CONFIGURACAO!$C$40,CONFIGURACAO!$C$40*CONFIGURACAO!$C$32,X950*CONFIGURACAO!$C$32)),'PI AREA  P75'!X950*CONFIGURACAO!$C$32))</f>
        <v>0</v>
      </c>
      <c r="AO950" s="38">
        <f>IFERROR(IF(M950&gt;0,(Y950*CONFIGURACAO!$C$33)+(Z950*CONFIGURACAO!$C$34)+(AA950*CONFIGURACAO!$C$35)+(AB950*CONFIGURACAO!$C$36),""),"")</f>
        <v>0</v>
      </c>
      <c r="AP950" s="38">
        <f>IF(AA950=0,0,IF(CONFIGURACAO!$C$46="SIM",(IF(AA950&gt;CONFIGURACAO!$C$47,CONFIGURACAO!$C$47*CONFIGURACAO!$C$35,AA950*CONFIGURACAO!$C$35)),'PI AREA  P75'!AA950*CONFIGURACAO!$C$35))</f>
        <v>0</v>
      </c>
      <c r="AQ950" s="38">
        <f>IF(AB950=0,0,IF(CONFIGURACAO!$C$44="SIM",(IF(AB950&gt;CONFIGURACAO!$C$45,CONFIGURACAO!$C$45*CONFIGURACAO!$C$36,AB950*CONFIGURACAO!$C$36)),'PI AREA  P75'!AB950*CONFIGURACAO!$C$36))</f>
        <v>0</v>
      </c>
      <c r="AR950" s="38">
        <f t="shared" si="336"/>
        <v>105</v>
      </c>
      <c r="AS950" s="68">
        <f>IF(AR950="","",$AR950-(($AS$2/CONFIGURACAO!$C$6)*$M950))</f>
        <v>-45</v>
      </c>
      <c r="AT950" s="73" t="str">
        <f t="shared" si="320"/>
        <v>NAO</v>
      </c>
      <c r="AU950" s="75">
        <f>IF(AR950="","",$AR950-(($AU$2/CONFIGURACAO!$C$6)*$M950))</f>
        <v>-145</v>
      </c>
      <c r="AV950" s="76" t="str">
        <f t="shared" si="321"/>
        <v>NAO</v>
      </c>
      <c r="AW950" s="74">
        <f>IF(AR950="","",$AR950-(($AW$2/CONFIGURACAO!$C$6)*$M950))</f>
        <v>-245</v>
      </c>
      <c r="AX950" s="72" t="str">
        <f t="shared" si="322"/>
        <v>NAO</v>
      </c>
      <c r="AZ950" s="39">
        <f t="shared" si="323"/>
        <v>9.8595715311914581E-3</v>
      </c>
      <c r="BA950" s="146">
        <f t="shared" si="324"/>
        <v>1.75</v>
      </c>
      <c r="BB950" s="146">
        <f t="shared" si="325"/>
        <v>1042</v>
      </c>
      <c r="BC950" s="32">
        <f t="shared" si="326"/>
        <v>1031</v>
      </c>
      <c r="BD950" s="148"/>
      <c r="BE950" s="40">
        <f t="shared" si="327"/>
        <v>0</v>
      </c>
      <c r="BF950" s="40">
        <f t="shared" si="328"/>
        <v>0</v>
      </c>
      <c r="BG950" s="40">
        <f t="shared" si="329"/>
        <v>4.4964028776978422E-2</v>
      </c>
      <c r="BH950" s="40">
        <f t="shared" si="330"/>
        <v>0</v>
      </c>
      <c r="BI950" s="40">
        <f t="shared" si="331"/>
        <v>0</v>
      </c>
      <c r="BJ950" s="40">
        <f t="shared" si="332"/>
        <v>0</v>
      </c>
      <c r="BK950" s="40">
        <f t="shared" si="333"/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1</v>
      </c>
      <c r="BS950">
        <v>0</v>
      </c>
      <c r="BT950" s="42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:134" s="32" customFormat="1" ht="17" thickBot="1" x14ac:dyDescent="0.25">
      <c r="A951" s="124" t="str">
        <f>CONFIGURACAO!$C$4</f>
        <v>AREA 21</v>
      </c>
      <c r="B951" s="125">
        <v>949</v>
      </c>
      <c r="C951" s="252" t="s">
        <v>327</v>
      </c>
      <c r="D951" s="126">
        <f t="shared" si="337"/>
        <v>2</v>
      </c>
      <c r="E951" s="250" t="s">
        <v>1286</v>
      </c>
      <c r="F951" s="250">
        <v>0</v>
      </c>
      <c r="G951" s="250">
        <v>0</v>
      </c>
      <c r="H951" s="250">
        <v>1</v>
      </c>
      <c r="I951" s="250">
        <v>1</v>
      </c>
      <c r="J951" s="87"/>
      <c r="K951" s="94"/>
      <c r="L951" s="94"/>
      <c r="M951" s="154">
        <f t="shared" si="334"/>
        <v>2</v>
      </c>
      <c r="N951">
        <v>0</v>
      </c>
      <c r="O951">
        <v>0</v>
      </c>
      <c r="P951">
        <v>1.5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s="139">
        <f t="shared" si="318"/>
        <v>0</v>
      </c>
      <c r="AD951" s="140">
        <f t="shared" si="319"/>
        <v>1.5</v>
      </c>
      <c r="AE951" s="141">
        <f t="shared" si="338"/>
        <v>0</v>
      </c>
      <c r="AF951" s="263">
        <f t="shared" si="339"/>
        <v>0</v>
      </c>
      <c r="AG951" s="265">
        <f t="shared" si="335"/>
        <v>0</v>
      </c>
      <c r="AI951" s="37">
        <f>IFERROR(IF(M951&gt;0,(N951*CONFIGURACAO!$C$20)+(O951*CONFIGURACAO!$C$21)+(P951*CONFIGURACAO!$C$22)+(Q951*CONFIGURACAO!$C$23)+(R951*CONFIGURACAO!$C$24),""),"")</f>
        <v>90</v>
      </c>
      <c r="AJ951" s="38">
        <f>IF(S951=0,0,IF(CONFIGURACAO!$C$15="SIM",(IF(S951&gt;CONFIGURACAO!$C$16,CONFIGURACAO!$C$16*CONFIGURACAO!$C$25,S951*CONFIGURACAO!$C$25)),'PI AREA  P75'!S951*CONFIGURACAO!$C$25))</f>
        <v>0</v>
      </c>
      <c r="AK951" s="38">
        <f>IF(T951=0,0,IF(CONFIGURACAO!$C$17="SIM",(IF(T951&gt;CONFIGURACAO!$C$18,CONFIGURACAO!$C$18*CONFIGURACAO!$C$26,T951*CONFIGURACAO!$C$26)),'PI AREA  P75'!T951*CONFIGURACAO!$C$26))</f>
        <v>0</v>
      </c>
      <c r="AL951" s="38">
        <f>IFERROR(IF(M951&gt;0,(U951*CONFIGURACAO!$C$29)+(V951*CONFIGURACAO!$C$30),""),"")</f>
        <v>0</v>
      </c>
      <c r="AM951" s="38">
        <f>IF(W951=0,0,IF(CONFIGURACAO!$C$41="SIM",(IF(W951&gt;CONFIGURACAO!$C$41,CONFIGURACAO!$C$41*CONFIGURACAO!$C$31,W951*CONFIGURACAO!$C$31)),'PI AREA  P75'!W951*CONFIGURACAO!$C$31))</f>
        <v>0</v>
      </c>
      <c r="AN951" s="38">
        <f>IF(X951=0,0,IF(CONFIGURACAO!$C$39="SIM",(IF(X951&gt;CONFIGURACAO!$C$40,CONFIGURACAO!$C$40*CONFIGURACAO!$C$32,X951*CONFIGURACAO!$C$32)),'PI AREA  P75'!X951*CONFIGURACAO!$C$32))</f>
        <v>0</v>
      </c>
      <c r="AO951" s="38">
        <f>IFERROR(IF(M951&gt;0,(Y951*CONFIGURACAO!$C$33)+(Z951*CONFIGURACAO!$C$34)+(AA951*CONFIGURACAO!$C$35)+(AB951*CONFIGURACAO!$C$36),""),"")</f>
        <v>0</v>
      </c>
      <c r="AP951" s="38">
        <f>IF(AA951=0,0,IF(CONFIGURACAO!$C$46="SIM",(IF(AA951&gt;CONFIGURACAO!$C$47,CONFIGURACAO!$C$47*CONFIGURACAO!$C$35,AA951*CONFIGURACAO!$C$35)),'PI AREA  P75'!AA951*CONFIGURACAO!$C$35))</f>
        <v>0</v>
      </c>
      <c r="AQ951" s="38">
        <f>IF(AB951=0,0,IF(CONFIGURACAO!$C$44="SIM",(IF(AB951&gt;CONFIGURACAO!$C$45,CONFIGURACAO!$C$45*CONFIGURACAO!$C$36,AB951*CONFIGURACAO!$C$36)),'PI AREA  P75'!AB951*CONFIGURACAO!$C$36))</f>
        <v>0</v>
      </c>
      <c r="AR951" s="38">
        <f t="shared" si="336"/>
        <v>90</v>
      </c>
      <c r="AS951" s="68">
        <f>IF(AR951="","",$AR951-(($AS$2/CONFIGURACAO!$C$6)*$M951))</f>
        <v>-60</v>
      </c>
      <c r="AT951" s="73" t="str">
        <f t="shared" si="320"/>
        <v>NAO</v>
      </c>
      <c r="AU951" s="75">
        <f>IF(AR951="","",$AR951-(($AU$2/CONFIGURACAO!$C$6)*$M951))</f>
        <v>-160</v>
      </c>
      <c r="AV951" s="76" t="str">
        <f t="shared" si="321"/>
        <v>NAO</v>
      </c>
      <c r="AW951" s="74">
        <f>IF(AR951="","",$AR951-(($AW$2/CONFIGURACAO!$C$6)*$M951))</f>
        <v>-260</v>
      </c>
      <c r="AX951" s="72" t="str">
        <f t="shared" si="322"/>
        <v>NAO</v>
      </c>
      <c r="AZ951" s="39">
        <f t="shared" si="323"/>
        <v>8.4510613124498223E-3</v>
      </c>
      <c r="BA951" s="146">
        <f t="shared" si="324"/>
        <v>1.5</v>
      </c>
      <c r="BB951" s="146">
        <f t="shared" si="325"/>
        <v>1054</v>
      </c>
      <c r="BC951" s="32">
        <f t="shared" si="326"/>
        <v>1054</v>
      </c>
      <c r="BD951" s="148"/>
      <c r="BE951" s="40">
        <f t="shared" si="327"/>
        <v>0</v>
      </c>
      <c r="BF951" s="40">
        <f t="shared" si="328"/>
        <v>0</v>
      </c>
      <c r="BG951" s="40">
        <f t="shared" si="329"/>
        <v>3.8540596094552924E-2</v>
      </c>
      <c r="BH951" s="40">
        <f t="shared" si="330"/>
        <v>0</v>
      </c>
      <c r="BI951" s="40">
        <f t="shared" si="331"/>
        <v>0</v>
      </c>
      <c r="BJ951" s="40">
        <f t="shared" si="332"/>
        <v>0</v>
      </c>
      <c r="BK951" s="40">
        <f t="shared" si="333"/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 s="42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:134" s="32" customFormat="1" ht="17" thickBot="1" x14ac:dyDescent="0.25">
      <c r="A952" s="124" t="str">
        <f>CONFIGURACAO!$C$4</f>
        <v>AREA 21</v>
      </c>
      <c r="B952" s="125">
        <v>950</v>
      </c>
      <c r="C952" s="252" t="s">
        <v>327</v>
      </c>
      <c r="D952" s="126">
        <f t="shared" si="337"/>
        <v>3</v>
      </c>
      <c r="E952" s="250" t="s">
        <v>1287</v>
      </c>
      <c r="F952" s="250">
        <v>0</v>
      </c>
      <c r="G952" s="250">
        <v>0</v>
      </c>
      <c r="H952" s="250">
        <v>1</v>
      </c>
      <c r="I952" s="250">
        <v>1</v>
      </c>
      <c r="J952" s="87"/>
      <c r="K952" s="94"/>
      <c r="L952" s="94"/>
      <c r="M952" s="154">
        <f t="shared" si="334"/>
        <v>2</v>
      </c>
      <c r="N952">
        <v>0</v>
      </c>
      <c r="O952">
        <v>0.75</v>
      </c>
      <c r="P952">
        <v>0.75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 s="139">
        <f t="shared" si="318"/>
        <v>0.75</v>
      </c>
      <c r="AD952" s="140">
        <f t="shared" si="319"/>
        <v>1.5</v>
      </c>
      <c r="AE952" s="141">
        <f t="shared" si="338"/>
        <v>0</v>
      </c>
      <c r="AF952" s="263">
        <f t="shared" si="339"/>
        <v>0</v>
      </c>
      <c r="AG952" s="265">
        <f t="shared" si="335"/>
        <v>0.75</v>
      </c>
      <c r="AI952" s="37">
        <f>IFERROR(IF(M952&gt;0,(N952*CONFIGURACAO!$C$20)+(O952*CONFIGURACAO!$C$21)+(P952*CONFIGURACAO!$C$22)+(Q952*CONFIGURACAO!$C$23)+(R952*CONFIGURACAO!$C$24),""),"")</f>
        <v>105</v>
      </c>
      <c r="AJ952" s="38">
        <f>IF(S952=0,0,IF(CONFIGURACAO!$C$15="SIM",(IF(S952&gt;CONFIGURACAO!$C$16,CONFIGURACAO!$C$16*CONFIGURACAO!$C$25,S952*CONFIGURACAO!$C$25)),'PI AREA  P75'!S952*CONFIGURACAO!$C$25))</f>
        <v>0</v>
      </c>
      <c r="AK952" s="38">
        <f>IF(T952=0,0,IF(CONFIGURACAO!$C$17="SIM",(IF(T952&gt;CONFIGURACAO!$C$18,CONFIGURACAO!$C$18*CONFIGURACAO!$C$26,T952*CONFIGURACAO!$C$26)),'PI AREA  P75'!T952*CONFIGURACAO!$C$26))</f>
        <v>0</v>
      </c>
      <c r="AL952" s="38">
        <f>IFERROR(IF(M952&gt;0,(U952*CONFIGURACAO!$C$29)+(V952*CONFIGURACAO!$C$30),""),"")</f>
        <v>0</v>
      </c>
      <c r="AM952" s="38">
        <f>IF(W952=0,0,IF(CONFIGURACAO!$C$41="SIM",(IF(W952&gt;CONFIGURACAO!$C$41,CONFIGURACAO!$C$41*CONFIGURACAO!$C$31,W952*CONFIGURACAO!$C$31)),'PI AREA  P75'!W952*CONFIGURACAO!$C$31))</f>
        <v>0</v>
      </c>
      <c r="AN952" s="38">
        <f>IF(X952=0,0,IF(CONFIGURACAO!$C$39="SIM",(IF(X952&gt;CONFIGURACAO!$C$40,CONFIGURACAO!$C$40*CONFIGURACAO!$C$32,X952*CONFIGURACAO!$C$32)),'PI AREA  P75'!X952*CONFIGURACAO!$C$32))</f>
        <v>0</v>
      </c>
      <c r="AO952" s="38">
        <f>IFERROR(IF(M952&gt;0,(Y952*CONFIGURACAO!$C$33)+(Z952*CONFIGURACAO!$C$34)+(AA952*CONFIGURACAO!$C$35)+(AB952*CONFIGURACAO!$C$36),""),"")</f>
        <v>0</v>
      </c>
      <c r="AP952" s="38">
        <f>IF(AA952=0,0,IF(CONFIGURACAO!$C$46="SIM",(IF(AA952&gt;CONFIGURACAO!$C$47,CONFIGURACAO!$C$47*CONFIGURACAO!$C$35,AA952*CONFIGURACAO!$C$35)),'PI AREA  P75'!AA952*CONFIGURACAO!$C$35))</f>
        <v>0</v>
      </c>
      <c r="AQ952" s="38">
        <f>IF(AB952=0,0,IF(CONFIGURACAO!$C$44="SIM",(IF(AB952&gt;CONFIGURACAO!$C$45,CONFIGURACAO!$C$45*CONFIGURACAO!$C$36,AB952*CONFIGURACAO!$C$36)),'PI AREA  P75'!AB952*CONFIGURACAO!$C$36))</f>
        <v>0</v>
      </c>
      <c r="AR952" s="38">
        <f t="shared" si="336"/>
        <v>105</v>
      </c>
      <c r="AS952" s="68">
        <f>IF(AR952="","",$AR952-(($AS$2/CONFIGURACAO!$C$6)*$M952))</f>
        <v>-45</v>
      </c>
      <c r="AT952" s="73" t="str">
        <f t="shared" si="320"/>
        <v>NAO</v>
      </c>
      <c r="AU952" s="75">
        <f>IF(AR952="","",$AR952-(($AU$2/CONFIGURACAO!$C$6)*$M952))</f>
        <v>-145</v>
      </c>
      <c r="AV952" s="76" t="str">
        <f t="shared" si="321"/>
        <v>NAO</v>
      </c>
      <c r="AW952" s="74">
        <f>IF(AR952="","",$AR952-(($AW$2/CONFIGURACAO!$C$6)*$M952))</f>
        <v>-245</v>
      </c>
      <c r="AX952" s="72" t="str">
        <f t="shared" si="322"/>
        <v>NAO</v>
      </c>
      <c r="AZ952" s="39">
        <f t="shared" si="323"/>
        <v>9.8595715311914581E-3</v>
      </c>
      <c r="BA952" s="146">
        <f t="shared" si="324"/>
        <v>1.5</v>
      </c>
      <c r="BB952" s="146">
        <f t="shared" si="325"/>
        <v>1054</v>
      </c>
      <c r="BC952" s="32">
        <f t="shared" si="326"/>
        <v>1031</v>
      </c>
      <c r="BD952" s="148"/>
      <c r="BE952" s="40">
        <f t="shared" si="327"/>
        <v>0</v>
      </c>
      <c r="BF952" s="40">
        <f t="shared" si="328"/>
        <v>2.8935185185185182E-2</v>
      </c>
      <c r="BG952" s="40">
        <f t="shared" si="329"/>
        <v>1.9270298047276462E-2</v>
      </c>
      <c r="BH952" s="40">
        <f t="shared" si="330"/>
        <v>0</v>
      </c>
      <c r="BI952" s="40">
        <f t="shared" si="331"/>
        <v>0</v>
      </c>
      <c r="BJ952" s="40">
        <f t="shared" si="332"/>
        <v>0</v>
      </c>
      <c r="BK952" s="40">
        <f t="shared" si="333"/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 s="4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:134" s="32" customFormat="1" ht="17" thickBot="1" x14ac:dyDescent="0.25">
      <c r="A953" s="124" t="str">
        <f>CONFIGURACAO!$C$4</f>
        <v>AREA 21</v>
      </c>
      <c r="B953" s="125">
        <v>951</v>
      </c>
      <c r="C953" s="252" t="s">
        <v>327</v>
      </c>
      <c r="D953" s="126">
        <f t="shared" si="337"/>
        <v>4</v>
      </c>
      <c r="E953" s="250" t="s">
        <v>1288</v>
      </c>
      <c r="F953" s="250">
        <v>0</v>
      </c>
      <c r="G953" s="250">
        <v>0</v>
      </c>
      <c r="H953" s="250">
        <v>1</v>
      </c>
      <c r="I953" s="250">
        <v>1</v>
      </c>
      <c r="J953" s="87"/>
      <c r="K953" s="94"/>
      <c r="L953" s="94"/>
      <c r="M953" s="154">
        <f t="shared" si="334"/>
        <v>2</v>
      </c>
      <c r="N953">
        <v>0</v>
      </c>
      <c r="O953">
        <v>0</v>
      </c>
      <c r="P953">
        <v>2.5</v>
      </c>
      <c r="Q953">
        <v>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 s="139">
        <f t="shared" si="318"/>
        <v>0</v>
      </c>
      <c r="AD953" s="140">
        <f t="shared" si="319"/>
        <v>2.5</v>
      </c>
      <c r="AE953" s="141">
        <f t="shared" si="338"/>
        <v>0</v>
      </c>
      <c r="AF953" s="263">
        <f t="shared" si="339"/>
        <v>0</v>
      </c>
      <c r="AG953" s="265">
        <f t="shared" si="335"/>
        <v>0</v>
      </c>
      <c r="AI953" s="37">
        <f>IFERROR(IF(M953&gt;0,(N953*CONFIGURACAO!$C$20)+(O953*CONFIGURACAO!$C$21)+(P953*CONFIGURACAO!$C$22)+(Q953*CONFIGURACAO!$C$23)+(R953*CONFIGURACAO!$C$24),""),"")</f>
        <v>270</v>
      </c>
      <c r="AJ953" s="38">
        <f>IF(S953=0,0,IF(CONFIGURACAO!$C$15="SIM",(IF(S953&gt;CONFIGURACAO!$C$16,CONFIGURACAO!$C$16*CONFIGURACAO!$C$25,S953*CONFIGURACAO!$C$25)),'PI AREA  P75'!S953*CONFIGURACAO!$C$25))</f>
        <v>0</v>
      </c>
      <c r="AK953" s="38">
        <f>IF(T953=0,0,IF(CONFIGURACAO!$C$17="SIM",(IF(T953&gt;CONFIGURACAO!$C$18,CONFIGURACAO!$C$18*CONFIGURACAO!$C$26,T953*CONFIGURACAO!$C$26)),'PI AREA  P75'!T953*CONFIGURACAO!$C$26))</f>
        <v>0</v>
      </c>
      <c r="AL953" s="38">
        <f>IFERROR(IF(M953&gt;0,(U953*CONFIGURACAO!$C$29)+(V953*CONFIGURACAO!$C$30),""),"")</f>
        <v>0</v>
      </c>
      <c r="AM953" s="38">
        <f>IF(W953=0,0,IF(CONFIGURACAO!$C$41="SIM",(IF(W953&gt;CONFIGURACAO!$C$41,CONFIGURACAO!$C$41*CONFIGURACAO!$C$31,W953*CONFIGURACAO!$C$31)),'PI AREA  P75'!W953*CONFIGURACAO!$C$31))</f>
        <v>0</v>
      </c>
      <c r="AN953" s="38">
        <f>IF(X953=0,0,IF(CONFIGURACAO!$C$39="SIM",(IF(X953&gt;CONFIGURACAO!$C$40,CONFIGURACAO!$C$40*CONFIGURACAO!$C$32,X953*CONFIGURACAO!$C$32)),'PI AREA  P75'!X953*CONFIGURACAO!$C$32))</f>
        <v>0</v>
      </c>
      <c r="AO953" s="38">
        <f>IFERROR(IF(M953&gt;0,(Y953*CONFIGURACAO!$C$33)+(Z953*CONFIGURACAO!$C$34)+(AA953*CONFIGURACAO!$C$35)+(AB953*CONFIGURACAO!$C$36),""),"")</f>
        <v>0</v>
      </c>
      <c r="AP953" s="38">
        <f>IF(AA953=0,0,IF(CONFIGURACAO!$C$46="SIM",(IF(AA953&gt;CONFIGURACAO!$C$47,CONFIGURACAO!$C$47*CONFIGURACAO!$C$35,AA953*CONFIGURACAO!$C$35)),'PI AREA  P75'!AA953*CONFIGURACAO!$C$35))</f>
        <v>0</v>
      </c>
      <c r="AQ953" s="38">
        <f>IF(AB953=0,0,IF(CONFIGURACAO!$C$44="SIM",(IF(AB953&gt;CONFIGURACAO!$C$45,CONFIGURACAO!$C$45*CONFIGURACAO!$C$36,AB953*CONFIGURACAO!$C$36)),'PI AREA  P75'!AB953*CONFIGURACAO!$C$36))</f>
        <v>0</v>
      </c>
      <c r="AR953" s="38">
        <f t="shared" si="336"/>
        <v>270</v>
      </c>
      <c r="AS953" s="68">
        <f>IF(AR953="","",$AR953-(($AS$2/CONFIGURACAO!$C$6)*$M953))</f>
        <v>120</v>
      </c>
      <c r="AT953" s="73">
        <f t="shared" si="320"/>
        <v>3</v>
      </c>
      <c r="AU953" s="75">
        <f>IF(AR953="","",$AR953-(($AU$2/CONFIGURACAO!$C$6)*$M953))</f>
        <v>20</v>
      </c>
      <c r="AV953" s="76">
        <f t="shared" si="321"/>
        <v>4</v>
      </c>
      <c r="AW953" s="74">
        <f>IF(AR953="","",$AR953-(($AW$2/CONFIGURACAO!$C$6)*$M953))</f>
        <v>-80</v>
      </c>
      <c r="AX953" s="72" t="str">
        <f t="shared" si="322"/>
        <v>NAO</v>
      </c>
      <c r="AZ953" s="39">
        <f t="shared" si="323"/>
        <v>2.5353183937349463E-2</v>
      </c>
      <c r="BA953" s="146">
        <f t="shared" si="324"/>
        <v>5.5</v>
      </c>
      <c r="BB953" s="146">
        <f t="shared" si="325"/>
        <v>835</v>
      </c>
      <c r="BC953" s="32">
        <f t="shared" si="326"/>
        <v>863</v>
      </c>
      <c r="BD953" s="148"/>
      <c r="BE953" s="40">
        <f t="shared" si="327"/>
        <v>0</v>
      </c>
      <c r="BF953" s="40">
        <f t="shared" si="328"/>
        <v>0</v>
      </c>
      <c r="BG953" s="40">
        <f t="shared" si="329"/>
        <v>6.4234326824254881E-2</v>
      </c>
      <c r="BH953" s="40">
        <f t="shared" si="330"/>
        <v>0.12126111560226355</v>
      </c>
      <c r="BI953" s="40">
        <f t="shared" si="331"/>
        <v>0</v>
      </c>
      <c r="BJ953" s="40">
        <f t="shared" si="332"/>
        <v>0</v>
      </c>
      <c r="BK953" s="40">
        <f t="shared" si="333"/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 s="42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:134" s="32" customFormat="1" ht="17" thickBot="1" x14ac:dyDescent="0.25">
      <c r="A954" s="124" t="str">
        <f>CONFIGURACAO!$C$4</f>
        <v>AREA 21</v>
      </c>
      <c r="B954" s="125">
        <v>952</v>
      </c>
      <c r="C954" s="252" t="s">
        <v>327</v>
      </c>
      <c r="D954" s="126">
        <f t="shared" si="337"/>
        <v>5</v>
      </c>
      <c r="E954" s="250" t="s">
        <v>1289</v>
      </c>
      <c r="F954" s="250">
        <v>0</v>
      </c>
      <c r="G954" s="250">
        <v>0</v>
      </c>
      <c r="H954" s="250">
        <v>1</v>
      </c>
      <c r="I954" s="250">
        <v>1</v>
      </c>
      <c r="J954" s="87"/>
      <c r="K954" s="94"/>
      <c r="L954" s="94"/>
      <c r="M954" s="154">
        <f t="shared" si="334"/>
        <v>2</v>
      </c>
      <c r="N954">
        <v>0</v>
      </c>
      <c r="O954">
        <v>0.75</v>
      </c>
      <c r="P954">
        <v>0</v>
      </c>
      <c r="Q954">
        <v>0</v>
      </c>
      <c r="R954">
        <v>0.75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 s="139">
        <f t="shared" si="318"/>
        <v>0.75</v>
      </c>
      <c r="AD954" s="140">
        <f t="shared" si="319"/>
        <v>0.75</v>
      </c>
      <c r="AE954" s="141">
        <f t="shared" si="338"/>
        <v>0</v>
      </c>
      <c r="AF954" s="263">
        <f t="shared" si="339"/>
        <v>0</v>
      </c>
      <c r="AG954" s="265">
        <f t="shared" si="335"/>
        <v>0.75</v>
      </c>
      <c r="AI954" s="37">
        <f>IFERROR(IF(M954&gt;0,(N954*CONFIGURACAO!$C$20)+(O954*CONFIGURACAO!$C$21)+(P954*CONFIGURACAO!$C$22)+(Q954*CONFIGURACAO!$C$23)+(R954*CONFIGURACAO!$C$24),""),"")</f>
        <v>75</v>
      </c>
      <c r="AJ954" s="38">
        <f>IF(S954=0,0,IF(CONFIGURACAO!$C$15="SIM",(IF(S954&gt;CONFIGURACAO!$C$16,CONFIGURACAO!$C$16*CONFIGURACAO!$C$25,S954*CONFIGURACAO!$C$25)),'PI AREA  P75'!S954*CONFIGURACAO!$C$25))</f>
        <v>0</v>
      </c>
      <c r="AK954" s="38">
        <f>IF(T954=0,0,IF(CONFIGURACAO!$C$17="SIM",(IF(T954&gt;CONFIGURACAO!$C$18,CONFIGURACAO!$C$18*CONFIGURACAO!$C$26,T954*CONFIGURACAO!$C$26)),'PI AREA  P75'!T954*CONFIGURACAO!$C$26))</f>
        <v>0</v>
      </c>
      <c r="AL954" s="38">
        <f>IFERROR(IF(M954&gt;0,(U954*CONFIGURACAO!$C$29)+(V954*CONFIGURACAO!$C$30),""),"")</f>
        <v>0</v>
      </c>
      <c r="AM954" s="38">
        <f>IF(W954=0,0,IF(CONFIGURACAO!$C$41="SIM",(IF(W954&gt;CONFIGURACAO!$C$41,CONFIGURACAO!$C$41*CONFIGURACAO!$C$31,W954*CONFIGURACAO!$C$31)),'PI AREA  P75'!W954*CONFIGURACAO!$C$31))</f>
        <v>0</v>
      </c>
      <c r="AN954" s="38">
        <f>IF(X954=0,0,IF(CONFIGURACAO!$C$39="SIM",(IF(X954&gt;CONFIGURACAO!$C$40,CONFIGURACAO!$C$40*CONFIGURACAO!$C$32,X954*CONFIGURACAO!$C$32)),'PI AREA  P75'!X954*CONFIGURACAO!$C$32))</f>
        <v>0</v>
      </c>
      <c r="AO954" s="38">
        <f>IFERROR(IF(M954&gt;0,(Y954*CONFIGURACAO!$C$33)+(Z954*CONFIGURACAO!$C$34)+(AA954*CONFIGURACAO!$C$35)+(AB954*CONFIGURACAO!$C$36),""),"")</f>
        <v>0</v>
      </c>
      <c r="AP954" s="38">
        <f>IF(AA954=0,0,IF(CONFIGURACAO!$C$46="SIM",(IF(AA954&gt;CONFIGURACAO!$C$47,CONFIGURACAO!$C$47*CONFIGURACAO!$C$35,AA954*CONFIGURACAO!$C$35)),'PI AREA  P75'!AA954*CONFIGURACAO!$C$35))</f>
        <v>0</v>
      </c>
      <c r="AQ954" s="38">
        <f>IF(AB954=0,0,IF(CONFIGURACAO!$C$44="SIM",(IF(AB954&gt;CONFIGURACAO!$C$45,CONFIGURACAO!$C$45*CONFIGURACAO!$C$36,AB954*CONFIGURACAO!$C$36)),'PI AREA  P75'!AB954*CONFIGURACAO!$C$36))</f>
        <v>0</v>
      </c>
      <c r="AR954" s="38">
        <f t="shared" si="336"/>
        <v>75</v>
      </c>
      <c r="AS954" s="68">
        <f>IF(AR954="","",$AR954-(($AS$2/CONFIGURACAO!$C$6)*$M954))</f>
        <v>-75</v>
      </c>
      <c r="AT954" s="73" t="str">
        <f t="shared" si="320"/>
        <v>NAO</v>
      </c>
      <c r="AU954" s="75">
        <f>IF(AR954="","",$AR954-(($AU$2/CONFIGURACAO!$C$6)*$M954))</f>
        <v>-175</v>
      </c>
      <c r="AV954" s="76" t="str">
        <f t="shared" si="321"/>
        <v>NAO</v>
      </c>
      <c r="AW954" s="74">
        <f>IF(AR954="","",$AR954-(($AW$2/CONFIGURACAO!$C$6)*$M954))</f>
        <v>-275</v>
      </c>
      <c r="AX954" s="72" t="str">
        <f t="shared" si="322"/>
        <v>NAO</v>
      </c>
      <c r="AZ954" s="39">
        <f t="shared" si="323"/>
        <v>7.0425510937081846E-3</v>
      </c>
      <c r="BA954" s="146">
        <f t="shared" si="324"/>
        <v>1.5</v>
      </c>
      <c r="BB954" s="146">
        <f t="shared" si="325"/>
        <v>1054</v>
      </c>
      <c r="BC954" s="32">
        <f t="shared" si="326"/>
        <v>1073</v>
      </c>
      <c r="BD954" s="148"/>
      <c r="BE954" s="40">
        <f t="shared" si="327"/>
        <v>0</v>
      </c>
      <c r="BF954" s="40">
        <f t="shared" si="328"/>
        <v>2.8935185185185182E-2</v>
      </c>
      <c r="BG954" s="40">
        <f t="shared" si="329"/>
        <v>0</v>
      </c>
      <c r="BH954" s="40">
        <f t="shared" si="330"/>
        <v>0</v>
      </c>
      <c r="BI954" s="40">
        <f t="shared" si="331"/>
        <v>7.9957356076759065E-2</v>
      </c>
      <c r="BJ954" s="40">
        <f t="shared" si="332"/>
        <v>0</v>
      </c>
      <c r="BK954" s="40">
        <f t="shared" si="333"/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 s="42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:134" s="32" customFormat="1" ht="17" thickBot="1" x14ac:dyDescent="0.25">
      <c r="A955" s="124" t="str">
        <f>CONFIGURACAO!$C$4</f>
        <v>AREA 21</v>
      </c>
      <c r="B955" s="125">
        <v>953</v>
      </c>
      <c r="C955" s="252" t="s">
        <v>327</v>
      </c>
      <c r="D955" s="126">
        <f t="shared" si="337"/>
        <v>6</v>
      </c>
      <c r="E955" s="250" t="s">
        <v>1290</v>
      </c>
      <c r="F955" s="250">
        <v>0</v>
      </c>
      <c r="G955" s="250">
        <v>0</v>
      </c>
      <c r="H955" s="250">
        <v>1</v>
      </c>
      <c r="I955" s="250">
        <v>1</v>
      </c>
      <c r="J955" s="87"/>
      <c r="K955" s="94"/>
      <c r="L955" s="94"/>
      <c r="M955" s="154">
        <f t="shared" si="334"/>
        <v>2</v>
      </c>
      <c r="N955">
        <v>0</v>
      </c>
      <c r="O955">
        <v>0</v>
      </c>
      <c r="P955">
        <v>1</v>
      </c>
      <c r="Q955">
        <v>1.75</v>
      </c>
      <c r="R955">
        <v>0.75</v>
      </c>
      <c r="S955">
        <v>0</v>
      </c>
      <c r="T955">
        <v>0.75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 s="139">
        <f t="shared" si="318"/>
        <v>0</v>
      </c>
      <c r="AD955" s="140">
        <f t="shared" si="319"/>
        <v>1</v>
      </c>
      <c r="AE955" s="141">
        <f t="shared" si="338"/>
        <v>0</v>
      </c>
      <c r="AF955" s="263">
        <f t="shared" si="339"/>
        <v>0</v>
      </c>
      <c r="AG955" s="265">
        <f t="shared" si="335"/>
        <v>0</v>
      </c>
      <c r="AI955" s="37">
        <f>IFERROR(IF(M955&gt;0,(N955*CONFIGURACAO!$C$20)+(O955*CONFIGURACAO!$C$21)+(P955*CONFIGURACAO!$C$22)+(Q955*CONFIGURACAO!$C$23)+(R955*CONFIGURACAO!$C$24),""),"")</f>
        <v>145</v>
      </c>
      <c r="AJ955" s="38">
        <f>IF(S955=0,0,IF(CONFIGURACAO!$C$15="SIM",(IF(S955&gt;CONFIGURACAO!$C$16,CONFIGURACAO!$C$16*CONFIGURACAO!$C$25,S955*CONFIGURACAO!$C$25)),'PI AREA  P75'!S955*CONFIGURACAO!$C$25))</f>
        <v>0</v>
      </c>
      <c r="AK955" s="38">
        <f>IF(T955=0,0,IF(CONFIGURACAO!$C$17="SIM",(IF(T955&gt;CONFIGURACAO!$C$18,CONFIGURACAO!$C$18*CONFIGURACAO!$C$26,T955*CONFIGURACAO!$C$26)),'PI AREA  P75'!T955*CONFIGURACAO!$C$26))</f>
        <v>3.75</v>
      </c>
      <c r="AL955" s="38">
        <f>IFERROR(IF(M955&gt;0,(U955*CONFIGURACAO!$C$29)+(V955*CONFIGURACAO!$C$30),""),"")</f>
        <v>0</v>
      </c>
      <c r="AM955" s="38">
        <f>IF(W955=0,0,IF(CONFIGURACAO!$C$41="SIM",(IF(W955&gt;CONFIGURACAO!$C$41,CONFIGURACAO!$C$41*CONFIGURACAO!$C$31,W955*CONFIGURACAO!$C$31)),'PI AREA  P75'!W955*CONFIGURACAO!$C$31))</f>
        <v>0</v>
      </c>
      <c r="AN955" s="38">
        <f>IF(X955=0,0,IF(CONFIGURACAO!$C$39="SIM",(IF(X955&gt;CONFIGURACAO!$C$40,CONFIGURACAO!$C$40*CONFIGURACAO!$C$32,X955*CONFIGURACAO!$C$32)),'PI AREA  P75'!X955*CONFIGURACAO!$C$32))</f>
        <v>0</v>
      </c>
      <c r="AO955" s="38">
        <f>IFERROR(IF(M955&gt;0,(Y955*CONFIGURACAO!$C$33)+(Z955*CONFIGURACAO!$C$34)+(AA955*CONFIGURACAO!$C$35)+(AB955*CONFIGURACAO!$C$36),""),"")</f>
        <v>0</v>
      </c>
      <c r="AP955" s="38">
        <f>IF(AA955=0,0,IF(CONFIGURACAO!$C$46="SIM",(IF(AA955&gt;CONFIGURACAO!$C$47,CONFIGURACAO!$C$47*CONFIGURACAO!$C$35,AA955*CONFIGURACAO!$C$35)),'PI AREA  P75'!AA955*CONFIGURACAO!$C$35))</f>
        <v>0</v>
      </c>
      <c r="AQ955" s="38">
        <f>IF(AB955=0,0,IF(CONFIGURACAO!$C$44="SIM",(IF(AB955&gt;CONFIGURACAO!$C$45,CONFIGURACAO!$C$45*CONFIGURACAO!$C$36,AB955*CONFIGURACAO!$C$36)),'PI AREA  P75'!AB955*CONFIGURACAO!$C$36))</f>
        <v>0</v>
      </c>
      <c r="AR955" s="38">
        <f t="shared" si="336"/>
        <v>148.75</v>
      </c>
      <c r="AS955" s="68">
        <f>IF(AR955="","",$AR955-(($AS$2/CONFIGURACAO!$C$6)*$M955))</f>
        <v>-1.25</v>
      </c>
      <c r="AT955" s="73" t="str">
        <f t="shared" si="320"/>
        <v>NAO</v>
      </c>
      <c r="AU955" s="75">
        <f>IF(AR955="","",$AR955-(($AU$2/CONFIGURACAO!$C$6)*$M955))</f>
        <v>-101.25</v>
      </c>
      <c r="AV955" s="76" t="str">
        <f t="shared" si="321"/>
        <v>NAO</v>
      </c>
      <c r="AW955" s="74">
        <f>IF(AR955="","",$AR955-(($AW$2/CONFIGURACAO!$C$6)*$M955))</f>
        <v>-201.25</v>
      </c>
      <c r="AX955" s="72" t="str">
        <f t="shared" si="322"/>
        <v>NAO</v>
      </c>
      <c r="AZ955" s="39">
        <f t="shared" si="323"/>
        <v>1.3967726335854566E-2</v>
      </c>
      <c r="BA955" s="146">
        <f t="shared" si="324"/>
        <v>4.25</v>
      </c>
      <c r="BB955" s="146">
        <f t="shared" si="325"/>
        <v>896</v>
      </c>
      <c r="BC955" s="32">
        <f t="shared" si="326"/>
        <v>982</v>
      </c>
      <c r="BD955" s="148"/>
      <c r="BE955" s="40">
        <f t="shared" si="327"/>
        <v>0</v>
      </c>
      <c r="BF955" s="40">
        <f t="shared" si="328"/>
        <v>0</v>
      </c>
      <c r="BG955" s="40">
        <f t="shared" si="329"/>
        <v>2.5693730729701953E-2</v>
      </c>
      <c r="BH955" s="40">
        <f t="shared" si="330"/>
        <v>7.073565076798706E-2</v>
      </c>
      <c r="BI955" s="40">
        <f t="shared" si="331"/>
        <v>7.9957356076759065E-2</v>
      </c>
      <c r="BJ955" s="40">
        <f t="shared" si="332"/>
        <v>0</v>
      </c>
      <c r="BK955" s="40">
        <f t="shared" si="333"/>
        <v>0.1203852327447833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2</v>
      </c>
      <c r="BS955">
        <v>0</v>
      </c>
      <c r="BT955" s="42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:134" s="32" customFormat="1" ht="17" thickBot="1" x14ac:dyDescent="0.25">
      <c r="A956" s="124" t="str">
        <f>CONFIGURACAO!$C$4</f>
        <v>AREA 21</v>
      </c>
      <c r="B956" s="125">
        <v>954</v>
      </c>
      <c r="C956" s="252" t="s">
        <v>327</v>
      </c>
      <c r="D956" s="126">
        <f t="shared" si="337"/>
        <v>7</v>
      </c>
      <c r="E956" s="250" t="s">
        <v>1291</v>
      </c>
      <c r="F956" s="250">
        <v>0</v>
      </c>
      <c r="G956" s="250">
        <v>0</v>
      </c>
      <c r="H956" s="250">
        <v>0</v>
      </c>
      <c r="I956" s="250">
        <v>1</v>
      </c>
      <c r="J956" s="87"/>
      <c r="K956" s="94"/>
      <c r="L956" s="94"/>
      <c r="M956" s="154">
        <f t="shared" si="334"/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 s="139">
        <f t="shared" si="318"/>
        <v>0</v>
      </c>
      <c r="AD956" s="140">
        <f t="shared" si="319"/>
        <v>0</v>
      </c>
      <c r="AE956" s="141">
        <f t="shared" si="338"/>
        <v>0</v>
      </c>
      <c r="AF956" s="263">
        <f t="shared" si="339"/>
        <v>0</v>
      </c>
      <c r="AG956" s="265">
        <f t="shared" si="335"/>
        <v>0</v>
      </c>
      <c r="AI956" s="37">
        <f>IFERROR(IF(M956&gt;0,(N956*CONFIGURACAO!$C$20)+(O956*CONFIGURACAO!$C$21)+(P956*CONFIGURACAO!$C$22)+(Q956*CONFIGURACAO!$C$23)+(R956*CONFIGURACAO!$C$24),""),"")</f>
        <v>0</v>
      </c>
      <c r="AJ956" s="38">
        <f>IF(S956=0,0,IF(CONFIGURACAO!$C$15="SIM",(IF(S956&gt;CONFIGURACAO!$C$16,CONFIGURACAO!$C$16*CONFIGURACAO!$C$25,S956*CONFIGURACAO!$C$25)),'PI AREA  P75'!S956*CONFIGURACAO!$C$25))</f>
        <v>0</v>
      </c>
      <c r="AK956" s="38">
        <f>IF(T956=0,0,IF(CONFIGURACAO!$C$17="SIM",(IF(T956&gt;CONFIGURACAO!$C$18,CONFIGURACAO!$C$18*CONFIGURACAO!$C$26,T956*CONFIGURACAO!$C$26)),'PI AREA  P75'!T956*CONFIGURACAO!$C$26))</f>
        <v>0</v>
      </c>
      <c r="AL956" s="38">
        <f>IFERROR(IF(M956&gt;0,(U956*CONFIGURACAO!$C$29)+(V956*CONFIGURACAO!$C$30),""),"")</f>
        <v>0</v>
      </c>
      <c r="AM956" s="38">
        <f>IF(W956=0,0,IF(CONFIGURACAO!$C$41="SIM",(IF(W956&gt;CONFIGURACAO!$C$41,CONFIGURACAO!$C$41*CONFIGURACAO!$C$31,W956*CONFIGURACAO!$C$31)),'PI AREA  P75'!W956*CONFIGURACAO!$C$31))</f>
        <v>0</v>
      </c>
      <c r="AN956" s="38">
        <f>IF(X956=0,0,IF(CONFIGURACAO!$C$39="SIM",(IF(X956&gt;CONFIGURACAO!$C$40,CONFIGURACAO!$C$40*CONFIGURACAO!$C$32,X956*CONFIGURACAO!$C$32)),'PI AREA  P75'!X956*CONFIGURACAO!$C$32))</f>
        <v>0</v>
      </c>
      <c r="AO956" s="38">
        <f>IFERROR(IF(M956&gt;0,(Y956*CONFIGURACAO!$C$33)+(Z956*CONFIGURACAO!$C$34)+(AA956*CONFIGURACAO!$C$35)+(AB956*CONFIGURACAO!$C$36),""),"")</f>
        <v>0</v>
      </c>
      <c r="AP956" s="38">
        <f>IF(AA956=0,0,IF(CONFIGURACAO!$C$46="SIM",(IF(AA956&gt;CONFIGURACAO!$C$47,CONFIGURACAO!$C$47*CONFIGURACAO!$C$35,AA956*CONFIGURACAO!$C$35)),'PI AREA  P75'!AA956*CONFIGURACAO!$C$35))</f>
        <v>0</v>
      </c>
      <c r="AQ956" s="38">
        <f>IF(AB956=0,0,IF(CONFIGURACAO!$C$44="SIM",(IF(AB956&gt;CONFIGURACAO!$C$45,CONFIGURACAO!$C$45*CONFIGURACAO!$C$36,AB956*CONFIGURACAO!$C$36)),'PI AREA  P75'!AB956*CONFIGURACAO!$C$36))</f>
        <v>0</v>
      </c>
      <c r="AR956" s="38">
        <f t="shared" si="336"/>
        <v>0</v>
      </c>
      <c r="AS956" s="68">
        <f>IF(AR956="","",$AR956-(($AS$2/CONFIGURACAO!$C$6)*$M956))</f>
        <v>-75</v>
      </c>
      <c r="AT956" s="73" t="str">
        <f t="shared" si="320"/>
        <v>NAO</v>
      </c>
      <c r="AU956" s="75">
        <f>IF(AR956="","",$AR956-(($AU$2/CONFIGURACAO!$C$6)*$M956))</f>
        <v>-125</v>
      </c>
      <c r="AV956" s="76" t="str">
        <f t="shared" si="321"/>
        <v>NAO</v>
      </c>
      <c r="AW956" s="74">
        <f>IF(AR956="","",$AR956-(($AW$2/CONFIGURACAO!$C$6)*$M956))</f>
        <v>-175</v>
      </c>
      <c r="AX956" s="72" t="str">
        <f t="shared" si="322"/>
        <v>NAO</v>
      </c>
      <c r="AZ956" s="39">
        <f t="shared" si="323"/>
        <v>0</v>
      </c>
      <c r="BA956" s="146">
        <f t="shared" si="324"/>
        <v>0</v>
      </c>
      <c r="BB956" s="146">
        <f t="shared" si="325"/>
        <v>1158</v>
      </c>
      <c r="BC956" s="32">
        <f t="shared" si="326"/>
        <v>1158</v>
      </c>
      <c r="BD956" s="148"/>
      <c r="BE956" s="40">
        <f t="shared" si="327"/>
        <v>0</v>
      </c>
      <c r="BF956" s="40">
        <f t="shared" si="328"/>
        <v>0</v>
      </c>
      <c r="BG956" s="40">
        <f t="shared" si="329"/>
        <v>0</v>
      </c>
      <c r="BH956" s="40">
        <f t="shared" si="330"/>
        <v>0</v>
      </c>
      <c r="BI956" s="40">
        <f t="shared" si="331"/>
        <v>0</v>
      </c>
      <c r="BJ956" s="40">
        <f t="shared" si="332"/>
        <v>0</v>
      </c>
      <c r="BK956" s="40">
        <f t="shared" si="333"/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 s="42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:134" s="32" customFormat="1" ht="17" thickBot="1" x14ac:dyDescent="0.25">
      <c r="A957" s="124" t="str">
        <f>CONFIGURACAO!$C$4</f>
        <v>AREA 21</v>
      </c>
      <c r="B957" s="125">
        <v>955</v>
      </c>
      <c r="C957" s="252" t="s">
        <v>327</v>
      </c>
      <c r="D957" s="126">
        <f t="shared" si="337"/>
        <v>8</v>
      </c>
      <c r="E957" s="250" t="s">
        <v>1292</v>
      </c>
      <c r="F957" s="250">
        <v>0</v>
      </c>
      <c r="G957" s="250">
        <v>0</v>
      </c>
      <c r="H957" s="250">
        <v>1</v>
      </c>
      <c r="I957" s="250">
        <v>0</v>
      </c>
      <c r="J957" s="87"/>
      <c r="K957" s="94"/>
      <c r="L957" s="94"/>
      <c r="M957" s="154">
        <f t="shared" si="334"/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 s="139">
        <f t="shared" si="318"/>
        <v>0</v>
      </c>
      <c r="AD957" s="140">
        <f t="shared" si="319"/>
        <v>0</v>
      </c>
      <c r="AE957" s="141">
        <f t="shared" si="338"/>
        <v>0</v>
      </c>
      <c r="AF957" s="263">
        <f t="shared" si="339"/>
        <v>0</v>
      </c>
      <c r="AG957" s="265">
        <f t="shared" si="335"/>
        <v>0</v>
      </c>
      <c r="AI957" s="37">
        <f>IFERROR(IF(M957&gt;0,(N957*CONFIGURACAO!$C$20)+(O957*CONFIGURACAO!$C$21)+(P957*CONFIGURACAO!$C$22)+(Q957*CONFIGURACAO!$C$23)+(R957*CONFIGURACAO!$C$24),""),"")</f>
        <v>0</v>
      </c>
      <c r="AJ957" s="38">
        <f>IF(S957=0,0,IF(CONFIGURACAO!$C$15="SIM",(IF(S957&gt;CONFIGURACAO!$C$16,CONFIGURACAO!$C$16*CONFIGURACAO!$C$25,S957*CONFIGURACAO!$C$25)),'PI AREA  P75'!S957*CONFIGURACAO!$C$25))</f>
        <v>0</v>
      </c>
      <c r="AK957" s="38">
        <f>IF(T957=0,0,IF(CONFIGURACAO!$C$17="SIM",(IF(T957&gt;CONFIGURACAO!$C$18,CONFIGURACAO!$C$18*CONFIGURACAO!$C$26,T957*CONFIGURACAO!$C$26)),'PI AREA  P75'!T957*CONFIGURACAO!$C$26))</f>
        <v>0</v>
      </c>
      <c r="AL957" s="38">
        <f>IFERROR(IF(M957&gt;0,(U957*CONFIGURACAO!$C$29)+(V957*CONFIGURACAO!$C$30),""),"")</f>
        <v>0</v>
      </c>
      <c r="AM957" s="38">
        <f>IF(W957=0,0,IF(CONFIGURACAO!$C$41="SIM",(IF(W957&gt;CONFIGURACAO!$C$41,CONFIGURACAO!$C$41*CONFIGURACAO!$C$31,W957*CONFIGURACAO!$C$31)),'PI AREA  P75'!W957*CONFIGURACAO!$C$31))</f>
        <v>0</v>
      </c>
      <c r="AN957" s="38">
        <f>IF(X957=0,0,IF(CONFIGURACAO!$C$39="SIM",(IF(X957&gt;CONFIGURACAO!$C$40,CONFIGURACAO!$C$40*CONFIGURACAO!$C$32,X957*CONFIGURACAO!$C$32)),'PI AREA  P75'!X957*CONFIGURACAO!$C$32))</f>
        <v>0</v>
      </c>
      <c r="AO957" s="38">
        <f>IFERROR(IF(M957&gt;0,(Y957*CONFIGURACAO!$C$33)+(Z957*CONFIGURACAO!$C$34)+(AA957*CONFIGURACAO!$C$35)+(AB957*CONFIGURACAO!$C$36),""),"")</f>
        <v>0</v>
      </c>
      <c r="AP957" s="38">
        <f>IF(AA957=0,0,IF(CONFIGURACAO!$C$46="SIM",(IF(AA957&gt;CONFIGURACAO!$C$47,CONFIGURACAO!$C$47*CONFIGURACAO!$C$35,AA957*CONFIGURACAO!$C$35)),'PI AREA  P75'!AA957*CONFIGURACAO!$C$35))</f>
        <v>0</v>
      </c>
      <c r="AQ957" s="38">
        <f>IF(AB957=0,0,IF(CONFIGURACAO!$C$44="SIM",(IF(AB957&gt;CONFIGURACAO!$C$45,CONFIGURACAO!$C$45*CONFIGURACAO!$C$36,AB957*CONFIGURACAO!$C$36)),'PI AREA  P75'!AB957*CONFIGURACAO!$C$36))</f>
        <v>0</v>
      </c>
      <c r="AR957" s="38">
        <f t="shared" si="336"/>
        <v>0</v>
      </c>
      <c r="AS957" s="68">
        <f>IF(AR957="","",$AR957-(($AS$2/CONFIGURACAO!$C$6)*$M957))</f>
        <v>-75</v>
      </c>
      <c r="AT957" s="73" t="str">
        <f t="shared" si="320"/>
        <v>NAO</v>
      </c>
      <c r="AU957" s="75">
        <f>IF(AR957="","",$AR957-(($AU$2/CONFIGURACAO!$C$6)*$M957))</f>
        <v>-125</v>
      </c>
      <c r="AV957" s="76" t="str">
        <f t="shared" si="321"/>
        <v>NAO</v>
      </c>
      <c r="AW957" s="74">
        <f>IF(AR957="","",$AR957-(($AW$2/CONFIGURACAO!$C$6)*$M957))</f>
        <v>-175</v>
      </c>
      <c r="AX957" s="72" t="str">
        <f t="shared" si="322"/>
        <v>NAO</v>
      </c>
      <c r="AZ957" s="39">
        <f t="shared" si="323"/>
        <v>0</v>
      </c>
      <c r="BA957" s="146">
        <f t="shared" si="324"/>
        <v>0</v>
      </c>
      <c r="BB957" s="146">
        <f t="shared" si="325"/>
        <v>1158</v>
      </c>
      <c r="BC957" s="32">
        <f t="shared" si="326"/>
        <v>1158</v>
      </c>
      <c r="BD957" s="148"/>
      <c r="BE957" s="40">
        <f t="shared" si="327"/>
        <v>0</v>
      </c>
      <c r="BF957" s="40">
        <f t="shared" si="328"/>
        <v>0</v>
      </c>
      <c r="BG957" s="40">
        <f t="shared" si="329"/>
        <v>0</v>
      </c>
      <c r="BH957" s="40">
        <f t="shared" si="330"/>
        <v>0</v>
      </c>
      <c r="BI957" s="40">
        <f t="shared" si="331"/>
        <v>0</v>
      </c>
      <c r="BJ957" s="40">
        <f t="shared" si="332"/>
        <v>0</v>
      </c>
      <c r="BK957" s="40">
        <f t="shared" si="333"/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 s="42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:134" s="32" customFormat="1" ht="17" thickBot="1" x14ac:dyDescent="0.25">
      <c r="A958" s="124" t="str">
        <f>CONFIGURACAO!$C$4</f>
        <v>AREA 21</v>
      </c>
      <c r="B958" s="125">
        <v>956</v>
      </c>
      <c r="C958" s="252" t="s">
        <v>327</v>
      </c>
      <c r="D958" s="126">
        <f t="shared" si="337"/>
        <v>9</v>
      </c>
      <c r="E958" s="250" t="s">
        <v>1293</v>
      </c>
      <c r="F958" s="250">
        <v>0</v>
      </c>
      <c r="G958" s="250">
        <v>0</v>
      </c>
      <c r="H958" s="250">
        <v>1</v>
      </c>
      <c r="I958" s="250">
        <v>1</v>
      </c>
      <c r="J958" s="87"/>
      <c r="K958" s="94"/>
      <c r="L958" s="94"/>
      <c r="M958" s="154">
        <f t="shared" si="334"/>
        <v>2</v>
      </c>
      <c r="N958">
        <v>0</v>
      </c>
      <c r="O958">
        <v>0</v>
      </c>
      <c r="P958">
        <v>6.25</v>
      </c>
      <c r="Q958">
        <v>2.25</v>
      </c>
      <c r="R958">
        <v>0.75</v>
      </c>
      <c r="S958">
        <v>0</v>
      </c>
      <c r="T958">
        <v>0.75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s="139">
        <f t="shared" si="318"/>
        <v>0</v>
      </c>
      <c r="AD958" s="140">
        <f t="shared" si="319"/>
        <v>6.25</v>
      </c>
      <c r="AE958" s="141">
        <f t="shared" si="338"/>
        <v>0</v>
      </c>
      <c r="AF958" s="263">
        <f t="shared" si="339"/>
        <v>0</v>
      </c>
      <c r="AG958" s="265">
        <f t="shared" si="335"/>
        <v>0</v>
      </c>
      <c r="AI958" s="37">
        <f>IFERROR(IF(M958&gt;0,(N958*CONFIGURACAO!$C$20)+(O958*CONFIGURACAO!$C$21)+(P958*CONFIGURACAO!$C$22)+(Q958*CONFIGURACAO!$C$23)+(R958*CONFIGURACAO!$C$24),""),"")</f>
        <v>480</v>
      </c>
      <c r="AJ958" s="38">
        <f>IF(S958=0,0,IF(CONFIGURACAO!$C$15="SIM",(IF(S958&gt;CONFIGURACAO!$C$16,CONFIGURACAO!$C$16*CONFIGURACAO!$C$25,S958*CONFIGURACAO!$C$25)),'PI AREA  P75'!S958*CONFIGURACAO!$C$25))</f>
        <v>0</v>
      </c>
      <c r="AK958" s="38">
        <f>IF(T958=0,0,IF(CONFIGURACAO!$C$17="SIM",(IF(T958&gt;CONFIGURACAO!$C$18,CONFIGURACAO!$C$18*CONFIGURACAO!$C$26,T958*CONFIGURACAO!$C$26)),'PI AREA  P75'!T958*CONFIGURACAO!$C$26))</f>
        <v>3.75</v>
      </c>
      <c r="AL958" s="38">
        <f>IFERROR(IF(M958&gt;0,(U958*CONFIGURACAO!$C$29)+(V958*CONFIGURACAO!$C$30),""),"")</f>
        <v>0</v>
      </c>
      <c r="AM958" s="38">
        <f>IF(W958=0,0,IF(CONFIGURACAO!$C$41="SIM",(IF(W958&gt;CONFIGURACAO!$C$41,CONFIGURACAO!$C$41*CONFIGURACAO!$C$31,W958*CONFIGURACAO!$C$31)),'PI AREA  P75'!W958*CONFIGURACAO!$C$31))</f>
        <v>0</v>
      </c>
      <c r="AN958" s="38">
        <f>IF(X958=0,0,IF(CONFIGURACAO!$C$39="SIM",(IF(X958&gt;CONFIGURACAO!$C$40,CONFIGURACAO!$C$40*CONFIGURACAO!$C$32,X958*CONFIGURACAO!$C$32)),'PI AREA  P75'!X958*CONFIGURACAO!$C$32))</f>
        <v>0</v>
      </c>
      <c r="AO958" s="38">
        <f>IFERROR(IF(M958&gt;0,(Y958*CONFIGURACAO!$C$33)+(Z958*CONFIGURACAO!$C$34)+(AA958*CONFIGURACAO!$C$35)+(AB958*CONFIGURACAO!$C$36),""),"")</f>
        <v>0</v>
      </c>
      <c r="AP958" s="38">
        <f>IF(AA958=0,0,IF(CONFIGURACAO!$C$46="SIM",(IF(AA958&gt;CONFIGURACAO!$C$47,CONFIGURACAO!$C$47*CONFIGURACAO!$C$35,AA958*CONFIGURACAO!$C$35)),'PI AREA  P75'!AA958*CONFIGURACAO!$C$35))</f>
        <v>0</v>
      </c>
      <c r="AQ958" s="38">
        <f>IF(AB958=0,0,IF(CONFIGURACAO!$C$44="SIM",(IF(AB958&gt;CONFIGURACAO!$C$45,CONFIGURACAO!$C$45*CONFIGURACAO!$C$36,AB958*CONFIGURACAO!$C$36)),'PI AREA  P75'!AB958*CONFIGURACAO!$C$36))</f>
        <v>0</v>
      </c>
      <c r="AR958" s="38">
        <f t="shared" si="336"/>
        <v>483.75</v>
      </c>
      <c r="AS958" s="68">
        <f>IF(AR958="","",$AR958-(($AS$2/CONFIGURACAO!$C$6)*$M958))</f>
        <v>333.75</v>
      </c>
      <c r="AT958" s="73">
        <f t="shared" si="320"/>
        <v>3</v>
      </c>
      <c r="AU958" s="75">
        <f>IF(AR958="","",$AR958-(($AU$2/CONFIGURACAO!$C$6)*$M958))</f>
        <v>233.75</v>
      </c>
      <c r="AV958" s="76">
        <f t="shared" si="321"/>
        <v>4</v>
      </c>
      <c r="AW958" s="74">
        <f>IF(AR958="","",$AR958-(($AW$2/CONFIGURACAO!$C$6)*$M958))</f>
        <v>133.75</v>
      </c>
      <c r="AX958" s="72">
        <f t="shared" si="322"/>
        <v>5</v>
      </c>
      <c r="AZ958" s="39">
        <f t="shared" si="323"/>
        <v>4.5424454554417792E-2</v>
      </c>
      <c r="BA958" s="146">
        <f t="shared" si="324"/>
        <v>10</v>
      </c>
      <c r="BB958" s="146">
        <f t="shared" si="325"/>
        <v>656</v>
      </c>
      <c r="BC958" s="32">
        <f t="shared" si="326"/>
        <v>701</v>
      </c>
      <c r="BD958" s="148"/>
      <c r="BE958" s="40">
        <f t="shared" si="327"/>
        <v>0</v>
      </c>
      <c r="BF958" s="40">
        <f t="shared" si="328"/>
        <v>0</v>
      </c>
      <c r="BG958" s="40">
        <f t="shared" si="329"/>
        <v>0.16058581706063721</v>
      </c>
      <c r="BH958" s="40">
        <f t="shared" si="330"/>
        <v>9.0945836701697647E-2</v>
      </c>
      <c r="BI958" s="40">
        <f t="shared" si="331"/>
        <v>7.9957356076759065E-2</v>
      </c>
      <c r="BJ958" s="40">
        <f t="shared" si="332"/>
        <v>0</v>
      </c>
      <c r="BK958" s="40">
        <f t="shared" si="333"/>
        <v>0.1203852327447833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 s="42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:134" s="32" customFormat="1" ht="17" thickBot="1" x14ac:dyDescent="0.25">
      <c r="A959" s="124" t="str">
        <f>CONFIGURACAO!$C$4</f>
        <v>AREA 21</v>
      </c>
      <c r="B959" s="125">
        <v>957</v>
      </c>
      <c r="C959" s="252" t="s">
        <v>327</v>
      </c>
      <c r="D959" s="126">
        <f t="shared" si="337"/>
        <v>10</v>
      </c>
      <c r="E959" s="250" t="s">
        <v>1294</v>
      </c>
      <c r="F959" s="250">
        <v>0</v>
      </c>
      <c r="G959" s="250">
        <v>0</v>
      </c>
      <c r="H959" s="250">
        <v>0</v>
      </c>
      <c r="I959" s="250">
        <v>1</v>
      </c>
      <c r="J959" s="87"/>
      <c r="K959" s="94"/>
      <c r="L959" s="94"/>
      <c r="M959" s="154">
        <f t="shared" si="334"/>
        <v>1</v>
      </c>
      <c r="N959">
        <v>0</v>
      </c>
      <c r="O959">
        <v>0.75</v>
      </c>
      <c r="P959">
        <v>1.5</v>
      </c>
      <c r="Q959">
        <v>0.75</v>
      </c>
      <c r="R959">
        <v>2.25</v>
      </c>
      <c r="S959">
        <v>3.75</v>
      </c>
      <c r="T959">
        <v>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s="139">
        <f t="shared" si="318"/>
        <v>0.75</v>
      </c>
      <c r="AD959" s="140">
        <f t="shared" si="319"/>
        <v>2.25</v>
      </c>
      <c r="AE959" s="141">
        <f t="shared" si="338"/>
        <v>0</v>
      </c>
      <c r="AF959" s="263">
        <f t="shared" si="339"/>
        <v>0</v>
      </c>
      <c r="AG959" s="265">
        <f t="shared" si="335"/>
        <v>0.75</v>
      </c>
      <c r="AI959" s="37">
        <f>IFERROR(IF(M959&gt;0,(N959*CONFIGURACAO!$C$20)+(O959*CONFIGURACAO!$C$21)+(P959*CONFIGURACAO!$C$22)+(Q959*CONFIGURACAO!$C$23)+(R959*CONFIGURACAO!$C$24),""),"")</f>
        <v>225</v>
      </c>
      <c r="AJ959" s="38">
        <f>IF(S959=0,0,IF(CONFIGURACAO!$C$15="SIM",(IF(S959&gt;CONFIGURACAO!$C$16,CONFIGURACAO!$C$16*CONFIGURACAO!$C$25,S959*CONFIGURACAO!$C$25)),'PI AREA  P75'!S959*CONFIGURACAO!$C$25))</f>
        <v>37.5</v>
      </c>
      <c r="AK959" s="38">
        <f>IF(T959=0,0,IF(CONFIGURACAO!$C$17="SIM",(IF(T959&gt;CONFIGURACAO!$C$18,CONFIGURACAO!$C$18*CONFIGURACAO!$C$26,T959*CONFIGURACAO!$C$26)),'PI AREA  P75'!T959*CONFIGURACAO!$C$26))</f>
        <v>15</v>
      </c>
      <c r="AL959" s="38">
        <f>IFERROR(IF(M959&gt;0,(U959*CONFIGURACAO!$C$29)+(V959*CONFIGURACAO!$C$30),""),"")</f>
        <v>0</v>
      </c>
      <c r="AM959" s="38">
        <f>IF(W959=0,0,IF(CONFIGURACAO!$C$41="SIM",(IF(W959&gt;CONFIGURACAO!$C$41,CONFIGURACAO!$C$41*CONFIGURACAO!$C$31,W959*CONFIGURACAO!$C$31)),'PI AREA  P75'!W959*CONFIGURACAO!$C$31))</f>
        <v>0</v>
      </c>
      <c r="AN959" s="38">
        <f>IF(X959=0,0,IF(CONFIGURACAO!$C$39="SIM",(IF(X959&gt;CONFIGURACAO!$C$40,CONFIGURACAO!$C$40*CONFIGURACAO!$C$32,X959*CONFIGURACAO!$C$32)),'PI AREA  P75'!X959*CONFIGURACAO!$C$32))</f>
        <v>0</v>
      </c>
      <c r="AO959" s="38">
        <f>IFERROR(IF(M959&gt;0,(Y959*CONFIGURACAO!$C$33)+(Z959*CONFIGURACAO!$C$34)+(AA959*CONFIGURACAO!$C$35)+(AB959*CONFIGURACAO!$C$36),""),"")</f>
        <v>0</v>
      </c>
      <c r="AP959" s="38">
        <f>IF(AA959=0,0,IF(CONFIGURACAO!$C$46="SIM",(IF(AA959&gt;CONFIGURACAO!$C$47,CONFIGURACAO!$C$47*CONFIGURACAO!$C$35,AA959*CONFIGURACAO!$C$35)),'PI AREA  P75'!AA959*CONFIGURACAO!$C$35))</f>
        <v>0</v>
      </c>
      <c r="AQ959" s="38">
        <f>IF(AB959=0,0,IF(CONFIGURACAO!$C$44="SIM",(IF(AB959&gt;CONFIGURACAO!$C$45,CONFIGURACAO!$C$45*CONFIGURACAO!$C$36,AB959*CONFIGURACAO!$C$36)),'PI AREA  P75'!AB959*CONFIGURACAO!$C$36))</f>
        <v>0</v>
      </c>
      <c r="AR959" s="38">
        <f t="shared" si="336"/>
        <v>277.5</v>
      </c>
      <c r="AS959" s="68">
        <f>IF(AR959="","",$AR959-(($AS$2/CONFIGURACAO!$C$6)*$M959))</f>
        <v>202.5</v>
      </c>
      <c r="AT959" s="73">
        <f t="shared" si="320"/>
        <v>3</v>
      </c>
      <c r="AU959" s="75">
        <f>IF(AR959="","",$AR959-(($AU$2/CONFIGURACAO!$C$6)*$M959))</f>
        <v>152.5</v>
      </c>
      <c r="AV959" s="76">
        <f t="shared" si="321"/>
        <v>4</v>
      </c>
      <c r="AW959" s="74">
        <f>IF(AR959="","",$AR959-(($AW$2/CONFIGURACAO!$C$6)*$M959))</f>
        <v>102.5</v>
      </c>
      <c r="AX959" s="72">
        <f t="shared" si="322"/>
        <v>5</v>
      </c>
      <c r="AZ959" s="39">
        <f t="shared" si="323"/>
        <v>2.6057439046720286E-2</v>
      </c>
      <c r="BA959" s="146">
        <f t="shared" si="324"/>
        <v>12</v>
      </c>
      <c r="BB959" s="146">
        <f t="shared" si="325"/>
        <v>588</v>
      </c>
      <c r="BC959" s="32">
        <f t="shared" si="326"/>
        <v>859</v>
      </c>
      <c r="BD959" s="148"/>
      <c r="BE959" s="40">
        <f t="shared" si="327"/>
        <v>0</v>
      </c>
      <c r="BF959" s="40">
        <f t="shared" si="328"/>
        <v>2.8935185185185182E-2</v>
      </c>
      <c r="BG959" s="40">
        <f t="shared" si="329"/>
        <v>3.8540596094552924E-2</v>
      </c>
      <c r="BH959" s="40">
        <f t="shared" si="330"/>
        <v>3.0315278900565887E-2</v>
      </c>
      <c r="BI959" s="40">
        <f t="shared" si="331"/>
        <v>0.23987206823027721</v>
      </c>
      <c r="BJ959" s="40">
        <f t="shared" si="332"/>
        <v>0.34658040665434381</v>
      </c>
      <c r="BK959" s="40">
        <f t="shared" si="333"/>
        <v>0.4815409309791332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 s="42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:134" s="32" customFormat="1" ht="17" thickBot="1" x14ac:dyDescent="0.25">
      <c r="A960" s="124" t="str">
        <f>CONFIGURACAO!$C$4</f>
        <v>AREA 21</v>
      </c>
      <c r="B960" s="125">
        <v>958</v>
      </c>
      <c r="C960" s="252" t="s">
        <v>327</v>
      </c>
      <c r="D960" s="126">
        <f t="shared" si="337"/>
        <v>11</v>
      </c>
      <c r="E960" s="250" t="s">
        <v>1295</v>
      </c>
      <c r="F960" s="250">
        <v>0</v>
      </c>
      <c r="G960" s="250">
        <v>0</v>
      </c>
      <c r="H960" s="250">
        <v>1</v>
      </c>
      <c r="I960" s="250">
        <v>0</v>
      </c>
      <c r="J960" s="87"/>
      <c r="K960" s="94"/>
      <c r="L960" s="94"/>
      <c r="M960" s="154">
        <f t="shared" si="334"/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 s="139">
        <f t="shared" si="318"/>
        <v>0</v>
      </c>
      <c r="AD960" s="140">
        <f t="shared" si="319"/>
        <v>0</v>
      </c>
      <c r="AE960" s="141">
        <f t="shared" si="338"/>
        <v>0</v>
      </c>
      <c r="AF960" s="263">
        <f t="shared" si="339"/>
        <v>0</v>
      </c>
      <c r="AG960" s="265">
        <f t="shared" si="335"/>
        <v>0</v>
      </c>
      <c r="AI960" s="37">
        <f>IFERROR(IF(M960&gt;0,(N960*CONFIGURACAO!$C$20)+(O960*CONFIGURACAO!$C$21)+(P960*CONFIGURACAO!$C$22)+(Q960*CONFIGURACAO!$C$23)+(R960*CONFIGURACAO!$C$24),""),"")</f>
        <v>0</v>
      </c>
      <c r="AJ960" s="38">
        <f>IF(S960=0,0,IF(CONFIGURACAO!$C$15="SIM",(IF(S960&gt;CONFIGURACAO!$C$16,CONFIGURACAO!$C$16*CONFIGURACAO!$C$25,S960*CONFIGURACAO!$C$25)),'PI AREA  P75'!S960*CONFIGURACAO!$C$25))</f>
        <v>0</v>
      </c>
      <c r="AK960" s="38">
        <f>IF(T960=0,0,IF(CONFIGURACAO!$C$17="SIM",(IF(T960&gt;CONFIGURACAO!$C$18,CONFIGURACAO!$C$18*CONFIGURACAO!$C$26,T960*CONFIGURACAO!$C$26)),'PI AREA  P75'!T960*CONFIGURACAO!$C$26))</f>
        <v>0</v>
      </c>
      <c r="AL960" s="38">
        <f>IFERROR(IF(M960&gt;0,(U960*CONFIGURACAO!$C$29)+(V960*CONFIGURACAO!$C$30),""),"")</f>
        <v>0</v>
      </c>
      <c r="AM960" s="38">
        <f>IF(W960=0,0,IF(CONFIGURACAO!$C$41="SIM",(IF(W960&gt;CONFIGURACAO!$C$41,CONFIGURACAO!$C$41*CONFIGURACAO!$C$31,W960*CONFIGURACAO!$C$31)),'PI AREA  P75'!W960*CONFIGURACAO!$C$31))</f>
        <v>0</v>
      </c>
      <c r="AN960" s="38">
        <f>IF(X960=0,0,IF(CONFIGURACAO!$C$39="SIM",(IF(X960&gt;CONFIGURACAO!$C$40,CONFIGURACAO!$C$40*CONFIGURACAO!$C$32,X960*CONFIGURACAO!$C$32)),'PI AREA  P75'!X960*CONFIGURACAO!$C$32))</f>
        <v>0</v>
      </c>
      <c r="AO960" s="38">
        <f>IFERROR(IF(M960&gt;0,(Y960*CONFIGURACAO!$C$33)+(Z960*CONFIGURACAO!$C$34)+(AA960*CONFIGURACAO!$C$35)+(AB960*CONFIGURACAO!$C$36),""),"")</f>
        <v>0</v>
      </c>
      <c r="AP960" s="38">
        <f>IF(AA960=0,0,IF(CONFIGURACAO!$C$46="SIM",(IF(AA960&gt;CONFIGURACAO!$C$47,CONFIGURACAO!$C$47*CONFIGURACAO!$C$35,AA960*CONFIGURACAO!$C$35)),'PI AREA  P75'!AA960*CONFIGURACAO!$C$35))</f>
        <v>0</v>
      </c>
      <c r="AQ960" s="38">
        <f>IF(AB960=0,0,IF(CONFIGURACAO!$C$44="SIM",(IF(AB960&gt;CONFIGURACAO!$C$45,CONFIGURACAO!$C$45*CONFIGURACAO!$C$36,AB960*CONFIGURACAO!$C$36)),'PI AREA  P75'!AB960*CONFIGURACAO!$C$36))</f>
        <v>0</v>
      </c>
      <c r="AR960" s="38">
        <f t="shared" si="336"/>
        <v>0</v>
      </c>
      <c r="AS960" s="68">
        <f>IF(AR960="","",$AR960-(($AS$2/CONFIGURACAO!$C$6)*$M960))</f>
        <v>-75</v>
      </c>
      <c r="AT960" s="73" t="str">
        <f t="shared" si="320"/>
        <v>NAO</v>
      </c>
      <c r="AU960" s="75">
        <f>IF(AR960="","",$AR960-(($AU$2/CONFIGURACAO!$C$6)*$M960))</f>
        <v>-125</v>
      </c>
      <c r="AV960" s="76" t="str">
        <f t="shared" si="321"/>
        <v>NAO</v>
      </c>
      <c r="AW960" s="74">
        <f>IF(AR960="","",$AR960-(($AW$2/CONFIGURACAO!$C$6)*$M960))</f>
        <v>-175</v>
      </c>
      <c r="AX960" s="72" t="str">
        <f t="shared" si="322"/>
        <v>NAO</v>
      </c>
      <c r="AZ960" s="39">
        <f t="shared" si="323"/>
        <v>0</v>
      </c>
      <c r="BA960" s="146">
        <f t="shared" si="324"/>
        <v>0</v>
      </c>
      <c r="BB960" s="146">
        <f t="shared" si="325"/>
        <v>1158</v>
      </c>
      <c r="BC960" s="32">
        <f t="shared" si="326"/>
        <v>1158</v>
      </c>
      <c r="BD960" s="148"/>
      <c r="BE960" s="40">
        <f t="shared" si="327"/>
        <v>0</v>
      </c>
      <c r="BF960" s="40">
        <f t="shared" si="328"/>
        <v>0</v>
      </c>
      <c r="BG960" s="40">
        <f t="shared" si="329"/>
        <v>0</v>
      </c>
      <c r="BH960" s="40">
        <f t="shared" si="330"/>
        <v>0</v>
      </c>
      <c r="BI960" s="40">
        <f t="shared" si="331"/>
        <v>0</v>
      </c>
      <c r="BJ960" s="40">
        <f t="shared" si="332"/>
        <v>0</v>
      </c>
      <c r="BK960" s="40">
        <f t="shared" si="333"/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 s="42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:134" s="32" customFormat="1" ht="17" thickBot="1" x14ac:dyDescent="0.25">
      <c r="A961" s="124" t="str">
        <f>CONFIGURACAO!$C$4</f>
        <v>AREA 21</v>
      </c>
      <c r="B961" s="125">
        <v>959</v>
      </c>
      <c r="C961" s="252" t="s">
        <v>327</v>
      </c>
      <c r="D961" s="126">
        <f t="shared" si="337"/>
        <v>12</v>
      </c>
      <c r="E961" s="250" t="s">
        <v>1296</v>
      </c>
      <c r="F961" s="250">
        <v>0</v>
      </c>
      <c r="G961" s="250">
        <v>0</v>
      </c>
      <c r="H961" s="250">
        <v>1</v>
      </c>
      <c r="I961" s="250">
        <v>1</v>
      </c>
      <c r="J961" s="87"/>
      <c r="K961" s="94"/>
      <c r="L961" s="94"/>
      <c r="M961" s="154">
        <f t="shared" si="334"/>
        <v>2</v>
      </c>
      <c r="N961">
        <v>0.75</v>
      </c>
      <c r="O961">
        <v>0</v>
      </c>
      <c r="P961">
        <v>1</v>
      </c>
      <c r="Q961">
        <v>1.75</v>
      </c>
      <c r="R961">
        <v>0.75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 s="139">
        <f t="shared" si="318"/>
        <v>0.75</v>
      </c>
      <c r="AD961" s="140">
        <f t="shared" si="319"/>
        <v>1.75</v>
      </c>
      <c r="AE961" s="141">
        <f t="shared" si="338"/>
        <v>0</v>
      </c>
      <c r="AF961" s="263">
        <f t="shared" si="339"/>
        <v>0</v>
      </c>
      <c r="AG961" s="265">
        <f t="shared" si="335"/>
        <v>0.75</v>
      </c>
      <c r="AI961" s="37">
        <f>IFERROR(IF(M961&gt;0,(N961*CONFIGURACAO!$C$20)+(O961*CONFIGURACAO!$C$21)+(P961*CONFIGURACAO!$C$22)+(Q961*CONFIGURACAO!$C$23)+(R961*CONFIGURACAO!$C$24),""),"")</f>
        <v>220</v>
      </c>
      <c r="AJ961" s="38">
        <f>IF(S961=0,0,IF(CONFIGURACAO!$C$15="SIM",(IF(S961&gt;CONFIGURACAO!$C$16,CONFIGURACAO!$C$16*CONFIGURACAO!$C$25,S961*CONFIGURACAO!$C$25)),'PI AREA  P75'!S961*CONFIGURACAO!$C$25))</f>
        <v>0</v>
      </c>
      <c r="AK961" s="38">
        <f>IF(T961=0,0,IF(CONFIGURACAO!$C$17="SIM",(IF(T961&gt;CONFIGURACAO!$C$18,CONFIGURACAO!$C$18*CONFIGURACAO!$C$26,T961*CONFIGURACAO!$C$26)),'PI AREA  P75'!T961*CONFIGURACAO!$C$26))</f>
        <v>0</v>
      </c>
      <c r="AL961" s="38">
        <f>IFERROR(IF(M961&gt;0,(U961*CONFIGURACAO!$C$29)+(V961*CONFIGURACAO!$C$30),""),"")</f>
        <v>0</v>
      </c>
      <c r="AM961" s="38">
        <f>IF(W961=0,0,IF(CONFIGURACAO!$C$41="SIM",(IF(W961&gt;CONFIGURACAO!$C$41,CONFIGURACAO!$C$41*CONFIGURACAO!$C$31,W961*CONFIGURACAO!$C$31)),'PI AREA  P75'!W961*CONFIGURACAO!$C$31))</f>
        <v>0</v>
      </c>
      <c r="AN961" s="38">
        <f>IF(X961=0,0,IF(CONFIGURACAO!$C$39="SIM",(IF(X961&gt;CONFIGURACAO!$C$40,CONFIGURACAO!$C$40*CONFIGURACAO!$C$32,X961*CONFIGURACAO!$C$32)),'PI AREA  P75'!X961*CONFIGURACAO!$C$32))</f>
        <v>0</v>
      </c>
      <c r="AO961" s="38">
        <f>IFERROR(IF(M961&gt;0,(Y961*CONFIGURACAO!$C$33)+(Z961*CONFIGURACAO!$C$34)+(AA961*CONFIGURACAO!$C$35)+(AB961*CONFIGURACAO!$C$36),""),"")</f>
        <v>0</v>
      </c>
      <c r="AP961" s="38">
        <f>IF(AA961=0,0,IF(CONFIGURACAO!$C$46="SIM",(IF(AA961&gt;CONFIGURACAO!$C$47,CONFIGURACAO!$C$47*CONFIGURACAO!$C$35,AA961*CONFIGURACAO!$C$35)),'PI AREA  P75'!AA961*CONFIGURACAO!$C$35))</f>
        <v>0</v>
      </c>
      <c r="AQ961" s="38">
        <f>IF(AB961=0,0,IF(CONFIGURACAO!$C$44="SIM",(IF(AB961&gt;CONFIGURACAO!$C$45,CONFIGURACAO!$C$45*CONFIGURACAO!$C$36,AB961*CONFIGURACAO!$C$36)),'PI AREA  P75'!AB961*CONFIGURACAO!$C$36))</f>
        <v>0</v>
      </c>
      <c r="AR961" s="38">
        <f t="shared" si="336"/>
        <v>220</v>
      </c>
      <c r="AS961" s="68">
        <f>IF(AR961="","",$AR961-(($AS$2/CONFIGURACAO!$C$6)*$M961))</f>
        <v>70</v>
      </c>
      <c r="AT961" s="73">
        <f t="shared" si="320"/>
        <v>3</v>
      </c>
      <c r="AU961" s="75">
        <f>IF(AR961="","",$AR961-(($AU$2/CONFIGURACAO!$C$6)*$M961))</f>
        <v>-30</v>
      </c>
      <c r="AV961" s="76" t="str">
        <f t="shared" si="321"/>
        <v>NAO</v>
      </c>
      <c r="AW961" s="74">
        <f>IF(AR961="","",$AR961-(($AW$2/CONFIGURACAO!$C$6)*$M961))</f>
        <v>-130</v>
      </c>
      <c r="AX961" s="72" t="str">
        <f t="shared" si="322"/>
        <v>NAO</v>
      </c>
      <c r="AZ961" s="39">
        <f t="shared" si="323"/>
        <v>2.0658149874877345E-2</v>
      </c>
      <c r="BA961" s="146">
        <f t="shared" si="324"/>
        <v>4.25</v>
      </c>
      <c r="BB961" s="146">
        <f t="shared" si="325"/>
        <v>896</v>
      </c>
      <c r="BC961" s="32">
        <f t="shared" si="326"/>
        <v>903</v>
      </c>
      <c r="BD961" s="148"/>
      <c r="BE961" s="40">
        <f t="shared" si="327"/>
        <v>2.7943368107302535E-2</v>
      </c>
      <c r="BF961" s="40">
        <f t="shared" si="328"/>
        <v>0</v>
      </c>
      <c r="BG961" s="40">
        <f t="shared" si="329"/>
        <v>2.5693730729701953E-2</v>
      </c>
      <c r="BH961" s="40">
        <f t="shared" si="330"/>
        <v>7.073565076798706E-2</v>
      </c>
      <c r="BI961" s="40">
        <f t="shared" si="331"/>
        <v>7.9957356076759065E-2</v>
      </c>
      <c r="BJ961" s="40">
        <f t="shared" si="332"/>
        <v>0</v>
      </c>
      <c r="BK961" s="40">
        <f t="shared" si="333"/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 s="42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:134" s="32" customFormat="1" ht="17" thickBot="1" x14ac:dyDescent="0.25">
      <c r="A962" s="124" t="str">
        <f>CONFIGURACAO!$C$4</f>
        <v>AREA 21</v>
      </c>
      <c r="B962" s="125">
        <v>960</v>
      </c>
      <c r="C962" s="252" t="s">
        <v>327</v>
      </c>
      <c r="D962" s="126">
        <f t="shared" si="337"/>
        <v>13</v>
      </c>
      <c r="E962" s="250" t="s">
        <v>1297</v>
      </c>
      <c r="F962" s="250">
        <v>0</v>
      </c>
      <c r="G962" s="250">
        <v>0</v>
      </c>
      <c r="H962" s="250">
        <v>0</v>
      </c>
      <c r="I962" s="250">
        <v>1</v>
      </c>
      <c r="J962" s="87"/>
      <c r="K962" s="94"/>
      <c r="L962" s="94"/>
      <c r="M962" s="154">
        <f t="shared" si="334"/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 s="139">
        <f t="shared" si="318"/>
        <v>0</v>
      </c>
      <c r="AD962" s="140">
        <f t="shared" si="319"/>
        <v>0</v>
      </c>
      <c r="AE962" s="141">
        <f t="shared" si="338"/>
        <v>0</v>
      </c>
      <c r="AF962" s="263">
        <f t="shared" si="339"/>
        <v>0</v>
      </c>
      <c r="AG962" s="265">
        <f t="shared" si="335"/>
        <v>0</v>
      </c>
      <c r="AI962" s="37">
        <f>IFERROR(IF(M962&gt;0,(N962*CONFIGURACAO!$C$20)+(O962*CONFIGURACAO!$C$21)+(P962*CONFIGURACAO!$C$22)+(Q962*CONFIGURACAO!$C$23)+(R962*CONFIGURACAO!$C$24),""),"")</f>
        <v>0</v>
      </c>
      <c r="AJ962" s="38">
        <f>IF(S962=0,0,IF(CONFIGURACAO!$C$15="SIM",(IF(S962&gt;CONFIGURACAO!$C$16,CONFIGURACAO!$C$16*CONFIGURACAO!$C$25,S962*CONFIGURACAO!$C$25)),'PI AREA  P75'!S962*CONFIGURACAO!$C$25))</f>
        <v>0</v>
      </c>
      <c r="AK962" s="38">
        <f>IF(T962=0,0,IF(CONFIGURACAO!$C$17="SIM",(IF(T962&gt;CONFIGURACAO!$C$18,CONFIGURACAO!$C$18*CONFIGURACAO!$C$26,T962*CONFIGURACAO!$C$26)),'PI AREA  P75'!T962*CONFIGURACAO!$C$26))</f>
        <v>0</v>
      </c>
      <c r="AL962" s="38">
        <f>IFERROR(IF(M962&gt;0,(U962*CONFIGURACAO!$C$29)+(V962*CONFIGURACAO!$C$30),""),"")</f>
        <v>0</v>
      </c>
      <c r="AM962" s="38">
        <f>IF(W962=0,0,IF(CONFIGURACAO!$C$41="SIM",(IF(W962&gt;CONFIGURACAO!$C$41,CONFIGURACAO!$C$41*CONFIGURACAO!$C$31,W962*CONFIGURACAO!$C$31)),'PI AREA  P75'!W962*CONFIGURACAO!$C$31))</f>
        <v>0</v>
      </c>
      <c r="AN962" s="38">
        <f>IF(X962=0,0,IF(CONFIGURACAO!$C$39="SIM",(IF(X962&gt;CONFIGURACAO!$C$40,CONFIGURACAO!$C$40*CONFIGURACAO!$C$32,X962*CONFIGURACAO!$C$32)),'PI AREA  P75'!X962*CONFIGURACAO!$C$32))</f>
        <v>0</v>
      </c>
      <c r="AO962" s="38">
        <f>IFERROR(IF(M962&gt;0,(Y962*CONFIGURACAO!$C$33)+(Z962*CONFIGURACAO!$C$34)+(AA962*CONFIGURACAO!$C$35)+(AB962*CONFIGURACAO!$C$36),""),"")</f>
        <v>0</v>
      </c>
      <c r="AP962" s="38">
        <f>IF(AA962=0,0,IF(CONFIGURACAO!$C$46="SIM",(IF(AA962&gt;CONFIGURACAO!$C$47,CONFIGURACAO!$C$47*CONFIGURACAO!$C$35,AA962*CONFIGURACAO!$C$35)),'PI AREA  P75'!AA962*CONFIGURACAO!$C$35))</f>
        <v>0</v>
      </c>
      <c r="AQ962" s="38">
        <f>IF(AB962=0,0,IF(CONFIGURACAO!$C$44="SIM",(IF(AB962&gt;CONFIGURACAO!$C$45,CONFIGURACAO!$C$45*CONFIGURACAO!$C$36,AB962*CONFIGURACAO!$C$36)),'PI AREA  P75'!AB962*CONFIGURACAO!$C$36))</f>
        <v>0</v>
      </c>
      <c r="AR962" s="38">
        <f t="shared" si="336"/>
        <v>0</v>
      </c>
      <c r="AS962" s="68">
        <f>IF(AR962="","",$AR962-(($AS$2/CONFIGURACAO!$C$6)*$M962))</f>
        <v>-75</v>
      </c>
      <c r="AT962" s="73" t="str">
        <f t="shared" si="320"/>
        <v>NAO</v>
      </c>
      <c r="AU962" s="75">
        <f>IF(AR962="","",$AR962-(($AU$2/CONFIGURACAO!$C$6)*$M962))</f>
        <v>-125</v>
      </c>
      <c r="AV962" s="76" t="str">
        <f t="shared" si="321"/>
        <v>NAO</v>
      </c>
      <c r="AW962" s="74">
        <f>IF(AR962="","",$AR962-(($AW$2/CONFIGURACAO!$C$6)*$M962))</f>
        <v>-175</v>
      </c>
      <c r="AX962" s="72" t="str">
        <f t="shared" si="322"/>
        <v>NAO</v>
      </c>
      <c r="AZ962" s="39">
        <f t="shared" si="323"/>
        <v>0</v>
      </c>
      <c r="BA962" s="146">
        <f t="shared" si="324"/>
        <v>0</v>
      </c>
      <c r="BB962" s="146">
        <f t="shared" si="325"/>
        <v>1158</v>
      </c>
      <c r="BC962" s="32">
        <f t="shared" si="326"/>
        <v>1158</v>
      </c>
      <c r="BD962" s="148"/>
      <c r="BE962" s="40">
        <f t="shared" si="327"/>
        <v>0</v>
      </c>
      <c r="BF962" s="40">
        <f t="shared" si="328"/>
        <v>0</v>
      </c>
      <c r="BG962" s="40">
        <f t="shared" si="329"/>
        <v>0</v>
      </c>
      <c r="BH962" s="40">
        <f t="shared" si="330"/>
        <v>0</v>
      </c>
      <c r="BI962" s="40">
        <f t="shared" si="331"/>
        <v>0</v>
      </c>
      <c r="BJ962" s="40">
        <f t="shared" si="332"/>
        <v>0</v>
      </c>
      <c r="BK962" s="40">
        <f t="shared" si="333"/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 s="4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:134" s="32" customFormat="1" ht="17" thickBot="1" x14ac:dyDescent="0.25">
      <c r="A963" s="124" t="str">
        <f>CONFIGURACAO!$C$4</f>
        <v>AREA 21</v>
      </c>
      <c r="B963" s="125">
        <v>961</v>
      </c>
      <c r="C963" s="252" t="s">
        <v>327</v>
      </c>
      <c r="D963" s="126">
        <f t="shared" si="337"/>
        <v>14</v>
      </c>
      <c r="E963" s="250" t="s">
        <v>1298</v>
      </c>
      <c r="F963" s="250">
        <v>0</v>
      </c>
      <c r="G963" s="250">
        <v>0</v>
      </c>
      <c r="H963" s="250">
        <v>0</v>
      </c>
      <c r="I963" s="250">
        <v>1</v>
      </c>
      <c r="J963" s="87"/>
      <c r="K963" s="94"/>
      <c r="L963" s="94"/>
      <c r="M963" s="154">
        <f t="shared" si="334"/>
        <v>1</v>
      </c>
      <c r="N963">
        <v>2.25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s="139">
        <f t="shared" ref="AC963:AC1026" si="340">IFERROR((N963+O963),"")</f>
        <v>2.25</v>
      </c>
      <c r="AD963" s="140">
        <f t="shared" ref="AD963:AD1026" si="341">IFERROR(AC963+P963,"")</f>
        <v>2.25</v>
      </c>
      <c r="AE963" s="141">
        <f t="shared" si="338"/>
        <v>0</v>
      </c>
      <c r="AF963" s="263">
        <f t="shared" si="339"/>
        <v>0</v>
      </c>
      <c r="AG963" s="265">
        <f t="shared" si="335"/>
        <v>2.25</v>
      </c>
      <c r="AI963" s="37">
        <f>IFERROR(IF(M963&gt;0,(N963*CONFIGURACAO!$C$20)+(O963*CONFIGURACAO!$C$21)+(P963*CONFIGURACAO!$C$22)+(Q963*CONFIGURACAO!$C$23)+(R963*CONFIGURACAO!$C$24),""),"")</f>
        <v>225</v>
      </c>
      <c r="AJ963" s="38">
        <f>IF(S963=0,0,IF(CONFIGURACAO!$C$15="SIM",(IF(S963&gt;CONFIGURACAO!$C$16,CONFIGURACAO!$C$16*CONFIGURACAO!$C$25,S963*CONFIGURACAO!$C$25)),'PI AREA  P75'!S963*CONFIGURACAO!$C$25))</f>
        <v>0</v>
      </c>
      <c r="AK963" s="38">
        <f>IF(T963=0,0,IF(CONFIGURACAO!$C$17="SIM",(IF(T963&gt;CONFIGURACAO!$C$18,CONFIGURACAO!$C$18*CONFIGURACAO!$C$26,T963*CONFIGURACAO!$C$26)),'PI AREA  P75'!T963*CONFIGURACAO!$C$26))</f>
        <v>0</v>
      </c>
      <c r="AL963" s="38">
        <f>IFERROR(IF(M963&gt;0,(U963*CONFIGURACAO!$C$29)+(V963*CONFIGURACAO!$C$30),""),"")</f>
        <v>0</v>
      </c>
      <c r="AM963" s="38">
        <f>IF(W963=0,0,IF(CONFIGURACAO!$C$41="SIM",(IF(W963&gt;CONFIGURACAO!$C$41,CONFIGURACAO!$C$41*CONFIGURACAO!$C$31,W963*CONFIGURACAO!$C$31)),'PI AREA  P75'!W963*CONFIGURACAO!$C$31))</f>
        <v>0</v>
      </c>
      <c r="AN963" s="38">
        <f>IF(X963=0,0,IF(CONFIGURACAO!$C$39="SIM",(IF(X963&gt;CONFIGURACAO!$C$40,CONFIGURACAO!$C$40*CONFIGURACAO!$C$32,X963*CONFIGURACAO!$C$32)),'PI AREA  P75'!X963*CONFIGURACAO!$C$32))</f>
        <v>0</v>
      </c>
      <c r="AO963" s="38">
        <f>IFERROR(IF(M963&gt;0,(Y963*CONFIGURACAO!$C$33)+(Z963*CONFIGURACAO!$C$34)+(AA963*CONFIGURACAO!$C$35)+(AB963*CONFIGURACAO!$C$36),""),"")</f>
        <v>0</v>
      </c>
      <c r="AP963" s="38">
        <f>IF(AA963=0,0,IF(CONFIGURACAO!$C$46="SIM",(IF(AA963&gt;CONFIGURACAO!$C$47,CONFIGURACAO!$C$47*CONFIGURACAO!$C$35,AA963*CONFIGURACAO!$C$35)),'PI AREA  P75'!AA963*CONFIGURACAO!$C$35))</f>
        <v>0</v>
      </c>
      <c r="AQ963" s="38">
        <f>IF(AB963=0,0,IF(CONFIGURACAO!$C$44="SIM",(IF(AB963&gt;CONFIGURACAO!$C$45,CONFIGURACAO!$C$45*CONFIGURACAO!$C$36,AB963*CONFIGURACAO!$C$36)),'PI AREA  P75'!AB963*CONFIGURACAO!$C$36))</f>
        <v>0</v>
      </c>
      <c r="AR963" s="38">
        <f t="shared" si="336"/>
        <v>225</v>
      </c>
      <c r="AS963" s="68">
        <f>IF(AR963="","",$AR963-(($AS$2/CONFIGURACAO!$C$6)*$M963))</f>
        <v>150</v>
      </c>
      <c r="AT963" s="73">
        <f t="shared" ref="AT963:AT1026" si="342">IF(M963="","",IF(AS963&gt;=0,3,"NAO"))</f>
        <v>3</v>
      </c>
      <c r="AU963" s="75">
        <f>IF(AR963="","",$AR963-(($AU$2/CONFIGURACAO!$C$6)*$M963))</f>
        <v>100</v>
      </c>
      <c r="AV963" s="76">
        <f t="shared" ref="AV963:AV1026" si="343">IF(M963=""," ",IF(AU963&gt;=0,4,"NAO"))</f>
        <v>4</v>
      </c>
      <c r="AW963" s="74">
        <f>IF(AR963="","",$AR963-(($AW$2/CONFIGURACAO!$C$6)*$M963))</f>
        <v>50</v>
      </c>
      <c r="AX963" s="72">
        <f t="shared" ref="AX963:AX1026" si="344">IF(M963="","",IF(AW963&gt;=0,5,"NAO"))</f>
        <v>5</v>
      </c>
      <c r="AZ963" s="39">
        <f t="shared" ref="AZ963:AZ1026" si="345">IF(AR963="","",(AR963/(SUM($AR$3:$AR$1204))*100))</f>
        <v>2.1127653281124554E-2</v>
      </c>
      <c r="BA963" s="146">
        <f t="shared" ref="BA963:BA1026" si="346">IF(M963="","",SUM(N963:T963,U963:X963,Y963:AB963))</f>
        <v>2.25</v>
      </c>
      <c r="BB963" s="146">
        <f t="shared" ref="BB963:BB1026" si="347">IF(M963="","",RANK(BA963,$BA$3:$BA$1204))</f>
        <v>1002</v>
      </c>
      <c r="BC963" s="32">
        <f t="shared" ref="BC963:BC1026" si="348">IF(M963="","",RANK(AR963,$AR$3:$AR$1204))</f>
        <v>899</v>
      </c>
      <c r="BD963" s="148"/>
      <c r="BE963" s="40">
        <f t="shared" ref="BE963:BE1026" si="349">IF($M963="","",IF(N963="","",(N963/N$1212*100)))</f>
        <v>8.38301043219076E-2</v>
      </c>
      <c r="BF963" s="40">
        <f t="shared" ref="BF963:BF1026" si="350">IF($M963="","",IF(O963="","",(O963/O$1212*100)))</f>
        <v>0</v>
      </c>
      <c r="BG963" s="40">
        <f t="shared" ref="BG963:BG1026" si="351">IF($M963="","",IF(P963="","",(P963/P$1212*100)))</f>
        <v>0</v>
      </c>
      <c r="BH963" s="40">
        <f t="shared" ref="BH963:BH1026" si="352">IF($M963="","",IF(Q963="","",(Q963/Q$1212*100)))</f>
        <v>0</v>
      </c>
      <c r="BI963" s="40">
        <f t="shared" ref="BI963:BI1026" si="353">IF($M963="","",IF(R963="","",(R963/R$1212*100)))</f>
        <v>0</v>
      </c>
      <c r="BJ963" s="40">
        <f t="shared" ref="BJ963:BJ1026" si="354">IF($M963="","",IF(S963="","",(S963/S$1212*100)))</f>
        <v>0</v>
      </c>
      <c r="BK963" s="40">
        <f t="shared" ref="BK963:BK1026" si="355">IF($M963="","",IF(T963="","",(T963/T$1212*100)))</f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 s="42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:134" s="32" customFormat="1" ht="17" thickBot="1" x14ac:dyDescent="0.25">
      <c r="A964" s="124" t="str">
        <f>CONFIGURACAO!$C$4</f>
        <v>AREA 21</v>
      </c>
      <c r="B964" s="125">
        <v>962</v>
      </c>
      <c r="C964" s="252" t="s">
        <v>327</v>
      </c>
      <c r="D964" s="126">
        <f t="shared" si="337"/>
        <v>15</v>
      </c>
      <c r="E964" s="250" t="s">
        <v>1299</v>
      </c>
      <c r="F964" s="250">
        <v>0</v>
      </c>
      <c r="G964" s="250">
        <v>0</v>
      </c>
      <c r="H964" s="250">
        <v>1</v>
      </c>
      <c r="I964" s="250">
        <v>1</v>
      </c>
      <c r="J964" s="87"/>
      <c r="K964" s="94"/>
      <c r="L964" s="94"/>
      <c r="M964" s="154">
        <f t="shared" ref="M964:M1027" si="356">IF(SUM(F964:I964)&gt;0,SUM(F964:I964),"")</f>
        <v>2</v>
      </c>
      <c r="N964">
        <v>0</v>
      </c>
      <c r="O964">
        <v>0</v>
      </c>
      <c r="P964">
        <v>0.75</v>
      </c>
      <c r="Q964">
        <v>1</v>
      </c>
      <c r="R964">
        <v>1</v>
      </c>
      <c r="S964">
        <v>0</v>
      </c>
      <c r="T964">
        <v>0.75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s="139">
        <f t="shared" si="340"/>
        <v>0</v>
      </c>
      <c r="AD964" s="140">
        <f t="shared" si="341"/>
        <v>0.75</v>
      </c>
      <c r="AE964" s="141">
        <f t="shared" si="338"/>
        <v>0</v>
      </c>
      <c r="AF964" s="263">
        <f t="shared" si="339"/>
        <v>0</v>
      </c>
      <c r="AG964" s="265">
        <f t="shared" ref="AG964:AG1027" si="357">SUM(N964+O964+U964+V964+Y964+Z964)</f>
        <v>0</v>
      </c>
      <c r="AI964" s="37">
        <f>IFERROR(IF(M964&gt;0,(N964*CONFIGURACAO!$C$20)+(O964*CONFIGURACAO!$C$21)+(P964*CONFIGURACAO!$C$22)+(Q964*CONFIGURACAO!$C$23)+(R964*CONFIGURACAO!$C$24),""),"")</f>
        <v>105</v>
      </c>
      <c r="AJ964" s="38">
        <f>IF(S964=0,0,IF(CONFIGURACAO!$C$15="SIM",(IF(S964&gt;CONFIGURACAO!$C$16,CONFIGURACAO!$C$16*CONFIGURACAO!$C$25,S964*CONFIGURACAO!$C$25)),'PI AREA  P75'!S964*CONFIGURACAO!$C$25))</f>
        <v>0</v>
      </c>
      <c r="AK964" s="38">
        <f>IF(T964=0,0,IF(CONFIGURACAO!$C$17="SIM",(IF(T964&gt;CONFIGURACAO!$C$18,CONFIGURACAO!$C$18*CONFIGURACAO!$C$26,T964*CONFIGURACAO!$C$26)),'PI AREA  P75'!T964*CONFIGURACAO!$C$26))</f>
        <v>3.75</v>
      </c>
      <c r="AL964" s="38">
        <f>IFERROR(IF(M964&gt;0,(U964*CONFIGURACAO!$C$29)+(V964*CONFIGURACAO!$C$30),""),"")</f>
        <v>0</v>
      </c>
      <c r="AM964" s="38">
        <f>IF(W964=0,0,IF(CONFIGURACAO!$C$41="SIM",(IF(W964&gt;CONFIGURACAO!$C$41,CONFIGURACAO!$C$41*CONFIGURACAO!$C$31,W964*CONFIGURACAO!$C$31)),'PI AREA  P75'!W964*CONFIGURACAO!$C$31))</f>
        <v>0</v>
      </c>
      <c r="AN964" s="38">
        <f>IF(X964=0,0,IF(CONFIGURACAO!$C$39="SIM",(IF(X964&gt;CONFIGURACAO!$C$40,CONFIGURACAO!$C$40*CONFIGURACAO!$C$32,X964*CONFIGURACAO!$C$32)),'PI AREA  P75'!X964*CONFIGURACAO!$C$32))</f>
        <v>0</v>
      </c>
      <c r="AO964" s="38">
        <f>IFERROR(IF(M964&gt;0,(Y964*CONFIGURACAO!$C$33)+(Z964*CONFIGURACAO!$C$34)+(AA964*CONFIGURACAO!$C$35)+(AB964*CONFIGURACAO!$C$36),""),"")</f>
        <v>0</v>
      </c>
      <c r="AP964" s="38">
        <f>IF(AA964=0,0,IF(CONFIGURACAO!$C$46="SIM",(IF(AA964&gt;CONFIGURACAO!$C$47,CONFIGURACAO!$C$47*CONFIGURACAO!$C$35,AA964*CONFIGURACAO!$C$35)),'PI AREA  P75'!AA964*CONFIGURACAO!$C$35))</f>
        <v>0</v>
      </c>
      <c r="AQ964" s="38">
        <f>IF(AB964=0,0,IF(CONFIGURACAO!$C$44="SIM",(IF(AB964&gt;CONFIGURACAO!$C$45,CONFIGURACAO!$C$45*CONFIGURACAO!$C$36,AB964*CONFIGURACAO!$C$36)),'PI AREA  P75'!AB964*CONFIGURACAO!$C$36))</f>
        <v>0</v>
      </c>
      <c r="AR964" s="38">
        <f t="shared" ref="AR964:AR1027" si="358">IF(OR(M964=1,M964=2,M964=3,M964=4),SUM(AI964:AQ964),"")</f>
        <v>108.75</v>
      </c>
      <c r="AS964" s="68">
        <f>IF(AR964="","",$AR964-(($AS$2/CONFIGURACAO!$C$6)*$M964))</f>
        <v>-41.25</v>
      </c>
      <c r="AT964" s="73" t="str">
        <f t="shared" si="342"/>
        <v>NAO</v>
      </c>
      <c r="AU964" s="75">
        <f>IF(AR964="","",$AR964-(($AU$2/CONFIGURACAO!$C$6)*$M964))</f>
        <v>-141.25</v>
      </c>
      <c r="AV964" s="76" t="str">
        <f t="shared" si="343"/>
        <v>NAO</v>
      </c>
      <c r="AW964" s="74">
        <f>IF(AR964="","",$AR964-(($AW$2/CONFIGURACAO!$C$6)*$M964))</f>
        <v>-241.25</v>
      </c>
      <c r="AX964" s="72" t="str">
        <f t="shared" si="344"/>
        <v>NAO</v>
      </c>
      <c r="AZ964" s="39">
        <f t="shared" si="345"/>
        <v>1.0211699085876868E-2</v>
      </c>
      <c r="BA964" s="146">
        <f t="shared" si="346"/>
        <v>3.5</v>
      </c>
      <c r="BB964" s="146">
        <f t="shared" si="347"/>
        <v>932</v>
      </c>
      <c r="BC964" s="32">
        <f t="shared" si="348"/>
        <v>1030</v>
      </c>
      <c r="BD964" s="148"/>
      <c r="BE964" s="40">
        <f t="shared" si="349"/>
        <v>0</v>
      </c>
      <c r="BF964" s="40">
        <f t="shared" si="350"/>
        <v>0</v>
      </c>
      <c r="BG964" s="40">
        <f t="shared" si="351"/>
        <v>1.9270298047276462E-2</v>
      </c>
      <c r="BH964" s="40">
        <f t="shared" si="352"/>
        <v>4.042037186742118E-2</v>
      </c>
      <c r="BI964" s="40">
        <f t="shared" si="353"/>
        <v>0.10660980810234541</v>
      </c>
      <c r="BJ964" s="40">
        <f t="shared" si="354"/>
        <v>0</v>
      </c>
      <c r="BK964" s="40">
        <f t="shared" si="355"/>
        <v>0.1203852327447833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 s="42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:134" s="32" customFormat="1" ht="17" thickBot="1" x14ac:dyDescent="0.25">
      <c r="A965" s="124" t="str">
        <f>CONFIGURACAO!$C$4</f>
        <v>AREA 21</v>
      </c>
      <c r="B965" s="125">
        <v>963</v>
      </c>
      <c r="C965" s="252" t="s">
        <v>327</v>
      </c>
      <c r="D965" s="126">
        <f t="shared" si="337"/>
        <v>16</v>
      </c>
      <c r="E965" s="250" t="s">
        <v>1300</v>
      </c>
      <c r="F965" s="250">
        <v>0</v>
      </c>
      <c r="G965" s="250">
        <v>0</v>
      </c>
      <c r="H965" s="250">
        <v>1</v>
      </c>
      <c r="I965" s="250">
        <v>1</v>
      </c>
      <c r="J965" s="87"/>
      <c r="K965" s="94"/>
      <c r="L965" s="94"/>
      <c r="M965" s="154">
        <f t="shared" si="356"/>
        <v>2</v>
      </c>
      <c r="N965">
        <v>0</v>
      </c>
      <c r="O965">
        <v>0.75</v>
      </c>
      <c r="P965">
        <v>4</v>
      </c>
      <c r="Q965">
        <v>1.5</v>
      </c>
      <c r="R965">
        <v>1</v>
      </c>
      <c r="S965">
        <v>1.75</v>
      </c>
      <c r="T965">
        <v>0.75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 s="139">
        <f t="shared" si="340"/>
        <v>0.75</v>
      </c>
      <c r="AD965" s="140">
        <f t="shared" si="341"/>
        <v>4.75</v>
      </c>
      <c r="AE965" s="141">
        <f t="shared" si="338"/>
        <v>0</v>
      </c>
      <c r="AF965" s="263">
        <f t="shared" si="339"/>
        <v>0</v>
      </c>
      <c r="AG965" s="265">
        <f t="shared" si="357"/>
        <v>0.75</v>
      </c>
      <c r="AI965" s="37">
        <f>IFERROR(IF(M965&gt;0,(N965*CONFIGURACAO!$C$20)+(O965*CONFIGURACAO!$C$21)+(P965*CONFIGURACAO!$C$22)+(Q965*CONFIGURACAO!$C$23)+(R965*CONFIGURACAO!$C$24),""),"")</f>
        <v>380</v>
      </c>
      <c r="AJ965" s="38">
        <f>IF(S965=0,0,IF(CONFIGURACAO!$C$15="SIM",(IF(S965&gt;CONFIGURACAO!$C$16,CONFIGURACAO!$C$16*CONFIGURACAO!$C$25,S965*CONFIGURACAO!$C$25)),'PI AREA  P75'!S965*CONFIGURACAO!$C$25))</f>
        <v>17.5</v>
      </c>
      <c r="AK965" s="38">
        <f>IF(T965=0,0,IF(CONFIGURACAO!$C$17="SIM",(IF(T965&gt;CONFIGURACAO!$C$18,CONFIGURACAO!$C$18*CONFIGURACAO!$C$26,T965*CONFIGURACAO!$C$26)),'PI AREA  P75'!T965*CONFIGURACAO!$C$26))</f>
        <v>3.75</v>
      </c>
      <c r="AL965" s="38">
        <f>IFERROR(IF(M965&gt;0,(U965*CONFIGURACAO!$C$29)+(V965*CONFIGURACAO!$C$30),""),"")</f>
        <v>0</v>
      </c>
      <c r="AM965" s="38">
        <f>IF(W965=0,0,IF(CONFIGURACAO!$C$41="SIM",(IF(W965&gt;CONFIGURACAO!$C$41,CONFIGURACAO!$C$41*CONFIGURACAO!$C$31,W965*CONFIGURACAO!$C$31)),'PI AREA  P75'!W965*CONFIGURACAO!$C$31))</f>
        <v>0</v>
      </c>
      <c r="AN965" s="38">
        <f>IF(X965=0,0,IF(CONFIGURACAO!$C$39="SIM",(IF(X965&gt;CONFIGURACAO!$C$40,CONFIGURACAO!$C$40*CONFIGURACAO!$C$32,X965*CONFIGURACAO!$C$32)),'PI AREA  P75'!X965*CONFIGURACAO!$C$32))</f>
        <v>0</v>
      </c>
      <c r="AO965" s="38">
        <f>IFERROR(IF(M965&gt;0,(Y965*CONFIGURACAO!$C$33)+(Z965*CONFIGURACAO!$C$34)+(AA965*CONFIGURACAO!$C$35)+(AB965*CONFIGURACAO!$C$36),""),"")</f>
        <v>0</v>
      </c>
      <c r="AP965" s="38">
        <f>IF(AA965=0,0,IF(CONFIGURACAO!$C$46="SIM",(IF(AA965&gt;CONFIGURACAO!$C$47,CONFIGURACAO!$C$47*CONFIGURACAO!$C$35,AA965*CONFIGURACAO!$C$35)),'PI AREA  P75'!AA965*CONFIGURACAO!$C$35))</f>
        <v>0</v>
      </c>
      <c r="AQ965" s="38">
        <f>IF(AB965=0,0,IF(CONFIGURACAO!$C$44="SIM",(IF(AB965&gt;CONFIGURACAO!$C$45,CONFIGURACAO!$C$45*CONFIGURACAO!$C$36,AB965*CONFIGURACAO!$C$36)),'PI AREA  P75'!AB965*CONFIGURACAO!$C$36))</f>
        <v>0</v>
      </c>
      <c r="AR965" s="38">
        <f t="shared" si="358"/>
        <v>401.25</v>
      </c>
      <c r="AS965" s="68">
        <f>IF(AR965="","",$AR965-(($AS$2/CONFIGURACAO!$C$6)*$M965))</f>
        <v>251.25</v>
      </c>
      <c r="AT965" s="73">
        <f t="shared" si="342"/>
        <v>3</v>
      </c>
      <c r="AU965" s="75">
        <f>IF(AR965="","",$AR965-(($AU$2/CONFIGURACAO!$C$6)*$M965))</f>
        <v>151.25</v>
      </c>
      <c r="AV965" s="76">
        <f t="shared" si="343"/>
        <v>4</v>
      </c>
      <c r="AW965" s="74">
        <f>IF(AR965="","",$AR965-(($AW$2/CONFIGURACAO!$C$6)*$M965))</f>
        <v>51.25</v>
      </c>
      <c r="AX965" s="72">
        <f t="shared" si="344"/>
        <v>5</v>
      </c>
      <c r="AZ965" s="39">
        <f t="shared" si="345"/>
        <v>3.7677648351338792E-2</v>
      </c>
      <c r="BA965" s="146">
        <f t="shared" si="346"/>
        <v>9.75</v>
      </c>
      <c r="BB965" s="146">
        <f t="shared" si="347"/>
        <v>669</v>
      </c>
      <c r="BC965" s="32">
        <f t="shared" si="348"/>
        <v>768</v>
      </c>
      <c r="BD965" s="148"/>
      <c r="BE965" s="40">
        <f t="shared" si="349"/>
        <v>0</v>
      </c>
      <c r="BF965" s="40">
        <f t="shared" si="350"/>
        <v>2.8935185185185182E-2</v>
      </c>
      <c r="BG965" s="40">
        <f t="shared" si="351"/>
        <v>0.10277492291880781</v>
      </c>
      <c r="BH965" s="40">
        <f t="shared" si="352"/>
        <v>6.0630557801131774E-2</v>
      </c>
      <c r="BI965" s="40">
        <f t="shared" si="353"/>
        <v>0.10660980810234541</v>
      </c>
      <c r="BJ965" s="40">
        <f t="shared" si="354"/>
        <v>0.16173752310536046</v>
      </c>
      <c r="BK965" s="40">
        <f t="shared" si="355"/>
        <v>0.1203852327447833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 s="42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:134" s="32" customFormat="1" ht="17" thickBot="1" x14ac:dyDescent="0.25">
      <c r="A966" s="124" t="str">
        <f>CONFIGURACAO!$C$4</f>
        <v>AREA 21</v>
      </c>
      <c r="B966" s="125">
        <v>964</v>
      </c>
      <c r="C966" s="252" t="s">
        <v>327</v>
      </c>
      <c r="D966" s="126">
        <f t="shared" si="337"/>
        <v>17</v>
      </c>
      <c r="E966" s="250" t="s">
        <v>1301</v>
      </c>
      <c r="F966" s="250">
        <v>0</v>
      </c>
      <c r="G966" s="250">
        <v>0</v>
      </c>
      <c r="H966" s="250">
        <v>0</v>
      </c>
      <c r="I966" s="250">
        <v>1</v>
      </c>
      <c r="J966" s="87"/>
      <c r="K966" s="94"/>
      <c r="L966" s="94"/>
      <c r="M966" s="154">
        <f t="shared" si="356"/>
        <v>1</v>
      </c>
      <c r="N966">
        <v>0.75</v>
      </c>
      <c r="O966">
        <v>0.75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 s="139">
        <f t="shared" si="340"/>
        <v>1.5</v>
      </c>
      <c r="AD966" s="140">
        <f t="shared" si="341"/>
        <v>1.5</v>
      </c>
      <c r="AE966" s="141">
        <f t="shared" si="338"/>
        <v>0</v>
      </c>
      <c r="AF966" s="263">
        <f t="shared" si="339"/>
        <v>0</v>
      </c>
      <c r="AG966" s="265">
        <f t="shared" si="357"/>
        <v>1.5</v>
      </c>
      <c r="AI966" s="37">
        <f>IFERROR(IF(M966&gt;0,(N966*CONFIGURACAO!$C$20)+(O966*CONFIGURACAO!$C$21)+(P966*CONFIGURACAO!$C$22)+(Q966*CONFIGURACAO!$C$23)+(R966*CONFIGURACAO!$C$24),""),"")</f>
        <v>175</v>
      </c>
      <c r="AJ966" s="38">
        <f>IF(S966=0,0,IF(CONFIGURACAO!$C$15="SIM",(IF(S966&gt;CONFIGURACAO!$C$16,CONFIGURACAO!$C$16*CONFIGURACAO!$C$25,S966*CONFIGURACAO!$C$25)),'PI AREA  P75'!S966*CONFIGURACAO!$C$25))</f>
        <v>0</v>
      </c>
      <c r="AK966" s="38">
        <f>IF(T966=0,0,IF(CONFIGURACAO!$C$17="SIM",(IF(T966&gt;CONFIGURACAO!$C$18,CONFIGURACAO!$C$18*CONFIGURACAO!$C$26,T966*CONFIGURACAO!$C$26)),'PI AREA  P75'!T966*CONFIGURACAO!$C$26))</f>
        <v>0</v>
      </c>
      <c r="AL966" s="38">
        <f>IFERROR(IF(M966&gt;0,(U966*CONFIGURACAO!$C$29)+(V966*CONFIGURACAO!$C$30),""),"")</f>
        <v>0</v>
      </c>
      <c r="AM966" s="38">
        <f>IF(W966=0,0,IF(CONFIGURACAO!$C$41="SIM",(IF(W966&gt;CONFIGURACAO!$C$41,CONFIGURACAO!$C$41*CONFIGURACAO!$C$31,W966*CONFIGURACAO!$C$31)),'PI AREA  P75'!W966*CONFIGURACAO!$C$31))</f>
        <v>0</v>
      </c>
      <c r="AN966" s="38">
        <f>IF(X966=0,0,IF(CONFIGURACAO!$C$39="SIM",(IF(X966&gt;CONFIGURACAO!$C$40,CONFIGURACAO!$C$40*CONFIGURACAO!$C$32,X966*CONFIGURACAO!$C$32)),'PI AREA  P75'!X966*CONFIGURACAO!$C$32))</f>
        <v>0</v>
      </c>
      <c r="AO966" s="38">
        <f>IFERROR(IF(M966&gt;0,(Y966*CONFIGURACAO!$C$33)+(Z966*CONFIGURACAO!$C$34)+(AA966*CONFIGURACAO!$C$35)+(AB966*CONFIGURACAO!$C$36),""),"")</f>
        <v>0</v>
      </c>
      <c r="AP966" s="38">
        <f>IF(AA966=0,0,IF(CONFIGURACAO!$C$46="SIM",(IF(AA966&gt;CONFIGURACAO!$C$47,CONFIGURACAO!$C$47*CONFIGURACAO!$C$35,AA966*CONFIGURACAO!$C$35)),'PI AREA  P75'!AA966*CONFIGURACAO!$C$35))</f>
        <v>0</v>
      </c>
      <c r="AQ966" s="38">
        <f>IF(AB966=0,0,IF(CONFIGURACAO!$C$44="SIM",(IF(AB966&gt;CONFIGURACAO!$C$45,CONFIGURACAO!$C$45*CONFIGURACAO!$C$36,AB966*CONFIGURACAO!$C$36)),'PI AREA  P75'!AB966*CONFIGURACAO!$C$36))</f>
        <v>0</v>
      </c>
      <c r="AR966" s="38">
        <f t="shared" si="358"/>
        <v>175</v>
      </c>
      <c r="AS966" s="68">
        <f>IF(AR966="","",$AR966-(($AS$2/CONFIGURACAO!$C$6)*$M966))</f>
        <v>100</v>
      </c>
      <c r="AT966" s="73">
        <f t="shared" si="342"/>
        <v>3</v>
      </c>
      <c r="AU966" s="75">
        <f>IF(AR966="","",$AR966-(($AU$2/CONFIGURACAO!$C$6)*$M966))</f>
        <v>50</v>
      </c>
      <c r="AV966" s="76">
        <f t="shared" si="343"/>
        <v>4</v>
      </c>
      <c r="AW966" s="74">
        <f>IF(AR966="","",$AR966-(($AW$2/CONFIGURACAO!$C$6)*$M966))</f>
        <v>0</v>
      </c>
      <c r="AX966" s="72">
        <f t="shared" si="344"/>
        <v>5</v>
      </c>
      <c r="AZ966" s="39">
        <f t="shared" si="345"/>
        <v>1.6432619218652432E-2</v>
      </c>
      <c r="BA966" s="146">
        <f t="shared" si="346"/>
        <v>2.5</v>
      </c>
      <c r="BB966" s="146">
        <f t="shared" si="347"/>
        <v>986</v>
      </c>
      <c r="BC966" s="32">
        <f t="shared" si="348"/>
        <v>959</v>
      </c>
      <c r="BD966" s="148"/>
      <c r="BE966" s="40">
        <f t="shared" si="349"/>
        <v>2.7943368107302535E-2</v>
      </c>
      <c r="BF966" s="40">
        <f t="shared" si="350"/>
        <v>2.8935185185185182E-2</v>
      </c>
      <c r="BG966" s="40">
        <f t="shared" si="351"/>
        <v>0</v>
      </c>
      <c r="BH966" s="40">
        <f t="shared" si="352"/>
        <v>4.042037186742118E-2</v>
      </c>
      <c r="BI966" s="40">
        <f t="shared" si="353"/>
        <v>0</v>
      </c>
      <c r="BJ966" s="40">
        <f t="shared" si="354"/>
        <v>0</v>
      </c>
      <c r="BK966" s="40">
        <f t="shared" si="355"/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 s="42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:134" s="32" customFormat="1" ht="17" thickBot="1" x14ac:dyDescent="0.25">
      <c r="A967" s="124" t="str">
        <f>CONFIGURACAO!$C$4</f>
        <v>AREA 21</v>
      </c>
      <c r="B967" s="125">
        <v>965</v>
      </c>
      <c r="C967" s="252" t="s">
        <v>1529</v>
      </c>
      <c r="D967" s="126">
        <f t="shared" si="337"/>
        <v>1</v>
      </c>
      <c r="E967" s="250" t="s">
        <v>1302</v>
      </c>
      <c r="F967" s="250">
        <v>1</v>
      </c>
      <c r="G967" s="250">
        <v>1</v>
      </c>
      <c r="H967" s="250">
        <v>1</v>
      </c>
      <c r="I967" s="250">
        <v>1</v>
      </c>
      <c r="J967" s="87"/>
      <c r="K967" s="94"/>
      <c r="L967" s="94"/>
      <c r="M967" s="154">
        <f t="shared" si="356"/>
        <v>4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0.75</v>
      </c>
      <c r="T967">
        <v>0</v>
      </c>
      <c r="U967">
        <v>0</v>
      </c>
      <c r="V967">
        <v>0</v>
      </c>
      <c r="W967">
        <v>2</v>
      </c>
      <c r="X967">
        <v>0</v>
      </c>
      <c r="Y967">
        <v>0</v>
      </c>
      <c r="Z967">
        <v>0</v>
      </c>
      <c r="AA967">
        <v>14</v>
      </c>
      <c r="AB967">
        <v>4</v>
      </c>
      <c r="AC967" s="139">
        <f t="shared" si="340"/>
        <v>0</v>
      </c>
      <c r="AD967" s="140">
        <f t="shared" si="341"/>
        <v>0</v>
      </c>
      <c r="AE967" s="141">
        <f t="shared" si="338"/>
        <v>0</v>
      </c>
      <c r="AF967" s="263">
        <f t="shared" si="339"/>
        <v>0</v>
      </c>
      <c r="AG967" s="265">
        <f t="shared" si="357"/>
        <v>0</v>
      </c>
      <c r="AI967" s="37">
        <f>IFERROR(IF(M967&gt;0,(N967*CONFIGURACAO!$C$20)+(O967*CONFIGURACAO!$C$21)+(P967*CONFIGURACAO!$C$22)+(Q967*CONFIGURACAO!$C$23)+(R967*CONFIGURACAO!$C$24),""),"")</f>
        <v>0</v>
      </c>
      <c r="AJ967" s="38">
        <f>IF(S967=0,0,IF(CONFIGURACAO!$C$15="SIM",(IF(S967&gt;CONFIGURACAO!$C$16,CONFIGURACAO!$C$16*CONFIGURACAO!$C$25,S967*CONFIGURACAO!$C$25)),'PI AREA  P75'!S967*CONFIGURACAO!$C$25))</f>
        <v>7.5</v>
      </c>
      <c r="AK967" s="38">
        <f>IF(T967=0,0,IF(CONFIGURACAO!$C$17="SIM",(IF(T967&gt;CONFIGURACAO!$C$18,CONFIGURACAO!$C$18*CONFIGURACAO!$C$26,T967*CONFIGURACAO!$C$26)),'PI AREA  P75'!T967*CONFIGURACAO!$C$26))</f>
        <v>0</v>
      </c>
      <c r="AL967" s="38">
        <f>IFERROR(IF(M967&gt;0,(U967*CONFIGURACAO!$C$29)+(V967*CONFIGURACAO!$C$30),""),"")</f>
        <v>0</v>
      </c>
      <c r="AM967" s="38">
        <f>IF(W967=0,0,IF(CONFIGURACAO!$C$41="SIM",(IF(W967&gt;CONFIGURACAO!$C$41,CONFIGURACAO!$C$41*CONFIGURACAO!$C$31,W967*CONFIGURACAO!$C$31)),'PI AREA  P75'!W967*CONFIGURACAO!$C$31))</f>
        <v>100</v>
      </c>
      <c r="AN967" s="38">
        <f>IF(X967=0,0,IF(CONFIGURACAO!$C$39="SIM",(IF(X967&gt;CONFIGURACAO!$C$40,CONFIGURACAO!$C$40*CONFIGURACAO!$C$32,X967*CONFIGURACAO!$C$32)),'PI AREA  P75'!X967*CONFIGURACAO!$C$32))</f>
        <v>0</v>
      </c>
      <c r="AO967" s="38">
        <f>IFERROR(IF(M967&gt;0,(Y967*CONFIGURACAO!$C$33)+(Z967*CONFIGURACAO!$C$34)+(AA967*CONFIGURACAO!$C$35)+(AB967*CONFIGURACAO!$C$36),""),"")</f>
        <v>390</v>
      </c>
      <c r="AP967" s="38">
        <f>IF(AA967=0,0,IF(CONFIGURACAO!$C$46="SIM",(IF(AA967&gt;CONFIGURACAO!$C$47,CONFIGURACAO!$C$47*CONFIGURACAO!$C$35,AA967*CONFIGURACAO!$C$35)),'PI AREA  P75'!AA967*CONFIGURACAO!$C$35))</f>
        <v>350</v>
      </c>
      <c r="AQ967" s="38">
        <f>IF(AB967=0,0,IF(CONFIGURACAO!$C$44="SIM",(IF(AB967&gt;CONFIGURACAO!$C$45,CONFIGURACAO!$C$45*CONFIGURACAO!$C$36,AB967*CONFIGURACAO!$C$36)),'PI AREA  P75'!AB967*CONFIGURACAO!$C$36))</f>
        <v>20</v>
      </c>
      <c r="AR967" s="38">
        <f t="shared" si="358"/>
        <v>867.5</v>
      </c>
      <c r="AS967" s="68">
        <f>IF(AR967="","",$AR967-(($AS$2/CONFIGURACAO!$C$6)*$M967))</f>
        <v>567.5</v>
      </c>
      <c r="AT967" s="73">
        <f t="shared" si="342"/>
        <v>3</v>
      </c>
      <c r="AU967" s="75">
        <f>IF(AR967="","",$AR967-(($AU$2/CONFIGURACAO!$C$6)*$M967))</f>
        <v>367.5</v>
      </c>
      <c r="AV967" s="76">
        <f t="shared" si="343"/>
        <v>4</v>
      </c>
      <c r="AW967" s="74">
        <f>IF(AR967="","",$AR967-(($AW$2/CONFIGURACAO!$C$6)*$M967))</f>
        <v>167.5</v>
      </c>
      <c r="AX967" s="72">
        <f t="shared" si="344"/>
        <v>5</v>
      </c>
      <c r="AZ967" s="39">
        <f t="shared" si="345"/>
        <v>8.1458840983891334E-2</v>
      </c>
      <c r="BA967" s="146">
        <f t="shared" si="346"/>
        <v>20.75</v>
      </c>
      <c r="BB967" s="146">
        <f t="shared" si="347"/>
        <v>301</v>
      </c>
      <c r="BC967" s="32">
        <f t="shared" si="348"/>
        <v>461</v>
      </c>
      <c r="BD967" s="148"/>
      <c r="BE967" s="40">
        <f t="shared" si="349"/>
        <v>0</v>
      </c>
      <c r="BF967" s="40">
        <f t="shared" si="350"/>
        <v>0</v>
      </c>
      <c r="BG967" s="40">
        <f t="shared" si="351"/>
        <v>0</v>
      </c>
      <c r="BH967" s="40">
        <f t="shared" si="352"/>
        <v>0</v>
      </c>
      <c r="BI967" s="40">
        <f t="shared" si="353"/>
        <v>0</v>
      </c>
      <c r="BJ967" s="40">
        <f t="shared" si="354"/>
        <v>6.9316081330868765E-2</v>
      </c>
      <c r="BK967" s="40">
        <f t="shared" si="355"/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 s="42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  <row r="968" spans="1:134" s="32" customFormat="1" ht="17" thickBot="1" x14ac:dyDescent="0.25">
      <c r="A968" s="124" t="str">
        <f>CONFIGURACAO!$C$4</f>
        <v>AREA 21</v>
      </c>
      <c r="B968" s="125">
        <v>966</v>
      </c>
      <c r="C968" s="252" t="s">
        <v>1529</v>
      </c>
      <c r="D968" s="126">
        <f t="shared" si="337"/>
        <v>2</v>
      </c>
      <c r="E968" s="250" t="s">
        <v>1303</v>
      </c>
      <c r="F968" s="250">
        <v>1</v>
      </c>
      <c r="G968" s="250">
        <v>1</v>
      </c>
      <c r="H968" s="250">
        <v>1</v>
      </c>
      <c r="I968" s="250">
        <v>1</v>
      </c>
      <c r="J968" s="87"/>
      <c r="K968" s="94"/>
      <c r="L968" s="94"/>
      <c r="M968" s="154">
        <f t="shared" si="356"/>
        <v>4</v>
      </c>
      <c r="N968">
        <v>0</v>
      </c>
      <c r="O968">
        <v>1</v>
      </c>
      <c r="P968">
        <v>0.75</v>
      </c>
      <c r="Q968">
        <v>1</v>
      </c>
      <c r="R968">
        <v>0.75</v>
      </c>
      <c r="S968">
        <v>4.75</v>
      </c>
      <c r="T968">
        <v>1.75</v>
      </c>
      <c r="U968">
        <v>0</v>
      </c>
      <c r="V968">
        <v>0</v>
      </c>
      <c r="W968">
        <v>0</v>
      </c>
      <c r="X968">
        <v>4</v>
      </c>
      <c r="Y968">
        <v>0</v>
      </c>
      <c r="Z968">
        <v>0</v>
      </c>
      <c r="AA968">
        <v>0</v>
      </c>
      <c r="AB968">
        <v>12</v>
      </c>
      <c r="AC968" s="139">
        <f t="shared" si="340"/>
        <v>1</v>
      </c>
      <c r="AD968" s="140">
        <f t="shared" si="341"/>
        <v>1.75</v>
      </c>
      <c r="AE968" s="141">
        <f t="shared" si="338"/>
        <v>0</v>
      </c>
      <c r="AF968" s="263">
        <f t="shared" si="339"/>
        <v>0</v>
      </c>
      <c r="AG968" s="265">
        <f t="shared" si="357"/>
        <v>1</v>
      </c>
      <c r="AI968" s="37">
        <f>IFERROR(IF(M968&gt;0,(N968*CONFIGURACAO!$C$20)+(O968*CONFIGURACAO!$C$21)+(P968*CONFIGURACAO!$C$22)+(Q968*CONFIGURACAO!$C$23)+(R968*CONFIGURACAO!$C$24),""),"")</f>
        <v>180</v>
      </c>
      <c r="AJ968" s="38">
        <f>IF(S968=0,0,IF(CONFIGURACAO!$C$15="SIM",(IF(S968&gt;CONFIGURACAO!$C$16,CONFIGURACAO!$C$16*CONFIGURACAO!$C$25,S968*CONFIGURACAO!$C$25)),'PI AREA  P75'!S968*CONFIGURACAO!$C$25))</f>
        <v>40</v>
      </c>
      <c r="AK968" s="38">
        <f>IF(T968=0,0,IF(CONFIGURACAO!$C$17="SIM",(IF(T968&gt;CONFIGURACAO!$C$18,CONFIGURACAO!$C$18*CONFIGURACAO!$C$26,T968*CONFIGURACAO!$C$26)),'PI AREA  P75'!T968*CONFIGURACAO!$C$26))</f>
        <v>8.75</v>
      </c>
      <c r="AL968" s="38">
        <f>IFERROR(IF(M968&gt;0,(U968*CONFIGURACAO!$C$29)+(V968*CONFIGURACAO!$C$30),""),"")</f>
        <v>0</v>
      </c>
      <c r="AM968" s="38">
        <f>IF(W968=0,0,IF(CONFIGURACAO!$C$41="SIM",(IF(W968&gt;CONFIGURACAO!$C$41,CONFIGURACAO!$C$41*CONFIGURACAO!$C$31,W968*CONFIGURACAO!$C$31)),'PI AREA  P75'!W968*CONFIGURACAO!$C$31))</f>
        <v>0</v>
      </c>
      <c r="AN968" s="38">
        <f>IF(X968=0,0,IF(CONFIGURACAO!$C$39="SIM",(IF(X968&gt;CONFIGURACAO!$C$40,CONFIGURACAO!$C$40*CONFIGURACAO!$C$32,X968*CONFIGURACAO!$C$32)),'PI AREA  P75'!X968*CONFIGURACAO!$C$32))</f>
        <v>100</v>
      </c>
      <c r="AO968" s="38">
        <f>IFERROR(IF(M968&gt;0,(Y968*CONFIGURACAO!$C$33)+(Z968*CONFIGURACAO!$C$34)+(AA968*CONFIGURACAO!$C$35)+(AB968*CONFIGURACAO!$C$36),""),"")</f>
        <v>120</v>
      </c>
      <c r="AP968" s="38">
        <f>IF(AA968=0,0,IF(CONFIGURACAO!$C$46="SIM",(IF(AA968&gt;CONFIGURACAO!$C$47,CONFIGURACAO!$C$47*CONFIGURACAO!$C$35,AA968*CONFIGURACAO!$C$35)),'PI AREA  P75'!AA968*CONFIGURACAO!$C$35))</f>
        <v>0</v>
      </c>
      <c r="AQ968" s="38">
        <f>IF(AB968=0,0,IF(CONFIGURACAO!$C$44="SIM",(IF(AB968&gt;CONFIGURACAO!$C$45,CONFIGURACAO!$C$45*CONFIGURACAO!$C$36,AB968*CONFIGURACAO!$C$36)),'PI AREA  P75'!AB968*CONFIGURACAO!$C$36))</f>
        <v>20</v>
      </c>
      <c r="AR968" s="38">
        <f t="shared" si="358"/>
        <v>468.75</v>
      </c>
      <c r="AS968" s="68">
        <f>IF(AR968="","",$AR968-(($AS$2/CONFIGURACAO!$C$6)*$M968))</f>
        <v>168.75</v>
      </c>
      <c r="AT968" s="73">
        <f t="shared" si="342"/>
        <v>3</v>
      </c>
      <c r="AU968" s="75">
        <f>IF(AR968="","",$AR968-(($AU$2/CONFIGURACAO!$C$6)*$M968))</f>
        <v>-31.25</v>
      </c>
      <c r="AV968" s="76" t="str">
        <f t="shared" si="343"/>
        <v>NAO</v>
      </c>
      <c r="AW968" s="74">
        <f>IF(AR968="","",$AR968-(($AW$2/CONFIGURACAO!$C$6)*$M968))</f>
        <v>-231.25</v>
      </c>
      <c r="AX968" s="72" t="str">
        <f t="shared" si="344"/>
        <v>NAO</v>
      </c>
      <c r="AZ968" s="39">
        <f t="shared" si="345"/>
        <v>4.4015944335676155E-2</v>
      </c>
      <c r="BA968" s="146">
        <f t="shared" si="346"/>
        <v>26</v>
      </c>
      <c r="BB968" s="146">
        <f t="shared" si="347"/>
        <v>209</v>
      </c>
      <c r="BC968" s="32">
        <f t="shared" si="348"/>
        <v>711</v>
      </c>
      <c r="BD968" s="148"/>
      <c r="BE968" s="40">
        <f t="shared" si="349"/>
        <v>0</v>
      </c>
      <c r="BF968" s="40">
        <f t="shared" si="350"/>
        <v>3.8580246913580245E-2</v>
      </c>
      <c r="BG968" s="40">
        <f t="shared" si="351"/>
        <v>1.9270298047276462E-2</v>
      </c>
      <c r="BH968" s="40">
        <f t="shared" si="352"/>
        <v>4.042037186742118E-2</v>
      </c>
      <c r="BI968" s="40">
        <f t="shared" si="353"/>
        <v>7.9957356076759065E-2</v>
      </c>
      <c r="BJ968" s="40">
        <f t="shared" si="354"/>
        <v>0.43900184842883549</v>
      </c>
      <c r="BK968" s="40">
        <f t="shared" si="355"/>
        <v>0.2808988764044944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 s="42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</row>
    <row r="969" spans="1:134" s="32" customFormat="1" ht="17" thickBot="1" x14ac:dyDescent="0.25">
      <c r="A969" s="124" t="str">
        <f>CONFIGURACAO!$C$4</f>
        <v>AREA 21</v>
      </c>
      <c r="B969" s="125">
        <v>967</v>
      </c>
      <c r="C969" s="252" t="s">
        <v>1529</v>
      </c>
      <c r="D969" s="126">
        <f t="shared" si="337"/>
        <v>3</v>
      </c>
      <c r="E969" s="250" t="s">
        <v>1304</v>
      </c>
      <c r="F969" s="250">
        <v>1</v>
      </c>
      <c r="G969" s="250">
        <v>1</v>
      </c>
      <c r="H969" s="250">
        <v>1</v>
      </c>
      <c r="I969" s="250">
        <v>1</v>
      </c>
      <c r="J969" s="87"/>
      <c r="K969" s="94"/>
      <c r="L969" s="94"/>
      <c r="M969" s="154">
        <f t="shared" si="356"/>
        <v>4</v>
      </c>
      <c r="N969">
        <v>4</v>
      </c>
      <c r="O969">
        <v>0.75</v>
      </c>
      <c r="P969">
        <v>0</v>
      </c>
      <c r="Q969">
        <v>3.75</v>
      </c>
      <c r="R969">
        <v>1.5</v>
      </c>
      <c r="S969">
        <v>3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2</v>
      </c>
      <c r="AB969">
        <v>1</v>
      </c>
      <c r="AC969" s="139">
        <f t="shared" si="340"/>
        <v>4.75</v>
      </c>
      <c r="AD969" s="140">
        <f t="shared" si="341"/>
        <v>4.75</v>
      </c>
      <c r="AE969" s="141">
        <f t="shared" si="338"/>
        <v>0</v>
      </c>
      <c r="AF969" s="263">
        <f t="shared" si="339"/>
        <v>0</v>
      </c>
      <c r="AG969" s="265">
        <f t="shared" si="357"/>
        <v>4.75</v>
      </c>
      <c r="AI969" s="37">
        <f>IFERROR(IF(M969&gt;0,(N969*CONFIGURACAO!$C$20)+(O969*CONFIGURACAO!$C$21)+(P969*CONFIGURACAO!$C$22)+(Q969*CONFIGURACAO!$C$23)+(R969*CONFIGURACAO!$C$24),""),"")</f>
        <v>640</v>
      </c>
      <c r="AJ969" s="38">
        <f>IF(S969=0,0,IF(CONFIGURACAO!$C$15="SIM",(IF(S969&gt;CONFIGURACAO!$C$16,CONFIGURACAO!$C$16*CONFIGURACAO!$C$25,S969*CONFIGURACAO!$C$25)),'PI AREA  P75'!S969*CONFIGURACAO!$C$25))</f>
        <v>30</v>
      </c>
      <c r="AK969" s="38">
        <f>IF(T969=0,0,IF(CONFIGURACAO!$C$17="SIM",(IF(T969&gt;CONFIGURACAO!$C$18,CONFIGURACAO!$C$18*CONFIGURACAO!$C$26,T969*CONFIGURACAO!$C$26)),'PI AREA  P75'!T969*CONFIGURACAO!$C$26))</f>
        <v>10</v>
      </c>
      <c r="AL969" s="38">
        <f>IFERROR(IF(M969&gt;0,(U969*CONFIGURACAO!$C$29)+(V969*CONFIGURACAO!$C$30),""),"")</f>
        <v>0</v>
      </c>
      <c r="AM969" s="38">
        <f>IF(W969=0,0,IF(CONFIGURACAO!$C$41="SIM",(IF(W969&gt;CONFIGURACAO!$C$41,CONFIGURACAO!$C$41*CONFIGURACAO!$C$31,W969*CONFIGURACAO!$C$31)),'PI AREA  P75'!W969*CONFIGURACAO!$C$31))</f>
        <v>0</v>
      </c>
      <c r="AN969" s="38">
        <f>IF(X969=0,0,IF(CONFIGURACAO!$C$39="SIM",(IF(X969&gt;CONFIGURACAO!$C$40,CONFIGURACAO!$C$40*CONFIGURACAO!$C$32,X969*CONFIGURACAO!$C$32)),'PI AREA  P75'!X969*CONFIGURACAO!$C$32))</f>
        <v>0</v>
      </c>
      <c r="AO969" s="38">
        <f>IFERROR(IF(M969&gt;0,(Y969*CONFIGURACAO!$C$33)+(Z969*CONFIGURACAO!$C$34)+(AA969*CONFIGURACAO!$C$35)+(AB969*CONFIGURACAO!$C$36),""),"")</f>
        <v>60</v>
      </c>
      <c r="AP969" s="38">
        <f>IF(AA969=0,0,IF(CONFIGURACAO!$C$46="SIM",(IF(AA969&gt;CONFIGURACAO!$C$47,CONFIGURACAO!$C$47*CONFIGURACAO!$C$35,AA969*CONFIGURACAO!$C$35)),'PI AREA  P75'!AA969*CONFIGURACAO!$C$35))</f>
        <v>50</v>
      </c>
      <c r="AQ969" s="38">
        <f>IF(AB969=0,0,IF(CONFIGURACAO!$C$44="SIM",(IF(AB969&gt;CONFIGURACAO!$C$45,CONFIGURACAO!$C$45*CONFIGURACAO!$C$36,AB969*CONFIGURACAO!$C$36)),'PI AREA  P75'!AB969*CONFIGURACAO!$C$36))</f>
        <v>10</v>
      </c>
      <c r="AR969" s="38">
        <f t="shared" si="358"/>
        <v>800</v>
      </c>
      <c r="AS969" s="68">
        <f>IF(AR969="","",$AR969-(($AS$2/CONFIGURACAO!$C$6)*$M969))</f>
        <v>500</v>
      </c>
      <c r="AT969" s="73">
        <f t="shared" si="342"/>
        <v>3</v>
      </c>
      <c r="AU969" s="75">
        <f>IF(AR969="","",$AR969-(($AU$2/CONFIGURACAO!$C$6)*$M969))</f>
        <v>300</v>
      </c>
      <c r="AV969" s="76">
        <f t="shared" si="343"/>
        <v>4</v>
      </c>
      <c r="AW969" s="74">
        <f>IF(AR969="","",$AR969-(($AW$2/CONFIGURACAO!$C$6)*$M969))</f>
        <v>100</v>
      </c>
      <c r="AX969" s="72">
        <f t="shared" si="344"/>
        <v>5</v>
      </c>
      <c r="AZ969" s="39">
        <f t="shared" si="345"/>
        <v>7.5120544999553979E-2</v>
      </c>
      <c r="BA969" s="146">
        <f t="shared" si="346"/>
        <v>18</v>
      </c>
      <c r="BB969" s="146">
        <f t="shared" si="347"/>
        <v>387</v>
      </c>
      <c r="BC969" s="32">
        <f t="shared" si="348"/>
        <v>500</v>
      </c>
      <c r="BD969" s="148"/>
      <c r="BE969" s="40">
        <f t="shared" si="349"/>
        <v>0.14903129657228018</v>
      </c>
      <c r="BF969" s="40">
        <f t="shared" si="350"/>
        <v>2.8935185185185182E-2</v>
      </c>
      <c r="BG969" s="40">
        <f t="shared" si="351"/>
        <v>0</v>
      </c>
      <c r="BH969" s="40">
        <f t="shared" si="352"/>
        <v>0.15157639450282942</v>
      </c>
      <c r="BI969" s="40">
        <f t="shared" si="353"/>
        <v>0.15991471215351813</v>
      </c>
      <c r="BJ969" s="40">
        <f t="shared" si="354"/>
        <v>0.27726432532347506</v>
      </c>
      <c r="BK969" s="40">
        <f t="shared" si="355"/>
        <v>0.32102728731942215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 s="42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</row>
    <row r="970" spans="1:134" s="32" customFormat="1" ht="17" thickBot="1" x14ac:dyDescent="0.25">
      <c r="A970" s="124" t="str">
        <f>CONFIGURACAO!$C$4</f>
        <v>AREA 21</v>
      </c>
      <c r="B970" s="125">
        <v>968</v>
      </c>
      <c r="C970" s="252" t="s">
        <v>1529</v>
      </c>
      <c r="D970" s="126">
        <f t="shared" si="337"/>
        <v>4</v>
      </c>
      <c r="E970" s="250" t="s">
        <v>1305</v>
      </c>
      <c r="F970" s="250">
        <v>1</v>
      </c>
      <c r="G970" s="250">
        <v>1</v>
      </c>
      <c r="H970" s="250">
        <v>1</v>
      </c>
      <c r="I970" s="250">
        <v>1</v>
      </c>
      <c r="J970" s="87"/>
      <c r="K970" s="94"/>
      <c r="L970" s="94"/>
      <c r="M970" s="154">
        <f t="shared" si="356"/>
        <v>4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2</v>
      </c>
      <c r="AB970">
        <v>0</v>
      </c>
      <c r="AC970" s="139">
        <f t="shared" si="340"/>
        <v>0</v>
      </c>
      <c r="AD970" s="140">
        <f t="shared" si="341"/>
        <v>0</v>
      </c>
      <c r="AE970" s="141">
        <f t="shared" si="338"/>
        <v>0</v>
      </c>
      <c r="AF970" s="263">
        <f t="shared" si="339"/>
        <v>0</v>
      </c>
      <c r="AG970" s="265">
        <f t="shared" si="357"/>
        <v>0</v>
      </c>
      <c r="AI970" s="37">
        <f>IFERROR(IF(M970&gt;0,(N970*CONFIGURACAO!$C$20)+(O970*CONFIGURACAO!$C$21)+(P970*CONFIGURACAO!$C$22)+(Q970*CONFIGURACAO!$C$23)+(R970*CONFIGURACAO!$C$24),""),"")</f>
        <v>0</v>
      </c>
      <c r="AJ970" s="38">
        <f>IF(S970=0,0,IF(CONFIGURACAO!$C$15="SIM",(IF(S970&gt;CONFIGURACAO!$C$16,CONFIGURACAO!$C$16*CONFIGURACAO!$C$25,S970*CONFIGURACAO!$C$25)),'PI AREA  P75'!S970*CONFIGURACAO!$C$25))</f>
        <v>10</v>
      </c>
      <c r="AK970" s="38">
        <f>IF(T970=0,0,IF(CONFIGURACAO!$C$17="SIM",(IF(T970&gt;CONFIGURACAO!$C$18,CONFIGURACAO!$C$18*CONFIGURACAO!$C$26,T970*CONFIGURACAO!$C$26)),'PI AREA  P75'!T970*CONFIGURACAO!$C$26))</f>
        <v>0</v>
      </c>
      <c r="AL970" s="38">
        <f>IFERROR(IF(M970&gt;0,(U970*CONFIGURACAO!$C$29)+(V970*CONFIGURACAO!$C$30),""),"")</f>
        <v>0</v>
      </c>
      <c r="AM970" s="38">
        <f>IF(W970=0,0,IF(CONFIGURACAO!$C$41="SIM",(IF(W970&gt;CONFIGURACAO!$C$41,CONFIGURACAO!$C$41*CONFIGURACAO!$C$31,W970*CONFIGURACAO!$C$31)),'PI AREA  P75'!W970*CONFIGURACAO!$C$31))</f>
        <v>0</v>
      </c>
      <c r="AN970" s="38">
        <f>IF(X970=0,0,IF(CONFIGURACAO!$C$39="SIM",(IF(X970&gt;CONFIGURACAO!$C$40,CONFIGURACAO!$C$40*CONFIGURACAO!$C$32,X970*CONFIGURACAO!$C$32)),'PI AREA  P75'!X970*CONFIGURACAO!$C$32))</f>
        <v>0</v>
      </c>
      <c r="AO970" s="38">
        <f>IFERROR(IF(M970&gt;0,(Y970*CONFIGURACAO!$C$33)+(Z970*CONFIGURACAO!$C$34)+(AA970*CONFIGURACAO!$C$35)+(AB970*CONFIGURACAO!$C$36),""),"")</f>
        <v>50</v>
      </c>
      <c r="AP970" s="38">
        <f>IF(AA970=0,0,IF(CONFIGURACAO!$C$46="SIM",(IF(AA970&gt;CONFIGURACAO!$C$47,CONFIGURACAO!$C$47*CONFIGURACAO!$C$35,AA970*CONFIGURACAO!$C$35)),'PI AREA  P75'!AA970*CONFIGURACAO!$C$35))</f>
        <v>50</v>
      </c>
      <c r="AQ970" s="38">
        <f>IF(AB970=0,0,IF(CONFIGURACAO!$C$44="SIM",(IF(AB970&gt;CONFIGURACAO!$C$45,CONFIGURACAO!$C$45*CONFIGURACAO!$C$36,AB970*CONFIGURACAO!$C$36)),'PI AREA  P75'!AB970*CONFIGURACAO!$C$36))</f>
        <v>0</v>
      </c>
      <c r="AR970" s="38">
        <f t="shared" si="358"/>
        <v>110</v>
      </c>
      <c r="AS970" s="68">
        <f>IF(AR970="","",$AR970-(($AS$2/CONFIGURACAO!$C$6)*$M970))</f>
        <v>-190</v>
      </c>
      <c r="AT970" s="73" t="str">
        <f t="shared" si="342"/>
        <v>NAO</v>
      </c>
      <c r="AU970" s="75">
        <f>IF(AR970="","",$AR970-(($AU$2/CONFIGURACAO!$C$6)*$M970))</f>
        <v>-390</v>
      </c>
      <c r="AV970" s="76" t="str">
        <f t="shared" si="343"/>
        <v>NAO</v>
      </c>
      <c r="AW970" s="74">
        <f>IF(AR970="","",$AR970-(($AW$2/CONFIGURACAO!$C$6)*$M970))</f>
        <v>-590</v>
      </c>
      <c r="AX970" s="72" t="str">
        <f t="shared" si="344"/>
        <v>NAO</v>
      </c>
      <c r="AZ970" s="39">
        <f t="shared" si="345"/>
        <v>1.0329074937438672E-2</v>
      </c>
      <c r="BA970" s="146">
        <f t="shared" si="346"/>
        <v>3</v>
      </c>
      <c r="BB970" s="146">
        <f t="shared" si="347"/>
        <v>947</v>
      </c>
      <c r="BC970" s="32">
        <f t="shared" si="348"/>
        <v>1029</v>
      </c>
      <c r="BD970" s="148"/>
      <c r="BE970" s="40">
        <f t="shared" si="349"/>
        <v>0</v>
      </c>
      <c r="BF970" s="40">
        <f t="shared" si="350"/>
        <v>0</v>
      </c>
      <c r="BG970" s="40">
        <f t="shared" si="351"/>
        <v>0</v>
      </c>
      <c r="BH970" s="40">
        <f t="shared" si="352"/>
        <v>0</v>
      </c>
      <c r="BI970" s="40">
        <f t="shared" si="353"/>
        <v>0</v>
      </c>
      <c r="BJ970" s="40">
        <f t="shared" si="354"/>
        <v>9.2421441774491686E-2</v>
      </c>
      <c r="BK970" s="40">
        <f t="shared" si="355"/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 s="42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</row>
    <row r="971" spans="1:134" s="32" customFormat="1" ht="17" thickBot="1" x14ac:dyDescent="0.25">
      <c r="A971" s="124" t="str">
        <f>CONFIGURACAO!$C$4</f>
        <v>AREA 21</v>
      </c>
      <c r="B971" s="125">
        <v>969</v>
      </c>
      <c r="C971" s="252" t="s">
        <v>1529</v>
      </c>
      <c r="D971" s="126">
        <f t="shared" si="337"/>
        <v>5</v>
      </c>
      <c r="E971" s="250" t="s">
        <v>1306</v>
      </c>
      <c r="F971" s="250">
        <v>1</v>
      </c>
      <c r="G971" s="250">
        <v>1</v>
      </c>
      <c r="H971" s="250">
        <v>1</v>
      </c>
      <c r="I971" s="250">
        <v>1</v>
      </c>
      <c r="J971" s="87"/>
      <c r="K971" s="94"/>
      <c r="L971" s="94"/>
      <c r="M971" s="154">
        <f t="shared" si="356"/>
        <v>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 s="139">
        <f t="shared" si="340"/>
        <v>0</v>
      </c>
      <c r="AD971" s="140">
        <f t="shared" si="341"/>
        <v>0</v>
      </c>
      <c r="AE971" s="141">
        <f t="shared" si="338"/>
        <v>0</v>
      </c>
      <c r="AF971" s="263">
        <f t="shared" si="339"/>
        <v>0</v>
      </c>
      <c r="AG971" s="265">
        <f t="shared" si="357"/>
        <v>0</v>
      </c>
      <c r="AI971" s="37">
        <f>IFERROR(IF(M971&gt;0,(N971*CONFIGURACAO!$C$20)+(O971*CONFIGURACAO!$C$21)+(P971*CONFIGURACAO!$C$22)+(Q971*CONFIGURACAO!$C$23)+(R971*CONFIGURACAO!$C$24),""),"")</f>
        <v>0</v>
      </c>
      <c r="AJ971" s="38">
        <f>IF(S971=0,0,IF(CONFIGURACAO!$C$15="SIM",(IF(S971&gt;CONFIGURACAO!$C$16,CONFIGURACAO!$C$16*CONFIGURACAO!$C$25,S971*CONFIGURACAO!$C$25)),'PI AREA  P75'!S971*CONFIGURACAO!$C$25))</f>
        <v>0</v>
      </c>
      <c r="AK971" s="38">
        <f>IF(T971=0,0,IF(CONFIGURACAO!$C$17="SIM",(IF(T971&gt;CONFIGURACAO!$C$18,CONFIGURACAO!$C$18*CONFIGURACAO!$C$26,T971*CONFIGURACAO!$C$26)),'PI AREA  P75'!T971*CONFIGURACAO!$C$26))</f>
        <v>0</v>
      </c>
      <c r="AL971" s="38">
        <f>IFERROR(IF(M971&gt;0,(U971*CONFIGURACAO!$C$29)+(V971*CONFIGURACAO!$C$30),""),"")</f>
        <v>0</v>
      </c>
      <c r="AM971" s="38">
        <f>IF(W971=0,0,IF(CONFIGURACAO!$C$41="SIM",(IF(W971&gt;CONFIGURACAO!$C$41,CONFIGURACAO!$C$41*CONFIGURACAO!$C$31,W971*CONFIGURACAO!$C$31)),'PI AREA  P75'!W971*CONFIGURACAO!$C$31))</f>
        <v>0</v>
      </c>
      <c r="AN971" s="38">
        <f>IF(X971=0,0,IF(CONFIGURACAO!$C$39="SIM",(IF(X971&gt;CONFIGURACAO!$C$40,CONFIGURACAO!$C$40*CONFIGURACAO!$C$32,X971*CONFIGURACAO!$C$32)),'PI AREA  P75'!X971*CONFIGURACAO!$C$32))</f>
        <v>0</v>
      </c>
      <c r="AO971" s="38">
        <f>IFERROR(IF(M971&gt;0,(Y971*CONFIGURACAO!$C$33)+(Z971*CONFIGURACAO!$C$34)+(AA971*CONFIGURACAO!$C$35)+(AB971*CONFIGURACAO!$C$36),""),"")</f>
        <v>10</v>
      </c>
      <c r="AP971" s="38">
        <f>IF(AA971=0,0,IF(CONFIGURACAO!$C$46="SIM",(IF(AA971&gt;CONFIGURACAO!$C$47,CONFIGURACAO!$C$47*CONFIGURACAO!$C$35,AA971*CONFIGURACAO!$C$35)),'PI AREA  P75'!AA971*CONFIGURACAO!$C$35))</f>
        <v>0</v>
      </c>
      <c r="AQ971" s="38">
        <f>IF(AB971=0,0,IF(CONFIGURACAO!$C$44="SIM",(IF(AB971&gt;CONFIGURACAO!$C$45,CONFIGURACAO!$C$45*CONFIGURACAO!$C$36,AB971*CONFIGURACAO!$C$36)),'PI AREA  P75'!AB971*CONFIGURACAO!$C$36))</f>
        <v>10</v>
      </c>
      <c r="AR971" s="38">
        <f t="shared" si="358"/>
        <v>20</v>
      </c>
      <c r="AS971" s="68">
        <f>IF(AR971="","",$AR971-(($AS$2/CONFIGURACAO!$C$6)*$M971))</f>
        <v>-280</v>
      </c>
      <c r="AT971" s="73" t="str">
        <f t="shared" si="342"/>
        <v>NAO</v>
      </c>
      <c r="AU971" s="75">
        <f>IF(AR971="","",$AR971-(($AU$2/CONFIGURACAO!$C$6)*$M971))</f>
        <v>-480</v>
      </c>
      <c r="AV971" s="76" t="str">
        <f t="shared" si="343"/>
        <v>NAO</v>
      </c>
      <c r="AW971" s="74">
        <f>IF(AR971="","",$AR971-(($AW$2/CONFIGURACAO!$C$6)*$M971))</f>
        <v>-680</v>
      </c>
      <c r="AX971" s="72" t="str">
        <f t="shared" si="344"/>
        <v>NAO</v>
      </c>
      <c r="AZ971" s="39">
        <f t="shared" si="345"/>
        <v>1.8780136249888493E-3</v>
      </c>
      <c r="BA971" s="146">
        <f t="shared" si="346"/>
        <v>1</v>
      </c>
      <c r="BB971" s="146">
        <f t="shared" si="347"/>
        <v>1099</v>
      </c>
      <c r="BC971" s="32">
        <f t="shared" si="348"/>
        <v>1138</v>
      </c>
      <c r="BD971" s="148"/>
      <c r="BE971" s="40">
        <f t="shared" si="349"/>
        <v>0</v>
      </c>
      <c r="BF971" s="40">
        <f t="shared" si="350"/>
        <v>0</v>
      </c>
      <c r="BG971" s="40">
        <f t="shared" si="351"/>
        <v>0</v>
      </c>
      <c r="BH971" s="40">
        <f t="shared" si="352"/>
        <v>0</v>
      </c>
      <c r="BI971" s="40">
        <f t="shared" si="353"/>
        <v>0</v>
      </c>
      <c r="BJ971" s="40">
        <f t="shared" si="354"/>
        <v>0</v>
      </c>
      <c r="BK971" s="40">
        <f t="shared" si="355"/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 s="42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</row>
    <row r="972" spans="1:134" s="32" customFormat="1" ht="17" thickBot="1" x14ac:dyDescent="0.25">
      <c r="A972" s="124" t="str">
        <f>CONFIGURACAO!$C$4</f>
        <v>AREA 21</v>
      </c>
      <c r="B972" s="125">
        <v>970</v>
      </c>
      <c r="C972" s="252" t="s">
        <v>1529</v>
      </c>
      <c r="D972" s="126">
        <f t="shared" si="337"/>
        <v>6</v>
      </c>
      <c r="E972" s="250" t="s">
        <v>1307</v>
      </c>
      <c r="F972" s="250">
        <v>1</v>
      </c>
      <c r="G972" s="250">
        <v>1</v>
      </c>
      <c r="H972" s="250">
        <v>1</v>
      </c>
      <c r="I972" s="250">
        <v>1</v>
      </c>
      <c r="J972" s="87"/>
      <c r="K972" s="94"/>
      <c r="L972" s="94"/>
      <c r="M972" s="154">
        <f t="shared" si="356"/>
        <v>4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</v>
      </c>
      <c r="T972">
        <v>1.5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4</v>
      </c>
      <c r="AC972" s="139">
        <f t="shared" si="340"/>
        <v>0</v>
      </c>
      <c r="AD972" s="140">
        <f t="shared" si="341"/>
        <v>0</v>
      </c>
      <c r="AE972" s="141">
        <f t="shared" si="338"/>
        <v>0</v>
      </c>
      <c r="AF972" s="263">
        <f t="shared" si="339"/>
        <v>0</v>
      </c>
      <c r="AG972" s="265">
        <f t="shared" si="357"/>
        <v>0</v>
      </c>
      <c r="AI972" s="37">
        <f>IFERROR(IF(M972&gt;0,(N972*CONFIGURACAO!$C$20)+(O972*CONFIGURACAO!$C$21)+(P972*CONFIGURACAO!$C$22)+(Q972*CONFIGURACAO!$C$23)+(R972*CONFIGURACAO!$C$24),""),"")</f>
        <v>0</v>
      </c>
      <c r="AJ972" s="38">
        <f>IF(S972=0,0,IF(CONFIGURACAO!$C$15="SIM",(IF(S972&gt;CONFIGURACAO!$C$16,CONFIGURACAO!$C$16*CONFIGURACAO!$C$25,S972*CONFIGURACAO!$C$25)),'PI AREA  P75'!S972*CONFIGURACAO!$C$25))</f>
        <v>40</v>
      </c>
      <c r="AK972" s="38">
        <f>IF(T972=0,0,IF(CONFIGURACAO!$C$17="SIM",(IF(T972&gt;CONFIGURACAO!$C$18,CONFIGURACAO!$C$18*CONFIGURACAO!$C$26,T972*CONFIGURACAO!$C$26)),'PI AREA  P75'!T972*CONFIGURACAO!$C$26))</f>
        <v>7.5</v>
      </c>
      <c r="AL972" s="38">
        <f>IFERROR(IF(M972&gt;0,(U972*CONFIGURACAO!$C$29)+(V972*CONFIGURACAO!$C$30),""),"")</f>
        <v>0</v>
      </c>
      <c r="AM972" s="38">
        <f>IF(W972=0,0,IF(CONFIGURACAO!$C$41="SIM",(IF(W972&gt;CONFIGURACAO!$C$41,CONFIGURACAO!$C$41*CONFIGURACAO!$C$31,W972*CONFIGURACAO!$C$31)),'PI AREA  P75'!W972*CONFIGURACAO!$C$31))</f>
        <v>0</v>
      </c>
      <c r="AN972" s="38">
        <f>IF(X972=0,0,IF(CONFIGURACAO!$C$39="SIM",(IF(X972&gt;CONFIGURACAO!$C$40,CONFIGURACAO!$C$40*CONFIGURACAO!$C$32,X972*CONFIGURACAO!$C$32)),'PI AREA  P75'!X972*CONFIGURACAO!$C$32))</f>
        <v>0</v>
      </c>
      <c r="AO972" s="38">
        <f>IFERROR(IF(M972&gt;0,(Y972*CONFIGURACAO!$C$33)+(Z972*CONFIGURACAO!$C$34)+(AA972*CONFIGURACAO!$C$35)+(AB972*CONFIGURACAO!$C$36),""),"")</f>
        <v>115</v>
      </c>
      <c r="AP972" s="38">
        <f>IF(AA972=0,0,IF(CONFIGURACAO!$C$46="SIM",(IF(AA972&gt;CONFIGURACAO!$C$47,CONFIGURACAO!$C$47*CONFIGURACAO!$C$35,AA972*CONFIGURACAO!$C$35)),'PI AREA  P75'!AA972*CONFIGURACAO!$C$35))</f>
        <v>75</v>
      </c>
      <c r="AQ972" s="38">
        <f>IF(AB972=0,0,IF(CONFIGURACAO!$C$44="SIM",(IF(AB972&gt;CONFIGURACAO!$C$45,CONFIGURACAO!$C$45*CONFIGURACAO!$C$36,AB972*CONFIGURACAO!$C$36)),'PI AREA  P75'!AB972*CONFIGURACAO!$C$36))</f>
        <v>20</v>
      </c>
      <c r="AR972" s="38">
        <f t="shared" si="358"/>
        <v>257.5</v>
      </c>
      <c r="AS972" s="68">
        <f>IF(AR972="","",$AR972-(($AS$2/CONFIGURACAO!$C$6)*$M972))</f>
        <v>-42.5</v>
      </c>
      <c r="AT972" s="73" t="str">
        <f t="shared" si="342"/>
        <v>NAO</v>
      </c>
      <c r="AU972" s="75">
        <f>IF(AR972="","",$AR972-(($AU$2/CONFIGURACAO!$C$6)*$M972))</f>
        <v>-242.5</v>
      </c>
      <c r="AV972" s="76" t="str">
        <f t="shared" si="343"/>
        <v>NAO</v>
      </c>
      <c r="AW972" s="74">
        <f>IF(AR972="","",$AR972-(($AW$2/CONFIGURACAO!$C$6)*$M972))</f>
        <v>-442.5</v>
      </c>
      <c r="AX972" s="72" t="str">
        <f t="shared" si="344"/>
        <v>NAO</v>
      </c>
      <c r="AZ972" s="39">
        <f t="shared" si="345"/>
        <v>2.4179425421731432E-2</v>
      </c>
      <c r="BA972" s="146">
        <f t="shared" si="346"/>
        <v>12.5</v>
      </c>
      <c r="BB972" s="146">
        <f t="shared" si="347"/>
        <v>570</v>
      </c>
      <c r="BC972" s="32">
        <f t="shared" si="348"/>
        <v>874</v>
      </c>
      <c r="BD972" s="148"/>
      <c r="BE972" s="40">
        <f t="shared" si="349"/>
        <v>0</v>
      </c>
      <c r="BF972" s="40">
        <f t="shared" si="350"/>
        <v>0</v>
      </c>
      <c r="BG972" s="40">
        <f t="shared" si="351"/>
        <v>0</v>
      </c>
      <c r="BH972" s="40">
        <f t="shared" si="352"/>
        <v>0</v>
      </c>
      <c r="BI972" s="40">
        <f t="shared" si="353"/>
        <v>0</v>
      </c>
      <c r="BJ972" s="40">
        <f t="shared" si="354"/>
        <v>0.36968576709796674</v>
      </c>
      <c r="BK972" s="40">
        <f t="shared" si="355"/>
        <v>0.2407704654895666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 s="4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</row>
    <row r="973" spans="1:134" s="32" customFormat="1" ht="17" thickBot="1" x14ac:dyDescent="0.25">
      <c r="A973" s="124" t="str">
        <f>CONFIGURACAO!$C$4</f>
        <v>AREA 21</v>
      </c>
      <c r="B973" s="125">
        <v>971</v>
      </c>
      <c r="C973" s="252" t="s">
        <v>1529</v>
      </c>
      <c r="D973" s="126">
        <f t="shared" si="337"/>
        <v>7</v>
      </c>
      <c r="E973" s="250" t="s">
        <v>1308</v>
      </c>
      <c r="F973" s="250">
        <v>1</v>
      </c>
      <c r="G973" s="250">
        <v>1</v>
      </c>
      <c r="H973" s="250">
        <v>1</v>
      </c>
      <c r="I973" s="250">
        <v>1</v>
      </c>
      <c r="J973" s="87"/>
      <c r="K973" s="94"/>
      <c r="L973" s="94"/>
      <c r="M973" s="154">
        <f t="shared" si="356"/>
        <v>4</v>
      </c>
      <c r="N973">
        <v>24.75</v>
      </c>
      <c r="O973">
        <v>7.5</v>
      </c>
      <c r="P973">
        <v>4</v>
      </c>
      <c r="Q973">
        <v>4.75</v>
      </c>
      <c r="R973">
        <v>1.5</v>
      </c>
      <c r="S973">
        <v>3</v>
      </c>
      <c r="T973">
        <v>3.25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3</v>
      </c>
      <c r="AB973">
        <v>1</v>
      </c>
      <c r="AC973" s="139">
        <f t="shared" si="340"/>
        <v>32.25</v>
      </c>
      <c r="AD973" s="140">
        <f t="shared" si="341"/>
        <v>36.25</v>
      </c>
      <c r="AE973" s="141">
        <f t="shared" si="338"/>
        <v>0</v>
      </c>
      <c r="AF973" s="263">
        <f t="shared" si="339"/>
        <v>0</v>
      </c>
      <c r="AG973" s="265">
        <f t="shared" si="357"/>
        <v>32.25</v>
      </c>
      <c r="AI973" s="37">
        <f>IFERROR(IF(M973&gt;0,(N973*CONFIGURACAO!$C$20)+(O973*CONFIGURACAO!$C$21)+(P973*CONFIGURACAO!$C$22)+(Q973*CONFIGURACAO!$C$23)+(R973*CONFIGURACAO!$C$24),""),"")</f>
        <v>3535</v>
      </c>
      <c r="AJ973" s="38">
        <f>IF(S973=0,0,IF(CONFIGURACAO!$C$15="SIM",(IF(S973&gt;CONFIGURACAO!$C$16,CONFIGURACAO!$C$16*CONFIGURACAO!$C$25,S973*CONFIGURACAO!$C$25)),'PI AREA  P75'!S973*CONFIGURACAO!$C$25))</f>
        <v>30</v>
      </c>
      <c r="AK973" s="38">
        <f>IF(T973=0,0,IF(CONFIGURACAO!$C$17="SIM",(IF(T973&gt;CONFIGURACAO!$C$18,CONFIGURACAO!$C$18*CONFIGURACAO!$C$26,T973*CONFIGURACAO!$C$26)),'PI AREA  P75'!T973*CONFIGURACAO!$C$26))</f>
        <v>16.25</v>
      </c>
      <c r="AL973" s="38">
        <f>IFERROR(IF(M973&gt;0,(U973*CONFIGURACAO!$C$29)+(V973*CONFIGURACAO!$C$30),""),"")</f>
        <v>0</v>
      </c>
      <c r="AM973" s="38">
        <f>IF(W973=0,0,IF(CONFIGURACAO!$C$41="SIM",(IF(W973&gt;CONFIGURACAO!$C$41,CONFIGURACAO!$C$41*CONFIGURACAO!$C$31,W973*CONFIGURACAO!$C$31)),'PI AREA  P75'!W973*CONFIGURACAO!$C$31))</f>
        <v>0</v>
      </c>
      <c r="AN973" s="38">
        <f>IF(X973=0,0,IF(CONFIGURACAO!$C$39="SIM",(IF(X973&gt;CONFIGURACAO!$C$40,CONFIGURACAO!$C$40*CONFIGURACAO!$C$32,X973*CONFIGURACAO!$C$32)),'PI AREA  P75'!X973*CONFIGURACAO!$C$32))</f>
        <v>25</v>
      </c>
      <c r="AO973" s="38">
        <f>IFERROR(IF(M973&gt;0,(Y973*CONFIGURACAO!$C$33)+(Z973*CONFIGURACAO!$C$34)+(AA973*CONFIGURACAO!$C$35)+(AB973*CONFIGURACAO!$C$36),""),"")</f>
        <v>85</v>
      </c>
      <c r="AP973" s="38">
        <f>IF(AA973=0,0,IF(CONFIGURACAO!$C$46="SIM",(IF(AA973&gt;CONFIGURACAO!$C$47,CONFIGURACAO!$C$47*CONFIGURACAO!$C$35,AA973*CONFIGURACAO!$C$35)),'PI AREA  P75'!AA973*CONFIGURACAO!$C$35))</f>
        <v>75</v>
      </c>
      <c r="AQ973" s="38">
        <f>IF(AB973=0,0,IF(CONFIGURACAO!$C$44="SIM",(IF(AB973&gt;CONFIGURACAO!$C$45,CONFIGURACAO!$C$45*CONFIGURACAO!$C$36,AB973*CONFIGURACAO!$C$36)),'PI AREA  P75'!AB973*CONFIGURACAO!$C$36))</f>
        <v>10</v>
      </c>
      <c r="AR973" s="38">
        <f t="shared" si="358"/>
        <v>3776.25</v>
      </c>
      <c r="AS973" s="68">
        <f>IF(AR973="","",$AR973-(($AS$2/CONFIGURACAO!$C$6)*$M973))</f>
        <v>3476.25</v>
      </c>
      <c r="AT973" s="73">
        <f t="shared" si="342"/>
        <v>3</v>
      </c>
      <c r="AU973" s="75">
        <f>IF(AR973="","",$AR973-(($AU$2/CONFIGURACAO!$C$6)*$M973))</f>
        <v>3276.25</v>
      </c>
      <c r="AV973" s="76">
        <f t="shared" si="343"/>
        <v>4</v>
      </c>
      <c r="AW973" s="74">
        <f>IF(AR973="","",$AR973-(($AW$2/CONFIGURACAO!$C$6)*$M973))</f>
        <v>3076.25</v>
      </c>
      <c r="AX973" s="72">
        <f t="shared" si="344"/>
        <v>5</v>
      </c>
      <c r="AZ973" s="39">
        <f t="shared" si="345"/>
        <v>0.35459244756820713</v>
      </c>
      <c r="BA973" s="146">
        <f t="shared" si="346"/>
        <v>53.75</v>
      </c>
      <c r="BB973" s="146">
        <f t="shared" si="347"/>
        <v>30</v>
      </c>
      <c r="BC973" s="32">
        <f t="shared" si="348"/>
        <v>23</v>
      </c>
      <c r="BD973" s="148"/>
      <c r="BE973" s="40">
        <f t="shared" si="349"/>
        <v>0.92213114754098358</v>
      </c>
      <c r="BF973" s="40">
        <f t="shared" si="350"/>
        <v>0.28935185185185186</v>
      </c>
      <c r="BG973" s="40">
        <f t="shared" si="351"/>
        <v>0.10277492291880781</v>
      </c>
      <c r="BH973" s="40">
        <f t="shared" si="352"/>
        <v>0.19199676637025059</v>
      </c>
      <c r="BI973" s="40">
        <f t="shared" si="353"/>
        <v>0.15991471215351813</v>
      </c>
      <c r="BJ973" s="40">
        <f t="shared" si="354"/>
        <v>0.27726432532347506</v>
      </c>
      <c r="BK973" s="40">
        <f t="shared" si="355"/>
        <v>0.521669341894061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 s="42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</row>
    <row r="974" spans="1:134" s="32" customFormat="1" ht="17" thickBot="1" x14ac:dyDescent="0.25">
      <c r="A974" s="124" t="str">
        <f>CONFIGURACAO!$C$4</f>
        <v>AREA 21</v>
      </c>
      <c r="B974" s="125">
        <v>972</v>
      </c>
      <c r="C974" s="252" t="s">
        <v>1529</v>
      </c>
      <c r="D974" s="126">
        <f t="shared" si="337"/>
        <v>8</v>
      </c>
      <c r="E974" s="250" t="s">
        <v>1309</v>
      </c>
      <c r="F974" s="250">
        <v>1</v>
      </c>
      <c r="G974" s="250">
        <v>1</v>
      </c>
      <c r="H974" s="250">
        <v>1</v>
      </c>
      <c r="I974" s="250">
        <v>1</v>
      </c>
      <c r="J974" s="87"/>
      <c r="K974" s="94"/>
      <c r="L974" s="94"/>
      <c r="M974" s="154">
        <f t="shared" si="356"/>
        <v>4</v>
      </c>
      <c r="N974">
        <v>0</v>
      </c>
      <c r="O974">
        <v>0</v>
      </c>
      <c r="P974">
        <v>2.75</v>
      </c>
      <c r="Q974">
        <v>0</v>
      </c>
      <c r="R974">
        <v>0</v>
      </c>
      <c r="S974">
        <v>0</v>
      </c>
      <c r="T974">
        <v>2</v>
      </c>
      <c r="U974">
        <v>0</v>
      </c>
      <c r="V974">
        <v>0</v>
      </c>
      <c r="W974">
        <v>1</v>
      </c>
      <c r="X974">
        <v>2</v>
      </c>
      <c r="Y974">
        <v>0</v>
      </c>
      <c r="Z974">
        <v>0</v>
      </c>
      <c r="AA974">
        <v>1</v>
      </c>
      <c r="AB974">
        <v>6</v>
      </c>
      <c r="AC974" s="139">
        <f t="shared" si="340"/>
        <v>0</v>
      </c>
      <c r="AD974" s="140">
        <f t="shared" si="341"/>
        <v>2.75</v>
      </c>
      <c r="AE974" s="141">
        <f t="shared" si="338"/>
        <v>0</v>
      </c>
      <c r="AF974" s="263">
        <f t="shared" si="339"/>
        <v>0</v>
      </c>
      <c r="AG974" s="265">
        <f t="shared" si="357"/>
        <v>0</v>
      </c>
      <c r="AI974" s="37">
        <f>IFERROR(IF(M974&gt;0,(N974*CONFIGURACAO!$C$20)+(O974*CONFIGURACAO!$C$21)+(P974*CONFIGURACAO!$C$22)+(Q974*CONFIGURACAO!$C$23)+(R974*CONFIGURACAO!$C$24),""),"")</f>
        <v>165</v>
      </c>
      <c r="AJ974" s="38">
        <f>IF(S974=0,0,IF(CONFIGURACAO!$C$15="SIM",(IF(S974&gt;CONFIGURACAO!$C$16,CONFIGURACAO!$C$16*CONFIGURACAO!$C$25,S974*CONFIGURACAO!$C$25)),'PI AREA  P75'!S974*CONFIGURACAO!$C$25))</f>
        <v>0</v>
      </c>
      <c r="AK974" s="38">
        <f>IF(T974=0,0,IF(CONFIGURACAO!$C$17="SIM",(IF(T974&gt;CONFIGURACAO!$C$18,CONFIGURACAO!$C$18*CONFIGURACAO!$C$26,T974*CONFIGURACAO!$C$26)),'PI AREA  P75'!T974*CONFIGURACAO!$C$26))</f>
        <v>10</v>
      </c>
      <c r="AL974" s="38">
        <f>IFERROR(IF(M974&gt;0,(U974*CONFIGURACAO!$C$29)+(V974*CONFIGURACAO!$C$30),""),"")</f>
        <v>0</v>
      </c>
      <c r="AM974" s="38">
        <f>IF(W974=0,0,IF(CONFIGURACAO!$C$41="SIM",(IF(W974&gt;CONFIGURACAO!$C$41,CONFIGURACAO!$C$41*CONFIGURACAO!$C$31,W974*CONFIGURACAO!$C$31)),'PI AREA  P75'!W974*CONFIGURACAO!$C$31))</f>
        <v>50</v>
      </c>
      <c r="AN974" s="38">
        <f>IF(X974=0,0,IF(CONFIGURACAO!$C$39="SIM",(IF(X974&gt;CONFIGURACAO!$C$40,CONFIGURACAO!$C$40*CONFIGURACAO!$C$32,X974*CONFIGURACAO!$C$32)),'PI AREA  P75'!X974*CONFIGURACAO!$C$32))</f>
        <v>50</v>
      </c>
      <c r="AO974" s="38">
        <f>IFERROR(IF(M974&gt;0,(Y974*CONFIGURACAO!$C$33)+(Z974*CONFIGURACAO!$C$34)+(AA974*CONFIGURACAO!$C$35)+(AB974*CONFIGURACAO!$C$36),""),"")</f>
        <v>85</v>
      </c>
      <c r="AP974" s="38">
        <f>IF(AA974=0,0,IF(CONFIGURACAO!$C$46="SIM",(IF(AA974&gt;CONFIGURACAO!$C$47,CONFIGURACAO!$C$47*CONFIGURACAO!$C$35,AA974*CONFIGURACAO!$C$35)),'PI AREA  P75'!AA974*CONFIGURACAO!$C$35))</f>
        <v>25</v>
      </c>
      <c r="AQ974" s="38">
        <f>IF(AB974=0,0,IF(CONFIGURACAO!$C$44="SIM",(IF(AB974&gt;CONFIGURACAO!$C$45,CONFIGURACAO!$C$45*CONFIGURACAO!$C$36,AB974*CONFIGURACAO!$C$36)),'PI AREA  P75'!AB974*CONFIGURACAO!$C$36))</f>
        <v>20</v>
      </c>
      <c r="AR974" s="38">
        <f t="shared" si="358"/>
        <v>405</v>
      </c>
      <c r="AS974" s="68">
        <f>IF(AR974="","",$AR974-(($AS$2/CONFIGURACAO!$C$6)*$M974))</f>
        <v>105</v>
      </c>
      <c r="AT974" s="73">
        <f t="shared" si="342"/>
        <v>3</v>
      </c>
      <c r="AU974" s="75">
        <f>IF(AR974="","",$AR974-(($AU$2/CONFIGURACAO!$C$6)*$M974))</f>
        <v>-95</v>
      </c>
      <c r="AV974" s="76" t="str">
        <f t="shared" si="343"/>
        <v>NAO</v>
      </c>
      <c r="AW974" s="74">
        <f>IF(AR974="","",$AR974-(($AW$2/CONFIGURACAO!$C$6)*$M974))</f>
        <v>-295</v>
      </c>
      <c r="AX974" s="72" t="str">
        <f t="shared" si="344"/>
        <v>NAO</v>
      </c>
      <c r="AZ974" s="39">
        <f t="shared" si="345"/>
        <v>3.8029775906024202E-2</v>
      </c>
      <c r="BA974" s="146">
        <f t="shared" si="346"/>
        <v>14.75</v>
      </c>
      <c r="BB974" s="146">
        <f t="shared" si="347"/>
        <v>491</v>
      </c>
      <c r="BC974" s="32">
        <f t="shared" si="348"/>
        <v>760</v>
      </c>
      <c r="BD974" s="148"/>
      <c r="BE974" s="40">
        <f t="shared" si="349"/>
        <v>0</v>
      </c>
      <c r="BF974" s="40">
        <f t="shared" si="350"/>
        <v>0</v>
      </c>
      <c r="BG974" s="40">
        <f t="shared" si="351"/>
        <v>7.0657759506680365E-2</v>
      </c>
      <c r="BH974" s="40">
        <f t="shared" si="352"/>
        <v>0</v>
      </c>
      <c r="BI974" s="40">
        <f t="shared" si="353"/>
        <v>0</v>
      </c>
      <c r="BJ974" s="40">
        <f t="shared" si="354"/>
        <v>0</v>
      </c>
      <c r="BK974" s="40">
        <f t="shared" si="355"/>
        <v>0.32102728731942215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 s="42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</row>
    <row r="975" spans="1:134" s="32" customFormat="1" ht="17" thickBot="1" x14ac:dyDescent="0.25">
      <c r="A975" s="124" t="str">
        <f>CONFIGURACAO!$C$4</f>
        <v>AREA 21</v>
      </c>
      <c r="B975" s="125">
        <v>973</v>
      </c>
      <c r="C975" s="252" t="s">
        <v>1529</v>
      </c>
      <c r="D975" s="126">
        <f t="shared" si="337"/>
        <v>9</v>
      </c>
      <c r="E975" s="250" t="s">
        <v>1310</v>
      </c>
      <c r="F975" s="250">
        <v>1</v>
      </c>
      <c r="G975" s="250">
        <v>1</v>
      </c>
      <c r="H975" s="250">
        <v>1</v>
      </c>
      <c r="I975" s="250">
        <v>1</v>
      </c>
      <c r="J975" s="87"/>
      <c r="K975" s="94"/>
      <c r="L975" s="94"/>
      <c r="M975" s="154">
        <f t="shared" si="356"/>
        <v>4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1.75</v>
      </c>
      <c r="T975">
        <v>0</v>
      </c>
      <c r="U975">
        <v>0</v>
      </c>
      <c r="V975">
        <v>0</v>
      </c>
      <c r="W975">
        <v>1</v>
      </c>
      <c r="X975">
        <v>2</v>
      </c>
      <c r="Y975">
        <v>0</v>
      </c>
      <c r="Z975">
        <v>0</v>
      </c>
      <c r="AA975">
        <v>4</v>
      </c>
      <c r="AB975">
        <v>2</v>
      </c>
      <c r="AC975" s="139">
        <f t="shared" si="340"/>
        <v>0</v>
      </c>
      <c r="AD975" s="140">
        <f t="shared" si="341"/>
        <v>1</v>
      </c>
      <c r="AE975" s="141">
        <f t="shared" si="338"/>
        <v>0</v>
      </c>
      <c r="AF975" s="263">
        <f t="shared" si="339"/>
        <v>0</v>
      </c>
      <c r="AG975" s="265">
        <f t="shared" si="357"/>
        <v>0</v>
      </c>
      <c r="AI975" s="37">
        <f>IFERROR(IF(M975&gt;0,(N975*CONFIGURACAO!$C$20)+(O975*CONFIGURACAO!$C$21)+(P975*CONFIGURACAO!$C$22)+(Q975*CONFIGURACAO!$C$23)+(R975*CONFIGURACAO!$C$24),""),"")</f>
        <v>60</v>
      </c>
      <c r="AJ975" s="38">
        <f>IF(S975=0,0,IF(CONFIGURACAO!$C$15="SIM",(IF(S975&gt;CONFIGURACAO!$C$16,CONFIGURACAO!$C$16*CONFIGURACAO!$C$25,S975*CONFIGURACAO!$C$25)),'PI AREA  P75'!S975*CONFIGURACAO!$C$25))</f>
        <v>17.5</v>
      </c>
      <c r="AK975" s="38">
        <f>IF(T975=0,0,IF(CONFIGURACAO!$C$17="SIM",(IF(T975&gt;CONFIGURACAO!$C$18,CONFIGURACAO!$C$18*CONFIGURACAO!$C$26,T975*CONFIGURACAO!$C$26)),'PI AREA  P75'!T975*CONFIGURACAO!$C$26))</f>
        <v>0</v>
      </c>
      <c r="AL975" s="38">
        <f>IFERROR(IF(M975&gt;0,(U975*CONFIGURACAO!$C$29)+(V975*CONFIGURACAO!$C$30),""),"")</f>
        <v>0</v>
      </c>
      <c r="AM975" s="38">
        <f>IF(W975=0,0,IF(CONFIGURACAO!$C$41="SIM",(IF(W975&gt;CONFIGURACAO!$C$41,CONFIGURACAO!$C$41*CONFIGURACAO!$C$31,W975*CONFIGURACAO!$C$31)),'PI AREA  P75'!W975*CONFIGURACAO!$C$31))</f>
        <v>50</v>
      </c>
      <c r="AN975" s="38">
        <f>IF(X975=0,0,IF(CONFIGURACAO!$C$39="SIM",(IF(X975&gt;CONFIGURACAO!$C$40,CONFIGURACAO!$C$40*CONFIGURACAO!$C$32,X975*CONFIGURACAO!$C$32)),'PI AREA  P75'!X975*CONFIGURACAO!$C$32))</f>
        <v>50</v>
      </c>
      <c r="AO975" s="38">
        <f>IFERROR(IF(M975&gt;0,(Y975*CONFIGURACAO!$C$33)+(Z975*CONFIGURACAO!$C$34)+(AA975*CONFIGURACAO!$C$35)+(AB975*CONFIGURACAO!$C$36),""),"")</f>
        <v>120</v>
      </c>
      <c r="AP975" s="38">
        <f>IF(AA975=0,0,IF(CONFIGURACAO!$C$46="SIM",(IF(AA975&gt;CONFIGURACAO!$C$47,CONFIGURACAO!$C$47*CONFIGURACAO!$C$35,AA975*CONFIGURACAO!$C$35)),'PI AREA  P75'!AA975*CONFIGURACAO!$C$35))</f>
        <v>100</v>
      </c>
      <c r="AQ975" s="38">
        <f>IF(AB975=0,0,IF(CONFIGURACAO!$C$44="SIM",(IF(AB975&gt;CONFIGURACAO!$C$45,CONFIGURACAO!$C$45*CONFIGURACAO!$C$36,AB975*CONFIGURACAO!$C$36)),'PI AREA  P75'!AB975*CONFIGURACAO!$C$36))</f>
        <v>20</v>
      </c>
      <c r="AR975" s="38">
        <f t="shared" si="358"/>
        <v>417.5</v>
      </c>
      <c r="AS975" s="68">
        <f>IF(AR975="","",$AR975-(($AS$2/CONFIGURACAO!$C$6)*$M975))</f>
        <v>117.5</v>
      </c>
      <c r="AT975" s="73">
        <f t="shared" si="342"/>
        <v>3</v>
      </c>
      <c r="AU975" s="75">
        <f>IF(AR975="","",$AR975-(($AU$2/CONFIGURACAO!$C$6)*$M975))</f>
        <v>-82.5</v>
      </c>
      <c r="AV975" s="76" t="str">
        <f t="shared" si="343"/>
        <v>NAO</v>
      </c>
      <c r="AW975" s="74">
        <f>IF(AR975="","",$AR975-(($AW$2/CONFIGURACAO!$C$6)*$M975))</f>
        <v>-282.5</v>
      </c>
      <c r="AX975" s="72" t="str">
        <f t="shared" si="344"/>
        <v>NAO</v>
      </c>
      <c r="AZ975" s="39">
        <f t="shared" si="345"/>
        <v>3.9203534421642226E-2</v>
      </c>
      <c r="BA975" s="146">
        <f t="shared" si="346"/>
        <v>11.75</v>
      </c>
      <c r="BB975" s="146">
        <f t="shared" si="347"/>
        <v>595</v>
      </c>
      <c r="BC975" s="32">
        <f t="shared" si="348"/>
        <v>754</v>
      </c>
      <c r="BD975" s="148"/>
      <c r="BE975" s="40">
        <f t="shared" si="349"/>
        <v>0</v>
      </c>
      <c r="BF975" s="40">
        <f t="shared" si="350"/>
        <v>0</v>
      </c>
      <c r="BG975" s="40">
        <f t="shared" si="351"/>
        <v>2.5693730729701953E-2</v>
      </c>
      <c r="BH975" s="40">
        <f t="shared" si="352"/>
        <v>0</v>
      </c>
      <c r="BI975" s="40">
        <f t="shared" si="353"/>
        <v>0</v>
      </c>
      <c r="BJ975" s="40">
        <f t="shared" si="354"/>
        <v>0.16173752310536046</v>
      </c>
      <c r="BK975" s="40">
        <f t="shared" si="355"/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 s="42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</row>
    <row r="976" spans="1:134" s="32" customFormat="1" ht="17" thickBot="1" x14ac:dyDescent="0.25">
      <c r="A976" s="124" t="str">
        <f>CONFIGURACAO!$C$4</f>
        <v>AREA 21</v>
      </c>
      <c r="B976" s="125">
        <v>974</v>
      </c>
      <c r="C976" s="252" t="s">
        <v>1529</v>
      </c>
      <c r="D976" s="126">
        <f t="shared" si="337"/>
        <v>10</v>
      </c>
      <c r="E976" s="250" t="s">
        <v>1311</v>
      </c>
      <c r="F976" s="250">
        <v>1</v>
      </c>
      <c r="G976" s="250">
        <v>1</v>
      </c>
      <c r="H976" s="250">
        <v>1</v>
      </c>
      <c r="I976" s="250">
        <v>1</v>
      </c>
      <c r="J976" s="87"/>
      <c r="K976" s="94"/>
      <c r="L976" s="94"/>
      <c r="M976" s="154">
        <f t="shared" si="356"/>
        <v>4</v>
      </c>
      <c r="N976">
        <v>29.25</v>
      </c>
      <c r="O976">
        <v>1.75</v>
      </c>
      <c r="P976">
        <v>4.5</v>
      </c>
      <c r="Q976">
        <v>10</v>
      </c>
      <c r="R976">
        <v>0</v>
      </c>
      <c r="S976">
        <v>3</v>
      </c>
      <c r="T976">
        <v>5.75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4</v>
      </c>
      <c r="AB976">
        <v>0</v>
      </c>
      <c r="AC976" s="139">
        <f t="shared" si="340"/>
        <v>31</v>
      </c>
      <c r="AD976" s="140">
        <f t="shared" si="341"/>
        <v>35.5</v>
      </c>
      <c r="AE976" s="141">
        <f t="shared" si="338"/>
        <v>0</v>
      </c>
      <c r="AF976" s="263">
        <f t="shared" si="339"/>
        <v>0</v>
      </c>
      <c r="AG976" s="265">
        <f t="shared" si="357"/>
        <v>31</v>
      </c>
      <c r="AI976" s="37">
        <f>IFERROR(IF(M976&gt;0,(N976*CONFIGURACAO!$C$20)+(O976*CONFIGURACAO!$C$21)+(P976*CONFIGURACAO!$C$22)+(Q976*CONFIGURACAO!$C$23)+(R976*CONFIGURACAO!$C$24),""),"")</f>
        <v>3735</v>
      </c>
      <c r="AJ976" s="38">
        <f>IF(S976=0,0,IF(CONFIGURACAO!$C$15="SIM",(IF(S976&gt;CONFIGURACAO!$C$16,CONFIGURACAO!$C$16*CONFIGURACAO!$C$25,S976*CONFIGURACAO!$C$25)),'PI AREA  P75'!S976*CONFIGURACAO!$C$25))</f>
        <v>30</v>
      </c>
      <c r="AK976" s="38">
        <f>IF(T976=0,0,IF(CONFIGURACAO!$C$17="SIM",(IF(T976&gt;CONFIGURACAO!$C$18,CONFIGURACAO!$C$18*CONFIGURACAO!$C$26,T976*CONFIGURACAO!$C$26)),'PI AREA  P75'!T976*CONFIGURACAO!$C$26))</f>
        <v>20</v>
      </c>
      <c r="AL976" s="38">
        <f>IFERROR(IF(M976&gt;0,(U976*CONFIGURACAO!$C$29)+(V976*CONFIGURACAO!$C$30),""),"")</f>
        <v>0</v>
      </c>
      <c r="AM976" s="38">
        <f>IF(W976=0,0,IF(CONFIGURACAO!$C$41="SIM",(IF(W976&gt;CONFIGURACAO!$C$41,CONFIGURACAO!$C$41*CONFIGURACAO!$C$31,W976*CONFIGURACAO!$C$31)),'PI AREA  P75'!W976*CONFIGURACAO!$C$31))</f>
        <v>0</v>
      </c>
      <c r="AN976" s="38">
        <f>IF(X976=0,0,IF(CONFIGURACAO!$C$39="SIM",(IF(X976&gt;CONFIGURACAO!$C$40,CONFIGURACAO!$C$40*CONFIGURACAO!$C$32,X976*CONFIGURACAO!$C$32)),'PI AREA  P75'!X976*CONFIGURACAO!$C$32))</f>
        <v>0</v>
      </c>
      <c r="AO976" s="38">
        <f>IFERROR(IF(M976&gt;0,(Y976*CONFIGURACAO!$C$33)+(Z976*CONFIGURACAO!$C$34)+(AA976*CONFIGURACAO!$C$35)+(AB976*CONFIGURACAO!$C$36),""),"")</f>
        <v>100</v>
      </c>
      <c r="AP976" s="38">
        <f>IF(AA976=0,0,IF(CONFIGURACAO!$C$46="SIM",(IF(AA976&gt;CONFIGURACAO!$C$47,CONFIGURACAO!$C$47*CONFIGURACAO!$C$35,AA976*CONFIGURACAO!$C$35)),'PI AREA  P75'!AA976*CONFIGURACAO!$C$35))</f>
        <v>100</v>
      </c>
      <c r="AQ976" s="38">
        <f>IF(AB976=0,0,IF(CONFIGURACAO!$C$44="SIM",(IF(AB976&gt;CONFIGURACAO!$C$45,CONFIGURACAO!$C$45*CONFIGURACAO!$C$36,AB976*CONFIGURACAO!$C$36)),'PI AREA  P75'!AB976*CONFIGURACAO!$C$36))</f>
        <v>0</v>
      </c>
      <c r="AR976" s="38">
        <f t="shared" si="358"/>
        <v>3985</v>
      </c>
      <c r="AS976" s="68">
        <f>IF(AR976="","",$AR976-(($AS$2/CONFIGURACAO!$C$6)*$M976))</f>
        <v>3685</v>
      </c>
      <c r="AT976" s="73">
        <f t="shared" si="342"/>
        <v>3</v>
      </c>
      <c r="AU976" s="75">
        <f>IF(AR976="","",$AR976-(($AU$2/CONFIGURACAO!$C$6)*$M976))</f>
        <v>3485</v>
      </c>
      <c r="AV976" s="76">
        <f t="shared" si="343"/>
        <v>4</v>
      </c>
      <c r="AW976" s="74">
        <f>IF(AR976="","",$AR976-(($AW$2/CONFIGURACAO!$C$6)*$M976))</f>
        <v>3285</v>
      </c>
      <c r="AX976" s="72">
        <f t="shared" si="344"/>
        <v>5</v>
      </c>
      <c r="AZ976" s="39">
        <f t="shared" si="345"/>
        <v>0.3741942147790282</v>
      </c>
      <c r="BA976" s="146">
        <f t="shared" si="346"/>
        <v>58.25</v>
      </c>
      <c r="BB976" s="146">
        <f t="shared" si="347"/>
        <v>23</v>
      </c>
      <c r="BC976" s="32">
        <f t="shared" si="348"/>
        <v>17</v>
      </c>
      <c r="BD976" s="148"/>
      <c r="BE976" s="40">
        <f t="shared" si="349"/>
        <v>1.0897913561847989</v>
      </c>
      <c r="BF976" s="40">
        <f t="shared" si="350"/>
        <v>6.7515432098765427E-2</v>
      </c>
      <c r="BG976" s="40">
        <f t="shared" si="351"/>
        <v>0.11562178828365879</v>
      </c>
      <c r="BH976" s="40">
        <f t="shared" si="352"/>
        <v>0.40420371867421184</v>
      </c>
      <c r="BI976" s="40">
        <f t="shared" si="353"/>
        <v>0</v>
      </c>
      <c r="BJ976" s="40">
        <f t="shared" si="354"/>
        <v>0.27726432532347506</v>
      </c>
      <c r="BK976" s="40">
        <f t="shared" si="355"/>
        <v>0.92295345104333881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 s="42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</row>
    <row r="977" spans="1:134" s="32" customFormat="1" ht="17" thickBot="1" x14ac:dyDescent="0.25">
      <c r="A977" s="124" t="str">
        <f>CONFIGURACAO!$C$4</f>
        <v>AREA 21</v>
      </c>
      <c r="B977" s="125">
        <v>975</v>
      </c>
      <c r="C977" s="252" t="s">
        <v>1529</v>
      </c>
      <c r="D977" s="126">
        <f t="shared" si="337"/>
        <v>11</v>
      </c>
      <c r="E977" s="250" t="s">
        <v>1312</v>
      </c>
      <c r="F977" s="250">
        <v>0</v>
      </c>
      <c r="G977" s="250">
        <v>0</v>
      </c>
      <c r="H977" s="250">
        <v>0</v>
      </c>
      <c r="I977" s="250">
        <v>1</v>
      </c>
      <c r="J977" s="87"/>
      <c r="K977" s="94"/>
      <c r="L977" s="94"/>
      <c r="M977" s="154">
        <f t="shared" si="356"/>
        <v>1</v>
      </c>
      <c r="N977">
        <v>0.75</v>
      </c>
      <c r="O977">
        <v>0.75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 s="139">
        <f t="shared" si="340"/>
        <v>1.5</v>
      </c>
      <c r="AD977" s="140">
        <f t="shared" si="341"/>
        <v>1.5</v>
      </c>
      <c r="AE977" s="141">
        <f t="shared" si="338"/>
        <v>0</v>
      </c>
      <c r="AF977" s="263">
        <f t="shared" si="339"/>
        <v>0</v>
      </c>
      <c r="AG977" s="265">
        <f t="shared" si="357"/>
        <v>1.5</v>
      </c>
      <c r="AI977" s="37">
        <f>IFERROR(IF(M977&gt;0,(N977*CONFIGURACAO!$C$20)+(O977*CONFIGURACAO!$C$21)+(P977*CONFIGURACAO!$C$22)+(Q977*CONFIGURACAO!$C$23)+(R977*CONFIGURACAO!$C$24),""),"")</f>
        <v>135</v>
      </c>
      <c r="AJ977" s="38">
        <f>IF(S977=0,0,IF(CONFIGURACAO!$C$15="SIM",(IF(S977&gt;CONFIGURACAO!$C$16,CONFIGURACAO!$C$16*CONFIGURACAO!$C$25,S977*CONFIGURACAO!$C$25)),'PI AREA  P75'!S977*CONFIGURACAO!$C$25))</f>
        <v>0</v>
      </c>
      <c r="AK977" s="38">
        <f>IF(T977=0,0,IF(CONFIGURACAO!$C$17="SIM",(IF(T977&gt;CONFIGURACAO!$C$18,CONFIGURACAO!$C$18*CONFIGURACAO!$C$26,T977*CONFIGURACAO!$C$26)),'PI AREA  P75'!T977*CONFIGURACAO!$C$26))</f>
        <v>0</v>
      </c>
      <c r="AL977" s="38">
        <f>IFERROR(IF(M977&gt;0,(U977*CONFIGURACAO!$C$29)+(V977*CONFIGURACAO!$C$30),""),"")</f>
        <v>0</v>
      </c>
      <c r="AM977" s="38">
        <f>IF(W977=0,0,IF(CONFIGURACAO!$C$41="SIM",(IF(W977&gt;CONFIGURACAO!$C$41,CONFIGURACAO!$C$41*CONFIGURACAO!$C$31,W977*CONFIGURACAO!$C$31)),'PI AREA  P75'!W977*CONFIGURACAO!$C$31))</f>
        <v>0</v>
      </c>
      <c r="AN977" s="38">
        <f>IF(X977=0,0,IF(CONFIGURACAO!$C$39="SIM",(IF(X977&gt;CONFIGURACAO!$C$40,CONFIGURACAO!$C$40*CONFIGURACAO!$C$32,X977*CONFIGURACAO!$C$32)),'PI AREA  P75'!X977*CONFIGURACAO!$C$32))</f>
        <v>0</v>
      </c>
      <c r="AO977" s="38">
        <f>IFERROR(IF(M977&gt;0,(Y977*CONFIGURACAO!$C$33)+(Z977*CONFIGURACAO!$C$34)+(AA977*CONFIGURACAO!$C$35)+(AB977*CONFIGURACAO!$C$36),""),"")</f>
        <v>0</v>
      </c>
      <c r="AP977" s="38">
        <f>IF(AA977=0,0,IF(CONFIGURACAO!$C$46="SIM",(IF(AA977&gt;CONFIGURACAO!$C$47,CONFIGURACAO!$C$47*CONFIGURACAO!$C$35,AA977*CONFIGURACAO!$C$35)),'PI AREA  P75'!AA977*CONFIGURACAO!$C$35))</f>
        <v>0</v>
      </c>
      <c r="AQ977" s="38">
        <f>IF(AB977=0,0,IF(CONFIGURACAO!$C$44="SIM",(IF(AB977&gt;CONFIGURACAO!$C$45,CONFIGURACAO!$C$45*CONFIGURACAO!$C$36,AB977*CONFIGURACAO!$C$36)),'PI AREA  P75'!AB977*CONFIGURACAO!$C$36))</f>
        <v>0</v>
      </c>
      <c r="AR977" s="38">
        <f t="shared" si="358"/>
        <v>135</v>
      </c>
      <c r="AS977" s="68">
        <f>IF(AR977="","",$AR977-(($AS$2/CONFIGURACAO!$C$6)*$M977))</f>
        <v>60</v>
      </c>
      <c r="AT977" s="73">
        <f t="shared" si="342"/>
        <v>3</v>
      </c>
      <c r="AU977" s="75">
        <f>IF(AR977="","",$AR977-(($AU$2/CONFIGURACAO!$C$6)*$M977))</f>
        <v>10</v>
      </c>
      <c r="AV977" s="76">
        <f t="shared" si="343"/>
        <v>4</v>
      </c>
      <c r="AW977" s="74">
        <f>IF(AR977="","",$AR977-(($AW$2/CONFIGURACAO!$C$6)*$M977))</f>
        <v>-40</v>
      </c>
      <c r="AX977" s="72" t="str">
        <f t="shared" si="344"/>
        <v>NAO</v>
      </c>
      <c r="AZ977" s="39">
        <f t="shared" si="345"/>
        <v>1.2676591968674732E-2</v>
      </c>
      <c r="BA977" s="146">
        <f t="shared" si="346"/>
        <v>1.5</v>
      </c>
      <c r="BB977" s="146">
        <f t="shared" si="347"/>
        <v>1054</v>
      </c>
      <c r="BC977" s="32">
        <f t="shared" si="348"/>
        <v>993</v>
      </c>
      <c r="BD977" s="148"/>
      <c r="BE977" s="40">
        <f t="shared" si="349"/>
        <v>2.7943368107302535E-2</v>
      </c>
      <c r="BF977" s="40">
        <f t="shared" si="350"/>
        <v>2.8935185185185182E-2</v>
      </c>
      <c r="BG977" s="40">
        <f t="shared" si="351"/>
        <v>0</v>
      </c>
      <c r="BH977" s="40">
        <f t="shared" si="352"/>
        <v>0</v>
      </c>
      <c r="BI977" s="40">
        <f t="shared" si="353"/>
        <v>0</v>
      </c>
      <c r="BJ977" s="40">
        <f t="shared" si="354"/>
        <v>0</v>
      </c>
      <c r="BK977" s="40">
        <f t="shared" si="355"/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 s="42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</row>
    <row r="978" spans="1:134" s="32" customFormat="1" ht="17" thickBot="1" x14ac:dyDescent="0.25">
      <c r="A978" s="124" t="str">
        <f>CONFIGURACAO!$C$4</f>
        <v>AREA 21</v>
      </c>
      <c r="B978" s="125">
        <v>976</v>
      </c>
      <c r="C978" s="252" t="s">
        <v>1529</v>
      </c>
      <c r="D978" s="126">
        <f t="shared" si="337"/>
        <v>12</v>
      </c>
      <c r="E978" s="250" t="s">
        <v>1313</v>
      </c>
      <c r="F978" s="250">
        <v>1</v>
      </c>
      <c r="G978" s="250">
        <v>1</v>
      </c>
      <c r="H978" s="250">
        <v>1</v>
      </c>
      <c r="I978" s="250">
        <v>1</v>
      </c>
      <c r="J978" s="87"/>
      <c r="K978" s="94"/>
      <c r="L978" s="94"/>
      <c r="M978" s="154">
        <f t="shared" si="356"/>
        <v>4</v>
      </c>
      <c r="N978">
        <v>5.5</v>
      </c>
      <c r="O978">
        <v>2.25</v>
      </c>
      <c r="P978">
        <v>3.25</v>
      </c>
      <c r="Q978">
        <v>3.25</v>
      </c>
      <c r="R978">
        <v>0.75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 s="139">
        <f t="shared" si="340"/>
        <v>7.75</v>
      </c>
      <c r="AD978" s="140">
        <f t="shared" si="341"/>
        <v>11</v>
      </c>
      <c r="AE978" s="141">
        <f t="shared" si="338"/>
        <v>0</v>
      </c>
      <c r="AF978" s="263">
        <f t="shared" si="339"/>
        <v>0</v>
      </c>
      <c r="AG978" s="265">
        <f t="shared" si="357"/>
        <v>7.75</v>
      </c>
      <c r="AI978" s="37">
        <f>IFERROR(IF(M978&gt;0,(N978*CONFIGURACAO!$C$20)+(O978*CONFIGURACAO!$C$21)+(P978*CONFIGURACAO!$C$22)+(Q978*CONFIGURACAO!$C$23)+(R978*CONFIGURACAO!$C$24),""),"")</f>
        <v>1070</v>
      </c>
      <c r="AJ978" s="38">
        <f>IF(S978=0,0,IF(CONFIGURACAO!$C$15="SIM",(IF(S978&gt;CONFIGURACAO!$C$16,CONFIGURACAO!$C$16*CONFIGURACAO!$C$25,S978*CONFIGURACAO!$C$25)),'PI AREA  P75'!S978*CONFIGURACAO!$C$25))</f>
        <v>0</v>
      </c>
      <c r="AK978" s="38">
        <f>IF(T978=0,0,IF(CONFIGURACAO!$C$17="SIM",(IF(T978&gt;CONFIGURACAO!$C$18,CONFIGURACAO!$C$18*CONFIGURACAO!$C$26,T978*CONFIGURACAO!$C$26)),'PI AREA  P75'!T978*CONFIGURACAO!$C$26))</f>
        <v>0</v>
      </c>
      <c r="AL978" s="38">
        <f>IFERROR(IF(M978&gt;0,(U978*CONFIGURACAO!$C$29)+(V978*CONFIGURACAO!$C$30),""),"")</f>
        <v>0</v>
      </c>
      <c r="AM978" s="38">
        <f>IF(W978=0,0,IF(CONFIGURACAO!$C$41="SIM",(IF(W978&gt;CONFIGURACAO!$C$41,CONFIGURACAO!$C$41*CONFIGURACAO!$C$31,W978*CONFIGURACAO!$C$31)),'PI AREA  P75'!W978*CONFIGURACAO!$C$31))</f>
        <v>0</v>
      </c>
      <c r="AN978" s="38">
        <f>IF(X978=0,0,IF(CONFIGURACAO!$C$39="SIM",(IF(X978&gt;CONFIGURACAO!$C$40,CONFIGURACAO!$C$40*CONFIGURACAO!$C$32,X978*CONFIGURACAO!$C$32)),'PI AREA  P75'!X978*CONFIGURACAO!$C$32))</f>
        <v>0</v>
      </c>
      <c r="AO978" s="38">
        <f>IFERROR(IF(M978&gt;0,(Y978*CONFIGURACAO!$C$33)+(Z978*CONFIGURACAO!$C$34)+(AA978*CONFIGURACAO!$C$35)+(AB978*CONFIGURACAO!$C$36),""),"")</f>
        <v>25</v>
      </c>
      <c r="AP978" s="38">
        <f>IF(AA978=0,0,IF(CONFIGURACAO!$C$46="SIM",(IF(AA978&gt;CONFIGURACAO!$C$47,CONFIGURACAO!$C$47*CONFIGURACAO!$C$35,AA978*CONFIGURACAO!$C$35)),'PI AREA  P75'!AA978*CONFIGURACAO!$C$35))</f>
        <v>25</v>
      </c>
      <c r="AQ978" s="38">
        <f>IF(AB978=0,0,IF(CONFIGURACAO!$C$44="SIM",(IF(AB978&gt;CONFIGURACAO!$C$45,CONFIGURACAO!$C$45*CONFIGURACAO!$C$36,AB978*CONFIGURACAO!$C$36)),'PI AREA  P75'!AB978*CONFIGURACAO!$C$36))</f>
        <v>0</v>
      </c>
      <c r="AR978" s="38">
        <f t="shared" si="358"/>
        <v>1120</v>
      </c>
      <c r="AS978" s="68">
        <f>IF(AR978="","",$AR978-(($AS$2/CONFIGURACAO!$C$6)*$M978))</f>
        <v>820</v>
      </c>
      <c r="AT978" s="73">
        <f t="shared" si="342"/>
        <v>3</v>
      </c>
      <c r="AU978" s="75">
        <f>IF(AR978="","",$AR978-(($AU$2/CONFIGURACAO!$C$6)*$M978))</f>
        <v>620</v>
      </c>
      <c r="AV978" s="76">
        <f t="shared" si="343"/>
        <v>4</v>
      </c>
      <c r="AW978" s="74">
        <f>IF(AR978="","",$AR978-(($AW$2/CONFIGURACAO!$C$6)*$M978))</f>
        <v>420</v>
      </c>
      <c r="AX978" s="72">
        <f t="shared" si="344"/>
        <v>5</v>
      </c>
      <c r="AZ978" s="39">
        <f t="shared" si="345"/>
        <v>0.10516876299937557</v>
      </c>
      <c r="BA978" s="146">
        <f t="shared" si="346"/>
        <v>16</v>
      </c>
      <c r="BB978" s="146">
        <f t="shared" si="347"/>
        <v>445</v>
      </c>
      <c r="BC978" s="32">
        <f t="shared" si="348"/>
        <v>334</v>
      </c>
      <c r="BD978" s="148"/>
      <c r="BE978" s="40">
        <f t="shared" si="349"/>
        <v>0.20491803278688525</v>
      </c>
      <c r="BF978" s="40">
        <f t="shared" si="350"/>
        <v>8.6805555555555552E-2</v>
      </c>
      <c r="BG978" s="40">
        <f t="shared" si="351"/>
        <v>8.3504624871531347E-2</v>
      </c>
      <c r="BH978" s="40">
        <f t="shared" si="352"/>
        <v>0.13136620856911885</v>
      </c>
      <c r="BI978" s="40">
        <f t="shared" si="353"/>
        <v>7.9957356076759065E-2</v>
      </c>
      <c r="BJ978" s="40">
        <f t="shared" si="354"/>
        <v>0</v>
      </c>
      <c r="BK978" s="40">
        <f t="shared" si="355"/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 s="42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</row>
    <row r="979" spans="1:134" s="32" customFormat="1" ht="17" thickBot="1" x14ac:dyDescent="0.25">
      <c r="A979" s="124" t="str">
        <f>CONFIGURACAO!$C$4</f>
        <v>AREA 21</v>
      </c>
      <c r="B979" s="125">
        <v>977</v>
      </c>
      <c r="C979" s="252" t="s">
        <v>328</v>
      </c>
      <c r="D979" s="126">
        <f t="shared" si="337"/>
        <v>1</v>
      </c>
      <c r="E979" s="250" t="s">
        <v>1314</v>
      </c>
      <c r="F979" s="250">
        <v>0</v>
      </c>
      <c r="G979" s="250">
        <v>0</v>
      </c>
      <c r="H979" s="250">
        <v>0</v>
      </c>
      <c r="I979" s="250">
        <v>1</v>
      </c>
      <c r="J979" s="87"/>
      <c r="K979" s="94"/>
      <c r="L979" s="94"/>
      <c r="M979" s="154">
        <f t="shared" si="356"/>
        <v>1</v>
      </c>
      <c r="N979">
        <v>3</v>
      </c>
      <c r="O979">
        <v>0.75</v>
      </c>
      <c r="P979">
        <v>0.75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 s="139">
        <f t="shared" si="340"/>
        <v>3.75</v>
      </c>
      <c r="AD979" s="140">
        <f t="shared" si="341"/>
        <v>4.5</v>
      </c>
      <c r="AE979" s="141">
        <f t="shared" si="338"/>
        <v>0</v>
      </c>
      <c r="AF979" s="263">
        <f t="shared" si="339"/>
        <v>0</v>
      </c>
      <c r="AG979" s="265">
        <f t="shared" si="357"/>
        <v>3.75</v>
      </c>
      <c r="AI979" s="37">
        <f>IFERROR(IF(M979&gt;0,(N979*CONFIGURACAO!$C$20)+(O979*CONFIGURACAO!$C$21)+(P979*CONFIGURACAO!$C$22)+(Q979*CONFIGURACAO!$C$23)+(R979*CONFIGURACAO!$C$24),""),"")</f>
        <v>405</v>
      </c>
      <c r="AJ979" s="38">
        <f>IF(S979=0,0,IF(CONFIGURACAO!$C$15="SIM",(IF(S979&gt;CONFIGURACAO!$C$16,CONFIGURACAO!$C$16*CONFIGURACAO!$C$25,S979*CONFIGURACAO!$C$25)),'PI AREA  P75'!S979*CONFIGURACAO!$C$25))</f>
        <v>0</v>
      </c>
      <c r="AK979" s="38">
        <f>IF(T979=0,0,IF(CONFIGURACAO!$C$17="SIM",(IF(T979&gt;CONFIGURACAO!$C$18,CONFIGURACAO!$C$18*CONFIGURACAO!$C$26,T979*CONFIGURACAO!$C$26)),'PI AREA  P75'!T979*CONFIGURACAO!$C$26))</f>
        <v>0</v>
      </c>
      <c r="AL979" s="38">
        <f>IFERROR(IF(M979&gt;0,(U979*CONFIGURACAO!$C$29)+(V979*CONFIGURACAO!$C$30),""),"")</f>
        <v>0</v>
      </c>
      <c r="AM979" s="38">
        <f>IF(W979=0,0,IF(CONFIGURACAO!$C$41="SIM",(IF(W979&gt;CONFIGURACAO!$C$41,CONFIGURACAO!$C$41*CONFIGURACAO!$C$31,W979*CONFIGURACAO!$C$31)),'PI AREA  P75'!W979*CONFIGURACAO!$C$31))</f>
        <v>0</v>
      </c>
      <c r="AN979" s="38">
        <f>IF(X979=0,0,IF(CONFIGURACAO!$C$39="SIM",(IF(X979&gt;CONFIGURACAO!$C$40,CONFIGURACAO!$C$40*CONFIGURACAO!$C$32,X979*CONFIGURACAO!$C$32)),'PI AREA  P75'!X979*CONFIGURACAO!$C$32))</f>
        <v>0</v>
      </c>
      <c r="AO979" s="38">
        <f>IFERROR(IF(M979&gt;0,(Y979*CONFIGURACAO!$C$33)+(Z979*CONFIGURACAO!$C$34)+(AA979*CONFIGURACAO!$C$35)+(AB979*CONFIGURACAO!$C$36),""),"")</f>
        <v>0</v>
      </c>
      <c r="AP979" s="38">
        <f>IF(AA979=0,0,IF(CONFIGURACAO!$C$46="SIM",(IF(AA979&gt;CONFIGURACAO!$C$47,CONFIGURACAO!$C$47*CONFIGURACAO!$C$35,AA979*CONFIGURACAO!$C$35)),'PI AREA  P75'!AA979*CONFIGURACAO!$C$35))</f>
        <v>0</v>
      </c>
      <c r="AQ979" s="38">
        <f>IF(AB979=0,0,IF(CONFIGURACAO!$C$44="SIM",(IF(AB979&gt;CONFIGURACAO!$C$45,CONFIGURACAO!$C$45*CONFIGURACAO!$C$36,AB979*CONFIGURACAO!$C$36)),'PI AREA  P75'!AB979*CONFIGURACAO!$C$36))</f>
        <v>0</v>
      </c>
      <c r="AR979" s="38">
        <f t="shared" si="358"/>
        <v>405</v>
      </c>
      <c r="AS979" s="68">
        <f>IF(AR979="","",$AR979-(($AS$2/CONFIGURACAO!$C$6)*$M979))</f>
        <v>330</v>
      </c>
      <c r="AT979" s="73">
        <f t="shared" si="342"/>
        <v>3</v>
      </c>
      <c r="AU979" s="75">
        <f>IF(AR979="","",$AR979-(($AU$2/CONFIGURACAO!$C$6)*$M979))</f>
        <v>280</v>
      </c>
      <c r="AV979" s="76">
        <f t="shared" si="343"/>
        <v>4</v>
      </c>
      <c r="AW979" s="74">
        <f>IF(AR979="","",$AR979-(($AW$2/CONFIGURACAO!$C$6)*$M979))</f>
        <v>230</v>
      </c>
      <c r="AX979" s="72">
        <f t="shared" si="344"/>
        <v>5</v>
      </c>
      <c r="AZ979" s="39">
        <f t="shared" si="345"/>
        <v>3.8029775906024202E-2</v>
      </c>
      <c r="BA979" s="146">
        <f t="shared" si="346"/>
        <v>4.5</v>
      </c>
      <c r="BB979" s="146">
        <f t="shared" si="347"/>
        <v>877</v>
      </c>
      <c r="BC979" s="32">
        <f t="shared" si="348"/>
        <v>760</v>
      </c>
      <c r="BD979" s="148"/>
      <c r="BE979" s="40">
        <f t="shared" si="349"/>
        <v>0.11177347242921014</v>
      </c>
      <c r="BF979" s="40">
        <f t="shared" si="350"/>
        <v>2.8935185185185182E-2</v>
      </c>
      <c r="BG979" s="40">
        <f t="shared" si="351"/>
        <v>1.9270298047276462E-2</v>
      </c>
      <c r="BH979" s="40">
        <f t="shared" si="352"/>
        <v>0</v>
      </c>
      <c r="BI979" s="40">
        <f t="shared" si="353"/>
        <v>0</v>
      </c>
      <c r="BJ979" s="40">
        <f t="shared" si="354"/>
        <v>0</v>
      </c>
      <c r="BK979" s="40">
        <f t="shared" si="355"/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 s="42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</row>
    <row r="980" spans="1:134" s="32" customFormat="1" ht="17" thickBot="1" x14ac:dyDescent="0.25">
      <c r="A980" s="124" t="str">
        <f>CONFIGURACAO!$C$4</f>
        <v>AREA 21</v>
      </c>
      <c r="B980" s="125">
        <v>978</v>
      </c>
      <c r="C980" s="252" t="s">
        <v>328</v>
      </c>
      <c r="D980" s="126">
        <f t="shared" si="337"/>
        <v>2</v>
      </c>
      <c r="E980" s="250" t="s">
        <v>1315</v>
      </c>
      <c r="F980" s="250">
        <v>1</v>
      </c>
      <c r="G980" s="250">
        <v>1</v>
      </c>
      <c r="H980" s="250">
        <v>1</v>
      </c>
      <c r="I980" s="250">
        <v>1</v>
      </c>
      <c r="J980" s="87"/>
      <c r="K980" s="94"/>
      <c r="L980" s="94"/>
      <c r="M980" s="154">
        <f t="shared" si="356"/>
        <v>4</v>
      </c>
      <c r="N980">
        <v>6.5</v>
      </c>
      <c r="O980">
        <v>4</v>
      </c>
      <c r="P980">
        <v>1</v>
      </c>
      <c r="Q980">
        <v>0</v>
      </c>
      <c r="R980">
        <v>1.75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 s="139">
        <f t="shared" si="340"/>
        <v>10.5</v>
      </c>
      <c r="AD980" s="140">
        <f t="shared" si="341"/>
        <v>11.5</v>
      </c>
      <c r="AE980" s="141">
        <f t="shared" si="338"/>
        <v>0</v>
      </c>
      <c r="AF980" s="263">
        <f t="shared" si="339"/>
        <v>0</v>
      </c>
      <c r="AG980" s="265">
        <f t="shared" si="357"/>
        <v>10.5</v>
      </c>
      <c r="AI980" s="37">
        <f>IFERROR(IF(M980&gt;0,(N980*CONFIGURACAO!$C$20)+(O980*CONFIGURACAO!$C$21)+(P980*CONFIGURACAO!$C$22)+(Q980*CONFIGURACAO!$C$23)+(R980*CONFIGURACAO!$C$24),""),"")</f>
        <v>1065</v>
      </c>
      <c r="AJ980" s="38">
        <f>IF(S980=0,0,IF(CONFIGURACAO!$C$15="SIM",(IF(S980&gt;CONFIGURACAO!$C$16,CONFIGURACAO!$C$16*CONFIGURACAO!$C$25,S980*CONFIGURACAO!$C$25)),'PI AREA  P75'!S980*CONFIGURACAO!$C$25))</f>
        <v>0</v>
      </c>
      <c r="AK980" s="38">
        <f>IF(T980=0,0,IF(CONFIGURACAO!$C$17="SIM",(IF(T980&gt;CONFIGURACAO!$C$18,CONFIGURACAO!$C$18*CONFIGURACAO!$C$26,T980*CONFIGURACAO!$C$26)),'PI AREA  P75'!T980*CONFIGURACAO!$C$26))</f>
        <v>0</v>
      </c>
      <c r="AL980" s="38">
        <f>IFERROR(IF(M980&gt;0,(U980*CONFIGURACAO!$C$29)+(V980*CONFIGURACAO!$C$30),""),"")</f>
        <v>0</v>
      </c>
      <c r="AM980" s="38">
        <f>IF(W980=0,0,IF(CONFIGURACAO!$C$41="SIM",(IF(W980&gt;CONFIGURACAO!$C$41,CONFIGURACAO!$C$41*CONFIGURACAO!$C$31,W980*CONFIGURACAO!$C$31)),'PI AREA  P75'!W980*CONFIGURACAO!$C$31))</f>
        <v>0</v>
      </c>
      <c r="AN980" s="38">
        <f>IF(X980=0,0,IF(CONFIGURACAO!$C$39="SIM",(IF(X980&gt;CONFIGURACAO!$C$40,CONFIGURACAO!$C$40*CONFIGURACAO!$C$32,X980*CONFIGURACAO!$C$32)),'PI AREA  P75'!X980*CONFIGURACAO!$C$32))</f>
        <v>0</v>
      </c>
      <c r="AO980" s="38">
        <f>IFERROR(IF(M980&gt;0,(Y980*CONFIGURACAO!$C$33)+(Z980*CONFIGURACAO!$C$34)+(AA980*CONFIGURACAO!$C$35)+(AB980*CONFIGURACAO!$C$36),""),"")</f>
        <v>10</v>
      </c>
      <c r="AP980" s="38">
        <f>IF(AA980=0,0,IF(CONFIGURACAO!$C$46="SIM",(IF(AA980&gt;CONFIGURACAO!$C$47,CONFIGURACAO!$C$47*CONFIGURACAO!$C$35,AA980*CONFIGURACAO!$C$35)),'PI AREA  P75'!AA980*CONFIGURACAO!$C$35))</f>
        <v>0</v>
      </c>
      <c r="AQ980" s="38">
        <f>IF(AB980=0,0,IF(CONFIGURACAO!$C$44="SIM",(IF(AB980&gt;CONFIGURACAO!$C$45,CONFIGURACAO!$C$45*CONFIGURACAO!$C$36,AB980*CONFIGURACAO!$C$36)),'PI AREA  P75'!AB980*CONFIGURACAO!$C$36))</f>
        <v>10</v>
      </c>
      <c r="AR980" s="38">
        <f t="shared" si="358"/>
        <v>1085</v>
      </c>
      <c r="AS980" s="68">
        <f>IF(AR980="","",$AR980-(($AS$2/CONFIGURACAO!$C$6)*$M980))</f>
        <v>785</v>
      </c>
      <c r="AT980" s="73">
        <f t="shared" si="342"/>
        <v>3</v>
      </c>
      <c r="AU980" s="75">
        <f>IF(AR980="","",$AR980-(($AU$2/CONFIGURACAO!$C$6)*$M980))</f>
        <v>585</v>
      </c>
      <c r="AV980" s="76">
        <f t="shared" si="343"/>
        <v>4</v>
      </c>
      <c r="AW980" s="74">
        <f>IF(AR980="","",$AR980-(($AW$2/CONFIGURACAO!$C$6)*$M980))</f>
        <v>385</v>
      </c>
      <c r="AX980" s="72">
        <f t="shared" si="344"/>
        <v>5</v>
      </c>
      <c r="AZ980" s="39">
        <f t="shared" si="345"/>
        <v>0.10188223915564508</v>
      </c>
      <c r="BA980" s="146">
        <f t="shared" si="346"/>
        <v>14.25</v>
      </c>
      <c r="BB980" s="146">
        <f t="shared" si="347"/>
        <v>506</v>
      </c>
      <c r="BC980" s="32">
        <f t="shared" si="348"/>
        <v>357</v>
      </c>
      <c r="BD980" s="148"/>
      <c r="BE980" s="40">
        <f t="shared" si="349"/>
        <v>0.24217585692995527</v>
      </c>
      <c r="BF980" s="40">
        <f t="shared" si="350"/>
        <v>0.15432098765432098</v>
      </c>
      <c r="BG980" s="40">
        <f t="shared" si="351"/>
        <v>2.5693730729701953E-2</v>
      </c>
      <c r="BH980" s="40">
        <f t="shared" si="352"/>
        <v>0</v>
      </c>
      <c r="BI980" s="40">
        <f t="shared" si="353"/>
        <v>0.18656716417910446</v>
      </c>
      <c r="BJ980" s="40">
        <f t="shared" si="354"/>
        <v>0</v>
      </c>
      <c r="BK980" s="40">
        <f t="shared" si="355"/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 s="42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</row>
    <row r="981" spans="1:134" s="32" customFormat="1" ht="17" thickBot="1" x14ac:dyDescent="0.25">
      <c r="A981" s="124" t="str">
        <f>CONFIGURACAO!$C$4</f>
        <v>AREA 21</v>
      </c>
      <c r="B981" s="125">
        <v>979</v>
      </c>
      <c r="C981" s="252" t="s">
        <v>328</v>
      </c>
      <c r="D981" s="126">
        <f t="shared" si="337"/>
        <v>3</v>
      </c>
      <c r="E981" s="250" t="s">
        <v>1316</v>
      </c>
      <c r="F981" s="250">
        <v>1</v>
      </c>
      <c r="G981" s="250">
        <v>1</v>
      </c>
      <c r="H981" s="250">
        <v>1</v>
      </c>
      <c r="I981" s="250">
        <v>1</v>
      </c>
      <c r="J981" s="87"/>
      <c r="K981" s="94"/>
      <c r="L981" s="94"/>
      <c r="M981" s="154">
        <f t="shared" si="356"/>
        <v>4</v>
      </c>
      <c r="N981">
        <v>5.75</v>
      </c>
      <c r="O981">
        <v>1.75</v>
      </c>
      <c r="P981">
        <v>1.75</v>
      </c>
      <c r="Q981">
        <v>1.5</v>
      </c>
      <c r="R981">
        <v>1.75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 s="139">
        <f t="shared" si="340"/>
        <v>7.5</v>
      </c>
      <c r="AD981" s="140">
        <f t="shared" si="341"/>
        <v>9.25</v>
      </c>
      <c r="AE981" s="141">
        <f t="shared" si="338"/>
        <v>0</v>
      </c>
      <c r="AF981" s="263">
        <f t="shared" si="339"/>
        <v>0</v>
      </c>
      <c r="AG981" s="265">
        <f t="shared" si="357"/>
        <v>7.5</v>
      </c>
      <c r="AI981" s="37">
        <f>IFERROR(IF(M981&gt;0,(N981*CONFIGURACAO!$C$20)+(O981*CONFIGURACAO!$C$21)+(P981*CONFIGURACAO!$C$22)+(Q981*CONFIGURACAO!$C$23)+(R981*CONFIGURACAO!$C$24),""),"")</f>
        <v>915</v>
      </c>
      <c r="AJ981" s="38">
        <f>IF(S981=0,0,IF(CONFIGURACAO!$C$15="SIM",(IF(S981&gt;CONFIGURACAO!$C$16,CONFIGURACAO!$C$16*CONFIGURACAO!$C$25,S981*CONFIGURACAO!$C$25)),'PI AREA  P75'!S981*CONFIGURACAO!$C$25))</f>
        <v>0</v>
      </c>
      <c r="AK981" s="38">
        <f>IF(T981=0,0,IF(CONFIGURACAO!$C$17="SIM",(IF(T981&gt;CONFIGURACAO!$C$18,CONFIGURACAO!$C$18*CONFIGURACAO!$C$26,T981*CONFIGURACAO!$C$26)),'PI AREA  P75'!T981*CONFIGURACAO!$C$26))</f>
        <v>0</v>
      </c>
      <c r="AL981" s="38">
        <f>IFERROR(IF(M981&gt;0,(U981*CONFIGURACAO!$C$29)+(V981*CONFIGURACAO!$C$30),""),"")</f>
        <v>0</v>
      </c>
      <c r="AM981" s="38">
        <f>IF(W981=0,0,IF(CONFIGURACAO!$C$41="SIM",(IF(W981&gt;CONFIGURACAO!$C$41,CONFIGURACAO!$C$41*CONFIGURACAO!$C$31,W981*CONFIGURACAO!$C$31)),'PI AREA  P75'!W981*CONFIGURACAO!$C$31))</f>
        <v>0</v>
      </c>
      <c r="AN981" s="38">
        <f>IF(X981=0,0,IF(CONFIGURACAO!$C$39="SIM",(IF(X981&gt;CONFIGURACAO!$C$40,CONFIGURACAO!$C$40*CONFIGURACAO!$C$32,X981*CONFIGURACAO!$C$32)),'PI AREA  P75'!X981*CONFIGURACAO!$C$32))</f>
        <v>0</v>
      </c>
      <c r="AO981" s="38">
        <f>IFERROR(IF(M981&gt;0,(Y981*CONFIGURACAO!$C$33)+(Z981*CONFIGURACAO!$C$34)+(AA981*CONFIGURACAO!$C$35)+(AB981*CONFIGURACAO!$C$36),""),"")</f>
        <v>0</v>
      </c>
      <c r="AP981" s="38">
        <f>IF(AA981=0,0,IF(CONFIGURACAO!$C$46="SIM",(IF(AA981&gt;CONFIGURACAO!$C$47,CONFIGURACAO!$C$47*CONFIGURACAO!$C$35,AA981*CONFIGURACAO!$C$35)),'PI AREA  P75'!AA981*CONFIGURACAO!$C$35))</f>
        <v>0</v>
      </c>
      <c r="AQ981" s="38">
        <f>IF(AB981=0,0,IF(CONFIGURACAO!$C$44="SIM",(IF(AB981&gt;CONFIGURACAO!$C$45,CONFIGURACAO!$C$45*CONFIGURACAO!$C$36,AB981*CONFIGURACAO!$C$36)),'PI AREA  P75'!AB981*CONFIGURACAO!$C$36))</f>
        <v>0</v>
      </c>
      <c r="AR981" s="38">
        <f t="shared" si="358"/>
        <v>915</v>
      </c>
      <c r="AS981" s="68">
        <f>IF(AR981="","",$AR981-(($AS$2/CONFIGURACAO!$C$6)*$M981))</f>
        <v>615</v>
      </c>
      <c r="AT981" s="73">
        <f t="shared" si="342"/>
        <v>3</v>
      </c>
      <c r="AU981" s="75">
        <f>IF(AR981="","",$AR981-(($AU$2/CONFIGURACAO!$C$6)*$M981))</f>
        <v>415</v>
      </c>
      <c r="AV981" s="76">
        <f t="shared" si="343"/>
        <v>4</v>
      </c>
      <c r="AW981" s="74">
        <f>IF(AR981="","",$AR981-(($AW$2/CONFIGURACAO!$C$6)*$M981))</f>
        <v>215</v>
      </c>
      <c r="AX981" s="72">
        <f t="shared" si="344"/>
        <v>5</v>
      </c>
      <c r="AZ981" s="39">
        <f t="shared" si="345"/>
        <v>8.5919123343239853E-2</v>
      </c>
      <c r="BA981" s="146">
        <f t="shared" si="346"/>
        <v>12.5</v>
      </c>
      <c r="BB981" s="146">
        <f t="shared" si="347"/>
        <v>570</v>
      </c>
      <c r="BC981" s="32">
        <f t="shared" si="348"/>
        <v>436</v>
      </c>
      <c r="BD981" s="148"/>
      <c r="BE981" s="40">
        <f t="shared" si="349"/>
        <v>0.21423248882265275</v>
      </c>
      <c r="BF981" s="40">
        <f t="shared" si="350"/>
        <v>6.7515432098765427E-2</v>
      </c>
      <c r="BG981" s="40">
        <f t="shared" si="351"/>
        <v>4.4964028776978422E-2</v>
      </c>
      <c r="BH981" s="40">
        <f t="shared" si="352"/>
        <v>6.0630557801131774E-2</v>
      </c>
      <c r="BI981" s="40">
        <f t="shared" si="353"/>
        <v>0.18656716417910446</v>
      </c>
      <c r="BJ981" s="40">
        <f t="shared" si="354"/>
        <v>0</v>
      </c>
      <c r="BK981" s="40">
        <f t="shared" si="355"/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 s="42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</row>
    <row r="982" spans="1:134" s="32" customFormat="1" ht="17" thickBot="1" x14ac:dyDescent="0.25">
      <c r="A982" s="124" t="str">
        <f>CONFIGURACAO!$C$4</f>
        <v>AREA 21</v>
      </c>
      <c r="B982" s="125">
        <v>980</v>
      </c>
      <c r="C982" s="252" t="s">
        <v>328</v>
      </c>
      <c r="D982" s="126">
        <f t="shared" si="337"/>
        <v>4</v>
      </c>
      <c r="E982" s="250" t="s">
        <v>1317</v>
      </c>
      <c r="F982" s="250">
        <v>1</v>
      </c>
      <c r="G982" s="250">
        <v>1</v>
      </c>
      <c r="H982" s="250">
        <v>1</v>
      </c>
      <c r="I982" s="250">
        <v>1</v>
      </c>
      <c r="J982" s="87"/>
      <c r="K982" s="94"/>
      <c r="L982" s="94"/>
      <c r="M982" s="154">
        <f t="shared" si="356"/>
        <v>4</v>
      </c>
      <c r="N982">
        <v>0.75</v>
      </c>
      <c r="O982">
        <v>2.5</v>
      </c>
      <c r="P982">
        <v>6.5</v>
      </c>
      <c r="Q982">
        <v>2.5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3</v>
      </c>
      <c r="X982">
        <v>0</v>
      </c>
      <c r="Y982">
        <v>0</v>
      </c>
      <c r="Z982">
        <v>0</v>
      </c>
      <c r="AA982">
        <v>2</v>
      </c>
      <c r="AB982">
        <v>1</v>
      </c>
      <c r="AC982" s="139">
        <f t="shared" si="340"/>
        <v>3.25</v>
      </c>
      <c r="AD982" s="140">
        <f t="shared" si="341"/>
        <v>9.75</v>
      </c>
      <c r="AE982" s="141">
        <f t="shared" si="338"/>
        <v>0</v>
      </c>
      <c r="AF982" s="263">
        <f t="shared" si="339"/>
        <v>0</v>
      </c>
      <c r="AG982" s="265">
        <f t="shared" si="357"/>
        <v>3.25</v>
      </c>
      <c r="AI982" s="37">
        <f>IFERROR(IF(M982&gt;0,(N982*CONFIGURACAO!$C$20)+(O982*CONFIGURACAO!$C$21)+(P982*CONFIGURACAO!$C$22)+(Q982*CONFIGURACAO!$C$23)+(R982*CONFIGURACAO!$C$24),""),"")</f>
        <v>765</v>
      </c>
      <c r="AJ982" s="38">
        <f>IF(S982=0,0,IF(CONFIGURACAO!$C$15="SIM",(IF(S982&gt;CONFIGURACAO!$C$16,CONFIGURACAO!$C$16*CONFIGURACAO!$C$25,S982*CONFIGURACAO!$C$25)),'PI AREA  P75'!S982*CONFIGURACAO!$C$25))</f>
        <v>0</v>
      </c>
      <c r="AK982" s="38">
        <f>IF(T982=0,0,IF(CONFIGURACAO!$C$17="SIM",(IF(T982&gt;CONFIGURACAO!$C$18,CONFIGURACAO!$C$18*CONFIGURACAO!$C$26,T982*CONFIGURACAO!$C$26)),'PI AREA  P75'!T982*CONFIGURACAO!$C$26))</f>
        <v>5</v>
      </c>
      <c r="AL982" s="38">
        <f>IFERROR(IF(M982&gt;0,(U982*CONFIGURACAO!$C$29)+(V982*CONFIGURACAO!$C$30),""),"")</f>
        <v>0</v>
      </c>
      <c r="AM982" s="38">
        <f>IF(W982=0,0,IF(CONFIGURACAO!$C$41="SIM",(IF(W982&gt;CONFIGURACAO!$C$41,CONFIGURACAO!$C$41*CONFIGURACAO!$C$31,W982*CONFIGURACAO!$C$31)),'PI AREA  P75'!W982*CONFIGURACAO!$C$31))</f>
        <v>150</v>
      </c>
      <c r="AN982" s="38">
        <f>IF(X982=0,0,IF(CONFIGURACAO!$C$39="SIM",(IF(X982&gt;CONFIGURACAO!$C$40,CONFIGURACAO!$C$40*CONFIGURACAO!$C$32,X982*CONFIGURACAO!$C$32)),'PI AREA  P75'!X982*CONFIGURACAO!$C$32))</f>
        <v>0</v>
      </c>
      <c r="AO982" s="38">
        <f>IFERROR(IF(M982&gt;0,(Y982*CONFIGURACAO!$C$33)+(Z982*CONFIGURACAO!$C$34)+(AA982*CONFIGURACAO!$C$35)+(AB982*CONFIGURACAO!$C$36),""),"")</f>
        <v>60</v>
      </c>
      <c r="AP982" s="38">
        <f>IF(AA982=0,0,IF(CONFIGURACAO!$C$46="SIM",(IF(AA982&gt;CONFIGURACAO!$C$47,CONFIGURACAO!$C$47*CONFIGURACAO!$C$35,AA982*CONFIGURACAO!$C$35)),'PI AREA  P75'!AA982*CONFIGURACAO!$C$35))</f>
        <v>50</v>
      </c>
      <c r="AQ982" s="38">
        <f>IF(AB982=0,0,IF(CONFIGURACAO!$C$44="SIM",(IF(AB982&gt;CONFIGURACAO!$C$45,CONFIGURACAO!$C$45*CONFIGURACAO!$C$36,AB982*CONFIGURACAO!$C$36)),'PI AREA  P75'!AB982*CONFIGURACAO!$C$36))</f>
        <v>10</v>
      </c>
      <c r="AR982" s="38">
        <f t="shared" si="358"/>
        <v>1040</v>
      </c>
      <c r="AS982" s="68">
        <f>IF(AR982="","",$AR982-(($AS$2/CONFIGURACAO!$C$6)*$M982))</f>
        <v>740</v>
      </c>
      <c r="AT982" s="73">
        <f t="shared" si="342"/>
        <v>3</v>
      </c>
      <c r="AU982" s="75">
        <f>IF(AR982="","",$AR982-(($AU$2/CONFIGURACAO!$C$6)*$M982))</f>
        <v>540</v>
      </c>
      <c r="AV982" s="76">
        <f t="shared" si="343"/>
        <v>4</v>
      </c>
      <c r="AW982" s="74">
        <f>IF(AR982="","",$AR982-(($AW$2/CONFIGURACAO!$C$6)*$M982))</f>
        <v>340</v>
      </c>
      <c r="AX982" s="72">
        <f t="shared" si="344"/>
        <v>5</v>
      </c>
      <c r="AZ982" s="39">
        <f t="shared" si="345"/>
        <v>9.7656708499420153E-2</v>
      </c>
      <c r="BA982" s="146">
        <f t="shared" si="346"/>
        <v>19.25</v>
      </c>
      <c r="BB982" s="146">
        <f t="shared" si="347"/>
        <v>349</v>
      </c>
      <c r="BC982" s="32">
        <f t="shared" si="348"/>
        <v>378</v>
      </c>
      <c r="BD982" s="148"/>
      <c r="BE982" s="40">
        <f t="shared" si="349"/>
        <v>2.7943368107302535E-2</v>
      </c>
      <c r="BF982" s="40">
        <f t="shared" si="350"/>
        <v>9.6450617283950615E-2</v>
      </c>
      <c r="BG982" s="40">
        <f t="shared" si="351"/>
        <v>0.16700924974306269</v>
      </c>
      <c r="BH982" s="40">
        <f t="shared" si="352"/>
        <v>0.10105092966855296</v>
      </c>
      <c r="BI982" s="40">
        <f t="shared" si="353"/>
        <v>0</v>
      </c>
      <c r="BJ982" s="40">
        <f t="shared" si="354"/>
        <v>0</v>
      </c>
      <c r="BK982" s="40">
        <f t="shared" si="355"/>
        <v>0.16051364365971107</v>
      </c>
      <c r="BL982">
        <v>0</v>
      </c>
      <c r="BM982">
        <v>0</v>
      </c>
      <c r="BN982">
        <v>2</v>
      </c>
      <c r="BO982">
        <v>0</v>
      </c>
      <c r="BP982">
        <v>0</v>
      </c>
      <c r="BQ982">
        <v>0</v>
      </c>
      <c r="BR982">
        <v>14</v>
      </c>
      <c r="BS982">
        <v>4</v>
      </c>
      <c r="BT982" s="4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</row>
    <row r="983" spans="1:134" s="32" customFormat="1" ht="17" thickBot="1" x14ac:dyDescent="0.25">
      <c r="A983" s="124" t="str">
        <f>CONFIGURACAO!$C$4</f>
        <v>AREA 21</v>
      </c>
      <c r="B983" s="125">
        <v>981</v>
      </c>
      <c r="C983" s="252" t="s">
        <v>328</v>
      </c>
      <c r="D983" s="126">
        <f t="shared" si="337"/>
        <v>5</v>
      </c>
      <c r="E983" s="250" t="s">
        <v>1318</v>
      </c>
      <c r="F983" s="250">
        <v>1</v>
      </c>
      <c r="G983" s="250">
        <v>1</v>
      </c>
      <c r="H983" s="250">
        <v>1</v>
      </c>
      <c r="I983" s="250">
        <v>1</v>
      </c>
      <c r="J983" s="87"/>
      <c r="K983" s="94"/>
      <c r="L983" s="94"/>
      <c r="M983" s="154">
        <f t="shared" si="356"/>
        <v>4</v>
      </c>
      <c r="N983">
        <v>2.25</v>
      </c>
      <c r="O983">
        <v>3.5</v>
      </c>
      <c r="P983">
        <v>7</v>
      </c>
      <c r="Q983">
        <v>10.5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 s="139">
        <f t="shared" si="340"/>
        <v>5.75</v>
      </c>
      <c r="AD983" s="140">
        <f t="shared" si="341"/>
        <v>12.75</v>
      </c>
      <c r="AE983" s="141">
        <f t="shared" si="338"/>
        <v>0</v>
      </c>
      <c r="AF983" s="263">
        <f t="shared" si="339"/>
        <v>0</v>
      </c>
      <c r="AG983" s="265">
        <f t="shared" si="357"/>
        <v>5.75</v>
      </c>
      <c r="AI983" s="37">
        <f>IFERROR(IF(M983&gt;0,(N983*CONFIGURACAO!$C$20)+(O983*CONFIGURACAO!$C$21)+(P983*CONFIGURACAO!$C$22)+(Q983*CONFIGURACAO!$C$23)+(R983*CONFIGURACAO!$C$24),""),"")</f>
        <v>1345</v>
      </c>
      <c r="AJ983" s="38">
        <f>IF(S983=0,0,IF(CONFIGURACAO!$C$15="SIM",(IF(S983&gt;CONFIGURACAO!$C$16,CONFIGURACAO!$C$16*CONFIGURACAO!$C$25,S983*CONFIGURACAO!$C$25)),'PI AREA  P75'!S983*CONFIGURACAO!$C$25))</f>
        <v>0</v>
      </c>
      <c r="AK983" s="38">
        <f>IF(T983=0,0,IF(CONFIGURACAO!$C$17="SIM",(IF(T983&gt;CONFIGURACAO!$C$18,CONFIGURACAO!$C$18*CONFIGURACAO!$C$26,T983*CONFIGURACAO!$C$26)),'PI AREA  P75'!T983*CONFIGURACAO!$C$26))</f>
        <v>0</v>
      </c>
      <c r="AL983" s="38">
        <f>IFERROR(IF(M983&gt;0,(U983*CONFIGURACAO!$C$29)+(V983*CONFIGURACAO!$C$30),""),"")</f>
        <v>0</v>
      </c>
      <c r="AM983" s="38">
        <f>IF(W983=0,0,IF(CONFIGURACAO!$C$41="SIM",(IF(W983&gt;CONFIGURACAO!$C$41,CONFIGURACAO!$C$41*CONFIGURACAO!$C$31,W983*CONFIGURACAO!$C$31)),'PI AREA  P75'!W983*CONFIGURACAO!$C$31))</f>
        <v>0</v>
      </c>
      <c r="AN983" s="38">
        <f>IF(X983=0,0,IF(CONFIGURACAO!$C$39="SIM",(IF(X983&gt;CONFIGURACAO!$C$40,CONFIGURACAO!$C$40*CONFIGURACAO!$C$32,X983*CONFIGURACAO!$C$32)),'PI AREA  P75'!X983*CONFIGURACAO!$C$32))</f>
        <v>0</v>
      </c>
      <c r="AO983" s="38">
        <f>IFERROR(IF(M983&gt;0,(Y983*CONFIGURACAO!$C$33)+(Z983*CONFIGURACAO!$C$34)+(AA983*CONFIGURACAO!$C$35)+(AB983*CONFIGURACAO!$C$36),""),"")</f>
        <v>0</v>
      </c>
      <c r="AP983" s="38">
        <f>IF(AA983=0,0,IF(CONFIGURACAO!$C$46="SIM",(IF(AA983&gt;CONFIGURACAO!$C$47,CONFIGURACAO!$C$47*CONFIGURACAO!$C$35,AA983*CONFIGURACAO!$C$35)),'PI AREA  P75'!AA983*CONFIGURACAO!$C$35))</f>
        <v>0</v>
      </c>
      <c r="AQ983" s="38">
        <f>IF(AB983=0,0,IF(CONFIGURACAO!$C$44="SIM",(IF(AB983&gt;CONFIGURACAO!$C$45,CONFIGURACAO!$C$45*CONFIGURACAO!$C$36,AB983*CONFIGURACAO!$C$36)),'PI AREA  P75'!AB983*CONFIGURACAO!$C$36))</f>
        <v>0</v>
      </c>
      <c r="AR983" s="38">
        <f t="shared" si="358"/>
        <v>1345</v>
      </c>
      <c r="AS983" s="68">
        <f>IF(AR983="","",$AR983-(($AS$2/CONFIGURACAO!$C$6)*$M983))</f>
        <v>1045</v>
      </c>
      <c r="AT983" s="73">
        <f t="shared" si="342"/>
        <v>3</v>
      </c>
      <c r="AU983" s="75">
        <f>IF(AR983="","",$AR983-(($AU$2/CONFIGURACAO!$C$6)*$M983))</f>
        <v>845</v>
      </c>
      <c r="AV983" s="76">
        <f t="shared" si="343"/>
        <v>4</v>
      </c>
      <c r="AW983" s="74">
        <f>IF(AR983="","",$AR983-(($AW$2/CONFIGURACAO!$C$6)*$M983))</f>
        <v>645</v>
      </c>
      <c r="AX983" s="72">
        <f t="shared" si="344"/>
        <v>5</v>
      </c>
      <c r="AZ983" s="39">
        <f t="shared" si="345"/>
        <v>0.12629641628050012</v>
      </c>
      <c r="BA983" s="146">
        <f t="shared" si="346"/>
        <v>23.25</v>
      </c>
      <c r="BB983" s="146">
        <f t="shared" si="347"/>
        <v>255</v>
      </c>
      <c r="BC983" s="32">
        <f t="shared" si="348"/>
        <v>249</v>
      </c>
      <c r="BD983" s="148"/>
      <c r="BE983" s="40">
        <f t="shared" si="349"/>
        <v>8.38301043219076E-2</v>
      </c>
      <c r="BF983" s="40">
        <f t="shared" si="350"/>
        <v>0.13503086419753085</v>
      </c>
      <c r="BG983" s="40">
        <f t="shared" si="351"/>
        <v>0.17985611510791369</v>
      </c>
      <c r="BH983" s="40">
        <f t="shared" si="352"/>
        <v>0.42441390460792239</v>
      </c>
      <c r="BI983" s="40">
        <f t="shared" si="353"/>
        <v>0</v>
      </c>
      <c r="BJ983" s="40">
        <f t="shared" si="354"/>
        <v>0</v>
      </c>
      <c r="BK983" s="40">
        <f t="shared" si="355"/>
        <v>0</v>
      </c>
      <c r="BL983">
        <v>0</v>
      </c>
      <c r="BM983">
        <v>0</v>
      </c>
      <c r="BN983">
        <v>0</v>
      </c>
      <c r="BO983">
        <v>4</v>
      </c>
      <c r="BP983">
        <v>0</v>
      </c>
      <c r="BQ983">
        <v>0</v>
      </c>
      <c r="BR983">
        <v>0</v>
      </c>
      <c r="BS983">
        <v>12</v>
      </c>
      <c r="BT983" s="42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</row>
    <row r="984" spans="1:134" s="32" customFormat="1" ht="17" thickBot="1" x14ac:dyDescent="0.25">
      <c r="A984" s="124" t="str">
        <f>CONFIGURACAO!$C$4</f>
        <v>AREA 21</v>
      </c>
      <c r="B984" s="125">
        <v>982</v>
      </c>
      <c r="C984" s="252" t="s">
        <v>328</v>
      </c>
      <c r="D984" s="126">
        <f t="shared" si="337"/>
        <v>6</v>
      </c>
      <c r="E984" s="250" t="s">
        <v>1319</v>
      </c>
      <c r="F984" s="250">
        <v>1</v>
      </c>
      <c r="G984" s="250">
        <v>1</v>
      </c>
      <c r="H984" s="250">
        <v>1</v>
      </c>
      <c r="I984" s="250">
        <v>1</v>
      </c>
      <c r="J984" s="87"/>
      <c r="K984" s="94"/>
      <c r="L984" s="94"/>
      <c r="M984" s="154">
        <f t="shared" si="356"/>
        <v>4</v>
      </c>
      <c r="N984">
        <v>2.25</v>
      </c>
      <c r="O984">
        <v>3</v>
      </c>
      <c r="P984">
        <v>4.5</v>
      </c>
      <c r="Q984">
        <v>0</v>
      </c>
      <c r="R984">
        <v>0.75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 s="139">
        <f t="shared" si="340"/>
        <v>5.25</v>
      </c>
      <c r="AD984" s="140">
        <f t="shared" si="341"/>
        <v>9.75</v>
      </c>
      <c r="AE984" s="141">
        <f t="shared" si="338"/>
        <v>0</v>
      </c>
      <c r="AF984" s="263">
        <f t="shared" si="339"/>
        <v>0</v>
      </c>
      <c r="AG984" s="265">
        <f t="shared" si="357"/>
        <v>5.25</v>
      </c>
      <c r="AI984" s="37">
        <f>IFERROR(IF(M984&gt;0,(N984*CONFIGURACAO!$C$20)+(O984*CONFIGURACAO!$C$21)+(P984*CONFIGURACAO!$C$22)+(Q984*CONFIGURACAO!$C$23)+(R984*CONFIGURACAO!$C$24),""),"")</f>
        <v>750</v>
      </c>
      <c r="AJ984" s="38">
        <f>IF(S984=0,0,IF(CONFIGURACAO!$C$15="SIM",(IF(S984&gt;CONFIGURACAO!$C$16,CONFIGURACAO!$C$16*CONFIGURACAO!$C$25,S984*CONFIGURACAO!$C$25)),'PI AREA  P75'!S984*CONFIGURACAO!$C$25))</f>
        <v>0</v>
      </c>
      <c r="AK984" s="38">
        <f>IF(T984=0,0,IF(CONFIGURACAO!$C$17="SIM",(IF(T984&gt;CONFIGURACAO!$C$18,CONFIGURACAO!$C$18*CONFIGURACAO!$C$26,T984*CONFIGURACAO!$C$26)),'PI AREA  P75'!T984*CONFIGURACAO!$C$26))</f>
        <v>0</v>
      </c>
      <c r="AL984" s="38">
        <f>IFERROR(IF(M984&gt;0,(U984*CONFIGURACAO!$C$29)+(V984*CONFIGURACAO!$C$30),""),"")</f>
        <v>0</v>
      </c>
      <c r="AM984" s="38">
        <f>IF(W984=0,0,IF(CONFIGURACAO!$C$41="SIM",(IF(W984&gt;CONFIGURACAO!$C$41,CONFIGURACAO!$C$41*CONFIGURACAO!$C$31,W984*CONFIGURACAO!$C$31)),'PI AREA  P75'!W984*CONFIGURACAO!$C$31))</f>
        <v>0</v>
      </c>
      <c r="AN984" s="38">
        <f>IF(X984=0,0,IF(CONFIGURACAO!$C$39="SIM",(IF(X984&gt;CONFIGURACAO!$C$40,CONFIGURACAO!$C$40*CONFIGURACAO!$C$32,X984*CONFIGURACAO!$C$32)),'PI AREA  P75'!X984*CONFIGURACAO!$C$32))</f>
        <v>0</v>
      </c>
      <c r="AO984" s="38">
        <f>IFERROR(IF(M984&gt;0,(Y984*CONFIGURACAO!$C$33)+(Z984*CONFIGURACAO!$C$34)+(AA984*CONFIGURACAO!$C$35)+(AB984*CONFIGURACAO!$C$36),""),"")</f>
        <v>10</v>
      </c>
      <c r="AP984" s="38">
        <f>IF(AA984=0,0,IF(CONFIGURACAO!$C$46="SIM",(IF(AA984&gt;CONFIGURACAO!$C$47,CONFIGURACAO!$C$47*CONFIGURACAO!$C$35,AA984*CONFIGURACAO!$C$35)),'PI AREA  P75'!AA984*CONFIGURACAO!$C$35))</f>
        <v>0</v>
      </c>
      <c r="AQ984" s="38">
        <f>IF(AB984=0,0,IF(CONFIGURACAO!$C$44="SIM",(IF(AB984&gt;CONFIGURACAO!$C$45,CONFIGURACAO!$C$45*CONFIGURACAO!$C$36,AB984*CONFIGURACAO!$C$36)),'PI AREA  P75'!AB984*CONFIGURACAO!$C$36))</f>
        <v>10</v>
      </c>
      <c r="AR984" s="38">
        <f t="shared" si="358"/>
        <v>770</v>
      </c>
      <c r="AS984" s="68">
        <f>IF(AR984="","",$AR984-(($AS$2/CONFIGURACAO!$C$6)*$M984))</f>
        <v>470</v>
      </c>
      <c r="AT984" s="73">
        <f t="shared" si="342"/>
        <v>3</v>
      </c>
      <c r="AU984" s="75">
        <f>IF(AR984="","",$AR984-(($AU$2/CONFIGURACAO!$C$6)*$M984))</f>
        <v>270</v>
      </c>
      <c r="AV984" s="76">
        <f t="shared" si="343"/>
        <v>4</v>
      </c>
      <c r="AW984" s="74">
        <f>IF(AR984="","",$AR984-(($AW$2/CONFIGURACAO!$C$6)*$M984))</f>
        <v>70</v>
      </c>
      <c r="AX984" s="72">
        <f t="shared" si="344"/>
        <v>5</v>
      </c>
      <c r="AZ984" s="39">
        <f t="shared" si="345"/>
        <v>7.230352456207069E-2</v>
      </c>
      <c r="BA984" s="146">
        <f t="shared" si="346"/>
        <v>11.5</v>
      </c>
      <c r="BB984" s="146">
        <f t="shared" si="347"/>
        <v>608</v>
      </c>
      <c r="BC984" s="32">
        <f t="shared" si="348"/>
        <v>520</v>
      </c>
      <c r="BD984" s="148"/>
      <c r="BE984" s="40">
        <f t="shared" si="349"/>
        <v>8.38301043219076E-2</v>
      </c>
      <c r="BF984" s="40">
        <f t="shared" si="350"/>
        <v>0.11574074074074073</v>
      </c>
      <c r="BG984" s="40">
        <f t="shared" si="351"/>
        <v>0.11562178828365879</v>
      </c>
      <c r="BH984" s="40">
        <f t="shared" si="352"/>
        <v>0</v>
      </c>
      <c r="BI984" s="40">
        <f t="shared" si="353"/>
        <v>7.9957356076759065E-2</v>
      </c>
      <c r="BJ984" s="40">
        <f t="shared" si="354"/>
        <v>0</v>
      </c>
      <c r="BK984" s="40">
        <f t="shared" si="355"/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2</v>
      </c>
      <c r="BS984">
        <v>1</v>
      </c>
      <c r="BT984" s="42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</row>
    <row r="985" spans="1:134" s="32" customFormat="1" ht="17" thickBot="1" x14ac:dyDescent="0.25">
      <c r="A985" s="124" t="str">
        <f>CONFIGURACAO!$C$4</f>
        <v>AREA 21</v>
      </c>
      <c r="B985" s="125">
        <v>983</v>
      </c>
      <c r="C985" s="252" t="s">
        <v>328</v>
      </c>
      <c r="D985" s="126">
        <f t="shared" si="337"/>
        <v>7</v>
      </c>
      <c r="E985" s="250" t="s">
        <v>1320</v>
      </c>
      <c r="F985" s="250">
        <v>0</v>
      </c>
      <c r="G985" s="250">
        <v>1</v>
      </c>
      <c r="H985" s="250">
        <v>1</v>
      </c>
      <c r="I985" s="250">
        <v>1</v>
      </c>
      <c r="J985" s="87"/>
      <c r="K985" s="94"/>
      <c r="L985" s="94"/>
      <c r="M985" s="154">
        <f t="shared" si="356"/>
        <v>3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 s="139">
        <f t="shared" si="340"/>
        <v>0</v>
      </c>
      <c r="AD985" s="140">
        <f t="shared" si="341"/>
        <v>0</v>
      </c>
      <c r="AE985" s="141">
        <f t="shared" si="338"/>
        <v>0</v>
      </c>
      <c r="AF985" s="263">
        <f t="shared" si="339"/>
        <v>0</v>
      </c>
      <c r="AG985" s="265">
        <f t="shared" si="357"/>
        <v>0</v>
      </c>
      <c r="AI985" s="37">
        <f>IFERROR(IF(M985&gt;0,(N985*CONFIGURACAO!$C$20)+(O985*CONFIGURACAO!$C$21)+(P985*CONFIGURACAO!$C$22)+(Q985*CONFIGURACAO!$C$23)+(R985*CONFIGURACAO!$C$24),""),"")</f>
        <v>0</v>
      </c>
      <c r="AJ985" s="38">
        <f>IF(S985=0,0,IF(CONFIGURACAO!$C$15="SIM",(IF(S985&gt;CONFIGURACAO!$C$16,CONFIGURACAO!$C$16*CONFIGURACAO!$C$25,S985*CONFIGURACAO!$C$25)),'PI AREA  P75'!S985*CONFIGURACAO!$C$25))</f>
        <v>0</v>
      </c>
      <c r="AK985" s="38">
        <f>IF(T985=0,0,IF(CONFIGURACAO!$C$17="SIM",(IF(T985&gt;CONFIGURACAO!$C$18,CONFIGURACAO!$C$18*CONFIGURACAO!$C$26,T985*CONFIGURACAO!$C$26)),'PI AREA  P75'!T985*CONFIGURACAO!$C$26))</f>
        <v>0</v>
      </c>
      <c r="AL985" s="38">
        <f>IFERROR(IF(M985&gt;0,(U985*CONFIGURACAO!$C$29)+(V985*CONFIGURACAO!$C$30),""),"")</f>
        <v>0</v>
      </c>
      <c r="AM985" s="38">
        <f>IF(W985=0,0,IF(CONFIGURACAO!$C$41="SIM",(IF(W985&gt;CONFIGURACAO!$C$41,CONFIGURACAO!$C$41*CONFIGURACAO!$C$31,W985*CONFIGURACAO!$C$31)),'PI AREA  P75'!W985*CONFIGURACAO!$C$31))</f>
        <v>0</v>
      </c>
      <c r="AN985" s="38">
        <f>IF(X985=0,0,IF(CONFIGURACAO!$C$39="SIM",(IF(X985&gt;CONFIGURACAO!$C$40,CONFIGURACAO!$C$40*CONFIGURACAO!$C$32,X985*CONFIGURACAO!$C$32)),'PI AREA  P75'!X985*CONFIGURACAO!$C$32))</f>
        <v>0</v>
      </c>
      <c r="AO985" s="38">
        <f>IFERROR(IF(M985&gt;0,(Y985*CONFIGURACAO!$C$33)+(Z985*CONFIGURACAO!$C$34)+(AA985*CONFIGURACAO!$C$35)+(AB985*CONFIGURACAO!$C$36),""),"")</f>
        <v>0</v>
      </c>
      <c r="AP985" s="38">
        <f>IF(AA985=0,0,IF(CONFIGURACAO!$C$46="SIM",(IF(AA985&gt;CONFIGURACAO!$C$47,CONFIGURACAO!$C$47*CONFIGURACAO!$C$35,AA985*CONFIGURACAO!$C$35)),'PI AREA  P75'!AA985*CONFIGURACAO!$C$35))</f>
        <v>0</v>
      </c>
      <c r="AQ985" s="38">
        <f>IF(AB985=0,0,IF(CONFIGURACAO!$C$44="SIM",(IF(AB985&gt;CONFIGURACAO!$C$45,CONFIGURACAO!$C$45*CONFIGURACAO!$C$36,AB985*CONFIGURACAO!$C$36)),'PI AREA  P75'!AB985*CONFIGURACAO!$C$36))</f>
        <v>0</v>
      </c>
      <c r="AR985" s="38">
        <f t="shared" si="358"/>
        <v>0</v>
      </c>
      <c r="AS985" s="68">
        <f>IF(AR985="","",$AR985-(($AS$2/CONFIGURACAO!$C$6)*$M985))</f>
        <v>-225</v>
      </c>
      <c r="AT985" s="73" t="str">
        <f t="shared" si="342"/>
        <v>NAO</v>
      </c>
      <c r="AU985" s="75">
        <f>IF(AR985="","",$AR985-(($AU$2/CONFIGURACAO!$C$6)*$M985))</f>
        <v>-375</v>
      </c>
      <c r="AV985" s="76" t="str">
        <f t="shared" si="343"/>
        <v>NAO</v>
      </c>
      <c r="AW985" s="74">
        <f>IF(AR985="","",$AR985-(($AW$2/CONFIGURACAO!$C$6)*$M985))</f>
        <v>-525</v>
      </c>
      <c r="AX985" s="72" t="str">
        <f t="shared" si="344"/>
        <v>NAO</v>
      </c>
      <c r="AZ985" s="39">
        <f t="shared" si="345"/>
        <v>0</v>
      </c>
      <c r="BA985" s="146">
        <f t="shared" si="346"/>
        <v>0</v>
      </c>
      <c r="BB985" s="146">
        <f t="shared" si="347"/>
        <v>1158</v>
      </c>
      <c r="BC985" s="32">
        <f t="shared" si="348"/>
        <v>1158</v>
      </c>
      <c r="BD985" s="148"/>
      <c r="BE985" s="40">
        <f t="shared" si="349"/>
        <v>0</v>
      </c>
      <c r="BF985" s="40">
        <f t="shared" si="350"/>
        <v>0</v>
      </c>
      <c r="BG985" s="40">
        <f t="shared" si="351"/>
        <v>0</v>
      </c>
      <c r="BH985" s="40">
        <f t="shared" si="352"/>
        <v>0</v>
      </c>
      <c r="BI985" s="40">
        <f t="shared" si="353"/>
        <v>0</v>
      </c>
      <c r="BJ985" s="40">
        <f t="shared" si="354"/>
        <v>0</v>
      </c>
      <c r="BK985" s="40">
        <f t="shared" si="355"/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2</v>
      </c>
      <c r="BS985">
        <v>0</v>
      </c>
      <c r="BT985" s="42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</row>
    <row r="986" spans="1:134" s="32" customFormat="1" ht="17" thickBot="1" x14ac:dyDescent="0.25">
      <c r="A986" s="124" t="str">
        <f>CONFIGURACAO!$C$4</f>
        <v>AREA 21</v>
      </c>
      <c r="B986" s="125">
        <v>984</v>
      </c>
      <c r="C986" s="252" t="s">
        <v>328</v>
      </c>
      <c r="D986" s="126">
        <f t="shared" si="337"/>
        <v>8</v>
      </c>
      <c r="E986" s="250" t="s">
        <v>1321</v>
      </c>
      <c r="F986" s="250">
        <v>1</v>
      </c>
      <c r="G986" s="250">
        <v>1</v>
      </c>
      <c r="H986" s="250">
        <v>1</v>
      </c>
      <c r="I986" s="250">
        <v>1</v>
      </c>
      <c r="J986" s="87"/>
      <c r="K986" s="94"/>
      <c r="L986" s="94"/>
      <c r="M986" s="154">
        <f t="shared" si="356"/>
        <v>4</v>
      </c>
      <c r="N986">
        <v>0.75</v>
      </c>
      <c r="O986">
        <v>4</v>
      </c>
      <c r="P986">
        <v>2.25</v>
      </c>
      <c r="Q986">
        <v>0.75</v>
      </c>
      <c r="R986">
        <v>0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1</v>
      </c>
      <c r="AC986" s="139">
        <f t="shared" si="340"/>
        <v>4.75</v>
      </c>
      <c r="AD986" s="140">
        <f t="shared" si="341"/>
        <v>7</v>
      </c>
      <c r="AE986" s="141">
        <f t="shared" si="338"/>
        <v>0</v>
      </c>
      <c r="AF986" s="263">
        <f t="shared" si="339"/>
        <v>0</v>
      </c>
      <c r="AG986" s="265">
        <f t="shared" si="357"/>
        <v>4.75</v>
      </c>
      <c r="AI986" s="37">
        <f>IFERROR(IF(M986&gt;0,(N986*CONFIGURACAO!$C$20)+(O986*CONFIGURACAO!$C$21)+(P986*CONFIGURACAO!$C$22)+(Q986*CONFIGURACAO!$C$23)+(R986*CONFIGURACAO!$C$24),""),"")</f>
        <v>560</v>
      </c>
      <c r="AJ986" s="38">
        <f>IF(S986=0,0,IF(CONFIGURACAO!$C$15="SIM",(IF(S986&gt;CONFIGURACAO!$C$16,CONFIGURACAO!$C$16*CONFIGURACAO!$C$25,S986*CONFIGURACAO!$C$25)),'PI AREA  P75'!S986*CONFIGURACAO!$C$25))</f>
        <v>0</v>
      </c>
      <c r="AK986" s="38">
        <f>IF(T986=0,0,IF(CONFIGURACAO!$C$17="SIM",(IF(T986&gt;CONFIGURACAO!$C$18,CONFIGURACAO!$C$18*CONFIGURACAO!$C$26,T986*CONFIGURACAO!$C$26)),'PI AREA  P75'!T986*CONFIGURACAO!$C$26))</f>
        <v>10</v>
      </c>
      <c r="AL986" s="38">
        <f>IFERROR(IF(M986&gt;0,(U986*CONFIGURACAO!$C$29)+(V986*CONFIGURACAO!$C$30),""),"")</f>
        <v>0</v>
      </c>
      <c r="AM986" s="38">
        <f>IF(W986=0,0,IF(CONFIGURACAO!$C$41="SIM",(IF(W986&gt;CONFIGURACAO!$C$41,CONFIGURACAO!$C$41*CONFIGURACAO!$C$31,W986*CONFIGURACAO!$C$31)),'PI AREA  P75'!W986*CONFIGURACAO!$C$31))</f>
        <v>0</v>
      </c>
      <c r="AN986" s="38">
        <f>IF(X986=0,0,IF(CONFIGURACAO!$C$39="SIM",(IF(X986&gt;CONFIGURACAO!$C$40,CONFIGURACAO!$C$40*CONFIGURACAO!$C$32,X986*CONFIGURACAO!$C$32)),'PI AREA  P75'!X986*CONFIGURACAO!$C$32))</f>
        <v>25</v>
      </c>
      <c r="AO986" s="38">
        <f>IFERROR(IF(M986&gt;0,(Y986*CONFIGURACAO!$C$33)+(Z986*CONFIGURACAO!$C$34)+(AA986*CONFIGURACAO!$C$35)+(AB986*CONFIGURACAO!$C$36),""),"")</f>
        <v>10</v>
      </c>
      <c r="AP986" s="38">
        <f>IF(AA986=0,0,IF(CONFIGURACAO!$C$46="SIM",(IF(AA986&gt;CONFIGURACAO!$C$47,CONFIGURACAO!$C$47*CONFIGURACAO!$C$35,AA986*CONFIGURACAO!$C$35)),'PI AREA  P75'!AA986*CONFIGURACAO!$C$35))</f>
        <v>0</v>
      </c>
      <c r="AQ986" s="38">
        <f>IF(AB986=0,0,IF(CONFIGURACAO!$C$44="SIM",(IF(AB986&gt;CONFIGURACAO!$C$45,CONFIGURACAO!$C$45*CONFIGURACAO!$C$36,AB986*CONFIGURACAO!$C$36)),'PI AREA  P75'!AB986*CONFIGURACAO!$C$36))</f>
        <v>10</v>
      </c>
      <c r="AR986" s="38">
        <f t="shared" si="358"/>
        <v>615</v>
      </c>
      <c r="AS986" s="68">
        <f>IF(AR986="","",$AR986-(($AS$2/CONFIGURACAO!$C$6)*$M986))</f>
        <v>315</v>
      </c>
      <c r="AT986" s="73">
        <f t="shared" si="342"/>
        <v>3</v>
      </c>
      <c r="AU986" s="75">
        <f>IF(AR986="","",$AR986-(($AU$2/CONFIGURACAO!$C$6)*$M986))</f>
        <v>115</v>
      </c>
      <c r="AV986" s="76">
        <f t="shared" si="343"/>
        <v>4</v>
      </c>
      <c r="AW986" s="74">
        <f>IF(AR986="","",$AR986-(($AW$2/CONFIGURACAO!$C$6)*$M986))</f>
        <v>-85</v>
      </c>
      <c r="AX986" s="72" t="str">
        <f t="shared" si="344"/>
        <v>NAO</v>
      </c>
      <c r="AZ986" s="39">
        <f t="shared" si="345"/>
        <v>5.7748918968407115E-2</v>
      </c>
      <c r="BA986" s="146">
        <f t="shared" si="346"/>
        <v>11.75</v>
      </c>
      <c r="BB986" s="146">
        <f t="shared" si="347"/>
        <v>595</v>
      </c>
      <c r="BC986" s="32">
        <f t="shared" si="348"/>
        <v>619</v>
      </c>
      <c r="BD986" s="148"/>
      <c r="BE986" s="40">
        <f t="shared" si="349"/>
        <v>2.7943368107302535E-2</v>
      </c>
      <c r="BF986" s="40">
        <f t="shared" si="350"/>
        <v>0.15432098765432098</v>
      </c>
      <c r="BG986" s="40">
        <f t="shared" si="351"/>
        <v>5.7810894141829397E-2</v>
      </c>
      <c r="BH986" s="40">
        <f t="shared" si="352"/>
        <v>3.0315278900565887E-2</v>
      </c>
      <c r="BI986" s="40">
        <f t="shared" si="353"/>
        <v>0</v>
      </c>
      <c r="BJ986" s="40">
        <f t="shared" si="354"/>
        <v>0</v>
      </c>
      <c r="BK986" s="40">
        <f t="shared" si="355"/>
        <v>0.32102728731942215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1</v>
      </c>
      <c r="BT986" s="42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</row>
    <row r="987" spans="1:134" s="32" customFormat="1" ht="17" thickBot="1" x14ac:dyDescent="0.25">
      <c r="A987" s="124" t="str">
        <f>CONFIGURACAO!$C$4</f>
        <v>AREA 21</v>
      </c>
      <c r="B987" s="125">
        <v>985</v>
      </c>
      <c r="C987" s="252" t="s">
        <v>328</v>
      </c>
      <c r="D987" s="126">
        <f t="shared" si="337"/>
        <v>9</v>
      </c>
      <c r="E987" s="250" t="s">
        <v>1322</v>
      </c>
      <c r="F987" s="250">
        <v>1</v>
      </c>
      <c r="G987" s="250">
        <v>1</v>
      </c>
      <c r="H987" s="250">
        <v>1</v>
      </c>
      <c r="I987" s="250">
        <v>1</v>
      </c>
      <c r="J987" s="87"/>
      <c r="K987" s="94"/>
      <c r="L987" s="94"/>
      <c r="M987" s="154">
        <f t="shared" si="356"/>
        <v>4</v>
      </c>
      <c r="N987">
        <v>0</v>
      </c>
      <c r="O987">
        <v>0</v>
      </c>
      <c r="P987">
        <v>0</v>
      </c>
      <c r="Q987">
        <v>0.75</v>
      </c>
      <c r="R987">
        <v>0</v>
      </c>
      <c r="S987">
        <v>0.75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 s="139">
        <f t="shared" si="340"/>
        <v>0</v>
      </c>
      <c r="AD987" s="140">
        <f t="shared" si="341"/>
        <v>0</v>
      </c>
      <c r="AE987" s="141">
        <f t="shared" si="338"/>
        <v>0</v>
      </c>
      <c r="AF987" s="263">
        <f t="shared" si="339"/>
        <v>0</v>
      </c>
      <c r="AG987" s="265">
        <f t="shared" si="357"/>
        <v>0</v>
      </c>
      <c r="AI987" s="37">
        <f>IFERROR(IF(M987&gt;0,(N987*CONFIGURACAO!$C$20)+(O987*CONFIGURACAO!$C$21)+(P987*CONFIGURACAO!$C$22)+(Q987*CONFIGURACAO!$C$23)+(R987*CONFIGURACAO!$C$24),""),"")</f>
        <v>30</v>
      </c>
      <c r="AJ987" s="38">
        <f>IF(S987=0,0,IF(CONFIGURACAO!$C$15="SIM",(IF(S987&gt;CONFIGURACAO!$C$16,CONFIGURACAO!$C$16*CONFIGURACAO!$C$25,S987*CONFIGURACAO!$C$25)),'PI AREA  P75'!S987*CONFIGURACAO!$C$25))</f>
        <v>7.5</v>
      </c>
      <c r="AK987" s="38">
        <f>IF(T987=0,0,IF(CONFIGURACAO!$C$17="SIM",(IF(T987&gt;CONFIGURACAO!$C$18,CONFIGURACAO!$C$18*CONFIGURACAO!$C$26,T987*CONFIGURACAO!$C$26)),'PI AREA  P75'!T987*CONFIGURACAO!$C$26))</f>
        <v>0</v>
      </c>
      <c r="AL987" s="38">
        <f>IFERROR(IF(M987&gt;0,(U987*CONFIGURACAO!$C$29)+(V987*CONFIGURACAO!$C$30),""),"")</f>
        <v>0</v>
      </c>
      <c r="AM987" s="38">
        <f>IF(W987=0,0,IF(CONFIGURACAO!$C$41="SIM",(IF(W987&gt;CONFIGURACAO!$C$41,CONFIGURACAO!$C$41*CONFIGURACAO!$C$31,W987*CONFIGURACAO!$C$31)),'PI AREA  P75'!W987*CONFIGURACAO!$C$31))</f>
        <v>50</v>
      </c>
      <c r="AN987" s="38">
        <f>IF(X987=0,0,IF(CONFIGURACAO!$C$39="SIM",(IF(X987&gt;CONFIGURACAO!$C$40,CONFIGURACAO!$C$40*CONFIGURACAO!$C$32,X987*CONFIGURACAO!$C$32)),'PI AREA  P75'!X987*CONFIGURACAO!$C$32))</f>
        <v>0</v>
      </c>
      <c r="AO987" s="38">
        <f>IFERROR(IF(M987&gt;0,(Y987*CONFIGURACAO!$C$33)+(Z987*CONFIGURACAO!$C$34)+(AA987*CONFIGURACAO!$C$35)+(AB987*CONFIGURACAO!$C$36),""),"")</f>
        <v>0</v>
      </c>
      <c r="AP987" s="38">
        <f>IF(AA987=0,0,IF(CONFIGURACAO!$C$46="SIM",(IF(AA987&gt;CONFIGURACAO!$C$47,CONFIGURACAO!$C$47*CONFIGURACAO!$C$35,AA987*CONFIGURACAO!$C$35)),'PI AREA  P75'!AA987*CONFIGURACAO!$C$35))</f>
        <v>0</v>
      </c>
      <c r="AQ987" s="38">
        <f>IF(AB987=0,0,IF(CONFIGURACAO!$C$44="SIM",(IF(AB987&gt;CONFIGURACAO!$C$45,CONFIGURACAO!$C$45*CONFIGURACAO!$C$36,AB987*CONFIGURACAO!$C$36)),'PI AREA  P75'!AB987*CONFIGURACAO!$C$36))</f>
        <v>0</v>
      </c>
      <c r="AR987" s="38">
        <f t="shared" si="358"/>
        <v>87.5</v>
      </c>
      <c r="AS987" s="68">
        <f>IF(AR987="","",$AR987-(($AS$2/CONFIGURACAO!$C$6)*$M987))</f>
        <v>-212.5</v>
      </c>
      <c r="AT987" s="73" t="str">
        <f t="shared" si="342"/>
        <v>NAO</v>
      </c>
      <c r="AU987" s="75">
        <f>IF(AR987="","",$AR987-(($AU$2/CONFIGURACAO!$C$6)*$M987))</f>
        <v>-412.5</v>
      </c>
      <c r="AV987" s="76" t="str">
        <f t="shared" si="343"/>
        <v>NAO</v>
      </c>
      <c r="AW987" s="74">
        <f>IF(AR987="","",$AR987-(($AW$2/CONFIGURACAO!$C$6)*$M987))</f>
        <v>-612.5</v>
      </c>
      <c r="AX987" s="72" t="str">
        <f t="shared" si="344"/>
        <v>NAO</v>
      </c>
      <c r="AZ987" s="39">
        <f t="shared" si="345"/>
        <v>8.216309609326216E-3</v>
      </c>
      <c r="BA987" s="146">
        <f t="shared" si="346"/>
        <v>2.5</v>
      </c>
      <c r="BB987" s="146">
        <f t="shared" si="347"/>
        <v>986</v>
      </c>
      <c r="BC987" s="32">
        <f t="shared" si="348"/>
        <v>1067</v>
      </c>
      <c r="BD987" s="148"/>
      <c r="BE987" s="40">
        <f t="shared" si="349"/>
        <v>0</v>
      </c>
      <c r="BF987" s="40">
        <f t="shared" si="350"/>
        <v>0</v>
      </c>
      <c r="BG987" s="40">
        <f t="shared" si="351"/>
        <v>0</v>
      </c>
      <c r="BH987" s="40">
        <f t="shared" si="352"/>
        <v>3.0315278900565887E-2</v>
      </c>
      <c r="BI987" s="40">
        <f t="shared" si="353"/>
        <v>0</v>
      </c>
      <c r="BJ987" s="40">
        <f t="shared" si="354"/>
        <v>6.9316081330868765E-2</v>
      </c>
      <c r="BK987" s="40">
        <f t="shared" si="355"/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3</v>
      </c>
      <c r="BS987">
        <v>4</v>
      </c>
      <c r="BT987" s="42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</row>
    <row r="988" spans="1:134" s="32" customFormat="1" ht="17" thickBot="1" x14ac:dyDescent="0.25">
      <c r="A988" s="124" t="str">
        <f>CONFIGURACAO!$C$4</f>
        <v>AREA 21</v>
      </c>
      <c r="B988" s="125">
        <v>986</v>
      </c>
      <c r="C988" s="252" t="s">
        <v>328</v>
      </c>
      <c r="D988" s="126">
        <f t="shared" si="337"/>
        <v>10</v>
      </c>
      <c r="E988" s="250" t="s">
        <v>1323</v>
      </c>
      <c r="F988" s="250">
        <v>0</v>
      </c>
      <c r="G988" s="250">
        <v>0</v>
      </c>
      <c r="H988" s="250">
        <v>0</v>
      </c>
      <c r="I988" s="250">
        <v>1</v>
      </c>
      <c r="J988" s="87"/>
      <c r="K988" s="94"/>
      <c r="L988" s="94"/>
      <c r="M988" s="154">
        <f t="shared" si="356"/>
        <v>1</v>
      </c>
      <c r="N988">
        <v>1</v>
      </c>
      <c r="O988">
        <v>0</v>
      </c>
      <c r="P988">
        <v>1.5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 s="139">
        <f t="shared" si="340"/>
        <v>1</v>
      </c>
      <c r="AD988" s="140">
        <f t="shared" si="341"/>
        <v>2.5</v>
      </c>
      <c r="AE988" s="141">
        <f t="shared" si="338"/>
        <v>0</v>
      </c>
      <c r="AF988" s="263">
        <f t="shared" si="339"/>
        <v>0</v>
      </c>
      <c r="AG988" s="265">
        <f t="shared" si="357"/>
        <v>1</v>
      </c>
      <c r="AI988" s="37">
        <f>IFERROR(IF(M988&gt;0,(N988*CONFIGURACAO!$C$20)+(O988*CONFIGURACAO!$C$21)+(P988*CONFIGURACAO!$C$22)+(Q988*CONFIGURACAO!$C$23)+(R988*CONFIGURACAO!$C$24),""),"")</f>
        <v>190</v>
      </c>
      <c r="AJ988" s="38">
        <f>IF(S988=0,0,IF(CONFIGURACAO!$C$15="SIM",(IF(S988&gt;CONFIGURACAO!$C$16,CONFIGURACAO!$C$16*CONFIGURACAO!$C$25,S988*CONFIGURACAO!$C$25)),'PI AREA  P75'!S988*CONFIGURACAO!$C$25))</f>
        <v>0</v>
      </c>
      <c r="AK988" s="38">
        <f>IF(T988=0,0,IF(CONFIGURACAO!$C$17="SIM",(IF(T988&gt;CONFIGURACAO!$C$18,CONFIGURACAO!$C$18*CONFIGURACAO!$C$26,T988*CONFIGURACAO!$C$26)),'PI AREA  P75'!T988*CONFIGURACAO!$C$26))</f>
        <v>0</v>
      </c>
      <c r="AL988" s="38">
        <f>IFERROR(IF(M988&gt;0,(U988*CONFIGURACAO!$C$29)+(V988*CONFIGURACAO!$C$30),""),"")</f>
        <v>0</v>
      </c>
      <c r="AM988" s="38">
        <f>IF(W988=0,0,IF(CONFIGURACAO!$C$41="SIM",(IF(W988&gt;CONFIGURACAO!$C$41,CONFIGURACAO!$C$41*CONFIGURACAO!$C$31,W988*CONFIGURACAO!$C$31)),'PI AREA  P75'!W988*CONFIGURACAO!$C$31))</f>
        <v>0</v>
      </c>
      <c r="AN988" s="38">
        <f>IF(X988=0,0,IF(CONFIGURACAO!$C$39="SIM",(IF(X988&gt;CONFIGURACAO!$C$40,CONFIGURACAO!$C$40*CONFIGURACAO!$C$32,X988*CONFIGURACAO!$C$32)),'PI AREA  P75'!X988*CONFIGURACAO!$C$32))</f>
        <v>0</v>
      </c>
      <c r="AO988" s="38">
        <f>IFERROR(IF(M988&gt;0,(Y988*CONFIGURACAO!$C$33)+(Z988*CONFIGURACAO!$C$34)+(AA988*CONFIGURACAO!$C$35)+(AB988*CONFIGURACAO!$C$36),""),"")</f>
        <v>0</v>
      </c>
      <c r="AP988" s="38">
        <f>IF(AA988=0,0,IF(CONFIGURACAO!$C$46="SIM",(IF(AA988&gt;CONFIGURACAO!$C$47,CONFIGURACAO!$C$47*CONFIGURACAO!$C$35,AA988*CONFIGURACAO!$C$35)),'PI AREA  P75'!AA988*CONFIGURACAO!$C$35))</f>
        <v>0</v>
      </c>
      <c r="AQ988" s="38">
        <f>IF(AB988=0,0,IF(CONFIGURACAO!$C$44="SIM",(IF(AB988&gt;CONFIGURACAO!$C$45,CONFIGURACAO!$C$45*CONFIGURACAO!$C$36,AB988*CONFIGURACAO!$C$36)),'PI AREA  P75'!AB988*CONFIGURACAO!$C$36))</f>
        <v>0</v>
      </c>
      <c r="AR988" s="38">
        <f t="shared" si="358"/>
        <v>190</v>
      </c>
      <c r="AS988" s="68">
        <f>IF(AR988="","",$AR988-(($AS$2/CONFIGURACAO!$C$6)*$M988))</f>
        <v>115</v>
      </c>
      <c r="AT988" s="73">
        <f t="shared" si="342"/>
        <v>3</v>
      </c>
      <c r="AU988" s="75">
        <f>IF(AR988="","",$AR988-(($AU$2/CONFIGURACAO!$C$6)*$M988))</f>
        <v>65</v>
      </c>
      <c r="AV988" s="76">
        <f t="shared" si="343"/>
        <v>4</v>
      </c>
      <c r="AW988" s="74">
        <f>IF(AR988="","",$AR988-(($AW$2/CONFIGURACAO!$C$6)*$M988))</f>
        <v>15</v>
      </c>
      <c r="AX988" s="72">
        <f t="shared" si="344"/>
        <v>5</v>
      </c>
      <c r="AZ988" s="39">
        <f t="shared" si="345"/>
        <v>1.784112943739407E-2</v>
      </c>
      <c r="BA988" s="146">
        <f t="shared" si="346"/>
        <v>2.5</v>
      </c>
      <c r="BB988" s="146">
        <f t="shared" si="347"/>
        <v>986</v>
      </c>
      <c r="BC988" s="32">
        <f t="shared" si="348"/>
        <v>936</v>
      </c>
      <c r="BD988" s="148"/>
      <c r="BE988" s="40">
        <f t="shared" si="349"/>
        <v>3.7257824143070044E-2</v>
      </c>
      <c r="BF988" s="40">
        <f t="shared" si="350"/>
        <v>0</v>
      </c>
      <c r="BG988" s="40">
        <f t="shared" si="351"/>
        <v>3.8540596094552924E-2</v>
      </c>
      <c r="BH988" s="40">
        <f t="shared" si="352"/>
        <v>0</v>
      </c>
      <c r="BI988" s="40">
        <f t="shared" si="353"/>
        <v>0</v>
      </c>
      <c r="BJ988" s="40">
        <f t="shared" si="354"/>
        <v>0</v>
      </c>
      <c r="BK988" s="40">
        <f t="shared" si="355"/>
        <v>0</v>
      </c>
      <c r="BL988">
        <v>0</v>
      </c>
      <c r="BM988">
        <v>0</v>
      </c>
      <c r="BN988">
        <v>0</v>
      </c>
      <c r="BO988">
        <v>1</v>
      </c>
      <c r="BP988">
        <v>0</v>
      </c>
      <c r="BQ988">
        <v>0</v>
      </c>
      <c r="BR988">
        <v>3</v>
      </c>
      <c r="BS988">
        <v>1</v>
      </c>
      <c r="BT988" s="42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</row>
    <row r="989" spans="1:134" s="32" customFormat="1" ht="17" thickBot="1" x14ac:dyDescent="0.25">
      <c r="A989" s="124" t="str">
        <f>CONFIGURACAO!$C$4</f>
        <v>AREA 21</v>
      </c>
      <c r="B989" s="125">
        <v>987</v>
      </c>
      <c r="C989" s="252" t="s">
        <v>328</v>
      </c>
      <c r="D989" s="126">
        <f t="shared" si="337"/>
        <v>11</v>
      </c>
      <c r="E989" s="250" t="s">
        <v>1324</v>
      </c>
      <c r="F989" s="250">
        <v>1</v>
      </c>
      <c r="G989" s="250">
        <v>1</v>
      </c>
      <c r="H989" s="250">
        <v>0</v>
      </c>
      <c r="I989" s="250">
        <v>0</v>
      </c>
      <c r="J989" s="87"/>
      <c r="K989" s="94"/>
      <c r="L989" s="94"/>
      <c r="M989" s="154">
        <f t="shared" si="356"/>
        <v>2</v>
      </c>
      <c r="N989">
        <v>0</v>
      </c>
      <c r="O989">
        <v>0.75</v>
      </c>
      <c r="P989">
        <v>0.75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 s="139">
        <f t="shared" si="340"/>
        <v>0.75</v>
      </c>
      <c r="AD989" s="140">
        <f t="shared" si="341"/>
        <v>1.5</v>
      </c>
      <c r="AE989" s="141">
        <f t="shared" si="338"/>
        <v>0</v>
      </c>
      <c r="AF989" s="263">
        <f t="shared" si="339"/>
        <v>0</v>
      </c>
      <c r="AG989" s="265">
        <f t="shared" si="357"/>
        <v>0.75</v>
      </c>
      <c r="AI989" s="37">
        <f>IFERROR(IF(M989&gt;0,(N989*CONFIGURACAO!$C$20)+(O989*CONFIGURACAO!$C$21)+(P989*CONFIGURACAO!$C$22)+(Q989*CONFIGURACAO!$C$23)+(R989*CONFIGURACAO!$C$24),""),"")</f>
        <v>105</v>
      </c>
      <c r="AJ989" s="38">
        <f>IF(S989=0,0,IF(CONFIGURACAO!$C$15="SIM",(IF(S989&gt;CONFIGURACAO!$C$16,CONFIGURACAO!$C$16*CONFIGURACAO!$C$25,S989*CONFIGURACAO!$C$25)),'PI AREA  P75'!S989*CONFIGURACAO!$C$25))</f>
        <v>0</v>
      </c>
      <c r="AK989" s="38">
        <f>IF(T989=0,0,IF(CONFIGURACAO!$C$17="SIM",(IF(T989&gt;CONFIGURACAO!$C$18,CONFIGURACAO!$C$18*CONFIGURACAO!$C$26,T989*CONFIGURACAO!$C$26)),'PI AREA  P75'!T989*CONFIGURACAO!$C$26))</f>
        <v>0</v>
      </c>
      <c r="AL989" s="38">
        <f>IFERROR(IF(M989&gt;0,(U989*CONFIGURACAO!$C$29)+(V989*CONFIGURACAO!$C$30),""),"")</f>
        <v>0</v>
      </c>
      <c r="AM989" s="38">
        <f>IF(W989=0,0,IF(CONFIGURACAO!$C$41="SIM",(IF(W989&gt;CONFIGURACAO!$C$41,CONFIGURACAO!$C$41*CONFIGURACAO!$C$31,W989*CONFIGURACAO!$C$31)),'PI AREA  P75'!W989*CONFIGURACAO!$C$31))</f>
        <v>0</v>
      </c>
      <c r="AN989" s="38">
        <f>IF(X989=0,0,IF(CONFIGURACAO!$C$39="SIM",(IF(X989&gt;CONFIGURACAO!$C$40,CONFIGURACAO!$C$40*CONFIGURACAO!$C$32,X989*CONFIGURACAO!$C$32)),'PI AREA  P75'!X989*CONFIGURACAO!$C$32))</f>
        <v>0</v>
      </c>
      <c r="AO989" s="38">
        <f>IFERROR(IF(M989&gt;0,(Y989*CONFIGURACAO!$C$33)+(Z989*CONFIGURACAO!$C$34)+(AA989*CONFIGURACAO!$C$35)+(AB989*CONFIGURACAO!$C$36),""),"")</f>
        <v>0</v>
      </c>
      <c r="AP989" s="38">
        <f>IF(AA989=0,0,IF(CONFIGURACAO!$C$46="SIM",(IF(AA989&gt;CONFIGURACAO!$C$47,CONFIGURACAO!$C$47*CONFIGURACAO!$C$35,AA989*CONFIGURACAO!$C$35)),'PI AREA  P75'!AA989*CONFIGURACAO!$C$35))</f>
        <v>0</v>
      </c>
      <c r="AQ989" s="38">
        <f>IF(AB989=0,0,IF(CONFIGURACAO!$C$44="SIM",(IF(AB989&gt;CONFIGURACAO!$C$45,CONFIGURACAO!$C$45*CONFIGURACAO!$C$36,AB989*CONFIGURACAO!$C$36)),'PI AREA  P75'!AB989*CONFIGURACAO!$C$36))</f>
        <v>0</v>
      </c>
      <c r="AR989" s="38">
        <f t="shared" si="358"/>
        <v>105</v>
      </c>
      <c r="AS989" s="68">
        <f>IF(AR989="","",$AR989-(($AS$2/CONFIGURACAO!$C$6)*$M989))</f>
        <v>-45</v>
      </c>
      <c r="AT989" s="73" t="str">
        <f t="shared" si="342"/>
        <v>NAO</v>
      </c>
      <c r="AU989" s="75">
        <f>IF(AR989="","",$AR989-(($AU$2/CONFIGURACAO!$C$6)*$M989))</f>
        <v>-145</v>
      </c>
      <c r="AV989" s="76" t="str">
        <f t="shared" si="343"/>
        <v>NAO</v>
      </c>
      <c r="AW989" s="74">
        <f>IF(AR989="","",$AR989-(($AW$2/CONFIGURACAO!$C$6)*$M989))</f>
        <v>-245</v>
      </c>
      <c r="AX989" s="72" t="str">
        <f t="shared" si="344"/>
        <v>NAO</v>
      </c>
      <c r="AZ989" s="39">
        <f t="shared" si="345"/>
        <v>9.8595715311914581E-3</v>
      </c>
      <c r="BA989" s="146">
        <f t="shared" si="346"/>
        <v>1.5</v>
      </c>
      <c r="BB989" s="146">
        <f t="shared" si="347"/>
        <v>1054</v>
      </c>
      <c r="BC989" s="32">
        <f t="shared" si="348"/>
        <v>1031</v>
      </c>
      <c r="BD989" s="148"/>
      <c r="BE989" s="40">
        <f t="shared" si="349"/>
        <v>0</v>
      </c>
      <c r="BF989" s="40">
        <f t="shared" si="350"/>
        <v>2.8935185185185182E-2</v>
      </c>
      <c r="BG989" s="40">
        <f t="shared" si="351"/>
        <v>1.9270298047276462E-2</v>
      </c>
      <c r="BH989" s="40">
        <f t="shared" si="352"/>
        <v>0</v>
      </c>
      <c r="BI989" s="40">
        <f t="shared" si="353"/>
        <v>0</v>
      </c>
      <c r="BJ989" s="40">
        <f t="shared" si="354"/>
        <v>0</v>
      </c>
      <c r="BK989" s="40">
        <f t="shared" si="355"/>
        <v>0</v>
      </c>
      <c r="BL989">
        <v>0</v>
      </c>
      <c r="BM989">
        <v>0</v>
      </c>
      <c r="BN989">
        <v>1</v>
      </c>
      <c r="BO989">
        <v>2</v>
      </c>
      <c r="BP989">
        <v>0</v>
      </c>
      <c r="BQ989">
        <v>0</v>
      </c>
      <c r="BR989">
        <v>1</v>
      </c>
      <c r="BS989">
        <v>6</v>
      </c>
      <c r="BT989" s="42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</row>
    <row r="990" spans="1:134" s="32" customFormat="1" ht="17" thickBot="1" x14ac:dyDescent="0.25">
      <c r="A990" s="124" t="str">
        <f>CONFIGURACAO!$C$4</f>
        <v>AREA 21</v>
      </c>
      <c r="B990" s="125">
        <v>988</v>
      </c>
      <c r="C990" s="252" t="s">
        <v>328</v>
      </c>
      <c r="D990" s="126">
        <f t="shared" si="337"/>
        <v>12</v>
      </c>
      <c r="E990" s="250" t="s">
        <v>1325</v>
      </c>
      <c r="F990" s="250">
        <v>1</v>
      </c>
      <c r="G990" s="250">
        <v>1</v>
      </c>
      <c r="H990" s="250">
        <v>1</v>
      </c>
      <c r="I990" s="250">
        <v>1</v>
      </c>
      <c r="J990" s="87"/>
      <c r="K990" s="94"/>
      <c r="L990" s="94"/>
      <c r="M990" s="154">
        <f t="shared" si="356"/>
        <v>4</v>
      </c>
      <c r="N990">
        <v>1.5</v>
      </c>
      <c r="O990">
        <v>3</v>
      </c>
      <c r="P990">
        <v>3.75</v>
      </c>
      <c r="Q990">
        <v>12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 s="139">
        <f t="shared" si="340"/>
        <v>4.5</v>
      </c>
      <c r="AD990" s="140">
        <f t="shared" si="341"/>
        <v>8.25</v>
      </c>
      <c r="AE990" s="141">
        <f t="shared" si="338"/>
        <v>0</v>
      </c>
      <c r="AF990" s="263">
        <f t="shared" si="339"/>
        <v>0</v>
      </c>
      <c r="AG990" s="265">
        <f t="shared" si="357"/>
        <v>4.5</v>
      </c>
      <c r="AI990" s="37">
        <f>IFERROR(IF(M990&gt;0,(N990*CONFIGURACAO!$C$20)+(O990*CONFIGURACAO!$C$21)+(P990*CONFIGURACAO!$C$22)+(Q990*CONFIGURACAO!$C$23)+(R990*CONFIGURACAO!$C$24),""),"")</f>
        <v>1095</v>
      </c>
      <c r="AJ990" s="38">
        <f>IF(S990=0,0,IF(CONFIGURACAO!$C$15="SIM",(IF(S990&gt;CONFIGURACAO!$C$16,CONFIGURACAO!$C$16*CONFIGURACAO!$C$25,S990*CONFIGURACAO!$C$25)),'PI AREA  P75'!S990*CONFIGURACAO!$C$25))</f>
        <v>0</v>
      </c>
      <c r="AK990" s="38">
        <f>IF(T990=0,0,IF(CONFIGURACAO!$C$17="SIM",(IF(T990&gt;CONFIGURACAO!$C$18,CONFIGURACAO!$C$18*CONFIGURACAO!$C$26,T990*CONFIGURACAO!$C$26)),'PI AREA  P75'!T990*CONFIGURACAO!$C$26))</f>
        <v>0</v>
      </c>
      <c r="AL990" s="38">
        <f>IFERROR(IF(M990&gt;0,(U990*CONFIGURACAO!$C$29)+(V990*CONFIGURACAO!$C$30),""),"")</f>
        <v>0</v>
      </c>
      <c r="AM990" s="38">
        <f>IF(W990=0,0,IF(CONFIGURACAO!$C$41="SIM",(IF(W990&gt;CONFIGURACAO!$C$41,CONFIGURACAO!$C$41*CONFIGURACAO!$C$31,W990*CONFIGURACAO!$C$31)),'PI AREA  P75'!W990*CONFIGURACAO!$C$31))</f>
        <v>0</v>
      </c>
      <c r="AN990" s="38">
        <f>IF(X990=0,0,IF(CONFIGURACAO!$C$39="SIM",(IF(X990&gt;CONFIGURACAO!$C$40,CONFIGURACAO!$C$40*CONFIGURACAO!$C$32,X990*CONFIGURACAO!$C$32)),'PI AREA  P75'!X990*CONFIGURACAO!$C$32))</f>
        <v>0</v>
      </c>
      <c r="AO990" s="38">
        <f>IFERROR(IF(M990&gt;0,(Y990*CONFIGURACAO!$C$33)+(Z990*CONFIGURACAO!$C$34)+(AA990*CONFIGURACAO!$C$35)+(AB990*CONFIGURACAO!$C$36),""),"")</f>
        <v>0</v>
      </c>
      <c r="AP990" s="38">
        <f>IF(AA990=0,0,IF(CONFIGURACAO!$C$46="SIM",(IF(AA990&gt;CONFIGURACAO!$C$47,CONFIGURACAO!$C$47*CONFIGURACAO!$C$35,AA990*CONFIGURACAO!$C$35)),'PI AREA  P75'!AA990*CONFIGURACAO!$C$35))</f>
        <v>0</v>
      </c>
      <c r="AQ990" s="38">
        <f>IF(AB990=0,0,IF(CONFIGURACAO!$C$44="SIM",(IF(AB990&gt;CONFIGURACAO!$C$45,CONFIGURACAO!$C$45*CONFIGURACAO!$C$36,AB990*CONFIGURACAO!$C$36)),'PI AREA  P75'!AB990*CONFIGURACAO!$C$36))</f>
        <v>0</v>
      </c>
      <c r="AR990" s="38">
        <f t="shared" si="358"/>
        <v>1095</v>
      </c>
      <c r="AS990" s="68">
        <f>IF(AR990="","",$AR990-(($AS$2/CONFIGURACAO!$C$6)*$M990))</f>
        <v>795</v>
      </c>
      <c r="AT990" s="73">
        <f t="shared" si="342"/>
        <v>3</v>
      </c>
      <c r="AU990" s="75">
        <f>IF(AR990="","",$AR990-(($AU$2/CONFIGURACAO!$C$6)*$M990))</f>
        <v>595</v>
      </c>
      <c r="AV990" s="76">
        <f t="shared" si="343"/>
        <v>4</v>
      </c>
      <c r="AW990" s="74">
        <f>IF(AR990="","",$AR990-(($AW$2/CONFIGURACAO!$C$6)*$M990))</f>
        <v>395</v>
      </c>
      <c r="AX990" s="72">
        <f t="shared" si="344"/>
        <v>5</v>
      </c>
      <c r="AZ990" s="39">
        <f t="shared" si="345"/>
        <v>0.1028212459681395</v>
      </c>
      <c r="BA990" s="146">
        <f t="shared" si="346"/>
        <v>20.25</v>
      </c>
      <c r="BB990" s="146">
        <f t="shared" si="347"/>
        <v>315</v>
      </c>
      <c r="BC990" s="32">
        <f t="shared" si="348"/>
        <v>349</v>
      </c>
      <c r="BD990" s="148"/>
      <c r="BE990" s="40">
        <f t="shared" si="349"/>
        <v>5.5886736214605069E-2</v>
      </c>
      <c r="BF990" s="40">
        <f t="shared" si="350"/>
        <v>0.11574074074074073</v>
      </c>
      <c r="BG990" s="40">
        <f t="shared" si="351"/>
        <v>9.6351490236382328E-2</v>
      </c>
      <c r="BH990" s="40">
        <f t="shared" si="352"/>
        <v>0.48504446240905419</v>
      </c>
      <c r="BI990" s="40">
        <f t="shared" si="353"/>
        <v>0</v>
      </c>
      <c r="BJ990" s="40">
        <f t="shared" si="354"/>
        <v>0</v>
      </c>
      <c r="BK990" s="40">
        <f t="shared" si="355"/>
        <v>0</v>
      </c>
      <c r="BL990">
        <v>0</v>
      </c>
      <c r="BM990">
        <v>0</v>
      </c>
      <c r="BN990">
        <v>1</v>
      </c>
      <c r="BO990">
        <v>2</v>
      </c>
      <c r="BP990">
        <v>0</v>
      </c>
      <c r="BQ990">
        <v>0</v>
      </c>
      <c r="BR990">
        <v>4</v>
      </c>
      <c r="BS990">
        <v>2</v>
      </c>
      <c r="BT990" s="42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</row>
    <row r="991" spans="1:134" s="32" customFormat="1" ht="17" thickBot="1" x14ac:dyDescent="0.25">
      <c r="A991" s="124" t="str">
        <f>CONFIGURACAO!$C$4</f>
        <v>AREA 21</v>
      </c>
      <c r="B991" s="125">
        <v>989</v>
      </c>
      <c r="C991" s="252" t="s">
        <v>328</v>
      </c>
      <c r="D991" s="126">
        <f t="shared" si="337"/>
        <v>13</v>
      </c>
      <c r="E991" s="250" t="s">
        <v>1326</v>
      </c>
      <c r="F991" s="250">
        <v>1</v>
      </c>
      <c r="G991" s="250">
        <v>1</v>
      </c>
      <c r="H991" s="250">
        <v>1</v>
      </c>
      <c r="I991" s="250">
        <v>1</v>
      </c>
      <c r="J991" s="87"/>
      <c r="K991" s="94"/>
      <c r="L991" s="94"/>
      <c r="M991" s="154">
        <f t="shared" si="356"/>
        <v>4</v>
      </c>
      <c r="N991">
        <v>9.75</v>
      </c>
      <c r="O991">
        <v>9.25</v>
      </c>
      <c r="P991">
        <v>8.25</v>
      </c>
      <c r="Q991">
        <v>4.75</v>
      </c>
      <c r="R991">
        <v>0</v>
      </c>
      <c r="S991">
        <v>0</v>
      </c>
      <c r="T991">
        <v>1.5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 s="139">
        <f t="shared" si="340"/>
        <v>19</v>
      </c>
      <c r="AD991" s="140">
        <f t="shared" si="341"/>
        <v>27.25</v>
      </c>
      <c r="AE991" s="141">
        <f t="shared" si="338"/>
        <v>0</v>
      </c>
      <c r="AF991" s="263">
        <f t="shared" si="339"/>
        <v>0</v>
      </c>
      <c r="AG991" s="265">
        <f t="shared" si="357"/>
        <v>19</v>
      </c>
      <c r="AI991" s="37">
        <f>IFERROR(IF(M991&gt;0,(N991*CONFIGURACAO!$C$20)+(O991*CONFIGURACAO!$C$21)+(P991*CONFIGURACAO!$C$22)+(Q991*CONFIGURACAO!$C$23)+(R991*CONFIGURACAO!$C$24),""),"")</f>
        <v>2400</v>
      </c>
      <c r="AJ991" s="38">
        <f>IF(S991=0,0,IF(CONFIGURACAO!$C$15="SIM",(IF(S991&gt;CONFIGURACAO!$C$16,CONFIGURACAO!$C$16*CONFIGURACAO!$C$25,S991*CONFIGURACAO!$C$25)),'PI AREA  P75'!S991*CONFIGURACAO!$C$25))</f>
        <v>0</v>
      </c>
      <c r="AK991" s="38">
        <f>IF(T991=0,0,IF(CONFIGURACAO!$C$17="SIM",(IF(T991&gt;CONFIGURACAO!$C$18,CONFIGURACAO!$C$18*CONFIGURACAO!$C$26,T991*CONFIGURACAO!$C$26)),'PI AREA  P75'!T991*CONFIGURACAO!$C$26))</f>
        <v>7.5</v>
      </c>
      <c r="AL991" s="38">
        <f>IFERROR(IF(M991&gt;0,(U991*CONFIGURACAO!$C$29)+(V991*CONFIGURACAO!$C$30),""),"")</f>
        <v>0</v>
      </c>
      <c r="AM991" s="38">
        <f>IF(W991=0,0,IF(CONFIGURACAO!$C$41="SIM",(IF(W991&gt;CONFIGURACAO!$C$41,CONFIGURACAO!$C$41*CONFIGURACAO!$C$31,W991*CONFIGURACAO!$C$31)),'PI AREA  P75'!W991*CONFIGURACAO!$C$31))</f>
        <v>0</v>
      </c>
      <c r="AN991" s="38">
        <f>IF(X991=0,0,IF(CONFIGURACAO!$C$39="SIM",(IF(X991&gt;CONFIGURACAO!$C$40,CONFIGURACAO!$C$40*CONFIGURACAO!$C$32,X991*CONFIGURACAO!$C$32)),'PI AREA  P75'!X991*CONFIGURACAO!$C$32))</f>
        <v>0</v>
      </c>
      <c r="AO991" s="38">
        <f>IFERROR(IF(M991&gt;0,(Y991*CONFIGURACAO!$C$33)+(Z991*CONFIGURACAO!$C$34)+(AA991*CONFIGURACAO!$C$35)+(AB991*CONFIGURACAO!$C$36),""),"")</f>
        <v>10</v>
      </c>
      <c r="AP991" s="38">
        <f>IF(AA991=0,0,IF(CONFIGURACAO!$C$46="SIM",(IF(AA991&gt;CONFIGURACAO!$C$47,CONFIGURACAO!$C$47*CONFIGURACAO!$C$35,AA991*CONFIGURACAO!$C$35)),'PI AREA  P75'!AA991*CONFIGURACAO!$C$35))</f>
        <v>0</v>
      </c>
      <c r="AQ991" s="38">
        <f>IF(AB991=0,0,IF(CONFIGURACAO!$C$44="SIM",(IF(AB991&gt;CONFIGURACAO!$C$45,CONFIGURACAO!$C$45*CONFIGURACAO!$C$36,AB991*CONFIGURACAO!$C$36)),'PI AREA  P75'!AB991*CONFIGURACAO!$C$36))</f>
        <v>10</v>
      </c>
      <c r="AR991" s="38">
        <f t="shared" si="358"/>
        <v>2427.5</v>
      </c>
      <c r="AS991" s="68">
        <f>IF(AR991="","",$AR991-(($AS$2/CONFIGURACAO!$C$6)*$M991))</f>
        <v>2127.5</v>
      </c>
      <c r="AT991" s="73">
        <f t="shared" si="342"/>
        <v>3</v>
      </c>
      <c r="AU991" s="75">
        <f>IF(AR991="","",$AR991-(($AU$2/CONFIGURACAO!$C$6)*$M991))</f>
        <v>1927.5</v>
      </c>
      <c r="AV991" s="76">
        <f t="shared" si="343"/>
        <v>4</v>
      </c>
      <c r="AW991" s="74">
        <f>IF(AR991="","",$AR991-(($AW$2/CONFIGURACAO!$C$6)*$M991))</f>
        <v>1727.5</v>
      </c>
      <c r="AX991" s="72">
        <f t="shared" si="344"/>
        <v>5</v>
      </c>
      <c r="AZ991" s="39">
        <f t="shared" si="345"/>
        <v>0.22794390373302159</v>
      </c>
      <c r="BA991" s="146">
        <f t="shared" si="346"/>
        <v>34.5</v>
      </c>
      <c r="BB991" s="146">
        <f t="shared" si="347"/>
        <v>107</v>
      </c>
      <c r="BC991" s="32">
        <f t="shared" si="348"/>
        <v>73</v>
      </c>
      <c r="BD991" s="148"/>
      <c r="BE991" s="40">
        <f t="shared" si="349"/>
        <v>0.36326378539493293</v>
      </c>
      <c r="BF991" s="40">
        <f t="shared" si="350"/>
        <v>0.35686728395061729</v>
      </c>
      <c r="BG991" s="40">
        <f t="shared" si="351"/>
        <v>0.21197327852004114</v>
      </c>
      <c r="BH991" s="40">
        <f t="shared" si="352"/>
        <v>0.19199676637025059</v>
      </c>
      <c r="BI991" s="40">
        <f t="shared" si="353"/>
        <v>0</v>
      </c>
      <c r="BJ991" s="40">
        <f t="shared" si="354"/>
        <v>0</v>
      </c>
      <c r="BK991" s="40">
        <f t="shared" si="355"/>
        <v>0.2407704654895666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4</v>
      </c>
      <c r="BS991">
        <v>0</v>
      </c>
      <c r="BT991" s="42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</row>
    <row r="992" spans="1:134" s="32" customFormat="1" ht="17" thickBot="1" x14ac:dyDescent="0.25">
      <c r="A992" s="124" t="str">
        <f>CONFIGURACAO!$C$4</f>
        <v>AREA 21</v>
      </c>
      <c r="B992" s="125">
        <v>990</v>
      </c>
      <c r="C992" s="252" t="s">
        <v>328</v>
      </c>
      <c r="D992" s="126">
        <f t="shared" si="337"/>
        <v>14</v>
      </c>
      <c r="E992" s="250" t="s">
        <v>1327</v>
      </c>
      <c r="F992" s="250">
        <v>1</v>
      </c>
      <c r="G992" s="250">
        <v>1</v>
      </c>
      <c r="H992" s="250">
        <v>1</v>
      </c>
      <c r="I992" s="250">
        <v>1</v>
      </c>
      <c r="J992" s="87"/>
      <c r="K992" s="94"/>
      <c r="L992" s="94"/>
      <c r="M992" s="154">
        <f t="shared" si="356"/>
        <v>4</v>
      </c>
      <c r="N992">
        <v>3</v>
      </c>
      <c r="O992">
        <v>3.75</v>
      </c>
      <c r="P992">
        <v>2.25</v>
      </c>
      <c r="Q992">
        <v>1.5</v>
      </c>
      <c r="R992">
        <v>0.75</v>
      </c>
      <c r="S992">
        <v>0</v>
      </c>
      <c r="T992">
        <v>0.75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s="139">
        <f t="shared" si="340"/>
        <v>6.75</v>
      </c>
      <c r="AD992" s="140">
        <f t="shared" si="341"/>
        <v>9</v>
      </c>
      <c r="AE992" s="141">
        <f t="shared" si="338"/>
        <v>0</v>
      </c>
      <c r="AF992" s="263">
        <f t="shared" si="339"/>
        <v>0</v>
      </c>
      <c r="AG992" s="265">
        <f t="shared" si="357"/>
        <v>6.75</v>
      </c>
      <c r="AI992" s="37">
        <f>IFERROR(IF(M992&gt;0,(N992*CONFIGURACAO!$C$20)+(O992*CONFIGURACAO!$C$21)+(P992*CONFIGURACAO!$C$22)+(Q992*CONFIGURACAO!$C$23)+(R992*CONFIGURACAO!$C$24),""),"")</f>
        <v>810</v>
      </c>
      <c r="AJ992" s="38">
        <f>IF(S992=0,0,IF(CONFIGURACAO!$C$15="SIM",(IF(S992&gt;CONFIGURACAO!$C$16,CONFIGURACAO!$C$16*CONFIGURACAO!$C$25,S992*CONFIGURACAO!$C$25)),'PI AREA  P75'!S992*CONFIGURACAO!$C$25))</f>
        <v>0</v>
      </c>
      <c r="AK992" s="38">
        <f>IF(T992=0,0,IF(CONFIGURACAO!$C$17="SIM",(IF(T992&gt;CONFIGURACAO!$C$18,CONFIGURACAO!$C$18*CONFIGURACAO!$C$26,T992*CONFIGURACAO!$C$26)),'PI AREA  P75'!T992*CONFIGURACAO!$C$26))</f>
        <v>3.75</v>
      </c>
      <c r="AL992" s="38">
        <f>IFERROR(IF(M992&gt;0,(U992*CONFIGURACAO!$C$29)+(V992*CONFIGURACAO!$C$30),""),"")</f>
        <v>0</v>
      </c>
      <c r="AM992" s="38">
        <f>IF(W992=0,0,IF(CONFIGURACAO!$C$41="SIM",(IF(W992&gt;CONFIGURACAO!$C$41,CONFIGURACAO!$C$41*CONFIGURACAO!$C$31,W992*CONFIGURACAO!$C$31)),'PI AREA  P75'!W992*CONFIGURACAO!$C$31))</f>
        <v>0</v>
      </c>
      <c r="AN992" s="38">
        <f>IF(X992=0,0,IF(CONFIGURACAO!$C$39="SIM",(IF(X992&gt;CONFIGURACAO!$C$40,CONFIGURACAO!$C$40*CONFIGURACAO!$C$32,X992*CONFIGURACAO!$C$32)),'PI AREA  P75'!X992*CONFIGURACAO!$C$32))</f>
        <v>0</v>
      </c>
      <c r="AO992" s="38">
        <f>IFERROR(IF(M992&gt;0,(Y992*CONFIGURACAO!$C$33)+(Z992*CONFIGURACAO!$C$34)+(AA992*CONFIGURACAO!$C$35)+(AB992*CONFIGURACAO!$C$36),""),"")</f>
        <v>0</v>
      </c>
      <c r="AP992" s="38">
        <f>IF(AA992=0,0,IF(CONFIGURACAO!$C$46="SIM",(IF(AA992&gt;CONFIGURACAO!$C$47,CONFIGURACAO!$C$47*CONFIGURACAO!$C$35,AA992*CONFIGURACAO!$C$35)),'PI AREA  P75'!AA992*CONFIGURACAO!$C$35))</f>
        <v>0</v>
      </c>
      <c r="AQ992" s="38">
        <f>IF(AB992=0,0,IF(CONFIGURACAO!$C$44="SIM",(IF(AB992&gt;CONFIGURACAO!$C$45,CONFIGURACAO!$C$45*CONFIGURACAO!$C$36,AB992*CONFIGURACAO!$C$36)),'PI AREA  P75'!AB992*CONFIGURACAO!$C$36))</f>
        <v>0</v>
      </c>
      <c r="AR992" s="38">
        <f t="shared" si="358"/>
        <v>813.75</v>
      </c>
      <c r="AS992" s="68">
        <f>IF(AR992="","",$AR992-(($AS$2/CONFIGURACAO!$C$6)*$M992))</f>
        <v>513.75</v>
      </c>
      <c r="AT992" s="73">
        <f t="shared" si="342"/>
        <v>3</v>
      </c>
      <c r="AU992" s="75">
        <f>IF(AR992="","",$AR992-(($AU$2/CONFIGURACAO!$C$6)*$M992))</f>
        <v>313.75</v>
      </c>
      <c r="AV992" s="76">
        <f t="shared" si="343"/>
        <v>4</v>
      </c>
      <c r="AW992" s="74">
        <f>IF(AR992="","",$AR992-(($AW$2/CONFIGURACAO!$C$6)*$M992))</f>
        <v>113.75</v>
      </c>
      <c r="AX992" s="72">
        <f t="shared" si="344"/>
        <v>5</v>
      </c>
      <c r="AZ992" s="39">
        <f t="shared" si="345"/>
        <v>7.6411679366733806E-2</v>
      </c>
      <c r="BA992" s="146">
        <f t="shared" si="346"/>
        <v>12</v>
      </c>
      <c r="BB992" s="146">
        <f t="shared" si="347"/>
        <v>588</v>
      </c>
      <c r="BC992" s="32">
        <f t="shared" si="348"/>
        <v>492</v>
      </c>
      <c r="BD992" s="148"/>
      <c r="BE992" s="40">
        <f t="shared" si="349"/>
        <v>0.11177347242921014</v>
      </c>
      <c r="BF992" s="40">
        <f t="shared" si="350"/>
        <v>0.14467592592592593</v>
      </c>
      <c r="BG992" s="40">
        <f t="shared" si="351"/>
        <v>5.7810894141829397E-2</v>
      </c>
      <c r="BH992" s="40">
        <f t="shared" si="352"/>
        <v>6.0630557801131774E-2</v>
      </c>
      <c r="BI992" s="40">
        <f t="shared" si="353"/>
        <v>7.9957356076759065E-2</v>
      </c>
      <c r="BJ992" s="40">
        <f t="shared" si="354"/>
        <v>0</v>
      </c>
      <c r="BK992" s="40">
        <f t="shared" si="355"/>
        <v>0.1203852327447833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 s="4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</row>
    <row r="993" spans="1:134" s="32" customFormat="1" ht="17" thickBot="1" x14ac:dyDescent="0.25">
      <c r="A993" s="124" t="str">
        <f>CONFIGURACAO!$C$4</f>
        <v>AREA 21</v>
      </c>
      <c r="B993" s="125">
        <v>991</v>
      </c>
      <c r="C993" s="252" t="s">
        <v>329</v>
      </c>
      <c r="D993" s="126">
        <f t="shared" si="337"/>
        <v>1</v>
      </c>
      <c r="E993" s="250" t="s">
        <v>1328</v>
      </c>
      <c r="F993" s="250">
        <v>0</v>
      </c>
      <c r="G993" s="250">
        <v>0</v>
      </c>
      <c r="H993" s="250">
        <v>1</v>
      </c>
      <c r="I993" s="250">
        <v>1</v>
      </c>
      <c r="J993" s="87"/>
      <c r="K993" s="94"/>
      <c r="L993" s="94"/>
      <c r="M993" s="154">
        <f t="shared" si="356"/>
        <v>2</v>
      </c>
      <c r="N993">
        <v>0</v>
      </c>
      <c r="O993">
        <v>1</v>
      </c>
      <c r="P993">
        <v>1.5</v>
      </c>
      <c r="Q993">
        <v>1.5</v>
      </c>
      <c r="R993">
        <v>0</v>
      </c>
      <c r="S993">
        <v>0.75</v>
      </c>
      <c r="T993">
        <v>1.5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 s="139">
        <f t="shared" si="340"/>
        <v>1</v>
      </c>
      <c r="AD993" s="140">
        <f t="shared" si="341"/>
        <v>2.5</v>
      </c>
      <c r="AE993" s="141">
        <f t="shared" si="338"/>
        <v>0</v>
      </c>
      <c r="AF993" s="263">
        <f t="shared" si="339"/>
        <v>0</v>
      </c>
      <c r="AG993" s="265">
        <f t="shared" si="357"/>
        <v>1</v>
      </c>
      <c r="AI993" s="37">
        <f>IFERROR(IF(M993&gt;0,(N993*CONFIGURACAO!$C$20)+(O993*CONFIGURACAO!$C$21)+(P993*CONFIGURACAO!$C$22)+(Q993*CONFIGURACAO!$C$23)+(R993*CONFIGURACAO!$C$24),""),"")</f>
        <v>230</v>
      </c>
      <c r="AJ993" s="38">
        <f>IF(S993=0,0,IF(CONFIGURACAO!$C$15="SIM",(IF(S993&gt;CONFIGURACAO!$C$16,CONFIGURACAO!$C$16*CONFIGURACAO!$C$25,S993*CONFIGURACAO!$C$25)),'PI AREA  P75'!S993*CONFIGURACAO!$C$25))</f>
        <v>7.5</v>
      </c>
      <c r="AK993" s="38">
        <f>IF(T993=0,0,IF(CONFIGURACAO!$C$17="SIM",(IF(T993&gt;CONFIGURACAO!$C$18,CONFIGURACAO!$C$18*CONFIGURACAO!$C$26,T993*CONFIGURACAO!$C$26)),'PI AREA  P75'!T993*CONFIGURACAO!$C$26))</f>
        <v>7.5</v>
      </c>
      <c r="AL993" s="38">
        <f>IFERROR(IF(M993&gt;0,(U993*CONFIGURACAO!$C$29)+(V993*CONFIGURACAO!$C$30),""),"")</f>
        <v>0</v>
      </c>
      <c r="AM993" s="38">
        <f>IF(W993=0,0,IF(CONFIGURACAO!$C$41="SIM",(IF(W993&gt;CONFIGURACAO!$C$41,CONFIGURACAO!$C$41*CONFIGURACAO!$C$31,W993*CONFIGURACAO!$C$31)),'PI AREA  P75'!W993*CONFIGURACAO!$C$31))</f>
        <v>0</v>
      </c>
      <c r="AN993" s="38">
        <f>IF(X993=0,0,IF(CONFIGURACAO!$C$39="SIM",(IF(X993&gt;CONFIGURACAO!$C$40,CONFIGURACAO!$C$40*CONFIGURACAO!$C$32,X993*CONFIGURACAO!$C$32)),'PI AREA  P75'!X993*CONFIGURACAO!$C$32))</f>
        <v>0</v>
      </c>
      <c r="AO993" s="38">
        <f>IFERROR(IF(M993&gt;0,(Y993*CONFIGURACAO!$C$33)+(Z993*CONFIGURACAO!$C$34)+(AA993*CONFIGURACAO!$C$35)+(AB993*CONFIGURACAO!$C$36),""),"")</f>
        <v>0</v>
      </c>
      <c r="AP993" s="38">
        <f>IF(AA993=0,0,IF(CONFIGURACAO!$C$46="SIM",(IF(AA993&gt;CONFIGURACAO!$C$47,CONFIGURACAO!$C$47*CONFIGURACAO!$C$35,AA993*CONFIGURACAO!$C$35)),'PI AREA  P75'!AA993*CONFIGURACAO!$C$35))</f>
        <v>0</v>
      </c>
      <c r="AQ993" s="38">
        <f>IF(AB993=0,0,IF(CONFIGURACAO!$C$44="SIM",(IF(AB993&gt;CONFIGURACAO!$C$45,CONFIGURACAO!$C$45*CONFIGURACAO!$C$36,AB993*CONFIGURACAO!$C$36)),'PI AREA  P75'!AB993*CONFIGURACAO!$C$36))</f>
        <v>0</v>
      </c>
      <c r="AR993" s="38">
        <f t="shared" si="358"/>
        <v>245</v>
      </c>
      <c r="AS993" s="68">
        <f>IF(AR993="","",$AR993-(($AS$2/CONFIGURACAO!$C$6)*$M993))</f>
        <v>95</v>
      </c>
      <c r="AT993" s="73">
        <f t="shared" si="342"/>
        <v>3</v>
      </c>
      <c r="AU993" s="75">
        <f>IF(AR993="","",$AR993-(($AU$2/CONFIGURACAO!$C$6)*$M993))</f>
        <v>-5</v>
      </c>
      <c r="AV993" s="76" t="str">
        <f t="shared" si="343"/>
        <v>NAO</v>
      </c>
      <c r="AW993" s="74">
        <f>IF(AR993="","",$AR993-(($AW$2/CONFIGURACAO!$C$6)*$M993))</f>
        <v>-105</v>
      </c>
      <c r="AX993" s="72" t="str">
        <f t="shared" si="344"/>
        <v>NAO</v>
      </c>
      <c r="AZ993" s="39">
        <f t="shared" si="345"/>
        <v>2.3005666906113404E-2</v>
      </c>
      <c r="BA993" s="146">
        <f t="shared" si="346"/>
        <v>6.25</v>
      </c>
      <c r="BB993" s="146">
        <f t="shared" si="347"/>
        <v>801</v>
      </c>
      <c r="BC993" s="32">
        <f t="shared" si="348"/>
        <v>884</v>
      </c>
      <c r="BD993" s="148"/>
      <c r="BE993" s="40">
        <f t="shared" si="349"/>
        <v>0</v>
      </c>
      <c r="BF993" s="40">
        <f t="shared" si="350"/>
        <v>3.8580246913580245E-2</v>
      </c>
      <c r="BG993" s="40">
        <f t="shared" si="351"/>
        <v>3.8540596094552924E-2</v>
      </c>
      <c r="BH993" s="40">
        <f t="shared" si="352"/>
        <v>6.0630557801131774E-2</v>
      </c>
      <c r="BI993" s="40">
        <f t="shared" si="353"/>
        <v>0</v>
      </c>
      <c r="BJ993" s="40">
        <f t="shared" si="354"/>
        <v>6.9316081330868765E-2</v>
      </c>
      <c r="BK993" s="40">
        <f t="shared" si="355"/>
        <v>0.2407704654895666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1</v>
      </c>
      <c r="BS993">
        <v>0</v>
      </c>
      <c r="BT993" s="42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</row>
    <row r="994" spans="1:134" s="32" customFormat="1" ht="17" thickBot="1" x14ac:dyDescent="0.25">
      <c r="A994" s="124" t="str">
        <f>CONFIGURACAO!$C$4</f>
        <v>AREA 21</v>
      </c>
      <c r="B994" s="125">
        <v>992</v>
      </c>
      <c r="C994" s="252" t="s">
        <v>329</v>
      </c>
      <c r="D994" s="126">
        <f t="shared" si="337"/>
        <v>2</v>
      </c>
      <c r="E994" s="250" t="s">
        <v>1329</v>
      </c>
      <c r="F994" s="250">
        <v>0</v>
      </c>
      <c r="G994" s="250">
        <v>0</v>
      </c>
      <c r="H994" s="250">
        <v>0</v>
      </c>
      <c r="I994" s="250">
        <v>1</v>
      </c>
      <c r="J994" s="87"/>
      <c r="K994" s="94"/>
      <c r="L994" s="94"/>
      <c r="M994" s="154">
        <f t="shared" si="356"/>
        <v>1</v>
      </c>
      <c r="N994">
        <v>0.75</v>
      </c>
      <c r="O994">
        <v>0</v>
      </c>
      <c r="P994">
        <v>0.75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 s="139">
        <f t="shared" si="340"/>
        <v>0.75</v>
      </c>
      <c r="AD994" s="140">
        <f t="shared" si="341"/>
        <v>1.5</v>
      </c>
      <c r="AE994" s="141">
        <f t="shared" si="338"/>
        <v>0</v>
      </c>
      <c r="AF994" s="263">
        <f t="shared" si="339"/>
        <v>0</v>
      </c>
      <c r="AG994" s="265">
        <f t="shared" si="357"/>
        <v>0.75</v>
      </c>
      <c r="AI994" s="37">
        <f>IFERROR(IF(M994&gt;0,(N994*CONFIGURACAO!$C$20)+(O994*CONFIGURACAO!$C$21)+(P994*CONFIGURACAO!$C$22)+(Q994*CONFIGURACAO!$C$23)+(R994*CONFIGURACAO!$C$24),""),"")</f>
        <v>120</v>
      </c>
      <c r="AJ994" s="38">
        <f>IF(S994=0,0,IF(CONFIGURACAO!$C$15="SIM",(IF(S994&gt;CONFIGURACAO!$C$16,CONFIGURACAO!$C$16*CONFIGURACAO!$C$25,S994*CONFIGURACAO!$C$25)),'PI AREA  P75'!S994*CONFIGURACAO!$C$25))</f>
        <v>0</v>
      </c>
      <c r="AK994" s="38">
        <f>IF(T994=0,0,IF(CONFIGURACAO!$C$17="SIM",(IF(T994&gt;CONFIGURACAO!$C$18,CONFIGURACAO!$C$18*CONFIGURACAO!$C$26,T994*CONFIGURACAO!$C$26)),'PI AREA  P75'!T994*CONFIGURACAO!$C$26))</f>
        <v>0</v>
      </c>
      <c r="AL994" s="38">
        <f>IFERROR(IF(M994&gt;0,(U994*CONFIGURACAO!$C$29)+(V994*CONFIGURACAO!$C$30),""),"")</f>
        <v>0</v>
      </c>
      <c r="AM994" s="38">
        <f>IF(W994=0,0,IF(CONFIGURACAO!$C$41="SIM",(IF(W994&gt;CONFIGURACAO!$C$41,CONFIGURACAO!$C$41*CONFIGURACAO!$C$31,W994*CONFIGURACAO!$C$31)),'PI AREA  P75'!W994*CONFIGURACAO!$C$31))</f>
        <v>0</v>
      </c>
      <c r="AN994" s="38">
        <f>IF(X994=0,0,IF(CONFIGURACAO!$C$39="SIM",(IF(X994&gt;CONFIGURACAO!$C$40,CONFIGURACAO!$C$40*CONFIGURACAO!$C$32,X994*CONFIGURACAO!$C$32)),'PI AREA  P75'!X994*CONFIGURACAO!$C$32))</f>
        <v>0</v>
      </c>
      <c r="AO994" s="38">
        <f>IFERROR(IF(M994&gt;0,(Y994*CONFIGURACAO!$C$33)+(Z994*CONFIGURACAO!$C$34)+(AA994*CONFIGURACAO!$C$35)+(AB994*CONFIGURACAO!$C$36),""),"")</f>
        <v>0</v>
      </c>
      <c r="AP994" s="38">
        <f>IF(AA994=0,0,IF(CONFIGURACAO!$C$46="SIM",(IF(AA994&gt;CONFIGURACAO!$C$47,CONFIGURACAO!$C$47*CONFIGURACAO!$C$35,AA994*CONFIGURACAO!$C$35)),'PI AREA  P75'!AA994*CONFIGURACAO!$C$35))</f>
        <v>0</v>
      </c>
      <c r="AQ994" s="38">
        <f>IF(AB994=0,0,IF(CONFIGURACAO!$C$44="SIM",(IF(AB994&gt;CONFIGURACAO!$C$45,CONFIGURACAO!$C$45*CONFIGURACAO!$C$36,AB994*CONFIGURACAO!$C$36)),'PI AREA  P75'!AB994*CONFIGURACAO!$C$36))</f>
        <v>0</v>
      </c>
      <c r="AR994" s="38">
        <f t="shared" si="358"/>
        <v>120</v>
      </c>
      <c r="AS994" s="68">
        <f>IF(AR994="","",$AR994-(($AS$2/CONFIGURACAO!$C$6)*$M994))</f>
        <v>45</v>
      </c>
      <c r="AT994" s="73">
        <f t="shared" si="342"/>
        <v>3</v>
      </c>
      <c r="AU994" s="75">
        <f>IF(AR994="","",$AR994-(($AU$2/CONFIGURACAO!$C$6)*$M994))</f>
        <v>-5</v>
      </c>
      <c r="AV994" s="76" t="str">
        <f t="shared" si="343"/>
        <v>NAO</v>
      </c>
      <c r="AW994" s="74">
        <f>IF(AR994="","",$AR994-(($AW$2/CONFIGURACAO!$C$6)*$M994))</f>
        <v>-55</v>
      </c>
      <c r="AX994" s="72" t="str">
        <f t="shared" si="344"/>
        <v>NAO</v>
      </c>
      <c r="AZ994" s="39">
        <f t="shared" si="345"/>
        <v>1.1268081749933096E-2</v>
      </c>
      <c r="BA994" s="146">
        <f t="shared" si="346"/>
        <v>1.5</v>
      </c>
      <c r="BB994" s="146">
        <f t="shared" si="347"/>
        <v>1054</v>
      </c>
      <c r="BC994" s="32">
        <f t="shared" si="348"/>
        <v>1014</v>
      </c>
      <c r="BD994" s="148"/>
      <c r="BE994" s="40">
        <f t="shared" si="349"/>
        <v>2.7943368107302535E-2</v>
      </c>
      <c r="BF994" s="40">
        <f t="shared" si="350"/>
        <v>0</v>
      </c>
      <c r="BG994" s="40">
        <f t="shared" si="351"/>
        <v>1.9270298047276462E-2</v>
      </c>
      <c r="BH994" s="40">
        <f t="shared" si="352"/>
        <v>0</v>
      </c>
      <c r="BI994" s="40">
        <f t="shared" si="353"/>
        <v>0</v>
      </c>
      <c r="BJ994" s="40">
        <f t="shared" si="354"/>
        <v>0</v>
      </c>
      <c r="BK994" s="40">
        <f t="shared" si="355"/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 s="42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</row>
    <row r="995" spans="1:134" s="32" customFormat="1" ht="17" thickBot="1" x14ac:dyDescent="0.25">
      <c r="A995" s="124" t="str">
        <f>CONFIGURACAO!$C$4</f>
        <v>AREA 21</v>
      </c>
      <c r="B995" s="125">
        <v>993</v>
      </c>
      <c r="C995" s="252" t="s">
        <v>329</v>
      </c>
      <c r="D995" s="126">
        <f t="shared" si="337"/>
        <v>3</v>
      </c>
      <c r="E995" s="250" t="s">
        <v>1330</v>
      </c>
      <c r="F995" s="250">
        <v>0</v>
      </c>
      <c r="G995" s="250">
        <v>0</v>
      </c>
      <c r="H995" s="250">
        <v>1</v>
      </c>
      <c r="I995" s="250">
        <v>1</v>
      </c>
      <c r="J995" s="87"/>
      <c r="K995" s="94"/>
      <c r="L995" s="94"/>
      <c r="M995" s="154">
        <f t="shared" si="356"/>
        <v>2</v>
      </c>
      <c r="N995">
        <v>0.75</v>
      </c>
      <c r="O995">
        <v>0</v>
      </c>
      <c r="P995">
        <v>0</v>
      </c>
      <c r="Q995">
        <v>0.75</v>
      </c>
      <c r="R995">
        <v>0.75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 s="139">
        <f t="shared" si="340"/>
        <v>0.75</v>
      </c>
      <c r="AD995" s="140">
        <f t="shared" si="341"/>
        <v>0.75</v>
      </c>
      <c r="AE995" s="141">
        <f t="shared" si="338"/>
        <v>0</v>
      </c>
      <c r="AF995" s="263">
        <f t="shared" si="339"/>
        <v>0</v>
      </c>
      <c r="AG995" s="265">
        <f t="shared" si="357"/>
        <v>0.75</v>
      </c>
      <c r="AI995" s="37">
        <f>IFERROR(IF(M995&gt;0,(N995*CONFIGURACAO!$C$20)+(O995*CONFIGURACAO!$C$21)+(P995*CONFIGURACAO!$C$22)+(Q995*CONFIGURACAO!$C$23)+(R995*CONFIGURACAO!$C$24),""),"")</f>
        <v>120</v>
      </c>
      <c r="AJ995" s="38">
        <f>IF(S995=0,0,IF(CONFIGURACAO!$C$15="SIM",(IF(S995&gt;CONFIGURACAO!$C$16,CONFIGURACAO!$C$16*CONFIGURACAO!$C$25,S995*CONFIGURACAO!$C$25)),'PI AREA  P75'!S995*CONFIGURACAO!$C$25))</f>
        <v>0</v>
      </c>
      <c r="AK995" s="38">
        <f>IF(T995=0,0,IF(CONFIGURACAO!$C$17="SIM",(IF(T995&gt;CONFIGURACAO!$C$18,CONFIGURACAO!$C$18*CONFIGURACAO!$C$26,T995*CONFIGURACAO!$C$26)),'PI AREA  P75'!T995*CONFIGURACAO!$C$26))</f>
        <v>0</v>
      </c>
      <c r="AL995" s="38">
        <f>IFERROR(IF(M995&gt;0,(U995*CONFIGURACAO!$C$29)+(V995*CONFIGURACAO!$C$30),""),"")</f>
        <v>0</v>
      </c>
      <c r="AM995" s="38">
        <f>IF(W995=0,0,IF(CONFIGURACAO!$C$41="SIM",(IF(W995&gt;CONFIGURACAO!$C$41,CONFIGURACAO!$C$41*CONFIGURACAO!$C$31,W995*CONFIGURACAO!$C$31)),'PI AREA  P75'!W995*CONFIGURACAO!$C$31))</f>
        <v>0</v>
      </c>
      <c r="AN995" s="38">
        <f>IF(X995=0,0,IF(CONFIGURACAO!$C$39="SIM",(IF(X995&gt;CONFIGURACAO!$C$40,CONFIGURACAO!$C$40*CONFIGURACAO!$C$32,X995*CONFIGURACAO!$C$32)),'PI AREA  P75'!X995*CONFIGURACAO!$C$32))</f>
        <v>0</v>
      </c>
      <c r="AO995" s="38">
        <f>IFERROR(IF(M995&gt;0,(Y995*CONFIGURACAO!$C$33)+(Z995*CONFIGURACAO!$C$34)+(AA995*CONFIGURACAO!$C$35)+(AB995*CONFIGURACAO!$C$36),""),"")</f>
        <v>0</v>
      </c>
      <c r="AP995" s="38">
        <f>IF(AA995=0,0,IF(CONFIGURACAO!$C$46="SIM",(IF(AA995&gt;CONFIGURACAO!$C$47,CONFIGURACAO!$C$47*CONFIGURACAO!$C$35,AA995*CONFIGURACAO!$C$35)),'PI AREA  P75'!AA995*CONFIGURACAO!$C$35))</f>
        <v>0</v>
      </c>
      <c r="AQ995" s="38">
        <f>IF(AB995=0,0,IF(CONFIGURACAO!$C$44="SIM",(IF(AB995&gt;CONFIGURACAO!$C$45,CONFIGURACAO!$C$45*CONFIGURACAO!$C$36,AB995*CONFIGURACAO!$C$36)),'PI AREA  P75'!AB995*CONFIGURACAO!$C$36))</f>
        <v>0</v>
      </c>
      <c r="AR995" s="38">
        <f t="shared" si="358"/>
        <v>120</v>
      </c>
      <c r="AS995" s="68">
        <f>IF(AR995="","",$AR995-(($AS$2/CONFIGURACAO!$C$6)*$M995))</f>
        <v>-30</v>
      </c>
      <c r="AT995" s="73" t="str">
        <f t="shared" si="342"/>
        <v>NAO</v>
      </c>
      <c r="AU995" s="75">
        <f>IF(AR995="","",$AR995-(($AU$2/CONFIGURACAO!$C$6)*$M995))</f>
        <v>-130</v>
      </c>
      <c r="AV995" s="76" t="str">
        <f t="shared" si="343"/>
        <v>NAO</v>
      </c>
      <c r="AW995" s="74">
        <f>IF(AR995="","",$AR995-(($AW$2/CONFIGURACAO!$C$6)*$M995))</f>
        <v>-230</v>
      </c>
      <c r="AX995" s="72" t="str">
        <f t="shared" si="344"/>
        <v>NAO</v>
      </c>
      <c r="AZ995" s="39">
        <f t="shared" si="345"/>
        <v>1.1268081749933096E-2</v>
      </c>
      <c r="BA995" s="146">
        <f t="shared" si="346"/>
        <v>2.25</v>
      </c>
      <c r="BB995" s="146">
        <f t="shared" si="347"/>
        <v>1002</v>
      </c>
      <c r="BC995" s="32">
        <f t="shared" si="348"/>
        <v>1014</v>
      </c>
      <c r="BD995" s="148"/>
      <c r="BE995" s="40">
        <f t="shared" si="349"/>
        <v>2.7943368107302535E-2</v>
      </c>
      <c r="BF995" s="40">
        <f t="shared" si="350"/>
        <v>0</v>
      </c>
      <c r="BG995" s="40">
        <f t="shared" si="351"/>
        <v>0</v>
      </c>
      <c r="BH995" s="40">
        <f t="shared" si="352"/>
        <v>3.0315278900565887E-2</v>
      </c>
      <c r="BI995" s="40">
        <f t="shared" si="353"/>
        <v>7.9957356076759065E-2</v>
      </c>
      <c r="BJ995" s="40">
        <f t="shared" si="354"/>
        <v>0</v>
      </c>
      <c r="BK995" s="40">
        <f t="shared" si="355"/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</v>
      </c>
      <c r="BT995" s="42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</row>
    <row r="996" spans="1:134" s="32" customFormat="1" ht="17" thickBot="1" x14ac:dyDescent="0.25">
      <c r="A996" s="124" t="str">
        <f>CONFIGURACAO!$C$4</f>
        <v>AREA 21</v>
      </c>
      <c r="B996" s="125">
        <v>994</v>
      </c>
      <c r="C996" s="252" t="s">
        <v>329</v>
      </c>
      <c r="D996" s="126">
        <f t="shared" si="337"/>
        <v>4</v>
      </c>
      <c r="E996" s="250" t="s">
        <v>1331</v>
      </c>
      <c r="F996" s="250">
        <v>0</v>
      </c>
      <c r="G996" s="250">
        <v>0</v>
      </c>
      <c r="H996" s="250">
        <v>1</v>
      </c>
      <c r="I996" s="250">
        <v>1</v>
      </c>
      <c r="J996" s="87"/>
      <c r="K996" s="94"/>
      <c r="L996" s="94"/>
      <c r="M996" s="154">
        <f t="shared" si="356"/>
        <v>2</v>
      </c>
      <c r="N996">
        <v>0.75</v>
      </c>
      <c r="O996">
        <v>1.5</v>
      </c>
      <c r="P996">
        <v>1.5</v>
      </c>
      <c r="Q996">
        <v>0</v>
      </c>
      <c r="R996">
        <v>0.75</v>
      </c>
      <c r="S996">
        <v>1.75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s="139">
        <f t="shared" si="340"/>
        <v>2.25</v>
      </c>
      <c r="AD996" s="140">
        <f t="shared" si="341"/>
        <v>3.75</v>
      </c>
      <c r="AE996" s="141">
        <f t="shared" si="338"/>
        <v>0</v>
      </c>
      <c r="AF996" s="263">
        <f t="shared" si="339"/>
        <v>0</v>
      </c>
      <c r="AG996" s="265">
        <f t="shared" si="357"/>
        <v>2.25</v>
      </c>
      <c r="AI996" s="37">
        <f>IFERROR(IF(M996&gt;0,(N996*CONFIGURACAO!$C$20)+(O996*CONFIGURACAO!$C$21)+(P996*CONFIGURACAO!$C$22)+(Q996*CONFIGURACAO!$C$23)+(R996*CONFIGURACAO!$C$24),""),"")</f>
        <v>300</v>
      </c>
      <c r="AJ996" s="38">
        <f>IF(S996=0,0,IF(CONFIGURACAO!$C$15="SIM",(IF(S996&gt;CONFIGURACAO!$C$16,CONFIGURACAO!$C$16*CONFIGURACAO!$C$25,S996*CONFIGURACAO!$C$25)),'PI AREA  P75'!S996*CONFIGURACAO!$C$25))</f>
        <v>17.5</v>
      </c>
      <c r="AK996" s="38">
        <f>IF(T996=0,0,IF(CONFIGURACAO!$C$17="SIM",(IF(T996&gt;CONFIGURACAO!$C$18,CONFIGURACAO!$C$18*CONFIGURACAO!$C$26,T996*CONFIGURACAO!$C$26)),'PI AREA  P75'!T996*CONFIGURACAO!$C$26))</f>
        <v>0</v>
      </c>
      <c r="AL996" s="38">
        <f>IFERROR(IF(M996&gt;0,(U996*CONFIGURACAO!$C$29)+(V996*CONFIGURACAO!$C$30),""),"")</f>
        <v>0</v>
      </c>
      <c r="AM996" s="38">
        <f>IF(W996=0,0,IF(CONFIGURACAO!$C$41="SIM",(IF(W996&gt;CONFIGURACAO!$C$41,CONFIGURACAO!$C$41*CONFIGURACAO!$C$31,W996*CONFIGURACAO!$C$31)),'PI AREA  P75'!W996*CONFIGURACAO!$C$31))</f>
        <v>0</v>
      </c>
      <c r="AN996" s="38">
        <f>IF(X996=0,0,IF(CONFIGURACAO!$C$39="SIM",(IF(X996&gt;CONFIGURACAO!$C$40,CONFIGURACAO!$C$40*CONFIGURACAO!$C$32,X996*CONFIGURACAO!$C$32)),'PI AREA  P75'!X996*CONFIGURACAO!$C$32))</f>
        <v>0</v>
      </c>
      <c r="AO996" s="38">
        <f>IFERROR(IF(M996&gt;0,(Y996*CONFIGURACAO!$C$33)+(Z996*CONFIGURACAO!$C$34)+(AA996*CONFIGURACAO!$C$35)+(AB996*CONFIGURACAO!$C$36),""),"")</f>
        <v>0</v>
      </c>
      <c r="AP996" s="38">
        <f>IF(AA996=0,0,IF(CONFIGURACAO!$C$46="SIM",(IF(AA996&gt;CONFIGURACAO!$C$47,CONFIGURACAO!$C$47*CONFIGURACAO!$C$35,AA996*CONFIGURACAO!$C$35)),'PI AREA  P75'!AA996*CONFIGURACAO!$C$35))</f>
        <v>0</v>
      </c>
      <c r="AQ996" s="38">
        <f>IF(AB996=0,0,IF(CONFIGURACAO!$C$44="SIM",(IF(AB996&gt;CONFIGURACAO!$C$45,CONFIGURACAO!$C$45*CONFIGURACAO!$C$36,AB996*CONFIGURACAO!$C$36)),'PI AREA  P75'!AB996*CONFIGURACAO!$C$36))</f>
        <v>0</v>
      </c>
      <c r="AR996" s="38">
        <f t="shared" si="358"/>
        <v>317.5</v>
      </c>
      <c r="AS996" s="68">
        <f>IF(AR996="","",$AR996-(($AS$2/CONFIGURACAO!$C$6)*$M996))</f>
        <v>167.5</v>
      </c>
      <c r="AT996" s="73">
        <f t="shared" si="342"/>
        <v>3</v>
      </c>
      <c r="AU996" s="75">
        <f>IF(AR996="","",$AR996-(($AU$2/CONFIGURACAO!$C$6)*$M996))</f>
        <v>67.5</v>
      </c>
      <c r="AV996" s="76">
        <f t="shared" si="343"/>
        <v>4</v>
      </c>
      <c r="AW996" s="74">
        <f>IF(AR996="","",$AR996-(($AW$2/CONFIGURACAO!$C$6)*$M996))</f>
        <v>-32.5</v>
      </c>
      <c r="AX996" s="72" t="str">
        <f t="shared" si="344"/>
        <v>NAO</v>
      </c>
      <c r="AZ996" s="39">
        <f t="shared" si="345"/>
        <v>2.9813466296697986E-2</v>
      </c>
      <c r="BA996" s="146">
        <f t="shared" si="346"/>
        <v>6.25</v>
      </c>
      <c r="BB996" s="146">
        <f t="shared" si="347"/>
        <v>801</v>
      </c>
      <c r="BC996" s="32">
        <f t="shared" si="348"/>
        <v>828</v>
      </c>
      <c r="BD996" s="148"/>
      <c r="BE996" s="40">
        <f t="shared" si="349"/>
        <v>2.7943368107302535E-2</v>
      </c>
      <c r="BF996" s="40">
        <f t="shared" si="350"/>
        <v>5.7870370370370364E-2</v>
      </c>
      <c r="BG996" s="40">
        <f t="shared" si="351"/>
        <v>3.8540596094552924E-2</v>
      </c>
      <c r="BH996" s="40">
        <f t="shared" si="352"/>
        <v>0</v>
      </c>
      <c r="BI996" s="40">
        <f t="shared" si="353"/>
        <v>7.9957356076759065E-2</v>
      </c>
      <c r="BJ996" s="40">
        <f t="shared" si="354"/>
        <v>0.16173752310536046</v>
      </c>
      <c r="BK996" s="40">
        <f t="shared" si="355"/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 s="42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</row>
    <row r="997" spans="1:134" s="32" customFormat="1" ht="17" thickBot="1" x14ac:dyDescent="0.25">
      <c r="A997" s="124" t="str">
        <f>CONFIGURACAO!$C$4</f>
        <v>AREA 21</v>
      </c>
      <c r="B997" s="125">
        <v>995</v>
      </c>
      <c r="C997" s="252" t="s">
        <v>329</v>
      </c>
      <c r="D997" s="126">
        <f t="shared" si="337"/>
        <v>5</v>
      </c>
      <c r="E997" s="250" t="s">
        <v>1332</v>
      </c>
      <c r="F997" s="250">
        <v>0</v>
      </c>
      <c r="G997" s="250">
        <v>0</v>
      </c>
      <c r="H997" s="250">
        <v>0</v>
      </c>
      <c r="I997" s="250">
        <v>1</v>
      </c>
      <c r="J997" s="87"/>
      <c r="K997" s="94"/>
      <c r="L997" s="94"/>
      <c r="M997" s="154">
        <f t="shared" si="356"/>
        <v>1</v>
      </c>
      <c r="N997">
        <v>1.5</v>
      </c>
      <c r="O997">
        <v>0</v>
      </c>
      <c r="P997">
        <v>0.75</v>
      </c>
      <c r="Q997">
        <v>0</v>
      </c>
      <c r="R997">
        <v>0.75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 s="139">
        <f t="shared" si="340"/>
        <v>1.5</v>
      </c>
      <c r="AD997" s="140">
        <f t="shared" si="341"/>
        <v>2.25</v>
      </c>
      <c r="AE997" s="141">
        <f t="shared" si="338"/>
        <v>0</v>
      </c>
      <c r="AF997" s="263">
        <f t="shared" si="339"/>
        <v>0</v>
      </c>
      <c r="AG997" s="265">
        <f t="shared" si="357"/>
        <v>1.5</v>
      </c>
      <c r="AI997" s="37">
        <f>IFERROR(IF(M997&gt;0,(N997*CONFIGURACAO!$C$20)+(O997*CONFIGURACAO!$C$21)+(P997*CONFIGURACAO!$C$22)+(Q997*CONFIGURACAO!$C$23)+(R997*CONFIGURACAO!$C$24),""),"")</f>
        <v>210</v>
      </c>
      <c r="AJ997" s="38">
        <f>IF(S997=0,0,IF(CONFIGURACAO!$C$15="SIM",(IF(S997&gt;CONFIGURACAO!$C$16,CONFIGURACAO!$C$16*CONFIGURACAO!$C$25,S997*CONFIGURACAO!$C$25)),'PI AREA  P75'!S997*CONFIGURACAO!$C$25))</f>
        <v>0</v>
      </c>
      <c r="AK997" s="38">
        <f>IF(T997=0,0,IF(CONFIGURACAO!$C$17="SIM",(IF(T997&gt;CONFIGURACAO!$C$18,CONFIGURACAO!$C$18*CONFIGURACAO!$C$26,T997*CONFIGURACAO!$C$26)),'PI AREA  P75'!T997*CONFIGURACAO!$C$26))</f>
        <v>0</v>
      </c>
      <c r="AL997" s="38">
        <f>IFERROR(IF(M997&gt;0,(U997*CONFIGURACAO!$C$29)+(V997*CONFIGURACAO!$C$30),""),"")</f>
        <v>0</v>
      </c>
      <c r="AM997" s="38">
        <f>IF(W997=0,0,IF(CONFIGURACAO!$C$41="SIM",(IF(W997&gt;CONFIGURACAO!$C$41,CONFIGURACAO!$C$41*CONFIGURACAO!$C$31,W997*CONFIGURACAO!$C$31)),'PI AREA  P75'!W997*CONFIGURACAO!$C$31))</f>
        <v>0</v>
      </c>
      <c r="AN997" s="38">
        <f>IF(X997=0,0,IF(CONFIGURACAO!$C$39="SIM",(IF(X997&gt;CONFIGURACAO!$C$40,CONFIGURACAO!$C$40*CONFIGURACAO!$C$32,X997*CONFIGURACAO!$C$32)),'PI AREA  P75'!X997*CONFIGURACAO!$C$32))</f>
        <v>0</v>
      </c>
      <c r="AO997" s="38">
        <f>IFERROR(IF(M997&gt;0,(Y997*CONFIGURACAO!$C$33)+(Z997*CONFIGURACAO!$C$34)+(AA997*CONFIGURACAO!$C$35)+(AB997*CONFIGURACAO!$C$36),""),"")</f>
        <v>0</v>
      </c>
      <c r="AP997" s="38">
        <f>IF(AA997=0,0,IF(CONFIGURACAO!$C$46="SIM",(IF(AA997&gt;CONFIGURACAO!$C$47,CONFIGURACAO!$C$47*CONFIGURACAO!$C$35,AA997*CONFIGURACAO!$C$35)),'PI AREA  P75'!AA997*CONFIGURACAO!$C$35))</f>
        <v>0</v>
      </c>
      <c r="AQ997" s="38">
        <f>IF(AB997=0,0,IF(CONFIGURACAO!$C$44="SIM",(IF(AB997&gt;CONFIGURACAO!$C$45,CONFIGURACAO!$C$45*CONFIGURACAO!$C$36,AB997*CONFIGURACAO!$C$36)),'PI AREA  P75'!AB997*CONFIGURACAO!$C$36))</f>
        <v>0</v>
      </c>
      <c r="AR997" s="38">
        <f t="shared" si="358"/>
        <v>210</v>
      </c>
      <c r="AS997" s="68">
        <f>IF(AR997="","",$AR997-(($AS$2/CONFIGURACAO!$C$6)*$M997))</f>
        <v>135</v>
      </c>
      <c r="AT997" s="73">
        <f t="shared" si="342"/>
        <v>3</v>
      </c>
      <c r="AU997" s="75">
        <f>IF(AR997="","",$AR997-(($AU$2/CONFIGURACAO!$C$6)*$M997))</f>
        <v>85</v>
      </c>
      <c r="AV997" s="76">
        <f t="shared" si="343"/>
        <v>4</v>
      </c>
      <c r="AW997" s="74">
        <f>IF(AR997="","",$AR997-(($AW$2/CONFIGURACAO!$C$6)*$M997))</f>
        <v>35</v>
      </c>
      <c r="AX997" s="72">
        <f t="shared" si="344"/>
        <v>5</v>
      </c>
      <c r="AZ997" s="39">
        <f t="shared" si="345"/>
        <v>1.9719143062382916E-2</v>
      </c>
      <c r="BA997" s="146">
        <f t="shared" si="346"/>
        <v>3</v>
      </c>
      <c r="BB997" s="146">
        <f t="shared" si="347"/>
        <v>947</v>
      </c>
      <c r="BC997" s="32">
        <f t="shared" si="348"/>
        <v>910</v>
      </c>
      <c r="BD997" s="148"/>
      <c r="BE997" s="40">
        <f t="shared" si="349"/>
        <v>5.5886736214605069E-2</v>
      </c>
      <c r="BF997" s="40">
        <f t="shared" si="350"/>
        <v>0</v>
      </c>
      <c r="BG997" s="40">
        <f t="shared" si="351"/>
        <v>1.9270298047276462E-2</v>
      </c>
      <c r="BH997" s="40">
        <f t="shared" si="352"/>
        <v>0</v>
      </c>
      <c r="BI997" s="40">
        <f t="shared" si="353"/>
        <v>7.9957356076759065E-2</v>
      </c>
      <c r="BJ997" s="40">
        <f t="shared" si="354"/>
        <v>0</v>
      </c>
      <c r="BK997" s="40">
        <f t="shared" si="355"/>
        <v>0</v>
      </c>
      <c r="BL997">
        <v>0</v>
      </c>
      <c r="BM997">
        <v>0</v>
      </c>
      <c r="BN997">
        <v>3</v>
      </c>
      <c r="BO997">
        <v>0</v>
      </c>
      <c r="BP997">
        <v>0</v>
      </c>
      <c r="BQ997">
        <v>0</v>
      </c>
      <c r="BR997">
        <v>2</v>
      </c>
      <c r="BS997">
        <v>1</v>
      </c>
      <c r="BT997" s="42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</row>
    <row r="998" spans="1:134" s="32" customFormat="1" ht="17" thickBot="1" x14ac:dyDescent="0.25">
      <c r="A998" s="124" t="str">
        <f>CONFIGURACAO!$C$4</f>
        <v>AREA 21</v>
      </c>
      <c r="B998" s="125">
        <v>996</v>
      </c>
      <c r="C998" s="252" t="s">
        <v>329</v>
      </c>
      <c r="D998" s="126">
        <f t="shared" si="337"/>
        <v>6</v>
      </c>
      <c r="E998" s="250" t="s">
        <v>1333</v>
      </c>
      <c r="F998" s="250">
        <v>0</v>
      </c>
      <c r="G998" s="250">
        <v>0</v>
      </c>
      <c r="H998" s="250">
        <v>1</v>
      </c>
      <c r="I998" s="250">
        <v>1</v>
      </c>
      <c r="J998" s="87"/>
      <c r="K998" s="94"/>
      <c r="L998" s="94"/>
      <c r="M998" s="154">
        <f t="shared" si="356"/>
        <v>2</v>
      </c>
      <c r="N998">
        <v>0</v>
      </c>
      <c r="O998">
        <v>0.75</v>
      </c>
      <c r="P998">
        <v>0.75</v>
      </c>
      <c r="Q998">
        <v>0</v>
      </c>
      <c r="R998">
        <v>0</v>
      </c>
      <c r="S998">
        <v>0.75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s="139">
        <f t="shared" si="340"/>
        <v>0.75</v>
      </c>
      <c r="AD998" s="140">
        <f t="shared" si="341"/>
        <v>1.5</v>
      </c>
      <c r="AE998" s="141">
        <f t="shared" si="338"/>
        <v>0</v>
      </c>
      <c r="AF998" s="263">
        <f t="shared" si="339"/>
        <v>0</v>
      </c>
      <c r="AG998" s="265">
        <f t="shared" si="357"/>
        <v>0.75</v>
      </c>
      <c r="AI998" s="37">
        <f>IFERROR(IF(M998&gt;0,(N998*CONFIGURACAO!$C$20)+(O998*CONFIGURACAO!$C$21)+(P998*CONFIGURACAO!$C$22)+(Q998*CONFIGURACAO!$C$23)+(R998*CONFIGURACAO!$C$24),""),"")</f>
        <v>105</v>
      </c>
      <c r="AJ998" s="38">
        <f>IF(S998=0,0,IF(CONFIGURACAO!$C$15="SIM",(IF(S998&gt;CONFIGURACAO!$C$16,CONFIGURACAO!$C$16*CONFIGURACAO!$C$25,S998*CONFIGURACAO!$C$25)),'PI AREA  P75'!S998*CONFIGURACAO!$C$25))</f>
        <v>7.5</v>
      </c>
      <c r="AK998" s="38">
        <f>IF(T998=0,0,IF(CONFIGURACAO!$C$17="SIM",(IF(T998&gt;CONFIGURACAO!$C$18,CONFIGURACAO!$C$18*CONFIGURACAO!$C$26,T998*CONFIGURACAO!$C$26)),'PI AREA  P75'!T998*CONFIGURACAO!$C$26))</f>
        <v>0</v>
      </c>
      <c r="AL998" s="38">
        <f>IFERROR(IF(M998&gt;0,(U998*CONFIGURACAO!$C$29)+(V998*CONFIGURACAO!$C$30),""),"")</f>
        <v>0</v>
      </c>
      <c r="AM998" s="38">
        <f>IF(W998=0,0,IF(CONFIGURACAO!$C$41="SIM",(IF(W998&gt;CONFIGURACAO!$C$41,CONFIGURACAO!$C$41*CONFIGURACAO!$C$31,W998*CONFIGURACAO!$C$31)),'PI AREA  P75'!W998*CONFIGURACAO!$C$31))</f>
        <v>0</v>
      </c>
      <c r="AN998" s="38">
        <f>IF(X998=0,0,IF(CONFIGURACAO!$C$39="SIM",(IF(X998&gt;CONFIGURACAO!$C$40,CONFIGURACAO!$C$40*CONFIGURACAO!$C$32,X998*CONFIGURACAO!$C$32)),'PI AREA  P75'!X998*CONFIGURACAO!$C$32))</f>
        <v>0</v>
      </c>
      <c r="AO998" s="38">
        <f>IFERROR(IF(M998&gt;0,(Y998*CONFIGURACAO!$C$33)+(Z998*CONFIGURACAO!$C$34)+(AA998*CONFIGURACAO!$C$35)+(AB998*CONFIGURACAO!$C$36),""),"")</f>
        <v>0</v>
      </c>
      <c r="AP998" s="38">
        <f>IF(AA998=0,0,IF(CONFIGURACAO!$C$46="SIM",(IF(AA998&gt;CONFIGURACAO!$C$47,CONFIGURACAO!$C$47*CONFIGURACAO!$C$35,AA998*CONFIGURACAO!$C$35)),'PI AREA  P75'!AA998*CONFIGURACAO!$C$35))</f>
        <v>0</v>
      </c>
      <c r="AQ998" s="38">
        <f>IF(AB998=0,0,IF(CONFIGURACAO!$C$44="SIM",(IF(AB998&gt;CONFIGURACAO!$C$45,CONFIGURACAO!$C$45*CONFIGURACAO!$C$36,AB998*CONFIGURACAO!$C$36)),'PI AREA  P75'!AB998*CONFIGURACAO!$C$36))</f>
        <v>0</v>
      </c>
      <c r="AR998" s="38">
        <f t="shared" si="358"/>
        <v>112.5</v>
      </c>
      <c r="AS998" s="68">
        <f>IF(AR998="","",$AR998-(($AS$2/CONFIGURACAO!$C$6)*$M998))</f>
        <v>-37.5</v>
      </c>
      <c r="AT998" s="73" t="str">
        <f t="shared" si="342"/>
        <v>NAO</v>
      </c>
      <c r="AU998" s="75">
        <f>IF(AR998="","",$AR998-(($AU$2/CONFIGURACAO!$C$6)*$M998))</f>
        <v>-137.5</v>
      </c>
      <c r="AV998" s="76" t="str">
        <f t="shared" si="343"/>
        <v>NAO</v>
      </c>
      <c r="AW998" s="74">
        <f>IF(AR998="","",$AR998-(($AW$2/CONFIGURACAO!$C$6)*$M998))</f>
        <v>-237.5</v>
      </c>
      <c r="AX998" s="72" t="str">
        <f t="shared" si="344"/>
        <v>NAO</v>
      </c>
      <c r="AZ998" s="39">
        <f t="shared" si="345"/>
        <v>1.0563826640562277E-2</v>
      </c>
      <c r="BA998" s="146">
        <f t="shared" si="346"/>
        <v>2.25</v>
      </c>
      <c r="BB998" s="146">
        <f t="shared" si="347"/>
        <v>1002</v>
      </c>
      <c r="BC998" s="32">
        <f t="shared" si="348"/>
        <v>1026</v>
      </c>
      <c r="BD998" s="148"/>
      <c r="BE998" s="40">
        <f t="shared" si="349"/>
        <v>0</v>
      </c>
      <c r="BF998" s="40">
        <f t="shared" si="350"/>
        <v>2.8935185185185182E-2</v>
      </c>
      <c r="BG998" s="40">
        <f t="shared" si="351"/>
        <v>1.9270298047276462E-2</v>
      </c>
      <c r="BH998" s="40">
        <f t="shared" si="352"/>
        <v>0</v>
      </c>
      <c r="BI998" s="40">
        <f t="shared" si="353"/>
        <v>0</v>
      </c>
      <c r="BJ998" s="40">
        <f t="shared" si="354"/>
        <v>6.9316081330868765E-2</v>
      </c>
      <c r="BK998" s="40">
        <f t="shared" si="355"/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 s="42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</row>
    <row r="999" spans="1:134" s="32" customFormat="1" ht="17" thickBot="1" x14ac:dyDescent="0.25">
      <c r="A999" s="124" t="str">
        <f>CONFIGURACAO!$C$4</f>
        <v>AREA 21</v>
      </c>
      <c r="B999" s="125">
        <v>997</v>
      </c>
      <c r="C999" s="252" t="s">
        <v>329</v>
      </c>
      <c r="D999" s="126">
        <f t="shared" si="337"/>
        <v>7</v>
      </c>
      <c r="E999" s="250" t="s">
        <v>1334</v>
      </c>
      <c r="F999" s="250">
        <v>0</v>
      </c>
      <c r="G999" s="250">
        <v>0</v>
      </c>
      <c r="H999" s="250">
        <v>1</v>
      </c>
      <c r="I999" s="250">
        <v>1</v>
      </c>
      <c r="J999" s="87"/>
      <c r="K999" s="94"/>
      <c r="L999" s="94"/>
      <c r="M999" s="154">
        <f t="shared" si="356"/>
        <v>2</v>
      </c>
      <c r="N999">
        <v>0</v>
      </c>
      <c r="O999">
        <v>0</v>
      </c>
      <c r="P999">
        <v>1.5</v>
      </c>
      <c r="Q999">
        <v>0</v>
      </c>
      <c r="R999">
        <v>0</v>
      </c>
      <c r="S999">
        <v>0</v>
      </c>
      <c r="T999">
        <v>0.75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 s="139">
        <f t="shared" si="340"/>
        <v>0</v>
      </c>
      <c r="AD999" s="140">
        <f t="shared" si="341"/>
        <v>1.5</v>
      </c>
      <c r="AE999" s="141">
        <f t="shared" si="338"/>
        <v>0</v>
      </c>
      <c r="AF999" s="263">
        <f t="shared" si="339"/>
        <v>0</v>
      </c>
      <c r="AG999" s="265">
        <f t="shared" si="357"/>
        <v>0</v>
      </c>
      <c r="AI999" s="37">
        <f>IFERROR(IF(M999&gt;0,(N999*CONFIGURACAO!$C$20)+(O999*CONFIGURACAO!$C$21)+(P999*CONFIGURACAO!$C$22)+(Q999*CONFIGURACAO!$C$23)+(R999*CONFIGURACAO!$C$24),""),"")</f>
        <v>90</v>
      </c>
      <c r="AJ999" s="38">
        <f>IF(S999=0,0,IF(CONFIGURACAO!$C$15="SIM",(IF(S999&gt;CONFIGURACAO!$C$16,CONFIGURACAO!$C$16*CONFIGURACAO!$C$25,S999*CONFIGURACAO!$C$25)),'PI AREA  P75'!S999*CONFIGURACAO!$C$25))</f>
        <v>0</v>
      </c>
      <c r="AK999" s="38">
        <f>IF(T999=0,0,IF(CONFIGURACAO!$C$17="SIM",(IF(T999&gt;CONFIGURACAO!$C$18,CONFIGURACAO!$C$18*CONFIGURACAO!$C$26,T999*CONFIGURACAO!$C$26)),'PI AREA  P75'!T999*CONFIGURACAO!$C$26))</f>
        <v>3.75</v>
      </c>
      <c r="AL999" s="38">
        <f>IFERROR(IF(M999&gt;0,(U999*CONFIGURACAO!$C$29)+(V999*CONFIGURACAO!$C$30),""),"")</f>
        <v>0</v>
      </c>
      <c r="AM999" s="38">
        <f>IF(W999=0,0,IF(CONFIGURACAO!$C$41="SIM",(IF(W999&gt;CONFIGURACAO!$C$41,CONFIGURACAO!$C$41*CONFIGURACAO!$C$31,W999*CONFIGURACAO!$C$31)),'PI AREA  P75'!W999*CONFIGURACAO!$C$31))</f>
        <v>0</v>
      </c>
      <c r="AN999" s="38">
        <f>IF(X999=0,0,IF(CONFIGURACAO!$C$39="SIM",(IF(X999&gt;CONFIGURACAO!$C$40,CONFIGURACAO!$C$40*CONFIGURACAO!$C$32,X999*CONFIGURACAO!$C$32)),'PI AREA  P75'!X999*CONFIGURACAO!$C$32))</f>
        <v>0</v>
      </c>
      <c r="AO999" s="38">
        <f>IFERROR(IF(M999&gt;0,(Y999*CONFIGURACAO!$C$33)+(Z999*CONFIGURACAO!$C$34)+(AA999*CONFIGURACAO!$C$35)+(AB999*CONFIGURACAO!$C$36),""),"")</f>
        <v>0</v>
      </c>
      <c r="AP999" s="38">
        <f>IF(AA999=0,0,IF(CONFIGURACAO!$C$46="SIM",(IF(AA999&gt;CONFIGURACAO!$C$47,CONFIGURACAO!$C$47*CONFIGURACAO!$C$35,AA999*CONFIGURACAO!$C$35)),'PI AREA  P75'!AA999*CONFIGURACAO!$C$35))</f>
        <v>0</v>
      </c>
      <c r="AQ999" s="38">
        <f>IF(AB999=0,0,IF(CONFIGURACAO!$C$44="SIM",(IF(AB999&gt;CONFIGURACAO!$C$45,CONFIGURACAO!$C$45*CONFIGURACAO!$C$36,AB999*CONFIGURACAO!$C$36)),'PI AREA  P75'!AB999*CONFIGURACAO!$C$36))</f>
        <v>0</v>
      </c>
      <c r="AR999" s="38">
        <f t="shared" si="358"/>
        <v>93.75</v>
      </c>
      <c r="AS999" s="68">
        <f>IF(AR999="","",$AR999-(($AS$2/CONFIGURACAO!$C$6)*$M999))</f>
        <v>-56.25</v>
      </c>
      <c r="AT999" s="73" t="str">
        <f t="shared" si="342"/>
        <v>NAO</v>
      </c>
      <c r="AU999" s="75">
        <f>IF(AR999="","",$AR999-(($AU$2/CONFIGURACAO!$C$6)*$M999))</f>
        <v>-156.25</v>
      </c>
      <c r="AV999" s="76" t="str">
        <f t="shared" si="343"/>
        <v>NAO</v>
      </c>
      <c r="AW999" s="74">
        <f>IF(AR999="","",$AR999-(($AW$2/CONFIGURACAO!$C$6)*$M999))</f>
        <v>-256.25</v>
      </c>
      <c r="AX999" s="72" t="str">
        <f t="shared" si="344"/>
        <v>NAO</v>
      </c>
      <c r="AZ999" s="39">
        <f t="shared" si="345"/>
        <v>8.8031888671352317E-3</v>
      </c>
      <c r="BA999" s="146">
        <f t="shared" si="346"/>
        <v>2.25</v>
      </c>
      <c r="BB999" s="146">
        <f t="shared" si="347"/>
        <v>1002</v>
      </c>
      <c r="BC999" s="32">
        <f t="shared" si="348"/>
        <v>1051</v>
      </c>
      <c r="BD999" s="148"/>
      <c r="BE999" s="40">
        <f t="shared" si="349"/>
        <v>0</v>
      </c>
      <c r="BF999" s="40">
        <f t="shared" si="350"/>
        <v>0</v>
      </c>
      <c r="BG999" s="40">
        <f t="shared" si="351"/>
        <v>3.8540596094552924E-2</v>
      </c>
      <c r="BH999" s="40">
        <f t="shared" si="352"/>
        <v>0</v>
      </c>
      <c r="BI999" s="40">
        <f t="shared" si="353"/>
        <v>0</v>
      </c>
      <c r="BJ999" s="40">
        <f t="shared" si="354"/>
        <v>0</v>
      </c>
      <c r="BK999" s="40">
        <f t="shared" si="355"/>
        <v>0.1203852327447833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1</v>
      </c>
      <c r="BT999" s="42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</row>
    <row r="1000" spans="1:134" s="32" customFormat="1" ht="17" thickBot="1" x14ac:dyDescent="0.25">
      <c r="A1000" s="124" t="str">
        <f>CONFIGURACAO!$C$4</f>
        <v>AREA 21</v>
      </c>
      <c r="B1000" s="125">
        <v>998</v>
      </c>
      <c r="C1000" s="252" t="s">
        <v>329</v>
      </c>
      <c r="D1000" s="126">
        <f t="shared" si="337"/>
        <v>8</v>
      </c>
      <c r="E1000" s="250" t="s">
        <v>1335</v>
      </c>
      <c r="F1000" s="250">
        <v>0</v>
      </c>
      <c r="G1000" s="250">
        <v>0</v>
      </c>
      <c r="H1000" s="250">
        <v>1</v>
      </c>
      <c r="I1000" s="250">
        <v>1</v>
      </c>
      <c r="J1000" s="87"/>
      <c r="K1000" s="94"/>
      <c r="L1000" s="94"/>
      <c r="M1000" s="154">
        <f t="shared" si="356"/>
        <v>2</v>
      </c>
      <c r="N1000">
        <v>0.75</v>
      </c>
      <c r="O1000">
        <v>1.5</v>
      </c>
      <c r="P1000">
        <v>1.5</v>
      </c>
      <c r="Q1000">
        <v>1.5</v>
      </c>
      <c r="R1000">
        <v>0.75</v>
      </c>
      <c r="S1000">
        <v>0.75</v>
      </c>
      <c r="T1000">
        <v>1.5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 s="139">
        <f t="shared" si="340"/>
        <v>2.25</v>
      </c>
      <c r="AD1000" s="140">
        <f t="shared" si="341"/>
        <v>3.75</v>
      </c>
      <c r="AE1000" s="141">
        <f t="shared" si="338"/>
        <v>0</v>
      </c>
      <c r="AF1000" s="263">
        <f t="shared" si="339"/>
        <v>0</v>
      </c>
      <c r="AG1000" s="265">
        <f t="shared" si="357"/>
        <v>2.25</v>
      </c>
      <c r="AI1000" s="37">
        <f>IFERROR(IF(M1000&gt;0,(N1000*CONFIGURACAO!$C$20)+(O1000*CONFIGURACAO!$C$21)+(P1000*CONFIGURACAO!$C$22)+(Q1000*CONFIGURACAO!$C$23)+(R1000*CONFIGURACAO!$C$24),""),"")</f>
        <v>360</v>
      </c>
      <c r="AJ1000" s="38">
        <f>IF(S1000=0,0,IF(CONFIGURACAO!$C$15="SIM",(IF(S1000&gt;CONFIGURACAO!$C$16,CONFIGURACAO!$C$16*CONFIGURACAO!$C$25,S1000*CONFIGURACAO!$C$25)),'PI AREA  P75'!S1000*CONFIGURACAO!$C$25))</f>
        <v>7.5</v>
      </c>
      <c r="AK1000" s="38">
        <f>IF(T1000=0,0,IF(CONFIGURACAO!$C$17="SIM",(IF(T1000&gt;CONFIGURACAO!$C$18,CONFIGURACAO!$C$18*CONFIGURACAO!$C$26,T1000*CONFIGURACAO!$C$26)),'PI AREA  P75'!T1000*CONFIGURACAO!$C$26))</f>
        <v>7.5</v>
      </c>
      <c r="AL1000" s="38">
        <f>IFERROR(IF(M1000&gt;0,(U1000*CONFIGURACAO!$C$29)+(V1000*CONFIGURACAO!$C$30),""),"")</f>
        <v>0</v>
      </c>
      <c r="AM1000" s="38">
        <f>IF(W1000=0,0,IF(CONFIGURACAO!$C$41="SIM",(IF(W1000&gt;CONFIGURACAO!$C$41,CONFIGURACAO!$C$41*CONFIGURACAO!$C$31,W1000*CONFIGURACAO!$C$31)),'PI AREA  P75'!W1000*CONFIGURACAO!$C$31))</f>
        <v>0</v>
      </c>
      <c r="AN1000" s="38">
        <f>IF(X1000=0,0,IF(CONFIGURACAO!$C$39="SIM",(IF(X1000&gt;CONFIGURACAO!$C$40,CONFIGURACAO!$C$40*CONFIGURACAO!$C$32,X1000*CONFIGURACAO!$C$32)),'PI AREA  P75'!X1000*CONFIGURACAO!$C$32))</f>
        <v>0</v>
      </c>
      <c r="AO1000" s="38">
        <f>IFERROR(IF(M1000&gt;0,(Y1000*CONFIGURACAO!$C$33)+(Z1000*CONFIGURACAO!$C$34)+(AA1000*CONFIGURACAO!$C$35)+(AB1000*CONFIGURACAO!$C$36),""),"")</f>
        <v>0</v>
      </c>
      <c r="AP1000" s="38">
        <f>IF(AA1000=0,0,IF(CONFIGURACAO!$C$46="SIM",(IF(AA1000&gt;CONFIGURACAO!$C$47,CONFIGURACAO!$C$47*CONFIGURACAO!$C$35,AA1000*CONFIGURACAO!$C$35)),'PI AREA  P75'!AA1000*CONFIGURACAO!$C$35))</f>
        <v>0</v>
      </c>
      <c r="AQ1000" s="38">
        <f>IF(AB1000=0,0,IF(CONFIGURACAO!$C$44="SIM",(IF(AB1000&gt;CONFIGURACAO!$C$45,CONFIGURACAO!$C$45*CONFIGURACAO!$C$36,AB1000*CONFIGURACAO!$C$36)),'PI AREA  P75'!AB1000*CONFIGURACAO!$C$36))</f>
        <v>0</v>
      </c>
      <c r="AR1000" s="38">
        <f t="shared" si="358"/>
        <v>375</v>
      </c>
      <c r="AS1000" s="68">
        <f>IF(AR1000="","",$AR1000-(($AS$2/CONFIGURACAO!$C$6)*$M1000))</f>
        <v>225</v>
      </c>
      <c r="AT1000" s="73">
        <f t="shared" si="342"/>
        <v>3</v>
      </c>
      <c r="AU1000" s="75">
        <f>IF(AR1000="","",$AR1000-(($AU$2/CONFIGURACAO!$C$6)*$M1000))</f>
        <v>125</v>
      </c>
      <c r="AV1000" s="76">
        <f t="shared" si="343"/>
        <v>4</v>
      </c>
      <c r="AW1000" s="74">
        <f>IF(AR1000="","",$AR1000-(($AW$2/CONFIGURACAO!$C$6)*$M1000))</f>
        <v>25</v>
      </c>
      <c r="AX1000" s="72">
        <f t="shared" si="344"/>
        <v>5</v>
      </c>
      <c r="AZ1000" s="39">
        <f t="shared" si="345"/>
        <v>3.5212755468540927E-2</v>
      </c>
      <c r="BA1000" s="146">
        <f t="shared" si="346"/>
        <v>8.25</v>
      </c>
      <c r="BB1000" s="146">
        <f t="shared" si="347"/>
        <v>729</v>
      </c>
      <c r="BC1000" s="32">
        <f t="shared" si="348"/>
        <v>782</v>
      </c>
      <c r="BD1000" s="148"/>
      <c r="BE1000" s="40">
        <f t="shared" si="349"/>
        <v>2.7943368107302535E-2</v>
      </c>
      <c r="BF1000" s="40">
        <f t="shared" si="350"/>
        <v>5.7870370370370364E-2</v>
      </c>
      <c r="BG1000" s="40">
        <f t="shared" si="351"/>
        <v>3.8540596094552924E-2</v>
      </c>
      <c r="BH1000" s="40">
        <f t="shared" si="352"/>
        <v>6.0630557801131774E-2</v>
      </c>
      <c r="BI1000" s="40">
        <f t="shared" si="353"/>
        <v>7.9957356076759065E-2</v>
      </c>
      <c r="BJ1000" s="40">
        <f t="shared" si="354"/>
        <v>6.9316081330868765E-2</v>
      </c>
      <c r="BK1000" s="40">
        <f t="shared" si="355"/>
        <v>0.2407704654895666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 s="42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</row>
    <row r="1001" spans="1:134" s="32" customFormat="1" ht="17" thickBot="1" x14ac:dyDescent="0.25">
      <c r="A1001" s="124" t="str">
        <f>CONFIGURACAO!$C$4</f>
        <v>AREA 21</v>
      </c>
      <c r="B1001" s="125">
        <v>999</v>
      </c>
      <c r="C1001" s="252" t="s">
        <v>329</v>
      </c>
      <c r="D1001" s="126">
        <f t="shared" si="337"/>
        <v>9</v>
      </c>
      <c r="E1001" s="250" t="s">
        <v>1336</v>
      </c>
      <c r="F1001" s="250">
        <v>0</v>
      </c>
      <c r="G1001" s="250">
        <v>0</v>
      </c>
      <c r="H1001" s="250">
        <v>1</v>
      </c>
      <c r="I1001" s="250">
        <v>0</v>
      </c>
      <c r="J1001" s="87"/>
      <c r="K1001" s="94"/>
      <c r="L1001" s="94"/>
      <c r="M1001" s="154">
        <f t="shared" si="356"/>
        <v>1</v>
      </c>
      <c r="N1001">
        <v>1.5</v>
      </c>
      <c r="O1001">
        <v>0.75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 s="139">
        <f t="shared" si="340"/>
        <v>2.25</v>
      </c>
      <c r="AD1001" s="140">
        <f t="shared" si="341"/>
        <v>2.25</v>
      </c>
      <c r="AE1001" s="141">
        <f t="shared" si="338"/>
        <v>0</v>
      </c>
      <c r="AF1001" s="263">
        <f t="shared" si="339"/>
        <v>0</v>
      </c>
      <c r="AG1001" s="265">
        <f t="shared" si="357"/>
        <v>2.25</v>
      </c>
      <c r="AI1001" s="37">
        <f>IFERROR(IF(M1001&gt;0,(N1001*CONFIGURACAO!$C$20)+(O1001*CONFIGURACAO!$C$21)+(P1001*CONFIGURACAO!$C$22)+(Q1001*CONFIGURACAO!$C$23)+(R1001*CONFIGURACAO!$C$24),""),"")</f>
        <v>210</v>
      </c>
      <c r="AJ1001" s="38">
        <f>IF(S1001=0,0,IF(CONFIGURACAO!$C$15="SIM",(IF(S1001&gt;CONFIGURACAO!$C$16,CONFIGURACAO!$C$16*CONFIGURACAO!$C$25,S1001*CONFIGURACAO!$C$25)),'PI AREA  P75'!S1001*CONFIGURACAO!$C$25))</f>
        <v>0</v>
      </c>
      <c r="AK1001" s="38">
        <f>IF(T1001=0,0,IF(CONFIGURACAO!$C$17="SIM",(IF(T1001&gt;CONFIGURACAO!$C$18,CONFIGURACAO!$C$18*CONFIGURACAO!$C$26,T1001*CONFIGURACAO!$C$26)),'PI AREA  P75'!T1001*CONFIGURACAO!$C$26))</f>
        <v>0</v>
      </c>
      <c r="AL1001" s="38">
        <f>IFERROR(IF(M1001&gt;0,(U1001*CONFIGURACAO!$C$29)+(V1001*CONFIGURACAO!$C$30),""),"")</f>
        <v>0</v>
      </c>
      <c r="AM1001" s="38">
        <f>IF(W1001=0,0,IF(CONFIGURACAO!$C$41="SIM",(IF(W1001&gt;CONFIGURACAO!$C$41,CONFIGURACAO!$C$41*CONFIGURACAO!$C$31,W1001*CONFIGURACAO!$C$31)),'PI AREA  P75'!W1001*CONFIGURACAO!$C$31))</f>
        <v>0</v>
      </c>
      <c r="AN1001" s="38">
        <f>IF(X1001=0,0,IF(CONFIGURACAO!$C$39="SIM",(IF(X1001&gt;CONFIGURACAO!$C$40,CONFIGURACAO!$C$40*CONFIGURACAO!$C$32,X1001*CONFIGURACAO!$C$32)),'PI AREA  P75'!X1001*CONFIGURACAO!$C$32))</f>
        <v>0</v>
      </c>
      <c r="AO1001" s="38">
        <f>IFERROR(IF(M1001&gt;0,(Y1001*CONFIGURACAO!$C$33)+(Z1001*CONFIGURACAO!$C$34)+(AA1001*CONFIGURACAO!$C$35)+(AB1001*CONFIGURACAO!$C$36),""),"")</f>
        <v>0</v>
      </c>
      <c r="AP1001" s="38">
        <f>IF(AA1001=0,0,IF(CONFIGURACAO!$C$46="SIM",(IF(AA1001&gt;CONFIGURACAO!$C$47,CONFIGURACAO!$C$47*CONFIGURACAO!$C$35,AA1001*CONFIGURACAO!$C$35)),'PI AREA  P75'!AA1001*CONFIGURACAO!$C$35))</f>
        <v>0</v>
      </c>
      <c r="AQ1001" s="38">
        <f>IF(AB1001=0,0,IF(CONFIGURACAO!$C$44="SIM",(IF(AB1001&gt;CONFIGURACAO!$C$45,CONFIGURACAO!$C$45*CONFIGURACAO!$C$36,AB1001*CONFIGURACAO!$C$36)),'PI AREA  P75'!AB1001*CONFIGURACAO!$C$36))</f>
        <v>0</v>
      </c>
      <c r="AR1001" s="38">
        <f t="shared" si="358"/>
        <v>210</v>
      </c>
      <c r="AS1001" s="68">
        <f>IF(AR1001="","",$AR1001-(($AS$2/CONFIGURACAO!$C$6)*$M1001))</f>
        <v>135</v>
      </c>
      <c r="AT1001" s="73">
        <f t="shared" si="342"/>
        <v>3</v>
      </c>
      <c r="AU1001" s="75">
        <f>IF(AR1001="","",$AR1001-(($AU$2/CONFIGURACAO!$C$6)*$M1001))</f>
        <v>85</v>
      </c>
      <c r="AV1001" s="76">
        <f t="shared" si="343"/>
        <v>4</v>
      </c>
      <c r="AW1001" s="74">
        <f>IF(AR1001="","",$AR1001-(($AW$2/CONFIGURACAO!$C$6)*$M1001))</f>
        <v>35</v>
      </c>
      <c r="AX1001" s="72">
        <f t="shared" si="344"/>
        <v>5</v>
      </c>
      <c r="AZ1001" s="39">
        <f t="shared" si="345"/>
        <v>1.9719143062382916E-2</v>
      </c>
      <c r="BA1001" s="146">
        <f t="shared" si="346"/>
        <v>2.25</v>
      </c>
      <c r="BB1001" s="146">
        <f t="shared" si="347"/>
        <v>1002</v>
      </c>
      <c r="BC1001" s="32">
        <f t="shared" si="348"/>
        <v>910</v>
      </c>
      <c r="BD1001" s="148"/>
      <c r="BE1001" s="40">
        <f t="shared" si="349"/>
        <v>5.5886736214605069E-2</v>
      </c>
      <c r="BF1001" s="40">
        <f t="shared" si="350"/>
        <v>2.8935185185185182E-2</v>
      </c>
      <c r="BG1001" s="40">
        <f t="shared" si="351"/>
        <v>0</v>
      </c>
      <c r="BH1001" s="40">
        <f t="shared" si="352"/>
        <v>0</v>
      </c>
      <c r="BI1001" s="40">
        <f t="shared" si="353"/>
        <v>0</v>
      </c>
      <c r="BJ1001" s="40">
        <f t="shared" si="354"/>
        <v>0</v>
      </c>
      <c r="BK1001" s="40">
        <f t="shared" si="355"/>
        <v>0</v>
      </c>
      <c r="BL1001">
        <v>0</v>
      </c>
      <c r="BM1001">
        <v>0</v>
      </c>
      <c r="BN1001">
        <v>0</v>
      </c>
      <c r="BO1001">
        <v>1</v>
      </c>
      <c r="BP1001">
        <v>0</v>
      </c>
      <c r="BQ1001">
        <v>0</v>
      </c>
      <c r="BR1001">
        <v>0</v>
      </c>
      <c r="BS1001">
        <v>1</v>
      </c>
      <c r="BT1001" s="42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</row>
    <row r="1002" spans="1:134" s="32" customFormat="1" ht="17" thickBot="1" x14ac:dyDescent="0.25">
      <c r="A1002" s="124" t="str">
        <f>CONFIGURACAO!$C$4</f>
        <v>AREA 21</v>
      </c>
      <c r="B1002" s="125">
        <v>1000</v>
      </c>
      <c r="C1002" s="252" t="s">
        <v>329</v>
      </c>
      <c r="D1002" s="126">
        <f t="shared" si="337"/>
        <v>10</v>
      </c>
      <c r="E1002" s="250" t="s">
        <v>1337</v>
      </c>
      <c r="F1002" s="250">
        <v>0</v>
      </c>
      <c r="G1002" s="250">
        <v>0</v>
      </c>
      <c r="H1002" s="250">
        <v>1</v>
      </c>
      <c r="I1002" s="250">
        <v>1</v>
      </c>
      <c r="J1002" s="87"/>
      <c r="K1002" s="94"/>
      <c r="L1002" s="94"/>
      <c r="M1002" s="154">
        <f t="shared" si="356"/>
        <v>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0.75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 s="139">
        <f t="shared" si="340"/>
        <v>0</v>
      </c>
      <c r="AD1002" s="140">
        <f t="shared" si="341"/>
        <v>0</v>
      </c>
      <c r="AE1002" s="141">
        <f t="shared" si="338"/>
        <v>0</v>
      </c>
      <c r="AF1002" s="263">
        <f t="shared" si="339"/>
        <v>0</v>
      </c>
      <c r="AG1002" s="265">
        <f t="shared" si="357"/>
        <v>0</v>
      </c>
      <c r="AI1002" s="37">
        <f>IFERROR(IF(M1002&gt;0,(N1002*CONFIGURACAO!$C$20)+(O1002*CONFIGURACAO!$C$21)+(P1002*CONFIGURACAO!$C$22)+(Q1002*CONFIGURACAO!$C$23)+(R1002*CONFIGURACAO!$C$24),""),"")</f>
        <v>0</v>
      </c>
      <c r="AJ1002" s="38">
        <f>IF(S1002=0,0,IF(CONFIGURACAO!$C$15="SIM",(IF(S1002&gt;CONFIGURACAO!$C$16,CONFIGURACAO!$C$16*CONFIGURACAO!$C$25,S1002*CONFIGURACAO!$C$25)),'PI AREA  P75'!S1002*CONFIGURACAO!$C$25))</f>
        <v>7.5</v>
      </c>
      <c r="AK1002" s="38">
        <f>IF(T1002=0,0,IF(CONFIGURACAO!$C$17="SIM",(IF(T1002&gt;CONFIGURACAO!$C$18,CONFIGURACAO!$C$18*CONFIGURACAO!$C$26,T1002*CONFIGURACAO!$C$26)),'PI AREA  P75'!T1002*CONFIGURACAO!$C$26))</f>
        <v>0</v>
      </c>
      <c r="AL1002" s="38">
        <f>IFERROR(IF(M1002&gt;0,(U1002*CONFIGURACAO!$C$29)+(V1002*CONFIGURACAO!$C$30),""),"")</f>
        <v>0</v>
      </c>
      <c r="AM1002" s="38">
        <f>IF(W1002=0,0,IF(CONFIGURACAO!$C$41="SIM",(IF(W1002&gt;CONFIGURACAO!$C$41,CONFIGURACAO!$C$41*CONFIGURACAO!$C$31,W1002*CONFIGURACAO!$C$31)),'PI AREA  P75'!W1002*CONFIGURACAO!$C$31))</f>
        <v>0</v>
      </c>
      <c r="AN1002" s="38">
        <f>IF(X1002=0,0,IF(CONFIGURACAO!$C$39="SIM",(IF(X1002&gt;CONFIGURACAO!$C$40,CONFIGURACAO!$C$40*CONFIGURACAO!$C$32,X1002*CONFIGURACAO!$C$32)),'PI AREA  P75'!X1002*CONFIGURACAO!$C$32))</f>
        <v>0</v>
      </c>
      <c r="AO1002" s="38">
        <f>IFERROR(IF(M1002&gt;0,(Y1002*CONFIGURACAO!$C$33)+(Z1002*CONFIGURACAO!$C$34)+(AA1002*CONFIGURACAO!$C$35)+(AB1002*CONFIGURACAO!$C$36),""),"")</f>
        <v>0</v>
      </c>
      <c r="AP1002" s="38">
        <f>IF(AA1002=0,0,IF(CONFIGURACAO!$C$46="SIM",(IF(AA1002&gt;CONFIGURACAO!$C$47,CONFIGURACAO!$C$47*CONFIGURACAO!$C$35,AA1002*CONFIGURACAO!$C$35)),'PI AREA  P75'!AA1002*CONFIGURACAO!$C$35))</f>
        <v>0</v>
      </c>
      <c r="AQ1002" s="38">
        <f>IF(AB1002=0,0,IF(CONFIGURACAO!$C$44="SIM",(IF(AB1002&gt;CONFIGURACAO!$C$45,CONFIGURACAO!$C$45*CONFIGURACAO!$C$36,AB1002*CONFIGURACAO!$C$36)),'PI AREA  P75'!AB1002*CONFIGURACAO!$C$36))</f>
        <v>0</v>
      </c>
      <c r="AR1002" s="38">
        <f t="shared" si="358"/>
        <v>7.5</v>
      </c>
      <c r="AS1002" s="68">
        <f>IF(AR1002="","",$AR1002-(($AS$2/CONFIGURACAO!$C$6)*$M1002))</f>
        <v>-142.5</v>
      </c>
      <c r="AT1002" s="73" t="str">
        <f t="shared" si="342"/>
        <v>NAO</v>
      </c>
      <c r="AU1002" s="75">
        <f>IF(AR1002="","",$AR1002-(($AU$2/CONFIGURACAO!$C$6)*$M1002))</f>
        <v>-242.5</v>
      </c>
      <c r="AV1002" s="76" t="str">
        <f t="shared" si="343"/>
        <v>NAO</v>
      </c>
      <c r="AW1002" s="74">
        <f>IF(AR1002="","",$AR1002-(($AW$2/CONFIGURACAO!$C$6)*$M1002))</f>
        <v>-342.5</v>
      </c>
      <c r="AX1002" s="72" t="str">
        <f t="shared" si="344"/>
        <v>NAO</v>
      </c>
      <c r="AZ1002" s="39">
        <f t="shared" si="345"/>
        <v>7.0425510937081849E-4</v>
      </c>
      <c r="BA1002" s="146">
        <f t="shared" si="346"/>
        <v>0.75</v>
      </c>
      <c r="BB1002" s="146">
        <f t="shared" si="347"/>
        <v>1112</v>
      </c>
      <c r="BC1002" s="32">
        <f t="shared" si="348"/>
        <v>1151</v>
      </c>
      <c r="BD1002" s="148"/>
      <c r="BE1002" s="40">
        <f t="shared" si="349"/>
        <v>0</v>
      </c>
      <c r="BF1002" s="40">
        <f t="shared" si="350"/>
        <v>0</v>
      </c>
      <c r="BG1002" s="40">
        <f t="shared" si="351"/>
        <v>0</v>
      </c>
      <c r="BH1002" s="40">
        <f t="shared" si="352"/>
        <v>0</v>
      </c>
      <c r="BI1002" s="40">
        <f t="shared" si="353"/>
        <v>0</v>
      </c>
      <c r="BJ1002" s="40">
        <f t="shared" si="354"/>
        <v>6.9316081330868765E-2</v>
      </c>
      <c r="BK1002" s="40">
        <f t="shared" si="355"/>
        <v>0</v>
      </c>
      <c r="BL1002">
        <v>0</v>
      </c>
      <c r="BM1002">
        <v>0</v>
      </c>
      <c r="BN1002">
        <v>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 s="4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</row>
    <row r="1003" spans="1:134" s="32" customFormat="1" ht="17" thickBot="1" x14ac:dyDescent="0.25">
      <c r="A1003" s="124" t="str">
        <f>CONFIGURACAO!$C$4</f>
        <v>AREA 21</v>
      </c>
      <c r="B1003" s="125">
        <v>1001</v>
      </c>
      <c r="C1003" s="252" t="s">
        <v>329</v>
      </c>
      <c r="D1003" s="126">
        <f t="shared" si="337"/>
        <v>11</v>
      </c>
      <c r="E1003" s="250" t="s">
        <v>1338</v>
      </c>
      <c r="F1003" s="250">
        <v>0</v>
      </c>
      <c r="G1003" s="250">
        <v>0</v>
      </c>
      <c r="H1003" s="250">
        <v>1</v>
      </c>
      <c r="I1003" s="250">
        <v>1</v>
      </c>
      <c r="J1003" s="87"/>
      <c r="K1003" s="94"/>
      <c r="L1003" s="94"/>
      <c r="M1003" s="154">
        <f t="shared" si="356"/>
        <v>2</v>
      </c>
      <c r="N1003">
        <v>0</v>
      </c>
      <c r="O1003">
        <v>0</v>
      </c>
      <c r="P1003">
        <v>0</v>
      </c>
      <c r="Q1003">
        <v>0.75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s="139">
        <f t="shared" si="340"/>
        <v>0</v>
      </c>
      <c r="AD1003" s="140">
        <f t="shared" si="341"/>
        <v>0</v>
      </c>
      <c r="AE1003" s="141">
        <f t="shared" si="338"/>
        <v>0</v>
      </c>
      <c r="AF1003" s="263">
        <f t="shared" si="339"/>
        <v>0</v>
      </c>
      <c r="AG1003" s="265">
        <f t="shared" si="357"/>
        <v>0</v>
      </c>
      <c r="AI1003" s="37">
        <f>IFERROR(IF(M1003&gt;0,(N1003*CONFIGURACAO!$C$20)+(O1003*CONFIGURACAO!$C$21)+(P1003*CONFIGURACAO!$C$22)+(Q1003*CONFIGURACAO!$C$23)+(R1003*CONFIGURACAO!$C$24),""),"")</f>
        <v>30</v>
      </c>
      <c r="AJ1003" s="38">
        <f>IF(S1003=0,0,IF(CONFIGURACAO!$C$15="SIM",(IF(S1003&gt;CONFIGURACAO!$C$16,CONFIGURACAO!$C$16*CONFIGURACAO!$C$25,S1003*CONFIGURACAO!$C$25)),'PI AREA  P75'!S1003*CONFIGURACAO!$C$25))</f>
        <v>0</v>
      </c>
      <c r="AK1003" s="38">
        <f>IF(T1003=0,0,IF(CONFIGURACAO!$C$17="SIM",(IF(T1003&gt;CONFIGURACAO!$C$18,CONFIGURACAO!$C$18*CONFIGURACAO!$C$26,T1003*CONFIGURACAO!$C$26)),'PI AREA  P75'!T1003*CONFIGURACAO!$C$26))</f>
        <v>0</v>
      </c>
      <c r="AL1003" s="38">
        <f>IFERROR(IF(M1003&gt;0,(U1003*CONFIGURACAO!$C$29)+(V1003*CONFIGURACAO!$C$30),""),"")</f>
        <v>0</v>
      </c>
      <c r="AM1003" s="38">
        <f>IF(W1003=0,0,IF(CONFIGURACAO!$C$41="SIM",(IF(W1003&gt;CONFIGURACAO!$C$41,CONFIGURACAO!$C$41*CONFIGURACAO!$C$31,W1003*CONFIGURACAO!$C$31)),'PI AREA  P75'!W1003*CONFIGURACAO!$C$31))</f>
        <v>0</v>
      </c>
      <c r="AN1003" s="38">
        <f>IF(X1003=0,0,IF(CONFIGURACAO!$C$39="SIM",(IF(X1003&gt;CONFIGURACAO!$C$40,CONFIGURACAO!$C$40*CONFIGURACAO!$C$32,X1003*CONFIGURACAO!$C$32)),'PI AREA  P75'!X1003*CONFIGURACAO!$C$32))</f>
        <v>0</v>
      </c>
      <c r="AO1003" s="38">
        <f>IFERROR(IF(M1003&gt;0,(Y1003*CONFIGURACAO!$C$33)+(Z1003*CONFIGURACAO!$C$34)+(AA1003*CONFIGURACAO!$C$35)+(AB1003*CONFIGURACAO!$C$36),""),"")</f>
        <v>0</v>
      </c>
      <c r="AP1003" s="38">
        <f>IF(AA1003=0,0,IF(CONFIGURACAO!$C$46="SIM",(IF(AA1003&gt;CONFIGURACAO!$C$47,CONFIGURACAO!$C$47*CONFIGURACAO!$C$35,AA1003*CONFIGURACAO!$C$35)),'PI AREA  P75'!AA1003*CONFIGURACAO!$C$35))</f>
        <v>0</v>
      </c>
      <c r="AQ1003" s="38">
        <f>IF(AB1003=0,0,IF(CONFIGURACAO!$C$44="SIM",(IF(AB1003&gt;CONFIGURACAO!$C$45,CONFIGURACAO!$C$45*CONFIGURACAO!$C$36,AB1003*CONFIGURACAO!$C$36)),'PI AREA  P75'!AB1003*CONFIGURACAO!$C$36))</f>
        <v>0</v>
      </c>
      <c r="AR1003" s="38">
        <f t="shared" si="358"/>
        <v>30</v>
      </c>
      <c r="AS1003" s="68">
        <f>IF(AR1003="","",$AR1003-(($AS$2/CONFIGURACAO!$C$6)*$M1003))</f>
        <v>-120</v>
      </c>
      <c r="AT1003" s="73" t="str">
        <f t="shared" si="342"/>
        <v>NAO</v>
      </c>
      <c r="AU1003" s="75">
        <f>IF(AR1003="","",$AR1003-(($AU$2/CONFIGURACAO!$C$6)*$M1003))</f>
        <v>-220</v>
      </c>
      <c r="AV1003" s="76" t="str">
        <f t="shared" si="343"/>
        <v>NAO</v>
      </c>
      <c r="AW1003" s="74">
        <f>IF(AR1003="","",$AR1003-(($AW$2/CONFIGURACAO!$C$6)*$M1003))</f>
        <v>-320</v>
      </c>
      <c r="AX1003" s="72" t="str">
        <f t="shared" si="344"/>
        <v>NAO</v>
      </c>
      <c r="AZ1003" s="39">
        <f t="shared" si="345"/>
        <v>2.8170204374832739E-3</v>
      </c>
      <c r="BA1003" s="146">
        <f t="shared" si="346"/>
        <v>0.75</v>
      </c>
      <c r="BB1003" s="146">
        <f t="shared" si="347"/>
        <v>1112</v>
      </c>
      <c r="BC1003" s="32">
        <f t="shared" si="348"/>
        <v>1128</v>
      </c>
      <c r="BD1003" s="148"/>
      <c r="BE1003" s="40">
        <f t="shared" si="349"/>
        <v>0</v>
      </c>
      <c r="BF1003" s="40">
        <f t="shared" si="350"/>
        <v>0</v>
      </c>
      <c r="BG1003" s="40">
        <f t="shared" si="351"/>
        <v>0</v>
      </c>
      <c r="BH1003" s="40">
        <f t="shared" si="352"/>
        <v>3.0315278900565887E-2</v>
      </c>
      <c r="BI1003" s="40">
        <f t="shared" si="353"/>
        <v>0</v>
      </c>
      <c r="BJ1003" s="40">
        <f t="shared" si="354"/>
        <v>0</v>
      </c>
      <c r="BK1003" s="40">
        <f t="shared" si="355"/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 s="42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</row>
    <row r="1004" spans="1:134" s="32" customFormat="1" ht="17" thickBot="1" x14ac:dyDescent="0.25">
      <c r="A1004" s="124" t="str">
        <f>CONFIGURACAO!$C$4</f>
        <v>AREA 21</v>
      </c>
      <c r="B1004" s="125">
        <v>1002</v>
      </c>
      <c r="C1004" s="252" t="s">
        <v>329</v>
      </c>
      <c r="D1004" s="126">
        <f t="shared" si="337"/>
        <v>12</v>
      </c>
      <c r="E1004" s="250" t="s">
        <v>1339</v>
      </c>
      <c r="F1004" s="250">
        <v>0</v>
      </c>
      <c r="G1004" s="250">
        <v>0</v>
      </c>
      <c r="H1004" s="250">
        <v>1</v>
      </c>
      <c r="I1004" s="250">
        <v>1</v>
      </c>
      <c r="J1004" s="87"/>
      <c r="K1004" s="94"/>
      <c r="L1004" s="94"/>
      <c r="M1004" s="154">
        <f t="shared" si="356"/>
        <v>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0.75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 s="139">
        <f t="shared" si="340"/>
        <v>0</v>
      </c>
      <c r="AD1004" s="140">
        <f t="shared" si="341"/>
        <v>0</v>
      </c>
      <c r="AE1004" s="141">
        <f t="shared" si="338"/>
        <v>0</v>
      </c>
      <c r="AF1004" s="263">
        <f t="shared" si="339"/>
        <v>0</v>
      </c>
      <c r="AG1004" s="265">
        <f t="shared" si="357"/>
        <v>0</v>
      </c>
      <c r="AI1004" s="37">
        <f>IFERROR(IF(M1004&gt;0,(N1004*CONFIGURACAO!$C$20)+(O1004*CONFIGURACAO!$C$21)+(P1004*CONFIGURACAO!$C$22)+(Q1004*CONFIGURACAO!$C$23)+(R1004*CONFIGURACAO!$C$24),""),"")</f>
        <v>0</v>
      </c>
      <c r="AJ1004" s="38">
        <f>IF(S1004=0,0,IF(CONFIGURACAO!$C$15="SIM",(IF(S1004&gt;CONFIGURACAO!$C$16,CONFIGURACAO!$C$16*CONFIGURACAO!$C$25,S1004*CONFIGURACAO!$C$25)),'PI AREA  P75'!S1004*CONFIGURACAO!$C$25))</f>
        <v>7.5</v>
      </c>
      <c r="AK1004" s="38">
        <f>IF(T1004=0,0,IF(CONFIGURACAO!$C$17="SIM",(IF(T1004&gt;CONFIGURACAO!$C$18,CONFIGURACAO!$C$18*CONFIGURACAO!$C$26,T1004*CONFIGURACAO!$C$26)),'PI AREA  P75'!T1004*CONFIGURACAO!$C$26))</f>
        <v>0</v>
      </c>
      <c r="AL1004" s="38">
        <f>IFERROR(IF(M1004&gt;0,(U1004*CONFIGURACAO!$C$29)+(V1004*CONFIGURACAO!$C$30),""),"")</f>
        <v>0</v>
      </c>
      <c r="AM1004" s="38">
        <f>IF(W1004=0,0,IF(CONFIGURACAO!$C$41="SIM",(IF(W1004&gt;CONFIGURACAO!$C$41,CONFIGURACAO!$C$41*CONFIGURACAO!$C$31,W1004*CONFIGURACAO!$C$31)),'PI AREA  P75'!W1004*CONFIGURACAO!$C$31))</f>
        <v>0</v>
      </c>
      <c r="AN1004" s="38">
        <f>IF(X1004=0,0,IF(CONFIGURACAO!$C$39="SIM",(IF(X1004&gt;CONFIGURACAO!$C$40,CONFIGURACAO!$C$40*CONFIGURACAO!$C$32,X1004*CONFIGURACAO!$C$32)),'PI AREA  P75'!X1004*CONFIGURACAO!$C$32))</f>
        <v>0</v>
      </c>
      <c r="AO1004" s="38">
        <f>IFERROR(IF(M1004&gt;0,(Y1004*CONFIGURACAO!$C$33)+(Z1004*CONFIGURACAO!$C$34)+(AA1004*CONFIGURACAO!$C$35)+(AB1004*CONFIGURACAO!$C$36),""),"")</f>
        <v>0</v>
      </c>
      <c r="AP1004" s="38">
        <f>IF(AA1004=0,0,IF(CONFIGURACAO!$C$46="SIM",(IF(AA1004&gt;CONFIGURACAO!$C$47,CONFIGURACAO!$C$47*CONFIGURACAO!$C$35,AA1004*CONFIGURACAO!$C$35)),'PI AREA  P75'!AA1004*CONFIGURACAO!$C$35))</f>
        <v>0</v>
      </c>
      <c r="AQ1004" s="38">
        <f>IF(AB1004=0,0,IF(CONFIGURACAO!$C$44="SIM",(IF(AB1004&gt;CONFIGURACAO!$C$45,CONFIGURACAO!$C$45*CONFIGURACAO!$C$36,AB1004*CONFIGURACAO!$C$36)),'PI AREA  P75'!AB1004*CONFIGURACAO!$C$36))</f>
        <v>0</v>
      </c>
      <c r="AR1004" s="38">
        <f t="shared" si="358"/>
        <v>7.5</v>
      </c>
      <c r="AS1004" s="68">
        <f>IF(AR1004="","",$AR1004-(($AS$2/CONFIGURACAO!$C$6)*$M1004))</f>
        <v>-142.5</v>
      </c>
      <c r="AT1004" s="73" t="str">
        <f t="shared" si="342"/>
        <v>NAO</v>
      </c>
      <c r="AU1004" s="75">
        <f>IF(AR1004="","",$AR1004-(($AU$2/CONFIGURACAO!$C$6)*$M1004))</f>
        <v>-242.5</v>
      </c>
      <c r="AV1004" s="76" t="str">
        <f t="shared" si="343"/>
        <v>NAO</v>
      </c>
      <c r="AW1004" s="74">
        <f>IF(AR1004="","",$AR1004-(($AW$2/CONFIGURACAO!$C$6)*$M1004))</f>
        <v>-342.5</v>
      </c>
      <c r="AX1004" s="72" t="str">
        <f t="shared" si="344"/>
        <v>NAO</v>
      </c>
      <c r="AZ1004" s="39">
        <f t="shared" si="345"/>
        <v>7.0425510937081849E-4</v>
      </c>
      <c r="BA1004" s="146">
        <f t="shared" si="346"/>
        <v>0.75</v>
      </c>
      <c r="BB1004" s="146">
        <f t="shared" si="347"/>
        <v>1112</v>
      </c>
      <c r="BC1004" s="32">
        <f t="shared" si="348"/>
        <v>1151</v>
      </c>
      <c r="BD1004" s="148"/>
      <c r="BE1004" s="40">
        <f t="shared" si="349"/>
        <v>0</v>
      </c>
      <c r="BF1004" s="40">
        <f t="shared" si="350"/>
        <v>0</v>
      </c>
      <c r="BG1004" s="40">
        <f t="shared" si="351"/>
        <v>0</v>
      </c>
      <c r="BH1004" s="40">
        <f t="shared" si="352"/>
        <v>0</v>
      </c>
      <c r="BI1004" s="40">
        <f t="shared" si="353"/>
        <v>0</v>
      </c>
      <c r="BJ1004" s="40">
        <f t="shared" si="354"/>
        <v>6.9316081330868765E-2</v>
      </c>
      <c r="BK1004" s="40">
        <f t="shared" si="355"/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 s="42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</row>
    <row r="1005" spans="1:134" s="32" customFormat="1" ht="17" thickBot="1" x14ac:dyDescent="0.25">
      <c r="A1005" s="124" t="str">
        <f>CONFIGURACAO!$C$4</f>
        <v>AREA 21</v>
      </c>
      <c r="B1005" s="125">
        <v>1003</v>
      </c>
      <c r="C1005" s="252" t="s">
        <v>329</v>
      </c>
      <c r="D1005" s="126">
        <f t="shared" si="337"/>
        <v>13</v>
      </c>
      <c r="E1005" s="250" t="s">
        <v>1340</v>
      </c>
      <c r="F1005" s="250">
        <v>0</v>
      </c>
      <c r="G1005" s="250">
        <v>0</v>
      </c>
      <c r="H1005" s="250">
        <v>1</v>
      </c>
      <c r="I1005" s="250">
        <v>1</v>
      </c>
      <c r="J1005" s="87"/>
      <c r="K1005" s="94"/>
      <c r="L1005" s="94"/>
      <c r="M1005" s="154">
        <f t="shared" si="356"/>
        <v>2</v>
      </c>
      <c r="N1005">
        <v>0</v>
      </c>
      <c r="O1005">
        <v>1.75</v>
      </c>
      <c r="P1005">
        <v>0</v>
      </c>
      <c r="Q1005">
        <v>0.75</v>
      </c>
      <c r="R1005">
        <v>0</v>
      </c>
      <c r="S1005">
        <v>0.75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 s="139">
        <f t="shared" si="340"/>
        <v>1.75</v>
      </c>
      <c r="AD1005" s="140">
        <f t="shared" si="341"/>
        <v>1.75</v>
      </c>
      <c r="AE1005" s="141">
        <f t="shared" si="338"/>
        <v>0</v>
      </c>
      <c r="AF1005" s="263">
        <f t="shared" si="339"/>
        <v>0</v>
      </c>
      <c r="AG1005" s="265">
        <f t="shared" si="357"/>
        <v>1.75</v>
      </c>
      <c r="AI1005" s="37">
        <f>IFERROR(IF(M1005&gt;0,(N1005*CONFIGURACAO!$C$20)+(O1005*CONFIGURACAO!$C$21)+(P1005*CONFIGURACAO!$C$22)+(Q1005*CONFIGURACAO!$C$23)+(R1005*CONFIGURACAO!$C$24),""),"")</f>
        <v>170</v>
      </c>
      <c r="AJ1005" s="38">
        <f>IF(S1005=0,0,IF(CONFIGURACAO!$C$15="SIM",(IF(S1005&gt;CONFIGURACAO!$C$16,CONFIGURACAO!$C$16*CONFIGURACAO!$C$25,S1005*CONFIGURACAO!$C$25)),'PI AREA  P75'!S1005*CONFIGURACAO!$C$25))</f>
        <v>7.5</v>
      </c>
      <c r="AK1005" s="38">
        <f>IF(T1005=0,0,IF(CONFIGURACAO!$C$17="SIM",(IF(T1005&gt;CONFIGURACAO!$C$18,CONFIGURACAO!$C$18*CONFIGURACAO!$C$26,T1005*CONFIGURACAO!$C$26)),'PI AREA  P75'!T1005*CONFIGURACAO!$C$26))</f>
        <v>0</v>
      </c>
      <c r="AL1005" s="38">
        <f>IFERROR(IF(M1005&gt;0,(U1005*CONFIGURACAO!$C$29)+(V1005*CONFIGURACAO!$C$30),""),"")</f>
        <v>0</v>
      </c>
      <c r="AM1005" s="38">
        <f>IF(W1005=0,0,IF(CONFIGURACAO!$C$41="SIM",(IF(W1005&gt;CONFIGURACAO!$C$41,CONFIGURACAO!$C$41*CONFIGURACAO!$C$31,W1005*CONFIGURACAO!$C$31)),'PI AREA  P75'!W1005*CONFIGURACAO!$C$31))</f>
        <v>0</v>
      </c>
      <c r="AN1005" s="38">
        <f>IF(X1005=0,0,IF(CONFIGURACAO!$C$39="SIM",(IF(X1005&gt;CONFIGURACAO!$C$40,CONFIGURACAO!$C$40*CONFIGURACAO!$C$32,X1005*CONFIGURACAO!$C$32)),'PI AREA  P75'!X1005*CONFIGURACAO!$C$32))</f>
        <v>0</v>
      </c>
      <c r="AO1005" s="38">
        <f>IFERROR(IF(M1005&gt;0,(Y1005*CONFIGURACAO!$C$33)+(Z1005*CONFIGURACAO!$C$34)+(AA1005*CONFIGURACAO!$C$35)+(AB1005*CONFIGURACAO!$C$36),""),"")</f>
        <v>0</v>
      </c>
      <c r="AP1005" s="38">
        <f>IF(AA1005=0,0,IF(CONFIGURACAO!$C$46="SIM",(IF(AA1005&gt;CONFIGURACAO!$C$47,CONFIGURACAO!$C$47*CONFIGURACAO!$C$35,AA1005*CONFIGURACAO!$C$35)),'PI AREA  P75'!AA1005*CONFIGURACAO!$C$35))</f>
        <v>0</v>
      </c>
      <c r="AQ1005" s="38">
        <f>IF(AB1005=0,0,IF(CONFIGURACAO!$C$44="SIM",(IF(AB1005&gt;CONFIGURACAO!$C$45,CONFIGURACAO!$C$45*CONFIGURACAO!$C$36,AB1005*CONFIGURACAO!$C$36)),'PI AREA  P75'!AB1005*CONFIGURACAO!$C$36))</f>
        <v>0</v>
      </c>
      <c r="AR1005" s="38">
        <f t="shared" si="358"/>
        <v>177.5</v>
      </c>
      <c r="AS1005" s="68">
        <f>IF(AR1005="","",$AR1005-(($AS$2/CONFIGURACAO!$C$6)*$M1005))</f>
        <v>27.5</v>
      </c>
      <c r="AT1005" s="73">
        <f t="shared" si="342"/>
        <v>3</v>
      </c>
      <c r="AU1005" s="75">
        <f>IF(AR1005="","",$AR1005-(($AU$2/CONFIGURACAO!$C$6)*$M1005))</f>
        <v>-72.5</v>
      </c>
      <c r="AV1005" s="76" t="str">
        <f t="shared" si="343"/>
        <v>NAO</v>
      </c>
      <c r="AW1005" s="74">
        <f>IF(AR1005="","",$AR1005-(($AW$2/CONFIGURACAO!$C$6)*$M1005))</f>
        <v>-172.5</v>
      </c>
      <c r="AX1005" s="72" t="str">
        <f t="shared" si="344"/>
        <v>NAO</v>
      </c>
      <c r="AZ1005" s="39">
        <f t="shared" si="345"/>
        <v>1.6667370921776038E-2</v>
      </c>
      <c r="BA1005" s="146">
        <f t="shared" si="346"/>
        <v>3.25</v>
      </c>
      <c r="BB1005" s="146">
        <f t="shared" si="347"/>
        <v>940</v>
      </c>
      <c r="BC1005" s="32">
        <f t="shared" si="348"/>
        <v>958</v>
      </c>
      <c r="BD1005" s="148"/>
      <c r="BE1005" s="40">
        <f t="shared" si="349"/>
        <v>0</v>
      </c>
      <c r="BF1005" s="40">
        <f t="shared" si="350"/>
        <v>6.7515432098765427E-2</v>
      </c>
      <c r="BG1005" s="40">
        <f t="shared" si="351"/>
        <v>0</v>
      </c>
      <c r="BH1005" s="40">
        <f t="shared" si="352"/>
        <v>3.0315278900565887E-2</v>
      </c>
      <c r="BI1005" s="40">
        <f t="shared" si="353"/>
        <v>0</v>
      </c>
      <c r="BJ1005" s="40">
        <f t="shared" si="354"/>
        <v>6.9316081330868765E-2</v>
      </c>
      <c r="BK1005" s="40">
        <f t="shared" si="355"/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 s="42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</row>
    <row r="1006" spans="1:134" s="32" customFormat="1" ht="17" thickBot="1" x14ac:dyDescent="0.25">
      <c r="A1006" s="124" t="str">
        <f>CONFIGURACAO!$C$4</f>
        <v>AREA 21</v>
      </c>
      <c r="B1006" s="125">
        <v>1004</v>
      </c>
      <c r="C1006" s="252" t="s">
        <v>329</v>
      </c>
      <c r="D1006" s="126">
        <f t="shared" si="337"/>
        <v>14</v>
      </c>
      <c r="E1006" s="250" t="s">
        <v>1341</v>
      </c>
      <c r="F1006" s="250">
        <v>0</v>
      </c>
      <c r="G1006" s="250">
        <v>0</v>
      </c>
      <c r="H1006" s="250">
        <v>0</v>
      </c>
      <c r="I1006" s="250">
        <v>1</v>
      </c>
      <c r="J1006" s="87"/>
      <c r="K1006" s="94"/>
      <c r="L1006" s="94"/>
      <c r="M1006" s="154">
        <f t="shared" si="356"/>
        <v>1</v>
      </c>
      <c r="N1006">
        <v>1.5</v>
      </c>
      <c r="O1006">
        <v>2.25</v>
      </c>
      <c r="P1006">
        <v>2.25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 s="139">
        <f t="shared" si="340"/>
        <v>3.75</v>
      </c>
      <c r="AD1006" s="140">
        <f t="shared" si="341"/>
        <v>6</v>
      </c>
      <c r="AE1006" s="141">
        <f t="shared" si="338"/>
        <v>0</v>
      </c>
      <c r="AF1006" s="263">
        <f t="shared" si="339"/>
        <v>0</v>
      </c>
      <c r="AG1006" s="265">
        <f t="shared" si="357"/>
        <v>3.75</v>
      </c>
      <c r="AI1006" s="37">
        <f>IFERROR(IF(M1006&gt;0,(N1006*CONFIGURACAO!$C$20)+(O1006*CONFIGURACAO!$C$21)+(P1006*CONFIGURACAO!$C$22)+(Q1006*CONFIGURACAO!$C$23)+(R1006*CONFIGURACAO!$C$24),""),"")</f>
        <v>465</v>
      </c>
      <c r="AJ1006" s="38">
        <f>IF(S1006=0,0,IF(CONFIGURACAO!$C$15="SIM",(IF(S1006&gt;CONFIGURACAO!$C$16,CONFIGURACAO!$C$16*CONFIGURACAO!$C$25,S1006*CONFIGURACAO!$C$25)),'PI AREA  P75'!S1006*CONFIGURACAO!$C$25))</f>
        <v>0</v>
      </c>
      <c r="AK1006" s="38">
        <f>IF(T1006=0,0,IF(CONFIGURACAO!$C$17="SIM",(IF(T1006&gt;CONFIGURACAO!$C$18,CONFIGURACAO!$C$18*CONFIGURACAO!$C$26,T1006*CONFIGURACAO!$C$26)),'PI AREA  P75'!T1006*CONFIGURACAO!$C$26))</f>
        <v>0</v>
      </c>
      <c r="AL1006" s="38">
        <f>IFERROR(IF(M1006&gt;0,(U1006*CONFIGURACAO!$C$29)+(V1006*CONFIGURACAO!$C$30),""),"")</f>
        <v>0</v>
      </c>
      <c r="AM1006" s="38">
        <f>IF(W1006=0,0,IF(CONFIGURACAO!$C$41="SIM",(IF(W1006&gt;CONFIGURACAO!$C$41,CONFIGURACAO!$C$41*CONFIGURACAO!$C$31,W1006*CONFIGURACAO!$C$31)),'PI AREA  P75'!W1006*CONFIGURACAO!$C$31))</f>
        <v>0</v>
      </c>
      <c r="AN1006" s="38">
        <f>IF(X1006=0,0,IF(CONFIGURACAO!$C$39="SIM",(IF(X1006&gt;CONFIGURACAO!$C$40,CONFIGURACAO!$C$40*CONFIGURACAO!$C$32,X1006*CONFIGURACAO!$C$32)),'PI AREA  P75'!X1006*CONFIGURACAO!$C$32))</f>
        <v>0</v>
      </c>
      <c r="AO1006" s="38">
        <f>IFERROR(IF(M1006&gt;0,(Y1006*CONFIGURACAO!$C$33)+(Z1006*CONFIGURACAO!$C$34)+(AA1006*CONFIGURACAO!$C$35)+(AB1006*CONFIGURACAO!$C$36),""),"")</f>
        <v>0</v>
      </c>
      <c r="AP1006" s="38">
        <f>IF(AA1006=0,0,IF(CONFIGURACAO!$C$46="SIM",(IF(AA1006&gt;CONFIGURACAO!$C$47,CONFIGURACAO!$C$47*CONFIGURACAO!$C$35,AA1006*CONFIGURACAO!$C$35)),'PI AREA  P75'!AA1006*CONFIGURACAO!$C$35))</f>
        <v>0</v>
      </c>
      <c r="AQ1006" s="38">
        <f>IF(AB1006=0,0,IF(CONFIGURACAO!$C$44="SIM",(IF(AB1006&gt;CONFIGURACAO!$C$45,CONFIGURACAO!$C$45*CONFIGURACAO!$C$36,AB1006*CONFIGURACAO!$C$36)),'PI AREA  P75'!AB1006*CONFIGURACAO!$C$36))</f>
        <v>0</v>
      </c>
      <c r="AR1006" s="38">
        <f t="shared" si="358"/>
        <v>465</v>
      </c>
      <c r="AS1006" s="68">
        <f>IF(AR1006="","",$AR1006-(($AS$2/CONFIGURACAO!$C$6)*$M1006))</f>
        <v>390</v>
      </c>
      <c r="AT1006" s="73">
        <f t="shared" si="342"/>
        <v>3</v>
      </c>
      <c r="AU1006" s="75">
        <f>IF(AR1006="","",$AR1006-(($AU$2/CONFIGURACAO!$C$6)*$M1006))</f>
        <v>340</v>
      </c>
      <c r="AV1006" s="76">
        <f t="shared" si="343"/>
        <v>4</v>
      </c>
      <c r="AW1006" s="74">
        <f>IF(AR1006="","",$AR1006-(($AW$2/CONFIGURACAO!$C$6)*$M1006))</f>
        <v>290</v>
      </c>
      <c r="AX1006" s="72">
        <f t="shared" si="344"/>
        <v>5</v>
      </c>
      <c r="AZ1006" s="39">
        <f t="shared" si="345"/>
        <v>4.3663816780990745E-2</v>
      </c>
      <c r="BA1006" s="146">
        <f t="shared" si="346"/>
        <v>6</v>
      </c>
      <c r="BB1006" s="146">
        <f t="shared" si="347"/>
        <v>809</v>
      </c>
      <c r="BC1006" s="32">
        <f t="shared" si="348"/>
        <v>715</v>
      </c>
      <c r="BD1006" s="148"/>
      <c r="BE1006" s="40">
        <f t="shared" si="349"/>
        <v>5.5886736214605069E-2</v>
      </c>
      <c r="BF1006" s="40">
        <f t="shared" si="350"/>
        <v>8.6805555555555552E-2</v>
      </c>
      <c r="BG1006" s="40">
        <f t="shared" si="351"/>
        <v>5.7810894141829397E-2</v>
      </c>
      <c r="BH1006" s="40">
        <f t="shared" si="352"/>
        <v>0</v>
      </c>
      <c r="BI1006" s="40">
        <f t="shared" si="353"/>
        <v>0</v>
      </c>
      <c r="BJ1006" s="40">
        <f t="shared" si="354"/>
        <v>0</v>
      </c>
      <c r="BK1006" s="40">
        <f t="shared" si="355"/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1</v>
      </c>
      <c r="BT1006" s="42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</row>
    <row r="1007" spans="1:134" s="32" customFormat="1" ht="17" thickBot="1" x14ac:dyDescent="0.25">
      <c r="A1007" s="124" t="str">
        <f>CONFIGURACAO!$C$4</f>
        <v>AREA 21</v>
      </c>
      <c r="B1007" s="125">
        <v>1005</v>
      </c>
      <c r="C1007" s="252" t="s">
        <v>329</v>
      </c>
      <c r="D1007" s="126">
        <f t="shared" ref="D1007:D1049" si="359">IF(C1006=C1007,D1006+1,1)</f>
        <v>15</v>
      </c>
      <c r="E1007" s="250" t="s">
        <v>1342</v>
      </c>
      <c r="F1007" s="250">
        <v>0</v>
      </c>
      <c r="G1007" s="250">
        <v>0</v>
      </c>
      <c r="H1007" s="250">
        <v>1</v>
      </c>
      <c r="I1007" s="250">
        <v>1</v>
      </c>
      <c r="J1007" s="87"/>
      <c r="K1007" s="94"/>
      <c r="L1007" s="94"/>
      <c r="M1007" s="154">
        <f t="shared" si="356"/>
        <v>2</v>
      </c>
      <c r="N1007">
        <v>0.75</v>
      </c>
      <c r="O1007">
        <v>0.75</v>
      </c>
      <c r="P1007">
        <v>5.25</v>
      </c>
      <c r="Q1007">
        <v>0</v>
      </c>
      <c r="R1007">
        <v>0</v>
      </c>
      <c r="S1007">
        <v>0.75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s="139">
        <f t="shared" si="340"/>
        <v>1.5</v>
      </c>
      <c r="AD1007" s="140">
        <f t="shared" si="341"/>
        <v>6.75</v>
      </c>
      <c r="AE1007" s="141">
        <f t="shared" ref="AE1007:AE1049" si="360">IFERROR((U1007+V1007),"")</f>
        <v>0</v>
      </c>
      <c r="AF1007" s="263">
        <f t="shared" ref="AF1007:AF1049" si="361">IFERROR((Y1007+Z1007),"")</f>
        <v>0</v>
      </c>
      <c r="AG1007" s="265">
        <f t="shared" si="357"/>
        <v>1.5</v>
      </c>
      <c r="AI1007" s="37">
        <f>IFERROR(IF(M1007&gt;0,(N1007*CONFIGURACAO!$C$20)+(O1007*CONFIGURACAO!$C$21)+(P1007*CONFIGURACAO!$C$22)+(Q1007*CONFIGURACAO!$C$23)+(R1007*CONFIGURACAO!$C$24),""),"")</f>
        <v>450</v>
      </c>
      <c r="AJ1007" s="38">
        <f>IF(S1007=0,0,IF(CONFIGURACAO!$C$15="SIM",(IF(S1007&gt;CONFIGURACAO!$C$16,CONFIGURACAO!$C$16*CONFIGURACAO!$C$25,S1007*CONFIGURACAO!$C$25)),'PI AREA  P75'!S1007*CONFIGURACAO!$C$25))</f>
        <v>7.5</v>
      </c>
      <c r="AK1007" s="38">
        <f>IF(T1007=0,0,IF(CONFIGURACAO!$C$17="SIM",(IF(T1007&gt;CONFIGURACAO!$C$18,CONFIGURACAO!$C$18*CONFIGURACAO!$C$26,T1007*CONFIGURACAO!$C$26)),'PI AREA  P75'!T1007*CONFIGURACAO!$C$26))</f>
        <v>0</v>
      </c>
      <c r="AL1007" s="38">
        <f>IFERROR(IF(M1007&gt;0,(U1007*CONFIGURACAO!$C$29)+(V1007*CONFIGURACAO!$C$30),""),"")</f>
        <v>0</v>
      </c>
      <c r="AM1007" s="38">
        <f>IF(W1007=0,0,IF(CONFIGURACAO!$C$41="SIM",(IF(W1007&gt;CONFIGURACAO!$C$41,CONFIGURACAO!$C$41*CONFIGURACAO!$C$31,W1007*CONFIGURACAO!$C$31)),'PI AREA  P75'!W1007*CONFIGURACAO!$C$31))</f>
        <v>0</v>
      </c>
      <c r="AN1007" s="38">
        <f>IF(X1007=0,0,IF(CONFIGURACAO!$C$39="SIM",(IF(X1007&gt;CONFIGURACAO!$C$40,CONFIGURACAO!$C$40*CONFIGURACAO!$C$32,X1007*CONFIGURACAO!$C$32)),'PI AREA  P75'!X1007*CONFIGURACAO!$C$32))</f>
        <v>0</v>
      </c>
      <c r="AO1007" s="38">
        <f>IFERROR(IF(M1007&gt;0,(Y1007*CONFIGURACAO!$C$33)+(Z1007*CONFIGURACAO!$C$34)+(AA1007*CONFIGURACAO!$C$35)+(AB1007*CONFIGURACAO!$C$36),""),"")</f>
        <v>0</v>
      </c>
      <c r="AP1007" s="38">
        <f>IF(AA1007=0,0,IF(CONFIGURACAO!$C$46="SIM",(IF(AA1007&gt;CONFIGURACAO!$C$47,CONFIGURACAO!$C$47*CONFIGURACAO!$C$35,AA1007*CONFIGURACAO!$C$35)),'PI AREA  P75'!AA1007*CONFIGURACAO!$C$35))</f>
        <v>0</v>
      </c>
      <c r="AQ1007" s="38">
        <f>IF(AB1007=0,0,IF(CONFIGURACAO!$C$44="SIM",(IF(AB1007&gt;CONFIGURACAO!$C$45,CONFIGURACAO!$C$45*CONFIGURACAO!$C$36,AB1007*CONFIGURACAO!$C$36)),'PI AREA  P75'!AB1007*CONFIGURACAO!$C$36))</f>
        <v>0</v>
      </c>
      <c r="AR1007" s="38">
        <f t="shared" si="358"/>
        <v>457.5</v>
      </c>
      <c r="AS1007" s="68">
        <f>IF(AR1007="","",$AR1007-(($AS$2/CONFIGURACAO!$C$6)*$M1007))</f>
        <v>307.5</v>
      </c>
      <c r="AT1007" s="73">
        <f t="shared" si="342"/>
        <v>3</v>
      </c>
      <c r="AU1007" s="75">
        <f>IF(AR1007="","",$AR1007-(($AU$2/CONFIGURACAO!$C$6)*$M1007))</f>
        <v>207.5</v>
      </c>
      <c r="AV1007" s="76">
        <f t="shared" si="343"/>
        <v>4</v>
      </c>
      <c r="AW1007" s="74">
        <f>IF(AR1007="","",$AR1007-(($AW$2/CONFIGURACAO!$C$6)*$M1007))</f>
        <v>107.5</v>
      </c>
      <c r="AX1007" s="72">
        <f t="shared" si="344"/>
        <v>5</v>
      </c>
      <c r="AZ1007" s="39">
        <f t="shared" si="345"/>
        <v>4.2959561671619927E-2</v>
      </c>
      <c r="BA1007" s="146">
        <f t="shared" si="346"/>
        <v>7.5</v>
      </c>
      <c r="BB1007" s="146">
        <f t="shared" si="347"/>
        <v>756</v>
      </c>
      <c r="BC1007" s="32">
        <f t="shared" si="348"/>
        <v>724</v>
      </c>
      <c r="BD1007" s="148"/>
      <c r="BE1007" s="40">
        <f t="shared" si="349"/>
        <v>2.7943368107302535E-2</v>
      </c>
      <c r="BF1007" s="40">
        <f t="shared" si="350"/>
        <v>2.8935185185185182E-2</v>
      </c>
      <c r="BG1007" s="40">
        <f t="shared" si="351"/>
        <v>0.13489208633093525</v>
      </c>
      <c r="BH1007" s="40">
        <f t="shared" si="352"/>
        <v>0</v>
      </c>
      <c r="BI1007" s="40">
        <f t="shared" si="353"/>
        <v>0</v>
      </c>
      <c r="BJ1007" s="40">
        <f t="shared" si="354"/>
        <v>6.9316081330868765E-2</v>
      </c>
      <c r="BK1007" s="40">
        <f t="shared" si="355"/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 s="42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</row>
    <row r="1008" spans="1:134" s="32" customFormat="1" ht="17" thickBot="1" x14ac:dyDescent="0.25">
      <c r="A1008" s="124" t="str">
        <f>CONFIGURACAO!$C$4</f>
        <v>AREA 21</v>
      </c>
      <c r="B1008" s="125">
        <v>1006</v>
      </c>
      <c r="C1008" s="252" t="s">
        <v>329</v>
      </c>
      <c r="D1008" s="126">
        <f t="shared" si="359"/>
        <v>16</v>
      </c>
      <c r="E1008" s="250" t="s">
        <v>1343</v>
      </c>
      <c r="F1008" s="250">
        <v>0</v>
      </c>
      <c r="G1008" s="250">
        <v>0</v>
      </c>
      <c r="H1008" s="250">
        <v>1</v>
      </c>
      <c r="I1008" s="250">
        <v>1</v>
      </c>
      <c r="J1008" s="87"/>
      <c r="K1008" s="94"/>
      <c r="L1008" s="94"/>
      <c r="M1008" s="154">
        <f t="shared" si="356"/>
        <v>2</v>
      </c>
      <c r="N1008">
        <v>0.75</v>
      </c>
      <c r="O1008">
        <v>0</v>
      </c>
      <c r="P1008">
        <v>0</v>
      </c>
      <c r="Q1008">
        <v>0.75</v>
      </c>
      <c r="R1008">
        <v>0</v>
      </c>
      <c r="S1008">
        <v>2.25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 s="139">
        <f t="shared" si="340"/>
        <v>0.75</v>
      </c>
      <c r="AD1008" s="140">
        <f t="shared" si="341"/>
        <v>0.75</v>
      </c>
      <c r="AE1008" s="141">
        <f t="shared" si="360"/>
        <v>0</v>
      </c>
      <c r="AF1008" s="263">
        <f t="shared" si="361"/>
        <v>0</v>
      </c>
      <c r="AG1008" s="265">
        <f t="shared" si="357"/>
        <v>0.75</v>
      </c>
      <c r="AI1008" s="37">
        <f>IFERROR(IF(M1008&gt;0,(N1008*CONFIGURACAO!$C$20)+(O1008*CONFIGURACAO!$C$21)+(P1008*CONFIGURACAO!$C$22)+(Q1008*CONFIGURACAO!$C$23)+(R1008*CONFIGURACAO!$C$24),""),"")</f>
        <v>105</v>
      </c>
      <c r="AJ1008" s="38">
        <f>IF(S1008=0,0,IF(CONFIGURACAO!$C$15="SIM",(IF(S1008&gt;CONFIGURACAO!$C$16,CONFIGURACAO!$C$16*CONFIGURACAO!$C$25,S1008*CONFIGURACAO!$C$25)),'PI AREA  P75'!S1008*CONFIGURACAO!$C$25))</f>
        <v>22.5</v>
      </c>
      <c r="AK1008" s="38">
        <f>IF(T1008=0,0,IF(CONFIGURACAO!$C$17="SIM",(IF(T1008&gt;CONFIGURACAO!$C$18,CONFIGURACAO!$C$18*CONFIGURACAO!$C$26,T1008*CONFIGURACAO!$C$26)),'PI AREA  P75'!T1008*CONFIGURACAO!$C$26))</f>
        <v>0</v>
      </c>
      <c r="AL1008" s="38">
        <f>IFERROR(IF(M1008&gt;0,(U1008*CONFIGURACAO!$C$29)+(V1008*CONFIGURACAO!$C$30),""),"")</f>
        <v>0</v>
      </c>
      <c r="AM1008" s="38">
        <f>IF(W1008=0,0,IF(CONFIGURACAO!$C$41="SIM",(IF(W1008&gt;CONFIGURACAO!$C$41,CONFIGURACAO!$C$41*CONFIGURACAO!$C$31,W1008*CONFIGURACAO!$C$31)),'PI AREA  P75'!W1008*CONFIGURACAO!$C$31))</f>
        <v>0</v>
      </c>
      <c r="AN1008" s="38">
        <f>IF(X1008=0,0,IF(CONFIGURACAO!$C$39="SIM",(IF(X1008&gt;CONFIGURACAO!$C$40,CONFIGURACAO!$C$40*CONFIGURACAO!$C$32,X1008*CONFIGURACAO!$C$32)),'PI AREA  P75'!X1008*CONFIGURACAO!$C$32))</f>
        <v>0</v>
      </c>
      <c r="AO1008" s="38">
        <f>IFERROR(IF(M1008&gt;0,(Y1008*CONFIGURACAO!$C$33)+(Z1008*CONFIGURACAO!$C$34)+(AA1008*CONFIGURACAO!$C$35)+(AB1008*CONFIGURACAO!$C$36),""),"")</f>
        <v>0</v>
      </c>
      <c r="AP1008" s="38">
        <f>IF(AA1008=0,0,IF(CONFIGURACAO!$C$46="SIM",(IF(AA1008&gt;CONFIGURACAO!$C$47,CONFIGURACAO!$C$47*CONFIGURACAO!$C$35,AA1008*CONFIGURACAO!$C$35)),'PI AREA  P75'!AA1008*CONFIGURACAO!$C$35))</f>
        <v>0</v>
      </c>
      <c r="AQ1008" s="38">
        <f>IF(AB1008=0,0,IF(CONFIGURACAO!$C$44="SIM",(IF(AB1008&gt;CONFIGURACAO!$C$45,CONFIGURACAO!$C$45*CONFIGURACAO!$C$36,AB1008*CONFIGURACAO!$C$36)),'PI AREA  P75'!AB1008*CONFIGURACAO!$C$36))</f>
        <v>0</v>
      </c>
      <c r="AR1008" s="38">
        <f t="shared" si="358"/>
        <v>127.5</v>
      </c>
      <c r="AS1008" s="68">
        <f>IF(AR1008="","",$AR1008-(($AS$2/CONFIGURACAO!$C$6)*$M1008))</f>
        <v>-22.5</v>
      </c>
      <c r="AT1008" s="73" t="str">
        <f t="shared" si="342"/>
        <v>NAO</v>
      </c>
      <c r="AU1008" s="75">
        <f>IF(AR1008="","",$AR1008-(($AU$2/CONFIGURACAO!$C$6)*$M1008))</f>
        <v>-122.5</v>
      </c>
      <c r="AV1008" s="76" t="str">
        <f t="shared" si="343"/>
        <v>NAO</v>
      </c>
      <c r="AW1008" s="74">
        <f>IF(AR1008="","",$AR1008-(($AW$2/CONFIGURACAO!$C$6)*$M1008))</f>
        <v>-222.5</v>
      </c>
      <c r="AX1008" s="72" t="str">
        <f t="shared" si="344"/>
        <v>NAO</v>
      </c>
      <c r="AZ1008" s="39">
        <f t="shared" si="345"/>
        <v>1.1972336859303915E-2</v>
      </c>
      <c r="BA1008" s="146">
        <f t="shared" si="346"/>
        <v>3.75</v>
      </c>
      <c r="BB1008" s="146">
        <f t="shared" si="347"/>
        <v>910</v>
      </c>
      <c r="BC1008" s="32">
        <f t="shared" si="348"/>
        <v>1005</v>
      </c>
      <c r="BD1008" s="148"/>
      <c r="BE1008" s="40">
        <f t="shared" si="349"/>
        <v>2.7943368107302535E-2</v>
      </c>
      <c r="BF1008" s="40">
        <f t="shared" si="350"/>
        <v>0</v>
      </c>
      <c r="BG1008" s="40">
        <f t="shared" si="351"/>
        <v>0</v>
      </c>
      <c r="BH1008" s="40">
        <f t="shared" si="352"/>
        <v>3.0315278900565887E-2</v>
      </c>
      <c r="BI1008" s="40">
        <f t="shared" si="353"/>
        <v>0</v>
      </c>
      <c r="BJ1008" s="40">
        <f t="shared" si="354"/>
        <v>0.20794824399260628</v>
      </c>
      <c r="BK1008" s="40">
        <f t="shared" si="355"/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 s="42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</row>
    <row r="1009" spans="1:134" s="32" customFormat="1" ht="17" thickBot="1" x14ac:dyDescent="0.25">
      <c r="A1009" s="124" t="str">
        <f>CONFIGURACAO!$C$4</f>
        <v>AREA 21</v>
      </c>
      <c r="B1009" s="125">
        <v>1007</v>
      </c>
      <c r="C1009" s="252" t="s">
        <v>329</v>
      </c>
      <c r="D1009" s="126">
        <f t="shared" si="359"/>
        <v>17</v>
      </c>
      <c r="E1009" s="250" t="s">
        <v>1344</v>
      </c>
      <c r="F1009" s="250">
        <v>0</v>
      </c>
      <c r="G1009" s="250">
        <v>0</v>
      </c>
      <c r="H1009" s="250">
        <v>1</v>
      </c>
      <c r="I1009" s="250">
        <v>1</v>
      </c>
      <c r="J1009" s="87"/>
      <c r="K1009" s="94"/>
      <c r="L1009" s="94"/>
      <c r="M1009" s="154">
        <f t="shared" si="356"/>
        <v>2</v>
      </c>
      <c r="N1009">
        <v>0</v>
      </c>
      <c r="O1009">
        <v>0.75</v>
      </c>
      <c r="P1009">
        <v>0</v>
      </c>
      <c r="Q1009">
        <v>0</v>
      </c>
      <c r="R1009">
        <v>0</v>
      </c>
      <c r="S1009">
        <v>3.25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 s="139">
        <f t="shared" si="340"/>
        <v>0.75</v>
      </c>
      <c r="AD1009" s="140">
        <f t="shared" si="341"/>
        <v>0.75</v>
      </c>
      <c r="AE1009" s="141">
        <f t="shared" si="360"/>
        <v>0</v>
      </c>
      <c r="AF1009" s="263">
        <f t="shared" si="361"/>
        <v>0</v>
      </c>
      <c r="AG1009" s="265">
        <f t="shared" si="357"/>
        <v>0.75</v>
      </c>
      <c r="AI1009" s="37">
        <f>IFERROR(IF(M1009&gt;0,(N1009*CONFIGURACAO!$C$20)+(O1009*CONFIGURACAO!$C$21)+(P1009*CONFIGURACAO!$C$22)+(Q1009*CONFIGURACAO!$C$23)+(R1009*CONFIGURACAO!$C$24),""),"")</f>
        <v>60</v>
      </c>
      <c r="AJ1009" s="38">
        <f>IF(S1009=0,0,IF(CONFIGURACAO!$C$15="SIM",(IF(S1009&gt;CONFIGURACAO!$C$16,CONFIGURACAO!$C$16*CONFIGURACAO!$C$25,S1009*CONFIGURACAO!$C$25)),'PI AREA  P75'!S1009*CONFIGURACAO!$C$25))</f>
        <v>32.5</v>
      </c>
      <c r="AK1009" s="38">
        <f>IF(T1009=0,0,IF(CONFIGURACAO!$C$17="SIM",(IF(T1009&gt;CONFIGURACAO!$C$18,CONFIGURACAO!$C$18*CONFIGURACAO!$C$26,T1009*CONFIGURACAO!$C$26)),'PI AREA  P75'!T1009*CONFIGURACAO!$C$26))</f>
        <v>0</v>
      </c>
      <c r="AL1009" s="38">
        <f>IFERROR(IF(M1009&gt;0,(U1009*CONFIGURACAO!$C$29)+(V1009*CONFIGURACAO!$C$30),""),"")</f>
        <v>0</v>
      </c>
      <c r="AM1009" s="38">
        <f>IF(W1009=0,0,IF(CONFIGURACAO!$C$41="SIM",(IF(W1009&gt;CONFIGURACAO!$C$41,CONFIGURACAO!$C$41*CONFIGURACAO!$C$31,W1009*CONFIGURACAO!$C$31)),'PI AREA  P75'!W1009*CONFIGURACAO!$C$31))</f>
        <v>0</v>
      </c>
      <c r="AN1009" s="38">
        <f>IF(X1009=0,0,IF(CONFIGURACAO!$C$39="SIM",(IF(X1009&gt;CONFIGURACAO!$C$40,CONFIGURACAO!$C$40*CONFIGURACAO!$C$32,X1009*CONFIGURACAO!$C$32)),'PI AREA  P75'!X1009*CONFIGURACAO!$C$32))</f>
        <v>0</v>
      </c>
      <c r="AO1009" s="38">
        <f>IFERROR(IF(M1009&gt;0,(Y1009*CONFIGURACAO!$C$33)+(Z1009*CONFIGURACAO!$C$34)+(AA1009*CONFIGURACAO!$C$35)+(AB1009*CONFIGURACAO!$C$36),""),"")</f>
        <v>0</v>
      </c>
      <c r="AP1009" s="38">
        <f>IF(AA1009=0,0,IF(CONFIGURACAO!$C$46="SIM",(IF(AA1009&gt;CONFIGURACAO!$C$47,CONFIGURACAO!$C$47*CONFIGURACAO!$C$35,AA1009*CONFIGURACAO!$C$35)),'PI AREA  P75'!AA1009*CONFIGURACAO!$C$35))</f>
        <v>0</v>
      </c>
      <c r="AQ1009" s="38">
        <f>IF(AB1009=0,0,IF(CONFIGURACAO!$C$44="SIM",(IF(AB1009&gt;CONFIGURACAO!$C$45,CONFIGURACAO!$C$45*CONFIGURACAO!$C$36,AB1009*CONFIGURACAO!$C$36)),'PI AREA  P75'!AB1009*CONFIGURACAO!$C$36))</f>
        <v>0</v>
      </c>
      <c r="AR1009" s="38">
        <f t="shared" si="358"/>
        <v>92.5</v>
      </c>
      <c r="AS1009" s="68">
        <f>IF(AR1009="","",$AR1009-(($AS$2/CONFIGURACAO!$C$6)*$M1009))</f>
        <v>-57.5</v>
      </c>
      <c r="AT1009" s="73" t="str">
        <f t="shared" si="342"/>
        <v>NAO</v>
      </c>
      <c r="AU1009" s="75">
        <f>IF(AR1009="","",$AR1009-(($AU$2/CONFIGURACAO!$C$6)*$M1009))</f>
        <v>-157.5</v>
      </c>
      <c r="AV1009" s="76" t="str">
        <f t="shared" si="343"/>
        <v>NAO</v>
      </c>
      <c r="AW1009" s="74">
        <f>IF(AR1009="","",$AR1009-(($AW$2/CONFIGURACAO!$C$6)*$M1009))</f>
        <v>-257.5</v>
      </c>
      <c r="AX1009" s="72" t="str">
        <f t="shared" si="344"/>
        <v>NAO</v>
      </c>
      <c r="AZ1009" s="39">
        <f t="shared" si="345"/>
        <v>8.6858130155734285E-3</v>
      </c>
      <c r="BA1009" s="146">
        <f t="shared" si="346"/>
        <v>4</v>
      </c>
      <c r="BB1009" s="146">
        <f t="shared" si="347"/>
        <v>900</v>
      </c>
      <c r="BC1009" s="32">
        <f t="shared" si="348"/>
        <v>1052</v>
      </c>
      <c r="BD1009" s="148"/>
      <c r="BE1009" s="40">
        <f t="shared" si="349"/>
        <v>0</v>
      </c>
      <c r="BF1009" s="40">
        <f t="shared" si="350"/>
        <v>2.8935185185185182E-2</v>
      </c>
      <c r="BG1009" s="40">
        <f t="shared" si="351"/>
        <v>0</v>
      </c>
      <c r="BH1009" s="40">
        <f t="shared" si="352"/>
        <v>0</v>
      </c>
      <c r="BI1009" s="40">
        <f t="shared" si="353"/>
        <v>0</v>
      </c>
      <c r="BJ1009" s="40">
        <f t="shared" si="354"/>
        <v>0.30036968576709794</v>
      </c>
      <c r="BK1009" s="40">
        <f t="shared" si="355"/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 s="42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</row>
    <row r="1010" spans="1:134" s="32" customFormat="1" ht="17" thickBot="1" x14ac:dyDescent="0.25">
      <c r="A1010" s="124" t="str">
        <f>CONFIGURACAO!$C$4</f>
        <v>AREA 21</v>
      </c>
      <c r="B1010" s="125">
        <v>1008</v>
      </c>
      <c r="C1010" s="252" t="s">
        <v>330</v>
      </c>
      <c r="D1010" s="126">
        <f t="shared" si="359"/>
        <v>1</v>
      </c>
      <c r="E1010" s="250" t="s">
        <v>1345</v>
      </c>
      <c r="F1010" s="250">
        <v>1</v>
      </c>
      <c r="G1010" s="250">
        <v>1</v>
      </c>
      <c r="H1010" s="250">
        <v>1</v>
      </c>
      <c r="I1010" s="250">
        <v>1</v>
      </c>
      <c r="J1010" s="87"/>
      <c r="K1010" s="94"/>
      <c r="L1010" s="94"/>
      <c r="M1010" s="154">
        <f t="shared" si="356"/>
        <v>4</v>
      </c>
      <c r="N1010">
        <v>2.75</v>
      </c>
      <c r="O1010">
        <v>5</v>
      </c>
      <c r="P1010">
        <v>7.75</v>
      </c>
      <c r="Q1010">
        <v>12.75</v>
      </c>
      <c r="R1010">
        <v>6.75</v>
      </c>
      <c r="S1010">
        <v>3.75</v>
      </c>
      <c r="T1010">
        <v>3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s="139">
        <f t="shared" si="340"/>
        <v>7.75</v>
      </c>
      <c r="AD1010" s="140">
        <f t="shared" si="341"/>
        <v>15.5</v>
      </c>
      <c r="AE1010" s="141">
        <f t="shared" si="360"/>
        <v>0</v>
      </c>
      <c r="AF1010" s="263">
        <f t="shared" si="361"/>
        <v>0</v>
      </c>
      <c r="AG1010" s="265">
        <f t="shared" si="357"/>
        <v>7.75</v>
      </c>
      <c r="AI1010" s="37">
        <f>IFERROR(IF(M1010&gt;0,(N1010*CONFIGURACAO!$C$20)+(O1010*CONFIGURACAO!$C$21)+(P1010*CONFIGURACAO!$C$22)+(Q1010*CONFIGURACAO!$C$23)+(R1010*CONFIGURACAO!$C$24),""),"")</f>
        <v>1785</v>
      </c>
      <c r="AJ1010" s="38">
        <f>IF(S1010=0,0,IF(CONFIGURACAO!$C$15="SIM",(IF(S1010&gt;CONFIGURACAO!$C$16,CONFIGURACAO!$C$16*CONFIGURACAO!$C$25,S1010*CONFIGURACAO!$C$25)),'PI AREA  P75'!S1010*CONFIGURACAO!$C$25))</f>
        <v>37.5</v>
      </c>
      <c r="AK1010" s="38">
        <f>IF(T1010=0,0,IF(CONFIGURACAO!$C$17="SIM",(IF(T1010&gt;CONFIGURACAO!$C$18,CONFIGURACAO!$C$18*CONFIGURACAO!$C$26,T1010*CONFIGURACAO!$C$26)),'PI AREA  P75'!T1010*CONFIGURACAO!$C$26))</f>
        <v>15</v>
      </c>
      <c r="AL1010" s="38">
        <f>IFERROR(IF(M1010&gt;0,(U1010*CONFIGURACAO!$C$29)+(V1010*CONFIGURACAO!$C$30),""),"")</f>
        <v>0</v>
      </c>
      <c r="AM1010" s="38">
        <f>IF(W1010=0,0,IF(CONFIGURACAO!$C$41="SIM",(IF(W1010&gt;CONFIGURACAO!$C$41,CONFIGURACAO!$C$41*CONFIGURACAO!$C$31,W1010*CONFIGURACAO!$C$31)),'PI AREA  P75'!W1010*CONFIGURACAO!$C$31))</f>
        <v>0</v>
      </c>
      <c r="AN1010" s="38">
        <f>IF(X1010=0,0,IF(CONFIGURACAO!$C$39="SIM",(IF(X1010&gt;CONFIGURACAO!$C$40,CONFIGURACAO!$C$40*CONFIGURACAO!$C$32,X1010*CONFIGURACAO!$C$32)),'PI AREA  P75'!X1010*CONFIGURACAO!$C$32))</f>
        <v>0</v>
      </c>
      <c r="AO1010" s="38">
        <f>IFERROR(IF(M1010&gt;0,(Y1010*CONFIGURACAO!$C$33)+(Z1010*CONFIGURACAO!$C$34)+(AA1010*CONFIGURACAO!$C$35)+(AB1010*CONFIGURACAO!$C$36),""),"")</f>
        <v>0</v>
      </c>
      <c r="AP1010" s="38">
        <f>IF(AA1010=0,0,IF(CONFIGURACAO!$C$46="SIM",(IF(AA1010&gt;CONFIGURACAO!$C$47,CONFIGURACAO!$C$47*CONFIGURACAO!$C$35,AA1010*CONFIGURACAO!$C$35)),'PI AREA  P75'!AA1010*CONFIGURACAO!$C$35))</f>
        <v>0</v>
      </c>
      <c r="AQ1010" s="38">
        <f>IF(AB1010=0,0,IF(CONFIGURACAO!$C$44="SIM",(IF(AB1010&gt;CONFIGURACAO!$C$45,CONFIGURACAO!$C$45*CONFIGURACAO!$C$36,AB1010*CONFIGURACAO!$C$36)),'PI AREA  P75'!AB1010*CONFIGURACAO!$C$36))</f>
        <v>0</v>
      </c>
      <c r="AR1010" s="38">
        <f t="shared" si="358"/>
        <v>1837.5</v>
      </c>
      <c r="AS1010" s="68">
        <f>IF(AR1010="","",$AR1010-(($AS$2/CONFIGURACAO!$C$6)*$M1010))</f>
        <v>1537.5</v>
      </c>
      <c r="AT1010" s="73">
        <f t="shared" si="342"/>
        <v>3</v>
      </c>
      <c r="AU1010" s="75">
        <f>IF(AR1010="","",$AR1010-(($AU$2/CONFIGURACAO!$C$6)*$M1010))</f>
        <v>1337.5</v>
      </c>
      <c r="AV1010" s="76">
        <f t="shared" si="343"/>
        <v>4</v>
      </c>
      <c r="AW1010" s="74">
        <f>IF(AR1010="","",$AR1010-(($AW$2/CONFIGURACAO!$C$6)*$M1010))</f>
        <v>1137.5</v>
      </c>
      <c r="AX1010" s="72">
        <f t="shared" si="344"/>
        <v>5</v>
      </c>
      <c r="AZ1010" s="39">
        <f t="shared" si="345"/>
        <v>0.17254250179585054</v>
      </c>
      <c r="BA1010" s="146">
        <f t="shared" si="346"/>
        <v>41.75</v>
      </c>
      <c r="BB1010" s="146">
        <f t="shared" si="347"/>
        <v>67</v>
      </c>
      <c r="BC1010" s="32">
        <f t="shared" si="348"/>
        <v>145</v>
      </c>
      <c r="BD1010" s="148"/>
      <c r="BE1010" s="40">
        <f t="shared" si="349"/>
        <v>0.10245901639344263</v>
      </c>
      <c r="BF1010" s="40">
        <f t="shared" si="350"/>
        <v>0.19290123456790123</v>
      </c>
      <c r="BG1010" s="40">
        <f t="shared" si="351"/>
        <v>0.19912641315519014</v>
      </c>
      <c r="BH1010" s="40">
        <f t="shared" si="352"/>
        <v>0.51535974130962003</v>
      </c>
      <c r="BI1010" s="40">
        <f t="shared" si="353"/>
        <v>0.71961620469083154</v>
      </c>
      <c r="BJ1010" s="40">
        <f t="shared" si="354"/>
        <v>0.34658040665434381</v>
      </c>
      <c r="BK1010" s="40">
        <f t="shared" si="355"/>
        <v>0.4815409309791332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 s="42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</row>
    <row r="1011" spans="1:134" s="32" customFormat="1" ht="17" thickBot="1" x14ac:dyDescent="0.25">
      <c r="A1011" s="124" t="str">
        <f>CONFIGURACAO!$C$4</f>
        <v>AREA 21</v>
      </c>
      <c r="B1011" s="125">
        <v>1009</v>
      </c>
      <c r="C1011" s="252" t="s">
        <v>330</v>
      </c>
      <c r="D1011" s="126">
        <f t="shared" si="359"/>
        <v>2</v>
      </c>
      <c r="E1011" s="250" t="s">
        <v>1346</v>
      </c>
      <c r="F1011" s="250">
        <v>1</v>
      </c>
      <c r="G1011" s="250">
        <v>1</v>
      </c>
      <c r="H1011" s="250">
        <v>0</v>
      </c>
      <c r="I1011" s="250">
        <v>0</v>
      </c>
      <c r="J1011" s="87"/>
      <c r="K1011" s="94"/>
      <c r="L1011" s="94"/>
      <c r="M1011" s="154">
        <f t="shared" si="356"/>
        <v>2</v>
      </c>
      <c r="N1011">
        <v>3.75</v>
      </c>
      <c r="O1011">
        <v>3.5</v>
      </c>
      <c r="P1011">
        <v>3.75</v>
      </c>
      <c r="Q1011">
        <v>2</v>
      </c>
      <c r="R1011">
        <v>0</v>
      </c>
      <c r="S1011">
        <v>1.75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 s="139">
        <f t="shared" si="340"/>
        <v>7.25</v>
      </c>
      <c r="AD1011" s="140">
        <f t="shared" si="341"/>
        <v>11</v>
      </c>
      <c r="AE1011" s="141">
        <f t="shared" si="360"/>
        <v>0</v>
      </c>
      <c r="AF1011" s="263">
        <f t="shared" si="361"/>
        <v>0</v>
      </c>
      <c r="AG1011" s="265">
        <f t="shared" si="357"/>
        <v>7.25</v>
      </c>
      <c r="AI1011" s="37">
        <f>IFERROR(IF(M1011&gt;0,(N1011*CONFIGURACAO!$C$20)+(O1011*CONFIGURACAO!$C$21)+(P1011*CONFIGURACAO!$C$22)+(Q1011*CONFIGURACAO!$C$23)+(R1011*CONFIGURACAO!$C$24),""),"")</f>
        <v>960</v>
      </c>
      <c r="AJ1011" s="38">
        <f>IF(S1011=0,0,IF(CONFIGURACAO!$C$15="SIM",(IF(S1011&gt;CONFIGURACAO!$C$16,CONFIGURACAO!$C$16*CONFIGURACAO!$C$25,S1011*CONFIGURACAO!$C$25)),'PI AREA  P75'!S1011*CONFIGURACAO!$C$25))</f>
        <v>17.5</v>
      </c>
      <c r="AK1011" s="38">
        <f>IF(T1011=0,0,IF(CONFIGURACAO!$C$17="SIM",(IF(T1011&gt;CONFIGURACAO!$C$18,CONFIGURACAO!$C$18*CONFIGURACAO!$C$26,T1011*CONFIGURACAO!$C$26)),'PI AREA  P75'!T1011*CONFIGURACAO!$C$26))</f>
        <v>0</v>
      </c>
      <c r="AL1011" s="38">
        <f>IFERROR(IF(M1011&gt;0,(U1011*CONFIGURACAO!$C$29)+(V1011*CONFIGURACAO!$C$30),""),"")</f>
        <v>0</v>
      </c>
      <c r="AM1011" s="38">
        <f>IF(W1011=0,0,IF(CONFIGURACAO!$C$41="SIM",(IF(W1011&gt;CONFIGURACAO!$C$41,CONFIGURACAO!$C$41*CONFIGURACAO!$C$31,W1011*CONFIGURACAO!$C$31)),'PI AREA  P75'!W1011*CONFIGURACAO!$C$31))</f>
        <v>0</v>
      </c>
      <c r="AN1011" s="38">
        <f>IF(X1011=0,0,IF(CONFIGURACAO!$C$39="SIM",(IF(X1011&gt;CONFIGURACAO!$C$40,CONFIGURACAO!$C$40*CONFIGURACAO!$C$32,X1011*CONFIGURACAO!$C$32)),'PI AREA  P75'!X1011*CONFIGURACAO!$C$32))</f>
        <v>0</v>
      </c>
      <c r="AO1011" s="38">
        <f>IFERROR(IF(M1011&gt;0,(Y1011*CONFIGURACAO!$C$33)+(Z1011*CONFIGURACAO!$C$34)+(AA1011*CONFIGURACAO!$C$35)+(AB1011*CONFIGURACAO!$C$36),""),"")</f>
        <v>0</v>
      </c>
      <c r="AP1011" s="38">
        <f>IF(AA1011=0,0,IF(CONFIGURACAO!$C$46="SIM",(IF(AA1011&gt;CONFIGURACAO!$C$47,CONFIGURACAO!$C$47*CONFIGURACAO!$C$35,AA1011*CONFIGURACAO!$C$35)),'PI AREA  P75'!AA1011*CONFIGURACAO!$C$35))</f>
        <v>0</v>
      </c>
      <c r="AQ1011" s="38">
        <f>IF(AB1011=0,0,IF(CONFIGURACAO!$C$44="SIM",(IF(AB1011&gt;CONFIGURACAO!$C$45,CONFIGURACAO!$C$45*CONFIGURACAO!$C$36,AB1011*CONFIGURACAO!$C$36)),'PI AREA  P75'!AB1011*CONFIGURACAO!$C$36))</f>
        <v>0</v>
      </c>
      <c r="AR1011" s="38">
        <f t="shared" si="358"/>
        <v>977.5</v>
      </c>
      <c r="AS1011" s="68">
        <f>IF(AR1011="","",$AR1011-(($AS$2/CONFIGURACAO!$C$6)*$M1011))</f>
        <v>827.5</v>
      </c>
      <c r="AT1011" s="73">
        <f t="shared" si="342"/>
        <v>3</v>
      </c>
      <c r="AU1011" s="75">
        <f>IF(AR1011="","",$AR1011-(($AU$2/CONFIGURACAO!$C$6)*$M1011))</f>
        <v>727.5</v>
      </c>
      <c r="AV1011" s="76">
        <f t="shared" si="343"/>
        <v>4</v>
      </c>
      <c r="AW1011" s="74">
        <f>IF(AR1011="","",$AR1011-(($AW$2/CONFIGURACAO!$C$6)*$M1011))</f>
        <v>627.5</v>
      </c>
      <c r="AX1011" s="72">
        <f t="shared" si="344"/>
        <v>5</v>
      </c>
      <c r="AZ1011" s="39">
        <f t="shared" si="345"/>
        <v>9.178791592133001E-2</v>
      </c>
      <c r="BA1011" s="146">
        <f t="shared" si="346"/>
        <v>14.75</v>
      </c>
      <c r="BB1011" s="146">
        <f t="shared" si="347"/>
        <v>491</v>
      </c>
      <c r="BC1011" s="32">
        <f t="shared" si="348"/>
        <v>406</v>
      </c>
      <c r="BD1011" s="148"/>
      <c r="BE1011" s="40">
        <f t="shared" si="349"/>
        <v>0.13971684053651268</v>
      </c>
      <c r="BF1011" s="40">
        <f t="shared" si="350"/>
        <v>0.13503086419753085</v>
      </c>
      <c r="BG1011" s="40">
        <f t="shared" si="351"/>
        <v>9.6351490236382328E-2</v>
      </c>
      <c r="BH1011" s="40">
        <f t="shared" si="352"/>
        <v>8.084074373484236E-2</v>
      </c>
      <c r="BI1011" s="40">
        <f t="shared" si="353"/>
        <v>0</v>
      </c>
      <c r="BJ1011" s="40">
        <f t="shared" si="354"/>
        <v>0.16173752310536046</v>
      </c>
      <c r="BK1011" s="40">
        <f t="shared" si="355"/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 s="42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</row>
    <row r="1012" spans="1:134" s="32" customFormat="1" ht="17" thickBot="1" x14ac:dyDescent="0.25">
      <c r="A1012" s="124" t="str">
        <f>CONFIGURACAO!$C$4</f>
        <v>AREA 21</v>
      </c>
      <c r="B1012" s="125">
        <v>1010</v>
      </c>
      <c r="C1012" s="252" t="s">
        <v>330</v>
      </c>
      <c r="D1012" s="126">
        <f t="shared" si="359"/>
        <v>3</v>
      </c>
      <c r="E1012" s="250" t="s">
        <v>1347</v>
      </c>
      <c r="F1012" s="250">
        <v>1</v>
      </c>
      <c r="G1012" s="250">
        <v>1</v>
      </c>
      <c r="H1012" s="250">
        <v>1</v>
      </c>
      <c r="I1012" s="250">
        <v>1</v>
      </c>
      <c r="J1012" s="87"/>
      <c r="K1012" s="94"/>
      <c r="L1012" s="94"/>
      <c r="M1012" s="154">
        <f t="shared" si="356"/>
        <v>4</v>
      </c>
      <c r="N1012">
        <v>9.75</v>
      </c>
      <c r="O1012">
        <v>5.25</v>
      </c>
      <c r="P1012">
        <v>9</v>
      </c>
      <c r="Q1012">
        <v>10.5</v>
      </c>
      <c r="R1012">
        <v>8.5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 s="139">
        <f t="shared" si="340"/>
        <v>15</v>
      </c>
      <c r="AD1012" s="140">
        <f t="shared" si="341"/>
        <v>24</v>
      </c>
      <c r="AE1012" s="141">
        <f t="shared" si="360"/>
        <v>0</v>
      </c>
      <c r="AF1012" s="263">
        <f t="shared" si="361"/>
        <v>0</v>
      </c>
      <c r="AG1012" s="265">
        <f t="shared" si="357"/>
        <v>15</v>
      </c>
      <c r="AI1012" s="37">
        <f>IFERROR(IF(M1012&gt;0,(N1012*CONFIGURACAO!$C$20)+(O1012*CONFIGURACAO!$C$21)+(P1012*CONFIGURACAO!$C$22)+(Q1012*CONFIGURACAO!$C$23)+(R1012*CONFIGURACAO!$C$24),""),"")</f>
        <v>2525</v>
      </c>
      <c r="AJ1012" s="38">
        <f>IF(S1012=0,0,IF(CONFIGURACAO!$C$15="SIM",(IF(S1012&gt;CONFIGURACAO!$C$16,CONFIGURACAO!$C$16*CONFIGURACAO!$C$25,S1012*CONFIGURACAO!$C$25)),'PI AREA  P75'!S1012*CONFIGURACAO!$C$25))</f>
        <v>20</v>
      </c>
      <c r="AK1012" s="38">
        <f>IF(T1012=0,0,IF(CONFIGURACAO!$C$17="SIM",(IF(T1012&gt;CONFIGURACAO!$C$18,CONFIGURACAO!$C$18*CONFIGURACAO!$C$26,T1012*CONFIGURACAO!$C$26)),'PI AREA  P75'!T1012*CONFIGURACAO!$C$26))</f>
        <v>10</v>
      </c>
      <c r="AL1012" s="38">
        <f>IFERROR(IF(M1012&gt;0,(U1012*CONFIGURACAO!$C$29)+(V1012*CONFIGURACAO!$C$30),""),"")</f>
        <v>0</v>
      </c>
      <c r="AM1012" s="38">
        <f>IF(W1012=0,0,IF(CONFIGURACAO!$C$41="SIM",(IF(W1012&gt;CONFIGURACAO!$C$41,CONFIGURACAO!$C$41*CONFIGURACAO!$C$31,W1012*CONFIGURACAO!$C$31)),'PI AREA  P75'!W1012*CONFIGURACAO!$C$31))</f>
        <v>0</v>
      </c>
      <c r="AN1012" s="38">
        <f>IF(X1012=0,0,IF(CONFIGURACAO!$C$39="SIM",(IF(X1012&gt;CONFIGURACAO!$C$40,CONFIGURACAO!$C$40*CONFIGURACAO!$C$32,X1012*CONFIGURACAO!$C$32)),'PI AREA  P75'!X1012*CONFIGURACAO!$C$32))</f>
        <v>0</v>
      </c>
      <c r="AO1012" s="38">
        <f>IFERROR(IF(M1012&gt;0,(Y1012*CONFIGURACAO!$C$33)+(Z1012*CONFIGURACAO!$C$34)+(AA1012*CONFIGURACAO!$C$35)+(AB1012*CONFIGURACAO!$C$36),""),"")</f>
        <v>0</v>
      </c>
      <c r="AP1012" s="38">
        <f>IF(AA1012=0,0,IF(CONFIGURACAO!$C$46="SIM",(IF(AA1012&gt;CONFIGURACAO!$C$47,CONFIGURACAO!$C$47*CONFIGURACAO!$C$35,AA1012*CONFIGURACAO!$C$35)),'PI AREA  P75'!AA1012*CONFIGURACAO!$C$35))</f>
        <v>0</v>
      </c>
      <c r="AQ1012" s="38">
        <f>IF(AB1012=0,0,IF(CONFIGURACAO!$C$44="SIM",(IF(AB1012&gt;CONFIGURACAO!$C$45,CONFIGURACAO!$C$45*CONFIGURACAO!$C$36,AB1012*CONFIGURACAO!$C$36)),'PI AREA  P75'!AB1012*CONFIGURACAO!$C$36))</f>
        <v>0</v>
      </c>
      <c r="AR1012" s="38">
        <f t="shared" si="358"/>
        <v>2555</v>
      </c>
      <c r="AS1012" s="68">
        <f>IF(AR1012="","",$AR1012-(($AS$2/CONFIGURACAO!$C$6)*$M1012))</f>
        <v>2255</v>
      </c>
      <c r="AT1012" s="73">
        <f t="shared" si="342"/>
        <v>3</v>
      </c>
      <c r="AU1012" s="75">
        <f>IF(AR1012="","",$AR1012-(($AU$2/CONFIGURACAO!$C$6)*$M1012))</f>
        <v>2055</v>
      </c>
      <c r="AV1012" s="76">
        <f t="shared" si="343"/>
        <v>4</v>
      </c>
      <c r="AW1012" s="74">
        <f>IF(AR1012="","",$AR1012-(($AW$2/CONFIGURACAO!$C$6)*$M1012))</f>
        <v>1855</v>
      </c>
      <c r="AX1012" s="72">
        <f t="shared" si="344"/>
        <v>5</v>
      </c>
      <c r="AZ1012" s="39">
        <f t="shared" si="345"/>
        <v>0.2399162405923255</v>
      </c>
      <c r="BA1012" s="146">
        <f t="shared" si="346"/>
        <v>47</v>
      </c>
      <c r="BB1012" s="146">
        <f t="shared" si="347"/>
        <v>46</v>
      </c>
      <c r="BC1012" s="32">
        <f t="shared" si="348"/>
        <v>64</v>
      </c>
      <c r="BD1012" s="148"/>
      <c r="BE1012" s="40">
        <f t="shared" si="349"/>
        <v>0.36326378539493293</v>
      </c>
      <c r="BF1012" s="40">
        <f t="shared" si="350"/>
        <v>0.20254629629629628</v>
      </c>
      <c r="BG1012" s="40">
        <f t="shared" si="351"/>
        <v>0.23124357656731759</v>
      </c>
      <c r="BH1012" s="40">
        <f t="shared" si="352"/>
        <v>0.42441390460792239</v>
      </c>
      <c r="BI1012" s="40">
        <f t="shared" si="353"/>
        <v>0.906183368869936</v>
      </c>
      <c r="BJ1012" s="40">
        <f t="shared" si="354"/>
        <v>0.18484288354898337</v>
      </c>
      <c r="BK1012" s="40">
        <f t="shared" si="355"/>
        <v>0.32102728731942215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 s="4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</row>
    <row r="1013" spans="1:134" s="32" customFormat="1" ht="17" thickBot="1" x14ac:dyDescent="0.25">
      <c r="A1013" s="124" t="str">
        <f>CONFIGURACAO!$C$4</f>
        <v>AREA 21</v>
      </c>
      <c r="B1013" s="125">
        <v>1011</v>
      </c>
      <c r="C1013" s="252" t="s">
        <v>330</v>
      </c>
      <c r="D1013" s="126">
        <f t="shared" si="359"/>
        <v>4</v>
      </c>
      <c r="E1013" s="250" t="s">
        <v>1348</v>
      </c>
      <c r="F1013" s="250">
        <v>1</v>
      </c>
      <c r="G1013" s="250">
        <v>1</v>
      </c>
      <c r="H1013" s="250">
        <v>1</v>
      </c>
      <c r="I1013" s="250">
        <v>1</v>
      </c>
      <c r="J1013" s="87"/>
      <c r="K1013" s="94"/>
      <c r="L1013" s="94"/>
      <c r="M1013" s="154">
        <f t="shared" si="356"/>
        <v>4</v>
      </c>
      <c r="N1013">
        <v>1</v>
      </c>
      <c r="O1013">
        <v>5</v>
      </c>
      <c r="P1013">
        <v>2.75</v>
      </c>
      <c r="Q1013">
        <v>1.75</v>
      </c>
      <c r="R1013">
        <v>7</v>
      </c>
      <c r="S1013">
        <v>2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 s="139">
        <f t="shared" si="340"/>
        <v>6</v>
      </c>
      <c r="AD1013" s="140">
        <f t="shared" si="341"/>
        <v>8.75</v>
      </c>
      <c r="AE1013" s="141">
        <f t="shared" si="360"/>
        <v>0</v>
      </c>
      <c r="AF1013" s="263">
        <f t="shared" si="361"/>
        <v>0</v>
      </c>
      <c r="AG1013" s="265">
        <f t="shared" si="357"/>
        <v>6</v>
      </c>
      <c r="AI1013" s="37">
        <f>IFERROR(IF(M1013&gt;0,(N1013*CONFIGURACAO!$C$20)+(O1013*CONFIGURACAO!$C$21)+(P1013*CONFIGURACAO!$C$22)+(Q1013*CONFIGURACAO!$C$23)+(R1013*CONFIGURACAO!$C$24),""),"")</f>
        <v>875</v>
      </c>
      <c r="AJ1013" s="38">
        <f>IF(S1013=0,0,IF(CONFIGURACAO!$C$15="SIM",(IF(S1013&gt;CONFIGURACAO!$C$16,CONFIGURACAO!$C$16*CONFIGURACAO!$C$25,S1013*CONFIGURACAO!$C$25)),'PI AREA  P75'!S1013*CONFIGURACAO!$C$25))</f>
        <v>20</v>
      </c>
      <c r="AK1013" s="38">
        <f>IF(T1013=0,0,IF(CONFIGURACAO!$C$17="SIM",(IF(T1013&gt;CONFIGURACAO!$C$18,CONFIGURACAO!$C$18*CONFIGURACAO!$C$26,T1013*CONFIGURACAO!$C$26)),'PI AREA  P75'!T1013*CONFIGURACAO!$C$26))</f>
        <v>5</v>
      </c>
      <c r="AL1013" s="38">
        <f>IFERROR(IF(M1013&gt;0,(U1013*CONFIGURACAO!$C$29)+(V1013*CONFIGURACAO!$C$30),""),"")</f>
        <v>0</v>
      </c>
      <c r="AM1013" s="38">
        <f>IF(W1013=0,0,IF(CONFIGURACAO!$C$41="SIM",(IF(W1013&gt;CONFIGURACAO!$C$41,CONFIGURACAO!$C$41*CONFIGURACAO!$C$31,W1013*CONFIGURACAO!$C$31)),'PI AREA  P75'!W1013*CONFIGURACAO!$C$31))</f>
        <v>0</v>
      </c>
      <c r="AN1013" s="38">
        <f>IF(X1013=0,0,IF(CONFIGURACAO!$C$39="SIM",(IF(X1013&gt;CONFIGURACAO!$C$40,CONFIGURACAO!$C$40*CONFIGURACAO!$C$32,X1013*CONFIGURACAO!$C$32)),'PI AREA  P75'!X1013*CONFIGURACAO!$C$32))</f>
        <v>0</v>
      </c>
      <c r="AO1013" s="38">
        <f>IFERROR(IF(M1013&gt;0,(Y1013*CONFIGURACAO!$C$33)+(Z1013*CONFIGURACAO!$C$34)+(AA1013*CONFIGURACAO!$C$35)+(AB1013*CONFIGURACAO!$C$36),""),"")</f>
        <v>0</v>
      </c>
      <c r="AP1013" s="38">
        <f>IF(AA1013=0,0,IF(CONFIGURACAO!$C$46="SIM",(IF(AA1013&gt;CONFIGURACAO!$C$47,CONFIGURACAO!$C$47*CONFIGURACAO!$C$35,AA1013*CONFIGURACAO!$C$35)),'PI AREA  P75'!AA1013*CONFIGURACAO!$C$35))</f>
        <v>0</v>
      </c>
      <c r="AQ1013" s="38">
        <f>IF(AB1013=0,0,IF(CONFIGURACAO!$C$44="SIM",(IF(AB1013&gt;CONFIGURACAO!$C$45,CONFIGURACAO!$C$45*CONFIGURACAO!$C$36,AB1013*CONFIGURACAO!$C$36)),'PI AREA  P75'!AB1013*CONFIGURACAO!$C$36))</f>
        <v>0</v>
      </c>
      <c r="AR1013" s="38">
        <f t="shared" si="358"/>
        <v>900</v>
      </c>
      <c r="AS1013" s="68">
        <f>IF(AR1013="","",$AR1013-(($AS$2/CONFIGURACAO!$C$6)*$M1013))</f>
        <v>600</v>
      </c>
      <c r="AT1013" s="73">
        <f t="shared" si="342"/>
        <v>3</v>
      </c>
      <c r="AU1013" s="75">
        <f>IF(AR1013="","",$AR1013-(($AU$2/CONFIGURACAO!$C$6)*$M1013))</f>
        <v>400</v>
      </c>
      <c r="AV1013" s="76">
        <f t="shared" si="343"/>
        <v>4</v>
      </c>
      <c r="AW1013" s="74">
        <f>IF(AR1013="","",$AR1013-(($AW$2/CONFIGURACAO!$C$6)*$M1013))</f>
        <v>200</v>
      </c>
      <c r="AX1013" s="72">
        <f t="shared" si="344"/>
        <v>5</v>
      </c>
      <c r="AZ1013" s="39">
        <f t="shared" si="345"/>
        <v>8.4510613124498216E-2</v>
      </c>
      <c r="BA1013" s="146">
        <f t="shared" si="346"/>
        <v>20.5</v>
      </c>
      <c r="BB1013" s="146">
        <f t="shared" si="347"/>
        <v>307</v>
      </c>
      <c r="BC1013" s="32">
        <f t="shared" si="348"/>
        <v>440</v>
      </c>
      <c r="BD1013" s="148"/>
      <c r="BE1013" s="40">
        <f t="shared" si="349"/>
        <v>3.7257824143070044E-2</v>
      </c>
      <c r="BF1013" s="40">
        <f t="shared" si="350"/>
        <v>0.19290123456790123</v>
      </c>
      <c r="BG1013" s="40">
        <f t="shared" si="351"/>
        <v>7.0657759506680365E-2</v>
      </c>
      <c r="BH1013" s="40">
        <f t="shared" si="352"/>
        <v>7.073565076798706E-2</v>
      </c>
      <c r="BI1013" s="40">
        <f t="shared" si="353"/>
        <v>0.74626865671641784</v>
      </c>
      <c r="BJ1013" s="40">
        <f t="shared" si="354"/>
        <v>0.18484288354898337</v>
      </c>
      <c r="BK1013" s="40">
        <f t="shared" si="355"/>
        <v>0.16051364365971107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 s="42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</row>
    <row r="1014" spans="1:134" s="32" customFormat="1" ht="17" thickBot="1" x14ac:dyDescent="0.25">
      <c r="A1014" s="124" t="str">
        <f>CONFIGURACAO!$C$4</f>
        <v>AREA 21</v>
      </c>
      <c r="B1014" s="125">
        <v>1012</v>
      </c>
      <c r="C1014" s="252" t="s">
        <v>330</v>
      </c>
      <c r="D1014" s="126">
        <f t="shared" si="359"/>
        <v>5</v>
      </c>
      <c r="E1014" s="250" t="s">
        <v>1349</v>
      </c>
      <c r="F1014" s="250">
        <v>1</v>
      </c>
      <c r="G1014" s="250">
        <v>1</v>
      </c>
      <c r="H1014" s="250">
        <v>1</v>
      </c>
      <c r="I1014" s="250">
        <v>1</v>
      </c>
      <c r="J1014" s="87"/>
      <c r="K1014" s="94"/>
      <c r="L1014" s="94"/>
      <c r="M1014" s="154">
        <f t="shared" si="356"/>
        <v>4</v>
      </c>
      <c r="N1014">
        <v>1.75</v>
      </c>
      <c r="O1014">
        <v>1</v>
      </c>
      <c r="P1014">
        <v>0</v>
      </c>
      <c r="Q1014">
        <v>1.5</v>
      </c>
      <c r="R1014">
        <v>0.75</v>
      </c>
      <c r="S1014">
        <v>2</v>
      </c>
      <c r="T1014">
        <v>1.5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 s="139">
        <f t="shared" si="340"/>
        <v>2.75</v>
      </c>
      <c r="AD1014" s="140">
        <f t="shared" si="341"/>
        <v>2.75</v>
      </c>
      <c r="AE1014" s="141">
        <f t="shared" si="360"/>
        <v>0</v>
      </c>
      <c r="AF1014" s="263">
        <f t="shared" si="361"/>
        <v>0</v>
      </c>
      <c r="AG1014" s="265">
        <f t="shared" si="357"/>
        <v>2.75</v>
      </c>
      <c r="AI1014" s="37">
        <f>IFERROR(IF(M1014&gt;0,(N1014*CONFIGURACAO!$C$20)+(O1014*CONFIGURACAO!$C$21)+(P1014*CONFIGURACAO!$C$22)+(Q1014*CONFIGURACAO!$C$23)+(R1014*CONFIGURACAO!$C$24),""),"")</f>
        <v>330</v>
      </c>
      <c r="AJ1014" s="38">
        <f>IF(S1014=0,0,IF(CONFIGURACAO!$C$15="SIM",(IF(S1014&gt;CONFIGURACAO!$C$16,CONFIGURACAO!$C$16*CONFIGURACAO!$C$25,S1014*CONFIGURACAO!$C$25)),'PI AREA  P75'!S1014*CONFIGURACAO!$C$25))</f>
        <v>20</v>
      </c>
      <c r="AK1014" s="38">
        <f>IF(T1014=0,0,IF(CONFIGURACAO!$C$17="SIM",(IF(T1014&gt;CONFIGURACAO!$C$18,CONFIGURACAO!$C$18*CONFIGURACAO!$C$26,T1014*CONFIGURACAO!$C$26)),'PI AREA  P75'!T1014*CONFIGURACAO!$C$26))</f>
        <v>7.5</v>
      </c>
      <c r="AL1014" s="38">
        <f>IFERROR(IF(M1014&gt;0,(U1014*CONFIGURACAO!$C$29)+(V1014*CONFIGURACAO!$C$30),""),"")</f>
        <v>0</v>
      </c>
      <c r="AM1014" s="38">
        <f>IF(W1014=0,0,IF(CONFIGURACAO!$C$41="SIM",(IF(W1014&gt;CONFIGURACAO!$C$41,CONFIGURACAO!$C$41*CONFIGURACAO!$C$31,W1014*CONFIGURACAO!$C$31)),'PI AREA  P75'!W1014*CONFIGURACAO!$C$31))</f>
        <v>0</v>
      </c>
      <c r="AN1014" s="38">
        <f>IF(X1014=0,0,IF(CONFIGURACAO!$C$39="SIM",(IF(X1014&gt;CONFIGURACAO!$C$40,CONFIGURACAO!$C$40*CONFIGURACAO!$C$32,X1014*CONFIGURACAO!$C$32)),'PI AREA  P75'!X1014*CONFIGURACAO!$C$32))</f>
        <v>0</v>
      </c>
      <c r="AO1014" s="38">
        <f>IFERROR(IF(M1014&gt;0,(Y1014*CONFIGURACAO!$C$33)+(Z1014*CONFIGURACAO!$C$34)+(AA1014*CONFIGURACAO!$C$35)+(AB1014*CONFIGURACAO!$C$36),""),"")</f>
        <v>0</v>
      </c>
      <c r="AP1014" s="38">
        <f>IF(AA1014=0,0,IF(CONFIGURACAO!$C$46="SIM",(IF(AA1014&gt;CONFIGURACAO!$C$47,CONFIGURACAO!$C$47*CONFIGURACAO!$C$35,AA1014*CONFIGURACAO!$C$35)),'PI AREA  P75'!AA1014*CONFIGURACAO!$C$35))</f>
        <v>0</v>
      </c>
      <c r="AQ1014" s="38">
        <f>IF(AB1014=0,0,IF(CONFIGURACAO!$C$44="SIM",(IF(AB1014&gt;CONFIGURACAO!$C$45,CONFIGURACAO!$C$45*CONFIGURACAO!$C$36,AB1014*CONFIGURACAO!$C$36)),'PI AREA  P75'!AB1014*CONFIGURACAO!$C$36))</f>
        <v>0</v>
      </c>
      <c r="AR1014" s="38">
        <f t="shared" si="358"/>
        <v>357.5</v>
      </c>
      <c r="AS1014" s="68">
        <f>IF(AR1014="","",$AR1014-(($AS$2/CONFIGURACAO!$C$6)*$M1014))</f>
        <v>57.5</v>
      </c>
      <c r="AT1014" s="73">
        <f t="shared" si="342"/>
        <v>3</v>
      </c>
      <c r="AU1014" s="75">
        <f>IF(AR1014="","",$AR1014-(($AU$2/CONFIGURACAO!$C$6)*$M1014))</f>
        <v>-142.5</v>
      </c>
      <c r="AV1014" s="76" t="str">
        <f t="shared" si="343"/>
        <v>NAO</v>
      </c>
      <c r="AW1014" s="74">
        <f>IF(AR1014="","",$AR1014-(($AW$2/CONFIGURACAO!$C$6)*$M1014))</f>
        <v>-342.5</v>
      </c>
      <c r="AX1014" s="72" t="str">
        <f t="shared" si="344"/>
        <v>NAO</v>
      </c>
      <c r="AZ1014" s="39">
        <f t="shared" si="345"/>
        <v>3.3569493546675683E-2</v>
      </c>
      <c r="BA1014" s="146">
        <f t="shared" si="346"/>
        <v>8.5</v>
      </c>
      <c r="BB1014" s="146">
        <f t="shared" si="347"/>
        <v>720</v>
      </c>
      <c r="BC1014" s="32">
        <f t="shared" si="348"/>
        <v>796</v>
      </c>
      <c r="BD1014" s="148"/>
      <c r="BE1014" s="40">
        <f t="shared" si="349"/>
        <v>6.5201192250372589E-2</v>
      </c>
      <c r="BF1014" s="40">
        <f t="shared" si="350"/>
        <v>3.8580246913580245E-2</v>
      </c>
      <c r="BG1014" s="40">
        <f t="shared" si="351"/>
        <v>0</v>
      </c>
      <c r="BH1014" s="40">
        <f t="shared" si="352"/>
        <v>6.0630557801131774E-2</v>
      </c>
      <c r="BI1014" s="40">
        <f t="shared" si="353"/>
        <v>7.9957356076759065E-2</v>
      </c>
      <c r="BJ1014" s="40">
        <f t="shared" si="354"/>
        <v>0.18484288354898337</v>
      </c>
      <c r="BK1014" s="40">
        <f t="shared" si="355"/>
        <v>0.2407704654895666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 s="42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</row>
    <row r="1015" spans="1:134" s="32" customFormat="1" ht="17" thickBot="1" x14ac:dyDescent="0.25">
      <c r="A1015" s="124" t="str">
        <f>CONFIGURACAO!$C$4</f>
        <v>AREA 21</v>
      </c>
      <c r="B1015" s="125">
        <v>1013</v>
      </c>
      <c r="C1015" s="252" t="s">
        <v>330</v>
      </c>
      <c r="D1015" s="126">
        <f t="shared" si="359"/>
        <v>6</v>
      </c>
      <c r="E1015" s="250" t="s">
        <v>1350</v>
      </c>
      <c r="F1015" s="250">
        <v>1</v>
      </c>
      <c r="G1015" s="250">
        <v>1</v>
      </c>
      <c r="H1015" s="250">
        <v>1</v>
      </c>
      <c r="I1015" s="250">
        <v>1</v>
      </c>
      <c r="J1015" s="87"/>
      <c r="K1015" s="94"/>
      <c r="L1015" s="94"/>
      <c r="M1015" s="154">
        <f t="shared" si="356"/>
        <v>4</v>
      </c>
      <c r="N1015">
        <v>6</v>
      </c>
      <c r="O1015">
        <v>1</v>
      </c>
      <c r="P1015">
        <v>2.75</v>
      </c>
      <c r="Q1015">
        <v>1.75</v>
      </c>
      <c r="R1015">
        <v>2</v>
      </c>
      <c r="S1015">
        <v>3.75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 s="139">
        <f t="shared" si="340"/>
        <v>7</v>
      </c>
      <c r="AD1015" s="140">
        <f t="shared" si="341"/>
        <v>9.75</v>
      </c>
      <c r="AE1015" s="141">
        <f t="shared" si="360"/>
        <v>0</v>
      </c>
      <c r="AF1015" s="263">
        <f t="shared" si="361"/>
        <v>0</v>
      </c>
      <c r="AG1015" s="265">
        <f t="shared" si="357"/>
        <v>7</v>
      </c>
      <c r="AI1015" s="37">
        <f>IFERROR(IF(M1015&gt;0,(N1015*CONFIGURACAO!$C$20)+(O1015*CONFIGURACAO!$C$21)+(P1015*CONFIGURACAO!$C$22)+(Q1015*CONFIGURACAO!$C$23)+(R1015*CONFIGURACAO!$C$24),""),"")</f>
        <v>955</v>
      </c>
      <c r="AJ1015" s="38">
        <f>IF(S1015=0,0,IF(CONFIGURACAO!$C$15="SIM",(IF(S1015&gt;CONFIGURACAO!$C$16,CONFIGURACAO!$C$16*CONFIGURACAO!$C$25,S1015*CONFIGURACAO!$C$25)),'PI AREA  P75'!S1015*CONFIGURACAO!$C$25))</f>
        <v>37.5</v>
      </c>
      <c r="AK1015" s="38">
        <f>IF(T1015=0,0,IF(CONFIGURACAO!$C$17="SIM",(IF(T1015&gt;CONFIGURACAO!$C$18,CONFIGURACAO!$C$18*CONFIGURACAO!$C$26,T1015*CONFIGURACAO!$C$26)),'PI AREA  P75'!T1015*CONFIGURACAO!$C$26))</f>
        <v>10</v>
      </c>
      <c r="AL1015" s="38">
        <f>IFERROR(IF(M1015&gt;0,(U1015*CONFIGURACAO!$C$29)+(V1015*CONFIGURACAO!$C$30),""),"")</f>
        <v>0</v>
      </c>
      <c r="AM1015" s="38">
        <f>IF(W1015=0,0,IF(CONFIGURACAO!$C$41="SIM",(IF(W1015&gt;CONFIGURACAO!$C$41,CONFIGURACAO!$C$41*CONFIGURACAO!$C$31,W1015*CONFIGURACAO!$C$31)),'PI AREA  P75'!W1015*CONFIGURACAO!$C$31))</f>
        <v>0</v>
      </c>
      <c r="AN1015" s="38">
        <f>IF(X1015=0,0,IF(CONFIGURACAO!$C$39="SIM",(IF(X1015&gt;CONFIGURACAO!$C$40,CONFIGURACAO!$C$40*CONFIGURACAO!$C$32,X1015*CONFIGURACAO!$C$32)),'PI AREA  P75'!X1015*CONFIGURACAO!$C$32))</f>
        <v>0</v>
      </c>
      <c r="AO1015" s="38">
        <f>IFERROR(IF(M1015&gt;0,(Y1015*CONFIGURACAO!$C$33)+(Z1015*CONFIGURACAO!$C$34)+(AA1015*CONFIGURACAO!$C$35)+(AB1015*CONFIGURACAO!$C$36),""),"")</f>
        <v>0</v>
      </c>
      <c r="AP1015" s="38">
        <f>IF(AA1015=0,0,IF(CONFIGURACAO!$C$46="SIM",(IF(AA1015&gt;CONFIGURACAO!$C$47,CONFIGURACAO!$C$47*CONFIGURACAO!$C$35,AA1015*CONFIGURACAO!$C$35)),'PI AREA  P75'!AA1015*CONFIGURACAO!$C$35))</f>
        <v>0</v>
      </c>
      <c r="AQ1015" s="38">
        <f>IF(AB1015=0,0,IF(CONFIGURACAO!$C$44="SIM",(IF(AB1015&gt;CONFIGURACAO!$C$45,CONFIGURACAO!$C$45*CONFIGURACAO!$C$36,AB1015*CONFIGURACAO!$C$36)),'PI AREA  P75'!AB1015*CONFIGURACAO!$C$36))</f>
        <v>0</v>
      </c>
      <c r="AR1015" s="38">
        <f t="shared" si="358"/>
        <v>1002.5</v>
      </c>
      <c r="AS1015" s="68">
        <f>IF(AR1015="","",$AR1015-(($AS$2/CONFIGURACAO!$C$6)*$M1015))</f>
        <v>702.5</v>
      </c>
      <c r="AT1015" s="73">
        <f t="shared" si="342"/>
        <v>3</v>
      </c>
      <c r="AU1015" s="75">
        <f>IF(AR1015="","",$AR1015-(($AU$2/CONFIGURACAO!$C$6)*$M1015))</f>
        <v>502.5</v>
      </c>
      <c r="AV1015" s="76">
        <f t="shared" si="343"/>
        <v>4</v>
      </c>
      <c r="AW1015" s="74">
        <f>IF(AR1015="","",$AR1015-(($AW$2/CONFIGURACAO!$C$6)*$M1015))</f>
        <v>302.5</v>
      </c>
      <c r="AX1015" s="72">
        <f t="shared" si="344"/>
        <v>5</v>
      </c>
      <c r="AZ1015" s="39">
        <f t="shared" si="345"/>
        <v>9.4135432952566073E-2</v>
      </c>
      <c r="BA1015" s="146">
        <f t="shared" si="346"/>
        <v>19.25</v>
      </c>
      <c r="BB1015" s="146">
        <f t="shared" si="347"/>
        <v>349</v>
      </c>
      <c r="BC1015" s="32">
        <f t="shared" si="348"/>
        <v>392</v>
      </c>
      <c r="BD1015" s="148"/>
      <c r="BE1015" s="40">
        <f t="shared" si="349"/>
        <v>0.22354694485842028</v>
      </c>
      <c r="BF1015" s="40">
        <f t="shared" si="350"/>
        <v>3.8580246913580245E-2</v>
      </c>
      <c r="BG1015" s="40">
        <f t="shared" si="351"/>
        <v>7.0657759506680365E-2</v>
      </c>
      <c r="BH1015" s="40">
        <f t="shared" si="352"/>
        <v>7.073565076798706E-2</v>
      </c>
      <c r="BI1015" s="40">
        <f t="shared" si="353"/>
        <v>0.21321961620469082</v>
      </c>
      <c r="BJ1015" s="40">
        <f t="shared" si="354"/>
        <v>0.34658040665434381</v>
      </c>
      <c r="BK1015" s="40">
        <f t="shared" si="355"/>
        <v>0.32102728731942215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 s="42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</row>
    <row r="1016" spans="1:134" s="32" customFormat="1" ht="17" thickBot="1" x14ac:dyDescent="0.25">
      <c r="A1016" s="124" t="str">
        <f>CONFIGURACAO!$C$4</f>
        <v>AREA 21</v>
      </c>
      <c r="B1016" s="125">
        <v>1014</v>
      </c>
      <c r="C1016" s="252" t="s">
        <v>330</v>
      </c>
      <c r="D1016" s="126">
        <f t="shared" si="359"/>
        <v>7</v>
      </c>
      <c r="E1016" s="250" t="s">
        <v>1351</v>
      </c>
      <c r="F1016" s="250">
        <v>1</v>
      </c>
      <c r="G1016" s="250">
        <v>1</v>
      </c>
      <c r="H1016" s="250">
        <v>1</v>
      </c>
      <c r="I1016" s="250">
        <v>1</v>
      </c>
      <c r="J1016" s="87"/>
      <c r="K1016" s="94"/>
      <c r="L1016" s="94"/>
      <c r="M1016" s="154">
        <f t="shared" si="356"/>
        <v>4</v>
      </c>
      <c r="N1016">
        <v>0</v>
      </c>
      <c r="O1016">
        <v>1</v>
      </c>
      <c r="P1016">
        <v>1</v>
      </c>
      <c r="Q1016">
        <v>4.75</v>
      </c>
      <c r="R1016">
        <v>3.5</v>
      </c>
      <c r="S1016">
        <v>4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 s="139">
        <f t="shared" si="340"/>
        <v>1</v>
      </c>
      <c r="AD1016" s="140">
        <f t="shared" si="341"/>
        <v>2</v>
      </c>
      <c r="AE1016" s="141">
        <f t="shared" si="360"/>
        <v>0</v>
      </c>
      <c r="AF1016" s="263">
        <f t="shared" si="361"/>
        <v>0</v>
      </c>
      <c r="AG1016" s="265">
        <f t="shared" si="357"/>
        <v>1</v>
      </c>
      <c r="AI1016" s="37">
        <f>IFERROR(IF(M1016&gt;0,(N1016*CONFIGURACAO!$C$20)+(O1016*CONFIGURACAO!$C$21)+(P1016*CONFIGURACAO!$C$22)+(Q1016*CONFIGURACAO!$C$23)+(R1016*CONFIGURACAO!$C$24),""),"")</f>
        <v>400</v>
      </c>
      <c r="AJ1016" s="38">
        <f>IF(S1016=0,0,IF(CONFIGURACAO!$C$15="SIM",(IF(S1016&gt;CONFIGURACAO!$C$16,CONFIGURACAO!$C$16*CONFIGURACAO!$C$25,S1016*CONFIGURACAO!$C$25)),'PI AREA  P75'!S1016*CONFIGURACAO!$C$25))</f>
        <v>40</v>
      </c>
      <c r="AK1016" s="38">
        <f>IF(T1016=0,0,IF(CONFIGURACAO!$C$17="SIM",(IF(T1016&gt;CONFIGURACAO!$C$18,CONFIGURACAO!$C$18*CONFIGURACAO!$C$26,T1016*CONFIGURACAO!$C$26)),'PI AREA  P75'!T1016*CONFIGURACAO!$C$26))</f>
        <v>0</v>
      </c>
      <c r="AL1016" s="38">
        <f>IFERROR(IF(M1016&gt;0,(U1016*CONFIGURACAO!$C$29)+(V1016*CONFIGURACAO!$C$30),""),"")</f>
        <v>0</v>
      </c>
      <c r="AM1016" s="38">
        <f>IF(W1016=0,0,IF(CONFIGURACAO!$C$41="SIM",(IF(W1016&gt;CONFIGURACAO!$C$41,CONFIGURACAO!$C$41*CONFIGURACAO!$C$31,W1016*CONFIGURACAO!$C$31)),'PI AREA  P75'!W1016*CONFIGURACAO!$C$31))</f>
        <v>0</v>
      </c>
      <c r="AN1016" s="38">
        <f>IF(X1016=0,0,IF(CONFIGURACAO!$C$39="SIM",(IF(X1016&gt;CONFIGURACAO!$C$40,CONFIGURACAO!$C$40*CONFIGURACAO!$C$32,X1016*CONFIGURACAO!$C$32)),'PI AREA  P75'!X1016*CONFIGURACAO!$C$32))</f>
        <v>0</v>
      </c>
      <c r="AO1016" s="38">
        <f>IFERROR(IF(M1016&gt;0,(Y1016*CONFIGURACAO!$C$33)+(Z1016*CONFIGURACAO!$C$34)+(AA1016*CONFIGURACAO!$C$35)+(AB1016*CONFIGURACAO!$C$36),""),"")</f>
        <v>0</v>
      </c>
      <c r="AP1016" s="38">
        <f>IF(AA1016=0,0,IF(CONFIGURACAO!$C$46="SIM",(IF(AA1016&gt;CONFIGURACAO!$C$47,CONFIGURACAO!$C$47*CONFIGURACAO!$C$35,AA1016*CONFIGURACAO!$C$35)),'PI AREA  P75'!AA1016*CONFIGURACAO!$C$35))</f>
        <v>0</v>
      </c>
      <c r="AQ1016" s="38">
        <f>IF(AB1016=0,0,IF(CONFIGURACAO!$C$44="SIM",(IF(AB1016&gt;CONFIGURACAO!$C$45,CONFIGURACAO!$C$45*CONFIGURACAO!$C$36,AB1016*CONFIGURACAO!$C$36)),'PI AREA  P75'!AB1016*CONFIGURACAO!$C$36))</f>
        <v>0</v>
      </c>
      <c r="AR1016" s="38">
        <f t="shared" si="358"/>
        <v>440</v>
      </c>
      <c r="AS1016" s="68">
        <f>IF(AR1016="","",$AR1016-(($AS$2/CONFIGURACAO!$C$6)*$M1016))</f>
        <v>140</v>
      </c>
      <c r="AT1016" s="73">
        <f t="shared" si="342"/>
        <v>3</v>
      </c>
      <c r="AU1016" s="75">
        <f>IF(AR1016="","",$AR1016-(($AU$2/CONFIGURACAO!$C$6)*$M1016))</f>
        <v>-60</v>
      </c>
      <c r="AV1016" s="76" t="str">
        <f t="shared" si="343"/>
        <v>NAO</v>
      </c>
      <c r="AW1016" s="74">
        <f>IF(AR1016="","",$AR1016-(($AW$2/CONFIGURACAO!$C$6)*$M1016))</f>
        <v>-260</v>
      </c>
      <c r="AX1016" s="72" t="str">
        <f t="shared" si="344"/>
        <v>NAO</v>
      </c>
      <c r="AZ1016" s="39">
        <f t="shared" si="345"/>
        <v>4.131629974975469E-2</v>
      </c>
      <c r="BA1016" s="146">
        <f t="shared" si="346"/>
        <v>14.25</v>
      </c>
      <c r="BB1016" s="146">
        <f t="shared" si="347"/>
        <v>506</v>
      </c>
      <c r="BC1016" s="32">
        <f t="shared" si="348"/>
        <v>736</v>
      </c>
      <c r="BD1016" s="148"/>
      <c r="BE1016" s="40">
        <f t="shared" si="349"/>
        <v>0</v>
      </c>
      <c r="BF1016" s="40">
        <f t="shared" si="350"/>
        <v>3.8580246913580245E-2</v>
      </c>
      <c r="BG1016" s="40">
        <f t="shared" si="351"/>
        <v>2.5693730729701953E-2</v>
      </c>
      <c r="BH1016" s="40">
        <f t="shared" si="352"/>
        <v>0.19199676637025059</v>
      </c>
      <c r="BI1016" s="40">
        <f t="shared" si="353"/>
        <v>0.37313432835820892</v>
      </c>
      <c r="BJ1016" s="40">
        <f t="shared" si="354"/>
        <v>0.36968576709796674</v>
      </c>
      <c r="BK1016" s="40">
        <f t="shared" si="355"/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 s="42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</row>
    <row r="1017" spans="1:134" s="32" customFormat="1" ht="17" thickBot="1" x14ac:dyDescent="0.25">
      <c r="A1017" s="124" t="str">
        <f>CONFIGURACAO!$C$4</f>
        <v>AREA 21</v>
      </c>
      <c r="B1017" s="125">
        <v>1015</v>
      </c>
      <c r="C1017" s="252" t="s">
        <v>330</v>
      </c>
      <c r="D1017" s="126">
        <f t="shared" si="359"/>
        <v>8</v>
      </c>
      <c r="E1017" s="250" t="s">
        <v>1352</v>
      </c>
      <c r="F1017" s="250">
        <v>0</v>
      </c>
      <c r="G1017" s="250">
        <v>0</v>
      </c>
      <c r="H1017" s="250">
        <v>1</v>
      </c>
      <c r="I1017" s="250">
        <v>1</v>
      </c>
      <c r="J1017" s="87"/>
      <c r="K1017" s="94"/>
      <c r="L1017" s="94"/>
      <c r="M1017" s="154">
        <f t="shared" si="356"/>
        <v>2</v>
      </c>
      <c r="N1017">
        <v>1.75</v>
      </c>
      <c r="O1017">
        <v>1.5</v>
      </c>
      <c r="P1017">
        <v>0</v>
      </c>
      <c r="Q1017">
        <v>0.75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 s="139">
        <f t="shared" si="340"/>
        <v>3.25</v>
      </c>
      <c r="AD1017" s="140">
        <f t="shared" si="341"/>
        <v>3.25</v>
      </c>
      <c r="AE1017" s="141">
        <f t="shared" si="360"/>
        <v>0</v>
      </c>
      <c r="AF1017" s="263">
        <f t="shared" si="361"/>
        <v>0</v>
      </c>
      <c r="AG1017" s="265">
        <f t="shared" si="357"/>
        <v>3.25</v>
      </c>
      <c r="AI1017" s="37">
        <f>IFERROR(IF(M1017&gt;0,(N1017*CONFIGURACAO!$C$20)+(O1017*CONFIGURACAO!$C$21)+(P1017*CONFIGURACAO!$C$22)+(Q1017*CONFIGURACAO!$C$23)+(R1017*CONFIGURACAO!$C$24),""),"")</f>
        <v>325</v>
      </c>
      <c r="AJ1017" s="38">
        <f>IF(S1017=0,0,IF(CONFIGURACAO!$C$15="SIM",(IF(S1017&gt;CONFIGURACAO!$C$16,CONFIGURACAO!$C$16*CONFIGURACAO!$C$25,S1017*CONFIGURACAO!$C$25)),'PI AREA  P75'!S1017*CONFIGURACAO!$C$25))</f>
        <v>0</v>
      </c>
      <c r="AK1017" s="38">
        <f>IF(T1017=0,0,IF(CONFIGURACAO!$C$17="SIM",(IF(T1017&gt;CONFIGURACAO!$C$18,CONFIGURACAO!$C$18*CONFIGURACAO!$C$26,T1017*CONFIGURACAO!$C$26)),'PI AREA  P75'!T1017*CONFIGURACAO!$C$26))</f>
        <v>0</v>
      </c>
      <c r="AL1017" s="38">
        <f>IFERROR(IF(M1017&gt;0,(U1017*CONFIGURACAO!$C$29)+(V1017*CONFIGURACAO!$C$30),""),"")</f>
        <v>0</v>
      </c>
      <c r="AM1017" s="38">
        <f>IF(W1017=0,0,IF(CONFIGURACAO!$C$41="SIM",(IF(W1017&gt;CONFIGURACAO!$C$41,CONFIGURACAO!$C$41*CONFIGURACAO!$C$31,W1017*CONFIGURACAO!$C$31)),'PI AREA  P75'!W1017*CONFIGURACAO!$C$31))</f>
        <v>0</v>
      </c>
      <c r="AN1017" s="38">
        <f>IF(X1017=0,0,IF(CONFIGURACAO!$C$39="SIM",(IF(X1017&gt;CONFIGURACAO!$C$40,CONFIGURACAO!$C$40*CONFIGURACAO!$C$32,X1017*CONFIGURACAO!$C$32)),'PI AREA  P75'!X1017*CONFIGURACAO!$C$32))</f>
        <v>0</v>
      </c>
      <c r="AO1017" s="38">
        <f>IFERROR(IF(M1017&gt;0,(Y1017*CONFIGURACAO!$C$33)+(Z1017*CONFIGURACAO!$C$34)+(AA1017*CONFIGURACAO!$C$35)+(AB1017*CONFIGURACAO!$C$36),""),"")</f>
        <v>25</v>
      </c>
      <c r="AP1017" s="38">
        <f>IF(AA1017=0,0,IF(CONFIGURACAO!$C$46="SIM",(IF(AA1017&gt;CONFIGURACAO!$C$47,CONFIGURACAO!$C$47*CONFIGURACAO!$C$35,AA1017*CONFIGURACAO!$C$35)),'PI AREA  P75'!AA1017*CONFIGURACAO!$C$35))</f>
        <v>25</v>
      </c>
      <c r="AQ1017" s="38">
        <f>IF(AB1017=0,0,IF(CONFIGURACAO!$C$44="SIM",(IF(AB1017&gt;CONFIGURACAO!$C$45,CONFIGURACAO!$C$45*CONFIGURACAO!$C$36,AB1017*CONFIGURACAO!$C$36)),'PI AREA  P75'!AB1017*CONFIGURACAO!$C$36))</f>
        <v>0</v>
      </c>
      <c r="AR1017" s="38">
        <f t="shared" si="358"/>
        <v>375</v>
      </c>
      <c r="AS1017" s="68">
        <f>IF(AR1017="","",$AR1017-(($AS$2/CONFIGURACAO!$C$6)*$M1017))</f>
        <v>225</v>
      </c>
      <c r="AT1017" s="73">
        <f t="shared" si="342"/>
        <v>3</v>
      </c>
      <c r="AU1017" s="75">
        <f>IF(AR1017="","",$AR1017-(($AU$2/CONFIGURACAO!$C$6)*$M1017))</f>
        <v>125</v>
      </c>
      <c r="AV1017" s="76">
        <f t="shared" si="343"/>
        <v>4</v>
      </c>
      <c r="AW1017" s="74">
        <f>IF(AR1017="","",$AR1017-(($AW$2/CONFIGURACAO!$C$6)*$M1017))</f>
        <v>25</v>
      </c>
      <c r="AX1017" s="72">
        <f t="shared" si="344"/>
        <v>5</v>
      </c>
      <c r="AZ1017" s="39">
        <f t="shared" si="345"/>
        <v>3.5212755468540927E-2</v>
      </c>
      <c r="BA1017" s="146">
        <f t="shared" si="346"/>
        <v>5</v>
      </c>
      <c r="BB1017" s="146">
        <f t="shared" si="347"/>
        <v>855</v>
      </c>
      <c r="BC1017" s="32">
        <f t="shared" si="348"/>
        <v>782</v>
      </c>
      <c r="BD1017" s="148"/>
      <c r="BE1017" s="40">
        <f t="shared" si="349"/>
        <v>6.5201192250372589E-2</v>
      </c>
      <c r="BF1017" s="40">
        <f t="shared" si="350"/>
        <v>5.7870370370370364E-2</v>
      </c>
      <c r="BG1017" s="40">
        <f t="shared" si="351"/>
        <v>0</v>
      </c>
      <c r="BH1017" s="40">
        <f t="shared" si="352"/>
        <v>3.0315278900565887E-2</v>
      </c>
      <c r="BI1017" s="40">
        <f t="shared" si="353"/>
        <v>0</v>
      </c>
      <c r="BJ1017" s="40">
        <f t="shared" si="354"/>
        <v>0</v>
      </c>
      <c r="BK1017" s="40">
        <f t="shared" si="355"/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 s="42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</row>
    <row r="1018" spans="1:134" s="32" customFormat="1" ht="17" thickBot="1" x14ac:dyDescent="0.25">
      <c r="A1018" s="124" t="str">
        <f>CONFIGURACAO!$C$4</f>
        <v>AREA 21</v>
      </c>
      <c r="B1018" s="125">
        <v>1016</v>
      </c>
      <c r="C1018" s="252" t="s">
        <v>330</v>
      </c>
      <c r="D1018" s="126">
        <f t="shared" si="359"/>
        <v>9</v>
      </c>
      <c r="E1018" s="250" t="s">
        <v>1353</v>
      </c>
      <c r="F1018" s="250">
        <v>1</v>
      </c>
      <c r="G1018" s="250">
        <v>1</v>
      </c>
      <c r="H1018" s="250">
        <v>1</v>
      </c>
      <c r="I1018" s="250">
        <v>1</v>
      </c>
      <c r="J1018" s="87"/>
      <c r="K1018" s="94"/>
      <c r="L1018" s="94"/>
      <c r="M1018" s="154">
        <f t="shared" si="356"/>
        <v>4</v>
      </c>
      <c r="N1018">
        <v>1</v>
      </c>
      <c r="O1018">
        <v>4</v>
      </c>
      <c r="P1018">
        <v>2.75</v>
      </c>
      <c r="Q1018">
        <v>2</v>
      </c>
      <c r="R1018">
        <v>6.5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 s="139">
        <f t="shared" si="340"/>
        <v>5</v>
      </c>
      <c r="AD1018" s="140">
        <f t="shared" si="341"/>
        <v>7.75</v>
      </c>
      <c r="AE1018" s="141">
        <f t="shared" si="360"/>
        <v>0</v>
      </c>
      <c r="AF1018" s="263">
        <f t="shared" si="361"/>
        <v>0</v>
      </c>
      <c r="AG1018" s="265">
        <f t="shared" si="357"/>
        <v>5</v>
      </c>
      <c r="AI1018" s="37">
        <f>IFERROR(IF(M1018&gt;0,(N1018*CONFIGURACAO!$C$20)+(O1018*CONFIGURACAO!$C$21)+(P1018*CONFIGURACAO!$C$22)+(Q1018*CONFIGURACAO!$C$23)+(R1018*CONFIGURACAO!$C$24),""),"")</f>
        <v>795</v>
      </c>
      <c r="AJ1018" s="38">
        <f>IF(S1018=0,0,IF(CONFIGURACAO!$C$15="SIM",(IF(S1018&gt;CONFIGURACAO!$C$16,CONFIGURACAO!$C$16*CONFIGURACAO!$C$25,S1018*CONFIGURACAO!$C$25)),'PI AREA  P75'!S1018*CONFIGURACAO!$C$25))</f>
        <v>0</v>
      </c>
      <c r="AK1018" s="38">
        <f>IF(T1018=0,0,IF(CONFIGURACAO!$C$17="SIM",(IF(T1018&gt;CONFIGURACAO!$C$18,CONFIGURACAO!$C$18*CONFIGURACAO!$C$26,T1018*CONFIGURACAO!$C$26)),'PI AREA  P75'!T1018*CONFIGURACAO!$C$26))</f>
        <v>0</v>
      </c>
      <c r="AL1018" s="38">
        <f>IFERROR(IF(M1018&gt;0,(U1018*CONFIGURACAO!$C$29)+(V1018*CONFIGURACAO!$C$30),""),"")</f>
        <v>0</v>
      </c>
      <c r="AM1018" s="38">
        <f>IF(W1018=0,0,IF(CONFIGURACAO!$C$41="SIM",(IF(W1018&gt;CONFIGURACAO!$C$41,CONFIGURACAO!$C$41*CONFIGURACAO!$C$31,W1018*CONFIGURACAO!$C$31)),'PI AREA  P75'!W1018*CONFIGURACAO!$C$31))</f>
        <v>0</v>
      </c>
      <c r="AN1018" s="38">
        <f>IF(X1018=0,0,IF(CONFIGURACAO!$C$39="SIM",(IF(X1018&gt;CONFIGURACAO!$C$40,CONFIGURACAO!$C$40*CONFIGURACAO!$C$32,X1018*CONFIGURACAO!$C$32)),'PI AREA  P75'!X1018*CONFIGURACAO!$C$32))</f>
        <v>0</v>
      </c>
      <c r="AO1018" s="38">
        <f>IFERROR(IF(M1018&gt;0,(Y1018*CONFIGURACAO!$C$33)+(Z1018*CONFIGURACAO!$C$34)+(AA1018*CONFIGURACAO!$C$35)+(AB1018*CONFIGURACAO!$C$36),""),"")</f>
        <v>0</v>
      </c>
      <c r="AP1018" s="38">
        <f>IF(AA1018=0,0,IF(CONFIGURACAO!$C$46="SIM",(IF(AA1018&gt;CONFIGURACAO!$C$47,CONFIGURACAO!$C$47*CONFIGURACAO!$C$35,AA1018*CONFIGURACAO!$C$35)),'PI AREA  P75'!AA1018*CONFIGURACAO!$C$35))</f>
        <v>0</v>
      </c>
      <c r="AQ1018" s="38">
        <f>IF(AB1018=0,0,IF(CONFIGURACAO!$C$44="SIM",(IF(AB1018&gt;CONFIGURACAO!$C$45,CONFIGURACAO!$C$45*CONFIGURACAO!$C$36,AB1018*CONFIGURACAO!$C$36)),'PI AREA  P75'!AB1018*CONFIGURACAO!$C$36))</f>
        <v>0</v>
      </c>
      <c r="AR1018" s="38">
        <f t="shared" si="358"/>
        <v>795</v>
      </c>
      <c r="AS1018" s="68">
        <f>IF(AR1018="","",$AR1018-(($AS$2/CONFIGURACAO!$C$6)*$M1018))</f>
        <v>495</v>
      </c>
      <c r="AT1018" s="73">
        <f t="shared" si="342"/>
        <v>3</v>
      </c>
      <c r="AU1018" s="75">
        <f>IF(AR1018="","",$AR1018-(($AU$2/CONFIGURACAO!$C$6)*$M1018))</f>
        <v>295</v>
      </c>
      <c r="AV1018" s="76">
        <f t="shared" si="343"/>
        <v>4</v>
      </c>
      <c r="AW1018" s="74">
        <f>IF(AR1018="","",$AR1018-(($AW$2/CONFIGURACAO!$C$6)*$M1018))</f>
        <v>95</v>
      </c>
      <c r="AX1018" s="72">
        <f t="shared" si="344"/>
        <v>5</v>
      </c>
      <c r="AZ1018" s="39">
        <f t="shared" si="345"/>
        <v>7.4651041593306766E-2</v>
      </c>
      <c r="BA1018" s="146">
        <f t="shared" si="346"/>
        <v>16.25</v>
      </c>
      <c r="BB1018" s="146">
        <f t="shared" si="347"/>
        <v>441</v>
      </c>
      <c r="BC1018" s="32">
        <f t="shared" si="348"/>
        <v>505</v>
      </c>
      <c r="BD1018" s="148"/>
      <c r="BE1018" s="40">
        <f t="shared" si="349"/>
        <v>3.7257824143070044E-2</v>
      </c>
      <c r="BF1018" s="40">
        <f t="shared" si="350"/>
        <v>0.15432098765432098</v>
      </c>
      <c r="BG1018" s="40">
        <f t="shared" si="351"/>
        <v>7.0657759506680365E-2</v>
      </c>
      <c r="BH1018" s="40">
        <f t="shared" si="352"/>
        <v>8.084074373484236E-2</v>
      </c>
      <c r="BI1018" s="40">
        <f t="shared" si="353"/>
        <v>0.69296375266524524</v>
      </c>
      <c r="BJ1018" s="40">
        <f t="shared" si="354"/>
        <v>0</v>
      </c>
      <c r="BK1018" s="40">
        <f t="shared" si="355"/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 s="42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</row>
    <row r="1019" spans="1:134" s="32" customFormat="1" ht="17" thickBot="1" x14ac:dyDescent="0.25">
      <c r="A1019" s="124" t="str">
        <f>CONFIGURACAO!$C$4</f>
        <v>AREA 21</v>
      </c>
      <c r="B1019" s="125">
        <v>1017</v>
      </c>
      <c r="C1019" s="252" t="s">
        <v>330</v>
      </c>
      <c r="D1019" s="126">
        <f t="shared" si="359"/>
        <v>10</v>
      </c>
      <c r="E1019" s="250" t="s">
        <v>1354</v>
      </c>
      <c r="F1019" s="250">
        <v>0</v>
      </c>
      <c r="G1019" s="250">
        <v>0</v>
      </c>
      <c r="H1019" s="250">
        <v>1</v>
      </c>
      <c r="I1019" s="250">
        <v>1</v>
      </c>
      <c r="J1019" s="87"/>
      <c r="K1019" s="94"/>
      <c r="L1019" s="94"/>
      <c r="M1019" s="154">
        <f t="shared" si="356"/>
        <v>2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0.75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3</v>
      </c>
      <c r="AA1019">
        <v>0</v>
      </c>
      <c r="AB1019">
        <v>1</v>
      </c>
      <c r="AC1019" s="139">
        <f t="shared" si="340"/>
        <v>0</v>
      </c>
      <c r="AD1019" s="140">
        <f t="shared" si="341"/>
        <v>0</v>
      </c>
      <c r="AE1019" s="141">
        <f t="shared" si="360"/>
        <v>0</v>
      </c>
      <c r="AF1019" s="263">
        <f t="shared" si="361"/>
        <v>3</v>
      </c>
      <c r="AG1019" s="265">
        <f t="shared" si="357"/>
        <v>3</v>
      </c>
      <c r="AI1019" s="37">
        <f>IFERROR(IF(M1019&gt;0,(N1019*CONFIGURACAO!$C$20)+(O1019*CONFIGURACAO!$C$21)+(P1019*CONFIGURACAO!$C$22)+(Q1019*CONFIGURACAO!$C$23)+(R1019*CONFIGURACAO!$C$24),""),"")</f>
        <v>0</v>
      </c>
      <c r="AJ1019" s="38">
        <f>IF(S1019=0,0,IF(CONFIGURACAO!$C$15="SIM",(IF(S1019&gt;CONFIGURACAO!$C$16,CONFIGURACAO!$C$16*CONFIGURACAO!$C$25,S1019*CONFIGURACAO!$C$25)),'PI AREA  P75'!S1019*CONFIGURACAO!$C$25))</f>
        <v>10</v>
      </c>
      <c r="AK1019" s="38">
        <f>IF(T1019=0,0,IF(CONFIGURACAO!$C$17="SIM",(IF(T1019&gt;CONFIGURACAO!$C$18,CONFIGURACAO!$C$18*CONFIGURACAO!$C$26,T1019*CONFIGURACAO!$C$26)),'PI AREA  P75'!T1019*CONFIGURACAO!$C$26))</f>
        <v>3.75</v>
      </c>
      <c r="AL1019" s="38">
        <f>IFERROR(IF(M1019&gt;0,(U1019*CONFIGURACAO!$C$29)+(V1019*CONFIGURACAO!$C$30),""),"")</f>
        <v>0</v>
      </c>
      <c r="AM1019" s="38">
        <f>IF(W1019=0,0,IF(CONFIGURACAO!$C$41="SIM",(IF(W1019&gt;CONFIGURACAO!$C$41,CONFIGURACAO!$C$41*CONFIGURACAO!$C$31,W1019*CONFIGURACAO!$C$31)),'PI AREA  P75'!W1019*CONFIGURACAO!$C$31))</f>
        <v>0</v>
      </c>
      <c r="AN1019" s="38">
        <f>IF(X1019=0,0,IF(CONFIGURACAO!$C$39="SIM",(IF(X1019&gt;CONFIGURACAO!$C$40,CONFIGURACAO!$C$40*CONFIGURACAO!$C$32,X1019*CONFIGURACAO!$C$32)),'PI AREA  P75'!X1019*CONFIGURACAO!$C$32))</f>
        <v>0</v>
      </c>
      <c r="AO1019" s="38">
        <f>IFERROR(IF(M1019&gt;0,(Y1019*CONFIGURACAO!$C$33)+(Z1019*CONFIGURACAO!$C$34)+(AA1019*CONFIGURACAO!$C$35)+(AB1019*CONFIGURACAO!$C$36),""),"")</f>
        <v>160</v>
      </c>
      <c r="AP1019" s="38">
        <f>IF(AA1019=0,0,IF(CONFIGURACAO!$C$46="SIM",(IF(AA1019&gt;CONFIGURACAO!$C$47,CONFIGURACAO!$C$47*CONFIGURACAO!$C$35,AA1019*CONFIGURACAO!$C$35)),'PI AREA  P75'!AA1019*CONFIGURACAO!$C$35))</f>
        <v>0</v>
      </c>
      <c r="AQ1019" s="38">
        <f>IF(AB1019=0,0,IF(CONFIGURACAO!$C$44="SIM",(IF(AB1019&gt;CONFIGURACAO!$C$45,CONFIGURACAO!$C$45*CONFIGURACAO!$C$36,AB1019*CONFIGURACAO!$C$36)),'PI AREA  P75'!AB1019*CONFIGURACAO!$C$36))</f>
        <v>10</v>
      </c>
      <c r="AR1019" s="38">
        <f t="shared" si="358"/>
        <v>183.75</v>
      </c>
      <c r="AS1019" s="68">
        <f>IF(AR1019="","",$AR1019-(($AS$2/CONFIGURACAO!$C$6)*$M1019))</f>
        <v>33.75</v>
      </c>
      <c r="AT1019" s="73">
        <f t="shared" si="342"/>
        <v>3</v>
      </c>
      <c r="AU1019" s="75">
        <f>IF(AR1019="","",$AR1019-(($AU$2/CONFIGURACAO!$C$6)*$M1019))</f>
        <v>-66.25</v>
      </c>
      <c r="AV1019" s="76" t="str">
        <f t="shared" si="343"/>
        <v>NAO</v>
      </c>
      <c r="AW1019" s="74">
        <f>IF(AR1019="","",$AR1019-(($AW$2/CONFIGURACAO!$C$6)*$M1019))</f>
        <v>-166.25</v>
      </c>
      <c r="AX1019" s="72" t="str">
        <f t="shared" si="344"/>
        <v>NAO</v>
      </c>
      <c r="AZ1019" s="39">
        <f t="shared" si="345"/>
        <v>1.7254250179585054E-2</v>
      </c>
      <c r="BA1019" s="146">
        <f t="shared" si="346"/>
        <v>5.75</v>
      </c>
      <c r="BB1019" s="146">
        <f t="shared" si="347"/>
        <v>824</v>
      </c>
      <c r="BC1019" s="32">
        <f t="shared" si="348"/>
        <v>945</v>
      </c>
      <c r="BD1019" s="148"/>
      <c r="BE1019" s="40">
        <f t="shared" si="349"/>
        <v>0</v>
      </c>
      <c r="BF1019" s="40">
        <f t="shared" si="350"/>
        <v>0</v>
      </c>
      <c r="BG1019" s="40">
        <f t="shared" si="351"/>
        <v>0</v>
      </c>
      <c r="BH1019" s="40">
        <f t="shared" si="352"/>
        <v>0</v>
      </c>
      <c r="BI1019" s="40">
        <f t="shared" si="353"/>
        <v>0</v>
      </c>
      <c r="BJ1019" s="40">
        <f t="shared" si="354"/>
        <v>9.2421441774491686E-2</v>
      </c>
      <c r="BK1019" s="40">
        <f t="shared" si="355"/>
        <v>0.1203852327447833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 s="42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</row>
    <row r="1020" spans="1:134" s="32" customFormat="1" ht="17" thickBot="1" x14ac:dyDescent="0.25">
      <c r="A1020" s="124" t="str">
        <f>CONFIGURACAO!$C$4</f>
        <v>AREA 21</v>
      </c>
      <c r="B1020" s="125">
        <v>1018</v>
      </c>
      <c r="C1020" s="252" t="s">
        <v>330</v>
      </c>
      <c r="D1020" s="126">
        <f t="shared" si="359"/>
        <v>11</v>
      </c>
      <c r="E1020" s="250" t="s">
        <v>1355</v>
      </c>
      <c r="F1020" s="250">
        <v>1</v>
      </c>
      <c r="G1020" s="250">
        <v>1</v>
      </c>
      <c r="H1020" s="250">
        <v>1</v>
      </c>
      <c r="I1020" s="250">
        <v>1</v>
      </c>
      <c r="J1020" s="87"/>
      <c r="K1020" s="94"/>
      <c r="L1020" s="94"/>
      <c r="M1020" s="154">
        <f t="shared" si="356"/>
        <v>4</v>
      </c>
      <c r="N1020">
        <v>1.75</v>
      </c>
      <c r="O1020">
        <v>1</v>
      </c>
      <c r="P1020">
        <v>1.75</v>
      </c>
      <c r="Q1020">
        <v>9.75</v>
      </c>
      <c r="R1020">
        <v>4.75</v>
      </c>
      <c r="S1020">
        <v>1</v>
      </c>
      <c r="T1020">
        <v>1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1</v>
      </c>
      <c r="AC1020" s="139">
        <f t="shared" si="340"/>
        <v>2.75</v>
      </c>
      <c r="AD1020" s="140">
        <f t="shared" si="341"/>
        <v>4.5</v>
      </c>
      <c r="AE1020" s="141">
        <f t="shared" si="360"/>
        <v>0</v>
      </c>
      <c r="AF1020" s="263">
        <f t="shared" si="361"/>
        <v>0</v>
      </c>
      <c r="AG1020" s="265">
        <f t="shared" si="357"/>
        <v>2.75</v>
      </c>
      <c r="AI1020" s="37">
        <f>IFERROR(IF(M1020&gt;0,(N1020*CONFIGURACAO!$C$20)+(O1020*CONFIGURACAO!$C$21)+(P1020*CONFIGURACAO!$C$22)+(Q1020*CONFIGURACAO!$C$23)+(R1020*CONFIGURACAO!$C$24),""),"")</f>
        <v>845</v>
      </c>
      <c r="AJ1020" s="38">
        <f>IF(S1020=0,0,IF(CONFIGURACAO!$C$15="SIM",(IF(S1020&gt;CONFIGURACAO!$C$16,CONFIGURACAO!$C$16*CONFIGURACAO!$C$25,S1020*CONFIGURACAO!$C$25)),'PI AREA  P75'!S1020*CONFIGURACAO!$C$25))</f>
        <v>10</v>
      </c>
      <c r="AK1020" s="38">
        <f>IF(T1020=0,0,IF(CONFIGURACAO!$C$17="SIM",(IF(T1020&gt;CONFIGURACAO!$C$18,CONFIGURACAO!$C$18*CONFIGURACAO!$C$26,T1020*CONFIGURACAO!$C$26)),'PI AREA  P75'!T1020*CONFIGURACAO!$C$26))</f>
        <v>5</v>
      </c>
      <c r="AL1020" s="38">
        <f>IFERROR(IF(M1020&gt;0,(U1020*CONFIGURACAO!$C$29)+(V1020*CONFIGURACAO!$C$30),""),"")</f>
        <v>0</v>
      </c>
      <c r="AM1020" s="38">
        <f>IF(W1020=0,0,IF(CONFIGURACAO!$C$41="SIM",(IF(W1020&gt;CONFIGURACAO!$C$41,CONFIGURACAO!$C$41*CONFIGURACAO!$C$31,W1020*CONFIGURACAO!$C$31)),'PI AREA  P75'!W1020*CONFIGURACAO!$C$31))</f>
        <v>50</v>
      </c>
      <c r="AN1020" s="38">
        <f>IF(X1020=0,0,IF(CONFIGURACAO!$C$39="SIM",(IF(X1020&gt;CONFIGURACAO!$C$40,CONFIGURACAO!$C$40*CONFIGURACAO!$C$32,X1020*CONFIGURACAO!$C$32)),'PI AREA  P75'!X1020*CONFIGURACAO!$C$32))</f>
        <v>0</v>
      </c>
      <c r="AO1020" s="38">
        <f>IFERROR(IF(M1020&gt;0,(Y1020*CONFIGURACAO!$C$33)+(Z1020*CONFIGURACAO!$C$34)+(AA1020*CONFIGURACAO!$C$35)+(AB1020*CONFIGURACAO!$C$36),""),"")</f>
        <v>10</v>
      </c>
      <c r="AP1020" s="38">
        <f>IF(AA1020=0,0,IF(CONFIGURACAO!$C$46="SIM",(IF(AA1020&gt;CONFIGURACAO!$C$47,CONFIGURACAO!$C$47*CONFIGURACAO!$C$35,AA1020*CONFIGURACAO!$C$35)),'PI AREA  P75'!AA1020*CONFIGURACAO!$C$35))</f>
        <v>0</v>
      </c>
      <c r="AQ1020" s="38">
        <f>IF(AB1020=0,0,IF(CONFIGURACAO!$C$44="SIM",(IF(AB1020&gt;CONFIGURACAO!$C$45,CONFIGURACAO!$C$45*CONFIGURACAO!$C$36,AB1020*CONFIGURACAO!$C$36)),'PI AREA  P75'!AB1020*CONFIGURACAO!$C$36))</f>
        <v>10</v>
      </c>
      <c r="AR1020" s="38">
        <f t="shared" si="358"/>
        <v>930</v>
      </c>
      <c r="AS1020" s="68">
        <f>IF(AR1020="","",$AR1020-(($AS$2/CONFIGURACAO!$C$6)*$M1020))</f>
        <v>630</v>
      </c>
      <c r="AT1020" s="73">
        <f t="shared" si="342"/>
        <v>3</v>
      </c>
      <c r="AU1020" s="75">
        <f>IF(AR1020="","",$AR1020-(($AU$2/CONFIGURACAO!$C$6)*$M1020))</f>
        <v>430</v>
      </c>
      <c r="AV1020" s="76">
        <f t="shared" si="343"/>
        <v>4</v>
      </c>
      <c r="AW1020" s="74">
        <f>IF(AR1020="","",$AR1020-(($AW$2/CONFIGURACAO!$C$6)*$M1020))</f>
        <v>230</v>
      </c>
      <c r="AX1020" s="72">
        <f t="shared" si="344"/>
        <v>5</v>
      </c>
      <c r="AZ1020" s="39">
        <f t="shared" si="345"/>
        <v>8.7327633561981491E-2</v>
      </c>
      <c r="BA1020" s="146">
        <f t="shared" si="346"/>
        <v>23</v>
      </c>
      <c r="BB1020" s="146">
        <f t="shared" si="347"/>
        <v>261</v>
      </c>
      <c r="BC1020" s="32">
        <f t="shared" si="348"/>
        <v>427</v>
      </c>
      <c r="BD1020" s="148"/>
      <c r="BE1020" s="40">
        <f t="shared" si="349"/>
        <v>6.5201192250372589E-2</v>
      </c>
      <c r="BF1020" s="40">
        <f t="shared" si="350"/>
        <v>3.8580246913580245E-2</v>
      </c>
      <c r="BG1020" s="40">
        <f t="shared" si="351"/>
        <v>4.4964028776978422E-2</v>
      </c>
      <c r="BH1020" s="40">
        <f t="shared" si="352"/>
        <v>0.39409862570735654</v>
      </c>
      <c r="BI1020" s="40">
        <f t="shared" si="353"/>
        <v>0.50639658848614078</v>
      </c>
      <c r="BJ1020" s="40">
        <f t="shared" si="354"/>
        <v>9.2421441774491686E-2</v>
      </c>
      <c r="BK1020" s="40">
        <f t="shared" si="355"/>
        <v>0.16051364365971107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 s="42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</row>
    <row r="1021" spans="1:134" s="32" customFormat="1" ht="17" thickBot="1" x14ac:dyDescent="0.25">
      <c r="A1021" s="124" t="str">
        <f>CONFIGURACAO!$C$4</f>
        <v>AREA 21</v>
      </c>
      <c r="B1021" s="125">
        <v>1019</v>
      </c>
      <c r="C1021" s="252" t="s">
        <v>330</v>
      </c>
      <c r="D1021" s="126">
        <f t="shared" si="359"/>
        <v>12</v>
      </c>
      <c r="E1021" s="250" t="s">
        <v>1356</v>
      </c>
      <c r="F1021" s="250">
        <v>1</v>
      </c>
      <c r="G1021" s="250">
        <v>1</v>
      </c>
      <c r="H1021" s="250">
        <v>1</v>
      </c>
      <c r="I1021" s="250">
        <v>1</v>
      </c>
      <c r="J1021" s="87"/>
      <c r="K1021" s="94"/>
      <c r="L1021" s="94"/>
      <c r="M1021" s="154">
        <f t="shared" si="356"/>
        <v>4</v>
      </c>
      <c r="N1021">
        <v>0</v>
      </c>
      <c r="O1021">
        <v>2</v>
      </c>
      <c r="P1021">
        <v>5.5</v>
      </c>
      <c r="Q1021">
        <v>4.5</v>
      </c>
      <c r="R1021">
        <v>1</v>
      </c>
      <c r="S1021">
        <v>0</v>
      </c>
      <c r="T1021">
        <v>0</v>
      </c>
      <c r="U1021">
        <v>0</v>
      </c>
      <c r="V1021">
        <v>3</v>
      </c>
      <c r="W1021">
        <v>0</v>
      </c>
      <c r="X1021">
        <v>0</v>
      </c>
      <c r="Y1021">
        <v>0</v>
      </c>
      <c r="Z1021">
        <v>3</v>
      </c>
      <c r="AA1021">
        <v>0</v>
      </c>
      <c r="AB1021">
        <v>1</v>
      </c>
      <c r="AC1021" s="139">
        <f t="shared" si="340"/>
        <v>2</v>
      </c>
      <c r="AD1021" s="140">
        <f t="shared" si="341"/>
        <v>7.5</v>
      </c>
      <c r="AE1021" s="141">
        <f t="shared" si="360"/>
        <v>3</v>
      </c>
      <c r="AF1021" s="263">
        <f t="shared" si="361"/>
        <v>3</v>
      </c>
      <c r="AG1021" s="265">
        <f t="shared" si="357"/>
        <v>8</v>
      </c>
      <c r="AI1021" s="37">
        <f>IFERROR(IF(M1021&gt;0,(N1021*CONFIGURACAO!$C$20)+(O1021*CONFIGURACAO!$C$21)+(P1021*CONFIGURACAO!$C$22)+(Q1021*CONFIGURACAO!$C$23)+(R1021*CONFIGURACAO!$C$24),""),"")</f>
        <v>690</v>
      </c>
      <c r="AJ1021" s="38">
        <f>IF(S1021=0,0,IF(CONFIGURACAO!$C$15="SIM",(IF(S1021&gt;CONFIGURACAO!$C$16,CONFIGURACAO!$C$16*CONFIGURACAO!$C$25,S1021*CONFIGURACAO!$C$25)),'PI AREA  P75'!S1021*CONFIGURACAO!$C$25))</f>
        <v>0</v>
      </c>
      <c r="AK1021" s="38">
        <f>IF(T1021=0,0,IF(CONFIGURACAO!$C$17="SIM",(IF(T1021&gt;CONFIGURACAO!$C$18,CONFIGURACAO!$C$18*CONFIGURACAO!$C$26,T1021*CONFIGURACAO!$C$26)),'PI AREA  P75'!T1021*CONFIGURACAO!$C$26))</f>
        <v>0</v>
      </c>
      <c r="AL1021" s="38">
        <f>IFERROR(IF(M1021&gt;0,(U1021*CONFIGURACAO!$C$29)+(V1021*CONFIGURACAO!$C$30),""),"")</f>
        <v>300</v>
      </c>
      <c r="AM1021" s="38">
        <f>IF(W1021=0,0,IF(CONFIGURACAO!$C$41="SIM",(IF(W1021&gt;CONFIGURACAO!$C$41,CONFIGURACAO!$C$41*CONFIGURACAO!$C$31,W1021*CONFIGURACAO!$C$31)),'PI AREA  P75'!W1021*CONFIGURACAO!$C$31))</f>
        <v>0</v>
      </c>
      <c r="AN1021" s="38">
        <f>IF(X1021=0,0,IF(CONFIGURACAO!$C$39="SIM",(IF(X1021&gt;CONFIGURACAO!$C$40,CONFIGURACAO!$C$40*CONFIGURACAO!$C$32,X1021*CONFIGURACAO!$C$32)),'PI AREA  P75'!X1021*CONFIGURACAO!$C$32))</f>
        <v>0</v>
      </c>
      <c r="AO1021" s="38">
        <f>IFERROR(IF(M1021&gt;0,(Y1021*CONFIGURACAO!$C$33)+(Z1021*CONFIGURACAO!$C$34)+(AA1021*CONFIGURACAO!$C$35)+(AB1021*CONFIGURACAO!$C$36),""),"")</f>
        <v>160</v>
      </c>
      <c r="AP1021" s="38">
        <f>IF(AA1021=0,0,IF(CONFIGURACAO!$C$46="SIM",(IF(AA1021&gt;CONFIGURACAO!$C$47,CONFIGURACAO!$C$47*CONFIGURACAO!$C$35,AA1021*CONFIGURACAO!$C$35)),'PI AREA  P75'!AA1021*CONFIGURACAO!$C$35))</f>
        <v>0</v>
      </c>
      <c r="AQ1021" s="38">
        <f>IF(AB1021=0,0,IF(CONFIGURACAO!$C$44="SIM",(IF(AB1021&gt;CONFIGURACAO!$C$45,CONFIGURACAO!$C$45*CONFIGURACAO!$C$36,AB1021*CONFIGURACAO!$C$36)),'PI AREA  P75'!AB1021*CONFIGURACAO!$C$36))</f>
        <v>10</v>
      </c>
      <c r="AR1021" s="38">
        <f t="shared" si="358"/>
        <v>1160</v>
      </c>
      <c r="AS1021" s="68">
        <f>IF(AR1021="","",$AR1021-(($AS$2/CONFIGURACAO!$C$6)*$M1021))</f>
        <v>860</v>
      </c>
      <c r="AT1021" s="73">
        <f t="shared" si="342"/>
        <v>3</v>
      </c>
      <c r="AU1021" s="75">
        <f>IF(AR1021="","",$AR1021-(($AU$2/CONFIGURACAO!$C$6)*$M1021))</f>
        <v>660</v>
      </c>
      <c r="AV1021" s="76">
        <f t="shared" si="343"/>
        <v>4</v>
      </c>
      <c r="AW1021" s="74">
        <f>IF(AR1021="","",$AR1021-(($AW$2/CONFIGURACAO!$C$6)*$M1021))</f>
        <v>460</v>
      </c>
      <c r="AX1021" s="72">
        <f t="shared" si="344"/>
        <v>5</v>
      </c>
      <c r="AZ1021" s="39">
        <f t="shared" si="345"/>
        <v>0.10892479024935325</v>
      </c>
      <c r="BA1021" s="146">
        <f t="shared" si="346"/>
        <v>20</v>
      </c>
      <c r="BB1021" s="146">
        <f t="shared" si="347"/>
        <v>328</v>
      </c>
      <c r="BC1021" s="32">
        <f t="shared" si="348"/>
        <v>320</v>
      </c>
      <c r="BD1021" s="148"/>
      <c r="BE1021" s="40">
        <f t="shared" si="349"/>
        <v>0</v>
      </c>
      <c r="BF1021" s="40">
        <f t="shared" si="350"/>
        <v>7.716049382716049E-2</v>
      </c>
      <c r="BG1021" s="40">
        <f t="shared" si="351"/>
        <v>0.14131551901336073</v>
      </c>
      <c r="BH1021" s="40">
        <f t="shared" si="352"/>
        <v>0.18189167340339529</v>
      </c>
      <c r="BI1021" s="40">
        <f t="shared" si="353"/>
        <v>0.10660980810234541</v>
      </c>
      <c r="BJ1021" s="40">
        <f t="shared" si="354"/>
        <v>0</v>
      </c>
      <c r="BK1021" s="40">
        <f t="shared" si="355"/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 s="42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</row>
    <row r="1022" spans="1:134" s="32" customFormat="1" ht="17" thickBot="1" x14ac:dyDescent="0.25">
      <c r="A1022" s="124" t="str">
        <f>CONFIGURACAO!$C$4</f>
        <v>AREA 21</v>
      </c>
      <c r="B1022" s="125">
        <v>1020</v>
      </c>
      <c r="C1022" s="252" t="s">
        <v>330</v>
      </c>
      <c r="D1022" s="126">
        <f t="shared" si="359"/>
        <v>13</v>
      </c>
      <c r="E1022" s="250" t="s">
        <v>1357</v>
      </c>
      <c r="F1022" s="250">
        <v>1</v>
      </c>
      <c r="G1022" s="250">
        <v>1</v>
      </c>
      <c r="H1022" s="250">
        <v>1</v>
      </c>
      <c r="I1022" s="250">
        <v>1</v>
      </c>
      <c r="J1022" s="87"/>
      <c r="K1022" s="94"/>
      <c r="L1022" s="94"/>
      <c r="M1022" s="154">
        <f t="shared" si="356"/>
        <v>4</v>
      </c>
      <c r="N1022">
        <v>0</v>
      </c>
      <c r="O1022">
        <v>4</v>
      </c>
      <c r="P1022">
        <v>3.5</v>
      </c>
      <c r="Q1022">
        <v>1.5</v>
      </c>
      <c r="R1022">
        <v>3.5</v>
      </c>
      <c r="S1022">
        <v>1.5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 s="139">
        <f t="shared" si="340"/>
        <v>4</v>
      </c>
      <c r="AD1022" s="140">
        <f t="shared" si="341"/>
        <v>7.5</v>
      </c>
      <c r="AE1022" s="141">
        <f t="shared" si="360"/>
        <v>0</v>
      </c>
      <c r="AF1022" s="263">
        <f t="shared" si="361"/>
        <v>0</v>
      </c>
      <c r="AG1022" s="265">
        <f t="shared" si="357"/>
        <v>4</v>
      </c>
      <c r="AI1022" s="37">
        <f>IFERROR(IF(M1022&gt;0,(N1022*CONFIGURACAO!$C$20)+(O1022*CONFIGURACAO!$C$21)+(P1022*CONFIGURACAO!$C$22)+(Q1022*CONFIGURACAO!$C$23)+(R1022*CONFIGURACAO!$C$24),""),"")</f>
        <v>660</v>
      </c>
      <c r="AJ1022" s="38">
        <f>IF(S1022=0,0,IF(CONFIGURACAO!$C$15="SIM",(IF(S1022&gt;CONFIGURACAO!$C$16,CONFIGURACAO!$C$16*CONFIGURACAO!$C$25,S1022*CONFIGURACAO!$C$25)),'PI AREA  P75'!S1022*CONFIGURACAO!$C$25))</f>
        <v>15</v>
      </c>
      <c r="AK1022" s="38">
        <f>IF(T1022=0,0,IF(CONFIGURACAO!$C$17="SIM",(IF(T1022&gt;CONFIGURACAO!$C$18,CONFIGURACAO!$C$18*CONFIGURACAO!$C$26,T1022*CONFIGURACAO!$C$26)),'PI AREA  P75'!T1022*CONFIGURACAO!$C$26))</f>
        <v>0</v>
      </c>
      <c r="AL1022" s="38">
        <f>IFERROR(IF(M1022&gt;0,(U1022*CONFIGURACAO!$C$29)+(V1022*CONFIGURACAO!$C$30),""),"")</f>
        <v>0</v>
      </c>
      <c r="AM1022" s="38">
        <f>IF(W1022=0,0,IF(CONFIGURACAO!$C$41="SIM",(IF(W1022&gt;CONFIGURACAO!$C$41,CONFIGURACAO!$C$41*CONFIGURACAO!$C$31,W1022*CONFIGURACAO!$C$31)),'PI AREA  P75'!W1022*CONFIGURACAO!$C$31))</f>
        <v>0</v>
      </c>
      <c r="AN1022" s="38">
        <f>IF(X1022=0,0,IF(CONFIGURACAO!$C$39="SIM",(IF(X1022&gt;CONFIGURACAO!$C$40,CONFIGURACAO!$C$40*CONFIGURACAO!$C$32,X1022*CONFIGURACAO!$C$32)),'PI AREA  P75'!X1022*CONFIGURACAO!$C$32))</f>
        <v>0</v>
      </c>
      <c r="AO1022" s="38">
        <f>IFERROR(IF(M1022&gt;0,(Y1022*CONFIGURACAO!$C$33)+(Z1022*CONFIGURACAO!$C$34)+(AA1022*CONFIGURACAO!$C$35)+(AB1022*CONFIGURACAO!$C$36),""),"")</f>
        <v>0</v>
      </c>
      <c r="AP1022" s="38">
        <f>IF(AA1022=0,0,IF(CONFIGURACAO!$C$46="SIM",(IF(AA1022&gt;CONFIGURACAO!$C$47,CONFIGURACAO!$C$47*CONFIGURACAO!$C$35,AA1022*CONFIGURACAO!$C$35)),'PI AREA  P75'!AA1022*CONFIGURACAO!$C$35))</f>
        <v>0</v>
      </c>
      <c r="AQ1022" s="38">
        <f>IF(AB1022=0,0,IF(CONFIGURACAO!$C$44="SIM",(IF(AB1022&gt;CONFIGURACAO!$C$45,CONFIGURACAO!$C$45*CONFIGURACAO!$C$36,AB1022*CONFIGURACAO!$C$36)),'PI AREA  P75'!AB1022*CONFIGURACAO!$C$36))</f>
        <v>0</v>
      </c>
      <c r="AR1022" s="38">
        <f t="shared" si="358"/>
        <v>675</v>
      </c>
      <c r="AS1022" s="68">
        <f>IF(AR1022="","",$AR1022-(($AS$2/CONFIGURACAO!$C$6)*$M1022))</f>
        <v>375</v>
      </c>
      <c r="AT1022" s="73">
        <f t="shared" si="342"/>
        <v>3</v>
      </c>
      <c r="AU1022" s="75">
        <f>IF(AR1022="","",$AR1022-(($AU$2/CONFIGURACAO!$C$6)*$M1022))</f>
        <v>175</v>
      </c>
      <c r="AV1022" s="76">
        <f t="shared" si="343"/>
        <v>4</v>
      </c>
      <c r="AW1022" s="74">
        <f>IF(AR1022="","",$AR1022-(($AW$2/CONFIGURACAO!$C$6)*$M1022))</f>
        <v>-25</v>
      </c>
      <c r="AX1022" s="72" t="str">
        <f t="shared" si="344"/>
        <v>NAO</v>
      </c>
      <c r="AZ1022" s="39">
        <f t="shared" si="345"/>
        <v>6.3382959843373665E-2</v>
      </c>
      <c r="BA1022" s="146">
        <f t="shared" si="346"/>
        <v>14</v>
      </c>
      <c r="BB1022" s="146">
        <f t="shared" si="347"/>
        <v>513</v>
      </c>
      <c r="BC1022" s="32">
        <f t="shared" si="348"/>
        <v>577</v>
      </c>
      <c r="BD1022" s="148"/>
      <c r="BE1022" s="40">
        <f t="shared" si="349"/>
        <v>0</v>
      </c>
      <c r="BF1022" s="40">
        <f t="shared" si="350"/>
        <v>0.15432098765432098</v>
      </c>
      <c r="BG1022" s="40">
        <f t="shared" si="351"/>
        <v>8.9928057553956844E-2</v>
      </c>
      <c r="BH1022" s="40">
        <f t="shared" si="352"/>
        <v>6.0630557801131774E-2</v>
      </c>
      <c r="BI1022" s="40">
        <f t="shared" si="353"/>
        <v>0.37313432835820892</v>
      </c>
      <c r="BJ1022" s="40">
        <f t="shared" si="354"/>
        <v>0.13863216266173753</v>
      </c>
      <c r="BK1022" s="40">
        <f t="shared" si="355"/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 s="4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</row>
    <row r="1023" spans="1:134" s="32" customFormat="1" ht="17" thickBot="1" x14ac:dyDescent="0.25">
      <c r="A1023" s="124" t="str">
        <f>CONFIGURACAO!$C$4</f>
        <v>AREA 21</v>
      </c>
      <c r="B1023" s="125">
        <v>1021</v>
      </c>
      <c r="C1023" s="252" t="s">
        <v>330</v>
      </c>
      <c r="D1023" s="126">
        <f t="shared" si="359"/>
        <v>14</v>
      </c>
      <c r="E1023" s="250" t="s">
        <v>1358</v>
      </c>
      <c r="F1023" s="250">
        <v>1</v>
      </c>
      <c r="G1023" s="250">
        <v>1</v>
      </c>
      <c r="H1023" s="250">
        <v>1</v>
      </c>
      <c r="I1023" s="250">
        <v>1</v>
      </c>
      <c r="J1023" s="87"/>
      <c r="K1023" s="94"/>
      <c r="L1023" s="94"/>
      <c r="M1023" s="154">
        <f t="shared" si="356"/>
        <v>4</v>
      </c>
      <c r="N1023">
        <v>0</v>
      </c>
      <c r="O1023">
        <v>1</v>
      </c>
      <c r="P1023">
        <v>3.75</v>
      </c>
      <c r="Q1023">
        <v>5</v>
      </c>
      <c r="R1023">
        <v>2</v>
      </c>
      <c r="S1023">
        <v>3.5</v>
      </c>
      <c r="T1023">
        <v>3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2</v>
      </c>
      <c r="AA1023">
        <v>0</v>
      </c>
      <c r="AB1023">
        <v>6</v>
      </c>
      <c r="AC1023" s="139">
        <f t="shared" si="340"/>
        <v>1</v>
      </c>
      <c r="AD1023" s="140">
        <f t="shared" si="341"/>
        <v>4.75</v>
      </c>
      <c r="AE1023" s="141">
        <f t="shared" si="360"/>
        <v>1</v>
      </c>
      <c r="AF1023" s="263">
        <f t="shared" si="361"/>
        <v>2</v>
      </c>
      <c r="AG1023" s="265">
        <f t="shared" si="357"/>
        <v>4</v>
      </c>
      <c r="AI1023" s="37">
        <f>IFERROR(IF(M1023&gt;0,(N1023*CONFIGURACAO!$C$20)+(O1023*CONFIGURACAO!$C$21)+(P1023*CONFIGURACAO!$C$22)+(Q1023*CONFIGURACAO!$C$23)+(R1023*CONFIGURACAO!$C$24),""),"")</f>
        <v>545</v>
      </c>
      <c r="AJ1023" s="38">
        <f>IF(S1023=0,0,IF(CONFIGURACAO!$C$15="SIM",(IF(S1023&gt;CONFIGURACAO!$C$16,CONFIGURACAO!$C$16*CONFIGURACAO!$C$25,S1023*CONFIGURACAO!$C$25)),'PI AREA  P75'!S1023*CONFIGURACAO!$C$25))</f>
        <v>35</v>
      </c>
      <c r="AK1023" s="38">
        <f>IF(T1023=0,0,IF(CONFIGURACAO!$C$17="SIM",(IF(T1023&gt;CONFIGURACAO!$C$18,CONFIGURACAO!$C$18*CONFIGURACAO!$C$26,T1023*CONFIGURACAO!$C$26)),'PI AREA  P75'!T1023*CONFIGURACAO!$C$26))</f>
        <v>15</v>
      </c>
      <c r="AL1023" s="38">
        <f>IFERROR(IF(M1023&gt;0,(U1023*CONFIGURACAO!$C$29)+(V1023*CONFIGURACAO!$C$30),""),"")</f>
        <v>100</v>
      </c>
      <c r="AM1023" s="38">
        <f>IF(W1023=0,0,IF(CONFIGURACAO!$C$41="SIM",(IF(W1023&gt;CONFIGURACAO!$C$41,CONFIGURACAO!$C$41*CONFIGURACAO!$C$31,W1023*CONFIGURACAO!$C$31)),'PI AREA  P75'!W1023*CONFIGURACAO!$C$31))</f>
        <v>0</v>
      </c>
      <c r="AN1023" s="38">
        <f>IF(X1023=0,0,IF(CONFIGURACAO!$C$39="SIM",(IF(X1023&gt;CONFIGURACAO!$C$40,CONFIGURACAO!$C$40*CONFIGURACAO!$C$32,X1023*CONFIGURACAO!$C$32)),'PI AREA  P75'!X1023*CONFIGURACAO!$C$32))</f>
        <v>0</v>
      </c>
      <c r="AO1023" s="38">
        <f>IFERROR(IF(M1023&gt;0,(Y1023*CONFIGURACAO!$C$33)+(Z1023*CONFIGURACAO!$C$34)+(AA1023*CONFIGURACAO!$C$35)+(AB1023*CONFIGURACAO!$C$36),""),"")</f>
        <v>160</v>
      </c>
      <c r="AP1023" s="38">
        <f>IF(AA1023=0,0,IF(CONFIGURACAO!$C$46="SIM",(IF(AA1023&gt;CONFIGURACAO!$C$47,CONFIGURACAO!$C$47*CONFIGURACAO!$C$35,AA1023*CONFIGURACAO!$C$35)),'PI AREA  P75'!AA1023*CONFIGURACAO!$C$35))</f>
        <v>0</v>
      </c>
      <c r="AQ1023" s="38">
        <f>IF(AB1023=0,0,IF(CONFIGURACAO!$C$44="SIM",(IF(AB1023&gt;CONFIGURACAO!$C$45,CONFIGURACAO!$C$45*CONFIGURACAO!$C$36,AB1023*CONFIGURACAO!$C$36)),'PI AREA  P75'!AB1023*CONFIGURACAO!$C$36))</f>
        <v>20</v>
      </c>
      <c r="AR1023" s="38">
        <f t="shared" si="358"/>
        <v>875</v>
      </c>
      <c r="AS1023" s="68">
        <f>IF(AR1023="","",$AR1023-(($AS$2/CONFIGURACAO!$C$6)*$M1023))</f>
        <v>575</v>
      </c>
      <c r="AT1023" s="73">
        <f t="shared" si="342"/>
        <v>3</v>
      </c>
      <c r="AU1023" s="75">
        <f>IF(AR1023="","",$AR1023-(($AU$2/CONFIGURACAO!$C$6)*$M1023))</f>
        <v>375</v>
      </c>
      <c r="AV1023" s="76">
        <f t="shared" si="343"/>
        <v>4</v>
      </c>
      <c r="AW1023" s="74">
        <f>IF(AR1023="","",$AR1023-(($AW$2/CONFIGURACAO!$C$6)*$M1023))</f>
        <v>175</v>
      </c>
      <c r="AX1023" s="72">
        <f t="shared" si="344"/>
        <v>5</v>
      </c>
      <c r="AZ1023" s="39">
        <f t="shared" si="345"/>
        <v>8.2163096093262167E-2</v>
      </c>
      <c r="BA1023" s="146">
        <f t="shared" si="346"/>
        <v>27.25</v>
      </c>
      <c r="BB1023" s="146">
        <f t="shared" si="347"/>
        <v>195</v>
      </c>
      <c r="BC1023" s="32">
        <f t="shared" si="348"/>
        <v>456</v>
      </c>
      <c r="BD1023" s="148"/>
      <c r="BE1023" s="40">
        <f t="shared" si="349"/>
        <v>0</v>
      </c>
      <c r="BF1023" s="40">
        <f t="shared" si="350"/>
        <v>3.8580246913580245E-2</v>
      </c>
      <c r="BG1023" s="40">
        <f t="shared" si="351"/>
        <v>9.6351490236382328E-2</v>
      </c>
      <c r="BH1023" s="40">
        <f t="shared" si="352"/>
        <v>0.20210185933710592</v>
      </c>
      <c r="BI1023" s="40">
        <f t="shared" si="353"/>
        <v>0.21321961620469082</v>
      </c>
      <c r="BJ1023" s="40">
        <f t="shared" si="354"/>
        <v>0.32347504621072093</v>
      </c>
      <c r="BK1023" s="40">
        <f t="shared" si="355"/>
        <v>0.4815409309791332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 s="42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</row>
    <row r="1024" spans="1:134" s="32" customFormat="1" ht="17" thickBot="1" x14ac:dyDescent="0.25">
      <c r="A1024" s="124" t="str">
        <f>CONFIGURACAO!$C$4</f>
        <v>AREA 21</v>
      </c>
      <c r="B1024" s="125">
        <v>1022</v>
      </c>
      <c r="C1024" s="252" t="s">
        <v>331</v>
      </c>
      <c r="D1024" s="126">
        <f t="shared" si="359"/>
        <v>1</v>
      </c>
      <c r="E1024" s="250" t="s">
        <v>1359</v>
      </c>
      <c r="F1024" s="250">
        <v>1</v>
      </c>
      <c r="G1024" s="250">
        <v>1</v>
      </c>
      <c r="H1024" s="250">
        <v>1</v>
      </c>
      <c r="I1024" s="250">
        <v>1</v>
      </c>
      <c r="J1024" s="87"/>
      <c r="K1024" s="94"/>
      <c r="L1024" s="94"/>
      <c r="M1024" s="154">
        <f t="shared" si="356"/>
        <v>4</v>
      </c>
      <c r="N1024">
        <v>7</v>
      </c>
      <c r="O1024">
        <v>11.5</v>
      </c>
      <c r="P1024">
        <v>8.75</v>
      </c>
      <c r="Q1024">
        <v>0</v>
      </c>
      <c r="R1024">
        <v>1</v>
      </c>
      <c r="S1024">
        <v>0.75</v>
      </c>
      <c r="T1024">
        <v>0.75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 s="139">
        <f t="shared" si="340"/>
        <v>18.5</v>
      </c>
      <c r="AD1024" s="140">
        <f t="shared" si="341"/>
        <v>27.25</v>
      </c>
      <c r="AE1024" s="141">
        <f t="shared" si="360"/>
        <v>0</v>
      </c>
      <c r="AF1024" s="263">
        <f t="shared" si="361"/>
        <v>0</v>
      </c>
      <c r="AG1024" s="265">
        <f t="shared" si="357"/>
        <v>18.5</v>
      </c>
      <c r="AI1024" s="37">
        <f>IFERROR(IF(M1024&gt;0,(N1024*CONFIGURACAO!$C$20)+(O1024*CONFIGURACAO!$C$21)+(P1024*CONFIGURACAO!$C$22)+(Q1024*CONFIGURACAO!$C$23)+(R1024*CONFIGURACAO!$C$24),""),"")</f>
        <v>2165</v>
      </c>
      <c r="AJ1024" s="38">
        <f>IF(S1024=0,0,IF(CONFIGURACAO!$C$15="SIM",(IF(S1024&gt;CONFIGURACAO!$C$16,CONFIGURACAO!$C$16*CONFIGURACAO!$C$25,S1024*CONFIGURACAO!$C$25)),'PI AREA  P75'!S1024*CONFIGURACAO!$C$25))</f>
        <v>7.5</v>
      </c>
      <c r="AK1024" s="38">
        <f>IF(T1024=0,0,IF(CONFIGURACAO!$C$17="SIM",(IF(T1024&gt;CONFIGURACAO!$C$18,CONFIGURACAO!$C$18*CONFIGURACAO!$C$26,T1024*CONFIGURACAO!$C$26)),'PI AREA  P75'!T1024*CONFIGURACAO!$C$26))</f>
        <v>3.75</v>
      </c>
      <c r="AL1024" s="38">
        <f>IFERROR(IF(M1024&gt;0,(U1024*CONFIGURACAO!$C$29)+(V1024*CONFIGURACAO!$C$30),""),"")</f>
        <v>0</v>
      </c>
      <c r="AM1024" s="38">
        <f>IF(W1024=0,0,IF(CONFIGURACAO!$C$41="SIM",(IF(W1024&gt;CONFIGURACAO!$C$41,CONFIGURACAO!$C$41*CONFIGURACAO!$C$31,W1024*CONFIGURACAO!$C$31)),'PI AREA  P75'!W1024*CONFIGURACAO!$C$31))</f>
        <v>0</v>
      </c>
      <c r="AN1024" s="38">
        <f>IF(X1024=0,0,IF(CONFIGURACAO!$C$39="SIM",(IF(X1024&gt;CONFIGURACAO!$C$40,CONFIGURACAO!$C$40*CONFIGURACAO!$C$32,X1024*CONFIGURACAO!$C$32)),'PI AREA  P75'!X1024*CONFIGURACAO!$C$32))</f>
        <v>0</v>
      </c>
      <c r="AO1024" s="38">
        <f>IFERROR(IF(M1024&gt;0,(Y1024*CONFIGURACAO!$C$33)+(Z1024*CONFIGURACAO!$C$34)+(AA1024*CONFIGURACAO!$C$35)+(AB1024*CONFIGURACAO!$C$36),""),"")</f>
        <v>0</v>
      </c>
      <c r="AP1024" s="38">
        <f>IF(AA1024=0,0,IF(CONFIGURACAO!$C$46="SIM",(IF(AA1024&gt;CONFIGURACAO!$C$47,CONFIGURACAO!$C$47*CONFIGURACAO!$C$35,AA1024*CONFIGURACAO!$C$35)),'PI AREA  P75'!AA1024*CONFIGURACAO!$C$35))</f>
        <v>0</v>
      </c>
      <c r="AQ1024" s="38">
        <f>IF(AB1024=0,0,IF(CONFIGURACAO!$C$44="SIM",(IF(AB1024&gt;CONFIGURACAO!$C$45,CONFIGURACAO!$C$45*CONFIGURACAO!$C$36,AB1024*CONFIGURACAO!$C$36)),'PI AREA  P75'!AB1024*CONFIGURACAO!$C$36))</f>
        <v>0</v>
      </c>
      <c r="AR1024" s="38">
        <f t="shared" si="358"/>
        <v>2176.25</v>
      </c>
      <c r="AS1024" s="68">
        <f>IF(AR1024="","",$AR1024-(($AS$2/CONFIGURACAO!$C$6)*$M1024))</f>
        <v>1876.25</v>
      </c>
      <c r="AT1024" s="73">
        <f t="shared" si="342"/>
        <v>3</v>
      </c>
      <c r="AU1024" s="75">
        <f>IF(AR1024="","",$AR1024-(($AU$2/CONFIGURACAO!$C$6)*$M1024))</f>
        <v>1676.25</v>
      </c>
      <c r="AV1024" s="76">
        <f t="shared" si="343"/>
        <v>4</v>
      </c>
      <c r="AW1024" s="74">
        <f>IF(AR1024="","",$AR1024-(($AW$2/CONFIGURACAO!$C$6)*$M1024))</f>
        <v>1476.25</v>
      </c>
      <c r="AX1024" s="72">
        <f t="shared" si="344"/>
        <v>5</v>
      </c>
      <c r="AZ1024" s="39">
        <f t="shared" si="345"/>
        <v>0.20435135756909917</v>
      </c>
      <c r="BA1024" s="146">
        <f t="shared" si="346"/>
        <v>29.75</v>
      </c>
      <c r="BB1024" s="146">
        <f t="shared" si="347"/>
        <v>158</v>
      </c>
      <c r="BC1024" s="32">
        <f t="shared" si="348"/>
        <v>92</v>
      </c>
      <c r="BD1024" s="148"/>
      <c r="BE1024" s="40">
        <f t="shared" si="349"/>
        <v>0.26080476900149036</v>
      </c>
      <c r="BF1024" s="40">
        <f t="shared" si="350"/>
        <v>0.44367283950617281</v>
      </c>
      <c r="BG1024" s="40">
        <f t="shared" si="351"/>
        <v>0.22482014388489208</v>
      </c>
      <c r="BH1024" s="40">
        <f t="shared" si="352"/>
        <v>0</v>
      </c>
      <c r="BI1024" s="40">
        <f t="shared" si="353"/>
        <v>0.10660980810234541</v>
      </c>
      <c r="BJ1024" s="40">
        <f t="shared" si="354"/>
        <v>6.9316081330868765E-2</v>
      </c>
      <c r="BK1024" s="40">
        <f t="shared" si="355"/>
        <v>0.1203852327447833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 s="42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</row>
    <row r="1025" spans="1:134" s="32" customFormat="1" ht="17" thickBot="1" x14ac:dyDescent="0.25">
      <c r="A1025" s="124" t="str">
        <f>CONFIGURACAO!$C$4</f>
        <v>AREA 21</v>
      </c>
      <c r="B1025" s="125">
        <v>1023</v>
      </c>
      <c r="C1025" s="252" t="s">
        <v>331</v>
      </c>
      <c r="D1025" s="126">
        <f t="shared" si="359"/>
        <v>2</v>
      </c>
      <c r="E1025" s="250" t="s">
        <v>1360</v>
      </c>
      <c r="F1025" s="250">
        <v>1</v>
      </c>
      <c r="G1025" s="250">
        <v>1</v>
      </c>
      <c r="H1025" s="250">
        <v>1</v>
      </c>
      <c r="I1025" s="250">
        <v>1</v>
      </c>
      <c r="J1025" s="87"/>
      <c r="K1025" s="94"/>
      <c r="L1025" s="94"/>
      <c r="M1025" s="154">
        <f t="shared" si="356"/>
        <v>4</v>
      </c>
      <c r="N1025">
        <v>16.5</v>
      </c>
      <c r="O1025">
        <v>14</v>
      </c>
      <c r="P1025">
        <v>11</v>
      </c>
      <c r="Q1025">
        <v>2.75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 s="139">
        <f t="shared" si="340"/>
        <v>30.5</v>
      </c>
      <c r="AD1025" s="140">
        <f t="shared" si="341"/>
        <v>41.5</v>
      </c>
      <c r="AE1025" s="141">
        <f t="shared" si="360"/>
        <v>0</v>
      </c>
      <c r="AF1025" s="263">
        <f t="shared" si="361"/>
        <v>0</v>
      </c>
      <c r="AG1025" s="265">
        <f t="shared" si="357"/>
        <v>30.5</v>
      </c>
      <c r="AI1025" s="37">
        <f>IFERROR(IF(M1025&gt;0,(N1025*CONFIGURACAO!$C$20)+(O1025*CONFIGURACAO!$C$21)+(P1025*CONFIGURACAO!$C$22)+(Q1025*CONFIGURACAO!$C$23)+(R1025*CONFIGURACAO!$C$24),""),"")</f>
        <v>3540</v>
      </c>
      <c r="AJ1025" s="38">
        <f>IF(S1025=0,0,IF(CONFIGURACAO!$C$15="SIM",(IF(S1025&gt;CONFIGURACAO!$C$16,CONFIGURACAO!$C$16*CONFIGURACAO!$C$25,S1025*CONFIGURACAO!$C$25)),'PI AREA  P75'!S1025*CONFIGURACAO!$C$25))</f>
        <v>0</v>
      </c>
      <c r="AK1025" s="38">
        <f>IF(T1025=0,0,IF(CONFIGURACAO!$C$17="SIM",(IF(T1025&gt;CONFIGURACAO!$C$18,CONFIGURACAO!$C$18*CONFIGURACAO!$C$26,T1025*CONFIGURACAO!$C$26)),'PI AREA  P75'!T1025*CONFIGURACAO!$C$26))</f>
        <v>0</v>
      </c>
      <c r="AL1025" s="38">
        <f>IFERROR(IF(M1025&gt;0,(U1025*CONFIGURACAO!$C$29)+(V1025*CONFIGURACAO!$C$30),""),"")</f>
        <v>0</v>
      </c>
      <c r="AM1025" s="38">
        <f>IF(W1025=0,0,IF(CONFIGURACAO!$C$41="SIM",(IF(W1025&gt;CONFIGURACAO!$C$41,CONFIGURACAO!$C$41*CONFIGURACAO!$C$31,W1025*CONFIGURACAO!$C$31)),'PI AREA  P75'!W1025*CONFIGURACAO!$C$31))</f>
        <v>50</v>
      </c>
      <c r="AN1025" s="38">
        <f>IF(X1025=0,0,IF(CONFIGURACAO!$C$39="SIM",(IF(X1025&gt;CONFIGURACAO!$C$40,CONFIGURACAO!$C$40*CONFIGURACAO!$C$32,X1025*CONFIGURACAO!$C$32)),'PI AREA  P75'!X1025*CONFIGURACAO!$C$32))</f>
        <v>0</v>
      </c>
      <c r="AO1025" s="38">
        <f>IFERROR(IF(M1025&gt;0,(Y1025*CONFIGURACAO!$C$33)+(Z1025*CONFIGURACAO!$C$34)+(AA1025*CONFIGURACAO!$C$35)+(AB1025*CONFIGURACAO!$C$36),""),"")</f>
        <v>0</v>
      </c>
      <c r="AP1025" s="38">
        <f>IF(AA1025=0,0,IF(CONFIGURACAO!$C$46="SIM",(IF(AA1025&gt;CONFIGURACAO!$C$47,CONFIGURACAO!$C$47*CONFIGURACAO!$C$35,AA1025*CONFIGURACAO!$C$35)),'PI AREA  P75'!AA1025*CONFIGURACAO!$C$35))</f>
        <v>0</v>
      </c>
      <c r="AQ1025" s="38">
        <f>IF(AB1025=0,0,IF(CONFIGURACAO!$C$44="SIM",(IF(AB1025&gt;CONFIGURACAO!$C$45,CONFIGURACAO!$C$45*CONFIGURACAO!$C$36,AB1025*CONFIGURACAO!$C$36)),'PI AREA  P75'!AB1025*CONFIGURACAO!$C$36))</f>
        <v>0</v>
      </c>
      <c r="AR1025" s="38">
        <f t="shared" si="358"/>
        <v>3590</v>
      </c>
      <c r="AS1025" s="68">
        <f>IF(AR1025="","",$AR1025-(($AS$2/CONFIGURACAO!$C$6)*$M1025))</f>
        <v>3290</v>
      </c>
      <c r="AT1025" s="73">
        <f t="shared" si="342"/>
        <v>3</v>
      </c>
      <c r="AU1025" s="75">
        <f>IF(AR1025="","",$AR1025-(($AU$2/CONFIGURACAO!$C$6)*$M1025))</f>
        <v>3090</v>
      </c>
      <c r="AV1025" s="76">
        <f t="shared" si="343"/>
        <v>4</v>
      </c>
      <c r="AW1025" s="74">
        <f>IF(AR1025="","",$AR1025-(($AW$2/CONFIGURACAO!$C$6)*$M1025))</f>
        <v>2890</v>
      </c>
      <c r="AX1025" s="72">
        <f t="shared" si="344"/>
        <v>5</v>
      </c>
      <c r="AZ1025" s="39">
        <f t="shared" si="345"/>
        <v>0.33710344568549844</v>
      </c>
      <c r="BA1025" s="146">
        <f t="shared" si="346"/>
        <v>45.25</v>
      </c>
      <c r="BB1025" s="146">
        <f t="shared" si="347"/>
        <v>52</v>
      </c>
      <c r="BC1025" s="32">
        <f t="shared" si="348"/>
        <v>32</v>
      </c>
      <c r="BD1025" s="148"/>
      <c r="BE1025" s="40">
        <f t="shared" si="349"/>
        <v>0.61475409836065575</v>
      </c>
      <c r="BF1025" s="40">
        <f t="shared" si="350"/>
        <v>0.54012345679012341</v>
      </c>
      <c r="BG1025" s="40">
        <f t="shared" si="351"/>
        <v>0.28263103802672146</v>
      </c>
      <c r="BH1025" s="40">
        <f t="shared" si="352"/>
        <v>0.11115602263540826</v>
      </c>
      <c r="BI1025" s="40">
        <f t="shared" si="353"/>
        <v>0</v>
      </c>
      <c r="BJ1025" s="40">
        <f t="shared" si="354"/>
        <v>0</v>
      </c>
      <c r="BK1025" s="40">
        <f t="shared" si="355"/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 s="42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</row>
    <row r="1026" spans="1:134" s="32" customFormat="1" ht="17" thickBot="1" x14ac:dyDescent="0.25">
      <c r="A1026" s="124" t="str">
        <f>CONFIGURACAO!$C$4</f>
        <v>AREA 21</v>
      </c>
      <c r="B1026" s="125">
        <v>1024</v>
      </c>
      <c r="C1026" s="252" t="s">
        <v>331</v>
      </c>
      <c r="D1026" s="126">
        <f t="shared" si="359"/>
        <v>3</v>
      </c>
      <c r="E1026" s="250" t="s">
        <v>1361</v>
      </c>
      <c r="F1026" s="250">
        <v>0</v>
      </c>
      <c r="G1026" s="250">
        <v>0</v>
      </c>
      <c r="H1026" s="250">
        <v>1</v>
      </c>
      <c r="I1026" s="250">
        <v>1</v>
      </c>
      <c r="J1026" s="87"/>
      <c r="K1026" s="94"/>
      <c r="L1026" s="94"/>
      <c r="M1026" s="154">
        <f t="shared" si="356"/>
        <v>2</v>
      </c>
      <c r="N1026">
        <v>0</v>
      </c>
      <c r="O1026">
        <v>0</v>
      </c>
      <c r="P1026">
        <v>0.75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2</v>
      </c>
      <c r="AC1026" s="139">
        <f t="shared" si="340"/>
        <v>0</v>
      </c>
      <c r="AD1026" s="140">
        <f t="shared" si="341"/>
        <v>0.75</v>
      </c>
      <c r="AE1026" s="141">
        <f t="shared" si="360"/>
        <v>0</v>
      </c>
      <c r="AF1026" s="263">
        <f t="shared" si="361"/>
        <v>0</v>
      </c>
      <c r="AG1026" s="265">
        <f t="shared" si="357"/>
        <v>0</v>
      </c>
      <c r="AI1026" s="37">
        <f>IFERROR(IF(M1026&gt;0,(N1026*CONFIGURACAO!$C$20)+(O1026*CONFIGURACAO!$C$21)+(P1026*CONFIGURACAO!$C$22)+(Q1026*CONFIGURACAO!$C$23)+(R1026*CONFIGURACAO!$C$24),""),"")</f>
        <v>45</v>
      </c>
      <c r="AJ1026" s="38">
        <f>IF(S1026=0,0,IF(CONFIGURACAO!$C$15="SIM",(IF(S1026&gt;CONFIGURACAO!$C$16,CONFIGURACAO!$C$16*CONFIGURACAO!$C$25,S1026*CONFIGURACAO!$C$25)),'PI AREA  P75'!S1026*CONFIGURACAO!$C$25))</f>
        <v>0</v>
      </c>
      <c r="AK1026" s="38">
        <f>IF(T1026=0,0,IF(CONFIGURACAO!$C$17="SIM",(IF(T1026&gt;CONFIGURACAO!$C$18,CONFIGURACAO!$C$18*CONFIGURACAO!$C$26,T1026*CONFIGURACAO!$C$26)),'PI AREA  P75'!T1026*CONFIGURACAO!$C$26))</f>
        <v>0</v>
      </c>
      <c r="AL1026" s="38">
        <f>IFERROR(IF(M1026&gt;0,(U1026*CONFIGURACAO!$C$29)+(V1026*CONFIGURACAO!$C$30),""),"")</f>
        <v>0</v>
      </c>
      <c r="AM1026" s="38">
        <f>IF(W1026=0,0,IF(CONFIGURACAO!$C$41="SIM",(IF(W1026&gt;CONFIGURACAO!$C$41,CONFIGURACAO!$C$41*CONFIGURACAO!$C$31,W1026*CONFIGURACAO!$C$31)),'PI AREA  P75'!W1026*CONFIGURACAO!$C$31))</f>
        <v>50</v>
      </c>
      <c r="AN1026" s="38">
        <f>IF(X1026=0,0,IF(CONFIGURACAO!$C$39="SIM",(IF(X1026&gt;CONFIGURACAO!$C$40,CONFIGURACAO!$C$40*CONFIGURACAO!$C$32,X1026*CONFIGURACAO!$C$32)),'PI AREA  P75'!X1026*CONFIGURACAO!$C$32))</f>
        <v>0</v>
      </c>
      <c r="AO1026" s="38">
        <f>IFERROR(IF(M1026&gt;0,(Y1026*CONFIGURACAO!$C$33)+(Z1026*CONFIGURACAO!$C$34)+(AA1026*CONFIGURACAO!$C$35)+(AB1026*CONFIGURACAO!$C$36),""),"")</f>
        <v>20</v>
      </c>
      <c r="AP1026" s="38">
        <f>IF(AA1026=0,0,IF(CONFIGURACAO!$C$46="SIM",(IF(AA1026&gt;CONFIGURACAO!$C$47,CONFIGURACAO!$C$47*CONFIGURACAO!$C$35,AA1026*CONFIGURACAO!$C$35)),'PI AREA  P75'!AA1026*CONFIGURACAO!$C$35))</f>
        <v>0</v>
      </c>
      <c r="AQ1026" s="38">
        <f>IF(AB1026=0,0,IF(CONFIGURACAO!$C$44="SIM",(IF(AB1026&gt;CONFIGURACAO!$C$45,CONFIGURACAO!$C$45*CONFIGURACAO!$C$36,AB1026*CONFIGURACAO!$C$36)),'PI AREA  P75'!AB1026*CONFIGURACAO!$C$36))</f>
        <v>20</v>
      </c>
      <c r="AR1026" s="38">
        <f t="shared" si="358"/>
        <v>135</v>
      </c>
      <c r="AS1026" s="68">
        <f>IF(AR1026="","",$AR1026-(($AS$2/CONFIGURACAO!$C$6)*$M1026))</f>
        <v>-15</v>
      </c>
      <c r="AT1026" s="73" t="str">
        <f t="shared" si="342"/>
        <v>NAO</v>
      </c>
      <c r="AU1026" s="75">
        <f>IF(AR1026="","",$AR1026-(($AU$2/CONFIGURACAO!$C$6)*$M1026))</f>
        <v>-115</v>
      </c>
      <c r="AV1026" s="76" t="str">
        <f t="shared" si="343"/>
        <v>NAO</v>
      </c>
      <c r="AW1026" s="74">
        <f>IF(AR1026="","",$AR1026-(($AW$2/CONFIGURACAO!$C$6)*$M1026))</f>
        <v>-215</v>
      </c>
      <c r="AX1026" s="72" t="str">
        <f t="shared" si="344"/>
        <v>NAO</v>
      </c>
      <c r="AZ1026" s="39">
        <f t="shared" si="345"/>
        <v>1.2676591968674732E-2</v>
      </c>
      <c r="BA1026" s="146">
        <f t="shared" si="346"/>
        <v>3.75</v>
      </c>
      <c r="BB1026" s="146">
        <f t="shared" si="347"/>
        <v>910</v>
      </c>
      <c r="BC1026" s="32">
        <f t="shared" si="348"/>
        <v>993</v>
      </c>
      <c r="BD1026" s="148"/>
      <c r="BE1026" s="40">
        <f t="shared" si="349"/>
        <v>0</v>
      </c>
      <c r="BF1026" s="40">
        <f t="shared" si="350"/>
        <v>0</v>
      </c>
      <c r="BG1026" s="40">
        <f t="shared" si="351"/>
        <v>1.9270298047276462E-2</v>
      </c>
      <c r="BH1026" s="40">
        <f t="shared" si="352"/>
        <v>0</v>
      </c>
      <c r="BI1026" s="40">
        <f t="shared" si="353"/>
        <v>0</v>
      </c>
      <c r="BJ1026" s="40">
        <f t="shared" si="354"/>
        <v>0</v>
      </c>
      <c r="BK1026" s="40">
        <f t="shared" si="355"/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 s="42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</row>
    <row r="1027" spans="1:134" s="32" customFormat="1" ht="17" thickBot="1" x14ac:dyDescent="0.25">
      <c r="A1027" s="124" t="str">
        <f>CONFIGURACAO!$C$4</f>
        <v>AREA 21</v>
      </c>
      <c r="B1027" s="125">
        <v>1025</v>
      </c>
      <c r="C1027" s="252" t="s">
        <v>331</v>
      </c>
      <c r="D1027" s="126">
        <f t="shared" si="359"/>
        <v>4</v>
      </c>
      <c r="E1027" s="250" t="s">
        <v>1362</v>
      </c>
      <c r="F1027" s="250">
        <v>1</v>
      </c>
      <c r="G1027" s="250">
        <v>1</v>
      </c>
      <c r="H1027" s="250">
        <v>1</v>
      </c>
      <c r="I1027" s="250">
        <v>1</v>
      </c>
      <c r="J1027" s="87"/>
      <c r="K1027" s="94"/>
      <c r="L1027" s="94"/>
      <c r="M1027" s="154">
        <f t="shared" si="356"/>
        <v>4</v>
      </c>
      <c r="N1027">
        <v>1</v>
      </c>
      <c r="O1027">
        <v>0</v>
      </c>
      <c r="P1027">
        <v>2.75</v>
      </c>
      <c r="Q1027">
        <v>0.75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9</v>
      </c>
      <c r="AC1027" s="139">
        <f t="shared" ref="AC1027:AC1090" si="362">IFERROR((N1027+O1027),"")</f>
        <v>1</v>
      </c>
      <c r="AD1027" s="140">
        <f t="shared" ref="AD1027:AD1090" si="363">IFERROR(AC1027+P1027,"")</f>
        <v>3.75</v>
      </c>
      <c r="AE1027" s="141">
        <f t="shared" si="360"/>
        <v>0</v>
      </c>
      <c r="AF1027" s="263">
        <f t="shared" si="361"/>
        <v>0</v>
      </c>
      <c r="AG1027" s="265">
        <f t="shared" si="357"/>
        <v>1</v>
      </c>
      <c r="AI1027" s="37">
        <f>IFERROR(IF(M1027&gt;0,(N1027*CONFIGURACAO!$C$20)+(O1027*CONFIGURACAO!$C$21)+(P1027*CONFIGURACAO!$C$22)+(Q1027*CONFIGURACAO!$C$23)+(R1027*CONFIGURACAO!$C$24),""),"")</f>
        <v>315</v>
      </c>
      <c r="AJ1027" s="38">
        <f>IF(S1027=0,0,IF(CONFIGURACAO!$C$15="SIM",(IF(S1027&gt;CONFIGURACAO!$C$16,CONFIGURACAO!$C$16*CONFIGURACAO!$C$25,S1027*CONFIGURACAO!$C$25)),'PI AREA  P75'!S1027*CONFIGURACAO!$C$25))</f>
        <v>0</v>
      </c>
      <c r="AK1027" s="38">
        <f>IF(T1027=0,0,IF(CONFIGURACAO!$C$17="SIM",(IF(T1027&gt;CONFIGURACAO!$C$18,CONFIGURACAO!$C$18*CONFIGURACAO!$C$26,T1027*CONFIGURACAO!$C$26)),'PI AREA  P75'!T1027*CONFIGURACAO!$C$26))</f>
        <v>0</v>
      </c>
      <c r="AL1027" s="38">
        <f>IFERROR(IF(M1027&gt;0,(U1027*CONFIGURACAO!$C$29)+(V1027*CONFIGURACAO!$C$30),""),"")</f>
        <v>0</v>
      </c>
      <c r="AM1027" s="38">
        <f>IF(W1027=0,0,IF(CONFIGURACAO!$C$41="SIM",(IF(W1027&gt;CONFIGURACAO!$C$41,CONFIGURACAO!$C$41*CONFIGURACAO!$C$31,W1027*CONFIGURACAO!$C$31)),'PI AREA  P75'!W1027*CONFIGURACAO!$C$31))</f>
        <v>0</v>
      </c>
      <c r="AN1027" s="38">
        <f>IF(X1027=0,0,IF(CONFIGURACAO!$C$39="SIM",(IF(X1027&gt;CONFIGURACAO!$C$40,CONFIGURACAO!$C$40*CONFIGURACAO!$C$32,X1027*CONFIGURACAO!$C$32)),'PI AREA  P75'!X1027*CONFIGURACAO!$C$32))</f>
        <v>0</v>
      </c>
      <c r="AO1027" s="38">
        <f>IFERROR(IF(M1027&gt;0,(Y1027*CONFIGURACAO!$C$33)+(Z1027*CONFIGURACAO!$C$34)+(AA1027*CONFIGURACAO!$C$35)+(AB1027*CONFIGURACAO!$C$36),""),"")</f>
        <v>90</v>
      </c>
      <c r="AP1027" s="38">
        <f>IF(AA1027=0,0,IF(CONFIGURACAO!$C$46="SIM",(IF(AA1027&gt;CONFIGURACAO!$C$47,CONFIGURACAO!$C$47*CONFIGURACAO!$C$35,AA1027*CONFIGURACAO!$C$35)),'PI AREA  P75'!AA1027*CONFIGURACAO!$C$35))</f>
        <v>0</v>
      </c>
      <c r="AQ1027" s="38">
        <f>IF(AB1027=0,0,IF(CONFIGURACAO!$C$44="SIM",(IF(AB1027&gt;CONFIGURACAO!$C$45,CONFIGURACAO!$C$45*CONFIGURACAO!$C$36,AB1027*CONFIGURACAO!$C$36)),'PI AREA  P75'!AB1027*CONFIGURACAO!$C$36))</f>
        <v>20</v>
      </c>
      <c r="AR1027" s="38">
        <f t="shared" si="358"/>
        <v>425</v>
      </c>
      <c r="AS1027" s="68">
        <f>IF(AR1027="","",$AR1027-(($AS$2/CONFIGURACAO!$C$6)*$M1027))</f>
        <v>125</v>
      </c>
      <c r="AT1027" s="73">
        <f t="shared" ref="AT1027:AT1090" si="364">IF(M1027="","",IF(AS1027&gt;=0,3,"NAO"))</f>
        <v>3</v>
      </c>
      <c r="AU1027" s="75">
        <f>IF(AR1027="","",$AR1027-(($AU$2/CONFIGURACAO!$C$6)*$M1027))</f>
        <v>-75</v>
      </c>
      <c r="AV1027" s="76" t="str">
        <f t="shared" ref="AV1027:AV1090" si="365">IF(M1027=""," ",IF(AU1027&gt;=0,4,"NAO"))</f>
        <v>NAO</v>
      </c>
      <c r="AW1027" s="74">
        <f>IF(AR1027="","",$AR1027-(($AW$2/CONFIGURACAO!$C$6)*$M1027))</f>
        <v>-275</v>
      </c>
      <c r="AX1027" s="72" t="str">
        <f t="shared" ref="AX1027:AX1090" si="366">IF(M1027="","",IF(AW1027&gt;=0,5,"NAO"))</f>
        <v>NAO</v>
      </c>
      <c r="AZ1027" s="39">
        <f t="shared" ref="AZ1027:AZ1090" si="367">IF(AR1027="","",(AR1027/(SUM($AR$3:$AR$1204))*100))</f>
        <v>3.9907789531013045E-2</v>
      </c>
      <c r="BA1027" s="146">
        <f t="shared" ref="BA1027:BA1090" si="368">IF(M1027="","",SUM(N1027:T1027,U1027:X1027,Y1027:AB1027))</f>
        <v>14.5</v>
      </c>
      <c r="BB1027" s="146">
        <f t="shared" ref="BB1027:BB1090" si="369">IF(M1027="","",RANK(BA1027,$BA$3:$BA$1204))</f>
        <v>501</v>
      </c>
      <c r="BC1027" s="32">
        <f t="shared" ref="BC1027:BC1090" si="370">IF(M1027="","",RANK(AR1027,$AR$3:$AR$1204))</f>
        <v>746</v>
      </c>
      <c r="BD1027" s="148"/>
      <c r="BE1027" s="40">
        <f t="shared" ref="BE1027:BE1090" si="371">IF($M1027="","",IF(N1027="","",(N1027/N$1212*100)))</f>
        <v>3.7257824143070044E-2</v>
      </c>
      <c r="BF1027" s="40">
        <f t="shared" ref="BF1027:BF1090" si="372">IF($M1027="","",IF(O1027="","",(O1027/O$1212*100)))</f>
        <v>0</v>
      </c>
      <c r="BG1027" s="40">
        <f t="shared" ref="BG1027:BG1090" si="373">IF($M1027="","",IF(P1027="","",(P1027/P$1212*100)))</f>
        <v>7.0657759506680365E-2</v>
      </c>
      <c r="BH1027" s="40">
        <f t="shared" ref="BH1027:BH1090" si="374">IF($M1027="","",IF(Q1027="","",(Q1027/Q$1212*100)))</f>
        <v>3.0315278900565887E-2</v>
      </c>
      <c r="BI1027" s="40">
        <f t="shared" ref="BI1027:BI1090" si="375">IF($M1027="","",IF(R1027="","",(R1027/R$1212*100)))</f>
        <v>0.10660980810234541</v>
      </c>
      <c r="BJ1027" s="40">
        <f t="shared" ref="BJ1027:BJ1090" si="376">IF($M1027="","",IF(S1027="","",(S1027/S$1212*100)))</f>
        <v>0</v>
      </c>
      <c r="BK1027" s="40">
        <f t="shared" ref="BK1027:BK1090" si="377">IF($M1027="","",IF(T1027="","",(T1027/T$1212*100)))</f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 s="42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</row>
    <row r="1028" spans="1:134" s="32" customFormat="1" ht="17" thickBot="1" x14ac:dyDescent="0.25">
      <c r="A1028" s="124" t="str">
        <f>CONFIGURACAO!$C$4</f>
        <v>AREA 21</v>
      </c>
      <c r="B1028" s="125">
        <v>1026</v>
      </c>
      <c r="C1028" s="252" t="s">
        <v>331</v>
      </c>
      <c r="D1028" s="126">
        <f t="shared" si="359"/>
        <v>5</v>
      </c>
      <c r="E1028" s="250" t="s">
        <v>1363</v>
      </c>
      <c r="F1028" s="250">
        <v>1</v>
      </c>
      <c r="G1028" s="250">
        <v>1</v>
      </c>
      <c r="H1028" s="250">
        <v>1</v>
      </c>
      <c r="I1028" s="250">
        <v>1</v>
      </c>
      <c r="J1028" s="87"/>
      <c r="K1028" s="94"/>
      <c r="L1028" s="94"/>
      <c r="M1028" s="154">
        <f t="shared" ref="M1028:M1091" si="378">IF(SUM(F1028:I1028)&gt;0,SUM(F1028:I1028),"")</f>
        <v>4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3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0</v>
      </c>
      <c r="AC1028" s="139">
        <f t="shared" si="362"/>
        <v>0</v>
      </c>
      <c r="AD1028" s="140">
        <f t="shared" si="363"/>
        <v>0</v>
      </c>
      <c r="AE1028" s="141">
        <f t="shared" si="360"/>
        <v>0</v>
      </c>
      <c r="AF1028" s="263">
        <f t="shared" si="361"/>
        <v>0</v>
      </c>
      <c r="AG1028" s="265">
        <f t="shared" ref="AG1028:AG1091" si="379">SUM(N1028+O1028+U1028+V1028+Y1028+Z1028)</f>
        <v>0</v>
      </c>
      <c r="AI1028" s="37">
        <f>IFERROR(IF(M1028&gt;0,(N1028*CONFIGURACAO!$C$20)+(O1028*CONFIGURACAO!$C$21)+(P1028*CONFIGURACAO!$C$22)+(Q1028*CONFIGURACAO!$C$23)+(R1028*CONFIGURACAO!$C$24),""),"")</f>
        <v>40</v>
      </c>
      <c r="AJ1028" s="38">
        <f>IF(S1028=0,0,IF(CONFIGURACAO!$C$15="SIM",(IF(S1028&gt;CONFIGURACAO!$C$16,CONFIGURACAO!$C$16*CONFIGURACAO!$C$25,S1028*CONFIGURACAO!$C$25)),'PI AREA  P75'!S1028*CONFIGURACAO!$C$25))</f>
        <v>30</v>
      </c>
      <c r="AK1028" s="38">
        <f>IF(T1028=0,0,IF(CONFIGURACAO!$C$17="SIM",(IF(T1028&gt;CONFIGURACAO!$C$18,CONFIGURACAO!$C$18*CONFIGURACAO!$C$26,T1028*CONFIGURACAO!$C$26)),'PI AREA  P75'!T1028*CONFIGURACAO!$C$26))</f>
        <v>0</v>
      </c>
      <c r="AL1028" s="38">
        <f>IFERROR(IF(M1028&gt;0,(U1028*CONFIGURACAO!$C$29)+(V1028*CONFIGURACAO!$C$30),""),"")</f>
        <v>0</v>
      </c>
      <c r="AM1028" s="38">
        <f>IF(W1028=0,0,IF(CONFIGURACAO!$C$41="SIM",(IF(W1028&gt;CONFIGURACAO!$C$41,CONFIGURACAO!$C$41*CONFIGURACAO!$C$31,W1028*CONFIGURACAO!$C$31)),'PI AREA  P75'!W1028*CONFIGURACAO!$C$31))</f>
        <v>0</v>
      </c>
      <c r="AN1028" s="38">
        <f>IF(X1028=0,0,IF(CONFIGURACAO!$C$39="SIM",(IF(X1028&gt;CONFIGURACAO!$C$40,CONFIGURACAO!$C$40*CONFIGURACAO!$C$32,X1028*CONFIGURACAO!$C$32)),'PI AREA  P75'!X1028*CONFIGURACAO!$C$32))</f>
        <v>0</v>
      </c>
      <c r="AO1028" s="38">
        <f>IFERROR(IF(M1028&gt;0,(Y1028*CONFIGURACAO!$C$33)+(Z1028*CONFIGURACAO!$C$34)+(AA1028*CONFIGURACAO!$C$35)+(AB1028*CONFIGURACAO!$C$36),""),"")</f>
        <v>75</v>
      </c>
      <c r="AP1028" s="38">
        <f>IF(AA1028=0,0,IF(CONFIGURACAO!$C$46="SIM",(IF(AA1028&gt;CONFIGURACAO!$C$47,CONFIGURACAO!$C$47*CONFIGURACAO!$C$35,AA1028*CONFIGURACAO!$C$35)),'PI AREA  P75'!AA1028*CONFIGURACAO!$C$35))</f>
        <v>75</v>
      </c>
      <c r="AQ1028" s="38">
        <f>IF(AB1028=0,0,IF(CONFIGURACAO!$C$44="SIM",(IF(AB1028&gt;CONFIGURACAO!$C$45,CONFIGURACAO!$C$45*CONFIGURACAO!$C$36,AB1028*CONFIGURACAO!$C$36)),'PI AREA  P75'!AB1028*CONFIGURACAO!$C$36))</f>
        <v>0</v>
      </c>
      <c r="AR1028" s="38">
        <f t="shared" ref="AR1028:AR1091" si="380">IF(OR(M1028=1,M1028=2,M1028=3,M1028=4),SUM(AI1028:AQ1028),"")</f>
        <v>220</v>
      </c>
      <c r="AS1028" s="68">
        <f>IF(AR1028="","",$AR1028-(($AS$2/CONFIGURACAO!$C$6)*$M1028))</f>
        <v>-80</v>
      </c>
      <c r="AT1028" s="73" t="str">
        <f t="shared" si="364"/>
        <v>NAO</v>
      </c>
      <c r="AU1028" s="75">
        <f>IF(AR1028="","",$AR1028-(($AU$2/CONFIGURACAO!$C$6)*$M1028))</f>
        <v>-280</v>
      </c>
      <c r="AV1028" s="76" t="str">
        <f t="shared" si="365"/>
        <v>NAO</v>
      </c>
      <c r="AW1028" s="74">
        <f>IF(AR1028="","",$AR1028-(($AW$2/CONFIGURACAO!$C$6)*$M1028))</f>
        <v>-480</v>
      </c>
      <c r="AX1028" s="72" t="str">
        <f t="shared" si="366"/>
        <v>NAO</v>
      </c>
      <c r="AZ1028" s="39">
        <f t="shared" si="367"/>
        <v>2.0658149874877345E-2</v>
      </c>
      <c r="BA1028" s="146">
        <f t="shared" si="368"/>
        <v>7</v>
      </c>
      <c r="BB1028" s="146">
        <f t="shared" si="369"/>
        <v>770</v>
      </c>
      <c r="BC1028" s="32">
        <f t="shared" si="370"/>
        <v>903</v>
      </c>
      <c r="BD1028" s="148"/>
      <c r="BE1028" s="40">
        <f t="shared" si="371"/>
        <v>0</v>
      </c>
      <c r="BF1028" s="40">
        <f t="shared" si="372"/>
        <v>0</v>
      </c>
      <c r="BG1028" s="40">
        <f t="shared" si="373"/>
        <v>0</v>
      </c>
      <c r="BH1028" s="40">
        <f t="shared" si="374"/>
        <v>4.042037186742118E-2</v>
      </c>
      <c r="BI1028" s="40">
        <f t="shared" si="375"/>
        <v>0</v>
      </c>
      <c r="BJ1028" s="40">
        <f t="shared" si="376"/>
        <v>0.27726432532347506</v>
      </c>
      <c r="BK1028" s="40">
        <f t="shared" si="377"/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 s="42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</row>
    <row r="1029" spans="1:134" s="32" customFormat="1" ht="17" thickBot="1" x14ac:dyDescent="0.25">
      <c r="A1029" s="124" t="str">
        <f>CONFIGURACAO!$C$4</f>
        <v>AREA 21</v>
      </c>
      <c r="B1029" s="125">
        <v>1027</v>
      </c>
      <c r="C1029" s="252" t="s">
        <v>331</v>
      </c>
      <c r="D1029" s="126">
        <f t="shared" si="359"/>
        <v>6</v>
      </c>
      <c r="E1029" s="250" t="s">
        <v>1364</v>
      </c>
      <c r="F1029" s="250">
        <v>1</v>
      </c>
      <c r="G1029" s="250">
        <v>1</v>
      </c>
      <c r="H1029" s="250">
        <v>1</v>
      </c>
      <c r="I1029" s="250">
        <v>1</v>
      </c>
      <c r="J1029" s="87"/>
      <c r="K1029" s="94"/>
      <c r="L1029" s="94"/>
      <c r="M1029" s="154">
        <f t="shared" si="378"/>
        <v>4</v>
      </c>
      <c r="N1029">
        <v>9</v>
      </c>
      <c r="O1029">
        <v>4.75</v>
      </c>
      <c r="P1029">
        <v>9.75</v>
      </c>
      <c r="Q1029">
        <v>1.75</v>
      </c>
      <c r="R1029">
        <v>1</v>
      </c>
      <c r="S1029">
        <v>0.75</v>
      </c>
      <c r="T1029">
        <v>0.75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1</v>
      </c>
      <c r="AB1029">
        <v>1</v>
      </c>
      <c r="AC1029" s="139">
        <f t="shared" si="362"/>
        <v>13.75</v>
      </c>
      <c r="AD1029" s="140">
        <f t="shared" si="363"/>
        <v>23.5</v>
      </c>
      <c r="AE1029" s="141">
        <f t="shared" si="360"/>
        <v>0</v>
      </c>
      <c r="AF1029" s="263">
        <f t="shared" si="361"/>
        <v>0</v>
      </c>
      <c r="AG1029" s="265">
        <f t="shared" si="379"/>
        <v>13.75</v>
      </c>
      <c r="AI1029" s="37">
        <f>IFERROR(IF(M1029&gt;0,(N1029*CONFIGURACAO!$C$20)+(O1029*CONFIGURACAO!$C$21)+(P1029*CONFIGURACAO!$C$22)+(Q1029*CONFIGURACAO!$C$23)+(R1029*CONFIGURACAO!$C$24),""),"")</f>
        <v>1955</v>
      </c>
      <c r="AJ1029" s="38">
        <f>IF(S1029=0,0,IF(CONFIGURACAO!$C$15="SIM",(IF(S1029&gt;CONFIGURACAO!$C$16,CONFIGURACAO!$C$16*CONFIGURACAO!$C$25,S1029*CONFIGURACAO!$C$25)),'PI AREA  P75'!S1029*CONFIGURACAO!$C$25))</f>
        <v>7.5</v>
      </c>
      <c r="AK1029" s="38">
        <f>IF(T1029=0,0,IF(CONFIGURACAO!$C$17="SIM",(IF(T1029&gt;CONFIGURACAO!$C$18,CONFIGURACAO!$C$18*CONFIGURACAO!$C$26,T1029*CONFIGURACAO!$C$26)),'PI AREA  P75'!T1029*CONFIGURACAO!$C$26))</f>
        <v>3.75</v>
      </c>
      <c r="AL1029" s="38">
        <f>IFERROR(IF(M1029&gt;0,(U1029*CONFIGURACAO!$C$29)+(V1029*CONFIGURACAO!$C$30),""),"")</f>
        <v>0</v>
      </c>
      <c r="AM1029" s="38">
        <f>IF(W1029=0,0,IF(CONFIGURACAO!$C$41="SIM",(IF(W1029&gt;CONFIGURACAO!$C$41,CONFIGURACAO!$C$41*CONFIGURACAO!$C$31,W1029*CONFIGURACAO!$C$31)),'PI AREA  P75'!W1029*CONFIGURACAO!$C$31))</f>
        <v>0</v>
      </c>
      <c r="AN1029" s="38">
        <f>IF(X1029=0,0,IF(CONFIGURACAO!$C$39="SIM",(IF(X1029&gt;CONFIGURACAO!$C$40,CONFIGURACAO!$C$40*CONFIGURACAO!$C$32,X1029*CONFIGURACAO!$C$32)),'PI AREA  P75'!X1029*CONFIGURACAO!$C$32))</f>
        <v>25</v>
      </c>
      <c r="AO1029" s="38">
        <f>IFERROR(IF(M1029&gt;0,(Y1029*CONFIGURACAO!$C$33)+(Z1029*CONFIGURACAO!$C$34)+(AA1029*CONFIGURACAO!$C$35)+(AB1029*CONFIGURACAO!$C$36),""),"")</f>
        <v>35</v>
      </c>
      <c r="AP1029" s="38">
        <f>IF(AA1029=0,0,IF(CONFIGURACAO!$C$46="SIM",(IF(AA1029&gt;CONFIGURACAO!$C$47,CONFIGURACAO!$C$47*CONFIGURACAO!$C$35,AA1029*CONFIGURACAO!$C$35)),'PI AREA  P75'!AA1029*CONFIGURACAO!$C$35))</f>
        <v>25</v>
      </c>
      <c r="AQ1029" s="38">
        <f>IF(AB1029=0,0,IF(CONFIGURACAO!$C$44="SIM",(IF(AB1029&gt;CONFIGURACAO!$C$45,CONFIGURACAO!$C$45*CONFIGURACAO!$C$36,AB1029*CONFIGURACAO!$C$36)),'PI AREA  P75'!AB1029*CONFIGURACAO!$C$36))</f>
        <v>10</v>
      </c>
      <c r="AR1029" s="38">
        <f t="shared" si="380"/>
        <v>2061.25</v>
      </c>
      <c r="AS1029" s="68">
        <f>IF(AR1029="","",$AR1029-(($AS$2/CONFIGURACAO!$C$6)*$M1029))</f>
        <v>1761.25</v>
      </c>
      <c r="AT1029" s="73">
        <f t="shared" si="364"/>
        <v>3</v>
      </c>
      <c r="AU1029" s="75">
        <f>IF(AR1029="","",$AR1029-(($AU$2/CONFIGURACAO!$C$6)*$M1029))</f>
        <v>1561.25</v>
      </c>
      <c r="AV1029" s="76">
        <f t="shared" si="365"/>
        <v>4</v>
      </c>
      <c r="AW1029" s="74">
        <f>IF(AR1029="","",$AR1029-(($AW$2/CONFIGURACAO!$C$6)*$M1029))</f>
        <v>1361.25</v>
      </c>
      <c r="AX1029" s="72">
        <f t="shared" si="366"/>
        <v>5</v>
      </c>
      <c r="AZ1029" s="39">
        <f t="shared" si="367"/>
        <v>0.19355277922541328</v>
      </c>
      <c r="BA1029" s="146">
        <f t="shared" si="368"/>
        <v>30.75</v>
      </c>
      <c r="BB1029" s="146">
        <f t="shared" si="369"/>
        <v>147</v>
      </c>
      <c r="BC1029" s="32">
        <f t="shared" si="370"/>
        <v>109</v>
      </c>
      <c r="BD1029" s="148"/>
      <c r="BE1029" s="40">
        <f t="shared" si="371"/>
        <v>0.3353204172876304</v>
      </c>
      <c r="BF1029" s="40">
        <f t="shared" si="372"/>
        <v>0.18325617283950615</v>
      </c>
      <c r="BG1029" s="40">
        <f t="shared" si="373"/>
        <v>0.25051387461459401</v>
      </c>
      <c r="BH1029" s="40">
        <f t="shared" si="374"/>
        <v>7.073565076798706E-2</v>
      </c>
      <c r="BI1029" s="40">
        <f t="shared" si="375"/>
        <v>0.10660980810234541</v>
      </c>
      <c r="BJ1029" s="40">
        <f t="shared" si="376"/>
        <v>6.9316081330868765E-2</v>
      </c>
      <c r="BK1029" s="40">
        <f t="shared" si="377"/>
        <v>0.1203852327447833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 s="42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</row>
    <row r="1030" spans="1:134" s="32" customFormat="1" ht="17" thickBot="1" x14ac:dyDescent="0.25">
      <c r="A1030" s="124" t="str">
        <f>CONFIGURACAO!$C$4</f>
        <v>AREA 21</v>
      </c>
      <c r="B1030" s="125">
        <v>1028</v>
      </c>
      <c r="C1030" s="252" t="s">
        <v>331</v>
      </c>
      <c r="D1030" s="126">
        <f t="shared" si="359"/>
        <v>7</v>
      </c>
      <c r="E1030" s="250" t="s">
        <v>1365</v>
      </c>
      <c r="F1030" s="250">
        <v>0</v>
      </c>
      <c r="G1030" s="250">
        <v>0</v>
      </c>
      <c r="H1030" s="250">
        <v>1</v>
      </c>
      <c r="I1030" s="250">
        <v>1</v>
      </c>
      <c r="J1030" s="87"/>
      <c r="K1030" s="94"/>
      <c r="L1030" s="94"/>
      <c r="M1030" s="154">
        <f t="shared" si="378"/>
        <v>2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4.25</v>
      </c>
      <c r="T1030">
        <v>1.75</v>
      </c>
      <c r="U1030">
        <v>0</v>
      </c>
      <c r="V1030">
        <v>0</v>
      </c>
      <c r="W1030">
        <v>1</v>
      </c>
      <c r="X1030">
        <v>2</v>
      </c>
      <c r="Y1030">
        <v>0</v>
      </c>
      <c r="Z1030">
        <v>0</v>
      </c>
      <c r="AA1030">
        <v>0</v>
      </c>
      <c r="AB1030">
        <v>4</v>
      </c>
      <c r="AC1030" s="139">
        <f t="shared" si="362"/>
        <v>1</v>
      </c>
      <c r="AD1030" s="140">
        <f t="shared" si="363"/>
        <v>1</v>
      </c>
      <c r="AE1030" s="141">
        <f t="shared" si="360"/>
        <v>0</v>
      </c>
      <c r="AF1030" s="263">
        <f t="shared" si="361"/>
        <v>0</v>
      </c>
      <c r="AG1030" s="265">
        <f t="shared" si="379"/>
        <v>1</v>
      </c>
      <c r="AI1030" s="37">
        <f>IFERROR(IF(M1030&gt;0,(N1030*CONFIGURACAO!$C$20)+(O1030*CONFIGURACAO!$C$21)+(P1030*CONFIGURACAO!$C$22)+(Q1030*CONFIGURACAO!$C$23)+(R1030*CONFIGURACAO!$C$24),""),"")</f>
        <v>140</v>
      </c>
      <c r="AJ1030" s="38">
        <f>IF(S1030=0,0,IF(CONFIGURACAO!$C$15="SIM",(IF(S1030&gt;CONFIGURACAO!$C$16,CONFIGURACAO!$C$16*CONFIGURACAO!$C$25,S1030*CONFIGURACAO!$C$25)),'PI AREA  P75'!S1030*CONFIGURACAO!$C$25))</f>
        <v>40</v>
      </c>
      <c r="AK1030" s="38">
        <f>IF(T1030=0,0,IF(CONFIGURACAO!$C$17="SIM",(IF(T1030&gt;CONFIGURACAO!$C$18,CONFIGURACAO!$C$18*CONFIGURACAO!$C$26,T1030*CONFIGURACAO!$C$26)),'PI AREA  P75'!T1030*CONFIGURACAO!$C$26))</f>
        <v>8.75</v>
      </c>
      <c r="AL1030" s="38">
        <f>IFERROR(IF(M1030&gt;0,(U1030*CONFIGURACAO!$C$29)+(V1030*CONFIGURACAO!$C$30),""),"")</f>
        <v>0</v>
      </c>
      <c r="AM1030" s="38">
        <f>IF(W1030=0,0,IF(CONFIGURACAO!$C$41="SIM",(IF(W1030&gt;CONFIGURACAO!$C$41,CONFIGURACAO!$C$41*CONFIGURACAO!$C$31,W1030*CONFIGURACAO!$C$31)),'PI AREA  P75'!W1030*CONFIGURACAO!$C$31))</f>
        <v>50</v>
      </c>
      <c r="AN1030" s="38">
        <f>IF(X1030=0,0,IF(CONFIGURACAO!$C$39="SIM",(IF(X1030&gt;CONFIGURACAO!$C$40,CONFIGURACAO!$C$40*CONFIGURACAO!$C$32,X1030*CONFIGURACAO!$C$32)),'PI AREA  P75'!X1030*CONFIGURACAO!$C$32))</f>
        <v>50</v>
      </c>
      <c r="AO1030" s="38">
        <f>IFERROR(IF(M1030&gt;0,(Y1030*CONFIGURACAO!$C$33)+(Z1030*CONFIGURACAO!$C$34)+(AA1030*CONFIGURACAO!$C$35)+(AB1030*CONFIGURACAO!$C$36),""),"")</f>
        <v>40</v>
      </c>
      <c r="AP1030" s="38">
        <f>IF(AA1030=0,0,IF(CONFIGURACAO!$C$46="SIM",(IF(AA1030&gt;CONFIGURACAO!$C$47,CONFIGURACAO!$C$47*CONFIGURACAO!$C$35,AA1030*CONFIGURACAO!$C$35)),'PI AREA  P75'!AA1030*CONFIGURACAO!$C$35))</f>
        <v>0</v>
      </c>
      <c r="AQ1030" s="38">
        <f>IF(AB1030=0,0,IF(CONFIGURACAO!$C$44="SIM",(IF(AB1030&gt;CONFIGURACAO!$C$45,CONFIGURACAO!$C$45*CONFIGURACAO!$C$36,AB1030*CONFIGURACAO!$C$36)),'PI AREA  P75'!AB1030*CONFIGURACAO!$C$36))</f>
        <v>20</v>
      </c>
      <c r="AR1030" s="38">
        <f t="shared" si="380"/>
        <v>348.75</v>
      </c>
      <c r="AS1030" s="68">
        <f>IF(AR1030="","",$AR1030-(($AS$2/CONFIGURACAO!$C$6)*$M1030))</f>
        <v>198.75</v>
      </c>
      <c r="AT1030" s="73">
        <f t="shared" si="364"/>
        <v>3</v>
      </c>
      <c r="AU1030" s="75">
        <f>IF(AR1030="","",$AR1030-(($AU$2/CONFIGURACAO!$C$6)*$M1030))</f>
        <v>98.75</v>
      </c>
      <c r="AV1030" s="76">
        <f t="shared" si="365"/>
        <v>4</v>
      </c>
      <c r="AW1030" s="74">
        <f>IF(AR1030="","",$AR1030-(($AW$2/CONFIGURACAO!$C$6)*$M1030))</f>
        <v>-1.25</v>
      </c>
      <c r="AX1030" s="72" t="str">
        <f t="shared" si="366"/>
        <v>NAO</v>
      </c>
      <c r="AZ1030" s="39">
        <f t="shared" si="367"/>
        <v>3.2747862585743061E-2</v>
      </c>
      <c r="BA1030" s="146">
        <f t="shared" si="368"/>
        <v>15</v>
      </c>
      <c r="BB1030" s="146">
        <f t="shared" si="369"/>
        <v>483</v>
      </c>
      <c r="BC1030" s="32">
        <f t="shared" si="370"/>
        <v>804</v>
      </c>
      <c r="BD1030" s="148"/>
      <c r="BE1030" s="40">
        <f t="shared" si="371"/>
        <v>3.7257824143070044E-2</v>
      </c>
      <c r="BF1030" s="40">
        <f t="shared" si="372"/>
        <v>0</v>
      </c>
      <c r="BG1030" s="40">
        <f t="shared" si="373"/>
        <v>0</v>
      </c>
      <c r="BH1030" s="40">
        <f t="shared" si="374"/>
        <v>4.042037186742118E-2</v>
      </c>
      <c r="BI1030" s="40">
        <f t="shared" si="375"/>
        <v>0</v>
      </c>
      <c r="BJ1030" s="40">
        <f t="shared" si="376"/>
        <v>0.39279112754158968</v>
      </c>
      <c r="BK1030" s="40">
        <f t="shared" si="377"/>
        <v>0.2808988764044944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 s="42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</row>
    <row r="1031" spans="1:134" s="32" customFormat="1" ht="17" thickBot="1" x14ac:dyDescent="0.25">
      <c r="A1031" s="124" t="str">
        <f>CONFIGURACAO!$C$4</f>
        <v>AREA 21</v>
      </c>
      <c r="B1031" s="125">
        <v>1029</v>
      </c>
      <c r="C1031" s="252" t="s">
        <v>331</v>
      </c>
      <c r="D1031" s="126">
        <f t="shared" si="359"/>
        <v>8</v>
      </c>
      <c r="E1031" s="250" t="s">
        <v>1366</v>
      </c>
      <c r="F1031" s="250">
        <v>1</v>
      </c>
      <c r="G1031" s="250">
        <v>0</v>
      </c>
      <c r="H1031" s="250">
        <v>0</v>
      </c>
      <c r="I1031" s="250">
        <v>0</v>
      </c>
      <c r="J1031" s="87"/>
      <c r="K1031" s="94"/>
      <c r="L1031" s="94"/>
      <c r="M1031" s="154">
        <f t="shared" si="378"/>
        <v>1</v>
      </c>
      <c r="N1031">
        <v>0</v>
      </c>
      <c r="O1031">
        <v>0</v>
      </c>
      <c r="P1031">
        <v>0</v>
      </c>
      <c r="Q1031">
        <v>0</v>
      </c>
      <c r="R1031">
        <v>0.75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 s="139">
        <f t="shared" si="362"/>
        <v>0</v>
      </c>
      <c r="AD1031" s="140">
        <f t="shared" si="363"/>
        <v>0</v>
      </c>
      <c r="AE1031" s="141">
        <f t="shared" si="360"/>
        <v>0</v>
      </c>
      <c r="AF1031" s="263">
        <f t="shared" si="361"/>
        <v>0</v>
      </c>
      <c r="AG1031" s="265">
        <f t="shared" si="379"/>
        <v>0</v>
      </c>
      <c r="AI1031" s="37">
        <f>IFERROR(IF(M1031&gt;0,(N1031*CONFIGURACAO!$C$20)+(O1031*CONFIGURACAO!$C$21)+(P1031*CONFIGURACAO!$C$22)+(Q1031*CONFIGURACAO!$C$23)+(R1031*CONFIGURACAO!$C$24),""),"")</f>
        <v>15</v>
      </c>
      <c r="AJ1031" s="38">
        <f>IF(S1031=0,0,IF(CONFIGURACAO!$C$15="SIM",(IF(S1031&gt;CONFIGURACAO!$C$16,CONFIGURACAO!$C$16*CONFIGURACAO!$C$25,S1031*CONFIGURACAO!$C$25)),'PI AREA  P75'!S1031*CONFIGURACAO!$C$25))</f>
        <v>0</v>
      </c>
      <c r="AK1031" s="38">
        <f>IF(T1031=0,0,IF(CONFIGURACAO!$C$17="SIM",(IF(T1031&gt;CONFIGURACAO!$C$18,CONFIGURACAO!$C$18*CONFIGURACAO!$C$26,T1031*CONFIGURACAO!$C$26)),'PI AREA  P75'!T1031*CONFIGURACAO!$C$26))</f>
        <v>0</v>
      </c>
      <c r="AL1031" s="38">
        <f>IFERROR(IF(M1031&gt;0,(U1031*CONFIGURACAO!$C$29)+(V1031*CONFIGURACAO!$C$30),""),"")</f>
        <v>0</v>
      </c>
      <c r="AM1031" s="38">
        <f>IF(W1031=0,0,IF(CONFIGURACAO!$C$41="SIM",(IF(W1031&gt;CONFIGURACAO!$C$41,CONFIGURACAO!$C$41*CONFIGURACAO!$C$31,W1031*CONFIGURACAO!$C$31)),'PI AREA  P75'!W1031*CONFIGURACAO!$C$31))</f>
        <v>0</v>
      </c>
      <c r="AN1031" s="38">
        <f>IF(X1031=0,0,IF(CONFIGURACAO!$C$39="SIM",(IF(X1031&gt;CONFIGURACAO!$C$40,CONFIGURACAO!$C$40*CONFIGURACAO!$C$32,X1031*CONFIGURACAO!$C$32)),'PI AREA  P75'!X1031*CONFIGURACAO!$C$32))</f>
        <v>0</v>
      </c>
      <c r="AO1031" s="38">
        <f>IFERROR(IF(M1031&gt;0,(Y1031*CONFIGURACAO!$C$33)+(Z1031*CONFIGURACAO!$C$34)+(AA1031*CONFIGURACAO!$C$35)+(AB1031*CONFIGURACAO!$C$36),""),"")</f>
        <v>0</v>
      </c>
      <c r="AP1031" s="38">
        <f>IF(AA1031=0,0,IF(CONFIGURACAO!$C$46="SIM",(IF(AA1031&gt;CONFIGURACAO!$C$47,CONFIGURACAO!$C$47*CONFIGURACAO!$C$35,AA1031*CONFIGURACAO!$C$35)),'PI AREA  P75'!AA1031*CONFIGURACAO!$C$35))</f>
        <v>0</v>
      </c>
      <c r="AQ1031" s="38">
        <f>IF(AB1031=0,0,IF(CONFIGURACAO!$C$44="SIM",(IF(AB1031&gt;CONFIGURACAO!$C$45,CONFIGURACAO!$C$45*CONFIGURACAO!$C$36,AB1031*CONFIGURACAO!$C$36)),'PI AREA  P75'!AB1031*CONFIGURACAO!$C$36))</f>
        <v>0</v>
      </c>
      <c r="AR1031" s="38">
        <f t="shared" si="380"/>
        <v>15</v>
      </c>
      <c r="AS1031" s="68">
        <f>IF(AR1031="","",$AR1031-(($AS$2/CONFIGURACAO!$C$6)*$M1031))</f>
        <v>-60</v>
      </c>
      <c r="AT1031" s="73" t="str">
        <f t="shared" si="364"/>
        <v>NAO</v>
      </c>
      <c r="AU1031" s="75">
        <f>IF(AR1031="","",$AR1031-(($AU$2/CONFIGURACAO!$C$6)*$M1031))</f>
        <v>-110</v>
      </c>
      <c r="AV1031" s="76" t="str">
        <f t="shared" si="365"/>
        <v>NAO</v>
      </c>
      <c r="AW1031" s="74">
        <f>IF(AR1031="","",$AR1031-(($AW$2/CONFIGURACAO!$C$6)*$M1031))</f>
        <v>-160</v>
      </c>
      <c r="AX1031" s="72" t="str">
        <f t="shared" si="366"/>
        <v>NAO</v>
      </c>
      <c r="AZ1031" s="39">
        <f t="shared" si="367"/>
        <v>1.408510218741637E-3</v>
      </c>
      <c r="BA1031" s="146">
        <f t="shared" si="368"/>
        <v>0.75</v>
      </c>
      <c r="BB1031" s="146">
        <f t="shared" si="369"/>
        <v>1112</v>
      </c>
      <c r="BC1031" s="32">
        <f t="shared" si="370"/>
        <v>1144</v>
      </c>
      <c r="BD1031" s="148"/>
      <c r="BE1031" s="40">
        <f t="shared" si="371"/>
        <v>0</v>
      </c>
      <c r="BF1031" s="40">
        <f t="shared" si="372"/>
        <v>0</v>
      </c>
      <c r="BG1031" s="40">
        <f t="shared" si="373"/>
        <v>0</v>
      </c>
      <c r="BH1031" s="40">
        <f t="shared" si="374"/>
        <v>0</v>
      </c>
      <c r="BI1031" s="40">
        <f t="shared" si="375"/>
        <v>7.9957356076759065E-2</v>
      </c>
      <c r="BJ1031" s="40">
        <f t="shared" si="376"/>
        <v>0</v>
      </c>
      <c r="BK1031" s="40">
        <f t="shared" si="377"/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 s="42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</row>
    <row r="1032" spans="1:134" s="32" customFormat="1" ht="17" thickBot="1" x14ac:dyDescent="0.25">
      <c r="A1032" s="124" t="str">
        <f>CONFIGURACAO!$C$4</f>
        <v>AREA 21</v>
      </c>
      <c r="B1032" s="125">
        <v>1030</v>
      </c>
      <c r="C1032" s="252" t="s">
        <v>331</v>
      </c>
      <c r="D1032" s="126">
        <f t="shared" si="359"/>
        <v>9</v>
      </c>
      <c r="E1032" s="250" t="s">
        <v>1367</v>
      </c>
      <c r="F1032" s="250">
        <v>1</v>
      </c>
      <c r="G1032" s="250">
        <v>1</v>
      </c>
      <c r="H1032" s="250">
        <v>1</v>
      </c>
      <c r="I1032" s="250">
        <v>1</v>
      </c>
      <c r="J1032" s="87"/>
      <c r="K1032" s="94"/>
      <c r="L1032" s="94"/>
      <c r="M1032" s="154">
        <f t="shared" si="378"/>
        <v>4</v>
      </c>
      <c r="N1032">
        <v>25.5</v>
      </c>
      <c r="O1032">
        <v>12.5</v>
      </c>
      <c r="P1032">
        <v>16.75</v>
      </c>
      <c r="Q1032">
        <v>2.5</v>
      </c>
      <c r="R1032">
        <v>4</v>
      </c>
      <c r="S1032">
        <v>0.75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 s="139">
        <f t="shared" si="362"/>
        <v>38</v>
      </c>
      <c r="AD1032" s="140">
        <f t="shared" si="363"/>
        <v>54.75</v>
      </c>
      <c r="AE1032" s="141">
        <f t="shared" si="360"/>
        <v>0</v>
      </c>
      <c r="AF1032" s="263">
        <f t="shared" si="361"/>
        <v>0</v>
      </c>
      <c r="AG1032" s="265">
        <f t="shared" si="379"/>
        <v>38</v>
      </c>
      <c r="AI1032" s="37">
        <f>IFERROR(IF(M1032&gt;0,(N1032*CONFIGURACAO!$C$20)+(O1032*CONFIGURACAO!$C$21)+(P1032*CONFIGURACAO!$C$22)+(Q1032*CONFIGURACAO!$C$23)+(R1032*CONFIGURACAO!$C$24),""),"")</f>
        <v>4735</v>
      </c>
      <c r="AJ1032" s="38">
        <f>IF(S1032=0,0,IF(CONFIGURACAO!$C$15="SIM",(IF(S1032&gt;CONFIGURACAO!$C$16,CONFIGURACAO!$C$16*CONFIGURACAO!$C$25,S1032*CONFIGURACAO!$C$25)),'PI AREA  P75'!S1032*CONFIGURACAO!$C$25))</f>
        <v>7.5</v>
      </c>
      <c r="AK1032" s="38">
        <f>IF(T1032=0,0,IF(CONFIGURACAO!$C$17="SIM",(IF(T1032&gt;CONFIGURACAO!$C$18,CONFIGURACAO!$C$18*CONFIGURACAO!$C$26,T1032*CONFIGURACAO!$C$26)),'PI AREA  P75'!T1032*CONFIGURACAO!$C$26))</f>
        <v>5</v>
      </c>
      <c r="AL1032" s="38">
        <f>IFERROR(IF(M1032&gt;0,(U1032*CONFIGURACAO!$C$29)+(V1032*CONFIGURACAO!$C$30),""),"")</f>
        <v>0</v>
      </c>
      <c r="AM1032" s="38">
        <f>IF(W1032=0,0,IF(CONFIGURACAO!$C$41="SIM",(IF(W1032&gt;CONFIGURACAO!$C$41,CONFIGURACAO!$C$41*CONFIGURACAO!$C$31,W1032*CONFIGURACAO!$C$31)),'PI AREA  P75'!W1032*CONFIGURACAO!$C$31))</f>
        <v>0</v>
      </c>
      <c r="AN1032" s="38">
        <f>IF(X1032=0,0,IF(CONFIGURACAO!$C$39="SIM",(IF(X1032&gt;CONFIGURACAO!$C$40,CONFIGURACAO!$C$40*CONFIGURACAO!$C$32,X1032*CONFIGURACAO!$C$32)),'PI AREA  P75'!X1032*CONFIGURACAO!$C$32))</f>
        <v>0</v>
      </c>
      <c r="AO1032" s="38">
        <f>IFERROR(IF(M1032&gt;0,(Y1032*CONFIGURACAO!$C$33)+(Z1032*CONFIGURACAO!$C$34)+(AA1032*CONFIGURACAO!$C$35)+(AB1032*CONFIGURACAO!$C$36),""),"")</f>
        <v>25</v>
      </c>
      <c r="AP1032" s="38">
        <f>IF(AA1032=0,0,IF(CONFIGURACAO!$C$46="SIM",(IF(AA1032&gt;CONFIGURACAO!$C$47,CONFIGURACAO!$C$47*CONFIGURACAO!$C$35,AA1032*CONFIGURACAO!$C$35)),'PI AREA  P75'!AA1032*CONFIGURACAO!$C$35))</f>
        <v>25</v>
      </c>
      <c r="AQ1032" s="38">
        <f>IF(AB1032=0,0,IF(CONFIGURACAO!$C$44="SIM",(IF(AB1032&gt;CONFIGURACAO!$C$45,CONFIGURACAO!$C$45*CONFIGURACAO!$C$36,AB1032*CONFIGURACAO!$C$36)),'PI AREA  P75'!AB1032*CONFIGURACAO!$C$36))</f>
        <v>0</v>
      </c>
      <c r="AR1032" s="38">
        <f t="shared" si="380"/>
        <v>4797.5</v>
      </c>
      <c r="AS1032" s="68">
        <f>IF(AR1032="","",$AR1032-(($AS$2/CONFIGURACAO!$C$6)*$M1032))</f>
        <v>4497.5</v>
      </c>
      <c r="AT1032" s="73">
        <f t="shared" si="364"/>
        <v>3</v>
      </c>
      <c r="AU1032" s="75">
        <f>IF(AR1032="","",$AR1032-(($AU$2/CONFIGURACAO!$C$6)*$M1032))</f>
        <v>4297.5</v>
      </c>
      <c r="AV1032" s="76">
        <f t="shared" si="365"/>
        <v>4</v>
      </c>
      <c r="AW1032" s="74">
        <f>IF(AR1032="","",$AR1032-(($AW$2/CONFIGURACAO!$C$6)*$M1032))</f>
        <v>4097.5</v>
      </c>
      <c r="AX1032" s="72">
        <f t="shared" si="366"/>
        <v>5</v>
      </c>
      <c r="AZ1032" s="39">
        <f t="shared" si="367"/>
        <v>0.45048851829420022</v>
      </c>
      <c r="BA1032" s="146">
        <f t="shared" si="368"/>
        <v>64</v>
      </c>
      <c r="BB1032" s="146">
        <f t="shared" si="369"/>
        <v>15</v>
      </c>
      <c r="BC1032" s="32">
        <f t="shared" si="370"/>
        <v>10</v>
      </c>
      <c r="BD1032" s="148"/>
      <c r="BE1032" s="40">
        <f t="shared" si="371"/>
        <v>0.95007451564828616</v>
      </c>
      <c r="BF1032" s="40">
        <f t="shared" si="372"/>
        <v>0.48225308641975306</v>
      </c>
      <c r="BG1032" s="40">
        <f t="shared" si="373"/>
        <v>0.43036998972250773</v>
      </c>
      <c r="BH1032" s="40">
        <f t="shared" si="374"/>
        <v>0.10105092966855296</v>
      </c>
      <c r="BI1032" s="40">
        <f t="shared" si="375"/>
        <v>0.42643923240938164</v>
      </c>
      <c r="BJ1032" s="40">
        <f t="shared" si="376"/>
        <v>6.9316081330868765E-2</v>
      </c>
      <c r="BK1032" s="40">
        <f t="shared" si="377"/>
        <v>0.16051364365971107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0</v>
      </c>
      <c r="BT1032" s="4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</row>
    <row r="1033" spans="1:134" s="32" customFormat="1" ht="17" thickBot="1" x14ac:dyDescent="0.25">
      <c r="A1033" s="124" t="str">
        <f>CONFIGURACAO!$C$4</f>
        <v>AREA 21</v>
      </c>
      <c r="B1033" s="125">
        <v>1031</v>
      </c>
      <c r="C1033" s="252" t="s">
        <v>331</v>
      </c>
      <c r="D1033" s="126">
        <f t="shared" si="359"/>
        <v>10</v>
      </c>
      <c r="E1033" s="250" t="s">
        <v>1368</v>
      </c>
      <c r="F1033" s="250">
        <v>1</v>
      </c>
      <c r="G1033" s="250">
        <v>1</v>
      </c>
      <c r="H1033" s="250">
        <v>1</v>
      </c>
      <c r="I1033" s="250">
        <v>1</v>
      </c>
      <c r="J1033" s="87"/>
      <c r="K1033" s="94"/>
      <c r="L1033" s="94"/>
      <c r="M1033" s="154">
        <f t="shared" si="378"/>
        <v>4</v>
      </c>
      <c r="N1033">
        <v>1.75</v>
      </c>
      <c r="O1033">
        <v>2</v>
      </c>
      <c r="P1033">
        <v>5.25</v>
      </c>
      <c r="Q1033">
        <v>1.5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2</v>
      </c>
      <c r="AB1033">
        <v>4</v>
      </c>
      <c r="AC1033" s="139">
        <f t="shared" si="362"/>
        <v>3.75</v>
      </c>
      <c r="AD1033" s="140">
        <f t="shared" si="363"/>
        <v>9</v>
      </c>
      <c r="AE1033" s="141">
        <f t="shared" si="360"/>
        <v>0</v>
      </c>
      <c r="AF1033" s="263">
        <f t="shared" si="361"/>
        <v>0</v>
      </c>
      <c r="AG1033" s="265">
        <f t="shared" si="379"/>
        <v>3.75</v>
      </c>
      <c r="AI1033" s="37">
        <f>IFERROR(IF(M1033&gt;0,(N1033*CONFIGURACAO!$C$20)+(O1033*CONFIGURACAO!$C$21)+(P1033*CONFIGURACAO!$C$22)+(Q1033*CONFIGURACAO!$C$23)+(R1033*CONFIGURACAO!$C$24),""),"")</f>
        <v>710</v>
      </c>
      <c r="AJ1033" s="38">
        <f>IF(S1033=0,0,IF(CONFIGURACAO!$C$15="SIM",(IF(S1033&gt;CONFIGURACAO!$C$16,CONFIGURACAO!$C$16*CONFIGURACAO!$C$25,S1033*CONFIGURACAO!$C$25)),'PI AREA  P75'!S1033*CONFIGURACAO!$C$25))</f>
        <v>0</v>
      </c>
      <c r="AK1033" s="38">
        <f>IF(T1033=0,0,IF(CONFIGURACAO!$C$17="SIM",(IF(T1033&gt;CONFIGURACAO!$C$18,CONFIGURACAO!$C$18*CONFIGURACAO!$C$26,T1033*CONFIGURACAO!$C$26)),'PI AREA  P75'!T1033*CONFIGURACAO!$C$26))</f>
        <v>0</v>
      </c>
      <c r="AL1033" s="38">
        <f>IFERROR(IF(M1033&gt;0,(U1033*CONFIGURACAO!$C$29)+(V1033*CONFIGURACAO!$C$30),""),"")</f>
        <v>0</v>
      </c>
      <c r="AM1033" s="38">
        <f>IF(W1033=0,0,IF(CONFIGURACAO!$C$41="SIM",(IF(W1033&gt;CONFIGURACAO!$C$41,CONFIGURACAO!$C$41*CONFIGURACAO!$C$31,W1033*CONFIGURACAO!$C$31)),'PI AREA  P75'!W1033*CONFIGURACAO!$C$31))</f>
        <v>0</v>
      </c>
      <c r="AN1033" s="38">
        <f>IF(X1033=0,0,IF(CONFIGURACAO!$C$39="SIM",(IF(X1033&gt;CONFIGURACAO!$C$40,CONFIGURACAO!$C$40*CONFIGURACAO!$C$32,X1033*CONFIGURACAO!$C$32)),'PI AREA  P75'!X1033*CONFIGURACAO!$C$32))</f>
        <v>0</v>
      </c>
      <c r="AO1033" s="38">
        <f>IFERROR(IF(M1033&gt;0,(Y1033*CONFIGURACAO!$C$33)+(Z1033*CONFIGURACAO!$C$34)+(AA1033*CONFIGURACAO!$C$35)+(AB1033*CONFIGURACAO!$C$36),""),"")</f>
        <v>90</v>
      </c>
      <c r="AP1033" s="38">
        <f>IF(AA1033=0,0,IF(CONFIGURACAO!$C$46="SIM",(IF(AA1033&gt;CONFIGURACAO!$C$47,CONFIGURACAO!$C$47*CONFIGURACAO!$C$35,AA1033*CONFIGURACAO!$C$35)),'PI AREA  P75'!AA1033*CONFIGURACAO!$C$35))</f>
        <v>50</v>
      </c>
      <c r="AQ1033" s="38">
        <f>IF(AB1033=0,0,IF(CONFIGURACAO!$C$44="SIM",(IF(AB1033&gt;CONFIGURACAO!$C$45,CONFIGURACAO!$C$45*CONFIGURACAO!$C$36,AB1033*CONFIGURACAO!$C$36)),'PI AREA  P75'!AB1033*CONFIGURACAO!$C$36))</f>
        <v>20</v>
      </c>
      <c r="AR1033" s="38">
        <f t="shared" si="380"/>
        <v>870</v>
      </c>
      <c r="AS1033" s="68">
        <f>IF(AR1033="","",$AR1033-(($AS$2/CONFIGURACAO!$C$6)*$M1033))</f>
        <v>570</v>
      </c>
      <c r="AT1033" s="73">
        <f t="shared" si="364"/>
        <v>3</v>
      </c>
      <c r="AU1033" s="75">
        <f>IF(AR1033="","",$AR1033-(($AU$2/CONFIGURACAO!$C$6)*$M1033))</f>
        <v>370</v>
      </c>
      <c r="AV1033" s="76">
        <f t="shared" si="365"/>
        <v>4</v>
      </c>
      <c r="AW1033" s="74">
        <f>IF(AR1033="","",$AR1033-(($AW$2/CONFIGURACAO!$C$6)*$M1033))</f>
        <v>170</v>
      </c>
      <c r="AX1033" s="72">
        <f t="shared" si="366"/>
        <v>5</v>
      </c>
      <c r="AZ1033" s="39">
        <f t="shared" si="367"/>
        <v>8.169359268701494E-2</v>
      </c>
      <c r="BA1033" s="146">
        <f t="shared" si="368"/>
        <v>16.5</v>
      </c>
      <c r="BB1033" s="146">
        <f t="shared" si="369"/>
        <v>434</v>
      </c>
      <c r="BC1033" s="32">
        <f t="shared" si="370"/>
        <v>460</v>
      </c>
      <c r="BD1033" s="148"/>
      <c r="BE1033" s="40">
        <f t="shared" si="371"/>
        <v>6.5201192250372589E-2</v>
      </c>
      <c r="BF1033" s="40">
        <f t="shared" si="372"/>
        <v>7.716049382716049E-2</v>
      </c>
      <c r="BG1033" s="40">
        <f t="shared" si="373"/>
        <v>0.13489208633093525</v>
      </c>
      <c r="BH1033" s="40">
        <f t="shared" si="374"/>
        <v>6.0630557801131774E-2</v>
      </c>
      <c r="BI1033" s="40">
        <f t="shared" si="375"/>
        <v>0</v>
      </c>
      <c r="BJ1033" s="40">
        <f t="shared" si="376"/>
        <v>0</v>
      </c>
      <c r="BK1033" s="40">
        <f t="shared" si="377"/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 s="42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</row>
    <row r="1034" spans="1:134" s="32" customFormat="1" ht="17" thickBot="1" x14ac:dyDescent="0.25">
      <c r="A1034" s="124" t="str">
        <f>CONFIGURACAO!$C$4</f>
        <v>AREA 21</v>
      </c>
      <c r="B1034" s="125">
        <v>1032</v>
      </c>
      <c r="C1034" s="252" t="s">
        <v>331</v>
      </c>
      <c r="D1034" s="126">
        <f t="shared" si="359"/>
        <v>11</v>
      </c>
      <c r="E1034" s="250" t="s">
        <v>1369</v>
      </c>
      <c r="F1034" s="250">
        <v>1</v>
      </c>
      <c r="G1034" s="250">
        <v>1</v>
      </c>
      <c r="H1034" s="250">
        <v>0</v>
      </c>
      <c r="I1034" s="250">
        <v>0</v>
      </c>
      <c r="J1034" s="87"/>
      <c r="K1034" s="94"/>
      <c r="L1034" s="94"/>
      <c r="M1034" s="154">
        <f t="shared" si="378"/>
        <v>2</v>
      </c>
      <c r="N1034">
        <v>10</v>
      </c>
      <c r="O1034">
        <v>4.25</v>
      </c>
      <c r="P1034">
        <v>1.75</v>
      </c>
      <c r="Q1034">
        <v>1.5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 s="139">
        <f t="shared" si="362"/>
        <v>14.25</v>
      </c>
      <c r="AD1034" s="140">
        <f t="shared" si="363"/>
        <v>16</v>
      </c>
      <c r="AE1034" s="141">
        <f t="shared" si="360"/>
        <v>0</v>
      </c>
      <c r="AF1034" s="263">
        <f t="shared" si="361"/>
        <v>0</v>
      </c>
      <c r="AG1034" s="265">
        <f t="shared" si="379"/>
        <v>14.25</v>
      </c>
      <c r="AI1034" s="37">
        <f>IFERROR(IF(M1034&gt;0,(N1034*CONFIGURACAO!$C$20)+(O1034*CONFIGURACAO!$C$21)+(P1034*CONFIGURACAO!$C$22)+(Q1034*CONFIGURACAO!$C$23)+(R1034*CONFIGURACAO!$C$24),""),"")</f>
        <v>1505</v>
      </c>
      <c r="AJ1034" s="38">
        <f>IF(S1034=0,0,IF(CONFIGURACAO!$C$15="SIM",(IF(S1034&gt;CONFIGURACAO!$C$16,CONFIGURACAO!$C$16*CONFIGURACAO!$C$25,S1034*CONFIGURACAO!$C$25)),'PI AREA  P75'!S1034*CONFIGURACAO!$C$25))</f>
        <v>0</v>
      </c>
      <c r="AK1034" s="38">
        <f>IF(T1034=0,0,IF(CONFIGURACAO!$C$17="SIM",(IF(T1034&gt;CONFIGURACAO!$C$18,CONFIGURACAO!$C$18*CONFIGURACAO!$C$26,T1034*CONFIGURACAO!$C$26)),'PI AREA  P75'!T1034*CONFIGURACAO!$C$26))</f>
        <v>0</v>
      </c>
      <c r="AL1034" s="38">
        <f>IFERROR(IF(M1034&gt;0,(U1034*CONFIGURACAO!$C$29)+(V1034*CONFIGURACAO!$C$30),""),"")</f>
        <v>0</v>
      </c>
      <c r="AM1034" s="38">
        <f>IF(W1034=0,0,IF(CONFIGURACAO!$C$41="SIM",(IF(W1034&gt;CONFIGURACAO!$C$41,CONFIGURACAO!$C$41*CONFIGURACAO!$C$31,W1034*CONFIGURACAO!$C$31)),'PI AREA  P75'!W1034*CONFIGURACAO!$C$31))</f>
        <v>0</v>
      </c>
      <c r="AN1034" s="38">
        <f>IF(X1034=0,0,IF(CONFIGURACAO!$C$39="SIM",(IF(X1034&gt;CONFIGURACAO!$C$40,CONFIGURACAO!$C$40*CONFIGURACAO!$C$32,X1034*CONFIGURACAO!$C$32)),'PI AREA  P75'!X1034*CONFIGURACAO!$C$32))</f>
        <v>0</v>
      </c>
      <c r="AO1034" s="38">
        <f>IFERROR(IF(M1034&gt;0,(Y1034*CONFIGURACAO!$C$33)+(Z1034*CONFIGURACAO!$C$34)+(AA1034*CONFIGURACAO!$C$35)+(AB1034*CONFIGURACAO!$C$36),""),"")</f>
        <v>0</v>
      </c>
      <c r="AP1034" s="38">
        <f>IF(AA1034=0,0,IF(CONFIGURACAO!$C$46="SIM",(IF(AA1034&gt;CONFIGURACAO!$C$47,CONFIGURACAO!$C$47*CONFIGURACAO!$C$35,AA1034*CONFIGURACAO!$C$35)),'PI AREA  P75'!AA1034*CONFIGURACAO!$C$35))</f>
        <v>0</v>
      </c>
      <c r="AQ1034" s="38">
        <f>IF(AB1034=0,0,IF(CONFIGURACAO!$C$44="SIM",(IF(AB1034&gt;CONFIGURACAO!$C$45,CONFIGURACAO!$C$45*CONFIGURACAO!$C$36,AB1034*CONFIGURACAO!$C$36)),'PI AREA  P75'!AB1034*CONFIGURACAO!$C$36))</f>
        <v>0</v>
      </c>
      <c r="AR1034" s="38">
        <f t="shared" si="380"/>
        <v>1505</v>
      </c>
      <c r="AS1034" s="68">
        <f>IF(AR1034="","",$AR1034-(($AS$2/CONFIGURACAO!$C$6)*$M1034))</f>
        <v>1355</v>
      </c>
      <c r="AT1034" s="73">
        <f t="shared" si="364"/>
        <v>3</v>
      </c>
      <c r="AU1034" s="75">
        <f>IF(AR1034="","",$AR1034-(($AU$2/CONFIGURACAO!$C$6)*$M1034))</f>
        <v>1255</v>
      </c>
      <c r="AV1034" s="76">
        <f t="shared" si="365"/>
        <v>4</v>
      </c>
      <c r="AW1034" s="74">
        <f>IF(AR1034="","",$AR1034-(($AW$2/CONFIGURACAO!$C$6)*$M1034))</f>
        <v>1155</v>
      </c>
      <c r="AX1034" s="72">
        <f t="shared" si="366"/>
        <v>5</v>
      </c>
      <c r="AZ1034" s="39">
        <f t="shared" si="367"/>
        <v>0.14132052528041092</v>
      </c>
      <c r="BA1034" s="146">
        <f t="shared" si="368"/>
        <v>17.5</v>
      </c>
      <c r="BB1034" s="146">
        <f t="shared" si="369"/>
        <v>405</v>
      </c>
      <c r="BC1034" s="32">
        <f t="shared" si="370"/>
        <v>214</v>
      </c>
      <c r="BD1034" s="148"/>
      <c r="BE1034" s="40">
        <f t="shared" si="371"/>
        <v>0.37257824143070045</v>
      </c>
      <c r="BF1034" s="40">
        <f t="shared" si="372"/>
        <v>0.16396604938271603</v>
      </c>
      <c r="BG1034" s="40">
        <f t="shared" si="373"/>
        <v>4.4964028776978422E-2</v>
      </c>
      <c r="BH1034" s="40">
        <f t="shared" si="374"/>
        <v>6.0630557801131774E-2</v>
      </c>
      <c r="BI1034" s="40">
        <f t="shared" si="375"/>
        <v>0</v>
      </c>
      <c r="BJ1034" s="40">
        <f t="shared" si="376"/>
        <v>0</v>
      </c>
      <c r="BK1034" s="40">
        <f t="shared" si="377"/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3</v>
      </c>
      <c r="BR1034">
        <v>0</v>
      </c>
      <c r="BS1034">
        <v>1</v>
      </c>
      <c r="BT1034" s="42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</row>
    <row r="1035" spans="1:134" s="32" customFormat="1" ht="17" thickBot="1" x14ac:dyDescent="0.25">
      <c r="A1035" s="124" t="str">
        <f>CONFIGURACAO!$C$4</f>
        <v>AREA 21</v>
      </c>
      <c r="B1035" s="125">
        <v>1033</v>
      </c>
      <c r="C1035" s="252" t="s">
        <v>331</v>
      </c>
      <c r="D1035" s="126">
        <f t="shared" si="359"/>
        <v>12</v>
      </c>
      <c r="E1035" s="250" t="s">
        <v>1370</v>
      </c>
      <c r="F1035" s="250">
        <v>1</v>
      </c>
      <c r="G1035" s="250">
        <v>1</v>
      </c>
      <c r="H1035" s="250">
        <v>1</v>
      </c>
      <c r="I1035" s="250">
        <v>1</v>
      </c>
      <c r="J1035" s="87"/>
      <c r="K1035" s="94"/>
      <c r="L1035" s="94"/>
      <c r="M1035" s="154">
        <f t="shared" si="378"/>
        <v>4</v>
      </c>
      <c r="N1035">
        <v>36.75</v>
      </c>
      <c r="O1035">
        <v>12.5</v>
      </c>
      <c r="P1035">
        <v>6.5</v>
      </c>
      <c r="Q1035">
        <v>1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 s="139">
        <f t="shared" si="362"/>
        <v>49.25</v>
      </c>
      <c r="AD1035" s="140">
        <f t="shared" si="363"/>
        <v>55.75</v>
      </c>
      <c r="AE1035" s="141">
        <f t="shared" si="360"/>
        <v>0</v>
      </c>
      <c r="AF1035" s="263">
        <f t="shared" si="361"/>
        <v>0</v>
      </c>
      <c r="AG1035" s="265">
        <f t="shared" si="379"/>
        <v>49.25</v>
      </c>
      <c r="AI1035" s="37">
        <f>IFERROR(IF(M1035&gt;0,(N1035*CONFIGURACAO!$C$20)+(O1035*CONFIGURACAO!$C$21)+(P1035*CONFIGURACAO!$C$22)+(Q1035*CONFIGURACAO!$C$23)+(R1035*CONFIGURACAO!$C$24),""),"")</f>
        <v>5125</v>
      </c>
      <c r="AJ1035" s="38">
        <f>IF(S1035=0,0,IF(CONFIGURACAO!$C$15="SIM",(IF(S1035&gt;CONFIGURACAO!$C$16,CONFIGURACAO!$C$16*CONFIGURACAO!$C$25,S1035*CONFIGURACAO!$C$25)),'PI AREA  P75'!S1035*CONFIGURACAO!$C$25))</f>
        <v>0</v>
      </c>
      <c r="AK1035" s="38">
        <f>IF(T1035=0,0,IF(CONFIGURACAO!$C$17="SIM",(IF(T1035&gt;CONFIGURACAO!$C$18,CONFIGURACAO!$C$18*CONFIGURACAO!$C$26,T1035*CONFIGURACAO!$C$26)),'PI AREA  P75'!T1035*CONFIGURACAO!$C$26))</f>
        <v>5</v>
      </c>
      <c r="AL1035" s="38">
        <f>IFERROR(IF(M1035&gt;0,(U1035*CONFIGURACAO!$C$29)+(V1035*CONFIGURACAO!$C$30),""),"")</f>
        <v>0</v>
      </c>
      <c r="AM1035" s="38">
        <f>IF(W1035=0,0,IF(CONFIGURACAO!$C$41="SIM",(IF(W1035&gt;CONFIGURACAO!$C$41,CONFIGURACAO!$C$41*CONFIGURACAO!$C$31,W1035*CONFIGURACAO!$C$31)),'PI AREA  P75'!W1035*CONFIGURACAO!$C$31))</f>
        <v>0</v>
      </c>
      <c r="AN1035" s="38">
        <f>IF(X1035=0,0,IF(CONFIGURACAO!$C$39="SIM",(IF(X1035&gt;CONFIGURACAO!$C$40,CONFIGURACAO!$C$40*CONFIGURACAO!$C$32,X1035*CONFIGURACAO!$C$32)),'PI AREA  P75'!X1035*CONFIGURACAO!$C$32))</f>
        <v>0</v>
      </c>
      <c r="AO1035" s="38">
        <f>IFERROR(IF(M1035&gt;0,(Y1035*CONFIGURACAO!$C$33)+(Z1035*CONFIGURACAO!$C$34)+(AA1035*CONFIGURACAO!$C$35)+(AB1035*CONFIGURACAO!$C$36),""),"")</f>
        <v>0</v>
      </c>
      <c r="AP1035" s="38">
        <f>IF(AA1035=0,0,IF(CONFIGURACAO!$C$46="SIM",(IF(AA1035&gt;CONFIGURACAO!$C$47,CONFIGURACAO!$C$47*CONFIGURACAO!$C$35,AA1035*CONFIGURACAO!$C$35)),'PI AREA  P75'!AA1035*CONFIGURACAO!$C$35))</f>
        <v>0</v>
      </c>
      <c r="AQ1035" s="38">
        <f>IF(AB1035=0,0,IF(CONFIGURACAO!$C$44="SIM",(IF(AB1035&gt;CONFIGURACAO!$C$45,CONFIGURACAO!$C$45*CONFIGURACAO!$C$36,AB1035*CONFIGURACAO!$C$36)),'PI AREA  P75'!AB1035*CONFIGURACAO!$C$36))</f>
        <v>0</v>
      </c>
      <c r="AR1035" s="38">
        <f t="shared" si="380"/>
        <v>5130</v>
      </c>
      <c r="AS1035" s="68">
        <f>IF(AR1035="","",$AR1035-(($AS$2/CONFIGURACAO!$C$6)*$M1035))</f>
        <v>4830</v>
      </c>
      <c r="AT1035" s="73">
        <f t="shared" si="364"/>
        <v>3</v>
      </c>
      <c r="AU1035" s="75">
        <f>IF(AR1035="","",$AR1035-(($AU$2/CONFIGURACAO!$C$6)*$M1035))</f>
        <v>4630</v>
      </c>
      <c r="AV1035" s="76">
        <f t="shared" si="365"/>
        <v>4</v>
      </c>
      <c r="AW1035" s="74">
        <f>IF(AR1035="","",$AR1035-(($AW$2/CONFIGURACAO!$C$6)*$M1035))</f>
        <v>4430</v>
      </c>
      <c r="AX1035" s="72">
        <f t="shared" si="366"/>
        <v>5</v>
      </c>
      <c r="AZ1035" s="39">
        <f t="shared" si="367"/>
        <v>0.48171049480963984</v>
      </c>
      <c r="BA1035" s="146">
        <f t="shared" si="368"/>
        <v>58.75</v>
      </c>
      <c r="BB1035" s="146">
        <f t="shared" si="369"/>
        <v>22</v>
      </c>
      <c r="BC1035" s="32">
        <f t="shared" si="370"/>
        <v>7</v>
      </c>
      <c r="BD1035" s="148"/>
      <c r="BE1035" s="40">
        <f t="shared" si="371"/>
        <v>1.3692250372578243</v>
      </c>
      <c r="BF1035" s="40">
        <f t="shared" si="372"/>
        <v>0.48225308641975306</v>
      </c>
      <c r="BG1035" s="40">
        <f t="shared" si="373"/>
        <v>0.16700924974306269</v>
      </c>
      <c r="BH1035" s="40">
        <f t="shared" si="374"/>
        <v>4.042037186742118E-2</v>
      </c>
      <c r="BI1035" s="40">
        <f t="shared" si="375"/>
        <v>0.10660980810234541</v>
      </c>
      <c r="BJ1035" s="40">
        <f t="shared" si="376"/>
        <v>0</v>
      </c>
      <c r="BK1035" s="40">
        <f t="shared" si="377"/>
        <v>0.16051364365971107</v>
      </c>
      <c r="BL1035">
        <v>0</v>
      </c>
      <c r="BM1035">
        <v>0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1</v>
      </c>
      <c r="BT1035" s="42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</row>
    <row r="1036" spans="1:134" s="32" customFormat="1" ht="17" thickBot="1" x14ac:dyDescent="0.25">
      <c r="A1036" s="124" t="str">
        <f>CONFIGURACAO!$C$4</f>
        <v>AREA 21</v>
      </c>
      <c r="B1036" s="125">
        <v>1034</v>
      </c>
      <c r="C1036" s="252" t="s">
        <v>331</v>
      </c>
      <c r="D1036" s="126">
        <f t="shared" si="359"/>
        <v>13</v>
      </c>
      <c r="E1036" s="250" t="s">
        <v>1371</v>
      </c>
      <c r="F1036" s="250">
        <v>1</v>
      </c>
      <c r="G1036" s="250">
        <v>1</v>
      </c>
      <c r="H1036" s="250">
        <v>1</v>
      </c>
      <c r="I1036" s="250">
        <v>1</v>
      </c>
      <c r="J1036" s="87"/>
      <c r="K1036" s="94"/>
      <c r="L1036" s="94"/>
      <c r="M1036" s="154">
        <f t="shared" si="378"/>
        <v>4</v>
      </c>
      <c r="N1036">
        <v>25.5</v>
      </c>
      <c r="O1036">
        <v>9.5</v>
      </c>
      <c r="P1036">
        <v>6</v>
      </c>
      <c r="Q1036">
        <v>6.5</v>
      </c>
      <c r="R1036">
        <v>1.75</v>
      </c>
      <c r="S1036">
        <v>0.75</v>
      </c>
      <c r="T1036">
        <v>0.75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3</v>
      </c>
      <c r="AC1036" s="139">
        <f t="shared" si="362"/>
        <v>35</v>
      </c>
      <c r="AD1036" s="140">
        <f t="shared" si="363"/>
        <v>41</v>
      </c>
      <c r="AE1036" s="141">
        <f t="shared" si="360"/>
        <v>0</v>
      </c>
      <c r="AF1036" s="263">
        <f t="shared" si="361"/>
        <v>0</v>
      </c>
      <c r="AG1036" s="265">
        <f t="shared" si="379"/>
        <v>35</v>
      </c>
      <c r="AI1036" s="37">
        <f>IFERROR(IF(M1036&gt;0,(N1036*CONFIGURACAO!$C$20)+(O1036*CONFIGURACAO!$C$21)+(P1036*CONFIGURACAO!$C$22)+(Q1036*CONFIGURACAO!$C$23)+(R1036*CONFIGURACAO!$C$24),""),"")</f>
        <v>3965</v>
      </c>
      <c r="AJ1036" s="38">
        <f>IF(S1036=0,0,IF(CONFIGURACAO!$C$15="SIM",(IF(S1036&gt;CONFIGURACAO!$C$16,CONFIGURACAO!$C$16*CONFIGURACAO!$C$25,S1036*CONFIGURACAO!$C$25)),'PI AREA  P75'!S1036*CONFIGURACAO!$C$25))</f>
        <v>7.5</v>
      </c>
      <c r="AK1036" s="38">
        <f>IF(T1036=0,0,IF(CONFIGURACAO!$C$17="SIM",(IF(T1036&gt;CONFIGURACAO!$C$18,CONFIGURACAO!$C$18*CONFIGURACAO!$C$26,T1036*CONFIGURACAO!$C$26)),'PI AREA  P75'!T1036*CONFIGURACAO!$C$26))</f>
        <v>3.75</v>
      </c>
      <c r="AL1036" s="38">
        <f>IFERROR(IF(M1036&gt;0,(U1036*CONFIGURACAO!$C$29)+(V1036*CONFIGURACAO!$C$30),""),"")</f>
        <v>0</v>
      </c>
      <c r="AM1036" s="38">
        <f>IF(W1036=0,0,IF(CONFIGURACAO!$C$41="SIM",(IF(W1036&gt;CONFIGURACAO!$C$41,CONFIGURACAO!$C$41*CONFIGURACAO!$C$31,W1036*CONFIGURACAO!$C$31)),'PI AREA  P75'!W1036*CONFIGURACAO!$C$31))</f>
        <v>0</v>
      </c>
      <c r="AN1036" s="38">
        <f>IF(X1036=0,0,IF(CONFIGURACAO!$C$39="SIM",(IF(X1036&gt;CONFIGURACAO!$C$40,CONFIGURACAO!$C$40*CONFIGURACAO!$C$32,X1036*CONFIGURACAO!$C$32)),'PI AREA  P75'!X1036*CONFIGURACAO!$C$32))</f>
        <v>0</v>
      </c>
      <c r="AO1036" s="38">
        <f>IFERROR(IF(M1036&gt;0,(Y1036*CONFIGURACAO!$C$33)+(Z1036*CONFIGURACAO!$C$34)+(AA1036*CONFIGURACAO!$C$35)+(AB1036*CONFIGURACAO!$C$36),""),"")</f>
        <v>30</v>
      </c>
      <c r="AP1036" s="38">
        <f>IF(AA1036=0,0,IF(CONFIGURACAO!$C$46="SIM",(IF(AA1036&gt;CONFIGURACAO!$C$47,CONFIGURACAO!$C$47*CONFIGURACAO!$C$35,AA1036*CONFIGURACAO!$C$35)),'PI AREA  P75'!AA1036*CONFIGURACAO!$C$35))</f>
        <v>0</v>
      </c>
      <c r="AQ1036" s="38">
        <f>IF(AB1036=0,0,IF(CONFIGURACAO!$C$44="SIM",(IF(AB1036&gt;CONFIGURACAO!$C$45,CONFIGURACAO!$C$45*CONFIGURACAO!$C$36,AB1036*CONFIGURACAO!$C$36)),'PI AREA  P75'!AB1036*CONFIGURACAO!$C$36))</f>
        <v>20</v>
      </c>
      <c r="AR1036" s="38">
        <f t="shared" si="380"/>
        <v>4026.25</v>
      </c>
      <c r="AS1036" s="68">
        <f>IF(AR1036="","",$AR1036-(($AS$2/CONFIGURACAO!$C$6)*$M1036))</f>
        <v>3726.25</v>
      </c>
      <c r="AT1036" s="73">
        <f t="shared" si="364"/>
        <v>3</v>
      </c>
      <c r="AU1036" s="75">
        <f>IF(AR1036="","",$AR1036-(($AU$2/CONFIGURACAO!$C$6)*$M1036))</f>
        <v>3526.25</v>
      </c>
      <c r="AV1036" s="76">
        <f t="shared" si="365"/>
        <v>4</v>
      </c>
      <c r="AW1036" s="74">
        <f>IF(AR1036="","",$AR1036-(($AW$2/CONFIGURACAO!$C$6)*$M1036))</f>
        <v>3326.25</v>
      </c>
      <c r="AX1036" s="72">
        <f t="shared" si="366"/>
        <v>5</v>
      </c>
      <c r="AZ1036" s="39">
        <f t="shared" si="367"/>
        <v>0.3780676178805677</v>
      </c>
      <c r="BA1036" s="146">
        <f t="shared" si="368"/>
        <v>53.75</v>
      </c>
      <c r="BB1036" s="146">
        <f t="shared" si="369"/>
        <v>30</v>
      </c>
      <c r="BC1036" s="32">
        <f t="shared" si="370"/>
        <v>15</v>
      </c>
      <c r="BD1036" s="148"/>
      <c r="BE1036" s="40">
        <f t="shared" si="371"/>
        <v>0.95007451564828616</v>
      </c>
      <c r="BF1036" s="40">
        <f t="shared" si="372"/>
        <v>0.36651234567901231</v>
      </c>
      <c r="BG1036" s="40">
        <f t="shared" si="373"/>
        <v>0.1541623843782117</v>
      </c>
      <c r="BH1036" s="40">
        <f t="shared" si="374"/>
        <v>0.26273241713823769</v>
      </c>
      <c r="BI1036" s="40">
        <f t="shared" si="375"/>
        <v>0.18656716417910446</v>
      </c>
      <c r="BJ1036" s="40">
        <f t="shared" si="376"/>
        <v>6.9316081330868765E-2</v>
      </c>
      <c r="BK1036" s="40">
        <f t="shared" si="377"/>
        <v>0.1203852327447833</v>
      </c>
      <c r="BL1036">
        <v>0</v>
      </c>
      <c r="BM1036">
        <v>3</v>
      </c>
      <c r="BN1036">
        <v>0</v>
      </c>
      <c r="BO1036">
        <v>0</v>
      </c>
      <c r="BP1036">
        <v>0</v>
      </c>
      <c r="BQ1036">
        <v>3</v>
      </c>
      <c r="BR1036">
        <v>0</v>
      </c>
      <c r="BS1036">
        <v>1</v>
      </c>
      <c r="BT1036" s="42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</row>
    <row r="1037" spans="1:134" s="32" customFormat="1" ht="17" thickBot="1" x14ac:dyDescent="0.25">
      <c r="A1037" s="124" t="str">
        <f>CONFIGURACAO!$C$4</f>
        <v>AREA 21</v>
      </c>
      <c r="B1037" s="125">
        <v>1035</v>
      </c>
      <c r="C1037" s="252" t="s">
        <v>331</v>
      </c>
      <c r="D1037" s="126">
        <f t="shared" si="359"/>
        <v>14</v>
      </c>
      <c r="E1037" s="250" t="s">
        <v>1372</v>
      </c>
      <c r="F1037" s="250">
        <v>1</v>
      </c>
      <c r="G1037" s="250">
        <v>1</v>
      </c>
      <c r="H1037" s="250">
        <v>1</v>
      </c>
      <c r="I1037" s="250">
        <v>1</v>
      </c>
      <c r="J1037" s="87"/>
      <c r="K1037" s="94"/>
      <c r="L1037" s="94"/>
      <c r="M1037" s="154">
        <f t="shared" si="378"/>
        <v>4</v>
      </c>
      <c r="N1037">
        <v>7</v>
      </c>
      <c r="O1037">
        <v>11.5</v>
      </c>
      <c r="P1037">
        <v>6.25</v>
      </c>
      <c r="Q1037">
        <v>1</v>
      </c>
      <c r="R1037">
        <v>0.75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 s="139">
        <f t="shared" si="362"/>
        <v>18.5</v>
      </c>
      <c r="AD1037" s="140">
        <f t="shared" si="363"/>
        <v>24.75</v>
      </c>
      <c r="AE1037" s="141">
        <f t="shared" si="360"/>
        <v>0</v>
      </c>
      <c r="AF1037" s="263">
        <f t="shared" si="361"/>
        <v>0</v>
      </c>
      <c r="AG1037" s="265">
        <f t="shared" si="379"/>
        <v>18.5</v>
      </c>
      <c r="AI1037" s="37">
        <f>IFERROR(IF(M1037&gt;0,(N1037*CONFIGURACAO!$C$20)+(O1037*CONFIGURACAO!$C$21)+(P1037*CONFIGURACAO!$C$22)+(Q1037*CONFIGURACAO!$C$23)+(R1037*CONFIGURACAO!$C$24),""),"")</f>
        <v>2050</v>
      </c>
      <c r="AJ1037" s="38">
        <f>IF(S1037=0,0,IF(CONFIGURACAO!$C$15="SIM",(IF(S1037&gt;CONFIGURACAO!$C$16,CONFIGURACAO!$C$16*CONFIGURACAO!$C$25,S1037*CONFIGURACAO!$C$25)),'PI AREA  P75'!S1037*CONFIGURACAO!$C$25))</f>
        <v>0</v>
      </c>
      <c r="AK1037" s="38">
        <f>IF(T1037=0,0,IF(CONFIGURACAO!$C$17="SIM",(IF(T1037&gt;CONFIGURACAO!$C$18,CONFIGURACAO!$C$18*CONFIGURACAO!$C$26,T1037*CONFIGURACAO!$C$26)),'PI AREA  P75'!T1037*CONFIGURACAO!$C$26))</f>
        <v>0</v>
      </c>
      <c r="AL1037" s="38">
        <f>IFERROR(IF(M1037&gt;0,(U1037*CONFIGURACAO!$C$29)+(V1037*CONFIGURACAO!$C$30),""),"")</f>
        <v>0</v>
      </c>
      <c r="AM1037" s="38">
        <f>IF(W1037=0,0,IF(CONFIGURACAO!$C$41="SIM",(IF(W1037&gt;CONFIGURACAO!$C$41,CONFIGURACAO!$C$41*CONFIGURACAO!$C$31,W1037*CONFIGURACAO!$C$31)),'PI AREA  P75'!W1037*CONFIGURACAO!$C$31))</f>
        <v>0</v>
      </c>
      <c r="AN1037" s="38">
        <f>IF(X1037=0,0,IF(CONFIGURACAO!$C$39="SIM",(IF(X1037&gt;CONFIGURACAO!$C$40,CONFIGURACAO!$C$40*CONFIGURACAO!$C$32,X1037*CONFIGURACAO!$C$32)),'PI AREA  P75'!X1037*CONFIGURACAO!$C$32))</f>
        <v>0</v>
      </c>
      <c r="AO1037" s="38">
        <f>IFERROR(IF(M1037&gt;0,(Y1037*CONFIGURACAO!$C$33)+(Z1037*CONFIGURACAO!$C$34)+(AA1037*CONFIGURACAO!$C$35)+(AB1037*CONFIGURACAO!$C$36),""),"")</f>
        <v>35</v>
      </c>
      <c r="AP1037" s="38">
        <f>IF(AA1037=0,0,IF(CONFIGURACAO!$C$46="SIM",(IF(AA1037&gt;CONFIGURACAO!$C$47,CONFIGURACAO!$C$47*CONFIGURACAO!$C$35,AA1037*CONFIGURACAO!$C$35)),'PI AREA  P75'!AA1037*CONFIGURACAO!$C$35))</f>
        <v>25</v>
      </c>
      <c r="AQ1037" s="38">
        <f>IF(AB1037=0,0,IF(CONFIGURACAO!$C$44="SIM",(IF(AB1037&gt;CONFIGURACAO!$C$45,CONFIGURACAO!$C$45*CONFIGURACAO!$C$36,AB1037*CONFIGURACAO!$C$36)),'PI AREA  P75'!AB1037*CONFIGURACAO!$C$36))</f>
        <v>10</v>
      </c>
      <c r="AR1037" s="38">
        <f t="shared" si="380"/>
        <v>2120</v>
      </c>
      <c r="AS1037" s="68">
        <f>IF(AR1037="","",$AR1037-(($AS$2/CONFIGURACAO!$C$6)*$M1037))</f>
        <v>1820</v>
      </c>
      <c r="AT1037" s="73">
        <f t="shared" si="364"/>
        <v>3</v>
      </c>
      <c r="AU1037" s="75">
        <f>IF(AR1037="","",$AR1037-(($AU$2/CONFIGURACAO!$C$6)*$M1037))</f>
        <v>1620</v>
      </c>
      <c r="AV1037" s="76">
        <f t="shared" si="365"/>
        <v>4</v>
      </c>
      <c r="AW1037" s="74">
        <f>IF(AR1037="","",$AR1037-(($AW$2/CONFIGURACAO!$C$6)*$M1037))</f>
        <v>1420</v>
      </c>
      <c r="AX1037" s="72">
        <f t="shared" si="366"/>
        <v>5</v>
      </c>
      <c r="AZ1037" s="39">
        <f t="shared" si="367"/>
        <v>0.19906944424881801</v>
      </c>
      <c r="BA1037" s="146">
        <f t="shared" si="368"/>
        <v>28.5</v>
      </c>
      <c r="BB1037" s="146">
        <f t="shared" si="369"/>
        <v>170</v>
      </c>
      <c r="BC1037" s="32">
        <f t="shared" si="370"/>
        <v>100</v>
      </c>
      <c r="BD1037" s="148"/>
      <c r="BE1037" s="40">
        <f t="shared" si="371"/>
        <v>0.26080476900149036</v>
      </c>
      <c r="BF1037" s="40">
        <f t="shared" si="372"/>
        <v>0.44367283950617281</v>
      </c>
      <c r="BG1037" s="40">
        <f t="shared" si="373"/>
        <v>0.16058581706063721</v>
      </c>
      <c r="BH1037" s="40">
        <f t="shared" si="374"/>
        <v>4.042037186742118E-2</v>
      </c>
      <c r="BI1037" s="40">
        <f t="shared" si="375"/>
        <v>7.9957356076759065E-2</v>
      </c>
      <c r="BJ1037" s="40">
        <f t="shared" si="376"/>
        <v>0</v>
      </c>
      <c r="BK1037" s="40">
        <f t="shared" si="377"/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 s="42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</row>
    <row r="1038" spans="1:134" s="32" customFormat="1" ht="17" thickBot="1" x14ac:dyDescent="0.25">
      <c r="A1038" s="124" t="str">
        <f>CONFIGURACAO!$C$4</f>
        <v>AREA 21</v>
      </c>
      <c r="B1038" s="125">
        <v>1036</v>
      </c>
      <c r="C1038" s="252" t="s">
        <v>331</v>
      </c>
      <c r="D1038" s="126">
        <f t="shared" si="359"/>
        <v>15</v>
      </c>
      <c r="E1038" s="250" t="s">
        <v>1373</v>
      </c>
      <c r="F1038" s="250">
        <v>1</v>
      </c>
      <c r="G1038" s="250">
        <v>1</v>
      </c>
      <c r="H1038" s="250">
        <v>1</v>
      </c>
      <c r="I1038" s="250">
        <v>1</v>
      </c>
      <c r="J1038" s="87"/>
      <c r="K1038" s="94"/>
      <c r="L1038" s="94"/>
      <c r="M1038" s="154">
        <f t="shared" si="378"/>
        <v>4</v>
      </c>
      <c r="N1038">
        <v>0</v>
      </c>
      <c r="O1038">
        <v>1.75</v>
      </c>
      <c r="P1038">
        <v>0.75</v>
      </c>
      <c r="Q1038">
        <v>1.5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1</v>
      </c>
      <c r="AB1038">
        <v>0</v>
      </c>
      <c r="AC1038" s="139">
        <f t="shared" si="362"/>
        <v>1.75</v>
      </c>
      <c r="AD1038" s="140">
        <f t="shared" si="363"/>
        <v>2.5</v>
      </c>
      <c r="AE1038" s="141">
        <f t="shared" si="360"/>
        <v>0</v>
      </c>
      <c r="AF1038" s="263">
        <f t="shared" si="361"/>
        <v>1</v>
      </c>
      <c r="AG1038" s="265">
        <f t="shared" si="379"/>
        <v>2.75</v>
      </c>
      <c r="AI1038" s="37">
        <f>IFERROR(IF(M1038&gt;0,(N1038*CONFIGURACAO!$C$20)+(O1038*CONFIGURACAO!$C$21)+(P1038*CONFIGURACAO!$C$22)+(Q1038*CONFIGURACAO!$C$23)+(R1038*CONFIGURACAO!$C$24),""),"")</f>
        <v>245</v>
      </c>
      <c r="AJ1038" s="38">
        <f>IF(S1038=0,0,IF(CONFIGURACAO!$C$15="SIM",(IF(S1038&gt;CONFIGURACAO!$C$16,CONFIGURACAO!$C$16*CONFIGURACAO!$C$25,S1038*CONFIGURACAO!$C$25)),'PI AREA  P75'!S1038*CONFIGURACAO!$C$25))</f>
        <v>0</v>
      </c>
      <c r="AK1038" s="38">
        <f>IF(T1038=0,0,IF(CONFIGURACAO!$C$17="SIM",(IF(T1038&gt;CONFIGURACAO!$C$18,CONFIGURACAO!$C$18*CONFIGURACAO!$C$26,T1038*CONFIGURACAO!$C$26)),'PI AREA  P75'!T1038*CONFIGURACAO!$C$26))</f>
        <v>0</v>
      </c>
      <c r="AL1038" s="38">
        <f>IFERROR(IF(M1038&gt;0,(U1038*CONFIGURACAO!$C$29)+(V1038*CONFIGURACAO!$C$30),""),"")</f>
        <v>0</v>
      </c>
      <c r="AM1038" s="38">
        <f>IF(W1038=0,0,IF(CONFIGURACAO!$C$41="SIM",(IF(W1038&gt;CONFIGURACAO!$C$41,CONFIGURACAO!$C$41*CONFIGURACAO!$C$31,W1038*CONFIGURACAO!$C$31)),'PI AREA  P75'!W1038*CONFIGURACAO!$C$31))</f>
        <v>0</v>
      </c>
      <c r="AN1038" s="38">
        <f>IF(X1038=0,0,IF(CONFIGURACAO!$C$39="SIM",(IF(X1038&gt;CONFIGURACAO!$C$40,CONFIGURACAO!$C$40*CONFIGURACAO!$C$32,X1038*CONFIGURACAO!$C$32)),'PI AREA  P75'!X1038*CONFIGURACAO!$C$32))</f>
        <v>0</v>
      </c>
      <c r="AO1038" s="38">
        <f>IFERROR(IF(M1038&gt;0,(Y1038*CONFIGURACAO!$C$33)+(Z1038*CONFIGURACAO!$C$34)+(AA1038*CONFIGURACAO!$C$35)+(AB1038*CONFIGURACAO!$C$36),""),"")</f>
        <v>75</v>
      </c>
      <c r="AP1038" s="38">
        <f>IF(AA1038=0,0,IF(CONFIGURACAO!$C$46="SIM",(IF(AA1038&gt;CONFIGURACAO!$C$47,CONFIGURACAO!$C$47*CONFIGURACAO!$C$35,AA1038*CONFIGURACAO!$C$35)),'PI AREA  P75'!AA1038*CONFIGURACAO!$C$35))</f>
        <v>25</v>
      </c>
      <c r="AQ1038" s="38">
        <f>IF(AB1038=0,0,IF(CONFIGURACAO!$C$44="SIM",(IF(AB1038&gt;CONFIGURACAO!$C$45,CONFIGURACAO!$C$45*CONFIGURACAO!$C$36,AB1038*CONFIGURACAO!$C$36)),'PI AREA  P75'!AB1038*CONFIGURACAO!$C$36))</f>
        <v>0</v>
      </c>
      <c r="AR1038" s="38">
        <f t="shared" si="380"/>
        <v>345</v>
      </c>
      <c r="AS1038" s="68">
        <f>IF(AR1038="","",$AR1038-(($AS$2/CONFIGURACAO!$C$6)*$M1038))</f>
        <v>45</v>
      </c>
      <c r="AT1038" s="73">
        <f t="shared" si="364"/>
        <v>3</v>
      </c>
      <c r="AU1038" s="75">
        <f>IF(AR1038="","",$AR1038-(($AU$2/CONFIGURACAO!$C$6)*$M1038))</f>
        <v>-155</v>
      </c>
      <c r="AV1038" s="76" t="str">
        <f t="shared" si="365"/>
        <v>NAO</v>
      </c>
      <c r="AW1038" s="74">
        <f>IF(AR1038="","",$AR1038-(($AW$2/CONFIGURACAO!$C$6)*$M1038))</f>
        <v>-355</v>
      </c>
      <c r="AX1038" s="72" t="str">
        <f t="shared" si="366"/>
        <v>NAO</v>
      </c>
      <c r="AZ1038" s="39">
        <f t="shared" si="367"/>
        <v>3.2395735031057651E-2</v>
      </c>
      <c r="BA1038" s="146">
        <f t="shared" si="368"/>
        <v>6</v>
      </c>
      <c r="BB1038" s="146">
        <f t="shared" si="369"/>
        <v>809</v>
      </c>
      <c r="BC1038" s="32">
        <f t="shared" si="370"/>
        <v>806</v>
      </c>
      <c r="BD1038" s="148"/>
      <c r="BE1038" s="40">
        <f t="shared" si="371"/>
        <v>0</v>
      </c>
      <c r="BF1038" s="40">
        <f t="shared" si="372"/>
        <v>6.7515432098765427E-2</v>
      </c>
      <c r="BG1038" s="40">
        <f t="shared" si="373"/>
        <v>1.9270298047276462E-2</v>
      </c>
      <c r="BH1038" s="40">
        <f t="shared" si="374"/>
        <v>6.0630557801131774E-2</v>
      </c>
      <c r="BI1038" s="40">
        <f t="shared" si="375"/>
        <v>0</v>
      </c>
      <c r="BJ1038" s="40">
        <f t="shared" si="376"/>
        <v>0</v>
      </c>
      <c r="BK1038" s="40">
        <f t="shared" si="377"/>
        <v>0</v>
      </c>
      <c r="BL1038">
        <v>0</v>
      </c>
      <c r="BM1038">
        <v>1</v>
      </c>
      <c r="BN1038">
        <v>0</v>
      </c>
      <c r="BO1038">
        <v>0</v>
      </c>
      <c r="BP1038">
        <v>0</v>
      </c>
      <c r="BQ1038">
        <v>2</v>
      </c>
      <c r="BR1038">
        <v>0</v>
      </c>
      <c r="BS1038">
        <v>6</v>
      </c>
      <c r="BT1038" s="42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</row>
    <row r="1039" spans="1:134" s="32" customFormat="1" ht="17" thickBot="1" x14ac:dyDescent="0.25">
      <c r="A1039" s="124" t="str">
        <f>CONFIGURACAO!$C$4</f>
        <v>AREA 21</v>
      </c>
      <c r="B1039" s="125">
        <v>1037</v>
      </c>
      <c r="C1039" s="252" t="s">
        <v>331</v>
      </c>
      <c r="D1039" s="126">
        <f t="shared" si="359"/>
        <v>16</v>
      </c>
      <c r="E1039" s="250" t="s">
        <v>1374</v>
      </c>
      <c r="F1039" s="250">
        <v>1</v>
      </c>
      <c r="G1039" s="250">
        <v>1</v>
      </c>
      <c r="H1039" s="250">
        <v>1</v>
      </c>
      <c r="I1039" s="250">
        <v>1</v>
      </c>
      <c r="J1039" s="87"/>
      <c r="K1039" s="94"/>
      <c r="L1039" s="94"/>
      <c r="M1039" s="154">
        <f t="shared" si="378"/>
        <v>4</v>
      </c>
      <c r="N1039">
        <v>35</v>
      </c>
      <c r="O1039">
        <v>30.25</v>
      </c>
      <c r="P1039">
        <v>22.25</v>
      </c>
      <c r="Q1039">
        <v>2.5</v>
      </c>
      <c r="R1039">
        <v>0</v>
      </c>
      <c r="S1039">
        <v>4.25</v>
      </c>
      <c r="T1039">
        <v>1.75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2</v>
      </c>
      <c r="AB1039">
        <v>2</v>
      </c>
      <c r="AC1039" s="139">
        <f t="shared" si="362"/>
        <v>65.25</v>
      </c>
      <c r="AD1039" s="140">
        <f t="shared" si="363"/>
        <v>87.5</v>
      </c>
      <c r="AE1039" s="141">
        <f t="shared" si="360"/>
        <v>0</v>
      </c>
      <c r="AF1039" s="263">
        <f t="shared" si="361"/>
        <v>0</v>
      </c>
      <c r="AG1039" s="265">
        <f t="shared" si="379"/>
        <v>65.25</v>
      </c>
      <c r="AI1039" s="37">
        <f>IFERROR(IF(M1039&gt;0,(N1039*CONFIGURACAO!$C$20)+(O1039*CONFIGURACAO!$C$21)+(P1039*CONFIGURACAO!$C$22)+(Q1039*CONFIGURACAO!$C$23)+(R1039*CONFIGURACAO!$C$24),""),"")</f>
        <v>7355</v>
      </c>
      <c r="AJ1039" s="38">
        <f>IF(S1039=0,0,IF(CONFIGURACAO!$C$15="SIM",(IF(S1039&gt;CONFIGURACAO!$C$16,CONFIGURACAO!$C$16*CONFIGURACAO!$C$25,S1039*CONFIGURACAO!$C$25)),'PI AREA  P75'!S1039*CONFIGURACAO!$C$25))</f>
        <v>40</v>
      </c>
      <c r="AK1039" s="38">
        <f>IF(T1039=0,0,IF(CONFIGURACAO!$C$17="SIM",(IF(T1039&gt;CONFIGURACAO!$C$18,CONFIGURACAO!$C$18*CONFIGURACAO!$C$26,T1039*CONFIGURACAO!$C$26)),'PI AREA  P75'!T1039*CONFIGURACAO!$C$26))</f>
        <v>8.75</v>
      </c>
      <c r="AL1039" s="38">
        <f>IFERROR(IF(M1039&gt;0,(U1039*CONFIGURACAO!$C$29)+(V1039*CONFIGURACAO!$C$30),""),"")</f>
        <v>0</v>
      </c>
      <c r="AM1039" s="38">
        <f>IF(W1039=0,0,IF(CONFIGURACAO!$C$41="SIM",(IF(W1039&gt;CONFIGURACAO!$C$41,CONFIGURACAO!$C$41*CONFIGURACAO!$C$31,W1039*CONFIGURACAO!$C$31)),'PI AREA  P75'!W1039*CONFIGURACAO!$C$31))</f>
        <v>0</v>
      </c>
      <c r="AN1039" s="38">
        <f>IF(X1039=0,0,IF(CONFIGURACAO!$C$39="SIM",(IF(X1039&gt;CONFIGURACAO!$C$40,CONFIGURACAO!$C$40*CONFIGURACAO!$C$32,X1039*CONFIGURACAO!$C$32)),'PI AREA  P75'!X1039*CONFIGURACAO!$C$32))</f>
        <v>25</v>
      </c>
      <c r="AO1039" s="38">
        <f>IFERROR(IF(M1039&gt;0,(Y1039*CONFIGURACAO!$C$33)+(Z1039*CONFIGURACAO!$C$34)+(AA1039*CONFIGURACAO!$C$35)+(AB1039*CONFIGURACAO!$C$36),""),"")</f>
        <v>70</v>
      </c>
      <c r="AP1039" s="38">
        <f>IF(AA1039=0,0,IF(CONFIGURACAO!$C$46="SIM",(IF(AA1039&gt;CONFIGURACAO!$C$47,CONFIGURACAO!$C$47*CONFIGURACAO!$C$35,AA1039*CONFIGURACAO!$C$35)),'PI AREA  P75'!AA1039*CONFIGURACAO!$C$35))</f>
        <v>50</v>
      </c>
      <c r="AQ1039" s="38">
        <f>IF(AB1039=0,0,IF(CONFIGURACAO!$C$44="SIM",(IF(AB1039&gt;CONFIGURACAO!$C$45,CONFIGURACAO!$C$45*CONFIGURACAO!$C$36,AB1039*CONFIGURACAO!$C$36)),'PI AREA  P75'!AB1039*CONFIGURACAO!$C$36))</f>
        <v>20</v>
      </c>
      <c r="AR1039" s="38">
        <f t="shared" si="380"/>
        <v>7568.75</v>
      </c>
      <c r="AS1039" s="68">
        <f>IF(AR1039="","",$AR1039-(($AS$2/CONFIGURACAO!$C$6)*$M1039))</f>
        <v>7268.75</v>
      </c>
      <c r="AT1039" s="73">
        <f t="shared" si="364"/>
        <v>3</v>
      </c>
      <c r="AU1039" s="75">
        <f>IF(AR1039="","",$AR1039-(($AU$2/CONFIGURACAO!$C$6)*$M1039))</f>
        <v>7068.75</v>
      </c>
      <c r="AV1039" s="76">
        <f t="shared" si="365"/>
        <v>4</v>
      </c>
      <c r="AW1039" s="74">
        <f>IF(AR1039="","",$AR1039-(($AW$2/CONFIGURACAO!$C$6)*$M1039))</f>
        <v>6868.75</v>
      </c>
      <c r="AX1039" s="72">
        <f t="shared" si="366"/>
        <v>5</v>
      </c>
      <c r="AZ1039" s="39">
        <f t="shared" si="367"/>
        <v>0.7107107812067176</v>
      </c>
      <c r="BA1039" s="146">
        <f t="shared" si="368"/>
        <v>101</v>
      </c>
      <c r="BB1039" s="146">
        <f t="shared" si="369"/>
        <v>1</v>
      </c>
      <c r="BC1039" s="32">
        <f t="shared" si="370"/>
        <v>1</v>
      </c>
      <c r="BD1039" s="148"/>
      <c r="BE1039" s="40">
        <f t="shared" si="371"/>
        <v>1.3040238450074515</v>
      </c>
      <c r="BF1039" s="40">
        <f t="shared" si="372"/>
        <v>1.1670524691358024</v>
      </c>
      <c r="BG1039" s="40">
        <f t="shared" si="373"/>
        <v>0.57168550873586843</v>
      </c>
      <c r="BH1039" s="40">
        <f t="shared" si="374"/>
        <v>0.10105092966855296</v>
      </c>
      <c r="BI1039" s="40">
        <f t="shared" si="375"/>
        <v>0</v>
      </c>
      <c r="BJ1039" s="40">
        <f t="shared" si="376"/>
        <v>0.39279112754158968</v>
      </c>
      <c r="BK1039" s="40">
        <f t="shared" si="377"/>
        <v>0.2808988764044944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 s="42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</row>
    <row r="1040" spans="1:134" s="32" customFormat="1" ht="17" thickBot="1" x14ac:dyDescent="0.25">
      <c r="A1040" s="124" t="str">
        <f>CONFIGURACAO!$C$4</f>
        <v>AREA 21</v>
      </c>
      <c r="B1040" s="125">
        <v>1038</v>
      </c>
      <c r="C1040" s="252" t="s">
        <v>331</v>
      </c>
      <c r="D1040" s="126">
        <f t="shared" si="359"/>
        <v>17</v>
      </c>
      <c r="E1040" s="250" t="s">
        <v>1375</v>
      </c>
      <c r="F1040" s="250">
        <v>1</v>
      </c>
      <c r="G1040" s="250">
        <v>1</v>
      </c>
      <c r="H1040" s="250">
        <v>1</v>
      </c>
      <c r="I1040" s="250">
        <v>1</v>
      </c>
      <c r="J1040" s="87"/>
      <c r="K1040" s="94"/>
      <c r="L1040" s="94"/>
      <c r="M1040" s="154">
        <f t="shared" si="378"/>
        <v>4</v>
      </c>
      <c r="N1040">
        <v>1</v>
      </c>
      <c r="O1040">
        <v>0</v>
      </c>
      <c r="P1040">
        <v>3.5</v>
      </c>
      <c r="Q1040">
        <v>2</v>
      </c>
      <c r="R1040">
        <v>1</v>
      </c>
      <c r="S1040">
        <v>12.25</v>
      </c>
      <c r="T1040">
        <v>0</v>
      </c>
      <c r="U1040">
        <v>0</v>
      </c>
      <c r="V1040">
        <v>0</v>
      </c>
      <c r="W1040">
        <v>0</v>
      </c>
      <c r="X1040">
        <v>2</v>
      </c>
      <c r="Y1040">
        <v>0</v>
      </c>
      <c r="Z1040">
        <v>0</v>
      </c>
      <c r="AA1040">
        <v>0</v>
      </c>
      <c r="AB1040">
        <v>10</v>
      </c>
      <c r="AC1040" s="139">
        <f t="shared" si="362"/>
        <v>1</v>
      </c>
      <c r="AD1040" s="140">
        <f t="shared" si="363"/>
        <v>4.5</v>
      </c>
      <c r="AE1040" s="141">
        <f t="shared" si="360"/>
        <v>0</v>
      </c>
      <c r="AF1040" s="263">
        <f t="shared" si="361"/>
        <v>0</v>
      </c>
      <c r="AG1040" s="265">
        <f t="shared" si="379"/>
        <v>1</v>
      </c>
      <c r="AI1040" s="37">
        <f>IFERROR(IF(M1040&gt;0,(N1040*CONFIGURACAO!$C$20)+(O1040*CONFIGURACAO!$C$21)+(P1040*CONFIGURACAO!$C$22)+(Q1040*CONFIGURACAO!$C$23)+(R1040*CONFIGURACAO!$C$24),""),"")</f>
        <v>410</v>
      </c>
      <c r="AJ1040" s="38">
        <f>IF(S1040=0,0,IF(CONFIGURACAO!$C$15="SIM",(IF(S1040&gt;CONFIGURACAO!$C$16,CONFIGURACAO!$C$16*CONFIGURACAO!$C$25,S1040*CONFIGURACAO!$C$25)),'PI AREA  P75'!S1040*CONFIGURACAO!$C$25))</f>
        <v>40</v>
      </c>
      <c r="AK1040" s="38">
        <f>IF(T1040=0,0,IF(CONFIGURACAO!$C$17="SIM",(IF(T1040&gt;CONFIGURACAO!$C$18,CONFIGURACAO!$C$18*CONFIGURACAO!$C$26,T1040*CONFIGURACAO!$C$26)),'PI AREA  P75'!T1040*CONFIGURACAO!$C$26))</f>
        <v>0</v>
      </c>
      <c r="AL1040" s="38">
        <f>IFERROR(IF(M1040&gt;0,(U1040*CONFIGURACAO!$C$29)+(V1040*CONFIGURACAO!$C$30),""),"")</f>
        <v>0</v>
      </c>
      <c r="AM1040" s="38">
        <f>IF(W1040=0,0,IF(CONFIGURACAO!$C$41="SIM",(IF(W1040&gt;CONFIGURACAO!$C$41,CONFIGURACAO!$C$41*CONFIGURACAO!$C$31,W1040*CONFIGURACAO!$C$31)),'PI AREA  P75'!W1040*CONFIGURACAO!$C$31))</f>
        <v>0</v>
      </c>
      <c r="AN1040" s="38">
        <f>IF(X1040=0,0,IF(CONFIGURACAO!$C$39="SIM",(IF(X1040&gt;CONFIGURACAO!$C$40,CONFIGURACAO!$C$40*CONFIGURACAO!$C$32,X1040*CONFIGURACAO!$C$32)),'PI AREA  P75'!X1040*CONFIGURACAO!$C$32))</f>
        <v>50</v>
      </c>
      <c r="AO1040" s="38">
        <f>IFERROR(IF(M1040&gt;0,(Y1040*CONFIGURACAO!$C$33)+(Z1040*CONFIGURACAO!$C$34)+(AA1040*CONFIGURACAO!$C$35)+(AB1040*CONFIGURACAO!$C$36),""),"")</f>
        <v>100</v>
      </c>
      <c r="AP1040" s="38">
        <f>IF(AA1040=0,0,IF(CONFIGURACAO!$C$46="SIM",(IF(AA1040&gt;CONFIGURACAO!$C$47,CONFIGURACAO!$C$47*CONFIGURACAO!$C$35,AA1040*CONFIGURACAO!$C$35)),'PI AREA  P75'!AA1040*CONFIGURACAO!$C$35))</f>
        <v>0</v>
      </c>
      <c r="AQ1040" s="38">
        <f>IF(AB1040=0,0,IF(CONFIGURACAO!$C$44="SIM",(IF(AB1040&gt;CONFIGURACAO!$C$45,CONFIGURACAO!$C$45*CONFIGURACAO!$C$36,AB1040*CONFIGURACAO!$C$36)),'PI AREA  P75'!AB1040*CONFIGURACAO!$C$36))</f>
        <v>20</v>
      </c>
      <c r="AR1040" s="38">
        <f t="shared" si="380"/>
        <v>620</v>
      </c>
      <c r="AS1040" s="68">
        <f>IF(AR1040="","",$AR1040-(($AS$2/CONFIGURACAO!$C$6)*$M1040))</f>
        <v>320</v>
      </c>
      <c r="AT1040" s="73">
        <f t="shared" si="364"/>
        <v>3</v>
      </c>
      <c r="AU1040" s="75">
        <f>IF(AR1040="","",$AR1040-(($AU$2/CONFIGURACAO!$C$6)*$M1040))</f>
        <v>120</v>
      </c>
      <c r="AV1040" s="76">
        <f t="shared" si="365"/>
        <v>4</v>
      </c>
      <c r="AW1040" s="74">
        <f>IF(AR1040="","",$AR1040-(($AW$2/CONFIGURACAO!$C$6)*$M1040))</f>
        <v>-80</v>
      </c>
      <c r="AX1040" s="72" t="str">
        <f t="shared" si="366"/>
        <v>NAO</v>
      </c>
      <c r="AZ1040" s="39">
        <f t="shared" si="367"/>
        <v>5.821842237465432E-2</v>
      </c>
      <c r="BA1040" s="146">
        <f t="shared" si="368"/>
        <v>31.75</v>
      </c>
      <c r="BB1040" s="146">
        <f t="shared" si="369"/>
        <v>134</v>
      </c>
      <c r="BC1040" s="32">
        <f t="shared" si="370"/>
        <v>617</v>
      </c>
      <c r="BD1040" s="148"/>
      <c r="BE1040" s="40">
        <f t="shared" si="371"/>
        <v>3.7257824143070044E-2</v>
      </c>
      <c r="BF1040" s="40">
        <f t="shared" si="372"/>
        <v>0</v>
      </c>
      <c r="BG1040" s="40">
        <f t="shared" si="373"/>
        <v>8.9928057553956844E-2</v>
      </c>
      <c r="BH1040" s="40">
        <f t="shared" si="374"/>
        <v>8.084074373484236E-2</v>
      </c>
      <c r="BI1040" s="40">
        <f t="shared" si="375"/>
        <v>0.10660980810234541</v>
      </c>
      <c r="BJ1040" s="40">
        <f t="shared" si="376"/>
        <v>1.1321626617375231</v>
      </c>
      <c r="BK1040" s="40">
        <f t="shared" si="377"/>
        <v>0</v>
      </c>
      <c r="BL1040">
        <v>0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 s="42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</row>
    <row r="1041" spans="1:134" s="32" customFormat="1" ht="17" thickBot="1" x14ac:dyDescent="0.25">
      <c r="A1041" s="124" t="str">
        <f>CONFIGURACAO!$C$4</f>
        <v>AREA 21</v>
      </c>
      <c r="B1041" s="125">
        <v>1039</v>
      </c>
      <c r="C1041" s="252" t="s">
        <v>331</v>
      </c>
      <c r="D1041" s="126">
        <f t="shared" si="359"/>
        <v>18</v>
      </c>
      <c r="E1041" s="250" t="s">
        <v>1376</v>
      </c>
      <c r="F1041" s="250">
        <v>0</v>
      </c>
      <c r="G1041" s="250">
        <v>1</v>
      </c>
      <c r="H1041" s="250">
        <v>1</v>
      </c>
      <c r="I1041" s="250">
        <v>1</v>
      </c>
      <c r="J1041" s="87"/>
      <c r="K1041" s="94"/>
      <c r="L1041" s="94"/>
      <c r="M1041" s="154">
        <f t="shared" si="378"/>
        <v>3</v>
      </c>
      <c r="N1041">
        <v>1</v>
      </c>
      <c r="O1041">
        <v>1</v>
      </c>
      <c r="P1041">
        <v>1.75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10</v>
      </c>
      <c r="AC1041" s="139">
        <f t="shared" si="362"/>
        <v>2</v>
      </c>
      <c r="AD1041" s="140">
        <f t="shared" si="363"/>
        <v>3.75</v>
      </c>
      <c r="AE1041" s="141">
        <f t="shared" si="360"/>
        <v>0</v>
      </c>
      <c r="AF1041" s="263">
        <f t="shared" si="361"/>
        <v>0</v>
      </c>
      <c r="AG1041" s="265">
        <f t="shared" si="379"/>
        <v>2</v>
      </c>
      <c r="AI1041" s="37">
        <f>IFERROR(IF(M1041&gt;0,(N1041*CONFIGURACAO!$C$20)+(O1041*CONFIGURACAO!$C$21)+(P1041*CONFIGURACAO!$C$22)+(Q1041*CONFIGURACAO!$C$23)+(R1041*CONFIGURACAO!$C$24),""),"")</f>
        <v>285</v>
      </c>
      <c r="AJ1041" s="38">
        <f>IF(S1041=0,0,IF(CONFIGURACAO!$C$15="SIM",(IF(S1041&gt;CONFIGURACAO!$C$16,CONFIGURACAO!$C$16*CONFIGURACAO!$C$25,S1041*CONFIGURACAO!$C$25)),'PI AREA  P75'!S1041*CONFIGURACAO!$C$25))</f>
        <v>10</v>
      </c>
      <c r="AK1041" s="38">
        <f>IF(T1041=0,0,IF(CONFIGURACAO!$C$17="SIM",(IF(T1041&gt;CONFIGURACAO!$C$18,CONFIGURACAO!$C$18*CONFIGURACAO!$C$26,T1041*CONFIGURACAO!$C$26)),'PI AREA  P75'!T1041*CONFIGURACAO!$C$26))</f>
        <v>0</v>
      </c>
      <c r="AL1041" s="38">
        <f>IFERROR(IF(M1041&gt;0,(U1041*CONFIGURACAO!$C$29)+(V1041*CONFIGURACAO!$C$30),""),"")</f>
        <v>0</v>
      </c>
      <c r="AM1041" s="38">
        <f>IF(W1041=0,0,IF(CONFIGURACAO!$C$41="SIM",(IF(W1041&gt;CONFIGURACAO!$C$41,CONFIGURACAO!$C$41*CONFIGURACAO!$C$31,W1041*CONFIGURACAO!$C$31)),'PI AREA  P75'!W1041*CONFIGURACAO!$C$31))</f>
        <v>0</v>
      </c>
      <c r="AN1041" s="38">
        <f>IF(X1041=0,0,IF(CONFIGURACAO!$C$39="SIM",(IF(X1041&gt;CONFIGURACAO!$C$40,CONFIGURACAO!$C$40*CONFIGURACAO!$C$32,X1041*CONFIGURACAO!$C$32)),'PI AREA  P75'!X1041*CONFIGURACAO!$C$32))</f>
        <v>0</v>
      </c>
      <c r="AO1041" s="38">
        <f>IFERROR(IF(M1041&gt;0,(Y1041*CONFIGURACAO!$C$33)+(Z1041*CONFIGURACAO!$C$34)+(AA1041*CONFIGURACAO!$C$35)+(AB1041*CONFIGURACAO!$C$36),""),"")</f>
        <v>100</v>
      </c>
      <c r="AP1041" s="38">
        <f>IF(AA1041=0,0,IF(CONFIGURACAO!$C$46="SIM",(IF(AA1041&gt;CONFIGURACAO!$C$47,CONFIGURACAO!$C$47*CONFIGURACAO!$C$35,AA1041*CONFIGURACAO!$C$35)),'PI AREA  P75'!AA1041*CONFIGURACAO!$C$35))</f>
        <v>0</v>
      </c>
      <c r="AQ1041" s="38">
        <f>IF(AB1041=0,0,IF(CONFIGURACAO!$C$44="SIM",(IF(AB1041&gt;CONFIGURACAO!$C$45,CONFIGURACAO!$C$45*CONFIGURACAO!$C$36,AB1041*CONFIGURACAO!$C$36)),'PI AREA  P75'!AB1041*CONFIGURACAO!$C$36))</f>
        <v>20</v>
      </c>
      <c r="AR1041" s="38">
        <f t="shared" si="380"/>
        <v>415</v>
      </c>
      <c r="AS1041" s="68">
        <f>IF(AR1041="","",$AR1041-(($AS$2/CONFIGURACAO!$C$6)*$M1041))</f>
        <v>190</v>
      </c>
      <c r="AT1041" s="73">
        <f t="shared" si="364"/>
        <v>3</v>
      </c>
      <c r="AU1041" s="75">
        <f>IF(AR1041="","",$AR1041-(($AU$2/CONFIGURACAO!$C$6)*$M1041))</f>
        <v>40</v>
      </c>
      <c r="AV1041" s="76">
        <f t="shared" si="365"/>
        <v>4</v>
      </c>
      <c r="AW1041" s="74">
        <f>IF(AR1041="","",$AR1041-(($AW$2/CONFIGURACAO!$C$6)*$M1041))</f>
        <v>-110</v>
      </c>
      <c r="AX1041" s="72" t="str">
        <f t="shared" si="366"/>
        <v>NAO</v>
      </c>
      <c r="AZ1041" s="39">
        <f t="shared" si="367"/>
        <v>3.896878271851862E-2</v>
      </c>
      <c r="BA1041" s="146">
        <f t="shared" si="368"/>
        <v>14.75</v>
      </c>
      <c r="BB1041" s="146">
        <f t="shared" si="369"/>
        <v>491</v>
      </c>
      <c r="BC1041" s="32">
        <f t="shared" si="370"/>
        <v>755</v>
      </c>
      <c r="BD1041" s="148"/>
      <c r="BE1041" s="40">
        <f t="shared" si="371"/>
        <v>3.7257824143070044E-2</v>
      </c>
      <c r="BF1041" s="40">
        <f t="shared" si="372"/>
        <v>3.8580246913580245E-2</v>
      </c>
      <c r="BG1041" s="40">
        <f t="shared" si="373"/>
        <v>4.4964028776978422E-2</v>
      </c>
      <c r="BH1041" s="40">
        <f t="shared" si="374"/>
        <v>0</v>
      </c>
      <c r="BI1041" s="40">
        <f t="shared" si="375"/>
        <v>0</v>
      </c>
      <c r="BJ1041" s="40">
        <f t="shared" si="376"/>
        <v>9.2421441774491686E-2</v>
      </c>
      <c r="BK1041" s="40">
        <f t="shared" si="377"/>
        <v>0</v>
      </c>
      <c r="BL1041">
        <v>0</v>
      </c>
      <c r="BM1041">
        <v>0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2</v>
      </c>
      <c r="BT1041" s="42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</row>
    <row r="1042" spans="1:134" s="32" customFormat="1" ht="17" thickBot="1" x14ac:dyDescent="0.25">
      <c r="A1042" s="124" t="str">
        <f>CONFIGURACAO!$C$4</f>
        <v>AREA 21</v>
      </c>
      <c r="B1042" s="125">
        <v>1040</v>
      </c>
      <c r="C1042" s="252" t="s">
        <v>331</v>
      </c>
      <c r="D1042" s="126">
        <f t="shared" si="359"/>
        <v>19</v>
      </c>
      <c r="E1042" s="250" t="s">
        <v>1377</v>
      </c>
      <c r="F1042" s="250">
        <v>1</v>
      </c>
      <c r="G1042" s="250">
        <v>1</v>
      </c>
      <c r="H1042" s="250">
        <v>1</v>
      </c>
      <c r="I1042" s="250">
        <v>1</v>
      </c>
      <c r="J1042" s="87"/>
      <c r="K1042" s="94"/>
      <c r="L1042" s="94"/>
      <c r="M1042" s="154">
        <f t="shared" si="378"/>
        <v>4</v>
      </c>
      <c r="N1042">
        <v>6.25</v>
      </c>
      <c r="O1042">
        <v>0</v>
      </c>
      <c r="P1042">
        <v>11.25</v>
      </c>
      <c r="Q1042">
        <v>2.5</v>
      </c>
      <c r="R1042">
        <v>0</v>
      </c>
      <c r="S1042">
        <v>2.5</v>
      </c>
      <c r="T1042">
        <v>1.5</v>
      </c>
      <c r="U1042">
        <v>0</v>
      </c>
      <c r="V1042">
        <v>0</v>
      </c>
      <c r="W1042">
        <v>0</v>
      </c>
      <c r="X1042">
        <v>2</v>
      </c>
      <c r="Y1042">
        <v>0</v>
      </c>
      <c r="Z1042">
        <v>0</v>
      </c>
      <c r="AA1042">
        <v>0</v>
      </c>
      <c r="AB1042">
        <v>20</v>
      </c>
      <c r="AC1042" s="139">
        <f t="shared" si="362"/>
        <v>6.25</v>
      </c>
      <c r="AD1042" s="140">
        <f t="shared" si="363"/>
        <v>17.5</v>
      </c>
      <c r="AE1042" s="141">
        <f t="shared" si="360"/>
        <v>0</v>
      </c>
      <c r="AF1042" s="263">
        <f t="shared" si="361"/>
        <v>0</v>
      </c>
      <c r="AG1042" s="265">
        <f t="shared" si="379"/>
        <v>6.25</v>
      </c>
      <c r="AI1042" s="37">
        <f>IFERROR(IF(M1042&gt;0,(N1042*CONFIGURACAO!$C$20)+(O1042*CONFIGURACAO!$C$21)+(P1042*CONFIGURACAO!$C$22)+(Q1042*CONFIGURACAO!$C$23)+(R1042*CONFIGURACAO!$C$24),""),"")</f>
        <v>1400</v>
      </c>
      <c r="AJ1042" s="38">
        <f>IF(S1042=0,0,IF(CONFIGURACAO!$C$15="SIM",(IF(S1042&gt;CONFIGURACAO!$C$16,CONFIGURACAO!$C$16*CONFIGURACAO!$C$25,S1042*CONFIGURACAO!$C$25)),'PI AREA  P75'!S1042*CONFIGURACAO!$C$25))</f>
        <v>25</v>
      </c>
      <c r="AK1042" s="38">
        <f>IF(T1042=0,0,IF(CONFIGURACAO!$C$17="SIM",(IF(T1042&gt;CONFIGURACAO!$C$18,CONFIGURACAO!$C$18*CONFIGURACAO!$C$26,T1042*CONFIGURACAO!$C$26)),'PI AREA  P75'!T1042*CONFIGURACAO!$C$26))</f>
        <v>7.5</v>
      </c>
      <c r="AL1042" s="38">
        <f>IFERROR(IF(M1042&gt;0,(U1042*CONFIGURACAO!$C$29)+(V1042*CONFIGURACAO!$C$30),""),"")</f>
        <v>0</v>
      </c>
      <c r="AM1042" s="38">
        <f>IF(W1042=0,0,IF(CONFIGURACAO!$C$41="SIM",(IF(W1042&gt;CONFIGURACAO!$C$41,CONFIGURACAO!$C$41*CONFIGURACAO!$C$31,W1042*CONFIGURACAO!$C$31)),'PI AREA  P75'!W1042*CONFIGURACAO!$C$31))</f>
        <v>0</v>
      </c>
      <c r="AN1042" s="38">
        <f>IF(X1042=0,0,IF(CONFIGURACAO!$C$39="SIM",(IF(X1042&gt;CONFIGURACAO!$C$40,CONFIGURACAO!$C$40*CONFIGURACAO!$C$32,X1042*CONFIGURACAO!$C$32)),'PI AREA  P75'!X1042*CONFIGURACAO!$C$32))</f>
        <v>50</v>
      </c>
      <c r="AO1042" s="38">
        <f>IFERROR(IF(M1042&gt;0,(Y1042*CONFIGURACAO!$C$33)+(Z1042*CONFIGURACAO!$C$34)+(AA1042*CONFIGURACAO!$C$35)+(AB1042*CONFIGURACAO!$C$36),""),"")</f>
        <v>200</v>
      </c>
      <c r="AP1042" s="38">
        <f>IF(AA1042=0,0,IF(CONFIGURACAO!$C$46="SIM",(IF(AA1042&gt;CONFIGURACAO!$C$47,CONFIGURACAO!$C$47*CONFIGURACAO!$C$35,AA1042*CONFIGURACAO!$C$35)),'PI AREA  P75'!AA1042*CONFIGURACAO!$C$35))</f>
        <v>0</v>
      </c>
      <c r="AQ1042" s="38">
        <f>IF(AB1042=0,0,IF(CONFIGURACAO!$C$44="SIM",(IF(AB1042&gt;CONFIGURACAO!$C$45,CONFIGURACAO!$C$45*CONFIGURACAO!$C$36,AB1042*CONFIGURACAO!$C$36)),'PI AREA  P75'!AB1042*CONFIGURACAO!$C$36))</f>
        <v>20</v>
      </c>
      <c r="AR1042" s="38">
        <f t="shared" si="380"/>
        <v>1702.5</v>
      </c>
      <c r="AS1042" s="68">
        <f>IF(AR1042="","",$AR1042-(($AS$2/CONFIGURACAO!$C$6)*$M1042))</f>
        <v>1402.5</v>
      </c>
      <c r="AT1042" s="73">
        <f t="shared" si="364"/>
        <v>3</v>
      </c>
      <c r="AU1042" s="75">
        <f>IF(AR1042="","",$AR1042-(($AU$2/CONFIGURACAO!$C$6)*$M1042))</f>
        <v>1202.5</v>
      </c>
      <c r="AV1042" s="76">
        <f t="shared" si="365"/>
        <v>4</v>
      </c>
      <c r="AW1042" s="74">
        <f>IF(AR1042="","",$AR1042-(($AW$2/CONFIGURACAO!$C$6)*$M1042))</f>
        <v>1002.5</v>
      </c>
      <c r="AX1042" s="72">
        <f t="shared" si="366"/>
        <v>5</v>
      </c>
      <c r="AZ1042" s="39">
        <f t="shared" si="367"/>
        <v>0.1598659098271758</v>
      </c>
      <c r="BA1042" s="146">
        <f t="shared" si="368"/>
        <v>46</v>
      </c>
      <c r="BB1042" s="146">
        <f t="shared" si="369"/>
        <v>49</v>
      </c>
      <c r="BC1042" s="32">
        <f t="shared" si="370"/>
        <v>166</v>
      </c>
      <c r="BD1042" s="148"/>
      <c r="BE1042" s="40">
        <f t="shared" si="371"/>
        <v>0.23286140089418778</v>
      </c>
      <c r="BF1042" s="40">
        <f t="shared" si="372"/>
        <v>0</v>
      </c>
      <c r="BG1042" s="40">
        <f t="shared" si="373"/>
        <v>0.28905447070914697</v>
      </c>
      <c r="BH1042" s="40">
        <f t="shared" si="374"/>
        <v>0.10105092966855296</v>
      </c>
      <c r="BI1042" s="40">
        <f t="shared" si="375"/>
        <v>0</v>
      </c>
      <c r="BJ1042" s="40">
        <f t="shared" si="376"/>
        <v>0.23105360443622922</v>
      </c>
      <c r="BK1042" s="40">
        <f t="shared" si="377"/>
        <v>0.2407704654895666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9</v>
      </c>
      <c r="BT1042" s="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</row>
    <row r="1043" spans="1:134" s="32" customFormat="1" ht="17" thickBot="1" x14ac:dyDescent="0.25">
      <c r="A1043" s="124" t="str">
        <f>CONFIGURACAO!$C$4</f>
        <v>AREA 21</v>
      </c>
      <c r="B1043" s="125">
        <v>1041</v>
      </c>
      <c r="C1043" s="252" t="s">
        <v>331</v>
      </c>
      <c r="D1043" s="126">
        <f t="shared" si="359"/>
        <v>20</v>
      </c>
      <c r="E1043" s="250" t="s">
        <v>1378</v>
      </c>
      <c r="F1043" s="250">
        <v>0</v>
      </c>
      <c r="G1043" s="250">
        <v>1</v>
      </c>
      <c r="H1043" s="250">
        <v>1</v>
      </c>
      <c r="I1043" s="250">
        <v>1</v>
      </c>
      <c r="J1043" s="87"/>
      <c r="K1043" s="94"/>
      <c r="L1043" s="94"/>
      <c r="M1043" s="154">
        <f t="shared" si="378"/>
        <v>3</v>
      </c>
      <c r="N1043">
        <v>13.75</v>
      </c>
      <c r="O1043">
        <v>3.75</v>
      </c>
      <c r="P1043">
        <v>4</v>
      </c>
      <c r="Q1043">
        <v>1</v>
      </c>
      <c r="R1043">
        <v>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3</v>
      </c>
      <c r="AC1043" s="139">
        <f t="shared" si="362"/>
        <v>17.5</v>
      </c>
      <c r="AD1043" s="140">
        <f t="shared" si="363"/>
        <v>21.5</v>
      </c>
      <c r="AE1043" s="141">
        <f t="shared" si="360"/>
        <v>0</v>
      </c>
      <c r="AF1043" s="263">
        <f t="shared" si="361"/>
        <v>0</v>
      </c>
      <c r="AG1043" s="265">
        <f t="shared" si="379"/>
        <v>17.5</v>
      </c>
      <c r="AI1043" s="37">
        <f>IFERROR(IF(M1043&gt;0,(N1043*CONFIGURACAO!$C$20)+(O1043*CONFIGURACAO!$C$21)+(P1043*CONFIGURACAO!$C$22)+(Q1043*CONFIGURACAO!$C$23)+(R1043*CONFIGURACAO!$C$24),""),"")</f>
        <v>1995</v>
      </c>
      <c r="AJ1043" s="38">
        <f>IF(S1043=0,0,IF(CONFIGURACAO!$C$15="SIM",(IF(S1043&gt;CONFIGURACAO!$C$16,CONFIGURACAO!$C$16*CONFIGURACAO!$C$25,S1043*CONFIGURACAO!$C$25)),'PI AREA  P75'!S1043*CONFIGURACAO!$C$25))</f>
        <v>0</v>
      </c>
      <c r="AK1043" s="38">
        <f>IF(T1043=0,0,IF(CONFIGURACAO!$C$17="SIM",(IF(T1043&gt;CONFIGURACAO!$C$18,CONFIGURACAO!$C$18*CONFIGURACAO!$C$26,T1043*CONFIGURACAO!$C$26)),'PI AREA  P75'!T1043*CONFIGURACAO!$C$26))</f>
        <v>0</v>
      </c>
      <c r="AL1043" s="38">
        <f>IFERROR(IF(M1043&gt;0,(U1043*CONFIGURACAO!$C$29)+(V1043*CONFIGURACAO!$C$30),""),"")</f>
        <v>0</v>
      </c>
      <c r="AM1043" s="38">
        <f>IF(W1043=0,0,IF(CONFIGURACAO!$C$41="SIM",(IF(W1043&gt;CONFIGURACAO!$C$41,CONFIGURACAO!$C$41*CONFIGURACAO!$C$31,W1043*CONFIGURACAO!$C$31)),'PI AREA  P75'!W1043*CONFIGURACAO!$C$31))</f>
        <v>0</v>
      </c>
      <c r="AN1043" s="38">
        <f>IF(X1043=0,0,IF(CONFIGURACAO!$C$39="SIM",(IF(X1043&gt;CONFIGURACAO!$C$40,CONFIGURACAO!$C$40*CONFIGURACAO!$C$32,X1043*CONFIGURACAO!$C$32)),'PI AREA  P75'!X1043*CONFIGURACAO!$C$32))</f>
        <v>0</v>
      </c>
      <c r="AO1043" s="38">
        <f>IFERROR(IF(M1043&gt;0,(Y1043*CONFIGURACAO!$C$33)+(Z1043*CONFIGURACAO!$C$34)+(AA1043*CONFIGURACAO!$C$35)+(AB1043*CONFIGURACAO!$C$36),""),"")</f>
        <v>30</v>
      </c>
      <c r="AP1043" s="38">
        <f>IF(AA1043=0,0,IF(CONFIGURACAO!$C$46="SIM",(IF(AA1043&gt;CONFIGURACAO!$C$47,CONFIGURACAO!$C$47*CONFIGURACAO!$C$35,AA1043*CONFIGURACAO!$C$35)),'PI AREA  P75'!AA1043*CONFIGURACAO!$C$35))</f>
        <v>0</v>
      </c>
      <c r="AQ1043" s="38">
        <f>IF(AB1043=0,0,IF(CONFIGURACAO!$C$44="SIM",(IF(AB1043&gt;CONFIGURACAO!$C$45,CONFIGURACAO!$C$45*CONFIGURACAO!$C$36,AB1043*CONFIGURACAO!$C$36)),'PI AREA  P75'!AB1043*CONFIGURACAO!$C$36))</f>
        <v>20</v>
      </c>
      <c r="AR1043" s="38">
        <f t="shared" si="380"/>
        <v>2045</v>
      </c>
      <c r="AS1043" s="68">
        <f>IF(AR1043="","",$AR1043-(($AS$2/CONFIGURACAO!$C$6)*$M1043))</f>
        <v>1820</v>
      </c>
      <c r="AT1043" s="73">
        <f t="shared" si="364"/>
        <v>3</v>
      </c>
      <c r="AU1043" s="75">
        <f>IF(AR1043="","",$AR1043-(($AU$2/CONFIGURACAO!$C$6)*$M1043))</f>
        <v>1670</v>
      </c>
      <c r="AV1043" s="76">
        <f t="shared" si="365"/>
        <v>4</v>
      </c>
      <c r="AW1043" s="74">
        <f>IF(AR1043="","",$AR1043-(($AW$2/CONFIGURACAO!$C$6)*$M1043))</f>
        <v>1520</v>
      </c>
      <c r="AX1043" s="72">
        <f t="shared" si="366"/>
        <v>5</v>
      </c>
      <c r="AZ1043" s="39">
        <f t="shared" si="367"/>
        <v>0.19202689315510985</v>
      </c>
      <c r="BA1043" s="146">
        <f t="shared" si="368"/>
        <v>27.5</v>
      </c>
      <c r="BB1043" s="146">
        <f t="shared" si="369"/>
        <v>192</v>
      </c>
      <c r="BC1043" s="32">
        <f t="shared" si="370"/>
        <v>113</v>
      </c>
      <c r="BD1043" s="148"/>
      <c r="BE1043" s="40">
        <f t="shared" si="371"/>
        <v>0.51229508196721307</v>
      </c>
      <c r="BF1043" s="40">
        <f t="shared" si="372"/>
        <v>0.14467592592592593</v>
      </c>
      <c r="BG1043" s="40">
        <f t="shared" si="373"/>
        <v>0.10277492291880781</v>
      </c>
      <c r="BH1043" s="40">
        <f t="shared" si="374"/>
        <v>4.042037186742118E-2</v>
      </c>
      <c r="BI1043" s="40">
        <f t="shared" si="375"/>
        <v>0.21321961620469082</v>
      </c>
      <c r="BJ1043" s="40">
        <f t="shared" si="376"/>
        <v>0</v>
      </c>
      <c r="BK1043" s="40">
        <f t="shared" si="377"/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3</v>
      </c>
      <c r="BS1043">
        <v>0</v>
      </c>
      <c r="BT1043" s="42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</row>
    <row r="1044" spans="1:134" s="32" customFormat="1" ht="17" thickBot="1" x14ac:dyDescent="0.25">
      <c r="A1044" s="124" t="str">
        <f>CONFIGURACAO!$C$4</f>
        <v>AREA 21</v>
      </c>
      <c r="B1044" s="125">
        <v>1042</v>
      </c>
      <c r="C1044" s="252" t="s">
        <v>331</v>
      </c>
      <c r="D1044" s="126">
        <f t="shared" si="359"/>
        <v>21</v>
      </c>
      <c r="E1044" s="250" t="s">
        <v>1379</v>
      </c>
      <c r="F1044" s="250">
        <v>1</v>
      </c>
      <c r="G1044" s="250">
        <v>1</v>
      </c>
      <c r="H1044" s="250">
        <v>1</v>
      </c>
      <c r="I1044" s="250">
        <v>1</v>
      </c>
      <c r="J1044" s="87"/>
      <c r="K1044" s="94"/>
      <c r="L1044" s="94"/>
      <c r="M1044" s="154">
        <f t="shared" si="378"/>
        <v>4</v>
      </c>
      <c r="N1044">
        <v>41.5</v>
      </c>
      <c r="O1044">
        <v>20.25</v>
      </c>
      <c r="P1044">
        <v>9</v>
      </c>
      <c r="Q1044">
        <v>1.5</v>
      </c>
      <c r="R1044">
        <v>0</v>
      </c>
      <c r="S1044">
        <v>0.75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 s="139">
        <f t="shared" si="362"/>
        <v>61.75</v>
      </c>
      <c r="AD1044" s="140">
        <f t="shared" si="363"/>
        <v>70.75</v>
      </c>
      <c r="AE1044" s="141">
        <f t="shared" si="360"/>
        <v>0</v>
      </c>
      <c r="AF1044" s="263">
        <f t="shared" si="361"/>
        <v>0</v>
      </c>
      <c r="AG1044" s="265">
        <f t="shared" si="379"/>
        <v>61.75</v>
      </c>
      <c r="AI1044" s="37">
        <f>IFERROR(IF(M1044&gt;0,(N1044*CONFIGURACAO!$C$20)+(O1044*CONFIGURACAO!$C$21)+(P1044*CONFIGURACAO!$C$22)+(Q1044*CONFIGURACAO!$C$23)+(R1044*CONFIGURACAO!$C$24),""),"")</f>
        <v>6370</v>
      </c>
      <c r="AJ1044" s="38">
        <f>IF(S1044=0,0,IF(CONFIGURACAO!$C$15="SIM",(IF(S1044&gt;CONFIGURACAO!$C$16,CONFIGURACAO!$C$16*CONFIGURACAO!$C$25,S1044*CONFIGURACAO!$C$25)),'PI AREA  P75'!S1044*CONFIGURACAO!$C$25))</f>
        <v>7.5</v>
      </c>
      <c r="AK1044" s="38">
        <f>IF(T1044=0,0,IF(CONFIGURACAO!$C$17="SIM",(IF(T1044&gt;CONFIGURACAO!$C$18,CONFIGURACAO!$C$18*CONFIGURACAO!$C$26,T1044*CONFIGURACAO!$C$26)),'PI AREA  P75'!T1044*CONFIGURACAO!$C$26))</f>
        <v>0</v>
      </c>
      <c r="AL1044" s="38">
        <f>IFERROR(IF(M1044&gt;0,(U1044*CONFIGURACAO!$C$29)+(V1044*CONFIGURACAO!$C$30),""),"")</f>
        <v>0</v>
      </c>
      <c r="AM1044" s="38">
        <f>IF(W1044=0,0,IF(CONFIGURACAO!$C$41="SIM",(IF(W1044&gt;CONFIGURACAO!$C$41,CONFIGURACAO!$C$41*CONFIGURACAO!$C$31,W1044*CONFIGURACAO!$C$31)),'PI AREA  P75'!W1044*CONFIGURACAO!$C$31))</f>
        <v>0</v>
      </c>
      <c r="AN1044" s="38">
        <f>IF(X1044=0,0,IF(CONFIGURACAO!$C$39="SIM",(IF(X1044&gt;CONFIGURACAO!$C$40,CONFIGURACAO!$C$40*CONFIGURACAO!$C$32,X1044*CONFIGURACAO!$C$32)),'PI AREA  P75'!X1044*CONFIGURACAO!$C$32))</f>
        <v>0</v>
      </c>
      <c r="AO1044" s="38">
        <f>IFERROR(IF(M1044&gt;0,(Y1044*CONFIGURACAO!$C$33)+(Z1044*CONFIGURACAO!$C$34)+(AA1044*CONFIGURACAO!$C$35)+(AB1044*CONFIGURACAO!$C$36),""),"")</f>
        <v>25</v>
      </c>
      <c r="AP1044" s="38">
        <f>IF(AA1044=0,0,IF(CONFIGURACAO!$C$46="SIM",(IF(AA1044&gt;CONFIGURACAO!$C$47,CONFIGURACAO!$C$47*CONFIGURACAO!$C$35,AA1044*CONFIGURACAO!$C$35)),'PI AREA  P75'!AA1044*CONFIGURACAO!$C$35))</f>
        <v>25</v>
      </c>
      <c r="AQ1044" s="38">
        <f>IF(AB1044=0,0,IF(CONFIGURACAO!$C$44="SIM",(IF(AB1044&gt;CONFIGURACAO!$C$45,CONFIGURACAO!$C$45*CONFIGURACAO!$C$36,AB1044*CONFIGURACAO!$C$36)),'PI AREA  P75'!AB1044*CONFIGURACAO!$C$36))</f>
        <v>0</v>
      </c>
      <c r="AR1044" s="38">
        <f t="shared" si="380"/>
        <v>6427.5</v>
      </c>
      <c r="AS1044" s="68">
        <f>IF(AR1044="","",$AR1044-(($AS$2/CONFIGURACAO!$C$6)*$M1044))</f>
        <v>6127.5</v>
      </c>
      <c r="AT1044" s="73">
        <f t="shared" si="364"/>
        <v>3</v>
      </c>
      <c r="AU1044" s="75">
        <f>IF(AR1044="","",$AR1044-(($AU$2/CONFIGURACAO!$C$6)*$M1044))</f>
        <v>5927.5</v>
      </c>
      <c r="AV1044" s="76">
        <f t="shared" si="365"/>
        <v>4</v>
      </c>
      <c r="AW1044" s="74">
        <f>IF(AR1044="","",$AR1044-(($AW$2/CONFIGURACAO!$C$6)*$M1044))</f>
        <v>5727.5</v>
      </c>
      <c r="AX1044" s="72">
        <f t="shared" si="366"/>
        <v>5</v>
      </c>
      <c r="AZ1044" s="39">
        <f t="shared" si="367"/>
        <v>0.60354662873079146</v>
      </c>
      <c r="BA1044" s="146">
        <f t="shared" si="368"/>
        <v>74</v>
      </c>
      <c r="BB1044" s="146">
        <f t="shared" si="369"/>
        <v>6</v>
      </c>
      <c r="BC1044" s="32">
        <f t="shared" si="370"/>
        <v>3</v>
      </c>
      <c r="BD1044" s="148"/>
      <c r="BE1044" s="40">
        <f t="shared" si="371"/>
        <v>1.5461997019374067</v>
      </c>
      <c r="BF1044" s="40">
        <f t="shared" si="372"/>
        <v>0.78125</v>
      </c>
      <c r="BG1044" s="40">
        <f t="shared" si="373"/>
        <v>0.23124357656731759</v>
      </c>
      <c r="BH1044" s="40">
        <f t="shared" si="374"/>
        <v>6.0630557801131774E-2</v>
      </c>
      <c r="BI1044" s="40">
        <f t="shared" si="375"/>
        <v>0</v>
      </c>
      <c r="BJ1044" s="40">
        <f t="shared" si="376"/>
        <v>6.9316081330868765E-2</v>
      </c>
      <c r="BK1044" s="40">
        <f t="shared" si="377"/>
        <v>0</v>
      </c>
      <c r="BL1044">
        <v>0</v>
      </c>
      <c r="BM1044">
        <v>0</v>
      </c>
      <c r="BN1044">
        <v>0</v>
      </c>
      <c r="BO1044">
        <v>1</v>
      </c>
      <c r="BP1044">
        <v>0</v>
      </c>
      <c r="BQ1044">
        <v>0</v>
      </c>
      <c r="BR1044">
        <v>1</v>
      </c>
      <c r="BS1044">
        <v>1</v>
      </c>
      <c r="BT1044" s="42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</row>
    <row r="1045" spans="1:134" s="32" customFormat="1" ht="17" thickBot="1" x14ac:dyDescent="0.25">
      <c r="A1045" s="124" t="str">
        <f>CONFIGURACAO!$C$4</f>
        <v>AREA 21</v>
      </c>
      <c r="B1045" s="125">
        <v>1043</v>
      </c>
      <c r="C1045" s="252" t="s">
        <v>331</v>
      </c>
      <c r="D1045" s="126">
        <f t="shared" si="359"/>
        <v>22</v>
      </c>
      <c r="E1045" s="250" t="s">
        <v>1380</v>
      </c>
      <c r="F1045" s="250">
        <v>1</v>
      </c>
      <c r="G1045" s="250">
        <v>1</v>
      </c>
      <c r="H1045" s="250">
        <v>1</v>
      </c>
      <c r="I1045" s="250">
        <v>1</v>
      </c>
      <c r="J1045" s="87"/>
      <c r="K1045" s="94"/>
      <c r="L1045" s="94"/>
      <c r="M1045" s="154">
        <f t="shared" si="378"/>
        <v>4</v>
      </c>
      <c r="N1045">
        <v>4</v>
      </c>
      <c r="O1045">
        <v>2</v>
      </c>
      <c r="P1045">
        <v>2.75</v>
      </c>
      <c r="Q1045">
        <v>3</v>
      </c>
      <c r="R1045">
        <v>1</v>
      </c>
      <c r="S1045">
        <v>0</v>
      </c>
      <c r="T1045">
        <v>0.75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5</v>
      </c>
      <c r="AC1045" s="139">
        <f t="shared" si="362"/>
        <v>6</v>
      </c>
      <c r="AD1045" s="140">
        <f t="shared" si="363"/>
        <v>8.75</v>
      </c>
      <c r="AE1045" s="141">
        <f t="shared" si="360"/>
        <v>0</v>
      </c>
      <c r="AF1045" s="263">
        <f t="shared" si="361"/>
        <v>0</v>
      </c>
      <c r="AG1045" s="265">
        <f t="shared" si="379"/>
        <v>6</v>
      </c>
      <c r="AI1045" s="37">
        <f>IFERROR(IF(M1045&gt;0,(N1045*CONFIGURACAO!$C$20)+(O1045*CONFIGURACAO!$C$21)+(P1045*CONFIGURACAO!$C$22)+(Q1045*CONFIGURACAO!$C$23)+(R1045*CONFIGURACAO!$C$24),""),"")</f>
        <v>865</v>
      </c>
      <c r="AJ1045" s="38">
        <f>IF(S1045=0,0,IF(CONFIGURACAO!$C$15="SIM",(IF(S1045&gt;CONFIGURACAO!$C$16,CONFIGURACAO!$C$16*CONFIGURACAO!$C$25,S1045*CONFIGURACAO!$C$25)),'PI AREA  P75'!S1045*CONFIGURACAO!$C$25))</f>
        <v>0</v>
      </c>
      <c r="AK1045" s="38">
        <f>IF(T1045=0,0,IF(CONFIGURACAO!$C$17="SIM",(IF(T1045&gt;CONFIGURACAO!$C$18,CONFIGURACAO!$C$18*CONFIGURACAO!$C$26,T1045*CONFIGURACAO!$C$26)),'PI AREA  P75'!T1045*CONFIGURACAO!$C$26))</f>
        <v>3.75</v>
      </c>
      <c r="AL1045" s="38">
        <f>IFERROR(IF(M1045&gt;0,(U1045*CONFIGURACAO!$C$29)+(V1045*CONFIGURACAO!$C$30),""),"")</f>
        <v>0</v>
      </c>
      <c r="AM1045" s="38">
        <f>IF(W1045=0,0,IF(CONFIGURACAO!$C$41="SIM",(IF(W1045&gt;CONFIGURACAO!$C$41,CONFIGURACAO!$C$41*CONFIGURACAO!$C$31,W1045*CONFIGURACAO!$C$31)),'PI AREA  P75'!W1045*CONFIGURACAO!$C$31))</f>
        <v>0</v>
      </c>
      <c r="AN1045" s="38">
        <f>IF(X1045=0,0,IF(CONFIGURACAO!$C$39="SIM",(IF(X1045&gt;CONFIGURACAO!$C$40,CONFIGURACAO!$C$40*CONFIGURACAO!$C$32,X1045*CONFIGURACAO!$C$32)),'PI AREA  P75'!X1045*CONFIGURACAO!$C$32))</f>
        <v>0</v>
      </c>
      <c r="AO1045" s="38">
        <f>IFERROR(IF(M1045&gt;0,(Y1045*CONFIGURACAO!$C$33)+(Z1045*CONFIGURACAO!$C$34)+(AA1045*CONFIGURACAO!$C$35)+(AB1045*CONFIGURACAO!$C$36),""),"")</f>
        <v>50</v>
      </c>
      <c r="AP1045" s="38">
        <f>IF(AA1045=0,0,IF(CONFIGURACAO!$C$46="SIM",(IF(AA1045&gt;CONFIGURACAO!$C$47,CONFIGURACAO!$C$47*CONFIGURACAO!$C$35,AA1045*CONFIGURACAO!$C$35)),'PI AREA  P75'!AA1045*CONFIGURACAO!$C$35))</f>
        <v>0</v>
      </c>
      <c r="AQ1045" s="38">
        <f>IF(AB1045=0,0,IF(CONFIGURACAO!$C$44="SIM",(IF(AB1045&gt;CONFIGURACAO!$C$45,CONFIGURACAO!$C$45*CONFIGURACAO!$C$36,AB1045*CONFIGURACAO!$C$36)),'PI AREA  P75'!AB1045*CONFIGURACAO!$C$36))</f>
        <v>20</v>
      </c>
      <c r="AR1045" s="38">
        <f t="shared" si="380"/>
        <v>938.75</v>
      </c>
      <c r="AS1045" s="68">
        <f>IF(AR1045="","",$AR1045-(($AS$2/CONFIGURACAO!$C$6)*$M1045))</f>
        <v>638.75</v>
      </c>
      <c r="AT1045" s="73">
        <f t="shared" si="364"/>
        <v>3</v>
      </c>
      <c r="AU1045" s="75">
        <f>IF(AR1045="","",$AR1045-(($AU$2/CONFIGURACAO!$C$6)*$M1045))</f>
        <v>438.75</v>
      </c>
      <c r="AV1045" s="76">
        <f t="shared" si="365"/>
        <v>4</v>
      </c>
      <c r="AW1045" s="74">
        <f>IF(AR1045="","",$AR1045-(($AW$2/CONFIGURACAO!$C$6)*$M1045))</f>
        <v>238.75</v>
      </c>
      <c r="AX1045" s="72">
        <f t="shared" si="366"/>
        <v>5</v>
      </c>
      <c r="AZ1045" s="39">
        <f t="shared" si="367"/>
        <v>8.814926452291412E-2</v>
      </c>
      <c r="BA1045" s="146">
        <f t="shared" si="368"/>
        <v>18.5</v>
      </c>
      <c r="BB1045" s="146">
        <f t="shared" si="369"/>
        <v>371</v>
      </c>
      <c r="BC1045" s="32">
        <f t="shared" si="370"/>
        <v>419</v>
      </c>
      <c r="BD1045" s="148"/>
      <c r="BE1045" s="40">
        <f t="shared" si="371"/>
        <v>0.14903129657228018</v>
      </c>
      <c r="BF1045" s="40">
        <f t="shared" si="372"/>
        <v>7.716049382716049E-2</v>
      </c>
      <c r="BG1045" s="40">
        <f t="shared" si="373"/>
        <v>7.0657759506680365E-2</v>
      </c>
      <c r="BH1045" s="40">
        <f t="shared" si="374"/>
        <v>0.12126111560226355</v>
      </c>
      <c r="BI1045" s="40">
        <f t="shared" si="375"/>
        <v>0.10660980810234541</v>
      </c>
      <c r="BJ1045" s="40">
        <f t="shared" si="376"/>
        <v>0</v>
      </c>
      <c r="BK1045" s="40">
        <f t="shared" si="377"/>
        <v>0.1203852327447833</v>
      </c>
      <c r="BL1045">
        <v>0</v>
      </c>
      <c r="BM1045">
        <v>0</v>
      </c>
      <c r="BN1045">
        <v>1</v>
      </c>
      <c r="BO1045">
        <v>2</v>
      </c>
      <c r="BP1045">
        <v>0</v>
      </c>
      <c r="BQ1045">
        <v>0</v>
      </c>
      <c r="BR1045">
        <v>0</v>
      </c>
      <c r="BS1045">
        <v>4</v>
      </c>
      <c r="BT1045" s="42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</row>
    <row r="1046" spans="1:134" s="32" customFormat="1" ht="17" thickBot="1" x14ac:dyDescent="0.25">
      <c r="A1046" s="124" t="str">
        <f>CONFIGURACAO!$C$4</f>
        <v>AREA 21</v>
      </c>
      <c r="B1046" s="125">
        <v>1044</v>
      </c>
      <c r="C1046" s="252" t="s">
        <v>331</v>
      </c>
      <c r="D1046" s="126">
        <f t="shared" si="359"/>
        <v>23</v>
      </c>
      <c r="E1046" s="250" t="s">
        <v>1381</v>
      </c>
      <c r="F1046" s="250">
        <v>1</v>
      </c>
      <c r="G1046" s="250">
        <v>1</v>
      </c>
      <c r="H1046" s="250">
        <v>1</v>
      </c>
      <c r="I1046" s="250">
        <v>1</v>
      </c>
      <c r="J1046" s="87"/>
      <c r="K1046" s="94"/>
      <c r="L1046" s="94"/>
      <c r="M1046" s="154">
        <f t="shared" si="378"/>
        <v>4</v>
      </c>
      <c r="N1046">
        <v>8.75</v>
      </c>
      <c r="O1046">
        <v>12.5</v>
      </c>
      <c r="P1046">
        <v>8.75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 s="139">
        <f t="shared" si="362"/>
        <v>21.25</v>
      </c>
      <c r="AD1046" s="140">
        <f t="shared" si="363"/>
        <v>30</v>
      </c>
      <c r="AE1046" s="141">
        <f t="shared" si="360"/>
        <v>0</v>
      </c>
      <c r="AF1046" s="263">
        <f t="shared" si="361"/>
        <v>0</v>
      </c>
      <c r="AG1046" s="265">
        <f t="shared" si="379"/>
        <v>21.25</v>
      </c>
      <c r="AI1046" s="37">
        <f>IFERROR(IF(M1046&gt;0,(N1046*CONFIGURACAO!$C$20)+(O1046*CONFIGURACAO!$C$21)+(P1046*CONFIGURACAO!$C$22)+(Q1046*CONFIGURACAO!$C$23)+(R1046*CONFIGURACAO!$C$24),""),"")</f>
        <v>2420</v>
      </c>
      <c r="AJ1046" s="38">
        <f>IF(S1046=0,0,IF(CONFIGURACAO!$C$15="SIM",(IF(S1046&gt;CONFIGURACAO!$C$16,CONFIGURACAO!$C$16*CONFIGURACAO!$C$25,S1046*CONFIGURACAO!$C$25)),'PI AREA  P75'!S1046*CONFIGURACAO!$C$25))</f>
        <v>0</v>
      </c>
      <c r="AK1046" s="38">
        <f>IF(T1046=0,0,IF(CONFIGURACAO!$C$17="SIM",(IF(T1046&gt;CONFIGURACAO!$C$18,CONFIGURACAO!$C$18*CONFIGURACAO!$C$26,T1046*CONFIGURACAO!$C$26)),'PI AREA  P75'!T1046*CONFIGURACAO!$C$26))</f>
        <v>0</v>
      </c>
      <c r="AL1046" s="38">
        <f>IFERROR(IF(M1046&gt;0,(U1046*CONFIGURACAO!$C$29)+(V1046*CONFIGURACAO!$C$30),""),"")</f>
        <v>0</v>
      </c>
      <c r="AM1046" s="38">
        <f>IF(W1046=0,0,IF(CONFIGURACAO!$C$41="SIM",(IF(W1046&gt;CONFIGURACAO!$C$41,CONFIGURACAO!$C$41*CONFIGURACAO!$C$31,W1046*CONFIGURACAO!$C$31)),'PI AREA  P75'!W1046*CONFIGURACAO!$C$31))</f>
        <v>0</v>
      </c>
      <c r="AN1046" s="38">
        <f>IF(X1046=0,0,IF(CONFIGURACAO!$C$39="SIM",(IF(X1046&gt;CONFIGURACAO!$C$40,CONFIGURACAO!$C$40*CONFIGURACAO!$C$32,X1046*CONFIGURACAO!$C$32)),'PI AREA  P75'!X1046*CONFIGURACAO!$C$32))</f>
        <v>0</v>
      </c>
      <c r="AO1046" s="38">
        <f>IFERROR(IF(M1046&gt;0,(Y1046*CONFIGURACAO!$C$33)+(Z1046*CONFIGURACAO!$C$34)+(AA1046*CONFIGURACAO!$C$35)+(AB1046*CONFIGURACAO!$C$36),""),"")</f>
        <v>0</v>
      </c>
      <c r="AP1046" s="38">
        <f>IF(AA1046=0,0,IF(CONFIGURACAO!$C$46="SIM",(IF(AA1046&gt;CONFIGURACAO!$C$47,CONFIGURACAO!$C$47*CONFIGURACAO!$C$35,AA1046*CONFIGURACAO!$C$35)),'PI AREA  P75'!AA1046*CONFIGURACAO!$C$35))</f>
        <v>0</v>
      </c>
      <c r="AQ1046" s="38">
        <f>IF(AB1046=0,0,IF(CONFIGURACAO!$C$44="SIM",(IF(AB1046&gt;CONFIGURACAO!$C$45,CONFIGURACAO!$C$45*CONFIGURACAO!$C$36,AB1046*CONFIGURACAO!$C$36)),'PI AREA  P75'!AB1046*CONFIGURACAO!$C$36))</f>
        <v>0</v>
      </c>
      <c r="AR1046" s="38">
        <f t="shared" si="380"/>
        <v>2420</v>
      </c>
      <c r="AS1046" s="68">
        <f>IF(AR1046="","",$AR1046-(($AS$2/CONFIGURACAO!$C$6)*$M1046))</f>
        <v>2120</v>
      </c>
      <c r="AT1046" s="73">
        <f t="shared" si="364"/>
        <v>3</v>
      </c>
      <c r="AU1046" s="75">
        <f>IF(AR1046="","",$AR1046-(($AU$2/CONFIGURACAO!$C$6)*$M1046))</f>
        <v>1920</v>
      </c>
      <c r="AV1046" s="76">
        <f t="shared" si="365"/>
        <v>4</v>
      </c>
      <c r="AW1046" s="74">
        <f>IF(AR1046="","",$AR1046-(($AW$2/CONFIGURACAO!$C$6)*$M1046))</f>
        <v>1720</v>
      </c>
      <c r="AX1046" s="72">
        <f t="shared" si="366"/>
        <v>5</v>
      </c>
      <c r="AZ1046" s="39">
        <f t="shared" si="367"/>
        <v>0.22723964862365076</v>
      </c>
      <c r="BA1046" s="146">
        <f t="shared" si="368"/>
        <v>31</v>
      </c>
      <c r="BB1046" s="146">
        <f t="shared" si="369"/>
        <v>141</v>
      </c>
      <c r="BC1046" s="32">
        <f t="shared" si="370"/>
        <v>74</v>
      </c>
      <c r="BD1046" s="148"/>
      <c r="BE1046" s="40">
        <f t="shared" si="371"/>
        <v>0.32600596125186287</v>
      </c>
      <c r="BF1046" s="40">
        <f t="shared" si="372"/>
        <v>0.48225308641975306</v>
      </c>
      <c r="BG1046" s="40">
        <f t="shared" si="373"/>
        <v>0.22482014388489208</v>
      </c>
      <c r="BH1046" s="40">
        <f t="shared" si="374"/>
        <v>0</v>
      </c>
      <c r="BI1046" s="40">
        <f t="shared" si="375"/>
        <v>0.10660980810234541</v>
      </c>
      <c r="BJ1046" s="40">
        <f t="shared" si="376"/>
        <v>0</v>
      </c>
      <c r="BK1046" s="40">
        <f t="shared" si="377"/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 s="42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</row>
    <row r="1047" spans="1:134" s="32" customFormat="1" ht="17" thickBot="1" x14ac:dyDescent="0.25">
      <c r="A1047" s="124" t="str">
        <f>CONFIGURACAO!$C$4</f>
        <v>AREA 21</v>
      </c>
      <c r="B1047" s="125">
        <v>1045</v>
      </c>
      <c r="C1047" s="252" t="s">
        <v>331</v>
      </c>
      <c r="D1047" s="126">
        <f t="shared" si="359"/>
        <v>24</v>
      </c>
      <c r="E1047" s="250" t="s">
        <v>1382</v>
      </c>
      <c r="F1047" s="250">
        <v>1</v>
      </c>
      <c r="G1047" s="250">
        <v>1</v>
      </c>
      <c r="H1047" s="250">
        <v>1</v>
      </c>
      <c r="I1047" s="250">
        <v>1</v>
      </c>
      <c r="J1047" s="87"/>
      <c r="K1047" s="94"/>
      <c r="L1047" s="94"/>
      <c r="M1047" s="154">
        <f t="shared" si="378"/>
        <v>4</v>
      </c>
      <c r="N1047">
        <v>0</v>
      </c>
      <c r="O1047">
        <v>0</v>
      </c>
      <c r="P1047">
        <v>1.75</v>
      </c>
      <c r="Q1047">
        <v>1</v>
      </c>
      <c r="R1047">
        <v>0</v>
      </c>
      <c r="S1047">
        <v>7.5</v>
      </c>
      <c r="T1047">
        <v>9.75</v>
      </c>
      <c r="U1047">
        <v>0</v>
      </c>
      <c r="V1047">
        <v>1</v>
      </c>
      <c r="W1047">
        <v>2</v>
      </c>
      <c r="X1047">
        <v>3</v>
      </c>
      <c r="Y1047">
        <v>0</v>
      </c>
      <c r="Z1047">
        <v>0</v>
      </c>
      <c r="AA1047">
        <v>1</v>
      </c>
      <c r="AB1047">
        <v>5</v>
      </c>
      <c r="AC1047" s="139">
        <f t="shared" si="362"/>
        <v>0</v>
      </c>
      <c r="AD1047" s="140">
        <f t="shared" si="363"/>
        <v>1.75</v>
      </c>
      <c r="AE1047" s="141">
        <f t="shared" si="360"/>
        <v>1</v>
      </c>
      <c r="AF1047" s="263">
        <f t="shared" si="361"/>
        <v>0</v>
      </c>
      <c r="AG1047" s="265">
        <f t="shared" si="379"/>
        <v>1</v>
      </c>
      <c r="AI1047" s="37">
        <f>IFERROR(IF(M1047&gt;0,(N1047*CONFIGURACAO!$C$20)+(O1047*CONFIGURACAO!$C$21)+(P1047*CONFIGURACAO!$C$22)+(Q1047*CONFIGURACAO!$C$23)+(R1047*CONFIGURACAO!$C$24),""),"")</f>
        <v>145</v>
      </c>
      <c r="AJ1047" s="38">
        <f>IF(S1047=0,0,IF(CONFIGURACAO!$C$15="SIM",(IF(S1047&gt;CONFIGURACAO!$C$16,CONFIGURACAO!$C$16*CONFIGURACAO!$C$25,S1047*CONFIGURACAO!$C$25)),'PI AREA  P75'!S1047*CONFIGURACAO!$C$25))</f>
        <v>40</v>
      </c>
      <c r="AK1047" s="38">
        <f>IF(T1047=0,0,IF(CONFIGURACAO!$C$17="SIM",(IF(T1047&gt;CONFIGURACAO!$C$18,CONFIGURACAO!$C$18*CONFIGURACAO!$C$26,T1047*CONFIGURACAO!$C$26)),'PI AREA  P75'!T1047*CONFIGURACAO!$C$26))</f>
        <v>20</v>
      </c>
      <c r="AL1047" s="38">
        <f>IFERROR(IF(M1047&gt;0,(U1047*CONFIGURACAO!$C$29)+(V1047*CONFIGURACAO!$C$30),""),"")</f>
        <v>100</v>
      </c>
      <c r="AM1047" s="38">
        <f>IF(W1047=0,0,IF(CONFIGURACAO!$C$41="SIM",(IF(W1047&gt;CONFIGURACAO!$C$41,CONFIGURACAO!$C$41*CONFIGURACAO!$C$31,W1047*CONFIGURACAO!$C$31)),'PI AREA  P75'!W1047*CONFIGURACAO!$C$31))</f>
        <v>100</v>
      </c>
      <c r="AN1047" s="38">
        <f>IF(X1047=0,0,IF(CONFIGURACAO!$C$39="SIM",(IF(X1047&gt;CONFIGURACAO!$C$40,CONFIGURACAO!$C$40*CONFIGURACAO!$C$32,X1047*CONFIGURACAO!$C$32)),'PI AREA  P75'!X1047*CONFIGURACAO!$C$32))</f>
        <v>75</v>
      </c>
      <c r="AO1047" s="38">
        <f>IFERROR(IF(M1047&gt;0,(Y1047*CONFIGURACAO!$C$33)+(Z1047*CONFIGURACAO!$C$34)+(AA1047*CONFIGURACAO!$C$35)+(AB1047*CONFIGURACAO!$C$36),""),"")</f>
        <v>75</v>
      </c>
      <c r="AP1047" s="38">
        <f>IF(AA1047=0,0,IF(CONFIGURACAO!$C$46="SIM",(IF(AA1047&gt;CONFIGURACAO!$C$47,CONFIGURACAO!$C$47*CONFIGURACAO!$C$35,AA1047*CONFIGURACAO!$C$35)),'PI AREA  P75'!AA1047*CONFIGURACAO!$C$35))</f>
        <v>25</v>
      </c>
      <c r="AQ1047" s="38">
        <f>IF(AB1047=0,0,IF(CONFIGURACAO!$C$44="SIM",(IF(AB1047&gt;CONFIGURACAO!$C$45,CONFIGURACAO!$C$45*CONFIGURACAO!$C$36,AB1047*CONFIGURACAO!$C$36)),'PI AREA  P75'!AB1047*CONFIGURACAO!$C$36))</f>
        <v>20</v>
      </c>
      <c r="AR1047" s="38">
        <f t="shared" si="380"/>
        <v>600</v>
      </c>
      <c r="AS1047" s="68">
        <f>IF(AR1047="","",$AR1047-(($AS$2/CONFIGURACAO!$C$6)*$M1047))</f>
        <v>300</v>
      </c>
      <c r="AT1047" s="73">
        <f t="shared" si="364"/>
        <v>3</v>
      </c>
      <c r="AU1047" s="75">
        <f>IF(AR1047="","",$AR1047-(($AU$2/CONFIGURACAO!$C$6)*$M1047))</f>
        <v>100</v>
      </c>
      <c r="AV1047" s="76">
        <f t="shared" si="365"/>
        <v>4</v>
      </c>
      <c r="AW1047" s="74">
        <f>IF(AR1047="","",$AR1047-(($AW$2/CONFIGURACAO!$C$6)*$M1047))</f>
        <v>-100</v>
      </c>
      <c r="AX1047" s="72" t="str">
        <f t="shared" si="366"/>
        <v>NAO</v>
      </c>
      <c r="AZ1047" s="39">
        <f t="shared" si="367"/>
        <v>5.6340408749665477E-2</v>
      </c>
      <c r="BA1047" s="146">
        <f t="shared" si="368"/>
        <v>32</v>
      </c>
      <c r="BB1047" s="146">
        <f t="shared" si="369"/>
        <v>132</v>
      </c>
      <c r="BC1047" s="32">
        <f t="shared" si="370"/>
        <v>624</v>
      </c>
      <c r="BD1047" s="148"/>
      <c r="BE1047" s="40">
        <f t="shared" si="371"/>
        <v>0</v>
      </c>
      <c r="BF1047" s="40">
        <f t="shared" si="372"/>
        <v>0</v>
      </c>
      <c r="BG1047" s="40">
        <f t="shared" si="373"/>
        <v>4.4964028776978422E-2</v>
      </c>
      <c r="BH1047" s="40">
        <f t="shared" si="374"/>
        <v>4.042037186742118E-2</v>
      </c>
      <c r="BI1047" s="40">
        <f t="shared" si="375"/>
        <v>0</v>
      </c>
      <c r="BJ1047" s="40">
        <f t="shared" si="376"/>
        <v>0.69316081330868762</v>
      </c>
      <c r="BK1047" s="40">
        <f t="shared" si="377"/>
        <v>1.5650080256821832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1</v>
      </c>
      <c r="BS1047">
        <v>0</v>
      </c>
      <c r="BT1047" s="42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</row>
    <row r="1048" spans="1:134" s="32" customFormat="1" ht="17" thickBot="1" x14ac:dyDescent="0.25">
      <c r="A1048" s="124" t="str">
        <f>CONFIGURACAO!$C$4</f>
        <v>AREA 21</v>
      </c>
      <c r="B1048" s="125">
        <v>1046</v>
      </c>
      <c r="C1048" s="252" t="s">
        <v>331</v>
      </c>
      <c r="D1048" s="126">
        <f t="shared" si="359"/>
        <v>25</v>
      </c>
      <c r="E1048" s="250" t="s">
        <v>1383</v>
      </c>
      <c r="F1048" s="250">
        <v>1</v>
      </c>
      <c r="G1048" s="250">
        <v>1</v>
      </c>
      <c r="H1048" s="250">
        <v>1</v>
      </c>
      <c r="I1048" s="250">
        <v>1</v>
      </c>
      <c r="J1048" s="87"/>
      <c r="K1048" s="94"/>
      <c r="L1048" s="94"/>
      <c r="M1048" s="154">
        <f t="shared" si="378"/>
        <v>4</v>
      </c>
      <c r="N1048">
        <v>2</v>
      </c>
      <c r="O1048">
        <v>0</v>
      </c>
      <c r="P1048">
        <v>3</v>
      </c>
      <c r="Q1048">
        <v>1.75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</v>
      </c>
      <c r="Y1048">
        <v>0</v>
      </c>
      <c r="Z1048">
        <v>0</v>
      </c>
      <c r="AA1048">
        <v>0</v>
      </c>
      <c r="AB1048">
        <v>5</v>
      </c>
      <c r="AC1048" s="139">
        <f t="shared" si="362"/>
        <v>2</v>
      </c>
      <c r="AD1048" s="140">
        <f t="shared" si="363"/>
        <v>5</v>
      </c>
      <c r="AE1048" s="141">
        <f t="shared" si="360"/>
        <v>0</v>
      </c>
      <c r="AF1048" s="263">
        <f t="shared" si="361"/>
        <v>0</v>
      </c>
      <c r="AG1048" s="265">
        <f t="shared" si="379"/>
        <v>2</v>
      </c>
      <c r="AI1048" s="37">
        <f>IFERROR(IF(M1048&gt;0,(N1048*CONFIGURACAO!$C$20)+(O1048*CONFIGURACAO!$C$21)+(P1048*CONFIGURACAO!$C$22)+(Q1048*CONFIGURACAO!$C$23)+(R1048*CONFIGURACAO!$C$24),""),"")</f>
        <v>450</v>
      </c>
      <c r="AJ1048" s="38">
        <f>IF(S1048=0,0,IF(CONFIGURACAO!$C$15="SIM",(IF(S1048&gt;CONFIGURACAO!$C$16,CONFIGURACAO!$C$16*CONFIGURACAO!$C$25,S1048*CONFIGURACAO!$C$25)),'PI AREA  P75'!S1048*CONFIGURACAO!$C$25))</f>
        <v>0</v>
      </c>
      <c r="AK1048" s="38">
        <f>IF(T1048=0,0,IF(CONFIGURACAO!$C$17="SIM",(IF(T1048&gt;CONFIGURACAO!$C$18,CONFIGURACAO!$C$18*CONFIGURACAO!$C$26,T1048*CONFIGURACAO!$C$26)),'PI AREA  P75'!T1048*CONFIGURACAO!$C$26))</f>
        <v>0</v>
      </c>
      <c r="AL1048" s="38">
        <f>IFERROR(IF(M1048&gt;0,(U1048*CONFIGURACAO!$C$29)+(V1048*CONFIGURACAO!$C$30),""),"")</f>
        <v>0</v>
      </c>
      <c r="AM1048" s="38">
        <f>IF(W1048=0,0,IF(CONFIGURACAO!$C$41="SIM",(IF(W1048&gt;CONFIGURACAO!$C$41,CONFIGURACAO!$C$41*CONFIGURACAO!$C$31,W1048*CONFIGURACAO!$C$31)),'PI AREA  P75'!W1048*CONFIGURACAO!$C$31))</f>
        <v>0</v>
      </c>
      <c r="AN1048" s="38">
        <f>IF(X1048=0,0,IF(CONFIGURACAO!$C$39="SIM",(IF(X1048&gt;CONFIGURACAO!$C$40,CONFIGURACAO!$C$40*CONFIGURACAO!$C$32,X1048*CONFIGURACAO!$C$32)),'PI AREA  P75'!X1048*CONFIGURACAO!$C$32))</f>
        <v>50</v>
      </c>
      <c r="AO1048" s="38">
        <f>IFERROR(IF(M1048&gt;0,(Y1048*CONFIGURACAO!$C$33)+(Z1048*CONFIGURACAO!$C$34)+(AA1048*CONFIGURACAO!$C$35)+(AB1048*CONFIGURACAO!$C$36),""),"")</f>
        <v>50</v>
      </c>
      <c r="AP1048" s="38">
        <f>IF(AA1048=0,0,IF(CONFIGURACAO!$C$46="SIM",(IF(AA1048&gt;CONFIGURACAO!$C$47,CONFIGURACAO!$C$47*CONFIGURACAO!$C$35,AA1048*CONFIGURACAO!$C$35)),'PI AREA  P75'!AA1048*CONFIGURACAO!$C$35))</f>
        <v>0</v>
      </c>
      <c r="AQ1048" s="38">
        <f>IF(AB1048=0,0,IF(CONFIGURACAO!$C$44="SIM",(IF(AB1048&gt;CONFIGURACAO!$C$45,CONFIGURACAO!$C$45*CONFIGURACAO!$C$36,AB1048*CONFIGURACAO!$C$36)),'PI AREA  P75'!AB1048*CONFIGURACAO!$C$36))</f>
        <v>20</v>
      </c>
      <c r="AR1048" s="38">
        <f t="shared" si="380"/>
        <v>570</v>
      </c>
      <c r="AS1048" s="68">
        <f>IF(AR1048="","",$AR1048-(($AS$2/CONFIGURACAO!$C$6)*$M1048))</f>
        <v>270</v>
      </c>
      <c r="AT1048" s="73">
        <f t="shared" si="364"/>
        <v>3</v>
      </c>
      <c r="AU1048" s="75">
        <f>IF(AR1048="","",$AR1048-(($AU$2/CONFIGURACAO!$C$6)*$M1048))</f>
        <v>70</v>
      </c>
      <c r="AV1048" s="76">
        <f t="shared" si="365"/>
        <v>4</v>
      </c>
      <c r="AW1048" s="74">
        <f>IF(AR1048="","",$AR1048-(($AW$2/CONFIGURACAO!$C$6)*$M1048))</f>
        <v>-130</v>
      </c>
      <c r="AX1048" s="72" t="str">
        <f t="shared" si="366"/>
        <v>NAO</v>
      </c>
      <c r="AZ1048" s="39">
        <f t="shared" si="367"/>
        <v>5.3523388312182209E-2</v>
      </c>
      <c r="BA1048" s="146">
        <f t="shared" si="368"/>
        <v>13.75</v>
      </c>
      <c r="BB1048" s="146">
        <f t="shared" si="369"/>
        <v>523</v>
      </c>
      <c r="BC1048" s="32">
        <f t="shared" si="370"/>
        <v>644</v>
      </c>
      <c r="BD1048" s="148"/>
      <c r="BE1048" s="40">
        <f t="shared" si="371"/>
        <v>7.4515648286140088E-2</v>
      </c>
      <c r="BF1048" s="40">
        <f t="shared" si="372"/>
        <v>0</v>
      </c>
      <c r="BG1048" s="40">
        <f t="shared" si="373"/>
        <v>7.7081192189105849E-2</v>
      </c>
      <c r="BH1048" s="40">
        <f t="shared" si="374"/>
        <v>7.073565076798706E-2</v>
      </c>
      <c r="BI1048" s="40">
        <f t="shared" si="375"/>
        <v>0</v>
      </c>
      <c r="BJ1048" s="40">
        <f t="shared" si="376"/>
        <v>0</v>
      </c>
      <c r="BK1048" s="40">
        <f t="shared" si="377"/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2</v>
      </c>
      <c r="BS1048">
        <v>4</v>
      </c>
      <c r="BT1048" s="42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</row>
    <row r="1049" spans="1:134" s="32" customFormat="1" ht="17" thickBot="1" x14ac:dyDescent="0.25">
      <c r="A1049" s="124" t="str">
        <f>CONFIGURACAO!$C$4</f>
        <v>AREA 21</v>
      </c>
      <c r="B1049" s="125">
        <v>1047</v>
      </c>
      <c r="C1049" s="252" t="s">
        <v>331</v>
      </c>
      <c r="D1049" s="126">
        <f t="shared" si="359"/>
        <v>26</v>
      </c>
      <c r="E1049" s="250" t="s">
        <v>1384</v>
      </c>
      <c r="F1049" s="250">
        <v>1</v>
      </c>
      <c r="G1049" s="250">
        <v>1</v>
      </c>
      <c r="H1049" s="250">
        <v>1</v>
      </c>
      <c r="I1049" s="250">
        <v>1</v>
      </c>
      <c r="J1049" s="87"/>
      <c r="K1049" s="94"/>
      <c r="L1049" s="94"/>
      <c r="M1049" s="154">
        <f t="shared" si="378"/>
        <v>4</v>
      </c>
      <c r="N1049">
        <v>9.25</v>
      </c>
      <c r="O1049">
        <v>0.75</v>
      </c>
      <c r="P1049">
        <v>1.5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 s="139">
        <f t="shared" si="362"/>
        <v>10</v>
      </c>
      <c r="AD1049" s="140">
        <f t="shared" si="363"/>
        <v>11.5</v>
      </c>
      <c r="AE1049" s="141">
        <f t="shared" si="360"/>
        <v>0</v>
      </c>
      <c r="AF1049" s="263">
        <f t="shared" si="361"/>
        <v>0</v>
      </c>
      <c r="AG1049" s="265">
        <f t="shared" si="379"/>
        <v>10</v>
      </c>
      <c r="AI1049" s="37">
        <f>IFERROR(IF(M1049&gt;0,(N1049*CONFIGURACAO!$C$20)+(O1049*CONFIGURACAO!$C$21)+(P1049*CONFIGURACAO!$C$22)+(Q1049*CONFIGURACAO!$C$23)+(R1049*CONFIGURACAO!$C$24),""),"")</f>
        <v>1075</v>
      </c>
      <c r="AJ1049" s="38">
        <f>IF(S1049=0,0,IF(CONFIGURACAO!$C$15="SIM",(IF(S1049&gt;CONFIGURACAO!$C$16,CONFIGURACAO!$C$16*CONFIGURACAO!$C$25,S1049*CONFIGURACAO!$C$25)),'PI AREA  P75'!S1049*CONFIGURACAO!$C$25))</f>
        <v>0</v>
      </c>
      <c r="AK1049" s="38">
        <f>IF(T1049=0,0,IF(CONFIGURACAO!$C$17="SIM",(IF(T1049&gt;CONFIGURACAO!$C$18,CONFIGURACAO!$C$18*CONFIGURACAO!$C$26,T1049*CONFIGURACAO!$C$26)),'PI AREA  P75'!T1049*CONFIGURACAO!$C$26))</f>
        <v>0</v>
      </c>
      <c r="AL1049" s="38">
        <f>IFERROR(IF(M1049&gt;0,(U1049*CONFIGURACAO!$C$29)+(V1049*CONFIGURACAO!$C$30),""),"")</f>
        <v>0</v>
      </c>
      <c r="AM1049" s="38">
        <f>IF(W1049=0,0,IF(CONFIGURACAO!$C$41="SIM",(IF(W1049&gt;CONFIGURACAO!$C$41,CONFIGURACAO!$C$41*CONFIGURACAO!$C$31,W1049*CONFIGURACAO!$C$31)),'PI AREA  P75'!W1049*CONFIGURACAO!$C$31))</f>
        <v>0</v>
      </c>
      <c r="AN1049" s="38">
        <f>IF(X1049=0,0,IF(CONFIGURACAO!$C$39="SIM",(IF(X1049&gt;CONFIGURACAO!$C$40,CONFIGURACAO!$C$40*CONFIGURACAO!$C$32,X1049*CONFIGURACAO!$C$32)),'PI AREA  P75'!X1049*CONFIGURACAO!$C$32))</f>
        <v>0</v>
      </c>
      <c r="AO1049" s="38">
        <f>IFERROR(IF(M1049&gt;0,(Y1049*CONFIGURACAO!$C$33)+(Z1049*CONFIGURACAO!$C$34)+(AA1049*CONFIGURACAO!$C$35)+(AB1049*CONFIGURACAO!$C$36),""),"")</f>
        <v>0</v>
      </c>
      <c r="AP1049" s="38">
        <f>IF(AA1049=0,0,IF(CONFIGURACAO!$C$46="SIM",(IF(AA1049&gt;CONFIGURACAO!$C$47,CONFIGURACAO!$C$47*CONFIGURACAO!$C$35,AA1049*CONFIGURACAO!$C$35)),'PI AREA  P75'!AA1049*CONFIGURACAO!$C$35))</f>
        <v>0</v>
      </c>
      <c r="AQ1049" s="38">
        <f>IF(AB1049=0,0,IF(CONFIGURACAO!$C$44="SIM",(IF(AB1049&gt;CONFIGURACAO!$C$45,CONFIGURACAO!$C$45*CONFIGURACAO!$C$36,AB1049*CONFIGURACAO!$C$36)),'PI AREA  P75'!AB1049*CONFIGURACAO!$C$36))</f>
        <v>0</v>
      </c>
      <c r="AR1049" s="38">
        <f t="shared" si="380"/>
        <v>1075</v>
      </c>
      <c r="AS1049" s="68">
        <f>IF(AR1049="","",$AR1049-(($AS$2/CONFIGURACAO!$C$6)*$M1049))</f>
        <v>775</v>
      </c>
      <c r="AT1049" s="73">
        <f t="shared" si="364"/>
        <v>3</v>
      </c>
      <c r="AU1049" s="75">
        <f>IF(AR1049="","",$AR1049-(($AU$2/CONFIGURACAO!$C$6)*$M1049))</f>
        <v>575</v>
      </c>
      <c r="AV1049" s="76">
        <f t="shared" si="365"/>
        <v>4</v>
      </c>
      <c r="AW1049" s="74">
        <f>IF(AR1049="","",$AR1049-(($AW$2/CONFIGURACAO!$C$6)*$M1049))</f>
        <v>375</v>
      </c>
      <c r="AX1049" s="72">
        <f t="shared" si="366"/>
        <v>5</v>
      </c>
      <c r="AZ1049" s="39">
        <f t="shared" si="367"/>
        <v>0.10094323234315064</v>
      </c>
      <c r="BA1049" s="146">
        <f t="shared" si="368"/>
        <v>11.5</v>
      </c>
      <c r="BB1049" s="146">
        <f t="shared" si="369"/>
        <v>608</v>
      </c>
      <c r="BC1049" s="32">
        <f t="shared" si="370"/>
        <v>364</v>
      </c>
      <c r="BD1049" s="148"/>
      <c r="BE1049" s="40">
        <f t="shared" si="371"/>
        <v>0.34463487332339793</v>
      </c>
      <c r="BF1049" s="40">
        <f t="shared" si="372"/>
        <v>2.8935185185185182E-2</v>
      </c>
      <c r="BG1049" s="40">
        <f t="shared" si="373"/>
        <v>3.8540596094552924E-2</v>
      </c>
      <c r="BH1049" s="40">
        <f t="shared" si="374"/>
        <v>0</v>
      </c>
      <c r="BI1049" s="40">
        <f t="shared" si="375"/>
        <v>0</v>
      </c>
      <c r="BJ1049" s="40">
        <f t="shared" si="376"/>
        <v>0</v>
      </c>
      <c r="BK1049" s="40">
        <f t="shared" si="377"/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 s="42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</row>
    <row r="1050" spans="1:134" s="32" customFormat="1" ht="17" thickBot="1" x14ac:dyDescent="0.25">
      <c r="A1050" s="124" t="str">
        <f>CONFIGURACAO!$C$4</f>
        <v>AREA 21</v>
      </c>
      <c r="B1050" s="125">
        <v>1048</v>
      </c>
      <c r="C1050" s="252" t="s">
        <v>331</v>
      </c>
      <c r="D1050" s="126">
        <f t="shared" ref="D1050:D1080" si="381">IF(C1049=C1050,D1049+1,1)</f>
        <v>27</v>
      </c>
      <c r="E1050" s="250" t="s">
        <v>1385</v>
      </c>
      <c r="F1050" s="250">
        <v>1</v>
      </c>
      <c r="G1050" s="250">
        <v>1</v>
      </c>
      <c r="H1050" s="250">
        <v>1</v>
      </c>
      <c r="I1050" s="250">
        <v>0</v>
      </c>
      <c r="J1050" s="87"/>
      <c r="K1050" s="94"/>
      <c r="L1050" s="94"/>
      <c r="M1050" s="154">
        <f t="shared" si="378"/>
        <v>3</v>
      </c>
      <c r="N1050">
        <v>0</v>
      </c>
      <c r="O1050">
        <v>0</v>
      </c>
      <c r="P1050">
        <v>2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 s="139">
        <f t="shared" si="362"/>
        <v>0</v>
      </c>
      <c r="AD1050" s="140">
        <f t="shared" si="363"/>
        <v>2</v>
      </c>
      <c r="AE1050" s="141">
        <f t="shared" ref="AE1050:AE1080" si="382">IFERROR((U1050+V1050),"")</f>
        <v>0</v>
      </c>
      <c r="AF1050" s="263">
        <f t="shared" ref="AF1050:AF1080" si="383">IFERROR((Y1050+Z1050),"")</f>
        <v>0</v>
      </c>
      <c r="AG1050" s="265">
        <f t="shared" si="379"/>
        <v>0</v>
      </c>
      <c r="AI1050" s="37">
        <f>IFERROR(IF(M1050&gt;0,(N1050*CONFIGURACAO!$C$20)+(O1050*CONFIGURACAO!$C$21)+(P1050*CONFIGURACAO!$C$22)+(Q1050*CONFIGURACAO!$C$23)+(R1050*CONFIGURACAO!$C$24),""),"")</f>
        <v>120</v>
      </c>
      <c r="AJ1050" s="38">
        <f>IF(S1050=0,0,IF(CONFIGURACAO!$C$15="SIM",(IF(S1050&gt;CONFIGURACAO!$C$16,CONFIGURACAO!$C$16*CONFIGURACAO!$C$25,S1050*CONFIGURACAO!$C$25)),'PI AREA  P75'!S1050*CONFIGURACAO!$C$25))</f>
        <v>0</v>
      </c>
      <c r="AK1050" s="38">
        <f>IF(T1050=0,0,IF(CONFIGURACAO!$C$17="SIM",(IF(T1050&gt;CONFIGURACAO!$C$18,CONFIGURACAO!$C$18*CONFIGURACAO!$C$26,T1050*CONFIGURACAO!$C$26)),'PI AREA  P75'!T1050*CONFIGURACAO!$C$26))</f>
        <v>5</v>
      </c>
      <c r="AL1050" s="38">
        <f>IFERROR(IF(M1050&gt;0,(U1050*CONFIGURACAO!$C$29)+(V1050*CONFIGURACAO!$C$30),""),"")</f>
        <v>0</v>
      </c>
      <c r="AM1050" s="38">
        <f>IF(W1050=0,0,IF(CONFIGURACAO!$C$41="SIM",(IF(W1050&gt;CONFIGURACAO!$C$41,CONFIGURACAO!$C$41*CONFIGURACAO!$C$31,W1050*CONFIGURACAO!$C$31)),'PI AREA  P75'!W1050*CONFIGURACAO!$C$31))</f>
        <v>0</v>
      </c>
      <c r="AN1050" s="38">
        <f>IF(X1050=0,0,IF(CONFIGURACAO!$C$39="SIM",(IF(X1050&gt;CONFIGURACAO!$C$40,CONFIGURACAO!$C$40*CONFIGURACAO!$C$32,X1050*CONFIGURACAO!$C$32)),'PI AREA  P75'!X1050*CONFIGURACAO!$C$32))</f>
        <v>0</v>
      </c>
      <c r="AO1050" s="38">
        <f>IFERROR(IF(M1050&gt;0,(Y1050*CONFIGURACAO!$C$33)+(Z1050*CONFIGURACAO!$C$34)+(AA1050*CONFIGURACAO!$C$35)+(AB1050*CONFIGURACAO!$C$36),""),"")</f>
        <v>0</v>
      </c>
      <c r="AP1050" s="38">
        <f>IF(AA1050=0,0,IF(CONFIGURACAO!$C$46="SIM",(IF(AA1050&gt;CONFIGURACAO!$C$47,CONFIGURACAO!$C$47*CONFIGURACAO!$C$35,AA1050*CONFIGURACAO!$C$35)),'PI AREA  P75'!AA1050*CONFIGURACAO!$C$35))</f>
        <v>0</v>
      </c>
      <c r="AQ1050" s="38">
        <f>IF(AB1050=0,0,IF(CONFIGURACAO!$C$44="SIM",(IF(AB1050&gt;CONFIGURACAO!$C$45,CONFIGURACAO!$C$45*CONFIGURACAO!$C$36,AB1050*CONFIGURACAO!$C$36)),'PI AREA  P75'!AB1050*CONFIGURACAO!$C$36))</f>
        <v>0</v>
      </c>
      <c r="AR1050" s="38">
        <f t="shared" si="380"/>
        <v>125</v>
      </c>
      <c r="AS1050" s="68">
        <f>IF(AR1050="","",$AR1050-(($AS$2/CONFIGURACAO!$C$6)*$M1050))</f>
        <v>-100</v>
      </c>
      <c r="AT1050" s="73" t="str">
        <f t="shared" si="364"/>
        <v>NAO</v>
      </c>
      <c r="AU1050" s="75">
        <f>IF(AR1050="","",$AR1050-(($AU$2/CONFIGURACAO!$C$6)*$M1050))</f>
        <v>-250</v>
      </c>
      <c r="AV1050" s="76" t="str">
        <f t="shared" si="365"/>
        <v>NAO</v>
      </c>
      <c r="AW1050" s="74">
        <f>IF(AR1050="","",$AR1050-(($AW$2/CONFIGURACAO!$C$6)*$M1050))</f>
        <v>-400</v>
      </c>
      <c r="AX1050" s="72" t="str">
        <f t="shared" si="366"/>
        <v>NAO</v>
      </c>
      <c r="AZ1050" s="39">
        <f t="shared" si="367"/>
        <v>1.1737585156180308E-2</v>
      </c>
      <c r="BA1050" s="146">
        <f t="shared" si="368"/>
        <v>3</v>
      </c>
      <c r="BB1050" s="146">
        <f t="shared" si="369"/>
        <v>947</v>
      </c>
      <c r="BC1050" s="32">
        <f t="shared" si="370"/>
        <v>1007</v>
      </c>
      <c r="BD1050" s="148"/>
      <c r="BE1050" s="40">
        <f t="shared" si="371"/>
        <v>0</v>
      </c>
      <c r="BF1050" s="40">
        <f t="shared" si="372"/>
        <v>0</v>
      </c>
      <c r="BG1050" s="40">
        <f t="shared" si="373"/>
        <v>5.1387461459403906E-2</v>
      </c>
      <c r="BH1050" s="40">
        <f t="shared" si="374"/>
        <v>0</v>
      </c>
      <c r="BI1050" s="40">
        <f t="shared" si="375"/>
        <v>0</v>
      </c>
      <c r="BJ1050" s="40">
        <f t="shared" si="376"/>
        <v>0</v>
      </c>
      <c r="BK1050" s="40">
        <f t="shared" si="377"/>
        <v>0.16051364365971107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 s="42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</row>
    <row r="1051" spans="1:134" s="32" customFormat="1" ht="17" thickBot="1" x14ac:dyDescent="0.25">
      <c r="A1051" s="124" t="str">
        <f>CONFIGURACAO!$C$4</f>
        <v>AREA 21</v>
      </c>
      <c r="B1051" s="125">
        <v>1049</v>
      </c>
      <c r="C1051" s="252" t="s">
        <v>331</v>
      </c>
      <c r="D1051" s="126">
        <f t="shared" si="381"/>
        <v>28</v>
      </c>
      <c r="E1051" s="250" t="s">
        <v>1386</v>
      </c>
      <c r="F1051" s="250">
        <v>1</v>
      </c>
      <c r="G1051" s="250">
        <v>1</v>
      </c>
      <c r="H1051" s="250">
        <v>1</v>
      </c>
      <c r="I1051" s="250">
        <v>0</v>
      </c>
      <c r="J1051" s="87"/>
      <c r="K1051" s="94"/>
      <c r="L1051" s="94"/>
      <c r="M1051" s="154">
        <f t="shared" si="378"/>
        <v>3</v>
      </c>
      <c r="N1051">
        <v>7</v>
      </c>
      <c r="O1051">
        <v>2.75</v>
      </c>
      <c r="P1051">
        <v>1.75</v>
      </c>
      <c r="Q1051">
        <v>1</v>
      </c>
      <c r="R1051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 s="139">
        <f t="shared" si="362"/>
        <v>9.75</v>
      </c>
      <c r="AD1051" s="140">
        <f t="shared" si="363"/>
        <v>11.5</v>
      </c>
      <c r="AE1051" s="141">
        <f t="shared" si="382"/>
        <v>0</v>
      </c>
      <c r="AF1051" s="263">
        <f t="shared" si="383"/>
        <v>0</v>
      </c>
      <c r="AG1051" s="265">
        <f t="shared" si="379"/>
        <v>9.75</v>
      </c>
      <c r="AI1051" s="37">
        <f>IFERROR(IF(M1051&gt;0,(N1051*CONFIGURACAO!$C$20)+(O1051*CONFIGURACAO!$C$21)+(P1051*CONFIGURACAO!$C$22)+(Q1051*CONFIGURACAO!$C$23)+(R1051*CONFIGURACAO!$C$24),""),"")</f>
        <v>1065</v>
      </c>
      <c r="AJ1051" s="38">
        <f>IF(S1051=0,0,IF(CONFIGURACAO!$C$15="SIM",(IF(S1051&gt;CONFIGURACAO!$C$16,CONFIGURACAO!$C$16*CONFIGURACAO!$C$25,S1051*CONFIGURACAO!$C$25)),'PI AREA  P75'!S1051*CONFIGURACAO!$C$25))</f>
        <v>10</v>
      </c>
      <c r="AK1051" s="38">
        <f>IF(T1051=0,0,IF(CONFIGURACAO!$C$17="SIM",(IF(T1051&gt;CONFIGURACAO!$C$18,CONFIGURACAO!$C$18*CONFIGURACAO!$C$26,T1051*CONFIGURACAO!$C$26)),'PI AREA  P75'!T1051*CONFIGURACAO!$C$26))</f>
        <v>5</v>
      </c>
      <c r="AL1051" s="38">
        <f>IFERROR(IF(M1051&gt;0,(U1051*CONFIGURACAO!$C$29)+(V1051*CONFIGURACAO!$C$30),""),"")</f>
        <v>0</v>
      </c>
      <c r="AM1051" s="38">
        <f>IF(W1051=0,0,IF(CONFIGURACAO!$C$41="SIM",(IF(W1051&gt;CONFIGURACAO!$C$41,CONFIGURACAO!$C$41*CONFIGURACAO!$C$31,W1051*CONFIGURACAO!$C$31)),'PI AREA  P75'!W1051*CONFIGURACAO!$C$31))</f>
        <v>0</v>
      </c>
      <c r="AN1051" s="38">
        <f>IF(X1051=0,0,IF(CONFIGURACAO!$C$39="SIM",(IF(X1051&gt;CONFIGURACAO!$C$40,CONFIGURACAO!$C$40*CONFIGURACAO!$C$32,X1051*CONFIGURACAO!$C$32)),'PI AREA  P75'!X1051*CONFIGURACAO!$C$32))</f>
        <v>0</v>
      </c>
      <c r="AO1051" s="38">
        <f>IFERROR(IF(M1051&gt;0,(Y1051*CONFIGURACAO!$C$33)+(Z1051*CONFIGURACAO!$C$34)+(AA1051*CONFIGURACAO!$C$35)+(AB1051*CONFIGURACAO!$C$36),""),"")</f>
        <v>0</v>
      </c>
      <c r="AP1051" s="38">
        <f>IF(AA1051=0,0,IF(CONFIGURACAO!$C$46="SIM",(IF(AA1051&gt;CONFIGURACAO!$C$47,CONFIGURACAO!$C$47*CONFIGURACAO!$C$35,AA1051*CONFIGURACAO!$C$35)),'PI AREA  P75'!AA1051*CONFIGURACAO!$C$35))</f>
        <v>0</v>
      </c>
      <c r="AQ1051" s="38">
        <f>IF(AB1051=0,0,IF(CONFIGURACAO!$C$44="SIM",(IF(AB1051&gt;CONFIGURACAO!$C$45,CONFIGURACAO!$C$45*CONFIGURACAO!$C$36,AB1051*CONFIGURACAO!$C$36)),'PI AREA  P75'!AB1051*CONFIGURACAO!$C$36))</f>
        <v>0</v>
      </c>
      <c r="AR1051" s="38">
        <f t="shared" si="380"/>
        <v>1080</v>
      </c>
      <c r="AS1051" s="68">
        <f>IF(AR1051="","",$AR1051-(($AS$2/CONFIGURACAO!$C$6)*$M1051))</f>
        <v>855</v>
      </c>
      <c r="AT1051" s="73">
        <f t="shared" si="364"/>
        <v>3</v>
      </c>
      <c r="AU1051" s="75">
        <f>IF(AR1051="","",$AR1051-(($AU$2/CONFIGURACAO!$C$6)*$M1051))</f>
        <v>705</v>
      </c>
      <c r="AV1051" s="76">
        <f t="shared" si="365"/>
        <v>4</v>
      </c>
      <c r="AW1051" s="74">
        <f>IF(AR1051="","",$AR1051-(($AW$2/CONFIGURACAO!$C$6)*$M1051))</f>
        <v>555</v>
      </c>
      <c r="AX1051" s="72">
        <f t="shared" si="366"/>
        <v>5</v>
      </c>
      <c r="AZ1051" s="39">
        <f t="shared" si="367"/>
        <v>0.10141273574939785</v>
      </c>
      <c r="BA1051" s="146">
        <f t="shared" si="368"/>
        <v>14.5</v>
      </c>
      <c r="BB1051" s="146">
        <f t="shared" si="369"/>
        <v>501</v>
      </c>
      <c r="BC1051" s="32">
        <f t="shared" si="370"/>
        <v>359</v>
      </c>
      <c r="BD1051" s="148"/>
      <c r="BE1051" s="40">
        <f t="shared" si="371"/>
        <v>0.26080476900149036</v>
      </c>
      <c r="BF1051" s="40">
        <f t="shared" si="372"/>
        <v>0.10609567901234568</v>
      </c>
      <c r="BG1051" s="40">
        <f t="shared" si="373"/>
        <v>4.4964028776978422E-2</v>
      </c>
      <c r="BH1051" s="40">
        <f t="shared" si="374"/>
        <v>4.042037186742118E-2</v>
      </c>
      <c r="BI1051" s="40">
        <f t="shared" si="375"/>
        <v>0</v>
      </c>
      <c r="BJ1051" s="40">
        <f t="shared" si="376"/>
        <v>9.2421441774491686E-2</v>
      </c>
      <c r="BK1051" s="40">
        <f t="shared" si="377"/>
        <v>0.16051364365971107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3</v>
      </c>
      <c r="BT1051" s="42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</row>
    <row r="1052" spans="1:134" s="32" customFormat="1" ht="17" thickBot="1" x14ac:dyDescent="0.25">
      <c r="A1052" s="124" t="str">
        <f>CONFIGURACAO!$C$4</f>
        <v>AREA 21</v>
      </c>
      <c r="B1052" s="125">
        <v>1050</v>
      </c>
      <c r="C1052" s="252" t="s">
        <v>331</v>
      </c>
      <c r="D1052" s="126">
        <f t="shared" si="381"/>
        <v>29</v>
      </c>
      <c r="E1052" s="250" t="s">
        <v>1387</v>
      </c>
      <c r="F1052" s="250">
        <v>1</v>
      </c>
      <c r="G1052" s="250">
        <v>1</v>
      </c>
      <c r="H1052" s="250">
        <v>1</v>
      </c>
      <c r="I1052" s="250">
        <v>0</v>
      </c>
      <c r="J1052" s="87"/>
      <c r="K1052" s="94"/>
      <c r="L1052" s="94"/>
      <c r="M1052" s="154">
        <f t="shared" si="378"/>
        <v>3</v>
      </c>
      <c r="N1052">
        <v>0</v>
      </c>
      <c r="O1052">
        <v>0</v>
      </c>
      <c r="P1052">
        <v>5.75</v>
      </c>
      <c r="Q1052">
        <v>2</v>
      </c>
      <c r="R1052">
        <v>0</v>
      </c>
      <c r="S1052">
        <v>2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1</v>
      </c>
      <c r="AB1052">
        <v>0</v>
      </c>
      <c r="AC1052" s="139">
        <f t="shared" si="362"/>
        <v>0</v>
      </c>
      <c r="AD1052" s="140">
        <f t="shared" si="363"/>
        <v>5.75</v>
      </c>
      <c r="AE1052" s="141">
        <f t="shared" si="382"/>
        <v>0</v>
      </c>
      <c r="AF1052" s="263">
        <f t="shared" si="383"/>
        <v>1</v>
      </c>
      <c r="AG1052" s="265">
        <f t="shared" si="379"/>
        <v>1</v>
      </c>
      <c r="AI1052" s="37">
        <f>IFERROR(IF(M1052&gt;0,(N1052*CONFIGURACAO!$C$20)+(O1052*CONFIGURACAO!$C$21)+(P1052*CONFIGURACAO!$C$22)+(Q1052*CONFIGURACAO!$C$23)+(R1052*CONFIGURACAO!$C$24),""),"")</f>
        <v>425</v>
      </c>
      <c r="AJ1052" s="38">
        <f>IF(S1052=0,0,IF(CONFIGURACAO!$C$15="SIM",(IF(S1052&gt;CONFIGURACAO!$C$16,CONFIGURACAO!$C$16*CONFIGURACAO!$C$25,S1052*CONFIGURACAO!$C$25)),'PI AREA  P75'!S1052*CONFIGURACAO!$C$25))</f>
        <v>20</v>
      </c>
      <c r="AK1052" s="38">
        <f>IF(T1052=0,0,IF(CONFIGURACAO!$C$17="SIM",(IF(T1052&gt;CONFIGURACAO!$C$18,CONFIGURACAO!$C$18*CONFIGURACAO!$C$26,T1052*CONFIGURACAO!$C$26)),'PI AREA  P75'!T1052*CONFIGURACAO!$C$26))</f>
        <v>0</v>
      </c>
      <c r="AL1052" s="38">
        <f>IFERROR(IF(M1052&gt;0,(U1052*CONFIGURACAO!$C$29)+(V1052*CONFIGURACAO!$C$30),""),"")</f>
        <v>0</v>
      </c>
      <c r="AM1052" s="38">
        <f>IF(W1052=0,0,IF(CONFIGURACAO!$C$41="SIM",(IF(W1052&gt;CONFIGURACAO!$C$41,CONFIGURACAO!$C$41*CONFIGURACAO!$C$31,W1052*CONFIGURACAO!$C$31)),'PI AREA  P75'!W1052*CONFIGURACAO!$C$31))</f>
        <v>0</v>
      </c>
      <c r="AN1052" s="38">
        <f>IF(X1052=0,0,IF(CONFIGURACAO!$C$39="SIM",(IF(X1052&gt;CONFIGURACAO!$C$40,CONFIGURACAO!$C$40*CONFIGURACAO!$C$32,X1052*CONFIGURACAO!$C$32)),'PI AREA  P75'!X1052*CONFIGURACAO!$C$32))</f>
        <v>0</v>
      </c>
      <c r="AO1052" s="38">
        <f>IFERROR(IF(M1052&gt;0,(Y1052*CONFIGURACAO!$C$33)+(Z1052*CONFIGURACAO!$C$34)+(AA1052*CONFIGURACAO!$C$35)+(AB1052*CONFIGURACAO!$C$36),""),"")</f>
        <v>75</v>
      </c>
      <c r="AP1052" s="38">
        <f>IF(AA1052=0,0,IF(CONFIGURACAO!$C$46="SIM",(IF(AA1052&gt;CONFIGURACAO!$C$47,CONFIGURACAO!$C$47*CONFIGURACAO!$C$35,AA1052*CONFIGURACAO!$C$35)),'PI AREA  P75'!AA1052*CONFIGURACAO!$C$35))</f>
        <v>25</v>
      </c>
      <c r="AQ1052" s="38">
        <f>IF(AB1052=0,0,IF(CONFIGURACAO!$C$44="SIM",(IF(AB1052&gt;CONFIGURACAO!$C$45,CONFIGURACAO!$C$45*CONFIGURACAO!$C$36,AB1052*CONFIGURACAO!$C$36)),'PI AREA  P75'!AB1052*CONFIGURACAO!$C$36))</f>
        <v>0</v>
      </c>
      <c r="AR1052" s="38">
        <f t="shared" si="380"/>
        <v>545</v>
      </c>
      <c r="AS1052" s="68">
        <f>IF(AR1052="","",$AR1052-(($AS$2/CONFIGURACAO!$C$6)*$M1052))</f>
        <v>320</v>
      </c>
      <c r="AT1052" s="73">
        <f t="shared" si="364"/>
        <v>3</v>
      </c>
      <c r="AU1052" s="75">
        <f>IF(AR1052="","",$AR1052-(($AU$2/CONFIGURACAO!$C$6)*$M1052))</f>
        <v>170</v>
      </c>
      <c r="AV1052" s="76">
        <f t="shared" si="365"/>
        <v>4</v>
      </c>
      <c r="AW1052" s="74">
        <f>IF(AR1052="","",$AR1052-(($AW$2/CONFIGURACAO!$C$6)*$M1052))</f>
        <v>20</v>
      </c>
      <c r="AX1052" s="72">
        <f t="shared" si="366"/>
        <v>5</v>
      </c>
      <c r="AZ1052" s="39">
        <f t="shared" si="367"/>
        <v>5.1175871280946146E-2</v>
      </c>
      <c r="BA1052" s="146">
        <f t="shared" si="368"/>
        <v>11.75</v>
      </c>
      <c r="BB1052" s="146">
        <f t="shared" si="369"/>
        <v>595</v>
      </c>
      <c r="BC1052" s="32">
        <f t="shared" si="370"/>
        <v>657</v>
      </c>
      <c r="BD1052" s="148"/>
      <c r="BE1052" s="40">
        <f t="shared" si="371"/>
        <v>0</v>
      </c>
      <c r="BF1052" s="40">
        <f t="shared" si="372"/>
        <v>0</v>
      </c>
      <c r="BG1052" s="40">
        <f t="shared" si="373"/>
        <v>0.14773895169578624</v>
      </c>
      <c r="BH1052" s="40">
        <f t="shared" si="374"/>
        <v>8.084074373484236E-2</v>
      </c>
      <c r="BI1052" s="40">
        <f t="shared" si="375"/>
        <v>0</v>
      </c>
      <c r="BJ1052" s="40">
        <f t="shared" si="376"/>
        <v>0.18484288354898337</v>
      </c>
      <c r="BK1052" s="40">
        <f t="shared" si="377"/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1</v>
      </c>
      <c r="BS1052">
        <v>1</v>
      </c>
      <c r="BT1052" s="4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</row>
    <row r="1053" spans="1:134" s="32" customFormat="1" ht="17" thickBot="1" x14ac:dyDescent="0.25">
      <c r="A1053" s="124" t="str">
        <f>CONFIGURACAO!$C$4</f>
        <v>AREA 21</v>
      </c>
      <c r="B1053" s="125">
        <v>1051</v>
      </c>
      <c r="C1053" s="252" t="s">
        <v>331</v>
      </c>
      <c r="D1053" s="126">
        <f t="shared" si="381"/>
        <v>30</v>
      </c>
      <c r="E1053" s="250" t="s">
        <v>1388</v>
      </c>
      <c r="F1053" s="250">
        <v>1</v>
      </c>
      <c r="G1053" s="250">
        <v>1</v>
      </c>
      <c r="H1053" s="250">
        <v>1</v>
      </c>
      <c r="I1053" s="250">
        <v>1</v>
      </c>
      <c r="J1053" s="87"/>
      <c r="K1053" s="94"/>
      <c r="L1053" s="94"/>
      <c r="M1053" s="154">
        <f t="shared" si="378"/>
        <v>4</v>
      </c>
      <c r="N1053">
        <v>6.25</v>
      </c>
      <c r="O1053">
        <v>4.25</v>
      </c>
      <c r="P1053">
        <v>0</v>
      </c>
      <c r="Q1053">
        <v>2.25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 s="139">
        <f t="shared" si="362"/>
        <v>10.5</v>
      </c>
      <c r="AD1053" s="140">
        <f t="shared" si="363"/>
        <v>10.5</v>
      </c>
      <c r="AE1053" s="141">
        <f t="shared" si="382"/>
        <v>0</v>
      </c>
      <c r="AF1053" s="263">
        <f t="shared" si="383"/>
        <v>0</v>
      </c>
      <c r="AG1053" s="265">
        <f t="shared" si="379"/>
        <v>10.5</v>
      </c>
      <c r="AI1053" s="37">
        <f>IFERROR(IF(M1053&gt;0,(N1053*CONFIGURACAO!$C$20)+(O1053*CONFIGURACAO!$C$21)+(P1053*CONFIGURACAO!$C$22)+(Q1053*CONFIGURACAO!$C$23)+(R1053*CONFIGURACAO!$C$24),""),"")</f>
        <v>1055</v>
      </c>
      <c r="AJ1053" s="38">
        <f>IF(S1053=0,0,IF(CONFIGURACAO!$C$15="SIM",(IF(S1053&gt;CONFIGURACAO!$C$16,CONFIGURACAO!$C$16*CONFIGURACAO!$C$25,S1053*CONFIGURACAO!$C$25)),'PI AREA  P75'!S1053*CONFIGURACAO!$C$25))</f>
        <v>0</v>
      </c>
      <c r="AK1053" s="38">
        <f>IF(T1053=0,0,IF(CONFIGURACAO!$C$17="SIM",(IF(T1053&gt;CONFIGURACAO!$C$18,CONFIGURACAO!$C$18*CONFIGURACAO!$C$26,T1053*CONFIGURACAO!$C$26)),'PI AREA  P75'!T1053*CONFIGURACAO!$C$26))</f>
        <v>0</v>
      </c>
      <c r="AL1053" s="38">
        <f>IFERROR(IF(M1053&gt;0,(U1053*CONFIGURACAO!$C$29)+(V1053*CONFIGURACAO!$C$30),""),"")</f>
        <v>0</v>
      </c>
      <c r="AM1053" s="38">
        <f>IF(W1053=0,0,IF(CONFIGURACAO!$C$41="SIM",(IF(W1053&gt;CONFIGURACAO!$C$41,CONFIGURACAO!$C$41*CONFIGURACAO!$C$31,W1053*CONFIGURACAO!$C$31)),'PI AREA  P75'!W1053*CONFIGURACAO!$C$31))</f>
        <v>0</v>
      </c>
      <c r="AN1053" s="38">
        <f>IF(X1053=0,0,IF(CONFIGURACAO!$C$39="SIM",(IF(X1053&gt;CONFIGURACAO!$C$40,CONFIGURACAO!$C$40*CONFIGURACAO!$C$32,X1053*CONFIGURACAO!$C$32)),'PI AREA  P75'!X1053*CONFIGURACAO!$C$32))</f>
        <v>0</v>
      </c>
      <c r="AO1053" s="38">
        <f>IFERROR(IF(M1053&gt;0,(Y1053*CONFIGURACAO!$C$33)+(Z1053*CONFIGURACAO!$C$34)+(AA1053*CONFIGURACAO!$C$35)+(AB1053*CONFIGURACAO!$C$36),""),"")</f>
        <v>10</v>
      </c>
      <c r="AP1053" s="38">
        <f>IF(AA1053=0,0,IF(CONFIGURACAO!$C$46="SIM",(IF(AA1053&gt;CONFIGURACAO!$C$47,CONFIGURACAO!$C$47*CONFIGURACAO!$C$35,AA1053*CONFIGURACAO!$C$35)),'PI AREA  P75'!AA1053*CONFIGURACAO!$C$35))</f>
        <v>0</v>
      </c>
      <c r="AQ1053" s="38">
        <f>IF(AB1053=0,0,IF(CONFIGURACAO!$C$44="SIM",(IF(AB1053&gt;CONFIGURACAO!$C$45,CONFIGURACAO!$C$45*CONFIGURACAO!$C$36,AB1053*CONFIGURACAO!$C$36)),'PI AREA  P75'!AB1053*CONFIGURACAO!$C$36))</f>
        <v>10</v>
      </c>
      <c r="AR1053" s="38">
        <f t="shared" si="380"/>
        <v>1075</v>
      </c>
      <c r="AS1053" s="68">
        <f>IF(AR1053="","",$AR1053-(($AS$2/CONFIGURACAO!$C$6)*$M1053))</f>
        <v>775</v>
      </c>
      <c r="AT1053" s="73">
        <f t="shared" si="364"/>
        <v>3</v>
      </c>
      <c r="AU1053" s="75">
        <f>IF(AR1053="","",$AR1053-(($AU$2/CONFIGURACAO!$C$6)*$M1053))</f>
        <v>575</v>
      </c>
      <c r="AV1053" s="76">
        <f t="shared" si="365"/>
        <v>4</v>
      </c>
      <c r="AW1053" s="74">
        <f>IF(AR1053="","",$AR1053-(($AW$2/CONFIGURACAO!$C$6)*$M1053))</f>
        <v>375</v>
      </c>
      <c r="AX1053" s="72">
        <f t="shared" si="366"/>
        <v>5</v>
      </c>
      <c r="AZ1053" s="39">
        <f t="shared" si="367"/>
        <v>0.10094323234315064</v>
      </c>
      <c r="BA1053" s="146">
        <f t="shared" si="368"/>
        <v>13.75</v>
      </c>
      <c r="BB1053" s="146">
        <f t="shared" si="369"/>
        <v>523</v>
      </c>
      <c r="BC1053" s="32">
        <f t="shared" si="370"/>
        <v>364</v>
      </c>
      <c r="BD1053" s="148"/>
      <c r="BE1053" s="40">
        <f t="shared" si="371"/>
        <v>0.23286140089418778</v>
      </c>
      <c r="BF1053" s="40">
        <f t="shared" si="372"/>
        <v>0.16396604938271603</v>
      </c>
      <c r="BG1053" s="40">
        <f t="shared" si="373"/>
        <v>0</v>
      </c>
      <c r="BH1053" s="40">
        <f t="shared" si="374"/>
        <v>9.0945836701697647E-2</v>
      </c>
      <c r="BI1053" s="40">
        <f t="shared" si="375"/>
        <v>0</v>
      </c>
      <c r="BJ1053" s="40">
        <f t="shared" si="376"/>
        <v>0</v>
      </c>
      <c r="BK1053" s="40">
        <f t="shared" si="377"/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1</v>
      </c>
      <c r="BR1053">
        <v>1</v>
      </c>
      <c r="BS1053">
        <v>0</v>
      </c>
      <c r="BT1053" s="42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</row>
    <row r="1054" spans="1:134" s="32" customFormat="1" ht="17" thickBot="1" x14ac:dyDescent="0.25">
      <c r="A1054" s="124" t="str">
        <f>CONFIGURACAO!$C$4</f>
        <v>AREA 21</v>
      </c>
      <c r="B1054" s="125">
        <v>1052</v>
      </c>
      <c r="C1054" s="252" t="s">
        <v>331</v>
      </c>
      <c r="D1054" s="126">
        <f t="shared" si="381"/>
        <v>31</v>
      </c>
      <c r="E1054" s="250" t="s">
        <v>1389</v>
      </c>
      <c r="F1054" s="250">
        <v>0</v>
      </c>
      <c r="G1054" s="250">
        <v>0</v>
      </c>
      <c r="H1054" s="250">
        <v>1</v>
      </c>
      <c r="I1054" s="250">
        <v>1</v>
      </c>
      <c r="J1054" s="87"/>
      <c r="K1054" s="94"/>
      <c r="L1054" s="94"/>
      <c r="M1054" s="154">
        <f t="shared" si="378"/>
        <v>2</v>
      </c>
      <c r="N1054">
        <v>0</v>
      </c>
      <c r="O1054">
        <v>2</v>
      </c>
      <c r="P1054">
        <v>4.75</v>
      </c>
      <c r="Q1054">
        <v>2.75</v>
      </c>
      <c r="R1054">
        <v>1</v>
      </c>
      <c r="S1054">
        <v>5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0</v>
      </c>
      <c r="AC1054" s="139">
        <f t="shared" si="362"/>
        <v>2</v>
      </c>
      <c r="AD1054" s="140">
        <f t="shared" si="363"/>
        <v>6.75</v>
      </c>
      <c r="AE1054" s="141">
        <f t="shared" si="382"/>
        <v>0</v>
      </c>
      <c r="AF1054" s="263">
        <f t="shared" si="383"/>
        <v>0</v>
      </c>
      <c r="AG1054" s="265">
        <f t="shared" si="379"/>
        <v>2</v>
      </c>
      <c r="AI1054" s="37">
        <f>IFERROR(IF(M1054&gt;0,(N1054*CONFIGURACAO!$C$20)+(O1054*CONFIGURACAO!$C$21)+(P1054*CONFIGURACAO!$C$22)+(Q1054*CONFIGURACAO!$C$23)+(R1054*CONFIGURACAO!$C$24),""),"")</f>
        <v>575</v>
      </c>
      <c r="AJ1054" s="38">
        <f>IF(S1054=0,0,IF(CONFIGURACAO!$C$15="SIM",(IF(S1054&gt;CONFIGURACAO!$C$16,CONFIGURACAO!$C$16*CONFIGURACAO!$C$25,S1054*CONFIGURACAO!$C$25)),'PI AREA  P75'!S1054*CONFIGURACAO!$C$25))</f>
        <v>40</v>
      </c>
      <c r="AK1054" s="38">
        <f>IF(T1054=0,0,IF(CONFIGURACAO!$C$17="SIM",(IF(T1054&gt;CONFIGURACAO!$C$18,CONFIGURACAO!$C$18*CONFIGURACAO!$C$26,T1054*CONFIGURACAO!$C$26)),'PI AREA  P75'!T1054*CONFIGURACAO!$C$26))</f>
        <v>5</v>
      </c>
      <c r="AL1054" s="38">
        <f>IFERROR(IF(M1054&gt;0,(U1054*CONFIGURACAO!$C$29)+(V1054*CONFIGURACAO!$C$30),""),"")</f>
        <v>0</v>
      </c>
      <c r="AM1054" s="38">
        <f>IF(W1054=0,0,IF(CONFIGURACAO!$C$41="SIM",(IF(W1054&gt;CONFIGURACAO!$C$41,CONFIGURACAO!$C$41*CONFIGURACAO!$C$31,W1054*CONFIGURACAO!$C$31)),'PI AREA  P75'!W1054*CONFIGURACAO!$C$31))</f>
        <v>0</v>
      </c>
      <c r="AN1054" s="38">
        <f>IF(X1054=0,0,IF(CONFIGURACAO!$C$39="SIM",(IF(X1054&gt;CONFIGURACAO!$C$40,CONFIGURACAO!$C$40*CONFIGURACAO!$C$32,X1054*CONFIGURACAO!$C$32)),'PI AREA  P75'!X1054*CONFIGURACAO!$C$32))</f>
        <v>0</v>
      </c>
      <c r="AO1054" s="38">
        <f>IFERROR(IF(M1054&gt;0,(Y1054*CONFIGURACAO!$C$33)+(Z1054*CONFIGURACAO!$C$34)+(AA1054*CONFIGURACAO!$C$35)+(AB1054*CONFIGURACAO!$C$36),""),"")</f>
        <v>75</v>
      </c>
      <c r="AP1054" s="38">
        <f>IF(AA1054=0,0,IF(CONFIGURACAO!$C$46="SIM",(IF(AA1054&gt;CONFIGURACAO!$C$47,CONFIGURACAO!$C$47*CONFIGURACAO!$C$35,AA1054*CONFIGURACAO!$C$35)),'PI AREA  P75'!AA1054*CONFIGURACAO!$C$35))</f>
        <v>75</v>
      </c>
      <c r="AQ1054" s="38">
        <f>IF(AB1054=0,0,IF(CONFIGURACAO!$C$44="SIM",(IF(AB1054&gt;CONFIGURACAO!$C$45,CONFIGURACAO!$C$45*CONFIGURACAO!$C$36,AB1054*CONFIGURACAO!$C$36)),'PI AREA  P75'!AB1054*CONFIGURACAO!$C$36))</f>
        <v>0</v>
      </c>
      <c r="AR1054" s="38">
        <f t="shared" si="380"/>
        <v>770</v>
      </c>
      <c r="AS1054" s="68">
        <f>IF(AR1054="","",$AR1054-(($AS$2/CONFIGURACAO!$C$6)*$M1054))</f>
        <v>620</v>
      </c>
      <c r="AT1054" s="73">
        <f t="shared" si="364"/>
        <v>3</v>
      </c>
      <c r="AU1054" s="75">
        <f>IF(AR1054="","",$AR1054-(($AU$2/CONFIGURACAO!$C$6)*$M1054))</f>
        <v>520</v>
      </c>
      <c r="AV1054" s="76">
        <f t="shared" si="365"/>
        <v>4</v>
      </c>
      <c r="AW1054" s="74">
        <f>IF(AR1054="","",$AR1054-(($AW$2/CONFIGURACAO!$C$6)*$M1054))</f>
        <v>420</v>
      </c>
      <c r="AX1054" s="72">
        <f t="shared" si="366"/>
        <v>5</v>
      </c>
      <c r="AZ1054" s="39">
        <f t="shared" si="367"/>
        <v>7.230352456207069E-2</v>
      </c>
      <c r="BA1054" s="146">
        <f t="shared" si="368"/>
        <v>19.5</v>
      </c>
      <c r="BB1054" s="146">
        <f t="shared" si="369"/>
        <v>341</v>
      </c>
      <c r="BC1054" s="32">
        <f t="shared" si="370"/>
        <v>520</v>
      </c>
      <c r="BD1054" s="148"/>
      <c r="BE1054" s="40">
        <f t="shared" si="371"/>
        <v>0</v>
      </c>
      <c r="BF1054" s="40">
        <f t="shared" si="372"/>
        <v>7.716049382716049E-2</v>
      </c>
      <c r="BG1054" s="40">
        <f t="shared" si="373"/>
        <v>0.12204522096608428</v>
      </c>
      <c r="BH1054" s="40">
        <f t="shared" si="374"/>
        <v>0.11115602263540826</v>
      </c>
      <c r="BI1054" s="40">
        <f t="shared" si="375"/>
        <v>0.10660980810234541</v>
      </c>
      <c r="BJ1054" s="40">
        <f t="shared" si="376"/>
        <v>0.46210720887245843</v>
      </c>
      <c r="BK1054" s="40">
        <f t="shared" si="377"/>
        <v>0.16051364365971107</v>
      </c>
      <c r="BL1054">
        <v>0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>
        <v>2</v>
      </c>
      <c r="BS1054">
        <v>2</v>
      </c>
      <c r="BT1054" s="42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</row>
    <row r="1055" spans="1:134" s="32" customFormat="1" ht="17" thickBot="1" x14ac:dyDescent="0.25">
      <c r="A1055" s="124" t="str">
        <f>CONFIGURACAO!$C$4</f>
        <v>AREA 21</v>
      </c>
      <c r="B1055" s="125">
        <v>1053</v>
      </c>
      <c r="C1055" s="252" t="s">
        <v>331</v>
      </c>
      <c r="D1055" s="126">
        <f t="shared" si="381"/>
        <v>32</v>
      </c>
      <c r="E1055" s="250" t="s">
        <v>1390</v>
      </c>
      <c r="F1055" s="250">
        <v>1</v>
      </c>
      <c r="G1055" s="250">
        <v>1</v>
      </c>
      <c r="H1055" s="250">
        <v>1</v>
      </c>
      <c r="I1055" s="250">
        <v>1</v>
      </c>
      <c r="J1055" s="87"/>
      <c r="K1055" s="94"/>
      <c r="L1055" s="94"/>
      <c r="M1055" s="154">
        <f t="shared" si="378"/>
        <v>4</v>
      </c>
      <c r="N1055">
        <v>3.75</v>
      </c>
      <c r="O1055">
        <v>5.25</v>
      </c>
      <c r="P1055">
        <v>7</v>
      </c>
      <c r="Q1055">
        <v>1.75</v>
      </c>
      <c r="R1055">
        <v>0</v>
      </c>
      <c r="S1055">
        <v>0</v>
      </c>
      <c r="T1055">
        <v>0.75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0</v>
      </c>
      <c r="AC1055" s="139">
        <f t="shared" si="362"/>
        <v>9</v>
      </c>
      <c r="AD1055" s="140">
        <f t="shared" si="363"/>
        <v>16</v>
      </c>
      <c r="AE1055" s="141">
        <f t="shared" si="382"/>
        <v>0</v>
      </c>
      <c r="AF1055" s="263">
        <f t="shared" si="383"/>
        <v>0</v>
      </c>
      <c r="AG1055" s="265">
        <f t="shared" si="379"/>
        <v>9</v>
      </c>
      <c r="AI1055" s="37">
        <f>IFERROR(IF(M1055&gt;0,(N1055*CONFIGURACAO!$C$20)+(O1055*CONFIGURACAO!$C$21)+(P1055*CONFIGURACAO!$C$22)+(Q1055*CONFIGURACAO!$C$23)+(R1055*CONFIGURACAO!$C$24),""),"")</f>
        <v>1285</v>
      </c>
      <c r="AJ1055" s="38">
        <f>IF(S1055=0,0,IF(CONFIGURACAO!$C$15="SIM",(IF(S1055&gt;CONFIGURACAO!$C$16,CONFIGURACAO!$C$16*CONFIGURACAO!$C$25,S1055*CONFIGURACAO!$C$25)),'PI AREA  P75'!S1055*CONFIGURACAO!$C$25))</f>
        <v>0</v>
      </c>
      <c r="AK1055" s="38">
        <f>IF(T1055=0,0,IF(CONFIGURACAO!$C$17="SIM",(IF(T1055&gt;CONFIGURACAO!$C$18,CONFIGURACAO!$C$18*CONFIGURACAO!$C$26,T1055*CONFIGURACAO!$C$26)),'PI AREA  P75'!T1055*CONFIGURACAO!$C$26))</f>
        <v>3.75</v>
      </c>
      <c r="AL1055" s="38">
        <f>IFERROR(IF(M1055&gt;0,(U1055*CONFIGURACAO!$C$29)+(V1055*CONFIGURACAO!$C$30),""),"")</f>
        <v>0</v>
      </c>
      <c r="AM1055" s="38">
        <f>IF(W1055=0,0,IF(CONFIGURACAO!$C$41="SIM",(IF(W1055&gt;CONFIGURACAO!$C$41,CONFIGURACAO!$C$41*CONFIGURACAO!$C$31,W1055*CONFIGURACAO!$C$31)),'PI AREA  P75'!W1055*CONFIGURACAO!$C$31))</f>
        <v>0</v>
      </c>
      <c r="AN1055" s="38">
        <f>IF(X1055=0,0,IF(CONFIGURACAO!$C$39="SIM",(IF(X1055&gt;CONFIGURACAO!$C$40,CONFIGURACAO!$C$40*CONFIGURACAO!$C$32,X1055*CONFIGURACAO!$C$32)),'PI AREA  P75'!X1055*CONFIGURACAO!$C$32))</f>
        <v>25</v>
      </c>
      <c r="AO1055" s="38">
        <f>IFERROR(IF(M1055&gt;0,(Y1055*CONFIGURACAO!$C$33)+(Z1055*CONFIGURACAO!$C$34)+(AA1055*CONFIGURACAO!$C$35)+(AB1055*CONFIGURACAO!$C$36),""),"")</f>
        <v>25</v>
      </c>
      <c r="AP1055" s="38">
        <f>IF(AA1055=0,0,IF(CONFIGURACAO!$C$46="SIM",(IF(AA1055&gt;CONFIGURACAO!$C$47,CONFIGURACAO!$C$47*CONFIGURACAO!$C$35,AA1055*CONFIGURACAO!$C$35)),'PI AREA  P75'!AA1055*CONFIGURACAO!$C$35))</f>
        <v>25</v>
      </c>
      <c r="AQ1055" s="38">
        <f>IF(AB1055=0,0,IF(CONFIGURACAO!$C$44="SIM",(IF(AB1055&gt;CONFIGURACAO!$C$45,CONFIGURACAO!$C$45*CONFIGURACAO!$C$36,AB1055*CONFIGURACAO!$C$36)),'PI AREA  P75'!AB1055*CONFIGURACAO!$C$36))</f>
        <v>0</v>
      </c>
      <c r="AR1055" s="38">
        <f t="shared" si="380"/>
        <v>1363.75</v>
      </c>
      <c r="AS1055" s="68">
        <f>IF(AR1055="","",$AR1055-(($AS$2/CONFIGURACAO!$C$6)*$M1055))</f>
        <v>1063.75</v>
      </c>
      <c r="AT1055" s="73">
        <f t="shared" si="364"/>
        <v>3</v>
      </c>
      <c r="AU1055" s="75">
        <f>IF(AR1055="","",$AR1055-(($AU$2/CONFIGURACAO!$C$6)*$M1055))</f>
        <v>863.75</v>
      </c>
      <c r="AV1055" s="76">
        <f t="shared" si="365"/>
        <v>4</v>
      </c>
      <c r="AW1055" s="74">
        <f>IF(AR1055="","",$AR1055-(($AW$2/CONFIGURACAO!$C$6)*$M1055))</f>
        <v>663.75</v>
      </c>
      <c r="AX1055" s="72">
        <f t="shared" si="366"/>
        <v>5</v>
      </c>
      <c r="AZ1055" s="39">
        <f t="shared" si="367"/>
        <v>0.12805705405392714</v>
      </c>
      <c r="BA1055" s="146">
        <f t="shared" si="368"/>
        <v>20.5</v>
      </c>
      <c r="BB1055" s="146">
        <f t="shared" si="369"/>
        <v>307</v>
      </c>
      <c r="BC1055" s="32">
        <f t="shared" si="370"/>
        <v>242</v>
      </c>
      <c r="BD1055" s="148"/>
      <c r="BE1055" s="40">
        <f t="shared" si="371"/>
        <v>0.13971684053651268</v>
      </c>
      <c r="BF1055" s="40">
        <f t="shared" si="372"/>
        <v>0.20254629629629628</v>
      </c>
      <c r="BG1055" s="40">
        <f t="shared" si="373"/>
        <v>0.17985611510791369</v>
      </c>
      <c r="BH1055" s="40">
        <f t="shared" si="374"/>
        <v>7.073565076798706E-2</v>
      </c>
      <c r="BI1055" s="40">
        <f t="shared" si="375"/>
        <v>0</v>
      </c>
      <c r="BJ1055" s="40">
        <f t="shared" si="376"/>
        <v>0</v>
      </c>
      <c r="BK1055" s="40">
        <f t="shared" si="377"/>
        <v>0.1203852327447833</v>
      </c>
      <c r="BL1055">
        <v>0</v>
      </c>
      <c r="BM1055">
        <v>0</v>
      </c>
      <c r="BN1055">
        <v>0</v>
      </c>
      <c r="BO1055">
        <v>2</v>
      </c>
      <c r="BP1055">
        <v>0</v>
      </c>
      <c r="BQ1055">
        <v>0</v>
      </c>
      <c r="BR1055">
        <v>0</v>
      </c>
      <c r="BS1055">
        <v>10</v>
      </c>
      <c r="BT1055" s="42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</row>
    <row r="1056" spans="1:134" s="32" customFormat="1" ht="17" thickBot="1" x14ac:dyDescent="0.25">
      <c r="A1056" s="124" t="str">
        <f>CONFIGURACAO!$C$4</f>
        <v>AREA 21</v>
      </c>
      <c r="B1056" s="125">
        <v>1054</v>
      </c>
      <c r="C1056" s="252" t="s">
        <v>331</v>
      </c>
      <c r="D1056" s="126">
        <f t="shared" si="381"/>
        <v>33</v>
      </c>
      <c r="E1056" s="250" t="s">
        <v>1391</v>
      </c>
      <c r="F1056" s="250">
        <v>1</v>
      </c>
      <c r="G1056" s="250">
        <v>0</v>
      </c>
      <c r="H1056" s="250">
        <v>0</v>
      </c>
      <c r="I1056" s="250">
        <v>1</v>
      </c>
      <c r="J1056" s="87"/>
      <c r="K1056" s="94"/>
      <c r="L1056" s="94"/>
      <c r="M1056" s="154">
        <f t="shared" si="378"/>
        <v>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1</v>
      </c>
      <c r="AB1056">
        <v>1</v>
      </c>
      <c r="AC1056" s="139">
        <f t="shared" si="362"/>
        <v>0</v>
      </c>
      <c r="AD1056" s="140">
        <f t="shared" si="363"/>
        <v>0</v>
      </c>
      <c r="AE1056" s="141">
        <f t="shared" si="382"/>
        <v>0</v>
      </c>
      <c r="AF1056" s="263">
        <f t="shared" si="383"/>
        <v>0</v>
      </c>
      <c r="AG1056" s="265">
        <f t="shared" si="379"/>
        <v>0</v>
      </c>
      <c r="AI1056" s="37">
        <f>IFERROR(IF(M1056&gt;0,(N1056*CONFIGURACAO!$C$20)+(O1056*CONFIGURACAO!$C$21)+(P1056*CONFIGURACAO!$C$22)+(Q1056*CONFIGURACAO!$C$23)+(R1056*CONFIGURACAO!$C$24),""),"")</f>
        <v>0</v>
      </c>
      <c r="AJ1056" s="38">
        <f>IF(S1056=0,0,IF(CONFIGURACAO!$C$15="SIM",(IF(S1056&gt;CONFIGURACAO!$C$16,CONFIGURACAO!$C$16*CONFIGURACAO!$C$25,S1056*CONFIGURACAO!$C$25)),'PI AREA  P75'!S1056*CONFIGURACAO!$C$25))</f>
        <v>0</v>
      </c>
      <c r="AK1056" s="38">
        <f>IF(T1056=0,0,IF(CONFIGURACAO!$C$17="SIM",(IF(T1056&gt;CONFIGURACAO!$C$18,CONFIGURACAO!$C$18*CONFIGURACAO!$C$26,T1056*CONFIGURACAO!$C$26)),'PI AREA  P75'!T1056*CONFIGURACAO!$C$26))</f>
        <v>0</v>
      </c>
      <c r="AL1056" s="38">
        <f>IFERROR(IF(M1056&gt;0,(U1056*CONFIGURACAO!$C$29)+(V1056*CONFIGURACAO!$C$30),""),"")</f>
        <v>0</v>
      </c>
      <c r="AM1056" s="38">
        <f>IF(W1056=0,0,IF(CONFIGURACAO!$C$41="SIM",(IF(W1056&gt;CONFIGURACAO!$C$41,CONFIGURACAO!$C$41*CONFIGURACAO!$C$31,W1056*CONFIGURACAO!$C$31)),'PI AREA  P75'!W1056*CONFIGURACAO!$C$31))</f>
        <v>50</v>
      </c>
      <c r="AN1056" s="38">
        <f>IF(X1056=0,0,IF(CONFIGURACAO!$C$39="SIM",(IF(X1056&gt;CONFIGURACAO!$C$40,CONFIGURACAO!$C$40*CONFIGURACAO!$C$32,X1056*CONFIGURACAO!$C$32)),'PI AREA  P75'!X1056*CONFIGURACAO!$C$32))</f>
        <v>0</v>
      </c>
      <c r="AO1056" s="38">
        <f>IFERROR(IF(M1056&gt;0,(Y1056*CONFIGURACAO!$C$33)+(Z1056*CONFIGURACAO!$C$34)+(AA1056*CONFIGURACAO!$C$35)+(AB1056*CONFIGURACAO!$C$36),""),"")</f>
        <v>35</v>
      </c>
      <c r="AP1056" s="38">
        <f>IF(AA1056=0,0,IF(CONFIGURACAO!$C$46="SIM",(IF(AA1056&gt;CONFIGURACAO!$C$47,CONFIGURACAO!$C$47*CONFIGURACAO!$C$35,AA1056*CONFIGURACAO!$C$35)),'PI AREA  P75'!AA1056*CONFIGURACAO!$C$35))</f>
        <v>25</v>
      </c>
      <c r="AQ1056" s="38">
        <f>IF(AB1056=0,0,IF(CONFIGURACAO!$C$44="SIM",(IF(AB1056&gt;CONFIGURACAO!$C$45,CONFIGURACAO!$C$45*CONFIGURACAO!$C$36,AB1056*CONFIGURACAO!$C$36)),'PI AREA  P75'!AB1056*CONFIGURACAO!$C$36))</f>
        <v>10</v>
      </c>
      <c r="AR1056" s="38">
        <f t="shared" si="380"/>
        <v>120</v>
      </c>
      <c r="AS1056" s="68">
        <f>IF(AR1056="","",$AR1056-(($AS$2/CONFIGURACAO!$C$6)*$M1056))</f>
        <v>-30</v>
      </c>
      <c r="AT1056" s="73" t="str">
        <f t="shared" si="364"/>
        <v>NAO</v>
      </c>
      <c r="AU1056" s="75">
        <f>IF(AR1056="","",$AR1056-(($AU$2/CONFIGURACAO!$C$6)*$M1056))</f>
        <v>-130</v>
      </c>
      <c r="AV1056" s="76" t="str">
        <f t="shared" si="365"/>
        <v>NAO</v>
      </c>
      <c r="AW1056" s="74">
        <f>IF(AR1056="","",$AR1056-(($AW$2/CONFIGURACAO!$C$6)*$M1056))</f>
        <v>-230</v>
      </c>
      <c r="AX1056" s="72" t="str">
        <f t="shared" si="366"/>
        <v>NAO</v>
      </c>
      <c r="AZ1056" s="39">
        <f t="shared" si="367"/>
        <v>1.1268081749933096E-2</v>
      </c>
      <c r="BA1056" s="146">
        <f t="shared" si="368"/>
        <v>3</v>
      </c>
      <c r="BB1056" s="146">
        <f t="shared" si="369"/>
        <v>947</v>
      </c>
      <c r="BC1056" s="32">
        <f t="shared" si="370"/>
        <v>1014</v>
      </c>
      <c r="BD1056" s="148"/>
      <c r="BE1056" s="40">
        <f t="shared" si="371"/>
        <v>0</v>
      </c>
      <c r="BF1056" s="40">
        <f t="shared" si="372"/>
        <v>0</v>
      </c>
      <c r="BG1056" s="40">
        <f t="shared" si="373"/>
        <v>0</v>
      </c>
      <c r="BH1056" s="40">
        <f t="shared" si="374"/>
        <v>0</v>
      </c>
      <c r="BI1056" s="40">
        <f t="shared" si="375"/>
        <v>0</v>
      </c>
      <c r="BJ1056" s="40">
        <f t="shared" si="376"/>
        <v>0</v>
      </c>
      <c r="BK1056" s="40">
        <f t="shared" si="377"/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10</v>
      </c>
      <c r="BT1056" s="42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</row>
    <row r="1057" spans="1:134" s="32" customFormat="1" ht="17" thickBot="1" x14ac:dyDescent="0.25">
      <c r="A1057" s="124" t="str">
        <f>CONFIGURACAO!$C$4</f>
        <v>AREA 21</v>
      </c>
      <c r="B1057" s="125">
        <v>1055</v>
      </c>
      <c r="C1057" s="252" t="s">
        <v>331</v>
      </c>
      <c r="D1057" s="126">
        <f t="shared" si="381"/>
        <v>34</v>
      </c>
      <c r="E1057" s="250" t="s">
        <v>1392</v>
      </c>
      <c r="F1057" s="250">
        <v>1</v>
      </c>
      <c r="G1057" s="250">
        <v>1</v>
      </c>
      <c r="H1057" s="250">
        <v>1</v>
      </c>
      <c r="I1057" s="250">
        <v>1</v>
      </c>
      <c r="J1057" s="87"/>
      <c r="K1057" s="94"/>
      <c r="L1057" s="94"/>
      <c r="M1057" s="154">
        <f t="shared" si="378"/>
        <v>4</v>
      </c>
      <c r="N1057">
        <v>20.75</v>
      </c>
      <c r="O1057">
        <v>12.75</v>
      </c>
      <c r="P1057">
        <v>4.25</v>
      </c>
      <c r="Q1057">
        <v>1.5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 s="139">
        <f t="shared" si="362"/>
        <v>33.5</v>
      </c>
      <c r="AD1057" s="140">
        <f t="shared" si="363"/>
        <v>37.75</v>
      </c>
      <c r="AE1057" s="141">
        <f t="shared" si="382"/>
        <v>0</v>
      </c>
      <c r="AF1057" s="263">
        <f t="shared" si="383"/>
        <v>0</v>
      </c>
      <c r="AG1057" s="265">
        <f t="shared" si="379"/>
        <v>33.5</v>
      </c>
      <c r="AI1057" s="37">
        <f>IFERROR(IF(M1057&gt;0,(N1057*CONFIGURACAO!$C$20)+(O1057*CONFIGURACAO!$C$21)+(P1057*CONFIGURACAO!$C$22)+(Q1057*CONFIGURACAO!$C$23)+(R1057*CONFIGURACAO!$C$24),""),"")</f>
        <v>3410</v>
      </c>
      <c r="AJ1057" s="38">
        <f>IF(S1057=0,0,IF(CONFIGURACAO!$C$15="SIM",(IF(S1057&gt;CONFIGURACAO!$C$16,CONFIGURACAO!$C$16*CONFIGURACAO!$C$25,S1057*CONFIGURACAO!$C$25)),'PI AREA  P75'!S1057*CONFIGURACAO!$C$25))</f>
        <v>0</v>
      </c>
      <c r="AK1057" s="38">
        <f>IF(T1057=0,0,IF(CONFIGURACAO!$C$17="SIM",(IF(T1057&gt;CONFIGURACAO!$C$18,CONFIGURACAO!$C$18*CONFIGURACAO!$C$26,T1057*CONFIGURACAO!$C$26)),'PI AREA  P75'!T1057*CONFIGURACAO!$C$26))</f>
        <v>0</v>
      </c>
      <c r="AL1057" s="38">
        <f>IFERROR(IF(M1057&gt;0,(U1057*CONFIGURACAO!$C$29)+(V1057*CONFIGURACAO!$C$30),""),"")</f>
        <v>0</v>
      </c>
      <c r="AM1057" s="38">
        <f>IF(W1057=0,0,IF(CONFIGURACAO!$C$41="SIM",(IF(W1057&gt;CONFIGURACAO!$C$41,CONFIGURACAO!$C$41*CONFIGURACAO!$C$31,W1057*CONFIGURACAO!$C$31)),'PI AREA  P75'!W1057*CONFIGURACAO!$C$31))</f>
        <v>0</v>
      </c>
      <c r="AN1057" s="38">
        <f>IF(X1057=0,0,IF(CONFIGURACAO!$C$39="SIM",(IF(X1057&gt;CONFIGURACAO!$C$40,CONFIGURACAO!$C$40*CONFIGURACAO!$C$32,X1057*CONFIGURACAO!$C$32)),'PI AREA  P75'!X1057*CONFIGURACAO!$C$32))</f>
        <v>0</v>
      </c>
      <c r="AO1057" s="38">
        <f>IFERROR(IF(M1057&gt;0,(Y1057*CONFIGURACAO!$C$33)+(Z1057*CONFIGURACAO!$C$34)+(AA1057*CONFIGURACAO!$C$35)+(AB1057*CONFIGURACAO!$C$36),""),"")</f>
        <v>10</v>
      </c>
      <c r="AP1057" s="38">
        <f>IF(AA1057=0,0,IF(CONFIGURACAO!$C$46="SIM",(IF(AA1057&gt;CONFIGURACAO!$C$47,CONFIGURACAO!$C$47*CONFIGURACAO!$C$35,AA1057*CONFIGURACAO!$C$35)),'PI AREA  P75'!AA1057*CONFIGURACAO!$C$35))</f>
        <v>0</v>
      </c>
      <c r="AQ1057" s="38">
        <f>IF(AB1057=0,0,IF(CONFIGURACAO!$C$44="SIM",(IF(AB1057&gt;CONFIGURACAO!$C$45,CONFIGURACAO!$C$45*CONFIGURACAO!$C$36,AB1057*CONFIGURACAO!$C$36)),'PI AREA  P75'!AB1057*CONFIGURACAO!$C$36))</f>
        <v>10</v>
      </c>
      <c r="AR1057" s="38">
        <f t="shared" si="380"/>
        <v>3430</v>
      </c>
      <c r="AS1057" s="68">
        <f>IF(AR1057="","",$AR1057-(($AS$2/CONFIGURACAO!$C$6)*$M1057))</f>
        <v>3130</v>
      </c>
      <c r="AT1057" s="73">
        <f t="shared" si="364"/>
        <v>3</v>
      </c>
      <c r="AU1057" s="75">
        <f>IF(AR1057="","",$AR1057-(($AU$2/CONFIGURACAO!$C$6)*$M1057))</f>
        <v>2930</v>
      </c>
      <c r="AV1057" s="76">
        <f t="shared" si="365"/>
        <v>4</v>
      </c>
      <c r="AW1057" s="74">
        <f>IF(AR1057="","",$AR1057-(($AW$2/CONFIGURACAO!$C$6)*$M1057))</f>
        <v>2730</v>
      </c>
      <c r="AX1057" s="72">
        <f t="shared" si="366"/>
        <v>5</v>
      </c>
      <c r="AZ1057" s="39">
        <f t="shared" si="367"/>
        <v>0.32207933668558764</v>
      </c>
      <c r="BA1057" s="146">
        <f t="shared" si="368"/>
        <v>40.25</v>
      </c>
      <c r="BB1057" s="146">
        <f t="shared" si="369"/>
        <v>75</v>
      </c>
      <c r="BC1057" s="32">
        <f t="shared" si="370"/>
        <v>34</v>
      </c>
      <c r="BD1057" s="148"/>
      <c r="BE1057" s="40">
        <f t="shared" si="371"/>
        <v>0.77309985096870337</v>
      </c>
      <c r="BF1057" s="40">
        <f t="shared" si="372"/>
        <v>0.49189814814814814</v>
      </c>
      <c r="BG1057" s="40">
        <f t="shared" si="373"/>
        <v>0.10919835560123328</v>
      </c>
      <c r="BH1057" s="40">
        <f t="shared" si="374"/>
        <v>6.0630557801131774E-2</v>
      </c>
      <c r="BI1057" s="40">
        <f t="shared" si="375"/>
        <v>0</v>
      </c>
      <c r="BJ1057" s="40">
        <f t="shared" si="376"/>
        <v>0</v>
      </c>
      <c r="BK1057" s="40">
        <f t="shared" si="377"/>
        <v>0</v>
      </c>
      <c r="BL1057">
        <v>0</v>
      </c>
      <c r="BM1057">
        <v>0</v>
      </c>
      <c r="BN1057">
        <v>0</v>
      </c>
      <c r="BO1057">
        <v>2</v>
      </c>
      <c r="BP1057">
        <v>0</v>
      </c>
      <c r="BQ1057">
        <v>0</v>
      </c>
      <c r="BR1057">
        <v>0</v>
      </c>
      <c r="BS1057">
        <v>20</v>
      </c>
      <c r="BT1057" s="42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</row>
    <row r="1058" spans="1:134" s="32" customFormat="1" ht="17" thickBot="1" x14ac:dyDescent="0.25">
      <c r="A1058" s="124" t="str">
        <f>CONFIGURACAO!$C$4</f>
        <v>AREA 21</v>
      </c>
      <c r="B1058" s="125">
        <v>1056</v>
      </c>
      <c r="C1058" s="252" t="s">
        <v>331</v>
      </c>
      <c r="D1058" s="126">
        <f t="shared" si="381"/>
        <v>35</v>
      </c>
      <c r="E1058" s="250" t="s">
        <v>1393</v>
      </c>
      <c r="F1058" s="250">
        <v>1</v>
      </c>
      <c r="G1058" s="250">
        <v>0</v>
      </c>
      <c r="H1058" s="250">
        <v>0</v>
      </c>
      <c r="I1058" s="250">
        <v>0</v>
      </c>
      <c r="J1058" s="87"/>
      <c r="K1058" s="94"/>
      <c r="L1058" s="94"/>
      <c r="M1058" s="154">
        <f t="shared" si="378"/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 s="139">
        <f t="shared" si="362"/>
        <v>0</v>
      </c>
      <c r="AD1058" s="140">
        <f t="shared" si="363"/>
        <v>0</v>
      </c>
      <c r="AE1058" s="141">
        <f t="shared" si="382"/>
        <v>0</v>
      </c>
      <c r="AF1058" s="263">
        <f t="shared" si="383"/>
        <v>0</v>
      </c>
      <c r="AG1058" s="265">
        <f t="shared" si="379"/>
        <v>0</v>
      </c>
      <c r="AI1058" s="37">
        <f>IFERROR(IF(M1058&gt;0,(N1058*CONFIGURACAO!$C$20)+(O1058*CONFIGURACAO!$C$21)+(P1058*CONFIGURACAO!$C$22)+(Q1058*CONFIGURACAO!$C$23)+(R1058*CONFIGURACAO!$C$24),""),"")</f>
        <v>0</v>
      </c>
      <c r="AJ1058" s="38">
        <f>IF(S1058=0,0,IF(CONFIGURACAO!$C$15="SIM",(IF(S1058&gt;CONFIGURACAO!$C$16,CONFIGURACAO!$C$16*CONFIGURACAO!$C$25,S1058*CONFIGURACAO!$C$25)),'PI AREA  P75'!S1058*CONFIGURACAO!$C$25))</f>
        <v>0</v>
      </c>
      <c r="AK1058" s="38">
        <f>IF(T1058=0,0,IF(CONFIGURACAO!$C$17="SIM",(IF(T1058&gt;CONFIGURACAO!$C$18,CONFIGURACAO!$C$18*CONFIGURACAO!$C$26,T1058*CONFIGURACAO!$C$26)),'PI AREA  P75'!T1058*CONFIGURACAO!$C$26))</f>
        <v>0</v>
      </c>
      <c r="AL1058" s="38">
        <f>IFERROR(IF(M1058&gt;0,(U1058*CONFIGURACAO!$C$29)+(V1058*CONFIGURACAO!$C$30),""),"")</f>
        <v>0</v>
      </c>
      <c r="AM1058" s="38">
        <f>IF(W1058=0,0,IF(CONFIGURACAO!$C$41="SIM",(IF(W1058&gt;CONFIGURACAO!$C$41,CONFIGURACAO!$C$41*CONFIGURACAO!$C$31,W1058*CONFIGURACAO!$C$31)),'PI AREA  P75'!W1058*CONFIGURACAO!$C$31))</f>
        <v>0</v>
      </c>
      <c r="AN1058" s="38">
        <f>IF(X1058=0,0,IF(CONFIGURACAO!$C$39="SIM",(IF(X1058&gt;CONFIGURACAO!$C$40,CONFIGURACAO!$C$40*CONFIGURACAO!$C$32,X1058*CONFIGURACAO!$C$32)),'PI AREA  P75'!X1058*CONFIGURACAO!$C$32))</f>
        <v>0</v>
      </c>
      <c r="AO1058" s="38">
        <f>IFERROR(IF(M1058&gt;0,(Y1058*CONFIGURACAO!$C$33)+(Z1058*CONFIGURACAO!$C$34)+(AA1058*CONFIGURACAO!$C$35)+(AB1058*CONFIGURACAO!$C$36),""),"")</f>
        <v>0</v>
      </c>
      <c r="AP1058" s="38">
        <f>IF(AA1058=0,0,IF(CONFIGURACAO!$C$46="SIM",(IF(AA1058&gt;CONFIGURACAO!$C$47,CONFIGURACAO!$C$47*CONFIGURACAO!$C$35,AA1058*CONFIGURACAO!$C$35)),'PI AREA  P75'!AA1058*CONFIGURACAO!$C$35))</f>
        <v>0</v>
      </c>
      <c r="AQ1058" s="38">
        <f>IF(AB1058=0,0,IF(CONFIGURACAO!$C$44="SIM",(IF(AB1058&gt;CONFIGURACAO!$C$45,CONFIGURACAO!$C$45*CONFIGURACAO!$C$36,AB1058*CONFIGURACAO!$C$36)),'PI AREA  P75'!AB1058*CONFIGURACAO!$C$36))</f>
        <v>0</v>
      </c>
      <c r="AR1058" s="38">
        <f t="shared" si="380"/>
        <v>0</v>
      </c>
      <c r="AS1058" s="68">
        <f>IF(AR1058="","",$AR1058-(($AS$2/CONFIGURACAO!$C$6)*$M1058))</f>
        <v>-75</v>
      </c>
      <c r="AT1058" s="73" t="str">
        <f t="shared" si="364"/>
        <v>NAO</v>
      </c>
      <c r="AU1058" s="75">
        <f>IF(AR1058="","",$AR1058-(($AU$2/CONFIGURACAO!$C$6)*$M1058))</f>
        <v>-125</v>
      </c>
      <c r="AV1058" s="76" t="str">
        <f t="shared" si="365"/>
        <v>NAO</v>
      </c>
      <c r="AW1058" s="74">
        <f>IF(AR1058="","",$AR1058-(($AW$2/CONFIGURACAO!$C$6)*$M1058))</f>
        <v>-175</v>
      </c>
      <c r="AX1058" s="72" t="str">
        <f t="shared" si="366"/>
        <v>NAO</v>
      </c>
      <c r="AZ1058" s="39">
        <f t="shared" si="367"/>
        <v>0</v>
      </c>
      <c r="BA1058" s="146">
        <f t="shared" si="368"/>
        <v>0</v>
      </c>
      <c r="BB1058" s="146">
        <f t="shared" si="369"/>
        <v>1158</v>
      </c>
      <c r="BC1058" s="32">
        <f t="shared" si="370"/>
        <v>1158</v>
      </c>
      <c r="BD1058" s="148"/>
      <c r="BE1058" s="40">
        <f t="shared" si="371"/>
        <v>0</v>
      </c>
      <c r="BF1058" s="40">
        <f t="shared" si="372"/>
        <v>0</v>
      </c>
      <c r="BG1058" s="40">
        <f t="shared" si="373"/>
        <v>0</v>
      </c>
      <c r="BH1058" s="40">
        <f t="shared" si="374"/>
        <v>0</v>
      </c>
      <c r="BI1058" s="40">
        <f t="shared" si="375"/>
        <v>0</v>
      </c>
      <c r="BJ1058" s="40">
        <f t="shared" si="376"/>
        <v>0</v>
      </c>
      <c r="BK1058" s="40">
        <f t="shared" si="377"/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3</v>
      </c>
      <c r="BT1058" s="42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</row>
    <row r="1059" spans="1:134" s="32" customFormat="1" ht="17" thickBot="1" x14ac:dyDescent="0.25">
      <c r="A1059" s="124" t="str">
        <f>CONFIGURACAO!$C$4</f>
        <v>AREA 21</v>
      </c>
      <c r="B1059" s="125">
        <v>1057</v>
      </c>
      <c r="C1059" s="252" t="s">
        <v>331</v>
      </c>
      <c r="D1059" s="126">
        <f t="shared" si="381"/>
        <v>36</v>
      </c>
      <c r="E1059" s="250" t="s">
        <v>1394</v>
      </c>
      <c r="F1059" s="250">
        <v>1</v>
      </c>
      <c r="G1059" s="250">
        <v>1</v>
      </c>
      <c r="H1059" s="250">
        <v>1</v>
      </c>
      <c r="I1059" s="250">
        <v>1</v>
      </c>
      <c r="J1059" s="87"/>
      <c r="K1059" s="94"/>
      <c r="L1059" s="94"/>
      <c r="M1059" s="154">
        <f t="shared" si="378"/>
        <v>4</v>
      </c>
      <c r="N1059">
        <v>25</v>
      </c>
      <c r="O1059">
        <v>11.75</v>
      </c>
      <c r="P1059">
        <v>5</v>
      </c>
      <c r="Q1059">
        <v>2.75</v>
      </c>
      <c r="R1059">
        <v>2.75</v>
      </c>
      <c r="S1059">
        <v>0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1</v>
      </c>
      <c r="AC1059" s="139">
        <f t="shared" si="362"/>
        <v>36.75</v>
      </c>
      <c r="AD1059" s="140">
        <f t="shared" si="363"/>
        <v>41.75</v>
      </c>
      <c r="AE1059" s="141">
        <f t="shared" si="382"/>
        <v>0</v>
      </c>
      <c r="AF1059" s="263">
        <f t="shared" si="383"/>
        <v>0</v>
      </c>
      <c r="AG1059" s="265">
        <f t="shared" si="379"/>
        <v>36.75</v>
      </c>
      <c r="AI1059" s="37">
        <f>IFERROR(IF(M1059&gt;0,(N1059*CONFIGURACAO!$C$20)+(O1059*CONFIGURACAO!$C$21)+(P1059*CONFIGURACAO!$C$22)+(Q1059*CONFIGURACAO!$C$23)+(R1059*CONFIGURACAO!$C$24),""),"")</f>
        <v>3905</v>
      </c>
      <c r="AJ1059" s="38">
        <f>IF(S1059=0,0,IF(CONFIGURACAO!$C$15="SIM",(IF(S1059&gt;CONFIGURACAO!$C$16,CONFIGURACAO!$C$16*CONFIGURACAO!$C$25,S1059*CONFIGURACAO!$C$25)),'PI AREA  P75'!S1059*CONFIGURACAO!$C$25))</f>
        <v>0</v>
      </c>
      <c r="AK1059" s="38">
        <f>IF(T1059=0,0,IF(CONFIGURACAO!$C$17="SIM",(IF(T1059&gt;CONFIGURACAO!$C$18,CONFIGURACAO!$C$18*CONFIGURACAO!$C$26,T1059*CONFIGURACAO!$C$26)),'PI AREA  P75'!T1059*CONFIGURACAO!$C$26))</f>
        <v>20</v>
      </c>
      <c r="AL1059" s="38">
        <f>IFERROR(IF(M1059&gt;0,(U1059*CONFIGURACAO!$C$29)+(V1059*CONFIGURACAO!$C$30),""),"")</f>
        <v>0</v>
      </c>
      <c r="AM1059" s="38">
        <f>IF(W1059=0,0,IF(CONFIGURACAO!$C$41="SIM",(IF(W1059&gt;CONFIGURACAO!$C$41,CONFIGURACAO!$C$41*CONFIGURACAO!$C$31,W1059*CONFIGURACAO!$C$31)),'PI AREA  P75'!W1059*CONFIGURACAO!$C$31))</f>
        <v>0</v>
      </c>
      <c r="AN1059" s="38">
        <f>IF(X1059=0,0,IF(CONFIGURACAO!$C$39="SIM",(IF(X1059&gt;CONFIGURACAO!$C$40,CONFIGURACAO!$C$40*CONFIGURACAO!$C$32,X1059*CONFIGURACAO!$C$32)),'PI AREA  P75'!X1059*CONFIGURACAO!$C$32))</f>
        <v>0</v>
      </c>
      <c r="AO1059" s="38">
        <f>IFERROR(IF(M1059&gt;0,(Y1059*CONFIGURACAO!$C$33)+(Z1059*CONFIGURACAO!$C$34)+(AA1059*CONFIGURACAO!$C$35)+(AB1059*CONFIGURACAO!$C$36),""),"")</f>
        <v>35</v>
      </c>
      <c r="AP1059" s="38">
        <f>IF(AA1059=0,0,IF(CONFIGURACAO!$C$46="SIM",(IF(AA1059&gt;CONFIGURACAO!$C$47,CONFIGURACAO!$C$47*CONFIGURACAO!$C$35,AA1059*CONFIGURACAO!$C$35)),'PI AREA  P75'!AA1059*CONFIGURACAO!$C$35))</f>
        <v>25</v>
      </c>
      <c r="AQ1059" s="38">
        <f>IF(AB1059=0,0,IF(CONFIGURACAO!$C$44="SIM",(IF(AB1059&gt;CONFIGURACAO!$C$45,CONFIGURACAO!$C$45*CONFIGURACAO!$C$36,AB1059*CONFIGURACAO!$C$36)),'PI AREA  P75'!AB1059*CONFIGURACAO!$C$36))</f>
        <v>10</v>
      </c>
      <c r="AR1059" s="38">
        <f t="shared" si="380"/>
        <v>3995</v>
      </c>
      <c r="AS1059" s="68">
        <f>IF(AR1059="","",$AR1059-(($AS$2/CONFIGURACAO!$C$6)*$M1059))</f>
        <v>3695</v>
      </c>
      <c r="AT1059" s="73">
        <f t="shared" si="364"/>
        <v>3</v>
      </c>
      <c r="AU1059" s="75">
        <f>IF(AR1059="","",$AR1059-(($AU$2/CONFIGURACAO!$C$6)*$M1059))</f>
        <v>3495</v>
      </c>
      <c r="AV1059" s="76">
        <f t="shared" si="365"/>
        <v>4</v>
      </c>
      <c r="AW1059" s="74">
        <f>IF(AR1059="","",$AR1059-(($AW$2/CONFIGURACAO!$C$6)*$M1059))</f>
        <v>3295</v>
      </c>
      <c r="AX1059" s="72">
        <f t="shared" si="366"/>
        <v>5</v>
      </c>
      <c r="AZ1059" s="39">
        <f t="shared" si="367"/>
        <v>0.37513322159152263</v>
      </c>
      <c r="BA1059" s="146">
        <f t="shared" si="368"/>
        <v>56.25</v>
      </c>
      <c r="BB1059" s="146">
        <f t="shared" si="369"/>
        <v>27</v>
      </c>
      <c r="BC1059" s="32">
        <f t="shared" si="370"/>
        <v>16</v>
      </c>
      <c r="BD1059" s="148"/>
      <c r="BE1059" s="40">
        <f t="shared" si="371"/>
        <v>0.9314456035767511</v>
      </c>
      <c r="BF1059" s="40">
        <f t="shared" si="372"/>
        <v>0.45331790123456794</v>
      </c>
      <c r="BG1059" s="40">
        <f t="shared" si="373"/>
        <v>0.12846865364850976</v>
      </c>
      <c r="BH1059" s="40">
        <f t="shared" si="374"/>
        <v>0.11115602263540826</v>
      </c>
      <c r="BI1059" s="40">
        <f t="shared" si="375"/>
        <v>0.2931769722814499</v>
      </c>
      <c r="BJ1059" s="40">
        <f t="shared" si="376"/>
        <v>0</v>
      </c>
      <c r="BK1059" s="40">
        <f t="shared" si="377"/>
        <v>1.1235955056179776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1</v>
      </c>
      <c r="BS1059">
        <v>0</v>
      </c>
      <c r="BT1059" s="42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</row>
    <row r="1060" spans="1:134" s="32" customFormat="1" ht="17" thickBot="1" x14ac:dyDescent="0.25">
      <c r="A1060" s="124" t="str">
        <f>CONFIGURACAO!$C$4</f>
        <v>AREA 21</v>
      </c>
      <c r="B1060" s="125">
        <v>1058</v>
      </c>
      <c r="C1060" s="252" t="s">
        <v>331</v>
      </c>
      <c r="D1060" s="126">
        <f t="shared" si="381"/>
        <v>37</v>
      </c>
      <c r="E1060" s="250" t="s">
        <v>1395</v>
      </c>
      <c r="F1060" s="250">
        <v>0</v>
      </c>
      <c r="G1060" s="250">
        <v>0</v>
      </c>
      <c r="H1060" s="250">
        <v>1</v>
      </c>
      <c r="I1060" s="250">
        <v>1</v>
      </c>
      <c r="J1060" s="87"/>
      <c r="K1060" s="94"/>
      <c r="L1060" s="94"/>
      <c r="M1060" s="154">
        <f t="shared" si="378"/>
        <v>2</v>
      </c>
      <c r="N1060">
        <v>0</v>
      </c>
      <c r="O1060">
        <v>0</v>
      </c>
      <c r="P1060">
        <v>1.5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1</v>
      </c>
      <c r="AA1060">
        <v>1</v>
      </c>
      <c r="AB1060">
        <v>2</v>
      </c>
      <c r="AC1060" s="139">
        <f t="shared" si="362"/>
        <v>0</v>
      </c>
      <c r="AD1060" s="140">
        <f t="shared" si="363"/>
        <v>1.5</v>
      </c>
      <c r="AE1060" s="141">
        <f t="shared" si="382"/>
        <v>0</v>
      </c>
      <c r="AF1060" s="263">
        <f t="shared" si="383"/>
        <v>1</v>
      </c>
      <c r="AG1060" s="265">
        <f t="shared" si="379"/>
        <v>1</v>
      </c>
      <c r="AI1060" s="37">
        <f>IFERROR(IF(M1060&gt;0,(N1060*CONFIGURACAO!$C$20)+(O1060*CONFIGURACAO!$C$21)+(P1060*CONFIGURACAO!$C$22)+(Q1060*CONFIGURACAO!$C$23)+(R1060*CONFIGURACAO!$C$24),""),"")</f>
        <v>90</v>
      </c>
      <c r="AJ1060" s="38">
        <f>IF(S1060=0,0,IF(CONFIGURACAO!$C$15="SIM",(IF(S1060&gt;CONFIGURACAO!$C$16,CONFIGURACAO!$C$16*CONFIGURACAO!$C$25,S1060*CONFIGURACAO!$C$25)),'PI AREA  P75'!S1060*CONFIGURACAO!$C$25))</f>
        <v>0</v>
      </c>
      <c r="AK1060" s="38">
        <f>IF(T1060=0,0,IF(CONFIGURACAO!$C$17="SIM",(IF(T1060&gt;CONFIGURACAO!$C$18,CONFIGURACAO!$C$18*CONFIGURACAO!$C$26,T1060*CONFIGURACAO!$C$26)),'PI AREA  P75'!T1060*CONFIGURACAO!$C$26))</f>
        <v>0</v>
      </c>
      <c r="AL1060" s="38">
        <f>IFERROR(IF(M1060&gt;0,(U1060*CONFIGURACAO!$C$29)+(V1060*CONFIGURACAO!$C$30),""),"")</f>
        <v>0</v>
      </c>
      <c r="AM1060" s="38">
        <f>IF(W1060=0,0,IF(CONFIGURACAO!$C$41="SIM",(IF(W1060&gt;CONFIGURACAO!$C$41,CONFIGURACAO!$C$41*CONFIGURACAO!$C$31,W1060*CONFIGURACAO!$C$31)),'PI AREA  P75'!W1060*CONFIGURACAO!$C$31))</f>
        <v>50</v>
      </c>
      <c r="AN1060" s="38">
        <f>IF(X1060=0,0,IF(CONFIGURACAO!$C$39="SIM",(IF(X1060&gt;CONFIGURACAO!$C$40,CONFIGURACAO!$C$40*CONFIGURACAO!$C$32,X1060*CONFIGURACAO!$C$32)),'PI AREA  P75'!X1060*CONFIGURACAO!$C$32))</f>
        <v>0</v>
      </c>
      <c r="AO1060" s="38">
        <f>IFERROR(IF(M1060&gt;0,(Y1060*CONFIGURACAO!$C$33)+(Z1060*CONFIGURACAO!$C$34)+(AA1060*CONFIGURACAO!$C$35)+(AB1060*CONFIGURACAO!$C$36),""),"")</f>
        <v>95</v>
      </c>
      <c r="AP1060" s="38">
        <f>IF(AA1060=0,0,IF(CONFIGURACAO!$C$46="SIM",(IF(AA1060&gt;CONFIGURACAO!$C$47,CONFIGURACAO!$C$47*CONFIGURACAO!$C$35,AA1060*CONFIGURACAO!$C$35)),'PI AREA  P75'!AA1060*CONFIGURACAO!$C$35))</f>
        <v>25</v>
      </c>
      <c r="AQ1060" s="38">
        <f>IF(AB1060=0,0,IF(CONFIGURACAO!$C$44="SIM",(IF(AB1060&gt;CONFIGURACAO!$C$45,CONFIGURACAO!$C$45*CONFIGURACAO!$C$36,AB1060*CONFIGURACAO!$C$36)),'PI AREA  P75'!AB1060*CONFIGURACAO!$C$36))</f>
        <v>20</v>
      </c>
      <c r="AR1060" s="38">
        <f t="shared" si="380"/>
        <v>280</v>
      </c>
      <c r="AS1060" s="68">
        <f>IF(AR1060="","",$AR1060-(($AS$2/CONFIGURACAO!$C$6)*$M1060))</f>
        <v>130</v>
      </c>
      <c r="AT1060" s="73">
        <f t="shared" si="364"/>
        <v>3</v>
      </c>
      <c r="AU1060" s="75">
        <f>IF(AR1060="","",$AR1060-(($AU$2/CONFIGURACAO!$C$6)*$M1060))</f>
        <v>30</v>
      </c>
      <c r="AV1060" s="76">
        <f t="shared" si="365"/>
        <v>4</v>
      </c>
      <c r="AW1060" s="74">
        <f>IF(AR1060="","",$AR1060-(($AW$2/CONFIGURACAO!$C$6)*$M1060))</f>
        <v>-70</v>
      </c>
      <c r="AX1060" s="72" t="str">
        <f t="shared" si="366"/>
        <v>NAO</v>
      </c>
      <c r="AZ1060" s="39">
        <f t="shared" si="367"/>
        <v>2.6292190749843892E-2</v>
      </c>
      <c r="BA1060" s="146">
        <f t="shared" si="368"/>
        <v>6.5</v>
      </c>
      <c r="BB1060" s="146">
        <f t="shared" si="369"/>
        <v>793</v>
      </c>
      <c r="BC1060" s="32">
        <f t="shared" si="370"/>
        <v>855</v>
      </c>
      <c r="BD1060" s="148"/>
      <c r="BE1060" s="40">
        <f t="shared" si="371"/>
        <v>0</v>
      </c>
      <c r="BF1060" s="40">
        <f t="shared" si="372"/>
        <v>0</v>
      </c>
      <c r="BG1060" s="40">
        <f t="shared" si="373"/>
        <v>3.8540596094552924E-2</v>
      </c>
      <c r="BH1060" s="40">
        <f t="shared" si="374"/>
        <v>0</v>
      </c>
      <c r="BI1060" s="40">
        <f t="shared" si="375"/>
        <v>0</v>
      </c>
      <c r="BJ1060" s="40">
        <f t="shared" si="376"/>
        <v>0</v>
      </c>
      <c r="BK1060" s="40">
        <f t="shared" si="377"/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5</v>
      </c>
      <c r="BT1060" s="42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</row>
    <row r="1061" spans="1:134" s="32" customFormat="1" ht="17" thickBot="1" x14ac:dyDescent="0.25">
      <c r="A1061" s="124" t="str">
        <f>CONFIGURACAO!$C$4</f>
        <v>AREA 21</v>
      </c>
      <c r="B1061" s="125">
        <v>1059</v>
      </c>
      <c r="C1061" s="252" t="s">
        <v>331</v>
      </c>
      <c r="D1061" s="126">
        <f t="shared" si="381"/>
        <v>38</v>
      </c>
      <c r="E1061" s="250" t="s">
        <v>1396</v>
      </c>
      <c r="F1061" s="250">
        <v>1</v>
      </c>
      <c r="G1061" s="250">
        <v>0</v>
      </c>
      <c r="H1061" s="250">
        <v>0</v>
      </c>
      <c r="I1061" s="250">
        <v>0</v>
      </c>
      <c r="J1061" s="87"/>
      <c r="K1061" s="94"/>
      <c r="L1061" s="94"/>
      <c r="M1061" s="154">
        <f t="shared" si="378"/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 s="139">
        <f t="shared" si="362"/>
        <v>0</v>
      </c>
      <c r="AD1061" s="140">
        <f t="shared" si="363"/>
        <v>0</v>
      </c>
      <c r="AE1061" s="141">
        <f t="shared" si="382"/>
        <v>0</v>
      </c>
      <c r="AF1061" s="263">
        <f t="shared" si="383"/>
        <v>0</v>
      </c>
      <c r="AG1061" s="265">
        <f t="shared" si="379"/>
        <v>0</v>
      </c>
      <c r="AI1061" s="37">
        <f>IFERROR(IF(M1061&gt;0,(N1061*CONFIGURACAO!$C$20)+(O1061*CONFIGURACAO!$C$21)+(P1061*CONFIGURACAO!$C$22)+(Q1061*CONFIGURACAO!$C$23)+(R1061*CONFIGURACAO!$C$24),""),"")</f>
        <v>0</v>
      </c>
      <c r="AJ1061" s="38">
        <f>IF(S1061=0,0,IF(CONFIGURACAO!$C$15="SIM",(IF(S1061&gt;CONFIGURACAO!$C$16,CONFIGURACAO!$C$16*CONFIGURACAO!$C$25,S1061*CONFIGURACAO!$C$25)),'PI AREA  P75'!S1061*CONFIGURACAO!$C$25))</f>
        <v>0</v>
      </c>
      <c r="AK1061" s="38">
        <f>IF(T1061=0,0,IF(CONFIGURACAO!$C$17="SIM",(IF(T1061&gt;CONFIGURACAO!$C$18,CONFIGURACAO!$C$18*CONFIGURACAO!$C$26,T1061*CONFIGURACAO!$C$26)),'PI AREA  P75'!T1061*CONFIGURACAO!$C$26))</f>
        <v>0</v>
      </c>
      <c r="AL1061" s="38">
        <f>IFERROR(IF(M1061&gt;0,(U1061*CONFIGURACAO!$C$29)+(V1061*CONFIGURACAO!$C$30),""),"")</f>
        <v>0</v>
      </c>
      <c r="AM1061" s="38">
        <f>IF(W1061=0,0,IF(CONFIGURACAO!$C$41="SIM",(IF(W1061&gt;CONFIGURACAO!$C$41,CONFIGURACAO!$C$41*CONFIGURACAO!$C$31,W1061*CONFIGURACAO!$C$31)),'PI AREA  P75'!W1061*CONFIGURACAO!$C$31))</f>
        <v>0</v>
      </c>
      <c r="AN1061" s="38">
        <f>IF(X1061=0,0,IF(CONFIGURACAO!$C$39="SIM",(IF(X1061&gt;CONFIGURACAO!$C$40,CONFIGURACAO!$C$40*CONFIGURACAO!$C$32,X1061*CONFIGURACAO!$C$32)),'PI AREA  P75'!X1061*CONFIGURACAO!$C$32))</f>
        <v>0</v>
      </c>
      <c r="AO1061" s="38">
        <f>IFERROR(IF(M1061&gt;0,(Y1061*CONFIGURACAO!$C$33)+(Z1061*CONFIGURACAO!$C$34)+(AA1061*CONFIGURACAO!$C$35)+(AB1061*CONFIGURACAO!$C$36),""),"")</f>
        <v>10</v>
      </c>
      <c r="AP1061" s="38">
        <f>IF(AA1061=0,0,IF(CONFIGURACAO!$C$46="SIM",(IF(AA1061&gt;CONFIGURACAO!$C$47,CONFIGURACAO!$C$47*CONFIGURACAO!$C$35,AA1061*CONFIGURACAO!$C$35)),'PI AREA  P75'!AA1061*CONFIGURACAO!$C$35))</f>
        <v>0</v>
      </c>
      <c r="AQ1061" s="38">
        <f>IF(AB1061=0,0,IF(CONFIGURACAO!$C$44="SIM",(IF(AB1061&gt;CONFIGURACAO!$C$45,CONFIGURACAO!$C$45*CONFIGURACAO!$C$36,AB1061*CONFIGURACAO!$C$36)),'PI AREA  P75'!AB1061*CONFIGURACAO!$C$36))</f>
        <v>10</v>
      </c>
      <c r="AR1061" s="38">
        <f t="shared" si="380"/>
        <v>20</v>
      </c>
      <c r="AS1061" s="68">
        <f>IF(AR1061="","",$AR1061-(($AS$2/CONFIGURACAO!$C$6)*$M1061))</f>
        <v>-55</v>
      </c>
      <c r="AT1061" s="73" t="str">
        <f t="shared" si="364"/>
        <v>NAO</v>
      </c>
      <c r="AU1061" s="75">
        <f>IF(AR1061="","",$AR1061-(($AU$2/CONFIGURACAO!$C$6)*$M1061))</f>
        <v>-105</v>
      </c>
      <c r="AV1061" s="76" t="str">
        <f t="shared" si="365"/>
        <v>NAO</v>
      </c>
      <c r="AW1061" s="74">
        <f>IF(AR1061="","",$AR1061-(($AW$2/CONFIGURACAO!$C$6)*$M1061))</f>
        <v>-155</v>
      </c>
      <c r="AX1061" s="72" t="str">
        <f t="shared" si="366"/>
        <v>NAO</v>
      </c>
      <c r="AZ1061" s="39">
        <f t="shared" si="367"/>
        <v>1.8780136249888493E-3</v>
      </c>
      <c r="BA1061" s="146">
        <f t="shared" si="368"/>
        <v>1</v>
      </c>
      <c r="BB1061" s="146">
        <f t="shared" si="369"/>
        <v>1099</v>
      </c>
      <c r="BC1061" s="32">
        <f t="shared" si="370"/>
        <v>1138</v>
      </c>
      <c r="BD1061" s="148"/>
      <c r="BE1061" s="40">
        <f t="shared" si="371"/>
        <v>0</v>
      </c>
      <c r="BF1061" s="40">
        <f t="shared" si="372"/>
        <v>0</v>
      </c>
      <c r="BG1061" s="40">
        <f t="shared" si="373"/>
        <v>0</v>
      </c>
      <c r="BH1061" s="40">
        <f t="shared" si="374"/>
        <v>0</v>
      </c>
      <c r="BI1061" s="40">
        <f t="shared" si="375"/>
        <v>0</v>
      </c>
      <c r="BJ1061" s="40">
        <f t="shared" si="376"/>
        <v>0</v>
      </c>
      <c r="BK1061" s="40">
        <f t="shared" si="377"/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 s="42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</row>
    <row r="1062" spans="1:134" s="32" customFormat="1" ht="17" thickBot="1" x14ac:dyDescent="0.25">
      <c r="A1062" s="124" t="str">
        <f>CONFIGURACAO!$C$4</f>
        <v>AREA 21</v>
      </c>
      <c r="B1062" s="125">
        <v>1060</v>
      </c>
      <c r="C1062" s="252" t="s">
        <v>331</v>
      </c>
      <c r="D1062" s="126">
        <f t="shared" si="381"/>
        <v>39</v>
      </c>
      <c r="E1062" s="250" t="s">
        <v>1397</v>
      </c>
      <c r="F1062" s="250">
        <v>1</v>
      </c>
      <c r="G1062" s="250">
        <v>1</v>
      </c>
      <c r="H1062" s="250">
        <v>1</v>
      </c>
      <c r="I1062" s="250">
        <v>1</v>
      </c>
      <c r="J1062" s="87"/>
      <c r="K1062" s="94"/>
      <c r="L1062" s="94"/>
      <c r="M1062" s="154">
        <f t="shared" si="378"/>
        <v>4</v>
      </c>
      <c r="N1062">
        <v>2</v>
      </c>
      <c r="O1062">
        <v>1.75</v>
      </c>
      <c r="P1062">
        <v>13</v>
      </c>
      <c r="Q1062">
        <v>2.5</v>
      </c>
      <c r="R1062">
        <v>0</v>
      </c>
      <c r="S1062">
        <v>2.75</v>
      </c>
      <c r="T1062">
        <v>0.75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17</v>
      </c>
      <c r="AC1062" s="139">
        <f t="shared" si="362"/>
        <v>3.75</v>
      </c>
      <c r="AD1062" s="140">
        <f t="shared" si="363"/>
        <v>16.75</v>
      </c>
      <c r="AE1062" s="141">
        <f t="shared" si="382"/>
        <v>0</v>
      </c>
      <c r="AF1062" s="263">
        <f t="shared" si="383"/>
        <v>0</v>
      </c>
      <c r="AG1062" s="265">
        <f t="shared" si="379"/>
        <v>3.75</v>
      </c>
      <c r="AI1062" s="37">
        <f>IFERROR(IF(M1062&gt;0,(N1062*CONFIGURACAO!$C$20)+(O1062*CONFIGURACAO!$C$21)+(P1062*CONFIGURACAO!$C$22)+(Q1062*CONFIGURACAO!$C$23)+(R1062*CONFIGURACAO!$C$24),""),"")</f>
        <v>1220</v>
      </c>
      <c r="AJ1062" s="38">
        <f>IF(S1062=0,0,IF(CONFIGURACAO!$C$15="SIM",(IF(S1062&gt;CONFIGURACAO!$C$16,CONFIGURACAO!$C$16*CONFIGURACAO!$C$25,S1062*CONFIGURACAO!$C$25)),'PI AREA  P75'!S1062*CONFIGURACAO!$C$25))</f>
        <v>27.5</v>
      </c>
      <c r="AK1062" s="38">
        <f>IF(T1062=0,0,IF(CONFIGURACAO!$C$17="SIM",(IF(T1062&gt;CONFIGURACAO!$C$18,CONFIGURACAO!$C$18*CONFIGURACAO!$C$26,T1062*CONFIGURACAO!$C$26)),'PI AREA  P75'!T1062*CONFIGURACAO!$C$26))</f>
        <v>3.75</v>
      </c>
      <c r="AL1062" s="38">
        <f>IFERROR(IF(M1062&gt;0,(U1062*CONFIGURACAO!$C$29)+(V1062*CONFIGURACAO!$C$30),""),"")</f>
        <v>0</v>
      </c>
      <c r="AM1062" s="38">
        <f>IF(W1062=0,0,IF(CONFIGURACAO!$C$41="SIM",(IF(W1062&gt;CONFIGURACAO!$C$41,CONFIGURACAO!$C$41*CONFIGURACAO!$C$31,W1062*CONFIGURACAO!$C$31)),'PI AREA  P75'!W1062*CONFIGURACAO!$C$31))</f>
        <v>0</v>
      </c>
      <c r="AN1062" s="38">
        <f>IF(X1062=0,0,IF(CONFIGURACAO!$C$39="SIM",(IF(X1062&gt;CONFIGURACAO!$C$40,CONFIGURACAO!$C$40*CONFIGURACAO!$C$32,X1062*CONFIGURACAO!$C$32)),'PI AREA  P75'!X1062*CONFIGURACAO!$C$32))</f>
        <v>25</v>
      </c>
      <c r="AO1062" s="38">
        <f>IFERROR(IF(M1062&gt;0,(Y1062*CONFIGURACAO!$C$33)+(Z1062*CONFIGURACAO!$C$34)+(AA1062*CONFIGURACAO!$C$35)+(AB1062*CONFIGURACAO!$C$36),""),"")</f>
        <v>170</v>
      </c>
      <c r="AP1062" s="38">
        <f>IF(AA1062=0,0,IF(CONFIGURACAO!$C$46="SIM",(IF(AA1062&gt;CONFIGURACAO!$C$47,CONFIGURACAO!$C$47*CONFIGURACAO!$C$35,AA1062*CONFIGURACAO!$C$35)),'PI AREA  P75'!AA1062*CONFIGURACAO!$C$35))</f>
        <v>0</v>
      </c>
      <c r="AQ1062" s="38">
        <f>IF(AB1062=0,0,IF(CONFIGURACAO!$C$44="SIM",(IF(AB1062&gt;CONFIGURACAO!$C$45,CONFIGURACAO!$C$45*CONFIGURACAO!$C$36,AB1062*CONFIGURACAO!$C$36)),'PI AREA  P75'!AB1062*CONFIGURACAO!$C$36))</f>
        <v>20</v>
      </c>
      <c r="AR1062" s="38">
        <f t="shared" si="380"/>
        <v>1466.25</v>
      </c>
      <c r="AS1062" s="68">
        <f>IF(AR1062="","",$AR1062-(($AS$2/CONFIGURACAO!$C$6)*$M1062))</f>
        <v>1166.25</v>
      </c>
      <c r="AT1062" s="73">
        <f t="shared" si="364"/>
        <v>3</v>
      </c>
      <c r="AU1062" s="75">
        <f>IF(AR1062="","",$AR1062-(($AU$2/CONFIGURACAO!$C$6)*$M1062))</f>
        <v>966.25</v>
      </c>
      <c r="AV1062" s="76">
        <f t="shared" si="365"/>
        <v>4</v>
      </c>
      <c r="AW1062" s="74">
        <f>IF(AR1062="","",$AR1062-(($AW$2/CONFIGURACAO!$C$6)*$M1062))</f>
        <v>766.25</v>
      </c>
      <c r="AX1062" s="72">
        <f t="shared" si="366"/>
        <v>5</v>
      </c>
      <c r="AZ1062" s="39">
        <f t="shared" si="367"/>
        <v>0.13768187388199501</v>
      </c>
      <c r="BA1062" s="146">
        <f t="shared" si="368"/>
        <v>40.75</v>
      </c>
      <c r="BB1062" s="146">
        <f t="shared" si="369"/>
        <v>72</v>
      </c>
      <c r="BC1062" s="32">
        <f t="shared" si="370"/>
        <v>221</v>
      </c>
      <c r="BD1062" s="148"/>
      <c r="BE1062" s="40">
        <f t="shared" si="371"/>
        <v>7.4515648286140088E-2</v>
      </c>
      <c r="BF1062" s="40">
        <f t="shared" si="372"/>
        <v>6.7515432098765427E-2</v>
      </c>
      <c r="BG1062" s="40">
        <f t="shared" si="373"/>
        <v>0.33401849948612539</v>
      </c>
      <c r="BH1062" s="40">
        <f t="shared" si="374"/>
        <v>0.10105092966855296</v>
      </c>
      <c r="BI1062" s="40">
        <f t="shared" si="375"/>
        <v>0</v>
      </c>
      <c r="BJ1062" s="40">
        <f t="shared" si="376"/>
        <v>0.25415896487985212</v>
      </c>
      <c r="BK1062" s="40">
        <f t="shared" si="377"/>
        <v>0.1203852327447833</v>
      </c>
      <c r="BL1062">
        <v>0</v>
      </c>
      <c r="BM1062">
        <v>1</v>
      </c>
      <c r="BN1062">
        <v>2</v>
      </c>
      <c r="BO1062">
        <v>3</v>
      </c>
      <c r="BP1062">
        <v>0</v>
      </c>
      <c r="BQ1062">
        <v>0</v>
      </c>
      <c r="BR1062">
        <v>1</v>
      </c>
      <c r="BS1062">
        <v>5</v>
      </c>
      <c r="BT1062" s="4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</row>
    <row r="1063" spans="1:134" s="32" customFormat="1" ht="17" thickBot="1" x14ac:dyDescent="0.25">
      <c r="A1063" s="124" t="str">
        <f>CONFIGURACAO!$C$4</f>
        <v>AREA 21</v>
      </c>
      <c r="B1063" s="125">
        <v>1061</v>
      </c>
      <c r="C1063" s="252" t="s">
        <v>331</v>
      </c>
      <c r="D1063" s="126">
        <f t="shared" si="381"/>
        <v>40</v>
      </c>
      <c r="E1063" s="250" t="s">
        <v>1398</v>
      </c>
      <c r="F1063" s="250">
        <v>1</v>
      </c>
      <c r="G1063" s="250">
        <v>1</v>
      </c>
      <c r="H1063" s="250">
        <v>1</v>
      </c>
      <c r="I1063" s="250">
        <v>1</v>
      </c>
      <c r="J1063" s="87"/>
      <c r="K1063" s="94"/>
      <c r="L1063" s="94"/>
      <c r="M1063" s="154">
        <f t="shared" si="378"/>
        <v>4</v>
      </c>
      <c r="N1063">
        <v>30</v>
      </c>
      <c r="O1063">
        <v>8.5</v>
      </c>
      <c r="P1063">
        <v>3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 s="139">
        <f t="shared" si="362"/>
        <v>38.5</v>
      </c>
      <c r="AD1063" s="140">
        <f t="shared" si="363"/>
        <v>41.5</v>
      </c>
      <c r="AE1063" s="141">
        <f t="shared" si="382"/>
        <v>0</v>
      </c>
      <c r="AF1063" s="263">
        <f t="shared" si="383"/>
        <v>0</v>
      </c>
      <c r="AG1063" s="265">
        <f t="shared" si="379"/>
        <v>38.5</v>
      </c>
      <c r="AI1063" s="37">
        <f>IFERROR(IF(M1063&gt;0,(N1063*CONFIGURACAO!$C$20)+(O1063*CONFIGURACAO!$C$21)+(P1063*CONFIGURACAO!$C$22)+(Q1063*CONFIGURACAO!$C$23)+(R1063*CONFIGURACAO!$C$24),""),"")</f>
        <v>3900</v>
      </c>
      <c r="AJ1063" s="38">
        <f>IF(S1063=0,0,IF(CONFIGURACAO!$C$15="SIM",(IF(S1063&gt;CONFIGURACAO!$C$16,CONFIGURACAO!$C$16*CONFIGURACAO!$C$25,S1063*CONFIGURACAO!$C$25)),'PI AREA  P75'!S1063*CONFIGURACAO!$C$25))</f>
        <v>0</v>
      </c>
      <c r="AK1063" s="38">
        <f>IF(T1063=0,0,IF(CONFIGURACAO!$C$17="SIM",(IF(T1063&gt;CONFIGURACAO!$C$18,CONFIGURACAO!$C$18*CONFIGURACAO!$C$26,T1063*CONFIGURACAO!$C$26)),'PI AREA  P75'!T1063*CONFIGURACAO!$C$26))</f>
        <v>0</v>
      </c>
      <c r="AL1063" s="38">
        <f>IFERROR(IF(M1063&gt;0,(U1063*CONFIGURACAO!$C$29)+(V1063*CONFIGURACAO!$C$30),""),"")</f>
        <v>0</v>
      </c>
      <c r="AM1063" s="38">
        <f>IF(W1063=0,0,IF(CONFIGURACAO!$C$41="SIM",(IF(W1063&gt;CONFIGURACAO!$C$41,CONFIGURACAO!$C$41*CONFIGURACAO!$C$31,W1063*CONFIGURACAO!$C$31)),'PI AREA  P75'!W1063*CONFIGURACAO!$C$31))</f>
        <v>0</v>
      </c>
      <c r="AN1063" s="38">
        <f>IF(X1063=0,0,IF(CONFIGURACAO!$C$39="SIM",(IF(X1063&gt;CONFIGURACAO!$C$40,CONFIGURACAO!$C$40*CONFIGURACAO!$C$32,X1063*CONFIGURACAO!$C$32)),'PI AREA  P75'!X1063*CONFIGURACAO!$C$32))</f>
        <v>0</v>
      </c>
      <c r="AO1063" s="38">
        <f>IFERROR(IF(M1063&gt;0,(Y1063*CONFIGURACAO!$C$33)+(Z1063*CONFIGURACAO!$C$34)+(AA1063*CONFIGURACAO!$C$35)+(AB1063*CONFIGURACAO!$C$36),""),"")</f>
        <v>0</v>
      </c>
      <c r="AP1063" s="38">
        <f>IF(AA1063=0,0,IF(CONFIGURACAO!$C$46="SIM",(IF(AA1063&gt;CONFIGURACAO!$C$47,CONFIGURACAO!$C$47*CONFIGURACAO!$C$35,AA1063*CONFIGURACAO!$C$35)),'PI AREA  P75'!AA1063*CONFIGURACAO!$C$35))</f>
        <v>0</v>
      </c>
      <c r="AQ1063" s="38">
        <f>IF(AB1063=0,0,IF(CONFIGURACAO!$C$44="SIM",(IF(AB1063&gt;CONFIGURACAO!$C$45,CONFIGURACAO!$C$45*CONFIGURACAO!$C$36,AB1063*CONFIGURACAO!$C$36)),'PI AREA  P75'!AB1063*CONFIGURACAO!$C$36))</f>
        <v>0</v>
      </c>
      <c r="AR1063" s="38">
        <f t="shared" si="380"/>
        <v>3900</v>
      </c>
      <c r="AS1063" s="68">
        <f>IF(AR1063="","",$AR1063-(($AS$2/CONFIGURACAO!$C$6)*$M1063))</f>
        <v>3600</v>
      </c>
      <c r="AT1063" s="73">
        <f t="shared" si="364"/>
        <v>3</v>
      </c>
      <c r="AU1063" s="75">
        <f>IF(AR1063="","",$AR1063-(($AU$2/CONFIGURACAO!$C$6)*$M1063))</f>
        <v>3400</v>
      </c>
      <c r="AV1063" s="76">
        <f t="shared" si="365"/>
        <v>4</v>
      </c>
      <c r="AW1063" s="74">
        <f>IF(AR1063="","",$AR1063-(($AW$2/CONFIGURACAO!$C$6)*$M1063))</f>
        <v>3200</v>
      </c>
      <c r="AX1063" s="72">
        <f t="shared" si="366"/>
        <v>5</v>
      </c>
      <c r="AZ1063" s="39">
        <f t="shared" si="367"/>
        <v>0.36621265687282561</v>
      </c>
      <c r="BA1063" s="146">
        <f t="shared" si="368"/>
        <v>43.5</v>
      </c>
      <c r="BB1063" s="146">
        <f t="shared" si="369"/>
        <v>59</v>
      </c>
      <c r="BC1063" s="32">
        <f t="shared" si="370"/>
        <v>21</v>
      </c>
      <c r="BD1063" s="148"/>
      <c r="BE1063" s="40">
        <f t="shared" si="371"/>
        <v>1.1177347242921014</v>
      </c>
      <c r="BF1063" s="40">
        <f t="shared" si="372"/>
        <v>0.32793209876543206</v>
      </c>
      <c r="BG1063" s="40">
        <f t="shared" si="373"/>
        <v>7.7081192189105849E-2</v>
      </c>
      <c r="BH1063" s="40">
        <f t="shared" si="374"/>
        <v>0</v>
      </c>
      <c r="BI1063" s="40">
        <f t="shared" si="375"/>
        <v>0.21321961620469082</v>
      </c>
      <c r="BJ1063" s="40">
        <f t="shared" si="376"/>
        <v>0</v>
      </c>
      <c r="BK1063" s="40">
        <f t="shared" si="377"/>
        <v>0</v>
      </c>
      <c r="BL1063">
        <v>0</v>
      </c>
      <c r="BM1063">
        <v>0</v>
      </c>
      <c r="BN1063">
        <v>0</v>
      </c>
      <c r="BO1063">
        <v>2</v>
      </c>
      <c r="BP1063">
        <v>0</v>
      </c>
      <c r="BQ1063">
        <v>0</v>
      </c>
      <c r="BR1063">
        <v>0</v>
      </c>
      <c r="BS1063">
        <v>5</v>
      </c>
      <c r="BT1063" s="42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</row>
    <row r="1064" spans="1:134" s="32" customFormat="1" ht="17" thickBot="1" x14ac:dyDescent="0.25">
      <c r="A1064" s="124" t="str">
        <f>CONFIGURACAO!$C$4</f>
        <v>AREA 21</v>
      </c>
      <c r="B1064" s="125">
        <v>1062</v>
      </c>
      <c r="C1064" s="252" t="s">
        <v>331</v>
      </c>
      <c r="D1064" s="126">
        <f t="shared" si="381"/>
        <v>41</v>
      </c>
      <c r="E1064" s="250" t="s">
        <v>1399</v>
      </c>
      <c r="F1064" s="250">
        <v>1</v>
      </c>
      <c r="G1064" s="250">
        <v>1</v>
      </c>
      <c r="H1064" s="250">
        <v>1</v>
      </c>
      <c r="I1064" s="250">
        <v>1</v>
      </c>
      <c r="J1064" s="87"/>
      <c r="K1064" s="94"/>
      <c r="L1064" s="94"/>
      <c r="M1064" s="154">
        <f t="shared" si="378"/>
        <v>4</v>
      </c>
      <c r="N1064">
        <v>0</v>
      </c>
      <c r="O1064">
        <v>0</v>
      </c>
      <c r="P1064">
        <v>6.25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3</v>
      </c>
      <c r="Y1064">
        <v>0</v>
      </c>
      <c r="Z1064">
        <v>0</v>
      </c>
      <c r="AA1064">
        <v>0</v>
      </c>
      <c r="AB1064">
        <v>2</v>
      </c>
      <c r="AC1064" s="139">
        <f t="shared" si="362"/>
        <v>0</v>
      </c>
      <c r="AD1064" s="140">
        <f t="shared" si="363"/>
        <v>6.25</v>
      </c>
      <c r="AE1064" s="141">
        <f t="shared" si="382"/>
        <v>0</v>
      </c>
      <c r="AF1064" s="263">
        <f t="shared" si="383"/>
        <v>0</v>
      </c>
      <c r="AG1064" s="265">
        <f t="shared" si="379"/>
        <v>0</v>
      </c>
      <c r="AI1064" s="37">
        <f>IFERROR(IF(M1064&gt;0,(N1064*CONFIGURACAO!$C$20)+(O1064*CONFIGURACAO!$C$21)+(P1064*CONFIGURACAO!$C$22)+(Q1064*CONFIGURACAO!$C$23)+(R1064*CONFIGURACAO!$C$24),""),"")</f>
        <v>375</v>
      </c>
      <c r="AJ1064" s="38">
        <f>IF(S1064=0,0,IF(CONFIGURACAO!$C$15="SIM",(IF(S1064&gt;CONFIGURACAO!$C$16,CONFIGURACAO!$C$16*CONFIGURACAO!$C$25,S1064*CONFIGURACAO!$C$25)),'PI AREA  P75'!S1064*CONFIGURACAO!$C$25))</f>
        <v>0</v>
      </c>
      <c r="AK1064" s="38">
        <f>IF(T1064=0,0,IF(CONFIGURACAO!$C$17="SIM",(IF(T1064&gt;CONFIGURACAO!$C$18,CONFIGURACAO!$C$18*CONFIGURACAO!$C$26,T1064*CONFIGURACAO!$C$26)),'PI AREA  P75'!T1064*CONFIGURACAO!$C$26))</f>
        <v>0</v>
      </c>
      <c r="AL1064" s="38">
        <f>IFERROR(IF(M1064&gt;0,(U1064*CONFIGURACAO!$C$29)+(V1064*CONFIGURACAO!$C$30),""),"")</f>
        <v>0</v>
      </c>
      <c r="AM1064" s="38">
        <f>IF(W1064=0,0,IF(CONFIGURACAO!$C$41="SIM",(IF(W1064&gt;CONFIGURACAO!$C$41,CONFIGURACAO!$C$41*CONFIGURACAO!$C$31,W1064*CONFIGURACAO!$C$31)),'PI AREA  P75'!W1064*CONFIGURACAO!$C$31))</f>
        <v>0</v>
      </c>
      <c r="AN1064" s="38">
        <f>IF(X1064=0,0,IF(CONFIGURACAO!$C$39="SIM",(IF(X1064&gt;CONFIGURACAO!$C$40,CONFIGURACAO!$C$40*CONFIGURACAO!$C$32,X1064*CONFIGURACAO!$C$32)),'PI AREA  P75'!X1064*CONFIGURACAO!$C$32))</f>
        <v>75</v>
      </c>
      <c r="AO1064" s="38">
        <f>IFERROR(IF(M1064&gt;0,(Y1064*CONFIGURACAO!$C$33)+(Z1064*CONFIGURACAO!$C$34)+(AA1064*CONFIGURACAO!$C$35)+(AB1064*CONFIGURACAO!$C$36),""),"")</f>
        <v>20</v>
      </c>
      <c r="AP1064" s="38">
        <f>IF(AA1064=0,0,IF(CONFIGURACAO!$C$46="SIM",(IF(AA1064&gt;CONFIGURACAO!$C$47,CONFIGURACAO!$C$47*CONFIGURACAO!$C$35,AA1064*CONFIGURACAO!$C$35)),'PI AREA  P75'!AA1064*CONFIGURACAO!$C$35))</f>
        <v>0</v>
      </c>
      <c r="AQ1064" s="38">
        <f>IF(AB1064=0,0,IF(CONFIGURACAO!$C$44="SIM",(IF(AB1064&gt;CONFIGURACAO!$C$45,CONFIGURACAO!$C$45*CONFIGURACAO!$C$36,AB1064*CONFIGURACAO!$C$36)),'PI AREA  P75'!AB1064*CONFIGURACAO!$C$36))</f>
        <v>20</v>
      </c>
      <c r="AR1064" s="38">
        <f t="shared" si="380"/>
        <v>490</v>
      </c>
      <c r="AS1064" s="68">
        <f>IF(AR1064="","",$AR1064-(($AS$2/CONFIGURACAO!$C$6)*$M1064))</f>
        <v>190</v>
      </c>
      <c r="AT1064" s="73">
        <f t="shared" si="364"/>
        <v>3</v>
      </c>
      <c r="AU1064" s="75">
        <f>IF(AR1064="","",$AR1064-(($AU$2/CONFIGURACAO!$C$6)*$M1064))</f>
        <v>-10</v>
      </c>
      <c r="AV1064" s="76" t="str">
        <f t="shared" si="365"/>
        <v>NAO</v>
      </c>
      <c r="AW1064" s="74">
        <f>IF(AR1064="","",$AR1064-(($AW$2/CONFIGURACAO!$C$6)*$M1064))</f>
        <v>-210</v>
      </c>
      <c r="AX1064" s="72" t="str">
        <f t="shared" si="366"/>
        <v>NAO</v>
      </c>
      <c r="AZ1064" s="39">
        <f t="shared" si="367"/>
        <v>4.6011333812226808E-2</v>
      </c>
      <c r="BA1064" s="146">
        <f t="shared" si="368"/>
        <v>11.25</v>
      </c>
      <c r="BB1064" s="146">
        <f t="shared" si="369"/>
        <v>623</v>
      </c>
      <c r="BC1064" s="32">
        <f t="shared" si="370"/>
        <v>695</v>
      </c>
      <c r="BD1064" s="148"/>
      <c r="BE1064" s="40">
        <f t="shared" si="371"/>
        <v>0</v>
      </c>
      <c r="BF1064" s="40">
        <f t="shared" si="372"/>
        <v>0</v>
      </c>
      <c r="BG1064" s="40">
        <f t="shared" si="373"/>
        <v>0.16058581706063721</v>
      </c>
      <c r="BH1064" s="40">
        <f t="shared" si="374"/>
        <v>0</v>
      </c>
      <c r="BI1064" s="40">
        <f t="shared" si="375"/>
        <v>0</v>
      </c>
      <c r="BJ1064" s="40">
        <f t="shared" si="376"/>
        <v>0</v>
      </c>
      <c r="BK1064" s="40">
        <f t="shared" si="377"/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 s="42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</row>
    <row r="1065" spans="1:134" s="32" customFormat="1" ht="17" thickBot="1" x14ac:dyDescent="0.25">
      <c r="A1065" s="124" t="str">
        <f>CONFIGURACAO!$C$4</f>
        <v>AREA 21</v>
      </c>
      <c r="B1065" s="125">
        <v>1063</v>
      </c>
      <c r="C1065" s="252" t="s">
        <v>331</v>
      </c>
      <c r="D1065" s="126">
        <f t="shared" si="381"/>
        <v>42</v>
      </c>
      <c r="E1065" s="250" t="s">
        <v>1400</v>
      </c>
      <c r="F1065" s="250">
        <v>1</v>
      </c>
      <c r="G1065" s="250">
        <v>0</v>
      </c>
      <c r="H1065" s="250">
        <v>0</v>
      </c>
      <c r="I1065" s="250">
        <v>0</v>
      </c>
      <c r="J1065" s="87"/>
      <c r="K1065" s="94"/>
      <c r="L1065" s="94"/>
      <c r="M1065" s="154">
        <f t="shared" si="378"/>
        <v>1</v>
      </c>
      <c r="N1065">
        <v>0</v>
      </c>
      <c r="O1065">
        <v>0</v>
      </c>
      <c r="P1065">
        <v>1.75</v>
      </c>
      <c r="Q1065">
        <v>0</v>
      </c>
      <c r="R1065">
        <v>0</v>
      </c>
      <c r="S1065">
        <v>0.75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2</v>
      </c>
      <c r="AB1065">
        <v>1</v>
      </c>
      <c r="AC1065" s="139">
        <f t="shared" si="362"/>
        <v>0</v>
      </c>
      <c r="AD1065" s="140">
        <f t="shared" si="363"/>
        <v>1.75</v>
      </c>
      <c r="AE1065" s="141">
        <f t="shared" si="382"/>
        <v>0</v>
      </c>
      <c r="AF1065" s="263">
        <f t="shared" si="383"/>
        <v>0</v>
      </c>
      <c r="AG1065" s="265">
        <f t="shared" si="379"/>
        <v>0</v>
      </c>
      <c r="AI1065" s="37">
        <f>IFERROR(IF(M1065&gt;0,(N1065*CONFIGURACAO!$C$20)+(O1065*CONFIGURACAO!$C$21)+(P1065*CONFIGURACAO!$C$22)+(Q1065*CONFIGURACAO!$C$23)+(R1065*CONFIGURACAO!$C$24),""),"")</f>
        <v>105</v>
      </c>
      <c r="AJ1065" s="38">
        <f>IF(S1065=0,0,IF(CONFIGURACAO!$C$15="SIM",(IF(S1065&gt;CONFIGURACAO!$C$16,CONFIGURACAO!$C$16*CONFIGURACAO!$C$25,S1065*CONFIGURACAO!$C$25)),'PI AREA  P75'!S1065*CONFIGURACAO!$C$25))</f>
        <v>7.5</v>
      </c>
      <c r="AK1065" s="38">
        <f>IF(T1065=0,0,IF(CONFIGURACAO!$C$17="SIM",(IF(T1065&gt;CONFIGURACAO!$C$18,CONFIGURACAO!$C$18*CONFIGURACAO!$C$26,T1065*CONFIGURACAO!$C$26)),'PI AREA  P75'!T1065*CONFIGURACAO!$C$26))</f>
        <v>0</v>
      </c>
      <c r="AL1065" s="38">
        <f>IFERROR(IF(M1065&gt;0,(U1065*CONFIGURACAO!$C$29)+(V1065*CONFIGURACAO!$C$30),""),"")</f>
        <v>0</v>
      </c>
      <c r="AM1065" s="38">
        <f>IF(W1065=0,0,IF(CONFIGURACAO!$C$41="SIM",(IF(W1065&gt;CONFIGURACAO!$C$41,CONFIGURACAO!$C$41*CONFIGURACAO!$C$31,W1065*CONFIGURACAO!$C$31)),'PI AREA  P75'!W1065*CONFIGURACAO!$C$31))</f>
        <v>50</v>
      </c>
      <c r="AN1065" s="38">
        <f>IF(X1065=0,0,IF(CONFIGURACAO!$C$39="SIM",(IF(X1065&gt;CONFIGURACAO!$C$40,CONFIGURACAO!$C$40*CONFIGURACAO!$C$32,X1065*CONFIGURACAO!$C$32)),'PI AREA  P75'!X1065*CONFIGURACAO!$C$32))</f>
        <v>0</v>
      </c>
      <c r="AO1065" s="38">
        <f>IFERROR(IF(M1065&gt;0,(Y1065*CONFIGURACAO!$C$33)+(Z1065*CONFIGURACAO!$C$34)+(AA1065*CONFIGURACAO!$C$35)+(AB1065*CONFIGURACAO!$C$36),""),"")</f>
        <v>60</v>
      </c>
      <c r="AP1065" s="38">
        <f>IF(AA1065=0,0,IF(CONFIGURACAO!$C$46="SIM",(IF(AA1065&gt;CONFIGURACAO!$C$47,CONFIGURACAO!$C$47*CONFIGURACAO!$C$35,AA1065*CONFIGURACAO!$C$35)),'PI AREA  P75'!AA1065*CONFIGURACAO!$C$35))</f>
        <v>50</v>
      </c>
      <c r="AQ1065" s="38">
        <f>IF(AB1065=0,0,IF(CONFIGURACAO!$C$44="SIM",(IF(AB1065&gt;CONFIGURACAO!$C$45,CONFIGURACAO!$C$45*CONFIGURACAO!$C$36,AB1065*CONFIGURACAO!$C$36)),'PI AREA  P75'!AB1065*CONFIGURACAO!$C$36))</f>
        <v>10</v>
      </c>
      <c r="AR1065" s="38">
        <f t="shared" si="380"/>
        <v>282.5</v>
      </c>
      <c r="AS1065" s="68">
        <f>IF(AR1065="","",$AR1065-(($AS$2/CONFIGURACAO!$C$6)*$M1065))</f>
        <v>207.5</v>
      </c>
      <c r="AT1065" s="73">
        <f t="shared" si="364"/>
        <v>3</v>
      </c>
      <c r="AU1065" s="75">
        <f>IF(AR1065="","",$AR1065-(($AU$2/CONFIGURACAO!$C$6)*$M1065))</f>
        <v>157.5</v>
      </c>
      <c r="AV1065" s="76">
        <f t="shared" si="365"/>
        <v>4</v>
      </c>
      <c r="AW1065" s="74">
        <f>IF(AR1065="","",$AR1065-(($AW$2/CONFIGURACAO!$C$6)*$M1065))</f>
        <v>107.5</v>
      </c>
      <c r="AX1065" s="72">
        <f t="shared" si="366"/>
        <v>5</v>
      </c>
      <c r="AZ1065" s="39">
        <f t="shared" si="367"/>
        <v>2.6526942452967498E-2</v>
      </c>
      <c r="BA1065" s="146">
        <f t="shared" si="368"/>
        <v>6.5</v>
      </c>
      <c r="BB1065" s="146">
        <f t="shared" si="369"/>
        <v>793</v>
      </c>
      <c r="BC1065" s="32">
        <f t="shared" si="370"/>
        <v>853</v>
      </c>
      <c r="BD1065" s="148"/>
      <c r="BE1065" s="40">
        <f t="shared" si="371"/>
        <v>0</v>
      </c>
      <c r="BF1065" s="40">
        <f t="shared" si="372"/>
        <v>0</v>
      </c>
      <c r="BG1065" s="40">
        <f t="shared" si="373"/>
        <v>4.4964028776978422E-2</v>
      </c>
      <c r="BH1065" s="40">
        <f t="shared" si="374"/>
        <v>0</v>
      </c>
      <c r="BI1065" s="40">
        <f t="shared" si="375"/>
        <v>0</v>
      </c>
      <c r="BJ1065" s="40">
        <f t="shared" si="376"/>
        <v>6.9316081330868765E-2</v>
      </c>
      <c r="BK1065" s="40">
        <f t="shared" si="377"/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 s="42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</row>
    <row r="1066" spans="1:134" s="32" customFormat="1" ht="17" thickBot="1" x14ac:dyDescent="0.25">
      <c r="A1066" s="124" t="str">
        <f>CONFIGURACAO!$C$4</f>
        <v>AREA 21</v>
      </c>
      <c r="B1066" s="125">
        <v>1064</v>
      </c>
      <c r="C1066" s="252" t="s">
        <v>332</v>
      </c>
      <c r="D1066" s="126">
        <f t="shared" si="381"/>
        <v>1</v>
      </c>
      <c r="E1066" s="250" t="s">
        <v>1401</v>
      </c>
      <c r="F1066" s="250">
        <v>0</v>
      </c>
      <c r="G1066" s="250">
        <v>1</v>
      </c>
      <c r="H1066" s="250">
        <v>1</v>
      </c>
      <c r="I1066" s="250">
        <v>1</v>
      </c>
      <c r="J1066" s="87"/>
      <c r="K1066" s="94"/>
      <c r="L1066" s="94"/>
      <c r="M1066" s="154">
        <f t="shared" si="378"/>
        <v>3</v>
      </c>
      <c r="N1066">
        <v>2.25</v>
      </c>
      <c r="O1066">
        <v>1</v>
      </c>
      <c r="P1066">
        <v>0.75</v>
      </c>
      <c r="Q1066">
        <v>0.75</v>
      </c>
      <c r="R1066">
        <v>0.75</v>
      </c>
      <c r="S1066">
        <v>2.5</v>
      </c>
      <c r="T1066">
        <v>0.75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 s="139">
        <f t="shared" si="362"/>
        <v>3.25</v>
      </c>
      <c r="AD1066" s="140">
        <f t="shared" si="363"/>
        <v>4</v>
      </c>
      <c r="AE1066" s="141">
        <f t="shared" si="382"/>
        <v>0</v>
      </c>
      <c r="AF1066" s="263">
        <f t="shared" si="383"/>
        <v>0</v>
      </c>
      <c r="AG1066" s="265">
        <f t="shared" si="379"/>
        <v>3.25</v>
      </c>
      <c r="AI1066" s="37">
        <f>IFERROR(IF(M1066&gt;0,(N1066*CONFIGURACAO!$C$20)+(O1066*CONFIGURACAO!$C$21)+(P1066*CONFIGURACAO!$C$22)+(Q1066*CONFIGURACAO!$C$23)+(R1066*CONFIGURACAO!$C$24),""),"")</f>
        <v>395</v>
      </c>
      <c r="AJ1066" s="38">
        <f>IF(S1066=0,0,IF(CONFIGURACAO!$C$15="SIM",(IF(S1066&gt;CONFIGURACAO!$C$16,CONFIGURACAO!$C$16*CONFIGURACAO!$C$25,S1066*CONFIGURACAO!$C$25)),'PI AREA  P75'!S1066*CONFIGURACAO!$C$25))</f>
        <v>25</v>
      </c>
      <c r="AK1066" s="38">
        <f>IF(T1066=0,0,IF(CONFIGURACAO!$C$17="SIM",(IF(T1066&gt;CONFIGURACAO!$C$18,CONFIGURACAO!$C$18*CONFIGURACAO!$C$26,T1066*CONFIGURACAO!$C$26)),'PI AREA  P75'!T1066*CONFIGURACAO!$C$26))</f>
        <v>3.75</v>
      </c>
      <c r="AL1066" s="38">
        <f>IFERROR(IF(M1066&gt;0,(U1066*CONFIGURACAO!$C$29)+(V1066*CONFIGURACAO!$C$30),""),"")</f>
        <v>0</v>
      </c>
      <c r="AM1066" s="38">
        <f>IF(W1066=0,0,IF(CONFIGURACAO!$C$41="SIM",(IF(W1066&gt;CONFIGURACAO!$C$41,CONFIGURACAO!$C$41*CONFIGURACAO!$C$31,W1066*CONFIGURACAO!$C$31)),'PI AREA  P75'!W1066*CONFIGURACAO!$C$31))</f>
        <v>0</v>
      </c>
      <c r="AN1066" s="38">
        <f>IF(X1066=0,0,IF(CONFIGURACAO!$C$39="SIM",(IF(X1066&gt;CONFIGURACAO!$C$40,CONFIGURACAO!$C$40*CONFIGURACAO!$C$32,X1066*CONFIGURACAO!$C$32)),'PI AREA  P75'!X1066*CONFIGURACAO!$C$32))</f>
        <v>0</v>
      </c>
      <c r="AO1066" s="38">
        <f>IFERROR(IF(M1066&gt;0,(Y1066*CONFIGURACAO!$C$33)+(Z1066*CONFIGURACAO!$C$34)+(AA1066*CONFIGURACAO!$C$35)+(AB1066*CONFIGURACAO!$C$36),""),"")</f>
        <v>0</v>
      </c>
      <c r="AP1066" s="38">
        <f>IF(AA1066=0,0,IF(CONFIGURACAO!$C$46="SIM",(IF(AA1066&gt;CONFIGURACAO!$C$47,CONFIGURACAO!$C$47*CONFIGURACAO!$C$35,AA1066*CONFIGURACAO!$C$35)),'PI AREA  P75'!AA1066*CONFIGURACAO!$C$35))</f>
        <v>0</v>
      </c>
      <c r="AQ1066" s="38">
        <f>IF(AB1066=0,0,IF(CONFIGURACAO!$C$44="SIM",(IF(AB1066&gt;CONFIGURACAO!$C$45,CONFIGURACAO!$C$45*CONFIGURACAO!$C$36,AB1066*CONFIGURACAO!$C$36)),'PI AREA  P75'!AB1066*CONFIGURACAO!$C$36))</f>
        <v>0</v>
      </c>
      <c r="AR1066" s="38">
        <f t="shared" si="380"/>
        <v>423.75</v>
      </c>
      <c r="AS1066" s="68">
        <f>IF(AR1066="","",$AR1066-(($AS$2/CONFIGURACAO!$C$6)*$M1066))</f>
        <v>198.75</v>
      </c>
      <c r="AT1066" s="73">
        <f t="shared" si="364"/>
        <v>3</v>
      </c>
      <c r="AU1066" s="75">
        <f>IF(AR1066="","",$AR1066-(($AU$2/CONFIGURACAO!$C$6)*$M1066))</f>
        <v>48.75</v>
      </c>
      <c r="AV1066" s="76">
        <f t="shared" si="365"/>
        <v>4</v>
      </c>
      <c r="AW1066" s="74">
        <f>IF(AR1066="","",$AR1066-(($AW$2/CONFIGURACAO!$C$6)*$M1066))</f>
        <v>-101.25</v>
      </c>
      <c r="AX1066" s="72" t="str">
        <f t="shared" si="366"/>
        <v>NAO</v>
      </c>
      <c r="AZ1066" s="39">
        <f t="shared" si="367"/>
        <v>3.9790413679451242E-2</v>
      </c>
      <c r="BA1066" s="146">
        <f t="shared" si="368"/>
        <v>8.75</v>
      </c>
      <c r="BB1066" s="146">
        <f t="shared" si="369"/>
        <v>709</v>
      </c>
      <c r="BC1066" s="32">
        <f t="shared" si="370"/>
        <v>748</v>
      </c>
      <c r="BD1066" s="148"/>
      <c r="BE1066" s="40">
        <f t="shared" si="371"/>
        <v>8.38301043219076E-2</v>
      </c>
      <c r="BF1066" s="40">
        <f t="shared" si="372"/>
        <v>3.8580246913580245E-2</v>
      </c>
      <c r="BG1066" s="40">
        <f t="shared" si="373"/>
        <v>1.9270298047276462E-2</v>
      </c>
      <c r="BH1066" s="40">
        <f t="shared" si="374"/>
        <v>3.0315278900565887E-2</v>
      </c>
      <c r="BI1066" s="40">
        <f t="shared" si="375"/>
        <v>7.9957356076759065E-2</v>
      </c>
      <c r="BJ1066" s="40">
        <f t="shared" si="376"/>
        <v>0.23105360443622922</v>
      </c>
      <c r="BK1066" s="40">
        <f t="shared" si="377"/>
        <v>0.1203852327447833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 s="42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</row>
    <row r="1067" spans="1:134" s="32" customFormat="1" ht="17" thickBot="1" x14ac:dyDescent="0.25">
      <c r="A1067" s="124" t="str">
        <f>CONFIGURACAO!$C$4</f>
        <v>AREA 21</v>
      </c>
      <c r="B1067" s="125">
        <v>1065</v>
      </c>
      <c r="C1067" s="252" t="s">
        <v>332</v>
      </c>
      <c r="D1067" s="126">
        <f t="shared" si="381"/>
        <v>2</v>
      </c>
      <c r="E1067" s="250" t="s">
        <v>1402</v>
      </c>
      <c r="F1067" s="250">
        <v>0</v>
      </c>
      <c r="G1067" s="250">
        <v>1</v>
      </c>
      <c r="H1067" s="250">
        <v>1</v>
      </c>
      <c r="I1067" s="250">
        <v>1</v>
      </c>
      <c r="J1067" s="87"/>
      <c r="K1067" s="94"/>
      <c r="L1067" s="94"/>
      <c r="M1067" s="154">
        <f t="shared" si="378"/>
        <v>3</v>
      </c>
      <c r="N1067">
        <v>4.5</v>
      </c>
      <c r="O1067">
        <v>3</v>
      </c>
      <c r="P1067">
        <v>5.25</v>
      </c>
      <c r="Q1067">
        <v>4.5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2</v>
      </c>
      <c r="AB1067">
        <v>0</v>
      </c>
      <c r="AC1067" s="139">
        <f t="shared" si="362"/>
        <v>7.5</v>
      </c>
      <c r="AD1067" s="140">
        <f t="shared" si="363"/>
        <v>12.75</v>
      </c>
      <c r="AE1067" s="141">
        <f t="shared" si="382"/>
        <v>0</v>
      </c>
      <c r="AF1067" s="263">
        <f t="shared" si="383"/>
        <v>0</v>
      </c>
      <c r="AG1067" s="265">
        <f t="shared" si="379"/>
        <v>7.5</v>
      </c>
      <c r="AI1067" s="37">
        <f>IFERROR(IF(M1067&gt;0,(N1067*CONFIGURACAO!$C$20)+(O1067*CONFIGURACAO!$C$21)+(P1067*CONFIGURACAO!$C$22)+(Q1067*CONFIGURACAO!$C$23)+(R1067*CONFIGURACAO!$C$24),""),"")</f>
        <v>1185</v>
      </c>
      <c r="AJ1067" s="38">
        <f>IF(S1067=0,0,IF(CONFIGURACAO!$C$15="SIM",(IF(S1067&gt;CONFIGURACAO!$C$16,CONFIGURACAO!$C$16*CONFIGURACAO!$C$25,S1067*CONFIGURACAO!$C$25)),'PI AREA  P75'!S1067*CONFIGURACAO!$C$25))</f>
        <v>0</v>
      </c>
      <c r="AK1067" s="38">
        <f>IF(T1067=0,0,IF(CONFIGURACAO!$C$17="SIM",(IF(T1067&gt;CONFIGURACAO!$C$18,CONFIGURACAO!$C$18*CONFIGURACAO!$C$26,T1067*CONFIGURACAO!$C$26)),'PI AREA  P75'!T1067*CONFIGURACAO!$C$26))</f>
        <v>0</v>
      </c>
      <c r="AL1067" s="38">
        <f>IFERROR(IF(M1067&gt;0,(U1067*CONFIGURACAO!$C$29)+(V1067*CONFIGURACAO!$C$30),""),"")</f>
        <v>0</v>
      </c>
      <c r="AM1067" s="38">
        <f>IF(W1067=0,0,IF(CONFIGURACAO!$C$41="SIM",(IF(W1067&gt;CONFIGURACAO!$C$41,CONFIGURACAO!$C$41*CONFIGURACAO!$C$31,W1067*CONFIGURACAO!$C$31)),'PI AREA  P75'!W1067*CONFIGURACAO!$C$31))</f>
        <v>50</v>
      </c>
      <c r="AN1067" s="38">
        <f>IF(X1067=0,0,IF(CONFIGURACAO!$C$39="SIM",(IF(X1067&gt;CONFIGURACAO!$C$40,CONFIGURACAO!$C$40*CONFIGURACAO!$C$32,X1067*CONFIGURACAO!$C$32)),'PI AREA  P75'!X1067*CONFIGURACAO!$C$32))</f>
        <v>0</v>
      </c>
      <c r="AO1067" s="38">
        <f>IFERROR(IF(M1067&gt;0,(Y1067*CONFIGURACAO!$C$33)+(Z1067*CONFIGURACAO!$C$34)+(AA1067*CONFIGURACAO!$C$35)+(AB1067*CONFIGURACAO!$C$36),""),"")</f>
        <v>50</v>
      </c>
      <c r="AP1067" s="38">
        <f>IF(AA1067=0,0,IF(CONFIGURACAO!$C$46="SIM",(IF(AA1067&gt;CONFIGURACAO!$C$47,CONFIGURACAO!$C$47*CONFIGURACAO!$C$35,AA1067*CONFIGURACAO!$C$35)),'PI AREA  P75'!AA1067*CONFIGURACAO!$C$35))</f>
        <v>50</v>
      </c>
      <c r="AQ1067" s="38">
        <f>IF(AB1067=0,0,IF(CONFIGURACAO!$C$44="SIM",(IF(AB1067&gt;CONFIGURACAO!$C$45,CONFIGURACAO!$C$45*CONFIGURACAO!$C$36,AB1067*CONFIGURACAO!$C$36)),'PI AREA  P75'!AB1067*CONFIGURACAO!$C$36))</f>
        <v>0</v>
      </c>
      <c r="AR1067" s="38">
        <f t="shared" si="380"/>
        <v>1335</v>
      </c>
      <c r="AS1067" s="68">
        <f>IF(AR1067="","",$AR1067-(($AS$2/CONFIGURACAO!$C$6)*$M1067))</f>
        <v>1110</v>
      </c>
      <c r="AT1067" s="73">
        <f t="shared" si="364"/>
        <v>3</v>
      </c>
      <c r="AU1067" s="75">
        <f>IF(AR1067="","",$AR1067-(($AU$2/CONFIGURACAO!$C$6)*$M1067))</f>
        <v>960</v>
      </c>
      <c r="AV1067" s="76">
        <f t="shared" si="365"/>
        <v>4</v>
      </c>
      <c r="AW1067" s="74">
        <f>IF(AR1067="","",$AR1067-(($AW$2/CONFIGURACAO!$C$6)*$M1067))</f>
        <v>810</v>
      </c>
      <c r="AX1067" s="72">
        <f t="shared" si="366"/>
        <v>5</v>
      </c>
      <c r="AZ1067" s="39">
        <f t="shared" si="367"/>
        <v>0.12535740946800569</v>
      </c>
      <c r="BA1067" s="146">
        <f t="shared" si="368"/>
        <v>20.25</v>
      </c>
      <c r="BB1067" s="146">
        <f t="shared" si="369"/>
        <v>315</v>
      </c>
      <c r="BC1067" s="32">
        <f t="shared" si="370"/>
        <v>255</v>
      </c>
      <c r="BD1067" s="148"/>
      <c r="BE1067" s="40">
        <f t="shared" si="371"/>
        <v>0.1676602086438152</v>
      </c>
      <c r="BF1067" s="40">
        <f t="shared" si="372"/>
        <v>0.11574074074074073</v>
      </c>
      <c r="BG1067" s="40">
        <f t="shared" si="373"/>
        <v>0.13489208633093525</v>
      </c>
      <c r="BH1067" s="40">
        <f t="shared" si="374"/>
        <v>0.18189167340339529</v>
      </c>
      <c r="BI1067" s="40">
        <f t="shared" si="375"/>
        <v>0</v>
      </c>
      <c r="BJ1067" s="40">
        <f t="shared" si="376"/>
        <v>0</v>
      </c>
      <c r="BK1067" s="40">
        <f t="shared" si="377"/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1</v>
      </c>
      <c r="BR1067">
        <v>1</v>
      </c>
      <c r="BS1067">
        <v>0</v>
      </c>
      <c r="BT1067" s="42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</row>
    <row r="1068" spans="1:134" s="32" customFormat="1" ht="17" thickBot="1" x14ac:dyDescent="0.25">
      <c r="A1068" s="124" t="str">
        <f>CONFIGURACAO!$C$4</f>
        <v>AREA 21</v>
      </c>
      <c r="B1068" s="125">
        <v>1066</v>
      </c>
      <c r="C1068" s="252" t="s">
        <v>332</v>
      </c>
      <c r="D1068" s="126">
        <f t="shared" si="381"/>
        <v>3</v>
      </c>
      <c r="E1068" s="250" t="s">
        <v>1403</v>
      </c>
      <c r="F1068" s="250">
        <v>0</v>
      </c>
      <c r="G1068" s="250">
        <v>1</v>
      </c>
      <c r="H1068" s="250">
        <v>1</v>
      </c>
      <c r="I1068" s="250">
        <v>1</v>
      </c>
      <c r="J1068" s="87"/>
      <c r="K1068" s="94"/>
      <c r="L1068" s="94"/>
      <c r="M1068" s="154">
        <f t="shared" si="378"/>
        <v>3</v>
      </c>
      <c r="N1068">
        <v>1.5</v>
      </c>
      <c r="O1068">
        <v>3.25</v>
      </c>
      <c r="P1068">
        <v>2.25</v>
      </c>
      <c r="Q1068">
        <v>9</v>
      </c>
      <c r="R1068">
        <v>1.5</v>
      </c>
      <c r="S1068">
        <v>5.25</v>
      </c>
      <c r="T1068">
        <v>0.75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1</v>
      </c>
      <c r="AB1068">
        <v>0</v>
      </c>
      <c r="AC1068" s="139">
        <f t="shared" si="362"/>
        <v>4.75</v>
      </c>
      <c r="AD1068" s="140">
        <f t="shared" si="363"/>
        <v>7</v>
      </c>
      <c r="AE1068" s="141">
        <f t="shared" si="382"/>
        <v>0</v>
      </c>
      <c r="AF1068" s="263">
        <f t="shared" si="383"/>
        <v>1</v>
      </c>
      <c r="AG1068" s="265">
        <f t="shared" si="379"/>
        <v>5.75</v>
      </c>
      <c r="AI1068" s="37">
        <f>IFERROR(IF(M1068&gt;0,(N1068*CONFIGURACAO!$C$20)+(O1068*CONFIGURACAO!$C$21)+(P1068*CONFIGURACAO!$C$22)+(Q1068*CONFIGURACAO!$C$23)+(R1068*CONFIGURACAO!$C$24),""),"")</f>
        <v>935</v>
      </c>
      <c r="AJ1068" s="38">
        <f>IF(S1068=0,0,IF(CONFIGURACAO!$C$15="SIM",(IF(S1068&gt;CONFIGURACAO!$C$16,CONFIGURACAO!$C$16*CONFIGURACAO!$C$25,S1068*CONFIGURACAO!$C$25)),'PI AREA  P75'!S1068*CONFIGURACAO!$C$25))</f>
        <v>40</v>
      </c>
      <c r="AK1068" s="38">
        <f>IF(T1068=0,0,IF(CONFIGURACAO!$C$17="SIM",(IF(T1068&gt;CONFIGURACAO!$C$18,CONFIGURACAO!$C$18*CONFIGURACAO!$C$26,T1068*CONFIGURACAO!$C$26)),'PI AREA  P75'!T1068*CONFIGURACAO!$C$26))</f>
        <v>3.75</v>
      </c>
      <c r="AL1068" s="38">
        <f>IFERROR(IF(M1068&gt;0,(U1068*CONFIGURACAO!$C$29)+(V1068*CONFIGURACAO!$C$30),""),"")</f>
        <v>0</v>
      </c>
      <c r="AM1068" s="38">
        <f>IF(W1068=0,0,IF(CONFIGURACAO!$C$41="SIM",(IF(W1068&gt;CONFIGURACAO!$C$41,CONFIGURACAO!$C$41*CONFIGURACAO!$C$31,W1068*CONFIGURACAO!$C$31)),'PI AREA  P75'!W1068*CONFIGURACAO!$C$31))</f>
        <v>0</v>
      </c>
      <c r="AN1068" s="38">
        <f>IF(X1068=0,0,IF(CONFIGURACAO!$C$39="SIM",(IF(X1068&gt;CONFIGURACAO!$C$40,CONFIGURACAO!$C$40*CONFIGURACAO!$C$32,X1068*CONFIGURACAO!$C$32)),'PI AREA  P75'!X1068*CONFIGURACAO!$C$32))</f>
        <v>0</v>
      </c>
      <c r="AO1068" s="38">
        <f>IFERROR(IF(M1068&gt;0,(Y1068*CONFIGURACAO!$C$33)+(Z1068*CONFIGURACAO!$C$34)+(AA1068*CONFIGURACAO!$C$35)+(AB1068*CONFIGURACAO!$C$36),""),"")</f>
        <v>75</v>
      </c>
      <c r="AP1068" s="38">
        <f>IF(AA1068=0,0,IF(CONFIGURACAO!$C$46="SIM",(IF(AA1068&gt;CONFIGURACAO!$C$47,CONFIGURACAO!$C$47*CONFIGURACAO!$C$35,AA1068*CONFIGURACAO!$C$35)),'PI AREA  P75'!AA1068*CONFIGURACAO!$C$35))</f>
        <v>25</v>
      </c>
      <c r="AQ1068" s="38">
        <f>IF(AB1068=0,0,IF(CONFIGURACAO!$C$44="SIM",(IF(AB1068&gt;CONFIGURACAO!$C$45,CONFIGURACAO!$C$45*CONFIGURACAO!$C$36,AB1068*CONFIGURACAO!$C$36)),'PI AREA  P75'!AB1068*CONFIGURACAO!$C$36))</f>
        <v>0</v>
      </c>
      <c r="AR1068" s="38">
        <f t="shared" si="380"/>
        <v>1078.75</v>
      </c>
      <c r="AS1068" s="68">
        <f>IF(AR1068="","",$AR1068-(($AS$2/CONFIGURACAO!$C$6)*$M1068))</f>
        <v>853.75</v>
      </c>
      <c r="AT1068" s="73">
        <f t="shared" si="364"/>
        <v>3</v>
      </c>
      <c r="AU1068" s="75">
        <f>IF(AR1068="","",$AR1068-(($AU$2/CONFIGURACAO!$C$6)*$M1068))</f>
        <v>703.75</v>
      </c>
      <c r="AV1068" s="76">
        <f t="shared" si="365"/>
        <v>4</v>
      </c>
      <c r="AW1068" s="74">
        <f>IF(AR1068="","",$AR1068-(($AW$2/CONFIGURACAO!$C$6)*$M1068))</f>
        <v>553.75</v>
      </c>
      <c r="AX1068" s="72">
        <f t="shared" si="366"/>
        <v>5</v>
      </c>
      <c r="AZ1068" s="39">
        <f t="shared" si="367"/>
        <v>0.10129535989783607</v>
      </c>
      <c r="BA1068" s="146">
        <f t="shared" si="368"/>
        <v>25.5</v>
      </c>
      <c r="BB1068" s="146">
        <f t="shared" si="369"/>
        <v>221</v>
      </c>
      <c r="BC1068" s="32">
        <f t="shared" si="370"/>
        <v>362</v>
      </c>
      <c r="BD1068" s="148"/>
      <c r="BE1068" s="40">
        <f t="shared" si="371"/>
        <v>5.5886736214605069E-2</v>
      </c>
      <c r="BF1068" s="40">
        <f t="shared" si="372"/>
        <v>0.1253858024691358</v>
      </c>
      <c r="BG1068" s="40">
        <f t="shared" si="373"/>
        <v>5.7810894141829397E-2</v>
      </c>
      <c r="BH1068" s="40">
        <f t="shared" si="374"/>
        <v>0.36378334680679059</v>
      </c>
      <c r="BI1068" s="40">
        <f t="shared" si="375"/>
        <v>0.15991471215351813</v>
      </c>
      <c r="BJ1068" s="40">
        <f t="shared" si="376"/>
        <v>0.48521256931608131</v>
      </c>
      <c r="BK1068" s="40">
        <f t="shared" si="377"/>
        <v>0.1203852327447833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1</v>
      </c>
      <c r="BT1068" s="42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</row>
    <row r="1069" spans="1:134" s="32" customFormat="1" ht="17" thickBot="1" x14ac:dyDescent="0.25">
      <c r="A1069" s="124" t="str">
        <f>CONFIGURACAO!$C$4</f>
        <v>AREA 21</v>
      </c>
      <c r="B1069" s="125">
        <v>1067</v>
      </c>
      <c r="C1069" s="252" t="s">
        <v>332</v>
      </c>
      <c r="D1069" s="126">
        <f t="shared" si="381"/>
        <v>4</v>
      </c>
      <c r="E1069" s="250" t="s">
        <v>1404</v>
      </c>
      <c r="F1069" s="250">
        <v>0</v>
      </c>
      <c r="G1069" s="250">
        <v>1</v>
      </c>
      <c r="H1069" s="250">
        <v>1</v>
      </c>
      <c r="I1069" s="250">
        <v>1</v>
      </c>
      <c r="J1069" s="87"/>
      <c r="K1069" s="94"/>
      <c r="L1069" s="94"/>
      <c r="M1069" s="154">
        <f t="shared" si="378"/>
        <v>3</v>
      </c>
      <c r="N1069">
        <v>0.75</v>
      </c>
      <c r="O1069">
        <v>1.5</v>
      </c>
      <c r="P1069">
        <v>2.25</v>
      </c>
      <c r="Q1069">
        <v>0</v>
      </c>
      <c r="R1069">
        <v>0</v>
      </c>
      <c r="S1069">
        <v>0.75</v>
      </c>
      <c r="T1069">
        <v>0.75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3</v>
      </c>
      <c r="AC1069" s="139">
        <f t="shared" si="362"/>
        <v>2.25</v>
      </c>
      <c r="AD1069" s="140">
        <f t="shared" si="363"/>
        <v>4.5</v>
      </c>
      <c r="AE1069" s="141">
        <f t="shared" si="382"/>
        <v>0</v>
      </c>
      <c r="AF1069" s="263">
        <f t="shared" si="383"/>
        <v>0</v>
      </c>
      <c r="AG1069" s="265">
        <f t="shared" si="379"/>
        <v>2.25</v>
      </c>
      <c r="AI1069" s="37">
        <f>IFERROR(IF(M1069&gt;0,(N1069*CONFIGURACAO!$C$20)+(O1069*CONFIGURACAO!$C$21)+(P1069*CONFIGURACAO!$C$22)+(Q1069*CONFIGURACAO!$C$23)+(R1069*CONFIGURACAO!$C$24),""),"")</f>
        <v>330</v>
      </c>
      <c r="AJ1069" s="38">
        <f>IF(S1069=0,0,IF(CONFIGURACAO!$C$15="SIM",(IF(S1069&gt;CONFIGURACAO!$C$16,CONFIGURACAO!$C$16*CONFIGURACAO!$C$25,S1069*CONFIGURACAO!$C$25)),'PI AREA  P75'!S1069*CONFIGURACAO!$C$25))</f>
        <v>7.5</v>
      </c>
      <c r="AK1069" s="38">
        <f>IF(T1069=0,0,IF(CONFIGURACAO!$C$17="SIM",(IF(T1069&gt;CONFIGURACAO!$C$18,CONFIGURACAO!$C$18*CONFIGURACAO!$C$26,T1069*CONFIGURACAO!$C$26)),'PI AREA  P75'!T1069*CONFIGURACAO!$C$26))</f>
        <v>3.75</v>
      </c>
      <c r="AL1069" s="38">
        <f>IFERROR(IF(M1069&gt;0,(U1069*CONFIGURACAO!$C$29)+(V1069*CONFIGURACAO!$C$30),""),"")</f>
        <v>0</v>
      </c>
      <c r="AM1069" s="38">
        <f>IF(W1069=0,0,IF(CONFIGURACAO!$C$41="SIM",(IF(W1069&gt;CONFIGURACAO!$C$41,CONFIGURACAO!$C$41*CONFIGURACAO!$C$31,W1069*CONFIGURACAO!$C$31)),'PI AREA  P75'!W1069*CONFIGURACAO!$C$31))</f>
        <v>0</v>
      </c>
      <c r="AN1069" s="38">
        <f>IF(X1069=0,0,IF(CONFIGURACAO!$C$39="SIM",(IF(X1069&gt;CONFIGURACAO!$C$40,CONFIGURACAO!$C$40*CONFIGURACAO!$C$32,X1069*CONFIGURACAO!$C$32)),'PI AREA  P75'!X1069*CONFIGURACAO!$C$32))</f>
        <v>0</v>
      </c>
      <c r="AO1069" s="38">
        <f>IFERROR(IF(M1069&gt;0,(Y1069*CONFIGURACAO!$C$33)+(Z1069*CONFIGURACAO!$C$34)+(AA1069*CONFIGURACAO!$C$35)+(AB1069*CONFIGURACAO!$C$36),""),"")</f>
        <v>30</v>
      </c>
      <c r="AP1069" s="38">
        <f>IF(AA1069=0,0,IF(CONFIGURACAO!$C$46="SIM",(IF(AA1069&gt;CONFIGURACAO!$C$47,CONFIGURACAO!$C$47*CONFIGURACAO!$C$35,AA1069*CONFIGURACAO!$C$35)),'PI AREA  P75'!AA1069*CONFIGURACAO!$C$35))</f>
        <v>0</v>
      </c>
      <c r="AQ1069" s="38">
        <f>IF(AB1069=0,0,IF(CONFIGURACAO!$C$44="SIM",(IF(AB1069&gt;CONFIGURACAO!$C$45,CONFIGURACAO!$C$45*CONFIGURACAO!$C$36,AB1069*CONFIGURACAO!$C$36)),'PI AREA  P75'!AB1069*CONFIGURACAO!$C$36))</f>
        <v>20</v>
      </c>
      <c r="AR1069" s="38">
        <f t="shared" si="380"/>
        <v>391.25</v>
      </c>
      <c r="AS1069" s="68">
        <f>IF(AR1069="","",$AR1069-(($AS$2/CONFIGURACAO!$C$6)*$M1069))</f>
        <v>166.25</v>
      </c>
      <c r="AT1069" s="73">
        <f t="shared" si="364"/>
        <v>3</v>
      </c>
      <c r="AU1069" s="75">
        <f>IF(AR1069="","",$AR1069-(($AU$2/CONFIGURACAO!$C$6)*$M1069))</f>
        <v>16.25</v>
      </c>
      <c r="AV1069" s="76">
        <f t="shared" si="365"/>
        <v>4</v>
      </c>
      <c r="AW1069" s="74">
        <f>IF(AR1069="","",$AR1069-(($AW$2/CONFIGURACAO!$C$6)*$M1069))</f>
        <v>-133.75</v>
      </c>
      <c r="AX1069" s="72" t="str">
        <f t="shared" si="366"/>
        <v>NAO</v>
      </c>
      <c r="AZ1069" s="39">
        <f t="shared" si="367"/>
        <v>3.673864153884436E-2</v>
      </c>
      <c r="BA1069" s="146">
        <f t="shared" si="368"/>
        <v>9</v>
      </c>
      <c r="BB1069" s="146">
        <f t="shared" si="369"/>
        <v>694</v>
      </c>
      <c r="BC1069" s="32">
        <f t="shared" si="370"/>
        <v>778</v>
      </c>
      <c r="BD1069" s="148"/>
      <c r="BE1069" s="40">
        <f t="shared" si="371"/>
        <v>2.7943368107302535E-2</v>
      </c>
      <c r="BF1069" s="40">
        <f t="shared" si="372"/>
        <v>5.7870370370370364E-2</v>
      </c>
      <c r="BG1069" s="40">
        <f t="shared" si="373"/>
        <v>5.7810894141829397E-2</v>
      </c>
      <c r="BH1069" s="40">
        <f t="shared" si="374"/>
        <v>0</v>
      </c>
      <c r="BI1069" s="40">
        <f t="shared" si="375"/>
        <v>0</v>
      </c>
      <c r="BJ1069" s="40">
        <f t="shared" si="376"/>
        <v>6.9316081330868765E-2</v>
      </c>
      <c r="BK1069" s="40">
        <f t="shared" si="377"/>
        <v>0.1203852327447833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3</v>
      </c>
      <c r="BS1069">
        <v>0</v>
      </c>
      <c r="BT1069" s="42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</row>
    <row r="1070" spans="1:134" s="32" customFormat="1" ht="17" thickBot="1" x14ac:dyDescent="0.25">
      <c r="A1070" s="124" t="str">
        <f>CONFIGURACAO!$C$4</f>
        <v>AREA 21</v>
      </c>
      <c r="B1070" s="125">
        <v>1068</v>
      </c>
      <c r="C1070" s="252" t="s">
        <v>332</v>
      </c>
      <c r="D1070" s="126">
        <f t="shared" si="381"/>
        <v>5</v>
      </c>
      <c r="E1070" s="250" t="s">
        <v>1405</v>
      </c>
      <c r="F1070" s="250">
        <v>0</v>
      </c>
      <c r="G1070" s="250">
        <v>1</v>
      </c>
      <c r="H1070" s="250">
        <v>1</v>
      </c>
      <c r="I1070" s="250">
        <v>1</v>
      </c>
      <c r="J1070" s="87"/>
      <c r="K1070" s="94"/>
      <c r="L1070" s="94"/>
      <c r="M1070" s="154">
        <f t="shared" si="378"/>
        <v>3</v>
      </c>
      <c r="N1070">
        <v>0.75</v>
      </c>
      <c r="O1070">
        <v>0.75</v>
      </c>
      <c r="P1070">
        <v>0</v>
      </c>
      <c r="Q1070">
        <v>1.5</v>
      </c>
      <c r="R1070">
        <v>0</v>
      </c>
      <c r="S1070">
        <v>0.75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2</v>
      </c>
      <c r="AB1070">
        <v>0</v>
      </c>
      <c r="AC1070" s="139">
        <f t="shared" si="362"/>
        <v>1.5</v>
      </c>
      <c r="AD1070" s="140">
        <f t="shared" si="363"/>
        <v>1.5</v>
      </c>
      <c r="AE1070" s="141">
        <f t="shared" si="382"/>
        <v>0</v>
      </c>
      <c r="AF1070" s="263">
        <f t="shared" si="383"/>
        <v>0</v>
      </c>
      <c r="AG1070" s="265">
        <f t="shared" si="379"/>
        <v>1.5</v>
      </c>
      <c r="AI1070" s="37">
        <f>IFERROR(IF(M1070&gt;0,(N1070*CONFIGURACAO!$C$20)+(O1070*CONFIGURACAO!$C$21)+(P1070*CONFIGURACAO!$C$22)+(Q1070*CONFIGURACAO!$C$23)+(R1070*CONFIGURACAO!$C$24),""),"")</f>
        <v>195</v>
      </c>
      <c r="AJ1070" s="38">
        <f>IF(S1070=0,0,IF(CONFIGURACAO!$C$15="SIM",(IF(S1070&gt;CONFIGURACAO!$C$16,CONFIGURACAO!$C$16*CONFIGURACAO!$C$25,S1070*CONFIGURACAO!$C$25)),'PI AREA  P75'!S1070*CONFIGURACAO!$C$25))</f>
        <v>7.5</v>
      </c>
      <c r="AK1070" s="38">
        <f>IF(T1070=0,0,IF(CONFIGURACAO!$C$17="SIM",(IF(T1070&gt;CONFIGURACAO!$C$18,CONFIGURACAO!$C$18*CONFIGURACAO!$C$26,T1070*CONFIGURACAO!$C$26)),'PI AREA  P75'!T1070*CONFIGURACAO!$C$26))</f>
        <v>0</v>
      </c>
      <c r="AL1070" s="38">
        <f>IFERROR(IF(M1070&gt;0,(U1070*CONFIGURACAO!$C$29)+(V1070*CONFIGURACAO!$C$30),""),"")</f>
        <v>0</v>
      </c>
      <c r="AM1070" s="38">
        <f>IF(W1070=0,0,IF(CONFIGURACAO!$C$41="SIM",(IF(W1070&gt;CONFIGURACAO!$C$41,CONFIGURACAO!$C$41*CONFIGURACAO!$C$31,W1070*CONFIGURACAO!$C$31)),'PI AREA  P75'!W1070*CONFIGURACAO!$C$31))</f>
        <v>50</v>
      </c>
      <c r="AN1070" s="38">
        <f>IF(X1070=0,0,IF(CONFIGURACAO!$C$39="SIM",(IF(X1070&gt;CONFIGURACAO!$C$40,CONFIGURACAO!$C$40*CONFIGURACAO!$C$32,X1070*CONFIGURACAO!$C$32)),'PI AREA  P75'!X1070*CONFIGURACAO!$C$32))</f>
        <v>0</v>
      </c>
      <c r="AO1070" s="38">
        <f>IFERROR(IF(M1070&gt;0,(Y1070*CONFIGURACAO!$C$33)+(Z1070*CONFIGURACAO!$C$34)+(AA1070*CONFIGURACAO!$C$35)+(AB1070*CONFIGURACAO!$C$36),""),"")</f>
        <v>50</v>
      </c>
      <c r="AP1070" s="38">
        <f>IF(AA1070=0,0,IF(CONFIGURACAO!$C$46="SIM",(IF(AA1070&gt;CONFIGURACAO!$C$47,CONFIGURACAO!$C$47*CONFIGURACAO!$C$35,AA1070*CONFIGURACAO!$C$35)),'PI AREA  P75'!AA1070*CONFIGURACAO!$C$35))</f>
        <v>50</v>
      </c>
      <c r="AQ1070" s="38">
        <f>IF(AB1070=0,0,IF(CONFIGURACAO!$C$44="SIM",(IF(AB1070&gt;CONFIGURACAO!$C$45,CONFIGURACAO!$C$45*CONFIGURACAO!$C$36,AB1070*CONFIGURACAO!$C$36)),'PI AREA  P75'!AB1070*CONFIGURACAO!$C$36))</f>
        <v>0</v>
      </c>
      <c r="AR1070" s="38">
        <f t="shared" si="380"/>
        <v>352.5</v>
      </c>
      <c r="AS1070" s="68">
        <f>IF(AR1070="","",$AR1070-(($AS$2/CONFIGURACAO!$C$6)*$M1070))</f>
        <v>127.5</v>
      </c>
      <c r="AT1070" s="73">
        <f t="shared" si="364"/>
        <v>3</v>
      </c>
      <c r="AU1070" s="75">
        <f>IF(AR1070="","",$AR1070-(($AU$2/CONFIGURACAO!$C$6)*$M1070))</f>
        <v>-22.5</v>
      </c>
      <c r="AV1070" s="76" t="str">
        <f t="shared" si="365"/>
        <v>NAO</v>
      </c>
      <c r="AW1070" s="74">
        <f>IF(AR1070="","",$AR1070-(($AW$2/CONFIGURACAO!$C$6)*$M1070))</f>
        <v>-172.5</v>
      </c>
      <c r="AX1070" s="72" t="str">
        <f t="shared" si="366"/>
        <v>NAO</v>
      </c>
      <c r="AZ1070" s="39">
        <f t="shared" si="367"/>
        <v>3.3099990140428463E-2</v>
      </c>
      <c r="BA1070" s="146">
        <f t="shared" si="368"/>
        <v>6.75</v>
      </c>
      <c r="BB1070" s="146">
        <f t="shared" si="369"/>
        <v>778</v>
      </c>
      <c r="BC1070" s="32">
        <f t="shared" si="370"/>
        <v>800</v>
      </c>
      <c r="BD1070" s="148"/>
      <c r="BE1070" s="40">
        <f t="shared" si="371"/>
        <v>2.7943368107302535E-2</v>
      </c>
      <c r="BF1070" s="40">
        <f t="shared" si="372"/>
        <v>2.8935185185185182E-2</v>
      </c>
      <c r="BG1070" s="40">
        <f t="shared" si="373"/>
        <v>0</v>
      </c>
      <c r="BH1070" s="40">
        <f t="shared" si="374"/>
        <v>6.0630557801131774E-2</v>
      </c>
      <c r="BI1070" s="40">
        <f t="shared" si="375"/>
        <v>0</v>
      </c>
      <c r="BJ1070" s="40">
        <f t="shared" si="376"/>
        <v>6.9316081330868765E-2</v>
      </c>
      <c r="BK1070" s="40">
        <f t="shared" si="377"/>
        <v>0</v>
      </c>
      <c r="BL1070">
        <v>0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>
        <v>1</v>
      </c>
      <c r="BS1070">
        <v>0</v>
      </c>
      <c r="BT1070" s="42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</row>
    <row r="1071" spans="1:134" s="32" customFormat="1" ht="17" thickBot="1" x14ac:dyDescent="0.25">
      <c r="A1071" s="124" t="str">
        <f>CONFIGURACAO!$C$4</f>
        <v>AREA 21</v>
      </c>
      <c r="B1071" s="125">
        <v>1069</v>
      </c>
      <c r="C1071" s="252" t="s">
        <v>332</v>
      </c>
      <c r="D1071" s="126">
        <f t="shared" si="381"/>
        <v>6</v>
      </c>
      <c r="E1071" s="250" t="s">
        <v>1406</v>
      </c>
      <c r="F1071" s="250">
        <v>0</v>
      </c>
      <c r="G1071" s="250">
        <v>1</v>
      </c>
      <c r="H1071" s="250">
        <v>1</v>
      </c>
      <c r="I1071" s="250">
        <v>1</v>
      </c>
      <c r="J1071" s="87"/>
      <c r="K1071" s="94"/>
      <c r="L1071" s="94"/>
      <c r="M1071" s="154">
        <f t="shared" si="378"/>
        <v>3</v>
      </c>
      <c r="N1071">
        <v>0</v>
      </c>
      <c r="O1071">
        <v>0</v>
      </c>
      <c r="P1071">
        <v>0</v>
      </c>
      <c r="Q1071">
        <v>1.5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3</v>
      </c>
      <c r="AC1071" s="139">
        <f t="shared" si="362"/>
        <v>0</v>
      </c>
      <c r="AD1071" s="140">
        <f t="shared" si="363"/>
        <v>0</v>
      </c>
      <c r="AE1071" s="141">
        <f t="shared" si="382"/>
        <v>0</v>
      </c>
      <c r="AF1071" s="263">
        <f t="shared" si="383"/>
        <v>0</v>
      </c>
      <c r="AG1071" s="265">
        <f t="shared" si="379"/>
        <v>0</v>
      </c>
      <c r="AI1071" s="37">
        <f>IFERROR(IF(M1071&gt;0,(N1071*CONFIGURACAO!$C$20)+(O1071*CONFIGURACAO!$C$21)+(P1071*CONFIGURACAO!$C$22)+(Q1071*CONFIGURACAO!$C$23)+(R1071*CONFIGURACAO!$C$24),""),"")</f>
        <v>60</v>
      </c>
      <c r="AJ1071" s="38">
        <f>IF(S1071=0,0,IF(CONFIGURACAO!$C$15="SIM",(IF(S1071&gt;CONFIGURACAO!$C$16,CONFIGURACAO!$C$16*CONFIGURACAO!$C$25,S1071*CONFIGURACAO!$C$25)),'PI AREA  P75'!S1071*CONFIGURACAO!$C$25))</f>
        <v>0</v>
      </c>
      <c r="AK1071" s="38">
        <f>IF(T1071=0,0,IF(CONFIGURACAO!$C$17="SIM",(IF(T1071&gt;CONFIGURACAO!$C$18,CONFIGURACAO!$C$18*CONFIGURACAO!$C$26,T1071*CONFIGURACAO!$C$26)),'PI AREA  P75'!T1071*CONFIGURACAO!$C$26))</f>
        <v>0</v>
      </c>
      <c r="AL1071" s="38">
        <f>IFERROR(IF(M1071&gt;0,(U1071*CONFIGURACAO!$C$29)+(V1071*CONFIGURACAO!$C$30),""),"")</f>
        <v>0</v>
      </c>
      <c r="AM1071" s="38">
        <f>IF(W1071=0,0,IF(CONFIGURACAO!$C$41="SIM",(IF(W1071&gt;CONFIGURACAO!$C$41,CONFIGURACAO!$C$41*CONFIGURACAO!$C$31,W1071*CONFIGURACAO!$C$31)),'PI AREA  P75'!W1071*CONFIGURACAO!$C$31))</f>
        <v>50</v>
      </c>
      <c r="AN1071" s="38">
        <f>IF(X1071=0,0,IF(CONFIGURACAO!$C$39="SIM",(IF(X1071&gt;CONFIGURACAO!$C$40,CONFIGURACAO!$C$40*CONFIGURACAO!$C$32,X1071*CONFIGURACAO!$C$32)),'PI AREA  P75'!X1071*CONFIGURACAO!$C$32))</f>
        <v>0</v>
      </c>
      <c r="AO1071" s="38">
        <f>IFERROR(IF(M1071&gt;0,(Y1071*CONFIGURACAO!$C$33)+(Z1071*CONFIGURACAO!$C$34)+(AA1071*CONFIGURACAO!$C$35)+(AB1071*CONFIGURACAO!$C$36),""),"")</f>
        <v>30</v>
      </c>
      <c r="AP1071" s="38">
        <f>IF(AA1071=0,0,IF(CONFIGURACAO!$C$46="SIM",(IF(AA1071&gt;CONFIGURACAO!$C$47,CONFIGURACAO!$C$47*CONFIGURACAO!$C$35,AA1071*CONFIGURACAO!$C$35)),'PI AREA  P75'!AA1071*CONFIGURACAO!$C$35))</f>
        <v>0</v>
      </c>
      <c r="AQ1071" s="38">
        <f>IF(AB1071=0,0,IF(CONFIGURACAO!$C$44="SIM",(IF(AB1071&gt;CONFIGURACAO!$C$45,CONFIGURACAO!$C$45*CONFIGURACAO!$C$36,AB1071*CONFIGURACAO!$C$36)),'PI AREA  P75'!AB1071*CONFIGURACAO!$C$36))</f>
        <v>20</v>
      </c>
      <c r="AR1071" s="38">
        <f t="shared" si="380"/>
        <v>160</v>
      </c>
      <c r="AS1071" s="68">
        <f>IF(AR1071="","",$AR1071-(($AS$2/CONFIGURACAO!$C$6)*$M1071))</f>
        <v>-65</v>
      </c>
      <c r="AT1071" s="73" t="str">
        <f t="shared" si="364"/>
        <v>NAO</v>
      </c>
      <c r="AU1071" s="75">
        <f>IF(AR1071="","",$AR1071-(($AU$2/CONFIGURACAO!$C$6)*$M1071))</f>
        <v>-215</v>
      </c>
      <c r="AV1071" s="76" t="str">
        <f t="shared" si="365"/>
        <v>NAO</v>
      </c>
      <c r="AW1071" s="74">
        <f>IF(AR1071="","",$AR1071-(($AW$2/CONFIGURACAO!$C$6)*$M1071))</f>
        <v>-365</v>
      </c>
      <c r="AX1071" s="72" t="str">
        <f t="shared" si="366"/>
        <v>NAO</v>
      </c>
      <c r="AZ1071" s="39">
        <f t="shared" si="367"/>
        <v>1.5024108999910794E-2</v>
      </c>
      <c r="BA1071" s="146">
        <f t="shared" si="368"/>
        <v>5.5</v>
      </c>
      <c r="BB1071" s="146">
        <f t="shared" si="369"/>
        <v>835</v>
      </c>
      <c r="BC1071" s="32">
        <f t="shared" si="370"/>
        <v>972</v>
      </c>
      <c r="BD1071" s="148"/>
      <c r="BE1071" s="40">
        <f t="shared" si="371"/>
        <v>0</v>
      </c>
      <c r="BF1071" s="40">
        <f t="shared" si="372"/>
        <v>0</v>
      </c>
      <c r="BG1071" s="40">
        <f t="shared" si="373"/>
        <v>0</v>
      </c>
      <c r="BH1071" s="40">
        <f t="shared" si="374"/>
        <v>6.0630557801131774E-2</v>
      </c>
      <c r="BI1071" s="40">
        <f t="shared" si="375"/>
        <v>0</v>
      </c>
      <c r="BJ1071" s="40">
        <f t="shared" si="376"/>
        <v>0</v>
      </c>
      <c r="BK1071" s="40">
        <f t="shared" si="377"/>
        <v>0</v>
      </c>
      <c r="BL1071">
        <v>0</v>
      </c>
      <c r="BM1071">
        <v>0</v>
      </c>
      <c r="BN1071">
        <v>1</v>
      </c>
      <c r="BO1071">
        <v>0</v>
      </c>
      <c r="BP1071">
        <v>0</v>
      </c>
      <c r="BQ1071">
        <v>0</v>
      </c>
      <c r="BR1071">
        <v>1</v>
      </c>
      <c r="BS1071">
        <v>1</v>
      </c>
      <c r="BT1071" s="42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</row>
    <row r="1072" spans="1:134" s="32" customFormat="1" ht="17" thickBot="1" x14ac:dyDescent="0.25">
      <c r="A1072" s="124" t="str">
        <f>CONFIGURACAO!$C$4</f>
        <v>AREA 21</v>
      </c>
      <c r="B1072" s="125">
        <v>1070</v>
      </c>
      <c r="C1072" s="252" t="s">
        <v>332</v>
      </c>
      <c r="D1072" s="126">
        <f t="shared" si="381"/>
        <v>7</v>
      </c>
      <c r="E1072" s="250" t="s">
        <v>1407</v>
      </c>
      <c r="F1072" s="250">
        <v>0</v>
      </c>
      <c r="G1072" s="250">
        <v>1</v>
      </c>
      <c r="H1072" s="250">
        <v>1</v>
      </c>
      <c r="I1072" s="250">
        <v>1</v>
      </c>
      <c r="J1072" s="87"/>
      <c r="K1072" s="94"/>
      <c r="L1072" s="94"/>
      <c r="M1072" s="154">
        <f t="shared" si="378"/>
        <v>3</v>
      </c>
      <c r="N1072">
        <v>0.75</v>
      </c>
      <c r="O1072">
        <v>0</v>
      </c>
      <c r="P1072">
        <v>0</v>
      </c>
      <c r="Q1072">
        <v>1.5</v>
      </c>
      <c r="R1072">
        <v>0</v>
      </c>
      <c r="S1072">
        <v>0.75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 s="139">
        <f t="shared" si="362"/>
        <v>0.75</v>
      </c>
      <c r="AD1072" s="140">
        <f t="shared" si="363"/>
        <v>0.75</v>
      </c>
      <c r="AE1072" s="141">
        <f t="shared" si="382"/>
        <v>0</v>
      </c>
      <c r="AF1072" s="263">
        <f t="shared" si="383"/>
        <v>0</v>
      </c>
      <c r="AG1072" s="265">
        <f t="shared" si="379"/>
        <v>0.75</v>
      </c>
      <c r="AI1072" s="37">
        <f>IFERROR(IF(M1072&gt;0,(N1072*CONFIGURACAO!$C$20)+(O1072*CONFIGURACAO!$C$21)+(P1072*CONFIGURACAO!$C$22)+(Q1072*CONFIGURACAO!$C$23)+(R1072*CONFIGURACAO!$C$24),""),"")</f>
        <v>135</v>
      </c>
      <c r="AJ1072" s="38">
        <f>IF(S1072=0,0,IF(CONFIGURACAO!$C$15="SIM",(IF(S1072&gt;CONFIGURACAO!$C$16,CONFIGURACAO!$C$16*CONFIGURACAO!$C$25,S1072*CONFIGURACAO!$C$25)),'PI AREA  P75'!S1072*CONFIGURACAO!$C$25))</f>
        <v>7.5</v>
      </c>
      <c r="AK1072" s="38">
        <f>IF(T1072=0,0,IF(CONFIGURACAO!$C$17="SIM",(IF(T1072&gt;CONFIGURACAO!$C$18,CONFIGURACAO!$C$18*CONFIGURACAO!$C$26,T1072*CONFIGURACAO!$C$26)),'PI AREA  P75'!T1072*CONFIGURACAO!$C$26))</f>
        <v>0</v>
      </c>
      <c r="AL1072" s="38">
        <f>IFERROR(IF(M1072&gt;0,(U1072*CONFIGURACAO!$C$29)+(V1072*CONFIGURACAO!$C$30),""),"")</f>
        <v>0</v>
      </c>
      <c r="AM1072" s="38">
        <f>IF(W1072=0,0,IF(CONFIGURACAO!$C$41="SIM",(IF(W1072&gt;CONFIGURACAO!$C$41,CONFIGURACAO!$C$41*CONFIGURACAO!$C$31,W1072*CONFIGURACAO!$C$31)),'PI AREA  P75'!W1072*CONFIGURACAO!$C$31))</f>
        <v>0</v>
      </c>
      <c r="AN1072" s="38">
        <f>IF(X1072=0,0,IF(CONFIGURACAO!$C$39="SIM",(IF(X1072&gt;CONFIGURACAO!$C$40,CONFIGURACAO!$C$40*CONFIGURACAO!$C$32,X1072*CONFIGURACAO!$C$32)),'PI AREA  P75'!X1072*CONFIGURACAO!$C$32))</f>
        <v>0</v>
      </c>
      <c r="AO1072" s="38">
        <f>IFERROR(IF(M1072&gt;0,(Y1072*CONFIGURACAO!$C$33)+(Z1072*CONFIGURACAO!$C$34)+(AA1072*CONFIGURACAO!$C$35)+(AB1072*CONFIGURACAO!$C$36),""),"")</f>
        <v>0</v>
      </c>
      <c r="AP1072" s="38">
        <f>IF(AA1072=0,0,IF(CONFIGURACAO!$C$46="SIM",(IF(AA1072&gt;CONFIGURACAO!$C$47,CONFIGURACAO!$C$47*CONFIGURACAO!$C$35,AA1072*CONFIGURACAO!$C$35)),'PI AREA  P75'!AA1072*CONFIGURACAO!$C$35))</f>
        <v>0</v>
      </c>
      <c r="AQ1072" s="38">
        <f>IF(AB1072=0,0,IF(CONFIGURACAO!$C$44="SIM",(IF(AB1072&gt;CONFIGURACAO!$C$45,CONFIGURACAO!$C$45*CONFIGURACAO!$C$36,AB1072*CONFIGURACAO!$C$36)),'PI AREA  P75'!AB1072*CONFIGURACAO!$C$36))</f>
        <v>0</v>
      </c>
      <c r="AR1072" s="38">
        <f t="shared" si="380"/>
        <v>142.5</v>
      </c>
      <c r="AS1072" s="68">
        <f>IF(AR1072="","",$AR1072-(($AS$2/CONFIGURACAO!$C$6)*$M1072))</f>
        <v>-82.5</v>
      </c>
      <c r="AT1072" s="73" t="str">
        <f t="shared" si="364"/>
        <v>NAO</v>
      </c>
      <c r="AU1072" s="75">
        <f>IF(AR1072="","",$AR1072-(($AU$2/CONFIGURACAO!$C$6)*$M1072))</f>
        <v>-232.5</v>
      </c>
      <c r="AV1072" s="76" t="str">
        <f t="shared" si="365"/>
        <v>NAO</v>
      </c>
      <c r="AW1072" s="74">
        <f>IF(AR1072="","",$AR1072-(($AW$2/CONFIGURACAO!$C$6)*$M1072))</f>
        <v>-382.5</v>
      </c>
      <c r="AX1072" s="72" t="str">
        <f t="shared" si="366"/>
        <v>NAO</v>
      </c>
      <c r="AZ1072" s="39">
        <f t="shared" si="367"/>
        <v>1.3380847078045552E-2</v>
      </c>
      <c r="BA1072" s="146">
        <f t="shared" si="368"/>
        <v>3</v>
      </c>
      <c r="BB1072" s="146">
        <f t="shared" si="369"/>
        <v>947</v>
      </c>
      <c r="BC1072" s="32">
        <f t="shared" si="370"/>
        <v>986</v>
      </c>
      <c r="BD1072" s="148"/>
      <c r="BE1072" s="40">
        <f t="shared" si="371"/>
        <v>2.7943368107302535E-2</v>
      </c>
      <c r="BF1072" s="40">
        <f t="shared" si="372"/>
        <v>0</v>
      </c>
      <c r="BG1072" s="40">
        <f t="shared" si="373"/>
        <v>0</v>
      </c>
      <c r="BH1072" s="40">
        <f t="shared" si="374"/>
        <v>6.0630557801131774E-2</v>
      </c>
      <c r="BI1072" s="40">
        <f t="shared" si="375"/>
        <v>0</v>
      </c>
      <c r="BJ1072" s="40">
        <f t="shared" si="376"/>
        <v>6.9316081330868765E-2</v>
      </c>
      <c r="BK1072" s="40">
        <f t="shared" si="377"/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1</v>
      </c>
      <c r="BT1072" s="4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</row>
    <row r="1073" spans="1:134" s="32" customFormat="1" ht="17" thickBot="1" x14ac:dyDescent="0.25">
      <c r="A1073" s="124" t="str">
        <f>CONFIGURACAO!$C$4</f>
        <v>AREA 21</v>
      </c>
      <c r="B1073" s="125">
        <v>1071</v>
      </c>
      <c r="C1073" s="252" t="s">
        <v>332</v>
      </c>
      <c r="D1073" s="126">
        <f t="shared" si="381"/>
        <v>8</v>
      </c>
      <c r="E1073" s="250" t="s">
        <v>1408</v>
      </c>
      <c r="F1073" s="250">
        <v>0</v>
      </c>
      <c r="G1073" s="250">
        <v>1</v>
      </c>
      <c r="H1073" s="250">
        <v>1</v>
      </c>
      <c r="I1073" s="250">
        <v>1</v>
      </c>
      <c r="J1073" s="87"/>
      <c r="K1073" s="94"/>
      <c r="L1073" s="94"/>
      <c r="M1073" s="154">
        <f t="shared" si="378"/>
        <v>3</v>
      </c>
      <c r="N1073">
        <v>4.5</v>
      </c>
      <c r="O1073">
        <v>0</v>
      </c>
      <c r="P1073">
        <v>1.5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 s="139">
        <f t="shared" si="362"/>
        <v>4.5</v>
      </c>
      <c r="AD1073" s="140">
        <f t="shared" si="363"/>
        <v>6</v>
      </c>
      <c r="AE1073" s="141">
        <f t="shared" si="382"/>
        <v>0</v>
      </c>
      <c r="AF1073" s="263">
        <f t="shared" si="383"/>
        <v>0</v>
      </c>
      <c r="AG1073" s="265">
        <f t="shared" si="379"/>
        <v>4.5</v>
      </c>
      <c r="AI1073" s="37">
        <f>IFERROR(IF(M1073&gt;0,(N1073*CONFIGURACAO!$C$20)+(O1073*CONFIGURACAO!$C$21)+(P1073*CONFIGURACAO!$C$22)+(Q1073*CONFIGURACAO!$C$23)+(R1073*CONFIGURACAO!$C$24),""),"")</f>
        <v>540</v>
      </c>
      <c r="AJ1073" s="38">
        <f>IF(S1073=0,0,IF(CONFIGURACAO!$C$15="SIM",(IF(S1073&gt;CONFIGURACAO!$C$16,CONFIGURACAO!$C$16*CONFIGURACAO!$C$25,S1073*CONFIGURACAO!$C$25)),'PI AREA  P75'!S1073*CONFIGURACAO!$C$25))</f>
        <v>0</v>
      </c>
      <c r="AK1073" s="38">
        <f>IF(T1073=0,0,IF(CONFIGURACAO!$C$17="SIM",(IF(T1073&gt;CONFIGURACAO!$C$18,CONFIGURACAO!$C$18*CONFIGURACAO!$C$26,T1073*CONFIGURACAO!$C$26)),'PI AREA  P75'!T1073*CONFIGURACAO!$C$26))</f>
        <v>0</v>
      </c>
      <c r="AL1073" s="38">
        <f>IFERROR(IF(M1073&gt;0,(U1073*CONFIGURACAO!$C$29)+(V1073*CONFIGURACAO!$C$30),""),"")</f>
        <v>0</v>
      </c>
      <c r="AM1073" s="38">
        <f>IF(W1073=0,0,IF(CONFIGURACAO!$C$41="SIM",(IF(W1073&gt;CONFIGURACAO!$C$41,CONFIGURACAO!$C$41*CONFIGURACAO!$C$31,W1073*CONFIGURACAO!$C$31)),'PI AREA  P75'!W1073*CONFIGURACAO!$C$31))</f>
        <v>0</v>
      </c>
      <c r="AN1073" s="38">
        <f>IF(X1073=0,0,IF(CONFIGURACAO!$C$39="SIM",(IF(X1073&gt;CONFIGURACAO!$C$40,CONFIGURACAO!$C$40*CONFIGURACAO!$C$32,X1073*CONFIGURACAO!$C$32)),'PI AREA  P75'!X1073*CONFIGURACAO!$C$32))</f>
        <v>0</v>
      </c>
      <c r="AO1073" s="38">
        <f>IFERROR(IF(M1073&gt;0,(Y1073*CONFIGURACAO!$C$33)+(Z1073*CONFIGURACAO!$C$34)+(AA1073*CONFIGURACAO!$C$35)+(AB1073*CONFIGURACAO!$C$36),""),"")</f>
        <v>0</v>
      </c>
      <c r="AP1073" s="38">
        <f>IF(AA1073=0,0,IF(CONFIGURACAO!$C$46="SIM",(IF(AA1073&gt;CONFIGURACAO!$C$47,CONFIGURACAO!$C$47*CONFIGURACAO!$C$35,AA1073*CONFIGURACAO!$C$35)),'PI AREA  P75'!AA1073*CONFIGURACAO!$C$35))</f>
        <v>0</v>
      </c>
      <c r="AQ1073" s="38">
        <f>IF(AB1073=0,0,IF(CONFIGURACAO!$C$44="SIM",(IF(AB1073&gt;CONFIGURACAO!$C$45,CONFIGURACAO!$C$45*CONFIGURACAO!$C$36,AB1073*CONFIGURACAO!$C$36)),'PI AREA  P75'!AB1073*CONFIGURACAO!$C$36))</f>
        <v>0</v>
      </c>
      <c r="AR1073" s="38">
        <f t="shared" si="380"/>
        <v>540</v>
      </c>
      <c r="AS1073" s="68">
        <f>IF(AR1073="","",$AR1073-(($AS$2/CONFIGURACAO!$C$6)*$M1073))</f>
        <v>315</v>
      </c>
      <c r="AT1073" s="73">
        <f t="shared" si="364"/>
        <v>3</v>
      </c>
      <c r="AU1073" s="75">
        <f>IF(AR1073="","",$AR1073-(($AU$2/CONFIGURACAO!$C$6)*$M1073))</f>
        <v>165</v>
      </c>
      <c r="AV1073" s="76">
        <f t="shared" si="365"/>
        <v>4</v>
      </c>
      <c r="AW1073" s="74">
        <f>IF(AR1073="","",$AR1073-(($AW$2/CONFIGURACAO!$C$6)*$M1073))</f>
        <v>15</v>
      </c>
      <c r="AX1073" s="72">
        <f t="shared" si="366"/>
        <v>5</v>
      </c>
      <c r="AZ1073" s="39">
        <f t="shared" si="367"/>
        <v>5.0706367874698927E-2</v>
      </c>
      <c r="BA1073" s="146">
        <f t="shared" si="368"/>
        <v>6</v>
      </c>
      <c r="BB1073" s="146">
        <f t="shared" si="369"/>
        <v>809</v>
      </c>
      <c r="BC1073" s="32">
        <f t="shared" si="370"/>
        <v>662</v>
      </c>
      <c r="BD1073" s="148"/>
      <c r="BE1073" s="40">
        <f t="shared" si="371"/>
        <v>0.1676602086438152</v>
      </c>
      <c r="BF1073" s="40">
        <f t="shared" si="372"/>
        <v>0</v>
      </c>
      <c r="BG1073" s="40">
        <f t="shared" si="373"/>
        <v>3.8540596094552924E-2</v>
      </c>
      <c r="BH1073" s="40">
        <f t="shared" si="374"/>
        <v>0</v>
      </c>
      <c r="BI1073" s="40">
        <f t="shared" si="375"/>
        <v>0</v>
      </c>
      <c r="BJ1073" s="40">
        <f t="shared" si="376"/>
        <v>0</v>
      </c>
      <c r="BK1073" s="40">
        <f t="shared" si="377"/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 s="42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</row>
    <row r="1074" spans="1:134" s="32" customFormat="1" ht="17" thickBot="1" x14ac:dyDescent="0.25">
      <c r="A1074" s="124" t="str">
        <f>CONFIGURACAO!$C$4</f>
        <v>AREA 21</v>
      </c>
      <c r="B1074" s="125">
        <v>1072</v>
      </c>
      <c r="C1074" s="252" t="s">
        <v>332</v>
      </c>
      <c r="D1074" s="126">
        <f t="shared" si="381"/>
        <v>9</v>
      </c>
      <c r="E1074" s="250" t="s">
        <v>1409</v>
      </c>
      <c r="F1074" s="250">
        <v>0</v>
      </c>
      <c r="G1074" s="250">
        <v>1</v>
      </c>
      <c r="H1074" s="250">
        <v>1</v>
      </c>
      <c r="I1074" s="250">
        <v>1</v>
      </c>
      <c r="J1074" s="87"/>
      <c r="K1074" s="94"/>
      <c r="L1074" s="94"/>
      <c r="M1074" s="154">
        <f t="shared" si="378"/>
        <v>3</v>
      </c>
      <c r="N1074">
        <v>6</v>
      </c>
      <c r="O1074">
        <v>2.25</v>
      </c>
      <c r="P1074">
        <v>4.5</v>
      </c>
      <c r="Q1074">
        <v>4.5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 s="139">
        <f t="shared" si="362"/>
        <v>8.25</v>
      </c>
      <c r="AD1074" s="140">
        <f t="shared" si="363"/>
        <v>12.75</v>
      </c>
      <c r="AE1074" s="141">
        <f t="shared" si="382"/>
        <v>0</v>
      </c>
      <c r="AF1074" s="263">
        <f t="shared" si="383"/>
        <v>0</v>
      </c>
      <c r="AG1074" s="265">
        <f t="shared" si="379"/>
        <v>8.25</v>
      </c>
      <c r="AI1074" s="37">
        <f>IFERROR(IF(M1074&gt;0,(N1074*CONFIGURACAO!$C$20)+(O1074*CONFIGURACAO!$C$21)+(P1074*CONFIGURACAO!$C$22)+(Q1074*CONFIGURACAO!$C$23)+(R1074*CONFIGURACAO!$C$24),""),"")</f>
        <v>1230</v>
      </c>
      <c r="AJ1074" s="38">
        <f>IF(S1074=0,0,IF(CONFIGURACAO!$C$15="SIM",(IF(S1074&gt;CONFIGURACAO!$C$16,CONFIGURACAO!$C$16*CONFIGURACAO!$C$25,S1074*CONFIGURACAO!$C$25)),'PI AREA  P75'!S1074*CONFIGURACAO!$C$25))</f>
        <v>0</v>
      </c>
      <c r="AK1074" s="38">
        <f>IF(T1074=0,0,IF(CONFIGURACAO!$C$17="SIM",(IF(T1074&gt;CONFIGURACAO!$C$18,CONFIGURACAO!$C$18*CONFIGURACAO!$C$26,T1074*CONFIGURACAO!$C$26)),'PI AREA  P75'!T1074*CONFIGURACAO!$C$26))</f>
        <v>0</v>
      </c>
      <c r="AL1074" s="38">
        <f>IFERROR(IF(M1074&gt;0,(U1074*CONFIGURACAO!$C$29)+(V1074*CONFIGURACAO!$C$30),""),"")</f>
        <v>0</v>
      </c>
      <c r="AM1074" s="38">
        <f>IF(W1074=0,0,IF(CONFIGURACAO!$C$41="SIM",(IF(W1074&gt;CONFIGURACAO!$C$41,CONFIGURACAO!$C$41*CONFIGURACAO!$C$31,W1074*CONFIGURACAO!$C$31)),'PI AREA  P75'!W1074*CONFIGURACAO!$C$31))</f>
        <v>0</v>
      </c>
      <c r="AN1074" s="38">
        <f>IF(X1074=0,0,IF(CONFIGURACAO!$C$39="SIM",(IF(X1074&gt;CONFIGURACAO!$C$40,CONFIGURACAO!$C$40*CONFIGURACAO!$C$32,X1074*CONFIGURACAO!$C$32)),'PI AREA  P75'!X1074*CONFIGURACAO!$C$32))</f>
        <v>0</v>
      </c>
      <c r="AO1074" s="38">
        <f>IFERROR(IF(M1074&gt;0,(Y1074*CONFIGURACAO!$C$33)+(Z1074*CONFIGURACAO!$C$34)+(AA1074*CONFIGURACAO!$C$35)+(AB1074*CONFIGURACAO!$C$36),""),"")</f>
        <v>0</v>
      </c>
      <c r="AP1074" s="38">
        <f>IF(AA1074=0,0,IF(CONFIGURACAO!$C$46="SIM",(IF(AA1074&gt;CONFIGURACAO!$C$47,CONFIGURACAO!$C$47*CONFIGURACAO!$C$35,AA1074*CONFIGURACAO!$C$35)),'PI AREA  P75'!AA1074*CONFIGURACAO!$C$35))</f>
        <v>0</v>
      </c>
      <c r="AQ1074" s="38">
        <f>IF(AB1074=0,0,IF(CONFIGURACAO!$C$44="SIM",(IF(AB1074&gt;CONFIGURACAO!$C$45,CONFIGURACAO!$C$45*CONFIGURACAO!$C$36,AB1074*CONFIGURACAO!$C$36)),'PI AREA  P75'!AB1074*CONFIGURACAO!$C$36))</f>
        <v>0</v>
      </c>
      <c r="AR1074" s="38">
        <f t="shared" si="380"/>
        <v>1230</v>
      </c>
      <c r="AS1074" s="68">
        <f>IF(AR1074="","",$AR1074-(($AS$2/CONFIGURACAO!$C$6)*$M1074))</f>
        <v>1005</v>
      </c>
      <c r="AT1074" s="73">
        <f t="shared" si="364"/>
        <v>3</v>
      </c>
      <c r="AU1074" s="75">
        <f>IF(AR1074="","",$AR1074-(($AU$2/CONFIGURACAO!$C$6)*$M1074))</f>
        <v>855</v>
      </c>
      <c r="AV1074" s="76">
        <f t="shared" si="365"/>
        <v>4</v>
      </c>
      <c r="AW1074" s="74">
        <f>IF(AR1074="","",$AR1074-(($AW$2/CONFIGURACAO!$C$6)*$M1074))</f>
        <v>705</v>
      </c>
      <c r="AX1074" s="72">
        <f t="shared" si="366"/>
        <v>5</v>
      </c>
      <c r="AZ1074" s="39">
        <f t="shared" si="367"/>
        <v>0.11549783793681423</v>
      </c>
      <c r="BA1074" s="146">
        <f t="shared" si="368"/>
        <v>17.25</v>
      </c>
      <c r="BB1074" s="146">
        <f t="shared" si="369"/>
        <v>413</v>
      </c>
      <c r="BC1074" s="32">
        <f t="shared" si="370"/>
        <v>289</v>
      </c>
      <c r="BD1074" s="148"/>
      <c r="BE1074" s="40">
        <f t="shared" si="371"/>
        <v>0.22354694485842028</v>
      </c>
      <c r="BF1074" s="40">
        <f t="shared" si="372"/>
        <v>8.6805555555555552E-2</v>
      </c>
      <c r="BG1074" s="40">
        <f t="shared" si="373"/>
        <v>0.11562178828365879</v>
      </c>
      <c r="BH1074" s="40">
        <f t="shared" si="374"/>
        <v>0.18189167340339529</v>
      </c>
      <c r="BI1074" s="40">
        <f t="shared" si="375"/>
        <v>0</v>
      </c>
      <c r="BJ1074" s="40">
        <f t="shared" si="376"/>
        <v>0</v>
      </c>
      <c r="BK1074" s="40">
        <f t="shared" si="377"/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1</v>
      </c>
      <c r="BS1074">
        <v>1</v>
      </c>
      <c r="BT1074" s="42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</row>
    <row r="1075" spans="1:134" s="32" customFormat="1" ht="17" thickBot="1" x14ac:dyDescent="0.25">
      <c r="A1075" s="124" t="str">
        <f>CONFIGURACAO!$C$4</f>
        <v>AREA 21</v>
      </c>
      <c r="B1075" s="125">
        <v>1073</v>
      </c>
      <c r="C1075" s="252" t="s">
        <v>332</v>
      </c>
      <c r="D1075" s="126">
        <f t="shared" si="381"/>
        <v>10</v>
      </c>
      <c r="E1075" s="250" t="s">
        <v>1410</v>
      </c>
      <c r="F1075" s="250">
        <v>0</v>
      </c>
      <c r="G1075" s="250">
        <v>1</v>
      </c>
      <c r="H1075" s="250">
        <v>1</v>
      </c>
      <c r="I1075" s="250">
        <v>1</v>
      </c>
      <c r="J1075" s="87"/>
      <c r="K1075" s="94"/>
      <c r="L1075" s="94"/>
      <c r="M1075" s="154">
        <f t="shared" si="378"/>
        <v>3</v>
      </c>
      <c r="N1075">
        <v>1</v>
      </c>
      <c r="O1075">
        <v>0</v>
      </c>
      <c r="P1075">
        <v>0.75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 s="139">
        <f t="shared" si="362"/>
        <v>1</v>
      </c>
      <c r="AD1075" s="140">
        <f t="shared" si="363"/>
        <v>1.75</v>
      </c>
      <c r="AE1075" s="141">
        <f t="shared" si="382"/>
        <v>0</v>
      </c>
      <c r="AF1075" s="263">
        <f t="shared" si="383"/>
        <v>0</v>
      </c>
      <c r="AG1075" s="265">
        <f t="shared" si="379"/>
        <v>1</v>
      </c>
      <c r="AI1075" s="37">
        <f>IFERROR(IF(M1075&gt;0,(N1075*CONFIGURACAO!$C$20)+(O1075*CONFIGURACAO!$C$21)+(P1075*CONFIGURACAO!$C$22)+(Q1075*CONFIGURACAO!$C$23)+(R1075*CONFIGURACAO!$C$24),""),"")</f>
        <v>145</v>
      </c>
      <c r="AJ1075" s="38">
        <f>IF(S1075=0,0,IF(CONFIGURACAO!$C$15="SIM",(IF(S1075&gt;CONFIGURACAO!$C$16,CONFIGURACAO!$C$16*CONFIGURACAO!$C$25,S1075*CONFIGURACAO!$C$25)),'PI AREA  P75'!S1075*CONFIGURACAO!$C$25))</f>
        <v>0</v>
      </c>
      <c r="AK1075" s="38">
        <f>IF(T1075=0,0,IF(CONFIGURACAO!$C$17="SIM",(IF(T1075&gt;CONFIGURACAO!$C$18,CONFIGURACAO!$C$18*CONFIGURACAO!$C$26,T1075*CONFIGURACAO!$C$26)),'PI AREA  P75'!T1075*CONFIGURACAO!$C$26))</f>
        <v>0</v>
      </c>
      <c r="AL1075" s="38">
        <f>IFERROR(IF(M1075&gt;0,(U1075*CONFIGURACAO!$C$29)+(V1075*CONFIGURACAO!$C$30),""),"")</f>
        <v>0</v>
      </c>
      <c r="AM1075" s="38">
        <f>IF(W1075=0,0,IF(CONFIGURACAO!$C$41="SIM",(IF(W1075&gt;CONFIGURACAO!$C$41,CONFIGURACAO!$C$41*CONFIGURACAO!$C$31,W1075*CONFIGURACAO!$C$31)),'PI AREA  P75'!W1075*CONFIGURACAO!$C$31))</f>
        <v>0</v>
      </c>
      <c r="AN1075" s="38">
        <f>IF(X1075=0,0,IF(CONFIGURACAO!$C$39="SIM",(IF(X1075&gt;CONFIGURACAO!$C$40,CONFIGURACAO!$C$40*CONFIGURACAO!$C$32,X1075*CONFIGURACAO!$C$32)),'PI AREA  P75'!X1075*CONFIGURACAO!$C$32))</f>
        <v>0</v>
      </c>
      <c r="AO1075" s="38">
        <f>IFERROR(IF(M1075&gt;0,(Y1075*CONFIGURACAO!$C$33)+(Z1075*CONFIGURACAO!$C$34)+(AA1075*CONFIGURACAO!$C$35)+(AB1075*CONFIGURACAO!$C$36),""),"")</f>
        <v>0</v>
      </c>
      <c r="AP1075" s="38">
        <f>IF(AA1075=0,0,IF(CONFIGURACAO!$C$46="SIM",(IF(AA1075&gt;CONFIGURACAO!$C$47,CONFIGURACAO!$C$47*CONFIGURACAO!$C$35,AA1075*CONFIGURACAO!$C$35)),'PI AREA  P75'!AA1075*CONFIGURACAO!$C$35))</f>
        <v>0</v>
      </c>
      <c r="AQ1075" s="38">
        <f>IF(AB1075=0,0,IF(CONFIGURACAO!$C$44="SIM",(IF(AB1075&gt;CONFIGURACAO!$C$45,CONFIGURACAO!$C$45*CONFIGURACAO!$C$36,AB1075*CONFIGURACAO!$C$36)),'PI AREA  P75'!AB1075*CONFIGURACAO!$C$36))</f>
        <v>0</v>
      </c>
      <c r="AR1075" s="38">
        <f t="shared" si="380"/>
        <v>145</v>
      </c>
      <c r="AS1075" s="68">
        <f>IF(AR1075="","",$AR1075-(($AS$2/CONFIGURACAO!$C$6)*$M1075))</f>
        <v>-80</v>
      </c>
      <c r="AT1075" s="73" t="str">
        <f t="shared" si="364"/>
        <v>NAO</v>
      </c>
      <c r="AU1075" s="75">
        <f>IF(AR1075="","",$AR1075-(($AU$2/CONFIGURACAO!$C$6)*$M1075))</f>
        <v>-230</v>
      </c>
      <c r="AV1075" s="76" t="str">
        <f t="shared" si="365"/>
        <v>NAO</v>
      </c>
      <c r="AW1075" s="74">
        <f>IF(AR1075="","",$AR1075-(($AW$2/CONFIGURACAO!$C$6)*$M1075))</f>
        <v>-380</v>
      </c>
      <c r="AX1075" s="72" t="str">
        <f t="shared" si="366"/>
        <v>NAO</v>
      </c>
      <c r="AZ1075" s="39">
        <f t="shared" si="367"/>
        <v>1.3615598781169157E-2</v>
      </c>
      <c r="BA1075" s="146">
        <f t="shared" si="368"/>
        <v>1.75</v>
      </c>
      <c r="BB1075" s="146">
        <f t="shared" si="369"/>
        <v>1042</v>
      </c>
      <c r="BC1075" s="32">
        <f t="shared" si="370"/>
        <v>983</v>
      </c>
      <c r="BD1075" s="148"/>
      <c r="BE1075" s="40">
        <f t="shared" si="371"/>
        <v>3.7257824143070044E-2</v>
      </c>
      <c r="BF1075" s="40">
        <f t="shared" si="372"/>
        <v>0</v>
      </c>
      <c r="BG1075" s="40">
        <f t="shared" si="373"/>
        <v>1.9270298047276462E-2</v>
      </c>
      <c r="BH1075" s="40">
        <f t="shared" si="374"/>
        <v>0</v>
      </c>
      <c r="BI1075" s="40">
        <f t="shared" si="375"/>
        <v>0</v>
      </c>
      <c r="BJ1075" s="40">
        <f t="shared" si="376"/>
        <v>0</v>
      </c>
      <c r="BK1075" s="40">
        <f t="shared" si="377"/>
        <v>0</v>
      </c>
      <c r="BL1075">
        <v>0</v>
      </c>
      <c r="BM1075">
        <v>0</v>
      </c>
      <c r="BN1075">
        <v>1</v>
      </c>
      <c r="BO1075">
        <v>0</v>
      </c>
      <c r="BP1075">
        <v>0</v>
      </c>
      <c r="BQ1075">
        <v>1</v>
      </c>
      <c r="BR1075">
        <v>1</v>
      </c>
      <c r="BS1075">
        <v>2</v>
      </c>
      <c r="BT1075" s="42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</row>
    <row r="1076" spans="1:134" s="32" customFormat="1" ht="17" thickBot="1" x14ac:dyDescent="0.25">
      <c r="A1076" s="124" t="str">
        <f>CONFIGURACAO!$C$4</f>
        <v>AREA 21</v>
      </c>
      <c r="B1076" s="125">
        <v>1074</v>
      </c>
      <c r="C1076" s="252" t="s">
        <v>332</v>
      </c>
      <c r="D1076" s="126">
        <f t="shared" si="381"/>
        <v>11</v>
      </c>
      <c r="E1076" s="250" t="s">
        <v>1411</v>
      </c>
      <c r="F1076" s="250">
        <v>0</v>
      </c>
      <c r="G1076" s="250">
        <v>1</v>
      </c>
      <c r="H1076" s="250">
        <v>1</v>
      </c>
      <c r="I1076" s="250">
        <v>1</v>
      </c>
      <c r="J1076" s="87"/>
      <c r="K1076" s="94"/>
      <c r="L1076" s="94"/>
      <c r="M1076" s="154">
        <f t="shared" si="378"/>
        <v>3</v>
      </c>
      <c r="N1076">
        <v>4.5</v>
      </c>
      <c r="O1076">
        <v>2.25</v>
      </c>
      <c r="P1076">
        <v>5.25</v>
      </c>
      <c r="Q1076">
        <v>3</v>
      </c>
      <c r="R1076">
        <v>0.75</v>
      </c>
      <c r="S1076">
        <v>1.5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 s="139">
        <f t="shared" si="362"/>
        <v>6.75</v>
      </c>
      <c r="AD1076" s="140">
        <f t="shared" si="363"/>
        <v>12</v>
      </c>
      <c r="AE1076" s="141">
        <f t="shared" si="382"/>
        <v>0</v>
      </c>
      <c r="AF1076" s="263">
        <f t="shared" si="383"/>
        <v>0</v>
      </c>
      <c r="AG1076" s="265">
        <f t="shared" si="379"/>
        <v>6.75</v>
      </c>
      <c r="AI1076" s="37">
        <f>IFERROR(IF(M1076&gt;0,(N1076*CONFIGURACAO!$C$20)+(O1076*CONFIGURACAO!$C$21)+(P1076*CONFIGURACAO!$C$22)+(Q1076*CONFIGURACAO!$C$23)+(R1076*CONFIGURACAO!$C$24),""),"")</f>
        <v>1080</v>
      </c>
      <c r="AJ1076" s="38">
        <f>IF(S1076=0,0,IF(CONFIGURACAO!$C$15="SIM",(IF(S1076&gt;CONFIGURACAO!$C$16,CONFIGURACAO!$C$16*CONFIGURACAO!$C$25,S1076*CONFIGURACAO!$C$25)),'PI AREA  P75'!S1076*CONFIGURACAO!$C$25))</f>
        <v>15</v>
      </c>
      <c r="AK1076" s="38">
        <f>IF(T1076=0,0,IF(CONFIGURACAO!$C$17="SIM",(IF(T1076&gt;CONFIGURACAO!$C$18,CONFIGURACAO!$C$18*CONFIGURACAO!$C$26,T1076*CONFIGURACAO!$C$26)),'PI AREA  P75'!T1076*CONFIGURACAO!$C$26))</f>
        <v>0</v>
      </c>
      <c r="AL1076" s="38">
        <f>IFERROR(IF(M1076&gt;0,(U1076*CONFIGURACAO!$C$29)+(V1076*CONFIGURACAO!$C$30),""),"")</f>
        <v>0</v>
      </c>
      <c r="AM1076" s="38">
        <f>IF(W1076=0,0,IF(CONFIGURACAO!$C$41="SIM",(IF(W1076&gt;CONFIGURACAO!$C$41,CONFIGURACAO!$C$41*CONFIGURACAO!$C$31,W1076*CONFIGURACAO!$C$31)),'PI AREA  P75'!W1076*CONFIGURACAO!$C$31))</f>
        <v>0</v>
      </c>
      <c r="AN1076" s="38">
        <f>IF(X1076=0,0,IF(CONFIGURACAO!$C$39="SIM",(IF(X1076&gt;CONFIGURACAO!$C$40,CONFIGURACAO!$C$40*CONFIGURACAO!$C$32,X1076*CONFIGURACAO!$C$32)),'PI AREA  P75'!X1076*CONFIGURACAO!$C$32))</f>
        <v>0</v>
      </c>
      <c r="AO1076" s="38">
        <f>IFERROR(IF(M1076&gt;0,(Y1076*CONFIGURACAO!$C$33)+(Z1076*CONFIGURACAO!$C$34)+(AA1076*CONFIGURACAO!$C$35)+(AB1076*CONFIGURACAO!$C$36),""),"")</f>
        <v>0</v>
      </c>
      <c r="AP1076" s="38">
        <f>IF(AA1076=0,0,IF(CONFIGURACAO!$C$46="SIM",(IF(AA1076&gt;CONFIGURACAO!$C$47,CONFIGURACAO!$C$47*CONFIGURACAO!$C$35,AA1076*CONFIGURACAO!$C$35)),'PI AREA  P75'!AA1076*CONFIGURACAO!$C$35))</f>
        <v>0</v>
      </c>
      <c r="AQ1076" s="38">
        <f>IF(AB1076=0,0,IF(CONFIGURACAO!$C$44="SIM",(IF(AB1076&gt;CONFIGURACAO!$C$45,CONFIGURACAO!$C$45*CONFIGURACAO!$C$36,AB1076*CONFIGURACAO!$C$36)),'PI AREA  P75'!AB1076*CONFIGURACAO!$C$36))</f>
        <v>0</v>
      </c>
      <c r="AR1076" s="38">
        <f t="shared" si="380"/>
        <v>1095</v>
      </c>
      <c r="AS1076" s="68">
        <f>IF(AR1076="","",$AR1076-(($AS$2/CONFIGURACAO!$C$6)*$M1076))</f>
        <v>870</v>
      </c>
      <c r="AT1076" s="73">
        <f t="shared" si="364"/>
        <v>3</v>
      </c>
      <c r="AU1076" s="75">
        <f>IF(AR1076="","",$AR1076-(($AU$2/CONFIGURACAO!$C$6)*$M1076))</f>
        <v>720</v>
      </c>
      <c r="AV1076" s="76">
        <f t="shared" si="365"/>
        <v>4</v>
      </c>
      <c r="AW1076" s="74">
        <f>IF(AR1076="","",$AR1076-(($AW$2/CONFIGURACAO!$C$6)*$M1076))</f>
        <v>570</v>
      </c>
      <c r="AX1076" s="72">
        <f t="shared" si="366"/>
        <v>5</v>
      </c>
      <c r="AZ1076" s="39">
        <f t="shared" si="367"/>
        <v>0.1028212459681395</v>
      </c>
      <c r="BA1076" s="146">
        <f t="shared" si="368"/>
        <v>17.25</v>
      </c>
      <c r="BB1076" s="146">
        <f t="shared" si="369"/>
        <v>413</v>
      </c>
      <c r="BC1076" s="32">
        <f t="shared" si="370"/>
        <v>349</v>
      </c>
      <c r="BD1076" s="148"/>
      <c r="BE1076" s="40">
        <f t="shared" si="371"/>
        <v>0.1676602086438152</v>
      </c>
      <c r="BF1076" s="40">
        <f t="shared" si="372"/>
        <v>8.6805555555555552E-2</v>
      </c>
      <c r="BG1076" s="40">
        <f t="shared" si="373"/>
        <v>0.13489208633093525</v>
      </c>
      <c r="BH1076" s="40">
        <f t="shared" si="374"/>
        <v>0.12126111560226355</v>
      </c>
      <c r="BI1076" s="40">
        <f t="shared" si="375"/>
        <v>7.9957356076759065E-2</v>
      </c>
      <c r="BJ1076" s="40">
        <f t="shared" si="376"/>
        <v>0.13863216266173753</v>
      </c>
      <c r="BK1076" s="40">
        <f t="shared" si="377"/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1</v>
      </c>
      <c r="BT1076" s="42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</row>
    <row r="1077" spans="1:134" s="32" customFormat="1" ht="17" thickBot="1" x14ac:dyDescent="0.25">
      <c r="A1077" s="124" t="str">
        <f>CONFIGURACAO!$C$4</f>
        <v>AREA 21</v>
      </c>
      <c r="B1077" s="125">
        <v>1075</v>
      </c>
      <c r="C1077" s="252" t="s">
        <v>332</v>
      </c>
      <c r="D1077" s="126">
        <f t="shared" si="381"/>
        <v>12</v>
      </c>
      <c r="E1077" s="250" t="s">
        <v>1412</v>
      </c>
      <c r="F1077" s="250">
        <v>0</v>
      </c>
      <c r="G1077" s="250">
        <v>1</v>
      </c>
      <c r="H1077" s="250">
        <v>1</v>
      </c>
      <c r="I1077" s="250">
        <v>1</v>
      </c>
      <c r="J1077" s="87"/>
      <c r="K1077" s="94"/>
      <c r="L1077" s="94"/>
      <c r="M1077" s="154">
        <f t="shared" si="378"/>
        <v>3</v>
      </c>
      <c r="N1077">
        <v>0</v>
      </c>
      <c r="O1077">
        <v>0.75</v>
      </c>
      <c r="P1077">
        <v>1.5</v>
      </c>
      <c r="Q1077">
        <v>1.5</v>
      </c>
      <c r="R1077">
        <v>0</v>
      </c>
      <c r="S1077">
        <v>1.5</v>
      </c>
      <c r="T1077">
        <v>0.75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 s="139">
        <f t="shared" si="362"/>
        <v>0.75</v>
      </c>
      <c r="AD1077" s="140">
        <f t="shared" si="363"/>
        <v>2.25</v>
      </c>
      <c r="AE1077" s="141">
        <f t="shared" si="382"/>
        <v>0</v>
      </c>
      <c r="AF1077" s="263">
        <f t="shared" si="383"/>
        <v>0</v>
      </c>
      <c r="AG1077" s="265">
        <f t="shared" si="379"/>
        <v>0.75</v>
      </c>
      <c r="AI1077" s="37">
        <f>IFERROR(IF(M1077&gt;0,(N1077*CONFIGURACAO!$C$20)+(O1077*CONFIGURACAO!$C$21)+(P1077*CONFIGURACAO!$C$22)+(Q1077*CONFIGURACAO!$C$23)+(R1077*CONFIGURACAO!$C$24),""),"")</f>
        <v>210</v>
      </c>
      <c r="AJ1077" s="38">
        <f>IF(S1077=0,0,IF(CONFIGURACAO!$C$15="SIM",(IF(S1077&gt;CONFIGURACAO!$C$16,CONFIGURACAO!$C$16*CONFIGURACAO!$C$25,S1077*CONFIGURACAO!$C$25)),'PI AREA  P75'!S1077*CONFIGURACAO!$C$25))</f>
        <v>15</v>
      </c>
      <c r="AK1077" s="38">
        <f>IF(T1077=0,0,IF(CONFIGURACAO!$C$17="SIM",(IF(T1077&gt;CONFIGURACAO!$C$18,CONFIGURACAO!$C$18*CONFIGURACAO!$C$26,T1077*CONFIGURACAO!$C$26)),'PI AREA  P75'!T1077*CONFIGURACAO!$C$26))</f>
        <v>3.75</v>
      </c>
      <c r="AL1077" s="38">
        <f>IFERROR(IF(M1077&gt;0,(U1077*CONFIGURACAO!$C$29)+(V1077*CONFIGURACAO!$C$30),""),"")</f>
        <v>0</v>
      </c>
      <c r="AM1077" s="38">
        <f>IF(W1077=0,0,IF(CONFIGURACAO!$C$41="SIM",(IF(W1077&gt;CONFIGURACAO!$C$41,CONFIGURACAO!$C$41*CONFIGURACAO!$C$31,W1077*CONFIGURACAO!$C$31)),'PI AREA  P75'!W1077*CONFIGURACAO!$C$31))</f>
        <v>0</v>
      </c>
      <c r="AN1077" s="38">
        <f>IF(X1077=0,0,IF(CONFIGURACAO!$C$39="SIM",(IF(X1077&gt;CONFIGURACAO!$C$40,CONFIGURACAO!$C$40*CONFIGURACAO!$C$32,X1077*CONFIGURACAO!$C$32)),'PI AREA  P75'!X1077*CONFIGURACAO!$C$32))</f>
        <v>0</v>
      </c>
      <c r="AO1077" s="38">
        <f>IFERROR(IF(M1077&gt;0,(Y1077*CONFIGURACAO!$C$33)+(Z1077*CONFIGURACAO!$C$34)+(AA1077*CONFIGURACAO!$C$35)+(AB1077*CONFIGURACAO!$C$36),""),"")</f>
        <v>35</v>
      </c>
      <c r="AP1077" s="38">
        <f>IF(AA1077=0,0,IF(CONFIGURACAO!$C$46="SIM",(IF(AA1077&gt;CONFIGURACAO!$C$47,CONFIGURACAO!$C$47*CONFIGURACAO!$C$35,AA1077*CONFIGURACAO!$C$35)),'PI AREA  P75'!AA1077*CONFIGURACAO!$C$35))</f>
        <v>25</v>
      </c>
      <c r="AQ1077" s="38">
        <f>IF(AB1077=0,0,IF(CONFIGURACAO!$C$44="SIM",(IF(AB1077&gt;CONFIGURACAO!$C$45,CONFIGURACAO!$C$45*CONFIGURACAO!$C$36,AB1077*CONFIGURACAO!$C$36)),'PI AREA  P75'!AB1077*CONFIGURACAO!$C$36))</f>
        <v>10</v>
      </c>
      <c r="AR1077" s="38">
        <f t="shared" si="380"/>
        <v>298.75</v>
      </c>
      <c r="AS1077" s="68">
        <f>IF(AR1077="","",$AR1077-(($AS$2/CONFIGURACAO!$C$6)*$M1077))</f>
        <v>73.75</v>
      </c>
      <c r="AT1077" s="73">
        <f t="shared" si="364"/>
        <v>3</v>
      </c>
      <c r="AU1077" s="75">
        <f>IF(AR1077="","",$AR1077-(($AU$2/CONFIGURACAO!$C$6)*$M1077))</f>
        <v>-76.25</v>
      </c>
      <c r="AV1077" s="76" t="str">
        <f t="shared" si="365"/>
        <v>NAO</v>
      </c>
      <c r="AW1077" s="74">
        <f>IF(AR1077="","",$AR1077-(($AW$2/CONFIGURACAO!$C$6)*$M1077))</f>
        <v>-226.25</v>
      </c>
      <c r="AX1077" s="72" t="str">
        <f t="shared" si="366"/>
        <v>NAO</v>
      </c>
      <c r="AZ1077" s="39">
        <f t="shared" si="367"/>
        <v>2.8052828523270935E-2</v>
      </c>
      <c r="BA1077" s="146">
        <f t="shared" si="368"/>
        <v>8</v>
      </c>
      <c r="BB1077" s="146">
        <f t="shared" si="369"/>
        <v>735</v>
      </c>
      <c r="BC1077" s="32">
        <f t="shared" si="370"/>
        <v>839</v>
      </c>
      <c r="BD1077" s="148"/>
      <c r="BE1077" s="40">
        <f t="shared" si="371"/>
        <v>0</v>
      </c>
      <c r="BF1077" s="40">
        <f t="shared" si="372"/>
        <v>2.8935185185185182E-2</v>
      </c>
      <c r="BG1077" s="40">
        <f t="shared" si="373"/>
        <v>3.8540596094552924E-2</v>
      </c>
      <c r="BH1077" s="40">
        <f t="shared" si="374"/>
        <v>6.0630557801131774E-2</v>
      </c>
      <c r="BI1077" s="40">
        <f t="shared" si="375"/>
        <v>0</v>
      </c>
      <c r="BJ1077" s="40">
        <f t="shared" si="376"/>
        <v>0.13863216266173753</v>
      </c>
      <c r="BK1077" s="40">
        <f t="shared" si="377"/>
        <v>0.1203852327447833</v>
      </c>
      <c r="BL1077">
        <v>0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>
        <v>0</v>
      </c>
      <c r="BS1077">
        <v>17</v>
      </c>
      <c r="BT1077" s="42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</row>
    <row r="1078" spans="1:134" s="32" customFormat="1" ht="17" thickBot="1" x14ac:dyDescent="0.25">
      <c r="A1078" s="124" t="str">
        <f>CONFIGURACAO!$C$4</f>
        <v>AREA 21</v>
      </c>
      <c r="B1078" s="125">
        <v>1076</v>
      </c>
      <c r="C1078" s="252" t="s">
        <v>332</v>
      </c>
      <c r="D1078" s="126">
        <f t="shared" si="381"/>
        <v>13</v>
      </c>
      <c r="E1078" s="250" t="s">
        <v>1413</v>
      </c>
      <c r="F1078" s="250">
        <v>0</v>
      </c>
      <c r="G1078" s="250">
        <v>1</v>
      </c>
      <c r="H1078" s="250">
        <v>1</v>
      </c>
      <c r="I1078" s="250">
        <v>1</v>
      </c>
      <c r="J1078" s="87"/>
      <c r="K1078" s="94"/>
      <c r="L1078" s="94"/>
      <c r="M1078" s="154">
        <f t="shared" si="378"/>
        <v>3</v>
      </c>
      <c r="N1078">
        <v>13.5</v>
      </c>
      <c r="O1078">
        <v>12</v>
      </c>
      <c r="P1078">
        <v>3</v>
      </c>
      <c r="Q1078">
        <v>3.75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 s="139">
        <f t="shared" si="362"/>
        <v>25.5</v>
      </c>
      <c r="AD1078" s="140">
        <f t="shared" si="363"/>
        <v>28.5</v>
      </c>
      <c r="AE1078" s="141">
        <f t="shared" si="382"/>
        <v>0</v>
      </c>
      <c r="AF1078" s="263">
        <f t="shared" si="383"/>
        <v>0</v>
      </c>
      <c r="AG1078" s="265">
        <f t="shared" si="379"/>
        <v>25.5</v>
      </c>
      <c r="AI1078" s="37">
        <f>IFERROR(IF(M1078&gt;0,(N1078*CONFIGURACAO!$C$20)+(O1078*CONFIGURACAO!$C$21)+(P1078*CONFIGURACAO!$C$22)+(Q1078*CONFIGURACAO!$C$23)+(R1078*CONFIGURACAO!$C$24),""),"")</f>
        <v>2640</v>
      </c>
      <c r="AJ1078" s="38">
        <f>IF(S1078=0,0,IF(CONFIGURACAO!$C$15="SIM",(IF(S1078&gt;CONFIGURACAO!$C$16,CONFIGURACAO!$C$16*CONFIGURACAO!$C$25,S1078*CONFIGURACAO!$C$25)),'PI AREA  P75'!S1078*CONFIGURACAO!$C$25))</f>
        <v>0</v>
      </c>
      <c r="AK1078" s="38">
        <f>IF(T1078=0,0,IF(CONFIGURACAO!$C$17="SIM",(IF(T1078&gt;CONFIGURACAO!$C$18,CONFIGURACAO!$C$18*CONFIGURACAO!$C$26,T1078*CONFIGURACAO!$C$26)),'PI AREA  P75'!T1078*CONFIGURACAO!$C$26))</f>
        <v>0</v>
      </c>
      <c r="AL1078" s="38">
        <f>IFERROR(IF(M1078&gt;0,(U1078*CONFIGURACAO!$C$29)+(V1078*CONFIGURACAO!$C$30),""),"")</f>
        <v>0</v>
      </c>
      <c r="AM1078" s="38">
        <f>IF(W1078=0,0,IF(CONFIGURACAO!$C$41="SIM",(IF(W1078&gt;CONFIGURACAO!$C$41,CONFIGURACAO!$C$41*CONFIGURACAO!$C$31,W1078*CONFIGURACAO!$C$31)),'PI AREA  P75'!W1078*CONFIGURACAO!$C$31))</f>
        <v>0</v>
      </c>
      <c r="AN1078" s="38">
        <f>IF(X1078=0,0,IF(CONFIGURACAO!$C$39="SIM",(IF(X1078&gt;CONFIGURACAO!$C$40,CONFIGURACAO!$C$40*CONFIGURACAO!$C$32,X1078*CONFIGURACAO!$C$32)),'PI AREA  P75'!X1078*CONFIGURACAO!$C$32))</f>
        <v>0</v>
      </c>
      <c r="AO1078" s="38">
        <f>IFERROR(IF(M1078&gt;0,(Y1078*CONFIGURACAO!$C$33)+(Z1078*CONFIGURACAO!$C$34)+(AA1078*CONFIGURACAO!$C$35)+(AB1078*CONFIGURACAO!$C$36),""),"")</f>
        <v>0</v>
      </c>
      <c r="AP1078" s="38">
        <f>IF(AA1078=0,0,IF(CONFIGURACAO!$C$46="SIM",(IF(AA1078&gt;CONFIGURACAO!$C$47,CONFIGURACAO!$C$47*CONFIGURACAO!$C$35,AA1078*CONFIGURACAO!$C$35)),'PI AREA  P75'!AA1078*CONFIGURACAO!$C$35))</f>
        <v>0</v>
      </c>
      <c r="AQ1078" s="38">
        <f>IF(AB1078=0,0,IF(CONFIGURACAO!$C$44="SIM",(IF(AB1078&gt;CONFIGURACAO!$C$45,CONFIGURACAO!$C$45*CONFIGURACAO!$C$36,AB1078*CONFIGURACAO!$C$36)),'PI AREA  P75'!AB1078*CONFIGURACAO!$C$36))</f>
        <v>0</v>
      </c>
      <c r="AR1078" s="38">
        <f t="shared" si="380"/>
        <v>2640</v>
      </c>
      <c r="AS1078" s="68">
        <f>IF(AR1078="","",$AR1078-(($AS$2/CONFIGURACAO!$C$6)*$M1078))</f>
        <v>2415</v>
      </c>
      <c r="AT1078" s="73">
        <f t="shared" si="364"/>
        <v>3</v>
      </c>
      <c r="AU1078" s="75">
        <f>IF(AR1078="","",$AR1078-(($AU$2/CONFIGURACAO!$C$6)*$M1078))</f>
        <v>2265</v>
      </c>
      <c r="AV1078" s="76">
        <f t="shared" si="365"/>
        <v>4</v>
      </c>
      <c r="AW1078" s="74">
        <f>IF(AR1078="","",$AR1078-(($AW$2/CONFIGURACAO!$C$6)*$M1078))</f>
        <v>2115</v>
      </c>
      <c r="AX1078" s="72">
        <f t="shared" si="366"/>
        <v>5</v>
      </c>
      <c r="AZ1078" s="39">
        <f t="shared" si="367"/>
        <v>0.24789779849852811</v>
      </c>
      <c r="BA1078" s="146">
        <f t="shared" si="368"/>
        <v>32.25</v>
      </c>
      <c r="BB1078" s="146">
        <f t="shared" si="369"/>
        <v>129</v>
      </c>
      <c r="BC1078" s="32">
        <f t="shared" si="370"/>
        <v>57</v>
      </c>
      <c r="BD1078" s="148"/>
      <c r="BE1078" s="40">
        <f t="shared" si="371"/>
        <v>0.50298062593144555</v>
      </c>
      <c r="BF1078" s="40">
        <f t="shared" si="372"/>
        <v>0.46296296296296291</v>
      </c>
      <c r="BG1078" s="40">
        <f t="shared" si="373"/>
        <v>7.7081192189105849E-2</v>
      </c>
      <c r="BH1078" s="40">
        <f t="shared" si="374"/>
        <v>0.15157639450282942</v>
      </c>
      <c r="BI1078" s="40">
        <f t="shared" si="375"/>
        <v>0</v>
      </c>
      <c r="BJ1078" s="40">
        <f t="shared" si="376"/>
        <v>0</v>
      </c>
      <c r="BK1078" s="40">
        <f t="shared" si="377"/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 s="42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</row>
    <row r="1079" spans="1:134" s="32" customFormat="1" ht="17" thickBot="1" x14ac:dyDescent="0.25">
      <c r="A1079" s="124" t="str">
        <f>CONFIGURACAO!$C$4</f>
        <v>AREA 21</v>
      </c>
      <c r="B1079" s="125">
        <v>1077</v>
      </c>
      <c r="C1079" s="252" t="s">
        <v>332</v>
      </c>
      <c r="D1079" s="126">
        <f t="shared" si="381"/>
        <v>14</v>
      </c>
      <c r="E1079" s="250" t="s">
        <v>1414</v>
      </c>
      <c r="F1079" s="250">
        <v>0</v>
      </c>
      <c r="G1079" s="250">
        <v>1</v>
      </c>
      <c r="H1079" s="250">
        <v>1</v>
      </c>
      <c r="I1079" s="250">
        <v>1</v>
      </c>
      <c r="J1079" s="87"/>
      <c r="K1079" s="94"/>
      <c r="L1079" s="94"/>
      <c r="M1079" s="154">
        <f t="shared" si="378"/>
        <v>3</v>
      </c>
      <c r="N1079">
        <v>0</v>
      </c>
      <c r="O1079">
        <v>1.5</v>
      </c>
      <c r="P1079">
        <v>2.25</v>
      </c>
      <c r="Q1079">
        <v>2.25</v>
      </c>
      <c r="R1079">
        <v>0</v>
      </c>
      <c r="S1079">
        <v>6</v>
      </c>
      <c r="T1079">
        <v>3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 s="139">
        <f t="shared" si="362"/>
        <v>1.5</v>
      </c>
      <c r="AD1079" s="140">
        <f t="shared" si="363"/>
        <v>3.75</v>
      </c>
      <c r="AE1079" s="141">
        <f t="shared" si="382"/>
        <v>0</v>
      </c>
      <c r="AF1079" s="263">
        <f t="shared" si="383"/>
        <v>0</v>
      </c>
      <c r="AG1079" s="265">
        <f t="shared" si="379"/>
        <v>1.5</v>
      </c>
      <c r="AI1079" s="37">
        <f>IFERROR(IF(M1079&gt;0,(N1079*CONFIGURACAO!$C$20)+(O1079*CONFIGURACAO!$C$21)+(P1079*CONFIGURACAO!$C$22)+(Q1079*CONFIGURACAO!$C$23)+(R1079*CONFIGURACAO!$C$24),""),"")</f>
        <v>345</v>
      </c>
      <c r="AJ1079" s="38">
        <f>IF(S1079=0,0,IF(CONFIGURACAO!$C$15="SIM",(IF(S1079&gt;CONFIGURACAO!$C$16,CONFIGURACAO!$C$16*CONFIGURACAO!$C$25,S1079*CONFIGURACAO!$C$25)),'PI AREA  P75'!S1079*CONFIGURACAO!$C$25))</f>
        <v>40</v>
      </c>
      <c r="AK1079" s="38">
        <f>IF(T1079=0,0,IF(CONFIGURACAO!$C$17="SIM",(IF(T1079&gt;CONFIGURACAO!$C$18,CONFIGURACAO!$C$18*CONFIGURACAO!$C$26,T1079*CONFIGURACAO!$C$26)),'PI AREA  P75'!T1079*CONFIGURACAO!$C$26))</f>
        <v>15</v>
      </c>
      <c r="AL1079" s="38">
        <f>IFERROR(IF(M1079&gt;0,(U1079*CONFIGURACAO!$C$29)+(V1079*CONFIGURACAO!$C$30),""),"")</f>
        <v>0</v>
      </c>
      <c r="AM1079" s="38">
        <f>IF(W1079=0,0,IF(CONFIGURACAO!$C$41="SIM",(IF(W1079&gt;CONFIGURACAO!$C$41,CONFIGURACAO!$C$41*CONFIGURACAO!$C$31,W1079*CONFIGURACAO!$C$31)),'PI AREA  P75'!W1079*CONFIGURACAO!$C$31))</f>
        <v>0</v>
      </c>
      <c r="AN1079" s="38">
        <f>IF(X1079=0,0,IF(CONFIGURACAO!$C$39="SIM",(IF(X1079&gt;CONFIGURACAO!$C$40,CONFIGURACAO!$C$40*CONFIGURACAO!$C$32,X1079*CONFIGURACAO!$C$32)),'PI AREA  P75'!X1079*CONFIGURACAO!$C$32))</f>
        <v>0</v>
      </c>
      <c r="AO1079" s="38">
        <f>IFERROR(IF(M1079&gt;0,(Y1079*CONFIGURACAO!$C$33)+(Z1079*CONFIGURACAO!$C$34)+(AA1079*CONFIGURACAO!$C$35)+(AB1079*CONFIGURACAO!$C$36),""),"")</f>
        <v>35</v>
      </c>
      <c r="AP1079" s="38">
        <f>IF(AA1079=0,0,IF(CONFIGURACAO!$C$46="SIM",(IF(AA1079&gt;CONFIGURACAO!$C$47,CONFIGURACAO!$C$47*CONFIGURACAO!$C$35,AA1079*CONFIGURACAO!$C$35)),'PI AREA  P75'!AA1079*CONFIGURACAO!$C$35))</f>
        <v>25</v>
      </c>
      <c r="AQ1079" s="38">
        <f>IF(AB1079=0,0,IF(CONFIGURACAO!$C$44="SIM",(IF(AB1079&gt;CONFIGURACAO!$C$45,CONFIGURACAO!$C$45*CONFIGURACAO!$C$36,AB1079*CONFIGURACAO!$C$36)),'PI AREA  P75'!AB1079*CONFIGURACAO!$C$36))</f>
        <v>10</v>
      </c>
      <c r="AR1079" s="38">
        <f t="shared" si="380"/>
        <v>470</v>
      </c>
      <c r="AS1079" s="68">
        <f>IF(AR1079="","",$AR1079-(($AS$2/CONFIGURACAO!$C$6)*$M1079))</f>
        <v>245</v>
      </c>
      <c r="AT1079" s="73">
        <f t="shared" si="364"/>
        <v>3</v>
      </c>
      <c r="AU1079" s="75">
        <f>IF(AR1079="","",$AR1079-(($AU$2/CONFIGURACAO!$C$6)*$M1079))</f>
        <v>95</v>
      </c>
      <c r="AV1079" s="76">
        <f t="shared" si="365"/>
        <v>4</v>
      </c>
      <c r="AW1079" s="74">
        <f>IF(AR1079="","",$AR1079-(($AW$2/CONFIGURACAO!$C$6)*$M1079))</f>
        <v>-55</v>
      </c>
      <c r="AX1079" s="72" t="str">
        <f t="shared" si="366"/>
        <v>NAO</v>
      </c>
      <c r="AZ1079" s="39">
        <f t="shared" si="367"/>
        <v>4.4133320187237958E-2</v>
      </c>
      <c r="BA1079" s="146">
        <f t="shared" si="368"/>
        <v>17</v>
      </c>
      <c r="BB1079" s="146">
        <f t="shared" si="369"/>
        <v>420</v>
      </c>
      <c r="BC1079" s="32">
        <f t="shared" si="370"/>
        <v>708</v>
      </c>
      <c r="BD1079" s="148"/>
      <c r="BE1079" s="40">
        <f t="shared" si="371"/>
        <v>0</v>
      </c>
      <c r="BF1079" s="40">
        <f t="shared" si="372"/>
        <v>5.7870370370370364E-2</v>
      </c>
      <c r="BG1079" s="40">
        <f t="shared" si="373"/>
        <v>5.7810894141829397E-2</v>
      </c>
      <c r="BH1079" s="40">
        <f t="shared" si="374"/>
        <v>9.0945836701697647E-2</v>
      </c>
      <c r="BI1079" s="40">
        <f t="shared" si="375"/>
        <v>0</v>
      </c>
      <c r="BJ1079" s="40">
        <f t="shared" si="376"/>
        <v>0.55452865064695012</v>
      </c>
      <c r="BK1079" s="40">
        <f t="shared" si="377"/>
        <v>0.4815409309791332</v>
      </c>
      <c r="BL1079">
        <v>0</v>
      </c>
      <c r="BM1079">
        <v>0</v>
      </c>
      <c r="BN1079">
        <v>0</v>
      </c>
      <c r="BO1079">
        <v>3</v>
      </c>
      <c r="BP1079">
        <v>0</v>
      </c>
      <c r="BQ1079">
        <v>0</v>
      </c>
      <c r="BR1079">
        <v>0</v>
      </c>
      <c r="BS1079">
        <v>2</v>
      </c>
      <c r="BT1079" s="42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</row>
    <row r="1080" spans="1:134" s="32" customFormat="1" ht="17" thickBot="1" x14ac:dyDescent="0.25">
      <c r="A1080" s="124" t="str">
        <f>CONFIGURACAO!$C$4</f>
        <v>AREA 21</v>
      </c>
      <c r="B1080" s="125">
        <v>1078</v>
      </c>
      <c r="C1080" s="252" t="s">
        <v>332</v>
      </c>
      <c r="D1080" s="126">
        <f t="shared" si="381"/>
        <v>15</v>
      </c>
      <c r="E1080" s="250" t="s">
        <v>1415</v>
      </c>
      <c r="F1080" s="250">
        <v>0</v>
      </c>
      <c r="G1080" s="250">
        <v>1</v>
      </c>
      <c r="H1080" s="250">
        <v>1</v>
      </c>
      <c r="I1080" s="250">
        <v>1</v>
      </c>
      <c r="J1080" s="87"/>
      <c r="K1080" s="94"/>
      <c r="L1080" s="94"/>
      <c r="M1080" s="154">
        <f t="shared" si="378"/>
        <v>3</v>
      </c>
      <c r="N1080">
        <v>0.75</v>
      </c>
      <c r="O1080">
        <v>0</v>
      </c>
      <c r="P1080">
        <v>2.25</v>
      </c>
      <c r="Q1080">
        <v>0</v>
      </c>
      <c r="R1080">
        <v>0</v>
      </c>
      <c r="S1080">
        <v>0.75</v>
      </c>
      <c r="T1080">
        <v>1.5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1</v>
      </c>
      <c r="AC1080" s="139">
        <f t="shared" si="362"/>
        <v>0.75</v>
      </c>
      <c r="AD1080" s="140">
        <f t="shared" si="363"/>
        <v>3</v>
      </c>
      <c r="AE1080" s="141">
        <f t="shared" si="382"/>
        <v>0</v>
      </c>
      <c r="AF1080" s="263">
        <f t="shared" si="383"/>
        <v>0</v>
      </c>
      <c r="AG1080" s="265">
        <f t="shared" si="379"/>
        <v>0.75</v>
      </c>
      <c r="AI1080" s="37">
        <f>IFERROR(IF(M1080&gt;0,(N1080*CONFIGURACAO!$C$20)+(O1080*CONFIGURACAO!$C$21)+(P1080*CONFIGURACAO!$C$22)+(Q1080*CONFIGURACAO!$C$23)+(R1080*CONFIGURACAO!$C$24),""),"")</f>
        <v>210</v>
      </c>
      <c r="AJ1080" s="38">
        <f>IF(S1080=0,0,IF(CONFIGURACAO!$C$15="SIM",(IF(S1080&gt;CONFIGURACAO!$C$16,CONFIGURACAO!$C$16*CONFIGURACAO!$C$25,S1080*CONFIGURACAO!$C$25)),'PI AREA  P75'!S1080*CONFIGURACAO!$C$25))</f>
        <v>7.5</v>
      </c>
      <c r="AK1080" s="38">
        <f>IF(T1080=0,0,IF(CONFIGURACAO!$C$17="SIM",(IF(T1080&gt;CONFIGURACAO!$C$18,CONFIGURACAO!$C$18*CONFIGURACAO!$C$26,T1080*CONFIGURACAO!$C$26)),'PI AREA  P75'!T1080*CONFIGURACAO!$C$26))</f>
        <v>7.5</v>
      </c>
      <c r="AL1080" s="38">
        <f>IFERROR(IF(M1080&gt;0,(U1080*CONFIGURACAO!$C$29)+(V1080*CONFIGURACAO!$C$30),""),"")</f>
        <v>0</v>
      </c>
      <c r="AM1080" s="38">
        <f>IF(W1080=0,0,IF(CONFIGURACAO!$C$41="SIM",(IF(W1080&gt;CONFIGURACAO!$C$41,CONFIGURACAO!$C$41*CONFIGURACAO!$C$31,W1080*CONFIGURACAO!$C$31)),'PI AREA  P75'!W1080*CONFIGURACAO!$C$31))</f>
        <v>50</v>
      </c>
      <c r="AN1080" s="38">
        <f>IF(X1080=0,0,IF(CONFIGURACAO!$C$39="SIM",(IF(X1080&gt;CONFIGURACAO!$C$40,CONFIGURACAO!$C$40*CONFIGURACAO!$C$32,X1080*CONFIGURACAO!$C$32)),'PI AREA  P75'!X1080*CONFIGURACAO!$C$32))</f>
        <v>0</v>
      </c>
      <c r="AO1080" s="38">
        <f>IFERROR(IF(M1080&gt;0,(Y1080*CONFIGURACAO!$C$33)+(Z1080*CONFIGURACAO!$C$34)+(AA1080*CONFIGURACAO!$C$35)+(AB1080*CONFIGURACAO!$C$36),""),"")</f>
        <v>35</v>
      </c>
      <c r="AP1080" s="38">
        <f>IF(AA1080=0,0,IF(CONFIGURACAO!$C$46="SIM",(IF(AA1080&gt;CONFIGURACAO!$C$47,CONFIGURACAO!$C$47*CONFIGURACAO!$C$35,AA1080*CONFIGURACAO!$C$35)),'PI AREA  P75'!AA1080*CONFIGURACAO!$C$35))</f>
        <v>25</v>
      </c>
      <c r="AQ1080" s="38">
        <f>IF(AB1080=0,0,IF(CONFIGURACAO!$C$44="SIM",(IF(AB1080&gt;CONFIGURACAO!$C$45,CONFIGURACAO!$C$45*CONFIGURACAO!$C$36,AB1080*CONFIGURACAO!$C$36)),'PI AREA  P75'!AB1080*CONFIGURACAO!$C$36))</f>
        <v>10</v>
      </c>
      <c r="AR1080" s="38">
        <f t="shared" si="380"/>
        <v>345</v>
      </c>
      <c r="AS1080" s="68">
        <f>IF(AR1080="","",$AR1080-(($AS$2/CONFIGURACAO!$C$6)*$M1080))</f>
        <v>120</v>
      </c>
      <c r="AT1080" s="73">
        <f t="shared" si="364"/>
        <v>3</v>
      </c>
      <c r="AU1080" s="75">
        <f>IF(AR1080="","",$AR1080-(($AU$2/CONFIGURACAO!$C$6)*$M1080))</f>
        <v>-30</v>
      </c>
      <c r="AV1080" s="76" t="str">
        <f t="shared" si="365"/>
        <v>NAO</v>
      </c>
      <c r="AW1080" s="74">
        <f>IF(AR1080="","",$AR1080-(($AW$2/CONFIGURACAO!$C$6)*$M1080))</f>
        <v>-180</v>
      </c>
      <c r="AX1080" s="72" t="str">
        <f t="shared" si="366"/>
        <v>NAO</v>
      </c>
      <c r="AZ1080" s="39">
        <f t="shared" si="367"/>
        <v>3.2395735031057651E-2</v>
      </c>
      <c r="BA1080" s="146">
        <f t="shared" si="368"/>
        <v>8.25</v>
      </c>
      <c r="BB1080" s="146">
        <f t="shared" si="369"/>
        <v>729</v>
      </c>
      <c r="BC1080" s="32">
        <f t="shared" si="370"/>
        <v>806</v>
      </c>
      <c r="BD1080" s="148"/>
      <c r="BE1080" s="40">
        <f t="shared" si="371"/>
        <v>2.7943368107302535E-2</v>
      </c>
      <c r="BF1080" s="40">
        <f t="shared" si="372"/>
        <v>0</v>
      </c>
      <c r="BG1080" s="40">
        <f t="shared" si="373"/>
        <v>5.7810894141829397E-2</v>
      </c>
      <c r="BH1080" s="40">
        <f t="shared" si="374"/>
        <v>0</v>
      </c>
      <c r="BI1080" s="40">
        <f t="shared" si="375"/>
        <v>0</v>
      </c>
      <c r="BJ1080" s="40">
        <f t="shared" si="376"/>
        <v>6.9316081330868765E-2</v>
      </c>
      <c r="BK1080" s="40">
        <f t="shared" si="377"/>
        <v>0.2407704654895666</v>
      </c>
      <c r="BL1080">
        <v>0</v>
      </c>
      <c r="BM1080">
        <v>0</v>
      </c>
      <c r="BN1080">
        <v>1</v>
      </c>
      <c r="BO1080">
        <v>0</v>
      </c>
      <c r="BP1080">
        <v>0</v>
      </c>
      <c r="BQ1080">
        <v>0</v>
      </c>
      <c r="BR1080">
        <v>2</v>
      </c>
      <c r="BS1080">
        <v>1</v>
      </c>
      <c r="BT1080" s="42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</row>
    <row r="1081" spans="1:134" s="32" customFormat="1" ht="17" thickBot="1" x14ac:dyDescent="0.25">
      <c r="A1081" s="124" t="str">
        <f>CONFIGURACAO!$C$4</f>
        <v>AREA 21</v>
      </c>
      <c r="B1081" s="125">
        <v>1079</v>
      </c>
      <c r="C1081" s="252" t="s">
        <v>332</v>
      </c>
      <c r="D1081" s="126">
        <f t="shared" ref="D1081" si="384">IF(C1080=C1081,D1080+1,1)</f>
        <v>16</v>
      </c>
      <c r="E1081" s="250" t="s">
        <v>1416</v>
      </c>
      <c r="F1081" s="250">
        <v>0</v>
      </c>
      <c r="G1081" s="250">
        <v>0</v>
      </c>
      <c r="H1081" s="250">
        <v>0</v>
      </c>
      <c r="I1081" s="250">
        <v>1</v>
      </c>
      <c r="J1081" s="87"/>
      <c r="K1081" s="94"/>
      <c r="L1081" s="94"/>
      <c r="M1081" s="154">
        <f t="shared" si="378"/>
        <v>1</v>
      </c>
      <c r="N1081">
        <v>0.75</v>
      </c>
      <c r="O1081">
        <v>0.75</v>
      </c>
      <c r="P1081">
        <v>0</v>
      </c>
      <c r="Q1081">
        <v>0</v>
      </c>
      <c r="R1081">
        <v>0</v>
      </c>
      <c r="S1081">
        <v>0.75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 s="139">
        <f t="shared" si="362"/>
        <v>1.5</v>
      </c>
      <c r="AD1081" s="140">
        <f t="shared" si="363"/>
        <v>1.5</v>
      </c>
      <c r="AE1081" s="141">
        <f t="shared" ref="AE1081" si="385">IFERROR((U1081+V1081),"")</f>
        <v>0</v>
      </c>
      <c r="AF1081" s="263">
        <f t="shared" ref="AF1081" si="386">IFERROR((Y1081+Z1081),"")</f>
        <v>0</v>
      </c>
      <c r="AG1081" s="265">
        <f t="shared" si="379"/>
        <v>1.5</v>
      </c>
      <c r="AI1081" s="37">
        <f>IFERROR(IF(M1081&gt;0,(N1081*CONFIGURACAO!$C$20)+(O1081*CONFIGURACAO!$C$21)+(P1081*CONFIGURACAO!$C$22)+(Q1081*CONFIGURACAO!$C$23)+(R1081*CONFIGURACAO!$C$24),""),"")</f>
        <v>135</v>
      </c>
      <c r="AJ1081" s="38">
        <f>IF(S1081=0,0,IF(CONFIGURACAO!$C$15="SIM",(IF(S1081&gt;CONFIGURACAO!$C$16,CONFIGURACAO!$C$16*CONFIGURACAO!$C$25,S1081*CONFIGURACAO!$C$25)),'PI AREA  P75'!S1081*CONFIGURACAO!$C$25))</f>
        <v>7.5</v>
      </c>
      <c r="AK1081" s="38">
        <f>IF(T1081=0,0,IF(CONFIGURACAO!$C$17="SIM",(IF(T1081&gt;CONFIGURACAO!$C$18,CONFIGURACAO!$C$18*CONFIGURACAO!$C$26,T1081*CONFIGURACAO!$C$26)),'PI AREA  P75'!T1081*CONFIGURACAO!$C$26))</f>
        <v>0</v>
      </c>
      <c r="AL1081" s="38">
        <f>IFERROR(IF(M1081&gt;0,(U1081*CONFIGURACAO!$C$29)+(V1081*CONFIGURACAO!$C$30),""),"")</f>
        <v>0</v>
      </c>
      <c r="AM1081" s="38">
        <f>IF(W1081=0,0,IF(CONFIGURACAO!$C$41="SIM",(IF(W1081&gt;CONFIGURACAO!$C$41,CONFIGURACAO!$C$41*CONFIGURACAO!$C$31,W1081*CONFIGURACAO!$C$31)),'PI AREA  P75'!W1081*CONFIGURACAO!$C$31))</f>
        <v>0</v>
      </c>
      <c r="AN1081" s="38">
        <f>IF(X1081=0,0,IF(CONFIGURACAO!$C$39="SIM",(IF(X1081&gt;CONFIGURACAO!$C$40,CONFIGURACAO!$C$40*CONFIGURACAO!$C$32,X1081*CONFIGURACAO!$C$32)),'PI AREA  P75'!X1081*CONFIGURACAO!$C$32))</f>
        <v>0</v>
      </c>
      <c r="AO1081" s="38">
        <f>IFERROR(IF(M1081&gt;0,(Y1081*CONFIGURACAO!$C$33)+(Z1081*CONFIGURACAO!$C$34)+(AA1081*CONFIGURACAO!$C$35)+(AB1081*CONFIGURACAO!$C$36),""),"")</f>
        <v>0</v>
      </c>
      <c r="AP1081" s="38">
        <f>IF(AA1081=0,0,IF(CONFIGURACAO!$C$46="SIM",(IF(AA1081&gt;CONFIGURACAO!$C$47,CONFIGURACAO!$C$47*CONFIGURACAO!$C$35,AA1081*CONFIGURACAO!$C$35)),'PI AREA  P75'!AA1081*CONFIGURACAO!$C$35))</f>
        <v>0</v>
      </c>
      <c r="AQ1081" s="38">
        <f>IF(AB1081=0,0,IF(CONFIGURACAO!$C$44="SIM",(IF(AB1081&gt;CONFIGURACAO!$C$45,CONFIGURACAO!$C$45*CONFIGURACAO!$C$36,AB1081*CONFIGURACAO!$C$36)),'PI AREA  P75'!AB1081*CONFIGURACAO!$C$36))</f>
        <v>0</v>
      </c>
      <c r="AR1081" s="38">
        <f t="shared" si="380"/>
        <v>142.5</v>
      </c>
      <c r="AS1081" s="68">
        <f>IF(AR1081="","",$AR1081-(($AS$2/CONFIGURACAO!$C$6)*$M1081))</f>
        <v>67.5</v>
      </c>
      <c r="AT1081" s="73">
        <f t="shared" si="364"/>
        <v>3</v>
      </c>
      <c r="AU1081" s="75">
        <f>IF(AR1081="","",$AR1081-(($AU$2/CONFIGURACAO!$C$6)*$M1081))</f>
        <v>17.5</v>
      </c>
      <c r="AV1081" s="76">
        <f t="shared" si="365"/>
        <v>4</v>
      </c>
      <c r="AW1081" s="74">
        <f>IF(AR1081="","",$AR1081-(($AW$2/CONFIGURACAO!$C$6)*$M1081))</f>
        <v>-32.5</v>
      </c>
      <c r="AX1081" s="72" t="str">
        <f t="shared" si="366"/>
        <v>NAO</v>
      </c>
      <c r="AZ1081" s="39">
        <f t="shared" si="367"/>
        <v>1.3380847078045552E-2</v>
      </c>
      <c r="BA1081" s="146">
        <f t="shared" si="368"/>
        <v>2.25</v>
      </c>
      <c r="BB1081" s="146">
        <f t="shared" si="369"/>
        <v>1002</v>
      </c>
      <c r="BC1081" s="32">
        <f t="shared" si="370"/>
        <v>986</v>
      </c>
      <c r="BD1081" s="148"/>
      <c r="BE1081" s="40">
        <f t="shared" si="371"/>
        <v>2.7943368107302535E-2</v>
      </c>
      <c r="BF1081" s="40">
        <f t="shared" si="372"/>
        <v>2.8935185185185182E-2</v>
      </c>
      <c r="BG1081" s="40">
        <f t="shared" si="373"/>
        <v>0</v>
      </c>
      <c r="BH1081" s="40">
        <f t="shared" si="374"/>
        <v>0</v>
      </c>
      <c r="BI1081" s="40">
        <f t="shared" si="375"/>
        <v>0</v>
      </c>
      <c r="BJ1081" s="40">
        <f t="shared" si="376"/>
        <v>6.9316081330868765E-2</v>
      </c>
      <c r="BK1081" s="40">
        <f t="shared" si="377"/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 s="42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</row>
    <row r="1082" spans="1:134" s="32" customFormat="1" ht="17" thickBot="1" x14ac:dyDescent="0.25">
      <c r="A1082" s="124" t="str">
        <f>CONFIGURACAO!$C$4</f>
        <v>AREA 21</v>
      </c>
      <c r="B1082" s="125">
        <v>1080</v>
      </c>
      <c r="C1082" s="252" t="s">
        <v>332</v>
      </c>
      <c r="D1082" s="126">
        <f t="shared" ref="D1082:D1101" si="387">IF(C1081=C1082,D1081+1,1)</f>
        <v>17</v>
      </c>
      <c r="E1082" s="250" t="s">
        <v>1417</v>
      </c>
      <c r="F1082" s="250">
        <v>0</v>
      </c>
      <c r="G1082" s="250">
        <v>1</v>
      </c>
      <c r="H1082" s="250">
        <v>1</v>
      </c>
      <c r="I1082" s="250">
        <v>1</v>
      </c>
      <c r="J1082" s="87"/>
      <c r="K1082" s="94"/>
      <c r="L1082" s="94"/>
      <c r="M1082" s="154">
        <f t="shared" si="378"/>
        <v>3</v>
      </c>
      <c r="N1082">
        <v>0</v>
      </c>
      <c r="O1082">
        <v>0</v>
      </c>
      <c r="P1082">
        <v>0</v>
      </c>
      <c r="Q1082">
        <v>0.75</v>
      </c>
      <c r="R1082">
        <v>0</v>
      </c>
      <c r="S1082">
        <v>2.25</v>
      </c>
      <c r="T1082">
        <v>1.75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 s="139">
        <f t="shared" si="362"/>
        <v>0</v>
      </c>
      <c r="AD1082" s="140">
        <f t="shared" si="363"/>
        <v>0</v>
      </c>
      <c r="AE1082" s="141">
        <f t="shared" ref="AE1082:AE1101" si="388">IFERROR((U1082+V1082),"")</f>
        <v>0</v>
      </c>
      <c r="AF1082" s="263">
        <f t="shared" ref="AF1082:AF1101" si="389">IFERROR((Y1082+Z1082),"")</f>
        <v>0</v>
      </c>
      <c r="AG1082" s="265">
        <f t="shared" si="379"/>
        <v>0</v>
      </c>
      <c r="AI1082" s="37">
        <f>IFERROR(IF(M1082&gt;0,(N1082*CONFIGURACAO!$C$20)+(O1082*CONFIGURACAO!$C$21)+(P1082*CONFIGURACAO!$C$22)+(Q1082*CONFIGURACAO!$C$23)+(R1082*CONFIGURACAO!$C$24),""),"")</f>
        <v>30</v>
      </c>
      <c r="AJ1082" s="38">
        <f>IF(S1082=0,0,IF(CONFIGURACAO!$C$15="SIM",(IF(S1082&gt;CONFIGURACAO!$C$16,CONFIGURACAO!$C$16*CONFIGURACAO!$C$25,S1082*CONFIGURACAO!$C$25)),'PI AREA  P75'!S1082*CONFIGURACAO!$C$25))</f>
        <v>22.5</v>
      </c>
      <c r="AK1082" s="38">
        <f>IF(T1082=0,0,IF(CONFIGURACAO!$C$17="SIM",(IF(T1082&gt;CONFIGURACAO!$C$18,CONFIGURACAO!$C$18*CONFIGURACAO!$C$26,T1082*CONFIGURACAO!$C$26)),'PI AREA  P75'!T1082*CONFIGURACAO!$C$26))</f>
        <v>8.75</v>
      </c>
      <c r="AL1082" s="38">
        <f>IFERROR(IF(M1082&gt;0,(U1082*CONFIGURACAO!$C$29)+(V1082*CONFIGURACAO!$C$30),""),"")</f>
        <v>0</v>
      </c>
      <c r="AM1082" s="38">
        <f>IF(W1082=0,0,IF(CONFIGURACAO!$C$41="SIM",(IF(W1082&gt;CONFIGURACAO!$C$41,CONFIGURACAO!$C$41*CONFIGURACAO!$C$31,W1082*CONFIGURACAO!$C$31)),'PI AREA  P75'!W1082*CONFIGURACAO!$C$31))</f>
        <v>0</v>
      </c>
      <c r="AN1082" s="38">
        <f>IF(X1082=0,0,IF(CONFIGURACAO!$C$39="SIM",(IF(X1082&gt;CONFIGURACAO!$C$40,CONFIGURACAO!$C$40*CONFIGURACAO!$C$32,X1082*CONFIGURACAO!$C$32)),'PI AREA  P75'!X1082*CONFIGURACAO!$C$32))</f>
        <v>0</v>
      </c>
      <c r="AO1082" s="38">
        <f>IFERROR(IF(M1082&gt;0,(Y1082*CONFIGURACAO!$C$33)+(Z1082*CONFIGURACAO!$C$34)+(AA1082*CONFIGURACAO!$C$35)+(AB1082*CONFIGURACAO!$C$36),""),"")</f>
        <v>25</v>
      </c>
      <c r="AP1082" s="38">
        <f>IF(AA1082=0,0,IF(CONFIGURACAO!$C$46="SIM",(IF(AA1082&gt;CONFIGURACAO!$C$47,CONFIGURACAO!$C$47*CONFIGURACAO!$C$35,AA1082*CONFIGURACAO!$C$35)),'PI AREA  P75'!AA1082*CONFIGURACAO!$C$35))</f>
        <v>25</v>
      </c>
      <c r="AQ1082" s="38">
        <f>IF(AB1082=0,0,IF(CONFIGURACAO!$C$44="SIM",(IF(AB1082&gt;CONFIGURACAO!$C$45,CONFIGURACAO!$C$45*CONFIGURACAO!$C$36,AB1082*CONFIGURACAO!$C$36)),'PI AREA  P75'!AB1082*CONFIGURACAO!$C$36))</f>
        <v>0</v>
      </c>
      <c r="AR1082" s="38">
        <f t="shared" si="380"/>
        <v>111.25</v>
      </c>
      <c r="AS1082" s="68">
        <f>IF(AR1082="","",$AR1082-(($AS$2/CONFIGURACAO!$C$6)*$M1082))</f>
        <v>-113.75</v>
      </c>
      <c r="AT1082" s="73" t="str">
        <f t="shared" si="364"/>
        <v>NAO</v>
      </c>
      <c r="AU1082" s="75">
        <f>IF(AR1082="","",$AR1082-(($AU$2/CONFIGURACAO!$C$6)*$M1082))</f>
        <v>-263.75</v>
      </c>
      <c r="AV1082" s="76" t="str">
        <f t="shared" si="365"/>
        <v>NAO</v>
      </c>
      <c r="AW1082" s="74">
        <f>IF(AR1082="","",$AR1082-(($AW$2/CONFIGURACAO!$C$6)*$M1082))</f>
        <v>-413.75</v>
      </c>
      <c r="AX1082" s="72" t="str">
        <f t="shared" si="366"/>
        <v>NAO</v>
      </c>
      <c r="AZ1082" s="39">
        <f t="shared" si="367"/>
        <v>1.0446450789000474E-2</v>
      </c>
      <c r="BA1082" s="146">
        <f t="shared" si="368"/>
        <v>5.75</v>
      </c>
      <c r="BB1082" s="146">
        <f t="shared" si="369"/>
        <v>824</v>
      </c>
      <c r="BC1082" s="32">
        <f t="shared" si="370"/>
        <v>1028</v>
      </c>
      <c r="BD1082" s="148"/>
      <c r="BE1082" s="40">
        <f t="shared" si="371"/>
        <v>0</v>
      </c>
      <c r="BF1082" s="40">
        <f t="shared" si="372"/>
        <v>0</v>
      </c>
      <c r="BG1082" s="40">
        <f t="shared" si="373"/>
        <v>0</v>
      </c>
      <c r="BH1082" s="40">
        <f t="shared" si="374"/>
        <v>3.0315278900565887E-2</v>
      </c>
      <c r="BI1082" s="40">
        <f t="shared" si="375"/>
        <v>0</v>
      </c>
      <c r="BJ1082" s="40">
        <f t="shared" si="376"/>
        <v>0.20794824399260628</v>
      </c>
      <c r="BK1082" s="40">
        <f t="shared" si="377"/>
        <v>0.2808988764044944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2</v>
      </c>
      <c r="BS1082">
        <v>0</v>
      </c>
      <c r="BT1082" s="4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</row>
    <row r="1083" spans="1:134" s="32" customFormat="1" ht="17" thickBot="1" x14ac:dyDescent="0.25">
      <c r="A1083" s="124" t="str">
        <f>CONFIGURACAO!$C$4</f>
        <v>AREA 21</v>
      </c>
      <c r="B1083" s="125">
        <v>1081</v>
      </c>
      <c r="C1083" s="252" t="s">
        <v>332</v>
      </c>
      <c r="D1083" s="126">
        <f t="shared" si="387"/>
        <v>18</v>
      </c>
      <c r="E1083" s="250" t="s">
        <v>1418</v>
      </c>
      <c r="F1083" s="250">
        <v>0</v>
      </c>
      <c r="G1083" s="250">
        <v>1</v>
      </c>
      <c r="H1083" s="250">
        <v>1</v>
      </c>
      <c r="I1083" s="250">
        <v>1</v>
      </c>
      <c r="J1083" s="87"/>
      <c r="K1083" s="94"/>
      <c r="L1083" s="94"/>
      <c r="M1083" s="154">
        <f t="shared" si="378"/>
        <v>3</v>
      </c>
      <c r="N1083">
        <v>2.25</v>
      </c>
      <c r="O1083">
        <v>3</v>
      </c>
      <c r="P1083">
        <v>0.75</v>
      </c>
      <c r="Q1083">
        <v>0</v>
      </c>
      <c r="R1083">
        <v>0.75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 s="139">
        <f t="shared" si="362"/>
        <v>5.25</v>
      </c>
      <c r="AD1083" s="140">
        <f t="shared" si="363"/>
        <v>6</v>
      </c>
      <c r="AE1083" s="141">
        <f t="shared" si="388"/>
        <v>0</v>
      </c>
      <c r="AF1083" s="263">
        <f t="shared" si="389"/>
        <v>0</v>
      </c>
      <c r="AG1083" s="265">
        <f t="shared" si="379"/>
        <v>5.25</v>
      </c>
      <c r="AI1083" s="37">
        <f>IFERROR(IF(M1083&gt;0,(N1083*CONFIGURACAO!$C$20)+(O1083*CONFIGURACAO!$C$21)+(P1083*CONFIGURACAO!$C$22)+(Q1083*CONFIGURACAO!$C$23)+(R1083*CONFIGURACAO!$C$24),""),"")</f>
        <v>525</v>
      </c>
      <c r="AJ1083" s="38">
        <f>IF(S1083=0,0,IF(CONFIGURACAO!$C$15="SIM",(IF(S1083&gt;CONFIGURACAO!$C$16,CONFIGURACAO!$C$16*CONFIGURACAO!$C$25,S1083*CONFIGURACAO!$C$25)),'PI AREA  P75'!S1083*CONFIGURACAO!$C$25))</f>
        <v>0</v>
      </c>
      <c r="AK1083" s="38">
        <f>IF(T1083=0,0,IF(CONFIGURACAO!$C$17="SIM",(IF(T1083&gt;CONFIGURACAO!$C$18,CONFIGURACAO!$C$18*CONFIGURACAO!$C$26,T1083*CONFIGURACAO!$C$26)),'PI AREA  P75'!T1083*CONFIGURACAO!$C$26))</f>
        <v>0</v>
      </c>
      <c r="AL1083" s="38">
        <f>IFERROR(IF(M1083&gt;0,(U1083*CONFIGURACAO!$C$29)+(V1083*CONFIGURACAO!$C$30),""),"")</f>
        <v>0</v>
      </c>
      <c r="AM1083" s="38">
        <f>IF(W1083=0,0,IF(CONFIGURACAO!$C$41="SIM",(IF(W1083&gt;CONFIGURACAO!$C$41,CONFIGURACAO!$C$41*CONFIGURACAO!$C$31,W1083*CONFIGURACAO!$C$31)),'PI AREA  P75'!W1083*CONFIGURACAO!$C$31))</f>
        <v>0</v>
      </c>
      <c r="AN1083" s="38">
        <f>IF(X1083=0,0,IF(CONFIGURACAO!$C$39="SIM",(IF(X1083&gt;CONFIGURACAO!$C$40,CONFIGURACAO!$C$40*CONFIGURACAO!$C$32,X1083*CONFIGURACAO!$C$32)),'PI AREA  P75'!X1083*CONFIGURACAO!$C$32))</f>
        <v>0</v>
      </c>
      <c r="AO1083" s="38">
        <f>IFERROR(IF(M1083&gt;0,(Y1083*CONFIGURACAO!$C$33)+(Z1083*CONFIGURACAO!$C$34)+(AA1083*CONFIGURACAO!$C$35)+(AB1083*CONFIGURACAO!$C$36),""),"")</f>
        <v>0</v>
      </c>
      <c r="AP1083" s="38">
        <f>IF(AA1083=0,0,IF(CONFIGURACAO!$C$46="SIM",(IF(AA1083&gt;CONFIGURACAO!$C$47,CONFIGURACAO!$C$47*CONFIGURACAO!$C$35,AA1083*CONFIGURACAO!$C$35)),'PI AREA  P75'!AA1083*CONFIGURACAO!$C$35))</f>
        <v>0</v>
      </c>
      <c r="AQ1083" s="38">
        <f>IF(AB1083=0,0,IF(CONFIGURACAO!$C$44="SIM",(IF(AB1083&gt;CONFIGURACAO!$C$45,CONFIGURACAO!$C$45*CONFIGURACAO!$C$36,AB1083*CONFIGURACAO!$C$36)),'PI AREA  P75'!AB1083*CONFIGURACAO!$C$36))</f>
        <v>0</v>
      </c>
      <c r="AR1083" s="38">
        <f t="shared" si="380"/>
        <v>525</v>
      </c>
      <c r="AS1083" s="68">
        <f>IF(AR1083="","",$AR1083-(($AS$2/CONFIGURACAO!$C$6)*$M1083))</f>
        <v>300</v>
      </c>
      <c r="AT1083" s="73">
        <f t="shared" si="364"/>
        <v>3</v>
      </c>
      <c r="AU1083" s="75">
        <f>IF(AR1083="","",$AR1083-(($AU$2/CONFIGURACAO!$C$6)*$M1083))</f>
        <v>150</v>
      </c>
      <c r="AV1083" s="76">
        <f t="shared" si="365"/>
        <v>4</v>
      </c>
      <c r="AW1083" s="74">
        <f>IF(AR1083="","",$AR1083-(($AW$2/CONFIGURACAO!$C$6)*$M1083))</f>
        <v>0</v>
      </c>
      <c r="AX1083" s="72">
        <f t="shared" si="366"/>
        <v>5</v>
      </c>
      <c r="AZ1083" s="39">
        <f t="shared" si="367"/>
        <v>4.9297857655957289E-2</v>
      </c>
      <c r="BA1083" s="146">
        <f t="shared" si="368"/>
        <v>6.75</v>
      </c>
      <c r="BB1083" s="146">
        <f t="shared" si="369"/>
        <v>778</v>
      </c>
      <c r="BC1083" s="32">
        <f t="shared" si="370"/>
        <v>671</v>
      </c>
      <c r="BD1083" s="148"/>
      <c r="BE1083" s="40">
        <f t="shared" si="371"/>
        <v>8.38301043219076E-2</v>
      </c>
      <c r="BF1083" s="40">
        <f t="shared" si="372"/>
        <v>0.11574074074074073</v>
      </c>
      <c r="BG1083" s="40">
        <f t="shared" si="373"/>
        <v>1.9270298047276462E-2</v>
      </c>
      <c r="BH1083" s="40">
        <f t="shared" si="374"/>
        <v>0</v>
      </c>
      <c r="BI1083" s="40">
        <f t="shared" si="375"/>
        <v>7.9957356076759065E-2</v>
      </c>
      <c r="BJ1083" s="40">
        <f t="shared" si="376"/>
        <v>0</v>
      </c>
      <c r="BK1083" s="40">
        <f t="shared" si="377"/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1</v>
      </c>
      <c r="BR1083">
        <v>1</v>
      </c>
      <c r="BS1083">
        <v>0</v>
      </c>
      <c r="BT1083" s="42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</row>
    <row r="1084" spans="1:134" s="32" customFormat="1" ht="17" thickBot="1" x14ac:dyDescent="0.25">
      <c r="A1084" s="124" t="str">
        <f>CONFIGURACAO!$C$4</f>
        <v>AREA 21</v>
      </c>
      <c r="B1084" s="125">
        <v>1082</v>
      </c>
      <c r="C1084" s="252" t="s">
        <v>332</v>
      </c>
      <c r="D1084" s="126">
        <f t="shared" si="387"/>
        <v>19</v>
      </c>
      <c r="E1084" s="250" t="s">
        <v>1419</v>
      </c>
      <c r="F1084" s="250">
        <v>0</v>
      </c>
      <c r="G1084" s="250">
        <v>1</v>
      </c>
      <c r="H1084" s="250">
        <v>1</v>
      </c>
      <c r="I1084" s="250">
        <v>1</v>
      </c>
      <c r="J1084" s="87"/>
      <c r="K1084" s="94"/>
      <c r="L1084" s="94"/>
      <c r="M1084" s="154">
        <f t="shared" si="378"/>
        <v>3</v>
      </c>
      <c r="N1084">
        <v>0</v>
      </c>
      <c r="O1084">
        <v>0</v>
      </c>
      <c r="P1084">
        <v>1.5</v>
      </c>
      <c r="Q1084">
        <v>1.75</v>
      </c>
      <c r="R1084">
        <v>0</v>
      </c>
      <c r="S1084">
        <v>4.5</v>
      </c>
      <c r="T1084">
        <v>2.5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4</v>
      </c>
      <c r="AC1084" s="139">
        <f t="shared" si="362"/>
        <v>0</v>
      </c>
      <c r="AD1084" s="140">
        <f t="shared" si="363"/>
        <v>1.5</v>
      </c>
      <c r="AE1084" s="141">
        <f t="shared" si="388"/>
        <v>0</v>
      </c>
      <c r="AF1084" s="263">
        <f t="shared" si="389"/>
        <v>0</v>
      </c>
      <c r="AG1084" s="265">
        <f t="shared" si="379"/>
        <v>0</v>
      </c>
      <c r="AI1084" s="37">
        <f>IFERROR(IF(M1084&gt;0,(N1084*CONFIGURACAO!$C$20)+(O1084*CONFIGURACAO!$C$21)+(P1084*CONFIGURACAO!$C$22)+(Q1084*CONFIGURACAO!$C$23)+(R1084*CONFIGURACAO!$C$24),""),"")</f>
        <v>160</v>
      </c>
      <c r="AJ1084" s="38">
        <f>IF(S1084=0,0,IF(CONFIGURACAO!$C$15="SIM",(IF(S1084&gt;CONFIGURACAO!$C$16,CONFIGURACAO!$C$16*CONFIGURACAO!$C$25,S1084*CONFIGURACAO!$C$25)),'PI AREA  P75'!S1084*CONFIGURACAO!$C$25))</f>
        <v>40</v>
      </c>
      <c r="AK1084" s="38">
        <f>IF(T1084=0,0,IF(CONFIGURACAO!$C$17="SIM",(IF(T1084&gt;CONFIGURACAO!$C$18,CONFIGURACAO!$C$18*CONFIGURACAO!$C$26,T1084*CONFIGURACAO!$C$26)),'PI AREA  P75'!T1084*CONFIGURACAO!$C$26))</f>
        <v>12.5</v>
      </c>
      <c r="AL1084" s="38">
        <f>IFERROR(IF(M1084&gt;0,(U1084*CONFIGURACAO!$C$29)+(V1084*CONFIGURACAO!$C$30),""),"")</f>
        <v>0</v>
      </c>
      <c r="AM1084" s="38">
        <f>IF(W1084=0,0,IF(CONFIGURACAO!$C$41="SIM",(IF(W1084&gt;CONFIGURACAO!$C$41,CONFIGURACAO!$C$41*CONFIGURACAO!$C$31,W1084*CONFIGURACAO!$C$31)),'PI AREA  P75'!W1084*CONFIGURACAO!$C$31))</f>
        <v>0</v>
      </c>
      <c r="AN1084" s="38">
        <f>IF(X1084=0,0,IF(CONFIGURACAO!$C$39="SIM",(IF(X1084&gt;CONFIGURACAO!$C$40,CONFIGURACAO!$C$40*CONFIGURACAO!$C$32,X1084*CONFIGURACAO!$C$32)),'PI AREA  P75'!X1084*CONFIGURACAO!$C$32))</f>
        <v>0</v>
      </c>
      <c r="AO1084" s="38">
        <f>IFERROR(IF(M1084&gt;0,(Y1084*CONFIGURACAO!$C$33)+(Z1084*CONFIGURACAO!$C$34)+(AA1084*CONFIGURACAO!$C$35)+(AB1084*CONFIGURACAO!$C$36),""),"")</f>
        <v>65</v>
      </c>
      <c r="AP1084" s="38">
        <f>IF(AA1084=0,0,IF(CONFIGURACAO!$C$46="SIM",(IF(AA1084&gt;CONFIGURACAO!$C$47,CONFIGURACAO!$C$47*CONFIGURACAO!$C$35,AA1084*CONFIGURACAO!$C$35)),'PI AREA  P75'!AA1084*CONFIGURACAO!$C$35))</f>
        <v>25</v>
      </c>
      <c r="AQ1084" s="38">
        <f>IF(AB1084=0,0,IF(CONFIGURACAO!$C$44="SIM",(IF(AB1084&gt;CONFIGURACAO!$C$45,CONFIGURACAO!$C$45*CONFIGURACAO!$C$36,AB1084*CONFIGURACAO!$C$36)),'PI AREA  P75'!AB1084*CONFIGURACAO!$C$36))</f>
        <v>20</v>
      </c>
      <c r="AR1084" s="38">
        <f t="shared" si="380"/>
        <v>322.5</v>
      </c>
      <c r="AS1084" s="68">
        <f>IF(AR1084="","",$AR1084-(($AS$2/CONFIGURACAO!$C$6)*$M1084))</f>
        <v>97.5</v>
      </c>
      <c r="AT1084" s="73">
        <f t="shared" si="364"/>
        <v>3</v>
      </c>
      <c r="AU1084" s="75">
        <f>IF(AR1084="","",$AR1084-(($AU$2/CONFIGURACAO!$C$6)*$M1084))</f>
        <v>-52.5</v>
      </c>
      <c r="AV1084" s="76" t="str">
        <f t="shared" si="365"/>
        <v>NAO</v>
      </c>
      <c r="AW1084" s="74">
        <f>IF(AR1084="","",$AR1084-(($AW$2/CONFIGURACAO!$C$6)*$M1084))</f>
        <v>-202.5</v>
      </c>
      <c r="AX1084" s="72" t="str">
        <f t="shared" si="366"/>
        <v>NAO</v>
      </c>
      <c r="AZ1084" s="39">
        <f t="shared" si="367"/>
        <v>3.0282969702945195E-2</v>
      </c>
      <c r="BA1084" s="146">
        <f t="shared" si="368"/>
        <v>15.25</v>
      </c>
      <c r="BB1084" s="146">
        <f t="shared" si="369"/>
        <v>470</v>
      </c>
      <c r="BC1084" s="32">
        <f t="shared" si="370"/>
        <v>823</v>
      </c>
      <c r="BD1084" s="148"/>
      <c r="BE1084" s="40">
        <f t="shared" si="371"/>
        <v>0</v>
      </c>
      <c r="BF1084" s="40">
        <f t="shared" si="372"/>
        <v>0</v>
      </c>
      <c r="BG1084" s="40">
        <f t="shared" si="373"/>
        <v>3.8540596094552924E-2</v>
      </c>
      <c r="BH1084" s="40">
        <f t="shared" si="374"/>
        <v>7.073565076798706E-2</v>
      </c>
      <c r="BI1084" s="40">
        <f t="shared" si="375"/>
        <v>0</v>
      </c>
      <c r="BJ1084" s="40">
        <f t="shared" si="376"/>
        <v>0.41589648798521256</v>
      </c>
      <c r="BK1084" s="40">
        <f t="shared" si="377"/>
        <v>0.40128410914927765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3</v>
      </c>
      <c r="BT1084" s="42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</row>
    <row r="1085" spans="1:134" s="32" customFormat="1" ht="17" thickBot="1" x14ac:dyDescent="0.25">
      <c r="A1085" s="124" t="str">
        <f>CONFIGURACAO!$C$4</f>
        <v>AREA 21</v>
      </c>
      <c r="B1085" s="125">
        <v>1083</v>
      </c>
      <c r="C1085" s="252" t="s">
        <v>332</v>
      </c>
      <c r="D1085" s="126">
        <f t="shared" si="387"/>
        <v>20</v>
      </c>
      <c r="E1085" s="250" t="s">
        <v>1420</v>
      </c>
      <c r="F1085" s="250">
        <v>0</v>
      </c>
      <c r="G1085" s="250">
        <v>0</v>
      </c>
      <c r="H1085" s="250">
        <v>0</v>
      </c>
      <c r="I1085" s="250">
        <v>1</v>
      </c>
      <c r="J1085" s="87"/>
      <c r="K1085" s="94"/>
      <c r="L1085" s="94"/>
      <c r="M1085" s="154">
        <f t="shared" si="378"/>
        <v>1</v>
      </c>
      <c r="N1085">
        <v>0</v>
      </c>
      <c r="O1085">
        <v>0</v>
      </c>
      <c r="P1085">
        <v>3</v>
      </c>
      <c r="Q1085">
        <v>1.5</v>
      </c>
      <c r="R1085">
        <v>0</v>
      </c>
      <c r="S1085">
        <v>0</v>
      </c>
      <c r="T1085">
        <v>0.75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 s="139">
        <f t="shared" si="362"/>
        <v>0</v>
      </c>
      <c r="AD1085" s="140">
        <f t="shared" si="363"/>
        <v>3</v>
      </c>
      <c r="AE1085" s="141">
        <f t="shared" si="388"/>
        <v>0</v>
      </c>
      <c r="AF1085" s="263">
        <f t="shared" si="389"/>
        <v>0</v>
      </c>
      <c r="AG1085" s="265">
        <f t="shared" si="379"/>
        <v>0</v>
      </c>
      <c r="AI1085" s="37">
        <f>IFERROR(IF(M1085&gt;0,(N1085*CONFIGURACAO!$C$20)+(O1085*CONFIGURACAO!$C$21)+(P1085*CONFIGURACAO!$C$22)+(Q1085*CONFIGURACAO!$C$23)+(R1085*CONFIGURACAO!$C$24),""),"")</f>
        <v>240</v>
      </c>
      <c r="AJ1085" s="38">
        <f>IF(S1085=0,0,IF(CONFIGURACAO!$C$15="SIM",(IF(S1085&gt;CONFIGURACAO!$C$16,CONFIGURACAO!$C$16*CONFIGURACAO!$C$25,S1085*CONFIGURACAO!$C$25)),'PI AREA  P75'!S1085*CONFIGURACAO!$C$25))</f>
        <v>0</v>
      </c>
      <c r="AK1085" s="38">
        <f>IF(T1085=0,0,IF(CONFIGURACAO!$C$17="SIM",(IF(T1085&gt;CONFIGURACAO!$C$18,CONFIGURACAO!$C$18*CONFIGURACAO!$C$26,T1085*CONFIGURACAO!$C$26)),'PI AREA  P75'!T1085*CONFIGURACAO!$C$26))</f>
        <v>3.75</v>
      </c>
      <c r="AL1085" s="38">
        <f>IFERROR(IF(M1085&gt;0,(U1085*CONFIGURACAO!$C$29)+(V1085*CONFIGURACAO!$C$30),""),"")</f>
        <v>0</v>
      </c>
      <c r="AM1085" s="38">
        <f>IF(W1085=0,0,IF(CONFIGURACAO!$C$41="SIM",(IF(W1085&gt;CONFIGURACAO!$C$41,CONFIGURACAO!$C$41*CONFIGURACAO!$C$31,W1085*CONFIGURACAO!$C$31)),'PI AREA  P75'!W1085*CONFIGURACAO!$C$31))</f>
        <v>0</v>
      </c>
      <c r="AN1085" s="38">
        <f>IF(X1085=0,0,IF(CONFIGURACAO!$C$39="SIM",(IF(X1085&gt;CONFIGURACAO!$C$40,CONFIGURACAO!$C$40*CONFIGURACAO!$C$32,X1085*CONFIGURACAO!$C$32)),'PI AREA  P75'!X1085*CONFIGURACAO!$C$32))</f>
        <v>0</v>
      </c>
      <c r="AO1085" s="38">
        <f>IFERROR(IF(M1085&gt;0,(Y1085*CONFIGURACAO!$C$33)+(Z1085*CONFIGURACAO!$C$34)+(AA1085*CONFIGURACAO!$C$35)+(AB1085*CONFIGURACAO!$C$36),""),"")</f>
        <v>0</v>
      </c>
      <c r="AP1085" s="38">
        <f>IF(AA1085=0,0,IF(CONFIGURACAO!$C$46="SIM",(IF(AA1085&gt;CONFIGURACAO!$C$47,CONFIGURACAO!$C$47*CONFIGURACAO!$C$35,AA1085*CONFIGURACAO!$C$35)),'PI AREA  P75'!AA1085*CONFIGURACAO!$C$35))</f>
        <v>0</v>
      </c>
      <c r="AQ1085" s="38">
        <f>IF(AB1085=0,0,IF(CONFIGURACAO!$C$44="SIM",(IF(AB1085&gt;CONFIGURACAO!$C$45,CONFIGURACAO!$C$45*CONFIGURACAO!$C$36,AB1085*CONFIGURACAO!$C$36)),'PI AREA  P75'!AB1085*CONFIGURACAO!$C$36))</f>
        <v>0</v>
      </c>
      <c r="AR1085" s="38">
        <f t="shared" si="380"/>
        <v>243.75</v>
      </c>
      <c r="AS1085" s="68">
        <f>IF(AR1085="","",$AR1085-(($AS$2/CONFIGURACAO!$C$6)*$M1085))</f>
        <v>168.75</v>
      </c>
      <c r="AT1085" s="73">
        <f t="shared" si="364"/>
        <v>3</v>
      </c>
      <c r="AU1085" s="75">
        <f>IF(AR1085="","",$AR1085-(($AU$2/CONFIGURACAO!$C$6)*$M1085))</f>
        <v>118.75</v>
      </c>
      <c r="AV1085" s="76">
        <f t="shared" si="365"/>
        <v>4</v>
      </c>
      <c r="AW1085" s="74">
        <f>IF(AR1085="","",$AR1085-(($AW$2/CONFIGURACAO!$C$6)*$M1085))</f>
        <v>68.75</v>
      </c>
      <c r="AX1085" s="72">
        <f t="shared" si="366"/>
        <v>5</v>
      </c>
      <c r="AZ1085" s="39">
        <f t="shared" si="367"/>
        <v>2.2888291054551601E-2</v>
      </c>
      <c r="BA1085" s="146">
        <f t="shared" si="368"/>
        <v>5.25</v>
      </c>
      <c r="BB1085" s="146">
        <f t="shared" si="369"/>
        <v>846</v>
      </c>
      <c r="BC1085" s="32">
        <f t="shared" si="370"/>
        <v>885</v>
      </c>
      <c r="BD1085" s="148"/>
      <c r="BE1085" s="40">
        <f t="shared" si="371"/>
        <v>0</v>
      </c>
      <c r="BF1085" s="40">
        <f t="shared" si="372"/>
        <v>0</v>
      </c>
      <c r="BG1085" s="40">
        <f t="shared" si="373"/>
        <v>7.7081192189105849E-2</v>
      </c>
      <c r="BH1085" s="40">
        <f t="shared" si="374"/>
        <v>6.0630557801131774E-2</v>
      </c>
      <c r="BI1085" s="40">
        <f t="shared" si="375"/>
        <v>0</v>
      </c>
      <c r="BJ1085" s="40">
        <f t="shared" si="376"/>
        <v>0</v>
      </c>
      <c r="BK1085" s="40">
        <f t="shared" si="377"/>
        <v>0.1203852327447833</v>
      </c>
      <c r="BL1085">
        <v>0</v>
      </c>
      <c r="BM1085">
        <v>0</v>
      </c>
      <c r="BN1085">
        <v>1</v>
      </c>
      <c r="BO1085">
        <v>0</v>
      </c>
      <c r="BP1085">
        <v>0</v>
      </c>
      <c r="BQ1085">
        <v>0</v>
      </c>
      <c r="BR1085">
        <v>2</v>
      </c>
      <c r="BS1085">
        <v>0</v>
      </c>
      <c r="BT1085" s="42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</row>
    <row r="1086" spans="1:134" s="32" customFormat="1" ht="17" thickBot="1" x14ac:dyDescent="0.25">
      <c r="A1086" s="124" t="str">
        <f>CONFIGURACAO!$C$4</f>
        <v>AREA 21</v>
      </c>
      <c r="B1086" s="125">
        <v>1084</v>
      </c>
      <c r="C1086" s="252" t="s">
        <v>332</v>
      </c>
      <c r="D1086" s="126">
        <f t="shared" si="387"/>
        <v>21</v>
      </c>
      <c r="E1086" s="250" t="s">
        <v>1421</v>
      </c>
      <c r="F1086" s="250">
        <v>0</v>
      </c>
      <c r="G1086" s="250">
        <v>1</v>
      </c>
      <c r="H1086" s="250">
        <v>1</v>
      </c>
      <c r="I1086" s="250">
        <v>1</v>
      </c>
      <c r="J1086" s="87"/>
      <c r="K1086" s="94"/>
      <c r="L1086" s="94"/>
      <c r="M1086" s="154">
        <f t="shared" si="378"/>
        <v>3</v>
      </c>
      <c r="N1086">
        <v>0.75</v>
      </c>
      <c r="O1086">
        <v>2.25</v>
      </c>
      <c r="P1086">
        <v>1.5</v>
      </c>
      <c r="Q1086">
        <v>0</v>
      </c>
      <c r="R1086">
        <v>0</v>
      </c>
      <c r="S1086">
        <v>0</v>
      </c>
      <c r="T1086">
        <v>2.25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2</v>
      </c>
      <c r="AA1086">
        <v>0</v>
      </c>
      <c r="AB1086">
        <v>2</v>
      </c>
      <c r="AC1086" s="139">
        <f t="shared" si="362"/>
        <v>3</v>
      </c>
      <c r="AD1086" s="140">
        <f t="shared" si="363"/>
        <v>4.5</v>
      </c>
      <c r="AE1086" s="141">
        <f t="shared" si="388"/>
        <v>0</v>
      </c>
      <c r="AF1086" s="263">
        <f t="shared" si="389"/>
        <v>2</v>
      </c>
      <c r="AG1086" s="265">
        <f t="shared" si="379"/>
        <v>5</v>
      </c>
      <c r="AI1086" s="37">
        <f>IFERROR(IF(M1086&gt;0,(N1086*CONFIGURACAO!$C$20)+(O1086*CONFIGURACAO!$C$21)+(P1086*CONFIGURACAO!$C$22)+(Q1086*CONFIGURACAO!$C$23)+(R1086*CONFIGURACAO!$C$24),""),"")</f>
        <v>345</v>
      </c>
      <c r="AJ1086" s="38">
        <f>IF(S1086=0,0,IF(CONFIGURACAO!$C$15="SIM",(IF(S1086&gt;CONFIGURACAO!$C$16,CONFIGURACAO!$C$16*CONFIGURACAO!$C$25,S1086*CONFIGURACAO!$C$25)),'PI AREA  P75'!S1086*CONFIGURACAO!$C$25))</f>
        <v>0</v>
      </c>
      <c r="AK1086" s="38">
        <f>IF(T1086=0,0,IF(CONFIGURACAO!$C$17="SIM",(IF(T1086&gt;CONFIGURACAO!$C$18,CONFIGURACAO!$C$18*CONFIGURACAO!$C$26,T1086*CONFIGURACAO!$C$26)),'PI AREA  P75'!T1086*CONFIGURACAO!$C$26))</f>
        <v>11.25</v>
      </c>
      <c r="AL1086" s="38">
        <f>IFERROR(IF(M1086&gt;0,(U1086*CONFIGURACAO!$C$29)+(V1086*CONFIGURACAO!$C$30),""),"")</f>
        <v>0</v>
      </c>
      <c r="AM1086" s="38">
        <f>IF(W1086=0,0,IF(CONFIGURACAO!$C$41="SIM",(IF(W1086&gt;CONFIGURACAO!$C$41,CONFIGURACAO!$C$41*CONFIGURACAO!$C$31,W1086*CONFIGURACAO!$C$31)),'PI AREA  P75'!W1086*CONFIGURACAO!$C$31))</f>
        <v>0</v>
      </c>
      <c r="AN1086" s="38">
        <f>IF(X1086=0,0,IF(CONFIGURACAO!$C$39="SIM",(IF(X1086&gt;CONFIGURACAO!$C$40,CONFIGURACAO!$C$40*CONFIGURACAO!$C$32,X1086*CONFIGURACAO!$C$32)),'PI AREA  P75'!X1086*CONFIGURACAO!$C$32))</f>
        <v>0</v>
      </c>
      <c r="AO1086" s="38">
        <f>IFERROR(IF(M1086&gt;0,(Y1086*CONFIGURACAO!$C$33)+(Z1086*CONFIGURACAO!$C$34)+(AA1086*CONFIGURACAO!$C$35)+(AB1086*CONFIGURACAO!$C$36),""),"")</f>
        <v>120</v>
      </c>
      <c r="AP1086" s="38">
        <f>IF(AA1086=0,0,IF(CONFIGURACAO!$C$46="SIM",(IF(AA1086&gt;CONFIGURACAO!$C$47,CONFIGURACAO!$C$47*CONFIGURACAO!$C$35,AA1086*CONFIGURACAO!$C$35)),'PI AREA  P75'!AA1086*CONFIGURACAO!$C$35))</f>
        <v>0</v>
      </c>
      <c r="AQ1086" s="38">
        <f>IF(AB1086=0,0,IF(CONFIGURACAO!$C$44="SIM",(IF(AB1086&gt;CONFIGURACAO!$C$45,CONFIGURACAO!$C$45*CONFIGURACAO!$C$36,AB1086*CONFIGURACAO!$C$36)),'PI AREA  P75'!AB1086*CONFIGURACAO!$C$36))</f>
        <v>20</v>
      </c>
      <c r="AR1086" s="38">
        <f t="shared" si="380"/>
        <v>496.25</v>
      </c>
      <c r="AS1086" s="68">
        <f>IF(AR1086="","",$AR1086-(($AS$2/CONFIGURACAO!$C$6)*$M1086))</f>
        <v>271.25</v>
      </c>
      <c r="AT1086" s="73">
        <f t="shared" si="364"/>
        <v>3</v>
      </c>
      <c r="AU1086" s="75">
        <f>IF(AR1086="","",$AR1086-(($AU$2/CONFIGURACAO!$C$6)*$M1086))</f>
        <v>121.25</v>
      </c>
      <c r="AV1086" s="76">
        <f t="shared" si="365"/>
        <v>4</v>
      </c>
      <c r="AW1086" s="74">
        <f>IF(AR1086="","",$AR1086-(($AW$2/CONFIGURACAO!$C$6)*$M1086))</f>
        <v>-28.75</v>
      </c>
      <c r="AX1086" s="72" t="str">
        <f t="shared" si="366"/>
        <v>NAO</v>
      </c>
      <c r="AZ1086" s="39">
        <f t="shared" si="367"/>
        <v>4.6598213070035824E-2</v>
      </c>
      <c r="BA1086" s="146">
        <f t="shared" si="368"/>
        <v>10.75</v>
      </c>
      <c r="BB1086" s="146">
        <f t="shared" si="369"/>
        <v>639</v>
      </c>
      <c r="BC1086" s="32">
        <f t="shared" si="370"/>
        <v>692</v>
      </c>
      <c r="BD1086" s="148"/>
      <c r="BE1086" s="40">
        <f t="shared" si="371"/>
        <v>2.7943368107302535E-2</v>
      </c>
      <c r="BF1086" s="40">
        <f t="shared" si="372"/>
        <v>8.6805555555555552E-2</v>
      </c>
      <c r="BG1086" s="40">
        <f t="shared" si="373"/>
        <v>3.8540596094552924E-2</v>
      </c>
      <c r="BH1086" s="40">
        <f t="shared" si="374"/>
        <v>0</v>
      </c>
      <c r="BI1086" s="40">
        <f t="shared" si="375"/>
        <v>0</v>
      </c>
      <c r="BJ1086" s="40">
        <f t="shared" si="376"/>
        <v>0</v>
      </c>
      <c r="BK1086" s="40">
        <f t="shared" si="377"/>
        <v>0.3611556982343499</v>
      </c>
      <c r="BL1086">
        <v>0</v>
      </c>
      <c r="BM1086">
        <v>0</v>
      </c>
      <c r="BN1086">
        <v>1</v>
      </c>
      <c r="BO1086">
        <v>0</v>
      </c>
      <c r="BP1086">
        <v>0</v>
      </c>
      <c r="BQ1086">
        <v>0</v>
      </c>
      <c r="BR1086">
        <v>0</v>
      </c>
      <c r="BS1086">
        <v>3</v>
      </c>
      <c r="BT1086" s="42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</row>
    <row r="1087" spans="1:134" s="32" customFormat="1" ht="17" thickBot="1" x14ac:dyDescent="0.25">
      <c r="A1087" s="124" t="str">
        <f>CONFIGURACAO!$C$4</f>
        <v>AREA 21</v>
      </c>
      <c r="B1087" s="125">
        <v>1085</v>
      </c>
      <c r="C1087" s="252" t="s">
        <v>332</v>
      </c>
      <c r="D1087" s="126">
        <f t="shared" si="387"/>
        <v>22</v>
      </c>
      <c r="E1087" s="250" t="s">
        <v>1422</v>
      </c>
      <c r="F1087" s="250">
        <v>0</v>
      </c>
      <c r="G1087" s="250">
        <v>1</v>
      </c>
      <c r="H1087" s="250">
        <v>1</v>
      </c>
      <c r="I1087" s="250">
        <v>1</v>
      </c>
      <c r="J1087" s="87"/>
      <c r="K1087" s="94"/>
      <c r="L1087" s="94"/>
      <c r="M1087" s="154">
        <f t="shared" si="378"/>
        <v>3</v>
      </c>
      <c r="N1087">
        <v>0.75</v>
      </c>
      <c r="O1087">
        <v>0.75</v>
      </c>
      <c r="P1087">
        <v>0.75</v>
      </c>
      <c r="Q1087">
        <v>0</v>
      </c>
      <c r="R1087">
        <v>0.75</v>
      </c>
      <c r="S1087">
        <v>1.5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 s="139">
        <f t="shared" si="362"/>
        <v>1.5</v>
      </c>
      <c r="AD1087" s="140">
        <f t="shared" si="363"/>
        <v>2.25</v>
      </c>
      <c r="AE1087" s="141">
        <f t="shared" si="388"/>
        <v>0</v>
      </c>
      <c r="AF1087" s="263">
        <f t="shared" si="389"/>
        <v>0</v>
      </c>
      <c r="AG1087" s="265">
        <f t="shared" si="379"/>
        <v>1.5</v>
      </c>
      <c r="AI1087" s="37">
        <f>IFERROR(IF(M1087&gt;0,(N1087*CONFIGURACAO!$C$20)+(O1087*CONFIGURACAO!$C$21)+(P1087*CONFIGURACAO!$C$22)+(Q1087*CONFIGURACAO!$C$23)+(R1087*CONFIGURACAO!$C$24),""),"")</f>
        <v>195</v>
      </c>
      <c r="AJ1087" s="38">
        <f>IF(S1087=0,0,IF(CONFIGURACAO!$C$15="SIM",(IF(S1087&gt;CONFIGURACAO!$C$16,CONFIGURACAO!$C$16*CONFIGURACAO!$C$25,S1087*CONFIGURACAO!$C$25)),'PI AREA  P75'!S1087*CONFIGURACAO!$C$25))</f>
        <v>15</v>
      </c>
      <c r="AK1087" s="38">
        <f>IF(T1087=0,0,IF(CONFIGURACAO!$C$17="SIM",(IF(T1087&gt;CONFIGURACAO!$C$18,CONFIGURACAO!$C$18*CONFIGURACAO!$C$26,T1087*CONFIGURACAO!$C$26)),'PI AREA  P75'!T1087*CONFIGURACAO!$C$26))</f>
        <v>0</v>
      </c>
      <c r="AL1087" s="38">
        <f>IFERROR(IF(M1087&gt;0,(U1087*CONFIGURACAO!$C$29)+(V1087*CONFIGURACAO!$C$30),""),"")</f>
        <v>0</v>
      </c>
      <c r="AM1087" s="38">
        <f>IF(W1087=0,0,IF(CONFIGURACAO!$C$41="SIM",(IF(W1087&gt;CONFIGURACAO!$C$41,CONFIGURACAO!$C$41*CONFIGURACAO!$C$31,W1087*CONFIGURACAO!$C$31)),'PI AREA  P75'!W1087*CONFIGURACAO!$C$31))</f>
        <v>0</v>
      </c>
      <c r="AN1087" s="38">
        <f>IF(X1087=0,0,IF(CONFIGURACAO!$C$39="SIM",(IF(X1087&gt;CONFIGURACAO!$C$40,CONFIGURACAO!$C$40*CONFIGURACAO!$C$32,X1087*CONFIGURACAO!$C$32)),'PI AREA  P75'!X1087*CONFIGURACAO!$C$32))</f>
        <v>0</v>
      </c>
      <c r="AO1087" s="38">
        <f>IFERROR(IF(M1087&gt;0,(Y1087*CONFIGURACAO!$C$33)+(Z1087*CONFIGURACAO!$C$34)+(AA1087*CONFIGURACAO!$C$35)+(AB1087*CONFIGURACAO!$C$36),""),"")</f>
        <v>0</v>
      </c>
      <c r="AP1087" s="38">
        <f>IF(AA1087=0,0,IF(CONFIGURACAO!$C$46="SIM",(IF(AA1087&gt;CONFIGURACAO!$C$47,CONFIGURACAO!$C$47*CONFIGURACAO!$C$35,AA1087*CONFIGURACAO!$C$35)),'PI AREA  P75'!AA1087*CONFIGURACAO!$C$35))</f>
        <v>0</v>
      </c>
      <c r="AQ1087" s="38">
        <f>IF(AB1087=0,0,IF(CONFIGURACAO!$C$44="SIM",(IF(AB1087&gt;CONFIGURACAO!$C$45,CONFIGURACAO!$C$45*CONFIGURACAO!$C$36,AB1087*CONFIGURACAO!$C$36)),'PI AREA  P75'!AB1087*CONFIGURACAO!$C$36))</f>
        <v>0</v>
      </c>
      <c r="AR1087" s="38">
        <f t="shared" si="380"/>
        <v>210</v>
      </c>
      <c r="AS1087" s="68">
        <f>IF(AR1087="","",$AR1087-(($AS$2/CONFIGURACAO!$C$6)*$M1087))</f>
        <v>-15</v>
      </c>
      <c r="AT1087" s="73" t="str">
        <f t="shared" si="364"/>
        <v>NAO</v>
      </c>
      <c r="AU1087" s="75">
        <f>IF(AR1087="","",$AR1087-(($AU$2/CONFIGURACAO!$C$6)*$M1087))</f>
        <v>-165</v>
      </c>
      <c r="AV1087" s="76" t="str">
        <f t="shared" si="365"/>
        <v>NAO</v>
      </c>
      <c r="AW1087" s="74">
        <f>IF(AR1087="","",$AR1087-(($AW$2/CONFIGURACAO!$C$6)*$M1087))</f>
        <v>-315</v>
      </c>
      <c r="AX1087" s="72" t="str">
        <f t="shared" si="366"/>
        <v>NAO</v>
      </c>
      <c r="AZ1087" s="39">
        <f t="shared" si="367"/>
        <v>1.9719143062382916E-2</v>
      </c>
      <c r="BA1087" s="146">
        <f t="shared" si="368"/>
        <v>4.5</v>
      </c>
      <c r="BB1087" s="146">
        <f t="shared" si="369"/>
        <v>877</v>
      </c>
      <c r="BC1087" s="32">
        <f t="shared" si="370"/>
        <v>910</v>
      </c>
      <c r="BD1087" s="148"/>
      <c r="BE1087" s="40">
        <f t="shared" si="371"/>
        <v>2.7943368107302535E-2</v>
      </c>
      <c r="BF1087" s="40">
        <f t="shared" si="372"/>
        <v>2.8935185185185182E-2</v>
      </c>
      <c r="BG1087" s="40">
        <f t="shared" si="373"/>
        <v>1.9270298047276462E-2</v>
      </c>
      <c r="BH1087" s="40">
        <f t="shared" si="374"/>
        <v>0</v>
      </c>
      <c r="BI1087" s="40">
        <f t="shared" si="375"/>
        <v>7.9957356076759065E-2</v>
      </c>
      <c r="BJ1087" s="40">
        <f t="shared" si="376"/>
        <v>0.13863216266173753</v>
      </c>
      <c r="BK1087" s="40">
        <f t="shared" si="377"/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 s="42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</row>
    <row r="1088" spans="1:134" s="32" customFormat="1" ht="17" thickBot="1" x14ac:dyDescent="0.25">
      <c r="A1088" s="124" t="str">
        <f>CONFIGURACAO!$C$4</f>
        <v>AREA 21</v>
      </c>
      <c r="B1088" s="125">
        <v>1086</v>
      </c>
      <c r="C1088" s="252" t="s">
        <v>333</v>
      </c>
      <c r="D1088" s="126">
        <f t="shared" si="387"/>
        <v>1</v>
      </c>
      <c r="E1088" s="250" t="s">
        <v>1423</v>
      </c>
      <c r="F1088" s="250">
        <v>1</v>
      </c>
      <c r="G1088" s="250">
        <v>1</v>
      </c>
      <c r="H1088" s="250">
        <v>1</v>
      </c>
      <c r="I1088" s="250">
        <v>1</v>
      </c>
      <c r="J1088" s="87"/>
      <c r="K1088" s="94"/>
      <c r="L1088" s="94"/>
      <c r="M1088" s="154">
        <f t="shared" si="378"/>
        <v>4</v>
      </c>
      <c r="N1088">
        <v>0</v>
      </c>
      <c r="O1088">
        <v>4.75</v>
      </c>
      <c r="P1088">
        <v>8</v>
      </c>
      <c r="Q1088">
        <v>4.25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>
        <v>0</v>
      </c>
      <c r="AB1088">
        <v>0</v>
      </c>
      <c r="AC1088" s="139">
        <f t="shared" si="362"/>
        <v>4.75</v>
      </c>
      <c r="AD1088" s="140">
        <f t="shared" si="363"/>
        <v>12.75</v>
      </c>
      <c r="AE1088" s="141">
        <f t="shared" si="388"/>
        <v>0</v>
      </c>
      <c r="AF1088" s="263">
        <f t="shared" si="389"/>
        <v>2</v>
      </c>
      <c r="AG1088" s="265">
        <f t="shared" si="379"/>
        <v>6.75</v>
      </c>
      <c r="AI1088" s="37">
        <f>IFERROR(IF(M1088&gt;0,(N1088*CONFIGURACAO!$C$20)+(O1088*CONFIGURACAO!$C$21)+(P1088*CONFIGURACAO!$C$22)+(Q1088*CONFIGURACAO!$C$23)+(R1088*CONFIGURACAO!$C$24),""),"")</f>
        <v>1030</v>
      </c>
      <c r="AJ1088" s="38">
        <f>IF(S1088=0,0,IF(CONFIGURACAO!$C$15="SIM",(IF(S1088&gt;CONFIGURACAO!$C$16,CONFIGURACAO!$C$16*CONFIGURACAO!$C$25,S1088*CONFIGURACAO!$C$25)),'PI AREA  P75'!S1088*CONFIGURACAO!$C$25))</f>
        <v>0</v>
      </c>
      <c r="AK1088" s="38">
        <f>IF(T1088=0,0,IF(CONFIGURACAO!$C$17="SIM",(IF(T1088&gt;CONFIGURACAO!$C$18,CONFIGURACAO!$C$18*CONFIGURACAO!$C$26,T1088*CONFIGURACAO!$C$26)),'PI AREA  P75'!T1088*CONFIGURACAO!$C$26))</f>
        <v>0</v>
      </c>
      <c r="AL1088" s="38">
        <f>IFERROR(IF(M1088&gt;0,(U1088*CONFIGURACAO!$C$29)+(V1088*CONFIGURACAO!$C$30),""),"")</f>
        <v>0</v>
      </c>
      <c r="AM1088" s="38">
        <f>IF(W1088=0,0,IF(CONFIGURACAO!$C$41="SIM",(IF(W1088&gt;CONFIGURACAO!$C$41,CONFIGURACAO!$C$41*CONFIGURACAO!$C$31,W1088*CONFIGURACAO!$C$31)),'PI AREA  P75'!W1088*CONFIGURACAO!$C$31))</f>
        <v>0</v>
      </c>
      <c r="AN1088" s="38">
        <f>IF(X1088=0,0,IF(CONFIGURACAO!$C$39="SIM",(IF(X1088&gt;CONFIGURACAO!$C$40,CONFIGURACAO!$C$40*CONFIGURACAO!$C$32,X1088*CONFIGURACAO!$C$32)),'PI AREA  P75'!X1088*CONFIGURACAO!$C$32))</f>
        <v>0</v>
      </c>
      <c r="AO1088" s="38">
        <f>IFERROR(IF(M1088&gt;0,(Y1088*CONFIGURACAO!$C$33)+(Z1088*CONFIGURACAO!$C$34)+(AA1088*CONFIGURACAO!$C$35)+(AB1088*CONFIGURACAO!$C$36),""),"")</f>
        <v>150</v>
      </c>
      <c r="AP1088" s="38">
        <f>IF(AA1088=0,0,IF(CONFIGURACAO!$C$46="SIM",(IF(AA1088&gt;CONFIGURACAO!$C$47,CONFIGURACAO!$C$47*CONFIGURACAO!$C$35,AA1088*CONFIGURACAO!$C$35)),'PI AREA  P75'!AA1088*CONFIGURACAO!$C$35))</f>
        <v>0</v>
      </c>
      <c r="AQ1088" s="38">
        <f>IF(AB1088=0,0,IF(CONFIGURACAO!$C$44="SIM",(IF(AB1088&gt;CONFIGURACAO!$C$45,CONFIGURACAO!$C$45*CONFIGURACAO!$C$36,AB1088*CONFIGURACAO!$C$36)),'PI AREA  P75'!AB1088*CONFIGURACAO!$C$36))</f>
        <v>0</v>
      </c>
      <c r="AR1088" s="38">
        <f t="shared" si="380"/>
        <v>1180</v>
      </c>
      <c r="AS1088" s="68">
        <f>IF(AR1088="","",$AR1088-(($AS$2/CONFIGURACAO!$C$6)*$M1088))</f>
        <v>880</v>
      </c>
      <c r="AT1088" s="73">
        <f t="shared" si="364"/>
        <v>3</v>
      </c>
      <c r="AU1088" s="75">
        <f>IF(AR1088="","",$AR1088-(($AU$2/CONFIGURACAO!$C$6)*$M1088))</f>
        <v>680</v>
      </c>
      <c r="AV1088" s="76">
        <f t="shared" si="365"/>
        <v>4</v>
      </c>
      <c r="AW1088" s="74">
        <f>IF(AR1088="","",$AR1088-(($AW$2/CONFIGURACAO!$C$6)*$M1088))</f>
        <v>480</v>
      </c>
      <c r="AX1088" s="72">
        <f t="shared" si="366"/>
        <v>5</v>
      </c>
      <c r="AZ1088" s="39">
        <f t="shared" si="367"/>
        <v>0.1108028038743421</v>
      </c>
      <c r="BA1088" s="146">
        <f t="shared" si="368"/>
        <v>19</v>
      </c>
      <c r="BB1088" s="146">
        <f t="shared" si="369"/>
        <v>357</v>
      </c>
      <c r="BC1088" s="32">
        <f t="shared" si="370"/>
        <v>313</v>
      </c>
      <c r="BD1088" s="148"/>
      <c r="BE1088" s="40">
        <f t="shared" si="371"/>
        <v>0</v>
      </c>
      <c r="BF1088" s="40">
        <f t="shared" si="372"/>
        <v>0.18325617283950615</v>
      </c>
      <c r="BG1088" s="40">
        <f t="shared" si="373"/>
        <v>0.20554984583761562</v>
      </c>
      <c r="BH1088" s="40">
        <f t="shared" si="374"/>
        <v>0.17178658043654002</v>
      </c>
      <c r="BI1088" s="40">
        <f t="shared" si="375"/>
        <v>0</v>
      </c>
      <c r="BJ1088" s="40">
        <f t="shared" si="376"/>
        <v>0</v>
      </c>
      <c r="BK1088" s="40">
        <f t="shared" si="377"/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 s="42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</row>
    <row r="1089" spans="1:134" s="32" customFormat="1" ht="17" thickBot="1" x14ac:dyDescent="0.25">
      <c r="A1089" s="124" t="str">
        <f>CONFIGURACAO!$C$4</f>
        <v>AREA 21</v>
      </c>
      <c r="B1089" s="125">
        <v>1087</v>
      </c>
      <c r="C1089" s="252" t="s">
        <v>333</v>
      </c>
      <c r="D1089" s="126">
        <f t="shared" si="387"/>
        <v>2</v>
      </c>
      <c r="E1089" s="250" t="s">
        <v>1424</v>
      </c>
      <c r="F1089" s="250">
        <v>1</v>
      </c>
      <c r="G1089" s="250">
        <v>1</v>
      </c>
      <c r="H1089" s="250">
        <v>1</v>
      </c>
      <c r="I1089" s="250">
        <v>1</v>
      </c>
      <c r="J1089" s="87"/>
      <c r="K1089" s="94"/>
      <c r="L1089" s="94"/>
      <c r="M1089" s="154">
        <f t="shared" si="378"/>
        <v>4</v>
      </c>
      <c r="N1089">
        <v>10.25</v>
      </c>
      <c r="O1089">
        <v>4.75</v>
      </c>
      <c r="P1089">
        <v>7.5</v>
      </c>
      <c r="Q1089">
        <v>2.75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1</v>
      </c>
      <c r="AB1089">
        <v>0</v>
      </c>
      <c r="AC1089" s="139">
        <f t="shared" si="362"/>
        <v>15</v>
      </c>
      <c r="AD1089" s="140">
        <f t="shared" si="363"/>
        <v>22.5</v>
      </c>
      <c r="AE1089" s="141">
        <f t="shared" si="388"/>
        <v>0</v>
      </c>
      <c r="AF1089" s="263">
        <f t="shared" si="389"/>
        <v>0</v>
      </c>
      <c r="AG1089" s="265">
        <f t="shared" si="379"/>
        <v>15</v>
      </c>
      <c r="AI1089" s="37">
        <f>IFERROR(IF(M1089&gt;0,(N1089*CONFIGURACAO!$C$20)+(O1089*CONFIGURACAO!$C$21)+(P1089*CONFIGURACAO!$C$22)+(Q1089*CONFIGURACAO!$C$23)+(R1089*CONFIGURACAO!$C$24),""),"")</f>
        <v>1965</v>
      </c>
      <c r="AJ1089" s="38">
        <f>IF(S1089=0,0,IF(CONFIGURACAO!$C$15="SIM",(IF(S1089&gt;CONFIGURACAO!$C$16,CONFIGURACAO!$C$16*CONFIGURACAO!$C$25,S1089*CONFIGURACAO!$C$25)),'PI AREA  P75'!S1089*CONFIGURACAO!$C$25))</f>
        <v>0</v>
      </c>
      <c r="AK1089" s="38">
        <f>IF(T1089=0,0,IF(CONFIGURACAO!$C$17="SIM",(IF(T1089&gt;CONFIGURACAO!$C$18,CONFIGURACAO!$C$18*CONFIGURACAO!$C$26,T1089*CONFIGURACAO!$C$26)),'PI AREA  P75'!T1089*CONFIGURACAO!$C$26))</f>
        <v>0</v>
      </c>
      <c r="AL1089" s="38">
        <f>IFERROR(IF(M1089&gt;0,(U1089*CONFIGURACAO!$C$29)+(V1089*CONFIGURACAO!$C$30),""),"")</f>
        <v>0</v>
      </c>
      <c r="AM1089" s="38">
        <f>IF(W1089=0,0,IF(CONFIGURACAO!$C$41="SIM",(IF(W1089&gt;CONFIGURACAO!$C$41,CONFIGURACAO!$C$41*CONFIGURACAO!$C$31,W1089*CONFIGURACAO!$C$31)),'PI AREA  P75'!W1089*CONFIGURACAO!$C$31))</f>
        <v>50</v>
      </c>
      <c r="AN1089" s="38">
        <f>IF(X1089=0,0,IF(CONFIGURACAO!$C$39="SIM",(IF(X1089&gt;CONFIGURACAO!$C$40,CONFIGURACAO!$C$40*CONFIGURACAO!$C$32,X1089*CONFIGURACAO!$C$32)),'PI AREA  P75'!X1089*CONFIGURACAO!$C$32))</f>
        <v>0</v>
      </c>
      <c r="AO1089" s="38">
        <f>IFERROR(IF(M1089&gt;0,(Y1089*CONFIGURACAO!$C$33)+(Z1089*CONFIGURACAO!$C$34)+(AA1089*CONFIGURACAO!$C$35)+(AB1089*CONFIGURACAO!$C$36),""),"")</f>
        <v>25</v>
      </c>
      <c r="AP1089" s="38">
        <f>IF(AA1089=0,0,IF(CONFIGURACAO!$C$46="SIM",(IF(AA1089&gt;CONFIGURACAO!$C$47,CONFIGURACAO!$C$47*CONFIGURACAO!$C$35,AA1089*CONFIGURACAO!$C$35)),'PI AREA  P75'!AA1089*CONFIGURACAO!$C$35))</f>
        <v>25</v>
      </c>
      <c r="AQ1089" s="38">
        <f>IF(AB1089=0,0,IF(CONFIGURACAO!$C$44="SIM",(IF(AB1089&gt;CONFIGURACAO!$C$45,CONFIGURACAO!$C$45*CONFIGURACAO!$C$36,AB1089*CONFIGURACAO!$C$36)),'PI AREA  P75'!AB1089*CONFIGURACAO!$C$36))</f>
        <v>0</v>
      </c>
      <c r="AR1089" s="38">
        <f t="shared" si="380"/>
        <v>2065</v>
      </c>
      <c r="AS1089" s="68">
        <f>IF(AR1089="","",$AR1089-(($AS$2/CONFIGURACAO!$C$6)*$M1089))</f>
        <v>1765</v>
      </c>
      <c r="AT1089" s="73">
        <f t="shared" si="364"/>
        <v>3</v>
      </c>
      <c r="AU1089" s="75">
        <f>IF(AR1089="","",$AR1089-(($AU$2/CONFIGURACAO!$C$6)*$M1089))</f>
        <v>1565</v>
      </c>
      <c r="AV1089" s="76">
        <f t="shared" si="365"/>
        <v>4</v>
      </c>
      <c r="AW1089" s="74">
        <f>IF(AR1089="","",$AR1089-(($AW$2/CONFIGURACAO!$C$6)*$M1089))</f>
        <v>1365</v>
      </c>
      <c r="AX1089" s="72">
        <f t="shared" si="366"/>
        <v>5</v>
      </c>
      <c r="AZ1089" s="39">
        <f t="shared" si="367"/>
        <v>0.19390490678009867</v>
      </c>
      <c r="BA1089" s="146">
        <f t="shared" si="368"/>
        <v>27.25</v>
      </c>
      <c r="BB1089" s="146">
        <f t="shared" si="369"/>
        <v>195</v>
      </c>
      <c r="BC1089" s="32">
        <f t="shared" si="370"/>
        <v>107</v>
      </c>
      <c r="BD1089" s="148"/>
      <c r="BE1089" s="40">
        <f t="shared" si="371"/>
        <v>0.38189269746646798</v>
      </c>
      <c r="BF1089" s="40">
        <f t="shared" si="372"/>
        <v>0.18325617283950615</v>
      </c>
      <c r="BG1089" s="40">
        <f t="shared" si="373"/>
        <v>0.19270298047276466</v>
      </c>
      <c r="BH1089" s="40">
        <f t="shared" si="374"/>
        <v>0.11115602263540826</v>
      </c>
      <c r="BI1089" s="40">
        <f t="shared" si="375"/>
        <v>0</v>
      </c>
      <c r="BJ1089" s="40">
        <f t="shared" si="376"/>
        <v>0</v>
      </c>
      <c r="BK1089" s="40">
        <f t="shared" si="377"/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 s="42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</row>
    <row r="1090" spans="1:134" s="32" customFormat="1" ht="17" thickBot="1" x14ac:dyDescent="0.25">
      <c r="A1090" s="124" t="str">
        <f>CONFIGURACAO!$C$4</f>
        <v>AREA 21</v>
      </c>
      <c r="B1090" s="125">
        <v>1088</v>
      </c>
      <c r="C1090" s="252" t="s">
        <v>333</v>
      </c>
      <c r="D1090" s="126">
        <f t="shared" si="387"/>
        <v>3</v>
      </c>
      <c r="E1090" s="250" t="s">
        <v>1425</v>
      </c>
      <c r="F1090" s="250">
        <v>0</v>
      </c>
      <c r="G1090" s="250">
        <v>0</v>
      </c>
      <c r="H1090" s="250">
        <v>1</v>
      </c>
      <c r="I1090" s="250">
        <v>1</v>
      </c>
      <c r="J1090" s="87"/>
      <c r="K1090" s="94"/>
      <c r="L1090" s="94"/>
      <c r="M1090" s="154">
        <f t="shared" si="378"/>
        <v>2</v>
      </c>
      <c r="N1090">
        <v>0</v>
      </c>
      <c r="O1090">
        <v>0</v>
      </c>
      <c r="P1090">
        <v>1.75</v>
      </c>
      <c r="Q1090">
        <v>0.75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 s="139">
        <f t="shared" si="362"/>
        <v>0</v>
      </c>
      <c r="AD1090" s="140">
        <f t="shared" si="363"/>
        <v>1.75</v>
      </c>
      <c r="AE1090" s="141">
        <f t="shared" si="388"/>
        <v>0</v>
      </c>
      <c r="AF1090" s="263">
        <f t="shared" si="389"/>
        <v>0</v>
      </c>
      <c r="AG1090" s="265">
        <f t="shared" si="379"/>
        <v>0</v>
      </c>
      <c r="AI1090" s="37">
        <f>IFERROR(IF(M1090&gt;0,(N1090*CONFIGURACAO!$C$20)+(O1090*CONFIGURACAO!$C$21)+(P1090*CONFIGURACAO!$C$22)+(Q1090*CONFIGURACAO!$C$23)+(R1090*CONFIGURACAO!$C$24),""),"")</f>
        <v>135</v>
      </c>
      <c r="AJ1090" s="38">
        <f>IF(S1090=0,0,IF(CONFIGURACAO!$C$15="SIM",(IF(S1090&gt;CONFIGURACAO!$C$16,CONFIGURACAO!$C$16*CONFIGURACAO!$C$25,S1090*CONFIGURACAO!$C$25)),'PI AREA  P75'!S1090*CONFIGURACAO!$C$25))</f>
        <v>0</v>
      </c>
      <c r="AK1090" s="38">
        <f>IF(T1090=0,0,IF(CONFIGURACAO!$C$17="SIM",(IF(T1090&gt;CONFIGURACAO!$C$18,CONFIGURACAO!$C$18*CONFIGURACAO!$C$26,T1090*CONFIGURACAO!$C$26)),'PI AREA  P75'!T1090*CONFIGURACAO!$C$26))</f>
        <v>0</v>
      </c>
      <c r="AL1090" s="38">
        <f>IFERROR(IF(M1090&gt;0,(U1090*CONFIGURACAO!$C$29)+(V1090*CONFIGURACAO!$C$30),""),"")</f>
        <v>0</v>
      </c>
      <c r="AM1090" s="38">
        <f>IF(W1090=0,0,IF(CONFIGURACAO!$C$41="SIM",(IF(W1090&gt;CONFIGURACAO!$C$41,CONFIGURACAO!$C$41*CONFIGURACAO!$C$31,W1090*CONFIGURACAO!$C$31)),'PI AREA  P75'!W1090*CONFIGURACAO!$C$31))</f>
        <v>0</v>
      </c>
      <c r="AN1090" s="38">
        <f>IF(X1090=0,0,IF(CONFIGURACAO!$C$39="SIM",(IF(X1090&gt;CONFIGURACAO!$C$40,CONFIGURACAO!$C$40*CONFIGURACAO!$C$32,X1090*CONFIGURACAO!$C$32)),'PI AREA  P75'!X1090*CONFIGURACAO!$C$32))</f>
        <v>0</v>
      </c>
      <c r="AO1090" s="38">
        <f>IFERROR(IF(M1090&gt;0,(Y1090*CONFIGURACAO!$C$33)+(Z1090*CONFIGURACAO!$C$34)+(AA1090*CONFIGURACAO!$C$35)+(AB1090*CONFIGURACAO!$C$36),""),"")</f>
        <v>0</v>
      </c>
      <c r="AP1090" s="38">
        <f>IF(AA1090=0,0,IF(CONFIGURACAO!$C$46="SIM",(IF(AA1090&gt;CONFIGURACAO!$C$47,CONFIGURACAO!$C$47*CONFIGURACAO!$C$35,AA1090*CONFIGURACAO!$C$35)),'PI AREA  P75'!AA1090*CONFIGURACAO!$C$35))</f>
        <v>0</v>
      </c>
      <c r="AQ1090" s="38">
        <f>IF(AB1090=0,0,IF(CONFIGURACAO!$C$44="SIM",(IF(AB1090&gt;CONFIGURACAO!$C$45,CONFIGURACAO!$C$45*CONFIGURACAO!$C$36,AB1090*CONFIGURACAO!$C$36)),'PI AREA  P75'!AB1090*CONFIGURACAO!$C$36))</f>
        <v>0</v>
      </c>
      <c r="AR1090" s="38">
        <f t="shared" si="380"/>
        <v>135</v>
      </c>
      <c r="AS1090" s="68">
        <f>IF(AR1090="","",$AR1090-(($AS$2/CONFIGURACAO!$C$6)*$M1090))</f>
        <v>-15</v>
      </c>
      <c r="AT1090" s="73" t="str">
        <f t="shared" si="364"/>
        <v>NAO</v>
      </c>
      <c r="AU1090" s="75">
        <f>IF(AR1090="","",$AR1090-(($AU$2/CONFIGURACAO!$C$6)*$M1090))</f>
        <v>-115</v>
      </c>
      <c r="AV1090" s="76" t="str">
        <f t="shared" si="365"/>
        <v>NAO</v>
      </c>
      <c r="AW1090" s="74">
        <f>IF(AR1090="","",$AR1090-(($AW$2/CONFIGURACAO!$C$6)*$M1090))</f>
        <v>-215</v>
      </c>
      <c r="AX1090" s="72" t="str">
        <f t="shared" si="366"/>
        <v>NAO</v>
      </c>
      <c r="AZ1090" s="39">
        <f t="shared" si="367"/>
        <v>1.2676591968674732E-2</v>
      </c>
      <c r="BA1090" s="146">
        <f t="shared" si="368"/>
        <v>2.5</v>
      </c>
      <c r="BB1090" s="146">
        <f t="shared" si="369"/>
        <v>986</v>
      </c>
      <c r="BC1090" s="32">
        <f t="shared" si="370"/>
        <v>993</v>
      </c>
      <c r="BD1090" s="148"/>
      <c r="BE1090" s="40">
        <f t="shared" si="371"/>
        <v>0</v>
      </c>
      <c r="BF1090" s="40">
        <f t="shared" si="372"/>
        <v>0</v>
      </c>
      <c r="BG1090" s="40">
        <f t="shared" si="373"/>
        <v>4.4964028776978422E-2</v>
      </c>
      <c r="BH1090" s="40">
        <f t="shared" si="374"/>
        <v>3.0315278900565887E-2</v>
      </c>
      <c r="BI1090" s="40">
        <f t="shared" si="375"/>
        <v>0</v>
      </c>
      <c r="BJ1090" s="40">
        <f t="shared" si="376"/>
        <v>0</v>
      </c>
      <c r="BK1090" s="40">
        <f t="shared" si="377"/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 s="42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</row>
    <row r="1091" spans="1:134" s="32" customFormat="1" ht="17" thickBot="1" x14ac:dyDescent="0.25">
      <c r="A1091" s="124" t="str">
        <f>CONFIGURACAO!$C$4</f>
        <v>AREA 21</v>
      </c>
      <c r="B1091" s="125">
        <v>1089</v>
      </c>
      <c r="C1091" s="252" t="s">
        <v>333</v>
      </c>
      <c r="D1091" s="126">
        <f t="shared" si="387"/>
        <v>4</v>
      </c>
      <c r="E1091" s="250" t="s">
        <v>1426</v>
      </c>
      <c r="F1091" s="250">
        <v>0</v>
      </c>
      <c r="G1091" s="250">
        <v>1</v>
      </c>
      <c r="H1091" s="250">
        <v>1</v>
      </c>
      <c r="I1091" s="250">
        <v>1</v>
      </c>
      <c r="J1091" s="87"/>
      <c r="K1091" s="94"/>
      <c r="L1091" s="94"/>
      <c r="M1091" s="154">
        <f t="shared" si="378"/>
        <v>3</v>
      </c>
      <c r="N1091">
        <v>0</v>
      </c>
      <c r="O1091">
        <v>1</v>
      </c>
      <c r="P1091">
        <v>3.75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>
        <v>1</v>
      </c>
      <c r="AA1091">
        <v>1</v>
      </c>
      <c r="AB1091">
        <v>0</v>
      </c>
      <c r="AC1091" s="139">
        <f t="shared" ref="AC1091:AC1154" si="390">IFERROR((N1091+O1091),"")</f>
        <v>1</v>
      </c>
      <c r="AD1091" s="140">
        <f t="shared" ref="AD1091:AD1154" si="391">IFERROR(AC1091+P1091,"")</f>
        <v>4.75</v>
      </c>
      <c r="AE1091" s="141">
        <f t="shared" si="388"/>
        <v>0</v>
      </c>
      <c r="AF1091" s="263">
        <f t="shared" si="389"/>
        <v>3</v>
      </c>
      <c r="AG1091" s="265">
        <f t="shared" si="379"/>
        <v>4</v>
      </c>
      <c r="AI1091" s="37">
        <f>IFERROR(IF(M1091&gt;0,(N1091*CONFIGURACAO!$C$20)+(O1091*CONFIGURACAO!$C$21)+(P1091*CONFIGURACAO!$C$22)+(Q1091*CONFIGURACAO!$C$23)+(R1091*CONFIGURACAO!$C$24),""),"")</f>
        <v>305</v>
      </c>
      <c r="AJ1091" s="38">
        <f>IF(S1091=0,0,IF(CONFIGURACAO!$C$15="SIM",(IF(S1091&gt;CONFIGURACAO!$C$16,CONFIGURACAO!$C$16*CONFIGURACAO!$C$25,S1091*CONFIGURACAO!$C$25)),'PI AREA  P75'!S1091*CONFIGURACAO!$C$25))</f>
        <v>0</v>
      </c>
      <c r="AK1091" s="38">
        <f>IF(T1091=0,0,IF(CONFIGURACAO!$C$17="SIM",(IF(T1091&gt;CONFIGURACAO!$C$18,CONFIGURACAO!$C$18*CONFIGURACAO!$C$26,T1091*CONFIGURACAO!$C$26)),'PI AREA  P75'!T1091*CONFIGURACAO!$C$26))</f>
        <v>0</v>
      </c>
      <c r="AL1091" s="38">
        <f>IFERROR(IF(M1091&gt;0,(U1091*CONFIGURACAO!$C$29)+(V1091*CONFIGURACAO!$C$30),""),"")</f>
        <v>0</v>
      </c>
      <c r="AM1091" s="38">
        <f>IF(W1091=0,0,IF(CONFIGURACAO!$C$41="SIM",(IF(W1091&gt;CONFIGURACAO!$C$41,CONFIGURACAO!$C$41*CONFIGURACAO!$C$31,W1091*CONFIGURACAO!$C$31)),'PI AREA  P75'!W1091*CONFIGURACAO!$C$31))</f>
        <v>0</v>
      </c>
      <c r="AN1091" s="38">
        <f>IF(X1091=0,0,IF(CONFIGURACAO!$C$39="SIM",(IF(X1091&gt;CONFIGURACAO!$C$40,CONFIGURACAO!$C$40*CONFIGURACAO!$C$32,X1091*CONFIGURACAO!$C$32)),'PI AREA  P75'!X1091*CONFIGURACAO!$C$32))</f>
        <v>0</v>
      </c>
      <c r="AO1091" s="38">
        <f>IFERROR(IF(M1091&gt;0,(Y1091*CONFIGURACAO!$C$33)+(Z1091*CONFIGURACAO!$C$34)+(AA1091*CONFIGURACAO!$C$35)+(AB1091*CONFIGURACAO!$C$36),""),"")</f>
        <v>275</v>
      </c>
      <c r="AP1091" s="38">
        <f>IF(AA1091=0,0,IF(CONFIGURACAO!$C$46="SIM",(IF(AA1091&gt;CONFIGURACAO!$C$47,CONFIGURACAO!$C$47*CONFIGURACAO!$C$35,AA1091*CONFIGURACAO!$C$35)),'PI AREA  P75'!AA1091*CONFIGURACAO!$C$35))</f>
        <v>25</v>
      </c>
      <c r="AQ1091" s="38">
        <f>IF(AB1091=0,0,IF(CONFIGURACAO!$C$44="SIM",(IF(AB1091&gt;CONFIGURACAO!$C$45,CONFIGURACAO!$C$45*CONFIGURACAO!$C$36,AB1091*CONFIGURACAO!$C$36)),'PI AREA  P75'!AB1091*CONFIGURACAO!$C$36))</f>
        <v>0</v>
      </c>
      <c r="AR1091" s="38">
        <f t="shared" si="380"/>
        <v>605</v>
      </c>
      <c r="AS1091" s="68">
        <f>IF(AR1091="","",$AR1091-(($AS$2/CONFIGURACAO!$C$6)*$M1091))</f>
        <v>380</v>
      </c>
      <c r="AT1091" s="73">
        <f t="shared" ref="AT1091:AT1154" si="392">IF(M1091="","",IF(AS1091&gt;=0,3,"NAO"))</f>
        <v>3</v>
      </c>
      <c r="AU1091" s="75">
        <f>IF(AR1091="","",$AR1091-(($AU$2/CONFIGURACAO!$C$6)*$M1091))</f>
        <v>230</v>
      </c>
      <c r="AV1091" s="76">
        <f t="shared" ref="AV1091:AV1154" si="393">IF(M1091=""," ",IF(AU1091&gt;=0,4,"NAO"))</f>
        <v>4</v>
      </c>
      <c r="AW1091" s="74">
        <f>IF(AR1091="","",$AR1091-(($AW$2/CONFIGURACAO!$C$6)*$M1091))</f>
        <v>80</v>
      </c>
      <c r="AX1091" s="72">
        <f t="shared" ref="AX1091:AX1154" si="394">IF(M1091="","",IF(AW1091&gt;=0,5,"NAO"))</f>
        <v>5</v>
      </c>
      <c r="AZ1091" s="39">
        <f t="shared" ref="AZ1091:AZ1154" si="395">IF(AR1091="","",(AR1091/(SUM($AR$3:$AR$1204))*100))</f>
        <v>5.680991215591269E-2</v>
      </c>
      <c r="BA1091" s="146">
        <f t="shared" ref="BA1091:BA1154" si="396">IF(M1091="","",SUM(N1091:T1091,U1091:X1091,Y1091:AB1091))</f>
        <v>8.75</v>
      </c>
      <c r="BB1091" s="146">
        <f t="shared" ref="BB1091:BB1154" si="397">IF(M1091="","",RANK(BA1091,$BA$3:$BA$1204))</f>
        <v>709</v>
      </c>
      <c r="BC1091" s="32">
        <f t="shared" ref="BC1091:BC1154" si="398">IF(M1091="","",RANK(AR1091,$AR$3:$AR$1204))</f>
        <v>623</v>
      </c>
      <c r="BD1091" s="148"/>
      <c r="BE1091" s="40">
        <f t="shared" ref="BE1091:BE1154" si="399">IF($M1091="","",IF(N1091="","",(N1091/N$1212*100)))</f>
        <v>0</v>
      </c>
      <c r="BF1091" s="40">
        <f t="shared" ref="BF1091:BF1154" si="400">IF($M1091="","",IF(O1091="","",(O1091/O$1212*100)))</f>
        <v>3.8580246913580245E-2</v>
      </c>
      <c r="BG1091" s="40">
        <f t="shared" ref="BG1091:BG1154" si="401">IF($M1091="","",IF(P1091="","",(P1091/P$1212*100)))</f>
        <v>9.6351490236382328E-2</v>
      </c>
      <c r="BH1091" s="40">
        <f t="shared" ref="BH1091:BH1154" si="402">IF($M1091="","",IF(Q1091="","",(Q1091/Q$1212*100)))</f>
        <v>0</v>
      </c>
      <c r="BI1091" s="40">
        <f t="shared" ref="BI1091:BI1154" si="403">IF($M1091="","",IF(R1091="","",(R1091/R$1212*100)))</f>
        <v>0</v>
      </c>
      <c r="BJ1091" s="40">
        <f t="shared" ref="BJ1091:BJ1154" si="404">IF($M1091="","",IF(S1091="","",(S1091/S$1212*100)))</f>
        <v>0</v>
      </c>
      <c r="BK1091" s="40">
        <f t="shared" ref="BK1091:BK1154" si="405">IF($M1091="","",IF(T1091="","",(T1091/T$1212*100)))</f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 s="42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</row>
    <row r="1092" spans="1:134" s="32" customFormat="1" ht="17" thickBot="1" x14ac:dyDescent="0.25">
      <c r="A1092" s="124" t="str">
        <f>CONFIGURACAO!$C$4</f>
        <v>AREA 21</v>
      </c>
      <c r="B1092" s="125">
        <v>1090</v>
      </c>
      <c r="C1092" s="252" t="s">
        <v>333</v>
      </c>
      <c r="D1092" s="126">
        <f t="shared" si="387"/>
        <v>5</v>
      </c>
      <c r="E1092" s="250" t="s">
        <v>1427</v>
      </c>
      <c r="F1092" s="250">
        <v>1</v>
      </c>
      <c r="G1092" s="250">
        <v>1</v>
      </c>
      <c r="H1092" s="250">
        <v>1</v>
      </c>
      <c r="I1092" s="250">
        <v>1</v>
      </c>
      <c r="J1092" s="87"/>
      <c r="K1092" s="94"/>
      <c r="L1092" s="94"/>
      <c r="M1092" s="154">
        <f t="shared" ref="M1092:M1155" si="406">IF(SUM(F1092:I1092)&gt;0,SUM(F1092:I1092),"")</f>
        <v>4</v>
      </c>
      <c r="N1092">
        <v>0</v>
      </c>
      <c r="O1092">
        <v>4.75</v>
      </c>
      <c r="P1092">
        <v>17.25</v>
      </c>
      <c r="Q1092">
        <v>5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0</v>
      </c>
      <c r="AB1092">
        <v>1</v>
      </c>
      <c r="AC1092" s="139">
        <f t="shared" si="390"/>
        <v>4.75</v>
      </c>
      <c r="AD1092" s="140">
        <f t="shared" si="391"/>
        <v>22</v>
      </c>
      <c r="AE1092" s="141">
        <f t="shared" si="388"/>
        <v>0</v>
      </c>
      <c r="AF1092" s="263">
        <f t="shared" si="389"/>
        <v>2</v>
      </c>
      <c r="AG1092" s="265">
        <f t="shared" ref="AG1092:AG1155" si="407">SUM(N1092+O1092+U1092+V1092+Y1092+Z1092)</f>
        <v>6.75</v>
      </c>
      <c r="AI1092" s="37">
        <f>IFERROR(IF(M1092&gt;0,(N1092*CONFIGURACAO!$C$20)+(O1092*CONFIGURACAO!$C$21)+(P1092*CONFIGURACAO!$C$22)+(Q1092*CONFIGURACAO!$C$23)+(R1092*CONFIGURACAO!$C$24),""),"")</f>
        <v>1615</v>
      </c>
      <c r="AJ1092" s="38">
        <f>IF(S1092=0,0,IF(CONFIGURACAO!$C$15="SIM",(IF(S1092&gt;CONFIGURACAO!$C$16,CONFIGURACAO!$C$16*CONFIGURACAO!$C$25,S1092*CONFIGURACAO!$C$25)),'PI AREA  P75'!S1092*CONFIGURACAO!$C$25))</f>
        <v>0</v>
      </c>
      <c r="AK1092" s="38">
        <f>IF(T1092=0,0,IF(CONFIGURACAO!$C$17="SIM",(IF(T1092&gt;CONFIGURACAO!$C$18,CONFIGURACAO!$C$18*CONFIGURACAO!$C$26,T1092*CONFIGURACAO!$C$26)),'PI AREA  P75'!T1092*CONFIGURACAO!$C$26))</f>
        <v>5</v>
      </c>
      <c r="AL1092" s="38">
        <f>IFERROR(IF(M1092&gt;0,(U1092*CONFIGURACAO!$C$29)+(V1092*CONFIGURACAO!$C$30),""),"")</f>
        <v>0</v>
      </c>
      <c r="AM1092" s="38">
        <f>IF(W1092=0,0,IF(CONFIGURACAO!$C$41="SIM",(IF(W1092&gt;CONFIGURACAO!$C$41,CONFIGURACAO!$C$41*CONFIGURACAO!$C$31,W1092*CONFIGURACAO!$C$31)),'PI AREA  P75'!W1092*CONFIGURACAO!$C$31))</f>
        <v>0</v>
      </c>
      <c r="AN1092" s="38">
        <f>IF(X1092=0,0,IF(CONFIGURACAO!$C$39="SIM",(IF(X1092&gt;CONFIGURACAO!$C$40,CONFIGURACAO!$C$40*CONFIGURACAO!$C$32,X1092*CONFIGURACAO!$C$32)),'PI AREA  P75'!X1092*CONFIGURACAO!$C$32))</f>
        <v>0</v>
      </c>
      <c r="AO1092" s="38">
        <f>IFERROR(IF(M1092&gt;0,(Y1092*CONFIGURACAO!$C$33)+(Z1092*CONFIGURACAO!$C$34)+(AA1092*CONFIGURACAO!$C$35)+(AB1092*CONFIGURACAO!$C$36),""),"")</f>
        <v>160</v>
      </c>
      <c r="AP1092" s="38">
        <f>IF(AA1092=0,0,IF(CONFIGURACAO!$C$46="SIM",(IF(AA1092&gt;CONFIGURACAO!$C$47,CONFIGURACAO!$C$47*CONFIGURACAO!$C$35,AA1092*CONFIGURACAO!$C$35)),'PI AREA  P75'!AA1092*CONFIGURACAO!$C$35))</f>
        <v>0</v>
      </c>
      <c r="AQ1092" s="38">
        <f>IF(AB1092=0,0,IF(CONFIGURACAO!$C$44="SIM",(IF(AB1092&gt;CONFIGURACAO!$C$45,CONFIGURACAO!$C$45*CONFIGURACAO!$C$36,AB1092*CONFIGURACAO!$C$36)),'PI AREA  P75'!AB1092*CONFIGURACAO!$C$36))</f>
        <v>10</v>
      </c>
      <c r="AR1092" s="38">
        <f t="shared" ref="AR1092:AR1155" si="408">IF(OR(M1092=1,M1092=2,M1092=3,M1092=4),SUM(AI1092:AQ1092),"")</f>
        <v>1790</v>
      </c>
      <c r="AS1092" s="68">
        <f>IF(AR1092="","",$AR1092-(($AS$2/CONFIGURACAO!$C$6)*$M1092))</f>
        <v>1490</v>
      </c>
      <c r="AT1092" s="73">
        <f t="shared" si="392"/>
        <v>3</v>
      </c>
      <c r="AU1092" s="75">
        <f>IF(AR1092="","",$AR1092-(($AU$2/CONFIGURACAO!$C$6)*$M1092))</f>
        <v>1290</v>
      </c>
      <c r="AV1092" s="76">
        <f t="shared" si="393"/>
        <v>4</v>
      </c>
      <c r="AW1092" s="74">
        <f>IF(AR1092="","",$AR1092-(($AW$2/CONFIGURACAO!$C$6)*$M1092))</f>
        <v>1090</v>
      </c>
      <c r="AX1092" s="72">
        <f t="shared" si="394"/>
        <v>5</v>
      </c>
      <c r="AZ1092" s="39">
        <f t="shared" si="395"/>
        <v>0.16808221943650201</v>
      </c>
      <c r="BA1092" s="146">
        <f t="shared" si="396"/>
        <v>31</v>
      </c>
      <c r="BB1092" s="146">
        <f t="shared" si="397"/>
        <v>141</v>
      </c>
      <c r="BC1092" s="32">
        <f t="shared" si="398"/>
        <v>153</v>
      </c>
      <c r="BD1092" s="148"/>
      <c r="BE1092" s="40">
        <f t="shared" si="399"/>
        <v>0</v>
      </c>
      <c r="BF1092" s="40">
        <f t="shared" si="400"/>
        <v>0.18325617283950615</v>
      </c>
      <c r="BG1092" s="40">
        <f t="shared" si="401"/>
        <v>0.44321685508735864</v>
      </c>
      <c r="BH1092" s="40">
        <f t="shared" si="402"/>
        <v>0.20210185933710592</v>
      </c>
      <c r="BI1092" s="40">
        <f t="shared" si="403"/>
        <v>0</v>
      </c>
      <c r="BJ1092" s="40">
        <f t="shared" si="404"/>
        <v>0</v>
      </c>
      <c r="BK1092" s="40">
        <f t="shared" si="405"/>
        <v>0.16051364365971107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</v>
      </c>
      <c r="BS1092">
        <v>1</v>
      </c>
      <c r="BT1092" s="4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</row>
    <row r="1093" spans="1:134" s="32" customFormat="1" ht="17" thickBot="1" x14ac:dyDescent="0.25">
      <c r="A1093" s="124" t="str">
        <f>CONFIGURACAO!$C$4</f>
        <v>AREA 21</v>
      </c>
      <c r="B1093" s="125">
        <v>1091</v>
      </c>
      <c r="C1093" s="252" t="s">
        <v>333</v>
      </c>
      <c r="D1093" s="126">
        <f t="shared" si="387"/>
        <v>6</v>
      </c>
      <c r="E1093" s="250" t="s">
        <v>1428</v>
      </c>
      <c r="F1093" s="250">
        <v>0</v>
      </c>
      <c r="G1093" s="250">
        <v>1</v>
      </c>
      <c r="H1093" s="250">
        <v>1</v>
      </c>
      <c r="I1093" s="250">
        <v>1</v>
      </c>
      <c r="J1093" s="87"/>
      <c r="K1093" s="94"/>
      <c r="L1093" s="94"/>
      <c r="M1093" s="154">
        <f t="shared" si="406"/>
        <v>3</v>
      </c>
      <c r="N1093">
        <v>1.75</v>
      </c>
      <c r="O1093">
        <v>3.5</v>
      </c>
      <c r="P1093">
        <v>2.75</v>
      </c>
      <c r="Q1093">
        <v>9.25</v>
      </c>
      <c r="R1093">
        <v>2</v>
      </c>
      <c r="S1093">
        <v>5.75</v>
      </c>
      <c r="T1093">
        <v>0.75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1</v>
      </c>
      <c r="AA1093">
        <v>12</v>
      </c>
      <c r="AB1093">
        <v>0</v>
      </c>
      <c r="AC1093" s="139">
        <f t="shared" si="390"/>
        <v>5.25</v>
      </c>
      <c r="AD1093" s="140">
        <f t="shared" si="391"/>
        <v>8</v>
      </c>
      <c r="AE1093" s="141">
        <f t="shared" si="388"/>
        <v>0</v>
      </c>
      <c r="AF1093" s="263">
        <f t="shared" si="389"/>
        <v>1</v>
      </c>
      <c r="AG1093" s="265">
        <f t="shared" si="407"/>
        <v>6.25</v>
      </c>
      <c r="AI1093" s="37">
        <f>IFERROR(IF(M1093&gt;0,(N1093*CONFIGURACAO!$C$20)+(O1093*CONFIGURACAO!$C$21)+(P1093*CONFIGURACAO!$C$22)+(Q1093*CONFIGURACAO!$C$23)+(R1093*CONFIGURACAO!$C$24),""),"")</f>
        <v>1030</v>
      </c>
      <c r="AJ1093" s="38">
        <f>IF(S1093=0,0,IF(CONFIGURACAO!$C$15="SIM",(IF(S1093&gt;CONFIGURACAO!$C$16,CONFIGURACAO!$C$16*CONFIGURACAO!$C$25,S1093*CONFIGURACAO!$C$25)),'PI AREA  P75'!S1093*CONFIGURACAO!$C$25))</f>
        <v>40</v>
      </c>
      <c r="AK1093" s="38">
        <f>IF(T1093=0,0,IF(CONFIGURACAO!$C$17="SIM",(IF(T1093&gt;CONFIGURACAO!$C$18,CONFIGURACAO!$C$18*CONFIGURACAO!$C$26,T1093*CONFIGURACAO!$C$26)),'PI AREA  P75'!T1093*CONFIGURACAO!$C$26))</f>
        <v>3.75</v>
      </c>
      <c r="AL1093" s="38">
        <f>IFERROR(IF(M1093&gt;0,(U1093*CONFIGURACAO!$C$29)+(V1093*CONFIGURACAO!$C$30),""),"")</f>
        <v>0</v>
      </c>
      <c r="AM1093" s="38">
        <f>IF(W1093=0,0,IF(CONFIGURACAO!$C$41="SIM",(IF(W1093&gt;CONFIGURACAO!$C$41,CONFIGURACAO!$C$41*CONFIGURACAO!$C$31,W1093*CONFIGURACAO!$C$31)),'PI AREA  P75'!W1093*CONFIGURACAO!$C$31))</f>
        <v>50</v>
      </c>
      <c r="AN1093" s="38">
        <f>IF(X1093=0,0,IF(CONFIGURACAO!$C$39="SIM",(IF(X1093&gt;CONFIGURACAO!$C$40,CONFIGURACAO!$C$40*CONFIGURACAO!$C$32,X1093*CONFIGURACAO!$C$32)),'PI AREA  P75'!X1093*CONFIGURACAO!$C$32))</f>
        <v>0</v>
      </c>
      <c r="AO1093" s="38">
        <f>IFERROR(IF(M1093&gt;0,(Y1093*CONFIGURACAO!$C$33)+(Z1093*CONFIGURACAO!$C$34)+(AA1093*CONFIGURACAO!$C$35)+(AB1093*CONFIGURACAO!$C$36),""),"")</f>
        <v>350</v>
      </c>
      <c r="AP1093" s="38">
        <f>IF(AA1093=0,0,IF(CONFIGURACAO!$C$46="SIM",(IF(AA1093&gt;CONFIGURACAO!$C$47,CONFIGURACAO!$C$47*CONFIGURACAO!$C$35,AA1093*CONFIGURACAO!$C$35)),'PI AREA  P75'!AA1093*CONFIGURACAO!$C$35))</f>
        <v>300</v>
      </c>
      <c r="AQ1093" s="38">
        <f>IF(AB1093=0,0,IF(CONFIGURACAO!$C$44="SIM",(IF(AB1093&gt;CONFIGURACAO!$C$45,CONFIGURACAO!$C$45*CONFIGURACAO!$C$36,AB1093*CONFIGURACAO!$C$36)),'PI AREA  P75'!AB1093*CONFIGURACAO!$C$36))</f>
        <v>0</v>
      </c>
      <c r="AR1093" s="38">
        <f t="shared" si="408"/>
        <v>1773.75</v>
      </c>
      <c r="AS1093" s="68">
        <f>IF(AR1093="","",$AR1093-(($AS$2/CONFIGURACAO!$C$6)*$M1093))</f>
        <v>1548.75</v>
      </c>
      <c r="AT1093" s="73">
        <f t="shared" si="392"/>
        <v>3</v>
      </c>
      <c r="AU1093" s="75">
        <f>IF(AR1093="","",$AR1093-(($AU$2/CONFIGURACAO!$C$6)*$M1093))</f>
        <v>1398.75</v>
      </c>
      <c r="AV1093" s="76">
        <f t="shared" si="393"/>
        <v>4</v>
      </c>
      <c r="AW1093" s="74">
        <f>IF(AR1093="","",$AR1093-(($AW$2/CONFIGURACAO!$C$6)*$M1093))</f>
        <v>1248.75</v>
      </c>
      <c r="AX1093" s="72">
        <f t="shared" si="394"/>
        <v>5</v>
      </c>
      <c r="AZ1093" s="39">
        <f t="shared" si="395"/>
        <v>0.16655633336619857</v>
      </c>
      <c r="BA1093" s="146">
        <f t="shared" si="396"/>
        <v>39.75</v>
      </c>
      <c r="BB1093" s="146">
        <f t="shared" si="397"/>
        <v>77</v>
      </c>
      <c r="BC1093" s="32">
        <f t="shared" si="398"/>
        <v>159</v>
      </c>
      <c r="BD1093" s="148"/>
      <c r="BE1093" s="40">
        <f t="shared" si="399"/>
        <v>6.5201192250372589E-2</v>
      </c>
      <c r="BF1093" s="40">
        <f t="shared" si="400"/>
        <v>0.13503086419753085</v>
      </c>
      <c r="BG1093" s="40">
        <f t="shared" si="401"/>
        <v>7.0657759506680365E-2</v>
      </c>
      <c r="BH1093" s="40">
        <f t="shared" si="402"/>
        <v>0.37388843977364594</v>
      </c>
      <c r="BI1093" s="40">
        <f t="shared" si="403"/>
        <v>0.21321961620469082</v>
      </c>
      <c r="BJ1093" s="40">
        <f t="shared" si="404"/>
        <v>0.53142329020332713</v>
      </c>
      <c r="BK1093" s="40">
        <f t="shared" si="405"/>
        <v>0.1203852327447833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 s="42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</row>
    <row r="1094" spans="1:134" s="32" customFormat="1" ht="17" thickBot="1" x14ac:dyDescent="0.25">
      <c r="A1094" s="124" t="str">
        <f>CONFIGURACAO!$C$4</f>
        <v>AREA 21</v>
      </c>
      <c r="B1094" s="125">
        <v>1092</v>
      </c>
      <c r="C1094" s="252" t="s">
        <v>333</v>
      </c>
      <c r="D1094" s="126">
        <f t="shared" si="387"/>
        <v>7</v>
      </c>
      <c r="E1094" s="250" t="s">
        <v>1429</v>
      </c>
      <c r="F1094" s="250">
        <v>0</v>
      </c>
      <c r="G1094" s="250">
        <v>1</v>
      </c>
      <c r="H1094" s="250">
        <v>1</v>
      </c>
      <c r="I1094" s="250">
        <v>1</v>
      </c>
      <c r="J1094" s="87"/>
      <c r="K1094" s="94"/>
      <c r="L1094" s="94"/>
      <c r="M1094" s="154">
        <f t="shared" si="406"/>
        <v>3</v>
      </c>
      <c r="N1094">
        <v>0</v>
      </c>
      <c r="O1094">
        <v>2</v>
      </c>
      <c r="P1094">
        <v>1</v>
      </c>
      <c r="Q1094">
        <v>0.75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 s="139">
        <f t="shared" si="390"/>
        <v>2</v>
      </c>
      <c r="AD1094" s="140">
        <f t="shared" si="391"/>
        <v>3</v>
      </c>
      <c r="AE1094" s="141">
        <f t="shared" si="388"/>
        <v>0</v>
      </c>
      <c r="AF1094" s="263">
        <f t="shared" si="389"/>
        <v>0</v>
      </c>
      <c r="AG1094" s="265">
        <f t="shared" si="407"/>
        <v>2</v>
      </c>
      <c r="AI1094" s="37">
        <f>IFERROR(IF(M1094&gt;0,(N1094*CONFIGURACAO!$C$20)+(O1094*CONFIGURACAO!$C$21)+(P1094*CONFIGURACAO!$C$22)+(Q1094*CONFIGURACAO!$C$23)+(R1094*CONFIGURACAO!$C$24),""),"")</f>
        <v>250</v>
      </c>
      <c r="AJ1094" s="38">
        <f>IF(S1094=0,0,IF(CONFIGURACAO!$C$15="SIM",(IF(S1094&gt;CONFIGURACAO!$C$16,CONFIGURACAO!$C$16*CONFIGURACAO!$C$25,S1094*CONFIGURACAO!$C$25)),'PI AREA  P75'!S1094*CONFIGURACAO!$C$25))</f>
        <v>0</v>
      </c>
      <c r="AK1094" s="38">
        <f>IF(T1094=0,0,IF(CONFIGURACAO!$C$17="SIM",(IF(T1094&gt;CONFIGURACAO!$C$18,CONFIGURACAO!$C$18*CONFIGURACAO!$C$26,T1094*CONFIGURACAO!$C$26)),'PI AREA  P75'!T1094*CONFIGURACAO!$C$26))</f>
        <v>5</v>
      </c>
      <c r="AL1094" s="38">
        <f>IFERROR(IF(M1094&gt;0,(U1094*CONFIGURACAO!$C$29)+(V1094*CONFIGURACAO!$C$30),""),"")</f>
        <v>0</v>
      </c>
      <c r="AM1094" s="38">
        <f>IF(W1094=0,0,IF(CONFIGURACAO!$C$41="SIM",(IF(W1094&gt;CONFIGURACAO!$C$41,CONFIGURACAO!$C$41*CONFIGURACAO!$C$31,W1094*CONFIGURACAO!$C$31)),'PI AREA  P75'!W1094*CONFIGURACAO!$C$31))</f>
        <v>0</v>
      </c>
      <c r="AN1094" s="38">
        <f>IF(X1094=0,0,IF(CONFIGURACAO!$C$39="SIM",(IF(X1094&gt;CONFIGURACAO!$C$40,CONFIGURACAO!$C$40*CONFIGURACAO!$C$32,X1094*CONFIGURACAO!$C$32)),'PI AREA  P75'!X1094*CONFIGURACAO!$C$32))</f>
        <v>0</v>
      </c>
      <c r="AO1094" s="38">
        <f>IFERROR(IF(M1094&gt;0,(Y1094*CONFIGURACAO!$C$33)+(Z1094*CONFIGURACAO!$C$34)+(AA1094*CONFIGURACAO!$C$35)+(AB1094*CONFIGURACAO!$C$36),""),"")</f>
        <v>0</v>
      </c>
      <c r="AP1094" s="38">
        <f>IF(AA1094=0,0,IF(CONFIGURACAO!$C$46="SIM",(IF(AA1094&gt;CONFIGURACAO!$C$47,CONFIGURACAO!$C$47*CONFIGURACAO!$C$35,AA1094*CONFIGURACAO!$C$35)),'PI AREA  P75'!AA1094*CONFIGURACAO!$C$35))</f>
        <v>0</v>
      </c>
      <c r="AQ1094" s="38">
        <f>IF(AB1094=0,0,IF(CONFIGURACAO!$C$44="SIM",(IF(AB1094&gt;CONFIGURACAO!$C$45,CONFIGURACAO!$C$45*CONFIGURACAO!$C$36,AB1094*CONFIGURACAO!$C$36)),'PI AREA  P75'!AB1094*CONFIGURACAO!$C$36))</f>
        <v>0</v>
      </c>
      <c r="AR1094" s="38">
        <f t="shared" si="408"/>
        <v>255</v>
      </c>
      <c r="AS1094" s="68">
        <f>IF(AR1094="","",$AR1094-(($AS$2/CONFIGURACAO!$C$6)*$M1094))</f>
        <v>30</v>
      </c>
      <c r="AT1094" s="73">
        <f t="shared" si="392"/>
        <v>3</v>
      </c>
      <c r="AU1094" s="75">
        <f>IF(AR1094="","",$AR1094-(($AU$2/CONFIGURACAO!$C$6)*$M1094))</f>
        <v>-120</v>
      </c>
      <c r="AV1094" s="76" t="str">
        <f t="shared" si="393"/>
        <v>NAO</v>
      </c>
      <c r="AW1094" s="74">
        <f>IF(AR1094="","",$AR1094-(($AW$2/CONFIGURACAO!$C$6)*$M1094))</f>
        <v>-270</v>
      </c>
      <c r="AX1094" s="72" t="str">
        <f t="shared" si="394"/>
        <v>NAO</v>
      </c>
      <c r="AZ1094" s="39">
        <f t="shared" si="395"/>
        <v>2.3944673718607829E-2</v>
      </c>
      <c r="BA1094" s="146">
        <f t="shared" si="396"/>
        <v>4.75</v>
      </c>
      <c r="BB1094" s="146">
        <f t="shared" si="397"/>
        <v>868</v>
      </c>
      <c r="BC1094" s="32">
        <f t="shared" si="398"/>
        <v>875</v>
      </c>
      <c r="BD1094" s="148"/>
      <c r="BE1094" s="40">
        <f t="shared" si="399"/>
        <v>0</v>
      </c>
      <c r="BF1094" s="40">
        <f t="shared" si="400"/>
        <v>7.716049382716049E-2</v>
      </c>
      <c r="BG1094" s="40">
        <f t="shared" si="401"/>
        <v>2.5693730729701953E-2</v>
      </c>
      <c r="BH1094" s="40">
        <f t="shared" si="402"/>
        <v>3.0315278900565887E-2</v>
      </c>
      <c r="BI1094" s="40">
        <f t="shared" si="403"/>
        <v>0</v>
      </c>
      <c r="BJ1094" s="40">
        <f t="shared" si="404"/>
        <v>0</v>
      </c>
      <c r="BK1094" s="40">
        <f t="shared" si="405"/>
        <v>0.16051364365971107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1</v>
      </c>
      <c r="BS1094">
        <v>1</v>
      </c>
      <c r="BT1094" s="42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</row>
    <row r="1095" spans="1:134" s="32" customFormat="1" ht="17" thickBot="1" x14ac:dyDescent="0.25">
      <c r="A1095" s="124" t="str">
        <f>CONFIGURACAO!$C$4</f>
        <v>AREA 21</v>
      </c>
      <c r="B1095" s="125">
        <v>1093</v>
      </c>
      <c r="C1095" s="252" t="s">
        <v>333</v>
      </c>
      <c r="D1095" s="126">
        <f t="shared" si="387"/>
        <v>8</v>
      </c>
      <c r="E1095" s="250" t="s">
        <v>1430</v>
      </c>
      <c r="F1095" s="250">
        <v>1</v>
      </c>
      <c r="G1095" s="250">
        <v>1</v>
      </c>
      <c r="H1095" s="250">
        <v>1</v>
      </c>
      <c r="I1095" s="250">
        <v>1</v>
      </c>
      <c r="J1095" s="87"/>
      <c r="K1095" s="94"/>
      <c r="L1095" s="94"/>
      <c r="M1095" s="154">
        <f t="shared" si="406"/>
        <v>4</v>
      </c>
      <c r="N1095">
        <v>15</v>
      </c>
      <c r="O1095">
        <v>5</v>
      </c>
      <c r="P1095">
        <v>6.25</v>
      </c>
      <c r="Q1095">
        <v>0.75</v>
      </c>
      <c r="R1095">
        <v>0.75</v>
      </c>
      <c r="S1095">
        <v>0.75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1</v>
      </c>
      <c r="AC1095" s="139">
        <f t="shared" si="390"/>
        <v>20</v>
      </c>
      <c r="AD1095" s="140">
        <f t="shared" si="391"/>
        <v>26.25</v>
      </c>
      <c r="AE1095" s="141">
        <f t="shared" si="388"/>
        <v>0</v>
      </c>
      <c r="AF1095" s="263">
        <f t="shared" si="389"/>
        <v>0</v>
      </c>
      <c r="AG1095" s="265">
        <f t="shared" si="407"/>
        <v>20</v>
      </c>
      <c r="AI1095" s="37">
        <f>IFERROR(IF(M1095&gt;0,(N1095*CONFIGURACAO!$C$20)+(O1095*CONFIGURACAO!$C$21)+(P1095*CONFIGURACAO!$C$22)+(Q1095*CONFIGURACAO!$C$23)+(R1095*CONFIGURACAO!$C$24),""),"")</f>
        <v>2320</v>
      </c>
      <c r="AJ1095" s="38">
        <f>IF(S1095=0,0,IF(CONFIGURACAO!$C$15="SIM",(IF(S1095&gt;CONFIGURACAO!$C$16,CONFIGURACAO!$C$16*CONFIGURACAO!$C$25,S1095*CONFIGURACAO!$C$25)),'PI AREA  P75'!S1095*CONFIGURACAO!$C$25))</f>
        <v>7.5</v>
      </c>
      <c r="AK1095" s="38">
        <f>IF(T1095=0,0,IF(CONFIGURACAO!$C$17="SIM",(IF(T1095&gt;CONFIGURACAO!$C$18,CONFIGURACAO!$C$18*CONFIGURACAO!$C$26,T1095*CONFIGURACAO!$C$26)),'PI AREA  P75'!T1095*CONFIGURACAO!$C$26))</f>
        <v>0</v>
      </c>
      <c r="AL1095" s="38">
        <f>IFERROR(IF(M1095&gt;0,(U1095*CONFIGURACAO!$C$29)+(V1095*CONFIGURACAO!$C$30),""),"")</f>
        <v>0</v>
      </c>
      <c r="AM1095" s="38">
        <f>IF(W1095=0,0,IF(CONFIGURACAO!$C$41="SIM",(IF(W1095&gt;CONFIGURACAO!$C$41,CONFIGURACAO!$C$41*CONFIGURACAO!$C$31,W1095*CONFIGURACAO!$C$31)),'PI AREA  P75'!W1095*CONFIGURACAO!$C$31))</f>
        <v>0</v>
      </c>
      <c r="AN1095" s="38">
        <f>IF(X1095=0,0,IF(CONFIGURACAO!$C$39="SIM",(IF(X1095&gt;CONFIGURACAO!$C$40,CONFIGURACAO!$C$40*CONFIGURACAO!$C$32,X1095*CONFIGURACAO!$C$32)),'PI AREA  P75'!X1095*CONFIGURACAO!$C$32))</f>
        <v>0</v>
      </c>
      <c r="AO1095" s="38">
        <f>IFERROR(IF(M1095&gt;0,(Y1095*CONFIGURACAO!$C$33)+(Z1095*CONFIGURACAO!$C$34)+(AA1095*CONFIGURACAO!$C$35)+(AB1095*CONFIGURACAO!$C$36),""),"")</f>
        <v>35</v>
      </c>
      <c r="AP1095" s="38">
        <f>IF(AA1095=0,0,IF(CONFIGURACAO!$C$46="SIM",(IF(AA1095&gt;CONFIGURACAO!$C$47,CONFIGURACAO!$C$47*CONFIGURACAO!$C$35,AA1095*CONFIGURACAO!$C$35)),'PI AREA  P75'!AA1095*CONFIGURACAO!$C$35))</f>
        <v>25</v>
      </c>
      <c r="AQ1095" s="38">
        <f>IF(AB1095=0,0,IF(CONFIGURACAO!$C$44="SIM",(IF(AB1095&gt;CONFIGURACAO!$C$45,CONFIGURACAO!$C$45*CONFIGURACAO!$C$36,AB1095*CONFIGURACAO!$C$36)),'PI AREA  P75'!AB1095*CONFIGURACAO!$C$36))</f>
        <v>10</v>
      </c>
      <c r="AR1095" s="38">
        <f t="shared" si="408"/>
        <v>2397.5</v>
      </c>
      <c r="AS1095" s="68">
        <f>IF(AR1095="","",$AR1095-(($AS$2/CONFIGURACAO!$C$6)*$M1095))</f>
        <v>2097.5</v>
      </c>
      <c r="AT1095" s="73">
        <f t="shared" si="392"/>
        <v>3</v>
      </c>
      <c r="AU1095" s="75">
        <f>IF(AR1095="","",$AR1095-(($AU$2/CONFIGURACAO!$C$6)*$M1095))</f>
        <v>1897.5</v>
      </c>
      <c r="AV1095" s="76">
        <f t="shared" si="393"/>
        <v>4</v>
      </c>
      <c r="AW1095" s="74">
        <f>IF(AR1095="","",$AR1095-(($AW$2/CONFIGURACAO!$C$6)*$M1095))</f>
        <v>1697.5</v>
      </c>
      <c r="AX1095" s="72">
        <f t="shared" si="394"/>
        <v>5</v>
      </c>
      <c r="AZ1095" s="39">
        <f t="shared" si="395"/>
        <v>0.22512688329553829</v>
      </c>
      <c r="BA1095" s="146">
        <f t="shared" si="396"/>
        <v>30.5</v>
      </c>
      <c r="BB1095" s="146">
        <f t="shared" si="397"/>
        <v>149</v>
      </c>
      <c r="BC1095" s="32">
        <f t="shared" si="398"/>
        <v>76</v>
      </c>
      <c r="BD1095" s="148"/>
      <c r="BE1095" s="40">
        <f t="shared" si="399"/>
        <v>0.55886736214605071</v>
      </c>
      <c r="BF1095" s="40">
        <f t="shared" si="400"/>
        <v>0.19290123456790123</v>
      </c>
      <c r="BG1095" s="40">
        <f t="shared" si="401"/>
        <v>0.16058581706063721</v>
      </c>
      <c r="BH1095" s="40">
        <f t="shared" si="402"/>
        <v>3.0315278900565887E-2</v>
      </c>
      <c r="BI1095" s="40">
        <f t="shared" si="403"/>
        <v>7.9957356076759065E-2</v>
      </c>
      <c r="BJ1095" s="40">
        <f t="shared" si="404"/>
        <v>6.9316081330868765E-2</v>
      </c>
      <c r="BK1095" s="40">
        <f t="shared" si="405"/>
        <v>0</v>
      </c>
      <c r="BL1095">
        <v>0</v>
      </c>
      <c r="BM1095">
        <v>0</v>
      </c>
      <c r="BN1095">
        <v>1</v>
      </c>
      <c r="BO1095">
        <v>0</v>
      </c>
      <c r="BP1095">
        <v>0</v>
      </c>
      <c r="BQ1095">
        <v>0</v>
      </c>
      <c r="BR1095">
        <v>1</v>
      </c>
      <c r="BS1095">
        <v>1</v>
      </c>
      <c r="BT1095" s="42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</row>
    <row r="1096" spans="1:134" s="32" customFormat="1" ht="17" thickBot="1" x14ac:dyDescent="0.25">
      <c r="A1096" s="124" t="str">
        <f>CONFIGURACAO!$C$4</f>
        <v>AREA 21</v>
      </c>
      <c r="B1096" s="125">
        <v>1094</v>
      </c>
      <c r="C1096" s="252" t="s">
        <v>333</v>
      </c>
      <c r="D1096" s="126">
        <f t="shared" si="387"/>
        <v>9</v>
      </c>
      <c r="E1096" s="250" t="s">
        <v>1431</v>
      </c>
      <c r="F1096" s="250">
        <v>1</v>
      </c>
      <c r="G1096" s="250">
        <v>1</v>
      </c>
      <c r="H1096" s="250">
        <v>1</v>
      </c>
      <c r="I1096" s="250">
        <v>1</v>
      </c>
      <c r="J1096" s="87"/>
      <c r="K1096" s="94"/>
      <c r="L1096" s="94"/>
      <c r="M1096" s="154">
        <f t="shared" si="406"/>
        <v>4</v>
      </c>
      <c r="N1096">
        <v>4.75</v>
      </c>
      <c r="O1096">
        <v>0</v>
      </c>
      <c r="P1096">
        <v>2.5</v>
      </c>
      <c r="Q1096">
        <v>3.5</v>
      </c>
      <c r="R1096">
        <v>1.75</v>
      </c>
      <c r="S1096">
        <v>1.75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 s="139">
        <f t="shared" si="390"/>
        <v>4.75</v>
      </c>
      <c r="AD1096" s="140">
        <f t="shared" si="391"/>
        <v>7.25</v>
      </c>
      <c r="AE1096" s="141">
        <f t="shared" si="388"/>
        <v>0</v>
      </c>
      <c r="AF1096" s="263">
        <f t="shared" si="389"/>
        <v>0</v>
      </c>
      <c r="AG1096" s="265">
        <f t="shared" si="407"/>
        <v>4.75</v>
      </c>
      <c r="AI1096" s="37">
        <f>IFERROR(IF(M1096&gt;0,(N1096*CONFIGURACAO!$C$20)+(O1096*CONFIGURACAO!$C$21)+(P1096*CONFIGURACAO!$C$22)+(Q1096*CONFIGURACAO!$C$23)+(R1096*CONFIGURACAO!$C$24),""),"")</f>
        <v>800</v>
      </c>
      <c r="AJ1096" s="38">
        <f>IF(S1096=0,0,IF(CONFIGURACAO!$C$15="SIM",(IF(S1096&gt;CONFIGURACAO!$C$16,CONFIGURACAO!$C$16*CONFIGURACAO!$C$25,S1096*CONFIGURACAO!$C$25)),'PI AREA  P75'!S1096*CONFIGURACAO!$C$25))</f>
        <v>17.5</v>
      </c>
      <c r="AK1096" s="38">
        <f>IF(T1096=0,0,IF(CONFIGURACAO!$C$17="SIM",(IF(T1096&gt;CONFIGURACAO!$C$18,CONFIGURACAO!$C$18*CONFIGURACAO!$C$26,T1096*CONFIGURACAO!$C$26)),'PI AREA  P75'!T1096*CONFIGURACAO!$C$26))</f>
        <v>5</v>
      </c>
      <c r="AL1096" s="38">
        <f>IFERROR(IF(M1096&gt;0,(U1096*CONFIGURACAO!$C$29)+(V1096*CONFIGURACAO!$C$30),""),"")</f>
        <v>0</v>
      </c>
      <c r="AM1096" s="38">
        <f>IF(W1096=0,0,IF(CONFIGURACAO!$C$41="SIM",(IF(W1096&gt;CONFIGURACAO!$C$41,CONFIGURACAO!$C$41*CONFIGURACAO!$C$31,W1096*CONFIGURACAO!$C$31)),'PI AREA  P75'!W1096*CONFIGURACAO!$C$31))</f>
        <v>0</v>
      </c>
      <c r="AN1096" s="38">
        <f>IF(X1096=0,0,IF(CONFIGURACAO!$C$39="SIM",(IF(X1096&gt;CONFIGURACAO!$C$40,CONFIGURACAO!$C$40*CONFIGURACAO!$C$32,X1096*CONFIGURACAO!$C$32)),'PI AREA  P75'!X1096*CONFIGURACAO!$C$32))</f>
        <v>0</v>
      </c>
      <c r="AO1096" s="38">
        <f>IFERROR(IF(M1096&gt;0,(Y1096*CONFIGURACAO!$C$33)+(Z1096*CONFIGURACAO!$C$34)+(AA1096*CONFIGURACAO!$C$35)+(AB1096*CONFIGURACAO!$C$36),""),"")</f>
        <v>0</v>
      </c>
      <c r="AP1096" s="38">
        <f>IF(AA1096=0,0,IF(CONFIGURACAO!$C$46="SIM",(IF(AA1096&gt;CONFIGURACAO!$C$47,CONFIGURACAO!$C$47*CONFIGURACAO!$C$35,AA1096*CONFIGURACAO!$C$35)),'PI AREA  P75'!AA1096*CONFIGURACAO!$C$35))</f>
        <v>0</v>
      </c>
      <c r="AQ1096" s="38">
        <f>IF(AB1096=0,0,IF(CONFIGURACAO!$C$44="SIM",(IF(AB1096&gt;CONFIGURACAO!$C$45,CONFIGURACAO!$C$45*CONFIGURACAO!$C$36,AB1096*CONFIGURACAO!$C$36)),'PI AREA  P75'!AB1096*CONFIGURACAO!$C$36))</f>
        <v>0</v>
      </c>
      <c r="AR1096" s="38">
        <f t="shared" si="408"/>
        <v>822.5</v>
      </c>
      <c r="AS1096" s="68">
        <f>IF(AR1096="","",$AR1096-(($AS$2/CONFIGURACAO!$C$6)*$M1096))</f>
        <v>522.5</v>
      </c>
      <c r="AT1096" s="73">
        <f t="shared" si="392"/>
        <v>3</v>
      </c>
      <c r="AU1096" s="75">
        <f>IF(AR1096="","",$AR1096-(($AU$2/CONFIGURACAO!$C$6)*$M1096))</f>
        <v>322.5</v>
      </c>
      <c r="AV1096" s="76">
        <f t="shared" si="393"/>
        <v>4</v>
      </c>
      <c r="AW1096" s="74">
        <f>IF(AR1096="","",$AR1096-(($AW$2/CONFIGURACAO!$C$6)*$M1096))</f>
        <v>122.5</v>
      </c>
      <c r="AX1096" s="72">
        <f t="shared" si="394"/>
        <v>5</v>
      </c>
      <c r="AZ1096" s="39">
        <f t="shared" si="395"/>
        <v>7.7233310327666435E-2</v>
      </c>
      <c r="BA1096" s="146">
        <f t="shared" si="396"/>
        <v>15.25</v>
      </c>
      <c r="BB1096" s="146">
        <f t="shared" si="397"/>
        <v>470</v>
      </c>
      <c r="BC1096" s="32">
        <f t="shared" si="398"/>
        <v>486</v>
      </c>
      <c r="BD1096" s="148"/>
      <c r="BE1096" s="40">
        <f t="shared" si="399"/>
        <v>0.17697466467958273</v>
      </c>
      <c r="BF1096" s="40">
        <f t="shared" si="400"/>
        <v>0</v>
      </c>
      <c r="BG1096" s="40">
        <f t="shared" si="401"/>
        <v>6.4234326824254881E-2</v>
      </c>
      <c r="BH1096" s="40">
        <f t="shared" si="402"/>
        <v>0.14147130153597412</v>
      </c>
      <c r="BI1096" s="40">
        <f t="shared" si="403"/>
        <v>0.18656716417910446</v>
      </c>
      <c r="BJ1096" s="40">
        <f t="shared" si="404"/>
        <v>0.16173752310536046</v>
      </c>
      <c r="BK1096" s="40">
        <f t="shared" si="405"/>
        <v>0.16051364365971107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 s="42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</row>
    <row r="1097" spans="1:134" s="32" customFormat="1" ht="17" thickBot="1" x14ac:dyDescent="0.25">
      <c r="A1097" s="124" t="str">
        <f>CONFIGURACAO!$C$4</f>
        <v>AREA 21</v>
      </c>
      <c r="B1097" s="125">
        <v>1095</v>
      </c>
      <c r="C1097" s="252" t="s">
        <v>333</v>
      </c>
      <c r="D1097" s="126">
        <f t="shared" si="387"/>
        <v>10</v>
      </c>
      <c r="E1097" s="250" t="s">
        <v>1432</v>
      </c>
      <c r="F1097" s="250">
        <v>1</v>
      </c>
      <c r="G1097" s="250">
        <v>1</v>
      </c>
      <c r="H1097" s="250">
        <v>1</v>
      </c>
      <c r="I1097" s="250">
        <v>1</v>
      </c>
      <c r="J1097" s="87"/>
      <c r="K1097" s="94"/>
      <c r="L1097" s="94"/>
      <c r="M1097" s="154">
        <f t="shared" si="406"/>
        <v>4</v>
      </c>
      <c r="N1097">
        <v>3.75</v>
      </c>
      <c r="O1097">
        <v>8.5</v>
      </c>
      <c r="P1097">
        <v>11.25</v>
      </c>
      <c r="Q1097">
        <v>1.75</v>
      </c>
      <c r="R1097">
        <v>5</v>
      </c>
      <c r="S1097">
        <v>0.75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 s="139">
        <f t="shared" si="390"/>
        <v>12.25</v>
      </c>
      <c r="AD1097" s="140">
        <f t="shared" si="391"/>
        <v>23.5</v>
      </c>
      <c r="AE1097" s="141">
        <f t="shared" si="388"/>
        <v>0</v>
      </c>
      <c r="AF1097" s="263">
        <f t="shared" si="389"/>
        <v>1</v>
      </c>
      <c r="AG1097" s="265">
        <f t="shared" si="407"/>
        <v>13.25</v>
      </c>
      <c r="AI1097" s="37">
        <f>IFERROR(IF(M1097&gt;0,(N1097*CONFIGURACAO!$C$20)+(O1097*CONFIGURACAO!$C$21)+(P1097*CONFIGURACAO!$C$22)+(Q1097*CONFIGURACAO!$C$23)+(R1097*CONFIGURACAO!$C$24),""),"")</f>
        <v>1900</v>
      </c>
      <c r="AJ1097" s="38">
        <f>IF(S1097=0,0,IF(CONFIGURACAO!$C$15="SIM",(IF(S1097&gt;CONFIGURACAO!$C$16,CONFIGURACAO!$C$16*CONFIGURACAO!$C$25,S1097*CONFIGURACAO!$C$25)),'PI AREA  P75'!S1097*CONFIGURACAO!$C$25))</f>
        <v>7.5</v>
      </c>
      <c r="AK1097" s="38">
        <f>IF(T1097=0,0,IF(CONFIGURACAO!$C$17="SIM",(IF(T1097&gt;CONFIGURACAO!$C$18,CONFIGURACAO!$C$18*CONFIGURACAO!$C$26,T1097*CONFIGURACAO!$C$26)),'PI AREA  P75'!T1097*CONFIGURACAO!$C$26))</f>
        <v>5</v>
      </c>
      <c r="AL1097" s="38">
        <f>IFERROR(IF(M1097&gt;0,(U1097*CONFIGURACAO!$C$29)+(V1097*CONFIGURACAO!$C$30),""),"")</f>
        <v>0</v>
      </c>
      <c r="AM1097" s="38">
        <f>IF(W1097=0,0,IF(CONFIGURACAO!$C$41="SIM",(IF(W1097&gt;CONFIGURACAO!$C$41,CONFIGURACAO!$C$41*CONFIGURACAO!$C$31,W1097*CONFIGURACAO!$C$31)),'PI AREA  P75'!W1097*CONFIGURACAO!$C$31))</f>
        <v>0</v>
      </c>
      <c r="AN1097" s="38">
        <f>IF(X1097=0,0,IF(CONFIGURACAO!$C$39="SIM",(IF(X1097&gt;CONFIGURACAO!$C$40,CONFIGURACAO!$C$40*CONFIGURACAO!$C$32,X1097*CONFIGURACAO!$C$32)),'PI AREA  P75'!X1097*CONFIGURACAO!$C$32))</f>
        <v>0</v>
      </c>
      <c r="AO1097" s="38">
        <f>IFERROR(IF(M1097&gt;0,(Y1097*CONFIGURACAO!$C$33)+(Z1097*CONFIGURACAO!$C$34)+(AA1097*CONFIGURACAO!$C$35)+(AB1097*CONFIGURACAO!$C$36),""),"")</f>
        <v>100</v>
      </c>
      <c r="AP1097" s="38">
        <f>IF(AA1097=0,0,IF(CONFIGURACAO!$C$46="SIM",(IF(AA1097&gt;CONFIGURACAO!$C$47,CONFIGURACAO!$C$47*CONFIGURACAO!$C$35,AA1097*CONFIGURACAO!$C$35)),'PI AREA  P75'!AA1097*CONFIGURACAO!$C$35))</f>
        <v>0</v>
      </c>
      <c r="AQ1097" s="38">
        <f>IF(AB1097=0,0,IF(CONFIGURACAO!$C$44="SIM",(IF(AB1097&gt;CONFIGURACAO!$C$45,CONFIGURACAO!$C$45*CONFIGURACAO!$C$36,AB1097*CONFIGURACAO!$C$36)),'PI AREA  P75'!AB1097*CONFIGURACAO!$C$36))</f>
        <v>0</v>
      </c>
      <c r="AR1097" s="38">
        <f t="shared" si="408"/>
        <v>2012.5</v>
      </c>
      <c r="AS1097" s="68">
        <f>IF(AR1097="","",$AR1097-(($AS$2/CONFIGURACAO!$C$6)*$M1097))</f>
        <v>1712.5</v>
      </c>
      <c r="AT1097" s="73">
        <f t="shared" si="392"/>
        <v>3</v>
      </c>
      <c r="AU1097" s="75">
        <f>IF(AR1097="","",$AR1097-(($AU$2/CONFIGURACAO!$C$6)*$M1097))</f>
        <v>1512.5</v>
      </c>
      <c r="AV1097" s="76">
        <f t="shared" si="393"/>
        <v>4</v>
      </c>
      <c r="AW1097" s="74">
        <f>IF(AR1097="","",$AR1097-(($AW$2/CONFIGURACAO!$C$6)*$M1097))</f>
        <v>1312.5</v>
      </c>
      <c r="AX1097" s="72">
        <f t="shared" si="394"/>
        <v>5</v>
      </c>
      <c r="AZ1097" s="39">
        <f t="shared" si="395"/>
        <v>0.18897512101450298</v>
      </c>
      <c r="BA1097" s="146">
        <f t="shared" si="396"/>
        <v>33</v>
      </c>
      <c r="BB1097" s="146">
        <f t="shared" si="397"/>
        <v>123</v>
      </c>
      <c r="BC1097" s="32">
        <f t="shared" si="398"/>
        <v>118</v>
      </c>
      <c r="BD1097" s="148"/>
      <c r="BE1097" s="40">
        <f t="shared" si="399"/>
        <v>0.13971684053651268</v>
      </c>
      <c r="BF1097" s="40">
        <f t="shared" si="400"/>
        <v>0.32793209876543206</v>
      </c>
      <c r="BG1097" s="40">
        <f t="shared" si="401"/>
        <v>0.28905447070914697</v>
      </c>
      <c r="BH1097" s="40">
        <f t="shared" si="402"/>
        <v>7.073565076798706E-2</v>
      </c>
      <c r="BI1097" s="40">
        <f t="shared" si="403"/>
        <v>0.53304904051172708</v>
      </c>
      <c r="BJ1097" s="40">
        <f t="shared" si="404"/>
        <v>6.9316081330868765E-2</v>
      </c>
      <c r="BK1097" s="40">
        <f t="shared" si="405"/>
        <v>0.16051364365971107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1</v>
      </c>
      <c r="BS1097">
        <v>0</v>
      </c>
      <c r="BT1097" s="42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</row>
    <row r="1098" spans="1:134" s="32" customFormat="1" ht="17" thickBot="1" x14ac:dyDescent="0.25">
      <c r="A1098" s="124" t="str">
        <f>CONFIGURACAO!$C$4</f>
        <v>AREA 21</v>
      </c>
      <c r="B1098" s="125">
        <v>1096</v>
      </c>
      <c r="C1098" s="252" t="s">
        <v>333</v>
      </c>
      <c r="D1098" s="126">
        <f t="shared" si="387"/>
        <v>11</v>
      </c>
      <c r="E1098" s="250" t="s">
        <v>1433</v>
      </c>
      <c r="F1098" s="250">
        <v>0</v>
      </c>
      <c r="G1098" s="250">
        <v>1</v>
      </c>
      <c r="H1098" s="250">
        <v>1</v>
      </c>
      <c r="I1098" s="250">
        <v>1</v>
      </c>
      <c r="J1098" s="87"/>
      <c r="K1098" s="94"/>
      <c r="L1098" s="94"/>
      <c r="M1098" s="154">
        <f t="shared" si="406"/>
        <v>3</v>
      </c>
      <c r="N1098">
        <v>1</v>
      </c>
      <c r="O1098">
        <v>1.75</v>
      </c>
      <c r="P1098">
        <v>1.5</v>
      </c>
      <c r="Q1098">
        <v>1</v>
      </c>
      <c r="R1098">
        <v>0</v>
      </c>
      <c r="S1098">
        <v>0</v>
      </c>
      <c r="T1098">
        <v>0.75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1</v>
      </c>
      <c r="AB1098">
        <v>0</v>
      </c>
      <c r="AC1098" s="139">
        <f t="shared" si="390"/>
        <v>2.75</v>
      </c>
      <c r="AD1098" s="140">
        <f t="shared" si="391"/>
        <v>4.25</v>
      </c>
      <c r="AE1098" s="141">
        <f t="shared" si="388"/>
        <v>0</v>
      </c>
      <c r="AF1098" s="263">
        <f t="shared" si="389"/>
        <v>1</v>
      </c>
      <c r="AG1098" s="265">
        <f t="shared" si="407"/>
        <v>3.75</v>
      </c>
      <c r="AI1098" s="37">
        <f>IFERROR(IF(M1098&gt;0,(N1098*CONFIGURACAO!$C$20)+(O1098*CONFIGURACAO!$C$21)+(P1098*CONFIGURACAO!$C$22)+(Q1098*CONFIGURACAO!$C$23)+(R1098*CONFIGURACAO!$C$24),""),"")</f>
        <v>370</v>
      </c>
      <c r="AJ1098" s="38">
        <f>IF(S1098=0,0,IF(CONFIGURACAO!$C$15="SIM",(IF(S1098&gt;CONFIGURACAO!$C$16,CONFIGURACAO!$C$16*CONFIGURACAO!$C$25,S1098*CONFIGURACAO!$C$25)),'PI AREA  P75'!S1098*CONFIGURACAO!$C$25))</f>
        <v>0</v>
      </c>
      <c r="AK1098" s="38">
        <f>IF(T1098=0,0,IF(CONFIGURACAO!$C$17="SIM",(IF(T1098&gt;CONFIGURACAO!$C$18,CONFIGURACAO!$C$18*CONFIGURACAO!$C$26,T1098*CONFIGURACAO!$C$26)),'PI AREA  P75'!T1098*CONFIGURACAO!$C$26))</f>
        <v>3.75</v>
      </c>
      <c r="AL1098" s="38">
        <f>IFERROR(IF(M1098&gt;0,(U1098*CONFIGURACAO!$C$29)+(V1098*CONFIGURACAO!$C$30),""),"")</f>
        <v>0</v>
      </c>
      <c r="AM1098" s="38">
        <f>IF(W1098=0,0,IF(CONFIGURACAO!$C$41="SIM",(IF(W1098&gt;CONFIGURACAO!$C$41,CONFIGURACAO!$C$41*CONFIGURACAO!$C$31,W1098*CONFIGURACAO!$C$31)),'PI AREA  P75'!W1098*CONFIGURACAO!$C$31))</f>
        <v>0</v>
      </c>
      <c r="AN1098" s="38">
        <f>IF(X1098=0,0,IF(CONFIGURACAO!$C$39="SIM",(IF(X1098&gt;CONFIGURACAO!$C$40,CONFIGURACAO!$C$40*CONFIGURACAO!$C$32,X1098*CONFIGURACAO!$C$32)),'PI AREA  P75'!X1098*CONFIGURACAO!$C$32))</f>
        <v>0</v>
      </c>
      <c r="AO1098" s="38">
        <f>IFERROR(IF(M1098&gt;0,(Y1098*CONFIGURACAO!$C$33)+(Z1098*CONFIGURACAO!$C$34)+(AA1098*CONFIGURACAO!$C$35)+(AB1098*CONFIGURACAO!$C$36),""),"")</f>
        <v>125</v>
      </c>
      <c r="AP1098" s="38">
        <f>IF(AA1098=0,0,IF(CONFIGURACAO!$C$46="SIM",(IF(AA1098&gt;CONFIGURACAO!$C$47,CONFIGURACAO!$C$47*CONFIGURACAO!$C$35,AA1098*CONFIGURACAO!$C$35)),'PI AREA  P75'!AA1098*CONFIGURACAO!$C$35))</f>
        <v>25</v>
      </c>
      <c r="AQ1098" s="38">
        <f>IF(AB1098=0,0,IF(CONFIGURACAO!$C$44="SIM",(IF(AB1098&gt;CONFIGURACAO!$C$45,CONFIGURACAO!$C$45*CONFIGURACAO!$C$36,AB1098*CONFIGURACAO!$C$36)),'PI AREA  P75'!AB1098*CONFIGURACAO!$C$36))</f>
        <v>0</v>
      </c>
      <c r="AR1098" s="38">
        <f t="shared" si="408"/>
        <v>523.75</v>
      </c>
      <c r="AS1098" s="68">
        <f>IF(AR1098="","",$AR1098-(($AS$2/CONFIGURACAO!$C$6)*$M1098))</f>
        <v>298.75</v>
      </c>
      <c r="AT1098" s="73">
        <f t="shared" si="392"/>
        <v>3</v>
      </c>
      <c r="AU1098" s="75">
        <f>IF(AR1098="","",$AR1098-(($AU$2/CONFIGURACAO!$C$6)*$M1098))</f>
        <v>148.75</v>
      </c>
      <c r="AV1098" s="76">
        <f t="shared" si="393"/>
        <v>4</v>
      </c>
      <c r="AW1098" s="74">
        <f>IF(AR1098="","",$AR1098-(($AW$2/CONFIGURACAO!$C$6)*$M1098))</f>
        <v>-1.25</v>
      </c>
      <c r="AX1098" s="72" t="str">
        <f t="shared" si="394"/>
        <v>NAO</v>
      </c>
      <c r="AZ1098" s="39">
        <f t="shared" si="395"/>
        <v>4.9180481804395493E-2</v>
      </c>
      <c r="BA1098" s="146">
        <f t="shared" si="396"/>
        <v>8</v>
      </c>
      <c r="BB1098" s="146">
        <f t="shared" si="397"/>
        <v>735</v>
      </c>
      <c r="BC1098" s="32">
        <f t="shared" si="398"/>
        <v>674</v>
      </c>
      <c r="BD1098" s="148"/>
      <c r="BE1098" s="40">
        <f t="shared" si="399"/>
        <v>3.7257824143070044E-2</v>
      </c>
      <c r="BF1098" s="40">
        <f t="shared" si="400"/>
        <v>6.7515432098765427E-2</v>
      </c>
      <c r="BG1098" s="40">
        <f t="shared" si="401"/>
        <v>3.8540596094552924E-2</v>
      </c>
      <c r="BH1098" s="40">
        <f t="shared" si="402"/>
        <v>4.042037186742118E-2</v>
      </c>
      <c r="BI1098" s="40">
        <f t="shared" si="403"/>
        <v>0</v>
      </c>
      <c r="BJ1098" s="40">
        <f t="shared" si="404"/>
        <v>0</v>
      </c>
      <c r="BK1098" s="40">
        <f t="shared" si="405"/>
        <v>0.1203852327447833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 s="42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</row>
    <row r="1099" spans="1:134" s="32" customFormat="1" ht="17" thickBot="1" x14ac:dyDescent="0.25">
      <c r="A1099" s="124" t="str">
        <f>CONFIGURACAO!$C$4</f>
        <v>AREA 21</v>
      </c>
      <c r="B1099" s="125">
        <v>1097</v>
      </c>
      <c r="C1099" s="252" t="s">
        <v>333</v>
      </c>
      <c r="D1099" s="126">
        <f t="shared" si="387"/>
        <v>12</v>
      </c>
      <c r="E1099" s="250" t="s">
        <v>1434</v>
      </c>
      <c r="F1099" s="250">
        <v>1</v>
      </c>
      <c r="G1099" s="250">
        <v>1</v>
      </c>
      <c r="H1099" s="250">
        <v>1</v>
      </c>
      <c r="I1099" s="250">
        <v>1</v>
      </c>
      <c r="J1099" s="87"/>
      <c r="K1099" s="94"/>
      <c r="L1099" s="94"/>
      <c r="M1099" s="154">
        <f t="shared" si="406"/>
        <v>4</v>
      </c>
      <c r="N1099">
        <v>2.75</v>
      </c>
      <c r="O1099">
        <v>4.5</v>
      </c>
      <c r="P1099">
        <v>20.75</v>
      </c>
      <c r="Q1099">
        <v>2.5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 s="139">
        <f t="shared" si="390"/>
        <v>7.25</v>
      </c>
      <c r="AD1099" s="140">
        <f t="shared" si="391"/>
        <v>28</v>
      </c>
      <c r="AE1099" s="141">
        <f t="shared" si="388"/>
        <v>0</v>
      </c>
      <c r="AF1099" s="263">
        <f t="shared" si="389"/>
        <v>0</v>
      </c>
      <c r="AG1099" s="265">
        <f t="shared" si="407"/>
        <v>7.25</v>
      </c>
      <c r="AI1099" s="37">
        <f>IFERROR(IF(M1099&gt;0,(N1099*CONFIGURACAO!$C$20)+(O1099*CONFIGURACAO!$C$21)+(P1099*CONFIGURACAO!$C$22)+(Q1099*CONFIGURACAO!$C$23)+(R1099*CONFIGURACAO!$C$24),""),"")</f>
        <v>1980</v>
      </c>
      <c r="AJ1099" s="38">
        <f>IF(S1099=0,0,IF(CONFIGURACAO!$C$15="SIM",(IF(S1099&gt;CONFIGURACAO!$C$16,CONFIGURACAO!$C$16*CONFIGURACAO!$C$25,S1099*CONFIGURACAO!$C$25)),'PI AREA  P75'!S1099*CONFIGURACAO!$C$25))</f>
        <v>0</v>
      </c>
      <c r="AK1099" s="38">
        <f>IF(T1099=0,0,IF(CONFIGURACAO!$C$17="SIM",(IF(T1099&gt;CONFIGURACAO!$C$18,CONFIGURACAO!$C$18*CONFIGURACAO!$C$26,T1099*CONFIGURACAO!$C$26)),'PI AREA  P75'!T1099*CONFIGURACAO!$C$26))</f>
        <v>0</v>
      </c>
      <c r="AL1099" s="38">
        <f>IFERROR(IF(M1099&gt;0,(U1099*CONFIGURACAO!$C$29)+(V1099*CONFIGURACAO!$C$30),""),"")</f>
        <v>0</v>
      </c>
      <c r="AM1099" s="38">
        <f>IF(W1099=0,0,IF(CONFIGURACAO!$C$41="SIM",(IF(W1099&gt;CONFIGURACAO!$C$41,CONFIGURACAO!$C$41*CONFIGURACAO!$C$31,W1099*CONFIGURACAO!$C$31)),'PI AREA  P75'!W1099*CONFIGURACAO!$C$31))</f>
        <v>0</v>
      </c>
      <c r="AN1099" s="38">
        <f>IF(X1099=0,0,IF(CONFIGURACAO!$C$39="SIM",(IF(X1099&gt;CONFIGURACAO!$C$40,CONFIGURACAO!$C$40*CONFIGURACAO!$C$32,X1099*CONFIGURACAO!$C$32)),'PI AREA  P75'!X1099*CONFIGURACAO!$C$32))</f>
        <v>0</v>
      </c>
      <c r="AO1099" s="38">
        <f>IFERROR(IF(M1099&gt;0,(Y1099*CONFIGURACAO!$C$33)+(Z1099*CONFIGURACAO!$C$34)+(AA1099*CONFIGURACAO!$C$35)+(AB1099*CONFIGURACAO!$C$36),""),"")</f>
        <v>0</v>
      </c>
      <c r="AP1099" s="38">
        <f>IF(AA1099=0,0,IF(CONFIGURACAO!$C$46="SIM",(IF(AA1099&gt;CONFIGURACAO!$C$47,CONFIGURACAO!$C$47*CONFIGURACAO!$C$35,AA1099*CONFIGURACAO!$C$35)),'PI AREA  P75'!AA1099*CONFIGURACAO!$C$35))</f>
        <v>0</v>
      </c>
      <c r="AQ1099" s="38">
        <f>IF(AB1099=0,0,IF(CONFIGURACAO!$C$44="SIM",(IF(AB1099&gt;CONFIGURACAO!$C$45,CONFIGURACAO!$C$45*CONFIGURACAO!$C$36,AB1099*CONFIGURACAO!$C$36)),'PI AREA  P75'!AB1099*CONFIGURACAO!$C$36))</f>
        <v>0</v>
      </c>
      <c r="AR1099" s="38">
        <f t="shared" si="408"/>
        <v>1980</v>
      </c>
      <c r="AS1099" s="68">
        <f>IF(AR1099="","",$AR1099-(($AS$2/CONFIGURACAO!$C$6)*$M1099))</f>
        <v>1680</v>
      </c>
      <c r="AT1099" s="73">
        <f t="shared" si="392"/>
        <v>3</v>
      </c>
      <c r="AU1099" s="75">
        <f>IF(AR1099="","",$AR1099-(($AU$2/CONFIGURACAO!$C$6)*$M1099))</f>
        <v>1480</v>
      </c>
      <c r="AV1099" s="76">
        <f t="shared" si="393"/>
        <v>4</v>
      </c>
      <c r="AW1099" s="74">
        <f>IF(AR1099="","",$AR1099-(($AW$2/CONFIGURACAO!$C$6)*$M1099))</f>
        <v>1280</v>
      </c>
      <c r="AX1099" s="72">
        <f t="shared" si="394"/>
        <v>5</v>
      </c>
      <c r="AZ1099" s="39">
        <f t="shared" si="395"/>
        <v>0.18592334887389608</v>
      </c>
      <c r="BA1099" s="146">
        <f t="shared" si="396"/>
        <v>30.5</v>
      </c>
      <c r="BB1099" s="146">
        <f t="shared" si="397"/>
        <v>149</v>
      </c>
      <c r="BC1099" s="32">
        <f t="shared" si="398"/>
        <v>120</v>
      </c>
      <c r="BD1099" s="148"/>
      <c r="BE1099" s="40">
        <f t="shared" si="399"/>
        <v>0.10245901639344263</v>
      </c>
      <c r="BF1099" s="40">
        <f t="shared" si="400"/>
        <v>0.1736111111111111</v>
      </c>
      <c r="BG1099" s="40">
        <f t="shared" si="401"/>
        <v>0.53314491264131558</v>
      </c>
      <c r="BH1099" s="40">
        <f t="shared" si="402"/>
        <v>0.10105092966855296</v>
      </c>
      <c r="BI1099" s="40">
        <f t="shared" si="403"/>
        <v>0</v>
      </c>
      <c r="BJ1099" s="40">
        <f t="shared" si="404"/>
        <v>0</v>
      </c>
      <c r="BK1099" s="40">
        <f t="shared" si="405"/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1</v>
      </c>
      <c r="BS1099">
        <v>4</v>
      </c>
      <c r="BT1099" s="42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</row>
    <row r="1100" spans="1:134" s="32" customFormat="1" ht="17" thickBot="1" x14ac:dyDescent="0.25">
      <c r="A1100" s="124" t="str">
        <f>CONFIGURACAO!$C$4</f>
        <v>AREA 21</v>
      </c>
      <c r="B1100" s="125">
        <v>1098</v>
      </c>
      <c r="C1100" s="252" t="s">
        <v>333</v>
      </c>
      <c r="D1100" s="126">
        <f t="shared" si="387"/>
        <v>13</v>
      </c>
      <c r="E1100" s="250" t="s">
        <v>1435</v>
      </c>
      <c r="F1100" s="250">
        <v>1</v>
      </c>
      <c r="G1100" s="250">
        <v>1</v>
      </c>
      <c r="H1100" s="250">
        <v>1</v>
      </c>
      <c r="I1100" s="250">
        <v>1</v>
      </c>
      <c r="J1100" s="87"/>
      <c r="K1100" s="94"/>
      <c r="L1100" s="94"/>
      <c r="M1100" s="154">
        <f t="shared" si="406"/>
        <v>4</v>
      </c>
      <c r="N1100">
        <v>4.5</v>
      </c>
      <c r="O1100">
        <v>9.25</v>
      </c>
      <c r="P1100">
        <v>6.5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>
        <v>0</v>
      </c>
      <c r="AA1100">
        <v>1</v>
      </c>
      <c r="AB1100">
        <v>1</v>
      </c>
      <c r="AC1100" s="139">
        <f t="shared" si="390"/>
        <v>13.75</v>
      </c>
      <c r="AD1100" s="140">
        <f t="shared" si="391"/>
        <v>20.25</v>
      </c>
      <c r="AE1100" s="141">
        <f t="shared" si="388"/>
        <v>0</v>
      </c>
      <c r="AF1100" s="263">
        <f t="shared" si="389"/>
        <v>2</v>
      </c>
      <c r="AG1100" s="265">
        <f t="shared" si="407"/>
        <v>15.75</v>
      </c>
      <c r="AI1100" s="37">
        <f>IFERROR(IF(M1100&gt;0,(N1100*CONFIGURACAO!$C$20)+(O1100*CONFIGURACAO!$C$21)+(P1100*CONFIGURACAO!$C$22)+(Q1100*CONFIGURACAO!$C$23)+(R1100*CONFIGURACAO!$C$24),""),"")</f>
        <v>1620</v>
      </c>
      <c r="AJ1100" s="38">
        <f>IF(S1100=0,0,IF(CONFIGURACAO!$C$15="SIM",(IF(S1100&gt;CONFIGURACAO!$C$16,CONFIGURACAO!$C$16*CONFIGURACAO!$C$25,S1100*CONFIGURACAO!$C$25)),'PI AREA  P75'!S1100*CONFIGURACAO!$C$25))</f>
        <v>0</v>
      </c>
      <c r="AK1100" s="38">
        <f>IF(T1100=0,0,IF(CONFIGURACAO!$C$17="SIM",(IF(T1100&gt;CONFIGURACAO!$C$18,CONFIGURACAO!$C$18*CONFIGURACAO!$C$26,T1100*CONFIGURACAO!$C$26)),'PI AREA  P75'!T1100*CONFIGURACAO!$C$26))</f>
        <v>0</v>
      </c>
      <c r="AL1100" s="38">
        <f>IFERROR(IF(M1100&gt;0,(U1100*CONFIGURACAO!$C$29)+(V1100*CONFIGURACAO!$C$30),""),"")</f>
        <v>0</v>
      </c>
      <c r="AM1100" s="38">
        <f>IF(W1100=0,0,IF(CONFIGURACAO!$C$41="SIM",(IF(W1100&gt;CONFIGURACAO!$C$41,CONFIGURACAO!$C$41*CONFIGURACAO!$C$31,W1100*CONFIGURACAO!$C$31)),'PI AREA  P75'!W1100*CONFIGURACAO!$C$31))</f>
        <v>0</v>
      </c>
      <c r="AN1100" s="38">
        <f>IF(X1100=0,0,IF(CONFIGURACAO!$C$39="SIM",(IF(X1100&gt;CONFIGURACAO!$C$40,CONFIGURACAO!$C$40*CONFIGURACAO!$C$32,X1100*CONFIGURACAO!$C$32)),'PI AREA  P75'!X1100*CONFIGURACAO!$C$32))</f>
        <v>0</v>
      </c>
      <c r="AO1100" s="38">
        <f>IFERROR(IF(M1100&gt;0,(Y1100*CONFIGURACAO!$C$33)+(Z1100*CONFIGURACAO!$C$34)+(AA1100*CONFIGURACAO!$C$35)+(AB1100*CONFIGURACAO!$C$36),""),"")</f>
        <v>235</v>
      </c>
      <c r="AP1100" s="38">
        <f>IF(AA1100=0,0,IF(CONFIGURACAO!$C$46="SIM",(IF(AA1100&gt;CONFIGURACAO!$C$47,CONFIGURACAO!$C$47*CONFIGURACAO!$C$35,AA1100*CONFIGURACAO!$C$35)),'PI AREA  P75'!AA1100*CONFIGURACAO!$C$35))</f>
        <v>25</v>
      </c>
      <c r="AQ1100" s="38">
        <f>IF(AB1100=0,0,IF(CONFIGURACAO!$C$44="SIM",(IF(AB1100&gt;CONFIGURACAO!$C$45,CONFIGURACAO!$C$45*CONFIGURACAO!$C$36,AB1100*CONFIGURACAO!$C$36)),'PI AREA  P75'!AB1100*CONFIGURACAO!$C$36))</f>
        <v>10</v>
      </c>
      <c r="AR1100" s="38">
        <f t="shared" si="408"/>
        <v>1890</v>
      </c>
      <c r="AS1100" s="68">
        <f>IF(AR1100="","",$AR1100-(($AS$2/CONFIGURACAO!$C$6)*$M1100))</f>
        <v>1590</v>
      </c>
      <c r="AT1100" s="73">
        <f t="shared" si="392"/>
        <v>3</v>
      </c>
      <c r="AU1100" s="75">
        <f>IF(AR1100="","",$AR1100-(($AU$2/CONFIGURACAO!$C$6)*$M1100))</f>
        <v>1390</v>
      </c>
      <c r="AV1100" s="76">
        <f t="shared" si="393"/>
        <v>4</v>
      </c>
      <c r="AW1100" s="74">
        <f>IF(AR1100="","",$AR1100-(($AW$2/CONFIGURACAO!$C$6)*$M1100))</f>
        <v>1190</v>
      </c>
      <c r="AX1100" s="72">
        <f t="shared" si="394"/>
        <v>5</v>
      </c>
      <c r="AZ1100" s="39">
        <f t="shared" si="395"/>
        <v>0.17747228756144626</v>
      </c>
      <c r="BA1100" s="146">
        <f t="shared" si="396"/>
        <v>25.25</v>
      </c>
      <c r="BB1100" s="146">
        <f t="shared" si="397"/>
        <v>226</v>
      </c>
      <c r="BC1100" s="32">
        <f t="shared" si="398"/>
        <v>137</v>
      </c>
      <c r="BD1100" s="148"/>
      <c r="BE1100" s="40">
        <f t="shared" si="399"/>
        <v>0.1676602086438152</v>
      </c>
      <c r="BF1100" s="40">
        <f t="shared" si="400"/>
        <v>0.35686728395061729</v>
      </c>
      <c r="BG1100" s="40">
        <f t="shared" si="401"/>
        <v>0.16700924974306269</v>
      </c>
      <c r="BH1100" s="40">
        <f t="shared" si="402"/>
        <v>4.042037186742118E-2</v>
      </c>
      <c r="BI1100" s="40">
        <f t="shared" si="403"/>
        <v>0</v>
      </c>
      <c r="BJ1100" s="40">
        <f t="shared" si="404"/>
        <v>0</v>
      </c>
      <c r="BK1100" s="40">
        <f t="shared" si="405"/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 s="42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</row>
    <row r="1101" spans="1:134" s="32" customFormat="1" ht="17" thickBot="1" x14ac:dyDescent="0.25">
      <c r="A1101" s="124" t="str">
        <f>CONFIGURACAO!$C$4</f>
        <v>AREA 21</v>
      </c>
      <c r="B1101" s="125">
        <v>1099</v>
      </c>
      <c r="C1101" s="252" t="s">
        <v>333</v>
      </c>
      <c r="D1101" s="126">
        <f t="shared" si="387"/>
        <v>14</v>
      </c>
      <c r="E1101" s="250" t="s">
        <v>1436</v>
      </c>
      <c r="F1101" s="250">
        <v>0</v>
      </c>
      <c r="G1101" s="250">
        <v>1</v>
      </c>
      <c r="H1101" s="250">
        <v>1</v>
      </c>
      <c r="I1101" s="250">
        <v>1</v>
      </c>
      <c r="J1101" s="87"/>
      <c r="K1101" s="94"/>
      <c r="L1101" s="94"/>
      <c r="M1101" s="154">
        <f t="shared" si="406"/>
        <v>3</v>
      </c>
      <c r="N1101">
        <v>0</v>
      </c>
      <c r="O1101">
        <v>1</v>
      </c>
      <c r="P1101">
        <v>1.5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 s="139">
        <f t="shared" si="390"/>
        <v>1</v>
      </c>
      <c r="AD1101" s="140">
        <f t="shared" si="391"/>
        <v>2.5</v>
      </c>
      <c r="AE1101" s="141">
        <f t="shared" si="388"/>
        <v>0</v>
      </c>
      <c r="AF1101" s="263">
        <f t="shared" si="389"/>
        <v>0</v>
      </c>
      <c r="AG1101" s="265">
        <f t="shared" si="407"/>
        <v>1</v>
      </c>
      <c r="AI1101" s="37">
        <f>IFERROR(IF(M1101&gt;0,(N1101*CONFIGURACAO!$C$20)+(O1101*CONFIGURACAO!$C$21)+(P1101*CONFIGURACAO!$C$22)+(Q1101*CONFIGURACAO!$C$23)+(R1101*CONFIGURACAO!$C$24),""),"")</f>
        <v>170</v>
      </c>
      <c r="AJ1101" s="38">
        <f>IF(S1101=0,0,IF(CONFIGURACAO!$C$15="SIM",(IF(S1101&gt;CONFIGURACAO!$C$16,CONFIGURACAO!$C$16*CONFIGURACAO!$C$25,S1101*CONFIGURACAO!$C$25)),'PI AREA  P75'!S1101*CONFIGURACAO!$C$25))</f>
        <v>0</v>
      </c>
      <c r="AK1101" s="38">
        <f>IF(T1101=0,0,IF(CONFIGURACAO!$C$17="SIM",(IF(T1101&gt;CONFIGURACAO!$C$18,CONFIGURACAO!$C$18*CONFIGURACAO!$C$26,T1101*CONFIGURACAO!$C$26)),'PI AREA  P75'!T1101*CONFIGURACAO!$C$26))</f>
        <v>0</v>
      </c>
      <c r="AL1101" s="38">
        <f>IFERROR(IF(M1101&gt;0,(U1101*CONFIGURACAO!$C$29)+(V1101*CONFIGURACAO!$C$30),""),"")</f>
        <v>0</v>
      </c>
      <c r="AM1101" s="38">
        <f>IF(W1101=0,0,IF(CONFIGURACAO!$C$41="SIM",(IF(W1101&gt;CONFIGURACAO!$C$41,CONFIGURACAO!$C$41*CONFIGURACAO!$C$31,W1101*CONFIGURACAO!$C$31)),'PI AREA  P75'!W1101*CONFIGURACAO!$C$31))</f>
        <v>0</v>
      </c>
      <c r="AN1101" s="38">
        <f>IF(X1101=0,0,IF(CONFIGURACAO!$C$39="SIM",(IF(X1101&gt;CONFIGURACAO!$C$40,CONFIGURACAO!$C$40*CONFIGURACAO!$C$32,X1101*CONFIGURACAO!$C$32)),'PI AREA  P75'!X1101*CONFIGURACAO!$C$32))</f>
        <v>0</v>
      </c>
      <c r="AO1101" s="38">
        <f>IFERROR(IF(M1101&gt;0,(Y1101*CONFIGURACAO!$C$33)+(Z1101*CONFIGURACAO!$C$34)+(AA1101*CONFIGURACAO!$C$35)+(AB1101*CONFIGURACAO!$C$36),""),"")</f>
        <v>0</v>
      </c>
      <c r="AP1101" s="38">
        <f>IF(AA1101=0,0,IF(CONFIGURACAO!$C$46="SIM",(IF(AA1101&gt;CONFIGURACAO!$C$47,CONFIGURACAO!$C$47*CONFIGURACAO!$C$35,AA1101*CONFIGURACAO!$C$35)),'PI AREA  P75'!AA1101*CONFIGURACAO!$C$35))</f>
        <v>0</v>
      </c>
      <c r="AQ1101" s="38">
        <f>IF(AB1101=0,0,IF(CONFIGURACAO!$C$44="SIM",(IF(AB1101&gt;CONFIGURACAO!$C$45,CONFIGURACAO!$C$45*CONFIGURACAO!$C$36,AB1101*CONFIGURACAO!$C$36)),'PI AREA  P75'!AB1101*CONFIGURACAO!$C$36))</f>
        <v>0</v>
      </c>
      <c r="AR1101" s="38">
        <f t="shared" si="408"/>
        <v>170</v>
      </c>
      <c r="AS1101" s="68">
        <f>IF(AR1101="","",$AR1101-(($AS$2/CONFIGURACAO!$C$6)*$M1101))</f>
        <v>-55</v>
      </c>
      <c r="AT1101" s="73" t="str">
        <f t="shared" si="392"/>
        <v>NAO</v>
      </c>
      <c r="AU1101" s="75">
        <f>IF(AR1101="","",$AR1101-(($AU$2/CONFIGURACAO!$C$6)*$M1101))</f>
        <v>-205</v>
      </c>
      <c r="AV1101" s="76" t="str">
        <f t="shared" si="393"/>
        <v>NAO</v>
      </c>
      <c r="AW1101" s="74">
        <f>IF(AR1101="","",$AR1101-(($AW$2/CONFIGURACAO!$C$6)*$M1101))</f>
        <v>-355</v>
      </c>
      <c r="AX1101" s="72" t="str">
        <f t="shared" si="394"/>
        <v>NAO</v>
      </c>
      <c r="AZ1101" s="39">
        <f t="shared" si="395"/>
        <v>1.5963115812405219E-2</v>
      </c>
      <c r="BA1101" s="146">
        <f t="shared" si="396"/>
        <v>2.5</v>
      </c>
      <c r="BB1101" s="146">
        <f t="shared" si="397"/>
        <v>986</v>
      </c>
      <c r="BC1101" s="32">
        <f t="shared" si="398"/>
        <v>963</v>
      </c>
      <c r="BD1101" s="148"/>
      <c r="BE1101" s="40">
        <f t="shared" si="399"/>
        <v>0</v>
      </c>
      <c r="BF1101" s="40">
        <f t="shared" si="400"/>
        <v>3.8580246913580245E-2</v>
      </c>
      <c r="BG1101" s="40">
        <f t="shared" si="401"/>
        <v>3.8540596094552924E-2</v>
      </c>
      <c r="BH1101" s="40">
        <f t="shared" si="402"/>
        <v>0</v>
      </c>
      <c r="BI1101" s="40">
        <f t="shared" si="403"/>
        <v>0</v>
      </c>
      <c r="BJ1101" s="40">
        <f t="shared" si="404"/>
        <v>0</v>
      </c>
      <c r="BK1101" s="40">
        <f t="shared" si="405"/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2</v>
      </c>
      <c r="BR1101">
        <v>0</v>
      </c>
      <c r="BS1101">
        <v>2</v>
      </c>
      <c r="BT1101" s="42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</row>
    <row r="1102" spans="1:134" s="32" customFormat="1" ht="17" thickBot="1" x14ac:dyDescent="0.25">
      <c r="A1102" s="124" t="str">
        <f>CONFIGURACAO!$C$4</f>
        <v>AREA 21</v>
      </c>
      <c r="B1102" s="125">
        <v>1100</v>
      </c>
      <c r="C1102" s="252" t="s">
        <v>333</v>
      </c>
      <c r="D1102" s="126">
        <f t="shared" ref="D1102:D1166" si="409">IF(C1101=C1102,D1101+1,1)</f>
        <v>15</v>
      </c>
      <c r="E1102" s="250" t="s">
        <v>1437</v>
      </c>
      <c r="F1102" s="250">
        <v>1</v>
      </c>
      <c r="G1102" s="250">
        <v>0</v>
      </c>
      <c r="H1102" s="250">
        <v>0</v>
      </c>
      <c r="I1102" s="250">
        <v>0</v>
      </c>
      <c r="J1102" s="87"/>
      <c r="K1102" s="94"/>
      <c r="L1102" s="94"/>
      <c r="M1102" s="154">
        <f t="shared" si="406"/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s="139">
        <f t="shared" si="390"/>
        <v>0</v>
      </c>
      <c r="AD1102" s="140">
        <f t="shared" si="391"/>
        <v>0</v>
      </c>
      <c r="AE1102" s="141">
        <f t="shared" ref="AE1102:AE1166" si="410">IFERROR((U1102+V1102),"")</f>
        <v>0</v>
      </c>
      <c r="AF1102" s="263">
        <f t="shared" ref="AF1102:AF1166" si="411">IFERROR((Y1102+Z1102),"")</f>
        <v>0</v>
      </c>
      <c r="AG1102" s="265">
        <f t="shared" si="407"/>
        <v>0</v>
      </c>
      <c r="AI1102" s="37">
        <f>IFERROR(IF(M1102&gt;0,(N1102*CONFIGURACAO!$C$20)+(O1102*CONFIGURACAO!$C$21)+(P1102*CONFIGURACAO!$C$22)+(Q1102*CONFIGURACAO!$C$23)+(R1102*CONFIGURACAO!$C$24),""),"")</f>
        <v>0</v>
      </c>
      <c r="AJ1102" s="38">
        <f>IF(S1102=0,0,IF(CONFIGURACAO!$C$15="SIM",(IF(S1102&gt;CONFIGURACAO!$C$16,CONFIGURACAO!$C$16*CONFIGURACAO!$C$25,S1102*CONFIGURACAO!$C$25)),'PI AREA  P75'!S1102*CONFIGURACAO!$C$25))</f>
        <v>0</v>
      </c>
      <c r="AK1102" s="38">
        <f>IF(T1102=0,0,IF(CONFIGURACAO!$C$17="SIM",(IF(T1102&gt;CONFIGURACAO!$C$18,CONFIGURACAO!$C$18*CONFIGURACAO!$C$26,T1102*CONFIGURACAO!$C$26)),'PI AREA  P75'!T1102*CONFIGURACAO!$C$26))</f>
        <v>0</v>
      </c>
      <c r="AL1102" s="38">
        <f>IFERROR(IF(M1102&gt;0,(U1102*CONFIGURACAO!$C$29)+(V1102*CONFIGURACAO!$C$30),""),"")</f>
        <v>0</v>
      </c>
      <c r="AM1102" s="38">
        <f>IF(W1102=0,0,IF(CONFIGURACAO!$C$41="SIM",(IF(W1102&gt;CONFIGURACAO!$C$41,CONFIGURACAO!$C$41*CONFIGURACAO!$C$31,W1102*CONFIGURACAO!$C$31)),'PI AREA  P75'!W1102*CONFIGURACAO!$C$31))</f>
        <v>0</v>
      </c>
      <c r="AN1102" s="38">
        <f>IF(X1102=0,0,IF(CONFIGURACAO!$C$39="SIM",(IF(X1102&gt;CONFIGURACAO!$C$40,CONFIGURACAO!$C$40*CONFIGURACAO!$C$32,X1102*CONFIGURACAO!$C$32)),'PI AREA  P75'!X1102*CONFIGURACAO!$C$32))</f>
        <v>0</v>
      </c>
      <c r="AO1102" s="38">
        <f>IFERROR(IF(M1102&gt;0,(Y1102*CONFIGURACAO!$C$33)+(Z1102*CONFIGURACAO!$C$34)+(AA1102*CONFIGURACAO!$C$35)+(AB1102*CONFIGURACAO!$C$36),""),"")</f>
        <v>0</v>
      </c>
      <c r="AP1102" s="38">
        <f>IF(AA1102=0,0,IF(CONFIGURACAO!$C$46="SIM",(IF(AA1102&gt;CONFIGURACAO!$C$47,CONFIGURACAO!$C$47*CONFIGURACAO!$C$35,AA1102*CONFIGURACAO!$C$35)),'PI AREA  P75'!AA1102*CONFIGURACAO!$C$35))</f>
        <v>0</v>
      </c>
      <c r="AQ1102" s="38">
        <f>IF(AB1102=0,0,IF(CONFIGURACAO!$C$44="SIM",(IF(AB1102&gt;CONFIGURACAO!$C$45,CONFIGURACAO!$C$45*CONFIGURACAO!$C$36,AB1102*CONFIGURACAO!$C$36)),'PI AREA  P75'!AB1102*CONFIGURACAO!$C$36))</f>
        <v>0</v>
      </c>
      <c r="AR1102" s="38">
        <f t="shared" si="408"/>
        <v>0</v>
      </c>
      <c r="AS1102" s="68">
        <f>IF(AR1102="","",$AR1102-(($AS$2/CONFIGURACAO!$C$6)*$M1102))</f>
        <v>-75</v>
      </c>
      <c r="AT1102" s="73" t="str">
        <f t="shared" si="392"/>
        <v>NAO</v>
      </c>
      <c r="AU1102" s="75">
        <f>IF(AR1102="","",$AR1102-(($AU$2/CONFIGURACAO!$C$6)*$M1102))</f>
        <v>-125</v>
      </c>
      <c r="AV1102" s="76" t="str">
        <f t="shared" si="393"/>
        <v>NAO</v>
      </c>
      <c r="AW1102" s="74">
        <f>IF(AR1102="","",$AR1102-(($AW$2/CONFIGURACAO!$C$6)*$M1102))</f>
        <v>-175</v>
      </c>
      <c r="AX1102" s="72" t="str">
        <f t="shared" si="394"/>
        <v>NAO</v>
      </c>
      <c r="AZ1102" s="39">
        <f t="shared" si="395"/>
        <v>0</v>
      </c>
      <c r="BA1102" s="146">
        <f t="shared" si="396"/>
        <v>0</v>
      </c>
      <c r="BB1102" s="146">
        <f t="shared" si="397"/>
        <v>1158</v>
      </c>
      <c r="BC1102" s="32">
        <f t="shared" si="398"/>
        <v>1158</v>
      </c>
      <c r="BD1102" s="148"/>
      <c r="BE1102" s="40">
        <f t="shared" si="399"/>
        <v>0</v>
      </c>
      <c r="BF1102" s="40">
        <f t="shared" si="400"/>
        <v>0</v>
      </c>
      <c r="BG1102" s="40">
        <f t="shared" si="401"/>
        <v>0</v>
      </c>
      <c r="BH1102" s="40">
        <f t="shared" si="402"/>
        <v>0</v>
      </c>
      <c r="BI1102" s="40">
        <f t="shared" si="403"/>
        <v>0</v>
      </c>
      <c r="BJ1102" s="40">
        <f t="shared" si="404"/>
        <v>0</v>
      </c>
      <c r="BK1102" s="40">
        <f t="shared" si="405"/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 s="4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</row>
    <row r="1103" spans="1:134" s="32" customFormat="1" ht="17" thickBot="1" x14ac:dyDescent="0.25">
      <c r="A1103" s="124" t="str">
        <f>CONFIGURACAO!$C$4</f>
        <v>AREA 21</v>
      </c>
      <c r="B1103" s="125">
        <v>1101</v>
      </c>
      <c r="C1103" s="252" t="s">
        <v>333</v>
      </c>
      <c r="D1103" s="126">
        <f t="shared" si="409"/>
        <v>16</v>
      </c>
      <c r="E1103" s="250" t="s">
        <v>1438</v>
      </c>
      <c r="F1103" s="250">
        <v>1</v>
      </c>
      <c r="G1103" s="250">
        <v>1</v>
      </c>
      <c r="H1103" s="250">
        <v>1</v>
      </c>
      <c r="I1103" s="250">
        <v>1</v>
      </c>
      <c r="J1103" s="87"/>
      <c r="K1103" s="94"/>
      <c r="L1103" s="94"/>
      <c r="M1103" s="154">
        <f t="shared" si="406"/>
        <v>4</v>
      </c>
      <c r="N1103">
        <v>1</v>
      </c>
      <c r="O1103">
        <v>11.75</v>
      </c>
      <c r="P1103">
        <v>4.5</v>
      </c>
      <c r="Q1103">
        <v>6.75</v>
      </c>
      <c r="R1103">
        <v>0.75</v>
      </c>
      <c r="S1103">
        <v>5</v>
      </c>
      <c r="T1103">
        <v>1.75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0</v>
      </c>
      <c r="AC1103" s="139">
        <f t="shared" si="390"/>
        <v>12.75</v>
      </c>
      <c r="AD1103" s="140">
        <f t="shared" si="391"/>
        <v>17.25</v>
      </c>
      <c r="AE1103" s="141">
        <f t="shared" si="410"/>
        <v>0</v>
      </c>
      <c r="AF1103" s="263">
        <f t="shared" si="411"/>
        <v>0</v>
      </c>
      <c r="AG1103" s="265">
        <f t="shared" si="407"/>
        <v>12.75</v>
      </c>
      <c r="AI1103" s="37">
        <f>IFERROR(IF(M1103&gt;0,(N1103*CONFIGURACAO!$C$20)+(O1103*CONFIGURACAO!$C$21)+(P1103*CONFIGURACAO!$C$22)+(Q1103*CONFIGURACAO!$C$23)+(R1103*CONFIGURACAO!$C$24),""),"")</f>
        <v>1595</v>
      </c>
      <c r="AJ1103" s="38">
        <f>IF(S1103=0,0,IF(CONFIGURACAO!$C$15="SIM",(IF(S1103&gt;CONFIGURACAO!$C$16,CONFIGURACAO!$C$16*CONFIGURACAO!$C$25,S1103*CONFIGURACAO!$C$25)),'PI AREA  P75'!S1103*CONFIGURACAO!$C$25))</f>
        <v>40</v>
      </c>
      <c r="AK1103" s="38">
        <f>IF(T1103=0,0,IF(CONFIGURACAO!$C$17="SIM",(IF(T1103&gt;CONFIGURACAO!$C$18,CONFIGURACAO!$C$18*CONFIGURACAO!$C$26,T1103*CONFIGURACAO!$C$26)),'PI AREA  P75'!T1103*CONFIGURACAO!$C$26))</f>
        <v>8.75</v>
      </c>
      <c r="AL1103" s="38">
        <f>IFERROR(IF(M1103&gt;0,(U1103*CONFIGURACAO!$C$29)+(V1103*CONFIGURACAO!$C$30),""),"")</f>
        <v>0</v>
      </c>
      <c r="AM1103" s="38">
        <f>IF(W1103=0,0,IF(CONFIGURACAO!$C$41="SIM",(IF(W1103&gt;CONFIGURACAO!$C$41,CONFIGURACAO!$C$41*CONFIGURACAO!$C$31,W1103*CONFIGURACAO!$C$31)),'PI AREA  P75'!W1103*CONFIGURACAO!$C$31))</f>
        <v>0</v>
      </c>
      <c r="AN1103" s="38">
        <f>IF(X1103=0,0,IF(CONFIGURACAO!$C$39="SIM",(IF(X1103&gt;CONFIGURACAO!$C$40,CONFIGURACAO!$C$40*CONFIGURACAO!$C$32,X1103*CONFIGURACAO!$C$32)),'PI AREA  P75'!X1103*CONFIGURACAO!$C$32))</f>
        <v>0</v>
      </c>
      <c r="AO1103" s="38">
        <f>IFERROR(IF(M1103&gt;0,(Y1103*CONFIGURACAO!$C$33)+(Z1103*CONFIGURACAO!$C$34)+(AA1103*CONFIGURACAO!$C$35)+(AB1103*CONFIGURACAO!$C$36),""),"")</f>
        <v>75</v>
      </c>
      <c r="AP1103" s="38">
        <f>IF(AA1103=0,0,IF(CONFIGURACAO!$C$46="SIM",(IF(AA1103&gt;CONFIGURACAO!$C$47,CONFIGURACAO!$C$47*CONFIGURACAO!$C$35,AA1103*CONFIGURACAO!$C$35)),'PI AREA  P75'!AA1103*CONFIGURACAO!$C$35))</f>
        <v>75</v>
      </c>
      <c r="AQ1103" s="38">
        <f>IF(AB1103=0,0,IF(CONFIGURACAO!$C$44="SIM",(IF(AB1103&gt;CONFIGURACAO!$C$45,CONFIGURACAO!$C$45*CONFIGURACAO!$C$36,AB1103*CONFIGURACAO!$C$36)),'PI AREA  P75'!AB1103*CONFIGURACAO!$C$36))</f>
        <v>0</v>
      </c>
      <c r="AR1103" s="38">
        <f t="shared" si="408"/>
        <v>1793.75</v>
      </c>
      <c r="AS1103" s="68">
        <f>IF(AR1103="","",$AR1103-(($AS$2/CONFIGURACAO!$C$6)*$M1103))</f>
        <v>1493.75</v>
      </c>
      <c r="AT1103" s="73">
        <f t="shared" si="392"/>
        <v>3</v>
      </c>
      <c r="AU1103" s="75">
        <f>IF(AR1103="","",$AR1103-(($AU$2/CONFIGURACAO!$C$6)*$M1103))</f>
        <v>1293.75</v>
      </c>
      <c r="AV1103" s="76">
        <f t="shared" si="393"/>
        <v>4</v>
      </c>
      <c r="AW1103" s="74">
        <f>IF(AR1103="","",$AR1103-(($AW$2/CONFIGURACAO!$C$6)*$M1103))</f>
        <v>1093.75</v>
      </c>
      <c r="AX1103" s="72">
        <f t="shared" si="394"/>
        <v>5</v>
      </c>
      <c r="AZ1103" s="39">
        <f t="shared" si="395"/>
        <v>0.16843434699118742</v>
      </c>
      <c r="BA1103" s="146">
        <f t="shared" si="396"/>
        <v>34.5</v>
      </c>
      <c r="BB1103" s="146">
        <f t="shared" si="397"/>
        <v>107</v>
      </c>
      <c r="BC1103" s="32">
        <f t="shared" si="398"/>
        <v>152</v>
      </c>
      <c r="BD1103" s="148"/>
      <c r="BE1103" s="40">
        <f t="shared" si="399"/>
        <v>3.7257824143070044E-2</v>
      </c>
      <c r="BF1103" s="40">
        <f t="shared" si="400"/>
        <v>0.45331790123456794</v>
      </c>
      <c r="BG1103" s="40">
        <f t="shared" si="401"/>
        <v>0.11562178828365879</v>
      </c>
      <c r="BH1103" s="40">
        <f t="shared" si="402"/>
        <v>0.27283751010509294</v>
      </c>
      <c r="BI1103" s="40">
        <f t="shared" si="403"/>
        <v>7.9957356076759065E-2</v>
      </c>
      <c r="BJ1103" s="40">
        <f t="shared" si="404"/>
        <v>0.46210720887245843</v>
      </c>
      <c r="BK1103" s="40">
        <f t="shared" si="405"/>
        <v>0.2808988764044944</v>
      </c>
      <c r="BL1103">
        <v>0</v>
      </c>
      <c r="BM1103">
        <v>0</v>
      </c>
      <c r="BN1103">
        <v>0</v>
      </c>
      <c r="BO1103">
        <v>0</v>
      </c>
      <c r="BP1103">
        <v>1</v>
      </c>
      <c r="BQ1103">
        <v>1</v>
      </c>
      <c r="BR1103">
        <v>0</v>
      </c>
      <c r="BS1103">
        <v>0</v>
      </c>
      <c r="BT1103" s="42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</row>
    <row r="1104" spans="1:134" s="32" customFormat="1" ht="17" thickBot="1" x14ac:dyDescent="0.25">
      <c r="A1104" s="124" t="str">
        <f>CONFIGURACAO!$C$4</f>
        <v>AREA 21</v>
      </c>
      <c r="B1104" s="125">
        <v>1102</v>
      </c>
      <c r="C1104" s="252" t="s">
        <v>333</v>
      </c>
      <c r="D1104" s="126">
        <f t="shared" si="409"/>
        <v>17</v>
      </c>
      <c r="E1104" s="250" t="s">
        <v>1439</v>
      </c>
      <c r="F1104" s="250">
        <v>1</v>
      </c>
      <c r="G1104" s="250">
        <v>1</v>
      </c>
      <c r="H1104" s="250">
        <v>1</v>
      </c>
      <c r="I1104" s="250">
        <v>1</v>
      </c>
      <c r="J1104" s="87"/>
      <c r="K1104" s="94"/>
      <c r="L1104" s="94"/>
      <c r="M1104" s="154">
        <f t="shared" si="406"/>
        <v>4</v>
      </c>
      <c r="N1104">
        <v>1.75</v>
      </c>
      <c r="O1104">
        <v>3.25</v>
      </c>
      <c r="P1104">
        <v>13.5</v>
      </c>
      <c r="Q1104">
        <v>0.75</v>
      </c>
      <c r="R1104">
        <v>0.75</v>
      </c>
      <c r="S1104">
        <v>0</v>
      </c>
      <c r="T1104">
        <v>6.25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1</v>
      </c>
      <c r="AB1104">
        <v>1</v>
      </c>
      <c r="AC1104" s="139">
        <f t="shared" si="390"/>
        <v>5</v>
      </c>
      <c r="AD1104" s="140">
        <f t="shared" si="391"/>
        <v>18.5</v>
      </c>
      <c r="AE1104" s="141">
        <f t="shared" si="410"/>
        <v>0</v>
      </c>
      <c r="AF1104" s="263">
        <f t="shared" si="411"/>
        <v>1</v>
      </c>
      <c r="AG1104" s="265">
        <f t="shared" si="407"/>
        <v>6</v>
      </c>
      <c r="AI1104" s="37">
        <f>IFERROR(IF(M1104&gt;0,(N1104*CONFIGURACAO!$C$20)+(O1104*CONFIGURACAO!$C$21)+(P1104*CONFIGURACAO!$C$22)+(Q1104*CONFIGURACAO!$C$23)+(R1104*CONFIGURACAO!$C$24),""),"")</f>
        <v>1290</v>
      </c>
      <c r="AJ1104" s="38">
        <f>IF(S1104=0,0,IF(CONFIGURACAO!$C$15="SIM",(IF(S1104&gt;CONFIGURACAO!$C$16,CONFIGURACAO!$C$16*CONFIGURACAO!$C$25,S1104*CONFIGURACAO!$C$25)),'PI AREA  P75'!S1104*CONFIGURACAO!$C$25))</f>
        <v>0</v>
      </c>
      <c r="AK1104" s="38">
        <f>IF(T1104=0,0,IF(CONFIGURACAO!$C$17="SIM",(IF(T1104&gt;CONFIGURACAO!$C$18,CONFIGURACAO!$C$18*CONFIGURACAO!$C$26,T1104*CONFIGURACAO!$C$26)),'PI AREA  P75'!T1104*CONFIGURACAO!$C$26))</f>
        <v>20</v>
      </c>
      <c r="AL1104" s="38">
        <f>IFERROR(IF(M1104&gt;0,(U1104*CONFIGURACAO!$C$29)+(V1104*CONFIGURACAO!$C$30),""),"")</f>
        <v>0</v>
      </c>
      <c r="AM1104" s="38">
        <f>IF(W1104=0,0,IF(CONFIGURACAO!$C$41="SIM",(IF(W1104&gt;CONFIGURACAO!$C$41,CONFIGURACAO!$C$41*CONFIGURACAO!$C$31,W1104*CONFIGURACAO!$C$31)),'PI AREA  P75'!W1104*CONFIGURACAO!$C$31))</f>
        <v>0</v>
      </c>
      <c r="AN1104" s="38">
        <f>IF(X1104=0,0,IF(CONFIGURACAO!$C$39="SIM",(IF(X1104&gt;CONFIGURACAO!$C$40,CONFIGURACAO!$C$40*CONFIGURACAO!$C$32,X1104*CONFIGURACAO!$C$32)),'PI AREA  P75'!X1104*CONFIGURACAO!$C$32))</f>
        <v>0</v>
      </c>
      <c r="AO1104" s="38">
        <f>IFERROR(IF(M1104&gt;0,(Y1104*CONFIGURACAO!$C$33)+(Z1104*CONFIGURACAO!$C$34)+(AA1104*CONFIGURACAO!$C$35)+(AB1104*CONFIGURACAO!$C$36),""),"")</f>
        <v>135</v>
      </c>
      <c r="AP1104" s="38">
        <f>IF(AA1104=0,0,IF(CONFIGURACAO!$C$46="SIM",(IF(AA1104&gt;CONFIGURACAO!$C$47,CONFIGURACAO!$C$47*CONFIGURACAO!$C$35,AA1104*CONFIGURACAO!$C$35)),'PI AREA  P75'!AA1104*CONFIGURACAO!$C$35))</f>
        <v>25</v>
      </c>
      <c r="AQ1104" s="38">
        <f>IF(AB1104=0,0,IF(CONFIGURACAO!$C$44="SIM",(IF(AB1104&gt;CONFIGURACAO!$C$45,CONFIGURACAO!$C$45*CONFIGURACAO!$C$36,AB1104*CONFIGURACAO!$C$36)),'PI AREA  P75'!AB1104*CONFIGURACAO!$C$36))</f>
        <v>10</v>
      </c>
      <c r="AR1104" s="38">
        <f t="shared" si="408"/>
        <v>1480</v>
      </c>
      <c r="AS1104" s="68">
        <f>IF(AR1104="","",$AR1104-(($AS$2/CONFIGURACAO!$C$6)*$M1104))</f>
        <v>1180</v>
      </c>
      <c r="AT1104" s="73">
        <f t="shared" si="392"/>
        <v>3</v>
      </c>
      <c r="AU1104" s="75">
        <f>IF(AR1104="","",$AR1104-(($AU$2/CONFIGURACAO!$C$6)*$M1104))</f>
        <v>980</v>
      </c>
      <c r="AV1104" s="76">
        <f t="shared" si="393"/>
        <v>4</v>
      </c>
      <c r="AW1104" s="74">
        <f>IF(AR1104="","",$AR1104-(($AW$2/CONFIGURACAO!$C$6)*$M1104))</f>
        <v>780</v>
      </c>
      <c r="AX1104" s="72">
        <f t="shared" si="394"/>
        <v>5</v>
      </c>
      <c r="AZ1104" s="39">
        <f t="shared" si="395"/>
        <v>0.13897300824917486</v>
      </c>
      <c r="BA1104" s="146">
        <f t="shared" si="396"/>
        <v>29.25</v>
      </c>
      <c r="BB1104" s="146">
        <f t="shared" si="397"/>
        <v>163</v>
      </c>
      <c r="BC1104" s="32">
        <f t="shared" si="398"/>
        <v>217</v>
      </c>
      <c r="BD1104" s="148"/>
      <c r="BE1104" s="40">
        <f t="shared" si="399"/>
        <v>6.5201192250372589E-2</v>
      </c>
      <c r="BF1104" s="40">
        <f t="shared" si="400"/>
        <v>0.1253858024691358</v>
      </c>
      <c r="BG1104" s="40">
        <f t="shared" si="401"/>
        <v>0.34686536485097635</v>
      </c>
      <c r="BH1104" s="40">
        <f t="shared" si="402"/>
        <v>3.0315278900565887E-2</v>
      </c>
      <c r="BI1104" s="40">
        <f t="shared" si="403"/>
        <v>7.9957356076759065E-2</v>
      </c>
      <c r="BJ1104" s="40">
        <f t="shared" si="404"/>
        <v>0</v>
      </c>
      <c r="BK1104" s="40">
        <f t="shared" si="405"/>
        <v>1.0032102728731942</v>
      </c>
      <c r="BL1104">
        <v>0</v>
      </c>
      <c r="BM1104">
        <v>0</v>
      </c>
      <c r="BN1104">
        <v>1</v>
      </c>
      <c r="BO1104">
        <v>0</v>
      </c>
      <c r="BP1104">
        <v>0</v>
      </c>
      <c r="BQ1104">
        <v>0</v>
      </c>
      <c r="BR1104">
        <v>1</v>
      </c>
      <c r="BS1104">
        <v>0</v>
      </c>
      <c r="BT1104" s="42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</row>
    <row r="1105" spans="1:134" s="32" customFormat="1" ht="17" thickBot="1" x14ac:dyDescent="0.25">
      <c r="A1105" s="124" t="str">
        <f>CONFIGURACAO!$C$4</f>
        <v>AREA 21</v>
      </c>
      <c r="B1105" s="125">
        <v>1103</v>
      </c>
      <c r="C1105" s="252" t="s">
        <v>333</v>
      </c>
      <c r="D1105" s="126">
        <f t="shared" si="409"/>
        <v>18</v>
      </c>
      <c r="E1105" s="250" t="s">
        <v>1440</v>
      </c>
      <c r="F1105" s="250">
        <v>1</v>
      </c>
      <c r="G1105" s="250">
        <v>1</v>
      </c>
      <c r="H1105" s="250">
        <v>1</v>
      </c>
      <c r="I1105" s="250">
        <v>1</v>
      </c>
      <c r="J1105" s="87"/>
      <c r="K1105" s="94"/>
      <c r="L1105" s="94"/>
      <c r="M1105" s="154">
        <f t="shared" si="406"/>
        <v>4</v>
      </c>
      <c r="N1105">
        <v>0.75</v>
      </c>
      <c r="O1105">
        <v>7</v>
      </c>
      <c r="P1105">
        <v>5.75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2</v>
      </c>
      <c r="AB1105">
        <v>0</v>
      </c>
      <c r="AC1105" s="139">
        <f t="shared" si="390"/>
        <v>7.75</v>
      </c>
      <c r="AD1105" s="140">
        <f t="shared" si="391"/>
        <v>13.5</v>
      </c>
      <c r="AE1105" s="141">
        <f t="shared" si="410"/>
        <v>0</v>
      </c>
      <c r="AF1105" s="263">
        <f t="shared" si="411"/>
        <v>1</v>
      </c>
      <c r="AG1105" s="265">
        <f t="shared" si="407"/>
        <v>8.75</v>
      </c>
      <c r="AI1105" s="37">
        <f>IFERROR(IF(M1105&gt;0,(N1105*CONFIGURACAO!$C$20)+(O1105*CONFIGURACAO!$C$21)+(P1105*CONFIGURACAO!$C$22)+(Q1105*CONFIGURACAO!$C$23)+(R1105*CONFIGURACAO!$C$24),""),"")</f>
        <v>980</v>
      </c>
      <c r="AJ1105" s="38">
        <f>IF(S1105=0,0,IF(CONFIGURACAO!$C$15="SIM",(IF(S1105&gt;CONFIGURACAO!$C$16,CONFIGURACAO!$C$16*CONFIGURACAO!$C$25,S1105*CONFIGURACAO!$C$25)),'PI AREA  P75'!S1105*CONFIGURACAO!$C$25))</f>
        <v>0</v>
      </c>
      <c r="AK1105" s="38">
        <f>IF(T1105=0,0,IF(CONFIGURACAO!$C$17="SIM",(IF(T1105&gt;CONFIGURACAO!$C$18,CONFIGURACAO!$C$18*CONFIGURACAO!$C$26,T1105*CONFIGURACAO!$C$26)),'PI AREA  P75'!T1105*CONFIGURACAO!$C$26))</f>
        <v>0</v>
      </c>
      <c r="AL1105" s="38">
        <f>IFERROR(IF(M1105&gt;0,(U1105*CONFIGURACAO!$C$29)+(V1105*CONFIGURACAO!$C$30),""),"")</f>
        <v>0</v>
      </c>
      <c r="AM1105" s="38">
        <f>IF(W1105=0,0,IF(CONFIGURACAO!$C$41="SIM",(IF(W1105&gt;CONFIGURACAO!$C$41,CONFIGURACAO!$C$41*CONFIGURACAO!$C$31,W1105*CONFIGURACAO!$C$31)),'PI AREA  P75'!W1105*CONFIGURACAO!$C$31))</f>
        <v>0</v>
      </c>
      <c r="AN1105" s="38">
        <f>IF(X1105=0,0,IF(CONFIGURACAO!$C$39="SIM",(IF(X1105&gt;CONFIGURACAO!$C$40,CONFIGURACAO!$C$40*CONFIGURACAO!$C$32,X1105*CONFIGURACAO!$C$32)),'PI AREA  P75'!X1105*CONFIGURACAO!$C$32))</f>
        <v>0</v>
      </c>
      <c r="AO1105" s="38">
        <f>IFERROR(IF(M1105&gt;0,(Y1105*CONFIGURACAO!$C$33)+(Z1105*CONFIGURACAO!$C$34)+(AA1105*CONFIGURACAO!$C$35)+(AB1105*CONFIGURACAO!$C$36),""),"")</f>
        <v>150</v>
      </c>
      <c r="AP1105" s="38">
        <f>IF(AA1105=0,0,IF(CONFIGURACAO!$C$46="SIM",(IF(AA1105&gt;CONFIGURACAO!$C$47,CONFIGURACAO!$C$47*CONFIGURACAO!$C$35,AA1105*CONFIGURACAO!$C$35)),'PI AREA  P75'!AA1105*CONFIGURACAO!$C$35))</f>
        <v>50</v>
      </c>
      <c r="AQ1105" s="38">
        <f>IF(AB1105=0,0,IF(CONFIGURACAO!$C$44="SIM",(IF(AB1105&gt;CONFIGURACAO!$C$45,CONFIGURACAO!$C$45*CONFIGURACAO!$C$36,AB1105*CONFIGURACAO!$C$36)),'PI AREA  P75'!AB1105*CONFIGURACAO!$C$36))</f>
        <v>0</v>
      </c>
      <c r="AR1105" s="38">
        <f t="shared" si="408"/>
        <v>1180</v>
      </c>
      <c r="AS1105" s="68">
        <f>IF(AR1105="","",$AR1105-(($AS$2/CONFIGURACAO!$C$6)*$M1105))</f>
        <v>880</v>
      </c>
      <c r="AT1105" s="73">
        <f t="shared" si="392"/>
        <v>3</v>
      </c>
      <c r="AU1105" s="75">
        <f>IF(AR1105="","",$AR1105-(($AU$2/CONFIGURACAO!$C$6)*$M1105))</f>
        <v>680</v>
      </c>
      <c r="AV1105" s="76">
        <f t="shared" si="393"/>
        <v>4</v>
      </c>
      <c r="AW1105" s="74">
        <f>IF(AR1105="","",$AR1105-(($AW$2/CONFIGURACAO!$C$6)*$M1105))</f>
        <v>480</v>
      </c>
      <c r="AX1105" s="72">
        <f t="shared" si="394"/>
        <v>5</v>
      </c>
      <c r="AZ1105" s="39">
        <f t="shared" si="395"/>
        <v>0.1108028038743421</v>
      </c>
      <c r="BA1105" s="146">
        <f t="shared" si="396"/>
        <v>16.5</v>
      </c>
      <c r="BB1105" s="146">
        <f t="shared" si="397"/>
        <v>434</v>
      </c>
      <c r="BC1105" s="32">
        <f t="shared" si="398"/>
        <v>313</v>
      </c>
      <c r="BD1105" s="148"/>
      <c r="BE1105" s="40">
        <f t="shared" si="399"/>
        <v>2.7943368107302535E-2</v>
      </c>
      <c r="BF1105" s="40">
        <f t="shared" si="400"/>
        <v>0.27006172839506171</v>
      </c>
      <c r="BG1105" s="40">
        <f t="shared" si="401"/>
        <v>0.14773895169578624</v>
      </c>
      <c r="BH1105" s="40">
        <f t="shared" si="402"/>
        <v>0</v>
      </c>
      <c r="BI1105" s="40">
        <f t="shared" si="403"/>
        <v>0</v>
      </c>
      <c r="BJ1105" s="40">
        <f t="shared" si="404"/>
        <v>0</v>
      </c>
      <c r="BK1105" s="40">
        <f t="shared" si="405"/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 s="42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</row>
    <row r="1106" spans="1:134" s="32" customFormat="1" ht="17" thickBot="1" x14ac:dyDescent="0.25">
      <c r="A1106" s="124" t="str">
        <f>CONFIGURACAO!$C$4</f>
        <v>AREA 21</v>
      </c>
      <c r="B1106" s="125">
        <v>1104</v>
      </c>
      <c r="C1106" s="252" t="s">
        <v>333</v>
      </c>
      <c r="D1106" s="126">
        <f t="shared" si="409"/>
        <v>19</v>
      </c>
      <c r="E1106" s="250" t="s">
        <v>1441</v>
      </c>
      <c r="F1106" s="250">
        <v>1</v>
      </c>
      <c r="G1106" s="250">
        <v>1</v>
      </c>
      <c r="H1106" s="250">
        <v>1</v>
      </c>
      <c r="I1106" s="250">
        <v>1</v>
      </c>
      <c r="J1106" s="87"/>
      <c r="K1106" s="94"/>
      <c r="L1106" s="94"/>
      <c r="M1106" s="154">
        <f t="shared" si="406"/>
        <v>4</v>
      </c>
      <c r="N1106">
        <v>10.5</v>
      </c>
      <c r="O1106">
        <v>5</v>
      </c>
      <c r="P1106">
        <v>4</v>
      </c>
      <c r="Q1106">
        <v>2.75</v>
      </c>
      <c r="R1106">
        <v>0</v>
      </c>
      <c r="S1106">
        <v>2.75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 s="139">
        <f t="shared" si="390"/>
        <v>15.5</v>
      </c>
      <c r="AD1106" s="140">
        <f t="shared" si="391"/>
        <v>19.5</v>
      </c>
      <c r="AE1106" s="141">
        <f t="shared" si="410"/>
        <v>0</v>
      </c>
      <c r="AF1106" s="263">
        <f t="shared" si="411"/>
        <v>0</v>
      </c>
      <c r="AG1106" s="265">
        <f t="shared" si="407"/>
        <v>15.5</v>
      </c>
      <c r="AI1106" s="37">
        <f>IFERROR(IF(M1106&gt;0,(N1106*CONFIGURACAO!$C$20)+(O1106*CONFIGURACAO!$C$21)+(P1106*CONFIGURACAO!$C$22)+(Q1106*CONFIGURACAO!$C$23)+(R1106*CONFIGURACAO!$C$24),""),"")</f>
        <v>1800</v>
      </c>
      <c r="AJ1106" s="38">
        <f>IF(S1106=0,0,IF(CONFIGURACAO!$C$15="SIM",(IF(S1106&gt;CONFIGURACAO!$C$16,CONFIGURACAO!$C$16*CONFIGURACAO!$C$25,S1106*CONFIGURACAO!$C$25)),'PI AREA  P75'!S1106*CONFIGURACAO!$C$25))</f>
        <v>27.5</v>
      </c>
      <c r="AK1106" s="38">
        <f>IF(T1106=0,0,IF(CONFIGURACAO!$C$17="SIM",(IF(T1106&gt;CONFIGURACAO!$C$18,CONFIGURACAO!$C$18*CONFIGURACAO!$C$26,T1106*CONFIGURACAO!$C$26)),'PI AREA  P75'!T1106*CONFIGURACAO!$C$26))</f>
        <v>0</v>
      </c>
      <c r="AL1106" s="38">
        <f>IFERROR(IF(M1106&gt;0,(U1106*CONFIGURACAO!$C$29)+(V1106*CONFIGURACAO!$C$30),""),"")</f>
        <v>0</v>
      </c>
      <c r="AM1106" s="38">
        <f>IF(W1106=0,0,IF(CONFIGURACAO!$C$41="SIM",(IF(W1106&gt;CONFIGURACAO!$C$41,CONFIGURACAO!$C$41*CONFIGURACAO!$C$31,W1106*CONFIGURACAO!$C$31)),'PI AREA  P75'!W1106*CONFIGURACAO!$C$31))</f>
        <v>0</v>
      </c>
      <c r="AN1106" s="38">
        <f>IF(X1106=0,0,IF(CONFIGURACAO!$C$39="SIM",(IF(X1106&gt;CONFIGURACAO!$C$40,CONFIGURACAO!$C$40*CONFIGURACAO!$C$32,X1106*CONFIGURACAO!$C$32)),'PI AREA  P75'!X1106*CONFIGURACAO!$C$32))</f>
        <v>0</v>
      </c>
      <c r="AO1106" s="38">
        <f>IFERROR(IF(M1106&gt;0,(Y1106*CONFIGURACAO!$C$33)+(Z1106*CONFIGURACAO!$C$34)+(AA1106*CONFIGURACAO!$C$35)+(AB1106*CONFIGURACAO!$C$36),""),"")</f>
        <v>0</v>
      </c>
      <c r="AP1106" s="38">
        <f>IF(AA1106=0,0,IF(CONFIGURACAO!$C$46="SIM",(IF(AA1106&gt;CONFIGURACAO!$C$47,CONFIGURACAO!$C$47*CONFIGURACAO!$C$35,AA1106*CONFIGURACAO!$C$35)),'PI AREA  P75'!AA1106*CONFIGURACAO!$C$35))</f>
        <v>0</v>
      </c>
      <c r="AQ1106" s="38">
        <f>IF(AB1106=0,0,IF(CONFIGURACAO!$C$44="SIM",(IF(AB1106&gt;CONFIGURACAO!$C$45,CONFIGURACAO!$C$45*CONFIGURACAO!$C$36,AB1106*CONFIGURACAO!$C$36)),'PI AREA  P75'!AB1106*CONFIGURACAO!$C$36))</f>
        <v>0</v>
      </c>
      <c r="AR1106" s="38">
        <f t="shared" si="408"/>
        <v>1827.5</v>
      </c>
      <c r="AS1106" s="68">
        <f>IF(AR1106="","",$AR1106-(($AS$2/CONFIGURACAO!$C$6)*$M1106))</f>
        <v>1527.5</v>
      </c>
      <c r="AT1106" s="73">
        <f t="shared" si="392"/>
        <v>3</v>
      </c>
      <c r="AU1106" s="75">
        <f>IF(AR1106="","",$AR1106-(($AU$2/CONFIGURACAO!$C$6)*$M1106))</f>
        <v>1327.5</v>
      </c>
      <c r="AV1106" s="76">
        <f t="shared" si="393"/>
        <v>4</v>
      </c>
      <c r="AW1106" s="74">
        <f>IF(AR1106="","",$AR1106-(($AW$2/CONFIGURACAO!$C$6)*$M1106))</f>
        <v>1127.5</v>
      </c>
      <c r="AX1106" s="72">
        <f t="shared" si="394"/>
        <v>5</v>
      </c>
      <c r="AZ1106" s="39">
        <f t="shared" si="395"/>
        <v>0.17160349498335609</v>
      </c>
      <c r="BA1106" s="146">
        <f t="shared" si="396"/>
        <v>25</v>
      </c>
      <c r="BB1106" s="146">
        <f t="shared" si="397"/>
        <v>232</v>
      </c>
      <c r="BC1106" s="32">
        <f t="shared" si="398"/>
        <v>147</v>
      </c>
      <c r="BD1106" s="148"/>
      <c r="BE1106" s="40">
        <f t="shared" si="399"/>
        <v>0.39120715350223551</v>
      </c>
      <c r="BF1106" s="40">
        <f t="shared" si="400"/>
        <v>0.19290123456790123</v>
      </c>
      <c r="BG1106" s="40">
        <f t="shared" si="401"/>
        <v>0.10277492291880781</v>
      </c>
      <c r="BH1106" s="40">
        <f t="shared" si="402"/>
        <v>0.11115602263540826</v>
      </c>
      <c r="BI1106" s="40">
        <f t="shared" si="403"/>
        <v>0</v>
      </c>
      <c r="BJ1106" s="40">
        <f t="shared" si="404"/>
        <v>0.25415896487985212</v>
      </c>
      <c r="BK1106" s="40">
        <f t="shared" si="405"/>
        <v>0</v>
      </c>
      <c r="BL1106">
        <v>0</v>
      </c>
      <c r="BM1106">
        <v>0</v>
      </c>
      <c r="BN1106">
        <v>0</v>
      </c>
      <c r="BO1106">
        <v>0</v>
      </c>
      <c r="BP1106">
        <v>2</v>
      </c>
      <c r="BQ1106">
        <v>1</v>
      </c>
      <c r="BR1106">
        <v>1</v>
      </c>
      <c r="BS1106">
        <v>0</v>
      </c>
      <c r="BT1106" s="42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</row>
    <row r="1107" spans="1:134" s="32" customFormat="1" ht="17" thickBot="1" x14ac:dyDescent="0.25">
      <c r="A1107" s="124" t="str">
        <f>CONFIGURACAO!$C$4</f>
        <v>AREA 21</v>
      </c>
      <c r="B1107" s="125">
        <v>1105</v>
      </c>
      <c r="C1107" s="252" t="s">
        <v>333</v>
      </c>
      <c r="D1107" s="126">
        <f t="shared" si="409"/>
        <v>20</v>
      </c>
      <c r="E1107" s="250" t="s">
        <v>1442</v>
      </c>
      <c r="F1107" s="250">
        <v>0</v>
      </c>
      <c r="G1107" s="250">
        <v>0</v>
      </c>
      <c r="H1107" s="250">
        <v>1</v>
      </c>
      <c r="I1107" s="250">
        <v>1</v>
      </c>
      <c r="J1107" s="87"/>
      <c r="K1107" s="94"/>
      <c r="L1107" s="94"/>
      <c r="M1107" s="154">
        <f t="shared" si="406"/>
        <v>2</v>
      </c>
      <c r="N1107">
        <v>1.5</v>
      </c>
      <c r="O1107">
        <v>0.75</v>
      </c>
      <c r="P1107">
        <v>1.5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 s="139">
        <f t="shared" si="390"/>
        <v>2.25</v>
      </c>
      <c r="AD1107" s="140">
        <f t="shared" si="391"/>
        <v>3.75</v>
      </c>
      <c r="AE1107" s="141">
        <f t="shared" si="410"/>
        <v>0</v>
      </c>
      <c r="AF1107" s="263">
        <f t="shared" si="411"/>
        <v>0</v>
      </c>
      <c r="AG1107" s="265">
        <f t="shared" si="407"/>
        <v>2.25</v>
      </c>
      <c r="AI1107" s="37">
        <f>IFERROR(IF(M1107&gt;0,(N1107*CONFIGURACAO!$C$20)+(O1107*CONFIGURACAO!$C$21)+(P1107*CONFIGURACAO!$C$22)+(Q1107*CONFIGURACAO!$C$23)+(R1107*CONFIGURACAO!$C$24),""),"")</f>
        <v>340</v>
      </c>
      <c r="AJ1107" s="38">
        <f>IF(S1107=0,0,IF(CONFIGURACAO!$C$15="SIM",(IF(S1107&gt;CONFIGURACAO!$C$16,CONFIGURACAO!$C$16*CONFIGURACAO!$C$25,S1107*CONFIGURACAO!$C$25)),'PI AREA  P75'!S1107*CONFIGURACAO!$C$25))</f>
        <v>0</v>
      </c>
      <c r="AK1107" s="38">
        <f>IF(T1107=0,0,IF(CONFIGURACAO!$C$17="SIM",(IF(T1107&gt;CONFIGURACAO!$C$18,CONFIGURACAO!$C$18*CONFIGURACAO!$C$26,T1107*CONFIGURACAO!$C$26)),'PI AREA  P75'!T1107*CONFIGURACAO!$C$26))</f>
        <v>0</v>
      </c>
      <c r="AL1107" s="38">
        <f>IFERROR(IF(M1107&gt;0,(U1107*CONFIGURACAO!$C$29)+(V1107*CONFIGURACAO!$C$30),""),"")</f>
        <v>0</v>
      </c>
      <c r="AM1107" s="38">
        <f>IF(W1107=0,0,IF(CONFIGURACAO!$C$41="SIM",(IF(W1107&gt;CONFIGURACAO!$C$41,CONFIGURACAO!$C$41*CONFIGURACAO!$C$31,W1107*CONFIGURACAO!$C$31)),'PI AREA  P75'!W1107*CONFIGURACAO!$C$31))</f>
        <v>0</v>
      </c>
      <c r="AN1107" s="38">
        <f>IF(X1107=0,0,IF(CONFIGURACAO!$C$39="SIM",(IF(X1107&gt;CONFIGURACAO!$C$40,CONFIGURACAO!$C$40*CONFIGURACAO!$C$32,X1107*CONFIGURACAO!$C$32)),'PI AREA  P75'!X1107*CONFIGURACAO!$C$32))</f>
        <v>0</v>
      </c>
      <c r="AO1107" s="38">
        <f>IFERROR(IF(M1107&gt;0,(Y1107*CONFIGURACAO!$C$33)+(Z1107*CONFIGURACAO!$C$34)+(AA1107*CONFIGURACAO!$C$35)+(AB1107*CONFIGURACAO!$C$36),""),"")</f>
        <v>0</v>
      </c>
      <c r="AP1107" s="38">
        <f>IF(AA1107=0,0,IF(CONFIGURACAO!$C$46="SIM",(IF(AA1107&gt;CONFIGURACAO!$C$47,CONFIGURACAO!$C$47*CONFIGURACAO!$C$35,AA1107*CONFIGURACAO!$C$35)),'PI AREA  P75'!AA1107*CONFIGURACAO!$C$35))</f>
        <v>0</v>
      </c>
      <c r="AQ1107" s="38">
        <f>IF(AB1107=0,0,IF(CONFIGURACAO!$C$44="SIM",(IF(AB1107&gt;CONFIGURACAO!$C$45,CONFIGURACAO!$C$45*CONFIGURACAO!$C$36,AB1107*CONFIGURACAO!$C$36)),'PI AREA  P75'!AB1107*CONFIGURACAO!$C$36))</f>
        <v>0</v>
      </c>
      <c r="AR1107" s="38">
        <f t="shared" si="408"/>
        <v>340</v>
      </c>
      <c r="AS1107" s="68">
        <f>IF(AR1107="","",$AR1107-(($AS$2/CONFIGURACAO!$C$6)*$M1107))</f>
        <v>190</v>
      </c>
      <c r="AT1107" s="73">
        <f t="shared" si="392"/>
        <v>3</v>
      </c>
      <c r="AU1107" s="75">
        <f>IF(AR1107="","",$AR1107-(($AU$2/CONFIGURACAO!$C$6)*$M1107))</f>
        <v>90</v>
      </c>
      <c r="AV1107" s="76">
        <f t="shared" si="393"/>
        <v>4</v>
      </c>
      <c r="AW1107" s="74">
        <f>IF(AR1107="","",$AR1107-(($AW$2/CONFIGURACAO!$C$6)*$M1107))</f>
        <v>-10</v>
      </c>
      <c r="AX1107" s="72" t="str">
        <f t="shared" si="394"/>
        <v>NAO</v>
      </c>
      <c r="AZ1107" s="39">
        <f t="shared" si="395"/>
        <v>3.1926231624810439E-2</v>
      </c>
      <c r="BA1107" s="146">
        <f t="shared" si="396"/>
        <v>4.75</v>
      </c>
      <c r="BB1107" s="146">
        <f t="shared" si="397"/>
        <v>868</v>
      </c>
      <c r="BC1107" s="32">
        <f t="shared" si="398"/>
        <v>812</v>
      </c>
      <c r="BD1107" s="148"/>
      <c r="BE1107" s="40">
        <f t="shared" si="399"/>
        <v>5.5886736214605069E-2</v>
      </c>
      <c r="BF1107" s="40">
        <f t="shared" si="400"/>
        <v>2.8935185185185182E-2</v>
      </c>
      <c r="BG1107" s="40">
        <f t="shared" si="401"/>
        <v>3.8540596094552924E-2</v>
      </c>
      <c r="BH1107" s="40">
        <f t="shared" si="402"/>
        <v>4.042037186742118E-2</v>
      </c>
      <c r="BI1107" s="40">
        <f t="shared" si="403"/>
        <v>0</v>
      </c>
      <c r="BJ1107" s="40">
        <f t="shared" si="404"/>
        <v>0</v>
      </c>
      <c r="BK1107" s="40">
        <f t="shared" si="405"/>
        <v>0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1</v>
      </c>
      <c r="BR1107">
        <v>0</v>
      </c>
      <c r="BS1107">
        <v>1</v>
      </c>
      <c r="BT1107" s="42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</row>
    <row r="1108" spans="1:134" s="32" customFormat="1" ht="17" thickBot="1" x14ac:dyDescent="0.25">
      <c r="A1108" s="124" t="str">
        <f>CONFIGURACAO!$C$4</f>
        <v>AREA 21</v>
      </c>
      <c r="B1108" s="125">
        <v>1106</v>
      </c>
      <c r="C1108" s="252" t="s">
        <v>333</v>
      </c>
      <c r="D1108" s="126">
        <f t="shared" si="409"/>
        <v>21</v>
      </c>
      <c r="E1108" s="250" t="s">
        <v>1443</v>
      </c>
      <c r="F1108" s="250">
        <v>1</v>
      </c>
      <c r="G1108" s="250">
        <v>1</v>
      </c>
      <c r="H1108" s="250">
        <v>1</v>
      </c>
      <c r="I1108" s="250">
        <v>1</v>
      </c>
      <c r="J1108" s="87"/>
      <c r="K1108" s="94"/>
      <c r="L1108" s="94"/>
      <c r="M1108" s="154">
        <f t="shared" si="406"/>
        <v>4</v>
      </c>
      <c r="N1108">
        <v>2</v>
      </c>
      <c r="O1108">
        <v>5</v>
      </c>
      <c r="P1108">
        <v>4</v>
      </c>
      <c r="Q1108">
        <v>7.25</v>
      </c>
      <c r="R1108">
        <v>0</v>
      </c>
      <c r="S1108">
        <v>0.75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 s="139">
        <f t="shared" si="390"/>
        <v>7</v>
      </c>
      <c r="AD1108" s="140">
        <f t="shared" si="391"/>
        <v>11</v>
      </c>
      <c r="AE1108" s="141">
        <f t="shared" si="410"/>
        <v>0</v>
      </c>
      <c r="AF1108" s="263">
        <f t="shared" si="411"/>
        <v>1</v>
      </c>
      <c r="AG1108" s="265">
        <f t="shared" si="407"/>
        <v>8</v>
      </c>
      <c r="AI1108" s="37">
        <f>IFERROR(IF(M1108&gt;0,(N1108*CONFIGURACAO!$C$20)+(O1108*CONFIGURACAO!$C$21)+(P1108*CONFIGURACAO!$C$22)+(Q1108*CONFIGURACAO!$C$23)+(R1108*CONFIGURACAO!$C$24),""),"")</f>
        <v>1130</v>
      </c>
      <c r="AJ1108" s="38">
        <f>IF(S1108=0,0,IF(CONFIGURACAO!$C$15="SIM",(IF(S1108&gt;CONFIGURACAO!$C$16,CONFIGURACAO!$C$16*CONFIGURACAO!$C$25,S1108*CONFIGURACAO!$C$25)),'PI AREA  P75'!S1108*CONFIGURACAO!$C$25))</f>
        <v>7.5</v>
      </c>
      <c r="AK1108" s="38">
        <f>IF(T1108=0,0,IF(CONFIGURACAO!$C$17="SIM",(IF(T1108&gt;CONFIGURACAO!$C$18,CONFIGURACAO!$C$18*CONFIGURACAO!$C$26,T1108*CONFIGURACAO!$C$26)),'PI AREA  P75'!T1108*CONFIGURACAO!$C$26))</f>
        <v>0</v>
      </c>
      <c r="AL1108" s="38">
        <f>IFERROR(IF(M1108&gt;0,(U1108*CONFIGURACAO!$C$29)+(V1108*CONFIGURACAO!$C$30),""),"")</f>
        <v>0</v>
      </c>
      <c r="AM1108" s="38">
        <f>IF(W1108=0,0,IF(CONFIGURACAO!$C$41="SIM",(IF(W1108&gt;CONFIGURACAO!$C$41,CONFIGURACAO!$C$41*CONFIGURACAO!$C$31,W1108*CONFIGURACAO!$C$31)),'PI AREA  P75'!W1108*CONFIGURACAO!$C$31))</f>
        <v>0</v>
      </c>
      <c r="AN1108" s="38">
        <f>IF(X1108=0,0,IF(CONFIGURACAO!$C$39="SIM",(IF(X1108&gt;CONFIGURACAO!$C$40,CONFIGURACAO!$C$40*CONFIGURACAO!$C$32,X1108*CONFIGURACAO!$C$32)),'PI AREA  P75'!X1108*CONFIGURACAO!$C$32))</f>
        <v>0</v>
      </c>
      <c r="AO1108" s="38">
        <f>IFERROR(IF(M1108&gt;0,(Y1108*CONFIGURACAO!$C$33)+(Z1108*CONFIGURACAO!$C$34)+(AA1108*CONFIGURACAO!$C$35)+(AB1108*CONFIGURACAO!$C$36),""),"")</f>
        <v>100</v>
      </c>
      <c r="AP1108" s="38">
        <f>IF(AA1108=0,0,IF(CONFIGURACAO!$C$46="SIM",(IF(AA1108&gt;CONFIGURACAO!$C$47,CONFIGURACAO!$C$47*CONFIGURACAO!$C$35,AA1108*CONFIGURACAO!$C$35)),'PI AREA  P75'!AA1108*CONFIGURACAO!$C$35))</f>
        <v>0</v>
      </c>
      <c r="AQ1108" s="38">
        <f>IF(AB1108=0,0,IF(CONFIGURACAO!$C$44="SIM",(IF(AB1108&gt;CONFIGURACAO!$C$45,CONFIGURACAO!$C$45*CONFIGURACAO!$C$36,AB1108*CONFIGURACAO!$C$36)),'PI AREA  P75'!AB1108*CONFIGURACAO!$C$36))</f>
        <v>0</v>
      </c>
      <c r="AR1108" s="38">
        <f t="shared" si="408"/>
        <v>1237.5</v>
      </c>
      <c r="AS1108" s="68">
        <f>IF(AR1108="","",$AR1108-(($AS$2/CONFIGURACAO!$C$6)*$M1108))</f>
        <v>937.5</v>
      </c>
      <c r="AT1108" s="73">
        <f t="shared" si="392"/>
        <v>3</v>
      </c>
      <c r="AU1108" s="75">
        <f>IF(AR1108="","",$AR1108-(($AU$2/CONFIGURACAO!$C$6)*$M1108))</f>
        <v>737.5</v>
      </c>
      <c r="AV1108" s="76">
        <f t="shared" si="393"/>
        <v>4</v>
      </c>
      <c r="AW1108" s="74">
        <f>IF(AR1108="","",$AR1108-(($AW$2/CONFIGURACAO!$C$6)*$M1108))</f>
        <v>537.5</v>
      </c>
      <c r="AX1108" s="72">
        <f t="shared" si="394"/>
        <v>5</v>
      </c>
      <c r="AZ1108" s="39">
        <f t="shared" si="395"/>
        <v>0.11620209304618505</v>
      </c>
      <c r="BA1108" s="146">
        <f t="shared" si="396"/>
        <v>20</v>
      </c>
      <c r="BB1108" s="146">
        <f t="shared" si="397"/>
        <v>328</v>
      </c>
      <c r="BC1108" s="32">
        <f t="shared" si="398"/>
        <v>287</v>
      </c>
      <c r="BD1108" s="148"/>
      <c r="BE1108" s="40">
        <f t="shared" si="399"/>
        <v>7.4515648286140088E-2</v>
      </c>
      <c r="BF1108" s="40">
        <f t="shared" si="400"/>
        <v>0.19290123456790123</v>
      </c>
      <c r="BG1108" s="40">
        <f t="shared" si="401"/>
        <v>0.10277492291880781</v>
      </c>
      <c r="BH1108" s="40">
        <f t="shared" si="402"/>
        <v>0.29304769603880354</v>
      </c>
      <c r="BI1108" s="40">
        <f t="shared" si="403"/>
        <v>0</v>
      </c>
      <c r="BJ1108" s="40">
        <f t="shared" si="404"/>
        <v>6.9316081330868765E-2</v>
      </c>
      <c r="BK1108" s="40">
        <f t="shared" si="405"/>
        <v>0</v>
      </c>
      <c r="BL1108">
        <v>0</v>
      </c>
      <c r="BM1108">
        <v>0</v>
      </c>
      <c r="BN1108">
        <v>1</v>
      </c>
      <c r="BO1108">
        <v>0</v>
      </c>
      <c r="BP1108">
        <v>0</v>
      </c>
      <c r="BQ1108">
        <v>1</v>
      </c>
      <c r="BR1108">
        <v>12</v>
      </c>
      <c r="BS1108">
        <v>0</v>
      </c>
      <c r="BT1108" s="42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</row>
    <row r="1109" spans="1:134" s="32" customFormat="1" ht="17" thickBot="1" x14ac:dyDescent="0.25">
      <c r="A1109" s="124" t="str">
        <f>CONFIGURACAO!$C$4</f>
        <v>AREA 21</v>
      </c>
      <c r="B1109" s="125">
        <v>1107</v>
      </c>
      <c r="C1109" s="252" t="s">
        <v>333</v>
      </c>
      <c r="D1109" s="126">
        <f t="shared" si="409"/>
        <v>22</v>
      </c>
      <c r="E1109" s="250" t="s">
        <v>1444</v>
      </c>
      <c r="F1109" s="250">
        <v>0</v>
      </c>
      <c r="G1109" s="250">
        <v>1</v>
      </c>
      <c r="H1109" s="250">
        <v>1</v>
      </c>
      <c r="I1109" s="250">
        <v>1</v>
      </c>
      <c r="J1109" s="87"/>
      <c r="K1109" s="94"/>
      <c r="L1109" s="94"/>
      <c r="M1109" s="154">
        <f t="shared" si="406"/>
        <v>3</v>
      </c>
      <c r="N1109">
        <v>4.75</v>
      </c>
      <c r="O1109">
        <v>2.5</v>
      </c>
      <c r="P1109">
        <v>0.75</v>
      </c>
      <c r="Q1109">
        <v>0</v>
      </c>
      <c r="R1109">
        <v>0</v>
      </c>
      <c r="S1109">
        <v>0</v>
      </c>
      <c r="T1109">
        <v>2.75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s="139">
        <f t="shared" si="390"/>
        <v>7.25</v>
      </c>
      <c r="AD1109" s="140">
        <f t="shared" si="391"/>
        <v>8</v>
      </c>
      <c r="AE1109" s="141">
        <f t="shared" si="410"/>
        <v>0</v>
      </c>
      <c r="AF1109" s="263">
        <f t="shared" si="411"/>
        <v>0</v>
      </c>
      <c r="AG1109" s="265">
        <f t="shared" si="407"/>
        <v>7.25</v>
      </c>
      <c r="AI1109" s="37">
        <f>IFERROR(IF(M1109&gt;0,(N1109*CONFIGURACAO!$C$20)+(O1109*CONFIGURACAO!$C$21)+(P1109*CONFIGURACAO!$C$22)+(Q1109*CONFIGURACAO!$C$23)+(R1109*CONFIGURACAO!$C$24),""),"")</f>
        <v>720</v>
      </c>
      <c r="AJ1109" s="38">
        <f>IF(S1109=0,0,IF(CONFIGURACAO!$C$15="SIM",(IF(S1109&gt;CONFIGURACAO!$C$16,CONFIGURACAO!$C$16*CONFIGURACAO!$C$25,S1109*CONFIGURACAO!$C$25)),'PI AREA  P75'!S1109*CONFIGURACAO!$C$25))</f>
        <v>0</v>
      </c>
      <c r="AK1109" s="38">
        <f>IF(T1109=0,0,IF(CONFIGURACAO!$C$17="SIM",(IF(T1109&gt;CONFIGURACAO!$C$18,CONFIGURACAO!$C$18*CONFIGURACAO!$C$26,T1109*CONFIGURACAO!$C$26)),'PI AREA  P75'!T1109*CONFIGURACAO!$C$26))</f>
        <v>13.75</v>
      </c>
      <c r="AL1109" s="38">
        <f>IFERROR(IF(M1109&gt;0,(U1109*CONFIGURACAO!$C$29)+(V1109*CONFIGURACAO!$C$30),""),"")</f>
        <v>0</v>
      </c>
      <c r="AM1109" s="38">
        <f>IF(W1109=0,0,IF(CONFIGURACAO!$C$41="SIM",(IF(W1109&gt;CONFIGURACAO!$C$41,CONFIGURACAO!$C$41*CONFIGURACAO!$C$31,W1109*CONFIGURACAO!$C$31)),'PI AREA  P75'!W1109*CONFIGURACAO!$C$31))</f>
        <v>0</v>
      </c>
      <c r="AN1109" s="38">
        <f>IF(X1109=0,0,IF(CONFIGURACAO!$C$39="SIM",(IF(X1109&gt;CONFIGURACAO!$C$40,CONFIGURACAO!$C$40*CONFIGURACAO!$C$32,X1109*CONFIGURACAO!$C$32)),'PI AREA  P75'!X1109*CONFIGURACAO!$C$32))</f>
        <v>0</v>
      </c>
      <c r="AO1109" s="38">
        <f>IFERROR(IF(M1109&gt;0,(Y1109*CONFIGURACAO!$C$33)+(Z1109*CONFIGURACAO!$C$34)+(AA1109*CONFIGURACAO!$C$35)+(AB1109*CONFIGURACAO!$C$36),""),"")</f>
        <v>0</v>
      </c>
      <c r="AP1109" s="38">
        <f>IF(AA1109=0,0,IF(CONFIGURACAO!$C$46="SIM",(IF(AA1109&gt;CONFIGURACAO!$C$47,CONFIGURACAO!$C$47*CONFIGURACAO!$C$35,AA1109*CONFIGURACAO!$C$35)),'PI AREA  P75'!AA1109*CONFIGURACAO!$C$35))</f>
        <v>0</v>
      </c>
      <c r="AQ1109" s="38">
        <f>IF(AB1109=0,0,IF(CONFIGURACAO!$C$44="SIM",(IF(AB1109&gt;CONFIGURACAO!$C$45,CONFIGURACAO!$C$45*CONFIGURACAO!$C$36,AB1109*CONFIGURACAO!$C$36)),'PI AREA  P75'!AB1109*CONFIGURACAO!$C$36))</f>
        <v>0</v>
      </c>
      <c r="AR1109" s="38">
        <f t="shared" si="408"/>
        <v>733.75</v>
      </c>
      <c r="AS1109" s="68">
        <f>IF(AR1109="","",$AR1109-(($AS$2/CONFIGURACAO!$C$6)*$M1109))</f>
        <v>508.75</v>
      </c>
      <c r="AT1109" s="73">
        <f t="shared" si="392"/>
        <v>3</v>
      </c>
      <c r="AU1109" s="75">
        <f>IF(AR1109="","",$AR1109-(($AU$2/CONFIGURACAO!$C$6)*$M1109))</f>
        <v>358.75</v>
      </c>
      <c r="AV1109" s="76">
        <f t="shared" si="393"/>
        <v>4</v>
      </c>
      <c r="AW1109" s="74">
        <f>IF(AR1109="","",$AR1109-(($AW$2/CONFIGURACAO!$C$6)*$M1109))</f>
        <v>208.75</v>
      </c>
      <c r="AX1109" s="72">
        <f t="shared" si="394"/>
        <v>5</v>
      </c>
      <c r="AZ1109" s="39">
        <f t="shared" si="395"/>
        <v>6.8899624866778406E-2</v>
      </c>
      <c r="BA1109" s="146">
        <f t="shared" si="396"/>
        <v>10.75</v>
      </c>
      <c r="BB1109" s="146">
        <f t="shared" si="397"/>
        <v>639</v>
      </c>
      <c r="BC1109" s="32">
        <f t="shared" si="398"/>
        <v>546</v>
      </c>
      <c r="BD1109" s="148"/>
      <c r="BE1109" s="40">
        <f t="shared" si="399"/>
        <v>0.17697466467958273</v>
      </c>
      <c r="BF1109" s="40">
        <f t="shared" si="400"/>
        <v>9.6450617283950615E-2</v>
      </c>
      <c r="BG1109" s="40">
        <f t="shared" si="401"/>
        <v>1.9270298047276462E-2</v>
      </c>
      <c r="BH1109" s="40">
        <f t="shared" si="402"/>
        <v>0</v>
      </c>
      <c r="BI1109" s="40">
        <f t="shared" si="403"/>
        <v>0</v>
      </c>
      <c r="BJ1109" s="40">
        <f t="shared" si="404"/>
        <v>0</v>
      </c>
      <c r="BK1109" s="40">
        <f t="shared" si="405"/>
        <v>0.44141252006420545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 s="42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</row>
    <row r="1110" spans="1:134" s="32" customFormat="1" ht="17" thickBot="1" x14ac:dyDescent="0.25">
      <c r="A1110" s="124" t="str">
        <f>CONFIGURACAO!$C$4</f>
        <v>AREA 21</v>
      </c>
      <c r="B1110" s="125">
        <v>1108</v>
      </c>
      <c r="C1110" s="252" t="s">
        <v>333</v>
      </c>
      <c r="D1110" s="126">
        <f t="shared" si="409"/>
        <v>23</v>
      </c>
      <c r="E1110" s="250" t="s">
        <v>1445</v>
      </c>
      <c r="F1110" s="250">
        <v>0</v>
      </c>
      <c r="G1110" s="250">
        <v>0</v>
      </c>
      <c r="H1110" s="250">
        <v>0</v>
      </c>
      <c r="I1110" s="250">
        <v>1</v>
      </c>
      <c r="J1110" s="87"/>
      <c r="K1110" s="94"/>
      <c r="L1110" s="94"/>
      <c r="M1110" s="154">
        <f t="shared" si="406"/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 s="139">
        <f t="shared" si="390"/>
        <v>0</v>
      </c>
      <c r="AD1110" s="140">
        <f t="shared" si="391"/>
        <v>0</v>
      </c>
      <c r="AE1110" s="141">
        <f t="shared" si="410"/>
        <v>0</v>
      </c>
      <c r="AF1110" s="263">
        <f t="shared" si="411"/>
        <v>0</v>
      </c>
      <c r="AG1110" s="265">
        <f t="shared" si="407"/>
        <v>0</v>
      </c>
      <c r="AI1110" s="37">
        <f>IFERROR(IF(M1110&gt;0,(N1110*CONFIGURACAO!$C$20)+(O1110*CONFIGURACAO!$C$21)+(P1110*CONFIGURACAO!$C$22)+(Q1110*CONFIGURACAO!$C$23)+(R1110*CONFIGURACAO!$C$24),""),"")</f>
        <v>0</v>
      </c>
      <c r="AJ1110" s="38">
        <f>IF(S1110=0,0,IF(CONFIGURACAO!$C$15="SIM",(IF(S1110&gt;CONFIGURACAO!$C$16,CONFIGURACAO!$C$16*CONFIGURACAO!$C$25,S1110*CONFIGURACAO!$C$25)),'PI AREA  P75'!S1110*CONFIGURACAO!$C$25))</f>
        <v>0</v>
      </c>
      <c r="AK1110" s="38">
        <f>IF(T1110=0,0,IF(CONFIGURACAO!$C$17="SIM",(IF(T1110&gt;CONFIGURACAO!$C$18,CONFIGURACAO!$C$18*CONFIGURACAO!$C$26,T1110*CONFIGURACAO!$C$26)),'PI AREA  P75'!T1110*CONFIGURACAO!$C$26))</f>
        <v>0</v>
      </c>
      <c r="AL1110" s="38">
        <f>IFERROR(IF(M1110&gt;0,(U1110*CONFIGURACAO!$C$29)+(V1110*CONFIGURACAO!$C$30),""),"")</f>
        <v>0</v>
      </c>
      <c r="AM1110" s="38">
        <f>IF(W1110=0,0,IF(CONFIGURACAO!$C$41="SIM",(IF(W1110&gt;CONFIGURACAO!$C$41,CONFIGURACAO!$C$41*CONFIGURACAO!$C$31,W1110*CONFIGURACAO!$C$31)),'PI AREA  P75'!W1110*CONFIGURACAO!$C$31))</f>
        <v>0</v>
      </c>
      <c r="AN1110" s="38">
        <f>IF(X1110=0,0,IF(CONFIGURACAO!$C$39="SIM",(IF(X1110&gt;CONFIGURACAO!$C$40,CONFIGURACAO!$C$40*CONFIGURACAO!$C$32,X1110*CONFIGURACAO!$C$32)),'PI AREA  P75'!X1110*CONFIGURACAO!$C$32))</f>
        <v>0</v>
      </c>
      <c r="AO1110" s="38">
        <f>IFERROR(IF(M1110&gt;0,(Y1110*CONFIGURACAO!$C$33)+(Z1110*CONFIGURACAO!$C$34)+(AA1110*CONFIGURACAO!$C$35)+(AB1110*CONFIGURACAO!$C$36),""),"")</f>
        <v>0</v>
      </c>
      <c r="AP1110" s="38">
        <f>IF(AA1110=0,0,IF(CONFIGURACAO!$C$46="SIM",(IF(AA1110&gt;CONFIGURACAO!$C$47,CONFIGURACAO!$C$47*CONFIGURACAO!$C$35,AA1110*CONFIGURACAO!$C$35)),'PI AREA  P75'!AA1110*CONFIGURACAO!$C$35))</f>
        <v>0</v>
      </c>
      <c r="AQ1110" s="38">
        <f>IF(AB1110=0,0,IF(CONFIGURACAO!$C$44="SIM",(IF(AB1110&gt;CONFIGURACAO!$C$45,CONFIGURACAO!$C$45*CONFIGURACAO!$C$36,AB1110*CONFIGURACAO!$C$36)),'PI AREA  P75'!AB1110*CONFIGURACAO!$C$36))</f>
        <v>0</v>
      </c>
      <c r="AR1110" s="38">
        <f t="shared" si="408"/>
        <v>0</v>
      </c>
      <c r="AS1110" s="68">
        <f>IF(AR1110="","",$AR1110-(($AS$2/CONFIGURACAO!$C$6)*$M1110))</f>
        <v>-75</v>
      </c>
      <c r="AT1110" s="73" t="str">
        <f t="shared" si="392"/>
        <v>NAO</v>
      </c>
      <c r="AU1110" s="75">
        <f>IF(AR1110="","",$AR1110-(($AU$2/CONFIGURACAO!$C$6)*$M1110))</f>
        <v>-125</v>
      </c>
      <c r="AV1110" s="76" t="str">
        <f t="shared" si="393"/>
        <v>NAO</v>
      </c>
      <c r="AW1110" s="74">
        <f>IF(AR1110="","",$AR1110-(($AW$2/CONFIGURACAO!$C$6)*$M1110))</f>
        <v>-175</v>
      </c>
      <c r="AX1110" s="72" t="str">
        <f t="shared" si="394"/>
        <v>NAO</v>
      </c>
      <c r="AZ1110" s="39">
        <f t="shared" si="395"/>
        <v>0</v>
      </c>
      <c r="BA1110" s="146">
        <f t="shared" si="396"/>
        <v>0</v>
      </c>
      <c r="BB1110" s="146">
        <f t="shared" si="397"/>
        <v>1158</v>
      </c>
      <c r="BC1110" s="32">
        <f t="shared" si="398"/>
        <v>1158</v>
      </c>
      <c r="BD1110" s="148"/>
      <c r="BE1110" s="40">
        <f t="shared" si="399"/>
        <v>0</v>
      </c>
      <c r="BF1110" s="40">
        <f t="shared" si="400"/>
        <v>0</v>
      </c>
      <c r="BG1110" s="40">
        <f t="shared" si="401"/>
        <v>0</v>
      </c>
      <c r="BH1110" s="40">
        <f t="shared" si="402"/>
        <v>0</v>
      </c>
      <c r="BI1110" s="40">
        <f t="shared" si="403"/>
        <v>0</v>
      </c>
      <c r="BJ1110" s="40">
        <f t="shared" si="404"/>
        <v>0</v>
      </c>
      <c r="BK1110" s="40">
        <f t="shared" si="405"/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1</v>
      </c>
      <c r="BS1110">
        <v>1</v>
      </c>
      <c r="BT1110" s="42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</row>
    <row r="1111" spans="1:134" s="32" customFormat="1" ht="17" thickBot="1" x14ac:dyDescent="0.25">
      <c r="A1111" s="124" t="str">
        <f>CONFIGURACAO!$C$4</f>
        <v>AREA 21</v>
      </c>
      <c r="B1111" s="125">
        <v>1109</v>
      </c>
      <c r="C1111" s="252" t="s">
        <v>333</v>
      </c>
      <c r="D1111" s="126">
        <f t="shared" si="409"/>
        <v>24</v>
      </c>
      <c r="E1111" s="250" t="s">
        <v>1446</v>
      </c>
      <c r="F1111" s="250">
        <v>0</v>
      </c>
      <c r="G1111" s="250">
        <v>1</v>
      </c>
      <c r="H1111" s="250">
        <v>1</v>
      </c>
      <c r="I1111" s="250">
        <v>1</v>
      </c>
      <c r="J1111" s="87"/>
      <c r="K1111" s="94"/>
      <c r="L1111" s="94"/>
      <c r="M1111" s="154">
        <f t="shared" si="406"/>
        <v>3</v>
      </c>
      <c r="N1111">
        <v>0</v>
      </c>
      <c r="O1111">
        <v>0</v>
      </c>
      <c r="P1111">
        <v>4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 s="139">
        <f t="shared" si="390"/>
        <v>0</v>
      </c>
      <c r="AD1111" s="140">
        <f t="shared" si="391"/>
        <v>4</v>
      </c>
      <c r="AE1111" s="141">
        <f t="shared" si="410"/>
        <v>0</v>
      </c>
      <c r="AF1111" s="263">
        <f t="shared" si="411"/>
        <v>0</v>
      </c>
      <c r="AG1111" s="265">
        <f t="shared" si="407"/>
        <v>0</v>
      </c>
      <c r="AI1111" s="37">
        <f>IFERROR(IF(M1111&gt;0,(N1111*CONFIGURACAO!$C$20)+(O1111*CONFIGURACAO!$C$21)+(P1111*CONFIGURACAO!$C$22)+(Q1111*CONFIGURACAO!$C$23)+(R1111*CONFIGURACAO!$C$24),""),"")</f>
        <v>240</v>
      </c>
      <c r="AJ1111" s="38">
        <f>IF(S1111=0,0,IF(CONFIGURACAO!$C$15="SIM",(IF(S1111&gt;CONFIGURACAO!$C$16,CONFIGURACAO!$C$16*CONFIGURACAO!$C$25,S1111*CONFIGURACAO!$C$25)),'PI AREA  P75'!S1111*CONFIGURACAO!$C$25))</f>
        <v>10</v>
      </c>
      <c r="AK1111" s="38">
        <f>IF(T1111=0,0,IF(CONFIGURACAO!$C$17="SIM",(IF(T1111&gt;CONFIGURACAO!$C$18,CONFIGURACAO!$C$18*CONFIGURACAO!$C$26,T1111*CONFIGURACAO!$C$26)),'PI AREA  P75'!T1111*CONFIGURACAO!$C$26))</f>
        <v>0</v>
      </c>
      <c r="AL1111" s="38">
        <f>IFERROR(IF(M1111&gt;0,(U1111*CONFIGURACAO!$C$29)+(V1111*CONFIGURACAO!$C$30),""),"")</f>
        <v>0</v>
      </c>
      <c r="AM1111" s="38">
        <f>IF(W1111=0,0,IF(CONFIGURACAO!$C$41="SIM",(IF(W1111&gt;CONFIGURACAO!$C$41,CONFIGURACAO!$C$41*CONFIGURACAO!$C$31,W1111*CONFIGURACAO!$C$31)),'PI AREA  P75'!W1111*CONFIGURACAO!$C$31))</f>
        <v>0</v>
      </c>
      <c r="AN1111" s="38">
        <f>IF(X1111=0,0,IF(CONFIGURACAO!$C$39="SIM",(IF(X1111&gt;CONFIGURACAO!$C$40,CONFIGURACAO!$C$40*CONFIGURACAO!$C$32,X1111*CONFIGURACAO!$C$32)),'PI AREA  P75'!X1111*CONFIGURACAO!$C$32))</f>
        <v>0</v>
      </c>
      <c r="AO1111" s="38">
        <f>IFERROR(IF(M1111&gt;0,(Y1111*CONFIGURACAO!$C$33)+(Z1111*CONFIGURACAO!$C$34)+(AA1111*CONFIGURACAO!$C$35)+(AB1111*CONFIGURACAO!$C$36),""),"")</f>
        <v>0</v>
      </c>
      <c r="AP1111" s="38">
        <f>IF(AA1111=0,0,IF(CONFIGURACAO!$C$46="SIM",(IF(AA1111&gt;CONFIGURACAO!$C$47,CONFIGURACAO!$C$47*CONFIGURACAO!$C$35,AA1111*CONFIGURACAO!$C$35)),'PI AREA  P75'!AA1111*CONFIGURACAO!$C$35))</f>
        <v>0</v>
      </c>
      <c r="AQ1111" s="38">
        <f>IF(AB1111=0,0,IF(CONFIGURACAO!$C$44="SIM",(IF(AB1111&gt;CONFIGURACAO!$C$45,CONFIGURACAO!$C$45*CONFIGURACAO!$C$36,AB1111*CONFIGURACAO!$C$36)),'PI AREA  P75'!AB1111*CONFIGURACAO!$C$36))</f>
        <v>0</v>
      </c>
      <c r="AR1111" s="38">
        <f t="shared" si="408"/>
        <v>250</v>
      </c>
      <c r="AS1111" s="68">
        <f>IF(AR1111="","",$AR1111-(($AS$2/CONFIGURACAO!$C$6)*$M1111))</f>
        <v>25</v>
      </c>
      <c r="AT1111" s="73">
        <f t="shared" si="392"/>
        <v>3</v>
      </c>
      <c r="AU1111" s="75">
        <f>IF(AR1111="","",$AR1111-(($AU$2/CONFIGURACAO!$C$6)*$M1111))</f>
        <v>-125</v>
      </c>
      <c r="AV1111" s="76" t="str">
        <f t="shared" si="393"/>
        <v>NAO</v>
      </c>
      <c r="AW1111" s="74">
        <f>IF(AR1111="","",$AR1111-(($AW$2/CONFIGURACAO!$C$6)*$M1111))</f>
        <v>-275</v>
      </c>
      <c r="AX1111" s="72" t="str">
        <f t="shared" si="394"/>
        <v>NAO</v>
      </c>
      <c r="AZ1111" s="39">
        <f t="shared" si="395"/>
        <v>2.3475170312360617E-2</v>
      </c>
      <c r="BA1111" s="146">
        <f t="shared" si="396"/>
        <v>5</v>
      </c>
      <c r="BB1111" s="146">
        <f t="shared" si="397"/>
        <v>855</v>
      </c>
      <c r="BC1111" s="32">
        <f t="shared" si="398"/>
        <v>881</v>
      </c>
      <c r="BD1111" s="148"/>
      <c r="BE1111" s="40">
        <f t="shared" si="399"/>
        <v>0</v>
      </c>
      <c r="BF1111" s="40">
        <f t="shared" si="400"/>
        <v>0</v>
      </c>
      <c r="BG1111" s="40">
        <f t="shared" si="401"/>
        <v>0.10277492291880781</v>
      </c>
      <c r="BH1111" s="40">
        <f t="shared" si="402"/>
        <v>0</v>
      </c>
      <c r="BI1111" s="40">
        <f t="shared" si="403"/>
        <v>0</v>
      </c>
      <c r="BJ1111" s="40">
        <f t="shared" si="404"/>
        <v>9.2421441774491686E-2</v>
      </c>
      <c r="BK1111" s="40">
        <f t="shared" si="405"/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 s="42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</row>
    <row r="1112" spans="1:134" s="32" customFormat="1" ht="17" thickBot="1" x14ac:dyDescent="0.25">
      <c r="A1112" s="124" t="str">
        <f>CONFIGURACAO!$C$4</f>
        <v>AREA 21</v>
      </c>
      <c r="B1112" s="125">
        <v>1110</v>
      </c>
      <c r="C1112" s="252" t="s">
        <v>333</v>
      </c>
      <c r="D1112" s="126">
        <f t="shared" si="409"/>
        <v>25</v>
      </c>
      <c r="E1112" s="250" t="s">
        <v>1447</v>
      </c>
      <c r="F1112" s="250">
        <v>1</v>
      </c>
      <c r="G1112" s="250">
        <v>1</v>
      </c>
      <c r="H1112" s="250">
        <v>1</v>
      </c>
      <c r="I1112" s="250">
        <v>1</v>
      </c>
      <c r="J1112" s="87"/>
      <c r="K1112" s="94"/>
      <c r="L1112" s="94"/>
      <c r="M1112" s="154">
        <f t="shared" si="406"/>
        <v>4</v>
      </c>
      <c r="N1112">
        <v>0</v>
      </c>
      <c r="O1112">
        <v>2.25</v>
      </c>
      <c r="P1112">
        <v>5.5</v>
      </c>
      <c r="Q1112">
        <v>0</v>
      </c>
      <c r="R1112">
        <v>0</v>
      </c>
      <c r="S1112">
        <v>1.75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 s="139">
        <f t="shared" si="390"/>
        <v>2.25</v>
      </c>
      <c r="AD1112" s="140">
        <f t="shared" si="391"/>
        <v>7.75</v>
      </c>
      <c r="AE1112" s="141">
        <f t="shared" si="410"/>
        <v>0</v>
      </c>
      <c r="AF1112" s="263">
        <f t="shared" si="411"/>
        <v>1</v>
      </c>
      <c r="AG1112" s="265">
        <f t="shared" si="407"/>
        <v>3.25</v>
      </c>
      <c r="AI1112" s="37">
        <f>IFERROR(IF(M1112&gt;0,(N1112*CONFIGURACAO!$C$20)+(O1112*CONFIGURACAO!$C$21)+(P1112*CONFIGURACAO!$C$22)+(Q1112*CONFIGURACAO!$C$23)+(R1112*CONFIGURACAO!$C$24),""),"")</f>
        <v>510</v>
      </c>
      <c r="AJ1112" s="38">
        <f>IF(S1112=0,0,IF(CONFIGURACAO!$C$15="SIM",(IF(S1112&gt;CONFIGURACAO!$C$16,CONFIGURACAO!$C$16*CONFIGURACAO!$C$25,S1112*CONFIGURACAO!$C$25)),'PI AREA  P75'!S1112*CONFIGURACAO!$C$25))</f>
        <v>17.5</v>
      </c>
      <c r="AK1112" s="38">
        <f>IF(T1112=0,0,IF(CONFIGURACAO!$C$17="SIM",(IF(T1112&gt;CONFIGURACAO!$C$18,CONFIGURACAO!$C$18*CONFIGURACAO!$C$26,T1112*CONFIGURACAO!$C$26)),'PI AREA  P75'!T1112*CONFIGURACAO!$C$26))</f>
        <v>5</v>
      </c>
      <c r="AL1112" s="38">
        <f>IFERROR(IF(M1112&gt;0,(U1112*CONFIGURACAO!$C$29)+(V1112*CONFIGURACAO!$C$30),""),"")</f>
        <v>0</v>
      </c>
      <c r="AM1112" s="38">
        <f>IF(W1112=0,0,IF(CONFIGURACAO!$C$41="SIM",(IF(W1112&gt;CONFIGURACAO!$C$41,CONFIGURACAO!$C$41*CONFIGURACAO!$C$31,W1112*CONFIGURACAO!$C$31)),'PI AREA  P75'!W1112*CONFIGURACAO!$C$31))</f>
        <v>0</v>
      </c>
      <c r="AN1112" s="38">
        <f>IF(X1112=0,0,IF(CONFIGURACAO!$C$39="SIM",(IF(X1112&gt;CONFIGURACAO!$C$40,CONFIGURACAO!$C$40*CONFIGURACAO!$C$32,X1112*CONFIGURACAO!$C$32)),'PI AREA  P75'!X1112*CONFIGURACAO!$C$32))</f>
        <v>0</v>
      </c>
      <c r="AO1112" s="38">
        <f>IFERROR(IF(M1112&gt;0,(Y1112*CONFIGURACAO!$C$33)+(Z1112*CONFIGURACAO!$C$34)+(AA1112*CONFIGURACAO!$C$35)+(AB1112*CONFIGURACAO!$C$36),""),"")</f>
        <v>100</v>
      </c>
      <c r="AP1112" s="38">
        <f>IF(AA1112=0,0,IF(CONFIGURACAO!$C$46="SIM",(IF(AA1112&gt;CONFIGURACAO!$C$47,CONFIGURACAO!$C$47*CONFIGURACAO!$C$35,AA1112*CONFIGURACAO!$C$35)),'PI AREA  P75'!AA1112*CONFIGURACAO!$C$35))</f>
        <v>0</v>
      </c>
      <c r="AQ1112" s="38">
        <f>IF(AB1112=0,0,IF(CONFIGURACAO!$C$44="SIM",(IF(AB1112&gt;CONFIGURACAO!$C$45,CONFIGURACAO!$C$45*CONFIGURACAO!$C$36,AB1112*CONFIGURACAO!$C$36)),'PI AREA  P75'!AB1112*CONFIGURACAO!$C$36))</f>
        <v>0</v>
      </c>
      <c r="AR1112" s="38">
        <f t="shared" si="408"/>
        <v>632.5</v>
      </c>
      <c r="AS1112" s="68">
        <f>IF(AR1112="","",$AR1112-(($AS$2/CONFIGURACAO!$C$6)*$M1112))</f>
        <v>332.5</v>
      </c>
      <c r="AT1112" s="73">
        <f t="shared" si="392"/>
        <v>3</v>
      </c>
      <c r="AU1112" s="75">
        <f>IF(AR1112="","",$AR1112-(($AU$2/CONFIGURACAO!$C$6)*$M1112))</f>
        <v>132.5</v>
      </c>
      <c r="AV1112" s="76">
        <f t="shared" si="393"/>
        <v>4</v>
      </c>
      <c r="AW1112" s="74">
        <f>IF(AR1112="","",$AR1112-(($AW$2/CONFIGURACAO!$C$6)*$M1112))</f>
        <v>-67.5</v>
      </c>
      <c r="AX1112" s="72" t="str">
        <f t="shared" si="394"/>
        <v>NAO</v>
      </c>
      <c r="AZ1112" s="39">
        <f t="shared" si="395"/>
        <v>5.9392180890272366E-2</v>
      </c>
      <c r="BA1112" s="146">
        <f t="shared" si="396"/>
        <v>11.5</v>
      </c>
      <c r="BB1112" s="146">
        <f t="shared" si="397"/>
        <v>608</v>
      </c>
      <c r="BC1112" s="32">
        <f t="shared" si="398"/>
        <v>612</v>
      </c>
      <c r="BD1112" s="148"/>
      <c r="BE1112" s="40">
        <f t="shared" si="399"/>
        <v>0</v>
      </c>
      <c r="BF1112" s="40">
        <f t="shared" si="400"/>
        <v>8.6805555555555552E-2</v>
      </c>
      <c r="BG1112" s="40">
        <f t="shared" si="401"/>
        <v>0.14131551901336073</v>
      </c>
      <c r="BH1112" s="40">
        <f t="shared" si="402"/>
        <v>0</v>
      </c>
      <c r="BI1112" s="40">
        <f t="shared" si="403"/>
        <v>0</v>
      </c>
      <c r="BJ1112" s="40">
        <f t="shared" si="404"/>
        <v>0.16173752310536046</v>
      </c>
      <c r="BK1112" s="40">
        <f t="shared" si="405"/>
        <v>0.16051364365971107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0</v>
      </c>
      <c r="BT1112" s="4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</row>
    <row r="1113" spans="1:134" s="32" customFormat="1" ht="17" thickBot="1" x14ac:dyDescent="0.25">
      <c r="A1113" s="124" t="str">
        <f>CONFIGURACAO!$C$4</f>
        <v>AREA 21</v>
      </c>
      <c r="B1113" s="125">
        <v>1111</v>
      </c>
      <c r="C1113" s="252" t="s">
        <v>333</v>
      </c>
      <c r="D1113" s="126">
        <f t="shared" si="409"/>
        <v>26</v>
      </c>
      <c r="E1113" s="250" t="s">
        <v>1448</v>
      </c>
      <c r="F1113" s="250">
        <v>1</v>
      </c>
      <c r="G1113" s="250">
        <v>1</v>
      </c>
      <c r="H1113" s="250">
        <v>1</v>
      </c>
      <c r="I1113" s="250">
        <v>1</v>
      </c>
      <c r="J1113" s="87"/>
      <c r="K1113" s="94"/>
      <c r="L1113" s="94"/>
      <c r="M1113" s="154">
        <f t="shared" si="406"/>
        <v>4</v>
      </c>
      <c r="N1113">
        <v>5</v>
      </c>
      <c r="O1113">
        <v>4.75</v>
      </c>
      <c r="P1113">
        <v>0</v>
      </c>
      <c r="Q1113">
        <v>2.5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 s="139">
        <f t="shared" si="390"/>
        <v>9.75</v>
      </c>
      <c r="AD1113" s="140">
        <f t="shared" si="391"/>
        <v>9.75</v>
      </c>
      <c r="AE1113" s="141">
        <f t="shared" si="410"/>
        <v>0</v>
      </c>
      <c r="AF1113" s="263">
        <f t="shared" si="411"/>
        <v>0</v>
      </c>
      <c r="AG1113" s="265">
        <f t="shared" si="407"/>
        <v>9.75</v>
      </c>
      <c r="AI1113" s="37">
        <f>IFERROR(IF(M1113&gt;0,(N1113*CONFIGURACAO!$C$20)+(O1113*CONFIGURACAO!$C$21)+(P1113*CONFIGURACAO!$C$22)+(Q1113*CONFIGURACAO!$C$23)+(R1113*CONFIGURACAO!$C$24),""),"")</f>
        <v>980</v>
      </c>
      <c r="AJ1113" s="38">
        <f>IF(S1113=0,0,IF(CONFIGURACAO!$C$15="SIM",(IF(S1113&gt;CONFIGURACAO!$C$16,CONFIGURACAO!$C$16*CONFIGURACAO!$C$25,S1113*CONFIGURACAO!$C$25)),'PI AREA  P75'!S1113*CONFIGURACAO!$C$25))</f>
        <v>0</v>
      </c>
      <c r="AK1113" s="38">
        <f>IF(T1113=0,0,IF(CONFIGURACAO!$C$17="SIM",(IF(T1113&gt;CONFIGURACAO!$C$18,CONFIGURACAO!$C$18*CONFIGURACAO!$C$26,T1113*CONFIGURACAO!$C$26)),'PI AREA  P75'!T1113*CONFIGURACAO!$C$26))</f>
        <v>0</v>
      </c>
      <c r="AL1113" s="38">
        <f>IFERROR(IF(M1113&gt;0,(U1113*CONFIGURACAO!$C$29)+(V1113*CONFIGURACAO!$C$30),""),"")</f>
        <v>0</v>
      </c>
      <c r="AM1113" s="38">
        <f>IF(W1113=0,0,IF(CONFIGURACAO!$C$41="SIM",(IF(W1113&gt;CONFIGURACAO!$C$41,CONFIGURACAO!$C$41*CONFIGURACAO!$C$31,W1113*CONFIGURACAO!$C$31)),'PI AREA  P75'!W1113*CONFIGURACAO!$C$31))</f>
        <v>0</v>
      </c>
      <c r="AN1113" s="38">
        <f>IF(X1113=0,0,IF(CONFIGURACAO!$C$39="SIM",(IF(X1113&gt;CONFIGURACAO!$C$40,CONFIGURACAO!$C$40*CONFIGURACAO!$C$32,X1113*CONFIGURACAO!$C$32)),'PI AREA  P75'!X1113*CONFIGURACAO!$C$32))</f>
        <v>0</v>
      </c>
      <c r="AO1113" s="38">
        <f>IFERROR(IF(M1113&gt;0,(Y1113*CONFIGURACAO!$C$33)+(Z1113*CONFIGURACAO!$C$34)+(AA1113*CONFIGURACAO!$C$35)+(AB1113*CONFIGURACAO!$C$36),""),"")</f>
        <v>0</v>
      </c>
      <c r="AP1113" s="38">
        <f>IF(AA1113=0,0,IF(CONFIGURACAO!$C$46="SIM",(IF(AA1113&gt;CONFIGURACAO!$C$47,CONFIGURACAO!$C$47*CONFIGURACAO!$C$35,AA1113*CONFIGURACAO!$C$35)),'PI AREA  P75'!AA1113*CONFIGURACAO!$C$35))</f>
        <v>0</v>
      </c>
      <c r="AQ1113" s="38">
        <f>IF(AB1113=0,0,IF(CONFIGURACAO!$C$44="SIM",(IF(AB1113&gt;CONFIGURACAO!$C$45,CONFIGURACAO!$C$45*CONFIGURACAO!$C$36,AB1113*CONFIGURACAO!$C$36)),'PI AREA  P75'!AB1113*CONFIGURACAO!$C$36))</f>
        <v>0</v>
      </c>
      <c r="AR1113" s="38">
        <f t="shared" si="408"/>
        <v>980</v>
      </c>
      <c r="AS1113" s="68">
        <f>IF(AR1113="","",$AR1113-(($AS$2/CONFIGURACAO!$C$6)*$M1113))</f>
        <v>680</v>
      </c>
      <c r="AT1113" s="73">
        <f t="shared" si="392"/>
        <v>3</v>
      </c>
      <c r="AU1113" s="75">
        <f>IF(AR1113="","",$AR1113-(($AU$2/CONFIGURACAO!$C$6)*$M1113))</f>
        <v>480</v>
      </c>
      <c r="AV1113" s="76">
        <f t="shared" si="393"/>
        <v>4</v>
      </c>
      <c r="AW1113" s="74">
        <f>IF(AR1113="","",$AR1113-(($AW$2/CONFIGURACAO!$C$6)*$M1113))</f>
        <v>280</v>
      </c>
      <c r="AX1113" s="72">
        <f t="shared" si="394"/>
        <v>5</v>
      </c>
      <c r="AZ1113" s="39">
        <f t="shared" si="395"/>
        <v>9.2022667624453616E-2</v>
      </c>
      <c r="BA1113" s="146">
        <f t="shared" si="396"/>
        <v>12.25</v>
      </c>
      <c r="BB1113" s="146">
        <f t="shared" si="397"/>
        <v>582</v>
      </c>
      <c r="BC1113" s="32">
        <f t="shared" si="398"/>
        <v>402</v>
      </c>
      <c r="BD1113" s="148"/>
      <c r="BE1113" s="40">
        <f t="shared" si="399"/>
        <v>0.18628912071535023</v>
      </c>
      <c r="BF1113" s="40">
        <f t="shared" si="400"/>
        <v>0.18325617283950615</v>
      </c>
      <c r="BG1113" s="40">
        <f t="shared" si="401"/>
        <v>0</v>
      </c>
      <c r="BH1113" s="40">
        <f t="shared" si="402"/>
        <v>0.10105092966855296</v>
      </c>
      <c r="BI1113" s="40">
        <f t="shared" si="403"/>
        <v>0</v>
      </c>
      <c r="BJ1113" s="40">
        <f t="shared" si="404"/>
        <v>0</v>
      </c>
      <c r="BK1113" s="40">
        <f t="shared" si="405"/>
        <v>0</v>
      </c>
      <c r="BL1113">
        <v>0</v>
      </c>
      <c r="BM1113">
        <v>0</v>
      </c>
      <c r="BN1113">
        <v>0</v>
      </c>
      <c r="BO1113">
        <v>0</v>
      </c>
      <c r="BP1113">
        <v>1</v>
      </c>
      <c r="BQ1113">
        <v>0</v>
      </c>
      <c r="BR1113">
        <v>1</v>
      </c>
      <c r="BS1113">
        <v>0</v>
      </c>
      <c r="BT1113" s="42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</row>
    <row r="1114" spans="1:134" s="32" customFormat="1" ht="17" thickBot="1" x14ac:dyDescent="0.25">
      <c r="A1114" s="124" t="str">
        <f>CONFIGURACAO!$C$4</f>
        <v>AREA 21</v>
      </c>
      <c r="B1114" s="125">
        <v>1112</v>
      </c>
      <c r="C1114" s="252" t="s">
        <v>333</v>
      </c>
      <c r="D1114" s="126">
        <f t="shared" si="409"/>
        <v>27</v>
      </c>
      <c r="E1114" s="250" t="s">
        <v>1449</v>
      </c>
      <c r="F1114" s="250">
        <v>1</v>
      </c>
      <c r="G1114" s="250">
        <v>1</v>
      </c>
      <c r="H1114" s="250">
        <v>1</v>
      </c>
      <c r="I1114" s="250">
        <v>1</v>
      </c>
      <c r="J1114" s="87"/>
      <c r="K1114" s="94"/>
      <c r="L1114" s="94"/>
      <c r="M1114" s="154">
        <f t="shared" si="406"/>
        <v>4</v>
      </c>
      <c r="N1114">
        <v>3</v>
      </c>
      <c r="O1114">
        <v>1</v>
      </c>
      <c r="P1114">
        <v>2</v>
      </c>
      <c r="Q1114">
        <v>1.75</v>
      </c>
      <c r="R1114">
        <v>0</v>
      </c>
      <c r="S1114">
        <v>0.75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 s="139">
        <f t="shared" si="390"/>
        <v>4</v>
      </c>
      <c r="AD1114" s="140">
        <f t="shared" si="391"/>
        <v>6</v>
      </c>
      <c r="AE1114" s="141">
        <f t="shared" si="410"/>
        <v>0</v>
      </c>
      <c r="AF1114" s="263">
        <f t="shared" si="411"/>
        <v>0</v>
      </c>
      <c r="AG1114" s="265">
        <f t="shared" si="407"/>
        <v>4</v>
      </c>
      <c r="AI1114" s="37">
        <f>IFERROR(IF(M1114&gt;0,(N1114*CONFIGURACAO!$C$20)+(O1114*CONFIGURACAO!$C$21)+(P1114*CONFIGURACAO!$C$22)+(Q1114*CONFIGURACAO!$C$23)+(R1114*CONFIGURACAO!$C$24),""),"")</f>
        <v>570</v>
      </c>
      <c r="AJ1114" s="38">
        <f>IF(S1114=0,0,IF(CONFIGURACAO!$C$15="SIM",(IF(S1114&gt;CONFIGURACAO!$C$16,CONFIGURACAO!$C$16*CONFIGURACAO!$C$25,S1114*CONFIGURACAO!$C$25)),'PI AREA  P75'!S1114*CONFIGURACAO!$C$25))</f>
        <v>7.5</v>
      </c>
      <c r="AK1114" s="38">
        <f>IF(T1114=0,0,IF(CONFIGURACAO!$C$17="SIM",(IF(T1114&gt;CONFIGURACAO!$C$18,CONFIGURACAO!$C$18*CONFIGURACAO!$C$26,T1114*CONFIGURACAO!$C$26)),'PI AREA  P75'!T1114*CONFIGURACAO!$C$26))</f>
        <v>0</v>
      </c>
      <c r="AL1114" s="38">
        <f>IFERROR(IF(M1114&gt;0,(U1114*CONFIGURACAO!$C$29)+(V1114*CONFIGURACAO!$C$30),""),"")</f>
        <v>0</v>
      </c>
      <c r="AM1114" s="38">
        <f>IF(W1114=0,0,IF(CONFIGURACAO!$C$41="SIM",(IF(W1114&gt;CONFIGURACAO!$C$41,CONFIGURACAO!$C$41*CONFIGURACAO!$C$31,W1114*CONFIGURACAO!$C$31)),'PI AREA  P75'!W1114*CONFIGURACAO!$C$31))</f>
        <v>0</v>
      </c>
      <c r="AN1114" s="38">
        <f>IF(X1114=0,0,IF(CONFIGURACAO!$C$39="SIM",(IF(X1114&gt;CONFIGURACAO!$C$40,CONFIGURACAO!$C$40*CONFIGURACAO!$C$32,X1114*CONFIGURACAO!$C$32)),'PI AREA  P75'!X1114*CONFIGURACAO!$C$32))</f>
        <v>0</v>
      </c>
      <c r="AO1114" s="38">
        <f>IFERROR(IF(M1114&gt;0,(Y1114*CONFIGURACAO!$C$33)+(Z1114*CONFIGURACAO!$C$34)+(AA1114*CONFIGURACAO!$C$35)+(AB1114*CONFIGURACAO!$C$36),""),"")</f>
        <v>0</v>
      </c>
      <c r="AP1114" s="38">
        <f>IF(AA1114=0,0,IF(CONFIGURACAO!$C$46="SIM",(IF(AA1114&gt;CONFIGURACAO!$C$47,CONFIGURACAO!$C$47*CONFIGURACAO!$C$35,AA1114*CONFIGURACAO!$C$35)),'PI AREA  P75'!AA1114*CONFIGURACAO!$C$35))</f>
        <v>0</v>
      </c>
      <c r="AQ1114" s="38">
        <f>IF(AB1114=0,0,IF(CONFIGURACAO!$C$44="SIM",(IF(AB1114&gt;CONFIGURACAO!$C$45,CONFIGURACAO!$C$45*CONFIGURACAO!$C$36,AB1114*CONFIGURACAO!$C$36)),'PI AREA  P75'!AB1114*CONFIGURACAO!$C$36))</f>
        <v>0</v>
      </c>
      <c r="AR1114" s="38">
        <f t="shared" si="408"/>
        <v>577.5</v>
      </c>
      <c r="AS1114" s="68">
        <f>IF(AR1114="","",$AR1114-(($AS$2/CONFIGURACAO!$C$6)*$M1114))</f>
        <v>277.5</v>
      </c>
      <c r="AT1114" s="73">
        <f t="shared" si="392"/>
        <v>3</v>
      </c>
      <c r="AU1114" s="75">
        <f>IF(AR1114="","",$AR1114-(($AU$2/CONFIGURACAO!$C$6)*$M1114))</f>
        <v>77.5</v>
      </c>
      <c r="AV1114" s="76">
        <f t="shared" si="393"/>
        <v>4</v>
      </c>
      <c r="AW1114" s="74">
        <f>IF(AR1114="","",$AR1114-(($AW$2/CONFIGURACAO!$C$6)*$M1114))</f>
        <v>-122.5</v>
      </c>
      <c r="AX1114" s="72" t="str">
        <f t="shared" si="394"/>
        <v>NAO</v>
      </c>
      <c r="AZ1114" s="39">
        <f t="shared" si="395"/>
        <v>5.4227643421553021E-2</v>
      </c>
      <c r="BA1114" s="146">
        <f t="shared" si="396"/>
        <v>8.5</v>
      </c>
      <c r="BB1114" s="146">
        <f t="shared" si="397"/>
        <v>720</v>
      </c>
      <c r="BC1114" s="32">
        <f t="shared" si="398"/>
        <v>641</v>
      </c>
      <c r="BD1114" s="148"/>
      <c r="BE1114" s="40">
        <f t="shared" si="399"/>
        <v>0.11177347242921014</v>
      </c>
      <c r="BF1114" s="40">
        <f t="shared" si="400"/>
        <v>3.8580246913580245E-2</v>
      </c>
      <c r="BG1114" s="40">
        <f t="shared" si="401"/>
        <v>5.1387461459403906E-2</v>
      </c>
      <c r="BH1114" s="40">
        <f t="shared" si="402"/>
        <v>7.073565076798706E-2</v>
      </c>
      <c r="BI1114" s="40">
        <f t="shared" si="403"/>
        <v>0</v>
      </c>
      <c r="BJ1114" s="40">
        <f t="shared" si="404"/>
        <v>6.9316081330868765E-2</v>
      </c>
      <c r="BK1114" s="40">
        <f t="shared" si="405"/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 s="42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</row>
    <row r="1115" spans="1:134" s="32" customFormat="1" ht="17" thickBot="1" x14ac:dyDescent="0.25">
      <c r="A1115" s="124" t="str">
        <f>CONFIGURACAO!$C$4</f>
        <v>AREA 21</v>
      </c>
      <c r="B1115" s="125">
        <v>1113</v>
      </c>
      <c r="C1115" s="252" t="s">
        <v>333</v>
      </c>
      <c r="D1115" s="126">
        <f t="shared" si="409"/>
        <v>28</v>
      </c>
      <c r="E1115" s="250" t="s">
        <v>1450</v>
      </c>
      <c r="F1115" s="250">
        <v>0</v>
      </c>
      <c r="G1115" s="250">
        <v>1</v>
      </c>
      <c r="H1115" s="250">
        <v>1</v>
      </c>
      <c r="I1115" s="250">
        <v>1</v>
      </c>
      <c r="J1115" s="87"/>
      <c r="K1115" s="94"/>
      <c r="L1115" s="94"/>
      <c r="M1115" s="154">
        <f t="shared" si="406"/>
        <v>3</v>
      </c>
      <c r="N1115">
        <v>4.5</v>
      </c>
      <c r="O1115">
        <v>1.5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5</v>
      </c>
      <c r="AB1115">
        <v>0</v>
      </c>
      <c r="AC1115" s="139">
        <f t="shared" si="390"/>
        <v>6</v>
      </c>
      <c r="AD1115" s="140">
        <f t="shared" si="391"/>
        <v>6</v>
      </c>
      <c r="AE1115" s="141">
        <f t="shared" si="410"/>
        <v>0</v>
      </c>
      <c r="AF1115" s="263">
        <f t="shared" si="411"/>
        <v>0</v>
      </c>
      <c r="AG1115" s="265">
        <f t="shared" si="407"/>
        <v>6</v>
      </c>
      <c r="AI1115" s="37">
        <f>IFERROR(IF(M1115&gt;0,(N1115*CONFIGURACAO!$C$20)+(O1115*CONFIGURACAO!$C$21)+(P1115*CONFIGURACAO!$C$22)+(Q1115*CONFIGURACAO!$C$23)+(R1115*CONFIGURACAO!$C$24),""),"")</f>
        <v>570</v>
      </c>
      <c r="AJ1115" s="38">
        <f>IF(S1115=0,0,IF(CONFIGURACAO!$C$15="SIM",(IF(S1115&gt;CONFIGURACAO!$C$16,CONFIGURACAO!$C$16*CONFIGURACAO!$C$25,S1115*CONFIGURACAO!$C$25)),'PI AREA  P75'!S1115*CONFIGURACAO!$C$25))</f>
        <v>10</v>
      </c>
      <c r="AK1115" s="38">
        <f>IF(T1115=0,0,IF(CONFIGURACAO!$C$17="SIM",(IF(T1115&gt;CONFIGURACAO!$C$18,CONFIGURACAO!$C$18*CONFIGURACAO!$C$26,T1115*CONFIGURACAO!$C$26)),'PI AREA  P75'!T1115*CONFIGURACAO!$C$26))</f>
        <v>0</v>
      </c>
      <c r="AL1115" s="38">
        <f>IFERROR(IF(M1115&gt;0,(U1115*CONFIGURACAO!$C$29)+(V1115*CONFIGURACAO!$C$30),""),"")</f>
        <v>0</v>
      </c>
      <c r="AM1115" s="38">
        <f>IF(W1115=0,0,IF(CONFIGURACAO!$C$41="SIM",(IF(W1115&gt;CONFIGURACAO!$C$41,CONFIGURACAO!$C$41*CONFIGURACAO!$C$31,W1115*CONFIGURACAO!$C$31)),'PI AREA  P75'!W1115*CONFIGURACAO!$C$31))</f>
        <v>50</v>
      </c>
      <c r="AN1115" s="38">
        <f>IF(X1115=0,0,IF(CONFIGURACAO!$C$39="SIM",(IF(X1115&gt;CONFIGURACAO!$C$40,CONFIGURACAO!$C$40*CONFIGURACAO!$C$32,X1115*CONFIGURACAO!$C$32)),'PI AREA  P75'!X1115*CONFIGURACAO!$C$32))</f>
        <v>0</v>
      </c>
      <c r="AO1115" s="38">
        <f>IFERROR(IF(M1115&gt;0,(Y1115*CONFIGURACAO!$C$33)+(Z1115*CONFIGURACAO!$C$34)+(AA1115*CONFIGURACAO!$C$35)+(AB1115*CONFIGURACAO!$C$36),""),"")</f>
        <v>125</v>
      </c>
      <c r="AP1115" s="38">
        <f>IF(AA1115=0,0,IF(CONFIGURACAO!$C$46="SIM",(IF(AA1115&gt;CONFIGURACAO!$C$47,CONFIGURACAO!$C$47*CONFIGURACAO!$C$35,AA1115*CONFIGURACAO!$C$35)),'PI AREA  P75'!AA1115*CONFIGURACAO!$C$35))</f>
        <v>125</v>
      </c>
      <c r="AQ1115" s="38">
        <f>IF(AB1115=0,0,IF(CONFIGURACAO!$C$44="SIM",(IF(AB1115&gt;CONFIGURACAO!$C$45,CONFIGURACAO!$C$45*CONFIGURACAO!$C$36,AB1115*CONFIGURACAO!$C$36)),'PI AREA  P75'!AB1115*CONFIGURACAO!$C$36))</f>
        <v>0</v>
      </c>
      <c r="AR1115" s="38">
        <f t="shared" si="408"/>
        <v>880</v>
      </c>
      <c r="AS1115" s="68">
        <f>IF(AR1115="","",$AR1115-(($AS$2/CONFIGURACAO!$C$6)*$M1115))</f>
        <v>655</v>
      </c>
      <c r="AT1115" s="73">
        <f t="shared" si="392"/>
        <v>3</v>
      </c>
      <c r="AU1115" s="75">
        <f>IF(AR1115="","",$AR1115-(($AU$2/CONFIGURACAO!$C$6)*$M1115))</f>
        <v>505</v>
      </c>
      <c r="AV1115" s="76">
        <f t="shared" si="393"/>
        <v>4</v>
      </c>
      <c r="AW1115" s="74">
        <f>IF(AR1115="","",$AR1115-(($AW$2/CONFIGURACAO!$C$6)*$M1115))</f>
        <v>355</v>
      </c>
      <c r="AX1115" s="72">
        <f t="shared" si="394"/>
        <v>5</v>
      </c>
      <c r="AZ1115" s="39">
        <f t="shared" si="395"/>
        <v>8.2632599499509379E-2</v>
      </c>
      <c r="BA1115" s="146">
        <f t="shared" si="396"/>
        <v>13</v>
      </c>
      <c r="BB1115" s="146">
        <f t="shared" si="397"/>
        <v>545</v>
      </c>
      <c r="BC1115" s="32">
        <f t="shared" si="398"/>
        <v>453</v>
      </c>
      <c r="BD1115" s="148"/>
      <c r="BE1115" s="40">
        <f t="shared" si="399"/>
        <v>0.1676602086438152</v>
      </c>
      <c r="BF1115" s="40">
        <f t="shared" si="400"/>
        <v>5.7870370370370364E-2</v>
      </c>
      <c r="BG1115" s="40">
        <f t="shared" si="401"/>
        <v>0</v>
      </c>
      <c r="BH1115" s="40">
        <f t="shared" si="402"/>
        <v>0</v>
      </c>
      <c r="BI1115" s="40">
        <f t="shared" si="403"/>
        <v>0</v>
      </c>
      <c r="BJ1115" s="40">
        <f t="shared" si="404"/>
        <v>9.2421441774491686E-2</v>
      </c>
      <c r="BK1115" s="40">
        <f t="shared" si="405"/>
        <v>0</v>
      </c>
      <c r="BL1115">
        <v>0</v>
      </c>
      <c r="BM1115">
        <v>0</v>
      </c>
      <c r="BN1115">
        <v>0</v>
      </c>
      <c r="BO1115">
        <v>0</v>
      </c>
      <c r="BP1115">
        <v>2</v>
      </c>
      <c r="BQ1115">
        <v>0</v>
      </c>
      <c r="BR1115">
        <v>1</v>
      </c>
      <c r="BS1115">
        <v>1</v>
      </c>
      <c r="BT1115" s="42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</row>
    <row r="1116" spans="1:134" s="32" customFormat="1" ht="17" thickBot="1" x14ac:dyDescent="0.25">
      <c r="A1116" s="124" t="str">
        <f>CONFIGURACAO!$C$4</f>
        <v>AREA 21</v>
      </c>
      <c r="B1116" s="125">
        <v>1114</v>
      </c>
      <c r="C1116" s="252" t="s">
        <v>333</v>
      </c>
      <c r="D1116" s="126">
        <f t="shared" si="409"/>
        <v>29</v>
      </c>
      <c r="E1116" s="250" t="s">
        <v>1451</v>
      </c>
      <c r="F1116" s="250">
        <v>1</v>
      </c>
      <c r="G1116" s="250">
        <v>1</v>
      </c>
      <c r="H1116" s="250">
        <v>1</v>
      </c>
      <c r="I1116" s="250">
        <v>1</v>
      </c>
      <c r="J1116" s="87"/>
      <c r="K1116" s="94"/>
      <c r="L1116" s="94"/>
      <c r="M1116" s="154">
        <f t="shared" si="406"/>
        <v>4</v>
      </c>
      <c r="N1116">
        <v>1</v>
      </c>
      <c r="O1116">
        <v>6.75</v>
      </c>
      <c r="P1116">
        <v>7.5</v>
      </c>
      <c r="Q1116">
        <v>1.75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2</v>
      </c>
      <c r="Z1116">
        <v>1</v>
      </c>
      <c r="AA1116">
        <v>0</v>
      </c>
      <c r="AB1116">
        <v>0</v>
      </c>
      <c r="AC1116" s="139">
        <f t="shared" si="390"/>
        <v>7.75</v>
      </c>
      <c r="AD1116" s="140">
        <f t="shared" si="391"/>
        <v>15.25</v>
      </c>
      <c r="AE1116" s="141">
        <f t="shared" si="410"/>
        <v>0</v>
      </c>
      <c r="AF1116" s="263">
        <f t="shared" si="411"/>
        <v>3</v>
      </c>
      <c r="AG1116" s="265">
        <f t="shared" si="407"/>
        <v>10.75</v>
      </c>
      <c r="AI1116" s="37">
        <f>IFERROR(IF(M1116&gt;0,(N1116*CONFIGURACAO!$C$20)+(O1116*CONFIGURACAO!$C$21)+(P1116*CONFIGURACAO!$C$22)+(Q1116*CONFIGURACAO!$C$23)+(R1116*CONFIGURACAO!$C$24),""),"")</f>
        <v>1160</v>
      </c>
      <c r="AJ1116" s="38">
        <f>IF(S1116=0,0,IF(CONFIGURACAO!$C$15="SIM",(IF(S1116&gt;CONFIGURACAO!$C$16,CONFIGURACAO!$C$16*CONFIGURACAO!$C$25,S1116*CONFIGURACAO!$C$25)),'PI AREA  P75'!S1116*CONFIGURACAO!$C$25))</f>
        <v>0</v>
      </c>
      <c r="AK1116" s="38">
        <f>IF(T1116=0,0,IF(CONFIGURACAO!$C$17="SIM",(IF(T1116&gt;CONFIGURACAO!$C$18,CONFIGURACAO!$C$18*CONFIGURACAO!$C$26,T1116*CONFIGURACAO!$C$26)),'PI AREA  P75'!T1116*CONFIGURACAO!$C$26))</f>
        <v>0</v>
      </c>
      <c r="AL1116" s="38">
        <f>IFERROR(IF(M1116&gt;0,(U1116*CONFIGURACAO!$C$29)+(V1116*CONFIGURACAO!$C$30),""),"")</f>
        <v>0</v>
      </c>
      <c r="AM1116" s="38">
        <f>IF(W1116=0,0,IF(CONFIGURACAO!$C$41="SIM",(IF(W1116&gt;CONFIGURACAO!$C$41,CONFIGURACAO!$C$41*CONFIGURACAO!$C$31,W1116*CONFIGURACAO!$C$31)),'PI AREA  P75'!W1116*CONFIGURACAO!$C$31))</f>
        <v>0</v>
      </c>
      <c r="AN1116" s="38">
        <f>IF(X1116=0,0,IF(CONFIGURACAO!$C$39="SIM",(IF(X1116&gt;CONFIGURACAO!$C$40,CONFIGURACAO!$C$40*CONFIGURACAO!$C$32,X1116*CONFIGURACAO!$C$32)),'PI AREA  P75'!X1116*CONFIGURACAO!$C$32))</f>
        <v>0</v>
      </c>
      <c r="AO1116" s="38">
        <f>IFERROR(IF(M1116&gt;0,(Y1116*CONFIGURACAO!$C$33)+(Z1116*CONFIGURACAO!$C$34)+(AA1116*CONFIGURACAO!$C$35)+(AB1116*CONFIGURACAO!$C$36),""),"")</f>
        <v>250</v>
      </c>
      <c r="AP1116" s="38">
        <f>IF(AA1116=0,0,IF(CONFIGURACAO!$C$46="SIM",(IF(AA1116&gt;CONFIGURACAO!$C$47,CONFIGURACAO!$C$47*CONFIGURACAO!$C$35,AA1116*CONFIGURACAO!$C$35)),'PI AREA  P75'!AA1116*CONFIGURACAO!$C$35))</f>
        <v>0</v>
      </c>
      <c r="AQ1116" s="38">
        <f>IF(AB1116=0,0,IF(CONFIGURACAO!$C$44="SIM",(IF(AB1116&gt;CONFIGURACAO!$C$45,CONFIGURACAO!$C$45*CONFIGURACAO!$C$36,AB1116*CONFIGURACAO!$C$36)),'PI AREA  P75'!AB1116*CONFIGURACAO!$C$36))</f>
        <v>0</v>
      </c>
      <c r="AR1116" s="38">
        <f t="shared" si="408"/>
        <v>1410</v>
      </c>
      <c r="AS1116" s="68">
        <f>IF(AR1116="","",$AR1116-(($AS$2/CONFIGURACAO!$C$6)*$M1116))</f>
        <v>1110</v>
      </c>
      <c r="AT1116" s="73">
        <f t="shared" si="392"/>
        <v>3</v>
      </c>
      <c r="AU1116" s="75">
        <f>IF(AR1116="","",$AR1116-(($AU$2/CONFIGURACAO!$C$6)*$M1116))</f>
        <v>910</v>
      </c>
      <c r="AV1116" s="76">
        <f t="shared" si="393"/>
        <v>4</v>
      </c>
      <c r="AW1116" s="74">
        <f>IF(AR1116="","",$AR1116-(($AW$2/CONFIGURACAO!$C$6)*$M1116))</f>
        <v>710</v>
      </c>
      <c r="AX1116" s="72">
        <f t="shared" si="394"/>
        <v>5</v>
      </c>
      <c r="AZ1116" s="39">
        <f t="shared" si="395"/>
        <v>0.13239996056171385</v>
      </c>
      <c r="BA1116" s="146">
        <f t="shared" si="396"/>
        <v>20</v>
      </c>
      <c r="BB1116" s="146">
        <f t="shared" si="397"/>
        <v>328</v>
      </c>
      <c r="BC1116" s="32">
        <f t="shared" si="398"/>
        <v>232</v>
      </c>
      <c r="BD1116" s="148"/>
      <c r="BE1116" s="40">
        <f t="shared" si="399"/>
        <v>3.7257824143070044E-2</v>
      </c>
      <c r="BF1116" s="40">
        <f t="shared" si="400"/>
        <v>0.26041666666666663</v>
      </c>
      <c r="BG1116" s="40">
        <f t="shared" si="401"/>
        <v>0.19270298047276466</v>
      </c>
      <c r="BH1116" s="40">
        <f t="shared" si="402"/>
        <v>7.073565076798706E-2</v>
      </c>
      <c r="BI1116" s="40">
        <f t="shared" si="403"/>
        <v>0</v>
      </c>
      <c r="BJ1116" s="40">
        <f t="shared" si="404"/>
        <v>0</v>
      </c>
      <c r="BK1116" s="40">
        <f t="shared" si="405"/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 s="42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</row>
    <row r="1117" spans="1:134" s="32" customFormat="1" ht="17" thickBot="1" x14ac:dyDescent="0.25">
      <c r="A1117" s="124" t="str">
        <f>CONFIGURACAO!$C$4</f>
        <v>AREA 21</v>
      </c>
      <c r="B1117" s="125">
        <v>1115</v>
      </c>
      <c r="C1117" s="252" t="s">
        <v>333</v>
      </c>
      <c r="D1117" s="126">
        <f t="shared" si="409"/>
        <v>30</v>
      </c>
      <c r="E1117" s="250" t="s">
        <v>1452</v>
      </c>
      <c r="F1117" s="250">
        <v>1</v>
      </c>
      <c r="G1117" s="250">
        <v>1</v>
      </c>
      <c r="H1117" s="250">
        <v>1</v>
      </c>
      <c r="I1117" s="250">
        <v>1</v>
      </c>
      <c r="J1117" s="87"/>
      <c r="K1117" s="94"/>
      <c r="L1117" s="94"/>
      <c r="M1117" s="154">
        <f t="shared" si="406"/>
        <v>4</v>
      </c>
      <c r="N1117">
        <v>0</v>
      </c>
      <c r="O1117">
        <v>0</v>
      </c>
      <c r="P1117">
        <v>4</v>
      </c>
      <c r="Q1117">
        <v>0.75</v>
      </c>
      <c r="R1117">
        <v>0.75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 s="139">
        <f t="shared" si="390"/>
        <v>0</v>
      </c>
      <c r="AD1117" s="140">
        <f t="shared" si="391"/>
        <v>4</v>
      </c>
      <c r="AE1117" s="141">
        <f t="shared" si="410"/>
        <v>0</v>
      </c>
      <c r="AF1117" s="263">
        <f t="shared" si="411"/>
        <v>1</v>
      </c>
      <c r="AG1117" s="265">
        <f t="shared" si="407"/>
        <v>1</v>
      </c>
      <c r="AI1117" s="37">
        <f>IFERROR(IF(M1117&gt;0,(N1117*CONFIGURACAO!$C$20)+(O1117*CONFIGURACAO!$C$21)+(P1117*CONFIGURACAO!$C$22)+(Q1117*CONFIGURACAO!$C$23)+(R1117*CONFIGURACAO!$C$24),""),"")</f>
        <v>285</v>
      </c>
      <c r="AJ1117" s="38">
        <f>IF(S1117=0,0,IF(CONFIGURACAO!$C$15="SIM",(IF(S1117&gt;CONFIGURACAO!$C$16,CONFIGURACAO!$C$16*CONFIGURACAO!$C$25,S1117*CONFIGURACAO!$C$25)),'PI AREA  P75'!S1117*CONFIGURACAO!$C$25))</f>
        <v>0</v>
      </c>
      <c r="AK1117" s="38">
        <f>IF(T1117=0,0,IF(CONFIGURACAO!$C$17="SIM",(IF(T1117&gt;CONFIGURACAO!$C$18,CONFIGURACAO!$C$18*CONFIGURACAO!$C$26,T1117*CONFIGURACAO!$C$26)),'PI AREA  P75'!T1117*CONFIGURACAO!$C$26))</f>
        <v>0</v>
      </c>
      <c r="AL1117" s="38">
        <f>IFERROR(IF(M1117&gt;0,(U1117*CONFIGURACAO!$C$29)+(V1117*CONFIGURACAO!$C$30),""),"")</f>
        <v>0</v>
      </c>
      <c r="AM1117" s="38">
        <f>IF(W1117=0,0,IF(CONFIGURACAO!$C$41="SIM",(IF(W1117&gt;CONFIGURACAO!$C$41,CONFIGURACAO!$C$41*CONFIGURACAO!$C$31,W1117*CONFIGURACAO!$C$31)),'PI AREA  P75'!W1117*CONFIGURACAO!$C$31))</f>
        <v>0</v>
      </c>
      <c r="AN1117" s="38">
        <f>IF(X1117=0,0,IF(CONFIGURACAO!$C$39="SIM",(IF(X1117&gt;CONFIGURACAO!$C$40,CONFIGURACAO!$C$40*CONFIGURACAO!$C$32,X1117*CONFIGURACAO!$C$32)),'PI AREA  P75'!X1117*CONFIGURACAO!$C$32))</f>
        <v>0</v>
      </c>
      <c r="AO1117" s="38">
        <f>IFERROR(IF(M1117&gt;0,(Y1117*CONFIGURACAO!$C$33)+(Z1117*CONFIGURACAO!$C$34)+(AA1117*CONFIGURACAO!$C$35)+(AB1117*CONFIGURACAO!$C$36),""),"")</f>
        <v>50</v>
      </c>
      <c r="AP1117" s="38">
        <f>IF(AA1117=0,0,IF(CONFIGURACAO!$C$46="SIM",(IF(AA1117&gt;CONFIGURACAO!$C$47,CONFIGURACAO!$C$47*CONFIGURACAO!$C$35,AA1117*CONFIGURACAO!$C$35)),'PI AREA  P75'!AA1117*CONFIGURACAO!$C$35))</f>
        <v>0</v>
      </c>
      <c r="AQ1117" s="38">
        <f>IF(AB1117=0,0,IF(CONFIGURACAO!$C$44="SIM",(IF(AB1117&gt;CONFIGURACAO!$C$45,CONFIGURACAO!$C$45*CONFIGURACAO!$C$36,AB1117*CONFIGURACAO!$C$36)),'PI AREA  P75'!AB1117*CONFIGURACAO!$C$36))</f>
        <v>0</v>
      </c>
      <c r="AR1117" s="38">
        <f t="shared" si="408"/>
        <v>335</v>
      </c>
      <c r="AS1117" s="68">
        <f>IF(AR1117="","",$AR1117-(($AS$2/CONFIGURACAO!$C$6)*$M1117))</f>
        <v>35</v>
      </c>
      <c r="AT1117" s="73">
        <f t="shared" si="392"/>
        <v>3</v>
      </c>
      <c r="AU1117" s="75">
        <f>IF(AR1117="","",$AR1117-(($AU$2/CONFIGURACAO!$C$6)*$M1117))</f>
        <v>-165</v>
      </c>
      <c r="AV1117" s="76" t="str">
        <f t="shared" si="393"/>
        <v>NAO</v>
      </c>
      <c r="AW1117" s="74">
        <f>IF(AR1117="","",$AR1117-(($AW$2/CONFIGURACAO!$C$6)*$M1117))</f>
        <v>-365</v>
      </c>
      <c r="AX1117" s="72" t="str">
        <f t="shared" si="394"/>
        <v>NAO</v>
      </c>
      <c r="AZ1117" s="39">
        <f t="shared" si="395"/>
        <v>3.1456728218563226E-2</v>
      </c>
      <c r="BA1117" s="146">
        <f t="shared" si="396"/>
        <v>6.5</v>
      </c>
      <c r="BB1117" s="146">
        <f t="shared" si="397"/>
        <v>793</v>
      </c>
      <c r="BC1117" s="32">
        <f t="shared" si="398"/>
        <v>814</v>
      </c>
      <c r="BD1117" s="148"/>
      <c r="BE1117" s="40">
        <f t="shared" si="399"/>
        <v>0</v>
      </c>
      <c r="BF1117" s="40">
        <f t="shared" si="400"/>
        <v>0</v>
      </c>
      <c r="BG1117" s="40">
        <f t="shared" si="401"/>
        <v>0.10277492291880781</v>
      </c>
      <c r="BH1117" s="40">
        <f t="shared" si="402"/>
        <v>3.0315278900565887E-2</v>
      </c>
      <c r="BI1117" s="40">
        <f t="shared" si="403"/>
        <v>7.9957356076759065E-2</v>
      </c>
      <c r="BJ1117" s="40">
        <f t="shared" si="404"/>
        <v>0</v>
      </c>
      <c r="BK1117" s="40">
        <f t="shared" si="405"/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 s="42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</row>
    <row r="1118" spans="1:134" s="32" customFormat="1" ht="17" thickBot="1" x14ac:dyDescent="0.25">
      <c r="A1118" s="124" t="str">
        <f>CONFIGURACAO!$C$4</f>
        <v>AREA 21</v>
      </c>
      <c r="B1118" s="125">
        <v>1116</v>
      </c>
      <c r="C1118" s="252" t="s">
        <v>333</v>
      </c>
      <c r="D1118" s="126">
        <f t="shared" si="409"/>
        <v>31</v>
      </c>
      <c r="E1118" s="250" t="s">
        <v>1453</v>
      </c>
      <c r="F1118" s="250">
        <v>1</v>
      </c>
      <c r="G1118" s="250">
        <v>1</v>
      </c>
      <c r="H1118" s="250">
        <v>1</v>
      </c>
      <c r="I1118" s="250">
        <v>1</v>
      </c>
      <c r="J1118" s="87"/>
      <c r="K1118" s="94"/>
      <c r="L1118" s="94"/>
      <c r="M1118" s="154">
        <f t="shared" si="406"/>
        <v>4</v>
      </c>
      <c r="N1118">
        <v>1</v>
      </c>
      <c r="O1118">
        <v>3.75</v>
      </c>
      <c r="P1118">
        <v>4</v>
      </c>
      <c r="Q1118">
        <v>1</v>
      </c>
      <c r="R1118">
        <v>0</v>
      </c>
      <c r="S1118">
        <v>0.75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2</v>
      </c>
      <c r="AC1118" s="139">
        <f t="shared" si="390"/>
        <v>4.75</v>
      </c>
      <c r="AD1118" s="140">
        <f t="shared" si="391"/>
        <v>8.75</v>
      </c>
      <c r="AE1118" s="141">
        <f t="shared" si="410"/>
        <v>0</v>
      </c>
      <c r="AF1118" s="263">
        <f t="shared" si="411"/>
        <v>0</v>
      </c>
      <c r="AG1118" s="265">
        <f t="shared" si="407"/>
        <v>4.75</v>
      </c>
      <c r="AI1118" s="37">
        <f>IFERROR(IF(M1118&gt;0,(N1118*CONFIGURACAO!$C$20)+(O1118*CONFIGURACAO!$C$21)+(P1118*CONFIGURACAO!$C$22)+(Q1118*CONFIGURACAO!$C$23)+(R1118*CONFIGURACAO!$C$24),""),"")</f>
        <v>680</v>
      </c>
      <c r="AJ1118" s="38">
        <f>IF(S1118=0,0,IF(CONFIGURACAO!$C$15="SIM",(IF(S1118&gt;CONFIGURACAO!$C$16,CONFIGURACAO!$C$16*CONFIGURACAO!$C$25,S1118*CONFIGURACAO!$C$25)),'PI AREA  P75'!S1118*CONFIGURACAO!$C$25))</f>
        <v>7.5</v>
      </c>
      <c r="AK1118" s="38">
        <f>IF(T1118=0,0,IF(CONFIGURACAO!$C$17="SIM",(IF(T1118&gt;CONFIGURACAO!$C$18,CONFIGURACAO!$C$18*CONFIGURACAO!$C$26,T1118*CONFIGURACAO!$C$26)),'PI AREA  P75'!T1118*CONFIGURACAO!$C$26))</f>
        <v>0</v>
      </c>
      <c r="AL1118" s="38">
        <f>IFERROR(IF(M1118&gt;0,(U1118*CONFIGURACAO!$C$29)+(V1118*CONFIGURACAO!$C$30),""),"")</f>
        <v>0</v>
      </c>
      <c r="AM1118" s="38">
        <f>IF(W1118=0,0,IF(CONFIGURACAO!$C$41="SIM",(IF(W1118&gt;CONFIGURACAO!$C$41,CONFIGURACAO!$C$41*CONFIGURACAO!$C$31,W1118*CONFIGURACAO!$C$31)),'PI AREA  P75'!W1118*CONFIGURACAO!$C$31))</f>
        <v>0</v>
      </c>
      <c r="AN1118" s="38">
        <f>IF(X1118=0,0,IF(CONFIGURACAO!$C$39="SIM",(IF(X1118&gt;CONFIGURACAO!$C$40,CONFIGURACAO!$C$40*CONFIGURACAO!$C$32,X1118*CONFIGURACAO!$C$32)),'PI AREA  P75'!X1118*CONFIGURACAO!$C$32))</f>
        <v>0</v>
      </c>
      <c r="AO1118" s="38">
        <f>IFERROR(IF(M1118&gt;0,(Y1118*CONFIGURACAO!$C$33)+(Z1118*CONFIGURACAO!$C$34)+(AA1118*CONFIGURACAO!$C$35)+(AB1118*CONFIGURACAO!$C$36),""),"")</f>
        <v>20</v>
      </c>
      <c r="AP1118" s="38">
        <f>IF(AA1118=0,0,IF(CONFIGURACAO!$C$46="SIM",(IF(AA1118&gt;CONFIGURACAO!$C$47,CONFIGURACAO!$C$47*CONFIGURACAO!$C$35,AA1118*CONFIGURACAO!$C$35)),'PI AREA  P75'!AA1118*CONFIGURACAO!$C$35))</f>
        <v>0</v>
      </c>
      <c r="AQ1118" s="38">
        <f>IF(AB1118=0,0,IF(CONFIGURACAO!$C$44="SIM",(IF(AB1118&gt;CONFIGURACAO!$C$45,CONFIGURACAO!$C$45*CONFIGURACAO!$C$36,AB1118*CONFIGURACAO!$C$36)),'PI AREA  P75'!AB1118*CONFIGURACAO!$C$36))</f>
        <v>20</v>
      </c>
      <c r="AR1118" s="38">
        <f t="shared" si="408"/>
        <v>727.5</v>
      </c>
      <c r="AS1118" s="68">
        <f>IF(AR1118="","",$AR1118-(($AS$2/CONFIGURACAO!$C$6)*$M1118))</f>
        <v>427.5</v>
      </c>
      <c r="AT1118" s="73">
        <f t="shared" si="392"/>
        <v>3</v>
      </c>
      <c r="AU1118" s="75">
        <f>IF(AR1118="","",$AR1118-(($AU$2/CONFIGURACAO!$C$6)*$M1118))</f>
        <v>227.5</v>
      </c>
      <c r="AV1118" s="76">
        <f t="shared" si="393"/>
        <v>4</v>
      </c>
      <c r="AW1118" s="74">
        <f>IF(AR1118="","",$AR1118-(($AW$2/CONFIGURACAO!$C$6)*$M1118))</f>
        <v>27.5</v>
      </c>
      <c r="AX1118" s="72">
        <f t="shared" si="394"/>
        <v>5</v>
      </c>
      <c r="AZ1118" s="39">
        <f t="shared" si="395"/>
        <v>6.8312745608969397E-2</v>
      </c>
      <c r="BA1118" s="146">
        <f t="shared" si="396"/>
        <v>12.5</v>
      </c>
      <c r="BB1118" s="146">
        <f t="shared" si="397"/>
        <v>570</v>
      </c>
      <c r="BC1118" s="32">
        <f t="shared" si="398"/>
        <v>549</v>
      </c>
      <c r="BD1118" s="148"/>
      <c r="BE1118" s="40">
        <f t="shared" si="399"/>
        <v>3.7257824143070044E-2</v>
      </c>
      <c r="BF1118" s="40">
        <f t="shared" si="400"/>
        <v>0.14467592592592593</v>
      </c>
      <c r="BG1118" s="40">
        <f t="shared" si="401"/>
        <v>0.10277492291880781</v>
      </c>
      <c r="BH1118" s="40">
        <f t="shared" si="402"/>
        <v>4.042037186742118E-2</v>
      </c>
      <c r="BI1118" s="40">
        <f t="shared" si="403"/>
        <v>0</v>
      </c>
      <c r="BJ1118" s="40">
        <f t="shared" si="404"/>
        <v>6.9316081330868765E-2</v>
      </c>
      <c r="BK1118" s="40">
        <f t="shared" si="405"/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3</v>
      </c>
      <c r="BS1118">
        <v>0</v>
      </c>
      <c r="BT1118" s="42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</row>
    <row r="1119" spans="1:134" s="32" customFormat="1" ht="17" thickBot="1" x14ac:dyDescent="0.25">
      <c r="A1119" s="124" t="str">
        <f>CONFIGURACAO!$C$4</f>
        <v>AREA 21</v>
      </c>
      <c r="B1119" s="125">
        <v>1117</v>
      </c>
      <c r="C1119" s="252" t="s">
        <v>333</v>
      </c>
      <c r="D1119" s="126">
        <f t="shared" si="409"/>
        <v>32</v>
      </c>
      <c r="E1119" s="250" t="s">
        <v>1454</v>
      </c>
      <c r="F1119" s="250">
        <v>1</v>
      </c>
      <c r="G1119" s="250">
        <v>1</v>
      </c>
      <c r="H1119" s="250">
        <v>1</v>
      </c>
      <c r="I1119" s="250">
        <v>1</v>
      </c>
      <c r="J1119" s="87"/>
      <c r="K1119" s="94"/>
      <c r="L1119" s="94"/>
      <c r="M1119" s="154">
        <f t="shared" si="406"/>
        <v>4</v>
      </c>
      <c r="N1119">
        <v>3</v>
      </c>
      <c r="O1119">
        <v>3</v>
      </c>
      <c r="P1119">
        <v>3</v>
      </c>
      <c r="Q1119">
        <v>1</v>
      </c>
      <c r="R1119">
        <v>0</v>
      </c>
      <c r="S1119">
        <v>1</v>
      </c>
      <c r="T1119">
        <v>0.75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s="139">
        <f t="shared" si="390"/>
        <v>6</v>
      </c>
      <c r="AD1119" s="140">
        <f t="shared" si="391"/>
        <v>9</v>
      </c>
      <c r="AE1119" s="141">
        <f t="shared" si="410"/>
        <v>0</v>
      </c>
      <c r="AF1119" s="263">
        <f t="shared" si="411"/>
        <v>0</v>
      </c>
      <c r="AG1119" s="265">
        <f t="shared" si="407"/>
        <v>6</v>
      </c>
      <c r="AI1119" s="37">
        <f>IFERROR(IF(M1119&gt;0,(N1119*CONFIGURACAO!$C$20)+(O1119*CONFIGURACAO!$C$21)+(P1119*CONFIGURACAO!$C$22)+(Q1119*CONFIGURACAO!$C$23)+(R1119*CONFIGURACAO!$C$24),""),"")</f>
        <v>760</v>
      </c>
      <c r="AJ1119" s="38">
        <f>IF(S1119=0,0,IF(CONFIGURACAO!$C$15="SIM",(IF(S1119&gt;CONFIGURACAO!$C$16,CONFIGURACAO!$C$16*CONFIGURACAO!$C$25,S1119*CONFIGURACAO!$C$25)),'PI AREA  P75'!S1119*CONFIGURACAO!$C$25))</f>
        <v>10</v>
      </c>
      <c r="AK1119" s="38">
        <f>IF(T1119=0,0,IF(CONFIGURACAO!$C$17="SIM",(IF(T1119&gt;CONFIGURACAO!$C$18,CONFIGURACAO!$C$18*CONFIGURACAO!$C$26,T1119*CONFIGURACAO!$C$26)),'PI AREA  P75'!T1119*CONFIGURACAO!$C$26))</f>
        <v>3.75</v>
      </c>
      <c r="AL1119" s="38">
        <f>IFERROR(IF(M1119&gt;0,(U1119*CONFIGURACAO!$C$29)+(V1119*CONFIGURACAO!$C$30),""),"")</f>
        <v>0</v>
      </c>
      <c r="AM1119" s="38">
        <f>IF(W1119=0,0,IF(CONFIGURACAO!$C$41="SIM",(IF(W1119&gt;CONFIGURACAO!$C$41,CONFIGURACAO!$C$41*CONFIGURACAO!$C$31,W1119*CONFIGURACAO!$C$31)),'PI AREA  P75'!W1119*CONFIGURACAO!$C$31))</f>
        <v>0</v>
      </c>
      <c r="AN1119" s="38">
        <f>IF(X1119=0,0,IF(CONFIGURACAO!$C$39="SIM",(IF(X1119&gt;CONFIGURACAO!$C$40,CONFIGURACAO!$C$40*CONFIGURACAO!$C$32,X1119*CONFIGURACAO!$C$32)),'PI AREA  P75'!X1119*CONFIGURACAO!$C$32))</f>
        <v>0</v>
      </c>
      <c r="AO1119" s="38">
        <f>IFERROR(IF(M1119&gt;0,(Y1119*CONFIGURACAO!$C$33)+(Z1119*CONFIGURACAO!$C$34)+(AA1119*CONFIGURACAO!$C$35)+(AB1119*CONFIGURACAO!$C$36),""),"")</f>
        <v>0</v>
      </c>
      <c r="AP1119" s="38">
        <f>IF(AA1119=0,0,IF(CONFIGURACAO!$C$46="SIM",(IF(AA1119&gt;CONFIGURACAO!$C$47,CONFIGURACAO!$C$47*CONFIGURACAO!$C$35,AA1119*CONFIGURACAO!$C$35)),'PI AREA  P75'!AA1119*CONFIGURACAO!$C$35))</f>
        <v>0</v>
      </c>
      <c r="AQ1119" s="38">
        <f>IF(AB1119=0,0,IF(CONFIGURACAO!$C$44="SIM",(IF(AB1119&gt;CONFIGURACAO!$C$45,CONFIGURACAO!$C$45*CONFIGURACAO!$C$36,AB1119*CONFIGURACAO!$C$36)),'PI AREA  P75'!AB1119*CONFIGURACAO!$C$36))</f>
        <v>0</v>
      </c>
      <c r="AR1119" s="38">
        <f t="shared" si="408"/>
        <v>773.75</v>
      </c>
      <c r="AS1119" s="68">
        <f>IF(AR1119="","",$AR1119-(($AS$2/CONFIGURACAO!$C$6)*$M1119))</f>
        <v>473.75</v>
      </c>
      <c r="AT1119" s="73">
        <f t="shared" si="392"/>
        <v>3</v>
      </c>
      <c r="AU1119" s="75">
        <f>IF(AR1119="","",$AR1119-(($AU$2/CONFIGURACAO!$C$6)*$M1119))</f>
        <v>273.75</v>
      </c>
      <c r="AV1119" s="76">
        <f t="shared" si="393"/>
        <v>4</v>
      </c>
      <c r="AW1119" s="74">
        <f>IF(AR1119="","",$AR1119-(($AW$2/CONFIGURACAO!$C$6)*$M1119))</f>
        <v>73.75</v>
      </c>
      <c r="AX1119" s="72">
        <f t="shared" si="394"/>
        <v>5</v>
      </c>
      <c r="AZ1119" s="39">
        <f t="shared" si="395"/>
        <v>7.2655652116756106E-2</v>
      </c>
      <c r="BA1119" s="146">
        <f t="shared" si="396"/>
        <v>11.75</v>
      </c>
      <c r="BB1119" s="146">
        <f t="shared" si="397"/>
        <v>595</v>
      </c>
      <c r="BC1119" s="32">
        <f t="shared" si="398"/>
        <v>518</v>
      </c>
      <c r="BD1119" s="148"/>
      <c r="BE1119" s="40">
        <f t="shared" si="399"/>
        <v>0.11177347242921014</v>
      </c>
      <c r="BF1119" s="40">
        <f t="shared" si="400"/>
        <v>0.11574074074074073</v>
      </c>
      <c r="BG1119" s="40">
        <f t="shared" si="401"/>
        <v>7.7081192189105849E-2</v>
      </c>
      <c r="BH1119" s="40">
        <f t="shared" si="402"/>
        <v>4.042037186742118E-2</v>
      </c>
      <c r="BI1119" s="40">
        <f t="shared" si="403"/>
        <v>0</v>
      </c>
      <c r="BJ1119" s="40">
        <f t="shared" si="404"/>
        <v>9.2421441774491686E-2</v>
      </c>
      <c r="BK1119" s="40">
        <f t="shared" si="405"/>
        <v>0.1203852327447833</v>
      </c>
      <c r="BL1119">
        <v>0</v>
      </c>
      <c r="BM1119">
        <v>0</v>
      </c>
      <c r="BN1119">
        <v>0</v>
      </c>
      <c r="BO1119">
        <v>0</v>
      </c>
      <c r="BP1119">
        <v>1</v>
      </c>
      <c r="BQ1119">
        <v>0</v>
      </c>
      <c r="BR1119">
        <v>1</v>
      </c>
      <c r="BS1119">
        <v>1</v>
      </c>
      <c r="BT1119" s="42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</row>
    <row r="1120" spans="1:134" s="32" customFormat="1" ht="17" thickBot="1" x14ac:dyDescent="0.25">
      <c r="A1120" s="124" t="str">
        <f>CONFIGURACAO!$C$4</f>
        <v>AREA 21</v>
      </c>
      <c r="B1120" s="125">
        <v>1118</v>
      </c>
      <c r="C1120" s="252" t="s">
        <v>333</v>
      </c>
      <c r="D1120" s="126">
        <f t="shared" si="409"/>
        <v>33</v>
      </c>
      <c r="E1120" s="250" t="s">
        <v>1455</v>
      </c>
      <c r="F1120" s="250">
        <v>1</v>
      </c>
      <c r="G1120" s="250">
        <v>0</v>
      </c>
      <c r="H1120" s="250">
        <v>0</v>
      </c>
      <c r="I1120" s="250">
        <v>0</v>
      </c>
      <c r="J1120" s="87"/>
      <c r="K1120" s="94"/>
      <c r="L1120" s="94"/>
      <c r="M1120" s="154">
        <f t="shared" si="406"/>
        <v>1</v>
      </c>
      <c r="N1120">
        <v>1</v>
      </c>
      <c r="O1120">
        <v>0</v>
      </c>
      <c r="P1120">
        <v>1</v>
      </c>
      <c r="Q1120">
        <v>0</v>
      </c>
      <c r="R1120">
        <v>0.75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s="139">
        <f t="shared" si="390"/>
        <v>1</v>
      </c>
      <c r="AD1120" s="140">
        <f t="shared" si="391"/>
        <v>2</v>
      </c>
      <c r="AE1120" s="141">
        <f t="shared" si="410"/>
        <v>0</v>
      </c>
      <c r="AF1120" s="263">
        <f t="shared" si="411"/>
        <v>0</v>
      </c>
      <c r="AG1120" s="265">
        <f t="shared" si="407"/>
        <v>1</v>
      </c>
      <c r="AI1120" s="37">
        <f>IFERROR(IF(M1120&gt;0,(N1120*CONFIGURACAO!$C$20)+(O1120*CONFIGURACAO!$C$21)+(P1120*CONFIGURACAO!$C$22)+(Q1120*CONFIGURACAO!$C$23)+(R1120*CONFIGURACAO!$C$24),""),"")</f>
        <v>175</v>
      </c>
      <c r="AJ1120" s="38">
        <f>IF(S1120=0,0,IF(CONFIGURACAO!$C$15="SIM",(IF(S1120&gt;CONFIGURACAO!$C$16,CONFIGURACAO!$C$16*CONFIGURACAO!$C$25,S1120*CONFIGURACAO!$C$25)),'PI AREA  P75'!S1120*CONFIGURACAO!$C$25))</f>
        <v>0</v>
      </c>
      <c r="AK1120" s="38">
        <f>IF(T1120=0,0,IF(CONFIGURACAO!$C$17="SIM",(IF(T1120&gt;CONFIGURACAO!$C$18,CONFIGURACAO!$C$18*CONFIGURACAO!$C$26,T1120*CONFIGURACAO!$C$26)),'PI AREA  P75'!T1120*CONFIGURACAO!$C$26))</f>
        <v>0</v>
      </c>
      <c r="AL1120" s="38">
        <f>IFERROR(IF(M1120&gt;0,(U1120*CONFIGURACAO!$C$29)+(V1120*CONFIGURACAO!$C$30),""),"")</f>
        <v>0</v>
      </c>
      <c r="AM1120" s="38">
        <f>IF(W1120=0,0,IF(CONFIGURACAO!$C$41="SIM",(IF(W1120&gt;CONFIGURACAO!$C$41,CONFIGURACAO!$C$41*CONFIGURACAO!$C$31,W1120*CONFIGURACAO!$C$31)),'PI AREA  P75'!W1120*CONFIGURACAO!$C$31))</f>
        <v>0</v>
      </c>
      <c r="AN1120" s="38">
        <f>IF(X1120=0,0,IF(CONFIGURACAO!$C$39="SIM",(IF(X1120&gt;CONFIGURACAO!$C$40,CONFIGURACAO!$C$40*CONFIGURACAO!$C$32,X1120*CONFIGURACAO!$C$32)),'PI AREA  P75'!X1120*CONFIGURACAO!$C$32))</f>
        <v>0</v>
      </c>
      <c r="AO1120" s="38">
        <f>IFERROR(IF(M1120&gt;0,(Y1120*CONFIGURACAO!$C$33)+(Z1120*CONFIGURACAO!$C$34)+(AA1120*CONFIGURACAO!$C$35)+(AB1120*CONFIGURACAO!$C$36),""),"")</f>
        <v>0</v>
      </c>
      <c r="AP1120" s="38">
        <f>IF(AA1120=0,0,IF(CONFIGURACAO!$C$46="SIM",(IF(AA1120&gt;CONFIGURACAO!$C$47,CONFIGURACAO!$C$47*CONFIGURACAO!$C$35,AA1120*CONFIGURACAO!$C$35)),'PI AREA  P75'!AA1120*CONFIGURACAO!$C$35))</f>
        <v>0</v>
      </c>
      <c r="AQ1120" s="38">
        <f>IF(AB1120=0,0,IF(CONFIGURACAO!$C$44="SIM",(IF(AB1120&gt;CONFIGURACAO!$C$45,CONFIGURACAO!$C$45*CONFIGURACAO!$C$36,AB1120*CONFIGURACAO!$C$36)),'PI AREA  P75'!AB1120*CONFIGURACAO!$C$36))</f>
        <v>0</v>
      </c>
      <c r="AR1120" s="38">
        <f t="shared" si="408"/>
        <v>175</v>
      </c>
      <c r="AS1120" s="68">
        <f>IF(AR1120="","",$AR1120-(($AS$2/CONFIGURACAO!$C$6)*$M1120))</f>
        <v>100</v>
      </c>
      <c r="AT1120" s="73">
        <f t="shared" si="392"/>
        <v>3</v>
      </c>
      <c r="AU1120" s="75">
        <f>IF(AR1120="","",$AR1120-(($AU$2/CONFIGURACAO!$C$6)*$M1120))</f>
        <v>50</v>
      </c>
      <c r="AV1120" s="76">
        <f t="shared" si="393"/>
        <v>4</v>
      </c>
      <c r="AW1120" s="74">
        <f>IF(AR1120="","",$AR1120-(($AW$2/CONFIGURACAO!$C$6)*$M1120))</f>
        <v>0</v>
      </c>
      <c r="AX1120" s="72">
        <f t="shared" si="394"/>
        <v>5</v>
      </c>
      <c r="AZ1120" s="39">
        <f t="shared" si="395"/>
        <v>1.6432619218652432E-2</v>
      </c>
      <c r="BA1120" s="146">
        <f t="shared" si="396"/>
        <v>2.75</v>
      </c>
      <c r="BB1120" s="146">
        <f t="shared" si="397"/>
        <v>982</v>
      </c>
      <c r="BC1120" s="32">
        <f t="shared" si="398"/>
        <v>959</v>
      </c>
      <c r="BD1120" s="148"/>
      <c r="BE1120" s="40">
        <f t="shared" si="399"/>
        <v>3.7257824143070044E-2</v>
      </c>
      <c r="BF1120" s="40">
        <f t="shared" si="400"/>
        <v>0</v>
      </c>
      <c r="BG1120" s="40">
        <f t="shared" si="401"/>
        <v>2.5693730729701953E-2</v>
      </c>
      <c r="BH1120" s="40">
        <f t="shared" si="402"/>
        <v>0</v>
      </c>
      <c r="BI1120" s="40">
        <f t="shared" si="403"/>
        <v>7.9957356076759065E-2</v>
      </c>
      <c r="BJ1120" s="40">
        <f t="shared" si="404"/>
        <v>0</v>
      </c>
      <c r="BK1120" s="40">
        <f t="shared" si="405"/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2</v>
      </c>
      <c r="BS1120">
        <v>0</v>
      </c>
      <c r="BT1120" s="42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</row>
    <row r="1121" spans="1:134" s="32" customFormat="1" ht="17" thickBot="1" x14ac:dyDescent="0.25">
      <c r="A1121" s="124" t="str">
        <f>CONFIGURACAO!$C$4</f>
        <v>AREA 21</v>
      </c>
      <c r="B1121" s="125">
        <v>1119</v>
      </c>
      <c r="C1121" s="252" t="s">
        <v>334</v>
      </c>
      <c r="D1121" s="126">
        <f t="shared" si="409"/>
        <v>1</v>
      </c>
      <c r="E1121" s="250" t="s">
        <v>1456</v>
      </c>
      <c r="F1121" s="250">
        <v>1</v>
      </c>
      <c r="G1121" s="250">
        <v>1</v>
      </c>
      <c r="H1121" s="250">
        <v>1</v>
      </c>
      <c r="I1121" s="250">
        <v>1</v>
      </c>
      <c r="J1121" s="87"/>
      <c r="K1121" s="94"/>
      <c r="L1121" s="94"/>
      <c r="M1121" s="154">
        <f t="shared" si="406"/>
        <v>4</v>
      </c>
      <c r="N1121">
        <v>0</v>
      </c>
      <c r="O1121">
        <v>3.75</v>
      </c>
      <c r="P1121">
        <v>8.5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>
        <v>2</v>
      </c>
      <c r="AB1121">
        <v>0</v>
      </c>
      <c r="AC1121" s="139">
        <f t="shared" si="390"/>
        <v>3.75</v>
      </c>
      <c r="AD1121" s="140">
        <f t="shared" si="391"/>
        <v>12.25</v>
      </c>
      <c r="AE1121" s="141">
        <f t="shared" si="410"/>
        <v>0</v>
      </c>
      <c r="AF1121" s="263">
        <f t="shared" si="411"/>
        <v>2</v>
      </c>
      <c r="AG1121" s="265">
        <f t="shared" si="407"/>
        <v>5.75</v>
      </c>
      <c r="AI1121" s="37">
        <f>IFERROR(IF(M1121&gt;0,(N1121*CONFIGURACAO!$C$20)+(O1121*CONFIGURACAO!$C$21)+(P1121*CONFIGURACAO!$C$22)+(Q1121*CONFIGURACAO!$C$23)+(R1121*CONFIGURACAO!$C$24),""),"")</f>
        <v>810</v>
      </c>
      <c r="AJ1121" s="38">
        <f>IF(S1121=0,0,IF(CONFIGURACAO!$C$15="SIM",(IF(S1121&gt;CONFIGURACAO!$C$16,CONFIGURACAO!$C$16*CONFIGURACAO!$C$25,S1121*CONFIGURACAO!$C$25)),'PI AREA  P75'!S1121*CONFIGURACAO!$C$25))</f>
        <v>0</v>
      </c>
      <c r="AK1121" s="38">
        <f>IF(T1121=0,0,IF(CONFIGURACAO!$C$17="SIM",(IF(T1121&gt;CONFIGURACAO!$C$18,CONFIGURACAO!$C$18*CONFIGURACAO!$C$26,T1121*CONFIGURACAO!$C$26)),'PI AREA  P75'!T1121*CONFIGURACAO!$C$26))</f>
        <v>0</v>
      </c>
      <c r="AL1121" s="38">
        <f>IFERROR(IF(M1121&gt;0,(U1121*CONFIGURACAO!$C$29)+(V1121*CONFIGURACAO!$C$30),""),"")</f>
        <v>0</v>
      </c>
      <c r="AM1121" s="38">
        <f>IF(W1121=0,0,IF(CONFIGURACAO!$C$41="SIM",(IF(W1121&gt;CONFIGURACAO!$C$41,CONFIGURACAO!$C$41*CONFIGURACAO!$C$31,W1121*CONFIGURACAO!$C$31)),'PI AREA  P75'!W1121*CONFIGURACAO!$C$31))</f>
        <v>0</v>
      </c>
      <c r="AN1121" s="38">
        <f>IF(X1121=0,0,IF(CONFIGURACAO!$C$39="SIM",(IF(X1121&gt;CONFIGURACAO!$C$40,CONFIGURACAO!$C$40*CONFIGURACAO!$C$32,X1121*CONFIGURACAO!$C$32)),'PI AREA  P75'!X1121*CONFIGURACAO!$C$32))</f>
        <v>0</v>
      </c>
      <c r="AO1121" s="38">
        <f>IFERROR(IF(M1121&gt;0,(Y1121*CONFIGURACAO!$C$33)+(Z1121*CONFIGURACAO!$C$34)+(AA1121*CONFIGURACAO!$C$35)+(AB1121*CONFIGURACAO!$C$36),""),"")</f>
        <v>200</v>
      </c>
      <c r="AP1121" s="38">
        <f>IF(AA1121=0,0,IF(CONFIGURACAO!$C$46="SIM",(IF(AA1121&gt;CONFIGURACAO!$C$47,CONFIGURACAO!$C$47*CONFIGURACAO!$C$35,AA1121*CONFIGURACAO!$C$35)),'PI AREA  P75'!AA1121*CONFIGURACAO!$C$35))</f>
        <v>50</v>
      </c>
      <c r="AQ1121" s="38">
        <f>IF(AB1121=0,0,IF(CONFIGURACAO!$C$44="SIM",(IF(AB1121&gt;CONFIGURACAO!$C$45,CONFIGURACAO!$C$45*CONFIGURACAO!$C$36,AB1121*CONFIGURACAO!$C$36)),'PI AREA  P75'!AB1121*CONFIGURACAO!$C$36))</f>
        <v>0</v>
      </c>
      <c r="AR1121" s="38">
        <f t="shared" si="408"/>
        <v>1060</v>
      </c>
      <c r="AS1121" s="68">
        <f>IF(AR1121="","",$AR1121-(($AS$2/CONFIGURACAO!$C$6)*$M1121))</f>
        <v>760</v>
      </c>
      <c r="AT1121" s="73">
        <f t="shared" si="392"/>
        <v>3</v>
      </c>
      <c r="AU1121" s="75">
        <f>IF(AR1121="","",$AR1121-(($AU$2/CONFIGURACAO!$C$6)*$M1121))</f>
        <v>560</v>
      </c>
      <c r="AV1121" s="76">
        <f t="shared" si="393"/>
        <v>4</v>
      </c>
      <c r="AW1121" s="74">
        <f>IF(AR1121="","",$AR1121-(($AW$2/CONFIGURACAO!$C$6)*$M1121))</f>
        <v>360</v>
      </c>
      <c r="AX1121" s="72">
        <f t="shared" si="394"/>
        <v>5</v>
      </c>
      <c r="AZ1121" s="39">
        <f t="shared" si="395"/>
        <v>9.9534722124409003E-2</v>
      </c>
      <c r="BA1121" s="146">
        <f t="shared" si="396"/>
        <v>16.25</v>
      </c>
      <c r="BB1121" s="146">
        <f t="shared" si="397"/>
        <v>441</v>
      </c>
      <c r="BC1121" s="32">
        <f t="shared" si="398"/>
        <v>370</v>
      </c>
      <c r="BD1121" s="148"/>
      <c r="BE1121" s="40">
        <f t="shared" si="399"/>
        <v>0</v>
      </c>
      <c r="BF1121" s="40">
        <f t="shared" si="400"/>
        <v>0.14467592592592593</v>
      </c>
      <c r="BG1121" s="40">
        <f t="shared" si="401"/>
        <v>0.21839671120246656</v>
      </c>
      <c r="BH1121" s="40">
        <f t="shared" si="402"/>
        <v>0</v>
      </c>
      <c r="BI1121" s="40">
        <f t="shared" si="403"/>
        <v>0</v>
      </c>
      <c r="BJ1121" s="40">
        <f t="shared" si="404"/>
        <v>0</v>
      </c>
      <c r="BK1121" s="40">
        <f t="shared" si="405"/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 s="42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</row>
    <row r="1122" spans="1:134" s="32" customFormat="1" ht="17" thickBot="1" x14ac:dyDescent="0.25">
      <c r="A1122" s="124" t="str">
        <f>CONFIGURACAO!$C$4</f>
        <v>AREA 21</v>
      </c>
      <c r="B1122" s="125">
        <v>1120</v>
      </c>
      <c r="C1122" s="252" t="s">
        <v>334</v>
      </c>
      <c r="D1122" s="126">
        <f t="shared" si="409"/>
        <v>2</v>
      </c>
      <c r="E1122" s="250" t="s">
        <v>1457</v>
      </c>
      <c r="F1122" s="250">
        <v>1</v>
      </c>
      <c r="G1122" s="250">
        <v>1</v>
      </c>
      <c r="H1122" s="250">
        <v>1</v>
      </c>
      <c r="I1122" s="250">
        <v>1</v>
      </c>
      <c r="J1122" s="87"/>
      <c r="K1122" s="94"/>
      <c r="L1122" s="94"/>
      <c r="M1122" s="154">
        <f t="shared" si="406"/>
        <v>4</v>
      </c>
      <c r="N1122">
        <v>0.75</v>
      </c>
      <c r="O1122">
        <v>2.5</v>
      </c>
      <c r="P1122">
        <v>11.75</v>
      </c>
      <c r="Q1122">
        <v>3.75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2</v>
      </c>
      <c r="AB1122">
        <v>0</v>
      </c>
      <c r="AC1122" s="139">
        <f t="shared" si="390"/>
        <v>3.25</v>
      </c>
      <c r="AD1122" s="140">
        <f t="shared" si="391"/>
        <v>15</v>
      </c>
      <c r="AE1122" s="141">
        <f t="shared" si="410"/>
        <v>0</v>
      </c>
      <c r="AF1122" s="263">
        <f t="shared" si="411"/>
        <v>1</v>
      </c>
      <c r="AG1122" s="265">
        <f t="shared" si="407"/>
        <v>4.25</v>
      </c>
      <c r="AI1122" s="37">
        <f>IFERROR(IF(M1122&gt;0,(N1122*CONFIGURACAO!$C$20)+(O1122*CONFIGURACAO!$C$21)+(P1122*CONFIGURACAO!$C$22)+(Q1122*CONFIGURACAO!$C$23)+(R1122*CONFIGURACAO!$C$24),""),"")</f>
        <v>1130</v>
      </c>
      <c r="AJ1122" s="38">
        <f>IF(S1122=0,0,IF(CONFIGURACAO!$C$15="SIM",(IF(S1122&gt;CONFIGURACAO!$C$16,CONFIGURACAO!$C$16*CONFIGURACAO!$C$25,S1122*CONFIGURACAO!$C$25)),'PI AREA  P75'!S1122*CONFIGURACAO!$C$25))</f>
        <v>0</v>
      </c>
      <c r="AK1122" s="38">
        <f>IF(T1122=0,0,IF(CONFIGURACAO!$C$17="SIM",(IF(T1122&gt;CONFIGURACAO!$C$18,CONFIGURACAO!$C$18*CONFIGURACAO!$C$26,T1122*CONFIGURACAO!$C$26)),'PI AREA  P75'!T1122*CONFIGURACAO!$C$26))</f>
        <v>0</v>
      </c>
      <c r="AL1122" s="38">
        <f>IFERROR(IF(M1122&gt;0,(U1122*CONFIGURACAO!$C$29)+(V1122*CONFIGURACAO!$C$30),""),"")</f>
        <v>0</v>
      </c>
      <c r="AM1122" s="38">
        <f>IF(W1122=0,0,IF(CONFIGURACAO!$C$41="SIM",(IF(W1122&gt;CONFIGURACAO!$C$41,CONFIGURACAO!$C$41*CONFIGURACAO!$C$31,W1122*CONFIGURACAO!$C$31)),'PI AREA  P75'!W1122*CONFIGURACAO!$C$31))</f>
        <v>0</v>
      </c>
      <c r="AN1122" s="38">
        <f>IF(X1122=0,0,IF(CONFIGURACAO!$C$39="SIM",(IF(X1122&gt;CONFIGURACAO!$C$40,CONFIGURACAO!$C$40*CONFIGURACAO!$C$32,X1122*CONFIGURACAO!$C$32)),'PI AREA  P75'!X1122*CONFIGURACAO!$C$32))</f>
        <v>0</v>
      </c>
      <c r="AO1122" s="38">
        <f>IFERROR(IF(M1122&gt;0,(Y1122*CONFIGURACAO!$C$33)+(Z1122*CONFIGURACAO!$C$34)+(AA1122*CONFIGURACAO!$C$35)+(AB1122*CONFIGURACAO!$C$36),""),"")</f>
        <v>150</v>
      </c>
      <c r="AP1122" s="38">
        <f>IF(AA1122=0,0,IF(CONFIGURACAO!$C$46="SIM",(IF(AA1122&gt;CONFIGURACAO!$C$47,CONFIGURACAO!$C$47*CONFIGURACAO!$C$35,AA1122*CONFIGURACAO!$C$35)),'PI AREA  P75'!AA1122*CONFIGURACAO!$C$35))</f>
        <v>50</v>
      </c>
      <c r="AQ1122" s="38">
        <f>IF(AB1122=0,0,IF(CONFIGURACAO!$C$44="SIM",(IF(AB1122&gt;CONFIGURACAO!$C$45,CONFIGURACAO!$C$45*CONFIGURACAO!$C$36,AB1122*CONFIGURACAO!$C$36)),'PI AREA  P75'!AB1122*CONFIGURACAO!$C$36))</f>
        <v>0</v>
      </c>
      <c r="AR1122" s="38">
        <f t="shared" si="408"/>
        <v>1330</v>
      </c>
      <c r="AS1122" s="68">
        <f>IF(AR1122="","",$AR1122-(($AS$2/CONFIGURACAO!$C$6)*$M1122))</f>
        <v>1030</v>
      </c>
      <c r="AT1122" s="73">
        <f t="shared" si="392"/>
        <v>3</v>
      </c>
      <c r="AU1122" s="75">
        <f>IF(AR1122="","",$AR1122-(($AU$2/CONFIGURACAO!$C$6)*$M1122))</f>
        <v>830</v>
      </c>
      <c r="AV1122" s="76">
        <f t="shared" si="393"/>
        <v>4</v>
      </c>
      <c r="AW1122" s="74">
        <f>IF(AR1122="","",$AR1122-(($AW$2/CONFIGURACAO!$C$6)*$M1122))</f>
        <v>630</v>
      </c>
      <c r="AX1122" s="72">
        <f t="shared" si="394"/>
        <v>5</v>
      </c>
      <c r="AZ1122" s="39">
        <f t="shared" si="395"/>
        <v>0.12488790606175848</v>
      </c>
      <c r="BA1122" s="146">
        <f t="shared" si="396"/>
        <v>21.75</v>
      </c>
      <c r="BB1122" s="146">
        <f t="shared" si="397"/>
        <v>284</v>
      </c>
      <c r="BC1122" s="32">
        <f t="shared" si="398"/>
        <v>258</v>
      </c>
      <c r="BD1122" s="148"/>
      <c r="BE1122" s="40">
        <f t="shared" si="399"/>
        <v>2.7943368107302535E-2</v>
      </c>
      <c r="BF1122" s="40">
        <f t="shared" si="400"/>
        <v>9.6450617283950615E-2</v>
      </c>
      <c r="BG1122" s="40">
        <f t="shared" si="401"/>
        <v>0.30190133607399794</v>
      </c>
      <c r="BH1122" s="40">
        <f t="shared" si="402"/>
        <v>0.15157639450282942</v>
      </c>
      <c r="BI1122" s="40">
        <f t="shared" si="403"/>
        <v>0</v>
      </c>
      <c r="BJ1122" s="40">
        <f t="shared" si="404"/>
        <v>0</v>
      </c>
      <c r="BK1122" s="40">
        <f t="shared" si="405"/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 s="4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</row>
    <row r="1123" spans="1:134" s="32" customFormat="1" ht="17" thickBot="1" x14ac:dyDescent="0.25">
      <c r="A1123" s="124" t="str">
        <f>CONFIGURACAO!$C$4</f>
        <v>AREA 21</v>
      </c>
      <c r="B1123" s="125">
        <v>1121</v>
      </c>
      <c r="C1123" s="252" t="s">
        <v>334</v>
      </c>
      <c r="D1123" s="126">
        <f t="shared" si="409"/>
        <v>3</v>
      </c>
      <c r="E1123" s="250" t="s">
        <v>1458</v>
      </c>
      <c r="F1123" s="250">
        <v>1</v>
      </c>
      <c r="G1123" s="250">
        <v>1</v>
      </c>
      <c r="H1123" s="250">
        <v>1</v>
      </c>
      <c r="I1123" s="250">
        <v>1</v>
      </c>
      <c r="J1123" s="87"/>
      <c r="K1123" s="94"/>
      <c r="L1123" s="94"/>
      <c r="M1123" s="154">
        <f t="shared" si="406"/>
        <v>4</v>
      </c>
      <c r="N1123">
        <v>0</v>
      </c>
      <c r="O1123">
        <v>1.75</v>
      </c>
      <c r="P1123">
        <v>10</v>
      </c>
      <c r="Q1123">
        <v>2</v>
      </c>
      <c r="R1123">
        <v>0.75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>
        <v>0</v>
      </c>
      <c r="AB1123">
        <v>0</v>
      </c>
      <c r="AC1123" s="139">
        <f t="shared" si="390"/>
        <v>1.75</v>
      </c>
      <c r="AD1123" s="140">
        <f t="shared" si="391"/>
        <v>11.75</v>
      </c>
      <c r="AE1123" s="141">
        <f t="shared" si="410"/>
        <v>0</v>
      </c>
      <c r="AF1123" s="263">
        <f t="shared" si="411"/>
        <v>2</v>
      </c>
      <c r="AG1123" s="265">
        <f t="shared" si="407"/>
        <v>3.75</v>
      </c>
      <c r="AI1123" s="37">
        <f>IFERROR(IF(M1123&gt;0,(N1123*CONFIGURACAO!$C$20)+(O1123*CONFIGURACAO!$C$21)+(P1123*CONFIGURACAO!$C$22)+(Q1123*CONFIGURACAO!$C$23)+(R1123*CONFIGURACAO!$C$24),""),"")</f>
        <v>835</v>
      </c>
      <c r="AJ1123" s="38">
        <f>IF(S1123=0,0,IF(CONFIGURACAO!$C$15="SIM",(IF(S1123&gt;CONFIGURACAO!$C$16,CONFIGURACAO!$C$16*CONFIGURACAO!$C$25,S1123*CONFIGURACAO!$C$25)),'PI AREA  P75'!S1123*CONFIGURACAO!$C$25))</f>
        <v>0</v>
      </c>
      <c r="AK1123" s="38">
        <f>IF(T1123=0,0,IF(CONFIGURACAO!$C$17="SIM",(IF(T1123&gt;CONFIGURACAO!$C$18,CONFIGURACAO!$C$18*CONFIGURACAO!$C$26,T1123*CONFIGURACAO!$C$26)),'PI AREA  P75'!T1123*CONFIGURACAO!$C$26))</f>
        <v>0</v>
      </c>
      <c r="AL1123" s="38">
        <f>IFERROR(IF(M1123&gt;0,(U1123*CONFIGURACAO!$C$29)+(V1123*CONFIGURACAO!$C$30),""),"")</f>
        <v>0</v>
      </c>
      <c r="AM1123" s="38">
        <f>IF(W1123=0,0,IF(CONFIGURACAO!$C$41="SIM",(IF(W1123&gt;CONFIGURACAO!$C$41,CONFIGURACAO!$C$41*CONFIGURACAO!$C$31,W1123*CONFIGURACAO!$C$31)),'PI AREA  P75'!W1123*CONFIGURACAO!$C$31))</f>
        <v>0</v>
      </c>
      <c r="AN1123" s="38">
        <f>IF(X1123=0,0,IF(CONFIGURACAO!$C$39="SIM",(IF(X1123&gt;CONFIGURACAO!$C$40,CONFIGURACAO!$C$40*CONFIGURACAO!$C$32,X1123*CONFIGURACAO!$C$32)),'PI AREA  P75'!X1123*CONFIGURACAO!$C$32))</f>
        <v>0</v>
      </c>
      <c r="AO1123" s="38">
        <f>IFERROR(IF(M1123&gt;0,(Y1123*CONFIGURACAO!$C$33)+(Z1123*CONFIGURACAO!$C$34)+(AA1123*CONFIGURACAO!$C$35)+(AB1123*CONFIGURACAO!$C$36),""),"")</f>
        <v>150</v>
      </c>
      <c r="AP1123" s="38">
        <f>IF(AA1123=0,0,IF(CONFIGURACAO!$C$46="SIM",(IF(AA1123&gt;CONFIGURACAO!$C$47,CONFIGURACAO!$C$47*CONFIGURACAO!$C$35,AA1123*CONFIGURACAO!$C$35)),'PI AREA  P75'!AA1123*CONFIGURACAO!$C$35))</f>
        <v>0</v>
      </c>
      <c r="AQ1123" s="38">
        <f>IF(AB1123=0,0,IF(CONFIGURACAO!$C$44="SIM",(IF(AB1123&gt;CONFIGURACAO!$C$45,CONFIGURACAO!$C$45*CONFIGURACAO!$C$36,AB1123*CONFIGURACAO!$C$36)),'PI AREA  P75'!AB1123*CONFIGURACAO!$C$36))</f>
        <v>0</v>
      </c>
      <c r="AR1123" s="38">
        <f t="shared" si="408"/>
        <v>985</v>
      </c>
      <c r="AS1123" s="68">
        <f>IF(AR1123="","",$AR1123-(($AS$2/CONFIGURACAO!$C$6)*$M1123))</f>
        <v>685</v>
      </c>
      <c r="AT1123" s="73">
        <f t="shared" si="392"/>
        <v>3</v>
      </c>
      <c r="AU1123" s="75">
        <f>IF(AR1123="","",$AR1123-(($AU$2/CONFIGURACAO!$C$6)*$M1123))</f>
        <v>485</v>
      </c>
      <c r="AV1123" s="76">
        <f t="shared" si="393"/>
        <v>4</v>
      </c>
      <c r="AW1123" s="74">
        <f>IF(AR1123="","",$AR1123-(($AW$2/CONFIGURACAO!$C$6)*$M1123))</f>
        <v>285</v>
      </c>
      <c r="AX1123" s="72">
        <f t="shared" si="394"/>
        <v>5</v>
      </c>
      <c r="AZ1123" s="39">
        <f t="shared" si="395"/>
        <v>9.2492171030700829E-2</v>
      </c>
      <c r="BA1123" s="146">
        <f t="shared" si="396"/>
        <v>16.5</v>
      </c>
      <c r="BB1123" s="146">
        <f t="shared" si="397"/>
        <v>434</v>
      </c>
      <c r="BC1123" s="32">
        <f t="shared" si="398"/>
        <v>399</v>
      </c>
      <c r="BD1123" s="148"/>
      <c r="BE1123" s="40">
        <f t="shared" si="399"/>
        <v>0</v>
      </c>
      <c r="BF1123" s="40">
        <f t="shared" si="400"/>
        <v>6.7515432098765427E-2</v>
      </c>
      <c r="BG1123" s="40">
        <f t="shared" si="401"/>
        <v>0.25693730729701952</v>
      </c>
      <c r="BH1123" s="40">
        <f t="shared" si="402"/>
        <v>8.084074373484236E-2</v>
      </c>
      <c r="BI1123" s="40">
        <f t="shared" si="403"/>
        <v>7.9957356076759065E-2</v>
      </c>
      <c r="BJ1123" s="40">
        <f t="shared" si="404"/>
        <v>0</v>
      </c>
      <c r="BK1123" s="40">
        <f t="shared" si="405"/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 s="42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</row>
    <row r="1124" spans="1:134" s="32" customFormat="1" ht="17" thickBot="1" x14ac:dyDescent="0.25">
      <c r="A1124" s="124" t="str">
        <f>CONFIGURACAO!$C$4</f>
        <v>AREA 21</v>
      </c>
      <c r="B1124" s="125">
        <v>1122</v>
      </c>
      <c r="C1124" s="252" t="s">
        <v>334</v>
      </c>
      <c r="D1124" s="126">
        <f t="shared" si="409"/>
        <v>4</v>
      </c>
      <c r="E1124" s="250" t="s">
        <v>1459</v>
      </c>
      <c r="F1124" s="250">
        <v>1</v>
      </c>
      <c r="G1124" s="250">
        <v>1</v>
      </c>
      <c r="H1124" s="250">
        <v>1</v>
      </c>
      <c r="I1124" s="250">
        <v>1</v>
      </c>
      <c r="J1124" s="87"/>
      <c r="K1124" s="94"/>
      <c r="L1124" s="94"/>
      <c r="M1124" s="154">
        <f t="shared" si="406"/>
        <v>4</v>
      </c>
      <c r="N1124">
        <v>0.75</v>
      </c>
      <c r="O1124">
        <v>2</v>
      </c>
      <c r="P1124">
        <v>13</v>
      </c>
      <c r="Q1124">
        <v>0</v>
      </c>
      <c r="R1124">
        <v>0</v>
      </c>
      <c r="S1124">
        <v>0.75</v>
      </c>
      <c r="T1124">
        <v>0.75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3</v>
      </c>
      <c r="AB1124">
        <v>1</v>
      </c>
      <c r="AC1124" s="139">
        <f t="shared" si="390"/>
        <v>2.75</v>
      </c>
      <c r="AD1124" s="140">
        <f t="shared" si="391"/>
        <v>15.75</v>
      </c>
      <c r="AE1124" s="141">
        <f t="shared" si="410"/>
        <v>0</v>
      </c>
      <c r="AF1124" s="263">
        <f t="shared" si="411"/>
        <v>1</v>
      </c>
      <c r="AG1124" s="265">
        <f t="shared" si="407"/>
        <v>3.75</v>
      </c>
      <c r="AI1124" s="37">
        <f>IFERROR(IF(M1124&gt;0,(N1124*CONFIGURACAO!$C$20)+(O1124*CONFIGURACAO!$C$21)+(P1124*CONFIGURACAO!$C$22)+(Q1124*CONFIGURACAO!$C$23)+(R1124*CONFIGURACAO!$C$24),""),"")</f>
        <v>1015</v>
      </c>
      <c r="AJ1124" s="38">
        <f>IF(S1124=0,0,IF(CONFIGURACAO!$C$15="SIM",(IF(S1124&gt;CONFIGURACAO!$C$16,CONFIGURACAO!$C$16*CONFIGURACAO!$C$25,S1124*CONFIGURACAO!$C$25)),'PI AREA  P75'!S1124*CONFIGURACAO!$C$25))</f>
        <v>7.5</v>
      </c>
      <c r="AK1124" s="38">
        <f>IF(T1124=0,0,IF(CONFIGURACAO!$C$17="SIM",(IF(T1124&gt;CONFIGURACAO!$C$18,CONFIGURACAO!$C$18*CONFIGURACAO!$C$26,T1124*CONFIGURACAO!$C$26)),'PI AREA  P75'!T1124*CONFIGURACAO!$C$26))</f>
        <v>3.75</v>
      </c>
      <c r="AL1124" s="38">
        <f>IFERROR(IF(M1124&gt;0,(U1124*CONFIGURACAO!$C$29)+(V1124*CONFIGURACAO!$C$30),""),"")</f>
        <v>0</v>
      </c>
      <c r="AM1124" s="38">
        <f>IF(W1124=0,0,IF(CONFIGURACAO!$C$41="SIM",(IF(W1124&gt;CONFIGURACAO!$C$41,CONFIGURACAO!$C$41*CONFIGURACAO!$C$31,W1124*CONFIGURACAO!$C$31)),'PI AREA  P75'!W1124*CONFIGURACAO!$C$31))</f>
        <v>0</v>
      </c>
      <c r="AN1124" s="38">
        <f>IF(X1124=0,0,IF(CONFIGURACAO!$C$39="SIM",(IF(X1124&gt;CONFIGURACAO!$C$40,CONFIGURACAO!$C$40*CONFIGURACAO!$C$32,X1124*CONFIGURACAO!$C$32)),'PI AREA  P75'!X1124*CONFIGURACAO!$C$32))</f>
        <v>0</v>
      </c>
      <c r="AO1124" s="38">
        <f>IFERROR(IF(M1124&gt;0,(Y1124*CONFIGURACAO!$C$33)+(Z1124*CONFIGURACAO!$C$34)+(AA1124*CONFIGURACAO!$C$35)+(AB1124*CONFIGURACAO!$C$36),""),"")</f>
        <v>185</v>
      </c>
      <c r="AP1124" s="38">
        <f>IF(AA1124=0,0,IF(CONFIGURACAO!$C$46="SIM",(IF(AA1124&gt;CONFIGURACAO!$C$47,CONFIGURACAO!$C$47*CONFIGURACAO!$C$35,AA1124*CONFIGURACAO!$C$35)),'PI AREA  P75'!AA1124*CONFIGURACAO!$C$35))</f>
        <v>75</v>
      </c>
      <c r="AQ1124" s="38">
        <f>IF(AB1124=0,0,IF(CONFIGURACAO!$C$44="SIM",(IF(AB1124&gt;CONFIGURACAO!$C$45,CONFIGURACAO!$C$45*CONFIGURACAO!$C$36,AB1124*CONFIGURACAO!$C$36)),'PI AREA  P75'!AB1124*CONFIGURACAO!$C$36))</f>
        <v>10</v>
      </c>
      <c r="AR1124" s="38">
        <f t="shared" si="408"/>
        <v>1296.25</v>
      </c>
      <c r="AS1124" s="68">
        <f>IF(AR1124="","",$AR1124-(($AS$2/CONFIGURACAO!$C$6)*$M1124))</f>
        <v>996.25</v>
      </c>
      <c r="AT1124" s="73">
        <f t="shared" si="392"/>
        <v>3</v>
      </c>
      <c r="AU1124" s="75">
        <f>IF(AR1124="","",$AR1124-(($AU$2/CONFIGURACAO!$C$6)*$M1124))</f>
        <v>796.25</v>
      </c>
      <c r="AV1124" s="76">
        <f t="shared" si="393"/>
        <v>4</v>
      </c>
      <c r="AW1124" s="74">
        <f>IF(AR1124="","",$AR1124-(($AW$2/CONFIGURACAO!$C$6)*$M1124))</f>
        <v>596.25</v>
      </c>
      <c r="AX1124" s="72">
        <f t="shared" si="394"/>
        <v>5</v>
      </c>
      <c r="AZ1124" s="39">
        <f t="shared" si="395"/>
        <v>0.1217187580695898</v>
      </c>
      <c r="BA1124" s="146">
        <f t="shared" si="396"/>
        <v>22.25</v>
      </c>
      <c r="BB1124" s="146">
        <f t="shared" si="397"/>
        <v>270</v>
      </c>
      <c r="BC1124" s="32">
        <f t="shared" si="398"/>
        <v>265</v>
      </c>
      <c r="BD1124" s="148"/>
      <c r="BE1124" s="40">
        <f t="shared" si="399"/>
        <v>2.7943368107302535E-2</v>
      </c>
      <c r="BF1124" s="40">
        <f t="shared" si="400"/>
        <v>7.716049382716049E-2</v>
      </c>
      <c r="BG1124" s="40">
        <f t="shared" si="401"/>
        <v>0.33401849948612539</v>
      </c>
      <c r="BH1124" s="40">
        <f t="shared" si="402"/>
        <v>0</v>
      </c>
      <c r="BI1124" s="40">
        <f t="shared" si="403"/>
        <v>0</v>
      </c>
      <c r="BJ1124" s="40">
        <f t="shared" si="404"/>
        <v>6.9316081330868765E-2</v>
      </c>
      <c r="BK1124" s="40">
        <f t="shared" si="405"/>
        <v>0.1203852327447833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 s="42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</row>
    <row r="1125" spans="1:134" s="32" customFormat="1" ht="17" thickBot="1" x14ac:dyDescent="0.25">
      <c r="A1125" s="124" t="str">
        <f>CONFIGURACAO!$C$4</f>
        <v>AREA 21</v>
      </c>
      <c r="B1125" s="125">
        <v>1123</v>
      </c>
      <c r="C1125" s="252" t="s">
        <v>334</v>
      </c>
      <c r="D1125" s="126">
        <f t="shared" si="409"/>
        <v>5</v>
      </c>
      <c r="E1125" s="250" t="s">
        <v>1460</v>
      </c>
      <c r="F1125" s="250">
        <v>1</v>
      </c>
      <c r="G1125" s="250">
        <v>1</v>
      </c>
      <c r="H1125" s="250">
        <v>1</v>
      </c>
      <c r="I1125" s="250">
        <v>1</v>
      </c>
      <c r="J1125" s="87"/>
      <c r="K1125" s="94"/>
      <c r="L1125" s="94"/>
      <c r="M1125" s="154">
        <f t="shared" si="406"/>
        <v>4</v>
      </c>
      <c r="N1125">
        <v>0.75</v>
      </c>
      <c r="O1125">
        <v>2</v>
      </c>
      <c r="P1125">
        <v>26.5</v>
      </c>
      <c r="Q1125">
        <v>5.5</v>
      </c>
      <c r="R1125">
        <v>0</v>
      </c>
      <c r="S1125">
        <v>1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4</v>
      </c>
      <c r="AA1125">
        <v>2</v>
      </c>
      <c r="AB1125">
        <v>2</v>
      </c>
      <c r="AC1125" s="139">
        <f t="shared" si="390"/>
        <v>2.75</v>
      </c>
      <c r="AD1125" s="140">
        <f t="shared" si="391"/>
        <v>29.25</v>
      </c>
      <c r="AE1125" s="141">
        <f t="shared" si="410"/>
        <v>0</v>
      </c>
      <c r="AF1125" s="263">
        <f t="shared" si="411"/>
        <v>5</v>
      </c>
      <c r="AG1125" s="265">
        <f t="shared" si="407"/>
        <v>7.75</v>
      </c>
      <c r="AI1125" s="37">
        <f>IFERROR(IF(M1125&gt;0,(N1125*CONFIGURACAO!$C$20)+(O1125*CONFIGURACAO!$C$21)+(P1125*CONFIGURACAO!$C$22)+(Q1125*CONFIGURACAO!$C$23)+(R1125*CONFIGURACAO!$C$24),""),"")</f>
        <v>2045</v>
      </c>
      <c r="AJ1125" s="38">
        <f>IF(S1125=0,0,IF(CONFIGURACAO!$C$15="SIM",(IF(S1125&gt;CONFIGURACAO!$C$16,CONFIGURACAO!$C$16*CONFIGURACAO!$C$25,S1125*CONFIGURACAO!$C$25)),'PI AREA  P75'!S1125*CONFIGURACAO!$C$25))</f>
        <v>10</v>
      </c>
      <c r="AK1125" s="38">
        <f>IF(T1125=0,0,IF(CONFIGURACAO!$C$17="SIM",(IF(T1125&gt;CONFIGURACAO!$C$18,CONFIGURACAO!$C$18*CONFIGURACAO!$C$26,T1125*CONFIGURACAO!$C$26)),'PI AREA  P75'!T1125*CONFIGURACAO!$C$26))</f>
        <v>15</v>
      </c>
      <c r="AL1125" s="38">
        <f>IFERROR(IF(M1125&gt;0,(U1125*CONFIGURACAO!$C$29)+(V1125*CONFIGURACAO!$C$30),""),"")</f>
        <v>0</v>
      </c>
      <c r="AM1125" s="38">
        <f>IF(W1125=0,0,IF(CONFIGURACAO!$C$41="SIM",(IF(W1125&gt;CONFIGURACAO!$C$41,CONFIGURACAO!$C$41*CONFIGURACAO!$C$31,W1125*CONFIGURACAO!$C$31)),'PI AREA  P75'!W1125*CONFIGURACAO!$C$31))</f>
        <v>0</v>
      </c>
      <c r="AN1125" s="38">
        <f>IF(X1125=0,0,IF(CONFIGURACAO!$C$39="SIM",(IF(X1125&gt;CONFIGURACAO!$C$40,CONFIGURACAO!$C$40*CONFIGURACAO!$C$32,X1125*CONFIGURACAO!$C$32)),'PI AREA  P75'!X1125*CONFIGURACAO!$C$32))</f>
        <v>0</v>
      </c>
      <c r="AO1125" s="38">
        <f>IFERROR(IF(M1125&gt;0,(Y1125*CONFIGURACAO!$C$33)+(Z1125*CONFIGURACAO!$C$34)+(AA1125*CONFIGURACAO!$C$35)+(AB1125*CONFIGURACAO!$C$36),""),"")</f>
        <v>370</v>
      </c>
      <c r="AP1125" s="38">
        <f>IF(AA1125=0,0,IF(CONFIGURACAO!$C$46="SIM",(IF(AA1125&gt;CONFIGURACAO!$C$47,CONFIGURACAO!$C$47*CONFIGURACAO!$C$35,AA1125*CONFIGURACAO!$C$35)),'PI AREA  P75'!AA1125*CONFIGURACAO!$C$35))</f>
        <v>50</v>
      </c>
      <c r="AQ1125" s="38">
        <f>IF(AB1125=0,0,IF(CONFIGURACAO!$C$44="SIM",(IF(AB1125&gt;CONFIGURACAO!$C$45,CONFIGURACAO!$C$45*CONFIGURACAO!$C$36,AB1125*CONFIGURACAO!$C$36)),'PI AREA  P75'!AB1125*CONFIGURACAO!$C$36))</f>
        <v>20</v>
      </c>
      <c r="AR1125" s="38">
        <f t="shared" si="408"/>
        <v>2510</v>
      </c>
      <c r="AS1125" s="68">
        <f>IF(AR1125="","",$AR1125-(($AS$2/CONFIGURACAO!$C$6)*$M1125))</f>
        <v>2210</v>
      </c>
      <c r="AT1125" s="73">
        <f t="shared" si="392"/>
        <v>3</v>
      </c>
      <c r="AU1125" s="75">
        <f>IF(AR1125="","",$AR1125-(($AU$2/CONFIGURACAO!$C$6)*$M1125))</f>
        <v>2010</v>
      </c>
      <c r="AV1125" s="76">
        <f t="shared" si="393"/>
        <v>4</v>
      </c>
      <c r="AW1125" s="74">
        <f>IF(AR1125="","",$AR1125-(($AW$2/CONFIGURACAO!$C$6)*$M1125))</f>
        <v>1810</v>
      </c>
      <c r="AX1125" s="72">
        <f t="shared" si="394"/>
        <v>5</v>
      </c>
      <c r="AZ1125" s="39">
        <f t="shared" si="395"/>
        <v>0.23569070993610061</v>
      </c>
      <c r="BA1125" s="146">
        <f t="shared" si="396"/>
        <v>47.75</v>
      </c>
      <c r="BB1125" s="146">
        <f t="shared" si="397"/>
        <v>43</v>
      </c>
      <c r="BC1125" s="32">
        <f t="shared" si="398"/>
        <v>67</v>
      </c>
      <c r="BD1125" s="148"/>
      <c r="BE1125" s="40">
        <f t="shared" si="399"/>
        <v>2.7943368107302535E-2</v>
      </c>
      <c r="BF1125" s="40">
        <f t="shared" si="400"/>
        <v>7.716049382716049E-2</v>
      </c>
      <c r="BG1125" s="40">
        <f t="shared" si="401"/>
        <v>0.68088386433710169</v>
      </c>
      <c r="BH1125" s="40">
        <f t="shared" si="402"/>
        <v>0.22231204527081652</v>
      </c>
      <c r="BI1125" s="40">
        <f t="shared" si="403"/>
        <v>0</v>
      </c>
      <c r="BJ1125" s="40">
        <f t="shared" si="404"/>
        <v>9.2421441774491686E-2</v>
      </c>
      <c r="BK1125" s="40">
        <f t="shared" si="405"/>
        <v>0.4815409309791332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 s="42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</row>
    <row r="1126" spans="1:134" s="32" customFormat="1" ht="17" thickBot="1" x14ac:dyDescent="0.25">
      <c r="A1126" s="124" t="str">
        <f>CONFIGURACAO!$C$4</f>
        <v>AREA 21</v>
      </c>
      <c r="B1126" s="125">
        <v>1124</v>
      </c>
      <c r="C1126" s="252" t="s">
        <v>334</v>
      </c>
      <c r="D1126" s="126">
        <f t="shared" si="409"/>
        <v>6</v>
      </c>
      <c r="E1126" s="250" t="s">
        <v>1461</v>
      </c>
      <c r="F1126" s="250">
        <v>0</v>
      </c>
      <c r="G1126" s="250">
        <v>1</v>
      </c>
      <c r="H1126" s="250">
        <v>1</v>
      </c>
      <c r="I1126" s="250">
        <v>1</v>
      </c>
      <c r="J1126" s="87"/>
      <c r="K1126" s="94"/>
      <c r="L1126" s="94"/>
      <c r="M1126" s="154">
        <f t="shared" si="406"/>
        <v>3</v>
      </c>
      <c r="N1126">
        <v>0</v>
      </c>
      <c r="O1126">
        <v>2.5</v>
      </c>
      <c r="P1126">
        <v>12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2</v>
      </c>
      <c r="AB1126">
        <v>0</v>
      </c>
      <c r="AC1126" s="139">
        <f t="shared" si="390"/>
        <v>2.5</v>
      </c>
      <c r="AD1126" s="140">
        <f t="shared" si="391"/>
        <v>14.5</v>
      </c>
      <c r="AE1126" s="141">
        <f t="shared" si="410"/>
        <v>0</v>
      </c>
      <c r="AF1126" s="263">
        <f t="shared" si="411"/>
        <v>1</v>
      </c>
      <c r="AG1126" s="265">
        <f t="shared" si="407"/>
        <v>3.5</v>
      </c>
      <c r="AI1126" s="37">
        <f>IFERROR(IF(M1126&gt;0,(N1126*CONFIGURACAO!$C$20)+(O1126*CONFIGURACAO!$C$21)+(P1126*CONFIGURACAO!$C$22)+(Q1126*CONFIGURACAO!$C$23)+(R1126*CONFIGURACAO!$C$24),""),"")</f>
        <v>960</v>
      </c>
      <c r="AJ1126" s="38">
        <f>IF(S1126=0,0,IF(CONFIGURACAO!$C$15="SIM",(IF(S1126&gt;CONFIGURACAO!$C$16,CONFIGURACAO!$C$16*CONFIGURACAO!$C$25,S1126*CONFIGURACAO!$C$25)),'PI AREA  P75'!S1126*CONFIGURACAO!$C$25))</f>
        <v>0</v>
      </c>
      <c r="AK1126" s="38">
        <f>IF(T1126=0,0,IF(CONFIGURACAO!$C$17="SIM",(IF(T1126&gt;CONFIGURACAO!$C$18,CONFIGURACAO!$C$18*CONFIGURACAO!$C$26,T1126*CONFIGURACAO!$C$26)),'PI AREA  P75'!T1126*CONFIGURACAO!$C$26))</f>
        <v>0</v>
      </c>
      <c r="AL1126" s="38">
        <f>IFERROR(IF(M1126&gt;0,(U1126*CONFIGURACAO!$C$29)+(V1126*CONFIGURACAO!$C$30),""),"")</f>
        <v>0</v>
      </c>
      <c r="AM1126" s="38">
        <f>IF(W1126=0,0,IF(CONFIGURACAO!$C$41="SIM",(IF(W1126&gt;CONFIGURACAO!$C$41,CONFIGURACAO!$C$41*CONFIGURACAO!$C$31,W1126*CONFIGURACAO!$C$31)),'PI AREA  P75'!W1126*CONFIGURACAO!$C$31))</f>
        <v>0</v>
      </c>
      <c r="AN1126" s="38">
        <f>IF(X1126=0,0,IF(CONFIGURACAO!$C$39="SIM",(IF(X1126&gt;CONFIGURACAO!$C$40,CONFIGURACAO!$C$40*CONFIGURACAO!$C$32,X1126*CONFIGURACAO!$C$32)),'PI AREA  P75'!X1126*CONFIGURACAO!$C$32))</f>
        <v>0</v>
      </c>
      <c r="AO1126" s="38">
        <f>IFERROR(IF(M1126&gt;0,(Y1126*CONFIGURACAO!$C$33)+(Z1126*CONFIGURACAO!$C$34)+(AA1126*CONFIGURACAO!$C$35)+(AB1126*CONFIGURACAO!$C$36),""),"")</f>
        <v>150</v>
      </c>
      <c r="AP1126" s="38">
        <f>IF(AA1126=0,0,IF(CONFIGURACAO!$C$46="SIM",(IF(AA1126&gt;CONFIGURACAO!$C$47,CONFIGURACAO!$C$47*CONFIGURACAO!$C$35,AA1126*CONFIGURACAO!$C$35)),'PI AREA  P75'!AA1126*CONFIGURACAO!$C$35))</f>
        <v>50</v>
      </c>
      <c r="AQ1126" s="38">
        <f>IF(AB1126=0,0,IF(CONFIGURACAO!$C$44="SIM",(IF(AB1126&gt;CONFIGURACAO!$C$45,CONFIGURACAO!$C$45*CONFIGURACAO!$C$36,AB1126*CONFIGURACAO!$C$36)),'PI AREA  P75'!AB1126*CONFIGURACAO!$C$36))</f>
        <v>0</v>
      </c>
      <c r="AR1126" s="38">
        <f t="shared" si="408"/>
        <v>1160</v>
      </c>
      <c r="AS1126" s="68">
        <f>IF(AR1126="","",$AR1126-(($AS$2/CONFIGURACAO!$C$6)*$M1126))</f>
        <v>935</v>
      </c>
      <c r="AT1126" s="73">
        <f t="shared" si="392"/>
        <v>3</v>
      </c>
      <c r="AU1126" s="75">
        <f>IF(AR1126="","",$AR1126-(($AU$2/CONFIGURACAO!$C$6)*$M1126))</f>
        <v>785</v>
      </c>
      <c r="AV1126" s="76">
        <f t="shared" si="393"/>
        <v>4</v>
      </c>
      <c r="AW1126" s="74">
        <f>IF(AR1126="","",$AR1126-(($AW$2/CONFIGURACAO!$C$6)*$M1126))</f>
        <v>635</v>
      </c>
      <c r="AX1126" s="72">
        <f t="shared" si="394"/>
        <v>5</v>
      </c>
      <c r="AZ1126" s="39">
        <f t="shared" si="395"/>
        <v>0.10892479024935325</v>
      </c>
      <c r="BA1126" s="146">
        <f t="shared" si="396"/>
        <v>18.5</v>
      </c>
      <c r="BB1126" s="146">
        <f t="shared" si="397"/>
        <v>371</v>
      </c>
      <c r="BC1126" s="32">
        <f t="shared" si="398"/>
        <v>320</v>
      </c>
      <c r="BD1126" s="148"/>
      <c r="BE1126" s="40">
        <f t="shared" si="399"/>
        <v>0</v>
      </c>
      <c r="BF1126" s="40">
        <f t="shared" si="400"/>
        <v>9.6450617283950615E-2</v>
      </c>
      <c r="BG1126" s="40">
        <f t="shared" si="401"/>
        <v>0.3083247687564234</v>
      </c>
      <c r="BH1126" s="40">
        <f t="shared" si="402"/>
        <v>4.042037186742118E-2</v>
      </c>
      <c r="BI1126" s="40">
        <f t="shared" si="403"/>
        <v>0</v>
      </c>
      <c r="BJ1126" s="40">
        <f t="shared" si="404"/>
        <v>0</v>
      </c>
      <c r="BK1126" s="40">
        <f t="shared" si="405"/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 s="42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</row>
    <row r="1127" spans="1:134" s="32" customFormat="1" ht="17" thickBot="1" x14ac:dyDescent="0.25">
      <c r="A1127" s="124" t="str">
        <f>CONFIGURACAO!$C$4</f>
        <v>AREA 21</v>
      </c>
      <c r="B1127" s="125">
        <v>1125</v>
      </c>
      <c r="C1127" s="252" t="s">
        <v>334</v>
      </c>
      <c r="D1127" s="126">
        <f t="shared" si="409"/>
        <v>7</v>
      </c>
      <c r="E1127" s="250" t="s">
        <v>1462</v>
      </c>
      <c r="F1127" s="250">
        <v>1</v>
      </c>
      <c r="G1127" s="250">
        <v>1</v>
      </c>
      <c r="H1127" s="250">
        <v>1</v>
      </c>
      <c r="I1127" s="250">
        <v>1</v>
      </c>
      <c r="J1127" s="87"/>
      <c r="K1127" s="94"/>
      <c r="L1127" s="94"/>
      <c r="M1127" s="154">
        <f t="shared" si="406"/>
        <v>4</v>
      </c>
      <c r="N1127">
        <v>0.75</v>
      </c>
      <c r="O1127">
        <v>2.5</v>
      </c>
      <c r="P1127">
        <v>8.5</v>
      </c>
      <c r="Q1127">
        <v>0</v>
      </c>
      <c r="R1127">
        <v>0.75</v>
      </c>
      <c r="S1127">
        <v>0</v>
      </c>
      <c r="T1127">
        <v>0.75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 s="139">
        <f t="shared" si="390"/>
        <v>3.25</v>
      </c>
      <c r="AD1127" s="140">
        <f t="shared" si="391"/>
        <v>11.75</v>
      </c>
      <c r="AE1127" s="141">
        <f t="shared" si="410"/>
        <v>0</v>
      </c>
      <c r="AF1127" s="263">
        <f t="shared" si="411"/>
        <v>0</v>
      </c>
      <c r="AG1127" s="265">
        <f t="shared" si="407"/>
        <v>3.25</v>
      </c>
      <c r="AI1127" s="37">
        <f>IFERROR(IF(M1127&gt;0,(N1127*CONFIGURACAO!$C$20)+(O1127*CONFIGURACAO!$C$21)+(P1127*CONFIGURACAO!$C$22)+(Q1127*CONFIGURACAO!$C$23)+(R1127*CONFIGURACAO!$C$24),""),"")</f>
        <v>800</v>
      </c>
      <c r="AJ1127" s="38">
        <f>IF(S1127=0,0,IF(CONFIGURACAO!$C$15="SIM",(IF(S1127&gt;CONFIGURACAO!$C$16,CONFIGURACAO!$C$16*CONFIGURACAO!$C$25,S1127*CONFIGURACAO!$C$25)),'PI AREA  P75'!S1127*CONFIGURACAO!$C$25))</f>
        <v>0</v>
      </c>
      <c r="AK1127" s="38">
        <f>IF(T1127=0,0,IF(CONFIGURACAO!$C$17="SIM",(IF(T1127&gt;CONFIGURACAO!$C$18,CONFIGURACAO!$C$18*CONFIGURACAO!$C$26,T1127*CONFIGURACAO!$C$26)),'PI AREA  P75'!T1127*CONFIGURACAO!$C$26))</f>
        <v>3.75</v>
      </c>
      <c r="AL1127" s="38">
        <f>IFERROR(IF(M1127&gt;0,(U1127*CONFIGURACAO!$C$29)+(V1127*CONFIGURACAO!$C$30),""),"")</f>
        <v>0</v>
      </c>
      <c r="AM1127" s="38">
        <f>IF(W1127=0,0,IF(CONFIGURACAO!$C$41="SIM",(IF(W1127&gt;CONFIGURACAO!$C$41,CONFIGURACAO!$C$41*CONFIGURACAO!$C$31,W1127*CONFIGURACAO!$C$31)),'PI AREA  P75'!W1127*CONFIGURACAO!$C$31))</f>
        <v>0</v>
      </c>
      <c r="AN1127" s="38">
        <f>IF(X1127=0,0,IF(CONFIGURACAO!$C$39="SIM",(IF(X1127&gt;CONFIGURACAO!$C$40,CONFIGURACAO!$C$40*CONFIGURACAO!$C$32,X1127*CONFIGURACAO!$C$32)),'PI AREA  P75'!X1127*CONFIGURACAO!$C$32))</f>
        <v>0</v>
      </c>
      <c r="AO1127" s="38">
        <f>IFERROR(IF(M1127&gt;0,(Y1127*CONFIGURACAO!$C$33)+(Z1127*CONFIGURACAO!$C$34)+(AA1127*CONFIGURACAO!$C$35)+(AB1127*CONFIGURACAO!$C$36),""),"")</f>
        <v>0</v>
      </c>
      <c r="AP1127" s="38">
        <f>IF(AA1127=0,0,IF(CONFIGURACAO!$C$46="SIM",(IF(AA1127&gt;CONFIGURACAO!$C$47,CONFIGURACAO!$C$47*CONFIGURACAO!$C$35,AA1127*CONFIGURACAO!$C$35)),'PI AREA  P75'!AA1127*CONFIGURACAO!$C$35))</f>
        <v>0</v>
      </c>
      <c r="AQ1127" s="38">
        <f>IF(AB1127=0,0,IF(CONFIGURACAO!$C$44="SIM",(IF(AB1127&gt;CONFIGURACAO!$C$45,CONFIGURACAO!$C$45*CONFIGURACAO!$C$36,AB1127*CONFIGURACAO!$C$36)),'PI AREA  P75'!AB1127*CONFIGURACAO!$C$36))</f>
        <v>0</v>
      </c>
      <c r="AR1127" s="38">
        <f t="shared" si="408"/>
        <v>803.75</v>
      </c>
      <c r="AS1127" s="68">
        <f>IF(AR1127="","",$AR1127-(($AS$2/CONFIGURACAO!$C$6)*$M1127))</f>
        <v>503.75</v>
      </c>
      <c r="AT1127" s="73">
        <f t="shared" si="392"/>
        <v>3</v>
      </c>
      <c r="AU1127" s="75">
        <f>IF(AR1127="","",$AR1127-(($AU$2/CONFIGURACAO!$C$6)*$M1127))</f>
        <v>303.75</v>
      </c>
      <c r="AV1127" s="76">
        <f t="shared" si="393"/>
        <v>4</v>
      </c>
      <c r="AW1127" s="74">
        <f>IF(AR1127="","",$AR1127-(($AW$2/CONFIGURACAO!$C$6)*$M1127))</f>
        <v>103.75</v>
      </c>
      <c r="AX1127" s="72">
        <f t="shared" si="394"/>
        <v>5</v>
      </c>
      <c r="AZ1127" s="39">
        <f t="shared" si="395"/>
        <v>7.5472672554239381E-2</v>
      </c>
      <c r="BA1127" s="146">
        <f t="shared" si="396"/>
        <v>13.25</v>
      </c>
      <c r="BB1127" s="146">
        <f t="shared" si="397"/>
        <v>539</v>
      </c>
      <c r="BC1127" s="32">
        <f t="shared" si="398"/>
        <v>497</v>
      </c>
      <c r="BD1127" s="148"/>
      <c r="BE1127" s="40">
        <f t="shared" si="399"/>
        <v>2.7943368107302535E-2</v>
      </c>
      <c r="BF1127" s="40">
        <f t="shared" si="400"/>
        <v>9.6450617283950615E-2</v>
      </c>
      <c r="BG1127" s="40">
        <f t="shared" si="401"/>
        <v>0.21839671120246656</v>
      </c>
      <c r="BH1127" s="40">
        <f t="shared" si="402"/>
        <v>0</v>
      </c>
      <c r="BI1127" s="40">
        <f t="shared" si="403"/>
        <v>7.9957356076759065E-2</v>
      </c>
      <c r="BJ1127" s="40">
        <f t="shared" si="404"/>
        <v>0</v>
      </c>
      <c r="BK1127" s="40">
        <f t="shared" si="405"/>
        <v>0.1203852327447833</v>
      </c>
      <c r="BL1127">
        <v>0</v>
      </c>
      <c r="BM1127">
        <v>0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0</v>
      </c>
      <c r="BT1127" s="42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</row>
    <row r="1128" spans="1:134" s="32" customFormat="1" ht="17" thickBot="1" x14ac:dyDescent="0.25">
      <c r="A1128" s="124" t="str">
        <f>CONFIGURACAO!$C$4</f>
        <v>AREA 21</v>
      </c>
      <c r="B1128" s="125">
        <v>1126</v>
      </c>
      <c r="C1128" s="252" t="s">
        <v>334</v>
      </c>
      <c r="D1128" s="126">
        <f t="shared" si="409"/>
        <v>8</v>
      </c>
      <c r="E1128" s="250" t="s">
        <v>1463</v>
      </c>
      <c r="F1128" s="250">
        <v>1</v>
      </c>
      <c r="G1128" s="250">
        <v>1</v>
      </c>
      <c r="H1128" s="250">
        <v>1</v>
      </c>
      <c r="I1128" s="250">
        <v>1</v>
      </c>
      <c r="J1128" s="87"/>
      <c r="K1128" s="94"/>
      <c r="L1128" s="94"/>
      <c r="M1128" s="154">
        <f t="shared" si="406"/>
        <v>4</v>
      </c>
      <c r="N1128">
        <v>2</v>
      </c>
      <c r="O1128">
        <v>2.5</v>
      </c>
      <c r="P1128">
        <v>16.25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2</v>
      </c>
      <c r="AA1128">
        <v>0</v>
      </c>
      <c r="AB1128">
        <v>0</v>
      </c>
      <c r="AC1128" s="139">
        <f t="shared" si="390"/>
        <v>4.5</v>
      </c>
      <c r="AD1128" s="140">
        <f t="shared" si="391"/>
        <v>20.75</v>
      </c>
      <c r="AE1128" s="141">
        <f t="shared" si="410"/>
        <v>0</v>
      </c>
      <c r="AF1128" s="263">
        <f t="shared" si="411"/>
        <v>3</v>
      </c>
      <c r="AG1128" s="265">
        <f t="shared" si="407"/>
        <v>7.5</v>
      </c>
      <c r="AI1128" s="37">
        <f>IFERROR(IF(M1128&gt;0,(N1128*CONFIGURACAO!$C$20)+(O1128*CONFIGURACAO!$C$21)+(P1128*CONFIGURACAO!$C$22)+(Q1128*CONFIGURACAO!$C$23)+(R1128*CONFIGURACAO!$C$24),""),"")</f>
        <v>1415</v>
      </c>
      <c r="AJ1128" s="38">
        <f>IF(S1128=0,0,IF(CONFIGURACAO!$C$15="SIM",(IF(S1128&gt;CONFIGURACAO!$C$16,CONFIGURACAO!$C$16*CONFIGURACAO!$C$25,S1128*CONFIGURACAO!$C$25)),'PI AREA  P75'!S1128*CONFIGURACAO!$C$25))</f>
        <v>0</v>
      </c>
      <c r="AK1128" s="38">
        <f>IF(T1128=0,0,IF(CONFIGURACAO!$C$17="SIM",(IF(T1128&gt;CONFIGURACAO!$C$18,CONFIGURACAO!$C$18*CONFIGURACAO!$C$26,T1128*CONFIGURACAO!$C$26)),'PI AREA  P75'!T1128*CONFIGURACAO!$C$26))</f>
        <v>0</v>
      </c>
      <c r="AL1128" s="38">
        <f>IFERROR(IF(M1128&gt;0,(U1128*CONFIGURACAO!$C$29)+(V1128*CONFIGURACAO!$C$30),""),"")</f>
        <v>0</v>
      </c>
      <c r="AM1128" s="38">
        <f>IF(W1128=0,0,IF(CONFIGURACAO!$C$41="SIM",(IF(W1128&gt;CONFIGURACAO!$C$41,CONFIGURACAO!$C$41*CONFIGURACAO!$C$31,W1128*CONFIGURACAO!$C$31)),'PI AREA  P75'!W1128*CONFIGURACAO!$C$31))</f>
        <v>0</v>
      </c>
      <c r="AN1128" s="38">
        <f>IF(X1128=0,0,IF(CONFIGURACAO!$C$39="SIM",(IF(X1128&gt;CONFIGURACAO!$C$40,CONFIGURACAO!$C$40*CONFIGURACAO!$C$32,X1128*CONFIGURACAO!$C$32)),'PI AREA  P75'!X1128*CONFIGURACAO!$C$32))</f>
        <v>0</v>
      </c>
      <c r="AO1128" s="38">
        <f>IFERROR(IF(M1128&gt;0,(Y1128*CONFIGURACAO!$C$33)+(Z1128*CONFIGURACAO!$C$34)+(AA1128*CONFIGURACAO!$C$35)+(AB1128*CONFIGURACAO!$C$36),""),"")</f>
        <v>200</v>
      </c>
      <c r="AP1128" s="38">
        <f>IF(AA1128=0,0,IF(CONFIGURACAO!$C$46="SIM",(IF(AA1128&gt;CONFIGURACAO!$C$47,CONFIGURACAO!$C$47*CONFIGURACAO!$C$35,AA1128*CONFIGURACAO!$C$35)),'PI AREA  P75'!AA1128*CONFIGURACAO!$C$35))</f>
        <v>0</v>
      </c>
      <c r="AQ1128" s="38">
        <f>IF(AB1128=0,0,IF(CONFIGURACAO!$C$44="SIM",(IF(AB1128&gt;CONFIGURACAO!$C$45,CONFIGURACAO!$C$45*CONFIGURACAO!$C$36,AB1128*CONFIGURACAO!$C$36)),'PI AREA  P75'!AB1128*CONFIGURACAO!$C$36))</f>
        <v>0</v>
      </c>
      <c r="AR1128" s="38">
        <f t="shared" si="408"/>
        <v>1615</v>
      </c>
      <c r="AS1128" s="68">
        <f>IF(AR1128="","",$AR1128-(($AS$2/CONFIGURACAO!$C$6)*$M1128))</f>
        <v>1315</v>
      </c>
      <c r="AT1128" s="73">
        <f t="shared" si="392"/>
        <v>3</v>
      </c>
      <c r="AU1128" s="75">
        <f>IF(AR1128="","",$AR1128-(($AU$2/CONFIGURACAO!$C$6)*$M1128))</f>
        <v>1115</v>
      </c>
      <c r="AV1128" s="76">
        <f t="shared" si="393"/>
        <v>4</v>
      </c>
      <c r="AW1128" s="74">
        <f>IF(AR1128="","",$AR1128-(($AW$2/CONFIGURACAO!$C$6)*$M1128))</f>
        <v>915</v>
      </c>
      <c r="AX1128" s="72">
        <f t="shared" si="394"/>
        <v>5</v>
      </c>
      <c r="AZ1128" s="39">
        <f t="shared" si="395"/>
        <v>0.15164960021784959</v>
      </c>
      <c r="BA1128" s="146">
        <f t="shared" si="396"/>
        <v>24.75</v>
      </c>
      <c r="BB1128" s="146">
        <f t="shared" si="397"/>
        <v>235</v>
      </c>
      <c r="BC1128" s="32">
        <f t="shared" si="398"/>
        <v>184</v>
      </c>
      <c r="BD1128" s="148"/>
      <c r="BE1128" s="40">
        <f t="shared" si="399"/>
        <v>7.4515648286140088E-2</v>
      </c>
      <c r="BF1128" s="40">
        <f t="shared" si="400"/>
        <v>9.6450617283950615E-2</v>
      </c>
      <c r="BG1128" s="40">
        <f t="shared" si="401"/>
        <v>0.41752312435765676</v>
      </c>
      <c r="BH1128" s="40">
        <f t="shared" si="402"/>
        <v>4.042037186742118E-2</v>
      </c>
      <c r="BI1128" s="40">
        <f t="shared" si="403"/>
        <v>0</v>
      </c>
      <c r="BJ1128" s="40">
        <f t="shared" si="404"/>
        <v>0</v>
      </c>
      <c r="BK1128" s="40">
        <f t="shared" si="405"/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 s="42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</row>
    <row r="1129" spans="1:134" s="32" customFormat="1" ht="17" thickBot="1" x14ac:dyDescent="0.25">
      <c r="A1129" s="124" t="str">
        <f>CONFIGURACAO!$C$4</f>
        <v>AREA 21</v>
      </c>
      <c r="B1129" s="125">
        <v>1127</v>
      </c>
      <c r="C1129" s="252" t="s">
        <v>334</v>
      </c>
      <c r="D1129" s="126">
        <f t="shared" si="409"/>
        <v>9</v>
      </c>
      <c r="E1129" s="250" t="s">
        <v>1464</v>
      </c>
      <c r="F1129" s="250">
        <v>1</v>
      </c>
      <c r="G1129" s="250">
        <v>1</v>
      </c>
      <c r="H1129" s="250">
        <v>1</v>
      </c>
      <c r="I1129" s="250">
        <v>1</v>
      </c>
      <c r="J1129" s="87"/>
      <c r="K1129" s="94"/>
      <c r="L1129" s="94"/>
      <c r="M1129" s="154">
        <f t="shared" si="406"/>
        <v>4</v>
      </c>
      <c r="N1129">
        <v>0</v>
      </c>
      <c r="O1129">
        <v>1.75</v>
      </c>
      <c r="P1129">
        <v>8.5</v>
      </c>
      <c r="Q1129">
        <v>1</v>
      </c>
      <c r="R1129">
        <v>0.75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 s="139">
        <f t="shared" si="390"/>
        <v>1.75</v>
      </c>
      <c r="AD1129" s="140">
        <f t="shared" si="391"/>
        <v>10.25</v>
      </c>
      <c r="AE1129" s="141">
        <f t="shared" si="410"/>
        <v>0</v>
      </c>
      <c r="AF1129" s="263">
        <f t="shared" si="411"/>
        <v>1</v>
      </c>
      <c r="AG1129" s="265">
        <f t="shared" si="407"/>
        <v>2.75</v>
      </c>
      <c r="AI1129" s="37">
        <f>IFERROR(IF(M1129&gt;0,(N1129*CONFIGURACAO!$C$20)+(O1129*CONFIGURACAO!$C$21)+(P1129*CONFIGURACAO!$C$22)+(Q1129*CONFIGURACAO!$C$23)+(R1129*CONFIGURACAO!$C$24),""),"")</f>
        <v>705</v>
      </c>
      <c r="AJ1129" s="38">
        <f>IF(S1129=0,0,IF(CONFIGURACAO!$C$15="SIM",(IF(S1129&gt;CONFIGURACAO!$C$16,CONFIGURACAO!$C$16*CONFIGURACAO!$C$25,S1129*CONFIGURACAO!$C$25)),'PI AREA  P75'!S1129*CONFIGURACAO!$C$25))</f>
        <v>0</v>
      </c>
      <c r="AK1129" s="38">
        <f>IF(T1129=0,0,IF(CONFIGURACAO!$C$17="SIM",(IF(T1129&gt;CONFIGURACAO!$C$18,CONFIGURACAO!$C$18*CONFIGURACAO!$C$26,T1129*CONFIGURACAO!$C$26)),'PI AREA  P75'!T1129*CONFIGURACAO!$C$26))</f>
        <v>0</v>
      </c>
      <c r="AL1129" s="38">
        <f>IFERROR(IF(M1129&gt;0,(U1129*CONFIGURACAO!$C$29)+(V1129*CONFIGURACAO!$C$30),""),"")</f>
        <v>0</v>
      </c>
      <c r="AM1129" s="38">
        <f>IF(W1129=0,0,IF(CONFIGURACAO!$C$41="SIM",(IF(W1129&gt;CONFIGURACAO!$C$41,CONFIGURACAO!$C$41*CONFIGURACAO!$C$31,W1129*CONFIGURACAO!$C$31)),'PI AREA  P75'!W1129*CONFIGURACAO!$C$31))</f>
        <v>0</v>
      </c>
      <c r="AN1129" s="38">
        <f>IF(X1129=0,0,IF(CONFIGURACAO!$C$39="SIM",(IF(X1129&gt;CONFIGURACAO!$C$40,CONFIGURACAO!$C$40*CONFIGURACAO!$C$32,X1129*CONFIGURACAO!$C$32)),'PI AREA  P75'!X1129*CONFIGURACAO!$C$32))</f>
        <v>0</v>
      </c>
      <c r="AO1129" s="38">
        <f>IFERROR(IF(M1129&gt;0,(Y1129*CONFIGURACAO!$C$33)+(Z1129*CONFIGURACAO!$C$34)+(AA1129*CONFIGURACAO!$C$35)+(AB1129*CONFIGURACAO!$C$36),""),"")</f>
        <v>50</v>
      </c>
      <c r="AP1129" s="38">
        <f>IF(AA1129=0,0,IF(CONFIGURACAO!$C$46="SIM",(IF(AA1129&gt;CONFIGURACAO!$C$47,CONFIGURACAO!$C$47*CONFIGURACAO!$C$35,AA1129*CONFIGURACAO!$C$35)),'PI AREA  P75'!AA1129*CONFIGURACAO!$C$35))</f>
        <v>0</v>
      </c>
      <c r="AQ1129" s="38">
        <f>IF(AB1129=0,0,IF(CONFIGURACAO!$C$44="SIM",(IF(AB1129&gt;CONFIGURACAO!$C$45,CONFIGURACAO!$C$45*CONFIGURACAO!$C$36,AB1129*CONFIGURACAO!$C$36)),'PI AREA  P75'!AB1129*CONFIGURACAO!$C$36))</f>
        <v>0</v>
      </c>
      <c r="AR1129" s="38">
        <f t="shared" si="408"/>
        <v>755</v>
      </c>
      <c r="AS1129" s="68">
        <f>IF(AR1129="","",$AR1129-(($AS$2/CONFIGURACAO!$C$6)*$M1129))</f>
        <v>455</v>
      </c>
      <c r="AT1129" s="73">
        <f t="shared" si="392"/>
        <v>3</v>
      </c>
      <c r="AU1129" s="75">
        <f>IF(AR1129="","",$AR1129-(($AU$2/CONFIGURACAO!$C$6)*$M1129))</f>
        <v>255</v>
      </c>
      <c r="AV1129" s="76">
        <f t="shared" si="393"/>
        <v>4</v>
      </c>
      <c r="AW1129" s="74">
        <f>IF(AR1129="","",$AR1129-(($AW$2/CONFIGURACAO!$C$6)*$M1129))</f>
        <v>55</v>
      </c>
      <c r="AX1129" s="72">
        <f t="shared" si="394"/>
        <v>5</v>
      </c>
      <c r="AZ1129" s="39">
        <f t="shared" si="395"/>
        <v>7.0895014343329066E-2</v>
      </c>
      <c r="BA1129" s="146">
        <f t="shared" si="396"/>
        <v>13</v>
      </c>
      <c r="BB1129" s="146">
        <f t="shared" si="397"/>
        <v>545</v>
      </c>
      <c r="BC1129" s="32">
        <f t="shared" si="398"/>
        <v>530</v>
      </c>
      <c r="BD1129" s="148"/>
      <c r="BE1129" s="40">
        <f t="shared" si="399"/>
        <v>0</v>
      </c>
      <c r="BF1129" s="40">
        <f t="shared" si="400"/>
        <v>6.7515432098765427E-2</v>
      </c>
      <c r="BG1129" s="40">
        <f t="shared" si="401"/>
        <v>0.21839671120246656</v>
      </c>
      <c r="BH1129" s="40">
        <f t="shared" si="402"/>
        <v>4.042037186742118E-2</v>
      </c>
      <c r="BI1129" s="40">
        <f t="shared" si="403"/>
        <v>7.9957356076759065E-2</v>
      </c>
      <c r="BJ1129" s="40">
        <f t="shared" si="404"/>
        <v>0</v>
      </c>
      <c r="BK1129" s="40">
        <f t="shared" si="405"/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 s="42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</row>
    <row r="1130" spans="1:134" s="32" customFormat="1" ht="17" thickBot="1" x14ac:dyDescent="0.25">
      <c r="A1130" s="124" t="str">
        <f>CONFIGURACAO!$C$4</f>
        <v>AREA 21</v>
      </c>
      <c r="B1130" s="125">
        <v>1128</v>
      </c>
      <c r="C1130" s="252" t="s">
        <v>334</v>
      </c>
      <c r="D1130" s="126">
        <f t="shared" si="409"/>
        <v>10</v>
      </c>
      <c r="E1130" s="250" t="s">
        <v>1465</v>
      </c>
      <c r="F1130" s="250">
        <v>1</v>
      </c>
      <c r="G1130" s="250">
        <v>1</v>
      </c>
      <c r="H1130" s="250">
        <v>1</v>
      </c>
      <c r="I1130" s="250">
        <v>1</v>
      </c>
      <c r="J1130" s="87"/>
      <c r="K1130" s="94"/>
      <c r="L1130" s="94"/>
      <c r="M1130" s="154">
        <f t="shared" si="406"/>
        <v>4</v>
      </c>
      <c r="N1130">
        <v>0</v>
      </c>
      <c r="O1130">
        <v>1</v>
      </c>
      <c r="P1130">
        <v>14.5</v>
      </c>
      <c r="Q1130">
        <v>3.75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 s="139">
        <f t="shared" si="390"/>
        <v>1</v>
      </c>
      <c r="AD1130" s="140">
        <f t="shared" si="391"/>
        <v>15.5</v>
      </c>
      <c r="AE1130" s="141">
        <f t="shared" si="410"/>
        <v>0</v>
      </c>
      <c r="AF1130" s="263">
        <f t="shared" si="411"/>
        <v>0</v>
      </c>
      <c r="AG1130" s="265">
        <f t="shared" si="407"/>
        <v>1</v>
      </c>
      <c r="AI1130" s="37">
        <f>IFERROR(IF(M1130&gt;0,(N1130*CONFIGURACAO!$C$20)+(O1130*CONFIGURACAO!$C$21)+(P1130*CONFIGURACAO!$C$22)+(Q1130*CONFIGURACAO!$C$23)+(R1130*CONFIGURACAO!$C$24),""),"")</f>
        <v>1100</v>
      </c>
      <c r="AJ1130" s="38">
        <f>IF(S1130=0,0,IF(CONFIGURACAO!$C$15="SIM",(IF(S1130&gt;CONFIGURACAO!$C$16,CONFIGURACAO!$C$16*CONFIGURACAO!$C$25,S1130*CONFIGURACAO!$C$25)),'PI AREA  P75'!S1130*CONFIGURACAO!$C$25))</f>
        <v>0</v>
      </c>
      <c r="AK1130" s="38">
        <f>IF(T1130=0,0,IF(CONFIGURACAO!$C$17="SIM",(IF(T1130&gt;CONFIGURACAO!$C$18,CONFIGURACAO!$C$18*CONFIGURACAO!$C$26,T1130*CONFIGURACAO!$C$26)),'PI AREA  P75'!T1130*CONFIGURACAO!$C$26))</f>
        <v>0</v>
      </c>
      <c r="AL1130" s="38">
        <f>IFERROR(IF(M1130&gt;0,(U1130*CONFIGURACAO!$C$29)+(V1130*CONFIGURACAO!$C$30),""),"")</f>
        <v>0</v>
      </c>
      <c r="AM1130" s="38">
        <f>IF(W1130=0,0,IF(CONFIGURACAO!$C$41="SIM",(IF(W1130&gt;CONFIGURACAO!$C$41,CONFIGURACAO!$C$41*CONFIGURACAO!$C$31,W1130*CONFIGURACAO!$C$31)),'PI AREA  P75'!W1130*CONFIGURACAO!$C$31))</f>
        <v>0</v>
      </c>
      <c r="AN1130" s="38">
        <f>IF(X1130=0,0,IF(CONFIGURACAO!$C$39="SIM",(IF(X1130&gt;CONFIGURACAO!$C$40,CONFIGURACAO!$C$40*CONFIGURACAO!$C$32,X1130*CONFIGURACAO!$C$32)),'PI AREA  P75'!X1130*CONFIGURACAO!$C$32))</f>
        <v>0</v>
      </c>
      <c r="AO1130" s="38">
        <f>IFERROR(IF(M1130&gt;0,(Y1130*CONFIGURACAO!$C$33)+(Z1130*CONFIGURACAO!$C$34)+(AA1130*CONFIGURACAO!$C$35)+(AB1130*CONFIGURACAO!$C$36),""),"")</f>
        <v>25</v>
      </c>
      <c r="AP1130" s="38">
        <f>IF(AA1130=0,0,IF(CONFIGURACAO!$C$46="SIM",(IF(AA1130&gt;CONFIGURACAO!$C$47,CONFIGURACAO!$C$47*CONFIGURACAO!$C$35,AA1130*CONFIGURACAO!$C$35)),'PI AREA  P75'!AA1130*CONFIGURACAO!$C$35))</f>
        <v>25</v>
      </c>
      <c r="AQ1130" s="38">
        <f>IF(AB1130=0,0,IF(CONFIGURACAO!$C$44="SIM",(IF(AB1130&gt;CONFIGURACAO!$C$45,CONFIGURACAO!$C$45*CONFIGURACAO!$C$36,AB1130*CONFIGURACAO!$C$36)),'PI AREA  P75'!AB1130*CONFIGURACAO!$C$36))</f>
        <v>0</v>
      </c>
      <c r="AR1130" s="38">
        <f t="shared" si="408"/>
        <v>1150</v>
      </c>
      <c r="AS1130" s="68">
        <f>IF(AR1130="","",$AR1130-(($AS$2/CONFIGURACAO!$C$6)*$M1130))</f>
        <v>850</v>
      </c>
      <c r="AT1130" s="73">
        <f t="shared" si="392"/>
        <v>3</v>
      </c>
      <c r="AU1130" s="75">
        <f>IF(AR1130="","",$AR1130-(($AU$2/CONFIGURACAO!$C$6)*$M1130))</f>
        <v>650</v>
      </c>
      <c r="AV1130" s="76">
        <f t="shared" si="393"/>
        <v>4</v>
      </c>
      <c r="AW1130" s="74">
        <f>IF(AR1130="","",$AR1130-(($AW$2/CONFIGURACAO!$C$6)*$M1130))</f>
        <v>450</v>
      </c>
      <c r="AX1130" s="72">
        <f t="shared" si="394"/>
        <v>5</v>
      </c>
      <c r="AZ1130" s="39">
        <f t="shared" si="395"/>
        <v>0.10798578343685884</v>
      </c>
      <c r="BA1130" s="146">
        <f t="shared" si="396"/>
        <v>20.25</v>
      </c>
      <c r="BB1130" s="146">
        <f t="shared" si="397"/>
        <v>315</v>
      </c>
      <c r="BC1130" s="32">
        <f t="shared" si="398"/>
        <v>326</v>
      </c>
      <c r="BD1130" s="148"/>
      <c r="BE1130" s="40">
        <f t="shared" si="399"/>
        <v>0</v>
      </c>
      <c r="BF1130" s="40">
        <f t="shared" si="400"/>
        <v>3.8580246913580245E-2</v>
      </c>
      <c r="BG1130" s="40">
        <f t="shared" si="401"/>
        <v>0.37255909558067829</v>
      </c>
      <c r="BH1130" s="40">
        <f t="shared" si="402"/>
        <v>0.15157639450282942</v>
      </c>
      <c r="BI1130" s="40">
        <f t="shared" si="403"/>
        <v>0</v>
      </c>
      <c r="BJ1130" s="40">
        <f t="shared" si="404"/>
        <v>0</v>
      </c>
      <c r="BK1130" s="40">
        <f t="shared" si="405"/>
        <v>0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0</v>
      </c>
      <c r="BR1130">
        <v>5</v>
      </c>
      <c r="BS1130">
        <v>0</v>
      </c>
      <c r="BT1130" s="42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</row>
    <row r="1131" spans="1:134" s="32" customFormat="1" ht="17" thickBot="1" x14ac:dyDescent="0.25">
      <c r="A1131" s="124" t="str">
        <f>CONFIGURACAO!$C$4</f>
        <v>AREA 21</v>
      </c>
      <c r="B1131" s="125">
        <v>1129</v>
      </c>
      <c r="C1131" s="252" t="s">
        <v>334</v>
      </c>
      <c r="D1131" s="126">
        <f t="shared" si="409"/>
        <v>11</v>
      </c>
      <c r="E1131" s="250" t="s">
        <v>1466</v>
      </c>
      <c r="F1131" s="250">
        <v>1</v>
      </c>
      <c r="G1131" s="250">
        <v>0</v>
      </c>
      <c r="H1131" s="250">
        <v>0</v>
      </c>
      <c r="I1131" s="250">
        <v>0</v>
      </c>
      <c r="J1131" s="87"/>
      <c r="K1131" s="94"/>
      <c r="L1131" s="94"/>
      <c r="M1131" s="154">
        <f t="shared" si="406"/>
        <v>1</v>
      </c>
      <c r="N1131">
        <v>0</v>
      </c>
      <c r="O1131">
        <v>3.25</v>
      </c>
      <c r="P1131">
        <v>8.25</v>
      </c>
      <c r="Q1131">
        <v>0.75</v>
      </c>
      <c r="R1131">
        <v>1.5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 s="139">
        <f t="shared" si="390"/>
        <v>3.25</v>
      </c>
      <c r="AD1131" s="140">
        <f t="shared" si="391"/>
        <v>11.5</v>
      </c>
      <c r="AE1131" s="141">
        <f t="shared" si="410"/>
        <v>0</v>
      </c>
      <c r="AF1131" s="263">
        <f t="shared" si="411"/>
        <v>0</v>
      </c>
      <c r="AG1131" s="265">
        <f t="shared" si="407"/>
        <v>3.25</v>
      </c>
      <c r="AI1131" s="37">
        <f>IFERROR(IF(M1131&gt;0,(N1131*CONFIGURACAO!$C$20)+(O1131*CONFIGURACAO!$C$21)+(P1131*CONFIGURACAO!$C$22)+(Q1131*CONFIGURACAO!$C$23)+(R1131*CONFIGURACAO!$C$24),""),"")</f>
        <v>815</v>
      </c>
      <c r="AJ1131" s="38">
        <f>IF(S1131=0,0,IF(CONFIGURACAO!$C$15="SIM",(IF(S1131&gt;CONFIGURACAO!$C$16,CONFIGURACAO!$C$16*CONFIGURACAO!$C$25,S1131*CONFIGURACAO!$C$25)),'PI AREA  P75'!S1131*CONFIGURACAO!$C$25))</f>
        <v>0</v>
      </c>
      <c r="AK1131" s="38">
        <f>IF(T1131=0,0,IF(CONFIGURACAO!$C$17="SIM",(IF(T1131&gt;CONFIGURACAO!$C$18,CONFIGURACAO!$C$18*CONFIGURACAO!$C$26,T1131*CONFIGURACAO!$C$26)),'PI AREA  P75'!T1131*CONFIGURACAO!$C$26))</f>
        <v>0</v>
      </c>
      <c r="AL1131" s="38">
        <f>IFERROR(IF(M1131&gt;0,(U1131*CONFIGURACAO!$C$29)+(V1131*CONFIGURACAO!$C$30),""),"")</f>
        <v>0</v>
      </c>
      <c r="AM1131" s="38">
        <f>IF(W1131=0,0,IF(CONFIGURACAO!$C$41="SIM",(IF(W1131&gt;CONFIGURACAO!$C$41,CONFIGURACAO!$C$41*CONFIGURACAO!$C$31,W1131*CONFIGURACAO!$C$31)),'PI AREA  P75'!W1131*CONFIGURACAO!$C$31))</f>
        <v>0</v>
      </c>
      <c r="AN1131" s="38">
        <f>IF(X1131=0,0,IF(CONFIGURACAO!$C$39="SIM",(IF(X1131&gt;CONFIGURACAO!$C$40,CONFIGURACAO!$C$40*CONFIGURACAO!$C$32,X1131*CONFIGURACAO!$C$32)),'PI AREA  P75'!X1131*CONFIGURACAO!$C$32))</f>
        <v>0</v>
      </c>
      <c r="AO1131" s="38">
        <f>IFERROR(IF(M1131&gt;0,(Y1131*CONFIGURACAO!$C$33)+(Z1131*CONFIGURACAO!$C$34)+(AA1131*CONFIGURACAO!$C$35)+(AB1131*CONFIGURACAO!$C$36),""),"")</f>
        <v>0</v>
      </c>
      <c r="AP1131" s="38">
        <f>IF(AA1131=0,0,IF(CONFIGURACAO!$C$46="SIM",(IF(AA1131&gt;CONFIGURACAO!$C$47,CONFIGURACAO!$C$47*CONFIGURACAO!$C$35,AA1131*CONFIGURACAO!$C$35)),'PI AREA  P75'!AA1131*CONFIGURACAO!$C$35))</f>
        <v>0</v>
      </c>
      <c r="AQ1131" s="38">
        <f>IF(AB1131=0,0,IF(CONFIGURACAO!$C$44="SIM",(IF(AB1131&gt;CONFIGURACAO!$C$45,CONFIGURACAO!$C$45*CONFIGURACAO!$C$36,AB1131*CONFIGURACAO!$C$36)),'PI AREA  P75'!AB1131*CONFIGURACAO!$C$36))</f>
        <v>0</v>
      </c>
      <c r="AR1131" s="38">
        <f t="shared" si="408"/>
        <v>815</v>
      </c>
      <c r="AS1131" s="68">
        <f>IF(AR1131="","",$AR1131-(($AS$2/CONFIGURACAO!$C$6)*$M1131))</f>
        <v>740</v>
      </c>
      <c r="AT1131" s="73">
        <f t="shared" si="392"/>
        <v>3</v>
      </c>
      <c r="AU1131" s="75">
        <f>IF(AR1131="","",$AR1131-(($AU$2/CONFIGURACAO!$C$6)*$M1131))</f>
        <v>690</v>
      </c>
      <c r="AV1131" s="76">
        <f t="shared" si="393"/>
        <v>4</v>
      </c>
      <c r="AW1131" s="74">
        <f>IF(AR1131="","",$AR1131-(($AW$2/CONFIGURACAO!$C$6)*$M1131))</f>
        <v>640</v>
      </c>
      <c r="AX1131" s="72">
        <f t="shared" si="394"/>
        <v>5</v>
      </c>
      <c r="AZ1131" s="39">
        <f t="shared" si="395"/>
        <v>7.6529055218295616E-2</v>
      </c>
      <c r="BA1131" s="146">
        <f t="shared" si="396"/>
        <v>13.75</v>
      </c>
      <c r="BB1131" s="146">
        <f t="shared" si="397"/>
        <v>523</v>
      </c>
      <c r="BC1131" s="32">
        <f t="shared" si="398"/>
        <v>488</v>
      </c>
      <c r="BD1131" s="148"/>
      <c r="BE1131" s="40">
        <f t="shared" si="399"/>
        <v>0</v>
      </c>
      <c r="BF1131" s="40">
        <f t="shared" si="400"/>
        <v>0.1253858024691358</v>
      </c>
      <c r="BG1131" s="40">
        <f t="shared" si="401"/>
        <v>0.21197327852004114</v>
      </c>
      <c r="BH1131" s="40">
        <f t="shared" si="402"/>
        <v>3.0315278900565887E-2</v>
      </c>
      <c r="BI1131" s="40">
        <f t="shared" si="403"/>
        <v>0.15991471215351813</v>
      </c>
      <c r="BJ1131" s="40">
        <f t="shared" si="404"/>
        <v>0</v>
      </c>
      <c r="BK1131" s="40">
        <f t="shared" si="405"/>
        <v>0</v>
      </c>
      <c r="BL1131">
        <v>0</v>
      </c>
      <c r="BM1131">
        <v>0</v>
      </c>
      <c r="BN1131">
        <v>0</v>
      </c>
      <c r="BO1131">
        <v>0</v>
      </c>
      <c r="BP1131">
        <v>2</v>
      </c>
      <c r="BQ1131">
        <v>1</v>
      </c>
      <c r="BR1131">
        <v>0</v>
      </c>
      <c r="BS1131">
        <v>0</v>
      </c>
      <c r="BT1131" s="42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</row>
    <row r="1132" spans="1:134" s="32" customFormat="1" ht="17" thickBot="1" x14ac:dyDescent="0.25">
      <c r="A1132" s="124" t="str">
        <f>CONFIGURACAO!$C$4</f>
        <v>AREA 21</v>
      </c>
      <c r="B1132" s="125">
        <v>1130</v>
      </c>
      <c r="C1132" s="252" t="s">
        <v>334</v>
      </c>
      <c r="D1132" s="126">
        <f t="shared" si="409"/>
        <v>12</v>
      </c>
      <c r="E1132" s="250" t="s">
        <v>1467</v>
      </c>
      <c r="F1132" s="250">
        <v>1</v>
      </c>
      <c r="G1132" s="250">
        <v>1</v>
      </c>
      <c r="H1132" s="250">
        <v>1</v>
      </c>
      <c r="I1132" s="250">
        <v>1</v>
      </c>
      <c r="J1132" s="87"/>
      <c r="K1132" s="94"/>
      <c r="L1132" s="94"/>
      <c r="M1132" s="154">
        <f t="shared" si="406"/>
        <v>4</v>
      </c>
      <c r="N1132">
        <v>0</v>
      </c>
      <c r="O1132">
        <v>5.75</v>
      </c>
      <c r="P1132">
        <v>9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 s="139">
        <f t="shared" si="390"/>
        <v>5.75</v>
      </c>
      <c r="AD1132" s="140">
        <f t="shared" si="391"/>
        <v>14.75</v>
      </c>
      <c r="AE1132" s="141">
        <f t="shared" si="410"/>
        <v>0</v>
      </c>
      <c r="AF1132" s="263">
        <f t="shared" si="411"/>
        <v>1</v>
      </c>
      <c r="AG1132" s="265">
        <f t="shared" si="407"/>
        <v>6.75</v>
      </c>
      <c r="AI1132" s="37">
        <f>IFERROR(IF(M1132&gt;0,(N1132*CONFIGURACAO!$C$20)+(O1132*CONFIGURACAO!$C$21)+(P1132*CONFIGURACAO!$C$22)+(Q1132*CONFIGURACAO!$C$23)+(R1132*CONFIGURACAO!$C$24),""),"")</f>
        <v>1000</v>
      </c>
      <c r="AJ1132" s="38">
        <f>IF(S1132=0,0,IF(CONFIGURACAO!$C$15="SIM",(IF(S1132&gt;CONFIGURACAO!$C$16,CONFIGURACAO!$C$16*CONFIGURACAO!$C$25,S1132*CONFIGURACAO!$C$25)),'PI AREA  P75'!S1132*CONFIGURACAO!$C$25))</f>
        <v>0</v>
      </c>
      <c r="AK1132" s="38">
        <f>IF(T1132=0,0,IF(CONFIGURACAO!$C$17="SIM",(IF(T1132&gt;CONFIGURACAO!$C$18,CONFIGURACAO!$C$18*CONFIGURACAO!$C$26,T1132*CONFIGURACAO!$C$26)),'PI AREA  P75'!T1132*CONFIGURACAO!$C$26))</f>
        <v>0</v>
      </c>
      <c r="AL1132" s="38">
        <f>IFERROR(IF(M1132&gt;0,(U1132*CONFIGURACAO!$C$29)+(V1132*CONFIGURACAO!$C$30),""),"")</f>
        <v>0</v>
      </c>
      <c r="AM1132" s="38">
        <f>IF(W1132=0,0,IF(CONFIGURACAO!$C$41="SIM",(IF(W1132&gt;CONFIGURACAO!$C$41,CONFIGURACAO!$C$41*CONFIGURACAO!$C$31,W1132*CONFIGURACAO!$C$31)),'PI AREA  P75'!W1132*CONFIGURACAO!$C$31))</f>
        <v>0</v>
      </c>
      <c r="AN1132" s="38">
        <f>IF(X1132=0,0,IF(CONFIGURACAO!$C$39="SIM",(IF(X1132&gt;CONFIGURACAO!$C$40,CONFIGURACAO!$C$40*CONFIGURACAO!$C$32,X1132*CONFIGURACAO!$C$32)),'PI AREA  P75'!X1132*CONFIGURACAO!$C$32))</f>
        <v>0</v>
      </c>
      <c r="AO1132" s="38">
        <f>IFERROR(IF(M1132&gt;0,(Y1132*CONFIGURACAO!$C$33)+(Z1132*CONFIGURACAO!$C$34)+(AA1132*CONFIGURACAO!$C$35)+(AB1132*CONFIGURACAO!$C$36),""),"")</f>
        <v>50</v>
      </c>
      <c r="AP1132" s="38">
        <f>IF(AA1132=0,0,IF(CONFIGURACAO!$C$46="SIM",(IF(AA1132&gt;CONFIGURACAO!$C$47,CONFIGURACAO!$C$47*CONFIGURACAO!$C$35,AA1132*CONFIGURACAO!$C$35)),'PI AREA  P75'!AA1132*CONFIGURACAO!$C$35))</f>
        <v>0</v>
      </c>
      <c r="AQ1132" s="38">
        <f>IF(AB1132=0,0,IF(CONFIGURACAO!$C$44="SIM",(IF(AB1132&gt;CONFIGURACAO!$C$45,CONFIGURACAO!$C$45*CONFIGURACAO!$C$36,AB1132*CONFIGURACAO!$C$36)),'PI AREA  P75'!AB1132*CONFIGURACAO!$C$36))</f>
        <v>0</v>
      </c>
      <c r="AR1132" s="38">
        <f t="shared" si="408"/>
        <v>1050</v>
      </c>
      <c r="AS1132" s="68">
        <f>IF(AR1132="","",$AR1132-(($AS$2/CONFIGURACAO!$C$6)*$M1132))</f>
        <v>750</v>
      </c>
      <c r="AT1132" s="73">
        <f t="shared" si="392"/>
        <v>3</v>
      </c>
      <c r="AU1132" s="75">
        <f>IF(AR1132="","",$AR1132-(($AU$2/CONFIGURACAO!$C$6)*$M1132))</f>
        <v>550</v>
      </c>
      <c r="AV1132" s="76">
        <f t="shared" si="393"/>
        <v>4</v>
      </c>
      <c r="AW1132" s="74">
        <f>IF(AR1132="","",$AR1132-(($AW$2/CONFIGURACAO!$C$6)*$M1132))</f>
        <v>350</v>
      </c>
      <c r="AX1132" s="72">
        <f t="shared" si="394"/>
        <v>5</v>
      </c>
      <c r="AZ1132" s="39">
        <f t="shared" si="395"/>
        <v>9.8595715311914578E-2</v>
      </c>
      <c r="BA1132" s="146">
        <f t="shared" si="396"/>
        <v>15.75</v>
      </c>
      <c r="BB1132" s="146">
        <f t="shared" si="397"/>
        <v>457</v>
      </c>
      <c r="BC1132" s="32">
        <f t="shared" si="398"/>
        <v>374</v>
      </c>
      <c r="BD1132" s="148"/>
      <c r="BE1132" s="40">
        <f t="shared" si="399"/>
        <v>0</v>
      </c>
      <c r="BF1132" s="40">
        <f t="shared" si="400"/>
        <v>0.22183641975308641</v>
      </c>
      <c r="BG1132" s="40">
        <f t="shared" si="401"/>
        <v>0.23124357656731759</v>
      </c>
      <c r="BH1132" s="40">
        <f t="shared" si="402"/>
        <v>0</v>
      </c>
      <c r="BI1132" s="40">
        <f t="shared" si="403"/>
        <v>0</v>
      </c>
      <c r="BJ1132" s="40">
        <f t="shared" si="404"/>
        <v>0</v>
      </c>
      <c r="BK1132" s="40">
        <f t="shared" si="405"/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1</v>
      </c>
      <c r="BR1132">
        <v>0</v>
      </c>
      <c r="BS1132">
        <v>0</v>
      </c>
      <c r="BT1132" s="4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</row>
    <row r="1133" spans="1:134" s="32" customFormat="1" ht="17" thickBot="1" x14ac:dyDescent="0.25">
      <c r="A1133" s="124" t="str">
        <f>CONFIGURACAO!$C$4</f>
        <v>AREA 21</v>
      </c>
      <c r="B1133" s="125">
        <v>1131</v>
      </c>
      <c r="C1133" s="252" t="s">
        <v>334</v>
      </c>
      <c r="D1133" s="126">
        <f t="shared" si="409"/>
        <v>13</v>
      </c>
      <c r="E1133" s="250" t="s">
        <v>1468</v>
      </c>
      <c r="F1133" s="250">
        <v>1</v>
      </c>
      <c r="G1133" s="250">
        <v>1</v>
      </c>
      <c r="H1133" s="250">
        <v>1</v>
      </c>
      <c r="I1133" s="250">
        <v>1</v>
      </c>
      <c r="J1133" s="87"/>
      <c r="K1133" s="94"/>
      <c r="L1133" s="94"/>
      <c r="M1133" s="154">
        <f t="shared" si="406"/>
        <v>4</v>
      </c>
      <c r="N1133">
        <v>0</v>
      </c>
      <c r="O1133">
        <v>1.75</v>
      </c>
      <c r="P1133">
        <v>7.25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1</v>
      </c>
      <c r="AC1133" s="139">
        <f t="shared" si="390"/>
        <v>1.75</v>
      </c>
      <c r="AD1133" s="140">
        <f t="shared" si="391"/>
        <v>9</v>
      </c>
      <c r="AE1133" s="141">
        <f t="shared" si="410"/>
        <v>0</v>
      </c>
      <c r="AF1133" s="263">
        <f t="shared" si="411"/>
        <v>1</v>
      </c>
      <c r="AG1133" s="265">
        <f t="shared" si="407"/>
        <v>2.75</v>
      </c>
      <c r="AI1133" s="37">
        <f>IFERROR(IF(M1133&gt;0,(N1133*CONFIGURACAO!$C$20)+(O1133*CONFIGURACAO!$C$21)+(P1133*CONFIGURACAO!$C$22)+(Q1133*CONFIGURACAO!$C$23)+(R1133*CONFIGURACAO!$C$24),""),"")</f>
        <v>575</v>
      </c>
      <c r="AJ1133" s="38">
        <f>IF(S1133=0,0,IF(CONFIGURACAO!$C$15="SIM",(IF(S1133&gt;CONFIGURACAO!$C$16,CONFIGURACAO!$C$16*CONFIGURACAO!$C$25,S1133*CONFIGURACAO!$C$25)),'PI AREA  P75'!S1133*CONFIGURACAO!$C$25))</f>
        <v>0</v>
      </c>
      <c r="AK1133" s="38">
        <f>IF(T1133=0,0,IF(CONFIGURACAO!$C$17="SIM",(IF(T1133&gt;CONFIGURACAO!$C$18,CONFIGURACAO!$C$18*CONFIGURACAO!$C$26,T1133*CONFIGURACAO!$C$26)),'PI AREA  P75'!T1133*CONFIGURACAO!$C$26))</f>
        <v>0</v>
      </c>
      <c r="AL1133" s="38">
        <f>IFERROR(IF(M1133&gt;0,(U1133*CONFIGURACAO!$C$29)+(V1133*CONFIGURACAO!$C$30),""),"")</f>
        <v>0</v>
      </c>
      <c r="AM1133" s="38">
        <f>IF(W1133=0,0,IF(CONFIGURACAO!$C$41="SIM",(IF(W1133&gt;CONFIGURACAO!$C$41,CONFIGURACAO!$C$41*CONFIGURACAO!$C$31,W1133*CONFIGURACAO!$C$31)),'PI AREA  P75'!W1133*CONFIGURACAO!$C$31))</f>
        <v>0</v>
      </c>
      <c r="AN1133" s="38">
        <f>IF(X1133=0,0,IF(CONFIGURACAO!$C$39="SIM",(IF(X1133&gt;CONFIGURACAO!$C$40,CONFIGURACAO!$C$40*CONFIGURACAO!$C$32,X1133*CONFIGURACAO!$C$32)),'PI AREA  P75'!X1133*CONFIGURACAO!$C$32))</f>
        <v>0</v>
      </c>
      <c r="AO1133" s="38">
        <f>IFERROR(IF(M1133&gt;0,(Y1133*CONFIGURACAO!$C$33)+(Z1133*CONFIGURACAO!$C$34)+(AA1133*CONFIGURACAO!$C$35)+(AB1133*CONFIGURACAO!$C$36),""),"")</f>
        <v>110</v>
      </c>
      <c r="AP1133" s="38">
        <f>IF(AA1133=0,0,IF(CONFIGURACAO!$C$46="SIM",(IF(AA1133&gt;CONFIGURACAO!$C$47,CONFIGURACAO!$C$47*CONFIGURACAO!$C$35,AA1133*CONFIGURACAO!$C$35)),'PI AREA  P75'!AA1133*CONFIGURACAO!$C$35))</f>
        <v>0</v>
      </c>
      <c r="AQ1133" s="38">
        <f>IF(AB1133=0,0,IF(CONFIGURACAO!$C$44="SIM",(IF(AB1133&gt;CONFIGURACAO!$C$45,CONFIGURACAO!$C$45*CONFIGURACAO!$C$36,AB1133*CONFIGURACAO!$C$36)),'PI AREA  P75'!AB1133*CONFIGURACAO!$C$36))</f>
        <v>10</v>
      </c>
      <c r="AR1133" s="38">
        <f t="shared" si="408"/>
        <v>695</v>
      </c>
      <c r="AS1133" s="68">
        <f>IF(AR1133="","",$AR1133-(($AS$2/CONFIGURACAO!$C$6)*$M1133))</f>
        <v>395</v>
      </c>
      <c r="AT1133" s="73">
        <f t="shared" si="392"/>
        <v>3</v>
      </c>
      <c r="AU1133" s="75">
        <f>IF(AR1133="","",$AR1133-(($AU$2/CONFIGURACAO!$C$6)*$M1133))</f>
        <v>195</v>
      </c>
      <c r="AV1133" s="76">
        <f t="shared" si="393"/>
        <v>4</v>
      </c>
      <c r="AW1133" s="74">
        <f>IF(AR1133="","",$AR1133-(($AW$2/CONFIGURACAO!$C$6)*$M1133))</f>
        <v>-5</v>
      </c>
      <c r="AX1133" s="72" t="str">
        <f t="shared" si="394"/>
        <v>NAO</v>
      </c>
      <c r="AZ1133" s="39">
        <f t="shared" si="395"/>
        <v>6.5260973468362515E-2</v>
      </c>
      <c r="BA1133" s="146">
        <f t="shared" si="396"/>
        <v>11</v>
      </c>
      <c r="BB1133" s="146">
        <f t="shared" si="397"/>
        <v>630</v>
      </c>
      <c r="BC1133" s="32">
        <f t="shared" si="398"/>
        <v>567</v>
      </c>
      <c r="BD1133" s="148"/>
      <c r="BE1133" s="40">
        <f t="shared" si="399"/>
        <v>0</v>
      </c>
      <c r="BF1133" s="40">
        <f t="shared" si="400"/>
        <v>6.7515432098765427E-2</v>
      </c>
      <c r="BG1133" s="40">
        <f t="shared" si="401"/>
        <v>0.18627954779033915</v>
      </c>
      <c r="BH1133" s="40">
        <f t="shared" si="402"/>
        <v>0</v>
      </c>
      <c r="BI1133" s="40">
        <f t="shared" si="403"/>
        <v>0</v>
      </c>
      <c r="BJ1133" s="40">
        <f t="shared" si="404"/>
        <v>0</v>
      </c>
      <c r="BK1133" s="40">
        <f t="shared" si="405"/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2</v>
      </c>
      <c r="BT1133" s="42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</row>
    <row r="1134" spans="1:134" s="32" customFormat="1" ht="17" thickBot="1" x14ac:dyDescent="0.25">
      <c r="A1134" s="124" t="str">
        <f>CONFIGURACAO!$C$4</f>
        <v>AREA 21</v>
      </c>
      <c r="B1134" s="125">
        <v>1132</v>
      </c>
      <c r="C1134" s="252" t="s">
        <v>334</v>
      </c>
      <c r="D1134" s="126">
        <f t="shared" si="409"/>
        <v>14</v>
      </c>
      <c r="E1134" s="250" t="s">
        <v>1469</v>
      </c>
      <c r="F1134" s="250">
        <v>1</v>
      </c>
      <c r="G1134" s="250">
        <v>1</v>
      </c>
      <c r="H1134" s="250">
        <v>1</v>
      </c>
      <c r="I1134" s="250">
        <v>1</v>
      </c>
      <c r="J1134" s="87"/>
      <c r="K1134" s="94"/>
      <c r="L1134" s="94"/>
      <c r="M1134" s="154">
        <f t="shared" si="406"/>
        <v>4</v>
      </c>
      <c r="N1134">
        <v>0</v>
      </c>
      <c r="O1134">
        <v>0.75</v>
      </c>
      <c r="P1134">
        <v>7.5</v>
      </c>
      <c r="Q1134">
        <v>0</v>
      </c>
      <c r="R1134">
        <v>0</v>
      </c>
      <c r="S1134">
        <v>1</v>
      </c>
      <c r="T1134">
        <v>0.75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 s="139">
        <f t="shared" si="390"/>
        <v>0.75</v>
      </c>
      <c r="AD1134" s="140">
        <f t="shared" si="391"/>
        <v>8.25</v>
      </c>
      <c r="AE1134" s="141">
        <f t="shared" si="410"/>
        <v>0</v>
      </c>
      <c r="AF1134" s="263">
        <f t="shared" si="411"/>
        <v>0</v>
      </c>
      <c r="AG1134" s="265">
        <f t="shared" si="407"/>
        <v>0.75</v>
      </c>
      <c r="AI1134" s="37">
        <f>IFERROR(IF(M1134&gt;0,(N1134*CONFIGURACAO!$C$20)+(O1134*CONFIGURACAO!$C$21)+(P1134*CONFIGURACAO!$C$22)+(Q1134*CONFIGURACAO!$C$23)+(R1134*CONFIGURACAO!$C$24),""),"")</f>
        <v>510</v>
      </c>
      <c r="AJ1134" s="38">
        <f>IF(S1134=0,0,IF(CONFIGURACAO!$C$15="SIM",(IF(S1134&gt;CONFIGURACAO!$C$16,CONFIGURACAO!$C$16*CONFIGURACAO!$C$25,S1134*CONFIGURACAO!$C$25)),'PI AREA  P75'!S1134*CONFIGURACAO!$C$25))</f>
        <v>10</v>
      </c>
      <c r="AK1134" s="38">
        <f>IF(T1134=0,0,IF(CONFIGURACAO!$C$17="SIM",(IF(T1134&gt;CONFIGURACAO!$C$18,CONFIGURACAO!$C$18*CONFIGURACAO!$C$26,T1134*CONFIGURACAO!$C$26)),'PI AREA  P75'!T1134*CONFIGURACAO!$C$26))</f>
        <v>3.75</v>
      </c>
      <c r="AL1134" s="38">
        <f>IFERROR(IF(M1134&gt;0,(U1134*CONFIGURACAO!$C$29)+(V1134*CONFIGURACAO!$C$30),""),"")</f>
        <v>0</v>
      </c>
      <c r="AM1134" s="38">
        <f>IF(W1134=0,0,IF(CONFIGURACAO!$C$41="SIM",(IF(W1134&gt;CONFIGURACAO!$C$41,CONFIGURACAO!$C$41*CONFIGURACAO!$C$31,W1134*CONFIGURACAO!$C$31)),'PI AREA  P75'!W1134*CONFIGURACAO!$C$31))</f>
        <v>0</v>
      </c>
      <c r="AN1134" s="38">
        <f>IF(X1134=0,0,IF(CONFIGURACAO!$C$39="SIM",(IF(X1134&gt;CONFIGURACAO!$C$40,CONFIGURACAO!$C$40*CONFIGURACAO!$C$32,X1134*CONFIGURACAO!$C$32)),'PI AREA  P75'!X1134*CONFIGURACAO!$C$32))</f>
        <v>0</v>
      </c>
      <c r="AO1134" s="38">
        <f>IFERROR(IF(M1134&gt;0,(Y1134*CONFIGURACAO!$C$33)+(Z1134*CONFIGURACAO!$C$34)+(AA1134*CONFIGURACAO!$C$35)+(AB1134*CONFIGURACAO!$C$36),""),"")</f>
        <v>0</v>
      </c>
      <c r="AP1134" s="38">
        <f>IF(AA1134=0,0,IF(CONFIGURACAO!$C$46="SIM",(IF(AA1134&gt;CONFIGURACAO!$C$47,CONFIGURACAO!$C$47*CONFIGURACAO!$C$35,AA1134*CONFIGURACAO!$C$35)),'PI AREA  P75'!AA1134*CONFIGURACAO!$C$35))</f>
        <v>0</v>
      </c>
      <c r="AQ1134" s="38">
        <f>IF(AB1134=0,0,IF(CONFIGURACAO!$C$44="SIM",(IF(AB1134&gt;CONFIGURACAO!$C$45,CONFIGURACAO!$C$45*CONFIGURACAO!$C$36,AB1134*CONFIGURACAO!$C$36)),'PI AREA  P75'!AB1134*CONFIGURACAO!$C$36))</f>
        <v>0</v>
      </c>
      <c r="AR1134" s="38">
        <f t="shared" si="408"/>
        <v>523.75</v>
      </c>
      <c r="AS1134" s="68">
        <f>IF(AR1134="","",$AR1134-(($AS$2/CONFIGURACAO!$C$6)*$M1134))</f>
        <v>223.75</v>
      </c>
      <c r="AT1134" s="73">
        <f t="shared" si="392"/>
        <v>3</v>
      </c>
      <c r="AU1134" s="75">
        <f>IF(AR1134="","",$AR1134-(($AU$2/CONFIGURACAO!$C$6)*$M1134))</f>
        <v>23.75</v>
      </c>
      <c r="AV1134" s="76">
        <f t="shared" si="393"/>
        <v>4</v>
      </c>
      <c r="AW1134" s="74">
        <f>IF(AR1134="","",$AR1134-(($AW$2/CONFIGURACAO!$C$6)*$M1134))</f>
        <v>-176.25</v>
      </c>
      <c r="AX1134" s="72" t="str">
        <f t="shared" si="394"/>
        <v>NAO</v>
      </c>
      <c r="AZ1134" s="39">
        <f t="shared" si="395"/>
        <v>4.9180481804395493E-2</v>
      </c>
      <c r="BA1134" s="146">
        <f t="shared" si="396"/>
        <v>10</v>
      </c>
      <c r="BB1134" s="146">
        <f t="shared" si="397"/>
        <v>656</v>
      </c>
      <c r="BC1134" s="32">
        <f t="shared" si="398"/>
        <v>674</v>
      </c>
      <c r="BD1134" s="148"/>
      <c r="BE1134" s="40">
        <f t="shared" si="399"/>
        <v>0</v>
      </c>
      <c r="BF1134" s="40">
        <f t="shared" si="400"/>
        <v>2.8935185185185182E-2</v>
      </c>
      <c r="BG1134" s="40">
        <f t="shared" si="401"/>
        <v>0.19270298047276466</v>
      </c>
      <c r="BH1134" s="40">
        <f t="shared" si="402"/>
        <v>0</v>
      </c>
      <c r="BI1134" s="40">
        <f t="shared" si="403"/>
        <v>0</v>
      </c>
      <c r="BJ1134" s="40">
        <f t="shared" si="404"/>
        <v>9.2421441774491686E-2</v>
      </c>
      <c r="BK1134" s="40">
        <f t="shared" si="405"/>
        <v>0.1203852327447833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 s="42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</row>
    <row r="1135" spans="1:134" s="32" customFormat="1" ht="17" thickBot="1" x14ac:dyDescent="0.25">
      <c r="A1135" s="124" t="str">
        <f>CONFIGURACAO!$C$4</f>
        <v>AREA 21</v>
      </c>
      <c r="B1135" s="125">
        <v>1133</v>
      </c>
      <c r="C1135" s="252" t="s">
        <v>334</v>
      </c>
      <c r="D1135" s="126">
        <f t="shared" si="409"/>
        <v>15</v>
      </c>
      <c r="E1135" s="250" t="s">
        <v>1470</v>
      </c>
      <c r="F1135" s="250">
        <v>1</v>
      </c>
      <c r="G1135" s="250">
        <v>1</v>
      </c>
      <c r="H1135" s="250">
        <v>1</v>
      </c>
      <c r="I1135" s="250">
        <v>1</v>
      </c>
      <c r="J1135" s="87"/>
      <c r="K1135" s="94"/>
      <c r="L1135" s="94"/>
      <c r="M1135" s="154">
        <f t="shared" si="406"/>
        <v>4</v>
      </c>
      <c r="N1135">
        <v>1</v>
      </c>
      <c r="O1135">
        <v>5</v>
      </c>
      <c r="P1135">
        <v>5.25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3</v>
      </c>
      <c r="AA1135">
        <v>2</v>
      </c>
      <c r="AB1135">
        <v>1</v>
      </c>
      <c r="AC1135" s="139">
        <f t="shared" si="390"/>
        <v>6</v>
      </c>
      <c r="AD1135" s="140">
        <f t="shared" si="391"/>
        <v>11.25</v>
      </c>
      <c r="AE1135" s="141">
        <f t="shared" si="410"/>
        <v>0</v>
      </c>
      <c r="AF1135" s="263">
        <f t="shared" si="411"/>
        <v>4</v>
      </c>
      <c r="AG1135" s="265">
        <f t="shared" si="407"/>
        <v>10</v>
      </c>
      <c r="AI1135" s="37">
        <f>IFERROR(IF(M1135&gt;0,(N1135*CONFIGURACAO!$C$20)+(O1135*CONFIGURACAO!$C$21)+(P1135*CONFIGURACAO!$C$22)+(Q1135*CONFIGURACAO!$C$23)+(R1135*CONFIGURACAO!$C$24),""),"")</f>
        <v>815</v>
      </c>
      <c r="AJ1135" s="38">
        <f>IF(S1135=0,0,IF(CONFIGURACAO!$C$15="SIM",(IF(S1135&gt;CONFIGURACAO!$C$16,CONFIGURACAO!$C$16*CONFIGURACAO!$C$25,S1135*CONFIGURACAO!$C$25)),'PI AREA  P75'!S1135*CONFIGURACAO!$C$25))</f>
        <v>0</v>
      </c>
      <c r="AK1135" s="38">
        <f>IF(T1135=0,0,IF(CONFIGURACAO!$C$17="SIM",(IF(T1135&gt;CONFIGURACAO!$C$18,CONFIGURACAO!$C$18*CONFIGURACAO!$C$26,T1135*CONFIGURACAO!$C$26)),'PI AREA  P75'!T1135*CONFIGURACAO!$C$26))</f>
        <v>0</v>
      </c>
      <c r="AL1135" s="38">
        <f>IFERROR(IF(M1135&gt;0,(U1135*CONFIGURACAO!$C$29)+(V1135*CONFIGURACAO!$C$30),""),"")</f>
        <v>0</v>
      </c>
      <c r="AM1135" s="38">
        <f>IF(W1135=0,0,IF(CONFIGURACAO!$C$41="SIM",(IF(W1135&gt;CONFIGURACAO!$C$41,CONFIGURACAO!$C$41*CONFIGURACAO!$C$31,W1135*CONFIGURACAO!$C$31)),'PI AREA  P75'!W1135*CONFIGURACAO!$C$31))</f>
        <v>0</v>
      </c>
      <c r="AN1135" s="38">
        <f>IF(X1135=0,0,IF(CONFIGURACAO!$C$39="SIM",(IF(X1135&gt;CONFIGURACAO!$C$40,CONFIGURACAO!$C$40*CONFIGURACAO!$C$32,X1135*CONFIGURACAO!$C$32)),'PI AREA  P75'!X1135*CONFIGURACAO!$C$32))</f>
        <v>0</v>
      </c>
      <c r="AO1135" s="38">
        <f>IFERROR(IF(M1135&gt;0,(Y1135*CONFIGURACAO!$C$33)+(Z1135*CONFIGURACAO!$C$34)+(AA1135*CONFIGURACAO!$C$35)+(AB1135*CONFIGURACAO!$C$36),""),"")</f>
        <v>310</v>
      </c>
      <c r="AP1135" s="38">
        <f>IF(AA1135=0,0,IF(CONFIGURACAO!$C$46="SIM",(IF(AA1135&gt;CONFIGURACAO!$C$47,CONFIGURACAO!$C$47*CONFIGURACAO!$C$35,AA1135*CONFIGURACAO!$C$35)),'PI AREA  P75'!AA1135*CONFIGURACAO!$C$35))</f>
        <v>50</v>
      </c>
      <c r="AQ1135" s="38">
        <f>IF(AB1135=0,0,IF(CONFIGURACAO!$C$44="SIM",(IF(AB1135&gt;CONFIGURACAO!$C$45,CONFIGURACAO!$C$45*CONFIGURACAO!$C$36,AB1135*CONFIGURACAO!$C$36)),'PI AREA  P75'!AB1135*CONFIGURACAO!$C$36))</f>
        <v>10</v>
      </c>
      <c r="AR1135" s="38">
        <f t="shared" si="408"/>
        <v>1185</v>
      </c>
      <c r="AS1135" s="68">
        <f>IF(AR1135="","",$AR1135-(($AS$2/CONFIGURACAO!$C$6)*$M1135))</f>
        <v>885</v>
      </c>
      <c r="AT1135" s="73">
        <f t="shared" si="392"/>
        <v>3</v>
      </c>
      <c r="AU1135" s="75">
        <f>IF(AR1135="","",$AR1135-(($AU$2/CONFIGURACAO!$C$6)*$M1135))</f>
        <v>685</v>
      </c>
      <c r="AV1135" s="76">
        <f t="shared" si="393"/>
        <v>4</v>
      </c>
      <c r="AW1135" s="74">
        <f>IF(AR1135="","",$AR1135-(($AW$2/CONFIGURACAO!$C$6)*$M1135))</f>
        <v>485</v>
      </c>
      <c r="AX1135" s="72">
        <f t="shared" si="394"/>
        <v>5</v>
      </c>
      <c r="AZ1135" s="39">
        <f t="shared" si="395"/>
        <v>0.11127230728058932</v>
      </c>
      <c r="BA1135" s="146">
        <f t="shared" si="396"/>
        <v>18.25</v>
      </c>
      <c r="BB1135" s="146">
        <f t="shared" si="397"/>
        <v>377</v>
      </c>
      <c r="BC1135" s="32">
        <f t="shared" si="398"/>
        <v>311</v>
      </c>
      <c r="BD1135" s="148"/>
      <c r="BE1135" s="40">
        <f t="shared" si="399"/>
        <v>3.7257824143070044E-2</v>
      </c>
      <c r="BF1135" s="40">
        <f t="shared" si="400"/>
        <v>0.19290123456790123</v>
      </c>
      <c r="BG1135" s="40">
        <f t="shared" si="401"/>
        <v>0.13489208633093525</v>
      </c>
      <c r="BH1135" s="40">
        <f t="shared" si="402"/>
        <v>0</v>
      </c>
      <c r="BI1135" s="40">
        <f t="shared" si="403"/>
        <v>0</v>
      </c>
      <c r="BJ1135" s="40">
        <f t="shared" si="404"/>
        <v>0</v>
      </c>
      <c r="BK1135" s="40">
        <f t="shared" si="405"/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 s="42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</row>
    <row r="1136" spans="1:134" s="32" customFormat="1" ht="17" thickBot="1" x14ac:dyDescent="0.25">
      <c r="A1136" s="124" t="str">
        <f>CONFIGURACAO!$C$4</f>
        <v>AREA 21</v>
      </c>
      <c r="B1136" s="125">
        <v>1134</v>
      </c>
      <c r="C1136" s="252" t="s">
        <v>334</v>
      </c>
      <c r="D1136" s="126">
        <f t="shared" si="409"/>
        <v>16</v>
      </c>
      <c r="E1136" s="250" t="s">
        <v>1471</v>
      </c>
      <c r="F1136" s="250">
        <v>1</v>
      </c>
      <c r="G1136" s="250">
        <v>1</v>
      </c>
      <c r="H1136" s="250">
        <v>1</v>
      </c>
      <c r="I1136" s="250">
        <v>1</v>
      </c>
      <c r="J1136" s="87"/>
      <c r="K1136" s="94"/>
      <c r="L1136" s="94"/>
      <c r="M1136" s="154">
        <f t="shared" si="406"/>
        <v>4</v>
      </c>
      <c r="N1136">
        <v>0</v>
      </c>
      <c r="O1136">
        <v>0</v>
      </c>
      <c r="P1136">
        <v>10.5</v>
      </c>
      <c r="Q1136">
        <v>3.75</v>
      </c>
      <c r="R1136">
        <v>0.75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5</v>
      </c>
      <c r="AC1136" s="139">
        <f t="shared" si="390"/>
        <v>0</v>
      </c>
      <c r="AD1136" s="140">
        <f t="shared" si="391"/>
        <v>10.5</v>
      </c>
      <c r="AE1136" s="141">
        <f t="shared" si="410"/>
        <v>0</v>
      </c>
      <c r="AF1136" s="263">
        <f t="shared" si="411"/>
        <v>0</v>
      </c>
      <c r="AG1136" s="265">
        <f t="shared" si="407"/>
        <v>0</v>
      </c>
      <c r="AI1136" s="37">
        <f>IFERROR(IF(M1136&gt;0,(N1136*CONFIGURACAO!$C$20)+(O1136*CONFIGURACAO!$C$21)+(P1136*CONFIGURACAO!$C$22)+(Q1136*CONFIGURACAO!$C$23)+(R1136*CONFIGURACAO!$C$24),""),"")</f>
        <v>795</v>
      </c>
      <c r="AJ1136" s="38">
        <f>IF(S1136=0,0,IF(CONFIGURACAO!$C$15="SIM",(IF(S1136&gt;CONFIGURACAO!$C$16,CONFIGURACAO!$C$16*CONFIGURACAO!$C$25,S1136*CONFIGURACAO!$C$25)),'PI AREA  P75'!S1136*CONFIGURACAO!$C$25))</f>
        <v>0</v>
      </c>
      <c r="AK1136" s="38">
        <f>IF(T1136=0,0,IF(CONFIGURACAO!$C$17="SIM",(IF(T1136&gt;CONFIGURACAO!$C$18,CONFIGURACAO!$C$18*CONFIGURACAO!$C$26,T1136*CONFIGURACAO!$C$26)),'PI AREA  P75'!T1136*CONFIGURACAO!$C$26))</f>
        <v>5</v>
      </c>
      <c r="AL1136" s="38">
        <f>IFERROR(IF(M1136&gt;0,(U1136*CONFIGURACAO!$C$29)+(V1136*CONFIGURACAO!$C$30),""),"")</f>
        <v>0</v>
      </c>
      <c r="AM1136" s="38">
        <f>IF(W1136=0,0,IF(CONFIGURACAO!$C$41="SIM",(IF(W1136&gt;CONFIGURACAO!$C$41,CONFIGURACAO!$C$41*CONFIGURACAO!$C$31,W1136*CONFIGURACAO!$C$31)),'PI AREA  P75'!W1136*CONFIGURACAO!$C$31))</f>
        <v>0</v>
      </c>
      <c r="AN1136" s="38">
        <f>IF(X1136=0,0,IF(CONFIGURACAO!$C$39="SIM",(IF(X1136&gt;CONFIGURACAO!$C$40,CONFIGURACAO!$C$40*CONFIGURACAO!$C$32,X1136*CONFIGURACAO!$C$32)),'PI AREA  P75'!X1136*CONFIGURACAO!$C$32))</f>
        <v>0</v>
      </c>
      <c r="AO1136" s="38">
        <f>IFERROR(IF(M1136&gt;0,(Y1136*CONFIGURACAO!$C$33)+(Z1136*CONFIGURACAO!$C$34)+(AA1136*CONFIGURACAO!$C$35)+(AB1136*CONFIGURACAO!$C$36),""),"")</f>
        <v>75</v>
      </c>
      <c r="AP1136" s="38">
        <f>IF(AA1136=0,0,IF(CONFIGURACAO!$C$46="SIM",(IF(AA1136&gt;CONFIGURACAO!$C$47,CONFIGURACAO!$C$47*CONFIGURACAO!$C$35,AA1136*CONFIGURACAO!$C$35)),'PI AREA  P75'!AA1136*CONFIGURACAO!$C$35))</f>
        <v>25</v>
      </c>
      <c r="AQ1136" s="38">
        <f>IF(AB1136=0,0,IF(CONFIGURACAO!$C$44="SIM",(IF(AB1136&gt;CONFIGURACAO!$C$45,CONFIGURACAO!$C$45*CONFIGURACAO!$C$36,AB1136*CONFIGURACAO!$C$36)),'PI AREA  P75'!AB1136*CONFIGURACAO!$C$36))</f>
        <v>20</v>
      </c>
      <c r="AR1136" s="38">
        <f t="shared" si="408"/>
        <v>920</v>
      </c>
      <c r="AS1136" s="68">
        <f>IF(AR1136="","",$AR1136-(($AS$2/CONFIGURACAO!$C$6)*$M1136))</f>
        <v>620</v>
      </c>
      <c r="AT1136" s="73">
        <f t="shared" si="392"/>
        <v>3</v>
      </c>
      <c r="AU1136" s="75">
        <f>IF(AR1136="","",$AR1136-(($AU$2/CONFIGURACAO!$C$6)*$M1136))</f>
        <v>420</v>
      </c>
      <c r="AV1136" s="76">
        <f t="shared" si="393"/>
        <v>4</v>
      </c>
      <c r="AW1136" s="74">
        <f>IF(AR1136="","",$AR1136-(($AW$2/CONFIGURACAO!$C$6)*$M1136))</f>
        <v>220</v>
      </c>
      <c r="AX1136" s="72">
        <f t="shared" si="394"/>
        <v>5</v>
      </c>
      <c r="AZ1136" s="39">
        <f t="shared" si="395"/>
        <v>8.6388626749487066E-2</v>
      </c>
      <c r="BA1136" s="146">
        <f t="shared" si="396"/>
        <v>22</v>
      </c>
      <c r="BB1136" s="146">
        <f t="shared" si="397"/>
        <v>276</v>
      </c>
      <c r="BC1136" s="32">
        <f t="shared" si="398"/>
        <v>432</v>
      </c>
      <c r="BD1136" s="148"/>
      <c r="BE1136" s="40">
        <f t="shared" si="399"/>
        <v>0</v>
      </c>
      <c r="BF1136" s="40">
        <f t="shared" si="400"/>
        <v>0</v>
      </c>
      <c r="BG1136" s="40">
        <f t="shared" si="401"/>
        <v>0.26978417266187049</v>
      </c>
      <c r="BH1136" s="40">
        <f t="shared" si="402"/>
        <v>0.15157639450282942</v>
      </c>
      <c r="BI1136" s="40">
        <f t="shared" si="403"/>
        <v>7.9957356076759065E-2</v>
      </c>
      <c r="BJ1136" s="40">
        <f t="shared" si="404"/>
        <v>0</v>
      </c>
      <c r="BK1136" s="40">
        <f t="shared" si="405"/>
        <v>0.16051364365971107</v>
      </c>
      <c r="BL1136">
        <v>0</v>
      </c>
      <c r="BM1136">
        <v>0</v>
      </c>
      <c r="BN1136">
        <v>0</v>
      </c>
      <c r="BO1136">
        <v>0</v>
      </c>
      <c r="BP1136">
        <v>1</v>
      </c>
      <c r="BQ1136">
        <v>1</v>
      </c>
      <c r="BR1136">
        <v>2</v>
      </c>
      <c r="BS1136">
        <v>0</v>
      </c>
      <c r="BT1136" s="42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</row>
    <row r="1137" spans="1:134" s="32" customFormat="1" ht="17" thickBot="1" x14ac:dyDescent="0.25">
      <c r="A1137" s="124" t="str">
        <f>CONFIGURACAO!$C$4</f>
        <v>AREA 21</v>
      </c>
      <c r="B1137" s="125">
        <v>1135</v>
      </c>
      <c r="C1137" s="252" t="s">
        <v>334</v>
      </c>
      <c r="D1137" s="126">
        <f t="shared" si="409"/>
        <v>17</v>
      </c>
      <c r="E1137" s="250" t="s">
        <v>1472</v>
      </c>
      <c r="F1137" s="250">
        <v>1</v>
      </c>
      <c r="G1137" s="250">
        <v>1</v>
      </c>
      <c r="H1137" s="250">
        <v>1</v>
      </c>
      <c r="I1137" s="250">
        <v>1</v>
      </c>
      <c r="J1137" s="87"/>
      <c r="K1137" s="94"/>
      <c r="L1137" s="94"/>
      <c r="M1137" s="154">
        <f t="shared" si="406"/>
        <v>4</v>
      </c>
      <c r="N1137">
        <v>0</v>
      </c>
      <c r="O1137">
        <v>3.75</v>
      </c>
      <c r="P1137">
        <v>6.75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2</v>
      </c>
      <c r="AA1137">
        <v>0</v>
      </c>
      <c r="AB1137">
        <v>1</v>
      </c>
      <c r="AC1137" s="139">
        <f t="shared" si="390"/>
        <v>3.75</v>
      </c>
      <c r="AD1137" s="140">
        <f t="shared" si="391"/>
        <v>10.5</v>
      </c>
      <c r="AE1137" s="141">
        <f t="shared" si="410"/>
        <v>0</v>
      </c>
      <c r="AF1137" s="263">
        <f t="shared" si="411"/>
        <v>2</v>
      </c>
      <c r="AG1137" s="265">
        <f t="shared" si="407"/>
        <v>5.75</v>
      </c>
      <c r="AI1137" s="37">
        <f>IFERROR(IF(M1137&gt;0,(N1137*CONFIGURACAO!$C$20)+(O1137*CONFIGURACAO!$C$21)+(P1137*CONFIGURACAO!$C$22)+(Q1137*CONFIGURACAO!$C$23)+(R1137*CONFIGURACAO!$C$24),""),"")</f>
        <v>705</v>
      </c>
      <c r="AJ1137" s="38">
        <f>IF(S1137=0,0,IF(CONFIGURACAO!$C$15="SIM",(IF(S1137&gt;CONFIGURACAO!$C$16,CONFIGURACAO!$C$16*CONFIGURACAO!$C$25,S1137*CONFIGURACAO!$C$25)),'PI AREA  P75'!S1137*CONFIGURACAO!$C$25))</f>
        <v>0</v>
      </c>
      <c r="AK1137" s="38">
        <f>IF(T1137=0,0,IF(CONFIGURACAO!$C$17="SIM",(IF(T1137&gt;CONFIGURACAO!$C$18,CONFIGURACAO!$C$18*CONFIGURACAO!$C$26,T1137*CONFIGURACAO!$C$26)),'PI AREA  P75'!T1137*CONFIGURACAO!$C$26))</f>
        <v>0</v>
      </c>
      <c r="AL1137" s="38">
        <f>IFERROR(IF(M1137&gt;0,(U1137*CONFIGURACAO!$C$29)+(V1137*CONFIGURACAO!$C$30),""),"")</f>
        <v>0</v>
      </c>
      <c r="AM1137" s="38">
        <f>IF(W1137=0,0,IF(CONFIGURACAO!$C$41="SIM",(IF(W1137&gt;CONFIGURACAO!$C$41,CONFIGURACAO!$C$41*CONFIGURACAO!$C$31,W1137*CONFIGURACAO!$C$31)),'PI AREA  P75'!W1137*CONFIGURACAO!$C$31))</f>
        <v>0</v>
      </c>
      <c r="AN1137" s="38">
        <f>IF(X1137=0,0,IF(CONFIGURACAO!$C$39="SIM",(IF(X1137&gt;CONFIGURACAO!$C$40,CONFIGURACAO!$C$40*CONFIGURACAO!$C$32,X1137*CONFIGURACAO!$C$32)),'PI AREA  P75'!X1137*CONFIGURACAO!$C$32))</f>
        <v>0</v>
      </c>
      <c r="AO1137" s="38">
        <f>IFERROR(IF(M1137&gt;0,(Y1137*CONFIGURACAO!$C$33)+(Z1137*CONFIGURACAO!$C$34)+(AA1137*CONFIGURACAO!$C$35)+(AB1137*CONFIGURACAO!$C$36),""),"")</f>
        <v>110</v>
      </c>
      <c r="AP1137" s="38">
        <f>IF(AA1137=0,0,IF(CONFIGURACAO!$C$46="SIM",(IF(AA1137&gt;CONFIGURACAO!$C$47,CONFIGURACAO!$C$47*CONFIGURACAO!$C$35,AA1137*CONFIGURACAO!$C$35)),'PI AREA  P75'!AA1137*CONFIGURACAO!$C$35))</f>
        <v>0</v>
      </c>
      <c r="AQ1137" s="38">
        <f>IF(AB1137=0,0,IF(CONFIGURACAO!$C$44="SIM",(IF(AB1137&gt;CONFIGURACAO!$C$45,CONFIGURACAO!$C$45*CONFIGURACAO!$C$36,AB1137*CONFIGURACAO!$C$36)),'PI AREA  P75'!AB1137*CONFIGURACAO!$C$36))</f>
        <v>10</v>
      </c>
      <c r="AR1137" s="38">
        <f t="shared" si="408"/>
        <v>825</v>
      </c>
      <c r="AS1137" s="68">
        <f>IF(AR1137="","",$AR1137-(($AS$2/CONFIGURACAO!$C$6)*$M1137))</f>
        <v>525</v>
      </c>
      <c r="AT1137" s="73">
        <f t="shared" si="392"/>
        <v>3</v>
      </c>
      <c r="AU1137" s="75">
        <f>IF(AR1137="","",$AR1137-(($AU$2/CONFIGURACAO!$C$6)*$M1137))</f>
        <v>325</v>
      </c>
      <c r="AV1137" s="76">
        <f t="shared" si="393"/>
        <v>4</v>
      </c>
      <c r="AW1137" s="74">
        <f>IF(AR1137="","",$AR1137-(($AW$2/CONFIGURACAO!$C$6)*$M1137))</f>
        <v>125</v>
      </c>
      <c r="AX1137" s="72">
        <f t="shared" si="394"/>
        <v>5</v>
      </c>
      <c r="AZ1137" s="39">
        <f t="shared" si="395"/>
        <v>7.7468062030790041E-2</v>
      </c>
      <c r="BA1137" s="146">
        <f t="shared" si="396"/>
        <v>13.5</v>
      </c>
      <c r="BB1137" s="146">
        <f t="shared" si="397"/>
        <v>531</v>
      </c>
      <c r="BC1137" s="32">
        <f t="shared" si="398"/>
        <v>480</v>
      </c>
      <c r="BD1137" s="148"/>
      <c r="BE1137" s="40">
        <f t="shared" si="399"/>
        <v>0</v>
      </c>
      <c r="BF1137" s="40">
        <f t="shared" si="400"/>
        <v>0.14467592592592593</v>
      </c>
      <c r="BG1137" s="40">
        <f t="shared" si="401"/>
        <v>0.17343268242548818</v>
      </c>
      <c r="BH1137" s="40">
        <f t="shared" si="402"/>
        <v>0</v>
      </c>
      <c r="BI1137" s="40">
        <f t="shared" si="403"/>
        <v>0</v>
      </c>
      <c r="BJ1137" s="40">
        <f t="shared" si="404"/>
        <v>0</v>
      </c>
      <c r="BK1137" s="40">
        <f t="shared" si="405"/>
        <v>0</v>
      </c>
      <c r="BL1137">
        <v>0</v>
      </c>
      <c r="BM1137">
        <v>0</v>
      </c>
      <c r="BN1137">
        <v>0</v>
      </c>
      <c r="BO1137">
        <v>0</v>
      </c>
      <c r="BP1137">
        <v>1</v>
      </c>
      <c r="BQ1137">
        <v>0</v>
      </c>
      <c r="BR1137">
        <v>2</v>
      </c>
      <c r="BS1137">
        <v>0</v>
      </c>
      <c r="BT1137" s="42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</row>
    <row r="1138" spans="1:134" s="32" customFormat="1" ht="17" thickBot="1" x14ac:dyDescent="0.25">
      <c r="A1138" s="124" t="str">
        <f>CONFIGURACAO!$C$4</f>
        <v>AREA 21</v>
      </c>
      <c r="B1138" s="125">
        <v>1136</v>
      </c>
      <c r="C1138" s="252" t="s">
        <v>334</v>
      </c>
      <c r="D1138" s="126">
        <f t="shared" si="409"/>
        <v>18</v>
      </c>
      <c r="E1138" s="250" t="s">
        <v>1473</v>
      </c>
      <c r="F1138" s="250">
        <v>1</v>
      </c>
      <c r="G1138" s="250">
        <v>1</v>
      </c>
      <c r="H1138" s="250">
        <v>1</v>
      </c>
      <c r="I1138" s="250">
        <v>1</v>
      </c>
      <c r="J1138" s="87"/>
      <c r="K1138" s="94"/>
      <c r="L1138" s="94"/>
      <c r="M1138" s="154">
        <f t="shared" si="406"/>
        <v>4</v>
      </c>
      <c r="N1138">
        <v>0</v>
      </c>
      <c r="O1138">
        <v>0</v>
      </c>
      <c r="P1138">
        <v>9</v>
      </c>
      <c r="Q1138">
        <v>2.75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7</v>
      </c>
      <c r="AB1138">
        <v>0</v>
      </c>
      <c r="AC1138" s="139">
        <f t="shared" si="390"/>
        <v>0</v>
      </c>
      <c r="AD1138" s="140">
        <f t="shared" si="391"/>
        <v>9</v>
      </c>
      <c r="AE1138" s="141">
        <f t="shared" si="410"/>
        <v>0</v>
      </c>
      <c r="AF1138" s="263">
        <f t="shared" si="411"/>
        <v>1</v>
      </c>
      <c r="AG1138" s="265">
        <f t="shared" si="407"/>
        <v>1</v>
      </c>
      <c r="AI1138" s="37">
        <f>IFERROR(IF(M1138&gt;0,(N1138*CONFIGURACAO!$C$20)+(O1138*CONFIGURACAO!$C$21)+(P1138*CONFIGURACAO!$C$22)+(Q1138*CONFIGURACAO!$C$23)+(R1138*CONFIGURACAO!$C$24),""),"")</f>
        <v>650</v>
      </c>
      <c r="AJ1138" s="38">
        <f>IF(S1138=0,0,IF(CONFIGURACAO!$C$15="SIM",(IF(S1138&gt;CONFIGURACAO!$C$16,CONFIGURACAO!$C$16*CONFIGURACAO!$C$25,S1138*CONFIGURACAO!$C$25)),'PI AREA  P75'!S1138*CONFIGURACAO!$C$25))</f>
        <v>0</v>
      </c>
      <c r="AK1138" s="38">
        <f>IF(T1138=0,0,IF(CONFIGURACAO!$C$17="SIM",(IF(T1138&gt;CONFIGURACAO!$C$18,CONFIGURACAO!$C$18*CONFIGURACAO!$C$26,T1138*CONFIGURACAO!$C$26)),'PI AREA  P75'!T1138*CONFIGURACAO!$C$26))</f>
        <v>0</v>
      </c>
      <c r="AL1138" s="38">
        <f>IFERROR(IF(M1138&gt;0,(U1138*CONFIGURACAO!$C$29)+(V1138*CONFIGURACAO!$C$30),""),"")</f>
        <v>0</v>
      </c>
      <c r="AM1138" s="38">
        <f>IF(W1138=0,0,IF(CONFIGURACAO!$C$41="SIM",(IF(W1138&gt;CONFIGURACAO!$C$41,CONFIGURACAO!$C$41*CONFIGURACAO!$C$31,W1138*CONFIGURACAO!$C$31)),'PI AREA  P75'!W1138*CONFIGURACAO!$C$31))</f>
        <v>0</v>
      </c>
      <c r="AN1138" s="38">
        <f>IF(X1138=0,0,IF(CONFIGURACAO!$C$39="SIM",(IF(X1138&gt;CONFIGURACAO!$C$40,CONFIGURACAO!$C$40*CONFIGURACAO!$C$32,X1138*CONFIGURACAO!$C$32)),'PI AREA  P75'!X1138*CONFIGURACAO!$C$32))</f>
        <v>0</v>
      </c>
      <c r="AO1138" s="38">
        <f>IFERROR(IF(M1138&gt;0,(Y1138*CONFIGURACAO!$C$33)+(Z1138*CONFIGURACAO!$C$34)+(AA1138*CONFIGURACAO!$C$35)+(AB1138*CONFIGURACAO!$C$36),""),"")</f>
        <v>275</v>
      </c>
      <c r="AP1138" s="38">
        <f>IF(AA1138=0,0,IF(CONFIGURACAO!$C$46="SIM",(IF(AA1138&gt;CONFIGURACAO!$C$47,CONFIGURACAO!$C$47*CONFIGURACAO!$C$35,AA1138*CONFIGURACAO!$C$35)),'PI AREA  P75'!AA1138*CONFIGURACAO!$C$35))</f>
        <v>175</v>
      </c>
      <c r="AQ1138" s="38">
        <f>IF(AB1138=0,0,IF(CONFIGURACAO!$C$44="SIM",(IF(AB1138&gt;CONFIGURACAO!$C$45,CONFIGURACAO!$C$45*CONFIGURACAO!$C$36,AB1138*CONFIGURACAO!$C$36)),'PI AREA  P75'!AB1138*CONFIGURACAO!$C$36))</f>
        <v>0</v>
      </c>
      <c r="AR1138" s="38">
        <f t="shared" si="408"/>
        <v>1100</v>
      </c>
      <c r="AS1138" s="68">
        <f>IF(AR1138="","",$AR1138-(($AS$2/CONFIGURACAO!$C$6)*$M1138))</f>
        <v>800</v>
      </c>
      <c r="AT1138" s="73">
        <f t="shared" si="392"/>
        <v>3</v>
      </c>
      <c r="AU1138" s="75">
        <f>IF(AR1138="","",$AR1138-(($AU$2/CONFIGURACAO!$C$6)*$M1138))</f>
        <v>600</v>
      </c>
      <c r="AV1138" s="76">
        <f t="shared" si="393"/>
        <v>4</v>
      </c>
      <c r="AW1138" s="74">
        <f>IF(AR1138="","",$AR1138-(($AW$2/CONFIGURACAO!$C$6)*$M1138))</f>
        <v>400</v>
      </c>
      <c r="AX1138" s="72">
        <f t="shared" si="394"/>
        <v>5</v>
      </c>
      <c r="AZ1138" s="39">
        <f t="shared" si="395"/>
        <v>0.10329074937438672</v>
      </c>
      <c r="BA1138" s="146">
        <f t="shared" si="396"/>
        <v>19.75</v>
      </c>
      <c r="BB1138" s="146">
        <f t="shared" si="397"/>
        <v>333</v>
      </c>
      <c r="BC1138" s="32">
        <f t="shared" si="398"/>
        <v>345</v>
      </c>
      <c r="BD1138" s="148"/>
      <c r="BE1138" s="40">
        <f t="shared" si="399"/>
        <v>0</v>
      </c>
      <c r="BF1138" s="40">
        <f t="shared" si="400"/>
        <v>0</v>
      </c>
      <c r="BG1138" s="40">
        <f t="shared" si="401"/>
        <v>0.23124357656731759</v>
      </c>
      <c r="BH1138" s="40">
        <f t="shared" si="402"/>
        <v>0.11115602263540826</v>
      </c>
      <c r="BI1138" s="40">
        <f t="shared" si="403"/>
        <v>0</v>
      </c>
      <c r="BJ1138" s="40">
        <f t="shared" si="404"/>
        <v>0</v>
      </c>
      <c r="BK1138" s="40">
        <f t="shared" si="405"/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1</v>
      </c>
      <c r="BR1138">
        <v>0</v>
      </c>
      <c r="BS1138">
        <v>0</v>
      </c>
      <c r="BT1138" s="42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</row>
    <row r="1139" spans="1:134" s="32" customFormat="1" ht="17" thickBot="1" x14ac:dyDescent="0.25">
      <c r="A1139" s="124" t="str">
        <f>CONFIGURACAO!$C$4</f>
        <v>AREA 21</v>
      </c>
      <c r="B1139" s="125">
        <v>1137</v>
      </c>
      <c r="C1139" s="252" t="s">
        <v>334</v>
      </c>
      <c r="D1139" s="126">
        <f t="shared" si="409"/>
        <v>19</v>
      </c>
      <c r="E1139" s="250" t="s">
        <v>1474</v>
      </c>
      <c r="F1139" s="250">
        <v>1</v>
      </c>
      <c r="G1139" s="250">
        <v>1</v>
      </c>
      <c r="H1139" s="250">
        <v>1</v>
      </c>
      <c r="I1139" s="250">
        <v>1</v>
      </c>
      <c r="J1139" s="87"/>
      <c r="K1139" s="94"/>
      <c r="L1139" s="94"/>
      <c r="M1139" s="154">
        <f t="shared" si="406"/>
        <v>4</v>
      </c>
      <c r="N1139">
        <v>0</v>
      </c>
      <c r="O1139">
        <v>0</v>
      </c>
      <c r="P1139">
        <v>10.75</v>
      </c>
      <c r="Q1139">
        <v>2</v>
      </c>
      <c r="R1139">
        <v>0.75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 s="139">
        <f t="shared" si="390"/>
        <v>0</v>
      </c>
      <c r="AD1139" s="140">
        <f t="shared" si="391"/>
        <v>10.75</v>
      </c>
      <c r="AE1139" s="141">
        <f t="shared" si="410"/>
        <v>0</v>
      </c>
      <c r="AF1139" s="263">
        <f t="shared" si="411"/>
        <v>1</v>
      </c>
      <c r="AG1139" s="265">
        <f t="shared" si="407"/>
        <v>1</v>
      </c>
      <c r="AI1139" s="37">
        <f>IFERROR(IF(M1139&gt;0,(N1139*CONFIGURACAO!$C$20)+(O1139*CONFIGURACAO!$C$21)+(P1139*CONFIGURACAO!$C$22)+(Q1139*CONFIGURACAO!$C$23)+(R1139*CONFIGURACAO!$C$24),""),"")</f>
        <v>740</v>
      </c>
      <c r="AJ1139" s="38">
        <f>IF(S1139=0,0,IF(CONFIGURACAO!$C$15="SIM",(IF(S1139&gt;CONFIGURACAO!$C$16,CONFIGURACAO!$C$16*CONFIGURACAO!$C$25,S1139*CONFIGURACAO!$C$25)),'PI AREA  P75'!S1139*CONFIGURACAO!$C$25))</f>
        <v>0</v>
      </c>
      <c r="AK1139" s="38">
        <f>IF(T1139=0,0,IF(CONFIGURACAO!$C$17="SIM",(IF(T1139&gt;CONFIGURACAO!$C$18,CONFIGURACAO!$C$18*CONFIGURACAO!$C$26,T1139*CONFIGURACAO!$C$26)),'PI AREA  P75'!T1139*CONFIGURACAO!$C$26))</f>
        <v>5</v>
      </c>
      <c r="AL1139" s="38">
        <f>IFERROR(IF(M1139&gt;0,(U1139*CONFIGURACAO!$C$29)+(V1139*CONFIGURACAO!$C$30),""),"")</f>
        <v>0</v>
      </c>
      <c r="AM1139" s="38">
        <f>IF(W1139=0,0,IF(CONFIGURACAO!$C$41="SIM",(IF(W1139&gt;CONFIGURACAO!$C$41,CONFIGURACAO!$C$41*CONFIGURACAO!$C$31,W1139*CONFIGURACAO!$C$31)),'PI AREA  P75'!W1139*CONFIGURACAO!$C$31))</f>
        <v>0</v>
      </c>
      <c r="AN1139" s="38">
        <f>IF(X1139=0,0,IF(CONFIGURACAO!$C$39="SIM",(IF(X1139&gt;CONFIGURACAO!$C$40,CONFIGURACAO!$C$40*CONFIGURACAO!$C$32,X1139*CONFIGURACAO!$C$32)),'PI AREA  P75'!X1139*CONFIGURACAO!$C$32))</f>
        <v>0</v>
      </c>
      <c r="AO1139" s="38">
        <f>IFERROR(IF(M1139&gt;0,(Y1139*CONFIGURACAO!$C$33)+(Z1139*CONFIGURACAO!$C$34)+(AA1139*CONFIGURACAO!$C$35)+(AB1139*CONFIGURACAO!$C$36),""),"")</f>
        <v>50</v>
      </c>
      <c r="AP1139" s="38">
        <f>IF(AA1139=0,0,IF(CONFIGURACAO!$C$46="SIM",(IF(AA1139&gt;CONFIGURACAO!$C$47,CONFIGURACAO!$C$47*CONFIGURACAO!$C$35,AA1139*CONFIGURACAO!$C$35)),'PI AREA  P75'!AA1139*CONFIGURACAO!$C$35))</f>
        <v>0</v>
      </c>
      <c r="AQ1139" s="38">
        <f>IF(AB1139=0,0,IF(CONFIGURACAO!$C$44="SIM",(IF(AB1139&gt;CONFIGURACAO!$C$45,CONFIGURACAO!$C$45*CONFIGURACAO!$C$36,AB1139*CONFIGURACAO!$C$36)),'PI AREA  P75'!AB1139*CONFIGURACAO!$C$36))</f>
        <v>0</v>
      </c>
      <c r="AR1139" s="38">
        <f t="shared" si="408"/>
        <v>795</v>
      </c>
      <c r="AS1139" s="68">
        <f>IF(AR1139="","",$AR1139-(($AS$2/CONFIGURACAO!$C$6)*$M1139))</f>
        <v>495</v>
      </c>
      <c r="AT1139" s="73">
        <f t="shared" si="392"/>
        <v>3</v>
      </c>
      <c r="AU1139" s="75">
        <f>IF(AR1139="","",$AR1139-(($AU$2/CONFIGURACAO!$C$6)*$M1139))</f>
        <v>295</v>
      </c>
      <c r="AV1139" s="76">
        <f t="shared" si="393"/>
        <v>4</v>
      </c>
      <c r="AW1139" s="74">
        <f>IF(AR1139="","",$AR1139-(($AW$2/CONFIGURACAO!$C$6)*$M1139))</f>
        <v>95</v>
      </c>
      <c r="AX1139" s="72">
        <f t="shared" si="394"/>
        <v>5</v>
      </c>
      <c r="AZ1139" s="39">
        <f t="shared" si="395"/>
        <v>7.4651041593306766E-2</v>
      </c>
      <c r="BA1139" s="146">
        <f t="shared" si="396"/>
        <v>15.5</v>
      </c>
      <c r="BB1139" s="146">
        <f t="shared" si="397"/>
        <v>466</v>
      </c>
      <c r="BC1139" s="32">
        <f t="shared" si="398"/>
        <v>505</v>
      </c>
      <c r="BD1139" s="148"/>
      <c r="BE1139" s="40">
        <f t="shared" si="399"/>
        <v>0</v>
      </c>
      <c r="BF1139" s="40">
        <f t="shared" si="400"/>
        <v>0</v>
      </c>
      <c r="BG1139" s="40">
        <f t="shared" si="401"/>
        <v>0.27620760534429595</v>
      </c>
      <c r="BH1139" s="40">
        <f t="shared" si="402"/>
        <v>8.084074373484236E-2</v>
      </c>
      <c r="BI1139" s="40">
        <f t="shared" si="403"/>
        <v>7.9957356076759065E-2</v>
      </c>
      <c r="BJ1139" s="40">
        <f t="shared" si="404"/>
        <v>0</v>
      </c>
      <c r="BK1139" s="40">
        <f t="shared" si="405"/>
        <v>0.16051364365971107</v>
      </c>
      <c r="BL1139">
        <v>0</v>
      </c>
      <c r="BM1139">
        <v>0</v>
      </c>
      <c r="BN1139">
        <v>0</v>
      </c>
      <c r="BO1139">
        <v>0</v>
      </c>
      <c r="BP1139">
        <v>1</v>
      </c>
      <c r="BQ1139">
        <v>0</v>
      </c>
      <c r="BR1139">
        <v>3</v>
      </c>
      <c r="BS1139">
        <v>1</v>
      </c>
      <c r="BT1139" s="42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</row>
    <row r="1140" spans="1:134" s="32" customFormat="1" ht="17" thickBot="1" x14ac:dyDescent="0.25">
      <c r="A1140" s="124" t="str">
        <f>CONFIGURACAO!$C$4</f>
        <v>AREA 21</v>
      </c>
      <c r="B1140" s="125">
        <v>1138</v>
      </c>
      <c r="C1140" s="252" t="s">
        <v>335</v>
      </c>
      <c r="D1140" s="126">
        <f t="shared" si="409"/>
        <v>1</v>
      </c>
      <c r="E1140" s="250" t="s">
        <v>1475</v>
      </c>
      <c r="F1140" s="250">
        <v>0</v>
      </c>
      <c r="G1140" s="250">
        <v>0</v>
      </c>
      <c r="H1140" s="250">
        <v>0</v>
      </c>
      <c r="I1140" s="250">
        <v>1</v>
      </c>
      <c r="J1140" s="87"/>
      <c r="K1140" s="94"/>
      <c r="L1140" s="94"/>
      <c r="M1140" s="154">
        <f t="shared" si="406"/>
        <v>1</v>
      </c>
      <c r="N1140">
        <v>3</v>
      </c>
      <c r="O1140">
        <v>1.5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 s="139">
        <f t="shared" si="390"/>
        <v>4.5</v>
      </c>
      <c r="AD1140" s="140">
        <f t="shared" si="391"/>
        <v>4.5</v>
      </c>
      <c r="AE1140" s="141">
        <f t="shared" si="410"/>
        <v>0</v>
      </c>
      <c r="AF1140" s="263">
        <f t="shared" si="411"/>
        <v>0</v>
      </c>
      <c r="AG1140" s="265">
        <f t="shared" si="407"/>
        <v>4.5</v>
      </c>
      <c r="AI1140" s="37">
        <f>IFERROR(IF(M1140&gt;0,(N1140*CONFIGURACAO!$C$20)+(O1140*CONFIGURACAO!$C$21)+(P1140*CONFIGURACAO!$C$22)+(Q1140*CONFIGURACAO!$C$23)+(R1140*CONFIGURACAO!$C$24),""),"")</f>
        <v>420</v>
      </c>
      <c r="AJ1140" s="38">
        <f>IF(S1140=0,0,IF(CONFIGURACAO!$C$15="SIM",(IF(S1140&gt;CONFIGURACAO!$C$16,CONFIGURACAO!$C$16*CONFIGURACAO!$C$25,S1140*CONFIGURACAO!$C$25)),'PI AREA  P75'!S1140*CONFIGURACAO!$C$25))</f>
        <v>0</v>
      </c>
      <c r="AK1140" s="38">
        <f>IF(T1140=0,0,IF(CONFIGURACAO!$C$17="SIM",(IF(T1140&gt;CONFIGURACAO!$C$18,CONFIGURACAO!$C$18*CONFIGURACAO!$C$26,T1140*CONFIGURACAO!$C$26)),'PI AREA  P75'!T1140*CONFIGURACAO!$C$26))</f>
        <v>0</v>
      </c>
      <c r="AL1140" s="38">
        <f>IFERROR(IF(M1140&gt;0,(U1140*CONFIGURACAO!$C$29)+(V1140*CONFIGURACAO!$C$30),""),"")</f>
        <v>0</v>
      </c>
      <c r="AM1140" s="38">
        <f>IF(W1140=0,0,IF(CONFIGURACAO!$C$41="SIM",(IF(W1140&gt;CONFIGURACAO!$C$41,CONFIGURACAO!$C$41*CONFIGURACAO!$C$31,W1140*CONFIGURACAO!$C$31)),'PI AREA  P75'!W1140*CONFIGURACAO!$C$31))</f>
        <v>0</v>
      </c>
      <c r="AN1140" s="38">
        <f>IF(X1140=0,0,IF(CONFIGURACAO!$C$39="SIM",(IF(X1140&gt;CONFIGURACAO!$C$40,CONFIGURACAO!$C$40*CONFIGURACAO!$C$32,X1140*CONFIGURACAO!$C$32)),'PI AREA  P75'!X1140*CONFIGURACAO!$C$32))</f>
        <v>0</v>
      </c>
      <c r="AO1140" s="38">
        <f>IFERROR(IF(M1140&gt;0,(Y1140*CONFIGURACAO!$C$33)+(Z1140*CONFIGURACAO!$C$34)+(AA1140*CONFIGURACAO!$C$35)+(AB1140*CONFIGURACAO!$C$36),""),"")</f>
        <v>0</v>
      </c>
      <c r="AP1140" s="38">
        <f>IF(AA1140=0,0,IF(CONFIGURACAO!$C$46="SIM",(IF(AA1140&gt;CONFIGURACAO!$C$47,CONFIGURACAO!$C$47*CONFIGURACAO!$C$35,AA1140*CONFIGURACAO!$C$35)),'PI AREA  P75'!AA1140*CONFIGURACAO!$C$35))</f>
        <v>0</v>
      </c>
      <c r="AQ1140" s="38">
        <f>IF(AB1140=0,0,IF(CONFIGURACAO!$C$44="SIM",(IF(AB1140&gt;CONFIGURACAO!$C$45,CONFIGURACAO!$C$45*CONFIGURACAO!$C$36,AB1140*CONFIGURACAO!$C$36)),'PI AREA  P75'!AB1140*CONFIGURACAO!$C$36))</f>
        <v>0</v>
      </c>
      <c r="AR1140" s="38">
        <f t="shared" si="408"/>
        <v>420</v>
      </c>
      <c r="AS1140" s="68">
        <f>IF(AR1140="","",$AR1140-(($AS$2/CONFIGURACAO!$C$6)*$M1140))</f>
        <v>345</v>
      </c>
      <c r="AT1140" s="73">
        <f t="shared" si="392"/>
        <v>3</v>
      </c>
      <c r="AU1140" s="75">
        <f>IF(AR1140="","",$AR1140-(($AU$2/CONFIGURACAO!$C$6)*$M1140))</f>
        <v>295</v>
      </c>
      <c r="AV1140" s="76">
        <f t="shared" si="393"/>
        <v>4</v>
      </c>
      <c r="AW1140" s="74">
        <f>IF(AR1140="","",$AR1140-(($AW$2/CONFIGURACAO!$C$6)*$M1140))</f>
        <v>245</v>
      </c>
      <c r="AX1140" s="72">
        <f t="shared" si="394"/>
        <v>5</v>
      </c>
      <c r="AZ1140" s="39">
        <f t="shared" si="395"/>
        <v>3.9438286124765833E-2</v>
      </c>
      <c r="BA1140" s="146">
        <f t="shared" si="396"/>
        <v>4.5</v>
      </c>
      <c r="BB1140" s="146">
        <f t="shared" si="397"/>
        <v>877</v>
      </c>
      <c r="BC1140" s="32">
        <f t="shared" si="398"/>
        <v>750</v>
      </c>
      <c r="BD1140" s="148"/>
      <c r="BE1140" s="40">
        <f t="shared" si="399"/>
        <v>0.11177347242921014</v>
      </c>
      <c r="BF1140" s="40">
        <f t="shared" si="400"/>
        <v>5.7870370370370364E-2</v>
      </c>
      <c r="BG1140" s="40">
        <f t="shared" si="401"/>
        <v>0</v>
      </c>
      <c r="BH1140" s="40">
        <f t="shared" si="402"/>
        <v>0</v>
      </c>
      <c r="BI1140" s="40">
        <f t="shared" si="403"/>
        <v>0</v>
      </c>
      <c r="BJ1140" s="40">
        <f t="shared" si="404"/>
        <v>0</v>
      </c>
      <c r="BK1140" s="40">
        <f t="shared" si="405"/>
        <v>0</v>
      </c>
      <c r="BL1140">
        <v>0</v>
      </c>
      <c r="BM1140">
        <v>0</v>
      </c>
      <c r="BN1140">
        <v>0</v>
      </c>
      <c r="BO1140">
        <v>0</v>
      </c>
      <c r="BP1140">
        <v>1</v>
      </c>
      <c r="BQ1140">
        <v>4</v>
      </c>
      <c r="BR1140">
        <v>2</v>
      </c>
      <c r="BS1140">
        <v>2</v>
      </c>
      <c r="BT1140" s="42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</row>
    <row r="1141" spans="1:134" s="32" customFormat="1" ht="17" thickBot="1" x14ac:dyDescent="0.25">
      <c r="A1141" s="124" t="str">
        <f>CONFIGURACAO!$C$4</f>
        <v>AREA 21</v>
      </c>
      <c r="B1141" s="125">
        <v>1139</v>
      </c>
      <c r="C1141" s="252" t="s">
        <v>335</v>
      </c>
      <c r="D1141" s="126">
        <f t="shared" si="409"/>
        <v>2</v>
      </c>
      <c r="E1141" s="250" t="s">
        <v>1476</v>
      </c>
      <c r="F1141" s="250">
        <v>0</v>
      </c>
      <c r="G1141" s="250">
        <v>0</v>
      </c>
      <c r="H1141" s="250">
        <v>0</v>
      </c>
      <c r="I1141" s="250">
        <v>1</v>
      </c>
      <c r="J1141" s="87"/>
      <c r="K1141" s="94"/>
      <c r="L1141" s="94"/>
      <c r="M1141" s="154">
        <f t="shared" si="406"/>
        <v>1</v>
      </c>
      <c r="N1141">
        <v>0</v>
      </c>
      <c r="O1141">
        <v>0.75</v>
      </c>
      <c r="P1141">
        <v>0</v>
      </c>
      <c r="Q1141">
        <v>0.75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 s="139">
        <f t="shared" si="390"/>
        <v>0.75</v>
      </c>
      <c r="AD1141" s="140">
        <f t="shared" si="391"/>
        <v>0.75</v>
      </c>
      <c r="AE1141" s="141">
        <f t="shared" si="410"/>
        <v>0</v>
      </c>
      <c r="AF1141" s="263">
        <f t="shared" si="411"/>
        <v>0</v>
      </c>
      <c r="AG1141" s="265">
        <f t="shared" si="407"/>
        <v>0.75</v>
      </c>
      <c r="AI1141" s="37">
        <f>IFERROR(IF(M1141&gt;0,(N1141*CONFIGURACAO!$C$20)+(O1141*CONFIGURACAO!$C$21)+(P1141*CONFIGURACAO!$C$22)+(Q1141*CONFIGURACAO!$C$23)+(R1141*CONFIGURACAO!$C$24),""),"")</f>
        <v>90</v>
      </c>
      <c r="AJ1141" s="38">
        <f>IF(S1141=0,0,IF(CONFIGURACAO!$C$15="SIM",(IF(S1141&gt;CONFIGURACAO!$C$16,CONFIGURACAO!$C$16*CONFIGURACAO!$C$25,S1141*CONFIGURACAO!$C$25)),'PI AREA  P75'!S1141*CONFIGURACAO!$C$25))</f>
        <v>0</v>
      </c>
      <c r="AK1141" s="38">
        <f>IF(T1141=0,0,IF(CONFIGURACAO!$C$17="SIM",(IF(T1141&gt;CONFIGURACAO!$C$18,CONFIGURACAO!$C$18*CONFIGURACAO!$C$26,T1141*CONFIGURACAO!$C$26)),'PI AREA  P75'!T1141*CONFIGURACAO!$C$26))</f>
        <v>0</v>
      </c>
      <c r="AL1141" s="38">
        <f>IFERROR(IF(M1141&gt;0,(U1141*CONFIGURACAO!$C$29)+(V1141*CONFIGURACAO!$C$30),""),"")</f>
        <v>0</v>
      </c>
      <c r="AM1141" s="38">
        <f>IF(W1141=0,0,IF(CONFIGURACAO!$C$41="SIM",(IF(W1141&gt;CONFIGURACAO!$C$41,CONFIGURACAO!$C$41*CONFIGURACAO!$C$31,W1141*CONFIGURACAO!$C$31)),'PI AREA  P75'!W1141*CONFIGURACAO!$C$31))</f>
        <v>0</v>
      </c>
      <c r="AN1141" s="38">
        <f>IF(X1141=0,0,IF(CONFIGURACAO!$C$39="SIM",(IF(X1141&gt;CONFIGURACAO!$C$40,CONFIGURACAO!$C$40*CONFIGURACAO!$C$32,X1141*CONFIGURACAO!$C$32)),'PI AREA  P75'!X1141*CONFIGURACAO!$C$32))</f>
        <v>0</v>
      </c>
      <c r="AO1141" s="38">
        <f>IFERROR(IF(M1141&gt;0,(Y1141*CONFIGURACAO!$C$33)+(Z1141*CONFIGURACAO!$C$34)+(AA1141*CONFIGURACAO!$C$35)+(AB1141*CONFIGURACAO!$C$36),""),"")</f>
        <v>0</v>
      </c>
      <c r="AP1141" s="38">
        <f>IF(AA1141=0,0,IF(CONFIGURACAO!$C$46="SIM",(IF(AA1141&gt;CONFIGURACAO!$C$47,CONFIGURACAO!$C$47*CONFIGURACAO!$C$35,AA1141*CONFIGURACAO!$C$35)),'PI AREA  P75'!AA1141*CONFIGURACAO!$C$35))</f>
        <v>0</v>
      </c>
      <c r="AQ1141" s="38">
        <f>IF(AB1141=0,0,IF(CONFIGURACAO!$C$44="SIM",(IF(AB1141&gt;CONFIGURACAO!$C$45,CONFIGURACAO!$C$45*CONFIGURACAO!$C$36,AB1141*CONFIGURACAO!$C$36)),'PI AREA  P75'!AB1141*CONFIGURACAO!$C$36))</f>
        <v>0</v>
      </c>
      <c r="AR1141" s="38">
        <f t="shared" si="408"/>
        <v>90</v>
      </c>
      <c r="AS1141" s="68">
        <f>IF(AR1141="","",$AR1141-(($AS$2/CONFIGURACAO!$C$6)*$M1141))</f>
        <v>15</v>
      </c>
      <c r="AT1141" s="73">
        <f t="shared" si="392"/>
        <v>3</v>
      </c>
      <c r="AU1141" s="75">
        <f>IF(AR1141="","",$AR1141-(($AU$2/CONFIGURACAO!$C$6)*$M1141))</f>
        <v>-35</v>
      </c>
      <c r="AV1141" s="76" t="str">
        <f t="shared" si="393"/>
        <v>NAO</v>
      </c>
      <c r="AW1141" s="74">
        <f>IF(AR1141="","",$AR1141-(($AW$2/CONFIGURACAO!$C$6)*$M1141))</f>
        <v>-85</v>
      </c>
      <c r="AX1141" s="72" t="str">
        <f t="shared" si="394"/>
        <v>NAO</v>
      </c>
      <c r="AZ1141" s="39">
        <f t="shared" si="395"/>
        <v>8.4510613124498223E-3</v>
      </c>
      <c r="BA1141" s="146">
        <f t="shared" si="396"/>
        <v>1.5</v>
      </c>
      <c r="BB1141" s="146">
        <f t="shared" si="397"/>
        <v>1054</v>
      </c>
      <c r="BC1141" s="32">
        <f t="shared" si="398"/>
        <v>1054</v>
      </c>
      <c r="BD1141" s="148"/>
      <c r="BE1141" s="40">
        <f t="shared" si="399"/>
        <v>0</v>
      </c>
      <c r="BF1141" s="40">
        <f t="shared" si="400"/>
        <v>2.8935185185185182E-2</v>
      </c>
      <c r="BG1141" s="40">
        <f t="shared" si="401"/>
        <v>0</v>
      </c>
      <c r="BH1141" s="40">
        <f t="shared" si="402"/>
        <v>3.0315278900565887E-2</v>
      </c>
      <c r="BI1141" s="40">
        <f t="shared" si="403"/>
        <v>0</v>
      </c>
      <c r="BJ1141" s="40">
        <f t="shared" si="404"/>
        <v>0</v>
      </c>
      <c r="BK1141" s="40">
        <f t="shared" si="405"/>
        <v>0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0</v>
      </c>
      <c r="BR1141">
        <v>2</v>
      </c>
      <c r="BS1141">
        <v>0</v>
      </c>
      <c r="BT1141" s="42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</row>
    <row r="1142" spans="1:134" s="32" customFormat="1" ht="17" thickBot="1" x14ac:dyDescent="0.25">
      <c r="A1142" s="124" t="str">
        <f>CONFIGURACAO!$C$4</f>
        <v>AREA 21</v>
      </c>
      <c r="B1142" s="125">
        <v>1140</v>
      </c>
      <c r="C1142" s="252" t="s">
        <v>335</v>
      </c>
      <c r="D1142" s="126">
        <f t="shared" si="409"/>
        <v>3</v>
      </c>
      <c r="E1142" s="250" t="s">
        <v>1477</v>
      </c>
      <c r="F1142" s="250">
        <v>0</v>
      </c>
      <c r="G1142" s="250">
        <v>0</v>
      </c>
      <c r="H1142" s="250">
        <v>0</v>
      </c>
      <c r="I1142" s="250">
        <v>1</v>
      </c>
      <c r="J1142" s="87"/>
      <c r="K1142" s="94"/>
      <c r="L1142" s="94"/>
      <c r="M1142" s="154">
        <f t="shared" si="406"/>
        <v>1</v>
      </c>
      <c r="N1142">
        <v>0</v>
      </c>
      <c r="O1142">
        <v>0.75</v>
      </c>
      <c r="P1142">
        <v>2.25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 s="139">
        <f t="shared" si="390"/>
        <v>0.75</v>
      </c>
      <c r="AD1142" s="140">
        <f t="shared" si="391"/>
        <v>3</v>
      </c>
      <c r="AE1142" s="141">
        <f t="shared" si="410"/>
        <v>0</v>
      </c>
      <c r="AF1142" s="263">
        <f t="shared" si="411"/>
        <v>0</v>
      </c>
      <c r="AG1142" s="265">
        <f t="shared" si="407"/>
        <v>0.75</v>
      </c>
      <c r="AI1142" s="37">
        <f>IFERROR(IF(M1142&gt;0,(N1142*CONFIGURACAO!$C$20)+(O1142*CONFIGURACAO!$C$21)+(P1142*CONFIGURACAO!$C$22)+(Q1142*CONFIGURACAO!$C$23)+(R1142*CONFIGURACAO!$C$24),""),"")</f>
        <v>195</v>
      </c>
      <c r="AJ1142" s="38">
        <f>IF(S1142=0,0,IF(CONFIGURACAO!$C$15="SIM",(IF(S1142&gt;CONFIGURACAO!$C$16,CONFIGURACAO!$C$16*CONFIGURACAO!$C$25,S1142*CONFIGURACAO!$C$25)),'PI AREA  P75'!S1142*CONFIGURACAO!$C$25))</f>
        <v>0</v>
      </c>
      <c r="AK1142" s="38">
        <f>IF(T1142=0,0,IF(CONFIGURACAO!$C$17="SIM",(IF(T1142&gt;CONFIGURACAO!$C$18,CONFIGURACAO!$C$18*CONFIGURACAO!$C$26,T1142*CONFIGURACAO!$C$26)),'PI AREA  P75'!T1142*CONFIGURACAO!$C$26))</f>
        <v>0</v>
      </c>
      <c r="AL1142" s="38">
        <f>IFERROR(IF(M1142&gt;0,(U1142*CONFIGURACAO!$C$29)+(V1142*CONFIGURACAO!$C$30),""),"")</f>
        <v>0</v>
      </c>
      <c r="AM1142" s="38">
        <f>IF(W1142=0,0,IF(CONFIGURACAO!$C$41="SIM",(IF(W1142&gt;CONFIGURACAO!$C$41,CONFIGURACAO!$C$41*CONFIGURACAO!$C$31,W1142*CONFIGURACAO!$C$31)),'PI AREA  P75'!W1142*CONFIGURACAO!$C$31))</f>
        <v>0</v>
      </c>
      <c r="AN1142" s="38">
        <f>IF(X1142=0,0,IF(CONFIGURACAO!$C$39="SIM",(IF(X1142&gt;CONFIGURACAO!$C$40,CONFIGURACAO!$C$40*CONFIGURACAO!$C$32,X1142*CONFIGURACAO!$C$32)),'PI AREA  P75'!X1142*CONFIGURACAO!$C$32))</f>
        <v>0</v>
      </c>
      <c r="AO1142" s="38">
        <f>IFERROR(IF(M1142&gt;0,(Y1142*CONFIGURACAO!$C$33)+(Z1142*CONFIGURACAO!$C$34)+(AA1142*CONFIGURACAO!$C$35)+(AB1142*CONFIGURACAO!$C$36),""),"")</f>
        <v>0</v>
      </c>
      <c r="AP1142" s="38">
        <f>IF(AA1142=0,0,IF(CONFIGURACAO!$C$46="SIM",(IF(AA1142&gt;CONFIGURACAO!$C$47,CONFIGURACAO!$C$47*CONFIGURACAO!$C$35,AA1142*CONFIGURACAO!$C$35)),'PI AREA  P75'!AA1142*CONFIGURACAO!$C$35))</f>
        <v>0</v>
      </c>
      <c r="AQ1142" s="38">
        <f>IF(AB1142=0,0,IF(CONFIGURACAO!$C$44="SIM",(IF(AB1142&gt;CONFIGURACAO!$C$45,CONFIGURACAO!$C$45*CONFIGURACAO!$C$36,AB1142*CONFIGURACAO!$C$36)),'PI AREA  P75'!AB1142*CONFIGURACAO!$C$36))</f>
        <v>0</v>
      </c>
      <c r="AR1142" s="38">
        <f t="shared" si="408"/>
        <v>195</v>
      </c>
      <c r="AS1142" s="68">
        <f>IF(AR1142="","",$AR1142-(($AS$2/CONFIGURACAO!$C$6)*$M1142))</f>
        <v>120</v>
      </c>
      <c r="AT1142" s="73">
        <f t="shared" si="392"/>
        <v>3</v>
      </c>
      <c r="AU1142" s="75">
        <f>IF(AR1142="","",$AR1142-(($AU$2/CONFIGURACAO!$C$6)*$M1142))</f>
        <v>70</v>
      </c>
      <c r="AV1142" s="76">
        <f t="shared" si="393"/>
        <v>4</v>
      </c>
      <c r="AW1142" s="74">
        <f>IF(AR1142="","",$AR1142-(($AW$2/CONFIGURACAO!$C$6)*$M1142))</f>
        <v>20</v>
      </c>
      <c r="AX1142" s="72">
        <f t="shared" si="394"/>
        <v>5</v>
      </c>
      <c r="AZ1142" s="39">
        <f t="shared" si="395"/>
        <v>1.8310632843641279E-2</v>
      </c>
      <c r="BA1142" s="146">
        <f t="shared" si="396"/>
        <v>3</v>
      </c>
      <c r="BB1142" s="146">
        <f t="shared" si="397"/>
        <v>947</v>
      </c>
      <c r="BC1142" s="32">
        <f t="shared" si="398"/>
        <v>929</v>
      </c>
      <c r="BD1142" s="148"/>
      <c r="BE1142" s="40">
        <f t="shared" si="399"/>
        <v>0</v>
      </c>
      <c r="BF1142" s="40">
        <f t="shared" si="400"/>
        <v>2.8935185185185182E-2</v>
      </c>
      <c r="BG1142" s="40">
        <f t="shared" si="401"/>
        <v>5.7810894141829397E-2</v>
      </c>
      <c r="BH1142" s="40">
        <f t="shared" si="402"/>
        <v>0</v>
      </c>
      <c r="BI1142" s="40">
        <f t="shared" si="403"/>
        <v>0</v>
      </c>
      <c r="BJ1142" s="40">
        <f t="shared" si="404"/>
        <v>0</v>
      </c>
      <c r="BK1142" s="40">
        <f t="shared" si="405"/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 s="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</row>
    <row r="1143" spans="1:134" s="32" customFormat="1" ht="17" thickBot="1" x14ac:dyDescent="0.25">
      <c r="A1143" s="124" t="str">
        <f>CONFIGURACAO!$C$4</f>
        <v>AREA 21</v>
      </c>
      <c r="B1143" s="125">
        <v>1141</v>
      </c>
      <c r="C1143" s="252" t="s">
        <v>335</v>
      </c>
      <c r="D1143" s="126">
        <f t="shared" si="409"/>
        <v>4</v>
      </c>
      <c r="E1143" s="250" t="s">
        <v>1478</v>
      </c>
      <c r="F1143" s="250">
        <v>0</v>
      </c>
      <c r="G1143" s="250">
        <v>0</v>
      </c>
      <c r="H1143" s="250">
        <v>0</v>
      </c>
      <c r="I1143" s="250">
        <v>1</v>
      </c>
      <c r="J1143" s="87"/>
      <c r="K1143" s="94"/>
      <c r="L1143" s="94"/>
      <c r="M1143" s="154">
        <f t="shared" si="406"/>
        <v>1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s="139">
        <f t="shared" si="390"/>
        <v>0</v>
      </c>
      <c r="AD1143" s="140">
        <f t="shared" si="391"/>
        <v>0</v>
      </c>
      <c r="AE1143" s="141">
        <f t="shared" si="410"/>
        <v>0</v>
      </c>
      <c r="AF1143" s="263">
        <f t="shared" si="411"/>
        <v>0</v>
      </c>
      <c r="AG1143" s="265">
        <f t="shared" si="407"/>
        <v>0</v>
      </c>
      <c r="AI1143" s="37">
        <f>IFERROR(IF(M1143&gt;0,(N1143*CONFIGURACAO!$C$20)+(O1143*CONFIGURACAO!$C$21)+(P1143*CONFIGURACAO!$C$22)+(Q1143*CONFIGURACAO!$C$23)+(R1143*CONFIGURACAO!$C$24),""),"")</f>
        <v>40</v>
      </c>
      <c r="AJ1143" s="38">
        <f>IF(S1143=0,0,IF(CONFIGURACAO!$C$15="SIM",(IF(S1143&gt;CONFIGURACAO!$C$16,CONFIGURACAO!$C$16*CONFIGURACAO!$C$25,S1143*CONFIGURACAO!$C$25)),'PI AREA  P75'!S1143*CONFIGURACAO!$C$25))</f>
        <v>0</v>
      </c>
      <c r="AK1143" s="38">
        <f>IF(T1143=0,0,IF(CONFIGURACAO!$C$17="SIM",(IF(T1143&gt;CONFIGURACAO!$C$18,CONFIGURACAO!$C$18*CONFIGURACAO!$C$26,T1143*CONFIGURACAO!$C$26)),'PI AREA  P75'!T1143*CONFIGURACAO!$C$26))</f>
        <v>0</v>
      </c>
      <c r="AL1143" s="38">
        <f>IFERROR(IF(M1143&gt;0,(U1143*CONFIGURACAO!$C$29)+(V1143*CONFIGURACAO!$C$30),""),"")</f>
        <v>0</v>
      </c>
      <c r="AM1143" s="38">
        <f>IF(W1143=0,0,IF(CONFIGURACAO!$C$41="SIM",(IF(W1143&gt;CONFIGURACAO!$C$41,CONFIGURACAO!$C$41*CONFIGURACAO!$C$31,W1143*CONFIGURACAO!$C$31)),'PI AREA  P75'!W1143*CONFIGURACAO!$C$31))</f>
        <v>0</v>
      </c>
      <c r="AN1143" s="38">
        <f>IF(X1143=0,0,IF(CONFIGURACAO!$C$39="SIM",(IF(X1143&gt;CONFIGURACAO!$C$40,CONFIGURACAO!$C$40*CONFIGURACAO!$C$32,X1143*CONFIGURACAO!$C$32)),'PI AREA  P75'!X1143*CONFIGURACAO!$C$32))</f>
        <v>0</v>
      </c>
      <c r="AO1143" s="38">
        <f>IFERROR(IF(M1143&gt;0,(Y1143*CONFIGURACAO!$C$33)+(Z1143*CONFIGURACAO!$C$34)+(AA1143*CONFIGURACAO!$C$35)+(AB1143*CONFIGURACAO!$C$36),""),"")</f>
        <v>0</v>
      </c>
      <c r="AP1143" s="38">
        <f>IF(AA1143=0,0,IF(CONFIGURACAO!$C$46="SIM",(IF(AA1143&gt;CONFIGURACAO!$C$47,CONFIGURACAO!$C$47*CONFIGURACAO!$C$35,AA1143*CONFIGURACAO!$C$35)),'PI AREA  P75'!AA1143*CONFIGURACAO!$C$35))</f>
        <v>0</v>
      </c>
      <c r="AQ1143" s="38">
        <f>IF(AB1143=0,0,IF(CONFIGURACAO!$C$44="SIM",(IF(AB1143&gt;CONFIGURACAO!$C$45,CONFIGURACAO!$C$45*CONFIGURACAO!$C$36,AB1143*CONFIGURACAO!$C$36)),'PI AREA  P75'!AB1143*CONFIGURACAO!$C$36))</f>
        <v>0</v>
      </c>
      <c r="AR1143" s="38">
        <f t="shared" si="408"/>
        <v>40</v>
      </c>
      <c r="AS1143" s="68">
        <f>IF(AR1143="","",$AR1143-(($AS$2/CONFIGURACAO!$C$6)*$M1143))</f>
        <v>-35</v>
      </c>
      <c r="AT1143" s="73" t="str">
        <f t="shared" si="392"/>
        <v>NAO</v>
      </c>
      <c r="AU1143" s="75">
        <f>IF(AR1143="","",$AR1143-(($AU$2/CONFIGURACAO!$C$6)*$M1143))</f>
        <v>-85</v>
      </c>
      <c r="AV1143" s="76" t="str">
        <f t="shared" si="393"/>
        <v>NAO</v>
      </c>
      <c r="AW1143" s="74">
        <f>IF(AR1143="","",$AR1143-(($AW$2/CONFIGURACAO!$C$6)*$M1143))</f>
        <v>-135</v>
      </c>
      <c r="AX1143" s="72" t="str">
        <f t="shared" si="394"/>
        <v>NAO</v>
      </c>
      <c r="AZ1143" s="39">
        <f t="shared" si="395"/>
        <v>3.7560272499776986E-3</v>
      </c>
      <c r="BA1143" s="146">
        <f t="shared" si="396"/>
        <v>1</v>
      </c>
      <c r="BB1143" s="146">
        <f t="shared" si="397"/>
        <v>1099</v>
      </c>
      <c r="BC1143" s="32">
        <f t="shared" si="398"/>
        <v>1122</v>
      </c>
      <c r="BD1143" s="148"/>
      <c r="BE1143" s="40">
        <f t="shared" si="399"/>
        <v>0</v>
      </c>
      <c r="BF1143" s="40">
        <f t="shared" si="400"/>
        <v>0</v>
      </c>
      <c r="BG1143" s="40">
        <f t="shared" si="401"/>
        <v>0</v>
      </c>
      <c r="BH1143" s="40">
        <f t="shared" si="402"/>
        <v>4.042037186742118E-2</v>
      </c>
      <c r="BI1143" s="40">
        <f t="shared" si="403"/>
        <v>0</v>
      </c>
      <c r="BJ1143" s="40">
        <f t="shared" si="404"/>
        <v>0</v>
      </c>
      <c r="BK1143" s="40">
        <f t="shared" si="405"/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2</v>
      </c>
      <c r="BR1143">
        <v>0</v>
      </c>
      <c r="BS1143">
        <v>0</v>
      </c>
      <c r="BT1143" s="42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</row>
    <row r="1144" spans="1:134" s="32" customFormat="1" ht="17" thickBot="1" x14ac:dyDescent="0.25">
      <c r="A1144" s="124" t="str">
        <f>CONFIGURACAO!$C$4</f>
        <v>AREA 21</v>
      </c>
      <c r="B1144" s="125">
        <v>1142</v>
      </c>
      <c r="C1144" s="252" t="s">
        <v>335</v>
      </c>
      <c r="D1144" s="126">
        <f t="shared" si="409"/>
        <v>5</v>
      </c>
      <c r="E1144" s="250" t="s">
        <v>1479</v>
      </c>
      <c r="F1144" s="250">
        <v>0</v>
      </c>
      <c r="G1144" s="250">
        <v>0</v>
      </c>
      <c r="H1144" s="250">
        <v>0</v>
      </c>
      <c r="I1144" s="250">
        <v>1</v>
      </c>
      <c r="J1144" s="87"/>
      <c r="K1144" s="94"/>
      <c r="L1144" s="94"/>
      <c r="M1144" s="154">
        <f t="shared" si="406"/>
        <v>1</v>
      </c>
      <c r="N1144">
        <v>0.75</v>
      </c>
      <c r="O1144">
        <v>0</v>
      </c>
      <c r="P1144">
        <v>1.5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 s="139">
        <f t="shared" si="390"/>
        <v>0.75</v>
      </c>
      <c r="AD1144" s="140">
        <f t="shared" si="391"/>
        <v>2.25</v>
      </c>
      <c r="AE1144" s="141">
        <f t="shared" si="410"/>
        <v>0</v>
      </c>
      <c r="AF1144" s="263">
        <f t="shared" si="411"/>
        <v>0</v>
      </c>
      <c r="AG1144" s="265">
        <f t="shared" si="407"/>
        <v>0.75</v>
      </c>
      <c r="AI1144" s="37">
        <f>IFERROR(IF(M1144&gt;0,(N1144*CONFIGURACAO!$C$20)+(O1144*CONFIGURACAO!$C$21)+(P1144*CONFIGURACAO!$C$22)+(Q1144*CONFIGURACAO!$C$23)+(R1144*CONFIGURACAO!$C$24),""),"")</f>
        <v>185</v>
      </c>
      <c r="AJ1144" s="38">
        <f>IF(S1144=0,0,IF(CONFIGURACAO!$C$15="SIM",(IF(S1144&gt;CONFIGURACAO!$C$16,CONFIGURACAO!$C$16*CONFIGURACAO!$C$25,S1144*CONFIGURACAO!$C$25)),'PI AREA  P75'!S1144*CONFIGURACAO!$C$25))</f>
        <v>0</v>
      </c>
      <c r="AK1144" s="38">
        <f>IF(T1144=0,0,IF(CONFIGURACAO!$C$17="SIM",(IF(T1144&gt;CONFIGURACAO!$C$18,CONFIGURACAO!$C$18*CONFIGURACAO!$C$26,T1144*CONFIGURACAO!$C$26)),'PI AREA  P75'!T1144*CONFIGURACAO!$C$26))</f>
        <v>0</v>
      </c>
      <c r="AL1144" s="38">
        <f>IFERROR(IF(M1144&gt;0,(U1144*CONFIGURACAO!$C$29)+(V1144*CONFIGURACAO!$C$30),""),"")</f>
        <v>0</v>
      </c>
      <c r="AM1144" s="38">
        <f>IF(W1144=0,0,IF(CONFIGURACAO!$C$41="SIM",(IF(W1144&gt;CONFIGURACAO!$C$41,CONFIGURACAO!$C$41*CONFIGURACAO!$C$31,W1144*CONFIGURACAO!$C$31)),'PI AREA  P75'!W1144*CONFIGURACAO!$C$31))</f>
        <v>0</v>
      </c>
      <c r="AN1144" s="38">
        <f>IF(X1144=0,0,IF(CONFIGURACAO!$C$39="SIM",(IF(X1144&gt;CONFIGURACAO!$C$40,CONFIGURACAO!$C$40*CONFIGURACAO!$C$32,X1144*CONFIGURACAO!$C$32)),'PI AREA  P75'!X1144*CONFIGURACAO!$C$32))</f>
        <v>0</v>
      </c>
      <c r="AO1144" s="38">
        <f>IFERROR(IF(M1144&gt;0,(Y1144*CONFIGURACAO!$C$33)+(Z1144*CONFIGURACAO!$C$34)+(AA1144*CONFIGURACAO!$C$35)+(AB1144*CONFIGURACAO!$C$36),""),"")</f>
        <v>0</v>
      </c>
      <c r="AP1144" s="38">
        <f>IF(AA1144=0,0,IF(CONFIGURACAO!$C$46="SIM",(IF(AA1144&gt;CONFIGURACAO!$C$47,CONFIGURACAO!$C$47*CONFIGURACAO!$C$35,AA1144*CONFIGURACAO!$C$35)),'PI AREA  P75'!AA1144*CONFIGURACAO!$C$35))</f>
        <v>0</v>
      </c>
      <c r="AQ1144" s="38">
        <f>IF(AB1144=0,0,IF(CONFIGURACAO!$C$44="SIM",(IF(AB1144&gt;CONFIGURACAO!$C$45,CONFIGURACAO!$C$45*CONFIGURACAO!$C$36,AB1144*CONFIGURACAO!$C$36)),'PI AREA  P75'!AB1144*CONFIGURACAO!$C$36))</f>
        <v>0</v>
      </c>
      <c r="AR1144" s="38">
        <f t="shared" si="408"/>
        <v>185</v>
      </c>
      <c r="AS1144" s="68">
        <f>IF(AR1144="","",$AR1144-(($AS$2/CONFIGURACAO!$C$6)*$M1144))</f>
        <v>110</v>
      </c>
      <c r="AT1144" s="73">
        <f t="shared" si="392"/>
        <v>3</v>
      </c>
      <c r="AU1144" s="75">
        <f>IF(AR1144="","",$AR1144-(($AU$2/CONFIGURACAO!$C$6)*$M1144))</f>
        <v>60</v>
      </c>
      <c r="AV1144" s="76">
        <f t="shared" si="393"/>
        <v>4</v>
      </c>
      <c r="AW1144" s="74">
        <f>IF(AR1144="","",$AR1144-(($AW$2/CONFIGURACAO!$C$6)*$M1144))</f>
        <v>10</v>
      </c>
      <c r="AX1144" s="72">
        <f t="shared" si="394"/>
        <v>5</v>
      </c>
      <c r="AZ1144" s="39">
        <f t="shared" si="395"/>
        <v>1.7371626031146857E-2</v>
      </c>
      <c r="BA1144" s="146">
        <f t="shared" si="396"/>
        <v>3.25</v>
      </c>
      <c r="BB1144" s="146">
        <f t="shared" si="397"/>
        <v>940</v>
      </c>
      <c r="BC1144" s="32">
        <f t="shared" si="398"/>
        <v>942</v>
      </c>
      <c r="BD1144" s="148"/>
      <c r="BE1144" s="40">
        <f t="shared" si="399"/>
        <v>2.7943368107302535E-2</v>
      </c>
      <c r="BF1144" s="40">
        <f t="shared" si="400"/>
        <v>0</v>
      </c>
      <c r="BG1144" s="40">
        <f t="shared" si="401"/>
        <v>3.8540596094552924E-2</v>
      </c>
      <c r="BH1144" s="40">
        <f t="shared" si="402"/>
        <v>0</v>
      </c>
      <c r="BI1144" s="40">
        <f t="shared" si="403"/>
        <v>0.10660980810234541</v>
      </c>
      <c r="BJ1144" s="40">
        <f t="shared" si="404"/>
        <v>0</v>
      </c>
      <c r="BK1144" s="40">
        <f t="shared" si="405"/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1</v>
      </c>
      <c r="BR1144">
        <v>0</v>
      </c>
      <c r="BS1144">
        <v>0</v>
      </c>
      <c r="BT1144" s="42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</row>
    <row r="1145" spans="1:134" s="32" customFormat="1" ht="17" thickBot="1" x14ac:dyDescent="0.25">
      <c r="A1145" s="124" t="str">
        <f>CONFIGURACAO!$C$4</f>
        <v>AREA 21</v>
      </c>
      <c r="B1145" s="125">
        <v>1143</v>
      </c>
      <c r="C1145" s="252" t="s">
        <v>335</v>
      </c>
      <c r="D1145" s="126">
        <f t="shared" si="409"/>
        <v>6</v>
      </c>
      <c r="E1145" s="250" t="s">
        <v>1480</v>
      </c>
      <c r="F1145" s="250">
        <v>0</v>
      </c>
      <c r="G1145" s="250">
        <v>0</v>
      </c>
      <c r="H1145" s="250">
        <v>0</v>
      </c>
      <c r="I1145" s="250">
        <v>1</v>
      </c>
      <c r="J1145" s="87"/>
      <c r="K1145" s="94"/>
      <c r="L1145" s="94"/>
      <c r="M1145" s="154">
        <f t="shared" si="406"/>
        <v>1</v>
      </c>
      <c r="N1145">
        <v>2.25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 s="139">
        <f t="shared" si="390"/>
        <v>2.25</v>
      </c>
      <c r="AD1145" s="140">
        <f t="shared" si="391"/>
        <v>2.25</v>
      </c>
      <c r="AE1145" s="141">
        <f t="shared" si="410"/>
        <v>0</v>
      </c>
      <c r="AF1145" s="263">
        <f t="shared" si="411"/>
        <v>0</v>
      </c>
      <c r="AG1145" s="265">
        <f t="shared" si="407"/>
        <v>2.25</v>
      </c>
      <c r="AI1145" s="37">
        <f>IFERROR(IF(M1145&gt;0,(N1145*CONFIGURACAO!$C$20)+(O1145*CONFIGURACAO!$C$21)+(P1145*CONFIGURACAO!$C$22)+(Q1145*CONFIGURACAO!$C$23)+(R1145*CONFIGURACAO!$C$24),""),"")</f>
        <v>225</v>
      </c>
      <c r="AJ1145" s="38">
        <f>IF(S1145=0,0,IF(CONFIGURACAO!$C$15="SIM",(IF(S1145&gt;CONFIGURACAO!$C$16,CONFIGURACAO!$C$16*CONFIGURACAO!$C$25,S1145*CONFIGURACAO!$C$25)),'PI AREA  P75'!S1145*CONFIGURACAO!$C$25))</f>
        <v>0</v>
      </c>
      <c r="AK1145" s="38">
        <f>IF(T1145=0,0,IF(CONFIGURACAO!$C$17="SIM",(IF(T1145&gt;CONFIGURACAO!$C$18,CONFIGURACAO!$C$18*CONFIGURACAO!$C$26,T1145*CONFIGURACAO!$C$26)),'PI AREA  P75'!T1145*CONFIGURACAO!$C$26))</f>
        <v>0</v>
      </c>
      <c r="AL1145" s="38">
        <f>IFERROR(IF(M1145&gt;0,(U1145*CONFIGURACAO!$C$29)+(V1145*CONFIGURACAO!$C$30),""),"")</f>
        <v>0</v>
      </c>
      <c r="AM1145" s="38">
        <f>IF(W1145=0,0,IF(CONFIGURACAO!$C$41="SIM",(IF(W1145&gt;CONFIGURACAO!$C$41,CONFIGURACAO!$C$41*CONFIGURACAO!$C$31,W1145*CONFIGURACAO!$C$31)),'PI AREA  P75'!W1145*CONFIGURACAO!$C$31))</f>
        <v>0</v>
      </c>
      <c r="AN1145" s="38">
        <f>IF(X1145=0,0,IF(CONFIGURACAO!$C$39="SIM",(IF(X1145&gt;CONFIGURACAO!$C$40,CONFIGURACAO!$C$40*CONFIGURACAO!$C$32,X1145*CONFIGURACAO!$C$32)),'PI AREA  P75'!X1145*CONFIGURACAO!$C$32))</f>
        <v>0</v>
      </c>
      <c r="AO1145" s="38">
        <f>IFERROR(IF(M1145&gt;0,(Y1145*CONFIGURACAO!$C$33)+(Z1145*CONFIGURACAO!$C$34)+(AA1145*CONFIGURACAO!$C$35)+(AB1145*CONFIGURACAO!$C$36),""),"")</f>
        <v>0</v>
      </c>
      <c r="AP1145" s="38">
        <f>IF(AA1145=0,0,IF(CONFIGURACAO!$C$46="SIM",(IF(AA1145&gt;CONFIGURACAO!$C$47,CONFIGURACAO!$C$47*CONFIGURACAO!$C$35,AA1145*CONFIGURACAO!$C$35)),'PI AREA  P75'!AA1145*CONFIGURACAO!$C$35))</f>
        <v>0</v>
      </c>
      <c r="AQ1145" s="38">
        <f>IF(AB1145=0,0,IF(CONFIGURACAO!$C$44="SIM",(IF(AB1145&gt;CONFIGURACAO!$C$45,CONFIGURACAO!$C$45*CONFIGURACAO!$C$36,AB1145*CONFIGURACAO!$C$36)),'PI AREA  P75'!AB1145*CONFIGURACAO!$C$36))</f>
        <v>0</v>
      </c>
      <c r="AR1145" s="38">
        <f t="shared" si="408"/>
        <v>225</v>
      </c>
      <c r="AS1145" s="68">
        <f>IF(AR1145="","",$AR1145-(($AS$2/CONFIGURACAO!$C$6)*$M1145))</f>
        <v>150</v>
      </c>
      <c r="AT1145" s="73">
        <f t="shared" si="392"/>
        <v>3</v>
      </c>
      <c r="AU1145" s="75">
        <f>IF(AR1145="","",$AR1145-(($AU$2/CONFIGURACAO!$C$6)*$M1145))</f>
        <v>100</v>
      </c>
      <c r="AV1145" s="76">
        <f t="shared" si="393"/>
        <v>4</v>
      </c>
      <c r="AW1145" s="74">
        <f>IF(AR1145="","",$AR1145-(($AW$2/CONFIGURACAO!$C$6)*$M1145))</f>
        <v>50</v>
      </c>
      <c r="AX1145" s="72">
        <f t="shared" si="394"/>
        <v>5</v>
      </c>
      <c r="AZ1145" s="39">
        <f t="shared" si="395"/>
        <v>2.1127653281124554E-2</v>
      </c>
      <c r="BA1145" s="146">
        <f t="shared" si="396"/>
        <v>2.25</v>
      </c>
      <c r="BB1145" s="146">
        <f t="shared" si="397"/>
        <v>1002</v>
      </c>
      <c r="BC1145" s="32">
        <f t="shared" si="398"/>
        <v>899</v>
      </c>
      <c r="BD1145" s="148"/>
      <c r="BE1145" s="40">
        <f t="shared" si="399"/>
        <v>8.38301043219076E-2</v>
      </c>
      <c r="BF1145" s="40">
        <f t="shared" si="400"/>
        <v>0</v>
      </c>
      <c r="BG1145" s="40">
        <f t="shared" si="401"/>
        <v>0</v>
      </c>
      <c r="BH1145" s="40">
        <f t="shared" si="402"/>
        <v>0</v>
      </c>
      <c r="BI1145" s="40">
        <f t="shared" si="403"/>
        <v>0</v>
      </c>
      <c r="BJ1145" s="40">
        <f t="shared" si="404"/>
        <v>0</v>
      </c>
      <c r="BK1145" s="40">
        <f t="shared" si="405"/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1</v>
      </c>
      <c r="BS1145">
        <v>0</v>
      </c>
      <c r="BT1145" s="42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</row>
    <row r="1146" spans="1:134" s="32" customFormat="1" ht="17" thickBot="1" x14ac:dyDescent="0.25">
      <c r="A1146" s="124" t="str">
        <f>CONFIGURACAO!$C$4</f>
        <v>AREA 21</v>
      </c>
      <c r="B1146" s="125">
        <v>1144</v>
      </c>
      <c r="C1146" s="252" t="s">
        <v>335</v>
      </c>
      <c r="D1146" s="126">
        <f t="shared" si="409"/>
        <v>7</v>
      </c>
      <c r="E1146" s="250" t="s">
        <v>1481</v>
      </c>
      <c r="F1146" s="250">
        <v>0</v>
      </c>
      <c r="G1146" s="250">
        <v>0</v>
      </c>
      <c r="H1146" s="250">
        <v>0</v>
      </c>
      <c r="I1146" s="250">
        <v>1</v>
      </c>
      <c r="J1146" s="87"/>
      <c r="K1146" s="94"/>
      <c r="L1146" s="94"/>
      <c r="M1146" s="154">
        <f t="shared" si="406"/>
        <v>1</v>
      </c>
      <c r="N1146">
        <v>0.75</v>
      </c>
      <c r="O1146">
        <v>0.75</v>
      </c>
      <c r="P1146">
        <v>2.25</v>
      </c>
      <c r="Q1146">
        <v>0</v>
      </c>
      <c r="R1146">
        <v>0</v>
      </c>
      <c r="S1146">
        <v>0</v>
      </c>
      <c r="T1146">
        <v>0.75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s="139">
        <f t="shared" si="390"/>
        <v>1.5</v>
      </c>
      <c r="AD1146" s="140">
        <f t="shared" si="391"/>
        <v>3.75</v>
      </c>
      <c r="AE1146" s="141">
        <f t="shared" si="410"/>
        <v>0</v>
      </c>
      <c r="AF1146" s="263">
        <f t="shared" si="411"/>
        <v>0</v>
      </c>
      <c r="AG1146" s="265">
        <f t="shared" si="407"/>
        <v>1.5</v>
      </c>
      <c r="AI1146" s="37">
        <f>IFERROR(IF(M1146&gt;0,(N1146*CONFIGURACAO!$C$20)+(O1146*CONFIGURACAO!$C$21)+(P1146*CONFIGURACAO!$C$22)+(Q1146*CONFIGURACAO!$C$23)+(R1146*CONFIGURACAO!$C$24),""),"")</f>
        <v>270</v>
      </c>
      <c r="AJ1146" s="38">
        <f>IF(S1146=0,0,IF(CONFIGURACAO!$C$15="SIM",(IF(S1146&gt;CONFIGURACAO!$C$16,CONFIGURACAO!$C$16*CONFIGURACAO!$C$25,S1146*CONFIGURACAO!$C$25)),'PI AREA  P75'!S1146*CONFIGURACAO!$C$25))</f>
        <v>0</v>
      </c>
      <c r="AK1146" s="38">
        <f>IF(T1146=0,0,IF(CONFIGURACAO!$C$17="SIM",(IF(T1146&gt;CONFIGURACAO!$C$18,CONFIGURACAO!$C$18*CONFIGURACAO!$C$26,T1146*CONFIGURACAO!$C$26)),'PI AREA  P75'!T1146*CONFIGURACAO!$C$26))</f>
        <v>3.75</v>
      </c>
      <c r="AL1146" s="38">
        <f>IFERROR(IF(M1146&gt;0,(U1146*CONFIGURACAO!$C$29)+(V1146*CONFIGURACAO!$C$30),""),"")</f>
        <v>0</v>
      </c>
      <c r="AM1146" s="38">
        <f>IF(W1146=0,0,IF(CONFIGURACAO!$C$41="SIM",(IF(W1146&gt;CONFIGURACAO!$C$41,CONFIGURACAO!$C$41*CONFIGURACAO!$C$31,W1146*CONFIGURACAO!$C$31)),'PI AREA  P75'!W1146*CONFIGURACAO!$C$31))</f>
        <v>0</v>
      </c>
      <c r="AN1146" s="38">
        <f>IF(X1146=0,0,IF(CONFIGURACAO!$C$39="SIM",(IF(X1146&gt;CONFIGURACAO!$C$40,CONFIGURACAO!$C$40*CONFIGURACAO!$C$32,X1146*CONFIGURACAO!$C$32)),'PI AREA  P75'!X1146*CONFIGURACAO!$C$32))</f>
        <v>0</v>
      </c>
      <c r="AO1146" s="38">
        <f>IFERROR(IF(M1146&gt;0,(Y1146*CONFIGURACAO!$C$33)+(Z1146*CONFIGURACAO!$C$34)+(AA1146*CONFIGURACAO!$C$35)+(AB1146*CONFIGURACAO!$C$36),""),"")</f>
        <v>0</v>
      </c>
      <c r="AP1146" s="38">
        <f>IF(AA1146=0,0,IF(CONFIGURACAO!$C$46="SIM",(IF(AA1146&gt;CONFIGURACAO!$C$47,CONFIGURACAO!$C$47*CONFIGURACAO!$C$35,AA1146*CONFIGURACAO!$C$35)),'PI AREA  P75'!AA1146*CONFIGURACAO!$C$35))</f>
        <v>0</v>
      </c>
      <c r="AQ1146" s="38">
        <f>IF(AB1146=0,0,IF(CONFIGURACAO!$C$44="SIM",(IF(AB1146&gt;CONFIGURACAO!$C$45,CONFIGURACAO!$C$45*CONFIGURACAO!$C$36,AB1146*CONFIGURACAO!$C$36)),'PI AREA  P75'!AB1146*CONFIGURACAO!$C$36))</f>
        <v>0</v>
      </c>
      <c r="AR1146" s="38">
        <f t="shared" si="408"/>
        <v>273.75</v>
      </c>
      <c r="AS1146" s="68">
        <f>IF(AR1146="","",$AR1146-(($AS$2/CONFIGURACAO!$C$6)*$M1146))</f>
        <v>198.75</v>
      </c>
      <c r="AT1146" s="73">
        <f t="shared" si="392"/>
        <v>3</v>
      </c>
      <c r="AU1146" s="75">
        <f>IF(AR1146="","",$AR1146-(($AU$2/CONFIGURACAO!$C$6)*$M1146))</f>
        <v>148.75</v>
      </c>
      <c r="AV1146" s="76">
        <f t="shared" si="393"/>
        <v>4</v>
      </c>
      <c r="AW1146" s="74">
        <f>IF(AR1146="","",$AR1146-(($AW$2/CONFIGURACAO!$C$6)*$M1146))</f>
        <v>98.75</v>
      </c>
      <c r="AX1146" s="72">
        <f t="shared" si="394"/>
        <v>5</v>
      </c>
      <c r="AZ1146" s="39">
        <f t="shared" si="395"/>
        <v>2.5705311492034876E-2</v>
      </c>
      <c r="BA1146" s="146">
        <f t="shared" si="396"/>
        <v>4.5</v>
      </c>
      <c r="BB1146" s="146">
        <f t="shared" si="397"/>
        <v>877</v>
      </c>
      <c r="BC1146" s="32">
        <f t="shared" si="398"/>
        <v>862</v>
      </c>
      <c r="BD1146" s="148"/>
      <c r="BE1146" s="40">
        <f t="shared" si="399"/>
        <v>2.7943368107302535E-2</v>
      </c>
      <c r="BF1146" s="40">
        <f t="shared" si="400"/>
        <v>2.8935185185185182E-2</v>
      </c>
      <c r="BG1146" s="40">
        <f t="shared" si="401"/>
        <v>5.7810894141829397E-2</v>
      </c>
      <c r="BH1146" s="40">
        <f t="shared" si="402"/>
        <v>0</v>
      </c>
      <c r="BI1146" s="40">
        <f t="shared" si="403"/>
        <v>0</v>
      </c>
      <c r="BJ1146" s="40">
        <f t="shared" si="404"/>
        <v>0</v>
      </c>
      <c r="BK1146" s="40">
        <f t="shared" si="405"/>
        <v>0.1203852327447833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 s="42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</row>
    <row r="1147" spans="1:134" s="32" customFormat="1" ht="17" thickBot="1" x14ac:dyDescent="0.25">
      <c r="A1147" s="124" t="str">
        <f>CONFIGURACAO!$C$4</f>
        <v>AREA 21</v>
      </c>
      <c r="B1147" s="125">
        <v>1145</v>
      </c>
      <c r="C1147" s="252" t="s">
        <v>335</v>
      </c>
      <c r="D1147" s="126">
        <f t="shared" si="409"/>
        <v>8</v>
      </c>
      <c r="E1147" s="250" t="s">
        <v>1482</v>
      </c>
      <c r="F1147" s="250">
        <v>0</v>
      </c>
      <c r="G1147" s="250">
        <v>0</v>
      </c>
      <c r="H1147" s="250">
        <v>0</v>
      </c>
      <c r="I1147" s="250">
        <v>1</v>
      </c>
      <c r="J1147" s="87"/>
      <c r="K1147" s="94"/>
      <c r="L1147" s="94"/>
      <c r="M1147" s="154">
        <f t="shared" si="406"/>
        <v>1</v>
      </c>
      <c r="N1147">
        <v>0</v>
      </c>
      <c r="O1147">
        <v>1.5</v>
      </c>
      <c r="P1147">
        <v>2.25</v>
      </c>
      <c r="Q1147">
        <v>0</v>
      </c>
      <c r="R1147">
        <v>0</v>
      </c>
      <c r="S1147">
        <v>1.5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 s="139">
        <f t="shared" si="390"/>
        <v>1.5</v>
      </c>
      <c r="AD1147" s="140">
        <f t="shared" si="391"/>
        <v>3.75</v>
      </c>
      <c r="AE1147" s="141">
        <f t="shared" si="410"/>
        <v>0</v>
      </c>
      <c r="AF1147" s="263">
        <f t="shared" si="411"/>
        <v>0</v>
      </c>
      <c r="AG1147" s="265">
        <f t="shared" si="407"/>
        <v>1.5</v>
      </c>
      <c r="AI1147" s="37">
        <f>IFERROR(IF(M1147&gt;0,(N1147*CONFIGURACAO!$C$20)+(O1147*CONFIGURACAO!$C$21)+(P1147*CONFIGURACAO!$C$22)+(Q1147*CONFIGURACAO!$C$23)+(R1147*CONFIGURACAO!$C$24),""),"")</f>
        <v>255</v>
      </c>
      <c r="AJ1147" s="38">
        <f>IF(S1147=0,0,IF(CONFIGURACAO!$C$15="SIM",(IF(S1147&gt;CONFIGURACAO!$C$16,CONFIGURACAO!$C$16*CONFIGURACAO!$C$25,S1147*CONFIGURACAO!$C$25)),'PI AREA  P75'!S1147*CONFIGURACAO!$C$25))</f>
        <v>15</v>
      </c>
      <c r="AK1147" s="38">
        <f>IF(T1147=0,0,IF(CONFIGURACAO!$C$17="SIM",(IF(T1147&gt;CONFIGURACAO!$C$18,CONFIGURACAO!$C$18*CONFIGURACAO!$C$26,T1147*CONFIGURACAO!$C$26)),'PI AREA  P75'!T1147*CONFIGURACAO!$C$26))</f>
        <v>0</v>
      </c>
      <c r="AL1147" s="38">
        <f>IFERROR(IF(M1147&gt;0,(U1147*CONFIGURACAO!$C$29)+(V1147*CONFIGURACAO!$C$30),""),"")</f>
        <v>0</v>
      </c>
      <c r="AM1147" s="38">
        <f>IF(W1147=0,0,IF(CONFIGURACAO!$C$41="SIM",(IF(W1147&gt;CONFIGURACAO!$C$41,CONFIGURACAO!$C$41*CONFIGURACAO!$C$31,W1147*CONFIGURACAO!$C$31)),'PI AREA  P75'!W1147*CONFIGURACAO!$C$31))</f>
        <v>0</v>
      </c>
      <c r="AN1147" s="38">
        <f>IF(X1147=0,0,IF(CONFIGURACAO!$C$39="SIM",(IF(X1147&gt;CONFIGURACAO!$C$40,CONFIGURACAO!$C$40*CONFIGURACAO!$C$32,X1147*CONFIGURACAO!$C$32)),'PI AREA  P75'!X1147*CONFIGURACAO!$C$32))</f>
        <v>0</v>
      </c>
      <c r="AO1147" s="38">
        <f>IFERROR(IF(M1147&gt;0,(Y1147*CONFIGURACAO!$C$33)+(Z1147*CONFIGURACAO!$C$34)+(AA1147*CONFIGURACAO!$C$35)+(AB1147*CONFIGURACAO!$C$36),""),"")</f>
        <v>0</v>
      </c>
      <c r="AP1147" s="38">
        <f>IF(AA1147=0,0,IF(CONFIGURACAO!$C$46="SIM",(IF(AA1147&gt;CONFIGURACAO!$C$47,CONFIGURACAO!$C$47*CONFIGURACAO!$C$35,AA1147*CONFIGURACAO!$C$35)),'PI AREA  P75'!AA1147*CONFIGURACAO!$C$35))</f>
        <v>0</v>
      </c>
      <c r="AQ1147" s="38">
        <f>IF(AB1147=0,0,IF(CONFIGURACAO!$C$44="SIM",(IF(AB1147&gt;CONFIGURACAO!$C$45,CONFIGURACAO!$C$45*CONFIGURACAO!$C$36,AB1147*CONFIGURACAO!$C$36)),'PI AREA  P75'!AB1147*CONFIGURACAO!$C$36))</f>
        <v>0</v>
      </c>
      <c r="AR1147" s="38">
        <f t="shared" si="408"/>
        <v>270</v>
      </c>
      <c r="AS1147" s="68">
        <f>IF(AR1147="","",$AR1147-(($AS$2/CONFIGURACAO!$C$6)*$M1147))</f>
        <v>195</v>
      </c>
      <c r="AT1147" s="73">
        <f t="shared" si="392"/>
        <v>3</v>
      </c>
      <c r="AU1147" s="75">
        <f>IF(AR1147="","",$AR1147-(($AU$2/CONFIGURACAO!$C$6)*$M1147))</f>
        <v>145</v>
      </c>
      <c r="AV1147" s="76">
        <f t="shared" si="393"/>
        <v>4</v>
      </c>
      <c r="AW1147" s="74">
        <f>IF(AR1147="","",$AR1147-(($AW$2/CONFIGURACAO!$C$6)*$M1147))</f>
        <v>95</v>
      </c>
      <c r="AX1147" s="72">
        <f t="shared" si="394"/>
        <v>5</v>
      </c>
      <c r="AZ1147" s="39">
        <f t="shared" si="395"/>
        <v>2.5353183937349463E-2</v>
      </c>
      <c r="BA1147" s="146">
        <f t="shared" si="396"/>
        <v>5.25</v>
      </c>
      <c r="BB1147" s="146">
        <f t="shared" si="397"/>
        <v>846</v>
      </c>
      <c r="BC1147" s="32">
        <f t="shared" si="398"/>
        <v>863</v>
      </c>
      <c r="BD1147" s="148"/>
      <c r="BE1147" s="40">
        <f t="shared" si="399"/>
        <v>0</v>
      </c>
      <c r="BF1147" s="40">
        <f t="shared" si="400"/>
        <v>5.7870370370370364E-2</v>
      </c>
      <c r="BG1147" s="40">
        <f t="shared" si="401"/>
        <v>5.7810894141829397E-2</v>
      </c>
      <c r="BH1147" s="40">
        <f t="shared" si="402"/>
        <v>0</v>
      </c>
      <c r="BI1147" s="40">
        <f t="shared" si="403"/>
        <v>0</v>
      </c>
      <c r="BJ1147" s="40">
        <f t="shared" si="404"/>
        <v>0.13863216266173753</v>
      </c>
      <c r="BK1147" s="40">
        <f t="shared" si="405"/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1</v>
      </c>
      <c r="BR1147">
        <v>0</v>
      </c>
      <c r="BS1147">
        <v>0</v>
      </c>
      <c r="BT1147" s="42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</row>
    <row r="1148" spans="1:134" s="32" customFormat="1" ht="17" thickBot="1" x14ac:dyDescent="0.25">
      <c r="A1148" s="124" t="str">
        <f>CONFIGURACAO!$C$4</f>
        <v>AREA 21</v>
      </c>
      <c r="B1148" s="125">
        <v>1146</v>
      </c>
      <c r="C1148" s="252" t="s">
        <v>335</v>
      </c>
      <c r="D1148" s="126">
        <f t="shared" si="409"/>
        <v>9</v>
      </c>
      <c r="E1148" s="250" t="s">
        <v>1483</v>
      </c>
      <c r="F1148" s="250">
        <v>0</v>
      </c>
      <c r="G1148" s="250">
        <v>0</v>
      </c>
      <c r="H1148" s="250">
        <v>0</v>
      </c>
      <c r="I1148" s="250">
        <v>1</v>
      </c>
      <c r="J1148" s="87"/>
      <c r="K1148" s="94"/>
      <c r="L1148" s="94"/>
      <c r="M1148" s="154">
        <f t="shared" si="406"/>
        <v>1</v>
      </c>
      <c r="N1148">
        <v>4.5</v>
      </c>
      <c r="O1148">
        <v>2.25</v>
      </c>
      <c r="P1148">
        <v>0.75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 s="139">
        <f t="shared" si="390"/>
        <v>6.75</v>
      </c>
      <c r="AD1148" s="140">
        <f t="shared" si="391"/>
        <v>7.5</v>
      </c>
      <c r="AE1148" s="141">
        <f t="shared" si="410"/>
        <v>0</v>
      </c>
      <c r="AF1148" s="263">
        <f t="shared" si="411"/>
        <v>0</v>
      </c>
      <c r="AG1148" s="265">
        <f t="shared" si="407"/>
        <v>6.75</v>
      </c>
      <c r="AI1148" s="37">
        <f>IFERROR(IF(M1148&gt;0,(N1148*CONFIGURACAO!$C$20)+(O1148*CONFIGURACAO!$C$21)+(P1148*CONFIGURACAO!$C$22)+(Q1148*CONFIGURACAO!$C$23)+(R1148*CONFIGURACAO!$C$24),""),"")</f>
        <v>675</v>
      </c>
      <c r="AJ1148" s="38">
        <f>IF(S1148=0,0,IF(CONFIGURACAO!$C$15="SIM",(IF(S1148&gt;CONFIGURACAO!$C$16,CONFIGURACAO!$C$16*CONFIGURACAO!$C$25,S1148*CONFIGURACAO!$C$25)),'PI AREA  P75'!S1148*CONFIGURACAO!$C$25))</f>
        <v>0</v>
      </c>
      <c r="AK1148" s="38">
        <f>IF(T1148=0,0,IF(CONFIGURACAO!$C$17="SIM",(IF(T1148&gt;CONFIGURACAO!$C$18,CONFIGURACAO!$C$18*CONFIGURACAO!$C$26,T1148*CONFIGURACAO!$C$26)),'PI AREA  P75'!T1148*CONFIGURACAO!$C$26))</f>
        <v>0</v>
      </c>
      <c r="AL1148" s="38">
        <f>IFERROR(IF(M1148&gt;0,(U1148*CONFIGURACAO!$C$29)+(V1148*CONFIGURACAO!$C$30),""),"")</f>
        <v>0</v>
      </c>
      <c r="AM1148" s="38">
        <f>IF(W1148=0,0,IF(CONFIGURACAO!$C$41="SIM",(IF(W1148&gt;CONFIGURACAO!$C$41,CONFIGURACAO!$C$41*CONFIGURACAO!$C$31,W1148*CONFIGURACAO!$C$31)),'PI AREA  P75'!W1148*CONFIGURACAO!$C$31))</f>
        <v>0</v>
      </c>
      <c r="AN1148" s="38">
        <f>IF(X1148=0,0,IF(CONFIGURACAO!$C$39="SIM",(IF(X1148&gt;CONFIGURACAO!$C$40,CONFIGURACAO!$C$40*CONFIGURACAO!$C$32,X1148*CONFIGURACAO!$C$32)),'PI AREA  P75'!X1148*CONFIGURACAO!$C$32))</f>
        <v>0</v>
      </c>
      <c r="AO1148" s="38">
        <f>IFERROR(IF(M1148&gt;0,(Y1148*CONFIGURACAO!$C$33)+(Z1148*CONFIGURACAO!$C$34)+(AA1148*CONFIGURACAO!$C$35)+(AB1148*CONFIGURACAO!$C$36),""),"")</f>
        <v>0</v>
      </c>
      <c r="AP1148" s="38">
        <f>IF(AA1148=0,0,IF(CONFIGURACAO!$C$46="SIM",(IF(AA1148&gt;CONFIGURACAO!$C$47,CONFIGURACAO!$C$47*CONFIGURACAO!$C$35,AA1148*CONFIGURACAO!$C$35)),'PI AREA  P75'!AA1148*CONFIGURACAO!$C$35))</f>
        <v>0</v>
      </c>
      <c r="AQ1148" s="38">
        <f>IF(AB1148=0,0,IF(CONFIGURACAO!$C$44="SIM",(IF(AB1148&gt;CONFIGURACAO!$C$45,CONFIGURACAO!$C$45*CONFIGURACAO!$C$36,AB1148*CONFIGURACAO!$C$36)),'PI AREA  P75'!AB1148*CONFIGURACAO!$C$36))</f>
        <v>0</v>
      </c>
      <c r="AR1148" s="38">
        <f t="shared" si="408"/>
        <v>675</v>
      </c>
      <c r="AS1148" s="68">
        <f>IF(AR1148="","",$AR1148-(($AS$2/CONFIGURACAO!$C$6)*$M1148))</f>
        <v>600</v>
      </c>
      <c r="AT1148" s="73">
        <f t="shared" si="392"/>
        <v>3</v>
      </c>
      <c r="AU1148" s="75">
        <f>IF(AR1148="","",$AR1148-(($AU$2/CONFIGURACAO!$C$6)*$M1148))</f>
        <v>550</v>
      </c>
      <c r="AV1148" s="76">
        <f t="shared" si="393"/>
        <v>4</v>
      </c>
      <c r="AW1148" s="74">
        <f>IF(AR1148="","",$AR1148-(($AW$2/CONFIGURACAO!$C$6)*$M1148))</f>
        <v>500</v>
      </c>
      <c r="AX1148" s="72">
        <f t="shared" si="394"/>
        <v>5</v>
      </c>
      <c r="AZ1148" s="39">
        <f t="shared" si="395"/>
        <v>6.3382959843373665E-2</v>
      </c>
      <c r="BA1148" s="146">
        <f t="shared" si="396"/>
        <v>7.5</v>
      </c>
      <c r="BB1148" s="146">
        <f t="shared" si="397"/>
        <v>756</v>
      </c>
      <c r="BC1148" s="32">
        <f t="shared" si="398"/>
        <v>577</v>
      </c>
      <c r="BD1148" s="148"/>
      <c r="BE1148" s="40">
        <f t="shared" si="399"/>
        <v>0.1676602086438152</v>
      </c>
      <c r="BF1148" s="40">
        <f t="shared" si="400"/>
        <v>8.6805555555555552E-2</v>
      </c>
      <c r="BG1148" s="40">
        <f t="shared" si="401"/>
        <v>1.9270298047276462E-2</v>
      </c>
      <c r="BH1148" s="40">
        <f t="shared" si="402"/>
        <v>0</v>
      </c>
      <c r="BI1148" s="40">
        <f t="shared" si="403"/>
        <v>0</v>
      </c>
      <c r="BJ1148" s="40">
        <f t="shared" si="404"/>
        <v>0</v>
      </c>
      <c r="BK1148" s="40">
        <f t="shared" si="405"/>
        <v>0</v>
      </c>
      <c r="BL1148">
        <v>0</v>
      </c>
      <c r="BM1148">
        <v>0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1</v>
      </c>
      <c r="BT1148" s="42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</row>
    <row r="1149" spans="1:134" s="32" customFormat="1" ht="17" thickBot="1" x14ac:dyDescent="0.25">
      <c r="A1149" s="124" t="str">
        <f>CONFIGURACAO!$C$4</f>
        <v>AREA 21</v>
      </c>
      <c r="B1149" s="125">
        <v>1147</v>
      </c>
      <c r="C1149" s="252" t="s">
        <v>335</v>
      </c>
      <c r="D1149" s="126">
        <f t="shared" si="409"/>
        <v>10</v>
      </c>
      <c r="E1149" s="250" t="s">
        <v>1484</v>
      </c>
      <c r="F1149" s="250">
        <v>0</v>
      </c>
      <c r="G1149" s="250">
        <v>0</v>
      </c>
      <c r="H1149" s="250">
        <v>0</v>
      </c>
      <c r="I1149" s="250">
        <v>1</v>
      </c>
      <c r="J1149" s="87"/>
      <c r="K1149" s="94"/>
      <c r="L1149" s="94"/>
      <c r="M1149" s="154">
        <f t="shared" si="406"/>
        <v>1</v>
      </c>
      <c r="N1149">
        <v>0.75</v>
      </c>
      <c r="O1149">
        <v>0</v>
      </c>
      <c r="P1149">
        <v>0.75</v>
      </c>
      <c r="Q1149">
        <v>0.75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 s="139">
        <f t="shared" si="390"/>
        <v>0.75</v>
      </c>
      <c r="AD1149" s="140">
        <f t="shared" si="391"/>
        <v>1.5</v>
      </c>
      <c r="AE1149" s="141">
        <f t="shared" si="410"/>
        <v>0</v>
      </c>
      <c r="AF1149" s="263">
        <f t="shared" si="411"/>
        <v>0</v>
      </c>
      <c r="AG1149" s="265">
        <f t="shared" si="407"/>
        <v>0.75</v>
      </c>
      <c r="AI1149" s="37">
        <f>IFERROR(IF(M1149&gt;0,(N1149*CONFIGURACAO!$C$20)+(O1149*CONFIGURACAO!$C$21)+(P1149*CONFIGURACAO!$C$22)+(Q1149*CONFIGURACAO!$C$23)+(R1149*CONFIGURACAO!$C$24),""),"")</f>
        <v>150</v>
      </c>
      <c r="AJ1149" s="38">
        <f>IF(S1149=0,0,IF(CONFIGURACAO!$C$15="SIM",(IF(S1149&gt;CONFIGURACAO!$C$16,CONFIGURACAO!$C$16*CONFIGURACAO!$C$25,S1149*CONFIGURACAO!$C$25)),'PI AREA  P75'!S1149*CONFIGURACAO!$C$25))</f>
        <v>0</v>
      </c>
      <c r="AK1149" s="38">
        <f>IF(T1149=0,0,IF(CONFIGURACAO!$C$17="SIM",(IF(T1149&gt;CONFIGURACAO!$C$18,CONFIGURACAO!$C$18*CONFIGURACAO!$C$26,T1149*CONFIGURACAO!$C$26)),'PI AREA  P75'!T1149*CONFIGURACAO!$C$26))</f>
        <v>0</v>
      </c>
      <c r="AL1149" s="38">
        <f>IFERROR(IF(M1149&gt;0,(U1149*CONFIGURACAO!$C$29)+(V1149*CONFIGURACAO!$C$30),""),"")</f>
        <v>0</v>
      </c>
      <c r="AM1149" s="38">
        <f>IF(W1149=0,0,IF(CONFIGURACAO!$C$41="SIM",(IF(W1149&gt;CONFIGURACAO!$C$41,CONFIGURACAO!$C$41*CONFIGURACAO!$C$31,W1149*CONFIGURACAO!$C$31)),'PI AREA  P75'!W1149*CONFIGURACAO!$C$31))</f>
        <v>0</v>
      </c>
      <c r="AN1149" s="38">
        <f>IF(X1149=0,0,IF(CONFIGURACAO!$C$39="SIM",(IF(X1149&gt;CONFIGURACAO!$C$40,CONFIGURACAO!$C$40*CONFIGURACAO!$C$32,X1149*CONFIGURACAO!$C$32)),'PI AREA  P75'!X1149*CONFIGURACAO!$C$32))</f>
        <v>0</v>
      </c>
      <c r="AO1149" s="38">
        <f>IFERROR(IF(M1149&gt;0,(Y1149*CONFIGURACAO!$C$33)+(Z1149*CONFIGURACAO!$C$34)+(AA1149*CONFIGURACAO!$C$35)+(AB1149*CONFIGURACAO!$C$36),""),"")</f>
        <v>0</v>
      </c>
      <c r="AP1149" s="38">
        <f>IF(AA1149=0,0,IF(CONFIGURACAO!$C$46="SIM",(IF(AA1149&gt;CONFIGURACAO!$C$47,CONFIGURACAO!$C$47*CONFIGURACAO!$C$35,AA1149*CONFIGURACAO!$C$35)),'PI AREA  P75'!AA1149*CONFIGURACAO!$C$35))</f>
        <v>0</v>
      </c>
      <c r="AQ1149" s="38">
        <f>IF(AB1149=0,0,IF(CONFIGURACAO!$C$44="SIM",(IF(AB1149&gt;CONFIGURACAO!$C$45,CONFIGURACAO!$C$45*CONFIGURACAO!$C$36,AB1149*CONFIGURACAO!$C$36)),'PI AREA  P75'!AB1149*CONFIGURACAO!$C$36))</f>
        <v>0</v>
      </c>
      <c r="AR1149" s="38">
        <f t="shared" si="408"/>
        <v>150</v>
      </c>
      <c r="AS1149" s="68">
        <f>IF(AR1149="","",$AR1149-(($AS$2/CONFIGURACAO!$C$6)*$M1149))</f>
        <v>75</v>
      </c>
      <c r="AT1149" s="73">
        <f t="shared" si="392"/>
        <v>3</v>
      </c>
      <c r="AU1149" s="75">
        <f>IF(AR1149="","",$AR1149-(($AU$2/CONFIGURACAO!$C$6)*$M1149))</f>
        <v>25</v>
      </c>
      <c r="AV1149" s="76">
        <f t="shared" si="393"/>
        <v>4</v>
      </c>
      <c r="AW1149" s="74">
        <f>IF(AR1149="","",$AR1149-(($AW$2/CONFIGURACAO!$C$6)*$M1149))</f>
        <v>-25</v>
      </c>
      <c r="AX1149" s="72" t="str">
        <f t="shared" si="394"/>
        <v>NAO</v>
      </c>
      <c r="AZ1149" s="39">
        <f t="shared" si="395"/>
        <v>1.4085102187416369E-2</v>
      </c>
      <c r="BA1149" s="146">
        <f t="shared" si="396"/>
        <v>2.25</v>
      </c>
      <c r="BB1149" s="146">
        <f t="shared" si="397"/>
        <v>1002</v>
      </c>
      <c r="BC1149" s="32">
        <f t="shared" si="398"/>
        <v>977</v>
      </c>
      <c r="BD1149" s="148"/>
      <c r="BE1149" s="40">
        <f t="shared" si="399"/>
        <v>2.7943368107302535E-2</v>
      </c>
      <c r="BF1149" s="40">
        <f t="shared" si="400"/>
        <v>0</v>
      </c>
      <c r="BG1149" s="40">
        <f t="shared" si="401"/>
        <v>1.9270298047276462E-2</v>
      </c>
      <c r="BH1149" s="40">
        <f t="shared" si="402"/>
        <v>3.0315278900565887E-2</v>
      </c>
      <c r="BI1149" s="40">
        <f t="shared" si="403"/>
        <v>0</v>
      </c>
      <c r="BJ1149" s="40">
        <f t="shared" si="404"/>
        <v>0</v>
      </c>
      <c r="BK1149" s="40">
        <f t="shared" si="405"/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 s="42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</row>
    <row r="1150" spans="1:134" s="32" customFormat="1" ht="17" thickBot="1" x14ac:dyDescent="0.25">
      <c r="A1150" s="124" t="str">
        <f>CONFIGURACAO!$C$4</f>
        <v>AREA 21</v>
      </c>
      <c r="B1150" s="125">
        <v>1148</v>
      </c>
      <c r="C1150" s="252" t="s">
        <v>335</v>
      </c>
      <c r="D1150" s="126">
        <f t="shared" si="409"/>
        <v>11</v>
      </c>
      <c r="E1150" s="250" t="s">
        <v>1485</v>
      </c>
      <c r="F1150" s="250">
        <v>0</v>
      </c>
      <c r="G1150" s="250">
        <v>0</v>
      </c>
      <c r="H1150" s="250">
        <v>0</v>
      </c>
      <c r="I1150" s="250">
        <v>1</v>
      </c>
      <c r="J1150" s="87"/>
      <c r="K1150" s="94"/>
      <c r="L1150" s="94"/>
      <c r="M1150" s="154">
        <f t="shared" si="406"/>
        <v>1</v>
      </c>
      <c r="N1150">
        <v>0</v>
      </c>
      <c r="O1150">
        <v>2.25</v>
      </c>
      <c r="P1150">
        <v>2.25</v>
      </c>
      <c r="Q1150">
        <v>0.75</v>
      </c>
      <c r="R1150">
        <v>0</v>
      </c>
      <c r="S1150">
        <v>0</v>
      </c>
      <c r="T1150">
        <v>0</v>
      </c>
      <c r="U1150">
        <v>0</v>
      </c>
      <c r="V1150">
        <v>3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 s="139">
        <f t="shared" si="390"/>
        <v>2.25</v>
      </c>
      <c r="AD1150" s="140">
        <f t="shared" si="391"/>
        <v>4.5</v>
      </c>
      <c r="AE1150" s="141">
        <f t="shared" si="410"/>
        <v>3</v>
      </c>
      <c r="AF1150" s="263">
        <f t="shared" si="411"/>
        <v>1</v>
      </c>
      <c r="AG1150" s="265">
        <f t="shared" si="407"/>
        <v>6.25</v>
      </c>
      <c r="AI1150" s="37">
        <f>IFERROR(IF(M1150&gt;0,(N1150*CONFIGURACAO!$C$20)+(O1150*CONFIGURACAO!$C$21)+(P1150*CONFIGURACAO!$C$22)+(Q1150*CONFIGURACAO!$C$23)+(R1150*CONFIGURACAO!$C$24),""),"")</f>
        <v>345</v>
      </c>
      <c r="AJ1150" s="38">
        <f>IF(S1150=0,0,IF(CONFIGURACAO!$C$15="SIM",(IF(S1150&gt;CONFIGURACAO!$C$16,CONFIGURACAO!$C$16*CONFIGURACAO!$C$25,S1150*CONFIGURACAO!$C$25)),'PI AREA  P75'!S1150*CONFIGURACAO!$C$25))</f>
        <v>0</v>
      </c>
      <c r="AK1150" s="38">
        <f>IF(T1150=0,0,IF(CONFIGURACAO!$C$17="SIM",(IF(T1150&gt;CONFIGURACAO!$C$18,CONFIGURACAO!$C$18*CONFIGURACAO!$C$26,T1150*CONFIGURACAO!$C$26)),'PI AREA  P75'!T1150*CONFIGURACAO!$C$26))</f>
        <v>0</v>
      </c>
      <c r="AL1150" s="38">
        <f>IFERROR(IF(M1150&gt;0,(U1150*CONFIGURACAO!$C$29)+(V1150*CONFIGURACAO!$C$30),""),"")</f>
        <v>300</v>
      </c>
      <c r="AM1150" s="38">
        <f>IF(W1150=0,0,IF(CONFIGURACAO!$C$41="SIM",(IF(W1150&gt;CONFIGURACAO!$C$41,CONFIGURACAO!$C$41*CONFIGURACAO!$C$31,W1150*CONFIGURACAO!$C$31)),'PI AREA  P75'!W1150*CONFIGURACAO!$C$31))</f>
        <v>0</v>
      </c>
      <c r="AN1150" s="38">
        <f>IF(X1150=0,0,IF(CONFIGURACAO!$C$39="SIM",(IF(X1150&gt;CONFIGURACAO!$C$40,CONFIGURACAO!$C$40*CONFIGURACAO!$C$32,X1150*CONFIGURACAO!$C$32)),'PI AREA  P75'!X1150*CONFIGURACAO!$C$32))</f>
        <v>0</v>
      </c>
      <c r="AO1150" s="38">
        <f>IFERROR(IF(M1150&gt;0,(Y1150*CONFIGURACAO!$C$33)+(Z1150*CONFIGURACAO!$C$34)+(AA1150*CONFIGURACAO!$C$35)+(AB1150*CONFIGURACAO!$C$36),""),"")</f>
        <v>50</v>
      </c>
      <c r="AP1150" s="38">
        <f>IF(AA1150=0,0,IF(CONFIGURACAO!$C$46="SIM",(IF(AA1150&gt;CONFIGURACAO!$C$47,CONFIGURACAO!$C$47*CONFIGURACAO!$C$35,AA1150*CONFIGURACAO!$C$35)),'PI AREA  P75'!AA1150*CONFIGURACAO!$C$35))</f>
        <v>0</v>
      </c>
      <c r="AQ1150" s="38">
        <f>IF(AB1150=0,0,IF(CONFIGURACAO!$C$44="SIM",(IF(AB1150&gt;CONFIGURACAO!$C$45,CONFIGURACAO!$C$45*CONFIGURACAO!$C$36,AB1150*CONFIGURACAO!$C$36)),'PI AREA  P75'!AB1150*CONFIGURACAO!$C$36))</f>
        <v>0</v>
      </c>
      <c r="AR1150" s="38">
        <f t="shared" si="408"/>
        <v>695</v>
      </c>
      <c r="AS1150" s="68">
        <f>IF(AR1150="","",$AR1150-(($AS$2/CONFIGURACAO!$C$6)*$M1150))</f>
        <v>620</v>
      </c>
      <c r="AT1150" s="73">
        <f t="shared" si="392"/>
        <v>3</v>
      </c>
      <c r="AU1150" s="75">
        <f>IF(AR1150="","",$AR1150-(($AU$2/CONFIGURACAO!$C$6)*$M1150))</f>
        <v>570</v>
      </c>
      <c r="AV1150" s="76">
        <f t="shared" si="393"/>
        <v>4</v>
      </c>
      <c r="AW1150" s="74">
        <f>IF(AR1150="","",$AR1150-(($AW$2/CONFIGURACAO!$C$6)*$M1150))</f>
        <v>520</v>
      </c>
      <c r="AX1150" s="72">
        <f t="shared" si="394"/>
        <v>5</v>
      </c>
      <c r="AZ1150" s="39">
        <f t="shared" si="395"/>
        <v>6.5260973468362515E-2</v>
      </c>
      <c r="BA1150" s="146">
        <f t="shared" si="396"/>
        <v>9.25</v>
      </c>
      <c r="BB1150" s="146">
        <f t="shared" si="397"/>
        <v>685</v>
      </c>
      <c r="BC1150" s="32">
        <f t="shared" si="398"/>
        <v>567</v>
      </c>
      <c r="BD1150" s="148"/>
      <c r="BE1150" s="40">
        <f t="shared" si="399"/>
        <v>0</v>
      </c>
      <c r="BF1150" s="40">
        <f t="shared" si="400"/>
        <v>8.6805555555555552E-2</v>
      </c>
      <c r="BG1150" s="40">
        <f t="shared" si="401"/>
        <v>5.7810894141829397E-2</v>
      </c>
      <c r="BH1150" s="40">
        <f t="shared" si="402"/>
        <v>3.0315278900565887E-2</v>
      </c>
      <c r="BI1150" s="40">
        <f t="shared" si="403"/>
        <v>0</v>
      </c>
      <c r="BJ1150" s="40">
        <f t="shared" si="404"/>
        <v>0</v>
      </c>
      <c r="BK1150" s="40">
        <f t="shared" si="405"/>
        <v>0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3</v>
      </c>
      <c r="BR1150">
        <v>2</v>
      </c>
      <c r="BS1150">
        <v>1</v>
      </c>
      <c r="BT1150" s="42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</row>
    <row r="1151" spans="1:134" s="32" customFormat="1" ht="17" thickBot="1" x14ac:dyDescent="0.25">
      <c r="A1151" s="124" t="str">
        <f>CONFIGURACAO!$C$4</f>
        <v>AREA 21</v>
      </c>
      <c r="B1151" s="125">
        <v>1149</v>
      </c>
      <c r="C1151" s="252" t="s">
        <v>335</v>
      </c>
      <c r="D1151" s="126">
        <f t="shared" si="409"/>
        <v>12</v>
      </c>
      <c r="E1151" s="250" t="s">
        <v>1486</v>
      </c>
      <c r="F1151" s="250">
        <v>0</v>
      </c>
      <c r="G1151" s="250">
        <v>0</v>
      </c>
      <c r="H1151" s="250">
        <v>0</v>
      </c>
      <c r="I1151" s="250">
        <v>1</v>
      </c>
      <c r="J1151" s="87"/>
      <c r="K1151" s="94"/>
      <c r="L1151" s="94"/>
      <c r="M1151" s="154">
        <f t="shared" si="406"/>
        <v>1</v>
      </c>
      <c r="N1151">
        <v>0.75</v>
      </c>
      <c r="O1151">
        <v>0.75</v>
      </c>
      <c r="P1151">
        <v>0</v>
      </c>
      <c r="Q1151">
        <v>0</v>
      </c>
      <c r="R1151">
        <v>0</v>
      </c>
      <c r="S1151">
        <v>0.75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 s="139">
        <f t="shared" si="390"/>
        <v>1.5</v>
      </c>
      <c r="AD1151" s="140">
        <f t="shared" si="391"/>
        <v>1.5</v>
      </c>
      <c r="AE1151" s="141">
        <f t="shared" si="410"/>
        <v>0</v>
      </c>
      <c r="AF1151" s="263">
        <f t="shared" si="411"/>
        <v>0</v>
      </c>
      <c r="AG1151" s="265">
        <f t="shared" si="407"/>
        <v>1.5</v>
      </c>
      <c r="AI1151" s="37">
        <f>IFERROR(IF(M1151&gt;0,(N1151*CONFIGURACAO!$C$20)+(O1151*CONFIGURACAO!$C$21)+(P1151*CONFIGURACAO!$C$22)+(Q1151*CONFIGURACAO!$C$23)+(R1151*CONFIGURACAO!$C$24),""),"")</f>
        <v>135</v>
      </c>
      <c r="AJ1151" s="38">
        <f>IF(S1151=0,0,IF(CONFIGURACAO!$C$15="SIM",(IF(S1151&gt;CONFIGURACAO!$C$16,CONFIGURACAO!$C$16*CONFIGURACAO!$C$25,S1151*CONFIGURACAO!$C$25)),'PI AREA  P75'!S1151*CONFIGURACAO!$C$25))</f>
        <v>7.5</v>
      </c>
      <c r="AK1151" s="38">
        <f>IF(T1151=0,0,IF(CONFIGURACAO!$C$17="SIM",(IF(T1151&gt;CONFIGURACAO!$C$18,CONFIGURACAO!$C$18*CONFIGURACAO!$C$26,T1151*CONFIGURACAO!$C$26)),'PI AREA  P75'!T1151*CONFIGURACAO!$C$26))</f>
        <v>0</v>
      </c>
      <c r="AL1151" s="38">
        <f>IFERROR(IF(M1151&gt;0,(U1151*CONFIGURACAO!$C$29)+(V1151*CONFIGURACAO!$C$30),""),"")</f>
        <v>0</v>
      </c>
      <c r="AM1151" s="38">
        <f>IF(W1151=0,0,IF(CONFIGURACAO!$C$41="SIM",(IF(W1151&gt;CONFIGURACAO!$C$41,CONFIGURACAO!$C$41*CONFIGURACAO!$C$31,W1151*CONFIGURACAO!$C$31)),'PI AREA  P75'!W1151*CONFIGURACAO!$C$31))</f>
        <v>0</v>
      </c>
      <c r="AN1151" s="38">
        <f>IF(X1151=0,0,IF(CONFIGURACAO!$C$39="SIM",(IF(X1151&gt;CONFIGURACAO!$C$40,CONFIGURACAO!$C$40*CONFIGURACAO!$C$32,X1151*CONFIGURACAO!$C$32)),'PI AREA  P75'!X1151*CONFIGURACAO!$C$32))</f>
        <v>0</v>
      </c>
      <c r="AO1151" s="38">
        <f>IFERROR(IF(M1151&gt;0,(Y1151*CONFIGURACAO!$C$33)+(Z1151*CONFIGURACAO!$C$34)+(AA1151*CONFIGURACAO!$C$35)+(AB1151*CONFIGURACAO!$C$36),""),"")</f>
        <v>0</v>
      </c>
      <c r="AP1151" s="38">
        <f>IF(AA1151=0,0,IF(CONFIGURACAO!$C$46="SIM",(IF(AA1151&gt;CONFIGURACAO!$C$47,CONFIGURACAO!$C$47*CONFIGURACAO!$C$35,AA1151*CONFIGURACAO!$C$35)),'PI AREA  P75'!AA1151*CONFIGURACAO!$C$35))</f>
        <v>0</v>
      </c>
      <c r="AQ1151" s="38">
        <f>IF(AB1151=0,0,IF(CONFIGURACAO!$C$44="SIM",(IF(AB1151&gt;CONFIGURACAO!$C$45,CONFIGURACAO!$C$45*CONFIGURACAO!$C$36,AB1151*CONFIGURACAO!$C$36)),'PI AREA  P75'!AB1151*CONFIGURACAO!$C$36))</f>
        <v>0</v>
      </c>
      <c r="AR1151" s="38">
        <f t="shared" si="408"/>
        <v>142.5</v>
      </c>
      <c r="AS1151" s="68">
        <f>IF(AR1151="","",$AR1151-(($AS$2/CONFIGURACAO!$C$6)*$M1151))</f>
        <v>67.5</v>
      </c>
      <c r="AT1151" s="73">
        <f t="shared" si="392"/>
        <v>3</v>
      </c>
      <c r="AU1151" s="75">
        <f>IF(AR1151="","",$AR1151-(($AU$2/CONFIGURACAO!$C$6)*$M1151))</f>
        <v>17.5</v>
      </c>
      <c r="AV1151" s="76">
        <f t="shared" si="393"/>
        <v>4</v>
      </c>
      <c r="AW1151" s="74">
        <f>IF(AR1151="","",$AR1151-(($AW$2/CONFIGURACAO!$C$6)*$M1151))</f>
        <v>-32.5</v>
      </c>
      <c r="AX1151" s="72" t="str">
        <f t="shared" si="394"/>
        <v>NAO</v>
      </c>
      <c r="AZ1151" s="39">
        <f t="shared" si="395"/>
        <v>1.3380847078045552E-2</v>
      </c>
      <c r="BA1151" s="146">
        <f t="shared" si="396"/>
        <v>2.25</v>
      </c>
      <c r="BB1151" s="146">
        <f t="shared" si="397"/>
        <v>1002</v>
      </c>
      <c r="BC1151" s="32">
        <f t="shared" si="398"/>
        <v>986</v>
      </c>
      <c r="BD1151" s="148"/>
      <c r="BE1151" s="40">
        <f t="shared" si="399"/>
        <v>2.7943368107302535E-2</v>
      </c>
      <c r="BF1151" s="40">
        <f t="shared" si="400"/>
        <v>2.8935185185185182E-2</v>
      </c>
      <c r="BG1151" s="40">
        <f t="shared" si="401"/>
        <v>0</v>
      </c>
      <c r="BH1151" s="40">
        <f t="shared" si="402"/>
        <v>0</v>
      </c>
      <c r="BI1151" s="40">
        <f t="shared" si="403"/>
        <v>0</v>
      </c>
      <c r="BJ1151" s="40">
        <f t="shared" si="404"/>
        <v>6.9316081330868765E-2</v>
      </c>
      <c r="BK1151" s="40">
        <f t="shared" si="405"/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</v>
      </c>
      <c r="BS1151">
        <v>5</v>
      </c>
      <c r="BT1151" s="42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</row>
    <row r="1152" spans="1:134" s="32" customFormat="1" ht="17" thickBot="1" x14ac:dyDescent="0.25">
      <c r="A1152" s="124" t="str">
        <f>CONFIGURACAO!$C$4</f>
        <v>AREA 21</v>
      </c>
      <c r="B1152" s="125">
        <v>1150</v>
      </c>
      <c r="C1152" s="252" t="s">
        <v>335</v>
      </c>
      <c r="D1152" s="126">
        <f t="shared" si="409"/>
        <v>13</v>
      </c>
      <c r="E1152" s="250" t="s">
        <v>1487</v>
      </c>
      <c r="F1152" s="250">
        <v>0</v>
      </c>
      <c r="G1152" s="250">
        <v>0</v>
      </c>
      <c r="H1152" s="250">
        <v>0</v>
      </c>
      <c r="I1152" s="250">
        <v>1</v>
      </c>
      <c r="J1152" s="87"/>
      <c r="K1152" s="94"/>
      <c r="L1152" s="94"/>
      <c r="M1152" s="154">
        <f t="shared" si="406"/>
        <v>1</v>
      </c>
      <c r="N1152">
        <v>1.5</v>
      </c>
      <c r="O1152">
        <v>3</v>
      </c>
      <c r="P1152">
        <v>1.5</v>
      </c>
      <c r="Q1152">
        <v>0</v>
      </c>
      <c r="R1152">
        <v>0</v>
      </c>
      <c r="S1152">
        <v>2.5</v>
      </c>
      <c r="T1152">
        <v>1.5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s="139">
        <f t="shared" si="390"/>
        <v>4.5</v>
      </c>
      <c r="AD1152" s="140">
        <f t="shared" si="391"/>
        <v>6</v>
      </c>
      <c r="AE1152" s="141">
        <f t="shared" si="410"/>
        <v>0</v>
      </c>
      <c r="AF1152" s="263">
        <f t="shared" si="411"/>
        <v>0</v>
      </c>
      <c r="AG1152" s="265">
        <f t="shared" si="407"/>
        <v>4.5</v>
      </c>
      <c r="AI1152" s="37">
        <f>IFERROR(IF(M1152&gt;0,(N1152*CONFIGURACAO!$C$20)+(O1152*CONFIGURACAO!$C$21)+(P1152*CONFIGURACAO!$C$22)+(Q1152*CONFIGURACAO!$C$23)+(R1152*CONFIGURACAO!$C$24),""),"")</f>
        <v>480</v>
      </c>
      <c r="AJ1152" s="38">
        <f>IF(S1152=0,0,IF(CONFIGURACAO!$C$15="SIM",(IF(S1152&gt;CONFIGURACAO!$C$16,CONFIGURACAO!$C$16*CONFIGURACAO!$C$25,S1152*CONFIGURACAO!$C$25)),'PI AREA  P75'!S1152*CONFIGURACAO!$C$25))</f>
        <v>25</v>
      </c>
      <c r="AK1152" s="38">
        <f>IF(T1152=0,0,IF(CONFIGURACAO!$C$17="SIM",(IF(T1152&gt;CONFIGURACAO!$C$18,CONFIGURACAO!$C$18*CONFIGURACAO!$C$26,T1152*CONFIGURACAO!$C$26)),'PI AREA  P75'!T1152*CONFIGURACAO!$C$26))</f>
        <v>7.5</v>
      </c>
      <c r="AL1152" s="38">
        <f>IFERROR(IF(M1152&gt;0,(U1152*CONFIGURACAO!$C$29)+(V1152*CONFIGURACAO!$C$30),""),"")</f>
        <v>0</v>
      </c>
      <c r="AM1152" s="38">
        <f>IF(W1152=0,0,IF(CONFIGURACAO!$C$41="SIM",(IF(W1152&gt;CONFIGURACAO!$C$41,CONFIGURACAO!$C$41*CONFIGURACAO!$C$31,W1152*CONFIGURACAO!$C$31)),'PI AREA  P75'!W1152*CONFIGURACAO!$C$31))</f>
        <v>0</v>
      </c>
      <c r="AN1152" s="38">
        <f>IF(X1152=0,0,IF(CONFIGURACAO!$C$39="SIM",(IF(X1152&gt;CONFIGURACAO!$C$40,CONFIGURACAO!$C$40*CONFIGURACAO!$C$32,X1152*CONFIGURACAO!$C$32)),'PI AREA  P75'!X1152*CONFIGURACAO!$C$32))</f>
        <v>0</v>
      </c>
      <c r="AO1152" s="38">
        <f>IFERROR(IF(M1152&gt;0,(Y1152*CONFIGURACAO!$C$33)+(Z1152*CONFIGURACAO!$C$34)+(AA1152*CONFIGURACAO!$C$35)+(AB1152*CONFIGURACAO!$C$36),""),"")</f>
        <v>0</v>
      </c>
      <c r="AP1152" s="38">
        <f>IF(AA1152=0,0,IF(CONFIGURACAO!$C$46="SIM",(IF(AA1152&gt;CONFIGURACAO!$C$47,CONFIGURACAO!$C$47*CONFIGURACAO!$C$35,AA1152*CONFIGURACAO!$C$35)),'PI AREA  P75'!AA1152*CONFIGURACAO!$C$35))</f>
        <v>0</v>
      </c>
      <c r="AQ1152" s="38">
        <f>IF(AB1152=0,0,IF(CONFIGURACAO!$C$44="SIM",(IF(AB1152&gt;CONFIGURACAO!$C$45,CONFIGURACAO!$C$45*CONFIGURACAO!$C$36,AB1152*CONFIGURACAO!$C$36)),'PI AREA  P75'!AB1152*CONFIGURACAO!$C$36))</f>
        <v>0</v>
      </c>
      <c r="AR1152" s="38">
        <f t="shared" si="408"/>
        <v>512.5</v>
      </c>
      <c r="AS1152" s="68">
        <f>IF(AR1152="","",$AR1152-(($AS$2/CONFIGURACAO!$C$6)*$M1152))</f>
        <v>437.5</v>
      </c>
      <c r="AT1152" s="73">
        <f t="shared" si="392"/>
        <v>3</v>
      </c>
      <c r="AU1152" s="75">
        <f>IF(AR1152="","",$AR1152-(($AU$2/CONFIGURACAO!$C$6)*$M1152))</f>
        <v>387.5</v>
      </c>
      <c r="AV1152" s="76">
        <f t="shared" si="393"/>
        <v>4</v>
      </c>
      <c r="AW1152" s="74">
        <f>IF(AR1152="","",$AR1152-(($AW$2/CONFIGURACAO!$C$6)*$M1152))</f>
        <v>337.5</v>
      </c>
      <c r="AX1152" s="72">
        <f t="shared" si="394"/>
        <v>5</v>
      </c>
      <c r="AZ1152" s="39">
        <f t="shared" si="395"/>
        <v>4.8124099140339265E-2</v>
      </c>
      <c r="BA1152" s="146">
        <f t="shared" si="396"/>
        <v>10</v>
      </c>
      <c r="BB1152" s="146">
        <f t="shared" si="397"/>
        <v>656</v>
      </c>
      <c r="BC1152" s="32">
        <f t="shared" si="398"/>
        <v>682</v>
      </c>
      <c r="BD1152" s="148"/>
      <c r="BE1152" s="40">
        <f t="shared" si="399"/>
        <v>5.5886736214605069E-2</v>
      </c>
      <c r="BF1152" s="40">
        <f t="shared" si="400"/>
        <v>0.11574074074074073</v>
      </c>
      <c r="BG1152" s="40">
        <f t="shared" si="401"/>
        <v>3.8540596094552924E-2</v>
      </c>
      <c r="BH1152" s="40">
        <f t="shared" si="402"/>
        <v>0</v>
      </c>
      <c r="BI1152" s="40">
        <f t="shared" si="403"/>
        <v>0</v>
      </c>
      <c r="BJ1152" s="40">
        <f t="shared" si="404"/>
        <v>0.23105360443622922</v>
      </c>
      <c r="BK1152" s="40">
        <f t="shared" si="405"/>
        <v>0.2407704654895666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2</v>
      </c>
      <c r="BR1152">
        <v>0</v>
      </c>
      <c r="BS1152">
        <v>1</v>
      </c>
      <c r="BT1152" s="4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</row>
    <row r="1153" spans="1:134" s="32" customFormat="1" ht="17" thickBot="1" x14ac:dyDescent="0.25">
      <c r="A1153" s="124" t="str">
        <f>CONFIGURACAO!$C$4</f>
        <v>AREA 21</v>
      </c>
      <c r="B1153" s="125">
        <v>1151</v>
      </c>
      <c r="C1153" s="252" t="s">
        <v>335</v>
      </c>
      <c r="D1153" s="126">
        <f t="shared" si="409"/>
        <v>14</v>
      </c>
      <c r="E1153" s="250" t="s">
        <v>1488</v>
      </c>
      <c r="F1153" s="250">
        <v>0</v>
      </c>
      <c r="G1153" s="250">
        <v>0</v>
      </c>
      <c r="H1153" s="250">
        <v>0</v>
      </c>
      <c r="I1153" s="250">
        <v>1</v>
      </c>
      <c r="J1153" s="87"/>
      <c r="K1153" s="94"/>
      <c r="L1153" s="94"/>
      <c r="M1153" s="154">
        <f t="shared" si="406"/>
        <v>1</v>
      </c>
      <c r="N1153">
        <v>0</v>
      </c>
      <c r="O1153">
        <v>0</v>
      </c>
      <c r="P1153">
        <v>0.75</v>
      </c>
      <c r="Q1153">
        <v>0.75</v>
      </c>
      <c r="R1153">
        <v>0</v>
      </c>
      <c r="S1153">
        <v>0.75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 s="139">
        <f t="shared" si="390"/>
        <v>0</v>
      </c>
      <c r="AD1153" s="140">
        <f t="shared" si="391"/>
        <v>0.75</v>
      </c>
      <c r="AE1153" s="141">
        <f t="shared" si="410"/>
        <v>0</v>
      </c>
      <c r="AF1153" s="263">
        <f t="shared" si="411"/>
        <v>0</v>
      </c>
      <c r="AG1153" s="265">
        <f t="shared" si="407"/>
        <v>0</v>
      </c>
      <c r="AI1153" s="37">
        <f>IFERROR(IF(M1153&gt;0,(N1153*CONFIGURACAO!$C$20)+(O1153*CONFIGURACAO!$C$21)+(P1153*CONFIGURACAO!$C$22)+(Q1153*CONFIGURACAO!$C$23)+(R1153*CONFIGURACAO!$C$24),""),"")</f>
        <v>75</v>
      </c>
      <c r="AJ1153" s="38">
        <f>IF(S1153=0,0,IF(CONFIGURACAO!$C$15="SIM",(IF(S1153&gt;CONFIGURACAO!$C$16,CONFIGURACAO!$C$16*CONFIGURACAO!$C$25,S1153*CONFIGURACAO!$C$25)),'PI AREA  P75'!S1153*CONFIGURACAO!$C$25))</f>
        <v>7.5</v>
      </c>
      <c r="AK1153" s="38">
        <f>IF(T1153=0,0,IF(CONFIGURACAO!$C$17="SIM",(IF(T1153&gt;CONFIGURACAO!$C$18,CONFIGURACAO!$C$18*CONFIGURACAO!$C$26,T1153*CONFIGURACAO!$C$26)),'PI AREA  P75'!T1153*CONFIGURACAO!$C$26))</f>
        <v>0</v>
      </c>
      <c r="AL1153" s="38">
        <f>IFERROR(IF(M1153&gt;0,(U1153*CONFIGURACAO!$C$29)+(V1153*CONFIGURACAO!$C$30),""),"")</f>
        <v>0</v>
      </c>
      <c r="AM1153" s="38">
        <f>IF(W1153=0,0,IF(CONFIGURACAO!$C$41="SIM",(IF(W1153&gt;CONFIGURACAO!$C$41,CONFIGURACAO!$C$41*CONFIGURACAO!$C$31,W1153*CONFIGURACAO!$C$31)),'PI AREA  P75'!W1153*CONFIGURACAO!$C$31))</f>
        <v>0</v>
      </c>
      <c r="AN1153" s="38">
        <f>IF(X1153=0,0,IF(CONFIGURACAO!$C$39="SIM",(IF(X1153&gt;CONFIGURACAO!$C$40,CONFIGURACAO!$C$40*CONFIGURACAO!$C$32,X1153*CONFIGURACAO!$C$32)),'PI AREA  P75'!X1153*CONFIGURACAO!$C$32))</f>
        <v>0</v>
      </c>
      <c r="AO1153" s="38">
        <f>IFERROR(IF(M1153&gt;0,(Y1153*CONFIGURACAO!$C$33)+(Z1153*CONFIGURACAO!$C$34)+(AA1153*CONFIGURACAO!$C$35)+(AB1153*CONFIGURACAO!$C$36),""),"")</f>
        <v>0</v>
      </c>
      <c r="AP1153" s="38">
        <f>IF(AA1153=0,0,IF(CONFIGURACAO!$C$46="SIM",(IF(AA1153&gt;CONFIGURACAO!$C$47,CONFIGURACAO!$C$47*CONFIGURACAO!$C$35,AA1153*CONFIGURACAO!$C$35)),'PI AREA  P75'!AA1153*CONFIGURACAO!$C$35))</f>
        <v>0</v>
      </c>
      <c r="AQ1153" s="38">
        <f>IF(AB1153=0,0,IF(CONFIGURACAO!$C$44="SIM",(IF(AB1153&gt;CONFIGURACAO!$C$45,CONFIGURACAO!$C$45*CONFIGURACAO!$C$36,AB1153*CONFIGURACAO!$C$36)),'PI AREA  P75'!AB1153*CONFIGURACAO!$C$36))</f>
        <v>0</v>
      </c>
      <c r="AR1153" s="38">
        <f t="shared" si="408"/>
        <v>82.5</v>
      </c>
      <c r="AS1153" s="68">
        <f>IF(AR1153="","",$AR1153-(($AS$2/CONFIGURACAO!$C$6)*$M1153))</f>
        <v>7.5</v>
      </c>
      <c r="AT1153" s="73">
        <f t="shared" si="392"/>
        <v>3</v>
      </c>
      <c r="AU1153" s="75">
        <f>IF(AR1153="","",$AR1153-(($AU$2/CONFIGURACAO!$C$6)*$M1153))</f>
        <v>-42.5</v>
      </c>
      <c r="AV1153" s="76" t="str">
        <f t="shared" si="393"/>
        <v>NAO</v>
      </c>
      <c r="AW1153" s="74">
        <f>IF(AR1153="","",$AR1153-(($AW$2/CONFIGURACAO!$C$6)*$M1153))</f>
        <v>-92.5</v>
      </c>
      <c r="AX1153" s="72" t="str">
        <f t="shared" si="394"/>
        <v>NAO</v>
      </c>
      <c r="AZ1153" s="39">
        <f t="shared" si="395"/>
        <v>7.7468062030790034E-3</v>
      </c>
      <c r="BA1153" s="146">
        <f t="shared" si="396"/>
        <v>2.25</v>
      </c>
      <c r="BB1153" s="146">
        <f t="shared" si="397"/>
        <v>1002</v>
      </c>
      <c r="BC1153" s="32">
        <f t="shared" si="398"/>
        <v>1069</v>
      </c>
      <c r="BD1153" s="148"/>
      <c r="BE1153" s="40">
        <f t="shared" si="399"/>
        <v>0</v>
      </c>
      <c r="BF1153" s="40">
        <f t="shared" si="400"/>
        <v>0</v>
      </c>
      <c r="BG1153" s="40">
        <f t="shared" si="401"/>
        <v>1.9270298047276462E-2</v>
      </c>
      <c r="BH1153" s="40">
        <f t="shared" si="402"/>
        <v>3.0315278900565887E-2</v>
      </c>
      <c r="BI1153" s="40">
        <f t="shared" si="403"/>
        <v>0</v>
      </c>
      <c r="BJ1153" s="40">
        <f t="shared" si="404"/>
        <v>6.9316081330868765E-2</v>
      </c>
      <c r="BK1153" s="40">
        <f t="shared" si="405"/>
        <v>0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0</v>
      </c>
      <c r="BR1153">
        <v>7</v>
      </c>
      <c r="BS1153">
        <v>0</v>
      </c>
      <c r="BT1153" s="42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</row>
    <row r="1154" spans="1:134" s="32" customFormat="1" ht="17" thickBot="1" x14ac:dyDescent="0.25">
      <c r="A1154" s="124" t="str">
        <f>CONFIGURACAO!$C$4</f>
        <v>AREA 21</v>
      </c>
      <c r="B1154" s="125">
        <v>1152</v>
      </c>
      <c r="C1154" s="252" t="s">
        <v>335</v>
      </c>
      <c r="D1154" s="126">
        <f t="shared" si="409"/>
        <v>15</v>
      </c>
      <c r="E1154" s="250" t="s">
        <v>1489</v>
      </c>
      <c r="F1154" s="250">
        <v>0</v>
      </c>
      <c r="G1154" s="250">
        <v>0</v>
      </c>
      <c r="H1154" s="250">
        <v>0</v>
      </c>
      <c r="I1154" s="250">
        <v>1</v>
      </c>
      <c r="J1154" s="87"/>
      <c r="K1154" s="94"/>
      <c r="L1154" s="94"/>
      <c r="M1154" s="154">
        <f t="shared" si="406"/>
        <v>1</v>
      </c>
      <c r="N1154">
        <v>1.5</v>
      </c>
      <c r="O1154">
        <v>0.75</v>
      </c>
      <c r="P1154">
        <v>0</v>
      </c>
      <c r="Q1154">
        <v>0.75</v>
      </c>
      <c r="R1154">
        <v>0</v>
      </c>
      <c r="S1154">
        <v>0</v>
      </c>
      <c r="T1154">
        <v>0.75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 s="139">
        <f t="shared" si="390"/>
        <v>2.25</v>
      </c>
      <c r="AD1154" s="140">
        <f t="shared" si="391"/>
        <v>2.25</v>
      </c>
      <c r="AE1154" s="141">
        <f t="shared" si="410"/>
        <v>0</v>
      </c>
      <c r="AF1154" s="263">
        <f t="shared" si="411"/>
        <v>0</v>
      </c>
      <c r="AG1154" s="265">
        <f t="shared" si="407"/>
        <v>2.25</v>
      </c>
      <c r="AI1154" s="37">
        <f>IFERROR(IF(M1154&gt;0,(N1154*CONFIGURACAO!$C$20)+(O1154*CONFIGURACAO!$C$21)+(P1154*CONFIGURACAO!$C$22)+(Q1154*CONFIGURACAO!$C$23)+(R1154*CONFIGURACAO!$C$24),""),"")</f>
        <v>240</v>
      </c>
      <c r="AJ1154" s="38">
        <f>IF(S1154=0,0,IF(CONFIGURACAO!$C$15="SIM",(IF(S1154&gt;CONFIGURACAO!$C$16,CONFIGURACAO!$C$16*CONFIGURACAO!$C$25,S1154*CONFIGURACAO!$C$25)),'PI AREA  P75'!S1154*CONFIGURACAO!$C$25))</f>
        <v>0</v>
      </c>
      <c r="AK1154" s="38">
        <f>IF(T1154=0,0,IF(CONFIGURACAO!$C$17="SIM",(IF(T1154&gt;CONFIGURACAO!$C$18,CONFIGURACAO!$C$18*CONFIGURACAO!$C$26,T1154*CONFIGURACAO!$C$26)),'PI AREA  P75'!T1154*CONFIGURACAO!$C$26))</f>
        <v>3.75</v>
      </c>
      <c r="AL1154" s="38">
        <f>IFERROR(IF(M1154&gt;0,(U1154*CONFIGURACAO!$C$29)+(V1154*CONFIGURACAO!$C$30),""),"")</f>
        <v>0</v>
      </c>
      <c r="AM1154" s="38">
        <f>IF(W1154=0,0,IF(CONFIGURACAO!$C$41="SIM",(IF(W1154&gt;CONFIGURACAO!$C$41,CONFIGURACAO!$C$41*CONFIGURACAO!$C$31,W1154*CONFIGURACAO!$C$31)),'PI AREA  P75'!W1154*CONFIGURACAO!$C$31))</f>
        <v>0</v>
      </c>
      <c r="AN1154" s="38">
        <f>IF(X1154=0,0,IF(CONFIGURACAO!$C$39="SIM",(IF(X1154&gt;CONFIGURACAO!$C$40,CONFIGURACAO!$C$40*CONFIGURACAO!$C$32,X1154*CONFIGURACAO!$C$32)),'PI AREA  P75'!X1154*CONFIGURACAO!$C$32))</f>
        <v>0</v>
      </c>
      <c r="AO1154" s="38">
        <f>IFERROR(IF(M1154&gt;0,(Y1154*CONFIGURACAO!$C$33)+(Z1154*CONFIGURACAO!$C$34)+(AA1154*CONFIGURACAO!$C$35)+(AB1154*CONFIGURACAO!$C$36),""),"")</f>
        <v>0</v>
      </c>
      <c r="AP1154" s="38">
        <f>IF(AA1154=0,0,IF(CONFIGURACAO!$C$46="SIM",(IF(AA1154&gt;CONFIGURACAO!$C$47,CONFIGURACAO!$C$47*CONFIGURACAO!$C$35,AA1154*CONFIGURACAO!$C$35)),'PI AREA  P75'!AA1154*CONFIGURACAO!$C$35))</f>
        <v>0</v>
      </c>
      <c r="AQ1154" s="38">
        <f>IF(AB1154=0,0,IF(CONFIGURACAO!$C$44="SIM",(IF(AB1154&gt;CONFIGURACAO!$C$45,CONFIGURACAO!$C$45*CONFIGURACAO!$C$36,AB1154*CONFIGURACAO!$C$36)),'PI AREA  P75'!AB1154*CONFIGURACAO!$C$36))</f>
        <v>0</v>
      </c>
      <c r="AR1154" s="38">
        <f t="shared" si="408"/>
        <v>243.75</v>
      </c>
      <c r="AS1154" s="68">
        <f>IF(AR1154="","",$AR1154-(($AS$2/CONFIGURACAO!$C$6)*$M1154))</f>
        <v>168.75</v>
      </c>
      <c r="AT1154" s="73">
        <f t="shared" si="392"/>
        <v>3</v>
      </c>
      <c r="AU1154" s="75">
        <f>IF(AR1154="","",$AR1154-(($AU$2/CONFIGURACAO!$C$6)*$M1154))</f>
        <v>118.75</v>
      </c>
      <c r="AV1154" s="76">
        <f t="shared" si="393"/>
        <v>4</v>
      </c>
      <c r="AW1154" s="74">
        <f>IF(AR1154="","",$AR1154-(($AW$2/CONFIGURACAO!$C$6)*$M1154))</f>
        <v>68.75</v>
      </c>
      <c r="AX1154" s="72">
        <f t="shared" si="394"/>
        <v>5</v>
      </c>
      <c r="AZ1154" s="39">
        <f t="shared" si="395"/>
        <v>2.2888291054551601E-2</v>
      </c>
      <c r="BA1154" s="146">
        <f t="shared" si="396"/>
        <v>3.75</v>
      </c>
      <c r="BB1154" s="146">
        <f t="shared" si="397"/>
        <v>910</v>
      </c>
      <c r="BC1154" s="32">
        <f t="shared" si="398"/>
        <v>885</v>
      </c>
      <c r="BD1154" s="148"/>
      <c r="BE1154" s="40">
        <f t="shared" si="399"/>
        <v>5.5886736214605069E-2</v>
      </c>
      <c r="BF1154" s="40">
        <f t="shared" si="400"/>
        <v>2.8935185185185182E-2</v>
      </c>
      <c r="BG1154" s="40">
        <f t="shared" si="401"/>
        <v>0</v>
      </c>
      <c r="BH1154" s="40">
        <f t="shared" si="402"/>
        <v>3.0315278900565887E-2</v>
      </c>
      <c r="BI1154" s="40">
        <f t="shared" si="403"/>
        <v>0</v>
      </c>
      <c r="BJ1154" s="40">
        <f t="shared" si="404"/>
        <v>0</v>
      </c>
      <c r="BK1154" s="40">
        <f t="shared" si="405"/>
        <v>0.1203852327447833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</v>
      </c>
      <c r="BR1154">
        <v>0</v>
      </c>
      <c r="BS1154">
        <v>0</v>
      </c>
      <c r="BT1154" s="42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</row>
    <row r="1155" spans="1:134" s="32" customFormat="1" ht="17" thickBot="1" x14ac:dyDescent="0.25">
      <c r="A1155" s="124" t="str">
        <f>CONFIGURACAO!$C$4</f>
        <v>AREA 21</v>
      </c>
      <c r="B1155" s="125">
        <v>1153</v>
      </c>
      <c r="C1155" s="252" t="s">
        <v>335</v>
      </c>
      <c r="D1155" s="126">
        <f t="shared" si="409"/>
        <v>16</v>
      </c>
      <c r="E1155" s="250" t="s">
        <v>1490</v>
      </c>
      <c r="F1155" s="250">
        <v>0</v>
      </c>
      <c r="G1155" s="250">
        <v>0</v>
      </c>
      <c r="H1155" s="250">
        <v>0</v>
      </c>
      <c r="I1155" s="250">
        <v>1</v>
      </c>
      <c r="J1155" s="87"/>
      <c r="K1155" s="94"/>
      <c r="L1155" s="94"/>
      <c r="M1155" s="154">
        <f t="shared" si="406"/>
        <v>1</v>
      </c>
      <c r="N1155">
        <v>0</v>
      </c>
      <c r="O1155">
        <v>0</v>
      </c>
      <c r="P1155">
        <v>2.25</v>
      </c>
      <c r="Q1155">
        <v>1</v>
      </c>
      <c r="R1155">
        <v>0</v>
      </c>
      <c r="S1155">
        <v>0.75</v>
      </c>
      <c r="T1155">
        <v>0.75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 s="139">
        <f t="shared" ref="AC1155:AC1176" si="412">IFERROR((N1155+O1155),"")</f>
        <v>0</v>
      </c>
      <c r="AD1155" s="140">
        <f t="shared" ref="AD1155:AD1176" si="413">IFERROR(AC1155+P1155,"")</f>
        <v>2.25</v>
      </c>
      <c r="AE1155" s="141">
        <f t="shared" si="410"/>
        <v>0</v>
      </c>
      <c r="AF1155" s="263">
        <f t="shared" si="411"/>
        <v>0</v>
      </c>
      <c r="AG1155" s="265">
        <f t="shared" si="407"/>
        <v>0</v>
      </c>
      <c r="AI1155" s="37">
        <f>IFERROR(IF(M1155&gt;0,(N1155*CONFIGURACAO!$C$20)+(O1155*CONFIGURACAO!$C$21)+(P1155*CONFIGURACAO!$C$22)+(Q1155*CONFIGURACAO!$C$23)+(R1155*CONFIGURACAO!$C$24),""),"")</f>
        <v>175</v>
      </c>
      <c r="AJ1155" s="38">
        <f>IF(S1155=0,0,IF(CONFIGURACAO!$C$15="SIM",(IF(S1155&gt;CONFIGURACAO!$C$16,CONFIGURACAO!$C$16*CONFIGURACAO!$C$25,S1155*CONFIGURACAO!$C$25)),'PI AREA  P75'!S1155*CONFIGURACAO!$C$25))</f>
        <v>7.5</v>
      </c>
      <c r="AK1155" s="38">
        <f>IF(T1155=0,0,IF(CONFIGURACAO!$C$17="SIM",(IF(T1155&gt;CONFIGURACAO!$C$18,CONFIGURACAO!$C$18*CONFIGURACAO!$C$26,T1155*CONFIGURACAO!$C$26)),'PI AREA  P75'!T1155*CONFIGURACAO!$C$26))</f>
        <v>3.75</v>
      </c>
      <c r="AL1155" s="38">
        <f>IFERROR(IF(M1155&gt;0,(U1155*CONFIGURACAO!$C$29)+(V1155*CONFIGURACAO!$C$30),""),"")</f>
        <v>0</v>
      </c>
      <c r="AM1155" s="38">
        <f>IF(W1155=0,0,IF(CONFIGURACAO!$C$41="SIM",(IF(W1155&gt;CONFIGURACAO!$C$41,CONFIGURACAO!$C$41*CONFIGURACAO!$C$31,W1155*CONFIGURACAO!$C$31)),'PI AREA  P75'!W1155*CONFIGURACAO!$C$31))</f>
        <v>0</v>
      </c>
      <c r="AN1155" s="38">
        <f>IF(X1155=0,0,IF(CONFIGURACAO!$C$39="SIM",(IF(X1155&gt;CONFIGURACAO!$C$40,CONFIGURACAO!$C$40*CONFIGURACAO!$C$32,X1155*CONFIGURACAO!$C$32)),'PI AREA  P75'!X1155*CONFIGURACAO!$C$32))</f>
        <v>0</v>
      </c>
      <c r="AO1155" s="38">
        <f>IFERROR(IF(M1155&gt;0,(Y1155*CONFIGURACAO!$C$33)+(Z1155*CONFIGURACAO!$C$34)+(AA1155*CONFIGURACAO!$C$35)+(AB1155*CONFIGURACAO!$C$36),""),"")</f>
        <v>0</v>
      </c>
      <c r="AP1155" s="38">
        <f>IF(AA1155=0,0,IF(CONFIGURACAO!$C$46="SIM",(IF(AA1155&gt;CONFIGURACAO!$C$47,CONFIGURACAO!$C$47*CONFIGURACAO!$C$35,AA1155*CONFIGURACAO!$C$35)),'PI AREA  P75'!AA1155*CONFIGURACAO!$C$35))</f>
        <v>0</v>
      </c>
      <c r="AQ1155" s="38">
        <f>IF(AB1155=0,0,IF(CONFIGURACAO!$C$44="SIM",(IF(AB1155&gt;CONFIGURACAO!$C$45,CONFIGURACAO!$C$45*CONFIGURACAO!$C$36,AB1155*CONFIGURACAO!$C$36)),'PI AREA  P75'!AB1155*CONFIGURACAO!$C$36))</f>
        <v>0</v>
      </c>
      <c r="AR1155" s="38">
        <f t="shared" si="408"/>
        <v>186.25</v>
      </c>
      <c r="AS1155" s="68">
        <f>IF(AR1155="","",$AR1155-(($AS$2/CONFIGURACAO!$C$6)*$M1155))</f>
        <v>111.25</v>
      </c>
      <c r="AT1155" s="73">
        <f t="shared" ref="AT1155:AT1176" si="414">IF(M1155="","",IF(AS1155&gt;=0,3,"NAO"))</f>
        <v>3</v>
      </c>
      <c r="AU1155" s="75">
        <f>IF(AR1155="","",$AR1155-(($AU$2/CONFIGURACAO!$C$6)*$M1155))</f>
        <v>61.25</v>
      </c>
      <c r="AV1155" s="76">
        <f t="shared" ref="AV1155:AV1176" si="415">IF(M1155=""," ",IF(AU1155&gt;=0,4,"NAO"))</f>
        <v>4</v>
      </c>
      <c r="AW1155" s="74">
        <f>IF(AR1155="","",$AR1155-(($AW$2/CONFIGURACAO!$C$6)*$M1155))</f>
        <v>11.25</v>
      </c>
      <c r="AX1155" s="72">
        <f t="shared" ref="AX1155:AX1176" si="416">IF(M1155="","",IF(AW1155&gt;=0,5,"NAO"))</f>
        <v>5</v>
      </c>
      <c r="AZ1155" s="39">
        <f t="shared" ref="AZ1155:AZ1176" si="417">IF(AR1155="","",(AR1155/(SUM($AR$3:$AR$1204))*100))</f>
        <v>1.748900188270866E-2</v>
      </c>
      <c r="BA1155" s="146">
        <f t="shared" ref="BA1155:BA1176" si="418">IF(M1155="","",SUM(N1155:T1155,U1155:X1155,Y1155:AB1155))</f>
        <v>4.75</v>
      </c>
      <c r="BB1155" s="146">
        <f t="shared" ref="BB1155:BB1176" si="419">IF(M1155="","",RANK(BA1155,$BA$3:$BA$1204))</f>
        <v>868</v>
      </c>
      <c r="BC1155" s="32">
        <f t="shared" ref="BC1155:BC1176" si="420">IF(M1155="","",RANK(AR1155,$AR$3:$AR$1204))</f>
        <v>941</v>
      </c>
      <c r="BD1155" s="148"/>
      <c r="BE1155" s="40">
        <f t="shared" ref="BE1155:BE1176" si="421">IF($M1155="","",IF(N1155="","",(N1155/N$1212*100)))</f>
        <v>0</v>
      </c>
      <c r="BF1155" s="40">
        <f t="shared" ref="BF1155:BF1176" si="422">IF($M1155="","",IF(O1155="","",(O1155/O$1212*100)))</f>
        <v>0</v>
      </c>
      <c r="BG1155" s="40">
        <f t="shared" ref="BG1155:BG1176" si="423">IF($M1155="","",IF(P1155="","",(P1155/P$1212*100)))</f>
        <v>5.7810894141829397E-2</v>
      </c>
      <c r="BH1155" s="40">
        <f t="shared" ref="BH1155:BH1176" si="424">IF($M1155="","",IF(Q1155="","",(Q1155/Q$1212*100)))</f>
        <v>4.042037186742118E-2</v>
      </c>
      <c r="BI1155" s="40">
        <f t="shared" ref="BI1155:BI1176" si="425">IF($M1155="","",IF(R1155="","",(R1155/R$1212*100)))</f>
        <v>0</v>
      </c>
      <c r="BJ1155" s="40">
        <f t="shared" ref="BJ1155:BJ1176" si="426">IF($M1155="","",IF(S1155="","",(S1155/S$1212*100)))</f>
        <v>6.9316081330868765E-2</v>
      </c>
      <c r="BK1155" s="40">
        <f t="shared" ref="BK1155:BK1176" si="427">IF($M1155="","",IF(T1155="","",(T1155/T$1212*100)))</f>
        <v>0.1203852327447833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 s="42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</row>
    <row r="1156" spans="1:134" s="32" customFormat="1" ht="17" thickBot="1" x14ac:dyDescent="0.25">
      <c r="A1156" s="124" t="str">
        <f>CONFIGURACAO!$C$4</f>
        <v>AREA 21</v>
      </c>
      <c r="B1156" s="125">
        <v>1154</v>
      </c>
      <c r="C1156" s="252" t="s">
        <v>335</v>
      </c>
      <c r="D1156" s="126">
        <f t="shared" si="409"/>
        <v>17</v>
      </c>
      <c r="E1156" s="250" t="s">
        <v>1491</v>
      </c>
      <c r="F1156" s="250">
        <v>0</v>
      </c>
      <c r="G1156" s="250">
        <v>0</v>
      </c>
      <c r="H1156" s="250">
        <v>0</v>
      </c>
      <c r="I1156" s="250">
        <v>1</v>
      </c>
      <c r="J1156" s="87"/>
      <c r="K1156" s="94"/>
      <c r="L1156" s="94"/>
      <c r="M1156" s="154">
        <f t="shared" ref="M1156:M1204" si="428">IF(SUM(F1156:I1156)&gt;0,SUM(F1156:I1156),"")</f>
        <v>1</v>
      </c>
      <c r="N1156">
        <v>0.75</v>
      </c>
      <c r="O1156">
        <v>0.75</v>
      </c>
      <c r="P1156">
        <v>2.25</v>
      </c>
      <c r="Q1156">
        <v>0</v>
      </c>
      <c r="R1156">
        <v>0</v>
      </c>
      <c r="S1156">
        <v>0.75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 s="139">
        <f t="shared" si="412"/>
        <v>1.5</v>
      </c>
      <c r="AD1156" s="140">
        <f t="shared" si="413"/>
        <v>3.75</v>
      </c>
      <c r="AE1156" s="141">
        <f t="shared" si="410"/>
        <v>0</v>
      </c>
      <c r="AF1156" s="263">
        <f t="shared" si="411"/>
        <v>0</v>
      </c>
      <c r="AG1156" s="265">
        <f t="shared" ref="AG1156:AG1204" si="429">SUM(N1156+O1156+U1156+V1156+Y1156+Z1156)</f>
        <v>1.5</v>
      </c>
      <c r="AI1156" s="37">
        <f>IFERROR(IF(M1156&gt;0,(N1156*CONFIGURACAO!$C$20)+(O1156*CONFIGURACAO!$C$21)+(P1156*CONFIGURACAO!$C$22)+(Q1156*CONFIGURACAO!$C$23)+(R1156*CONFIGURACAO!$C$24),""),"")</f>
        <v>270</v>
      </c>
      <c r="AJ1156" s="38">
        <f>IF(S1156=0,0,IF(CONFIGURACAO!$C$15="SIM",(IF(S1156&gt;CONFIGURACAO!$C$16,CONFIGURACAO!$C$16*CONFIGURACAO!$C$25,S1156*CONFIGURACAO!$C$25)),'PI AREA  P75'!S1156*CONFIGURACAO!$C$25))</f>
        <v>7.5</v>
      </c>
      <c r="AK1156" s="38">
        <f>IF(T1156=0,0,IF(CONFIGURACAO!$C$17="SIM",(IF(T1156&gt;CONFIGURACAO!$C$18,CONFIGURACAO!$C$18*CONFIGURACAO!$C$26,T1156*CONFIGURACAO!$C$26)),'PI AREA  P75'!T1156*CONFIGURACAO!$C$26))</f>
        <v>0</v>
      </c>
      <c r="AL1156" s="38">
        <f>IFERROR(IF(M1156&gt;0,(U1156*CONFIGURACAO!$C$29)+(V1156*CONFIGURACAO!$C$30),""),"")</f>
        <v>0</v>
      </c>
      <c r="AM1156" s="38">
        <f>IF(W1156=0,0,IF(CONFIGURACAO!$C$41="SIM",(IF(W1156&gt;CONFIGURACAO!$C$41,CONFIGURACAO!$C$41*CONFIGURACAO!$C$31,W1156*CONFIGURACAO!$C$31)),'PI AREA  P75'!W1156*CONFIGURACAO!$C$31))</f>
        <v>0</v>
      </c>
      <c r="AN1156" s="38">
        <f>IF(X1156=0,0,IF(CONFIGURACAO!$C$39="SIM",(IF(X1156&gt;CONFIGURACAO!$C$40,CONFIGURACAO!$C$40*CONFIGURACAO!$C$32,X1156*CONFIGURACAO!$C$32)),'PI AREA  P75'!X1156*CONFIGURACAO!$C$32))</f>
        <v>0</v>
      </c>
      <c r="AO1156" s="38">
        <f>IFERROR(IF(M1156&gt;0,(Y1156*CONFIGURACAO!$C$33)+(Z1156*CONFIGURACAO!$C$34)+(AA1156*CONFIGURACAO!$C$35)+(AB1156*CONFIGURACAO!$C$36),""),"")</f>
        <v>0</v>
      </c>
      <c r="AP1156" s="38">
        <f>IF(AA1156=0,0,IF(CONFIGURACAO!$C$46="SIM",(IF(AA1156&gt;CONFIGURACAO!$C$47,CONFIGURACAO!$C$47*CONFIGURACAO!$C$35,AA1156*CONFIGURACAO!$C$35)),'PI AREA  P75'!AA1156*CONFIGURACAO!$C$35))</f>
        <v>0</v>
      </c>
      <c r="AQ1156" s="38">
        <f>IF(AB1156=0,0,IF(CONFIGURACAO!$C$44="SIM",(IF(AB1156&gt;CONFIGURACAO!$C$45,CONFIGURACAO!$C$45*CONFIGURACAO!$C$36,AB1156*CONFIGURACAO!$C$36)),'PI AREA  P75'!AB1156*CONFIGURACAO!$C$36))</f>
        <v>0</v>
      </c>
      <c r="AR1156" s="38">
        <f t="shared" ref="AR1156:AR1176" si="430">IF(OR(M1156=1,M1156=2,M1156=3,M1156=4),SUM(AI1156:AQ1156),"")</f>
        <v>277.5</v>
      </c>
      <c r="AS1156" s="68">
        <f>IF(AR1156="","",$AR1156-(($AS$2/CONFIGURACAO!$C$6)*$M1156))</f>
        <v>202.5</v>
      </c>
      <c r="AT1156" s="73">
        <f t="shared" si="414"/>
        <v>3</v>
      </c>
      <c r="AU1156" s="75">
        <f>IF(AR1156="","",$AR1156-(($AU$2/CONFIGURACAO!$C$6)*$M1156))</f>
        <v>152.5</v>
      </c>
      <c r="AV1156" s="76">
        <f t="shared" si="415"/>
        <v>4</v>
      </c>
      <c r="AW1156" s="74">
        <f>IF(AR1156="","",$AR1156-(($AW$2/CONFIGURACAO!$C$6)*$M1156))</f>
        <v>102.5</v>
      </c>
      <c r="AX1156" s="72">
        <f t="shared" si="416"/>
        <v>5</v>
      </c>
      <c r="AZ1156" s="39">
        <f t="shared" si="417"/>
        <v>2.6057439046720286E-2</v>
      </c>
      <c r="BA1156" s="146">
        <f t="shared" si="418"/>
        <v>4.5</v>
      </c>
      <c r="BB1156" s="146">
        <f t="shared" si="419"/>
        <v>877</v>
      </c>
      <c r="BC1156" s="32">
        <f t="shared" si="420"/>
        <v>859</v>
      </c>
      <c r="BD1156" s="148"/>
      <c r="BE1156" s="40">
        <f t="shared" si="421"/>
        <v>2.7943368107302535E-2</v>
      </c>
      <c r="BF1156" s="40">
        <f t="shared" si="422"/>
        <v>2.8935185185185182E-2</v>
      </c>
      <c r="BG1156" s="40">
        <f t="shared" si="423"/>
        <v>5.7810894141829397E-2</v>
      </c>
      <c r="BH1156" s="40">
        <f t="shared" si="424"/>
        <v>0</v>
      </c>
      <c r="BI1156" s="40">
        <f t="shared" si="425"/>
        <v>0</v>
      </c>
      <c r="BJ1156" s="40">
        <f t="shared" si="426"/>
        <v>6.9316081330868765E-2</v>
      </c>
      <c r="BK1156" s="40">
        <f t="shared" si="427"/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 s="42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</row>
    <row r="1157" spans="1:134" s="32" customFormat="1" ht="17" thickBot="1" x14ac:dyDescent="0.25">
      <c r="A1157" s="124" t="str">
        <f>CONFIGURACAO!$C$4</f>
        <v>AREA 21</v>
      </c>
      <c r="B1157" s="125">
        <v>1155</v>
      </c>
      <c r="C1157" s="252" t="s">
        <v>336</v>
      </c>
      <c r="D1157" s="126">
        <f t="shared" si="409"/>
        <v>1</v>
      </c>
      <c r="E1157" s="250" t="s">
        <v>1492</v>
      </c>
      <c r="F1157" s="250">
        <v>1</v>
      </c>
      <c r="G1157" s="250">
        <v>1</v>
      </c>
      <c r="H1157" s="250">
        <v>1</v>
      </c>
      <c r="I1157" s="250">
        <v>1</v>
      </c>
      <c r="J1157" s="87"/>
      <c r="K1157" s="94"/>
      <c r="L1157" s="94"/>
      <c r="M1157" s="154">
        <f t="shared" si="428"/>
        <v>4</v>
      </c>
      <c r="N1157">
        <v>4.5</v>
      </c>
      <c r="O1157">
        <v>3.75</v>
      </c>
      <c r="P1157">
        <v>2.75</v>
      </c>
      <c r="Q1157">
        <v>1.75</v>
      </c>
      <c r="R1157">
        <v>1</v>
      </c>
      <c r="S1157">
        <v>1</v>
      </c>
      <c r="T1157">
        <v>3.75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 s="139">
        <f t="shared" ref="AC1157:AC1158" si="431">IFERROR((N1157+O1157),"")</f>
        <v>8.25</v>
      </c>
      <c r="AD1157" s="140">
        <f t="shared" ref="AD1157:AD1158" si="432">IFERROR(AC1157+P1157,"")</f>
        <v>11</v>
      </c>
      <c r="AE1157" s="141">
        <f t="shared" ref="AE1157:AE1158" si="433">IFERROR((U1157+V1157),"")</f>
        <v>0</v>
      </c>
      <c r="AF1157" s="263">
        <f t="shared" ref="AF1157:AF1158" si="434">IFERROR((Y1157+Z1157),"")</f>
        <v>0</v>
      </c>
      <c r="AG1157" s="265">
        <f t="shared" si="429"/>
        <v>8.25</v>
      </c>
      <c r="AI1157" s="37">
        <f>IFERROR(IF(M1157&gt;0,(N1157*CONFIGURACAO!$C$20)+(O1157*CONFIGURACAO!$C$21)+(P1157*CONFIGURACAO!$C$22)+(Q1157*CONFIGURACAO!$C$23)+(R1157*CONFIGURACAO!$C$24),""),"")</f>
        <v>1005</v>
      </c>
      <c r="AJ1157" s="38">
        <f>IF(S1157=0,0,IF(CONFIGURACAO!$C$15="SIM",(IF(S1157&gt;CONFIGURACAO!$C$16,CONFIGURACAO!$C$16*CONFIGURACAO!$C$25,S1157*CONFIGURACAO!$C$25)),'PI AREA  P75'!S1157*CONFIGURACAO!$C$25))</f>
        <v>10</v>
      </c>
      <c r="AK1157" s="38">
        <f>IF(T1157=0,0,IF(CONFIGURACAO!$C$17="SIM",(IF(T1157&gt;CONFIGURACAO!$C$18,CONFIGURACAO!$C$18*CONFIGURACAO!$C$26,T1157*CONFIGURACAO!$C$26)),'PI AREA  P75'!T1157*CONFIGURACAO!$C$26))</f>
        <v>18.75</v>
      </c>
      <c r="AL1157" s="38">
        <f>IFERROR(IF(M1157&gt;0,(U1157*CONFIGURACAO!$C$29)+(V1157*CONFIGURACAO!$C$30),""),"")</f>
        <v>0</v>
      </c>
      <c r="AM1157" s="38">
        <f>IF(W1157=0,0,IF(CONFIGURACAO!$C$41="SIM",(IF(W1157&gt;CONFIGURACAO!$C$41,CONFIGURACAO!$C$41*CONFIGURACAO!$C$31,W1157*CONFIGURACAO!$C$31)),'PI AREA  P75'!W1157*CONFIGURACAO!$C$31))</f>
        <v>0</v>
      </c>
      <c r="AN1157" s="38">
        <f>IF(X1157=0,0,IF(CONFIGURACAO!$C$39="SIM",(IF(X1157&gt;CONFIGURACAO!$C$40,CONFIGURACAO!$C$40*CONFIGURACAO!$C$32,X1157*CONFIGURACAO!$C$32)),'PI AREA  P75'!X1157*CONFIGURACAO!$C$32))</f>
        <v>0</v>
      </c>
      <c r="AO1157" s="38">
        <f>IFERROR(IF(M1157&gt;0,(Y1157*CONFIGURACAO!$C$33)+(Z1157*CONFIGURACAO!$C$34)+(AA1157*CONFIGURACAO!$C$35)+(AB1157*CONFIGURACAO!$C$36),""),"")</f>
        <v>0</v>
      </c>
      <c r="AP1157" s="38">
        <f>IF(AA1157=0,0,IF(CONFIGURACAO!$C$46="SIM",(IF(AA1157&gt;CONFIGURACAO!$C$47,CONFIGURACAO!$C$47*CONFIGURACAO!$C$35,AA1157*CONFIGURACAO!$C$35)),'PI AREA  P75'!AA1157*CONFIGURACAO!$C$35))</f>
        <v>0</v>
      </c>
      <c r="AQ1157" s="38">
        <f>IF(AB1157=0,0,IF(CONFIGURACAO!$C$44="SIM",(IF(AB1157&gt;CONFIGURACAO!$C$45,CONFIGURACAO!$C$45*CONFIGURACAO!$C$36,AB1157*CONFIGURACAO!$C$36)),'PI AREA  P75'!AB1157*CONFIGURACAO!$C$36))</f>
        <v>0</v>
      </c>
      <c r="AR1157" s="38">
        <f t="shared" ref="AR1157:AR1158" si="435">IF(OR(M1157=1,M1157=2,M1157=3,M1157=4),SUM(AI1157:AQ1157),"")</f>
        <v>1033.75</v>
      </c>
      <c r="AS1157" s="68">
        <f>IF(AR1157="","",$AR1157-(($AS$2/CONFIGURACAO!$C$6)*$M1157))</f>
        <v>733.75</v>
      </c>
      <c r="AT1157" s="73">
        <f t="shared" ref="AT1157:AT1158" si="436">IF(M1157="","",IF(AS1157&gt;=0,3,"NAO"))</f>
        <v>3</v>
      </c>
      <c r="AU1157" s="75">
        <f>IF(AR1157="","",$AR1157-(($AU$2/CONFIGURACAO!$C$6)*$M1157))</f>
        <v>533.75</v>
      </c>
      <c r="AV1157" s="76">
        <f t="shared" ref="AV1157:AV1158" si="437">IF(M1157=""," ",IF(AU1157&gt;=0,4,"NAO"))</f>
        <v>4</v>
      </c>
      <c r="AW1157" s="74">
        <f>IF(AR1157="","",$AR1157-(($AW$2/CONFIGURACAO!$C$6)*$M1157))</f>
        <v>333.75</v>
      </c>
      <c r="AX1157" s="72">
        <f t="shared" ref="AX1157:AX1158" si="438">IF(M1157="","",IF(AW1157&gt;=0,5,"NAO"))</f>
        <v>5</v>
      </c>
      <c r="AZ1157" s="39">
        <f t="shared" si="417"/>
        <v>9.7069829241611144E-2</v>
      </c>
      <c r="BA1157" s="146">
        <f t="shared" ref="BA1157:BA1158" si="439">IF(M1157="","",SUM(N1157:T1157,U1157:X1157,Y1157:AB1157))</f>
        <v>18.5</v>
      </c>
      <c r="BB1157" s="146">
        <f t="shared" si="419"/>
        <v>371</v>
      </c>
      <c r="BC1157" s="32">
        <f t="shared" si="420"/>
        <v>380</v>
      </c>
      <c r="BD1157" s="148"/>
      <c r="BE1157" s="40">
        <f t="shared" si="421"/>
        <v>0.1676602086438152</v>
      </c>
      <c r="BF1157" s="40">
        <f t="shared" si="422"/>
        <v>0.14467592592592593</v>
      </c>
      <c r="BG1157" s="40">
        <f t="shared" si="423"/>
        <v>7.0657759506680365E-2</v>
      </c>
      <c r="BH1157" s="40">
        <f t="shared" si="424"/>
        <v>7.073565076798706E-2</v>
      </c>
      <c r="BI1157" s="40">
        <f t="shared" si="425"/>
        <v>0.10660980810234541</v>
      </c>
      <c r="BJ1157" s="40">
        <f t="shared" si="426"/>
        <v>9.2421441774491686E-2</v>
      </c>
      <c r="BK1157" s="40">
        <f t="shared" si="427"/>
        <v>0.60192616372391661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 s="42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</row>
    <row r="1158" spans="1:134" s="32" customFormat="1" ht="17" thickBot="1" x14ac:dyDescent="0.25">
      <c r="A1158" s="124" t="str">
        <f>CONFIGURACAO!$C$4</f>
        <v>AREA 21</v>
      </c>
      <c r="B1158" s="125">
        <v>1156</v>
      </c>
      <c r="C1158" s="252" t="s">
        <v>336</v>
      </c>
      <c r="D1158" s="126">
        <f t="shared" si="409"/>
        <v>2</v>
      </c>
      <c r="E1158" s="250" t="s">
        <v>1493</v>
      </c>
      <c r="F1158" s="250">
        <v>1</v>
      </c>
      <c r="G1158" s="250">
        <v>1</v>
      </c>
      <c r="H1158" s="250">
        <v>1</v>
      </c>
      <c r="I1158" s="250">
        <v>1</v>
      </c>
      <c r="J1158" s="87"/>
      <c r="K1158" s="94"/>
      <c r="L1158" s="94"/>
      <c r="M1158" s="154">
        <f t="shared" si="428"/>
        <v>4</v>
      </c>
      <c r="N1158">
        <v>14.5</v>
      </c>
      <c r="O1158">
        <v>5.5</v>
      </c>
      <c r="P1158">
        <v>1.75</v>
      </c>
      <c r="Q1158">
        <v>2.5</v>
      </c>
      <c r="R1158">
        <v>1.75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 s="139">
        <f t="shared" si="431"/>
        <v>20</v>
      </c>
      <c r="AD1158" s="140">
        <f t="shared" si="432"/>
        <v>21.75</v>
      </c>
      <c r="AE1158" s="141">
        <f t="shared" si="433"/>
        <v>0</v>
      </c>
      <c r="AF1158" s="263">
        <f t="shared" si="434"/>
        <v>0</v>
      </c>
      <c r="AG1158" s="265">
        <f t="shared" si="429"/>
        <v>20</v>
      </c>
      <c r="AI1158" s="37">
        <f>IFERROR(IF(M1158&gt;0,(N1158*CONFIGURACAO!$C$20)+(O1158*CONFIGURACAO!$C$21)+(P1158*CONFIGURACAO!$C$22)+(Q1158*CONFIGURACAO!$C$23)+(R1158*CONFIGURACAO!$C$24),""),"")</f>
        <v>2130</v>
      </c>
      <c r="AJ1158" s="38">
        <f>IF(S1158=0,0,IF(CONFIGURACAO!$C$15="SIM",(IF(S1158&gt;CONFIGURACAO!$C$16,CONFIGURACAO!$C$16*CONFIGURACAO!$C$25,S1158*CONFIGURACAO!$C$25)),'PI AREA  P75'!S1158*CONFIGURACAO!$C$25))</f>
        <v>0</v>
      </c>
      <c r="AK1158" s="38">
        <f>IF(T1158=0,0,IF(CONFIGURACAO!$C$17="SIM",(IF(T1158&gt;CONFIGURACAO!$C$18,CONFIGURACAO!$C$18*CONFIGURACAO!$C$26,T1158*CONFIGURACAO!$C$26)),'PI AREA  P75'!T1158*CONFIGURACAO!$C$26))</f>
        <v>0</v>
      </c>
      <c r="AL1158" s="38">
        <f>IFERROR(IF(M1158&gt;0,(U1158*CONFIGURACAO!$C$29)+(V1158*CONFIGURACAO!$C$30),""),"")</f>
        <v>0</v>
      </c>
      <c r="AM1158" s="38">
        <f>IF(W1158=0,0,IF(CONFIGURACAO!$C$41="SIM",(IF(W1158&gt;CONFIGURACAO!$C$41,CONFIGURACAO!$C$41*CONFIGURACAO!$C$31,W1158*CONFIGURACAO!$C$31)),'PI AREA  P75'!W1158*CONFIGURACAO!$C$31))</f>
        <v>0</v>
      </c>
      <c r="AN1158" s="38">
        <f>IF(X1158=0,0,IF(CONFIGURACAO!$C$39="SIM",(IF(X1158&gt;CONFIGURACAO!$C$40,CONFIGURACAO!$C$40*CONFIGURACAO!$C$32,X1158*CONFIGURACAO!$C$32)),'PI AREA  P75'!X1158*CONFIGURACAO!$C$32))</f>
        <v>0</v>
      </c>
      <c r="AO1158" s="38">
        <f>IFERROR(IF(M1158&gt;0,(Y1158*CONFIGURACAO!$C$33)+(Z1158*CONFIGURACAO!$C$34)+(AA1158*CONFIGURACAO!$C$35)+(AB1158*CONFIGURACAO!$C$36),""),"")</f>
        <v>0</v>
      </c>
      <c r="AP1158" s="38">
        <f>IF(AA1158=0,0,IF(CONFIGURACAO!$C$46="SIM",(IF(AA1158&gt;CONFIGURACAO!$C$47,CONFIGURACAO!$C$47*CONFIGURACAO!$C$35,AA1158*CONFIGURACAO!$C$35)),'PI AREA  P75'!AA1158*CONFIGURACAO!$C$35))</f>
        <v>0</v>
      </c>
      <c r="AQ1158" s="38">
        <f>IF(AB1158=0,0,IF(CONFIGURACAO!$C$44="SIM",(IF(AB1158&gt;CONFIGURACAO!$C$45,CONFIGURACAO!$C$45*CONFIGURACAO!$C$36,AB1158*CONFIGURACAO!$C$36)),'PI AREA  P75'!AB1158*CONFIGURACAO!$C$36))</f>
        <v>0</v>
      </c>
      <c r="AR1158" s="38">
        <f t="shared" si="435"/>
        <v>2130</v>
      </c>
      <c r="AS1158" s="68">
        <f>IF(AR1158="","",$AR1158-(($AS$2/CONFIGURACAO!$C$6)*$M1158))</f>
        <v>1830</v>
      </c>
      <c r="AT1158" s="73">
        <f t="shared" si="436"/>
        <v>3</v>
      </c>
      <c r="AU1158" s="75">
        <f>IF(AR1158="","",$AR1158-(($AU$2/CONFIGURACAO!$C$6)*$M1158))</f>
        <v>1630</v>
      </c>
      <c r="AV1158" s="76">
        <f t="shared" si="437"/>
        <v>4</v>
      </c>
      <c r="AW1158" s="74">
        <f>IF(AR1158="","",$AR1158-(($AW$2/CONFIGURACAO!$C$6)*$M1158))</f>
        <v>1430</v>
      </c>
      <c r="AX1158" s="72">
        <f t="shared" si="438"/>
        <v>5</v>
      </c>
      <c r="AZ1158" s="39">
        <f t="shared" si="417"/>
        <v>0.20000845106131243</v>
      </c>
      <c r="BA1158" s="146">
        <f t="shared" si="439"/>
        <v>26</v>
      </c>
      <c r="BB1158" s="146">
        <f t="shared" si="419"/>
        <v>209</v>
      </c>
      <c r="BC1158" s="32">
        <f t="shared" si="420"/>
        <v>98</v>
      </c>
      <c r="BD1158" s="148"/>
      <c r="BE1158" s="40">
        <f t="shared" si="421"/>
        <v>0.54023845007451565</v>
      </c>
      <c r="BF1158" s="40">
        <f t="shared" si="422"/>
        <v>0.21219135802469136</v>
      </c>
      <c r="BG1158" s="40">
        <f t="shared" si="423"/>
        <v>4.4964028776978422E-2</v>
      </c>
      <c r="BH1158" s="40">
        <f t="shared" si="424"/>
        <v>0.10105092966855296</v>
      </c>
      <c r="BI1158" s="40">
        <f t="shared" si="425"/>
        <v>0.18656716417910446</v>
      </c>
      <c r="BJ1158" s="40">
        <f t="shared" si="426"/>
        <v>0</v>
      </c>
      <c r="BK1158" s="40">
        <f t="shared" si="427"/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 s="42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</row>
    <row r="1159" spans="1:134" s="32" customFormat="1" ht="17" thickBot="1" x14ac:dyDescent="0.25">
      <c r="A1159" s="124" t="str">
        <f>CONFIGURACAO!$C$4</f>
        <v>AREA 21</v>
      </c>
      <c r="B1159" s="125">
        <v>1157</v>
      </c>
      <c r="C1159" s="252" t="s">
        <v>336</v>
      </c>
      <c r="D1159" s="126">
        <f t="shared" si="409"/>
        <v>3</v>
      </c>
      <c r="E1159" s="250" t="s">
        <v>1494</v>
      </c>
      <c r="F1159" s="250">
        <v>1</v>
      </c>
      <c r="G1159" s="250">
        <v>1</v>
      </c>
      <c r="H1159" s="250">
        <v>1</v>
      </c>
      <c r="I1159" s="250">
        <v>1</v>
      </c>
      <c r="J1159" s="87"/>
      <c r="K1159" s="94"/>
      <c r="L1159" s="94"/>
      <c r="M1159" s="154">
        <f t="shared" si="428"/>
        <v>4</v>
      </c>
      <c r="N1159">
        <v>3.75</v>
      </c>
      <c r="O1159">
        <v>4.75</v>
      </c>
      <c r="P1159">
        <v>3.25</v>
      </c>
      <c r="Q1159">
        <v>1.75</v>
      </c>
      <c r="R1159">
        <v>1</v>
      </c>
      <c r="S1159">
        <v>3.25</v>
      </c>
      <c r="T1159">
        <v>1.75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s="139">
        <f t="shared" ref="AC1159:AC1164" si="440">IFERROR((N1159+O1159),"")</f>
        <v>8.5</v>
      </c>
      <c r="AD1159" s="140">
        <f t="shared" ref="AD1159:AD1164" si="441">IFERROR(AC1159+P1159,"")</f>
        <v>11.75</v>
      </c>
      <c r="AE1159" s="141">
        <f t="shared" ref="AE1159:AE1164" si="442">IFERROR((U1159+V1159),"")</f>
        <v>0</v>
      </c>
      <c r="AF1159" s="263">
        <f t="shared" ref="AF1159:AF1164" si="443">IFERROR((Y1159+Z1159),"")</f>
        <v>0</v>
      </c>
      <c r="AG1159" s="265">
        <f t="shared" si="429"/>
        <v>8.5</v>
      </c>
      <c r="AI1159" s="37">
        <f>IFERROR(IF(M1159&gt;0,(N1159*CONFIGURACAO!$C$20)+(O1159*CONFIGURACAO!$C$21)+(P1159*CONFIGURACAO!$C$22)+(Q1159*CONFIGURACAO!$C$23)+(R1159*CONFIGURACAO!$C$24),""),"")</f>
        <v>1040</v>
      </c>
      <c r="AJ1159" s="38">
        <f>IF(S1159=0,0,IF(CONFIGURACAO!$C$15="SIM",(IF(S1159&gt;CONFIGURACAO!$C$16,CONFIGURACAO!$C$16*CONFIGURACAO!$C$25,S1159*CONFIGURACAO!$C$25)),'PI AREA  P75'!S1159*CONFIGURACAO!$C$25))</f>
        <v>32.5</v>
      </c>
      <c r="AK1159" s="38">
        <f>IF(T1159=0,0,IF(CONFIGURACAO!$C$17="SIM",(IF(T1159&gt;CONFIGURACAO!$C$18,CONFIGURACAO!$C$18*CONFIGURACAO!$C$26,T1159*CONFIGURACAO!$C$26)),'PI AREA  P75'!T1159*CONFIGURACAO!$C$26))</f>
        <v>8.75</v>
      </c>
      <c r="AL1159" s="38">
        <f>IFERROR(IF(M1159&gt;0,(U1159*CONFIGURACAO!$C$29)+(V1159*CONFIGURACAO!$C$30),""),"")</f>
        <v>0</v>
      </c>
      <c r="AM1159" s="38">
        <f>IF(W1159=0,0,IF(CONFIGURACAO!$C$41="SIM",(IF(W1159&gt;CONFIGURACAO!$C$41,CONFIGURACAO!$C$41*CONFIGURACAO!$C$31,W1159*CONFIGURACAO!$C$31)),'PI AREA  P75'!W1159*CONFIGURACAO!$C$31))</f>
        <v>0</v>
      </c>
      <c r="AN1159" s="38">
        <f>IF(X1159=0,0,IF(CONFIGURACAO!$C$39="SIM",(IF(X1159&gt;CONFIGURACAO!$C$40,CONFIGURACAO!$C$40*CONFIGURACAO!$C$32,X1159*CONFIGURACAO!$C$32)),'PI AREA  P75'!X1159*CONFIGURACAO!$C$32))</f>
        <v>0</v>
      </c>
      <c r="AO1159" s="38">
        <f>IFERROR(IF(M1159&gt;0,(Y1159*CONFIGURACAO!$C$33)+(Z1159*CONFIGURACAO!$C$34)+(AA1159*CONFIGURACAO!$C$35)+(AB1159*CONFIGURACAO!$C$36),""),"")</f>
        <v>0</v>
      </c>
      <c r="AP1159" s="38">
        <f>IF(AA1159=0,0,IF(CONFIGURACAO!$C$46="SIM",(IF(AA1159&gt;CONFIGURACAO!$C$47,CONFIGURACAO!$C$47*CONFIGURACAO!$C$35,AA1159*CONFIGURACAO!$C$35)),'PI AREA  P75'!AA1159*CONFIGURACAO!$C$35))</f>
        <v>0</v>
      </c>
      <c r="AQ1159" s="38">
        <f>IF(AB1159=0,0,IF(CONFIGURACAO!$C$44="SIM",(IF(AB1159&gt;CONFIGURACAO!$C$45,CONFIGURACAO!$C$45*CONFIGURACAO!$C$36,AB1159*CONFIGURACAO!$C$36)),'PI AREA  P75'!AB1159*CONFIGURACAO!$C$36))</f>
        <v>0</v>
      </c>
      <c r="AR1159" s="38">
        <f t="shared" ref="AR1159:AR1164" si="444">IF(OR(M1159=1,M1159=2,M1159=3,M1159=4),SUM(AI1159:AQ1159),"")</f>
        <v>1081.25</v>
      </c>
      <c r="AS1159" s="68">
        <f>IF(AR1159="","",$AR1159-(($AS$2/CONFIGURACAO!$C$6)*$M1159))</f>
        <v>781.25</v>
      </c>
      <c r="AT1159" s="73">
        <f t="shared" ref="AT1159:AT1164" si="445">IF(M1159="","",IF(AS1159&gt;=0,3,"NAO"))</f>
        <v>3</v>
      </c>
      <c r="AU1159" s="75">
        <f>IF(AR1159="","",$AR1159-(($AU$2/CONFIGURACAO!$C$6)*$M1159))</f>
        <v>581.25</v>
      </c>
      <c r="AV1159" s="76">
        <f t="shared" ref="AV1159:AV1164" si="446">IF(M1159=""," ",IF(AU1159&gt;=0,4,"NAO"))</f>
        <v>4</v>
      </c>
      <c r="AW1159" s="74">
        <f>IF(AR1159="","",$AR1159-(($AW$2/CONFIGURACAO!$C$6)*$M1159))</f>
        <v>381.25</v>
      </c>
      <c r="AX1159" s="72">
        <f t="shared" ref="AX1159:AX1164" si="447">IF(M1159="","",IF(AW1159&gt;=0,5,"NAO"))</f>
        <v>5</v>
      </c>
      <c r="AZ1159" s="39">
        <f t="shared" si="417"/>
        <v>0.10153011160095966</v>
      </c>
      <c r="BA1159" s="146">
        <f t="shared" ref="BA1159:BA1164" si="448">IF(M1159="","",SUM(N1159:T1159,U1159:X1159,Y1159:AB1159))</f>
        <v>19.5</v>
      </c>
      <c r="BB1159" s="146">
        <f t="shared" si="419"/>
        <v>341</v>
      </c>
      <c r="BC1159" s="32">
        <f t="shared" si="420"/>
        <v>358</v>
      </c>
      <c r="BD1159" s="148"/>
      <c r="BE1159" s="40">
        <f t="shared" si="421"/>
        <v>0.13971684053651268</v>
      </c>
      <c r="BF1159" s="40">
        <f t="shared" si="422"/>
        <v>0.18325617283950615</v>
      </c>
      <c r="BG1159" s="40">
        <f t="shared" si="423"/>
        <v>8.3504624871531347E-2</v>
      </c>
      <c r="BH1159" s="40">
        <f t="shared" si="424"/>
        <v>7.073565076798706E-2</v>
      </c>
      <c r="BI1159" s="40">
        <f t="shared" si="425"/>
        <v>0.10660980810234541</v>
      </c>
      <c r="BJ1159" s="40">
        <f t="shared" si="426"/>
        <v>0.30036968576709794</v>
      </c>
      <c r="BK1159" s="40">
        <f t="shared" si="427"/>
        <v>0.2808988764044944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 s="42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</row>
    <row r="1160" spans="1:134" s="32" customFormat="1" ht="17" thickBot="1" x14ac:dyDescent="0.25">
      <c r="A1160" s="124" t="str">
        <f>CONFIGURACAO!$C$4</f>
        <v>AREA 21</v>
      </c>
      <c r="B1160" s="125">
        <v>1158</v>
      </c>
      <c r="C1160" s="252" t="s">
        <v>336</v>
      </c>
      <c r="D1160" s="126">
        <f t="shared" si="409"/>
        <v>4</v>
      </c>
      <c r="E1160" s="250" t="s">
        <v>1495</v>
      </c>
      <c r="F1160" s="250">
        <v>1</v>
      </c>
      <c r="G1160" s="250">
        <v>1</v>
      </c>
      <c r="H1160" s="250">
        <v>1</v>
      </c>
      <c r="I1160" s="250">
        <v>1</v>
      </c>
      <c r="J1160" s="87"/>
      <c r="K1160" s="94"/>
      <c r="L1160" s="94"/>
      <c r="M1160" s="154">
        <f t="shared" si="428"/>
        <v>4</v>
      </c>
      <c r="N1160">
        <v>3.25</v>
      </c>
      <c r="O1160">
        <v>5.5</v>
      </c>
      <c r="P1160">
        <v>6.5</v>
      </c>
      <c r="Q1160">
        <v>3.5</v>
      </c>
      <c r="R1160">
        <v>2.25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 s="139">
        <f t="shared" si="440"/>
        <v>8.75</v>
      </c>
      <c r="AD1160" s="140">
        <f t="shared" si="441"/>
        <v>15.25</v>
      </c>
      <c r="AE1160" s="141">
        <f t="shared" si="442"/>
        <v>0</v>
      </c>
      <c r="AF1160" s="263">
        <f t="shared" si="443"/>
        <v>0</v>
      </c>
      <c r="AG1160" s="265">
        <f t="shared" si="429"/>
        <v>8.75</v>
      </c>
      <c r="AI1160" s="37">
        <f>IFERROR(IF(M1160&gt;0,(N1160*CONFIGURACAO!$C$20)+(O1160*CONFIGURACAO!$C$21)+(P1160*CONFIGURACAO!$C$22)+(Q1160*CONFIGURACAO!$C$23)+(R1160*CONFIGURACAO!$C$24),""),"")</f>
        <v>1340</v>
      </c>
      <c r="AJ1160" s="38">
        <f>IF(S1160=0,0,IF(CONFIGURACAO!$C$15="SIM",(IF(S1160&gt;CONFIGURACAO!$C$16,CONFIGURACAO!$C$16*CONFIGURACAO!$C$25,S1160*CONFIGURACAO!$C$25)),'PI AREA  P75'!S1160*CONFIGURACAO!$C$25))</f>
        <v>0</v>
      </c>
      <c r="AK1160" s="38">
        <f>IF(T1160=0,0,IF(CONFIGURACAO!$C$17="SIM",(IF(T1160&gt;CONFIGURACAO!$C$18,CONFIGURACAO!$C$18*CONFIGURACAO!$C$26,T1160*CONFIGURACAO!$C$26)),'PI AREA  P75'!T1160*CONFIGURACAO!$C$26))</f>
        <v>5</v>
      </c>
      <c r="AL1160" s="38">
        <f>IFERROR(IF(M1160&gt;0,(U1160*CONFIGURACAO!$C$29)+(V1160*CONFIGURACAO!$C$30),""),"")</f>
        <v>0</v>
      </c>
      <c r="AM1160" s="38">
        <f>IF(W1160=0,0,IF(CONFIGURACAO!$C$41="SIM",(IF(W1160&gt;CONFIGURACAO!$C$41,CONFIGURACAO!$C$41*CONFIGURACAO!$C$31,W1160*CONFIGURACAO!$C$31)),'PI AREA  P75'!W1160*CONFIGURACAO!$C$31))</f>
        <v>0</v>
      </c>
      <c r="AN1160" s="38">
        <f>IF(X1160=0,0,IF(CONFIGURACAO!$C$39="SIM",(IF(X1160&gt;CONFIGURACAO!$C$40,CONFIGURACAO!$C$40*CONFIGURACAO!$C$32,X1160*CONFIGURACAO!$C$32)),'PI AREA  P75'!X1160*CONFIGURACAO!$C$32))</f>
        <v>0</v>
      </c>
      <c r="AO1160" s="38">
        <f>IFERROR(IF(M1160&gt;0,(Y1160*CONFIGURACAO!$C$33)+(Z1160*CONFIGURACAO!$C$34)+(AA1160*CONFIGURACAO!$C$35)+(AB1160*CONFIGURACAO!$C$36),""),"")</f>
        <v>0</v>
      </c>
      <c r="AP1160" s="38">
        <f>IF(AA1160=0,0,IF(CONFIGURACAO!$C$46="SIM",(IF(AA1160&gt;CONFIGURACAO!$C$47,CONFIGURACAO!$C$47*CONFIGURACAO!$C$35,AA1160*CONFIGURACAO!$C$35)),'PI AREA  P75'!AA1160*CONFIGURACAO!$C$35))</f>
        <v>0</v>
      </c>
      <c r="AQ1160" s="38">
        <f>IF(AB1160=0,0,IF(CONFIGURACAO!$C$44="SIM",(IF(AB1160&gt;CONFIGURACAO!$C$45,CONFIGURACAO!$C$45*CONFIGURACAO!$C$36,AB1160*CONFIGURACAO!$C$36)),'PI AREA  P75'!AB1160*CONFIGURACAO!$C$36))</f>
        <v>0</v>
      </c>
      <c r="AR1160" s="38">
        <f t="shared" si="444"/>
        <v>1345</v>
      </c>
      <c r="AS1160" s="68">
        <f>IF(AR1160="","",$AR1160-(($AS$2/CONFIGURACAO!$C$6)*$M1160))</f>
        <v>1045</v>
      </c>
      <c r="AT1160" s="73">
        <f t="shared" si="445"/>
        <v>3</v>
      </c>
      <c r="AU1160" s="75">
        <f>IF(AR1160="","",$AR1160-(($AU$2/CONFIGURACAO!$C$6)*$M1160))</f>
        <v>845</v>
      </c>
      <c r="AV1160" s="76">
        <f t="shared" si="446"/>
        <v>4</v>
      </c>
      <c r="AW1160" s="74">
        <f>IF(AR1160="","",$AR1160-(($AW$2/CONFIGURACAO!$C$6)*$M1160))</f>
        <v>645</v>
      </c>
      <c r="AX1160" s="72">
        <f t="shared" si="447"/>
        <v>5</v>
      </c>
      <c r="AZ1160" s="39">
        <f t="shared" si="417"/>
        <v>0.12629641628050012</v>
      </c>
      <c r="BA1160" s="146">
        <f t="shared" si="448"/>
        <v>22</v>
      </c>
      <c r="BB1160" s="146">
        <f t="shared" si="419"/>
        <v>276</v>
      </c>
      <c r="BC1160" s="32">
        <f t="shared" si="420"/>
        <v>249</v>
      </c>
      <c r="BD1160" s="148"/>
      <c r="BE1160" s="40">
        <f t="shared" si="421"/>
        <v>0.12108792846497764</v>
      </c>
      <c r="BF1160" s="40">
        <f t="shared" si="422"/>
        <v>0.21219135802469136</v>
      </c>
      <c r="BG1160" s="40">
        <f t="shared" si="423"/>
        <v>0.16700924974306269</v>
      </c>
      <c r="BH1160" s="40">
        <f t="shared" si="424"/>
        <v>0.14147130153597412</v>
      </c>
      <c r="BI1160" s="40">
        <f t="shared" si="425"/>
        <v>0.23987206823027721</v>
      </c>
      <c r="BJ1160" s="40">
        <f t="shared" si="426"/>
        <v>0</v>
      </c>
      <c r="BK1160" s="40">
        <f t="shared" si="427"/>
        <v>0.16051364365971107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 s="42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</row>
    <row r="1161" spans="1:134" s="32" customFormat="1" ht="17" thickBot="1" x14ac:dyDescent="0.25">
      <c r="A1161" s="124" t="str">
        <f>CONFIGURACAO!$C$4</f>
        <v>AREA 21</v>
      </c>
      <c r="B1161" s="125">
        <v>1159</v>
      </c>
      <c r="C1161" s="252" t="s">
        <v>336</v>
      </c>
      <c r="D1161" s="126">
        <f t="shared" si="409"/>
        <v>5</v>
      </c>
      <c r="E1161" s="250" t="s">
        <v>1496</v>
      </c>
      <c r="F1161" s="250">
        <v>1</v>
      </c>
      <c r="G1161" s="250">
        <v>1</v>
      </c>
      <c r="H1161" s="250">
        <v>1</v>
      </c>
      <c r="I1161" s="250">
        <v>1</v>
      </c>
      <c r="J1161" s="87"/>
      <c r="K1161" s="94"/>
      <c r="L1161" s="94"/>
      <c r="M1161" s="154">
        <f t="shared" si="428"/>
        <v>4</v>
      </c>
      <c r="N1161">
        <v>3.75</v>
      </c>
      <c r="O1161">
        <v>1</v>
      </c>
      <c r="P1161">
        <v>8.75</v>
      </c>
      <c r="Q1161">
        <v>2.5</v>
      </c>
      <c r="R1161">
        <v>0.75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 s="139">
        <f t="shared" si="440"/>
        <v>4.75</v>
      </c>
      <c r="AD1161" s="140">
        <f t="shared" si="441"/>
        <v>13.5</v>
      </c>
      <c r="AE1161" s="141">
        <f t="shared" si="442"/>
        <v>0</v>
      </c>
      <c r="AF1161" s="263">
        <f t="shared" si="443"/>
        <v>0</v>
      </c>
      <c r="AG1161" s="265">
        <f t="shared" si="429"/>
        <v>4.75</v>
      </c>
      <c r="AI1161" s="37">
        <f>IFERROR(IF(M1161&gt;0,(N1161*CONFIGURACAO!$C$20)+(O1161*CONFIGURACAO!$C$21)+(P1161*CONFIGURACAO!$C$22)+(Q1161*CONFIGURACAO!$C$23)+(R1161*CONFIGURACAO!$C$24),""),"")</f>
        <v>1095</v>
      </c>
      <c r="AJ1161" s="38">
        <f>IF(S1161=0,0,IF(CONFIGURACAO!$C$15="SIM",(IF(S1161&gt;CONFIGURACAO!$C$16,CONFIGURACAO!$C$16*CONFIGURACAO!$C$25,S1161*CONFIGURACAO!$C$25)),'PI AREA  P75'!S1161*CONFIGURACAO!$C$25))</f>
        <v>0</v>
      </c>
      <c r="AK1161" s="38">
        <f>IF(T1161=0,0,IF(CONFIGURACAO!$C$17="SIM",(IF(T1161&gt;CONFIGURACAO!$C$18,CONFIGURACAO!$C$18*CONFIGURACAO!$C$26,T1161*CONFIGURACAO!$C$26)),'PI AREA  P75'!T1161*CONFIGURACAO!$C$26))</f>
        <v>5</v>
      </c>
      <c r="AL1161" s="38">
        <f>IFERROR(IF(M1161&gt;0,(U1161*CONFIGURACAO!$C$29)+(V1161*CONFIGURACAO!$C$30),""),"")</f>
        <v>0</v>
      </c>
      <c r="AM1161" s="38">
        <f>IF(W1161=0,0,IF(CONFIGURACAO!$C$41="SIM",(IF(W1161&gt;CONFIGURACAO!$C$41,CONFIGURACAO!$C$41*CONFIGURACAO!$C$31,W1161*CONFIGURACAO!$C$31)),'PI AREA  P75'!W1161*CONFIGURACAO!$C$31))</f>
        <v>0</v>
      </c>
      <c r="AN1161" s="38">
        <f>IF(X1161=0,0,IF(CONFIGURACAO!$C$39="SIM",(IF(X1161&gt;CONFIGURACAO!$C$40,CONFIGURACAO!$C$40*CONFIGURACAO!$C$32,X1161*CONFIGURACAO!$C$32)),'PI AREA  P75'!X1161*CONFIGURACAO!$C$32))</f>
        <v>0</v>
      </c>
      <c r="AO1161" s="38">
        <f>IFERROR(IF(M1161&gt;0,(Y1161*CONFIGURACAO!$C$33)+(Z1161*CONFIGURACAO!$C$34)+(AA1161*CONFIGURACAO!$C$35)+(AB1161*CONFIGURACAO!$C$36),""),"")</f>
        <v>10</v>
      </c>
      <c r="AP1161" s="38">
        <f>IF(AA1161=0,0,IF(CONFIGURACAO!$C$46="SIM",(IF(AA1161&gt;CONFIGURACAO!$C$47,CONFIGURACAO!$C$47*CONFIGURACAO!$C$35,AA1161*CONFIGURACAO!$C$35)),'PI AREA  P75'!AA1161*CONFIGURACAO!$C$35))</f>
        <v>0</v>
      </c>
      <c r="AQ1161" s="38">
        <f>IF(AB1161=0,0,IF(CONFIGURACAO!$C$44="SIM",(IF(AB1161&gt;CONFIGURACAO!$C$45,CONFIGURACAO!$C$45*CONFIGURACAO!$C$36,AB1161*CONFIGURACAO!$C$36)),'PI AREA  P75'!AB1161*CONFIGURACAO!$C$36))</f>
        <v>10</v>
      </c>
      <c r="AR1161" s="38">
        <f t="shared" si="444"/>
        <v>1120</v>
      </c>
      <c r="AS1161" s="68">
        <f>IF(AR1161="","",$AR1161-(($AS$2/CONFIGURACAO!$C$6)*$M1161))</f>
        <v>820</v>
      </c>
      <c r="AT1161" s="73">
        <f t="shared" si="445"/>
        <v>3</v>
      </c>
      <c r="AU1161" s="75">
        <f>IF(AR1161="","",$AR1161-(($AU$2/CONFIGURACAO!$C$6)*$M1161))</f>
        <v>620</v>
      </c>
      <c r="AV1161" s="76">
        <f t="shared" si="446"/>
        <v>4</v>
      </c>
      <c r="AW1161" s="74">
        <f>IF(AR1161="","",$AR1161-(($AW$2/CONFIGURACAO!$C$6)*$M1161))</f>
        <v>420</v>
      </c>
      <c r="AX1161" s="72">
        <f t="shared" si="447"/>
        <v>5</v>
      </c>
      <c r="AZ1161" s="39">
        <f t="shared" si="417"/>
        <v>0.10516876299937557</v>
      </c>
      <c r="BA1161" s="146">
        <f t="shared" si="448"/>
        <v>18.75</v>
      </c>
      <c r="BB1161" s="146">
        <f t="shared" si="419"/>
        <v>365</v>
      </c>
      <c r="BC1161" s="32">
        <f t="shared" si="420"/>
        <v>334</v>
      </c>
      <c r="BD1161" s="148"/>
      <c r="BE1161" s="40">
        <f t="shared" si="421"/>
        <v>0.13971684053651268</v>
      </c>
      <c r="BF1161" s="40">
        <f t="shared" si="422"/>
        <v>3.8580246913580245E-2</v>
      </c>
      <c r="BG1161" s="40">
        <f t="shared" si="423"/>
        <v>0.22482014388489208</v>
      </c>
      <c r="BH1161" s="40">
        <f t="shared" si="424"/>
        <v>0.10105092966855296</v>
      </c>
      <c r="BI1161" s="40">
        <f t="shared" si="425"/>
        <v>7.9957356076759065E-2</v>
      </c>
      <c r="BJ1161" s="40">
        <f t="shared" si="426"/>
        <v>0</v>
      </c>
      <c r="BK1161" s="40">
        <f t="shared" si="427"/>
        <v>0.16051364365971107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 s="42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</row>
    <row r="1162" spans="1:134" s="32" customFormat="1" ht="17" thickBot="1" x14ac:dyDescent="0.25">
      <c r="A1162" s="124" t="str">
        <f>CONFIGURACAO!$C$4</f>
        <v>AREA 21</v>
      </c>
      <c r="B1162" s="125">
        <v>1160</v>
      </c>
      <c r="C1162" s="252" t="s">
        <v>336</v>
      </c>
      <c r="D1162" s="126">
        <f t="shared" si="409"/>
        <v>6</v>
      </c>
      <c r="E1162" s="250" t="s">
        <v>1497</v>
      </c>
      <c r="F1162" s="250">
        <v>1</v>
      </c>
      <c r="G1162" s="250">
        <v>1</v>
      </c>
      <c r="H1162" s="250">
        <v>1</v>
      </c>
      <c r="I1162" s="250">
        <v>1</v>
      </c>
      <c r="J1162" s="87"/>
      <c r="K1162" s="94"/>
      <c r="L1162" s="94"/>
      <c r="M1162" s="154">
        <f t="shared" si="428"/>
        <v>4</v>
      </c>
      <c r="N1162">
        <v>4.75</v>
      </c>
      <c r="O1162">
        <v>8.25</v>
      </c>
      <c r="P1162">
        <v>5.75</v>
      </c>
      <c r="Q1162">
        <v>1</v>
      </c>
      <c r="R1162">
        <v>0.75</v>
      </c>
      <c r="S1162">
        <v>0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s="139">
        <f t="shared" si="440"/>
        <v>13</v>
      </c>
      <c r="AD1162" s="140">
        <f t="shared" si="441"/>
        <v>18.75</v>
      </c>
      <c r="AE1162" s="141">
        <f t="shared" si="442"/>
        <v>0</v>
      </c>
      <c r="AF1162" s="263">
        <f t="shared" si="443"/>
        <v>0</v>
      </c>
      <c r="AG1162" s="265">
        <f t="shared" si="429"/>
        <v>13</v>
      </c>
      <c r="AI1162" s="37">
        <f>IFERROR(IF(M1162&gt;0,(N1162*CONFIGURACAO!$C$20)+(O1162*CONFIGURACAO!$C$21)+(P1162*CONFIGURACAO!$C$22)+(Q1162*CONFIGURACAO!$C$23)+(R1162*CONFIGURACAO!$C$24),""),"")</f>
        <v>1535</v>
      </c>
      <c r="AJ1162" s="38">
        <f>IF(S1162=0,0,IF(CONFIGURACAO!$C$15="SIM",(IF(S1162&gt;CONFIGURACAO!$C$16,CONFIGURACAO!$C$16*CONFIGURACAO!$C$25,S1162*CONFIGURACAO!$C$25)),'PI AREA  P75'!S1162*CONFIGURACAO!$C$25))</f>
        <v>0</v>
      </c>
      <c r="AK1162" s="38">
        <f>IF(T1162=0,0,IF(CONFIGURACAO!$C$17="SIM",(IF(T1162&gt;CONFIGURACAO!$C$18,CONFIGURACAO!$C$18*CONFIGURACAO!$C$26,T1162*CONFIGURACAO!$C$26)),'PI AREA  P75'!T1162*CONFIGURACAO!$C$26))</f>
        <v>10</v>
      </c>
      <c r="AL1162" s="38">
        <f>IFERROR(IF(M1162&gt;0,(U1162*CONFIGURACAO!$C$29)+(V1162*CONFIGURACAO!$C$30),""),"")</f>
        <v>0</v>
      </c>
      <c r="AM1162" s="38">
        <f>IF(W1162=0,0,IF(CONFIGURACAO!$C$41="SIM",(IF(W1162&gt;CONFIGURACAO!$C$41,CONFIGURACAO!$C$41*CONFIGURACAO!$C$31,W1162*CONFIGURACAO!$C$31)),'PI AREA  P75'!W1162*CONFIGURACAO!$C$31))</f>
        <v>0</v>
      </c>
      <c r="AN1162" s="38">
        <f>IF(X1162=0,0,IF(CONFIGURACAO!$C$39="SIM",(IF(X1162&gt;CONFIGURACAO!$C$40,CONFIGURACAO!$C$40*CONFIGURACAO!$C$32,X1162*CONFIGURACAO!$C$32)),'PI AREA  P75'!X1162*CONFIGURACAO!$C$32))</f>
        <v>0</v>
      </c>
      <c r="AO1162" s="38">
        <f>IFERROR(IF(M1162&gt;0,(Y1162*CONFIGURACAO!$C$33)+(Z1162*CONFIGURACAO!$C$34)+(AA1162*CONFIGURACAO!$C$35)+(AB1162*CONFIGURACAO!$C$36),""),"")</f>
        <v>0</v>
      </c>
      <c r="AP1162" s="38">
        <f>IF(AA1162=0,0,IF(CONFIGURACAO!$C$46="SIM",(IF(AA1162&gt;CONFIGURACAO!$C$47,CONFIGURACAO!$C$47*CONFIGURACAO!$C$35,AA1162*CONFIGURACAO!$C$35)),'PI AREA  P75'!AA1162*CONFIGURACAO!$C$35))</f>
        <v>0</v>
      </c>
      <c r="AQ1162" s="38">
        <f>IF(AB1162=0,0,IF(CONFIGURACAO!$C$44="SIM",(IF(AB1162&gt;CONFIGURACAO!$C$45,CONFIGURACAO!$C$45*CONFIGURACAO!$C$36,AB1162*CONFIGURACAO!$C$36)),'PI AREA  P75'!AB1162*CONFIGURACAO!$C$36))</f>
        <v>0</v>
      </c>
      <c r="AR1162" s="38">
        <f t="shared" si="444"/>
        <v>1545</v>
      </c>
      <c r="AS1162" s="68">
        <f>IF(AR1162="","",$AR1162-(($AS$2/CONFIGURACAO!$C$6)*$M1162))</f>
        <v>1245</v>
      </c>
      <c r="AT1162" s="73">
        <f t="shared" si="445"/>
        <v>3</v>
      </c>
      <c r="AU1162" s="75">
        <f>IF(AR1162="","",$AR1162-(($AU$2/CONFIGURACAO!$C$6)*$M1162))</f>
        <v>1045</v>
      </c>
      <c r="AV1162" s="76">
        <f t="shared" si="446"/>
        <v>4</v>
      </c>
      <c r="AW1162" s="74">
        <f>IF(AR1162="","",$AR1162-(($AW$2/CONFIGURACAO!$C$6)*$M1162))</f>
        <v>845</v>
      </c>
      <c r="AX1162" s="72">
        <f t="shared" si="447"/>
        <v>5</v>
      </c>
      <c r="AZ1162" s="39">
        <f t="shared" si="417"/>
        <v>0.14507655253038859</v>
      </c>
      <c r="BA1162" s="146">
        <f t="shared" si="448"/>
        <v>22.5</v>
      </c>
      <c r="BB1162" s="146">
        <f t="shared" si="419"/>
        <v>266</v>
      </c>
      <c r="BC1162" s="32">
        <f t="shared" si="420"/>
        <v>204</v>
      </c>
      <c r="BD1162" s="148"/>
      <c r="BE1162" s="40">
        <f t="shared" si="421"/>
        <v>0.17697466467958273</v>
      </c>
      <c r="BF1162" s="40">
        <f t="shared" si="422"/>
        <v>0.31828703703703703</v>
      </c>
      <c r="BG1162" s="40">
        <f t="shared" si="423"/>
        <v>0.14773895169578624</v>
      </c>
      <c r="BH1162" s="40">
        <f t="shared" si="424"/>
        <v>4.042037186742118E-2</v>
      </c>
      <c r="BI1162" s="40">
        <f t="shared" si="425"/>
        <v>7.9957356076759065E-2</v>
      </c>
      <c r="BJ1162" s="40">
        <f t="shared" si="426"/>
        <v>0</v>
      </c>
      <c r="BK1162" s="40">
        <f t="shared" si="427"/>
        <v>0.32102728731942215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 s="4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</row>
    <row r="1163" spans="1:134" s="32" customFormat="1" ht="17" thickBot="1" x14ac:dyDescent="0.25">
      <c r="A1163" s="124" t="str">
        <f>CONFIGURACAO!$C$4</f>
        <v>AREA 21</v>
      </c>
      <c r="B1163" s="125">
        <v>1161</v>
      </c>
      <c r="C1163" s="252" t="s">
        <v>336</v>
      </c>
      <c r="D1163" s="126">
        <f t="shared" si="409"/>
        <v>7</v>
      </c>
      <c r="E1163" s="250" t="s">
        <v>1498</v>
      </c>
      <c r="F1163" s="250">
        <v>1</v>
      </c>
      <c r="G1163" s="250">
        <v>1</v>
      </c>
      <c r="H1163" s="250">
        <v>1</v>
      </c>
      <c r="I1163" s="250">
        <v>1</v>
      </c>
      <c r="J1163" s="87"/>
      <c r="K1163" s="94"/>
      <c r="L1163" s="94"/>
      <c r="M1163" s="154">
        <f t="shared" si="428"/>
        <v>4</v>
      </c>
      <c r="N1163">
        <v>6.5</v>
      </c>
      <c r="O1163">
        <v>11.5</v>
      </c>
      <c r="P1163">
        <v>7</v>
      </c>
      <c r="Q1163">
        <v>1.5</v>
      </c>
      <c r="R1163">
        <v>0</v>
      </c>
      <c r="S1163">
        <v>0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 s="139">
        <f t="shared" si="440"/>
        <v>18</v>
      </c>
      <c r="AD1163" s="140">
        <f t="shared" si="441"/>
        <v>25</v>
      </c>
      <c r="AE1163" s="141">
        <f t="shared" si="442"/>
        <v>0</v>
      </c>
      <c r="AF1163" s="263">
        <f t="shared" si="443"/>
        <v>0</v>
      </c>
      <c r="AG1163" s="265">
        <f t="shared" si="429"/>
        <v>18</v>
      </c>
      <c r="AI1163" s="37">
        <f>IFERROR(IF(M1163&gt;0,(N1163*CONFIGURACAO!$C$20)+(O1163*CONFIGURACAO!$C$21)+(P1163*CONFIGURACAO!$C$22)+(Q1163*CONFIGURACAO!$C$23)+(R1163*CONFIGURACAO!$C$24),""),"")</f>
        <v>2050</v>
      </c>
      <c r="AJ1163" s="38">
        <f>IF(S1163=0,0,IF(CONFIGURACAO!$C$15="SIM",(IF(S1163&gt;CONFIGURACAO!$C$16,CONFIGURACAO!$C$16*CONFIGURACAO!$C$25,S1163*CONFIGURACAO!$C$25)),'PI AREA  P75'!S1163*CONFIGURACAO!$C$25))</f>
        <v>0</v>
      </c>
      <c r="AK1163" s="38">
        <f>IF(T1163=0,0,IF(CONFIGURACAO!$C$17="SIM",(IF(T1163&gt;CONFIGURACAO!$C$18,CONFIGURACAO!$C$18*CONFIGURACAO!$C$26,T1163*CONFIGURACAO!$C$26)),'PI AREA  P75'!T1163*CONFIGURACAO!$C$26))</f>
        <v>10</v>
      </c>
      <c r="AL1163" s="38">
        <f>IFERROR(IF(M1163&gt;0,(U1163*CONFIGURACAO!$C$29)+(V1163*CONFIGURACAO!$C$30),""),"")</f>
        <v>0</v>
      </c>
      <c r="AM1163" s="38">
        <f>IF(W1163=0,0,IF(CONFIGURACAO!$C$41="SIM",(IF(W1163&gt;CONFIGURACAO!$C$41,CONFIGURACAO!$C$41*CONFIGURACAO!$C$31,W1163*CONFIGURACAO!$C$31)),'PI AREA  P75'!W1163*CONFIGURACAO!$C$31))</f>
        <v>0</v>
      </c>
      <c r="AN1163" s="38">
        <f>IF(X1163=0,0,IF(CONFIGURACAO!$C$39="SIM",(IF(X1163&gt;CONFIGURACAO!$C$40,CONFIGURACAO!$C$40*CONFIGURACAO!$C$32,X1163*CONFIGURACAO!$C$32)),'PI AREA  P75'!X1163*CONFIGURACAO!$C$32))</f>
        <v>0</v>
      </c>
      <c r="AO1163" s="38">
        <f>IFERROR(IF(M1163&gt;0,(Y1163*CONFIGURACAO!$C$33)+(Z1163*CONFIGURACAO!$C$34)+(AA1163*CONFIGURACAO!$C$35)+(AB1163*CONFIGURACAO!$C$36),""),"")</f>
        <v>0</v>
      </c>
      <c r="AP1163" s="38">
        <f>IF(AA1163=0,0,IF(CONFIGURACAO!$C$46="SIM",(IF(AA1163&gt;CONFIGURACAO!$C$47,CONFIGURACAO!$C$47*CONFIGURACAO!$C$35,AA1163*CONFIGURACAO!$C$35)),'PI AREA  P75'!AA1163*CONFIGURACAO!$C$35))</f>
        <v>0</v>
      </c>
      <c r="AQ1163" s="38">
        <f>IF(AB1163=0,0,IF(CONFIGURACAO!$C$44="SIM",(IF(AB1163&gt;CONFIGURACAO!$C$45,CONFIGURACAO!$C$45*CONFIGURACAO!$C$36,AB1163*CONFIGURACAO!$C$36)),'PI AREA  P75'!AB1163*CONFIGURACAO!$C$36))</f>
        <v>0</v>
      </c>
      <c r="AR1163" s="38">
        <f t="shared" si="444"/>
        <v>2060</v>
      </c>
      <c r="AS1163" s="68">
        <f>IF(AR1163="","",$AR1163-(($AS$2/CONFIGURACAO!$C$6)*$M1163))</f>
        <v>1760</v>
      </c>
      <c r="AT1163" s="73">
        <f t="shared" si="445"/>
        <v>3</v>
      </c>
      <c r="AU1163" s="75">
        <f>IF(AR1163="","",$AR1163-(($AU$2/CONFIGURACAO!$C$6)*$M1163))</f>
        <v>1560</v>
      </c>
      <c r="AV1163" s="76">
        <f t="shared" si="446"/>
        <v>4</v>
      </c>
      <c r="AW1163" s="74">
        <f>IF(AR1163="","",$AR1163-(($AW$2/CONFIGURACAO!$C$6)*$M1163))</f>
        <v>1360</v>
      </c>
      <c r="AX1163" s="72">
        <f t="shared" si="447"/>
        <v>5</v>
      </c>
      <c r="AZ1163" s="39">
        <f t="shared" si="417"/>
        <v>0.19343540337385146</v>
      </c>
      <c r="BA1163" s="146">
        <f t="shared" si="448"/>
        <v>28.5</v>
      </c>
      <c r="BB1163" s="146">
        <f t="shared" si="419"/>
        <v>170</v>
      </c>
      <c r="BC1163" s="32">
        <f t="shared" si="420"/>
        <v>110</v>
      </c>
      <c r="BD1163" s="148"/>
      <c r="BE1163" s="40">
        <f t="shared" si="421"/>
        <v>0.24217585692995527</v>
      </c>
      <c r="BF1163" s="40">
        <f t="shared" si="422"/>
        <v>0.44367283950617281</v>
      </c>
      <c r="BG1163" s="40">
        <f t="shared" si="423"/>
        <v>0.17985611510791369</v>
      </c>
      <c r="BH1163" s="40">
        <f t="shared" si="424"/>
        <v>6.0630557801131774E-2</v>
      </c>
      <c r="BI1163" s="40">
        <f t="shared" si="425"/>
        <v>0</v>
      </c>
      <c r="BJ1163" s="40">
        <f t="shared" si="426"/>
        <v>0</v>
      </c>
      <c r="BK1163" s="40">
        <f t="shared" si="427"/>
        <v>0.32102728731942215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 s="42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</row>
    <row r="1164" spans="1:134" s="32" customFormat="1" ht="17" thickBot="1" x14ac:dyDescent="0.25">
      <c r="A1164" s="124" t="str">
        <f>CONFIGURACAO!$C$4</f>
        <v>AREA 21</v>
      </c>
      <c r="B1164" s="125">
        <v>1162</v>
      </c>
      <c r="C1164" s="252" t="s">
        <v>336</v>
      </c>
      <c r="D1164" s="126">
        <f t="shared" si="409"/>
        <v>8</v>
      </c>
      <c r="E1164" s="250" t="s">
        <v>1499</v>
      </c>
      <c r="F1164" s="250">
        <v>1</v>
      </c>
      <c r="G1164" s="250">
        <v>1</v>
      </c>
      <c r="H1164" s="250">
        <v>1</v>
      </c>
      <c r="I1164" s="250">
        <v>1</v>
      </c>
      <c r="J1164" s="87"/>
      <c r="K1164" s="94"/>
      <c r="L1164" s="94"/>
      <c r="M1164" s="154">
        <f t="shared" si="428"/>
        <v>4</v>
      </c>
      <c r="N1164">
        <v>3.75</v>
      </c>
      <c r="O1164">
        <v>5.75</v>
      </c>
      <c r="P1164">
        <v>6.75</v>
      </c>
      <c r="Q1164">
        <v>1</v>
      </c>
      <c r="R1164">
        <v>2.75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 s="139">
        <f t="shared" si="440"/>
        <v>9.5</v>
      </c>
      <c r="AD1164" s="140">
        <f t="shared" si="441"/>
        <v>16.25</v>
      </c>
      <c r="AE1164" s="141">
        <f t="shared" si="442"/>
        <v>0</v>
      </c>
      <c r="AF1164" s="263">
        <f t="shared" si="443"/>
        <v>0</v>
      </c>
      <c r="AG1164" s="265">
        <f t="shared" si="429"/>
        <v>9.5</v>
      </c>
      <c r="AI1164" s="37">
        <f>IFERROR(IF(M1164&gt;0,(N1164*CONFIGURACAO!$C$20)+(O1164*CONFIGURACAO!$C$21)+(P1164*CONFIGURACAO!$C$22)+(Q1164*CONFIGURACAO!$C$23)+(R1164*CONFIGURACAO!$C$24),""),"")</f>
        <v>1335</v>
      </c>
      <c r="AJ1164" s="38">
        <f>IF(S1164=0,0,IF(CONFIGURACAO!$C$15="SIM",(IF(S1164&gt;CONFIGURACAO!$C$16,CONFIGURACAO!$C$16*CONFIGURACAO!$C$25,S1164*CONFIGURACAO!$C$25)),'PI AREA  P75'!S1164*CONFIGURACAO!$C$25))</f>
        <v>0</v>
      </c>
      <c r="AK1164" s="38">
        <f>IF(T1164=0,0,IF(CONFIGURACAO!$C$17="SIM",(IF(T1164&gt;CONFIGURACAO!$C$18,CONFIGURACAO!$C$18*CONFIGURACAO!$C$26,T1164*CONFIGURACAO!$C$26)),'PI AREA  P75'!T1164*CONFIGURACAO!$C$26))</f>
        <v>5</v>
      </c>
      <c r="AL1164" s="38">
        <f>IFERROR(IF(M1164&gt;0,(U1164*CONFIGURACAO!$C$29)+(V1164*CONFIGURACAO!$C$30),""),"")</f>
        <v>0</v>
      </c>
      <c r="AM1164" s="38">
        <f>IF(W1164=0,0,IF(CONFIGURACAO!$C$41="SIM",(IF(W1164&gt;CONFIGURACAO!$C$41,CONFIGURACAO!$C$41*CONFIGURACAO!$C$31,W1164*CONFIGURACAO!$C$31)),'PI AREA  P75'!W1164*CONFIGURACAO!$C$31))</f>
        <v>0</v>
      </c>
      <c r="AN1164" s="38">
        <f>IF(X1164=0,0,IF(CONFIGURACAO!$C$39="SIM",(IF(X1164&gt;CONFIGURACAO!$C$40,CONFIGURACAO!$C$40*CONFIGURACAO!$C$32,X1164*CONFIGURACAO!$C$32)),'PI AREA  P75'!X1164*CONFIGURACAO!$C$32))</f>
        <v>0</v>
      </c>
      <c r="AO1164" s="38">
        <f>IFERROR(IF(M1164&gt;0,(Y1164*CONFIGURACAO!$C$33)+(Z1164*CONFIGURACAO!$C$34)+(AA1164*CONFIGURACAO!$C$35)+(AB1164*CONFIGURACAO!$C$36),""),"")</f>
        <v>0</v>
      </c>
      <c r="AP1164" s="38">
        <f>IF(AA1164=0,0,IF(CONFIGURACAO!$C$46="SIM",(IF(AA1164&gt;CONFIGURACAO!$C$47,CONFIGURACAO!$C$47*CONFIGURACAO!$C$35,AA1164*CONFIGURACAO!$C$35)),'PI AREA  P75'!AA1164*CONFIGURACAO!$C$35))</f>
        <v>0</v>
      </c>
      <c r="AQ1164" s="38">
        <f>IF(AB1164=0,0,IF(CONFIGURACAO!$C$44="SIM",(IF(AB1164&gt;CONFIGURACAO!$C$45,CONFIGURACAO!$C$45*CONFIGURACAO!$C$36,AB1164*CONFIGURACAO!$C$36)),'PI AREA  P75'!AB1164*CONFIGURACAO!$C$36))</f>
        <v>0</v>
      </c>
      <c r="AR1164" s="38">
        <f t="shared" si="444"/>
        <v>1340</v>
      </c>
      <c r="AS1164" s="68">
        <f>IF(AR1164="","",$AR1164-(($AS$2/CONFIGURACAO!$C$6)*$M1164))</f>
        <v>1040</v>
      </c>
      <c r="AT1164" s="73">
        <f t="shared" si="445"/>
        <v>3</v>
      </c>
      <c r="AU1164" s="75">
        <f>IF(AR1164="","",$AR1164-(($AU$2/CONFIGURACAO!$C$6)*$M1164))</f>
        <v>840</v>
      </c>
      <c r="AV1164" s="76">
        <f t="shared" si="446"/>
        <v>4</v>
      </c>
      <c r="AW1164" s="74">
        <f>IF(AR1164="","",$AR1164-(($AW$2/CONFIGURACAO!$C$6)*$M1164))</f>
        <v>640</v>
      </c>
      <c r="AX1164" s="72">
        <f t="shared" si="447"/>
        <v>5</v>
      </c>
      <c r="AZ1164" s="39">
        <f t="shared" si="417"/>
        <v>0.12582691287425291</v>
      </c>
      <c r="BA1164" s="146">
        <f t="shared" si="448"/>
        <v>21</v>
      </c>
      <c r="BB1164" s="146">
        <f t="shared" si="419"/>
        <v>295</v>
      </c>
      <c r="BC1164" s="32">
        <f t="shared" si="420"/>
        <v>252</v>
      </c>
      <c r="BD1164" s="148"/>
      <c r="BE1164" s="40">
        <f t="shared" si="421"/>
        <v>0.13971684053651268</v>
      </c>
      <c r="BF1164" s="40">
        <f t="shared" si="422"/>
        <v>0.22183641975308641</v>
      </c>
      <c r="BG1164" s="40">
        <f t="shared" si="423"/>
        <v>0.17343268242548818</v>
      </c>
      <c r="BH1164" s="40">
        <f t="shared" si="424"/>
        <v>4.042037186742118E-2</v>
      </c>
      <c r="BI1164" s="40">
        <f t="shared" si="425"/>
        <v>0.2931769722814499</v>
      </c>
      <c r="BJ1164" s="40">
        <f t="shared" si="426"/>
        <v>0</v>
      </c>
      <c r="BK1164" s="40">
        <f t="shared" si="427"/>
        <v>0.16051364365971107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 s="42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</row>
    <row r="1165" spans="1:134" s="32" customFormat="1" ht="17" thickBot="1" x14ac:dyDescent="0.25">
      <c r="A1165" s="124" t="str">
        <f>CONFIGURACAO!$C$4</f>
        <v>AREA 21</v>
      </c>
      <c r="B1165" s="125">
        <v>1163</v>
      </c>
      <c r="C1165" s="252" t="s">
        <v>336</v>
      </c>
      <c r="D1165" s="126">
        <f t="shared" si="409"/>
        <v>9</v>
      </c>
      <c r="E1165" s="250" t="s">
        <v>1500</v>
      </c>
      <c r="F1165" s="250">
        <v>1</v>
      </c>
      <c r="G1165" s="250">
        <v>1</v>
      </c>
      <c r="H1165" s="250">
        <v>1</v>
      </c>
      <c r="I1165" s="250">
        <v>1</v>
      </c>
      <c r="J1165" s="87"/>
      <c r="K1165" s="94"/>
      <c r="L1165" s="94"/>
      <c r="M1165" s="154">
        <f t="shared" si="428"/>
        <v>4</v>
      </c>
      <c r="N1165">
        <v>1</v>
      </c>
      <c r="O1165">
        <v>1.75</v>
      </c>
      <c r="P1165">
        <v>4.75</v>
      </c>
      <c r="Q1165">
        <v>1.75</v>
      </c>
      <c r="R1165">
        <v>0</v>
      </c>
      <c r="S1165">
        <v>1.5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s="139">
        <f t="shared" si="412"/>
        <v>2.75</v>
      </c>
      <c r="AD1165" s="140">
        <f t="shared" si="413"/>
        <v>7.5</v>
      </c>
      <c r="AE1165" s="141">
        <f t="shared" si="410"/>
        <v>0</v>
      </c>
      <c r="AF1165" s="263">
        <f t="shared" si="411"/>
        <v>0</v>
      </c>
      <c r="AG1165" s="265">
        <f t="shared" si="429"/>
        <v>2.75</v>
      </c>
      <c r="AI1165" s="37">
        <f>IFERROR(IF(M1165&gt;0,(N1165*CONFIGURACAO!$C$20)+(O1165*CONFIGURACAO!$C$21)+(P1165*CONFIGURACAO!$C$22)+(Q1165*CONFIGURACAO!$C$23)+(R1165*CONFIGURACAO!$C$24),""),"")</f>
        <v>595</v>
      </c>
      <c r="AJ1165" s="38">
        <f>IF(S1165=0,0,IF(CONFIGURACAO!$C$15="SIM",(IF(S1165&gt;CONFIGURACAO!$C$16,CONFIGURACAO!$C$16*CONFIGURACAO!$C$25,S1165*CONFIGURACAO!$C$25)),'PI AREA  P75'!S1165*CONFIGURACAO!$C$25))</f>
        <v>15</v>
      </c>
      <c r="AK1165" s="38">
        <f>IF(T1165=0,0,IF(CONFIGURACAO!$C$17="SIM",(IF(T1165&gt;CONFIGURACAO!$C$18,CONFIGURACAO!$C$18*CONFIGURACAO!$C$26,T1165*CONFIGURACAO!$C$26)),'PI AREA  P75'!T1165*CONFIGURACAO!$C$26))</f>
        <v>5</v>
      </c>
      <c r="AL1165" s="38">
        <f>IFERROR(IF(M1165&gt;0,(U1165*CONFIGURACAO!$C$29)+(V1165*CONFIGURACAO!$C$30),""),"")</f>
        <v>0</v>
      </c>
      <c r="AM1165" s="38">
        <f>IF(W1165=0,0,IF(CONFIGURACAO!$C$41="SIM",(IF(W1165&gt;CONFIGURACAO!$C$41,CONFIGURACAO!$C$41*CONFIGURACAO!$C$31,W1165*CONFIGURACAO!$C$31)),'PI AREA  P75'!W1165*CONFIGURACAO!$C$31))</f>
        <v>0</v>
      </c>
      <c r="AN1165" s="38">
        <f>IF(X1165=0,0,IF(CONFIGURACAO!$C$39="SIM",(IF(X1165&gt;CONFIGURACAO!$C$40,CONFIGURACAO!$C$40*CONFIGURACAO!$C$32,X1165*CONFIGURACAO!$C$32)),'PI AREA  P75'!X1165*CONFIGURACAO!$C$32))</f>
        <v>0</v>
      </c>
      <c r="AO1165" s="38">
        <f>IFERROR(IF(M1165&gt;0,(Y1165*CONFIGURACAO!$C$33)+(Z1165*CONFIGURACAO!$C$34)+(AA1165*CONFIGURACAO!$C$35)+(AB1165*CONFIGURACAO!$C$36),""),"")</f>
        <v>0</v>
      </c>
      <c r="AP1165" s="38">
        <f>IF(AA1165=0,0,IF(CONFIGURACAO!$C$46="SIM",(IF(AA1165&gt;CONFIGURACAO!$C$47,CONFIGURACAO!$C$47*CONFIGURACAO!$C$35,AA1165*CONFIGURACAO!$C$35)),'PI AREA  P75'!AA1165*CONFIGURACAO!$C$35))</f>
        <v>0</v>
      </c>
      <c r="AQ1165" s="38">
        <f>IF(AB1165=0,0,IF(CONFIGURACAO!$C$44="SIM",(IF(AB1165&gt;CONFIGURACAO!$C$45,CONFIGURACAO!$C$45*CONFIGURACAO!$C$36,AB1165*CONFIGURACAO!$C$36)),'PI AREA  P75'!AB1165*CONFIGURACAO!$C$36))</f>
        <v>0</v>
      </c>
      <c r="AR1165" s="38">
        <f t="shared" si="430"/>
        <v>615</v>
      </c>
      <c r="AS1165" s="68">
        <f>IF(AR1165="","",$AR1165-(($AS$2/CONFIGURACAO!$C$6)*$M1165))</f>
        <v>315</v>
      </c>
      <c r="AT1165" s="73">
        <f t="shared" si="414"/>
        <v>3</v>
      </c>
      <c r="AU1165" s="75">
        <f>IF(AR1165="","",$AR1165-(($AU$2/CONFIGURACAO!$C$6)*$M1165))</f>
        <v>115</v>
      </c>
      <c r="AV1165" s="76">
        <f t="shared" si="415"/>
        <v>4</v>
      </c>
      <c r="AW1165" s="74">
        <f>IF(AR1165="","",$AR1165-(($AW$2/CONFIGURACAO!$C$6)*$M1165))</f>
        <v>-85</v>
      </c>
      <c r="AX1165" s="72" t="str">
        <f t="shared" si="416"/>
        <v>NAO</v>
      </c>
      <c r="AZ1165" s="39">
        <f t="shared" si="417"/>
        <v>5.7748918968407115E-2</v>
      </c>
      <c r="BA1165" s="146">
        <f t="shared" si="418"/>
        <v>11.75</v>
      </c>
      <c r="BB1165" s="146">
        <f t="shared" si="419"/>
        <v>595</v>
      </c>
      <c r="BC1165" s="32">
        <f t="shared" si="420"/>
        <v>619</v>
      </c>
      <c r="BD1165" s="148"/>
      <c r="BE1165" s="40">
        <f t="shared" si="421"/>
        <v>3.7257824143070044E-2</v>
      </c>
      <c r="BF1165" s="40">
        <f t="shared" si="422"/>
        <v>6.7515432098765427E-2</v>
      </c>
      <c r="BG1165" s="40">
        <f t="shared" si="423"/>
        <v>0.12204522096608428</v>
      </c>
      <c r="BH1165" s="40">
        <f t="shared" si="424"/>
        <v>7.073565076798706E-2</v>
      </c>
      <c r="BI1165" s="40">
        <f t="shared" si="425"/>
        <v>0</v>
      </c>
      <c r="BJ1165" s="40">
        <f t="shared" si="426"/>
        <v>0.13863216266173753</v>
      </c>
      <c r="BK1165" s="40">
        <f t="shared" si="427"/>
        <v>0.16051364365971107</v>
      </c>
      <c r="BL1165">
        <v>0</v>
      </c>
      <c r="BM1165">
        <v>3</v>
      </c>
      <c r="BN1165">
        <v>0</v>
      </c>
      <c r="BO1165">
        <v>0</v>
      </c>
      <c r="BP1165">
        <v>0</v>
      </c>
      <c r="BQ1165">
        <v>1</v>
      </c>
      <c r="BR1165">
        <v>0</v>
      </c>
      <c r="BS1165">
        <v>0</v>
      </c>
      <c r="BT1165" s="42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</row>
    <row r="1166" spans="1:134" s="32" customFormat="1" ht="17" thickBot="1" x14ac:dyDescent="0.25">
      <c r="A1166" s="124" t="str">
        <f>CONFIGURACAO!$C$4</f>
        <v>AREA 21</v>
      </c>
      <c r="B1166" s="125">
        <v>1164</v>
      </c>
      <c r="C1166" s="252" t="s">
        <v>336</v>
      </c>
      <c r="D1166" s="126">
        <f t="shared" si="409"/>
        <v>10</v>
      </c>
      <c r="E1166" s="250" t="s">
        <v>1501</v>
      </c>
      <c r="F1166" s="250">
        <v>1</v>
      </c>
      <c r="G1166" s="250">
        <v>1</v>
      </c>
      <c r="H1166" s="250">
        <v>1</v>
      </c>
      <c r="I1166" s="250">
        <v>1</v>
      </c>
      <c r="J1166" s="87"/>
      <c r="K1166" s="94"/>
      <c r="L1166" s="94"/>
      <c r="M1166" s="154">
        <f t="shared" si="428"/>
        <v>4</v>
      </c>
      <c r="N1166">
        <v>7.75</v>
      </c>
      <c r="O1166">
        <v>6.5</v>
      </c>
      <c r="P1166">
        <v>3.5</v>
      </c>
      <c r="Q1166">
        <v>2</v>
      </c>
      <c r="R1166">
        <v>0</v>
      </c>
      <c r="S1166">
        <v>2</v>
      </c>
      <c r="T1166">
        <v>3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 s="139">
        <f t="shared" si="412"/>
        <v>14.25</v>
      </c>
      <c r="AD1166" s="140">
        <f t="shared" si="413"/>
        <v>17.75</v>
      </c>
      <c r="AE1166" s="141">
        <f t="shared" si="410"/>
        <v>0</v>
      </c>
      <c r="AF1166" s="263">
        <f t="shared" si="411"/>
        <v>0</v>
      </c>
      <c r="AG1166" s="265">
        <f t="shared" si="429"/>
        <v>14.25</v>
      </c>
      <c r="AI1166" s="37">
        <f>IFERROR(IF(M1166&gt;0,(N1166*CONFIGURACAO!$C$20)+(O1166*CONFIGURACAO!$C$21)+(P1166*CONFIGURACAO!$C$22)+(Q1166*CONFIGURACAO!$C$23)+(R1166*CONFIGURACAO!$C$24),""),"")</f>
        <v>1585</v>
      </c>
      <c r="AJ1166" s="38">
        <f>IF(S1166=0,0,IF(CONFIGURACAO!$C$15="SIM",(IF(S1166&gt;CONFIGURACAO!$C$16,CONFIGURACAO!$C$16*CONFIGURACAO!$C$25,S1166*CONFIGURACAO!$C$25)),'PI AREA  P75'!S1166*CONFIGURACAO!$C$25))</f>
        <v>20</v>
      </c>
      <c r="AK1166" s="38">
        <f>IF(T1166=0,0,IF(CONFIGURACAO!$C$17="SIM",(IF(T1166&gt;CONFIGURACAO!$C$18,CONFIGURACAO!$C$18*CONFIGURACAO!$C$26,T1166*CONFIGURACAO!$C$26)),'PI AREA  P75'!T1166*CONFIGURACAO!$C$26))</f>
        <v>15</v>
      </c>
      <c r="AL1166" s="38">
        <f>IFERROR(IF(M1166&gt;0,(U1166*CONFIGURACAO!$C$29)+(V1166*CONFIGURACAO!$C$30),""),"")</f>
        <v>0</v>
      </c>
      <c r="AM1166" s="38">
        <f>IF(W1166=0,0,IF(CONFIGURACAO!$C$41="SIM",(IF(W1166&gt;CONFIGURACAO!$C$41,CONFIGURACAO!$C$41*CONFIGURACAO!$C$31,W1166*CONFIGURACAO!$C$31)),'PI AREA  P75'!W1166*CONFIGURACAO!$C$31))</f>
        <v>0</v>
      </c>
      <c r="AN1166" s="38">
        <f>IF(X1166=0,0,IF(CONFIGURACAO!$C$39="SIM",(IF(X1166&gt;CONFIGURACAO!$C$40,CONFIGURACAO!$C$40*CONFIGURACAO!$C$32,X1166*CONFIGURACAO!$C$32)),'PI AREA  P75'!X1166*CONFIGURACAO!$C$32))</f>
        <v>0</v>
      </c>
      <c r="AO1166" s="38">
        <f>IFERROR(IF(M1166&gt;0,(Y1166*CONFIGURACAO!$C$33)+(Z1166*CONFIGURACAO!$C$34)+(AA1166*CONFIGURACAO!$C$35)+(AB1166*CONFIGURACAO!$C$36),""),"")</f>
        <v>0</v>
      </c>
      <c r="AP1166" s="38">
        <f>IF(AA1166=0,0,IF(CONFIGURACAO!$C$46="SIM",(IF(AA1166&gt;CONFIGURACAO!$C$47,CONFIGURACAO!$C$47*CONFIGURACAO!$C$35,AA1166*CONFIGURACAO!$C$35)),'PI AREA  P75'!AA1166*CONFIGURACAO!$C$35))</f>
        <v>0</v>
      </c>
      <c r="AQ1166" s="38">
        <f>IF(AB1166=0,0,IF(CONFIGURACAO!$C$44="SIM",(IF(AB1166&gt;CONFIGURACAO!$C$45,CONFIGURACAO!$C$45*CONFIGURACAO!$C$36,AB1166*CONFIGURACAO!$C$36)),'PI AREA  P75'!AB1166*CONFIGURACAO!$C$36))</f>
        <v>0</v>
      </c>
      <c r="AR1166" s="38">
        <f t="shared" si="430"/>
        <v>1620</v>
      </c>
      <c r="AS1166" s="68">
        <f>IF(AR1166="","",$AR1166-(($AS$2/CONFIGURACAO!$C$6)*$M1166))</f>
        <v>1320</v>
      </c>
      <c r="AT1166" s="73">
        <f t="shared" si="414"/>
        <v>3</v>
      </c>
      <c r="AU1166" s="75">
        <f>IF(AR1166="","",$AR1166-(($AU$2/CONFIGURACAO!$C$6)*$M1166))</f>
        <v>1120</v>
      </c>
      <c r="AV1166" s="76">
        <f t="shared" si="415"/>
        <v>4</v>
      </c>
      <c r="AW1166" s="74">
        <f>IF(AR1166="","",$AR1166-(($AW$2/CONFIGURACAO!$C$6)*$M1166))</f>
        <v>920</v>
      </c>
      <c r="AX1166" s="72">
        <f t="shared" si="416"/>
        <v>5</v>
      </c>
      <c r="AZ1166" s="39">
        <f t="shared" si="417"/>
        <v>0.15211910362409681</v>
      </c>
      <c r="BA1166" s="146">
        <f t="shared" si="418"/>
        <v>24.75</v>
      </c>
      <c r="BB1166" s="146">
        <f t="shared" si="419"/>
        <v>235</v>
      </c>
      <c r="BC1166" s="32">
        <f t="shared" si="420"/>
        <v>181</v>
      </c>
      <c r="BD1166" s="148"/>
      <c r="BE1166" s="40">
        <f t="shared" si="421"/>
        <v>0.28874813710879288</v>
      </c>
      <c r="BF1166" s="40">
        <f t="shared" si="422"/>
        <v>0.25077160493827161</v>
      </c>
      <c r="BG1166" s="40">
        <f t="shared" si="423"/>
        <v>8.9928057553956844E-2</v>
      </c>
      <c r="BH1166" s="40">
        <f t="shared" si="424"/>
        <v>8.084074373484236E-2</v>
      </c>
      <c r="BI1166" s="40">
        <f t="shared" si="425"/>
        <v>0</v>
      </c>
      <c r="BJ1166" s="40">
        <f t="shared" si="426"/>
        <v>0.18484288354898337</v>
      </c>
      <c r="BK1166" s="40">
        <f t="shared" si="427"/>
        <v>0.4815409309791332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 s="42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</row>
    <row r="1167" spans="1:134" s="32" customFormat="1" ht="17" thickBot="1" x14ac:dyDescent="0.25">
      <c r="A1167" s="124" t="str">
        <f>CONFIGURACAO!$C$4</f>
        <v>AREA 21</v>
      </c>
      <c r="B1167" s="125">
        <v>1165</v>
      </c>
      <c r="C1167" s="252" t="s">
        <v>336</v>
      </c>
      <c r="D1167" s="126">
        <f t="shared" ref="D1167:D1204" si="449">IF(C1166=C1167,D1166+1,1)</f>
        <v>11</v>
      </c>
      <c r="E1167" s="250" t="s">
        <v>1502</v>
      </c>
      <c r="F1167" s="250">
        <v>1</v>
      </c>
      <c r="G1167" s="250">
        <v>1</v>
      </c>
      <c r="H1167" s="250">
        <v>1</v>
      </c>
      <c r="I1167" s="250">
        <v>1</v>
      </c>
      <c r="J1167" s="87"/>
      <c r="K1167" s="94"/>
      <c r="L1167" s="94"/>
      <c r="M1167" s="154">
        <f t="shared" si="428"/>
        <v>4</v>
      </c>
      <c r="N1167">
        <v>3</v>
      </c>
      <c r="O1167">
        <v>1</v>
      </c>
      <c r="P1167">
        <v>2</v>
      </c>
      <c r="Q1167">
        <v>2.75</v>
      </c>
      <c r="R1167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 s="139">
        <f t="shared" si="412"/>
        <v>4</v>
      </c>
      <c r="AD1167" s="140">
        <f t="shared" si="413"/>
        <v>6</v>
      </c>
      <c r="AE1167" s="141">
        <f t="shared" ref="AE1167:AE1176" si="450">IFERROR((U1167+V1167),"")</f>
        <v>0</v>
      </c>
      <c r="AF1167" s="263">
        <f t="shared" ref="AF1167:AF1176" si="451">IFERROR((Y1167+Z1167),"")</f>
        <v>0</v>
      </c>
      <c r="AG1167" s="265">
        <f t="shared" si="429"/>
        <v>4</v>
      </c>
      <c r="AI1167" s="37">
        <f>IFERROR(IF(M1167&gt;0,(N1167*CONFIGURACAO!$C$20)+(O1167*CONFIGURACAO!$C$21)+(P1167*CONFIGURACAO!$C$22)+(Q1167*CONFIGURACAO!$C$23)+(R1167*CONFIGURACAO!$C$24),""),"")</f>
        <v>610</v>
      </c>
      <c r="AJ1167" s="38">
        <f>IF(S1167=0,0,IF(CONFIGURACAO!$C$15="SIM",(IF(S1167&gt;CONFIGURACAO!$C$16,CONFIGURACAO!$C$16*CONFIGURACAO!$C$25,S1167*CONFIGURACAO!$C$25)),'PI AREA  P75'!S1167*CONFIGURACAO!$C$25))</f>
        <v>20</v>
      </c>
      <c r="AK1167" s="38">
        <f>IF(T1167=0,0,IF(CONFIGURACAO!$C$17="SIM",(IF(T1167&gt;CONFIGURACAO!$C$18,CONFIGURACAO!$C$18*CONFIGURACAO!$C$26,T1167*CONFIGURACAO!$C$26)),'PI AREA  P75'!T1167*CONFIGURACAO!$C$26))</f>
        <v>10</v>
      </c>
      <c r="AL1167" s="38">
        <f>IFERROR(IF(M1167&gt;0,(U1167*CONFIGURACAO!$C$29)+(V1167*CONFIGURACAO!$C$30),""),"")</f>
        <v>0</v>
      </c>
      <c r="AM1167" s="38">
        <f>IF(W1167=0,0,IF(CONFIGURACAO!$C$41="SIM",(IF(W1167&gt;CONFIGURACAO!$C$41,CONFIGURACAO!$C$41*CONFIGURACAO!$C$31,W1167*CONFIGURACAO!$C$31)),'PI AREA  P75'!W1167*CONFIGURACAO!$C$31))</f>
        <v>0</v>
      </c>
      <c r="AN1167" s="38">
        <f>IF(X1167=0,0,IF(CONFIGURACAO!$C$39="SIM",(IF(X1167&gt;CONFIGURACAO!$C$40,CONFIGURACAO!$C$40*CONFIGURACAO!$C$32,X1167*CONFIGURACAO!$C$32)),'PI AREA  P75'!X1167*CONFIGURACAO!$C$32))</f>
        <v>0</v>
      </c>
      <c r="AO1167" s="38">
        <f>IFERROR(IF(M1167&gt;0,(Y1167*CONFIGURACAO!$C$33)+(Z1167*CONFIGURACAO!$C$34)+(AA1167*CONFIGURACAO!$C$35)+(AB1167*CONFIGURACAO!$C$36),""),"")</f>
        <v>0</v>
      </c>
      <c r="AP1167" s="38">
        <f>IF(AA1167=0,0,IF(CONFIGURACAO!$C$46="SIM",(IF(AA1167&gt;CONFIGURACAO!$C$47,CONFIGURACAO!$C$47*CONFIGURACAO!$C$35,AA1167*CONFIGURACAO!$C$35)),'PI AREA  P75'!AA1167*CONFIGURACAO!$C$35))</f>
        <v>0</v>
      </c>
      <c r="AQ1167" s="38">
        <f>IF(AB1167=0,0,IF(CONFIGURACAO!$C$44="SIM",(IF(AB1167&gt;CONFIGURACAO!$C$45,CONFIGURACAO!$C$45*CONFIGURACAO!$C$36,AB1167*CONFIGURACAO!$C$36)),'PI AREA  P75'!AB1167*CONFIGURACAO!$C$36))</f>
        <v>0</v>
      </c>
      <c r="AR1167" s="38">
        <f t="shared" si="430"/>
        <v>640</v>
      </c>
      <c r="AS1167" s="68">
        <f>IF(AR1167="","",$AR1167-(($AS$2/CONFIGURACAO!$C$6)*$M1167))</f>
        <v>340</v>
      </c>
      <c r="AT1167" s="73">
        <f t="shared" si="414"/>
        <v>3</v>
      </c>
      <c r="AU1167" s="75">
        <f>IF(AR1167="","",$AR1167-(($AU$2/CONFIGURACAO!$C$6)*$M1167))</f>
        <v>140</v>
      </c>
      <c r="AV1167" s="76">
        <f t="shared" si="415"/>
        <v>4</v>
      </c>
      <c r="AW1167" s="74">
        <f>IF(AR1167="","",$AR1167-(($AW$2/CONFIGURACAO!$C$6)*$M1167))</f>
        <v>-60</v>
      </c>
      <c r="AX1167" s="72" t="str">
        <f t="shared" si="416"/>
        <v>NAO</v>
      </c>
      <c r="AZ1167" s="39">
        <f t="shared" si="417"/>
        <v>6.0096435999643177E-2</v>
      </c>
      <c r="BA1167" s="146">
        <f t="shared" si="418"/>
        <v>12.75</v>
      </c>
      <c r="BB1167" s="146">
        <f t="shared" si="419"/>
        <v>561</v>
      </c>
      <c r="BC1167" s="32">
        <f t="shared" si="420"/>
        <v>599</v>
      </c>
      <c r="BD1167" s="148"/>
      <c r="BE1167" s="40">
        <f t="shared" si="421"/>
        <v>0.11177347242921014</v>
      </c>
      <c r="BF1167" s="40">
        <f t="shared" si="422"/>
        <v>3.8580246913580245E-2</v>
      </c>
      <c r="BG1167" s="40">
        <f t="shared" si="423"/>
        <v>5.1387461459403906E-2</v>
      </c>
      <c r="BH1167" s="40">
        <f t="shared" si="424"/>
        <v>0.11115602263540826</v>
      </c>
      <c r="BI1167" s="40">
        <f t="shared" si="425"/>
        <v>0</v>
      </c>
      <c r="BJ1167" s="40">
        <f t="shared" si="426"/>
        <v>0.18484288354898337</v>
      </c>
      <c r="BK1167" s="40">
        <f t="shared" si="427"/>
        <v>0.32102728731942215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 s="42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</row>
    <row r="1168" spans="1:134" s="32" customFormat="1" ht="17" thickBot="1" x14ac:dyDescent="0.25">
      <c r="A1168" s="124" t="str">
        <f>CONFIGURACAO!$C$4</f>
        <v>AREA 21</v>
      </c>
      <c r="B1168" s="125">
        <v>1166</v>
      </c>
      <c r="C1168" s="252" t="s">
        <v>336</v>
      </c>
      <c r="D1168" s="126">
        <f t="shared" si="449"/>
        <v>12</v>
      </c>
      <c r="E1168" s="250" t="s">
        <v>1503</v>
      </c>
      <c r="F1168" s="250">
        <v>0</v>
      </c>
      <c r="G1168" s="250">
        <v>0</v>
      </c>
      <c r="H1168" s="250">
        <v>1</v>
      </c>
      <c r="I1168" s="250">
        <v>1</v>
      </c>
      <c r="J1168" s="87"/>
      <c r="K1168" s="94"/>
      <c r="L1168" s="94"/>
      <c r="M1168" s="154">
        <f t="shared" si="428"/>
        <v>2</v>
      </c>
      <c r="N1168">
        <v>8.25</v>
      </c>
      <c r="O1168">
        <v>5.75</v>
      </c>
      <c r="P1168">
        <v>3.75</v>
      </c>
      <c r="Q1168">
        <v>0.75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 s="139">
        <f t="shared" si="412"/>
        <v>14</v>
      </c>
      <c r="AD1168" s="140">
        <f t="shared" si="413"/>
        <v>17.75</v>
      </c>
      <c r="AE1168" s="141">
        <f t="shared" si="450"/>
        <v>0</v>
      </c>
      <c r="AF1168" s="263">
        <f t="shared" si="451"/>
        <v>0</v>
      </c>
      <c r="AG1168" s="265">
        <f t="shared" si="429"/>
        <v>14</v>
      </c>
      <c r="AI1168" s="37">
        <f>IFERROR(IF(M1168&gt;0,(N1168*CONFIGURACAO!$C$20)+(O1168*CONFIGURACAO!$C$21)+(P1168*CONFIGURACAO!$C$22)+(Q1168*CONFIGURACAO!$C$23)+(R1168*CONFIGURACAO!$C$24),""),"")</f>
        <v>1540</v>
      </c>
      <c r="AJ1168" s="38">
        <f>IF(S1168=0,0,IF(CONFIGURACAO!$C$15="SIM",(IF(S1168&gt;CONFIGURACAO!$C$16,CONFIGURACAO!$C$16*CONFIGURACAO!$C$25,S1168*CONFIGURACAO!$C$25)),'PI AREA  P75'!S1168*CONFIGURACAO!$C$25))</f>
        <v>0</v>
      </c>
      <c r="AK1168" s="38">
        <f>IF(T1168=0,0,IF(CONFIGURACAO!$C$17="SIM",(IF(T1168&gt;CONFIGURACAO!$C$18,CONFIGURACAO!$C$18*CONFIGURACAO!$C$26,T1168*CONFIGURACAO!$C$26)),'PI AREA  P75'!T1168*CONFIGURACAO!$C$26))</f>
        <v>0</v>
      </c>
      <c r="AL1168" s="38">
        <f>IFERROR(IF(M1168&gt;0,(U1168*CONFIGURACAO!$C$29)+(V1168*CONFIGURACAO!$C$30),""),"")</f>
        <v>0</v>
      </c>
      <c r="AM1168" s="38">
        <f>IF(W1168=0,0,IF(CONFIGURACAO!$C$41="SIM",(IF(W1168&gt;CONFIGURACAO!$C$41,CONFIGURACAO!$C$41*CONFIGURACAO!$C$31,W1168*CONFIGURACAO!$C$31)),'PI AREA  P75'!W1168*CONFIGURACAO!$C$31))</f>
        <v>0</v>
      </c>
      <c r="AN1168" s="38">
        <f>IF(X1168=0,0,IF(CONFIGURACAO!$C$39="SIM",(IF(X1168&gt;CONFIGURACAO!$C$40,CONFIGURACAO!$C$40*CONFIGURACAO!$C$32,X1168*CONFIGURACAO!$C$32)),'PI AREA  P75'!X1168*CONFIGURACAO!$C$32))</f>
        <v>0</v>
      </c>
      <c r="AO1168" s="38">
        <f>IFERROR(IF(M1168&gt;0,(Y1168*CONFIGURACAO!$C$33)+(Z1168*CONFIGURACAO!$C$34)+(AA1168*CONFIGURACAO!$C$35)+(AB1168*CONFIGURACAO!$C$36),""),"")</f>
        <v>0</v>
      </c>
      <c r="AP1168" s="38">
        <f>IF(AA1168=0,0,IF(CONFIGURACAO!$C$46="SIM",(IF(AA1168&gt;CONFIGURACAO!$C$47,CONFIGURACAO!$C$47*CONFIGURACAO!$C$35,AA1168*CONFIGURACAO!$C$35)),'PI AREA  P75'!AA1168*CONFIGURACAO!$C$35))</f>
        <v>0</v>
      </c>
      <c r="AQ1168" s="38">
        <f>IF(AB1168=0,0,IF(CONFIGURACAO!$C$44="SIM",(IF(AB1168&gt;CONFIGURACAO!$C$45,CONFIGURACAO!$C$45*CONFIGURACAO!$C$36,AB1168*CONFIGURACAO!$C$36)),'PI AREA  P75'!AB1168*CONFIGURACAO!$C$36))</f>
        <v>0</v>
      </c>
      <c r="AR1168" s="38">
        <f t="shared" si="430"/>
        <v>1540</v>
      </c>
      <c r="AS1168" s="68">
        <f>IF(AR1168="","",$AR1168-(($AS$2/CONFIGURACAO!$C$6)*$M1168))</f>
        <v>1390</v>
      </c>
      <c r="AT1168" s="73">
        <f t="shared" si="414"/>
        <v>3</v>
      </c>
      <c r="AU1168" s="75">
        <f>IF(AR1168="","",$AR1168-(($AU$2/CONFIGURACAO!$C$6)*$M1168))</f>
        <v>1290</v>
      </c>
      <c r="AV1168" s="76">
        <f t="shared" si="415"/>
        <v>4</v>
      </c>
      <c r="AW1168" s="74">
        <f>IF(AR1168="","",$AR1168-(($AW$2/CONFIGURACAO!$C$6)*$M1168))</f>
        <v>1190</v>
      </c>
      <c r="AX1168" s="72">
        <f t="shared" si="416"/>
        <v>5</v>
      </c>
      <c r="AZ1168" s="39">
        <f t="shared" si="417"/>
        <v>0.14460704912414138</v>
      </c>
      <c r="BA1168" s="146">
        <f t="shared" si="418"/>
        <v>18.5</v>
      </c>
      <c r="BB1168" s="146">
        <f t="shared" si="419"/>
        <v>371</v>
      </c>
      <c r="BC1168" s="32">
        <f t="shared" si="420"/>
        <v>205</v>
      </c>
      <c r="BD1168" s="148"/>
      <c r="BE1168" s="40">
        <f t="shared" si="421"/>
        <v>0.30737704918032788</v>
      </c>
      <c r="BF1168" s="40">
        <f t="shared" si="422"/>
        <v>0.22183641975308641</v>
      </c>
      <c r="BG1168" s="40">
        <f t="shared" si="423"/>
        <v>9.6351490236382328E-2</v>
      </c>
      <c r="BH1168" s="40">
        <f t="shared" si="424"/>
        <v>3.0315278900565887E-2</v>
      </c>
      <c r="BI1168" s="40">
        <f t="shared" si="425"/>
        <v>0</v>
      </c>
      <c r="BJ1168" s="40">
        <f t="shared" si="426"/>
        <v>0</v>
      </c>
      <c r="BK1168" s="40">
        <f t="shared" si="427"/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 s="42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</row>
    <row r="1169" spans="1:134" s="32" customFormat="1" ht="17" thickBot="1" x14ac:dyDescent="0.25">
      <c r="A1169" s="124" t="str">
        <f>CONFIGURACAO!$C$4</f>
        <v>AREA 21</v>
      </c>
      <c r="B1169" s="125">
        <v>1167</v>
      </c>
      <c r="C1169" s="252" t="s">
        <v>336</v>
      </c>
      <c r="D1169" s="126">
        <f t="shared" si="449"/>
        <v>13</v>
      </c>
      <c r="E1169" s="250" t="s">
        <v>1504</v>
      </c>
      <c r="F1169" s="250">
        <v>1</v>
      </c>
      <c r="G1169" s="250">
        <v>1</v>
      </c>
      <c r="H1169" s="250">
        <v>1</v>
      </c>
      <c r="I1169" s="250">
        <v>1</v>
      </c>
      <c r="J1169" s="87"/>
      <c r="K1169" s="94"/>
      <c r="L1169" s="94"/>
      <c r="M1169" s="154">
        <f t="shared" si="428"/>
        <v>4</v>
      </c>
      <c r="N1169">
        <v>2</v>
      </c>
      <c r="O1169">
        <v>4</v>
      </c>
      <c r="P1169">
        <v>6</v>
      </c>
      <c r="Q1169">
        <v>3</v>
      </c>
      <c r="R1169">
        <v>2.75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 s="139">
        <f t="shared" si="412"/>
        <v>6</v>
      </c>
      <c r="AD1169" s="140">
        <f t="shared" si="413"/>
        <v>12</v>
      </c>
      <c r="AE1169" s="141">
        <f t="shared" si="450"/>
        <v>0</v>
      </c>
      <c r="AF1169" s="263">
        <f t="shared" si="451"/>
        <v>0</v>
      </c>
      <c r="AG1169" s="265">
        <f t="shared" si="429"/>
        <v>6</v>
      </c>
      <c r="AI1169" s="37">
        <f>IFERROR(IF(M1169&gt;0,(N1169*CONFIGURACAO!$C$20)+(O1169*CONFIGURACAO!$C$21)+(P1169*CONFIGURACAO!$C$22)+(Q1169*CONFIGURACAO!$C$23)+(R1169*CONFIGURACAO!$C$24),""),"")</f>
        <v>1055</v>
      </c>
      <c r="AJ1169" s="38">
        <f>IF(S1169=0,0,IF(CONFIGURACAO!$C$15="SIM",(IF(S1169&gt;CONFIGURACAO!$C$16,CONFIGURACAO!$C$16*CONFIGURACAO!$C$25,S1169*CONFIGURACAO!$C$25)),'PI AREA  P75'!S1169*CONFIGURACAO!$C$25))</f>
        <v>10</v>
      </c>
      <c r="AK1169" s="38">
        <f>IF(T1169=0,0,IF(CONFIGURACAO!$C$17="SIM",(IF(T1169&gt;CONFIGURACAO!$C$18,CONFIGURACAO!$C$18*CONFIGURACAO!$C$26,T1169*CONFIGURACAO!$C$26)),'PI AREA  P75'!T1169*CONFIGURACAO!$C$26))</f>
        <v>5</v>
      </c>
      <c r="AL1169" s="38">
        <f>IFERROR(IF(M1169&gt;0,(U1169*CONFIGURACAO!$C$29)+(V1169*CONFIGURACAO!$C$30),""),"")</f>
        <v>0</v>
      </c>
      <c r="AM1169" s="38">
        <f>IF(W1169=0,0,IF(CONFIGURACAO!$C$41="SIM",(IF(W1169&gt;CONFIGURACAO!$C$41,CONFIGURACAO!$C$41*CONFIGURACAO!$C$31,W1169*CONFIGURACAO!$C$31)),'PI AREA  P75'!W1169*CONFIGURACAO!$C$31))</f>
        <v>0</v>
      </c>
      <c r="AN1169" s="38">
        <f>IF(X1169=0,0,IF(CONFIGURACAO!$C$39="SIM",(IF(X1169&gt;CONFIGURACAO!$C$40,CONFIGURACAO!$C$40*CONFIGURACAO!$C$32,X1169*CONFIGURACAO!$C$32)),'PI AREA  P75'!X1169*CONFIGURACAO!$C$32))</f>
        <v>0</v>
      </c>
      <c r="AO1169" s="38">
        <f>IFERROR(IF(M1169&gt;0,(Y1169*CONFIGURACAO!$C$33)+(Z1169*CONFIGURACAO!$C$34)+(AA1169*CONFIGURACAO!$C$35)+(AB1169*CONFIGURACAO!$C$36),""),"")</f>
        <v>0</v>
      </c>
      <c r="AP1169" s="38">
        <f>IF(AA1169=0,0,IF(CONFIGURACAO!$C$46="SIM",(IF(AA1169&gt;CONFIGURACAO!$C$47,CONFIGURACAO!$C$47*CONFIGURACAO!$C$35,AA1169*CONFIGURACAO!$C$35)),'PI AREA  P75'!AA1169*CONFIGURACAO!$C$35))</f>
        <v>0</v>
      </c>
      <c r="AQ1169" s="38">
        <f>IF(AB1169=0,0,IF(CONFIGURACAO!$C$44="SIM",(IF(AB1169&gt;CONFIGURACAO!$C$45,CONFIGURACAO!$C$45*CONFIGURACAO!$C$36,AB1169*CONFIGURACAO!$C$36)),'PI AREA  P75'!AB1169*CONFIGURACAO!$C$36))</f>
        <v>0</v>
      </c>
      <c r="AR1169" s="38">
        <f t="shared" si="430"/>
        <v>1070</v>
      </c>
      <c r="AS1169" s="68">
        <f>IF(AR1169="","",$AR1169-(($AS$2/CONFIGURACAO!$C$6)*$M1169))</f>
        <v>770</v>
      </c>
      <c r="AT1169" s="73">
        <f t="shared" si="414"/>
        <v>3</v>
      </c>
      <c r="AU1169" s="75">
        <f>IF(AR1169="","",$AR1169-(($AU$2/CONFIGURACAO!$C$6)*$M1169))</f>
        <v>570</v>
      </c>
      <c r="AV1169" s="76">
        <f t="shared" si="415"/>
        <v>4</v>
      </c>
      <c r="AW1169" s="74">
        <f>IF(AR1169="","",$AR1169-(($AW$2/CONFIGURACAO!$C$6)*$M1169))</f>
        <v>370</v>
      </c>
      <c r="AX1169" s="72">
        <f t="shared" si="416"/>
        <v>5</v>
      </c>
      <c r="AZ1169" s="39">
        <f t="shared" si="417"/>
        <v>0.10047372893690343</v>
      </c>
      <c r="BA1169" s="146">
        <f t="shared" si="418"/>
        <v>19.75</v>
      </c>
      <c r="BB1169" s="146">
        <f t="shared" si="419"/>
        <v>333</v>
      </c>
      <c r="BC1169" s="32">
        <f t="shared" si="420"/>
        <v>366</v>
      </c>
      <c r="BD1169" s="148"/>
      <c r="BE1169" s="40">
        <f t="shared" si="421"/>
        <v>7.4515648286140088E-2</v>
      </c>
      <c r="BF1169" s="40">
        <f t="shared" si="422"/>
        <v>0.15432098765432098</v>
      </c>
      <c r="BG1169" s="40">
        <f t="shared" si="423"/>
        <v>0.1541623843782117</v>
      </c>
      <c r="BH1169" s="40">
        <f t="shared" si="424"/>
        <v>0.12126111560226355</v>
      </c>
      <c r="BI1169" s="40">
        <f t="shared" si="425"/>
        <v>0.2931769722814499</v>
      </c>
      <c r="BJ1169" s="40">
        <f t="shared" si="426"/>
        <v>9.2421441774491686E-2</v>
      </c>
      <c r="BK1169" s="40">
        <f t="shared" si="427"/>
        <v>0.16051364365971107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 s="42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</row>
    <row r="1170" spans="1:134" s="32" customFormat="1" ht="17" thickBot="1" x14ac:dyDescent="0.25">
      <c r="A1170" s="124" t="str">
        <f>CONFIGURACAO!$C$4</f>
        <v>AREA 21</v>
      </c>
      <c r="B1170" s="125">
        <v>1168</v>
      </c>
      <c r="C1170" s="252" t="s">
        <v>336</v>
      </c>
      <c r="D1170" s="126">
        <f t="shared" si="449"/>
        <v>14</v>
      </c>
      <c r="E1170" s="250" t="s">
        <v>1505</v>
      </c>
      <c r="F1170" s="250">
        <v>1</v>
      </c>
      <c r="G1170" s="250">
        <v>1</v>
      </c>
      <c r="H1170" s="250">
        <v>1</v>
      </c>
      <c r="I1170" s="250">
        <v>1</v>
      </c>
      <c r="J1170" s="87"/>
      <c r="K1170" s="94"/>
      <c r="L1170" s="94"/>
      <c r="M1170" s="154">
        <f t="shared" si="428"/>
        <v>4</v>
      </c>
      <c r="N1170">
        <v>7</v>
      </c>
      <c r="O1170">
        <v>4.75</v>
      </c>
      <c r="P1170">
        <v>5.75</v>
      </c>
      <c r="Q1170">
        <v>2.5</v>
      </c>
      <c r="R1170">
        <v>0</v>
      </c>
      <c r="S1170">
        <v>3.75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 s="139">
        <f t="shared" si="412"/>
        <v>11.75</v>
      </c>
      <c r="AD1170" s="140">
        <f t="shared" si="413"/>
        <v>17.5</v>
      </c>
      <c r="AE1170" s="141">
        <f t="shared" si="450"/>
        <v>0</v>
      </c>
      <c r="AF1170" s="263">
        <f t="shared" si="451"/>
        <v>0</v>
      </c>
      <c r="AG1170" s="265">
        <f t="shared" si="429"/>
        <v>11.75</v>
      </c>
      <c r="AI1170" s="37">
        <f>IFERROR(IF(M1170&gt;0,(N1170*CONFIGURACAO!$C$20)+(O1170*CONFIGURACAO!$C$21)+(P1170*CONFIGURACAO!$C$22)+(Q1170*CONFIGURACAO!$C$23)+(R1170*CONFIGURACAO!$C$24),""),"")</f>
        <v>1525</v>
      </c>
      <c r="AJ1170" s="38">
        <f>IF(S1170=0,0,IF(CONFIGURACAO!$C$15="SIM",(IF(S1170&gt;CONFIGURACAO!$C$16,CONFIGURACAO!$C$16*CONFIGURACAO!$C$25,S1170*CONFIGURACAO!$C$25)),'PI AREA  P75'!S1170*CONFIGURACAO!$C$25))</f>
        <v>37.5</v>
      </c>
      <c r="AK1170" s="38">
        <f>IF(T1170=0,0,IF(CONFIGURACAO!$C$17="SIM",(IF(T1170&gt;CONFIGURACAO!$C$18,CONFIGURACAO!$C$18*CONFIGURACAO!$C$26,T1170*CONFIGURACAO!$C$26)),'PI AREA  P75'!T1170*CONFIGURACAO!$C$26))</f>
        <v>10</v>
      </c>
      <c r="AL1170" s="38">
        <f>IFERROR(IF(M1170&gt;0,(U1170*CONFIGURACAO!$C$29)+(V1170*CONFIGURACAO!$C$30),""),"")</f>
        <v>0</v>
      </c>
      <c r="AM1170" s="38">
        <f>IF(W1170=0,0,IF(CONFIGURACAO!$C$41="SIM",(IF(W1170&gt;CONFIGURACAO!$C$41,CONFIGURACAO!$C$41*CONFIGURACAO!$C$31,W1170*CONFIGURACAO!$C$31)),'PI AREA  P75'!W1170*CONFIGURACAO!$C$31))</f>
        <v>0</v>
      </c>
      <c r="AN1170" s="38">
        <f>IF(X1170=0,0,IF(CONFIGURACAO!$C$39="SIM",(IF(X1170&gt;CONFIGURACAO!$C$40,CONFIGURACAO!$C$40*CONFIGURACAO!$C$32,X1170*CONFIGURACAO!$C$32)),'PI AREA  P75'!X1170*CONFIGURACAO!$C$32))</f>
        <v>0</v>
      </c>
      <c r="AO1170" s="38">
        <f>IFERROR(IF(M1170&gt;0,(Y1170*CONFIGURACAO!$C$33)+(Z1170*CONFIGURACAO!$C$34)+(AA1170*CONFIGURACAO!$C$35)+(AB1170*CONFIGURACAO!$C$36),""),"")</f>
        <v>0</v>
      </c>
      <c r="AP1170" s="38">
        <f>IF(AA1170=0,0,IF(CONFIGURACAO!$C$46="SIM",(IF(AA1170&gt;CONFIGURACAO!$C$47,CONFIGURACAO!$C$47*CONFIGURACAO!$C$35,AA1170*CONFIGURACAO!$C$35)),'PI AREA  P75'!AA1170*CONFIGURACAO!$C$35))</f>
        <v>0</v>
      </c>
      <c r="AQ1170" s="38">
        <f>IF(AB1170=0,0,IF(CONFIGURACAO!$C$44="SIM",(IF(AB1170&gt;CONFIGURACAO!$C$45,CONFIGURACAO!$C$45*CONFIGURACAO!$C$36,AB1170*CONFIGURACAO!$C$36)),'PI AREA  P75'!AB1170*CONFIGURACAO!$C$36))</f>
        <v>0</v>
      </c>
      <c r="AR1170" s="38">
        <f t="shared" si="430"/>
        <v>1572.5</v>
      </c>
      <c r="AS1170" s="68">
        <f>IF(AR1170="","",$AR1170-(($AS$2/CONFIGURACAO!$C$6)*$M1170))</f>
        <v>1272.5</v>
      </c>
      <c r="AT1170" s="73">
        <f t="shared" si="414"/>
        <v>3</v>
      </c>
      <c r="AU1170" s="75">
        <f>IF(AR1170="","",$AR1170-(($AU$2/CONFIGURACAO!$C$6)*$M1170))</f>
        <v>1072.5</v>
      </c>
      <c r="AV1170" s="76">
        <f t="shared" si="415"/>
        <v>4</v>
      </c>
      <c r="AW1170" s="74">
        <f>IF(AR1170="","",$AR1170-(($AW$2/CONFIGURACAO!$C$6)*$M1170))</f>
        <v>872.5</v>
      </c>
      <c r="AX1170" s="72">
        <f t="shared" si="416"/>
        <v>5</v>
      </c>
      <c r="AZ1170" s="39">
        <f t="shared" si="417"/>
        <v>0.14765882126474827</v>
      </c>
      <c r="BA1170" s="146">
        <f t="shared" si="418"/>
        <v>25.75</v>
      </c>
      <c r="BB1170" s="146">
        <f t="shared" si="419"/>
        <v>215</v>
      </c>
      <c r="BC1170" s="32">
        <f t="shared" si="420"/>
        <v>196</v>
      </c>
      <c r="BD1170" s="148"/>
      <c r="BE1170" s="40">
        <f t="shared" si="421"/>
        <v>0.26080476900149036</v>
      </c>
      <c r="BF1170" s="40">
        <f t="shared" si="422"/>
        <v>0.18325617283950615</v>
      </c>
      <c r="BG1170" s="40">
        <f t="shared" si="423"/>
        <v>0.14773895169578624</v>
      </c>
      <c r="BH1170" s="40">
        <f t="shared" si="424"/>
        <v>0.10105092966855296</v>
      </c>
      <c r="BI1170" s="40">
        <f t="shared" si="425"/>
        <v>0</v>
      </c>
      <c r="BJ1170" s="40">
        <f t="shared" si="426"/>
        <v>0.34658040665434381</v>
      </c>
      <c r="BK1170" s="40">
        <f t="shared" si="427"/>
        <v>0.32102728731942215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 s="42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</row>
    <row r="1171" spans="1:134" s="32" customFormat="1" ht="17" thickBot="1" x14ac:dyDescent="0.25">
      <c r="A1171" s="124" t="str">
        <f>CONFIGURACAO!$C$4</f>
        <v>AREA 21</v>
      </c>
      <c r="B1171" s="125">
        <v>1169</v>
      </c>
      <c r="C1171" s="252" t="s">
        <v>336</v>
      </c>
      <c r="D1171" s="126">
        <f t="shared" si="449"/>
        <v>15</v>
      </c>
      <c r="E1171" s="250" t="s">
        <v>1506</v>
      </c>
      <c r="F1171" s="250">
        <v>1</v>
      </c>
      <c r="G1171" s="250">
        <v>1</v>
      </c>
      <c r="H1171" s="250">
        <v>1</v>
      </c>
      <c r="I1171" s="250">
        <v>1</v>
      </c>
      <c r="J1171" s="87"/>
      <c r="K1171" s="94"/>
      <c r="L1171" s="94"/>
      <c r="M1171" s="154">
        <f t="shared" si="428"/>
        <v>4</v>
      </c>
      <c r="N1171">
        <v>5.75</v>
      </c>
      <c r="O1171">
        <v>5</v>
      </c>
      <c r="P1171">
        <v>3.5</v>
      </c>
      <c r="Q1171">
        <v>3.5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 s="139">
        <f t="shared" si="412"/>
        <v>10.75</v>
      </c>
      <c r="AD1171" s="140">
        <f t="shared" si="413"/>
        <v>14.25</v>
      </c>
      <c r="AE1171" s="141">
        <f t="shared" si="450"/>
        <v>0</v>
      </c>
      <c r="AF1171" s="263">
        <f t="shared" si="451"/>
        <v>0</v>
      </c>
      <c r="AG1171" s="265">
        <f t="shared" si="429"/>
        <v>10.75</v>
      </c>
      <c r="AI1171" s="37">
        <f>IFERROR(IF(M1171&gt;0,(N1171*CONFIGURACAO!$C$20)+(O1171*CONFIGURACAO!$C$21)+(P1171*CONFIGURACAO!$C$22)+(Q1171*CONFIGURACAO!$C$23)+(R1171*CONFIGURACAO!$C$24),""),"")</f>
        <v>1325</v>
      </c>
      <c r="AJ1171" s="38">
        <f>IF(S1171=0,0,IF(CONFIGURACAO!$C$15="SIM",(IF(S1171&gt;CONFIGURACAO!$C$16,CONFIGURACAO!$C$16*CONFIGURACAO!$C$25,S1171*CONFIGURACAO!$C$25)),'PI AREA  P75'!S1171*CONFIGURACAO!$C$25))</f>
        <v>0</v>
      </c>
      <c r="AK1171" s="38">
        <f>IF(T1171=0,0,IF(CONFIGURACAO!$C$17="SIM",(IF(T1171&gt;CONFIGURACAO!$C$18,CONFIGURACAO!$C$18*CONFIGURACAO!$C$26,T1171*CONFIGURACAO!$C$26)),'PI AREA  P75'!T1171*CONFIGURACAO!$C$26))</f>
        <v>5</v>
      </c>
      <c r="AL1171" s="38">
        <f>IFERROR(IF(M1171&gt;0,(U1171*CONFIGURACAO!$C$29)+(V1171*CONFIGURACAO!$C$30),""),"")</f>
        <v>0</v>
      </c>
      <c r="AM1171" s="38">
        <f>IF(W1171=0,0,IF(CONFIGURACAO!$C$41="SIM",(IF(W1171&gt;CONFIGURACAO!$C$41,CONFIGURACAO!$C$41*CONFIGURACAO!$C$31,W1171*CONFIGURACAO!$C$31)),'PI AREA  P75'!W1171*CONFIGURACAO!$C$31))</f>
        <v>0</v>
      </c>
      <c r="AN1171" s="38">
        <f>IF(X1171=0,0,IF(CONFIGURACAO!$C$39="SIM",(IF(X1171&gt;CONFIGURACAO!$C$40,CONFIGURACAO!$C$40*CONFIGURACAO!$C$32,X1171*CONFIGURACAO!$C$32)),'PI AREA  P75'!X1171*CONFIGURACAO!$C$32))</f>
        <v>0</v>
      </c>
      <c r="AO1171" s="38">
        <f>IFERROR(IF(M1171&gt;0,(Y1171*CONFIGURACAO!$C$33)+(Z1171*CONFIGURACAO!$C$34)+(AA1171*CONFIGURACAO!$C$35)+(AB1171*CONFIGURACAO!$C$36),""),"")</f>
        <v>0</v>
      </c>
      <c r="AP1171" s="38">
        <f>IF(AA1171=0,0,IF(CONFIGURACAO!$C$46="SIM",(IF(AA1171&gt;CONFIGURACAO!$C$47,CONFIGURACAO!$C$47*CONFIGURACAO!$C$35,AA1171*CONFIGURACAO!$C$35)),'PI AREA  P75'!AA1171*CONFIGURACAO!$C$35))</f>
        <v>0</v>
      </c>
      <c r="AQ1171" s="38">
        <f>IF(AB1171=0,0,IF(CONFIGURACAO!$C$44="SIM",(IF(AB1171&gt;CONFIGURACAO!$C$45,CONFIGURACAO!$C$45*CONFIGURACAO!$C$36,AB1171*CONFIGURACAO!$C$36)),'PI AREA  P75'!AB1171*CONFIGURACAO!$C$36))</f>
        <v>0</v>
      </c>
      <c r="AR1171" s="38">
        <f t="shared" si="430"/>
        <v>1330</v>
      </c>
      <c r="AS1171" s="68">
        <f>IF(AR1171="","",$AR1171-(($AS$2/CONFIGURACAO!$C$6)*$M1171))</f>
        <v>1030</v>
      </c>
      <c r="AT1171" s="73">
        <f t="shared" si="414"/>
        <v>3</v>
      </c>
      <c r="AU1171" s="75">
        <f>IF(AR1171="","",$AR1171-(($AU$2/CONFIGURACAO!$C$6)*$M1171))</f>
        <v>830</v>
      </c>
      <c r="AV1171" s="76">
        <f t="shared" si="415"/>
        <v>4</v>
      </c>
      <c r="AW1171" s="74">
        <f>IF(AR1171="","",$AR1171-(($AW$2/CONFIGURACAO!$C$6)*$M1171))</f>
        <v>630</v>
      </c>
      <c r="AX1171" s="72">
        <f t="shared" si="416"/>
        <v>5</v>
      </c>
      <c r="AZ1171" s="39">
        <f t="shared" si="417"/>
        <v>0.12488790606175848</v>
      </c>
      <c r="BA1171" s="146">
        <f t="shared" si="418"/>
        <v>18.75</v>
      </c>
      <c r="BB1171" s="146">
        <f t="shared" si="419"/>
        <v>365</v>
      </c>
      <c r="BC1171" s="32">
        <f t="shared" si="420"/>
        <v>258</v>
      </c>
      <c r="BD1171" s="148"/>
      <c r="BE1171" s="40">
        <f t="shared" si="421"/>
        <v>0.21423248882265275</v>
      </c>
      <c r="BF1171" s="40">
        <f t="shared" si="422"/>
        <v>0.19290123456790123</v>
      </c>
      <c r="BG1171" s="40">
        <f t="shared" si="423"/>
        <v>8.9928057553956844E-2</v>
      </c>
      <c r="BH1171" s="40">
        <f t="shared" si="424"/>
        <v>0.14147130153597412</v>
      </c>
      <c r="BI1171" s="40">
        <f t="shared" si="425"/>
        <v>0</v>
      </c>
      <c r="BJ1171" s="40">
        <f t="shared" si="426"/>
        <v>0</v>
      </c>
      <c r="BK1171" s="40">
        <f t="shared" si="427"/>
        <v>0.16051364365971107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 s="42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</row>
    <row r="1172" spans="1:134" s="32" customFormat="1" ht="17" thickBot="1" x14ac:dyDescent="0.25">
      <c r="A1172" s="124" t="str">
        <f>CONFIGURACAO!$C$4</f>
        <v>AREA 21</v>
      </c>
      <c r="B1172" s="125">
        <v>1170</v>
      </c>
      <c r="C1172" s="252" t="s">
        <v>336</v>
      </c>
      <c r="D1172" s="126">
        <f t="shared" si="449"/>
        <v>16</v>
      </c>
      <c r="E1172" s="250" t="s">
        <v>1507</v>
      </c>
      <c r="F1172" s="250">
        <v>1</v>
      </c>
      <c r="G1172" s="250">
        <v>1</v>
      </c>
      <c r="H1172" s="250">
        <v>1</v>
      </c>
      <c r="I1172" s="250">
        <v>1</v>
      </c>
      <c r="J1172" s="87"/>
      <c r="K1172" s="94"/>
      <c r="L1172" s="94"/>
      <c r="M1172" s="154">
        <f t="shared" si="428"/>
        <v>4</v>
      </c>
      <c r="N1172">
        <v>4</v>
      </c>
      <c r="O1172">
        <v>10.25</v>
      </c>
      <c r="P1172">
        <v>4.25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 s="139">
        <f t="shared" si="412"/>
        <v>14.25</v>
      </c>
      <c r="AD1172" s="140">
        <f t="shared" si="413"/>
        <v>18.5</v>
      </c>
      <c r="AE1172" s="141">
        <f t="shared" si="450"/>
        <v>0</v>
      </c>
      <c r="AF1172" s="263">
        <f t="shared" si="451"/>
        <v>0</v>
      </c>
      <c r="AG1172" s="265">
        <f t="shared" si="429"/>
        <v>14.25</v>
      </c>
      <c r="AI1172" s="37">
        <f>IFERROR(IF(M1172&gt;0,(N1172*CONFIGURACAO!$C$20)+(O1172*CONFIGURACAO!$C$21)+(P1172*CONFIGURACAO!$C$22)+(Q1172*CONFIGURACAO!$C$23)+(R1172*CONFIGURACAO!$C$24),""),"")</f>
        <v>1495</v>
      </c>
      <c r="AJ1172" s="38">
        <f>IF(S1172=0,0,IF(CONFIGURACAO!$C$15="SIM",(IF(S1172&gt;CONFIGURACAO!$C$16,CONFIGURACAO!$C$16*CONFIGURACAO!$C$25,S1172*CONFIGURACAO!$C$25)),'PI AREA  P75'!S1172*CONFIGURACAO!$C$25))</f>
        <v>0</v>
      </c>
      <c r="AK1172" s="38">
        <f>IF(T1172=0,0,IF(CONFIGURACAO!$C$17="SIM",(IF(T1172&gt;CONFIGURACAO!$C$18,CONFIGURACAO!$C$18*CONFIGURACAO!$C$26,T1172*CONFIGURACAO!$C$26)),'PI AREA  P75'!T1172*CONFIGURACAO!$C$26))</f>
        <v>0</v>
      </c>
      <c r="AL1172" s="38">
        <f>IFERROR(IF(M1172&gt;0,(U1172*CONFIGURACAO!$C$29)+(V1172*CONFIGURACAO!$C$30),""),"")</f>
        <v>0</v>
      </c>
      <c r="AM1172" s="38">
        <f>IF(W1172=0,0,IF(CONFIGURACAO!$C$41="SIM",(IF(W1172&gt;CONFIGURACAO!$C$41,CONFIGURACAO!$C$41*CONFIGURACAO!$C$31,W1172*CONFIGURACAO!$C$31)),'PI AREA  P75'!W1172*CONFIGURACAO!$C$31))</f>
        <v>0</v>
      </c>
      <c r="AN1172" s="38">
        <f>IF(X1172=0,0,IF(CONFIGURACAO!$C$39="SIM",(IF(X1172&gt;CONFIGURACAO!$C$40,CONFIGURACAO!$C$40*CONFIGURACAO!$C$32,X1172*CONFIGURACAO!$C$32)),'PI AREA  P75'!X1172*CONFIGURACAO!$C$32))</f>
        <v>0</v>
      </c>
      <c r="AO1172" s="38">
        <f>IFERROR(IF(M1172&gt;0,(Y1172*CONFIGURACAO!$C$33)+(Z1172*CONFIGURACAO!$C$34)+(AA1172*CONFIGURACAO!$C$35)+(AB1172*CONFIGURACAO!$C$36),""),"")</f>
        <v>0</v>
      </c>
      <c r="AP1172" s="38">
        <f>IF(AA1172=0,0,IF(CONFIGURACAO!$C$46="SIM",(IF(AA1172&gt;CONFIGURACAO!$C$47,CONFIGURACAO!$C$47*CONFIGURACAO!$C$35,AA1172*CONFIGURACAO!$C$35)),'PI AREA  P75'!AA1172*CONFIGURACAO!$C$35))</f>
        <v>0</v>
      </c>
      <c r="AQ1172" s="38">
        <f>IF(AB1172=0,0,IF(CONFIGURACAO!$C$44="SIM",(IF(AB1172&gt;CONFIGURACAO!$C$45,CONFIGURACAO!$C$45*CONFIGURACAO!$C$36,AB1172*CONFIGURACAO!$C$36)),'PI AREA  P75'!AB1172*CONFIGURACAO!$C$36))</f>
        <v>0</v>
      </c>
      <c r="AR1172" s="38">
        <f t="shared" si="430"/>
        <v>1495</v>
      </c>
      <c r="AS1172" s="68">
        <f>IF(AR1172="","",$AR1172-(($AS$2/CONFIGURACAO!$C$6)*$M1172))</f>
        <v>1195</v>
      </c>
      <c r="AT1172" s="73">
        <f t="shared" si="414"/>
        <v>3</v>
      </c>
      <c r="AU1172" s="75">
        <f>IF(AR1172="","",$AR1172-(($AU$2/CONFIGURACAO!$C$6)*$M1172))</f>
        <v>995</v>
      </c>
      <c r="AV1172" s="76">
        <f t="shared" si="415"/>
        <v>4</v>
      </c>
      <c r="AW1172" s="74">
        <f>IF(AR1172="","",$AR1172-(($AW$2/CONFIGURACAO!$C$6)*$M1172))</f>
        <v>795</v>
      </c>
      <c r="AX1172" s="72">
        <f t="shared" si="416"/>
        <v>5</v>
      </c>
      <c r="AZ1172" s="39">
        <f t="shared" si="417"/>
        <v>0.14038151846791649</v>
      </c>
      <c r="BA1172" s="146">
        <f t="shared" si="418"/>
        <v>19.5</v>
      </c>
      <c r="BB1172" s="146">
        <f t="shared" si="419"/>
        <v>341</v>
      </c>
      <c r="BC1172" s="32">
        <f t="shared" si="420"/>
        <v>215</v>
      </c>
      <c r="BD1172" s="148"/>
      <c r="BE1172" s="40">
        <f t="shared" si="421"/>
        <v>0.14903129657228018</v>
      </c>
      <c r="BF1172" s="40">
        <f t="shared" si="422"/>
        <v>0.39544753086419754</v>
      </c>
      <c r="BG1172" s="40">
        <f t="shared" si="423"/>
        <v>0.10919835560123328</v>
      </c>
      <c r="BH1172" s="40">
        <f t="shared" si="424"/>
        <v>0</v>
      </c>
      <c r="BI1172" s="40">
        <f t="shared" si="425"/>
        <v>0.10660980810234541</v>
      </c>
      <c r="BJ1172" s="40">
        <f t="shared" si="426"/>
        <v>0</v>
      </c>
      <c r="BK1172" s="40">
        <f t="shared" si="427"/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 s="4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</row>
    <row r="1173" spans="1:134" s="32" customFormat="1" ht="17" thickBot="1" x14ac:dyDescent="0.25">
      <c r="A1173" s="124" t="str">
        <f>CONFIGURACAO!$C$4</f>
        <v>AREA 21</v>
      </c>
      <c r="B1173" s="125">
        <v>1171</v>
      </c>
      <c r="C1173" s="252" t="s">
        <v>336</v>
      </c>
      <c r="D1173" s="126">
        <f t="shared" si="449"/>
        <v>17</v>
      </c>
      <c r="E1173" s="250" t="s">
        <v>1508</v>
      </c>
      <c r="F1173" s="250">
        <v>1</v>
      </c>
      <c r="G1173" s="250">
        <v>1</v>
      </c>
      <c r="H1173" s="250">
        <v>1</v>
      </c>
      <c r="I1173" s="250">
        <v>1</v>
      </c>
      <c r="J1173" s="87"/>
      <c r="K1173" s="94"/>
      <c r="L1173" s="94"/>
      <c r="M1173" s="154">
        <f t="shared" si="428"/>
        <v>4</v>
      </c>
      <c r="N1173">
        <v>4.25</v>
      </c>
      <c r="O1173">
        <v>2.5</v>
      </c>
      <c r="P1173">
        <v>3</v>
      </c>
      <c r="Q1173">
        <v>3.5</v>
      </c>
      <c r="R1173">
        <v>2.75</v>
      </c>
      <c r="S1173">
        <v>1</v>
      </c>
      <c r="T1173">
        <v>3.75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 s="139">
        <f t="shared" si="412"/>
        <v>6.75</v>
      </c>
      <c r="AD1173" s="140">
        <f t="shared" si="413"/>
        <v>9.75</v>
      </c>
      <c r="AE1173" s="141">
        <f t="shared" si="450"/>
        <v>0</v>
      </c>
      <c r="AF1173" s="263">
        <f t="shared" si="451"/>
        <v>0</v>
      </c>
      <c r="AG1173" s="265">
        <f t="shared" si="429"/>
        <v>6.75</v>
      </c>
      <c r="AI1173" s="37">
        <f>IFERROR(IF(M1173&gt;0,(N1173*CONFIGURACAO!$C$20)+(O1173*CONFIGURACAO!$C$21)+(P1173*CONFIGURACAO!$C$22)+(Q1173*CONFIGURACAO!$C$23)+(R1173*CONFIGURACAO!$C$24),""),"")</f>
        <v>1000</v>
      </c>
      <c r="AJ1173" s="38">
        <f>IF(S1173=0,0,IF(CONFIGURACAO!$C$15="SIM",(IF(S1173&gt;CONFIGURACAO!$C$16,CONFIGURACAO!$C$16*CONFIGURACAO!$C$25,S1173*CONFIGURACAO!$C$25)),'PI AREA  P75'!S1173*CONFIGURACAO!$C$25))</f>
        <v>10</v>
      </c>
      <c r="AK1173" s="38">
        <f>IF(T1173=0,0,IF(CONFIGURACAO!$C$17="SIM",(IF(T1173&gt;CONFIGURACAO!$C$18,CONFIGURACAO!$C$18*CONFIGURACAO!$C$26,T1173*CONFIGURACAO!$C$26)),'PI AREA  P75'!T1173*CONFIGURACAO!$C$26))</f>
        <v>18.75</v>
      </c>
      <c r="AL1173" s="38">
        <f>IFERROR(IF(M1173&gt;0,(U1173*CONFIGURACAO!$C$29)+(V1173*CONFIGURACAO!$C$30),""),"")</f>
        <v>0</v>
      </c>
      <c r="AM1173" s="38">
        <f>IF(W1173=0,0,IF(CONFIGURACAO!$C$41="SIM",(IF(W1173&gt;CONFIGURACAO!$C$41,CONFIGURACAO!$C$41*CONFIGURACAO!$C$31,W1173*CONFIGURACAO!$C$31)),'PI AREA  P75'!W1173*CONFIGURACAO!$C$31))</f>
        <v>0</v>
      </c>
      <c r="AN1173" s="38">
        <f>IF(X1173=0,0,IF(CONFIGURACAO!$C$39="SIM",(IF(X1173&gt;CONFIGURACAO!$C$40,CONFIGURACAO!$C$40*CONFIGURACAO!$C$32,X1173*CONFIGURACAO!$C$32)),'PI AREA  P75'!X1173*CONFIGURACAO!$C$32))</f>
        <v>0</v>
      </c>
      <c r="AO1173" s="38">
        <f>IFERROR(IF(M1173&gt;0,(Y1173*CONFIGURACAO!$C$33)+(Z1173*CONFIGURACAO!$C$34)+(AA1173*CONFIGURACAO!$C$35)+(AB1173*CONFIGURACAO!$C$36),""),"")</f>
        <v>0</v>
      </c>
      <c r="AP1173" s="38">
        <f>IF(AA1173=0,0,IF(CONFIGURACAO!$C$46="SIM",(IF(AA1173&gt;CONFIGURACAO!$C$47,CONFIGURACAO!$C$47*CONFIGURACAO!$C$35,AA1173*CONFIGURACAO!$C$35)),'PI AREA  P75'!AA1173*CONFIGURACAO!$C$35))</f>
        <v>0</v>
      </c>
      <c r="AQ1173" s="38">
        <f>IF(AB1173=0,0,IF(CONFIGURACAO!$C$44="SIM",(IF(AB1173&gt;CONFIGURACAO!$C$45,CONFIGURACAO!$C$45*CONFIGURACAO!$C$36,AB1173*CONFIGURACAO!$C$36)),'PI AREA  P75'!AB1173*CONFIGURACAO!$C$36))</f>
        <v>0</v>
      </c>
      <c r="AR1173" s="38">
        <f t="shared" si="430"/>
        <v>1028.75</v>
      </c>
      <c r="AS1173" s="68">
        <f>IF(AR1173="","",$AR1173-(($AS$2/CONFIGURACAO!$C$6)*$M1173))</f>
        <v>728.75</v>
      </c>
      <c r="AT1173" s="73">
        <f t="shared" si="414"/>
        <v>3</v>
      </c>
      <c r="AU1173" s="75">
        <f>IF(AR1173="","",$AR1173-(($AU$2/CONFIGURACAO!$C$6)*$M1173))</f>
        <v>528.75</v>
      </c>
      <c r="AV1173" s="76">
        <f t="shared" si="415"/>
        <v>4</v>
      </c>
      <c r="AW1173" s="74">
        <f>IF(AR1173="","",$AR1173-(($AW$2/CONFIGURACAO!$C$6)*$M1173))</f>
        <v>328.75</v>
      </c>
      <c r="AX1173" s="72">
        <f t="shared" si="416"/>
        <v>5</v>
      </c>
      <c r="AZ1173" s="39">
        <f t="shared" si="417"/>
        <v>9.6600325835363932E-2</v>
      </c>
      <c r="BA1173" s="146">
        <f t="shared" si="418"/>
        <v>20.75</v>
      </c>
      <c r="BB1173" s="146">
        <f t="shared" si="419"/>
        <v>301</v>
      </c>
      <c r="BC1173" s="32">
        <f t="shared" si="420"/>
        <v>384</v>
      </c>
      <c r="BD1173" s="148"/>
      <c r="BE1173" s="40">
        <f t="shared" si="421"/>
        <v>0.15834575260804767</v>
      </c>
      <c r="BF1173" s="40">
        <f t="shared" si="422"/>
        <v>9.6450617283950615E-2</v>
      </c>
      <c r="BG1173" s="40">
        <f t="shared" si="423"/>
        <v>7.7081192189105849E-2</v>
      </c>
      <c r="BH1173" s="40">
        <f t="shared" si="424"/>
        <v>0.14147130153597412</v>
      </c>
      <c r="BI1173" s="40">
        <f t="shared" si="425"/>
        <v>0.2931769722814499</v>
      </c>
      <c r="BJ1173" s="40">
        <f t="shared" si="426"/>
        <v>9.2421441774491686E-2</v>
      </c>
      <c r="BK1173" s="40">
        <f t="shared" si="427"/>
        <v>0.60192616372391661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 s="42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</row>
    <row r="1174" spans="1:134" s="32" customFormat="1" ht="17" thickBot="1" x14ac:dyDescent="0.25">
      <c r="A1174" s="124" t="str">
        <f>CONFIGURACAO!$C$4</f>
        <v>AREA 21</v>
      </c>
      <c r="B1174" s="125">
        <v>1172</v>
      </c>
      <c r="C1174" s="252" t="s">
        <v>336</v>
      </c>
      <c r="D1174" s="126">
        <f t="shared" si="449"/>
        <v>18</v>
      </c>
      <c r="E1174" s="250" t="s">
        <v>1509</v>
      </c>
      <c r="F1174" s="250">
        <v>1</v>
      </c>
      <c r="G1174" s="250">
        <v>1</v>
      </c>
      <c r="H1174" s="250">
        <v>1</v>
      </c>
      <c r="I1174" s="250">
        <v>1</v>
      </c>
      <c r="J1174" s="87"/>
      <c r="K1174" s="94"/>
      <c r="L1174" s="94"/>
      <c r="M1174" s="154">
        <f t="shared" si="428"/>
        <v>4</v>
      </c>
      <c r="N1174">
        <v>9.25</v>
      </c>
      <c r="O1174">
        <v>8.75</v>
      </c>
      <c r="P1174">
        <v>4</v>
      </c>
      <c r="Q1174">
        <v>0.75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 s="139">
        <f t="shared" si="412"/>
        <v>18</v>
      </c>
      <c r="AD1174" s="140">
        <f t="shared" si="413"/>
        <v>22</v>
      </c>
      <c r="AE1174" s="141">
        <f t="shared" si="450"/>
        <v>0</v>
      </c>
      <c r="AF1174" s="263">
        <f t="shared" si="451"/>
        <v>0</v>
      </c>
      <c r="AG1174" s="265">
        <f t="shared" si="429"/>
        <v>18</v>
      </c>
      <c r="AI1174" s="37">
        <f>IFERROR(IF(M1174&gt;0,(N1174*CONFIGURACAO!$C$20)+(O1174*CONFIGURACAO!$C$21)+(P1174*CONFIGURACAO!$C$22)+(Q1174*CONFIGURACAO!$C$23)+(R1174*CONFIGURACAO!$C$24),""),"")</f>
        <v>1895</v>
      </c>
      <c r="AJ1174" s="38">
        <f>IF(S1174=0,0,IF(CONFIGURACAO!$C$15="SIM",(IF(S1174&gt;CONFIGURACAO!$C$16,CONFIGURACAO!$C$16*CONFIGURACAO!$C$25,S1174*CONFIGURACAO!$C$25)),'PI AREA  P75'!S1174*CONFIGURACAO!$C$25))</f>
        <v>0</v>
      </c>
      <c r="AK1174" s="38">
        <f>IF(T1174=0,0,IF(CONFIGURACAO!$C$17="SIM",(IF(T1174&gt;CONFIGURACAO!$C$18,CONFIGURACAO!$C$18*CONFIGURACAO!$C$26,T1174*CONFIGURACAO!$C$26)),'PI AREA  P75'!T1174*CONFIGURACAO!$C$26))</f>
        <v>5</v>
      </c>
      <c r="AL1174" s="38">
        <f>IFERROR(IF(M1174&gt;0,(U1174*CONFIGURACAO!$C$29)+(V1174*CONFIGURACAO!$C$30),""),"")</f>
        <v>0</v>
      </c>
      <c r="AM1174" s="38">
        <f>IF(W1174=0,0,IF(CONFIGURACAO!$C$41="SIM",(IF(W1174&gt;CONFIGURACAO!$C$41,CONFIGURACAO!$C$41*CONFIGURACAO!$C$31,W1174*CONFIGURACAO!$C$31)),'PI AREA  P75'!W1174*CONFIGURACAO!$C$31))</f>
        <v>0</v>
      </c>
      <c r="AN1174" s="38">
        <f>IF(X1174=0,0,IF(CONFIGURACAO!$C$39="SIM",(IF(X1174&gt;CONFIGURACAO!$C$40,CONFIGURACAO!$C$40*CONFIGURACAO!$C$32,X1174*CONFIGURACAO!$C$32)),'PI AREA  P75'!X1174*CONFIGURACAO!$C$32))</f>
        <v>0</v>
      </c>
      <c r="AO1174" s="38">
        <f>IFERROR(IF(M1174&gt;0,(Y1174*CONFIGURACAO!$C$33)+(Z1174*CONFIGURACAO!$C$34)+(AA1174*CONFIGURACAO!$C$35)+(AB1174*CONFIGURACAO!$C$36),""),"")</f>
        <v>0</v>
      </c>
      <c r="AP1174" s="38">
        <f>IF(AA1174=0,0,IF(CONFIGURACAO!$C$46="SIM",(IF(AA1174&gt;CONFIGURACAO!$C$47,CONFIGURACAO!$C$47*CONFIGURACAO!$C$35,AA1174*CONFIGURACAO!$C$35)),'PI AREA  P75'!AA1174*CONFIGURACAO!$C$35))</f>
        <v>0</v>
      </c>
      <c r="AQ1174" s="38">
        <f>IF(AB1174=0,0,IF(CONFIGURACAO!$C$44="SIM",(IF(AB1174&gt;CONFIGURACAO!$C$45,CONFIGURACAO!$C$45*CONFIGURACAO!$C$36,AB1174*CONFIGURACAO!$C$36)),'PI AREA  P75'!AB1174*CONFIGURACAO!$C$36))</f>
        <v>0</v>
      </c>
      <c r="AR1174" s="38">
        <f t="shared" si="430"/>
        <v>1900</v>
      </c>
      <c r="AS1174" s="68">
        <f>IF(AR1174="","",$AR1174-(($AS$2/CONFIGURACAO!$C$6)*$M1174))</f>
        <v>1600</v>
      </c>
      <c r="AT1174" s="73">
        <f t="shared" si="414"/>
        <v>3</v>
      </c>
      <c r="AU1174" s="75">
        <f>IF(AR1174="","",$AR1174-(($AU$2/CONFIGURACAO!$C$6)*$M1174))</f>
        <v>1400</v>
      </c>
      <c r="AV1174" s="76">
        <f t="shared" si="415"/>
        <v>4</v>
      </c>
      <c r="AW1174" s="74">
        <f>IF(AR1174="","",$AR1174-(($AW$2/CONFIGURACAO!$C$6)*$M1174))</f>
        <v>1200</v>
      </c>
      <c r="AX1174" s="72">
        <f t="shared" si="416"/>
        <v>5</v>
      </c>
      <c r="AZ1174" s="39">
        <f t="shared" si="417"/>
        <v>0.17841129437394068</v>
      </c>
      <c r="BA1174" s="146">
        <f t="shared" si="418"/>
        <v>23.75</v>
      </c>
      <c r="BB1174" s="146">
        <f t="shared" si="419"/>
        <v>247</v>
      </c>
      <c r="BC1174" s="32">
        <f t="shared" si="420"/>
        <v>135</v>
      </c>
      <c r="BD1174" s="148"/>
      <c r="BE1174" s="40">
        <f t="shared" si="421"/>
        <v>0.34463487332339793</v>
      </c>
      <c r="BF1174" s="40">
        <f t="shared" si="422"/>
        <v>0.33757716049382713</v>
      </c>
      <c r="BG1174" s="40">
        <f t="shared" si="423"/>
        <v>0.10277492291880781</v>
      </c>
      <c r="BH1174" s="40">
        <f t="shared" si="424"/>
        <v>3.0315278900565887E-2</v>
      </c>
      <c r="BI1174" s="40">
        <f t="shared" si="425"/>
        <v>0</v>
      </c>
      <c r="BJ1174" s="40">
        <f t="shared" si="426"/>
        <v>0</v>
      </c>
      <c r="BK1174" s="40">
        <f t="shared" si="427"/>
        <v>0.16051364365971107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 s="42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</row>
    <row r="1175" spans="1:134" s="32" customFormat="1" ht="17" thickBot="1" x14ac:dyDescent="0.25">
      <c r="A1175" s="124" t="str">
        <f>CONFIGURACAO!$C$4</f>
        <v>AREA 21</v>
      </c>
      <c r="B1175" s="125">
        <v>1173</v>
      </c>
      <c r="C1175" s="252" t="s">
        <v>337</v>
      </c>
      <c r="D1175" s="126">
        <f t="shared" si="449"/>
        <v>1</v>
      </c>
      <c r="E1175" s="250" t="s">
        <v>1510</v>
      </c>
      <c r="F1175" s="250">
        <v>1</v>
      </c>
      <c r="G1175" s="250">
        <v>1</v>
      </c>
      <c r="H1175" s="250">
        <v>1</v>
      </c>
      <c r="I1175" s="250">
        <v>1</v>
      </c>
      <c r="J1175" s="87"/>
      <c r="K1175" s="94"/>
      <c r="L1175" s="94"/>
      <c r="M1175" s="154">
        <f t="shared" si="428"/>
        <v>4</v>
      </c>
      <c r="N1175">
        <v>2</v>
      </c>
      <c r="O1175">
        <v>1.75</v>
      </c>
      <c r="P1175">
        <v>20.75</v>
      </c>
      <c r="Q1175">
        <v>1.75</v>
      </c>
      <c r="R1175">
        <v>0</v>
      </c>
      <c r="S1175">
        <v>4.75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2</v>
      </c>
      <c r="AC1175" s="139">
        <f t="shared" si="412"/>
        <v>3.75</v>
      </c>
      <c r="AD1175" s="140">
        <f t="shared" si="413"/>
        <v>24.5</v>
      </c>
      <c r="AE1175" s="141">
        <f t="shared" si="450"/>
        <v>0</v>
      </c>
      <c r="AF1175" s="263">
        <f t="shared" si="451"/>
        <v>1</v>
      </c>
      <c r="AG1175" s="265">
        <f t="shared" si="429"/>
        <v>4.75</v>
      </c>
      <c r="AI1175" s="37">
        <f>IFERROR(IF(M1175&gt;0,(N1175*CONFIGURACAO!$C$20)+(O1175*CONFIGURACAO!$C$21)+(P1175*CONFIGURACAO!$C$22)+(Q1175*CONFIGURACAO!$C$23)+(R1175*CONFIGURACAO!$C$24),""),"")</f>
        <v>1655</v>
      </c>
      <c r="AJ1175" s="38">
        <f>IF(S1175=0,0,IF(CONFIGURACAO!$C$15="SIM",(IF(S1175&gt;CONFIGURACAO!$C$16,CONFIGURACAO!$C$16*CONFIGURACAO!$C$25,S1175*CONFIGURACAO!$C$25)),'PI AREA  P75'!S1175*CONFIGURACAO!$C$25))</f>
        <v>40</v>
      </c>
      <c r="AK1175" s="38">
        <f>IF(T1175=0,0,IF(CONFIGURACAO!$C$17="SIM",(IF(T1175&gt;CONFIGURACAO!$C$18,CONFIGURACAO!$C$18*CONFIGURACAO!$C$26,T1175*CONFIGURACAO!$C$26)),'PI AREA  P75'!T1175*CONFIGURACAO!$C$26))</f>
        <v>0</v>
      </c>
      <c r="AL1175" s="38">
        <f>IFERROR(IF(M1175&gt;0,(U1175*CONFIGURACAO!$C$29)+(V1175*CONFIGURACAO!$C$30),""),"")</f>
        <v>0</v>
      </c>
      <c r="AM1175" s="38">
        <f>IF(W1175=0,0,IF(CONFIGURACAO!$C$41="SIM",(IF(W1175&gt;CONFIGURACAO!$C$41,CONFIGURACAO!$C$41*CONFIGURACAO!$C$31,W1175*CONFIGURACAO!$C$31)),'PI AREA  P75'!W1175*CONFIGURACAO!$C$31))</f>
        <v>0</v>
      </c>
      <c r="AN1175" s="38">
        <f>IF(X1175=0,0,IF(CONFIGURACAO!$C$39="SIM",(IF(X1175&gt;CONFIGURACAO!$C$40,CONFIGURACAO!$C$40*CONFIGURACAO!$C$32,X1175*CONFIGURACAO!$C$32)),'PI AREA  P75'!X1175*CONFIGURACAO!$C$32))</f>
        <v>0</v>
      </c>
      <c r="AO1175" s="38">
        <f>IFERROR(IF(M1175&gt;0,(Y1175*CONFIGURACAO!$C$33)+(Z1175*CONFIGURACAO!$C$34)+(AA1175*CONFIGURACAO!$C$35)+(AB1175*CONFIGURACAO!$C$36),""),"")</f>
        <v>70</v>
      </c>
      <c r="AP1175" s="38">
        <f>IF(AA1175=0,0,IF(CONFIGURACAO!$C$46="SIM",(IF(AA1175&gt;CONFIGURACAO!$C$47,CONFIGURACAO!$C$47*CONFIGURACAO!$C$35,AA1175*CONFIGURACAO!$C$35)),'PI AREA  P75'!AA1175*CONFIGURACAO!$C$35))</f>
        <v>0</v>
      </c>
      <c r="AQ1175" s="38">
        <f>IF(AB1175=0,0,IF(CONFIGURACAO!$C$44="SIM",(IF(AB1175&gt;CONFIGURACAO!$C$45,CONFIGURACAO!$C$45*CONFIGURACAO!$C$36,AB1175*CONFIGURACAO!$C$36)),'PI AREA  P75'!AB1175*CONFIGURACAO!$C$36))</f>
        <v>20</v>
      </c>
      <c r="AR1175" s="38">
        <f t="shared" si="430"/>
        <v>1785</v>
      </c>
      <c r="AS1175" s="68">
        <f>IF(AR1175="","",$AR1175-(($AS$2/CONFIGURACAO!$C$6)*$M1175))</f>
        <v>1485</v>
      </c>
      <c r="AT1175" s="73">
        <f t="shared" si="414"/>
        <v>3</v>
      </c>
      <c r="AU1175" s="75">
        <f>IF(AR1175="","",$AR1175-(($AU$2/CONFIGURACAO!$C$6)*$M1175))</f>
        <v>1285</v>
      </c>
      <c r="AV1175" s="76">
        <f t="shared" si="415"/>
        <v>4</v>
      </c>
      <c r="AW1175" s="74">
        <f>IF(AR1175="","",$AR1175-(($AW$2/CONFIGURACAO!$C$6)*$M1175))</f>
        <v>1085</v>
      </c>
      <c r="AX1175" s="72">
        <f t="shared" si="416"/>
        <v>5</v>
      </c>
      <c r="AZ1175" s="39">
        <f t="shared" si="417"/>
        <v>0.16761271603025479</v>
      </c>
      <c r="BA1175" s="146">
        <f t="shared" si="418"/>
        <v>34</v>
      </c>
      <c r="BB1175" s="146">
        <f t="shared" si="419"/>
        <v>116</v>
      </c>
      <c r="BC1175" s="32">
        <f t="shared" si="420"/>
        <v>154</v>
      </c>
      <c r="BD1175" s="148"/>
      <c r="BE1175" s="40">
        <f t="shared" si="421"/>
        <v>7.4515648286140088E-2</v>
      </c>
      <c r="BF1175" s="40">
        <f t="shared" si="422"/>
        <v>6.7515432098765427E-2</v>
      </c>
      <c r="BG1175" s="40">
        <f t="shared" si="423"/>
        <v>0.53314491264131558</v>
      </c>
      <c r="BH1175" s="40">
        <f t="shared" si="424"/>
        <v>7.073565076798706E-2</v>
      </c>
      <c r="BI1175" s="40">
        <f t="shared" si="425"/>
        <v>0</v>
      </c>
      <c r="BJ1175" s="40">
        <f t="shared" si="426"/>
        <v>0.43900184842883549</v>
      </c>
      <c r="BK1175" s="40">
        <f t="shared" si="427"/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 s="42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</row>
    <row r="1176" spans="1:134" s="32" customFormat="1" ht="17" thickBot="1" x14ac:dyDescent="0.25">
      <c r="A1176" s="124" t="str">
        <f>CONFIGURACAO!$C$4</f>
        <v>AREA 21</v>
      </c>
      <c r="B1176" s="125">
        <v>1174</v>
      </c>
      <c r="C1176" s="252" t="s">
        <v>337</v>
      </c>
      <c r="D1176" s="126">
        <f t="shared" si="449"/>
        <v>2</v>
      </c>
      <c r="E1176" s="250" t="s">
        <v>1511</v>
      </c>
      <c r="F1176" s="250">
        <v>1</v>
      </c>
      <c r="G1176" s="250">
        <v>1</v>
      </c>
      <c r="H1176" s="250">
        <v>1</v>
      </c>
      <c r="I1176" s="250">
        <v>1</v>
      </c>
      <c r="J1176" s="87"/>
      <c r="K1176" s="94"/>
      <c r="L1176" s="94"/>
      <c r="M1176" s="154">
        <f t="shared" si="428"/>
        <v>4</v>
      </c>
      <c r="N1176">
        <v>0</v>
      </c>
      <c r="O1176">
        <v>1</v>
      </c>
      <c r="P1176">
        <v>13.75</v>
      </c>
      <c r="Q1176">
        <v>4.5</v>
      </c>
      <c r="R1176">
        <v>0</v>
      </c>
      <c r="S1176">
        <v>7.5</v>
      </c>
      <c r="T1176">
        <v>2</v>
      </c>
      <c r="U1176">
        <v>0</v>
      </c>
      <c r="V1176">
        <v>0</v>
      </c>
      <c r="W1176">
        <v>1</v>
      </c>
      <c r="X1176">
        <v>0</v>
      </c>
      <c r="Y1176">
        <v>1</v>
      </c>
      <c r="Z1176">
        <v>0</v>
      </c>
      <c r="AA1176">
        <v>1</v>
      </c>
      <c r="AB1176">
        <v>1</v>
      </c>
      <c r="AC1176" s="139">
        <f t="shared" si="412"/>
        <v>1</v>
      </c>
      <c r="AD1176" s="140">
        <f t="shared" si="413"/>
        <v>14.75</v>
      </c>
      <c r="AE1176" s="141">
        <f t="shared" si="450"/>
        <v>0</v>
      </c>
      <c r="AF1176" s="263">
        <f t="shared" si="451"/>
        <v>1</v>
      </c>
      <c r="AG1176" s="265">
        <f t="shared" si="429"/>
        <v>2</v>
      </c>
      <c r="AI1176" s="37">
        <f>IFERROR(IF(M1176&gt;0,(N1176*CONFIGURACAO!$C$20)+(O1176*CONFIGURACAO!$C$21)+(P1176*CONFIGURACAO!$C$22)+(Q1176*CONFIGURACAO!$C$23)+(R1176*CONFIGURACAO!$C$24),""),"")</f>
        <v>1085</v>
      </c>
      <c r="AJ1176" s="38">
        <f>IF(S1176=0,0,IF(CONFIGURACAO!$C$15="SIM",(IF(S1176&gt;CONFIGURACAO!$C$16,CONFIGURACAO!$C$16*CONFIGURACAO!$C$25,S1176*CONFIGURACAO!$C$25)),'PI AREA  P75'!S1176*CONFIGURACAO!$C$25))</f>
        <v>40</v>
      </c>
      <c r="AK1176" s="38">
        <f>IF(T1176=0,0,IF(CONFIGURACAO!$C$17="SIM",(IF(T1176&gt;CONFIGURACAO!$C$18,CONFIGURACAO!$C$18*CONFIGURACAO!$C$26,T1176*CONFIGURACAO!$C$26)),'PI AREA  P75'!T1176*CONFIGURACAO!$C$26))</f>
        <v>10</v>
      </c>
      <c r="AL1176" s="38">
        <f>IFERROR(IF(M1176&gt;0,(U1176*CONFIGURACAO!$C$29)+(V1176*CONFIGURACAO!$C$30),""),"")</f>
        <v>0</v>
      </c>
      <c r="AM1176" s="38">
        <f>IF(W1176=0,0,IF(CONFIGURACAO!$C$41="SIM",(IF(W1176&gt;CONFIGURACAO!$C$41,CONFIGURACAO!$C$41*CONFIGURACAO!$C$31,W1176*CONFIGURACAO!$C$31)),'PI AREA  P75'!W1176*CONFIGURACAO!$C$31))</f>
        <v>50</v>
      </c>
      <c r="AN1176" s="38">
        <f>IF(X1176=0,0,IF(CONFIGURACAO!$C$39="SIM",(IF(X1176&gt;CONFIGURACAO!$C$40,CONFIGURACAO!$C$40*CONFIGURACAO!$C$32,X1176*CONFIGURACAO!$C$32)),'PI AREA  P75'!X1176*CONFIGURACAO!$C$32))</f>
        <v>0</v>
      </c>
      <c r="AO1176" s="38">
        <f>IFERROR(IF(M1176&gt;0,(Y1176*CONFIGURACAO!$C$33)+(Z1176*CONFIGURACAO!$C$34)+(AA1176*CONFIGURACAO!$C$35)+(AB1176*CONFIGURACAO!$C$36),""),"")</f>
        <v>135</v>
      </c>
      <c r="AP1176" s="38">
        <f>IF(AA1176=0,0,IF(CONFIGURACAO!$C$46="SIM",(IF(AA1176&gt;CONFIGURACAO!$C$47,CONFIGURACAO!$C$47*CONFIGURACAO!$C$35,AA1176*CONFIGURACAO!$C$35)),'PI AREA  P75'!AA1176*CONFIGURACAO!$C$35))</f>
        <v>25</v>
      </c>
      <c r="AQ1176" s="38">
        <f>IF(AB1176=0,0,IF(CONFIGURACAO!$C$44="SIM",(IF(AB1176&gt;CONFIGURACAO!$C$45,CONFIGURACAO!$C$45*CONFIGURACAO!$C$36,AB1176*CONFIGURACAO!$C$36)),'PI AREA  P75'!AB1176*CONFIGURACAO!$C$36))</f>
        <v>10</v>
      </c>
      <c r="AR1176" s="38">
        <f t="shared" si="430"/>
        <v>1355</v>
      </c>
      <c r="AS1176" s="68">
        <f>IF(AR1176="","",$AR1176-(($AS$2/CONFIGURACAO!$C$6)*$M1176))</f>
        <v>1055</v>
      </c>
      <c r="AT1176" s="73">
        <f t="shared" si="414"/>
        <v>3</v>
      </c>
      <c r="AU1176" s="75">
        <f>IF(AR1176="","",$AR1176-(($AU$2/CONFIGURACAO!$C$6)*$M1176))</f>
        <v>855</v>
      </c>
      <c r="AV1176" s="76">
        <f t="shared" si="415"/>
        <v>4</v>
      </c>
      <c r="AW1176" s="74">
        <f>IF(AR1176="","",$AR1176-(($AW$2/CONFIGURACAO!$C$6)*$M1176))</f>
        <v>655</v>
      </c>
      <c r="AX1176" s="72">
        <f t="shared" si="416"/>
        <v>5</v>
      </c>
      <c r="AZ1176" s="39">
        <f t="shared" si="417"/>
        <v>0.12723542309299454</v>
      </c>
      <c r="BA1176" s="146">
        <f t="shared" si="418"/>
        <v>32.75</v>
      </c>
      <c r="BB1176" s="146">
        <f t="shared" si="419"/>
        <v>125</v>
      </c>
      <c r="BC1176" s="32">
        <f t="shared" si="420"/>
        <v>245</v>
      </c>
      <c r="BD1176" s="148"/>
      <c r="BE1176" s="40">
        <f t="shared" si="421"/>
        <v>0</v>
      </c>
      <c r="BF1176" s="40">
        <f t="shared" si="422"/>
        <v>3.8580246913580245E-2</v>
      </c>
      <c r="BG1176" s="40">
        <f t="shared" si="423"/>
        <v>0.35328879753340187</v>
      </c>
      <c r="BH1176" s="40">
        <f t="shared" si="424"/>
        <v>0.18189167340339529</v>
      </c>
      <c r="BI1176" s="40">
        <f t="shared" si="425"/>
        <v>0</v>
      </c>
      <c r="BJ1176" s="40">
        <f t="shared" si="426"/>
        <v>0.69316081330868762</v>
      </c>
      <c r="BK1176" s="40">
        <f t="shared" si="427"/>
        <v>0.32102728731942215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</v>
      </c>
      <c r="BT1176" s="42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</row>
    <row r="1177" spans="1:134" s="32" customFormat="1" ht="17" thickBot="1" x14ac:dyDescent="0.25">
      <c r="A1177" s="124" t="str">
        <f>CONFIGURACAO!$C$4</f>
        <v>AREA 21</v>
      </c>
      <c r="B1177" s="125">
        <v>1175</v>
      </c>
      <c r="C1177" s="252" t="s">
        <v>337</v>
      </c>
      <c r="D1177" s="126">
        <f t="shared" si="449"/>
        <v>3</v>
      </c>
      <c r="E1177" s="250" t="s">
        <v>1512</v>
      </c>
      <c r="F1177" s="250">
        <v>1</v>
      </c>
      <c r="G1177" s="250">
        <v>1</v>
      </c>
      <c r="H1177" s="250">
        <v>1</v>
      </c>
      <c r="I1177" s="250">
        <v>1</v>
      </c>
      <c r="J1177" s="87"/>
      <c r="K1177" s="94"/>
      <c r="L1177" s="94"/>
      <c r="M1177" s="154">
        <f t="shared" si="428"/>
        <v>4</v>
      </c>
      <c r="N1177">
        <v>0</v>
      </c>
      <c r="O1177">
        <v>1</v>
      </c>
      <c r="P1177">
        <v>15.75</v>
      </c>
      <c r="Q1177">
        <v>3</v>
      </c>
      <c r="R1177">
        <v>0.75</v>
      </c>
      <c r="S1177">
        <v>4.75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2</v>
      </c>
      <c r="AC1177" s="139">
        <f t="shared" ref="AC1177:AC1183" si="452">IFERROR((N1177+O1177),"")</f>
        <v>1</v>
      </c>
      <c r="AD1177" s="140">
        <f t="shared" ref="AD1177:AD1183" si="453">IFERROR(AC1177+P1177,"")</f>
        <v>16.75</v>
      </c>
      <c r="AE1177" s="141">
        <f t="shared" ref="AE1177:AE1183" si="454">IFERROR((U1177+V1177),"")</f>
        <v>0</v>
      </c>
      <c r="AF1177" s="263">
        <f t="shared" ref="AF1177:AF1183" si="455">IFERROR((Y1177+Z1177),"")</f>
        <v>1</v>
      </c>
      <c r="AG1177" s="265">
        <f t="shared" si="429"/>
        <v>2</v>
      </c>
      <c r="AI1177" s="37">
        <f>IFERROR(IF(M1177&gt;0,(N1177*CONFIGURACAO!$C$20)+(O1177*CONFIGURACAO!$C$21)+(P1177*CONFIGURACAO!$C$22)+(Q1177*CONFIGURACAO!$C$23)+(R1177*CONFIGURACAO!$C$24),""),"")</f>
        <v>1160</v>
      </c>
      <c r="AJ1177" s="38">
        <f>IF(S1177=0,0,IF(CONFIGURACAO!$C$15="SIM",(IF(S1177&gt;CONFIGURACAO!$C$16,CONFIGURACAO!$C$16*CONFIGURACAO!$C$25,S1177*CONFIGURACAO!$C$25)),'PI AREA  P75'!S1177*CONFIGURACAO!$C$25))</f>
        <v>40</v>
      </c>
      <c r="AK1177" s="38">
        <f>IF(T1177=0,0,IF(CONFIGURACAO!$C$17="SIM",(IF(T1177&gt;CONFIGURACAO!$C$18,CONFIGURACAO!$C$18*CONFIGURACAO!$C$26,T1177*CONFIGURACAO!$C$26)),'PI AREA  P75'!T1177*CONFIGURACAO!$C$26))</f>
        <v>0</v>
      </c>
      <c r="AL1177" s="38">
        <f>IFERROR(IF(M1177&gt;0,(U1177*CONFIGURACAO!$C$29)+(V1177*CONFIGURACAO!$C$30),""),"")</f>
        <v>0</v>
      </c>
      <c r="AM1177" s="38">
        <f>IF(W1177=0,0,IF(CONFIGURACAO!$C$41="SIM",(IF(W1177&gt;CONFIGURACAO!$C$41,CONFIGURACAO!$C$41*CONFIGURACAO!$C$31,W1177*CONFIGURACAO!$C$31)),'PI AREA  P75'!W1177*CONFIGURACAO!$C$31))</f>
        <v>0</v>
      </c>
      <c r="AN1177" s="38">
        <f>IF(X1177=0,0,IF(CONFIGURACAO!$C$39="SIM",(IF(X1177&gt;CONFIGURACAO!$C$40,CONFIGURACAO!$C$40*CONFIGURACAO!$C$32,X1177*CONFIGURACAO!$C$32)),'PI AREA  P75'!X1177*CONFIGURACAO!$C$32))</f>
        <v>0</v>
      </c>
      <c r="AO1177" s="38">
        <f>IFERROR(IF(M1177&gt;0,(Y1177*CONFIGURACAO!$C$33)+(Z1177*CONFIGURACAO!$C$34)+(AA1177*CONFIGURACAO!$C$35)+(AB1177*CONFIGURACAO!$C$36),""),"")</f>
        <v>120</v>
      </c>
      <c r="AP1177" s="38">
        <f>IF(AA1177=0,0,IF(CONFIGURACAO!$C$46="SIM",(IF(AA1177&gt;CONFIGURACAO!$C$47,CONFIGURACAO!$C$47*CONFIGURACAO!$C$35,AA1177*CONFIGURACAO!$C$35)),'PI AREA  P75'!AA1177*CONFIGURACAO!$C$35))</f>
        <v>0</v>
      </c>
      <c r="AQ1177" s="38">
        <f>IF(AB1177=0,0,IF(CONFIGURACAO!$C$44="SIM",(IF(AB1177&gt;CONFIGURACAO!$C$45,CONFIGURACAO!$C$45*CONFIGURACAO!$C$36,AB1177*CONFIGURACAO!$C$36)),'PI AREA  P75'!AB1177*CONFIGURACAO!$C$36))</f>
        <v>20</v>
      </c>
      <c r="AR1177" s="38">
        <f t="shared" ref="AR1177:AR1183" si="456">IF(OR(M1177=1,M1177=2,M1177=3,M1177=4),SUM(AI1177:AQ1177),"")</f>
        <v>1340</v>
      </c>
      <c r="AS1177" s="68">
        <f>IF(AR1177="","",$AR1177-(($AS$2/CONFIGURACAO!$C$6)*$M1177))</f>
        <v>1040</v>
      </c>
      <c r="AT1177" s="73">
        <f t="shared" ref="AT1177:AT1183" si="457">IF(M1177="","",IF(AS1177&gt;=0,3,"NAO"))</f>
        <v>3</v>
      </c>
      <c r="AU1177" s="75">
        <f>IF(AR1177="","",$AR1177-(($AU$2/CONFIGURACAO!$C$6)*$M1177))</f>
        <v>840</v>
      </c>
      <c r="AV1177" s="76">
        <f t="shared" ref="AV1177:AV1183" si="458">IF(M1177=""," ",IF(AU1177&gt;=0,4,"NAO"))</f>
        <v>4</v>
      </c>
      <c r="AW1177" s="74">
        <f>IF(AR1177="","",$AR1177-(($AW$2/CONFIGURACAO!$C$6)*$M1177))</f>
        <v>640</v>
      </c>
      <c r="AX1177" s="72">
        <f t="shared" ref="AX1177:AX1183" si="459">IF(M1177="","",IF(AW1177&gt;=0,5,"NAO"))</f>
        <v>5</v>
      </c>
      <c r="AZ1177" s="39">
        <f t="shared" ref="AZ1177:AZ1183" si="460">IF(AR1177="","",(AR1177/(SUM($AR$3:$AR$1204))*100))</f>
        <v>0.12582691287425291</v>
      </c>
      <c r="BA1177" s="146">
        <f t="shared" ref="BA1177:BA1183" si="461">IF(M1177="","",SUM(N1177:T1177,U1177:X1177,Y1177:AB1177))</f>
        <v>28.25</v>
      </c>
      <c r="BB1177" s="146">
        <f t="shared" ref="BB1177:BB1183" si="462">IF(M1177="","",RANK(BA1177,$BA$3:$BA$1204))</f>
        <v>175</v>
      </c>
      <c r="BC1177" s="32">
        <f t="shared" ref="BC1177:BC1183" si="463">IF(M1177="","",RANK(AR1177,$AR$3:$AR$1204))</f>
        <v>252</v>
      </c>
      <c r="BD1177" s="148"/>
      <c r="BE1177" s="40">
        <f t="shared" ref="BE1177:BE1183" si="464">IF($M1177="","",IF(N1177="","",(N1177/N$1212*100)))</f>
        <v>0</v>
      </c>
      <c r="BF1177" s="40">
        <f t="shared" ref="BF1177:BF1183" si="465">IF($M1177="","",IF(O1177="","",(O1177/O$1212*100)))</f>
        <v>3.8580246913580245E-2</v>
      </c>
      <c r="BG1177" s="40">
        <f t="shared" ref="BG1177:BG1183" si="466">IF($M1177="","",IF(P1177="","",(P1177/P$1212*100)))</f>
        <v>0.40467625899280574</v>
      </c>
      <c r="BH1177" s="40">
        <f t="shared" ref="BH1177:BH1183" si="467">IF($M1177="","",IF(Q1177="","",(Q1177/Q$1212*100)))</f>
        <v>0.12126111560226355</v>
      </c>
      <c r="BI1177" s="40">
        <f t="shared" ref="BI1177:BI1183" si="468">IF($M1177="","",IF(R1177="","",(R1177/R$1212*100)))</f>
        <v>7.9957356076759065E-2</v>
      </c>
      <c r="BJ1177" s="40">
        <f t="shared" ref="BJ1177:BJ1183" si="469">IF($M1177="","",IF(S1177="","",(S1177/S$1212*100)))</f>
        <v>0.43900184842883549</v>
      </c>
      <c r="BK1177" s="40">
        <f t="shared" ref="BK1177:BK1183" si="470">IF($M1177="","",IF(T1177="","",(T1177/T$1212*100)))</f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 s="42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</row>
    <row r="1178" spans="1:134" s="32" customFormat="1" ht="17" thickBot="1" x14ac:dyDescent="0.25">
      <c r="A1178" s="124" t="str">
        <f>CONFIGURACAO!$C$4</f>
        <v>AREA 21</v>
      </c>
      <c r="B1178" s="125">
        <v>1176</v>
      </c>
      <c r="C1178" s="252" t="s">
        <v>337</v>
      </c>
      <c r="D1178" s="126">
        <f t="shared" si="449"/>
        <v>4</v>
      </c>
      <c r="E1178" s="250" t="s">
        <v>1513</v>
      </c>
      <c r="F1178" s="250">
        <v>1</v>
      </c>
      <c r="G1178" s="250">
        <v>1</v>
      </c>
      <c r="H1178" s="250">
        <v>1</v>
      </c>
      <c r="I1178" s="250">
        <v>1</v>
      </c>
      <c r="J1178" s="87"/>
      <c r="K1178" s="94"/>
      <c r="L1178" s="94"/>
      <c r="M1178" s="154">
        <f t="shared" si="428"/>
        <v>4</v>
      </c>
      <c r="N1178">
        <v>2</v>
      </c>
      <c r="O1178">
        <v>3.75</v>
      </c>
      <c r="P1178">
        <v>18.25</v>
      </c>
      <c r="Q1178">
        <v>3.5</v>
      </c>
      <c r="R1178">
        <v>0</v>
      </c>
      <c r="S1178">
        <v>4.5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 s="139">
        <f t="shared" si="452"/>
        <v>5.75</v>
      </c>
      <c r="AD1178" s="140">
        <f t="shared" si="453"/>
        <v>24</v>
      </c>
      <c r="AE1178" s="141">
        <f t="shared" si="454"/>
        <v>0</v>
      </c>
      <c r="AF1178" s="263">
        <f t="shared" si="455"/>
        <v>0</v>
      </c>
      <c r="AG1178" s="265">
        <f t="shared" si="429"/>
        <v>5.75</v>
      </c>
      <c r="AI1178" s="37">
        <f>IFERROR(IF(M1178&gt;0,(N1178*CONFIGURACAO!$C$20)+(O1178*CONFIGURACAO!$C$21)+(P1178*CONFIGURACAO!$C$22)+(Q1178*CONFIGURACAO!$C$23)+(R1178*CONFIGURACAO!$C$24),""),"")</f>
        <v>1735</v>
      </c>
      <c r="AJ1178" s="38">
        <f>IF(S1178=0,0,IF(CONFIGURACAO!$C$15="SIM",(IF(S1178&gt;CONFIGURACAO!$C$16,CONFIGURACAO!$C$16*CONFIGURACAO!$C$25,S1178*CONFIGURACAO!$C$25)),'PI AREA  P75'!S1178*CONFIGURACAO!$C$25))</f>
        <v>40</v>
      </c>
      <c r="AK1178" s="38">
        <f>IF(T1178=0,0,IF(CONFIGURACAO!$C$17="SIM",(IF(T1178&gt;CONFIGURACAO!$C$18,CONFIGURACAO!$C$18*CONFIGURACAO!$C$26,T1178*CONFIGURACAO!$C$26)),'PI AREA  P75'!T1178*CONFIGURACAO!$C$26))</f>
        <v>5</v>
      </c>
      <c r="AL1178" s="38">
        <f>IFERROR(IF(M1178&gt;0,(U1178*CONFIGURACAO!$C$29)+(V1178*CONFIGURACAO!$C$30),""),"")</f>
        <v>0</v>
      </c>
      <c r="AM1178" s="38">
        <f>IF(W1178=0,0,IF(CONFIGURACAO!$C$41="SIM",(IF(W1178&gt;CONFIGURACAO!$C$41,CONFIGURACAO!$C$41*CONFIGURACAO!$C$31,W1178*CONFIGURACAO!$C$31)),'PI AREA  P75'!W1178*CONFIGURACAO!$C$31))</f>
        <v>0</v>
      </c>
      <c r="AN1178" s="38">
        <f>IF(X1178=0,0,IF(CONFIGURACAO!$C$39="SIM",(IF(X1178&gt;CONFIGURACAO!$C$40,CONFIGURACAO!$C$40*CONFIGURACAO!$C$32,X1178*CONFIGURACAO!$C$32)),'PI AREA  P75'!X1178*CONFIGURACAO!$C$32))</f>
        <v>0</v>
      </c>
      <c r="AO1178" s="38">
        <f>IFERROR(IF(M1178&gt;0,(Y1178*CONFIGURACAO!$C$33)+(Z1178*CONFIGURACAO!$C$34)+(AA1178*CONFIGURACAO!$C$35)+(AB1178*CONFIGURACAO!$C$36),""),"")</f>
        <v>0</v>
      </c>
      <c r="AP1178" s="38">
        <f>IF(AA1178=0,0,IF(CONFIGURACAO!$C$46="SIM",(IF(AA1178&gt;CONFIGURACAO!$C$47,CONFIGURACAO!$C$47*CONFIGURACAO!$C$35,AA1178*CONFIGURACAO!$C$35)),'PI AREA  P75'!AA1178*CONFIGURACAO!$C$35))</f>
        <v>0</v>
      </c>
      <c r="AQ1178" s="38">
        <f>IF(AB1178=0,0,IF(CONFIGURACAO!$C$44="SIM",(IF(AB1178&gt;CONFIGURACAO!$C$45,CONFIGURACAO!$C$45*CONFIGURACAO!$C$36,AB1178*CONFIGURACAO!$C$36)),'PI AREA  P75'!AB1178*CONFIGURACAO!$C$36))</f>
        <v>0</v>
      </c>
      <c r="AR1178" s="38">
        <f t="shared" si="456"/>
        <v>1780</v>
      </c>
      <c r="AS1178" s="68">
        <f>IF(AR1178="","",$AR1178-(($AS$2/CONFIGURACAO!$C$6)*$M1178))</f>
        <v>1480</v>
      </c>
      <c r="AT1178" s="73">
        <f t="shared" si="457"/>
        <v>3</v>
      </c>
      <c r="AU1178" s="75">
        <f>IF(AR1178="","",$AR1178-(($AU$2/CONFIGURACAO!$C$6)*$M1178))</f>
        <v>1280</v>
      </c>
      <c r="AV1178" s="76">
        <f t="shared" si="458"/>
        <v>4</v>
      </c>
      <c r="AW1178" s="74">
        <f>IF(AR1178="","",$AR1178-(($AW$2/CONFIGURACAO!$C$6)*$M1178))</f>
        <v>1080</v>
      </c>
      <c r="AX1178" s="72">
        <f t="shared" si="459"/>
        <v>5</v>
      </c>
      <c r="AZ1178" s="39">
        <f t="shared" si="460"/>
        <v>0.16714321262400758</v>
      </c>
      <c r="BA1178" s="146">
        <f t="shared" si="461"/>
        <v>33</v>
      </c>
      <c r="BB1178" s="146">
        <f t="shared" si="462"/>
        <v>123</v>
      </c>
      <c r="BC1178" s="32">
        <f t="shared" si="463"/>
        <v>155</v>
      </c>
      <c r="BD1178" s="148"/>
      <c r="BE1178" s="40">
        <f t="shared" si="464"/>
        <v>7.4515648286140088E-2</v>
      </c>
      <c r="BF1178" s="40">
        <f t="shared" si="465"/>
        <v>0.14467592592592593</v>
      </c>
      <c r="BG1178" s="40">
        <f t="shared" si="466"/>
        <v>0.46891058581706063</v>
      </c>
      <c r="BH1178" s="40">
        <f t="shared" si="467"/>
        <v>0.14147130153597412</v>
      </c>
      <c r="BI1178" s="40">
        <f t="shared" si="468"/>
        <v>0</v>
      </c>
      <c r="BJ1178" s="40">
        <f t="shared" si="469"/>
        <v>0.41589648798521256</v>
      </c>
      <c r="BK1178" s="40">
        <f t="shared" si="470"/>
        <v>0.16051364365971107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 s="42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</row>
    <row r="1179" spans="1:134" s="32" customFormat="1" ht="17" thickBot="1" x14ac:dyDescent="0.25">
      <c r="A1179" s="124" t="str">
        <f>CONFIGURACAO!$C$4</f>
        <v>AREA 21</v>
      </c>
      <c r="B1179" s="125">
        <v>1177</v>
      </c>
      <c r="C1179" s="252" t="s">
        <v>337</v>
      </c>
      <c r="D1179" s="126">
        <f t="shared" si="449"/>
        <v>5</v>
      </c>
      <c r="E1179" s="250" t="s">
        <v>1514</v>
      </c>
      <c r="F1179" s="250">
        <v>1</v>
      </c>
      <c r="G1179" s="250">
        <v>0</v>
      </c>
      <c r="H1179" s="250">
        <v>0</v>
      </c>
      <c r="I1179" s="250">
        <v>0</v>
      </c>
      <c r="J1179" s="87"/>
      <c r="K1179" s="94"/>
      <c r="L1179" s="94"/>
      <c r="M1179" s="154">
        <f t="shared" si="428"/>
        <v>1</v>
      </c>
      <c r="N1179">
        <v>0</v>
      </c>
      <c r="O1179">
        <v>0</v>
      </c>
      <c r="P1179">
        <v>2</v>
      </c>
      <c r="Q1179">
        <v>0.75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1</v>
      </c>
      <c r="AC1179" s="139">
        <f t="shared" si="452"/>
        <v>0</v>
      </c>
      <c r="AD1179" s="140">
        <f t="shared" si="453"/>
        <v>2</v>
      </c>
      <c r="AE1179" s="141">
        <f t="shared" si="454"/>
        <v>0</v>
      </c>
      <c r="AF1179" s="263">
        <f t="shared" si="455"/>
        <v>0</v>
      </c>
      <c r="AG1179" s="265">
        <f t="shared" si="429"/>
        <v>0</v>
      </c>
      <c r="AI1179" s="37">
        <f>IFERROR(IF(M1179&gt;0,(N1179*CONFIGURACAO!$C$20)+(O1179*CONFIGURACAO!$C$21)+(P1179*CONFIGURACAO!$C$22)+(Q1179*CONFIGURACAO!$C$23)+(R1179*CONFIGURACAO!$C$24),""),"")</f>
        <v>150</v>
      </c>
      <c r="AJ1179" s="38">
        <f>IF(S1179=0,0,IF(CONFIGURACAO!$C$15="SIM",(IF(S1179&gt;CONFIGURACAO!$C$16,CONFIGURACAO!$C$16*CONFIGURACAO!$C$25,S1179*CONFIGURACAO!$C$25)),'PI AREA  P75'!S1179*CONFIGURACAO!$C$25))</f>
        <v>10</v>
      </c>
      <c r="AK1179" s="38">
        <f>IF(T1179=0,0,IF(CONFIGURACAO!$C$17="SIM",(IF(T1179&gt;CONFIGURACAO!$C$18,CONFIGURACAO!$C$18*CONFIGURACAO!$C$26,T1179*CONFIGURACAO!$C$26)),'PI AREA  P75'!T1179*CONFIGURACAO!$C$26))</f>
        <v>0</v>
      </c>
      <c r="AL1179" s="38">
        <f>IFERROR(IF(M1179&gt;0,(U1179*CONFIGURACAO!$C$29)+(V1179*CONFIGURACAO!$C$30),""),"")</f>
        <v>0</v>
      </c>
      <c r="AM1179" s="38">
        <f>IF(W1179=0,0,IF(CONFIGURACAO!$C$41="SIM",(IF(W1179&gt;CONFIGURACAO!$C$41,CONFIGURACAO!$C$41*CONFIGURACAO!$C$31,W1179*CONFIGURACAO!$C$31)),'PI AREA  P75'!W1179*CONFIGURACAO!$C$31))</f>
        <v>0</v>
      </c>
      <c r="AN1179" s="38">
        <f>IF(X1179=0,0,IF(CONFIGURACAO!$C$39="SIM",(IF(X1179&gt;CONFIGURACAO!$C$40,CONFIGURACAO!$C$40*CONFIGURACAO!$C$32,X1179*CONFIGURACAO!$C$32)),'PI AREA  P75'!X1179*CONFIGURACAO!$C$32))</f>
        <v>25</v>
      </c>
      <c r="AO1179" s="38">
        <f>IFERROR(IF(M1179&gt;0,(Y1179*CONFIGURACAO!$C$33)+(Z1179*CONFIGURACAO!$C$34)+(AA1179*CONFIGURACAO!$C$35)+(AB1179*CONFIGURACAO!$C$36),""),"")</f>
        <v>10</v>
      </c>
      <c r="AP1179" s="38">
        <f>IF(AA1179=0,0,IF(CONFIGURACAO!$C$46="SIM",(IF(AA1179&gt;CONFIGURACAO!$C$47,CONFIGURACAO!$C$47*CONFIGURACAO!$C$35,AA1179*CONFIGURACAO!$C$35)),'PI AREA  P75'!AA1179*CONFIGURACAO!$C$35))</f>
        <v>0</v>
      </c>
      <c r="AQ1179" s="38">
        <f>IF(AB1179=0,0,IF(CONFIGURACAO!$C$44="SIM",(IF(AB1179&gt;CONFIGURACAO!$C$45,CONFIGURACAO!$C$45*CONFIGURACAO!$C$36,AB1179*CONFIGURACAO!$C$36)),'PI AREA  P75'!AB1179*CONFIGURACAO!$C$36))</f>
        <v>10</v>
      </c>
      <c r="AR1179" s="38">
        <f t="shared" si="456"/>
        <v>205</v>
      </c>
      <c r="AS1179" s="68">
        <f>IF(AR1179="","",$AR1179-(($AS$2/CONFIGURACAO!$C$6)*$M1179))</f>
        <v>130</v>
      </c>
      <c r="AT1179" s="73">
        <f t="shared" si="457"/>
        <v>3</v>
      </c>
      <c r="AU1179" s="75">
        <f>IF(AR1179="","",$AR1179-(($AU$2/CONFIGURACAO!$C$6)*$M1179))</f>
        <v>80</v>
      </c>
      <c r="AV1179" s="76">
        <f t="shared" si="458"/>
        <v>4</v>
      </c>
      <c r="AW1179" s="74">
        <f>IF(AR1179="","",$AR1179-(($AW$2/CONFIGURACAO!$C$6)*$M1179))</f>
        <v>30</v>
      </c>
      <c r="AX1179" s="72">
        <f t="shared" si="459"/>
        <v>5</v>
      </c>
      <c r="AZ1179" s="39">
        <f t="shared" si="460"/>
        <v>1.9249639656135707E-2</v>
      </c>
      <c r="BA1179" s="146">
        <f t="shared" si="461"/>
        <v>5.75</v>
      </c>
      <c r="BB1179" s="146">
        <f t="shared" si="462"/>
        <v>824</v>
      </c>
      <c r="BC1179" s="32">
        <f t="shared" si="463"/>
        <v>919</v>
      </c>
      <c r="BD1179" s="148"/>
      <c r="BE1179" s="40">
        <f t="shared" si="464"/>
        <v>0</v>
      </c>
      <c r="BF1179" s="40">
        <f t="shared" si="465"/>
        <v>0</v>
      </c>
      <c r="BG1179" s="40">
        <f t="shared" si="466"/>
        <v>5.1387461459403906E-2</v>
      </c>
      <c r="BH1179" s="40">
        <f t="shared" si="467"/>
        <v>3.0315278900565887E-2</v>
      </c>
      <c r="BI1179" s="40">
        <f t="shared" si="468"/>
        <v>0</v>
      </c>
      <c r="BJ1179" s="40">
        <f t="shared" si="469"/>
        <v>9.2421441774491686E-2</v>
      </c>
      <c r="BK1179" s="40">
        <f t="shared" si="470"/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 s="42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</row>
    <row r="1180" spans="1:134" s="32" customFormat="1" ht="17" thickBot="1" x14ac:dyDescent="0.25">
      <c r="A1180" s="124" t="str">
        <f>CONFIGURACAO!$C$4</f>
        <v>AREA 21</v>
      </c>
      <c r="B1180" s="125">
        <v>1178</v>
      </c>
      <c r="C1180" s="252" t="s">
        <v>337</v>
      </c>
      <c r="D1180" s="126">
        <f t="shared" si="449"/>
        <v>6</v>
      </c>
      <c r="E1180" s="250" t="s">
        <v>1515</v>
      </c>
      <c r="F1180" s="250">
        <v>1</v>
      </c>
      <c r="G1180" s="250">
        <v>1</v>
      </c>
      <c r="H1180" s="250">
        <v>1</v>
      </c>
      <c r="I1180" s="250">
        <v>1</v>
      </c>
      <c r="J1180" s="87"/>
      <c r="K1180" s="94"/>
      <c r="L1180" s="94"/>
      <c r="M1180" s="154">
        <f t="shared" si="428"/>
        <v>4</v>
      </c>
      <c r="N1180">
        <v>2.5</v>
      </c>
      <c r="O1180">
        <v>0</v>
      </c>
      <c r="P1180">
        <v>12.75</v>
      </c>
      <c r="Q1180">
        <v>4.25</v>
      </c>
      <c r="R1180">
        <v>0</v>
      </c>
      <c r="S1180">
        <v>3.25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1</v>
      </c>
      <c r="Z1180">
        <v>0</v>
      </c>
      <c r="AA1180">
        <v>0</v>
      </c>
      <c r="AB1180">
        <v>3</v>
      </c>
      <c r="AC1180" s="139">
        <f t="shared" si="452"/>
        <v>2.5</v>
      </c>
      <c r="AD1180" s="140">
        <f t="shared" si="453"/>
        <v>15.25</v>
      </c>
      <c r="AE1180" s="141">
        <f t="shared" si="454"/>
        <v>0</v>
      </c>
      <c r="AF1180" s="263">
        <f t="shared" si="455"/>
        <v>1</v>
      </c>
      <c r="AG1180" s="265">
        <f t="shared" si="429"/>
        <v>3.5</v>
      </c>
      <c r="AI1180" s="37">
        <f>IFERROR(IF(M1180&gt;0,(N1180*CONFIGURACAO!$C$20)+(O1180*CONFIGURACAO!$C$21)+(P1180*CONFIGURACAO!$C$22)+(Q1180*CONFIGURACAO!$C$23)+(R1180*CONFIGURACAO!$C$24),""),"")</f>
        <v>1185</v>
      </c>
      <c r="AJ1180" s="38">
        <f>IF(S1180=0,0,IF(CONFIGURACAO!$C$15="SIM",(IF(S1180&gt;CONFIGURACAO!$C$16,CONFIGURACAO!$C$16*CONFIGURACAO!$C$25,S1180*CONFIGURACAO!$C$25)),'PI AREA  P75'!S1180*CONFIGURACAO!$C$25))</f>
        <v>32.5</v>
      </c>
      <c r="AK1180" s="38">
        <f>IF(T1180=0,0,IF(CONFIGURACAO!$C$17="SIM",(IF(T1180&gt;CONFIGURACAO!$C$18,CONFIGURACAO!$C$18*CONFIGURACAO!$C$26,T1180*CONFIGURACAO!$C$26)),'PI AREA  P75'!T1180*CONFIGURACAO!$C$26))</f>
        <v>0</v>
      </c>
      <c r="AL1180" s="38">
        <f>IFERROR(IF(M1180&gt;0,(U1180*CONFIGURACAO!$C$29)+(V1180*CONFIGURACAO!$C$30),""),"")</f>
        <v>0</v>
      </c>
      <c r="AM1180" s="38">
        <f>IF(W1180=0,0,IF(CONFIGURACAO!$C$41="SIM",(IF(W1180&gt;CONFIGURACAO!$C$41,CONFIGURACAO!$C$41*CONFIGURACAO!$C$31,W1180*CONFIGURACAO!$C$31)),'PI AREA  P75'!W1180*CONFIGURACAO!$C$31))</f>
        <v>0</v>
      </c>
      <c r="AN1180" s="38">
        <f>IF(X1180=0,0,IF(CONFIGURACAO!$C$39="SIM",(IF(X1180&gt;CONFIGURACAO!$C$40,CONFIGURACAO!$C$40*CONFIGURACAO!$C$32,X1180*CONFIGURACAO!$C$32)),'PI AREA  P75'!X1180*CONFIGURACAO!$C$32))</f>
        <v>25</v>
      </c>
      <c r="AO1180" s="38">
        <f>IFERROR(IF(M1180&gt;0,(Y1180*CONFIGURACAO!$C$33)+(Z1180*CONFIGURACAO!$C$34)+(AA1180*CONFIGURACAO!$C$35)+(AB1180*CONFIGURACAO!$C$36),""),"")</f>
        <v>130</v>
      </c>
      <c r="AP1180" s="38">
        <f>IF(AA1180=0,0,IF(CONFIGURACAO!$C$46="SIM",(IF(AA1180&gt;CONFIGURACAO!$C$47,CONFIGURACAO!$C$47*CONFIGURACAO!$C$35,AA1180*CONFIGURACAO!$C$35)),'PI AREA  P75'!AA1180*CONFIGURACAO!$C$35))</f>
        <v>0</v>
      </c>
      <c r="AQ1180" s="38">
        <f>IF(AB1180=0,0,IF(CONFIGURACAO!$C$44="SIM",(IF(AB1180&gt;CONFIGURACAO!$C$45,CONFIGURACAO!$C$45*CONFIGURACAO!$C$36,AB1180*CONFIGURACAO!$C$36)),'PI AREA  P75'!AB1180*CONFIGURACAO!$C$36))</f>
        <v>20</v>
      </c>
      <c r="AR1180" s="38">
        <f t="shared" si="456"/>
        <v>1392.5</v>
      </c>
      <c r="AS1180" s="68">
        <f>IF(AR1180="","",$AR1180-(($AS$2/CONFIGURACAO!$C$6)*$M1180))</f>
        <v>1092.5</v>
      </c>
      <c r="AT1180" s="73">
        <f t="shared" si="457"/>
        <v>3</v>
      </c>
      <c r="AU1180" s="75">
        <f>IF(AR1180="","",$AR1180-(($AU$2/CONFIGURACAO!$C$6)*$M1180))</f>
        <v>892.5</v>
      </c>
      <c r="AV1180" s="76">
        <f t="shared" si="458"/>
        <v>4</v>
      </c>
      <c r="AW1180" s="74">
        <f>IF(AR1180="","",$AR1180-(($AW$2/CONFIGURACAO!$C$6)*$M1180))</f>
        <v>692.5</v>
      </c>
      <c r="AX1180" s="72">
        <f t="shared" si="459"/>
        <v>5</v>
      </c>
      <c r="AZ1180" s="39">
        <f t="shared" si="460"/>
        <v>0.13075669863984862</v>
      </c>
      <c r="BA1180" s="146">
        <f t="shared" si="461"/>
        <v>27.75</v>
      </c>
      <c r="BB1180" s="146">
        <f t="shared" si="462"/>
        <v>186</v>
      </c>
      <c r="BC1180" s="32">
        <f t="shared" si="463"/>
        <v>233</v>
      </c>
      <c r="BD1180" s="148"/>
      <c r="BE1180" s="40">
        <f t="shared" si="464"/>
        <v>9.3144560357675113E-2</v>
      </c>
      <c r="BF1180" s="40">
        <f t="shared" si="465"/>
        <v>0</v>
      </c>
      <c r="BG1180" s="40">
        <f t="shared" si="466"/>
        <v>0.32759506680369993</v>
      </c>
      <c r="BH1180" s="40">
        <f t="shared" si="467"/>
        <v>0.17178658043654002</v>
      </c>
      <c r="BI1180" s="40">
        <f t="shared" si="468"/>
        <v>0</v>
      </c>
      <c r="BJ1180" s="40">
        <f t="shared" si="469"/>
        <v>0.30036968576709794</v>
      </c>
      <c r="BK1180" s="40">
        <f t="shared" si="470"/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 s="42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</row>
    <row r="1181" spans="1:134" s="32" customFormat="1" ht="17" thickBot="1" x14ac:dyDescent="0.25">
      <c r="A1181" s="124" t="str">
        <f>CONFIGURACAO!$C$4</f>
        <v>AREA 21</v>
      </c>
      <c r="B1181" s="125">
        <v>1179</v>
      </c>
      <c r="C1181" s="252" t="s">
        <v>337</v>
      </c>
      <c r="D1181" s="126">
        <f t="shared" si="449"/>
        <v>7</v>
      </c>
      <c r="E1181" s="250" t="s">
        <v>1516</v>
      </c>
      <c r="F1181" s="250">
        <v>1</v>
      </c>
      <c r="G1181" s="250">
        <v>1</v>
      </c>
      <c r="H1181" s="250">
        <v>1</v>
      </c>
      <c r="I1181" s="250">
        <v>1</v>
      </c>
      <c r="J1181" s="87"/>
      <c r="K1181" s="94"/>
      <c r="L1181" s="94"/>
      <c r="M1181" s="154">
        <f t="shared" si="428"/>
        <v>4</v>
      </c>
      <c r="N1181">
        <v>0</v>
      </c>
      <c r="O1181">
        <v>1.5</v>
      </c>
      <c r="P1181">
        <v>25.25</v>
      </c>
      <c r="Q1181">
        <v>1</v>
      </c>
      <c r="R1181">
        <v>0.75</v>
      </c>
      <c r="S1181">
        <v>5.25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>
        <v>0</v>
      </c>
      <c r="AB1181">
        <v>4</v>
      </c>
      <c r="AC1181" s="139">
        <f t="shared" si="452"/>
        <v>1.5</v>
      </c>
      <c r="AD1181" s="140">
        <f t="shared" si="453"/>
        <v>26.75</v>
      </c>
      <c r="AE1181" s="141">
        <f t="shared" si="454"/>
        <v>0</v>
      </c>
      <c r="AF1181" s="263">
        <f t="shared" si="455"/>
        <v>2</v>
      </c>
      <c r="AG1181" s="265">
        <f t="shared" si="429"/>
        <v>3.5</v>
      </c>
      <c r="AI1181" s="37">
        <f>IFERROR(IF(M1181&gt;0,(N1181*CONFIGURACAO!$C$20)+(O1181*CONFIGURACAO!$C$21)+(P1181*CONFIGURACAO!$C$22)+(Q1181*CONFIGURACAO!$C$23)+(R1181*CONFIGURACAO!$C$24),""),"")</f>
        <v>1690</v>
      </c>
      <c r="AJ1181" s="38">
        <f>IF(S1181=0,0,IF(CONFIGURACAO!$C$15="SIM",(IF(S1181&gt;CONFIGURACAO!$C$16,CONFIGURACAO!$C$16*CONFIGURACAO!$C$25,S1181*CONFIGURACAO!$C$25)),'PI AREA  P75'!S1181*CONFIGURACAO!$C$25))</f>
        <v>40</v>
      </c>
      <c r="AK1181" s="38">
        <f>IF(T1181=0,0,IF(CONFIGURACAO!$C$17="SIM",(IF(T1181&gt;CONFIGURACAO!$C$18,CONFIGURACAO!$C$18*CONFIGURACAO!$C$26,T1181*CONFIGURACAO!$C$26)),'PI AREA  P75'!T1181*CONFIGURACAO!$C$26))</f>
        <v>5</v>
      </c>
      <c r="AL1181" s="38">
        <f>IFERROR(IF(M1181&gt;0,(U1181*CONFIGURACAO!$C$29)+(V1181*CONFIGURACAO!$C$30),""),"")</f>
        <v>0</v>
      </c>
      <c r="AM1181" s="38">
        <f>IF(W1181=0,0,IF(CONFIGURACAO!$C$41="SIM",(IF(W1181&gt;CONFIGURACAO!$C$41,CONFIGURACAO!$C$41*CONFIGURACAO!$C$31,W1181*CONFIGURACAO!$C$31)),'PI AREA  P75'!W1181*CONFIGURACAO!$C$31))</f>
        <v>0</v>
      </c>
      <c r="AN1181" s="38">
        <f>IF(X1181=0,0,IF(CONFIGURACAO!$C$39="SIM",(IF(X1181&gt;CONFIGURACAO!$C$40,CONFIGURACAO!$C$40*CONFIGURACAO!$C$32,X1181*CONFIGURACAO!$C$32)),'PI AREA  P75'!X1181*CONFIGURACAO!$C$32))</f>
        <v>0</v>
      </c>
      <c r="AO1181" s="38">
        <f>IFERROR(IF(M1181&gt;0,(Y1181*CONFIGURACAO!$C$33)+(Z1181*CONFIGURACAO!$C$34)+(AA1181*CONFIGURACAO!$C$35)+(AB1181*CONFIGURACAO!$C$36),""),"")</f>
        <v>190</v>
      </c>
      <c r="AP1181" s="38">
        <f>IF(AA1181=0,0,IF(CONFIGURACAO!$C$46="SIM",(IF(AA1181&gt;CONFIGURACAO!$C$47,CONFIGURACAO!$C$47*CONFIGURACAO!$C$35,AA1181*CONFIGURACAO!$C$35)),'PI AREA  P75'!AA1181*CONFIGURACAO!$C$35))</f>
        <v>0</v>
      </c>
      <c r="AQ1181" s="38">
        <f>IF(AB1181=0,0,IF(CONFIGURACAO!$C$44="SIM",(IF(AB1181&gt;CONFIGURACAO!$C$45,CONFIGURACAO!$C$45*CONFIGURACAO!$C$36,AB1181*CONFIGURACAO!$C$36)),'PI AREA  P75'!AB1181*CONFIGURACAO!$C$36))</f>
        <v>20</v>
      </c>
      <c r="AR1181" s="38">
        <f t="shared" si="456"/>
        <v>1945</v>
      </c>
      <c r="AS1181" s="68">
        <f>IF(AR1181="","",$AR1181-(($AS$2/CONFIGURACAO!$C$6)*$M1181))</f>
        <v>1645</v>
      </c>
      <c r="AT1181" s="73">
        <f t="shared" si="457"/>
        <v>3</v>
      </c>
      <c r="AU1181" s="75">
        <f>IF(AR1181="","",$AR1181-(($AU$2/CONFIGURACAO!$C$6)*$M1181))</f>
        <v>1445</v>
      </c>
      <c r="AV1181" s="76">
        <f t="shared" si="458"/>
        <v>4</v>
      </c>
      <c r="AW1181" s="74">
        <f>IF(AR1181="","",$AR1181-(($AW$2/CONFIGURACAO!$C$6)*$M1181))</f>
        <v>1245</v>
      </c>
      <c r="AX1181" s="72">
        <f t="shared" si="459"/>
        <v>5</v>
      </c>
      <c r="AZ1181" s="39">
        <f t="shared" si="460"/>
        <v>0.18263682503016559</v>
      </c>
      <c r="BA1181" s="146">
        <f t="shared" si="461"/>
        <v>40.75</v>
      </c>
      <c r="BB1181" s="146">
        <f t="shared" si="462"/>
        <v>72</v>
      </c>
      <c r="BC1181" s="32">
        <f t="shared" si="463"/>
        <v>125</v>
      </c>
      <c r="BD1181" s="148"/>
      <c r="BE1181" s="40">
        <f t="shared" si="464"/>
        <v>0</v>
      </c>
      <c r="BF1181" s="40">
        <f t="shared" si="465"/>
        <v>5.7870370370370364E-2</v>
      </c>
      <c r="BG1181" s="40">
        <f t="shared" si="466"/>
        <v>0.64876670092497435</v>
      </c>
      <c r="BH1181" s="40">
        <f t="shared" si="467"/>
        <v>4.042037186742118E-2</v>
      </c>
      <c r="BI1181" s="40">
        <f t="shared" si="468"/>
        <v>7.9957356076759065E-2</v>
      </c>
      <c r="BJ1181" s="40">
        <f t="shared" si="469"/>
        <v>0.48521256931608131</v>
      </c>
      <c r="BK1181" s="40">
        <f t="shared" si="470"/>
        <v>0.16051364365971107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 s="42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</row>
    <row r="1182" spans="1:134" s="32" customFormat="1" ht="17" thickBot="1" x14ac:dyDescent="0.25">
      <c r="A1182" s="124" t="str">
        <f>CONFIGURACAO!$C$4</f>
        <v>AREA 21</v>
      </c>
      <c r="B1182" s="125">
        <v>1180</v>
      </c>
      <c r="C1182" s="252" t="s">
        <v>337</v>
      </c>
      <c r="D1182" s="126">
        <f t="shared" si="449"/>
        <v>8</v>
      </c>
      <c r="E1182" s="250" t="s">
        <v>1517</v>
      </c>
      <c r="F1182" s="250">
        <v>0</v>
      </c>
      <c r="G1182" s="250">
        <v>1</v>
      </c>
      <c r="H1182" s="250">
        <v>1</v>
      </c>
      <c r="I1182" s="250">
        <v>1</v>
      </c>
      <c r="J1182" s="87"/>
      <c r="K1182" s="94"/>
      <c r="L1182" s="94"/>
      <c r="M1182" s="154">
        <f t="shared" si="428"/>
        <v>3</v>
      </c>
      <c r="N1182">
        <v>0</v>
      </c>
      <c r="O1182">
        <v>0.75</v>
      </c>
      <c r="P1182">
        <v>4</v>
      </c>
      <c r="Q1182">
        <v>1</v>
      </c>
      <c r="R1182">
        <v>0</v>
      </c>
      <c r="S1182">
        <v>0.75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 s="139">
        <f t="shared" si="452"/>
        <v>0.75</v>
      </c>
      <c r="AD1182" s="140">
        <f t="shared" si="453"/>
        <v>4.75</v>
      </c>
      <c r="AE1182" s="141">
        <f t="shared" si="454"/>
        <v>0</v>
      </c>
      <c r="AF1182" s="263">
        <f t="shared" si="455"/>
        <v>0</v>
      </c>
      <c r="AG1182" s="265">
        <f t="shared" si="429"/>
        <v>0.75</v>
      </c>
      <c r="AI1182" s="37">
        <f>IFERROR(IF(M1182&gt;0,(N1182*CONFIGURACAO!$C$20)+(O1182*CONFIGURACAO!$C$21)+(P1182*CONFIGURACAO!$C$22)+(Q1182*CONFIGURACAO!$C$23)+(R1182*CONFIGURACAO!$C$24),""),"")</f>
        <v>340</v>
      </c>
      <c r="AJ1182" s="38">
        <f>IF(S1182=0,0,IF(CONFIGURACAO!$C$15="SIM",(IF(S1182&gt;CONFIGURACAO!$C$16,CONFIGURACAO!$C$16*CONFIGURACAO!$C$25,S1182*CONFIGURACAO!$C$25)),'PI AREA  P75'!S1182*CONFIGURACAO!$C$25))</f>
        <v>7.5</v>
      </c>
      <c r="AK1182" s="38">
        <f>IF(T1182=0,0,IF(CONFIGURACAO!$C$17="SIM",(IF(T1182&gt;CONFIGURACAO!$C$18,CONFIGURACAO!$C$18*CONFIGURACAO!$C$26,T1182*CONFIGURACAO!$C$26)),'PI AREA  P75'!T1182*CONFIGURACAO!$C$26))</f>
        <v>0</v>
      </c>
      <c r="AL1182" s="38">
        <f>IFERROR(IF(M1182&gt;0,(U1182*CONFIGURACAO!$C$29)+(V1182*CONFIGURACAO!$C$30),""),"")</f>
        <v>0</v>
      </c>
      <c r="AM1182" s="38">
        <f>IF(W1182=0,0,IF(CONFIGURACAO!$C$41="SIM",(IF(W1182&gt;CONFIGURACAO!$C$41,CONFIGURACAO!$C$41*CONFIGURACAO!$C$31,W1182*CONFIGURACAO!$C$31)),'PI AREA  P75'!W1182*CONFIGURACAO!$C$31))</f>
        <v>0</v>
      </c>
      <c r="AN1182" s="38">
        <f>IF(X1182=0,0,IF(CONFIGURACAO!$C$39="SIM",(IF(X1182&gt;CONFIGURACAO!$C$40,CONFIGURACAO!$C$40*CONFIGURACAO!$C$32,X1182*CONFIGURACAO!$C$32)),'PI AREA  P75'!X1182*CONFIGURACAO!$C$32))</f>
        <v>0</v>
      </c>
      <c r="AO1182" s="38">
        <f>IFERROR(IF(M1182&gt;0,(Y1182*CONFIGURACAO!$C$33)+(Z1182*CONFIGURACAO!$C$34)+(AA1182*CONFIGURACAO!$C$35)+(AB1182*CONFIGURACAO!$C$36),""),"")</f>
        <v>0</v>
      </c>
      <c r="AP1182" s="38">
        <f>IF(AA1182=0,0,IF(CONFIGURACAO!$C$46="SIM",(IF(AA1182&gt;CONFIGURACAO!$C$47,CONFIGURACAO!$C$47*CONFIGURACAO!$C$35,AA1182*CONFIGURACAO!$C$35)),'PI AREA  P75'!AA1182*CONFIGURACAO!$C$35))</f>
        <v>0</v>
      </c>
      <c r="AQ1182" s="38">
        <f>IF(AB1182=0,0,IF(CONFIGURACAO!$C$44="SIM",(IF(AB1182&gt;CONFIGURACAO!$C$45,CONFIGURACAO!$C$45*CONFIGURACAO!$C$36,AB1182*CONFIGURACAO!$C$36)),'PI AREA  P75'!AB1182*CONFIGURACAO!$C$36))</f>
        <v>0</v>
      </c>
      <c r="AR1182" s="38">
        <f t="shared" si="456"/>
        <v>347.5</v>
      </c>
      <c r="AS1182" s="68">
        <f>IF(AR1182="","",$AR1182-(($AS$2/CONFIGURACAO!$C$6)*$M1182))</f>
        <v>122.5</v>
      </c>
      <c r="AT1182" s="73">
        <f t="shared" si="457"/>
        <v>3</v>
      </c>
      <c r="AU1182" s="75">
        <f>IF(AR1182="","",$AR1182-(($AU$2/CONFIGURACAO!$C$6)*$M1182))</f>
        <v>-27.5</v>
      </c>
      <c r="AV1182" s="76" t="str">
        <f t="shared" si="458"/>
        <v>NAO</v>
      </c>
      <c r="AW1182" s="74">
        <f>IF(AR1182="","",$AR1182-(($AW$2/CONFIGURACAO!$C$6)*$M1182))</f>
        <v>-177.5</v>
      </c>
      <c r="AX1182" s="72" t="str">
        <f t="shared" si="459"/>
        <v>NAO</v>
      </c>
      <c r="AZ1182" s="39">
        <f t="shared" si="460"/>
        <v>3.2630486734181258E-2</v>
      </c>
      <c r="BA1182" s="146">
        <f t="shared" si="461"/>
        <v>6.5</v>
      </c>
      <c r="BB1182" s="146">
        <f t="shared" si="462"/>
        <v>793</v>
      </c>
      <c r="BC1182" s="32">
        <f t="shared" si="463"/>
        <v>805</v>
      </c>
      <c r="BD1182" s="148"/>
      <c r="BE1182" s="40">
        <f t="shared" si="464"/>
        <v>0</v>
      </c>
      <c r="BF1182" s="40">
        <f t="shared" si="465"/>
        <v>2.8935185185185182E-2</v>
      </c>
      <c r="BG1182" s="40">
        <f t="shared" si="466"/>
        <v>0.10277492291880781</v>
      </c>
      <c r="BH1182" s="40">
        <f t="shared" si="467"/>
        <v>4.042037186742118E-2</v>
      </c>
      <c r="BI1182" s="40">
        <f t="shared" si="468"/>
        <v>0</v>
      </c>
      <c r="BJ1182" s="40">
        <f t="shared" si="469"/>
        <v>6.9316081330868765E-2</v>
      </c>
      <c r="BK1182" s="40">
        <f t="shared" si="470"/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 s="4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</row>
    <row r="1183" spans="1:134" s="32" customFormat="1" ht="17" thickBot="1" x14ac:dyDescent="0.25">
      <c r="A1183" s="124" t="str">
        <f>CONFIGURACAO!$C$4</f>
        <v>AREA 21</v>
      </c>
      <c r="B1183" s="125">
        <v>1181</v>
      </c>
      <c r="C1183" s="252" t="s">
        <v>337</v>
      </c>
      <c r="D1183" s="126">
        <f t="shared" si="449"/>
        <v>9</v>
      </c>
      <c r="E1183" s="250" t="s">
        <v>1518</v>
      </c>
      <c r="F1183" s="250">
        <v>1</v>
      </c>
      <c r="G1183" s="250">
        <v>1</v>
      </c>
      <c r="H1183" s="250">
        <v>1</v>
      </c>
      <c r="I1183" s="250">
        <v>1</v>
      </c>
      <c r="J1183" s="87"/>
      <c r="K1183" s="94"/>
      <c r="L1183" s="94"/>
      <c r="M1183" s="154">
        <f t="shared" si="428"/>
        <v>4</v>
      </c>
      <c r="N1183">
        <v>0</v>
      </c>
      <c r="O1183">
        <v>1</v>
      </c>
      <c r="P1183">
        <v>20.5</v>
      </c>
      <c r="Q1183">
        <v>3</v>
      </c>
      <c r="R1183">
        <v>0</v>
      </c>
      <c r="S1183">
        <v>5.25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 s="139">
        <f t="shared" si="452"/>
        <v>1</v>
      </c>
      <c r="AD1183" s="140">
        <f t="shared" si="453"/>
        <v>21.5</v>
      </c>
      <c r="AE1183" s="141">
        <f t="shared" si="454"/>
        <v>0</v>
      </c>
      <c r="AF1183" s="263">
        <f t="shared" si="455"/>
        <v>1</v>
      </c>
      <c r="AG1183" s="265">
        <f t="shared" si="429"/>
        <v>2</v>
      </c>
      <c r="AI1183" s="37">
        <f>IFERROR(IF(M1183&gt;0,(N1183*CONFIGURACAO!$C$20)+(O1183*CONFIGURACAO!$C$21)+(P1183*CONFIGURACAO!$C$22)+(Q1183*CONFIGURACAO!$C$23)+(R1183*CONFIGURACAO!$C$24),""),"")</f>
        <v>1430</v>
      </c>
      <c r="AJ1183" s="38">
        <f>IF(S1183=0,0,IF(CONFIGURACAO!$C$15="SIM",(IF(S1183&gt;CONFIGURACAO!$C$16,CONFIGURACAO!$C$16*CONFIGURACAO!$C$25,S1183*CONFIGURACAO!$C$25)),'PI AREA  P75'!S1183*CONFIGURACAO!$C$25))</f>
        <v>40</v>
      </c>
      <c r="AK1183" s="38">
        <f>IF(T1183=0,0,IF(CONFIGURACAO!$C$17="SIM",(IF(T1183&gt;CONFIGURACAO!$C$18,CONFIGURACAO!$C$18*CONFIGURACAO!$C$26,T1183*CONFIGURACAO!$C$26)),'PI AREA  P75'!T1183*CONFIGURACAO!$C$26))</f>
        <v>0</v>
      </c>
      <c r="AL1183" s="38">
        <f>IFERROR(IF(M1183&gt;0,(U1183*CONFIGURACAO!$C$29)+(V1183*CONFIGURACAO!$C$30),""),"")</f>
        <v>0</v>
      </c>
      <c r="AM1183" s="38">
        <f>IF(W1183=0,0,IF(CONFIGURACAO!$C$41="SIM",(IF(W1183&gt;CONFIGURACAO!$C$41,CONFIGURACAO!$C$41*CONFIGURACAO!$C$31,W1183*CONFIGURACAO!$C$31)),'PI AREA  P75'!W1183*CONFIGURACAO!$C$31))</f>
        <v>0</v>
      </c>
      <c r="AN1183" s="38">
        <f>IF(X1183=0,0,IF(CONFIGURACAO!$C$39="SIM",(IF(X1183&gt;CONFIGURACAO!$C$40,CONFIGURACAO!$C$40*CONFIGURACAO!$C$32,X1183*CONFIGURACAO!$C$32)),'PI AREA  P75'!X1183*CONFIGURACAO!$C$32))</f>
        <v>0</v>
      </c>
      <c r="AO1183" s="38">
        <f>IFERROR(IF(M1183&gt;0,(Y1183*CONFIGURACAO!$C$33)+(Z1183*CONFIGURACAO!$C$34)+(AA1183*CONFIGURACAO!$C$35)+(AB1183*CONFIGURACAO!$C$36),""),"")</f>
        <v>100</v>
      </c>
      <c r="AP1183" s="38">
        <f>IF(AA1183=0,0,IF(CONFIGURACAO!$C$46="SIM",(IF(AA1183&gt;CONFIGURACAO!$C$47,CONFIGURACAO!$C$47*CONFIGURACAO!$C$35,AA1183*CONFIGURACAO!$C$35)),'PI AREA  P75'!AA1183*CONFIGURACAO!$C$35))</f>
        <v>0</v>
      </c>
      <c r="AQ1183" s="38">
        <f>IF(AB1183=0,0,IF(CONFIGURACAO!$C$44="SIM",(IF(AB1183&gt;CONFIGURACAO!$C$45,CONFIGURACAO!$C$45*CONFIGURACAO!$C$36,AB1183*CONFIGURACAO!$C$36)),'PI AREA  P75'!AB1183*CONFIGURACAO!$C$36))</f>
        <v>0</v>
      </c>
      <c r="AR1183" s="38">
        <f t="shared" si="456"/>
        <v>1570</v>
      </c>
      <c r="AS1183" s="68">
        <f>IF(AR1183="","",$AR1183-(($AS$2/CONFIGURACAO!$C$6)*$M1183))</f>
        <v>1270</v>
      </c>
      <c r="AT1183" s="73">
        <f t="shared" si="457"/>
        <v>3</v>
      </c>
      <c r="AU1183" s="75">
        <f>IF(AR1183="","",$AR1183-(($AU$2/CONFIGURACAO!$C$6)*$M1183))</f>
        <v>1070</v>
      </c>
      <c r="AV1183" s="76">
        <f t="shared" si="458"/>
        <v>4</v>
      </c>
      <c r="AW1183" s="74">
        <f>IF(AR1183="","",$AR1183-(($AW$2/CONFIGURACAO!$C$6)*$M1183))</f>
        <v>870</v>
      </c>
      <c r="AX1183" s="72">
        <f t="shared" si="459"/>
        <v>5</v>
      </c>
      <c r="AZ1183" s="39">
        <f t="shared" si="460"/>
        <v>0.14742406956162465</v>
      </c>
      <c r="BA1183" s="146">
        <f t="shared" si="461"/>
        <v>30.75</v>
      </c>
      <c r="BB1183" s="146">
        <f t="shared" si="462"/>
        <v>147</v>
      </c>
      <c r="BC1183" s="32">
        <f t="shared" si="463"/>
        <v>197</v>
      </c>
      <c r="BD1183" s="148"/>
      <c r="BE1183" s="40">
        <f t="shared" si="464"/>
        <v>0</v>
      </c>
      <c r="BF1183" s="40">
        <f t="shared" si="465"/>
        <v>3.8580246913580245E-2</v>
      </c>
      <c r="BG1183" s="40">
        <f t="shared" si="466"/>
        <v>0.52672147995889007</v>
      </c>
      <c r="BH1183" s="40">
        <f t="shared" si="467"/>
        <v>0.12126111560226355</v>
      </c>
      <c r="BI1183" s="40">
        <f t="shared" si="468"/>
        <v>0</v>
      </c>
      <c r="BJ1183" s="40">
        <f t="shared" si="469"/>
        <v>0.48521256931608131</v>
      </c>
      <c r="BK1183" s="40">
        <f t="shared" si="470"/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 s="42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</row>
    <row r="1184" spans="1:134" s="32" customFormat="1" ht="17" thickBot="1" x14ac:dyDescent="0.25">
      <c r="A1184" s="124" t="str">
        <f>CONFIGURACAO!$C$4</f>
        <v>AREA 21</v>
      </c>
      <c r="B1184" s="125">
        <v>1182</v>
      </c>
      <c r="C1184" s="252" t="s">
        <v>337</v>
      </c>
      <c r="D1184" s="126">
        <f t="shared" si="449"/>
        <v>10</v>
      </c>
      <c r="E1184" s="250" t="s">
        <v>1519</v>
      </c>
      <c r="F1184" s="250">
        <v>1</v>
      </c>
      <c r="G1184" s="250">
        <v>1</v>
      </c>
      <c r="H1184" s="250">
        <v>1</v>
      </c>
      <c r="I1184" s="250">
        <v>1</v>
      </c>
      <c r="J1184" s="87"/>
      <c r="K1184" s="94"/>
      <c r="L1184" s="94"/>
      <c r="M1184" s="154">
        <f t="shared" si="428"/>
        <v>4</v>
      </c>
      <c r="N1184">
        <v>1.5</v>
      </c>
      <c r="O1184">
        <v>0</v>
      </c>
      <c r="P1184">
        <v>25.25</v>
      </c>
      <c r="Q1184">
        <v>6</v>
      </c>
      <c r="R1184">
        <v>0</v>
      </c>
      <c r="S1184">
        <v>0.75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s="139">
        <f t="shared" ref="AC1184:AC1203" si="471">IFERROR((N1184+O1184),"")</f>
        <v>1.5</v>
      </c>
      <c r="AD1184" s="140">
        <f t="shared" ref="AD1184:AD1203" si="472">IFERROR(AC1184+P1184,"")</f>
        <v>26.75</v>
      </c>
      <c r="AE1184" s="141">
        <f t="shared" ref="AE1184:AE1203" si="473">IFERROR((U1184+V1184),"")</f>
        <v>0</v>
      </c>
      <c r="AF1184" s="263">
        <f t="shared" ref="AF1184:AF1203" si="474">IFERROR((Y1184+Z1184),"")</f>
        <v>0</v>
      </c>
      <c r="AG1184" s="265">
        <f t="shared" si="429"/>
        <v>1.5</v>
      </c>
      <c r="AI1184" s="37">
        <f>IFERROR(IF(M1184&gt;0,(N1184*CONFIGURACAO!$C$20)+(O1184*CONFIGURACAO!$C$21)+(P1184*CONFIGURACAO!$C$22)+(Q1184*CONFIGURACAO!$C$23)+(R1184*CONFIGURACAO!$C$24),""),"")</f>
        <v>1905</v>
      </c>
      <c r="AJ1184" s="38">
        <f>IF(S1184=0,0,IF(CONFIGURACAO!$C$15="SIM",(IF(S1184&gt;CONFIGURACAO!$C$16,CONFIGURACAO!$C$16*CONFIGURACAO!$C$25,S1184*CONFIGURACAO!$C$25)),'PI AREA  P75'!S1184*CONFIGURACAO!$C$25))</f>
        <v>7.5</v>
      </c>
      <c r="AK1184" s="38">
        <f>IF(T1184=0,0,IF(CONFIGURACAO!$C$17="SIM",(IF(T1184&gt;CONFIGURACAO!$C$18,CONFIGURACAO!$C$18*CONFIGURACAO!$C$26,T1184*CONFIGURACAO!$C$26)),'PI AREA  P75'!T1184*CONFIGURACAO!$C$26))</f>
        <v>0</v>
      </c>
      <c r="AL1184" s="38">
        <f>IFERROR(IF(M1184&gt;0,(U1184*CONFIGURACAO!$C$29)+(V1184*CONFIGURACAO!$C$30),""),"")</f>
        <v>0</v>
      </c>
      <c r="AM1184" s="38">
        <f>IF(W1184=0,0,IF(CONFIGURACAO!$C$41="SIM",(IF(W1184&gt;CONFIGURACAO!$C$41,CONFIGURACAO!$C$41*CONFIGURACAO!$C$31,W1184*CONFIGURACAO!$C$31)),'PI AREA  P75'!W1184*CONFIGURACAO!$C$31))</f>
        <v>0</v>
      </c>
      <c r="AN1184" s="38">
        <f>IF(X1184=0,0,IF(CONFIGURACAO!$C$39="SIM",(IF(X1184&gt;CONFIGURACAO!$C$40,CONFIGURACAO!$C$40*CONFIGURACAO!$C$32,X1184*CONFIGURACAO!$C$32)),'PI AREA  P75'!X1184*CONFIGURACAO!$C$32))</f>
        <v>0</v>
      </c>
      <c r="AO1184" s="38">
        <f>IFERROR(IF(M1184&gt;0,(Y1184*CONFIGURACAO!$C$33)+(Z1184*CONFIGURACAO!$C$34)+(AA1184*CONFIGURACAO!$C$35)+(AB1184*CONFIGURACAO!$C$36),""),"")</f>
        <v>0</v>
      </c>
      <c r="AP1184" s="38">
        <f>IF(AA1184=0,0,IF(CONFIGURACAO!$C$46="SIM",(IF(AA1184&gt;CONFIGURACAO!$C$47,CONFIGURACAO!$C$47*CONFIGURACAO!$C$35,AA1184*CONFIGURACAO!$C$35)),'PI AREA  P75'!AA1184*CONFIGURACAO!$C$35))</f>
        <v>0</v>
      </c>
      <c r="AQ1184" s="38">
        <f>IF(AB1184=0,0,IF(CONFIGURACAO!$C$44="SIM",(IF(AB1184&gt;CONFIGURACAO!$C$45,CONFIGURACAO!$C$45*CONFIGURACAO!$C$36,AB1184*CONFIGURACAO!$C$36)),'PI AREA  P75'!AB1184*CONFIGURACAO!$C$36))</f>
        <v>0</v>
      </c>
      <c r="AR1184" s="38">
        <f t="shared" ref="AR1184:AR1203" si="475">IF(OR(M1184=1,M1184=2,M1184=3,M1184=4),SUM(AI1184:AQ1184),"")</f>
        <v>1912.5</v>
      </c>
      <c r="AS1184" s="68">
        <f>IF(AR1184="","",$AR1184-(($AS$2/CONFIGURACAO!$C$6)*$M1184))</f>
        <v>1612.5</v>
      </c>
      <c r="AT1184" s="73">
        <f t="shared" ref="AT1184:AT1203" si="476">IF(M1184="","",IF(AS1184&gt;=0,3,"NAO"))</f>
        <v>3</v>
      </c>
      <c r="AU1184" s="75">
        <f>IF(AR1184="","",$AR1184-(($AU$2/CONFIGURACAO!$C$6)*$M1184))</f>
        <v>1412.5</v>
      </c>
      <c r="AV1184" s="76">
        <f t="shared" ref="AV1184:AV1203" si="477">IF(M1184=""," ",IF(AU1184&gt;=0,4,"NAO"))</f>
        <v>4</v>
      </c>
      <c r="AW1184" s="74">
        <f>IF(AR1184="","",$AR1184-(($AW$2/CONFIGURACAO!$C$6)*$M1184))</f>
        <v>1212.5</v>
      </c>
      <c r="AX1184" s="72">
        <f t="shared" ref="AX1184:AX1203" si="478">IF(M1184="","",IF(AW1184&gt;=0,5,"NAO"))</f>
        <v>5</v>
      </c>
      <c r="AZ1184" s="39">
        <f t="shared" ref="AZ1184:AZ1195" si="479">IF(AR1184="","",(AR1184/(SUM($AR$3:$AR$1204))*100))</f>
        <v>0.17958505288955873</v>
      </c>
      <c r="BA1184" s="146">
        <f t="shared" ref="BA1184:BA1203" si="480">IF(M1184="","",SUM(N1184:T1184,U1184:X1184,Y1184:AB1184))</f>
        <v>33.5</v>
      </c>
      <c r="BB1184" s="146">
        <f t="shared" ref="BB1184:BB1195" si="481">IF(M1184="","",RANK(BA1184,$BA$3:$BA$1204))</f>
        <v>119</v>
      </c>
      <c r="BC1184" s="32">
        <f t="shared" ref="BC1184:BC1195" si="482">IF(M1184="","",RANK(AR1184,$AR$3:$AR$1204))</f>
        <v>131</v>
      </c>
      <c r="BD1184" s="148"/>
      <c r="BE1184" s="40">
        <f t="shared" ref="BE1184:BE1195" si="483">IF($M1184="","",IF(N1184="","",(N1184/N$1212*100)))</f>
        <v>5.5886736214605069E-2</v>
      </c>
      <c r="BF1184" s="40">
        <f t="shared" ref="BF1184:BF1195" si="484">IF($M1184="","",IF(O1184="","",(O1184/O$1212*100)))</f>
        <v>0</v>
      </c>
      <c r="BG1184" s="40">
        <f t="shared" ref="BG1184:BG1195" si="485">IF($M1184="","",IF(P1184="","",(P1184/P$1212*100)))</f>
        <v>0.64876670092497435</v>
      </c>
      <c r="BH1184" s="40">
        <f t="shared" ref="BH1184:BH1195" si="486">IF($M1184="","",IF(Q1184="","",(Q1184/Q$1212*100)))</f>
        <v>0.24252223120452709</v>
      </c>
      <c r="BI1184" s="40">
        <f t="shared" ref="BI1184:BI1195" si="487">IF($M1184="","",IF(R1184="","",(R1184/R$1212*100)))</f>
        <v>0</v>
      </c>
      <c r="BJ1184" s="40">
        <f t="shared" ref="BJ1184:BJ1195" si="488">IF($M1184="","",IF(S1184="","",(S1184/S$1212*100)))</f>
        <v>6.9316081330868765E-2</v>
      </c>
      <c r="BK1184" s="40">
        <f t="shared" ref="BK1184:BK1195" si="489">IF($M1184="","",IF(T1184="","",(T1184/T$1212*100)))</f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 s="42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</row>
    <row r="1185" spans="1:134" s="32" customFormat="1" ht="17" thickBot="1" x14ac:dyDescent="0.25">
      <c r="A1185" s="124" t="str">
        <f>CONFIGURACAO!$C$4</f>
        <v>AREA 21</v>
      </c>
      <c r="B1185" s="125">
        <v>1183</v>
      </c>
      <c r="C1185" s="252" t="s">
        <v>337</v>
      </c>
      <c r="D1185" s="126">
        <f t="shared" si="449"/>
        <v>11</v>
      </c>
      <c r="E1185" s="250" t="s">
        <v>1520</v>
      </c>
      <c r="F1185" s="250">
        <v>0</v>
      </c>
      <c r="G1185" s="250">
        <v>1</v>
      </c>
      <c r="H1185" s="250">
        <v>1</v>
      </c>
      <c r="I1185" s="250">
        <v>1</v>
      </c>
      <c r="J1185" s="87"/>
      <c r="K1185" s="94"/>
      <c r="L1185" s="94"/>
      <c r="M1185" s="154">
        <f t="shared" si="428"/>
        <v>3</v>
      </c>
      <c r="N1185">
        <v>0.75</v>
      </c>
      <c r="O1185">
        <v>0</v>
      </c>
      <c r="P1185">
        <v>3</v>
      </c>
      <c r="Q1185">
        <v>1.5</v>
      </c>
      <c r="R1185">
        <v>0.75</v>
      </c>
      <c r="S1185">
        <v>2.75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 s="139">
        <f t="shared" si="471"/>
        <v>0.75</v>
      </c>
      <c r="AD1185" s="140">
        <f t="shared" si="472"/>
        <v>3.75</v>
      </c>
      <c r="AE1185" s="141">
        <f t="shared" si="473"/>
        <v>0</v>
      </c>
      <c r="AF1185" s="263">
        <f t="shared" si="474"/>
        <v>0</v>
      </c>
      <c r="AG1185" s="265">
        <f t="shared" si="429"/>
        <v>0.75</v>
      </c>
      <c r="AI1185" s="37">
        <f>IFERROR(IF(M1185&gt;0,(N1185*CONFIGURACAO!$C$20)+(O1185*CONFIGURACAO!$C$21)+(P1185*CONFIGURACAO!$C$22)+(Q1185*CONFIGURACAO!$C$23)+(R1185*CONFIGURACAO!$C$24),""),"")</f>
        <v>330</v>
      </c>
      <c r="AJ1185" s="38">
        <f>IF(S1185=0,0,IF(CONFIGURACAO!$C$15="SIM",(IF(S1185&gt;CONFIGURACAO!$C$16,CONFIGURACAO!$C$16*CONFIGURACAO!$C$25,S1185*CONFIGURACAO!$C$25)),'PI AREA  P75'!S1185*CONFIGURACAO!$C$25))</f>
        <v>27.5</v>
      </c>
      <c r="AK1185" s="38">
        <f>IF(T1185=0,0,IF(CONFIGURACAO!$C$17="SIM",(IF(T1185&gt;CONFIGURACAO!$C$18,CONFIGURACAO!$C$18*CONFIGURACAO!$C$26,T1185*CONFIGURACAO!$C$26)),'PI AREA  P75'!T1185*CONFIGURACAO!$C$26))</f>
        <v>0</v>
      </c>
      <c r="AL1185" s="38">
        <f>IFERROR(IF(M1185&gt;0,(U1185*CONFIGURACAO!$C$29)+(V1185*CONFIGURACAO!$C$30),""),"")</f>
        <v>0</v>
      </c>
      <c r="AM1185" s="38">
        <f>IF(W1185=0,0,IF(CONFIGURACAO!$C$41="SIM",(IF(W1185&gt;CONFIGURACAO!$C$41,CONFIGURACAO!$C$41*CONFIGURACAO!$C$31,W1185*CONFIGURACAO!$C$31)),'PI AREA  P75'!W1185*CONFIGURACAO!$C$31))</f>
        <v>0</v>
      </c>
      <c r="AN1185" s="38">
        <f>IF(X1185=0,0,IF(CONFIGURACAO!$C$39="SIM",(IF(X1185&gt;CONFIGURACAO!$C$40,CONFIGURACAO!$C$40*CONFIGURACAO!$C$32,X1185*CONFIGURACAO!$C$32)),'PI AREA  P75'!X1185*CONFIGURACAO!$C$32))</f>
        <v>0</v>
      </c>
      <c r="AO1185" s="38">
        <f>IFERROR(IF(M1185&gt;0,(Y1185*CONFIGURACAO!$C$33)+(Z1185*CONFIGURACAO!$C$34)+(AA1185*CONFIGURACAO!$C$35)+(AB1185*CONFIGURACAO!$C$36),""),"")</f>
        <v>0</v>
      </c>
      <c r="AP1185" s="38">
        <f>IF(AA1185=0,0,IF(CONFIGURACAO!$C$46="SIM",(IF(AA1185&gt;CONFIGURACAO!$C$47,CONFIGURACAO!$C$47*CONFIGURACAO!$C$35,AA1185*CONFIGURACAO!$C$35)),'PI AREA  P75'!AA1185*CONFIGURACAO!$C$35))</f>
        <v>0</v>
      </c>
      <c r="AQ1185" s="38">
        <f>IF(AB1185=0,0,IF(CONFIGURACAO!$C$44="SIM",(IF(AB1185&gt;CONFIGURACAO!$C$45,CONFIGURACAO!$C$45*CONFIGURACAO!$C$36,AB1185*CONFIGURACAO!$C$36)),'PI AREA  P75'!AB1185*CONFIGURACAO!$C$36))</f>
        <v>0</v>
      </c>
      <c r="AR1185" s="38">
        <f t="shared" si="475"/>
        <v>357.5</v>
      </c>
      <c r="AS1185" s="68">
        <f>IF(AR1185="","",$AR1185-(($AS$2/CONFIGURACAO!$C$6)*$M1185))</f>
        <v>132.5</v>
      </c>
      <c r="AT1185" s="73">
        <f t="shared" si="476"/>
        <v>3</v>
      </c>
      <c r="AU1185" s="75">
        <f>IF(AR1185="","",$AR1185-(($AU$2/CONFIGURACAO!$C$6)*$M1185))</f>
        <v>-17.5</v>
      </c>
      <c r="AV1185" s="76" t="str">
        <f t="shared" si="477"/>
        <v>NAO</v>
      </c>
      <c r="AW1185" s="74">
        <f>IF(AR1185="","",$AR1185-(($AW$2/CONFIGURACAO!$C$6)*$M1185))</f>
        <v>-167.5</v>
      </c>
      <c r="AX1185" s="72" t="str">
        <f t="shared" si="478"/>
        <v>NAO</v>
      </c>
      <c r="AZ1185" s="39">
        <f t="shared" si="479"/>
        <v>3.3569493546675683E-2</v>
      </c>
      <c r="BA1185" s="146">
        <f t="shared" si="480"/>
        <v>8.75</v>
      </c>
      <c r="BB1185" s="146">
        <f t="shared" si="481"/>
        <v>709</v>
      </c>
      <c r="BC1185" s="32">
        <f t="shared" si="482"/>
        <v>796</v>
      </c>
      <c r="BD1185" s="148"/>
      <c r="BE1185" s="40">
        <f t="shared" si="483"/>
        <v>2.7943368107302535E-2</v>
      </c>
      <c r="BF1185" s="40">
        <f t="shared" si="484"/>
        <v>0</v>
      </c>
      <c r="BG1185" s="40">
        <f t="shared" si="485"/>
        <v>7.7081192189105849E-2</v>
      </c>
      <c r="BH1185" s="40">
        <f t="shared" si="486"/>
        <v>6.0630557801131774E-2</v>
      </c>
      <c r="BI1185" s="40">
        <f t="shared" si="487"/>
        <v>7.9957356076759065E-2</v>
      </c>
      <c r="BJ1185" s="40">
        <f t="shared" si="488"/>
        <v>0.25415896487985212</v>
      </c>
      <c r="BK1185" s="40">
        <f t="shared" si="489"/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 s="42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</row>
    <row r="1186" spans="1:134" s="32" customFormat="1" ht="17" thickBot="1" x14ac:dyDescent="0.25">
      <c r="A1186" s="124" t="str">
        <f>CONFIGURACAO!$C$4</f>
        <v>AREA 21</v>
      </c>
      <c r="B1186" s="125">
        <v>1184</v>
      </c>
      <c r="C1186" s="252" t="s">
        <v>337</v>
      </c>
      <c r="D1186" s="126">
        <f t="shared" si="449"/>
        <v>12</v>
      </c>
      <c r="E1186" s="250" t="s">
        <v>1521</v>
      </c>
      <c r="F1186" s="250">
        <v>1</v>
      </c>
      <c r="G1186" s="250">
        <v>0</v>
      </c>
      <c r="H1186" s="250">
        <v>0</v>
      </c>
      <c r="I1186" s="250">
        <v>0</v>
      </c>
      <c r="J1186" s="87"/>
      <c r="K1186" s="94"/>
      <c r="L1186" s="94"/>
      <c r="M1186" s="154">
        <f t="shared" si="428"/>
        <v>1</v>
      </c>
      <c r="N1186">
        <v>0</v>
      </c>
      <c r="O1186">
        <v>0</v>
      </c>
      <c r="P1186">
        <v>0.75</v>
      </c>
      <c r="Q1186">
        <v>0</v>
      </c>
      <c r="R1186">
        <v>0</v>
      </c>
      <c r="S1186">
        <v>1.75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 s="139">
        <f t="shared" si="471"/>
        <v>0</v>
      </c>
      <c r="AD1186" s="140">
        <f t="shared" si="472"/>
        <v>0.75</v>
      </c>
      <c r="AE1186" s="141">
        <f t="shared" si="473"/>
        <v>0</v>
      </c>
      <c r="AF1186" s="263">
        <f t="shared" si="474"/>
        <v>0</v>
      </c>
      <c r="AG1186" s="265">
        <f t="shared" si="429"/>
        <v>0</v>
      </c>
      <c r="AI1186" s="37">
        <f>IFERROR(IF(M1186&gt;0,(N1186*CONFIGURACAO!$C$20)+(O1186*CONFIGURACAO!$C$21)+(P1186*CONFIGURACAO!$C$22)+(Q1186*CONFIGURACAO!$C$23)+(R1186*CONFIGURACAO!$C$24),""),"")</f>
        <v>45</v>
      </c>
      <c r="AJ1186" s="38">
        <f>IF(S1186=0,0,IF(CONFIGURACAO!$C$15="SIM",(IF(S1186&gt;CONFIGURACAO!$C$16,CONFIGURACAO!$C$16*CONFIGURACAO!$C$25,S1186*CONFIGURACAO!$C$25)),'PI AREA  P75'!S1186*CONFIGURACAO!$C$25))</f>
        <v>17.5</v>
      </c>
      <c r="AK1186" s="38">
        <f>IF(T1186=0,0,IF(CONFIGURACAO!$C$17="SIM",(IF(T1186&gt;CONFIGURACAO!$C$18,CONFIGURACAO!$C$18*CONFIGURACAO!$C$26,T1186*CONFIGURACAO!$C$26)),'PI AREA  P75'!T1186*CONFIGURACAO!$C$26))</f>
        <v>0</v>
      </c>
      <c r="AL1186" s="38">
        <f>IFERROR(IF(M1186&gt;0,(U1186*CONFIGURACAO!$C$29)+(V1186*CONFIGURACAO!$C$30),""),"")</f>
        <v>0</v>
      </c>
      <c r="AM1186" s="38">
        <f>IF(W1186=0,0,IF(CONFIGURACAO!$C$41="SIM",(IF(W1186&gt;CONFIGURACAO!$C$41,CONFIGURACAO!$C$41*CONFIGURACAO!$C$31,W1186*CONFIGURACAO!$C$31)),'PI AREA  P75'!W1186*CONFIGURACAO!$C$31))</f>
        <v>0</v>
      </c>
      <c r="AN1186" s="38">
        <f>IF(X1186=0,0,IF(CONFIGURACAO!$C$39="SIM",(IF(X1186&gt;CONFIGURACAO!$C$40,CONFIGURACAO!$C$40*CONFIGURACAO!$C$32,X1186*CONFIGURACAO!$C$32)),'PI AREA  P75'!X1186*CONFIGURACAO!$C$32))</f>
        <v>0</v>
      </c>
      <c r="AO1186" s="38">
        <f>IFERROR(IF(M1186&gt;0,(Y1186*CONFIGURACAO!$C$33)+(Z1186*CONFIGURACAO!$C$34)+(AA1186*CONFIGURACAO!$C$35)+(AB1186*CONFIGURACAO!$C$36),""),"")</f>
        <v>0</v>
      </c>
      <c r="AP1186" s="38">
        <f>IF(AA1186=0,0,IF(CONFIGURACAO!$C$46="SIM",(IF(AA1186&gt;CONFIGURACAO!$C$47,CONFIGURACAO!$C$47*CONFIGURACAO!$C$35,AA1186*CONFIGURACAO!$C$35)),'PI AREA  P75'!AA1186*CONFIGURACAO!$C$35))</f>
        <v>0</v>
      </c>
      <c r="AQ1186" s="38">
        <f>IF(AB1186=0,0,IF(CONFIGURACAO!$C$44="SIM",(IF(AB1186&gt;CONFIGURACAO!$C$45,CONFIGURACAO!$C$45*CONFIGURACAO!$C$36,AB1186*CONFIGURACAO!$C$36)),'PI AREA  P75'!AB1186*CONFIGURACAO!$C$36))</f>
        <v>0</v>
      </c>
      <c r="AR1186" s="38">
        <f t="shared" si="475"/>
        <v>62.5</v>
      </c>
      <c r="AS1186" s="68">
        <f>IF(AR1186="","",$AR1186-(($AS$2/CONFIGURACAO!$C$6)*$M1186))</f>
        <v>-12.5</v>
      </c>
      <c r="AT1186" s="73" t="str">
        <f t="shared" si="476"/>
        <v>NAO</v>
      </c>
      <c r="AU1186" s="75">
        <f>IF(AR1186="","",$AR1186-(($AU$2/CONFIGURACAO!$C$6)*$M1186))</f>
        <v>-62.5</v>
      </c>
      <c r="AV1186" s="76" t="str">
        <f t="shared" si="477"/>
        <v>NAO</v>
      </c>
      <c r="AW1186" s="74">
        <f>IF(AR1186="","",$AR1186-(($AW$2/CONFIGURACAO!$C$6)*$M1186))</f>
        <v>-112.5</v>
      </c>
      <c r="AX1186" s="72" t="str">
        <f t="shared" si="478"/>
        <v>NAO</v>
      </c>
      <c r="AZ1186" s="39">
        <f t="shared" si="479"/>
        <v>5.8687925780901542E-3</v>
      </c>
      <c r="BA1186" s="146">
        <f t="shared" si="480"/>
        <v>2.5</v>
      </c>
      <c r="BB1186" s="146">
        <f t="shared" si="481"/>
        <v>986</v>
      </c>
      <c r="BC1186" s="32">
        <f t="shared" si="482"/>
        <v>1095</v>
      </c>
      <c r="BD1186" s="148"/>
      <c r="BE1186" s="40">
        <f t="shared" si="483"/>
        <v>0</v>
      </c>
      <c r="BF1186" s="40">
        <f t="shared" si="484"/>
        <v>0</v>
      </c>
      <c r="BG1186" s="40">
        <f t="shared" si="485"/>
        <v>1.9270298047276462E-2</v>
      </c>
      <c r="BH1186" s="40">
        <f t="shared" si="486"/>
        <v>0</v>
      </c>
      <c r="BI1186" s="40">
        <f t="shared" si="487"/>
        <v>0</v>
      </c>
      <c r="BJ1186" s="40">
        <f t="shared" si="488"/>
        <v>0.16173752310536046</v>
      </c>
      <c r="BK1186" s="40">
        <f t="shared" si="489"/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 s="42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</row>
    <row r="1187" spans="1:134" s="32" customFormat="1" ht="17" thickBot="1" x14ac:dyDescent="0.25">
      <c r="A1187" s="124" t="str">
        <f>CONFIGURACAO!$C$4</f>
        <v>AREA 21</v>
      </c>
      <c r="B1187" s="125">
        <v>1185</v>
      </c>
      <c r="C1187" s="252" t="s">
        <v>337</v>
      </c>
      <c r="D1187" s="126">
        <f t="shared" si="449"/>
        <v>13</v>
      </c>
      <c r="E1187" s="250" t="s">
        <v>1522</v>
      </c>
      <c r="F1187" s="250">
        <v>1</v>
      </c>
      <c r="G1187" s="250">
        <v>1</v>
      </c>
      <c r="H1187" s="250">
        <v>1</v>
      </c>
      <c r="I1187" s="250">
        <v>1</v>
      </c>
      <c r="J1187" s="87"/>
      <c r="K1187" s="94"/>
      <c r="L1187" s="94"/>
      <c r="M1187" s="154">
        <f t="shared" si="428"/>
        <v>4</v>
      </c>
      <c r="N1187">
        <v>1</v>
      </c>
      <c r="O1187">
        <v>0</v>
      </c>
      <c r="P1187">
        <v>15.75</v>
      </c>
      <c r="Q1187">
        <v>1.5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2</v>
      </c>
      <c r="AC1187" s="139">
        <f t="shared" si="471"/>
        <v>1</v>
      </c>
      <c r="AD1187" s="140">
        <f t="shared" si="472"/>
        <v>16.75</v>
      </c>
      <c r="AE1187" s="141">
        <f t="shared" si="473"/>
        <v>0</v>
      </c>
      <c r="AF1187" s="263">
        <f t="shared" si="474"/>
        <v>0</v>
      </c>
      <c r="AG1187" s="265">
        <f t="shared" si="429"/>
        <v>1</v>
      </c>
      <c r="AI1187" s="37">
        <f>IFERROR(IF(M1187&gt;0,(N1187*CONFIGURACAO!$C$20)+(O1187*CONFIGURACAO!$C$21)+(P1187*CONFIGURACAO!$C$22)+(Q1187*CONFIGURACAO!$C$23)+(R1187*CONFIGURACAO!$C$24),""),"")</f>
        <v>1105</v>
      </c>
      <c r="AJ1187" s="38">
        <f>IF(S1187=0,0,IF(CONFIGURACAO!$C$15="SIM",(IF(S1187&gt;CONFIGURACAO!$C$16,CONFIGURACAO!$C$16*CONFIGURACAO!$C$25,S1187*CONFIGURACAO!$C$25)),'PI AREA  P75'!S1187*CONFIGURACAO!$C$25))</f>
        <v>0</v>
      </c>
      <c r="AK1187" s="38">
        <f>IF(T1187=0,0,IF(CONFIGURACAO!$C$17="SIM",(IF(T1187&gt;CONFIGURACAO!$C$18,CONFIGURACAO!$C$18*CONFIGURACAO!$C$26,T1187*CONFIGURACAO!$C$26)),'PI AREA  P75'!T1187*CONFIGURACAO!$C$26))</f>
        <v>0</v>
      </c>
      <c r="AL1187" s="38">
        <f>IFERROR(IF(M1187&gt;0,(U1187*CONFIGURACAO!$C$29)+(V1187*CONFIGURACAO!$C$30),""),"")</f>
        <v>0</v>
      </c>
      <c r="AM1187" s="38">
        <f>IF(W1187=0,0,IF(CONFIGURACAO!$C$41="SIM",(IF(W1187&gt;CONFIGURACAO!$C$41,CONFIGURACAO!$C$41*CONFIGURACAO!$C$31,W1187*CONFIGURACAO!$C$31)),'PI AREA  P75'!W1187*CONFIGURACAO!$C$31))</f>
        <v>0</v>
      </c>
      <c r="AN1187" s="38">
        <f>IF(X1187=0,0,IF(CONFIGURACAO!$C$39="SIM",(IF(X1187&gt;CONFIGURACAO!$C$40,CONFIGURACAO!$C$40*CONFIGURACAO!$C$32,X1187*CONFIGURACAO!$C$32)),'PI AREA  P75'!X1187*CONFIGURACAO!$C$32))</f>
        <v>0</v>
      </c>
      <c r="AO1187" s="38">
        <f>IFERROR(IF(M1187&gt;0,(Y1187*CONFIGURACAO!$C$33)+(Z1187*CONFIGURACAO!$C$34)+(AA1187*CONFIGURACAO!$C$35)+(AB1187*CONFIGURACAO!$C$36),""),"")</f>
        <v>20</v>
      </c>
      <c r="AP1187" s="38">
        <f>IF(AA1187=0,0,IF(CONFIGURACAO!$C$46="SIM",(IF(AA1187&gt;CONFIGURACAO!$C$47,CONFIGURACAO!$C$47*CONFIGURACAO!$C$35,AA1187*CONFIGURACAO!$C$35)),'PI AREA  P75'!AA1187*CONFIGURACAO!$C$35))</f>
        <v>0</v>
      </c>
      <c r="AQ1187" s="38">
        <f>IF(AB1187=0,0,IF(CONFIGURACAO!$C$44="SIM",(IF(AB1187&gt;CONFIGURACAO!$C$45,CONFIGURACAO!$C$45*CONFIGURACAO!$C$36,AB1187*CONFIGURACAO!$C$36)),'PI AREA  P75'!AB1187*CONFIGURACAO!$C$36))</f>
        <v>20</v>
      </c>
      <c r="AR1187" s="38">
        <f t="shared" si="475"/>
        <v>1145</v>
      </c>
      <c r="AS1187" s="68">
        <f>IF(AR1187="","",$AR1187-(($AS$2/CONFIGURACAO!$C$6)*$M1187))</f>
        <v>845</v>
      </c>
      <c r="AT1187" s="73">
        <f t="shared" si="476"/>
        <v>3</v>
      </c>
      <c r="AU1187" s="75">
        <f>IF(AR1187="","",$AR1187-(($AU$2/CONFIGURACAO!$C$6)*$M1187))</f>
        <v>645</v>
      </c>
      <c r="AV1187" s="76">
        <f t="shared" si="477"/>
        <v>4</v>
      </c>
      <c r="AW1187" s="74">
        <f>IF(AR1187="","",$AR1187-(($AW$2/CONFIGURACAO!$C$6)*$M1187))</f>
        <v>445</v>
      </c>
      <c r="AX1187" s="72">
        <f t="shared" si="478"/>
        <v>5</v>
      </c>
      <c r="AZ1187" s="39">
        <f t="shared" si="479"/>
        <v>0.10751628003061163</v>
      </c>
      <c r="BA1187" s="146">
        <f t="shared" si="480"/>
        <v>20.25</v>
      </c>
      <c r="BB1187" s="146">
        <f t="shared" si="481"/>
        <v>315</v>
      </c>
      <c r="BC1187" s="32">
        <f t="shared" si="482"/>
        <v>327</v>
      </c>
      <c r="BD1187" s="148"/>
      <c r="BE1187" s="40">
        <f t="shared" si="483"/>
        <v>3.7257824143070044E-2</v>
      </c>
      <c r="BF1187" s="40">
        <f t="shared" si="484"/>
        <v>0</v>
      </c>
      <c r="BG1187" s="40">
        <f t="shared" si="485"/>
        <v>0.40467625899280574</v>
      </c>
      <c r="BH1187" s="40">
        <f t="shared" si="486"/>
        <v>6.0630557801131774E-2</v>
      </c>
      <c r="BI1187" s="40">
        <f t="shared" si="487"/>
        <v>0</v>
      </c>
      <c r="BJ1187" s="40">
        <f t="shared" si="488"/>
        <v>0</v>
      </c>
      <c r="BK1187" s="40">
        <f t="shared" si="489"/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 s="42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</row>
    <row r="1188" spans="1:134" s="32" customFormat="1" ht="17" thickBot="1" x14ac:dyDescent="0.25">
      <c r="A1188" s="124" t="str">
        <f>CONFIGURACAO!$C$4</f>
        <v>AREA 21</v>
      </c>
      <c r="B1188" s="125">
        <v>1186</v>
      </c>
      <c r="C1188" s="252" t="s">
        <v>337</v>
      </c>
      <c r="D1188" s="126">
        <f t="shared" si="449"/>
        <v>14</v>
      </c>
      <c r="E1188" s="250" t="s">
        <v>1523</v>
      </c>
      <c r="F1188" s="250">
        <v>1</v>
      </c>
      <c r="G1188" s="250">
        <v>1</v>
      </c>
      <c r="H1188" s="250">
        <v>0</v>
      </c>
      <c r="I1188" s="250">
        <v>0</v>
      </c>
      <c r="J1188" s="87"/>
      <c r="K1188" s="94"/>
      <c r="L1188" s="94"/>
      <c r="M1188" s="154">
        <f t="shared" si="428"/>
        <v>2</v>
      </c>
      <c r="N1188">
        <v>0</v>
      </c>
      <c r="O1188">
        <v>0</v>
      </c>
      <c r="P1188">
        <v>1</v>
      </c>
      <c r="Q1188">
        <v>0</v>
      </c>
      <c r="R1188">
        <v>0.75</v>
      </c>
      <c r="S1188">
        <v>2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 s="139">
        <f t="shared" si="471"/>
        <v>0</v>
      </c>
      <c r="AD1188" s="140">
        <f t="shared" si="472"/>
        <v>1</v>
      </c>
      <c r="AE1188" s="141">
        <f t="shared" si="473"/>
        <v>0</v>
      </c>
      <c r="AF1188" s="263">
        <f t="shared" si="474"/>
        <v>0</v>
      </c>
      <c r="AG1188" s="265">
        <f t="shared" si="429"/>
        <v>0</v>
      </c>
      <c r="AI1188" s="37">
        <f>IFERROR(IF(M1188&gt;0,(N1188*CONFIGURACAO!$C$20)+(O1188*CONFIGURACAO!$C$21)+(P1188*CONFIGURACAO!$C$22)+(Q1188*CONFIGURACAO!$C$23)+(R1188*CONFIGURACAO!$C$24),""),"")</f>
        <v>75</v>
      </c>
      <c r="AJ1188" s="38">
        <f>IF(S1188=0,0,IF(CONFIGURACAO!$C$15="SIM",(IF(S1188&gt;CONFIGURACAO!$C$16,CONFIGURACAO!$C$16*CONFIGURACAO!$C$25,S1188*CONFIGURACAO!$C$25)),'PI AREA  P75'!S1188*CONFIGURACAO!$C$25))</f>
        <v>20</v>
      </c>
      <c r="AK1188" s="38">
        <f>IF(T1188=0,0,IF(CONFIGURACAO!$C$17="SIM",(IF(T1188&gt;CONFIGURACAO!$C$18,CONFIGURACAO!$C$18*CONFIGURACAO!$C$26,T1188*CONFIGURACAO!$C$26)),'PI AREA  P75'!T1188*CONFIGURACAO!$C$26))</f>
        <v>0</v>
      </c>
      <c r="AL1188" s="38">
        <f>IFERROR(IF(M1188&gt;0,(U1188*CONFIGURACAO!$C$29)+(V1188*CONFIGURACAO!$C$30),""),"")</f>
        <v>0</v>
      </c>
      <c r="AM1188" s="38">
        <f>IF(W1188=0,0,IF(CONFIGURACAO!$C$41="SIM",(IF(W1188&gt;CONFIGURACAO!$C$41,CONFIGURACAO!$C$41*CONFIGURACAO!$C$31,W1188*CONFIGURACAO!$C$31)),'PI AREA  P75'!W1188*CONFIGURACAO!$C$31))</f>
        <v>0</v>
      </c>
      <c r="AN1188" s="38">
        <f>IF(X1188=0,0,IF(CONFIGURACAO!$C$39="SIM",(IF(X1188&gt;CONFIGURACAO!$C$40,CONFIGURACAO!$C$40*CONFIGURACAO!$C$32,X1188*CONFIGURACAO!$C$32)),'PI AREA  P75'!X1188*CONFIGURACAO!$C$32))</f>
        <v>0</v>
      </c>
      <c r="AO1188" s="38">
        <f>IFERROR(IF(M1188&gt;0,(Y1188*CONFIGURACAO!$C$33)+(Z1188*CONFIGURACAO!$C$34)+(AA1188*CONFIGURACAO!$C$35)+(AB1188*CONFIGURACAO!$C$36),""),"")</f>
        <v>0</v>
      </c>
      <c r="AP1188" s="38">
        <f>IF(AA1188=0,0,IF(CONFIGURACAO!$C$46="SIM",(IF(AA1188&gt;CONFIGURACAO!$C$47,CONFIGURACAO!$C$47*CONFIGURACAO!$C$35,AA1188*CONFIGURACAO!$C$35)),'PI AREA  P75'!AA1188*CONFIGURACAO!$C$35))</f>
        <v>0</v>
      </c>
      <c r="AQ1188" s="38">
        <f>IF(AB1188=0,0,IF(CONFIGURACAO!$C$44="SIM",(IF(AB1188&gt;CONFIGURACAO!$C$45,CONFIGURACAO!$C$45*CONFIGURACAO!$C$36,AB1188*CONFIGURACAO!$C$36)),'PI AREA  P75'!AB1188*CONFIGURACAO!$C$36))</f>
        <v>0</v>
      </c>
      <c r="AR1188" s="38">
        <f t="shared" si="475"/>
        <v>95</v>
      </c>
      <c r="AS1188" s="68">
        <f>IF(AR1188="","",$AR1188-(($AS$2/CONFIGURACAO!$C$6)*$M1188))</f>
        <v>-55</v>
      </c>
      <c r="AT1188" s="73" t="str">
        <f t="shared" si="476"/>
        <v>NAO</v>
      </c>
      <c r="AU1188" s="75">
        <f>IF(AR1188="","",$AR1188-(($AU$2/CONFIGURACAO!$C$6)*$M1188))</f>
        <v>-155</v>
      </c>
      <c r="AV1188" s="76" t="str">
        <f t="shared" si="477"/>
        <v>NAO</v>
      </c>
      <c r="AW1188" s="74">
        <f>IF(AR1188="","",$AR1188-(($AW$2/CONFIGURACAO!$C$6)*$M1188))</f>
        <v>-255</v>
      </c>
      <c r="AX1188" s="72" t="str">
        <f t="shared" si="478"/>
        <v>NAO</v>
      </c>
      <c r="AZ1188" s="39">
        <f t="shared" si="479"/>
        <v>8.9205647186970348E-3</v>
      </c>
      <c r="BA1188" s="146">
        <f t="shared" si="480"/>
        <v>3.75</v>
      </c>
      <c r="BB1188" s="146">
        <f t="shared" si="481"/>
        <v>910</v>
      </c>
      <c r="BC1188" s="32">
        <f t="shared" si="482"/>
        <v>1049</v>
      </c>
      <c r="BD1188" s="148"/>
      <c r="BE1188" s="40">
        <f t="shared" si="483"/>
        <v>0</v>
      </c>
      <c r="BF1188" s="40">
        <f t="shared" si="484"/>
        <v>0</v>
      </c>
      <c r="BG1188" s="40">
        <f t="shared" si="485"/>
        <v>2.5693730729701953E-2</v>
      </c>
      <c r="BH1188" s="40">
        <f t="shared" si="486"/>
        <v>0</v>
      </c>
      <c r="BI1188" s="40">
        <f t="shared" si="487"/>
        <v>7.9957356076759065E-2</v>
      </c>
      <c r="BJ1188" s="40">
        <f t="shared" si="488"/>
        <v>0.18484288354898337</v>
      </c>
      <c r="BK1188" s="40">
        <f t="shared" si="489"/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 s="42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</row>
    <row r="1189" spans="1:134" s="32" customFormat="1" ht="17" thickBot="1" x14ac:dyDescent="0.25">
      <c r="A1189" s="124" t="str">
        <f>CONFIGURACAO!$C$4</f>
        <v>AREA 21</v>
      </c>
      <c r="B1189" s="125">
        <v>1187</v>
      </c>
      <c r="C1189" s="252" t="s">
        <v>337</v>
      </c>
      <c r="D1189" s="126">
        <f t="shared" si="449"/>
        <v>15</v>
      </c>
      <c r="E1189" s="250" t="s">
        <v>1524</v>
      </c>
      <c r="F1189" s="250">
        <v>0</v>
      </c>
      <c r="G1189" s="250">
        <v>1</v>
      </c>
      <c r="H1189" s="250">
        <v>1</v>
      </c>
      <c r="I1189" s="250">
        <v>1</v>
      </c>
      <c r="J1189" s="87"/>
      <c r="K1189" s="94"/>
      <c r="L1189" s="94"/>
      <c r="M1189" s="154">
        <f t="shared" si="428"/>
        <v>3</v>
      </c>
      <c r="N1189">
        <v>0</v>
      </c>
      <c r="O1189">
        <v>0.75</v>
      </c>
      <c r="P1189">
        <v>6.5</v>
      </c>
      <c r="Q1189">
        <v>0</v>
      </c>
      <c r="R1189">
        <v>0</v>
      </c>
      <c r="S1189">
        <v>0</v>
      </c>
      <c r="T1189">
        <v>0.75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s="139">
        <f t="shared" si="471"/>
        <v>0.75</v>
      </c>
      <c r="AD1189" s="140">
        <f t="shared" si="472"/>
        <v>7.25</v>
      </c>
      <c r="AE1189" s="141">
        <f t="shared" si="473"/>
        <v>0</v>
      </c>
      <c r="AF1189" s="263">
        <f t="shared" si="474"/>
        <v>0</v>
      </c>
      <c r="AG1189" s="265">
        <f t="shared" si="429"/>
        <v>0.75</v>
      </c>
      <c r="AI1189" s="37">
        <f>IFERROR(IF(M1189&gt;0,(N1189*CONFIGURACAO!$C$20)+(O1189*CONFIGURACAO!$C$21)+(P1189*CONFIGURACAO!$C$22)+(Q1189*CONFIGURACAO!$C$23)+(R1189*CONFIGURACAO!$C$24),""),"")</f>
        <v>450</v>
      </c>
      <c r="AJ1189" s="38">
        <f>IF(S1189=0,0,IF(CONFIGURACAO!$C$15="SIM",(IF(S1189&gt;CONFIGURACAO!$C$16,CONFIGURACAO!$C$16*CONFIGURACAO!$C$25,S1189*CONFIGURACAO!$C$25)),'PI AREA  P75'!S1189*CONFIGURACAO!$C$25))</f>
        <v>0</v>
      </c>
      <c r="AK1189" s="38">
        <f>IF(T1189=0,0,IF(CONFIGURACAO!$C$17="SIM",(IF(T1189&gt;CONFIGURACAO!$C$18,CONFIGURACAO!$C$18*CONFIGURACAO!$C$26,T1189*CONFIGURACAO!$C$26)),'PI AREA  P75'!T1189*CONFIGURACAO!$C$26))</f>
        <v>3.75</v>
      </c>
      <c r="AL1189" s="38">
        <f>IFERROR(IF(M1189&gt;0,(U1189*CONFIGURACAO!$C$29)+(V1189*CONFIGURACAO!$C$30),""),"")</f>
        <v>0</v>
      </c>
      <c r="AM1189" s="38">
        <f>IF(W1189=0,0,IF(CONFIGURACAO!$C$41="SIM",(IF(W1189&gt;CONFIGURACAO!$C$41,CONFIGURACAO!$C$41*CONFIGURACAO!$C$31,W1189*CONFIGURACAO!$C$31)),'PI AREA  P75'!W1189*CONFIGURACAO!$C$31))</f>
        <v>0</v>
      </c>
      <c r="AN1189" s="38">
        <f>IF(X1189=0,0,IF(CONFIGURACAO!$C$39="SIM",(IF(X1189&gt;CONFIGURACAO!$C$40,CONFIGURACAO!$C$40*CONFIGURACAO!$C$32,X1189*CONFIGURACAO!$C$32)),'PI AREA  P75'!X1189*CONFIGURACAO!$C$32))</f>
        <v>0</v>
      </c>
      <c r="AO1189" s="38">
        <f>IFERROR(IF(M1189&gt;0,(Y1189*CONFIGURACAO!$C$33)+(Z1189*CONFIGURACAO!$C$34)+(AA1189*CONFIGURACAO!$C$35)+(AB1189*CONFIGURACAO!$C$36),""),"")</f>
        <v>0</v>
      </c>
      <c r="AP1189" s="38">
        <f>IF(AA1189=0,0,IF(CONFIGURACAO!$C$46="SIM",(IF(AA1189&gt;CONFIGURACAO!$C$47,CONFIGURACAO!$C$47*CONFIGURACAO!$C$35,AA1189*CONFIGURACAO!$C$35)),'PI AREA  P75'!AA1189*CONFIGURACAO!$C$35))</f>
        <v>0</v>
      </c>
      <c r="AQ1189" s="38">
        <f>IF(AB1189=0,0,IF(CONFIGURACAO!$C$44="SIM",(IF(AB1189&gt;CONFIGURACAO!$C$45,CONFIGURACAO!$C$45*CONFIGURACAO!$C$36,AB1189*CONFIGURACAO!$C$36)),'PI AREA  P75'!AB1189*CONFIGURACAO!$C$36))</f>
        <v>0</v>
      </c>
      <c r="AR1189" s="38">
        <f t="shared" si="475"/>
        <v>453.75</v>
      </c>
      <c r="AS1189" s="68">
        <f>IF(AR1189="","",$AR1189-(($AS$2/CONFIGURACAO!$C$6)*$M1189))</f>
        <v>228.75</v>
      </c>
      <c r="AT1189" s="73">
        <f t="shared" si="476"/>
        <v>3</v>
      </c>
      <c r="AU1189" s="75">
        <f>IF(AR1189="","",$AR1189-(($AU$2/CONFIGURACAO!$C$6)*$M1189))</f>
        <v>78.75</v>
      </c>
      <c r="AV1189" s="76">
        <f t="shared" si="477"/>
        <v>4</v>
      </c>
      <c r="AW1189" s="74">
        <f>IF(AR1189="","",$AR1189-(($AW$2/CONFIGURACAO!$C$6)*$M1189))</f>
        <v>-71.25</v>
      </c>
      <c r="AX1189" s="72" t="str">
        <f t="shared" si="478"/>
        <v>NAO</v>
      </c>
      <c r="AZ1189" s="39">
        <f t="shared" si="479"/>
        <v>4.2607434116934517E-2</v>
      </c>
      <c r="BA1189" s="146">
        <f t="shared" si="480"/>
        <v>8</v>
      </c>
      <c r="BB1189" s="146">
        <f t="shared" si="481"/>
        <v>735</v>
      </c>
      <c r="BC1189" s="32">
        <f t="shared" si="482"/>
        <v>728</v>
      </c>
      <c r="BD1189" s="148"/>
      <c r="BE1189" s="40">
        <f t="shared" si="483"/>
        <v>0</v>
      </c>
      <c r="BF1189" s="40">
        <f t="shared" si="484"/>
        <v>2.8935185185185182E-2</v>
      </c>
      <c r="BG1189" s="40">
        <f t="shared" si="485"/>
        <v>0.16700924974306269</v>
      </c>
      <c r="BH1189" s="40">
        <f t="shared" si="486"/>
        <v>0</v>
      </c>
      <c r="BI1189" s="40">
        <f t="shared" si="487"/>
        <v>0</v>
      </c>
      <c r="BJ1189" s="40">
        <f t="shared" si="488"/>
        <v>0</v>
      </c>
      <c r="BK1189" s="40">
        <f t="shared" si="489"/>
        <v>0.1203852327447833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 s="42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</row>
    <row r="1190" spans="1:134" s="32" customFormat="1" ht="17" thickBot="1" x14ac:dyDescent="0.25">
      <c r="A1190" s="124" t="str">
        <f>CONFIGURACAO!$C$4</f>
        <v>AREA 21</v>
      </c>
      <c r="B1190" s="125">
        <v>1188</v>
      </c>
      <c r="C1190" s="252" t="s">
        <v>1528</v>
      </c>
      <c r="D1190" s="126">
        <f t="shared" si="449"/>
        <v>1</v>
      </c>
      <c r="E1190" s="250" t="s">
        <v>1530</v>
      </c>
      <c r="F1190" s="250">
        <v>0</v>
      </c>
      <c r="G1190" s="250">
        <v>0</v>
      </c>
      <c r="H1190" s="250">
        <v>0</v>
      </c>
      <c r="I1190" s="250">
        <v>1</v>
      </c>
      <c r="J1190" s="87"/>
      <c r="K1190" s="94"/>
      <c r="L1190" s="94"/>
      <c r="M1190" s="154">
        <f t="shared" si="428"/>
        <v>1</v>
      </c>
      <c r="N1190">
        <v>0</v>
      </c>
      <c r="O1190">
        <v>0</v>
      </c>
      <c r="P1190">
        <v>0.75</v>
      </c>
      <c r="Q1190">
        <v>0.75</v>
      </c>
      <c r="R1190">
        <v>0.75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 s="139">
        <f t="shared" si="471"/>
        <v>0</v>
      </c>
      <c r="AD1190" s="140">
        <f t="shared" si="472"/>
        <v>0.75</v>
      </c>
      <c r="AE1190" s="141">
        <f t="shared" si="473"/>
        <v>0</v>
      </c>
      <c r="AF1190" s="263">
        <f t="shared" si="474"/>
        <v>0</v>
      </c>
      <c r="AG1190" s="265">
        <f t="shared" si="429"/>
        <v>0</v>
      </c>
      <c r="AI1190" s="37">
        <f>IFERROR(IF(M1190&gt;0,(N1190*CONFIGURACAO!$C$20)+(O1190*CONFIGURACAO!$C$21)+(P1190*CONFIGURACAO!$C$22)+(Q1190*CONFIGURACAO!$C$23)+(R1190*CONFIGURACAO!$C$24),""),"")</f>
        <v>90</v>
      </c>
      <c r="AJ1190" s="38">
        <f>IF(S1190=0,0,IF(CONFIGURACAO!$C$15="SIM",(IF(S1190&gt;CONFIGURACAO!$C$16,CONFIGURACAO!$C$16*CONFIGURACAO!$C$25,S1190*CONFIGURACAO!$C$25)),'PI AREA  P75'!S1190*CONFIGURACAO!$C$25))</f>
        <v>0</v>
      </c>
      <c r="AK1190" s="38">
        <f>IF(T1190=0,0,IF(CONFIGURACAO!$C$17="SIM",(IF(T1190&gt;CONFIGURACAO!$C$18,CONFIGURACAO!$C$18*CONFIGURACAO!$C$26,T1190*CONFIGURACAO!$C$26)),'PI AREA  P75'!T1190*CONFIGURACAO!$C$26))</f>
        <v>0</v>
      </c>
      <c r="AL1190" s="38">
        <f>IFERROR(IF(M1190&gt;0,(U1190*CONFIGURACAO!$C$29)+(V1190*CONFIGURACAO!$C$30),""),"")</f>
        <v>0</v>
      </c>
      <c r="AM1190" s="38">
        <f>IF(W1190=0,0,IF(CONFIGURACAO!$C$41="SIM",(IF(W1190&gt;CONFIGURACAO!$C$41,CONFIGURACAO!$C$41*CONFIGURACAO!$C$31,W1190*CONFIGURACAO!$C$31)),'PI AREA  P75'!W1190*CONFIGURACAO!$C$31))</f>
        <v>0</v>
      </c>
      <c r="AN1190" s="38">
        <f>IF(X1190=0,0,IF(CONFIGURACAO!$C$39="SIM",(IF(X1190&gt;CONFIGURACAO!$C$40,CONFIGURACAO!$C$40*CONFIGURACAO!$C$32,X1190*CONFIGURACAO!$C$32)),'PI AREA  P75'!X1190*CONFIGURACAO!$C$32))</f>
        <v>0</v>
      </c>
      <c r="AO1190" s="38">
        <f>IFERROR(IF(M1190&gt;0,(Y1190*CONFIGURACAO!$C$33)+(Z1190*CONFIGURACAO!$C$34)+(AA1190*CONFIGURACAO!$C$35)+(AB1190*CONFIGURACAO!$C$36),""),"")</f>
        <v>0</v>
      </c>
      <c r="AP1190" s="38">
        <f>IF(AA1190=0,0,IF(CONFIGURACAO!$C$46="SIM",(IF(AA1190&gt;CONFIGURACAO!$C$47,CONFIGURACAO!$C$47*CONFIGURACAO!$C$35,AA1190*CONFIGURACAO!$C$35)),'PI AREA  P75'!AA1190*CONFIGURACAO!$C$35))</f>
        <v>0</v>
      </c>
      <c r="AQ1190" s="38">
        <f>IF(AB1190=0,0,IF(CONFIGURACAO!$C$44="SIM",(IF(AB1190&gt;CONFIGURACAO!$C$45,CONFIGURACAO!$C$45*CONFIGURACAO!$C$36,AB1190*CONFIGURACAO!$C$36)),'PI AREA  P75'!AB1190*CONFIGURACAO!$C$36))</f>
        <v>0</v>
      </c>
      <c r="AR1190" s="38">
        <f t="shared" si="475"/>
        <v>90</v>
      </c>
      <c r="AS1190" s="68">
        <f>IF(AR1190="","",$AR1190-(($AS$2/CONFIGURACAO!$C$6)*$M1190))</f>
        <v>15</v>
      </c>
      <c r="AT1190" s="73">
        <f t="shared" si="476"/>
        <v>3</v>
      </c>
      <c r="AU1190" s="75">
        <f>IF(AR1190="","",$AR1190-(($AU$2/CONFIGURACAO!$C$6)*$M1190))</f>
        <v>-35</v>
      </c>
      <c r="AV1190" s="76" t="str">
        <f t="shared" si="477"/>
        <v>NAO</v>
      </c>
      <c r="AW1190" s="74">
        <f>IF(AR1190="","",$AR1190-(($AW$2/CONFIGURACAO!$C$6)*$M1190))</f>
        <v>-85</v>
      </c>
      <c r="AX1190" s="72" t="str">
        <f t="shared" si="478"/>
        <v>NAO</v>
      </c>
      <c r="AZ1190" s="39">
        <f t="shared" si="479"/>
        <v>8.4510613124498223E-3</v>
      </c>
      <c r="BA1190" s="146">
        <f t="shared" si="480"/>
        <v>2.25</v>
      </c>
      <c r="BB1190" s="146">
        <f t="shared" si="481"/>
        <v>1002</v>
      </c>
      <c r="BC1190" s="32">
        <f t="shared" si="482"/>
        <v>1054</v>
      </c>
      <c r="BD1190" s="148"/>
      <c r="BE1190" s="40">
        <f t="shared" si="483"/>
        <v>0</v>
      </c>
      <c r="BF1190" s="40">
        <f t="shared" si="484"/>
        <v>0</v>
      </c>
      <c r="BG1190" s="40">
        <f t="shared" si="485"/>
        <v>1.9270298047276462E-2</v>
      </c>
      <c r="BH1190" s="40">
        <f t="shared" si="486"/>
        <v>3.0315278900565887E-2</v>
      </c>
      <c r="BI1190" s="40">
        <f t="shared" si="487"/>
        <v>7.9957356076759065E-2</v>
      </c>
      <c r="BJ1190" s="40">
        <f t="shared" si="488"/>
        <v>0</v>
      </c>
      <c r="BK1190" s="40">
        <f t="shared" si="489"/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1</v>
      </c>
      <c r="BR1190">
        <v>0</v>
      </c>
      <c r="BS1190">
        <v>2</v>
      </c>
      <c r="BT1190" s="42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</row>
    <row r="1191" spans="1:134" s="32" customFormat="1" ht="17" thickBot="1" x14ac:dyDescent="0.25">
      <c r="A1191" s="124" t="str">
        <f>CONFIGURACAO!$C$4</f>
        <v>AREA 21</v>
      </c>
      <c r="B1191" s="125">
        <v>1189</v>
      </c>
      <c r="C1191" s="252" t="s">
        <v>1528</v>
      </c>
      <c r="D1191" s="126">
        <f t="shared" si="449"/>
        <v>2</v>
      </c>
      <c r="E1191" s="250" t="s">
        <v>1531</v>
      </c>
      <c r="F1191" s="250">
        <v>0</v>
      </c>
      <c r="G1191" s="250">
        <v>0</v>
      </c>
      <c r="H1191" s="250">
        <v>0</v>
      </c>
      <c r="I1191" s="250">
        <v>1</v>
      </c>
      <c r="J1191" s="87"/>
      <c r="K1191" s="94"/>
      <c r="L1191" s="94"/>
      <c r="M1191" s="154">
        <f t="shared" si="428"/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 s="139">
        <f t="shared" si="471"/>
        <v>0</v>
      </c>
      <c r="AD1191" s="140">
        <f t="shared" si="472"/>
        <v>0</v>
      </c>
      <c r="AE1191" s="141">
        <f t="shared" si="473"/>
        <v>0</v>
      </c>
      <c r="AF1191" s="263">
        <f t="shared" si="474"/>
        <v>0</v>
      </c>
      <c r="AG1191" s="265">
        <f t="shared" si="429"/>
        <v>0</v>
      </c>
      <c r="AI1191" s="37">
        <f>IFERROR(IF(M1191&gt;0,(N1191*CONFIGURACAO!$C$20)+(O1191*CONFIGURACAO!$C$21)+(P1191*CONFIGURACAO!$C$22)+(Q1191*CONFIGURACAO!$C$23)+(R1191*CONFIGURACAO!$C$24),""),"")</f>
        <v>0</v>
      </c>
      <c r="AJ1191" s="38">
        <f>IF(S1191=0,0,IF(CONFIGURACAO!$C$15="SIM",(IF(S1191&gt;CONFIGURACAO!$C$16,CONFIGURACAO!$C$16*CONFIGURACAO!$C$25,S1191*CONFIGURACAO!$C$25)),'PI AREA  P75'!S1191*CONFIGURACAO!$C$25))</f>
        <v>0</v>
      </c>
      <c r="AK1191" s="38">
        <f>IF(T1191=0,0,IF(CONFIGURACAO!$C$17="SIM",(IF(T1191&gt;CONFIGURACAO!$C$18,CONFIGURACAO!$C$18*CONFIGURACAO!$C$26,T1191*CONFIGURACAO!$C$26)),'PI AREA  P75'!T1191*CONFIGURACAO!$C$26))</f>
        <v>0</v>
      </c>
      <c r="AL1191" s="38">
        <f>IFERROR(IF(M1191&gt;0,(U1191*CONFIGURACAO!$C$29)+(V1191*CONFIGURACAO!$C$30),""),"")</f>
        <v>0</v>
      </c>
      <c r="AM1191" s="38">
        <f>IF(W1191=0,0,IF(CONFIGURACAO!$C$41="SIM",(IF(W1191&gt;CONFIGURACAO!$C$41,CONFIGURACAO!$C$41*CONFIGURACAO!$C$31,W1191*CONFIGURACAO!$C$31)),'PI AREA  P75'!W1191*CONFIGURACAO!$C$31))</f>
        <v>0</v>
      </c>
      <c r="AN1191" s="38">
        <f>IF(X1191=0,0,IF(CONFIGURACAO!$C$39="SIM",(IF(X1191&gt;CONFIGURACAO!$C$40,CONFIGURACAO!$C$40*CONFIGURACAO!$C$32,X1191*CONFIGURACAO!$C$32)),'PI AREA  P75'!X1191*CONFIGURACAO!$C$32))</f>
        <v>0</v>
      </c>
      <c r="AO1191" s="38">
        <f>IFERROR(IF(M1191&gt;0,(Y1191*CONFIGURACAO!$C$33)+(Z1191*CONFIGURACAO!$C$34)+(AA1191*CONFIGURACAO!$C$35)+(AB1191*CONFIGURACAO!$C$36),""),"")</f>
        <v>0</v>
      </c>
      <c r="AP1191" s="38">
        <f>IF(AA1191=0,0,IF(CONFIGURACAO!$C$46="SIM",(IF(AA1191&gt;CONFIGURACAO!$C$47,CONFIGURACAO!$C$47*CONFIGURACAO!$C$35,AA1191*CONFIGURACAO!$C$35)),'PI AREA  P75'!AA1191*CONFIGURACAO!$C$35))</f>
        <v>0</v>
      </c>
      <c r="AQ1191" s="38">
        <f>IF(AB1191=0,0,IF(CONFIGURACAO!$C$44="SIM",(IF(AB1191&gt;CONFIGURACAO!$C$45,CONFIGURACAO!$C$45*CONFIGURACAO!$C$36,AB1191*CONFIGURACAO!$C$36)),'PI AREA  P75'!AB1191*CONFIGURACAO!$C$36))</f>
        <v>0</v>
      </c>
      <c r="AR1191" s="38">
        <f t="shared" si="475"/>
        <v>0</v>
      </c>
      <c r="AS1191" s="68">
        <f>IF(AR1191="","",$AR1191-(($AS$2/CONFIGURACAO!$C$6)*$M1191))</f>
        <v>-75</v>
      </c>
      <c r="AT1191" s="73" t="str">
        <f t="shared" si="476"/>
        <v>NAO</v>
      </c>
      <c r="AU1191" s="75">
        <f>IF(AR1191="","",$AR1191-(($AU$2/CONFIGURACAO!$C$6)*$M1191))</f>
        <v>-125</v>
      </c>
      <c r="AV1191" s="76" t="str">
        <f t="shared" si="477"/>
        <v>NAO</v>
      </c>
      <c r="AW1191" s="74">
        <f>IF(AR1191="","",$AR1191-(($AW$2/CONFIGURACAO!$C$6)*$M1191))</f>
        <v>-175</v>
      </c>
      <c r="AX1191" s="72" t="str">
        <f t="shared" si="478"/>
        <v>NAO</v>
      </c>
      <c r="AZ1191" s="39">
        <f t="shared" si="479"/>
        <v>0</v>
      </c>
      <c r="BA1191" s="146">
        <f t="shared" si="480"/>
        <v>0</v>
      </c>
      <c r="BB1191" s="146">
        <f t="shared" si="481"/>
        <v>1158</v>
      </c>
      <c r="BC1191" s="32">
        <f t="shared" si="482"/>
        <v>1158</v>
      </c>
      <c r="BD1191" s="148"/>
      <c r="BE1191" s="40">
        <f t="shared" si="483"/>
        <v>0</v>
      </c>
      <c r="BF1191" s="40">
        <f t="shared" si="484"/>
        <v>0</v>
      </c>
      <c r="BG1191" s="40">
        <f t="shared" si="485"/>
        <v>0</v>
      </c>
      <c r="BH1191" s="40">
        <f t="shared" si="486"/>
        <v>0</v>
      </c>
      <c r="BI1191" s="40">
        <f t="shared" si="487"/>
        <v>0</v>
      </c>
      <c r="BJ1191" s="40">
        <f t="shared" si="488"/>
        <v>0</v>
      </c>
      <c r="BK1191" s="40">
        <f t="shared" si="489"/>
        <v>0</v>
      </c>
      <c r="BL1191">
        <v>0</v>
      </c>
      <c r="BM1191">
        <v>0</v>
      </c>
      <c r="BN1191">
        <v>1</v>
      </c>
      <c r="BO1191">
        <v>0</v>
      </c>
      <c r="BP1191">
        <v>1</v>
      </c>
      <c r="BQ1191">
        <v>0</v>
      </c>
      <c r="BR1191">
        <v>1</v>
      </c>
      <c r="BS1191">
        <v>1</v>
      </c>
      <c r="BT1191" s="42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</row>
    <row r="1192" spans="1:134" s="32" customFormat="1" ht="17" thickBot="1" x14ac:dyDescent="0.25">
      <c r="A1192" s="124" t="str">
        <f>CONFIGURACAO!$C$4</f>
        <v>AREA 21</v>
      </c>
      <c r="B1192" s="125">
        <v>1190</v>
      </c>
      <c r="C1192" s="252" t="s">
        <v>1528</v>
      </c>
      <c r="D1192" s="126">
        <f t="shared" si="449"/>
        <v>3</v>
      </c>
      <c r="E1192" s="250" t="s">
        <v>1532</v>
      </c>
      <c r="F1192" s="250">
        <v>0</v>
      </c>
      <c r="G1192" s="250">
        <v>0</v>
      </c>
      <c r="H1192" s="250">
        <v>0</v>
      </c>
      <c r="I1192" s="250">
        <v>1</v>
      </c>
      <c r="J1192" s="87"/>
      <c r="K1192" s="94"/>
      <c r="L1192" s="94"/>
      <c r="M1192" s="154">
        <f t="shared" si="428"/>
        <v>1</v>
      </c>
      <c r="N1192">
        <v>0</v>
      </c>
      <c r="O1192">
        <v>0</v>
      </c>
      <c r="P1192">
        <v>0.75</v>
      </c>
      <c r="Q1192">
        <v>0.75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 s="139">
        <f t="shared" si="471"/>
        <v>0</v>
      </c>
      <c r="AD1192" s="140">
        <f t="shared" si="472"/>
        <v>0.75</v>
      </c>
      <c r="AE1192" s="141">
        <f t="shared" si="473"/>
        <v>0</v>
      </c>
      <c r="AF1192" s="263">
        <f t="shared" si="474"/>
        <v>0</v>
      </c>
      <c r="AG1192" s="265">
        <f t="shared" si="429"/>
        <v>0</v>
      </c>
      <c r="AI1192" s="37">
        <f>IFERROR(IF(M1192&gt;0,(N1192*CONFIGURACAO!$C$20)+(O1192*CONFIGURACAO!$C$21)+(P1192*CONFIGURACAO!$C$22)+(Q1192*CONFIGURACAO!$C$23)+(R1192*CONFIGURACAO!$C$24),""),"")</f>
        <v>75</v>
      </c>
      <c r="AJ1192" s="38">
        <f>IF(S1192=0,0,IF(CONFIGURACAO!$C$15="SIM",(IF(S1192&gt;CONFIGURACAO!$C$16,CONFIGURACAO!$C$16*CONFIGURACAO!$C$25,S1192*CONFIGURACAO!$C$25)),'PI AREA  P75'!S1192*CONFIGURACAO!$C$25))</f>
        <v>0</v>
      </c>
      <c r="AK1192" s="38">
        <f>IF(T1192=0,0,IF(CONFIGURACAO!$C$17="SIM",(IF(T1192&gt;CONFIGURACAO!$C$18,CONFIGURACAO!$C$18*CONFIGURACAO!$C$26,T1192*CONFIGURACAO!$C$26)),'PI AREA  P75'!T1192*CONFIGURACAO!$C$26))</f>
        <v>0</v>
      </c>
      <c r="AL1192" s="38">
        <f>IFERROR(IF(M1192&gt;0,(U1192*CONFIGURACAO!$C$29)+(V1192*CONFIGURACAO!$C$30),""),"")</f>
        <v>0</v>
      </c>
      <c r="AM1192" s="38">
        <f>IF(W1192=0,0,IF(CONFIGURACAO!$C$41="SIM",(IF(W1192&gt;CONFIGURACAO!$C$41,CONFIGURACAO!$C$41*CONFIGURACAO!$C$31,W1192*CONFIGURACAO!$C$31)),'PI AREA  P75'!W1192*CONFIGURACAO!$C$31))</f>
        <v>0</v>
      </c>
      <c r="AN1192" s="38">
        <f>IF(X1192=0,0,IF(CONFIGURACAO!$C$39="SIM",(IF(X1192&gt;CONFIGURACAO!$C$40,CONFIGURACAO!$C$40*CONFIGURACAO!$C$32,X1192*CONFIGURACAO!$C$32)),'PI AREA  P75'!X1192*CONFIGURACAO!$C$32))</f>
        <v>0</v>
      </c>
      <c r="AO1192" s="38">
        <f>IFERROR(IF(M1192&gt;0,(Y1192*CONFIGURACAO!$C$33)+(Z1192*CONFIGURACAO!$C$34)+(AA1192*CONFIGURACAO!$C$35)+(AB1192*CONFIGURACAO!$C$36),""),"")</f>
        <v>0</v>
      </c>
      <c r="AP1192" s="38">
        <f>IF(AA1192=0,0,IF(CONFIGURACAO!$C$46="SIM",(IF(AA1192&gt;CONFIGURACAO!$C$47,CONFIGURACAO!$C$47*CONFIGURACAO!$C$35,AA1192*CONFIGURACAO!$C$35)),'PI AREA  P75'!AA1192*CONFIGURACAO!$C$35))</f>
        <v>0</v>
      </c>
      <c r="AQ1192" s="38">
        <f>IF(AB1192=0,0,IF(CONFIGURACAO!$C$44="SIM",(IF(AB1192&gt;CONFIGURACAO!$C$45,CONFIGURACAO!$C$45*CONFIGURACAO!$C$36,AB1192*CONFIGURACAO!$C$36)),'PI AREA  P75'!AB1192*CONFIGURACAO!$C$36))</f>
        <v>0</v>
      </c>
      <c r="AR1192" s="38">
        <f t="shared" si="475"/>
        <v>75</v>
      </c>
      <c r="AS1192" s="68">
        <f>IF(AR1192="","",$AR1192-(($AS$2/CONFIGURACAO!$C$6)*$M1192))</f>
        <v>0</v>
      </c>
      <c r="AT1192" s="73">
        <f t="shared" si="476"/>
        <v>3</v>
      </c>
      <c r="AU1192" s="75">
        <f>IF(AR1192="","",$AR1192-(($AU$2/CONFIGURACAO!$C$6)*$M1192))</f>
        <v>-50</v>
      </c>
      <c r="AV1192" s="76" t="str">
        <f t="shared" si="477"/>
        <v>NAO</v>
      </c>
      <c r="AW1192" s="74">
        <f>IF(AR1192="","",$AR1192-(($AW$2/CONFIGURACAO!$C$6)*$M1192))</f>
        <v>-100</v>
      </c>
      <c r="AX1192" s="72" t="str">
        <f t="shared" si="478"/>
        <v>NAO</v>
      </c>
      <c r="AZ1192" s="39">
        <f t="shared" si="479"/>
        <v>7.0425510937081846E-3</v>
      </c>
      <c r="BA1192" s="146">
        <f t="shared" si="480"/>
        <v>1.5</v>
      </c>
      <c r="BB1192" s="146">
        <f t="shared" si="481"/>
        <v>1054</v>
      </c>
      <c r="BC1192" s="32">
        <f t="shared" si="482"/>
        <v>1073</v>
      </c>
      <c r="BD1192" s="148"/>
      <c r="BE1192" s="40">
        <f t="shared" si="483"/>
        <v>0</v>
      </c>
      <c r="BF1192" s="40">
        <f t="shared" si="484"/>
        <v>0</v>
      </c>
      <c r="BG1192" s="40">
        <f t="shared" si="485"/>
        <v>1.9270298047276462E-2</v>
      </c>
      <c r="BH1192" s="40">
        <f t="shared" si="486"/>
        <v>3.0315278900565887E-2</v>
      </c>
      <c r="BI1192" s="40">
        <f t="shared" si="487"/>
        <v>0</v>
      </c>
      <c r="BJ1192" s="40">
        <f t="shared" si="488"/>
        <v>0</v>
      </c>
      <c r="BK1192" s="40">
        <f t="shared" si="489"/>
        <v>0</v>
      </c>
      <c r="BL1192">
        <v>0</v>
      </c>
      <c r="BM1192">
        <v>0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2</v>
      </c>
      <c r="BT1192" s="4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</row>
    <row r="1193" spans="1:134" s="32" customFormat="1" ht="17" thickBot="1" x14ac:dyDescent="0.25">
      <c r="A1193" s="124" t="str">
        <f>CONFIGURACAO!$C$4</f>
        <v>AREA 21</v>
      </c>
      <c r="B1193" s="125">
        <v>1191</v>
      </c>
      <c r="C1193" s="252" t="s">
        <v>1528</v>
      </c>
      <c r="D1193" s="126">
        <f t="shared" si="449"/>
        <v>4</v>
      </c>
      <c r="E1193" s="250" t="s">
        <v>1533</v>
      </c>
      <c r="F1193" s="250">
        <v>0</v>
      </c>
      <c r="G1193" s="250">
        <v>0</v>
      </c>
      <c r="H1193" s="250">
        <v>0</v>
      </c>
      <c r="I1193" s="250">
        <v>1</v>
      </c>
      <c r="J1193" s="87"/>
      <c r="K1193" s="94"/>
      <c r="L1193" s="94"/>
      <c r="M1193" s="154">
        <f t="shared" si="428"/>
        <v>1</v>
      </c>
      <c r="N1193">
        <v>0</v>
      </c>
      <c r="O1193">
        <v>0</v>
      </c>
      <c r="P1193">
        <v>0.75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 s="139">
        <f t="shared" si="471"/>
        <v>0</v>
      </c>
      <c r="AD1193" s="140">
        <f t="shared" si="472"/>
        <v>0.75</v>
      </c>
      <c r="AE1193" s="141">
        <f t="shared" si="473"/>
        <v>0</v>
      </c>
      <c r="AF1193" s="263">
        <f t="shared" si="474"/>
        <v>0</v>
      </c>
      <c r="AG1193" s="265">
        <f t="shared" si="429"/>
        <v>0</v>
      </c>
      <c r="AI1193" s="37">
        <f>IFERROR(IF(M1193&gt;0,(N1193*CONFIGURACAO!$C$20)+(O1193*CONFIGURACAO!$C$21)+(P1193*CONFIGURACAO!$C$22)+(Q1193*CONFIGURACAO!$C$23)+(R1193*CONFIGURACAO!$C$24),""),"")</f>
        <v>45</v>
      </c>
      <c r="AJ1193" s="38">
        <f>IF(S1193=0,0,IF(CONFIGURACAO!$C$15="SIM",(IF(S1193&gt;CONFIGURACAO!$C$16,CONFIGURACAO!$C$16*CONFIGURACAO!$C$25,S1193*CONFIGURACAO!$C$25)),'PI AREA  P75'!S1193*CONFIGURACAO!$C$25))</f>
        <v>0</v>
      </c>
      <c r="AK1193" s="38">
        <f>IF(T1193=0,0,IF(CONFIGURACAO!$C$17="SIM",(IF(T1193&gt;CONFIGURACAO!$C$18,CONFIGURACAO!$C$18*CONFIGURACAO!$C$26,T1193*CONFIGURACAO!$C$26)),'PI AREA  P75'!T1193*CONFIGURACAO!$C$26))</f>
        <v>0</v>
      </c>
      <c r="AL1193" s="38">
        <f>IFERROR(IF(M1193&gt;0,(U1193*CONFIGURACAO!$C$29)+(V1193*CONFIGURACAO!$C$30),""),"")</f>
        <v>0</v>
      </c>
      <c r="AM1193" s="38">
        <f>IF(W1193=0,0,IF(CONFIGURACAO!$C$41="SIM",(IF(W1193&gt;CONFIGURACAO!$C$41,CONFIGURACAO!$C$41*CONFIGURACAO!$C$31,W1193*CONFIGURACAO!$C$31)),'PI AREA  P75'!W1193*CONFIGURACAO!$C$31))</f>
        <v>0</v>
      </c>
      <c r="AN1193" s="38">
        <f>IF(X1193=0,0,IF(CONFIGURACAO!$C$39="SIM",(IF(X1193&gt;CONFIGURACAO!$C$40,CONFIGURACAO!$C$40*CONFIGURACAO!$C$32,X1193*CONFIGURACAO!$C$32)),'PI AREA  P75'!X1193*CONFIGURACAO!$C$32))</f>
        <v>0</v>
      </c>
      <c r="AO1193" s="38">
        <f>IFERROR(IF(M1193&gt;0,(Y1193*CONFIGURACAO!$C$33)+(Z1193*CONFIGURACAO!$C$34)+(AA1193*CONFIGURACAO!$C$35)+(AB1193*CONFIGURACAO!$C$36),""),"")</f>
        <v>0</v>
      </c>
      <c r="AP1193" s="38">
        <f>IF(AA1193=0,0,IF(CONFIGURACAO!$C$46="SIM",(IF(AA1193&gt;CONFIGURACAO!$C$47,CONFIGURACAO!$C$47*CONFIGURACAO!$C$35,AA1193*CONFIGURACAO!$C$35)),'PI AREA  P75'!AA1193*CONFIGURACAO!$C$35))</f>
        <v>0</v>
      </c>
      <c r="AQ1193" s="38">
        <f>IF(AB1193=0,0,IF(CONFIGURACAO!$C$44="SIM",(IF(AB1193&gt;CONFIGURACAO!$C$45,CONFIGURACAO!$C$45*CONFIGURACAO!$C$36,AB1193*CONFIGURACAO!$C$36)),'PI AREA  P75'!AB1193*CONFIGURACAO!$C$36))</f>
        <v>0</v>
      </c>
      <c r="AR1193" s="38">
        <f t="shared" si="475"/>
        <v>45</v>
      </c>
      <c r="AS1193" s="68">
        <f>IF(AR1193="","",$AR1193-(($AS$2/CONFIGURACAO!$C$6)*$M1193))</f>
        <v>-30</v>
      </c>
      <c r="AT1193" s="73" t="str">
        <f t="shared" si="476"/>
        <v>NAO</v>
      </c>
      <c r="AU1193" s="75">
        <f>IF(AR1193="","",$AR1193-(($AU$2/CONFIGURACAO!$C$6)*$M1193))</f>
        <v>-80</v>
      </c>
      <c r="AV1193" s="76" t="str">
        <f t="shared" si="477"/>
        <v>NAO</v>
      </c>
      <c r="AW1193" s="74">
        <f>IF(AR1193="","",$AR1193-(($AW$2/CONFIGURACAO!$C$6)*$M1193))</f>
        <v>-130</v>
      </c>
      <c r="AX1193" s="72" t="str">
        <f t="shared" si="478"/>
        <v>NAO</v>
      </c>
      <c r="AZ1193" s="39">
        <f t="shared" si="479"/>
        <v>4.2255306562249111E-3</v>
      </c>
      <c r="BA1193" s="146">
        <f t="shared" si="480"/>
        <v>0.75</v>
      </c>
      <c r="BB1193" s="146">
        <f t="shared" si="481"/>
        <v>1112</v>
      </c>
      <c r="BC1193" s="32">
        <f t="shared" si="482"/>
        <v>1111</v>
      </c>
      <c r="BD1193" s="148"/>
      <c r="BE1193" s="40">
        <f t="shared" si="483"/>
        <v>0</v>
      </c>
      <c r="BF1193" s="40">
        <f t="shared" si="484"/>
        <v>0</v>
      </c>
      <c r="BG1193" s="40">
        <f t="shared" si="485"/>
        <v>1.9270298047276462E-2</v>
      </c>
      <c r="BH1193" s="40">
        <f t="shared" si="486"/>
        <v>0</v>
      </c>
      <c r="BI1193" s="40">
        <f t="shared" si="487"/>
        <v>0</v>
      </c>
      <c r="BJ1193" s="40">
        <f t="shared" si="488"/>
        <v>0</v>
      </c>
      <c r="BK1193" s="40">
        <f t="shared" si="489"/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 s="42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</row>
    <row r="1194" spans="1:134" s="32" customFormat="1" ht="17" thickBot="1" x14ac:dyDescent="0.25">
      <c r="A1194" s="124" t="str">
        <f>CONFIGURACAO!$C$4</f>
        <v>AREA 21</v>
      </c>
      <c r="B1194" s="125">
        <v>1192</v>
      </c>
      <c r="C1194" s="252" t="s">
        <v>1528</v>
      </c>
      <c r="D1194" s="126">
        <f t="shared" si="449"/>
        <v>5</v>
      </c>
      <c r="E1194" s="250" t="s">
        <v>1534</v>
      </c>
      <c r="F1194" s="250">
        <v>0</v>
      </c>
      <c r="G1194" s="250">
        <v>0</v>
      </c>
      <c r="H1194" s="250">
        <v>0</v>
      </c>
      <c r="I1194" s="250">
        <v>1</v>
      </c>
      <c r="J1194" s="87"/>
      <c r="K1194" s="94"/>
      <c r="L1194" s="94"/>
      <c r="M1194" s="154">
        <f t="shared" si="428"/>
        <v>1</v>
      </c>
      <c r="N1194">
        <v>0.75</v>
      </c>
      <c r="O1194">
        <v>0.75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 s="139">
        <f t="shared" si="471"/>
        <v>1.5</v>
      </c>
      <c r="AD1194" s="140">
        <f t="shared" si="472"/>
        <v>1.5</v>
      </c>
      <c r="AE1194" s="141">
        <f t="shared" si="473"/>
        <v>0</v>
      </c>
      <c r="AF1194" s="263">
        <f t="shared" si="474"/>
        <v>0</v>
      </c>
      <c r="AG1194" s="265">
        <f t="shared" si="429"/>
        <v>1.5</v>
      </c>
      <c r="AI1194" s="37">
        <f>IFERROR(IF(M1194&gt;0,(N1194*CONFIGURACAO!$C$20)+(O1194*CONFIGURACAO!$C$21)+(P1194*CONFIGURACAO!$C$22)+(Q1194*CONFIGURACAO!$C$23)+(R1194*CONFIGURACAO!$C$24),""),"")</f>
        <v>135</v>
      </c>
      <c r="AJ1194" s="38">
        <f>IF(S1194=0,0,IF(CONFIGURACAO!$C$15="SIM",(IF(S1194&gt;CONFIGURACAO!$C$16,CONFIGURACAO!$C$16*CONFIGURACAO!$C$25,S1194*CONFIGURACAO!$C$25)),'PI AREA  P75'!S1194*CONFIGURACAO!$C$25))</f>
        <v>0</v>
      </c>
      <c r="AK1194" s="38">
        <f>IF(T1194=0,0,IF(CONFIGURACAO!$C$17="SIM",(IF(T1194&gt;CONFIGURACAO!$C$18,CONFIGURACAO!$C$18*CONFIGURACAO!$C$26,T1194*CONFIGURACAO!$C$26)),'PI AREA  P75'!T1194*CONFIGURACAO!$C$26))</f>
        <v>0</v>
      </c>
      <c r="AL1194" s="38">
        <f>IFERROR(IF(M1194&gt;0,(U1194*CONFIGURACAO!$C$29)+(V1194*CONFIGURACAO!$C$30),""),"")</f>
        <v>0</v>
      </c>
      <c r="AM1194" s="38">
        <f>IF(W1194=0,0,IF(CONFIGURACAO!$C$41="SIM",(IF(W1194&gt;CONFIGURACAO!$C$41,CONFIGURACAO!$C$41*CONFIGURACAO!$C$31,W1194*CONFIGURACAO!$C$31)),'PI AREA  P75'!W1194*CONFIGURACAO!$C$31))</f>
        <v>0</v>
      </c>
      <c r="AN1194" s="38">
        <f>IF(X1194=0,0,IF(CONFIGURACAO!$C$39="SIM",(IF(X1194&gt;CONFIGURACAO!$C$40,CONFIGURACAO!$C$40*CONFIGURACAO!$C$32,X1194*CONFIGURACAO!$C$32)),'PI AREA  P75'!X1194*CONFIGURACAO!$C$32))</f>
        <v>0</v>
      </c>
      <c r="AO1194" s="38">
        <f>IFERROR(IF(M1194&gt;0,(Y1194*CONFIGURACAO!$C$33)+(Z1194*CONFIGURACAO!$C$34)+(AA1194*CONFIGURACAO!$C$35)+(AB1194*CONFIGURACAO!$C$36),""),"")</f>
        <v>0</v>
      </c>
      <c r="AP1194" s="38">
        <f>IF(AA1194=0,0,IF(CONFIGURACAO!$C$46="SIM",(IF(AA1194&gt;CONFIGURACAO!$C$47,CONFIGURACAO!$C$47*CONFIGURACAO!$C$35,AA1194*CONFIGURACAO!$C$35)),'PI AREA  P75'!AA1194*CONFIGURACAO!$C$35))</f>
        <v>0</v>
      </c>
      <c r="AQ1194" s="38">
        <f>IF(AB1194=0,0,IF(CONFIGURACAO!$C$44="SIM",(IF(AB1194&gt;CONFIGURACAO!$C$45,CONFIGURACAO!$C$45*CONFIGURACAO!$C$36,AB1194*CONFIGURACAO!$C$36)),'PI AREA  P75'!AB1194*CONFIGURACAO!$C$36))</f>
        <v>0</v>
      </c>
      <c r="AR1194" s="38">
        <f t="shared" si="475"/>
        <v>135</v>
      </c>
      <c r="AS1194" s="68">
        <f>IF(AR1194="","",$AR1194-(($AS$2/CONFIGURACAO!$C$6)*$M1194))</f>
        <v>60</v>
      </c>
      <c r="AT1194" s="73">
        <f t="shared" si="476"/>
        <v>3</v>
      </c>
      <c r="AU1194" s="75">
        <f>IF(AR1194="","",$AR1194-(($AU$2/CONFIGURACAO!$C$6)*$M1194))</f>
        <v>10</v>
      </c>
      <c r="AV1194" s="76">
        <f t="shared" si="477"/>
        <v>4</v>
      </c>
      <c r="AW1194" s="74">
        <f>IF(AR1194="","",$AR1194-(($AW$2/CONFIGURACAO!$C$6)*$M1194))</f>
        <v>-40</v>
      </c>
      <c r="AX1194" s="72" t="str">
        <f t="shared" si="478"/>
        <v>NAO</v>
      </c>
      <c r="AZ1194" s="39">
        <f t="shared" si="479"/>
        <v>1.2676591968674732E-2</v>
      </c>
      <c r="BA1194" s="146">
        <f t="shared" si="480"/>
        <v>1.5</v>
      </c>
      <c r="BB1194" s="146">
        <f t="shared" si="481"/>
        <v>1054</v>
      </c>
      <c r="BC1194" s="32">
        <f t="shared" si="482"/>
        <v>993</v>
      </c>
      <c r="BD1194" s="148"/>
      <c r="BE1194" s="40">
        <f t="shared" si="483"/>
        <v>2.7943368107302535E-2</v>
      </c>
      <c r="BF1194" s="40">
        <f t="shared" si="484"/>
        <v>2.8935185185185182E-2</v>
      </c>
      <c r="BG1194" s="40">
        <f t="shared" si="485"/>
        <v>0</v>
      </c>
      <c r="BH1194" s="40">
        <f t="shared" si="486"/>
        <v>0</v>
      </c>
      <c r="BI1194" s="40">
        <f t="shared" si="487"/>
        <v>0</v>
      </c>
      <c r="BJ1194" s="40">
        <f t="shared" si="488"/>
        <v>0</v>
      </c>
      <c r="BK1194" s="40">
        <f t="shared" si="489"/>
        <v>0</v>
      </c>
      <c r="BL1194">
        <v>0</v>
      </c>
      <c r="BM1194">
        <v>0</v>
      </c>
      <c r="BN1194">
        <v>0</v>
      </c>
      <c r="BO1194">
        <v>1</v>
      </c>
      <c r="BP1194">
        <v>0</v>
      </c>
      <c r="BQ1194">
        <v>0</v>
      </c>
      <c r="BR1194">
        <v>0</v>
      </c>
      <c r="BS1194">
        <v>1</v>
      </c>
      <c r="BT1194" s="42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</row>
    <row r="1195" spans="1:134" s="32" customFormat="1" ht="17" thickBot="1" x14ac:dyDescent="0.25">
      <c r="A1195" s="124" t="str">
        <f>CONFIGURACAO!$C$4</f>
        <v>AREA 21</v>
      </c>
      <c r="B1195" s="125">
        <v>1193</v>
      </c>
      <c r="C1195" s="252" t="s">
        <v>1528</v>
      </c>
      <c r="D1195" s="126">
        <f t="shared" si="449"/>
        <v>6</v>
      </c>
      <c r="E1195" s="250" t="s">
        <v>1535</v>
      </c>
      <c r="F1195" s="250">
        <v>0</v>
      </c>
      <c r="G1195" s="250">
        <v>0</v>
      </c>
      <c r="H1195" s="250">
        <v>0</v>
      </c>
      <c r="I1195" s="250">
        <v>1</v>
      </c>
      <c r="J1195" s="87"/>
      <c r="K1195" s="94"/>
      <c r="L1195" s="94"/>
      <c r="M1195" s="154">
        <f t="shared" si="428"/>
        <v>1</v>
      </c>
      <c r="N1195">
        <v>0</v>
      </c>
      <c r="O1195">
        <v>0</v>
      </c>
      <c r="P1195">
        <v>0</v>
      </c>
      <c r="Q1195">
        <v>1.5</v>
      </c>
      <c r="R1195">
        <v>4.5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 s="139">
        <f t="shared" si="471"/>
        <v>0</v>
      </c>
      <c r="AD1195" s="140">
        <f t="shared" si="472"/>
        <v>0</v>
      </c>
      <c r="AE1195" s="141">
        <f t="shared" si="473"/>
        <v>0</v>
      </c>
      <c r="AF1195" s="263">
        <f t="shared" si="474"/>
        <v>0</v>
      </c>
      <c r="AG1195" s="265">
        <f t="shared" si="429"/>
        <v>0</v>
      </c>
      <c r="AI1195" s="37">
        <f>IFERROR(IF(M1195&gt;0,(N1195*CONFIGURACAO!$C$20)+(O1195*CONFIGURACAO!$C$21)+(P1195*CONFIGURACAO!$C$22)+(Q1195*CONFIGURACAO!$C$23)+(R1195*CONFIGURACAO!$C$24),""),"")</f>
        <v>150</v>
      </c>
      <c r="AJ1195" s="38">
        <f>IF(S1195=0,0,IF(CONFIGURACAO!$C$15="SIM",(IF(S1195&gt;CONFIGURACAO!$C$16,CONFIGURACAO!$C$16*CONFIGURACAO!$C$25,S1195*CONFIGURACAO!$C$25)),'PI AREA  P75'!S1195*CONFIGURACAO!$C$25))</f>
        <v>0</v>
      </c>
      <c r="AK1195" s="38">
        <f>IF(T1195=0,0,IF(CONFIGURACAO!$C$17="SIM",(IF(T1195&gt;CONFIGURACAO!$C$18,CONFIGURACAO!$C$18*CONFIGURACAO!$C$26,T1195*CONFIGURACAO!$C$26)),'PI AREA  P75'!T1195*CONFIGURACAO!$C$26))</f>
        <v>0</v>
      </c>
      <c r="AL1195" s="38">
        <f>IFERROR(IF(M1195&gt;0,(U1195*CONFIGURACAO!$C$29)+(V1195*CONFIGURACAO!$C$30),""),"")</f>
        <v>0</v>
      </c>
      <c r="AM1195" s="38">
        <f>IF(W1195=0,0,IF(CONFIGURACAO!$C$41="SIM",(IF(W1195&gt;CONFIGURACAO!$C$41,CONFIGURACAO!$C$41*CONFIGURACAO!$C$31,W1195*CONFIGURACAO!$C$31)),'PI AREA  P75'!W1195*CONFIGURACAO!$C$31))</f>
        <v>0</v>
      </c>
      <c r="AN1195" s="38">
        <f>IF(X1195=0,0,IF(CONFIGURACAO!$C$39="SIM",(IF(X1195&gt;CONFIGURACAO!$C$40,CONFIGURACAO!$C$40*CONFIGURACAO!$C$32,X1195*CONFIGURACAO!$C$32)),'PI AREA  P75'!X1195*CONFIGURACAO!$C$32))</f>
        <v>0</v>
      </c>
      <c r="AO1195" s="38">
        <f>IFERROR(IF(M1195&gt;0,(Y1195*CONFIGURACAO!$C$33)+(Z1195*CONFIGURACAO!$C$34)+(AA1195*CONFIGURACAO!$C$35)+(AB1195*CONFIGURACAO!$C$36),""),"")</f>
        <v>0</v>
      </c>
      <c r="AP1195" s="38">
        <f>IF(AA1195=0,0,IF(CONFIGURACAO!$C$46="SIM",(IF(AA1195&gt;CONFIGURACAO!$C$47,CONFIGURACAO!$C$47*CONFIGURACAO!$C$35,AA1195*CONFIGURACAO!$C$35)),'PI AREA  P75'!AA1195*CONFIGURACAO!$C$35))</f>
        <v>0</v>
      </c>
      <c r="AQ1195" s="38">
        <f>IF(AB1195=0,0,IF(CONFIGURACAO!$C$44="SIM",(IF(AB1195&gt;CONFIGURACAO!$C$45,CONFIGURACAO!$C$45*CONFIGURACAO!$C$36,AB1195*CONFIGURACAO!$C$36)),'PI AREA  P75'!AB1195*CONFIGURACAO!$C$36))</f>
        <v>0</v>
      </c>
      <c r="AR1195" s="38">
        <f t="shared" si="475"/>
        <v>150</v>
      </c>
      <c r="AS1195" s="68">
        <f>IF(AR1195="","",$AR1195-(($AS$2/CONFIGURACAO!$C$6)*$M1195))</f>
        <v>75</v>
      </c>
      <c r="AT1195" s="73">
        <f t="shared" si="476"/>
        <v>3</v>
      </c>
      <c r="AU1195" s="75">
        <f>IF(AR1195="","",$AR1195-(($AU$2/CONFIGURACAO!$C$6)*$M1195))</f>
        <v>25</v>
      </c>
      <c r="AV1195" s="76">
        <f t="shared" si="477"/>
        <v>4</v>
      </c>
      <c r="AW1195" s="74">
        <f>IF(AR1195="","",$AR1195-(($AW$2/CONFIGURACAO!$C$6)*$M1195))</f>
        <v>-25</v>
      </c>
      <c r="AX1195" s="72" t="str">
        <f t="shared" si="478"/>
        <v>NAO</v>
      </c>
      <c r="AZ1195" s="39">
        <f t="shared" si="479"/>
        <v>1.4085102187416369E-2</v>
      </c>
      <c r="BA1195" s="146">
        <f t="shared" si="480"/>
        <v>6</v>
      </c>
      <c r="BB1195" s="146">
        <f t="shared" si="481"/>
        <v>809</v>
      </c>
      <c r="BC1195" s="32">
        <f t="shared" si="482"/>
        <v>977</v>
      </c>
      <c r="BD1195" s="148"/>
      <c r="BE1195" s="40">
        <f t="shared" si="483"/>
        <v>0</v>
      </c>
      <c r="BF1195" s="40">
        <f t="shared" si="484"/>
        <v>0</v>
      </c>
      <c r="BG1195" s="40">
        <f t="shared" si="485"/>
        <v>0</v>
      </c>
      <c r="BH1195" s="40">
        <f t="shared" si="486"/>
        <v>6.0630557801131774E-2</v>
      </c>
      <c r="BI1195" s="40">
        <f t="shared" si="487"/>
        <v>0.47974413646055442</v>
      </c>
      <c r="BJ1195" s="40">
        <f t="shared" si="488"/>
        <v>0</v>
      </c>
      <c r="BK1195" s="40">
        <f t="shared" si="489"/>
        <v>0</v>
      </c>
      <c r="BL1195">
        <v>0</v>
      </c>
      <c r="BM1195">
        <v>0</v>
      </c>
      <c r="BN1195">
        <v>0</v>
      </c>
      <c r="BO1195">
        <v>1</v>
      </c>
      <c r="BP1195">
        <v>1</v>
      </c>
      <c r="BQ1195">
        <v>0</v>
      </c>
      <c r="BR1195">
        <v>0</v>
      </c>
      <c r="BS1195">
        <v>3</v>
      </c>
      <c r="BT1195" s="42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</row>
    <row r="1196" spans="1:134" s="32" customFormat="1" ht="17" thickBot="1" x14ac:dyDescent="0.25">
      <c r="A1196" s="124" t="str">
        <f>CONFIGURACAO!$C$4</f>
        <v>AREA 21</v>
      </c>
      <c r="B1196" s="125">
        <v>1194</v>
      </c>
      <c r="C1196" s="252" t="s">
        <v>1528</v>
      </c>
      <c r="D1196" s="126">
        <f t="shared" si="449"/>
        <v>7</v>
      </c>
      <c r="E1196" s="250" t="s">
        <v>1536</v>
      </c>
      <c r="F1196" s="250">
        <v>0</v>
      </c>
      <c r="G1196" s="250">
        <v>0</v>
      </c>
      <c r="H1196" s="250">
        <v>0</v>
      </c>
      <c r="I1196" s="250">
        <v>1</v>
      </c>
      <c r="J1196" s="87"/>
      <c r="K1196" s="94"/>
      <c r="L1196" s="94"/>
      <c r="M1196" s="154">
        <f t="shared" si="428"/>
        <v>1</v>
      </c>
      <c r="N1196">
        <v>0</v>
      </c>
      <c r="O1196">
        <v>0.75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 s="139">
        <f t="shared" si="471"/>
        <v>0.75</v>
      </c>
      <c r="AD1196" s="140">
        <f t="shared" si="472"/>
        <v>0.75</v>
      </c>
      <c r="AE1196" s="141">
        <f t="shared" si="473"/>
        <v>0</v>
      </c>
      <c r="AF1196" s="263">
        <f t="shared" si="474"/>
        <v>0</v>
      </c>
      <c r="AG1196" s="265">
        <f t="shared" si="429"/>
        <v>0.75</v>
      </c>
      <c r="AI1196" s="37">
        <f>IFERROR(IF(M1196&gt;0,(N1196*CONFIGURACAO!$C$20)+(O1196*CONFIGURACAO!$C$21)+(P1196*CONFIGURACAO!$C$22)+(Q1196*CONFIGURACAO!$C$23)+(R1196*CONFIGURACAO!$C$24),""),"")</f>
        <v>60</v>
      </c>
      <c r="AJ1196" s="38">
        <f>IF(S1196=0,0,IF(CONFIGURACAO!$C$15="SIM",(IF(S1196&gt;CONFIGURACAO!$C$16,CONFIGURACAO!$C$16*CONFIGURACAO!$C$25,S1196*CONFIGURACAO!$C$25)),'PI AREA  P75'!S1196*CONFIGURACAO!$C$25))</f>
        <v>0</v>
      </c>
      <c r="AK1196" s="38">
        <f>IF(T1196=0,0,IF(CONFIGURACAO!$C$17="SIM",(IF(T1196&gt;CONFIGURACAO!$C$18,CONFIGURACAO!$C$18*CONFIGURACAO!$C$26,T1196*CONFIGURACAO!$C$26)),'PI AREA  P75'!T1196*CONFIGURACAO!$C$26))</f>
        <v>0</v>
      </c>
      <c r="AL1196" s="38">
        <f>IFERROR(IF(M1196&gt;0,(U1196*CONFIGURACAO!$C$29)+(V1196*CONFIGURACAO!$C$30),""),"")</f>
        <v>0</v>
      </c>
      <c r="AM1196" s="38">
        <f>IF(W1196=0,0,IF(CONFIGURACAO!$C$41="SIM",(IF(W1196&gt;CONFIGURACAO!$C$41,CONFIGURACAO!$C$41*CONFIGURACAO!$C$31,W1196*CONFIGURACAO!$C$31)),'PI AREA  P75'!W1196*CONFIGURACAO!$C$31))</f>
        <v>0</v>
      </c>
      <c r="AN1196" s="38">
        <f>IF(X1196=0,0,IF(CONFIGURACAO!$C$39="SIM",(IF(X1196&gt;CONFIGURACAO!$C$40,CONFIGURACAO!$C$40*CONFIGURACAO!$C$32,X1196*CONFIGURACAO!$C$32)),'PI AREA  P75'!X1196*CONFIGURACAO!$C$32))</f>
        <v>0</v>
      </c>
      <c r="AO1196" s="38">
        <f>IFERROR(IF(M1196&gt;0,(Y1196*CONFIGURACAO!$C$33)+(Z1196*CONFIGURACAO!$C$34)+(AA1196*CONFIGURACAO!$C$35)+(AB1196*CONFIGURACAO!$C$36),""),"")</f>
        <v>0</v>
      </c>
      <c r="AP1196" s="38">
        <f>IF(AA1196=0,0,IF(CONFIGURACAO!$C$46="SIM",(IF(AA1196&gt;CONFIGURACAO!$C$47,CONFIGURACAO!$C$47*CONFIGURACAO!$C$35,AA1196*CONFIGURACAO!$C$35)),'PI AREA  P75'!AA1196*CONFIGURACAO!$C$35))</f>
        <v>0</v>
      </c>
      <c r="AQ1196" s="38">
        <f>IF(AB1196=0,0,IF(CONFIGURACAO!$C$44="SIM",(IF(AB1196&gt;CONFIGURACAO!$C$45,CONFIGURACAO!$C$45*CONFIGURACAO!$C$36,AB1196*CONFIGURACAO!$C$36)),'PI AREA  P75'!AB1196*CONFIGURACAO!$C$36))</f>
        <v>0</v>
      </c>
      <c r="AR1196" s="38">
        <f t="shared" si="475"/>
        <v>60</v>
      </c>
      <c r="AS1196" s="68">
        <f>IF(AR1196="","",$AR1196-(($AS$2/CONFIGURACAO!$C$6)*$M1196))</f>
        <v>-15</v>
      </c>
      <c r="AT1196" s="73" t="str">
        <f t="shared" si="476"/>
        <v>NAO</v>
      </c>
      <c r="AU1196" s="75">
        <f>IF(AR1196="","",$AR1196-(($AU$2/CONFIGURACAO!$C$6)*$M1196))</f>
        <v>-65</v>
      </c>
      <c r="AV1196" s="76" t="str">
        <f t="shared" si="477"/>
        <v>NAO</v>
      </c>
      <c r="AW1196" s="74">
        <f>IF(AR1196="","",$AR1196-(($AW$2/CONFIGURACAO!$C$6)*$M1196))</f>
        <v>-115</v>
      </c>
      <c r="AX1196" s="72" t="str">
        <f t="shared" si="478"/>
        <v>NAO</v>
      </c>
      <c r="AZ1196" s="39">
        <f>IF(AR1196="","",(AR1196/(SUM($AR$3:$AR$1204))*100))</f>
        <v>5.6340408749665479E-3</v>
      </c>
      <c r="BA1196" s="146">
        <f t="shared" si="480"/>
        <v>0.75</v>
      </c>
      <c r="BB1196" s="146">
        <f>IF(M1196="","",RANK(BA1196,$BA$3:$BA$1204))</f>
        <v>1112</v>
      </c>
      <c r="BC1196" s="32">
        <f>IF(M1196="","",RANK(AR1196,$AR$3:$AR$1204))</f>
        <v>1096</v>
      </c>
      <c r="BD1196" s="148"/>
      <c r="BE1196" s="40">
        <f t="shared" ref="BE1196:BK1196" si="490">IF($M1196="","",IF(N1196="","",(N1196/N$1212*100)))</f>
        <v>0</v>
      </c>
      <c r="BF1196" s="40">
        <f t="shared" si="490"/>
        <v>2.8935185185185182E-2</v>
      </c>
      <c r="BG1196" s="40">
        <f t="shared" si="490"/>
        <v>0</v>
      </c>
      <c r="BH1196" s="40">
        <f t="shared" si="490"/>
        <v>0</v>
      </c>
      <c r="BI1196" s="40">
        <f t="shared" si="490"/>
        <v>0</v>
      </c>
      <c r="BJ1196" s="40">
        <f t="shared" si="490"/>
        <v>0</v>
      </c>
      <c r="BK1196" s="40">
        <f t="shared" si="490"/>
        <v>0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1</v>
      </c>
      <c r="BR1196">
        <v>0</v>
      </c>
      <c r="BS1196">
        <v>4</v>
      </c>
      <c r="BT1196" s="42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</row>
    <row r="1197" spans="1:134" s="32" customFormat="1" ht="17" thickBot="1" x14ac:dyDescent="0.25">
      <c r="A1197" s="124" t="str">
        <f>CONFIGURACAO!$C$4</f>
        <v>AREA 21</v>
      </c>
      <c r="B1197" s="125">
        <v>1195</v>
      </c>
      <c r="C1197" s="252" t="s">
        <v>1528</v>
      </c>
      <c r="D1197" s="126">
        <f t="shared" si="449"/>
        <v>8</v>
      </c>
      <c r="E1197" s="250" t="s">
        <v>1537</v>
      </c>
      <c r="F1197" s="250">
        <v>0</v>
      </c>
      <c r="G1197" s="250">
        <v>0</v>
      </c>
      <c r="H1197" s="250">
        <v>0</v>
      </c>
      <c r="I1197" s="250">
        <v>1</v>
      </c>
      <c r="J1197" s="87"/>
      <c r="K1197" s="94"/>
      <c r="L1197" s="94"/>
      <c r="M1197" s="154">
        <f t="shared" si="428"/>
        <v>1</v>
      </c>
      <c r="N1197">
        <v>0.75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 s="139">
        <f t="shared" si="471"/>
        <v>0.75</v>
      </c>
      <c r="AD1197" s="140">
        <f t="shared" si="472"/>
        <v>0.75</v>
      </c>
      <c r="AE1197" s="141">
        <f t="shared" si="473"/>
        <v>0</v>
      </c>
      <c r="AF1197" s="263">
        <f t="shared" si="474"/>
        <v>0</v>
      </c>
      <c r="AG1197" s="265">
        <f t="shared" si="429"/>
        <v>0.75</v>
      </c>
      <c r="AI1197" s="37">
        <f>IFERROR(IF(M1197&gt;0,(N1197*CONFIGURACAO!$C$20)+(O1197*CONFIGURACAO!$C$21)+(P1197*CONFIGURACAO!$C$22)+(Q1197*CONFIGURACAO!$C$23)+(R1197*CONFIGURACAO!$C$24),""),"")</f>
        <v>75</v>
      </c>
      <c r="AJ1197" s="38">
        <f>IF(S1197=0,0,IF(CONFIGURACAO!$C$15="SIM",(IF(S1197&gt;CONFIGURACAO!$C$16,CONFIGURACAO!$C$16*CONFIGURACAO!$C$25,S1197*CONFIGURACAO!$C$25)),'PI AREA  P75'!S1197*CONFIGURACAO!$C$25))</f>
        <v>0</v>
      </c>
      <c r="AK1197" s="38">
        <f>IF(T1197=0,0,IF(CONFIGURACAO!$C$17="SIM",(IF(T1197&gt;CONFIGURACAO!$C$18,CONFIGURACAO!$C$18*CONFIGURACAO!$C$26,T1197*CONFIGURACAO!$C$26)),'PI AREA  P75'!T1197*CONFIGURACAO!$C$26))</f>
        <v>0</v>
      </c>
      <c r="AL1197" s="38">
        <f>IFERROR(IF(M1197&gt;0,(U1197*CONFIGURACAO!$C$29)+(V1197*CONFIGURACAO!$C$30),""),"")</f>
        <v>0</v>
      </c>
      <c r="AM1197" s="38">
        <f>IF(W1197=0,0,IF(CONFIGURACAO!$C$41="SIM",(IF(W1197&gt;CONFIGURACAO!$C$41,CONFIGURACAO!$C$41*CONFIGURACAO!$C$31,W1197*CONFIGURACAO!$C$31)),'PI AREA  P75'!W1197*CONFIGURACAO!$C$31))</f>
        <v>0</v>
      </c>
      <c r="AN1197" s="38">
        <f>IF(X1197=0,0,IF(CONFIGURACAO!$C$39="SIM",(IF(X1197&gt;CONFIGURACAO!$C$40,CONFIGURACAO!$C$40*CONFIGURACAO!$C$32,X1197*CONFIGURACAO!$C$32)),'PI AREA  P75'!X1197*CONFIGURACAO!$C$32))</f>
        <v>0</v>
      </c>
      <c r="AO1197" s="38">
        <f>IFERROR(IF(M1197&gt;0,(Y1197*CONFIGURACAO!$C$33)+(Z1197*CONFIGURACAO!$C$34)+(AA1197*CONFIGURACAO!$C$35)+(AB1197*CONFIGURACAO!$C$36),""),"")</f>
        <v>0</v>
      </c>
      <c r="AP1197" s="38">
        <f>IF(AA1197=0,0,IF(CONFIGURACAO!$C$46="SIM",(IF(AA1197&gt;CONFIGURACAO!$C$47,CONFIGURACAO!$C$47*CONFIGURACAO!$C$35,AA1197*CONFIGURACAO!$C$35)),'PI AREA  P75'!AA1197*CONFIGURACAO!$C$35))</f>
        <v>0</v>
      </c>
      <c r="AQ1197" s="38">
        <f>IF(AB1197=0,0,IF(CONFIGURACAO!$C$44="SIM",(IF(AB1197&gt;CONFIGURACAO!$C$45,CONFIGURACAO!$C$45*CONFIGURACAO!$C$36,AB1197*CONFIGURACAO!$C$36)),'PI AREA  P75'!AB1197*CONFIGURACAO!$C$36))</f>
        <v>0</v>
      </c>
      <c r="AR1197" s="38">
        <f t="shared" si="475"/>
        <v>75</v>
      </c>
      <c r="AS1197" s="68">
        <f>IF(AR1197="","",$AR1197-(($AS$2/CONFIGURACAO!$C$6)*$M1197))</f>
        <v>0</v>
      </c>
      <c r="AT1197" s="73">
        <f t="shared" si="476"/>
        <v>3</v>
      </c>
      <c r="AU1197" s="75">
        <f>IF(AR1197="","",$AR1197-(($AU$2/CONFIGURACAO!$C$6)*$M1197))</f>
        <v>-50</v>
      </c>
      <c r="AV1197" s="76" t="str">
        <f t="shared" si="477"/>
        <v>NAO</v>
      </c>
      <c r="AW1197" s="74">
        <f>IF(AR1197="","",$AR1197-(($AW$2/CONFIGURACAO!$C$6)*$M1197))</f>
        <v>-100</v>
      </c>
      <c r="AX1197" s="72" t="str">
        <f t="shared" si="478"/>
        <v>NAO</v>
      </c>
      <c r="AZ1197" s="39">
        <f t="shared" ref="AZ1197:AZ1204" si="491">IF(AR1197="","",(AR1197/(SUM($AR$3:$AR$1204))*100))</f>
        <v>7.0425510937081846E-3</v>
      </c>
      <c r="BA1197" s="146">
        <f t="shared" si="480"/>
        <v>0.75</v>
      </c>
      <c r="BB1197" s="146">
        <f t="shared" ref="BB1197:BB1204" si="492">IF(M1197="","",RANK(BA1197,$BA$3:$BA$1204))</f>
        <v>1112</v>
      </c>
      <c r="BC1197" s="32">
        <f t="shared" ref="BC1197:BC1204" si="493">IF(M1197="","",RANK(AR1197,$AR$3:$AR$1204))</f>
        <v>1073</v>
      </c>
      <c r="BD1197" s="148"/>
      <c r="BE1197" s="40">
        <f t="shared" ref="BE1197:BE1204" si="494">IF($M1197="","",IF(N1197="","",(N1197/N$1212*100)))</f>
        <v>2.7943368107302535E-2</v>
      </c>
      <c r="BF1197" s="40">
        <f t="shared" ref="BF1197:BF1204" si="495">IF($M1197="","",IF(O1197="","",(O1197/O$1212*100)))</f>
        <v>0</v>
      </c>
      <c r="BG1197" s="40">
        <f t="shared" ref="BG1197:BG1204" si="496">IF($M1197="","",IF(P1197="","",(P1197/P$1212*100)))</f>
        <v>0</v>
      </c>
      <c r="BH1197" s="40">
        <f t="shared" ref="BH1197:BH1204" si="497">IF($M1197="","",IF(Q1197="","",(Q1197/Q$1212*100)))</f>
        <v>0</v>
      </c>
      <c r="BI1197" s="40">
        <f t="shared" ref="BI1197:BI1204" si="498">IF($M1197="","",IF(R1197="","",(R1197/R$1212*100)))</f>
        <v>0</v>
      </c>
      <c r="BJ1197" s="40">
        <f t="shared" ref="BJ1197:BJ1204" si="499">IF($M1197="","",IF(S1197="","",(S1197/S$1212*100)))</f>
        <v>0</v>
      </c>
      <c r="BK1197" s="40">
        <f t="shared" ref="BK1197:BK1204" si="500">IF($M1197="","",IF(T1197="","",(T1197/T$1212*100)))</f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 s="42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</row>
    <row r="1198" spans="1:134" s="32" customFormat="1" ht="17" thickBot="1" x14ac:dyDescent="0.25">
      <c r="A1198" s="124" t="str">
        <f>CONFIGURACAO!$C$4</f>
        <v>AREA 21</v>
      </c>
      <c r="B1198" s="125">
        <v>1196</v>
      </c>
      <c r="C1198" s="252" t="s">
        <v>1528</v>
      </c>
      <c r="D1198" s="126">
        <f t="shared" si="449"/>
        <v>9</v>
      </c>
      <c r="E1198" s="250" t="s">
        <v>1538</v>
      </c>
      <c r="F1198" s="250">
        <v>0</v>
      </c>
      <c r="G1198" s="250">
        <v>0</v>
      </c>
      <c r="H1198" s="250">
        <v>0</v>
      </c>
      <c r="I1198" s="250">
        <v>1</v>
      </c>
      <c r="J1198" s="87"/>
      <c r="K1198" s="94"/>
      <c r="L1198" s="94"/>
      <c r="M1198" s="154">
        <f t="shared" si="428"/>
        <v>1</v>
      </c>
      <c r="N1198">
        <v>0.75</v>
      </c>
      <c r="O1198">
        <v>0.75</v>
      </c>
      <c r="P1198">
        <v>0.75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 s="139">
        <f t="shared" si="471"/>
        <v>1.5</v>
      </c>
      <c r="AD1198" s="140">
        <f t="shared" si="472"/>
        <v>2.25</v>
      </c>
      <c r="AE1198" s="141">
        <f t="shared" si="473"/>
        <v>0</v>
      </c>
      <c r="AF1198" s="263">
        <f t="shared" si="474"/>
        <v>0</v>
      </c>
      <c r="AG1198" s="265">
        <f t="shared" si="429"/>
        <v>1.5</v>
      </c>
      <c r="AI1198" s="37">
        <f>IFERROR(IF(M1198&gt;0,(N1198*CONFIGURACAO!$C$20)+(O1198*CONFIGURACAO!$C$21)+(P1198*CONFIGURACAO!$C$22)+(Q1198*CONFIGURACAO!$C$23)+(R1198*CONFIGURACAO!$C$24),""),"")</f>
        <v>180</v>
      </c>
      <c r="AJ1198" s="38">
        <f>IF(S1198=0,0,IF(CONFIGURACAO!$C$15="SIM",(IF(S1198&gt;CONFIGURACAO!$C$16,CONFIGURACAO!$C$16*CONFIGURACAO!$C$25,S1198*CONFIGURACAO!$C$25)),'PI AREA  P75'!S1198*CONFIGURACAO!$C$25))</f>
        <v>0</v>
      </c>
      <c r="AK1198" s="38">
        <f>IF(T1198=0,0,IF(CONFIGURACAO!$C$17="SIM",(IF(T1198&gt;CONFIGURACAO!$C$18,CONFIGURACAO!$C$18*CONFIGURACAO!$C$26,T1198*CONFIGURACAO!$C$26)),'PI AREA  P75'!T1198*CONFIGURACAO!$C$26))</f>
        <v>0</v>
      </c>
      <c r="AL1198" s="38">
        <f>IFERROR(IF(M1198&gt;0,(U1198*CONFIGURACAO!$C$29)+(V1198*CONFIGURACAO!$C$30),""),"")</f>
        <v>0</v>
      </c>
      <c r="AM1198" s="38">
        <f>IF(W1198=0,0,IF(CONFIGURACAO!$C$41="SIM",(IF(W1198&gt;CONFIGURACAO!$C$41,CONFIGURACAO!$C$41*CONFIGURACAO!$C$31,W1198*CONFIGURACAO!$C$31)),'PI AREA  P75'!W1198*CONFIGURACAO!$C$31))</f>
        <v>0</v>
      </c>
      <c r="AN1198" s="38">
        <f>IF(X1198=0,0,IF(CONFIGURACAO!$C$39="SIM",(IF(X1198&gt;CONFIGURACAO!$C$40,CONFIGURACAO!$C$40*CONFIGURACAO!$C$32,X1198*CONFIGURACAO!$C$32)),'PI AREA  P75'!X1198*CONFIGURACAO!$C$32))</f>
        <v>0</v>
      </c>
      <c r="AO1198" s="38">
        <f>IFERROR(IF(M1198&gt;0,(Y1198*CONFIGURACAO!$C$33)+(Z1198*CONFIGURACAO!$C$34)+(AA1198*CONFIGURACAO!$C$35)+(AB1198*CONFIGURACAO!$C$36),""),"")</f>
        <v>0</v>
      </c>
      <c r="AP1198" s="38">
        <f>IF(AA1198=0,0,IF(CONFIGURACAO!$C$46="SIM",(IF(AA1198&gt;CONFIGURACAO!$C$47,CONFIGURACAO!$C$47*CONFIGURACAO!$C$35,AA1198*CONFIGURACAO!$C$35)),'PI AREA  P75'!AA1198*CONFIGURACAO!$C$35))</f>
        <v>0</v>
      </c>
      <c r="AQ1198" s="38">
        <f>IF(AB1198=0,0,IF(CONFIGURACAO!$C$44="SIM",(IF(AB1198&gt;CONFIGURACAO!$C$45,CONFIGURACAO!$C$45*CONFIGURACAO!$C$36,AB1198*CONFIGURACAO!$C$36)),'PI AREA  P75'!AB1198*CONFIGURACAO!$C$36))</f>
        <v>0</v>
      </c>
      <c r="AR1198" s="38">
        <f t="shared" si="475"/>
        <v>180</v>
      </c>
      <c r="AS1198" s="68">
        <f>IF(AR1198="","",$AR1198-(($AS$2/CONFIGURACAO!$C$6)*$M1198))</f>
        <v>105</v>
      </c>
      <c r="AT1198" s="73">
        <f t="shared" si="476"/>
        <v>3</v>
      </c>
      <c r="AU1198" s="75">
        <f>IF(AR1198="","",$AR1198-(($AU$2/CONFIGURACAO!$C$6)*$M1198))</f>
        <v>55</v>
      </c>
      <c r="AV1198" s="76">
        <f t="shared" si="477"/>
        <v>4</v>
      </c>
      <c r="AW1198" s="74">
        <f>IF(AR1198="","",$AR1198-(($AW$2/CONFIGURACAO!$C$6)*$M1198))</f>
        <v>5</v>
      </c>
      <c r="AX1198" s="72">
        <f t="shared" si="478"/>
        <v>5</v>
      </c>
      <c r="AZ1198" s="39">
        <f t="shared" si="491"/>
        <v>1.6902122624899645E-2</v>
      </c>
      <c r="BA1198" s="146">
        <f t="shared" si="480"/>
        <v>2.25</v>
      </c>
      <c r="BB1198" s="146">
        <f t="shared" si="492"/>
        <v>1002</v>
      </c>
      <c r="BC1198" s="32">
        <f t="shared" si="493"/>
        <v>948</v>
      </c>
      <c r="BD1198" s="148"/>
      <c r="BE1198" s="40">
        <f t="shared" si="494"/>
        <v>2.7943368107302535E-2</v>
      </c>
      <c r="BF1198" s="40">
        <f t="shared" si="495"/>
        <v>2.8935185185185182E-2</v>
      </c>
      <c r="BG1198" s="40">
        <f t="shared" si="496"/>
        <v>1.9270298047276462E-2</v>
      </c>
      <c r="BH1198" s="40">
        <f t="shared" si="497"/>
        <v>0</v>
      </c>
      <c r="BI1198" s="40">
        <f t="shared" si="498"/>
        <v>0</v>
      </c>
      <c r="BJ1198" s="40">
        <f t="shared" si="499"/>
        <v>0</v>
      </c>
      <c r="BK1198" s="40">
        <f t="shared" si="500"/>
        <v>0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 s="42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</row>
    <row r="1199" spans="1:134" s="32" customFormat="1" ht="17" thickBot="1" x14ac:dyDescent="0.25">
      <c r="A1199" s="124" t="str">
        <f>CONFIGURACAO!$C$4</f>
        <v>AREA 21</v>
      </c>
      <c r="B1199" s="125">
        <v>1197</v>
      </c>
      <c r="C1199" s="252" t="s">
        <v>1528</v>
      </c>
      <c r="D1199" s="126">
        <f t="shared" si="449"/>
        <v>10</v>
      </c>
      <c r="E1199" s="250" t="s">
        <v>1539</v>
      </c>
      <c r="F1199" s="250">
        <v>0</v>
      </c>
      <c r="G1199" s="250">
        <v>0</v>
      </c>
      <c r="H1199" s="250">
        <v>0</v>
      </c>
      <c r="I1199" s="250">
        <v>1</v>
      </c>
      <c r="J1199" s="87"/>
      <c r="K1199" s="94"/>
      <c r="L1199" s="94"/>
      <c r="M1199" s="154">
        <f t="shared" si="428"/>
        <v>1</v>
      </c>
      <c r="N1199">
        <v>0.75</v>
      </c>
      <c r="O1199">
        <v>1.5</v>
      </c>
      <c r="P1199">
        <v>0</v>
      </c>
      <c r="Q1199">
        <v>0</v>
      </c>
      <c r="R1199">
        <v>0.75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 s="139">
        <f t="shared" si="471"/>
        <v>2.25</v>
      </c>
      <c r="AD1199" s="140">
        <f t="shared" si="472"/>
        <v>2.25</v>
      </c>
      <c r="AE1199" s="141">
        <f t="shared" si="473"/>
        <v>0</v>
      </c>
      <c r="AF1199" s="263">
        <f t="shared" si="474"/>
        <v>0</v>
      </c>
      <c r="AG1199" s="265">
        <f t="shared" si="429"/>
        <v>2.25</v>
      </c>
      <c r="AI1199" s="37">
        <f>IFERROR(IF(M1199&gt;0,(N1199*CONFIGURACAO!$C$20)+(O1199*CONFIGURACAO!$C$21)+(P1199*CONFIGURACAO!$C$22)+(Q1199*CONFIGURACAO!$C$23)+(R1199*CONFIGURACAO!$C$24),""),"")</f>
        <v>210</v>
      </c>
      <c r="AJ1199" s="38">
        <f>IF(S1199=0,0,IF(CONFIGURACAO!$C$15="SIM",(IF(S1199&gt;CONFIGURACAO!$C$16,CONFIGURACAO!$C$16*CONFIGURACAO!$C$25,S1199*CONFIGURACAO!$C$25)),'PI AREA  P75'!S1199*CONFIGURACAO!$C$25))</f>
        <v>0</v>
      </c>
      <c r="AK1199" s="38">
        <f>IF(T1199=0,0,IF(CONFIGURACAO!$C$17="SIM",(IF(T1199&gt;CONFIGURACAO!$C$18,CONFIGURACAO!$C$18*CONFIGURACAO!$C$26,T1199*CONFIGURACAO!$C$26)),'PI AREA  P75'!T1199*CONFIGURACAO!$C$26))</f>
        <v>0</v>
      </c>
      <c r="AL1199" s="38">
        <f>IFERROR(IF(M1199&gt;0,(U1199*CONFIGURACAO!$C$29)+(V1199*CONFIGURACAO!$C$30),""),"")</f>
        <v>0</v>
      </c>
      <c r="AM1199" s="38">
        <f>IF(W1199=0,0,IF(CONFIGURACAO!$C$41="SIM",(IF(W1199&gt;CONFIGURACAO!$C$41,CONFIGURACAO!$C$41*CONFIGURACAO!$C$31,W1199*CONFIGURACAO!$C$31)),'PI AREA  P75'!W1199*CONFIGURACAO!$C$31))</f>
        <v>0</v>
      </c>
      <c r="AN1199" s="38">
        <f>IF(X1199=0,0,IF(CONFIGURACAO!$C$39="SIM",(IF(X1199&gt;CONFIGURACAO!$C$40,CONFIGURACAO!$C$40*CONFIGURACAO!$C$32,X1199*CONFIGURACAO!$C$32)),'PI AREA  P75'!X1199*CONFIGURACAO!$C$32))</f>
        <v>0</v>
      </c>
      <c r="AO1199" s="38">
        <f>IFERROR(IF(M1199&gt;0,(Y1199*CONFIGURACAO!$C$33)+(Z1199*CONFIGURACAO!$C$34)+(AA1199*CONFIGURACAO!$C$35)+(AB1199*CONFIGURACAO!$C$36),""),"")</f>
        <v>0</v>
      </c>
      <c r="AP1199" s="38">
        <f>IF(AA1199=0,0,IF(CONFIGURACAO!$C$46="SIM",(IF(AA1199&gt;CONFIGURACAO!$C$47,CONFIGURACAO!$C$47*CONFIGURACAO!$C$35,AA1199*CONFIGURACAO!$C$35)),'PI AREA  P75'!AA1199*CONFIGURACAO!$C$35))</f>
        <v>0</v>
      </c>
      <c r="AQ1199" s="38">
        <f>IF(AB1199=0,0,IF(CONFIGURACAO!$C$44="SIM",(IF(AB1199&gt;CONFIGURACAO!$C$45,CONFIGURACAO!$C$45*CONFIGURACAO!$C$36,AB1199*CONFIGURACAO!$C$36)),'PI AREA  P75'!AB1199*CONFIGURACAO!$C$36))</f>
        <v>0</v>
      </c>
      <c r="AR1199" s="38">
        <f t="shared" si="475"/>
        <v>210</v>
      </c>
      <c r="AS1199" s="68">
        <f>IF(AR1199="","",$AR1199-(($AS$2/CONFIGURACAO!$C$6)*$M1199))</f>
        <v>135</v>
      </c>
      <c r="AT1199" s="73">
        <f t="shared" si="476"/>
        <v>3</v>
      </c>
      <c r="AU1199" s="75">
        <f>IF(AR1199="","",$AR1199-(($AU$2/CONFIGURACAO!$C$6)*$M1199))</f>
        <v>85</v>
      </c>
      <c r="AV1199" s="76">
        <f t="shared" si="477"/>
        <v>4</v>
      </c>
      <c r="AW1199" s="74">
        <f>IF(AR1199="","",$AR1199-(($AW$2/CONFIGURACAO!$C$6)*$M1199))</f>
        <v>35</v>
      </c>
      <c r="AX1199" s="72">
        <f t="shared" si="478"/>
        <v>5</v>
      </c>
      <c r="AZ1199" s="39">
        <f t="shared" si="491"/>
        <v>1.9719143062382916E-2</v>
      </c>
      <c r="BA1199" s="146">
        <f t="shared" si="480"/>
        <v>3</v>
      </c>
      <c r="BB1199" s="146">
        <f t="shared" si="492"/>
        <v>947</v>
      </c>
      <c r="BC1199" s="32">
        <f t="shared" si="493"/>
        <v>910</v>
      </c>
      <c r="BD1199" s="148"/>
      <c r="BE1199" s="40">
        <f t="shared" si="494"/>
        <v>2.7943368107302535E-2</v>
      </c>
      <c r="BF1199" s="40">
        <f t="shared" si="495"/>
        <v>5.7870370370370364E-2</v>
      </c>
      <c r="BG1199" s="40">
        <f t="shared" si="496"/>
        <v>0</v>
      </c>
      <c r="BH1199" s="40">
        <f t="shared" si="497"/>
        <v>0</v>
      </c>
      <c r="BI1199" s="40">
        <f t="shared" si="498"/>
        <v>7.9957356076759065E-2</v>
      </c>
      <c r="BJ1199" s="40">
        <f t="shared" si="499"/>
        <v>0</v>
      </c>
      <c r="BK1199" s="40">
        <f t="shared" si="500"/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 s="42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</row>
    <row r="1200" spans="1:134" s="32" customFormat="1" ht="17" thickBot="1" x14ac:dyDescent="0.25">
      <c r="A1200" s="124" t="str">
        <f>CONFIGURACAO!$C$4</f>
        <v>AREA 21</v>
      </c>
      <c r="B1200" s="125">
        <v>1198</v>
      </c>
      <c r="C1200" s="252" t="s">
        <v>1528</v>
      </c>
      <c r="D1200" s="126">
        <f t="shared" si="449"/>
        <v>11</v>
      </c>
      <c r="E1200" s="250" t="s">
        <v>1540</v>
      </c>
      <c r="F1200" s="250">
        <v>0</v>
      </c>
      <c r="G1200" s="250">
        <v>0</v>
      </c>
      <c r="H1200" s="250">
        <v>0</v>
      </c>
      <c r="I1200" s="250">
        <v>1</v>
      </c>
      <c r="J1200" s="87"/>
      <c r="K1200" s="94"/>
      <c r="L1200" s="94"/>
      <c r="M1200" s="154">
        <f t="shared" si="428"/>
        <v>1</v>
      </c>
      <c r="N1200">
        <v>0</v>
      </c>
      <c r="O1200">
        <v>0</v>
      </c>
      <c r="P1200">
        <v>0</v>
      </c>
      <c r="Q1200">
        <v>1.5</v>
      </c>
      <c r="R1200">
        <v>0.75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 s="139">
        <f t="shared" si="471"/>
        <v>0</v>
      </c>
      <c r="AD1200" s="140">
        <f t="shared" si="472"/>
        <v>0</v>
      </c>
      <c r="AE1200" s="141">
        <f t="shared" si="473"/>
        <v>0</v>
      </c>
      <c r="AF1200" s="263">
        <f t="shared" si="474"/>
        <v>0</v>
      </c>
      <c r="AG1200" s="265">
        <f t="shared" si="429"/>
        <v>0</v>
      </c>
      <c r="AI1200" s="37">
        <f>IFERROR(IF(M1200&gt;0,(N1200*CONFIGURACAO!$C$20)+(O1200*CONFIGURACAO!$C$21)+(P1200*CONFIGURACAO!$C$22)+(Q1200*CONFIGURACAO!$C$23)+(R1200*CONFIGURACAO!$C$24),""),"")</f>
        <v>75</v>
      </c>
      <c r="AJ1200" s="38">
        <f>IF(S1200=0,0,IF(CONFIGURACAO!$C$15="SIM",(IF(S1200&gt;CONFIGURACAO!$C$16,CONFIGURACAO!$C$16*CONFIGURACAO!$C$25,S1200*CONFIGURACAO!$C$25)),'PI AREA  P75'!S1200*CONFIGURACAO!$C$25))</f>
        <v>0</v>
      </c>
      <c r="AK1200" s="38">
        <f>IF(T1200=0,0,IF(CONFIGURACAO!$C$17="SIM",(IF(T1200&gt;CONFIGURACAO!$C$18,CONFIGURACAO!$C$18*CONFIGURACAO!$C$26,T1200*CONFIGURACAO!$C$26)),'PI AREA  P75'!T1200*CONFIGURACAO!$C$26))</f>
        <v>0</v>
      </c>
      <c r="AL1200" s="38">
        <f>IFERROR(IF(M1200&gt;0,(U1200*CONFIGURACAO!$C$29)+(V1200*CONFIGURACAO!$C$30),""),"")</f>
        <v>0</v>
      </c>
      <c r="AM1200" s="38">
        <f>IF(W1200=0,0,IF(CONFIGURACAO!$C$41="SIM",(IF(W1200&gt;CONFIGURACAO!$C$41,CONFIGURACAO!$C$41*CONFIGURACAO!$C$31,W1200*CONFIGURACAO!$C$31)),'PI AREA  P75'!W1200*CONFIGURACAO!$C$31))</f>
        <v>0</v>
      </c>
      <c r="AN1200" s="38">
        <f>IF(X1200=0,0,IF(CONFIGURACAO!$C$39="SIM",(IF(X1200&gt;CONFIGURACAO!$C$40,CONFIGURACAO!$C$40*CONFIGURACAO!$C$32,X1200*CONFIGURACAO!$C$32)),'PI AREA  P75'!X1200*CONFIGURACAO!$C$32))</f>
        <v>0</v>
      </c>
      <c r="AO1200" s="38">
        <f>IFERROR(IF(M1200&gt;0,(Y1200*CONFIGURACAO!$C$33)+(Z1200*CONFIGURACAO!$C$34)+(AA1200*CONFIGURACAO!$C$35)+(AB1200*CONFIGURACAO!$C$36),""),"")</f>
        <v>0</v>
      </c>
      <c r="AP1200" s="38">
        <f>IF(AA1200=0,0,IF(CONFIGURACAO!$C$46="SIM",(IF(AA1200&gt;CONFIGURACAO!$C$47,CONFIGURACAO!$C$47*CONFIGURACAO!$C$35,AA1200*CONFIGURACAO!$C$35)),'PI AREA  P75'!AA1200*CONFIGURACAO!$C$35))</f>
        <v>0</v>
      </c>
      <c r="AQ1200" s="38">
        <f>IF(AB1200=0,0,IF(CONFIGURACAO!$C$44="SIM",(IF(AB1200&gt;CONFIGURACAO!$C$45,CONFIGURACAO!$C$45*CONFIGURACAO!$C$36,AB1200*CONFIGURACAO!$C$36)),'PI AREA  P75'!AB1200*CONFIGURACAO!$C$36))</f>
        <v>0</v>
      </c>
      <c r="AR1200" s="38">
        <f t="shared" si="475"/>
        <v>75</v>
      </c>
      <c r="AS1200" s="68">
        <f>IF(AR1200="","",$AR1200-(($AS$2/CONFIGURACAO!$C$6)*$M1200))</f>
        <v>0</v>
      </c>
      <c r="AT1200" s="73">
        <f t="shared" si="476"/>
        <v>3</v>
      </c>
      <c r="AU1200" s="75">
        <f>IF(AR1200="","",$AR1200-(($AU$2/CONFIGURACAO!$C$6)*$M1200))</f>
        <v>-50</v>
      </c>
      <c r="AV1200" s="76" t="str">
        <f t="shared" si="477"/>
        <v>NAO</v>
      </c>
      <c r="AW1200" s="74">
        <f>IF(AR1200="","",$AR1200-(($AW$2/CONFIGURACAO!$C$6)*$M1200))</f>
        <v>-100</v>
      </c>
      <c r="AX1200" s="72" t="str">
        <f t="shared" si="478"/>
        <v>NAO</v>
      </c>
      <c r="AZ1200" s="39">
        <f t="shared" si="491"/>
        <v>7.0425510937081846E-3</v>
      </c>
      <c r="BA1200" s="146">
        <f t="shared" si="480"/>
        <v>2.25</v>
      </c>
      <c r="BB1200" s="146">
        <f t="shared" si="492"/>
        <v>1002</v>
      </c>
      <c r="BC1200" s="32">
        <f t="shared" si="493"/>
        <v>1073</v>
      </c>
      <c r="BD1200" s="148"/>
      <c r="BE1200" s="40">
        <f t="shared" si="494"/>
        <v>0</v>
      </c>
      <c r="BF1200" s="40">
        <f t="shared" si="495"/>
        <v>0</v>
      </c>
      <c r="BG1200" s="40">
        <f t="shared" si="496"/>
        <v>0</v>
      </c>
      <c r="BH1200" s="40">
        <f t="shared" si="497"/>
        <v>6.0630557801131774E-2</v>
      </c>
      <c r="BI1200" s="40">
        <f t="shared" si="498"/>
        <v>7.9957356076759065E-2</v>
      </c>
      <c r="BJ1200" s="40">
        <f t="shared" si="499"/>
        <v>0</v>
      </c>
      <c r="BK1200" s="40">
        <f t="shared" si="500"/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 s="42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</row>
    <row r="1201" spans="1:134" s="32" customFormat="1" ht="17" thickBot="1" x14ac:dyDescent="0.25">
      <c r="A1201" s="124" t="str">
        <f>CONFIGURACAO!$C$4</f>
        <v>AREA 21</v>
      </c>
      <c r="B1201" s="125">
        <v>1199</v>
      </c>
      <c r="C1201" s="252" t="s">
        <v>1528</v>
      </c>
      <c r="D1201" s="126">
        <f t="shared" si="449"/>
        <v>12</v>
      </c>
      <c r="E1201" s="250" t="s">
        <v>1541</v>
      </c>
      <c r="F1201" s="250">
        <v>0</v>
      </c>
      <c r="G1201" s="250">
        <v>0</v>
      </c>
      <c r="H1201" s="250">
        <v>0</v>
      </c>
      <c r="I1201" s="250">
        <v>1</v>
      </c>
      <c r="J1201" s="87"/>
      <c r="K1201" s="94"/>
      <c r="L1201" s="94"/>
      <c r="M1201" s="154">
        <f t="shared" si="428"/>
        <v>1</v>
      </c>
      <c r="N1201">
        <v>0</v>
      </c>
      <c r="O1201">
        <v>2.25</v>
      </c>
      <c r="P1201">
        <v>1.5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s="139">
        <f t="shared" si="471"/>
        <v>2.25</v>
      </c>
      <c r="AD1201" s="140">
        <f t="shared" si="472"/>
        <v>3.75</v>
      </c>
      <c r="AE1201" s="141">
        <f t="shared" si="473"/>
        <v>0</v>
      </c>
      <c r="AF1201" s="263">
        <f t="shared" si="474"/>
        <v>0</v>
      </c>
      <c r="AG1201" s="265">
        <f t="shared" si="429"/>
        <v>2.25</v>
      </c>
      <c r="AI1201" s="37">
        <f>IFERROR(IF(M1201&gt;0,(N1201*CONFIGURACAO!$C$20)+(O1201*CONFIGURACAO!$C$21)+(P1201*CONFIGURACAO!$C$22)+(Q1201*CONFIGURACAO!$C$23)+(R1201*CONFIGURACAO!$C$24),""),"")</f>
        <v>270</v>
      </c>
      <c r="AJ1201" s="38">
        <f>IF(S1201=0,0,IF(CONFIGURACAO!$C$15="SIM",(IF(S1201&gt;CONFIGURACAO!$C$16,CONFIGURACAO!$C$16*CONFIGURACAO!$C$25,S1201*CONFIGURACAO!$C$25)),'PI AREA  P75'!S1201*CONFIGURACAO!$C$25))</f>
        <v>0</v>
      </c>
      <c r="AK1201" s="38">
        <f>IF(T1201=0,0,IF(CONFIGURACAO!$C$17="SIM",(IF(T1201&gt;CONFIGURACAO!$C$18,CONFIGURACAO!$C$18*CONFIGURACAO!$C$26,T1201*CONFIGURACAO!$C$26)),'PI AREA  P75'!T1201*CONFIGURACAO!$C$26))</f>
        <v>0</v>
      </c>
      <c r="AL1201" s="38">
        <f>IFERROR(IF(M1201&gt;0,(U1201*CONFIGURACAO!$C$29)+(V1201*CONFIGURACAO!$C$30),""),"")</f>
        <v>0</v>
      </c>
      <c r="AM1201" s="38">
        <f>IF(W1201=0,0,IF(CONFIGURACAO!$C$41="SIM",(IF(W1201&gt;CONFIGURACAO!$C$41,CONFIGURACAO!$C$41*CONFIGURACAO!$C$31,W1201*CONFIGURACAO!$C$31)),'PI AREA  P75'!W1201*CONFIGURACAO!$C$31))</f>
        <v>0</v>
      </c>
      <c r="AN1201" s="38">
        <f>IF(X1201=0,0,IF(CONFIGURACAO!$C$39="SIM",(IF(X1201&gt;CONFIGURACAO!$C$40,CONFIGURACAO!$C$40*CONFIGURACAO!$C$32,X1201*CONFIGURACAO!$C$32)),'PI AREA  P75'!X1201*CONFIGURACAO!$C$32))</f>
        <v>0</v>
      </c>
      <c r="AO1201" s="38">
        <f>IFERROR(IF(M1201&gt;0,(Y1201*CONFIGURACAO!$C$33)+(Z1201*CONFIGURACAO!$C$34)+(AA1201*CONFIGURACAO!$C$35)+(AB1201*CONFIGURACAO!$C$36),""),"")</f>
        <v>0</v>
      </c>
      <c r="AP1201" s="38">
        <f>IF(AA1201=0,0,IF(CONFIGURACAO!$C$46="SIM",(IF(AA1201&gt;CONFIGURACAO!$C$47,CONFIGURACAO!$C$47*CONFIGURACAO!$C$35,AA1201*CONFIGURACAO!$C$35)),'PI AREA  P75'!AA1201*CONFIGURACAO!$C$35))</f>
        <v>0</v>
      </c>
      <c r="AQ1201" s="38">
        <f>IF(AB1201=0,0,IF(CONFIGURACAO!$C$44="SIM",(IF(AB1201&gt;CONFIGURACAO!$C$45,CONFIGURACAO!$C$45*CONFIGURACAO!$C$36,AB1201*CONFIGURACAO!$C$36)),'PI AREA  P75'!AB1201*CONFIGURACAO!$C$36))</f>
        <v>0</v>
      </c>
      <c r="AR1201" s="38">
        <f t="shared" si="475"/>
        <v>270</v>
      </c>
      <c r="AS1201" s="68">
        <f>IF(AR1201="","",$AR1201-(($AS$2/CONFIGURACAO!$C$6)*$M1201))</f>
        <v>195</v>
      </c>
      <c r="AT1201" s="73">
        <f t="shared" si="476"/>
        <v>3</v>
      </c>
      <c r="AU1201" s="75">
        <f>IF(AR1201="","",$AR1201-(($AU$2/CONFIGURACAO!$C$6)*$M1201))</f>
        <v>145</v>
      </c>
      <c r="AV1201" s="76">
        <f t="shared" si="477"/>
        <v>4</v>
      </c>
      <c r="AW1201" s="74">
        <f>IF(AR1201="","",$AR1201-(($AW$2/CONFIGURACAO!$C$6)*$M1201))</f>
        <v>95</v>
      </c>
      <c r="AX1201" s="72">
        <f t="shared" si="478"/>
        <v>5</v>
      </c>
      <c r="AZ1201" s="39">
        <f t="shared" si="491"/>
        <v>2.5353183937349463E-2</v>
      </c>
      <c r="BA1201" s="146">
        <f t="shared" si="480"/>
        <v>3.75</v>
      </c>
      <c r="BB1201" s="146">
        <f t="shared" si="492"/>
        <v>910</v>
      </c>
      <c r="BC1201" s="32">
        <f t="shared" si="493"/>
        <v>863</v>
      </c>
      <c r="BD1201" s="148"/>
      <c r="BE1201" s="40">
        <f t="shared" si="494"/>
        <v>0</v>
      </c>
      <c r="BF1201" s="40">
        <f t="shared" si="495"/>
        <v>8.6805555555555552E-2</v>
      </c>
      <c r="BG1201" s="40">
        <f t="shared" si="496"/>
        <v>3.8540596094552924E-2</v>
      </c>
      <c r="BH1201" s="40">
        <f t="shared" si="497"/>
        <v>0</v>
      </c>
      <c r="BI1201" s="40">
        <f t="shared" si="498"/>
        <v>0</v>
      </c>
      <c r="BJ1201" s="40">
        <f t="shared" si="499"/>
        <v>0</v>
      </c>
      <c r="BK1201" s="40">
        <f t="shared" si="500"/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 s="42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</row>
    <row r="1202" spans="1:134" s="32" customFormat="1" ht="17" thickBot="1" x14ac:dyDescent="0.25">
      <c r="A1202" s="124" t="str">
        <f>CONFIGURACAO!$C$4</f>
        <v>AREA 21</v>
      </c>
      <c r="B1202" s="125">
        <v>1200</v>
      </c>
      <c r="C1202" s="252" t="s">
        <v>1528</v>
      </c>
      <c r="D1202" s="126">
        <f t="shared" si="449"/>
        <v>13</v>
      </c>
      <c r="E1202" s="250" t="s">
        <v>1542</v>
      </c>
      <c r="F1202" s="250">
        <v>0</v>
      </c>
      <c r="G1202" s="250">
        <v>0</v>
      </c>
      <c r="H1202" s="250">
        <v>0</v>
      </c>
      <c r="I1202" s="250">
        <v>1</v>
      </c>
      <c r="J1202" s="87"/>
      <c r="K1202" s="94"/>
      <c r="L1202" s="94"/>
      <c r="M1202" s="154">
        <f t="shared" si="428"/>
        <v>1</v>
      </c>
      <c r="N1202">
        <v>0</v>
      </c>
      <c r="O1202">
        <v>0</v>
      </c>
      <c r="P1202">
        <v>0</v>
      </c>
      <c r="Q1202">
        <v>0.75</v>
      </c>
      <c r="R1202">
        <v>3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 s="139">
        <f t="shared" si="471"/>
        <v>0</v>
      </c>
      <c r="AD1202" s="140">
        <f t="shared" si="472"/>
        <v>0</v>
      </c>
      <c r="AE1202" s="141">
        <f t="shared" si="473"/>
        <v>0</v>
      </c>
      <c r="AF1202" s="263">
        <f t="shared" si="474"/>
        <v>0</v>
      </c>
      <c r="AG1202" s="265">
        <f t="shared" si="429"/>
        <v>0</v>
      </c>
      <c r="AI1202" s="37">
        <f>IFERROR(IF(M1202&gt;0,(N1202*CONFIGURACAO!$C$20)+(O1202*CONFIGURACAO!$C$21)+(P1202*CONFIGURACAO!$C$22)+(Q1202*CONFIGURACAO!$C$23)+(R1202*CONFIGURACAO!$C$24),""),"")</f>
        <v>90</v>
      </c>
      <c r="AJ1202" s="38">
        <f>IF(S1202=0,0,IF(CONFIGURACAO!$C$15="SIM",(IF(S1202&gt;CONFIGURACAO!$C$16,CONFIGURACAO!$C$16*CONFIGURACAO!$C$25,S1202*CONFIGURACAO!$C$25)),'PI AREA  P75'!S1202*CONFIGURACAO!$C$25))</f>
        <v>0</v>
      </c>
      <c r="AK1202" s="38">
        <f>IF(T1202=0,0,IF(CONFIGURACAO!$C$17="SIM",(IF(T1202&gt;CONFIGURACAO!$C$18,CONFIGURACAO!$C$18*CONFIGURACAO!$C$26,T1202*CONFIGURACAO!$C$26)),'PI AREA  P75'!T1202*CONFIGURACAO!$C$26))</f>
        <v>0</v>
      </c>
      <c r="AL1202" s="38">
        <f>IFERROR(IF(M1202&gt;0,(U1202*CONFIGURACAO!$C$29)+(V1202*CONFIGURACAO!$C$30),""),"")</f>
        <v>0</v>
      </c>
      <c r="AM1202" s="38">
        <f>IF(W1202=0,0,IF(CONFIGURACAO!$C$41="SIM",(IF(W1202&gt;CONFIGURACAO!$C$41,CONFIGURACAO!$C$41*CONFIGURACAO!$C$31,W1202*CONFIGURACAO!$C$31)),'PI AREA  P75'!W1202*CONFIGURACAO!$C$31))</f>
        <v>0</v>
      </c>
      <c r="AN1202" s="38">
        <f>IF(X1202=0,0,IF(CONFIGURACAO!$C$39="SIM",(IF(X1202&gt;CONFIGURACAO!$C$40,CONFIGURACAO!$C$40*CONFIGURACAO!$C$32,X1202*CONFIGURACAO!$C$32)),'PI AREA  P75'!X1202*CONFIGURACAO!$C$32))</f>
        <v>0</v>
      </c>
      <c r="AO1202" s="38">
        <f>IFERROR(IF(M1202&gt;0,(Y1202*CONFIGURACAO!$C$33)+(Z1202*CONFIGURACAO!$C$34)+(AA1202*CONFIGURACAO!$C$35)+(AB1202*CONFIGURACAO!$C$36),""),"")</f>
        <v>0</v>
      </c>
      <c r="AP1202" s="38">
        <f>IF(AA1202=0,0,IF(CONFIGURACAO!$C$46="SIM",(IF(AA1202&gt;CONFIGURACAO!$C$47,CONFIGURACAO!$C$47*CONFIGURACAO!$C$35,AA1202*CONFIGURACAO!$C$35)),'PI AREA  P75'!AA1202*CONFIGURACAO!$C$35))</f>
        <v>0</v>
      </c>
      <c r="AQ1202" s="38">
        <f>IF(AB1202=0,0,IF(CONFIGURACAO!$C$44="SIM",(IF(AB1202&gt;CONFIGURACAO!$C$45,CONFIGURACAO!$C$45*CONFIGURACAO!$C$36,AB1202*CONFIGURACAO!$C$36)),'PI AREA  P75'!AB1202*CONFIGURACAO!$C$36))</f>
        <v>0</v>
      </c>
      <c r="AR1202" s="38">
        <f t="shared" si="475"/>
        <v>90</v>
      </c>
      <c r="AS1202" s="68">
        <f>IF(AR1202="","",$AR1202-(($AS$2/CONFIGURACAO!$C$6)*$M1202))</f>
        <v>15</v>
      </c>
      <c r="AT1202" s="73">
        <f t="shared" si="476"/>
        <v>3</v>
      </c>
      <c r="AU1202" s="75">
        <f>IF(AR1202="","",$AR1202-(($AU$2/CONFIGURACAO!$C$6)*$M1202))</f>
        <v>-35</v>
      </c>
      <c r="AV1202" s="76" t="str">
        <f t="shared" si="477"/>
        <v>NAO</v>
      </c>
      <c r="AW1202" s="74">
        <f>IF(AR1202="","",$AR1202-(($AW$2/CONFIGURACAO!$C$6)*$M1202))</f>
        <v>-85</v>
      </c>
      <c r="AX1202" s="72" t="str">
        <f t="shared" si="478"/>
        <v>NAO</v>
      </c>
      <c r="AZ1202" s="39">
        <f t="shared" si="491"/>
        <v>8.4510613124498223E-3</v>
      </c>
      <c r="BA1202" s="146">
        <f t="shared" si="480"/>
        <v>3.75</v>
      </c>
      <c r="BB1202" s="146">
        <f t="shared" si="492"/>
        <v>910</v>
      </c>
      <c r="BC1202" s="32">
        <f t="shared" si="493"/>
        <v>1054</v>
      </c>
      <c r="BD1202" s="148"/>
      <c r="BE1202" s="40">
        <f t="shared" si="494"/>
        <v>0</v>
      </c>
      <c r="BF1202" s="40">
        <f t="shared" si="495"/>
        <v>0</v>
      </c>
      <c r="BG1202" s="40">
        <f t="shared" si="496"/>
        <v>0</v>
      </c>
      <c r="BH1202" s="40">
        <f t="shared" si="497"/>
        <v>3.0315278900565887E-2</v>
      </c>
      <c r="BI1202" s="40">
        <f t="shared" si="498"/>
        <v>0.31982942430703626</v>
      </c>
      <c r="BJ1202" s="40">
        <f t="shared" si="499"/>
        <v>0</v>
      </c>
      <c r="BK1202" s="40">
        <f t="shared" si="500"/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2</v>
      </c>
      <c r="BT1202" s="4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</row>
    <row r="1203" spans="1:134" s="32" customFormat="1" ht="17" thickBot="1" x14ac:dyDescent="0.25">
      <c r="A1203" s="124" t="str">
        <f>CONFIGURACAO!$C$4</f>
        <v>AREA 21</v>
      </c>
      <c r="B1203" s="125">
        <v>1201</v>
      </c>
      <c r="C1203" s="252" t="s">
        <v>1528</v>
      </c>
      <c r="D1203" s="126">
        <f t="shared" si="449"/>
        <v>14</v>
      </c>
      <c r="E1203" s="250" t="s">
        <v>1543</v>
      </c>
      <c r="F1203" s="250">
        <v>0</v>
      </c>
      <c r="G1203" s="250">
        <v>0</v>
      </c>
      <c r="H1203" s="250">
        <v>0</v>
      </c>
      <c r="I1203" s="250">
        <v>1</v>
      </c>
      <c r="J1203" s="87"/>
      <c r="K1203" s="94"/>
      <c r="L1203" s="94"/>
      <c r="M1203" s="154">
        <f t="shared" si="428"/>
        <v>1</v>
      </c>
      <c r="N1203">
        <v>0</v>
      </c>
      <c r="O1203">
        <v>0.75</v>
      </c>
      <c r="P1203">
        <v>0.75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 s="139">
        <f t="shared" si="471"/>
        <v>0.75</v>
      </c>
      <c r="AD1203" s="140">
        <f t="shared" si="472"/>
        <v>1.5</v>
      </c>
      <c r="AE1203" s="141">
        <f t="shared" si="473"/>
        <v>0</v>
      </c>
      <c r="AF1203" s="263">
        <f t="shared" si="474"/>
        <v>0</v>
      </c>
      <c r="AG1203" s="265">
        <f t="shared" si="429"/>
        <v>0.75</v>
      </c>
      <c r="AI1203" s="37">
        <f>IFERROR(IF(M1203&gt;0,(N1203*CONFIGURACAO!$C$20)+(O1203*CONFIGURACAO!$C$21)+(P1203*CONFIGURACAO!$C$22)+(Q1203*CONFIGURACAO!$C$23)+(R1203*CONFIGURACAO!$C$24),""),"")</f>
        <v>105</v>
      </c>
      <c r="AJ1203" s="38">
        <f>IF(S1203=0,0,IF(CONFIGURACAO!$C$15="SIM",(IF(S1203&gt;CONFIGURACAO!$C$16,CONFIGURACAO!$C$16*CONFIGURACAO!$C$25,S1203*CONFIGURACAO!$C$25)),'PI AREA  P75'!S1203*CONFIGURACAO!$C$25))</f>
        <v>0</v>
      </c>
      <c r="AK1203" s="38">
        <f>IF(T1203=0,0,IF(CONFIGURACAO!$C$17="SIM",(IF(T1203&gt;CONFIGURACAO!$C$18,CONFIGURACAO!$C$18*CONFIGURACAO!$C$26,T1203*CONFIGURACAO!$C$26)),'PI AREA  P75'!T1203*CONFIGURACAO!$C$26))</f>
        <v>0</v>
      </c>
      <c r="AL1203" s="38">
        <f>IFERROR(IF(M1203&gt;0,(U1203*CONFIGURACAO!$C$29)+(V1203*CONFIGURACAO!$C$30),""),"")</f>
        <v>0</v>
      </c>
      <c r="AM1203" s="38">
        <f>IF(W1203=0,0,IF(CONFIGURACAO!$C$41="SIM",(IF(W1203&gt;CONFIGURACAO!$C$41,CONFIGURACAO!$C$41*CONFIGURACAO!$C$31,W1203*CONFIGURACAO!$C$31)),'PI AREA  P75'!W1203*CONFIGURACAO!$C$31))</f>
        <v>0</v>
      </c>
      <c r="AN1203" s="38">
        <f>IF(X1203=0,0,IF(CONFIGURACAO!$C$39="SIM",(IF(X1203&gt;CONFIGURACAO!$C$40,CONFIGURACAO!$C$40*CONFIGURACAO!$C$32,X1203*CONFIGURACAO!$C$32)),'PI AREA  P75'!X1203*CONFIGURACAO!$C$32))</f>
        <v>0</v>
      </c>
      <c r="AO1203" s="38">
        <f>IFERROR(IF(M1203&gt;0,(Y1203*CONFIGURACAO!$C$33)+(Z1203*CONFIGURACAO!$C$34)+(AA1203*CONFIGURACAO!$C$35)+(AB1203*CONFIGURACAO!$C$36),""),"")</f>
        <v>0</v>
      </c>
      <c r="AP1203" s="38">
        <f>IF(AA1203=0,0,IF(CONFIGURACAO!$C$46="SIM",(IF(AA1203&gt;CONFIGURACAO!$C$47,CONFIGURACAO!$C$47*CONFIGURACAO!$C$35,AA1203*CONFIGURACAO!$C$35)),'PI AREA  P75'!AA1203*CONFIGURACAO!$C$35))</f>
        <v>0</v>
      </c>
      <c r="AQ1203" s="38">
        <f>IF(AB1203=0,0,IF(CONFIGURACAO!$C$44="SIM",(IF(AB1203&gt;CONFIGURACAO!$C$45,CONFIGURACAO!$C$45*CONFIGURACAO!$C$36,AB1203*CONFIGURACAO!$C$36)),'PI AREA  P75'!AB1203*CONFIGURACAO!$C$36))</f>
        <v>0</v>
      </c>
      <c r="AR1203" s="38">
        <f t="shared" si="475"/>
        <v>105</v>
      </c>
      <c r="AS1203" s="68">
        <f>IF(AR1203="","",$AR1203-(($AS$2/CONFIGURACAO!$C$6)*$M1203))</f>
        <v>30</v>
      </c>
      <c r="AT1203" s="73">
        <f t="shared" si="476"/>
        <v>3</v>
      </c>
      <c r="AU1203" s="75">
        <f>IF(AR1203="","",$AR1203-(($AU$2/CONFIGURACAO!$C$6)*$M1203))</f>
        <v>-20</v>
      </c>
      <c r="AV1203" s="76" t="str">
        <f t="shared" si="477"/>
        <v>NAO</v>
      </c>
      <c r="AW1203" s="74">
        <f>IF(AR1203="","",$AR1203-(($AW$2/CONFIGURACAO!$C$6)*$M1203))</f>
        <v>-70</v>
      </c>
      <c r="AX1203" s="72" t="str">
        <f t="shared" si="478"/>
        <v>NAO</v>
      </c>
      <c r="AZ1203" s="39">
        <f t="shared" si="491"/>
        <v>9.8595715311914581E-3</v>
      </c>
      <c r="BA1203" s="146">
        <f t="shared" si="480"/>
        <v>1.5</v>
      </c>
      <c r="BB1203" s="146">
        <f t="shared" si="492"/>
        <v>1054</v>
      </c>
      <c r="BC1203" s="32">
        <f t="shared" si="493"/>
        <v>1031</v>
      </c>
      <c r="BD1203" s="148"/>
      <c r="BE1203" s="40">
        <f t="shared" si="494"/>
        <v>0</v>
      </c>
      <c r="BF1203" s="40">
        <f t="shared" si="495"/>
        <v>2.8935185185185182E-2</v>
      </c>
      <c r="BG1203" s="40">
        <f t="shared" si="496"/>
        <v>1.9270298047276462E-2</v>
      </c>
      <c r="BH1203" s="40">
        <f t="shared" si="497"/>
        <v>0</v>
      </c>
      <c r="BI1203" s="40">
        <f t="shared" si="498"/>
        <v>0</v>
      </c>
      <c r="BJ1203" s="40">
        <f t="shared" si="499"/>
        <v>0</v>
      </c>
      <c r="BK1203" s="40">
        <f t="shared" si="500"/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 s="42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</row>
    <row r="1204" spans="1:134" s="32" customFormat="1" ht="17" thickBot="1" x14ac:dyDescent="0.25">
      <c r="A1204" s="124" t="str">
        <f>CONFIGURACAO!$C$4</f>
        <v>AREA 21</v>
      </c>
      <c r="B1204" s="125">
        <v>1202</v>
      </c>
      <c r="C1204" s="252" t="s">
        <v>1528</v>
      </c>
      <c r="D1204" s="126">
        <f t="shared" si="449"/>
        <v>15</v>
      </c>
      <c r="E1204" s="250" t="s">
        <v>1544</v>
      </c>
      <c r="F1204" s="250">
        <v>0</v>
      </c>
      <c r="G1204" s="250">
        <v>0</v>
      </c>
      <c r="H1204" s="250">
        <v>0</v>
      </c>
      <c r="I1204" s="250">
        <v>1</v>
      </c>
      <c r="J1204" s="87"/>
      <c r="K1204" s="94"/>
      <c r="L1204" s="94"/>
      <c r="M1204" s="154">
        <f t="shared" si="428"/>
        <v>1</v>
      </c>
      <c r="N1204">
        <v>0</v>
      </c>
      <c r="O1204">
        <v>0</v>
      </c>
      <c r="P1204">
        <v>0</v>
      </c>
      <c r="Q1204">
        <v>0.75</v>
      </c>
      <c r="R1204">
        <v>1.5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 s="139">
        <f t="shared" ref="AC1204" si="501">IFERROR((N1204+O1204),"")</f>
        <v>0</v>
      </c>
      <c r="AD1204" s="140">
        <f t="shared" ref="AD1204" si="502">IFERROR(AC1204+P1204,"")</f>
        <v>0</v>
      </c>
      <c r="AE1204" s="141">
        <f t="shared" ref="AE1204" si="503">IFERROR((U1204+V1204),"")</f>
        <v>0</v>
      </c>
      <c r="AF1204" s="263">
        <f t="shared" ref="AF1204" si="504">IFERROR((Y1204+Z1204),"")</f>
        <v>0</v>
      </c>
      <c r="AG1204" s="265">
        <f t="shared" si="429"/>
        <v>0</v>
      </c>
      <c r="AI1204" s="37">
        <f>IFERROR(IF(M1204&gt;0,(N1204*CONFIGURACAO!$C$20)+(O1204*CONFIGURACAO!$C$21)+(P1204*CONFIGURACAO!$C$22)+(Q1204*CONFIGURACAO!$C$23)+(R1204*CONFIGURACAO!$C$24),""),"")</f>
        <v>60</v>
      </c>
      <c r="AJ1204" s="38">
        <f>IF(S1204=0,0,IF(CONFIGURACAO!$C$15="SIM",(IF(S1204&gt;CONFIGURACAO!$C$16,CONFIGURACAO!$C$16*CONFIGURACAO!$C$25,S1204*CONFIGURACAO!$C$25)),'PI AREA  P75'!S1204*CONFIGURACAO!$C$25))</f>
        <v>0</v>
      </c>
      <c r="AK1204" s="38">
        <f>IF(T1204=0,0,IF(CONFIGURACAO!$C$17="SIM",(IF(T1204&gt;CONFIGURACAO!$C$18,CONFIGURACAO!$C$18*CONFIGURACAO!$C$26,T1204*CONFIGURACAO!$C$26)),'PI AREA  P75'!T1204*CONFIGURACAO!$C$26))</f>
        <v>0</v>
      </c>
      <c r="AL1204" s="38">
        <f>IFERROR(IF(M1204&gt;0,(U1204*CONFIGURACAO!$C$29)+(V1204*CONFIGURACAO!$C$30),""),"")</f>
        <v>0</v>
      </c>
      <c r="AM1204" s="38">
        <f>IF(W1204=0,0,IF(CONFIGURACAO!$C$41="SIM",(IF(W1204&gt;CONFIGURACAO!$C$41,CONFIGURACAO!$C$41*CONFIGURACAO!$C$31,W1204*CONFIGURACAO!$C$31)),'PI AREA  P75'!W1204*CONFIGURACAO!$C$31))</f>
        <v>0</v>
      </c>
      <c r="AN1204" s="38">
        <f>IF(X1204=0,0,IF(CONFIGURACAO!$C$39="SIM",(IF(X1204&gt;CONFIGURACAO!$C$40,CONFIGURACAO!$C$40*CONFIGURACAO!$C$32,X1204*CONFIGURACAO!$C$32)),'PI AREA  P75'!X1204*CONFIGURACAO!$C$32))</f>
        <v>0</v>
      </c>
      <c r="AO1204" s="38">
        <f>IFERROR(IF(M1204&gt;0,(Y1204*CONFIGURACAO!$C$33)+(Z1204*CONFIGURACAO!$C$34)+(AA1204*CONFIGURACAO!$C$35)+(AB1204*CONFIGURACAO!$C$36),""),"")</f>
        <v>0</v>
      </c>
      <c r="AP1204" s="38">
        <f>IF(AA1204=0,0,IF(CONFIGURACAO!$C$46="SIM",(IF(AA1204&gt;CONFIGURACAO!$C$47,CONFIGURACAO!$C$47*CONFIGURACAO!$C$35,AA1204*CONFIGURACAO!$C$35)),'PI AREA  P75'!AA1204*CONFIGURACAO!$C$35))</f>
        <v>0</v>
      </c>
      <c r="AQ1204" s="38">
        <f>IF(AB1204=0,0,IF(CONFIGURACAO!$C$44="SIM",(IF(AB1204&gt;CONFIGURACAO!$C$45,CONFIGURACAO!$C$45*CONFIGURACAO!$C$36,AB1204*CONFIGURACAO!$C$36)),'PI AREA  P75'!AB1204*CONFIGURACAO!$C$36))</f>
        <v>0</v>
      </c>
      <c r="AR1204" s="38">
        <f t="shared" ref="AR1204" si="505">IF(OR(M1204=1,M1204=2,M1204=3,M1204=4),SUM(AI1204:AQ1204),"")</f>
        <v>60</v>
      </c>
      <c r="AS1204" s="68">
        <f>IF(AR1204="","",$AR1204-(($AS$2/CONFIGURACAO!$C$6)*$M1204))</f>
        <v>-15</v>
      </c>
      <c r="AT1204" s="73" t="str">
        <f t="shared" ref="AT1204" si="506">IF(M1204="","",IF(AS1204&gt;=0,3,"NAO"))</f>
        <v>NAO</v>
      </c>
      <c r="AU1204" s="75">
        <f>IF(AR1204="","",$AR1204-(($AU$2/CONFIGURACAO!$C$6)*$M1204))</f>
        <v>-65</v>
      </c>
      <c r="AV1204" s="76" t="str">
        <f t="shared" ref="AV1204" si="507">IF(M1204=""," ",IF(AU1204&gt;=0,4,"NAO"))</f>
        <v>NAO</v>
      </c>
      <c r="AW1204" s="74">
        <f>IF(AR1204="","",$AR1204-(($AW$2/CONFIGURACAO!$C$6)*$M1204))</f>
        <v>-115</v>
      </c>
      <c r="AX1204" s="72" t="str">
        <f t="shared" ref="AX1204" si="508">IF(M1204="","",IF(AW1204&gt;=0,5,"NAO"))</f>
        <v>NAO</v>
      </c>
      <c r="AZ1204" s="39">
        <f t="shared" si="491"/>
        <v>5.6340408749665479E-3</v>
      </c>
      <c r="BA1204" s="146">
        <f t="shared" ref="BA1204" si="509">IF(M1204="","",SUM(N1204:T1204,U1204:X1204,Y1204:AB1204))</f>
        <v>2.25</v>
      </c>
      <c r="BB1204" s="146">
        <f t="shared" si="492"/>
        <v>1002</v>
      </c>
      <c r="BC1204" s="32">
        <f t="shared" si="493"/>
        <v>1096</v>
      </c>
      <c r="BD1204" s="148"/>
      <c r="BE1204" s="40">
        <f t="shared" si="494"/>
        <v>0</v>
      </c>
      <c r="BF1204" s="40">
        <f t="shared" si="495"/>
        <v>0</v>
      </c>
      <c r="BG1204" s="40">
        <f t="shared" si="496"/>
        <v>0</v>
      </c>
      <c r="BH1204" s="40">
        <f t="shared" si="497"/>
        <v>3.0315278900565887E-2</v>
      </c>
      <c r="BI1204" s="40">
        <f t="shared" si="498"/>
        <v>0.15991471215351813</v>
      </c>
      <c r="BJ1204" s="40">
        <f t="shared" si="499"/>
        <v>0</v>
      </c>
      <c r="BK1204" s="40">
        <f t="shared" si="500"/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 s="42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</row>
    <row r="1205" spans="1:134" s="175" customFormat="1" ht="17" customHeight="1" thickBot="1" x14ac:dyDescent="0.25">
      <c r="A1205" s="172"/>
      <c r="B1205" s="173"/>
      <c r="C1205" s="174"/>
      <c r="D1205" s="126"/>
      <c r="E1205" s="176"/>
      <c r="F1205" s="177"/>
      <c r="G1205" s="178"/>
      <c r="H1205" s="178"/>
      <c r="I1205" s="179"/>
      <c r="J1205" s="179"/>
      <c r="K1205" s="178"/>
      <c r="L1205" s="180"/>
      <c r="M1205" s="154">
        <f>SUM(M3:M1204)</f>
        <v>3671</v>
      </c>
      <c r="N1205" s="172"/>
      <c r="O1205" s="173"/>
      <c r="P1205" s="173"/>
      <c r="Q1205" s="173"/>
      <c r="R1205" s="173"/>
      <c r="S1205" s="173"/>
      <c r="T1205" s="173"/>
      <c r="U1205" s="173"/>
      <c r="V1205" s="173"/>
      <c r="W1205" s="173"/>
      <c r="X1205" s="173"/>
      <c r="Y1205" s="173"/>
      <c r="Z1205" s="173"/>
      <c r="AA1205" s="173"/>
      <c r="AB1205" s="181"/>
      <c r="AC1205" s="173"/>
      <c r="AD1205" s="173"/>
      <c r="AE1205" s="173"/>
      <c r="AF1205" s="173"/>
      <c r="AG1205" s="173"/>
      <c r="AS1205" s="173"/>
      <c r="AT1205" s="173"/>
      <c r="AU1205" s="173"/>
      <c r="AV1205" s="173"/>
      <c r="AW1205" s="173"/>
      <c r="AX1205" s="173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</row>
    <row r="1206" spans="1:134" s="170" customFormat="1" ht="17" thickBot="1" x14ac:dyDescent="0.25">
      <c r="A1206" s="166"/>
      <c r="B1206" s="166"/>
      <c r="C1206" s="166"/>
      <c r="D1206" s="166"/>
      <c r="E1206" s="291" t="s">
        <v>26</v>
      </c>
      <c r="F1206" s="167"/>
      <c r="G1206" s="168"/>
      <c r="H1206" s="166"/>
      <c r="I1206" s="166"/>
      <c r="J1206" s="166"/>
      <c r="K1206" s="166"/>
      <c r="L1206" s="166"/>
      <c r="M1206" s="154">
        <f>M1205/AVERAGE($M$3:$M1204)</f>
        <v>1202</v>
      </c>
      <c r="N1206" s="169">
        <f>N1211-N1212</f>
        <v>597.5</v>
      </c>
      <c r="O1206" s="169">
        <f t="shared" ref="O1206:AB1206" si="510">O1211-O1212</f>
        <v>553.5</v>
      </c>
      <c r="P1206" s="169">
        <f t="shared" si="510"/>
        <v>863.75</v>
      </c>
      <c r="Q1206" s="169">
        <f t="shared" si="510"/>
        <v>310.5</v>
      </c>
      <c r="R1206" s="169">
        <f t="shared" si="510"/>
        <v>103</v>
      </c>
      <c r="S1206" s="169">
        <f>S1211-S1212</f>
        <v>30.5</v>
      </c>
      <c r="T1206" s="169">
        <f t="shared" si="510"/>
        <v>20.75</v>
      </c>
      <c r="U1206" s="169">
        <f t="shared" si="510"/>
        <v>2</v>
      </c>
      <c r="V1206" s="169">
        <f t="shared" si="510"/>
        <v>6</v>
      </c>
      <c r="W1206" s="169">
        <f>W1211-W1212</f>
        <v>14</v>
      </c>
      <c r="X1206" s="169">
        <f t="shared" si="510"/>
        <v>23</v>
      </c>
      <c r="Y1206" s="169">
        <f t="shared" si="510"/>
        <v>5</v>
      </c>
      <c r="Z1206" s="169">
        <f>Z1211-Z1212</f>
        <v>17</v>
      </c>
      <c r="AA1206" s="169">
        <f t="shared" si="510"/>
        <v>38</v>
      </c>
      <c r="AB1206" s="169">
        <f t="shared" si="510"/>
        <v>92</v>
      </c>
      <c r="AC1206" s="171">
        <v>0</v>
      </c>
      <c r="AD1206" s="171">
        <v>0</v>
      </c>
      <c r="AE1206" s="171">
        <v>0</v>
      </c>
      <c r="AF1206" s="171">
        <v>0</v>
      </c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</row>
    <row r="1207" spans="1:134" s="155" customFormat="1" x14ac:dyDescent="0.2">
      <c r="C1207" s="156"/>
      <c r="E1207" s="292"/>
      <c r="G1207" s="157"/>
      <c r="H1207" s="157"/>
      <c r="I1207" s="157"/>
      <c r="J1207" s="157"/>
      <c r="M1207" s="112"/>
      <c r="N1207" s="155">
        <f t="shared" ref="N1207:AF1207" si="511">SUMIF($M$3:$M$1204,"",N$3:N$1204)</f>
        <v>0</v>
      </c>
      <c r="O1207" s="155">
        <f t="shared" si="511"/>
        <v>0</v>
      </c>
      <c r="P1207" s="155">
        <f t="shared" si="511"/>
        <v>0</v>
      </c>
      <c r="Q1207" s="155">
        <f t="shared" si="511"/>
        <v>0</v>
      </c>
      <c r="R1207" s="155">
        <f t="shared" si="511"/>
        <v>0</v>
      </c>
      <c r="S1207" s="155">
        <f t="shared" si="511"/>
        <v>0</v>
      </c>
      <c r="T1207" s="155">
        <f t="shared" si="511"/>
        <v>0</v>
      </c>
      <c r="U1207" s="155">
        <f t="shared" si="511"/>
        <v>0</v>
      </c>
      <c r="V1207" s="155">
        <f t="shared" si="511"/>
        <v>0</v>
      </c>
      <c r="W1207" s="155">
        <f t="shared" si="511"/>
        <v>0</v>
      </c>
      <c r="X1207" s="155">
        <f t="shared" si="511"/>
        <v>0</v>
      </c>
      <c r="Y1207" s="155">
        <f t="shared" si="511"/>
        <v>0</v>
      </c>
      <c r="Z1207" s="155">
        <f t="shared" si="511"/>
        <v>0</v>
      </c>
      <c r="AA1207" s="155">
        <f t="shared" si="511"/>
        <v>0</v>
      </c>
      <c r="AB1207" s="155">
        <f t="shared" si="511"/>
        <v>0</v>
      </c>
      <c r="AC1207" s="155">
        <f t="shared" si="511"/>
        <v>0</v>
      </c>
      <c r="AD1207" s="155">
        <f t="shared" si="511"/>
        <v>0</v>
      </c>
      <c r="AE1207" s="155">
        <f t="shared" si="511"/>
        <v>0</v>
      </c>
      <c r="AF1207" s="155">
        <f t="shared" si="511"/>
        <v>0</v>
      </c>
      <c r="AZ1207" s="165"/>
      <c r="BA1207" s="165"/>
      <c r="BB1207" s="165"/>
      <c r="BC1207" s="165"/>
      <c r="BD1207" s="165"/>
      <c r="BE1207" s="165"/>
      <c r="BF1207" s="165"/>
      <c r="BG1207" s="165"/>
      <c r="BH1207" s="165"/>
      <c r="BI1207" s="165"/>
      <c r="BJ1207" s="165"/>
      <c r="BK1207" s="165"/>
      <c r="BL1207" s="165"/>
      <c r="BM1207" s="165"/>
      <c r="BN1207" s="165"/>
      <c r="BO1207" s="165"/>
      <c r="BP1207" s="165"/>
      <c r="BQ1207" s="165"/>
      <c r="BR1207" s="165"/>
      <c r="BS1207" s="165"/>
      <c r="BT1207" s="165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</row>
    <row r="1208" spans="1:134" ht="17" thickBot="1" x14ac:dyDescent="0.25">
      <c r="D1208">
        <f>MAX(D3:D1204)</f>
        <v>44</v>
      </c>
    </row>
    <row r="1209" spans="1:134" ht="17" thickBot="1" x14ac:dyDescent="0.25">
      <c r="N1209" s="6" t="s">
        <v>3</v>
      </c>
      <c r="O1209" s="7" t="s">
        <v>4</v>
      </c>
      <c r="P1209" s="7" t="s">
        <v>5</v>
      </c>
      <c r="Q1209" s="7" t="s">
        <v>6</v>
      </c>
      <c r="R1209" s="7" t="s">
        <v>7</v>
      </c>
      <c r="S1209" s="7" t="s">
        <v>8</v>
      </c>
      <c r="T1209" s="7" t="s">
        <v>9</v>
      </c>
      <c r="U1209" s="7" t="s">
        <v>10</v>
      </c>
      <c r="V1209" s="7" t="s">
        <v>11</v>
      </c>
      <c r="W1209" s="7" t="s">
        <v>12</v>
      </c>
      <c r="X1209" s="7" t="s">
        <v>20</v>
      </c>
      <c r="Y1209" s="7" t="s">
        <v>13</v>
      </c>
      <c r="Z1209" s="7" t="s">
        <v>14</v>
      </c>
      <c r="AA1209" s="7" t="s">
        <v>15</v>
      </c>
      <c r="AB1209" s="9" t="s">
        <v>16</v>
      </c>
      <c r="AC1209" s="136" t="s">
        <v>17</v>
      </c>
      <c r="AD1209" s="137" t="s">
        <v>18</v>
      </c>
      <c r="AE1209" s="137" t="s">
        <v>204</v>
      </c>
      <c r="AF1209" s="138" t="s">
        <v>205</v>
      </c>
      <c r="AG1209" s="259"/>
      <c r="AI1209" s="293" t="s">
        <v>27</v>
      </c>
      <c r="AJ1209" s="294"/>
      <c r="AK1209" s="294"/>
      <c r="AL1209" s="294"/>
      <c r="AM1209" s="294"/>
      <c r="AN1209" s="294" t="s">
        <v>257</v>
      </c>
      <c r="AO1209" s="295"/>
      <c r="AT1209">
        <v>840935</v>
      </c>
    </row>
    <row r="1210" spans="1:134" ht="17" thickBot="1" x14ac:dyDescent="0.25">
      <c r="F1210" s="62">
        <f>CONFIGURACAO!C7</f>
        <v>2013</v>
      </c>
      <c r="G1210" s="62">
        <f>CONFIGURACAO!D7</f>
        <v>2014</v>
      </c>
      <c r="H1210" s="62">
        <f>CONFIGURACAO!E7</f>
        <v>2015</v>
      </c>
      <c r="I1210" s="62">
        <f>CONFIGURACAO!F7</f>
        <v>2016</v>
      </c>
      <c r="J1210" s="61" t="s">
        <v>29</v>
      </c>
      <c r="N1210" s="309" t="s">
        <v>99</v>
      </c>
      <c r="O1210" s="310"/>
      <c r="P1210" s="310"/>
      <c r="Q1210" s="310"/>
      <c r="R1210" s="310"/>
      <c r="S1210" s="310"/>
      <c r="T1210" s="310"/>
      <c r="U1210" s="310"/>
      <c r="V1210" s="310"/>
      <c r="W1210" s="310"/>
      <c r="X1210" s="310"/>
      <c r="Y1210" s="310"/>
      <c r="Z1210" s="310"/>
      <c r="AA1210" s="310"/>
      <c r="AB1210" s="310"/>
      <c r="AC1210" s="92"/>
      <c r="AD1210" s="92"/>
      <c r="AE1210" s="92"/>
      <c r="AF1210" s="92"/>
      <c r="AG1210" s="92"/>
      <c r="AI1210" s="311" t="s">
        <v>107</v>
      </c>
      <c r="AJ1210" s="312"/>
      <c r="AK1210" s="312"/>
      <c r="AL1210" s="312"/>
      <c r="AM1210" s="207">
        <f>SUM(N1212:AB1212)</f>
        <v>15515</v>
      </c>
      <c r="AN1210" s="221">
        <v>0.9</v>
      </c>
      <c r="AO1210" s="222">
        <f>PERCENTILE($AR$3:$AR1204,0.9)</f>
        <v>1978.5000000000014</v>
      </c>
      <c r="AT1210">
        <v>39060</v>
      </c>
    </row>
    <row r="1211" spans="1:134" ht="17" thickBot="1" x14ac:dyDescent="0.25">
      <c r="E1211" s="36" t="s">
        <v>30</v>
      </c>
      <c r="F1211">
        <f>SUM(F3:F1204)</f>
        <v>791</v>
      </c>
      <c r="G1211">
        <f>SUM(G3:G1204)</f>
        <v>843</v>
      </c>
      <c r="H1211">
        <f>SUM(H3:H1204)</f>
        <v>945</v>
      </c>
      <c r="I1211">
        <f>SUM(I3:I1204)</f>
        <v>1092</v>
      </c>
      <c r="J1211">
        <f>SUM(F1211:I1211)/CONFIGURACAO!$C$6</f>
        <v>917.75</v>
      </c>
      <c r="L1211" s="1" t="s">
        <v>31</v>
      </c>
      <c r="M1211" s="14"/>
      <c r="N1211" s="15">
        <f t="shared" ref="N1211:AF1211" si="512">SUM(N3:N1204)</f>
        <v>3281.5</v>
      </c>
      <c r="O1211" s="15">
        <f t="shared" si="512"/>
        <v>3145.5</v>
      </c>
      <c r="P1211" s="15">
        <f t="shared" si="512"/>
        <v>4755.75</v>
      </c>
      <c r="Q1211" s="15">
        <f t="shared" si="512"/>
        <v>2784.5</v>
      </c>
      <c r="R1211" s="15">
        <f t="shared" si="512"/>
        <v>1041</v>
      </c>
      <c r="S1211" s="15">
        <f t="shared" si="512"/>
        <v>1112.5</v>
      </c>
      <c r="T1211" s="15">
        <f>SUM(T3:T1204)</f>
        <v>643.75</v>
      </c>
      <c r="U1211" s="15">
        <f>SUM(U3:U1204)</f>
        <v>9</v>
      </c>
      <c r="V1211" s="15">
        <f t="shared" si="512"/>
        <v>47</v>
      </c>
      <c r="W1211" s="15">
        <f t="shared" si="512"/>
        <v>127</v>
      </c>
      <c r="X1211" s="15">
        <f t="shared" si="512"/>
        <v>100</v>
      </c>
      <c r="Y1211" s="15">
        <f t="shared" si="512"/>
        <v>68</v>
      </c>
      <c r="Z1211" s="15">
        <f t="shared" si="512"/>
        <v>170</v>
      </c>
      <c r="AA1211" s="15">
        <f t="shared" si="512"/>
        <v>323</v>
      </c>
      <c r="AB1211" s="15">
        <f t="shared" si="512"/>
        <v>583</v>
      </c>
      <c r="AC1211" s="15">
        <f t="shared" si="512"/>
        <v>6427</v>
      </c>
      <c r="AD1211" s="15">
        <f t="shared" si="512"/>
        <v>11182.75</v>
      </c>
      <c r="AE1211" s="15">
        <f t="shared" si="512"/>
        <v>56</v>
      </c>
      <c r="AF1211" s="15">
        <f t="shared" si="512"/>
        <v>238</v>
      </c>
      <c r="AG1211" s="43"/>
      <c r="AI1211" s="301"/>
      <c r="AJ1211" s="302"/>
      <c r="AK1211" s="302"/>
      <c r="AL1211" s="302"/>
      <c r="AM1211" s="26"/>
      <c r="AN1211" s="223">
        <v>0.85</v>
      </c>
      <c r="AO1211" s="16">
        <f>PERCENTILE($AR$3:$AR1204,0.85)</f>
        <v>1620</v>
      </c>
      <c r="AT1211">
        <f>AT1210/(AT1209+AT1210)</f>
        <v>4.4386615833044506E-2</v>
      </c>
    </row>
    <row r="1212" spans="1:134" ht="17" thickBot="1" x14ac:dyDescent="0.25">
      <c r="E1212" s="36" t="s">
        <v>32</v>
      </c>
      <c r="F1212">
        <f>COUNTIF(F3:F1204,"C")</f>
        <v>0</v>
      </c>
      <c r="G1212">
        <f>COUNTIF(G3:G1204,"C")</f>
        <v>0</v>
      </c>
      <c r="H1212">
        <f>COUNTIF(H3:H1204,"C")</f>
        <v>0</v>
      </c>
      <c r="I1212">
        <f>COUNTIF(I3:I1204,"C")</f>
        <v>0</v>
      </c>
      <c r="J1212">
        <f>SUM(F1212:I1212)/CONFIGURACAO!$C$6</f>
        <v>0</v>
      </c>
      <c r="L1212" s="1" t="s">
        <v>33</v>
      </c>
      <c r="M1212" s="14"/>
      <c r="N1212" s="10">
        <f>DEDUÇÕES!C66</f>
        <v>2684</v>
      </c>
      <c r="O1212" s="10">
        <f>DEDUÇÕES!D66</f>
        <v>2592</v>
      </c>
      <c r="P1212" s="10">
        <f>DEDUÇÕES!E66</f>
        <v>3892</v>
      </c>
      <c r="Q1212" s="10">
        <f>DEDUÇÕES!F66</f>
        <v>2474</v>
      </c>
      <c r="R1212" s="10">
        <f>DEDUÇÕES!G66</f>
        <v>938</v>
      </c>
      <c r="S1212" s="10">
        <f>DEDUÇÕES!H66</f>
        <v>1082</v>
      </c>
      <c r="T1212" s="10">
        <f>DEDUÇÕES!I66</f>
        <v>623</v>
      </c>
      <c r="U1212" s="10">
        <f>DEDUÇÕES!J66</f>
        <v>7</v>
      </c>
      <c r="V1212" s="10">
        <f>DEDUÇÕES!K66</f>
        <v>41</v>
      </c>
      <c r="W1212" s="10">
        <f>DEDUÇÕES!L66</f>
        <v>113</v>
      </c>
      <c r="X1212" s="10">
        <f>DEDUÇÕES!M66</f>
        <v>77</v>
      </c>
      <c r="Y1212" s="10">
        <f>DEDUÇÕES!N66</f>
        <v>63</v>
      </c>
      <c r="Z1212" s="10">
        <f>DEDUÇÕES!O66</f>
        <v>153</v>
      </c>
      <c r="AA1212" s="10">
        <f>DEDUÇÕES!P66</f>
        <v>285</v>
      </c>
      <c r="AB1212" s="10">
        <f>DEDUÇÕES!Q66</f>
        <v>491</v>
      </c>
      <c r="AC1212" s="10">
        <f>(AC1211+AE1211)/M1205</f>
        <v>1.766003813674748</v>
      </c>
      <c r="AD1212" s="10"/>
      <c r="AE1212" s="10"/>
      <c r="AF1212" s="10"/>
      <c r="AG1212" s="11"/>
      <c r="AI1212" s="313" t="s">
        <v>22</v>
      </c>
      <c r="AJ1212" s="314"/>
      <c r="AK1212" s="314"/>
      <c r="AL1212" s="314"/>
      <c r="AM1212" s="26">
        <f>SUM(N1212:T1212)</f>
        <v>14285</v>
      </c>
      <c r="AN1212" s="220">
        <v>0.8</v>
      </c>
      <c r="AO1212" s="16">
        <f>PERCENTILE($AR$3:$AR1204,0.8)</f>
        <v>1364.75</v>
      </c>
    </row>
    <row r="1213" spans="1:134" ht="17" thickBot="1" x14ac:dyDescent="0.25">
      <c r="E1213" s="36" t="s">
        <v>35</v>
      </c>
      <c r="F1213">
        <f>COUNTIF(F3:F1204,"V")</f>
        <v>0</v>
      </c>
      <c r="G1213">
        <f>COUNTIF(G3:G1204,"V")</f>
        <v>0</v>
      </c>
      <c r="H1213">
        <f>COUNTIF(H3:H1204,"V")</f>
        <v>0</v>
      </c>
      <c r="I1213">
        <f>COUNTIF(I3:I1204,"V")</f>
        <v>0</v>
      </c>
      <c r="J1213">
        <f>SUM(F1213:I1213)/CONFIGURACAO!$C$6</f>
        <v>0</v>
      </c>
      <c r="L1213" s="1" t="s">
        <v>36</v>
      </c>
      <c r="M1213" s="14"/>
      <c r="N1213" s="14">
        <f>N1212*CONFIGURACAO!$C$20</f>
        <v>268400</v>
      </c>
      <c r="O1213" s="2">
        <f>O1212*CONFIGURACAO!$C$21</f>
        <v>207360</v>
      </c>
      <c r="P1213" s="2">
        <f>P1212*CONFIGURACAO!$C$22</f>
        <v>233520</v>
      </c>
      <c r="Q1213" s="2">
        <f>Q1212*CONFIGURACAO!$C$23</f>
        <v>98960</v>
      </c>
      <c r="R1213" s="2">
        <f>R1212*CONFIGURACAO!$C$24</f>
        <v>18760</v>
      </c>
      <c r="S1213" s="2">
        <f>S1212*CONFIGURACAO!$C$25</f>
        <v>10820</v>
      </c>
      <c r="T1213" s="2">
        <f>T1212*CONFIGURACAO!$C$26</f>
        <v>3115</v>
      </c>
      <c r="U1213" s="2">
        <f>U1212*CONFIGURACAO!$C$29</f>
        <v>1400</v>
      </c>
      <c r="V1213" s="2">
        <f>V1212*CONFIGURACAO!$C$30</f>
        <v>4100</v>
      </c>
      <c r="W1213" s="2">
        <f>W1212*CONFIGURACAO!$C$31</f>
        <v>5650</v>
      </c>
      <c r="X1213" s="2">
        <f>X1212*CONFIGURACAO!$C$32</f>
        <v>1925</v>
      </c>
      <c r="Y1213" s="2">
        <f>Y1212*CONFIGURACAO!$C$33</f>
        <v>6300</v>
      </c>
      <c r="Z1213" s="2">
        <f>Z1212*CONFIGURACAO!$C$34</f>
        <v>7650</v>
      </c>
      <c r="AA1213" s="2">
        <f>AA1212*CONFIGURACAO!$C$35</f>
        <v>7125</v>
      </c>
      <c r="AB1213" s="1">
        <f>AB1212*CONFIGURACAO!$C$36</f>
        <v>4910</v>
      </c>
      <c r="AC1213" s="1"/>
      <c r="AD1213" s="1"/>
      <c r="AE1213" s="1"/>
      <c r="AF1213" s="1"/>
      <c r="AG1213" s="11"/>
      <c r="AI1213" s="301"/>
      <c r="AJ1213" s="302"/>
      <c r="AK1213" s="302"/>
      <c r="AL1213" s="302"/>
      <c r="AM1213" s="26"/>
      <c r="AN1213" s="220">
        <v>0.75</v>
      </c>
      <c r="AO1213" s="16">
        <f>PERCENTILE($AR$3:$AR1204,0.75)</f>
        <v>1204.6875</v>
      </c>
      <c r="AT1213" s="205"/>
      <c r="AU1213" s="205"/>
      <c r="AV1213" s="205"/>
      <c r="AW1213" s="205"/>
      <c r="AY1213" s="205"/>
    </row>
    <row r="1214" spans="1:134" ht="16" customHeight="1" thickBot="1" x14ac:dyDescent="0.25">
      <c r="E1214" s="36" t="s">
        <v>24</v>
      </c>
      <c r="F1214">
        <f>SUM(F1211:F1213)</f>
        <v>791</v>
      </c>
      <c r="G1214">
        <f>SUM(G1211:G1213)</f>
        <v>843</v>
      </c>
      <c r="H1214">
        <f>SUM(H1211:H1213)</f>
        <v>945</v>
      </c>
      <c r="I1214">
        <f>SUM(I1211:I1213)</f>
        <v>1092</v>
      </c>
      <c r="J1214">
        <f>SUM(F1214:I1214)/CONFIGURACAO!$C$6</f>
        <v>917.75</v>
      </c>
      <c r="L1214" s="19" t="s">
        <v>38</v>
      </c>
      <c r="M1214" s="20"/>
      <c r="N1214" s="14">
        <f>SUM(N1213:AB1213)</f>
        <v>879995</v>
      </c>
      <c r="O1214" s="21"/>
      <c r="AI1214" s="208" t="s">
        <v>34</v>
      </c>
      <c r="AJ1214" s="206"/>
      <c r="AK1214" s="206"/>
      <c r="AL1214" s="206"/>
      <c r="AM1214" s="26">
        <f>SUM(U1212:X1212)</f>
        <v>238</v>
      </c>
      <c r="AN1214" s="223">
        <v>0.7</v>
      </c>
      <c r="AO1214" s="16">
        <f>PERCENTILE($AR$3:$AR1204,0.7)</f>
        <v>1079.625</v>
      </c>
      <c r="AP1214" t="s">
        <v>61</v>
      </c>
      <c r="AQ1214" t="s">
        <v>63</v>
      </c>
      <c r="AR1214" t="s">
        <v>242</v>
      </c>
    </row>
    <row r="1215" spans="1:134" ht="17" thickBot="1" x14ac:dyDescent="0.25">
      <c r="K1215" t="s">
        <v>61</v>
      </c>
      <c r="L1215" s="3"/>
      <c r="M1215" s="5"/>
      <c r="N1215" s="81">
        <f>($M$1206)*($AS$2/CONFIGURACAO!C6)</f>
        <v>90150</v>
      </c>
      <c r="O1215" s="299" t="str">
        <f>IF(N1214&gt;=N1215,"ATINGE CONCEITO 3","NAO")</f>
        <v>ATINGE CONCEITO 3</v>
      </c>
      <c r="P1215" s="300"/>
      <c r="Q1215" s="300"/>
      <c r="R1215" s="300"/>
      <c r="S1215" s="4"/>
      <c r="T1215" s="4"/>
      <c r="U1215" s="4"/>
      <c r="V1215" s="4"/>
      <c r="W1215" s="4"/>
      <c r="X1215" s="4"/>
      <c r="Y1215" s="4"/>
      <c r="Z1215" s="4"/>
      <c r="AA1215" s="4"/>
      <c r="AB1215" s="5"/>
      <c r="AC1215" s="11">
        <f>QUARTILE(AC$3:AC$1204,3)</f>
        <v>7</v>
      </c>
      <c r="AD1215" s="11"/>
      <c r="AE1215" s="11"/>
      <c r="AF1215" s="11"/>
      <c r="AG1215" s="11"/>
      <c r="AI1215" s="301"/>
      <c r="AJ1215" s="302"/>
      <c r="AK1215" s="302"/>
      <c r="AL1215" s="302"/>
      <c r="AM1215" s="26"/>
      <c r="AN1215" s="220">
        <v>0.65</v>
      </c>
      <c r="AO1215" s="16">
        <f>PERCENTILE($AR$3:$AR1204,0.65)</f>
        <v>935</v>
      </c>
      <c r="AP1215">
        <v>935</v>
      </c>
      <c r="AR1215">
        <v>700</v>
      </c>
    </row>
    <row r="1216" spans="1:134" ht="17" thickBot="1" x14ac:dyDescent="0.25">
      <c r="L1216" s="25" t="s">
        <v>41</v>
      </c>
      <c r="M1216" s="26"/>
      <c r="N1216" s="81">
        <f>($M$1206)*($AU$2/CONFIGURACAO!C6)</f>
        <v>150250</v>
      </c>
      <c r="O1216" s="301" t="str">
        <f>IF(N1214&gt;=N1216,"ATINGE CONCEITO 4","NAO")</f>
        <v>ATINGE CONCEITO 4</v>
      </c>
      <c r="P1216" s="302"/>
      <c r="Q1216" s="302"/>
      <c r="R1216" s="302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26"/>
      <c r="AC1216" s="11">
        <f>QUARTILE(AC$3:AC$1204,2)</f>
        <v>2.5</v>
      </c>
      <c r="AD1216" s="11"/>
      <c r="AE1216" s="11"/>
      <c r="AF1216" s="11"/>
      <c r="AG1216" s="11"/>
      <c r="AI1216" s="209" t="s">
        <v>37</v>
      </c>
      <c r="AJ1216" s="210"/>
      <c r="AK1216" s="210"/>
      <c r="AL1216" s="210"/>
      <c r="AM1216" s="20">
        <f>SUM(Y1212:AB1212)</f>
        <v>992</v>
      </c>
      <c r="AN1216" s="220">
        <v>0.6</v>
      </c>
      <c r="AO1216" s="16">
        <f>PERCENTILE($AR$3:$AR1204,0.6)</f>
        <v>825</v>
      </c>
    </row>
    <row r="1217" spans="11:45" ht="17" thickBot="1" x14ac:dyDescent="0.25">
      <c r="L1217" s="19"/>
      <c r="M1217" s="20"/>
      <c r="N1217" s="81">
        <f>($M$1206)*($AW$2/CONFIGURACAO!C6)</f>
        <v>210350</v>
      </c>
      <c r="O1217" s="315" t="str">
        <f>IF(N1214&gt;=N1217,"ATINGE CONCEITO 5","NAO")</f>
        <v>ATINGE CONCEITO 5</v>
      </c>
      <c r="P1217" s="316"/>
      <c r="Q1217" s="316"/>
      <c r="R1217" s="316"/>
      <c r="S1217" s="34"/>
      <c r="T1217" s="34"/>
      <c r="U1217" s="34"/>
      <c r="V1217" s="34"/>
      <c r="W1217" s="34"/>
      <c r="X1217" s="34"/>
      <c r="Y1217" s="34"/>
      <c r="Z1217" s="34"/>
      <c r="AA1217" s="34"/>
      <c r="AB1217" s="20"/>
      <c r="AC1217" s="11">
        <f>QUARTILE(AC$3:AC$1204,1)</f>
        <v>0.75</v>
      </c>
      <c r="AD1217" s="11"/>
      <c r="AE1217" s="11"/>
      <c r="AF1217" s="11"/>
      <c r="AG1217" s="11"/>
      <c r="AI1217" s="1"/>
      <c r="AJ1217" s="10"/>
      <c r="AK1217" s="10"/>
      <c r="AL1217" s="10"/>
      <c r="AM1217" s="14"/>
      <c r="AN1217" s="223">
        <v>0.55000000000000004</v>
      </c>
      <c r="AO1217" s="16">
        <f>PERCENTILE($AR$3:$AR1204,0.55)</f>
        <v>739.43750000000011</v>
      </c>
    </row>
    <row r="1218" spans="11:45" ht="19" customHeight="1" thickBot="1" x14ac:dyDescent="0.25">
      <c r="AI1218" s="317" t="s">
        <v>36</v>
      </c>
      <c r="AJ1218" s="22" t="s">
        <v>39</v>
      </c>
      <c r="AK1218" s="12"/>
      <c r="AL1218" s="12" t="s">
        <v>39</v>
      </c>
      <c r="AM1218" s="23">
        <f>AVERAGE(AR3:AR1204)</f>
        <v>885.98585690515802</v>
      </c>
      <c r="AN1218" s="220">
        <v>0.5</v>
      </c>
      <c r="AO1218" s="16">
        <f>PERCENTILE($AR$3:$AR1204,0.5)</f>
        <v>640</v>
      </c>
      <c r="AP1218">
        <v>640</v>
      </c>
      <c r="AR1218">
        <v>500</v>
      </c>
    </row>
    <row r="1219" spans="11:45" ht="17" thickBot="1" x14ac:dyDescent="0.25">
      <c r="K1219" t="s">
        <v>63</v>
      </c>
      <c r="L1219" t="s">
        <v>64</v>
      </c>
      <c r="N1219" s="6" t="s">
        <v>3</v>
      </c>
      <c r="O1219" s="7" t="s">
        <v>4</v>
      </c>
      <c r="P1219" s="7" t="s">
        <v>5</v>
      </c>
      <c r="Q1219" s="7" t="s">
        <v>6</v>
      </c>
      <c r="R1219" s="7" t="s">
        <v>7</v>
      </c>
      <c r="S1219" s="7" t="s">
        <v>8</v>
      </c>
      <c r="T1219" s="7" t="s">
        <v>9</v>
      </c>
      <c r="U1219" s="7" t="s">
        <v>10</v>
      </c>
      <c r="V1219" s="7" t="s">
        <v>11</v>
      </c>
      <c r="W1219" s="7" t="s">
        <v>12</v>
      </c>
      <c r="X1219" s="7" t="s">
        <v>20</v>
      </c>
      <c r="Y1219" s="7" t="s">
        <v>13</v>
      </c>
      <c r="Z1219" s="7" t="s">
        <v>14</v>
      </c>
      <c r="AA1219" s="7" t="s">
        <v>15</v>
      </c>
      <c r="AB1219" s="9" t="s">
        <v>16</v>
      </c>
      <c r="AC1219" s="136" t="s">
        <v>17</v>
      </c>
      <c r="AD1219" s="137" t="s">
        <v>18</v>
      </c>
      <c r="AE1219" s="137" t="s">
        <v>204</v>
      </c>
      <c r="AF1219" s="138" t="s">
        <v>205</v>
      </c>
      <c r="AG1219" s="259"/>
      <c r="AH1219" s="46"/>
      <c r="AI1219" s="318"/>
      <c r="AJ1219" s="24" t="s">
        <v>43</v>
      </c>
      <c r="AK1219" s="13"/>
      <c r="AL1219" s="13" t="s">
        <v>101</v>
      </c>
      <c r="AM1219" s="16">
        <f>QUARTILE(AR3:AR1204,3)</f>
        <v>1204.6875</v>
      </c>
      <c r="AN1219" s="220">
        <v>0.45</v>
      </c>
      <c r="AO1219" s="16">
        <f>PERCENTILE($AR$3:$AR1204,0.45)</f>
        <v>541.12500000000011</v>
      </c>
    </row>
    <row r="1220" spans="11:45" x14ac:dyDescent="0.2">
      <c r="L1220" t="s">
        <v>96</v>
      </c>
      <c r="N1220" s="31">
        <f>N1212/$AM$1212*100</f>
        <v>18.78893944697235</v>
      </c>
      <c r="O1220" s="31">
        <f t="shared" ref="O1220:S1220" si="513">O1212/$AM$1212*100</f>
        <v>18.144907245362269</v>
      </c>
      <c r="P1220" s="31">
        <f t="shared" si="513"/>
        <v>27.245362268113404</v>
      </c>
      <c r="Q1220" s="31">
        <f t="shared" si="513"/>
        <v>17.318865943297165</v>
      </c>
      <c r="R1220" s="31">
        <f t="shared" si="513"/>
        <v>6.5663283164158202</v>
      </c>
      <c r="S1220" s="31">
        <f t="shared" si="513"/>
        <v>7.5743787189359466</v>
      </c>
      <c r="T1220" s="31">
        <f>T1212/$AM$1212*100</f>
        <v>4.3612180609030453</v>
      </c>
      <c r="U1220" s="31">
        <f>U1211</f>
        <v>9</v>
      </c>
      <c r="V1220" s="31">
        <f t="shared" ref="V1220:AB1220" si="514">V1211</f>
        <v>47</v>
      </c>
      <c r="W1220" s="31">
        <f t="shared" si="514"/>
        <v>127</v>
      </c>
      <c r="X1220" s="31">
        <f t="shared" si="514"/>
        <v>100</v>
      </c>
      <c r="Y1220" s="31">
        <f t="shared" si="514"/>
        <v>68</v>
      </c>
      <c r="Z1220" s="31">
        <f t="shared" si="514"/>
        <v>170</v>
      </c>
      <c r="AA1220" s="31">
        <f t="shared" si="514"/>
        <v>323</v>
      </c>
      <c r="AB1220" s="31">
        <f t="shared" si="514"/>
        <v>583</v>
      </c>
      <c r="AC1220" s="31">
        <f>AC1211/$AM$1212*100</f>
        <v>44.991249562478124</v>
      </c>
      <c r="AD1220" s="31">
        <f>AD1211/$AM$1212*100</f>
        <v>78.28316415820791</v>
      </c>
      <c r="AE1220" s="31">
        <f>AE1211/$AM$1212*100</f>
        <v>0.39201960098004901</v>
      </c>
      <c r="AF1220" s="31">
        <f>AF1211/$AM$1212*100</f>
        <v>1.6660833041652081</v>
      </c>
      <c r="AG1220" s="31"/>
      <c r="AH1220" s="46"/>
      <c r="AI1220" s="318"/>
      <c r="AJ1220" s="24" t="s">
        <v>42</v>
      </c>
      <c r="AK1220" s="13"/>
      <c r="AL1220" s="13" t="s">
        <v>42</v>
      </c>
      <c r="AM1220" s="27">
        <f>MEDIAN(AR3:AR1204)</f>
        <v>640</v>
      </c>
      <c r="AN1220" s="223">
        <v>0.4</v>
      </c>
      <c r="AO1220" s="16">
        <f>PERCENTILE($AR$3:$AR1204,0.4)</f>
        <v>462.5</v>
      </c>
    </row>
    <row r="1221" spans="11:45" ht="17" thickBot="1" x14ac:dyDescent="0.25">
      <c r="L1221" t="s">
        <v>97</v>
      </c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  <c r="X1221" s="31"/>
      <c r="Y1221" s="31"/>
      <c r="Z1221" s="31"/>
      <c r="AA1221" s="31"/>
      <c r="AB1221" s="31"/>
      <c r="AC1221" s="31"/>
      <c r="AD1221" s="31"/>
      <c r="AE1221" s="31"/>
      <c r="AF1221" s="31"/>
      <c r="AG1221" s="31"/>
      <c r="AH1221" s="46"/>
      <c r="AI1221" s="318"/>
      <c r="AJ1221" s="24" t="s">
        <v>40</v>
      </c>
      <c r="AK1221" s="13"/>
      <c r="AL1221" s="13" t="s">
        <v>100</v>
      </c>
      <c r="AM1221" s="16">
        <f>QUARTILE(AR3:AR1204,1)</f>
        <v>223.125</v>
      </c>
      <c r="AN1221" s="220">
        <v>0.35</v>
      </c>
      <c r="AO1221" s="16">
        <f>PERCENTILE($AR$3:$AR1204,0.35)</f>
        <v>375.43749999999994</v>
      </c>
      <c r="AP1221">
        <v>375</v>
      </c>
      <c r="AR1221">
        <v>300</v>
      </c>
    </row>
    <row r="1222" spans="11:45" ht="17" thickBot="1" x14ac:dyDescent="0.25">
      <c r="N1222" s="47" t="s">
        <v>65</v>
      </c>
      <c r="P1222" s="77" t="s">
        <v>66</v>
      </c>
      <c r="R1222" s="293" t="s">
        <v>67</v>
      </c>
      <c r="S1222" s="295"/>
      <c r="AI1222" s="318"/>
      <c r="AJ1222" s="25"/>
      <c r="AK1222" s="11"/>
      <c r="AL1222" s="11"/>
      <c r="AM1222" s="211"/>
      <c r="AN1222" s="220">
        <v>0.29999999999999899</v>
      </c>
      <c r="AO1222" s="16">
        <f>PERCENTILE($AR$3:$AR1204,0.3)</f>
        <v>292.875</v>
      </c>
    </row>
    <row r="1223" spans="11:45" x14ac:dyDescent="0.2">
      <c r="N1223" s="31">
        <f>(N1212+O1212)/$AM$1212*100</f>
        <v>36.933846692334612</v>
      </c>
      <c r="P1223" s="31">
        <f>(N1212+O1212+P1212)/$AM$1212*100</f>
        <v>64.179208960448022</v>
      </c>
      <c r="R1223" s="31">
        <f>(N1212+O1212+P1212+Q1212)/$AM$1212*100</f>
        <v>81.498074903745191</v>
      </c>
      <c r="AI1223" s="318"/>
      <c r="AJ1223" s="24" t="s">
        <v>247</v>
      </c>
      <c r="AK1223" s="13"/>
      <c r="AL1223" s="13"/>
      <c r="AM1223" s="16">
        <f>PERCENTILE($AR$3:$AR1205,0.66)</f>
        <v>965</v>
      </c>
      <c r="AN1223" s="223">
        <v>0.249999999999999</v>
      </c>
      <c r="AO1223" s="16">
        <f>PERCENTILE($AR$3:$AR1204,0.25)</f>
        <v>223.125</v>
      </c>
    </row>
    <row r="1224" spans="11:45" ht="17" thickBot="1" x14ac:dyDescent="0.25">
      <c r="AI1224" s="318"/>
      <c r="AJ1224" s="24" t="s">
        <v>248</v>
      </c>
      <c r="AK1224" s="13"/>
      <c r="AL1224" s="13"/>
      <c r="AM1224" s="16">
        <f>PERCENTILE($AR$3:$AR1206,0.33)</f>
        <v>345.8250000000001</v>
      </c>
      <c r="AN1224" s="220">
        <v>0.19999999999999901</v>
      </c>
      <c r="AO1224" s="16">
        <f>PERCENTILE($AR$3:$AR1204,0.2)</f>
        <v>175</v>
      </c>
    </row>
    <row r="1225" spans="11:45" ht="17" thickBot="1" x14ac:dyDescent="0.25">
      <c r="M1225" t="s">
        <v>239</v>
      </c>
      <c r="N1225" s="6" t="s">
        <v>3</v>
      </c>
      <c r="O1225" s="7" t="s">
        <v>4</v>
      </c>
      <c r="P1225" s="7" t="s">
        <v>5</v>
      </c>
      <c r="Q1225" s="7" t="s">
        <v>6</v>
      </c>
      <c r="R1225" s="7" t="s">
        <v>7</v>
      </c>
      <c r="S1225" s="7" t="s">
        <v>8</v>
      </c>
      <c r="T1225" s="7" t="s">
        <v>9</v>
      </c>
      <c r="U1225" s="7" t="s">
        <v>10</v>
      </c>
      <c r="V1225" s="7" t="s">
        <v>11</v>
      </c>
      <c r="W1225" s="7" t="s">
        <v>12</v>
      </c>
      <c r="X1225" s="7" t="s">
        <v>20</v>
      </c>
      <c r="Y1225" s="7" t="s">
        <v>13</v>
      </c>
      <c r="Z1225" s="7" t="s">
        <v>14</v>
      </c>
      <c r="AA1225" s="7" t="s">
        <v>15</v>
      </c>
      <c r="AB1225" s="9" t="s">
        <v>16</v>
      </c>
      <c r="AC1225" s="136" t="s">
        <v>17</v>
      </c>
      <c r="AD1225" s="137" t="s">
        <v>18</v>
      </c>
      <c r="AE1225" s="137" t="s">
        <v>204</v>
      </c>
      <c r="AF1225" s="138" t="s">
        <v>205</v>
      </c>
      <c r="AG1225" s="259"/>
      <c r="AI1225" s="318"/>
      <c r="AJ1225" s="25"/>
      <c r="AK1225" s="11"/>
      <c r="AL1225" s="11"/>
      <c r="AM1225" s="26"/>
      <c r="AN1225" s="220">
        <v>0.149999999999999</v>
      </c>
      <c r="AO1225" s="16">
        <f>PERCENTILE($AR$3:$AR1204,0.15)</f>
        <v>120</v>
      </c>
    </row>
    <row r="1226" spans="11:45" ht="17" thickBot="1" x14ac:dyDescent="0.25">
      <c r="N1226" s="41">
        <f>N1212/$M1206</f>
        <v>2.2329450915141429</v>
      </c>
      <c r="O1226" s="41">
        <f t="shared" ref="O1226:AF1226" si="515">O1212/$M1206</f>
        <v>2.1564059900166388</v>
      </c>
      <c r="P1226" s="41">
        <f t="shared" si="515"/>
        <v>3.2379367720465888</v>
      </c>
      <c r="Q1226" s="41">
        <f t="shared" si="515"/>
        <v>2.0582362728785357</v>
      </c>
      <c r="R1226" s="41">
        <f>R1212/$M1206</f>
        <v>0.78036605657237934</v>
      </c>
      <c r="S1226" s="41">
        <f t="shared" si="515"/>
        <v>0.90016638935108151</v>
      </c>
      <c r="T1226" s="41">
        <f>T1212/$M1206</f>
        <v>0.51830282861896837</v>
      </c>
      <c r="U1226" s="41">
        <f t="shared" si="515"/>
        <v>5.8236272878535774E-3</v>
      </c>
      <c r="V1226" s="41">
        <f>V1212/$M1206</f>
        <v>3.4109816971713808E-2</v>
      </c>
      <c r="W1226" s="41">
        <f t="shared" si="515"/>
        <v>9.4009983361064892E-2</v>
      </c>
      <c r="X1226" s="41">
        <f t="shared" si="515"/>
        <v>6.405990016638935E-2</v>
      </c>
      <c r="Y1226" s="41">
        <f>Y1212/$M1206</f>
        <v>5.2412645590682198E-2</v>
      </c>
      <c r="Z1226" s="41">
        <f t="shared" si="515"/>
        <v>0.12728785357737105</v>
      </c>
      <c r="AA1226" s="41">
        <f t="shared" si="515"/>
        <v>0.23710482529118138</v>
      </c>
      <c r="AB1226" s="41">
        <f t="shared" si="515"/>
        <v>0.4084858569051581</v>
      </c>
      <c r="AC1226" s="41">
        <f>AC1212/$M1206</f>
        <v>1.4692211428242495E-3</v>
      </c>
      <c r="AD1226" s="41">
        <f t="shared" si="515"/>
        <v>0</v>
      </c>
      <c r="AE1226" s="41">
        <f t="shared" si="515"/>
        <v>0</v>
      </c>
      <c r="AF1226" s="41">
        <f t="shared" si="515"/>
        <v>0</v>
      </c>
      <c r="AG1226" s="41"/>
      <c r="AI1226" s="319"/>
      <c r="AJ1226" s="28" t="s">
        <v>44</v>
      </c>
      <c r="AK1226" s="17"/>
      <c r="AL1226" s="17"/>
      <c r="AM1226" s="18">
        <f>QUARTILE(AR3:AR1204,4)</f>
        <v>7568.75</v>
      </c>
      <c r="AN1226" s="224">
        <v>9.9999999999999006E-2</v>
      </c>
      <c r="AO1226" s="18">
        <f>PERCENTILE($AR$3:$AR1204,0.1)</f>
        <v>75</v>
      </c>
    </row>
    <row r="1227" spans="11:45" ht="17" thickBot="1" x14ac:dyDescent="0.25">
      <c r="AS1227" s="225"/>
    </row>
    <row r="1228" spans="11:45" ht="17" thickBot="1" x14ac:dyDescent="0.25">
      <c r="L1228" s="63" t="s">
        <v>45</v>
      </c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Y1228" s="52"/>
      <c r="Z1228" s="52"/>
      <c r="AA1228" s="52"/>
      <c r="AB1228" s="53"/>
    </row>
    <row r="1229" spans="11:45" ht="17" thickBot="1" x14ac:dyDescent="0.25">
      <c r="L1229" s="1"/>
      <c r="M1229" s="14"/>
      <c r="N1229" s="19" t="s">
        <v>46</v>
      </c>
      <c r="O1229" s="34"/>
      <c r="P1229" s="34" t="s">
        <v>47</v>
      </c>
      <c r="Q1229" s="34"/>
      <c r="R1229" s="34"/>
      <c r="S1229" s="34"/>
      <c r="T1229" s="34"/>
      <c r="U1229" s="34"/>
      <c r="V1229" s="34"/>
      <c r="W1229" s="34"/>
      <c r="X1229" s="34"/>
      <c r="Y1229" s="34"/>
      <c r="Z1229" s="34"/>
      <c r="AA1229" s="34"/>
      <c r="AB1229" s="20"/>
      <c r="AC1229" s="11"/>
      <c r="AD1229" s="11"/>
      <c r="AE1229" s="11"/>
      <c r="AF1229" s="11"/>
      <c r="AG1229" s="11"/>
    </row>
    <row r="1230" spans="11:45" ht="17" thickBot="1" x14ac:dyDescent="0.25">
      <c r="K1230" t="s">
        <v>62</v>
      </c>
      <c r="L1230" s="1" t="s">
        <v>48</v>
      </c>
      <c r="M1230" s="14"/>
      <c r="N1230" s="320">
        <f>M1206-COUNTIF(AT3:AT1204,"=NAO")</f>
        <v>1006</v>
      </c>
      <c r="O1230" s="321"/>
      <c r="P1230" s="320">
        <f>(N1230/$M$1206)*100</f>
        <v>83.693843594009991</v>
      </c>
      <c r="Q1230" s="321"/>
      <c r="R1230" s="297" t="str">
        <f>IF(P1230&gt;=75,"ATINGEM CONCEITO 3","NAO")</f>
        <v>ATINGEM CONCEITO 3</v>
      </c>
      <c r="S1230" s="297"/>
      <c r="T1230" s="297"/>
      <c r="U1230" s="297"/>
      <c r="V1230" s="297"/>
      <c r="W1230" s="297"/>
      <c r="X1230" s="297"/>
      <c r="Y1230" s="297"/>
      <c r="Z1230" s="297"/>
      <c r="AA1230" s="297"/>
      <c r="AB1230" s="298"/>
      <c r="AC1230" s="84"/>
      <c r="AD1230" s="105"/>
      <c r="AE1230" s="105"/>
      <c r="AF1230" s="84"/>
      <c r="AG1230" s="257"/>
    </row>
    <row r="1231" spans="11:45" ht="17" thickBot="1" x14ac:dyDescent="0.25">
      <c r="L1231" s="1" t="s">
        <v>49</v>
      </c>
      <c r="M1231" s="14"/>
      <c r="N1231" s="320">
        <f>M1206-COUNTIF(AV3:AV1204,"=NAO")</f>
        <v>850</v>
      </c>
      <c r="O1231" s="321"/>
      <c r="P1231" s="320">
        <f>(N1231/$M$1206)*100</f>
        <v>70.71547420965058</v>
      </c>
      <c r="Q1231" s="321"/>
      <c r="R1231" s="297" t="str">
        <f>IF(P1231&gt;=75,"ATINGEM CONCEITO 4","NAO")</f>
        <v>NAO</v>
      </c>
      <c r="S1231" s="297"/>
      <c r="T1231" s="297"/>
      <c r="U1231" s="297"/>
      <c r="V1231" s="297"/>
      <c r="W1231" s="297"/>
      <c r="X1231" s="297"/>
      <c r="Y1231" s="297"/>
      <c r="Z1231" s="297"/>
      <c r="AA1231" s="297"/>
      <c r="AB1231" s="298"/>
      <c r="AC1231" s="84"/>
      <c r="AD1231" s="105"/>
      <c r="AE1231" s="105"/>
      <c r="AF1231" s="84"/>
      <c r="AG1231" s="257"/>
    </row>
    <row r="1232" spans="11:45" ht="17" thickBot="1" x14ac:dyDescent="0.25">
      <c r="L1232" s="64" t="s">
        <v>50</v>
      </c>
      <c r="M1232" s="56"/>
      <c r="N1232" s="320">
        <f>M1206-COUNTIF(AX3:AX1204,"=NAO")</f>
        <v>701</v>
      </c>
      <c r="O1232" s="321"/>
      <c r="P1232" s="320">
        <f>(N1232/$M$1206)*100</f>
        <v>58.319467554076546</v>
      </c>
      <c r="Q1232" s="321"/>
      <c r="R1232" s="297" t="str">
        <f>IF(P1232&gt;=75,"ATINGEM CONCEITO 5","NAO")</f>
        <v>NAO</v>
      </c>
      <c r="S1232" s="297"/>
      <c r="T1232" s="297"/>
      <c r="U1232" s="297"/>
      <c r="V1232" s="297"/>
      <c r="W1232" s="297"/>
      <c r="X1232" s="297"/>
      <c r="Y1232" s="297"/>
      <c r="Z1232" s="297"/>
      <c r="AA1232" s="297"/>
      <c r="AB1232" s="298"/>
      <c r="AC1232" s="84"/>
      <c r="AD1232" s="105"/>
      <c r="AE1232" s="105"/>
      <c r="AF1232" s="84"/>
      <c r="AG1232" s="257"/>
    </row>
    <row r="1234" spans="11:33" ht="17" thickBot="1" x14ac:dyDescent="0.25"/>
    <row r="1235" spans="11:33" ht="17" thickBot="1" x14ac:dyDescent="0.25">
      <c r="L1235" s="324" t="s">
        <v>51</v>
      </c>
      <c r="M1235" s="325"/>
      <c r="N1235" s="325"/>
      <c r="O1235" s="325"/>
      <c r="P1235" s="325"/>
      <c r="Q1235" s="325"/>
      <c r="R1235" s="325"/>
      <c r="S1235" s="325"/>
      <c r="T1235" s="325"/>
      <c r="U1235" s="325"/>
      <c r="V1235" s="325"/>
      <c r="W1235" s="325"/>
      <c r="X1235" s="325"/>
      <c r="Y1235" s="325"/>
      <c r="Z1235" s="325"/>
      <c r="AA1235" s="325"/>
      <c r="AB1235" s="326"/>
      <c r="AC1235" s="85"/>
      <c r="AD1235" s="101"/>
      <c r="AE1235" s="101"/>
      <c r="AF1235" s="86"/>
      <c r="AG1235" s="260"/>
    </row>
    <row r="1236" spans="11:33" ht="17" thickBot="1" x14ac:dyDescent="0.25">
      <c r="L1236" s="3" t="s">
        <v>29</v>
      </c>
      <c r="M1236" s="5">
        <f>M1206</f>
        <v>1202</v>
      </c>
      <c r="N1236" s="29" t="s">
        <v>3</v>
      </c>
      <c r="O1236" s="29" t="s">
        <v>4</v>
      </c>
      <c r="P1236" s="29" t="s">
        <v>5</v>
      </c>
      <c r="Q1236" s="29" t="s">
        <v>6</v>
      </c>
      <c r="R1236" s="29" t="s">
        <v>7</v>
      </c>
      <c r="S1236" s="29" t="s">
        <v>8</v>
      </c>
      <c r="T1236" s="29" t="s">
        <v>9</v>
      </c>
      <c r="U1236" s="29" t="s">
        <v>10</v>
      </c>
      <c r="V1236" s="29" t="s">
        <v>11</v>
      </c>
      <c r="W1236" s="29" t="s">
        <v>12</v>
      </c>
      <c r="X1236" s="29" t="s">
        <v>20</v>
      </c>
      <c r="Y1236" s="29" t="s">
        <v>13</v>
      </c>
      <c r="Z1236" s="29" t="s">
        <v>14</v>
      </c>
      <c r="AA1236" s="29" t="s">
        <v>15</v>
      </c>
      <c r="AB1236" s="30" t="s">
        <v>16</v>
      </c>
      <c r="AC1236" s="136" t="s">
        <v>17</v>
      </c>
      <c r="AD1236" s="137" t="s">
        <v>18</v>
      </c>
      <c r="AE1236" s="137" t="s">
        <v>204</v>
      </c>
      <c r="AF1236" s="138" t="s">
        <v>205</v>
      </c>
      <c r="AG1236" s="259"/>
    </row>
    <row r="1237" spans="11:33" x14ac:dyDescent="0.2">
      <c r="L1237" s="25" t="s">
        <v>240</v>
      </c>
      <c r="M1237" s="26"/>
      <c r="N1237" s="3">
        <f t="shared" ref="N1237:AF1237" si="516">COUNTIF(N3:N1204,"&gt;0")</f>
        <v>703</v>
      </c>
      <c r="O1237" s="4">
        <f t="shared" si="516"/>
        <v>868</v>
      </c>
      <c r="P1237" s="4">
        <f t="shared" si="516"/>
        <v>935</v>
      </c>
      <c r="Q1237" s="4">
        <f t="shared" si="516"/>
        <v>830</v>
      </c>
      <c r="R1237" s="4">
        <f t="shared" si="516"/>
        <v>482</v>
      </c>
      <c r="S1237" s="4">
        <f t="shared" si="516"/>
        <v>465</v>
      </c>
      <c r="T1237" s="4">
        <f t="shared" si="516"/>
        <v>375</v>
      </c>
      <c r="U1237" s="4">
        <f t="shared" si="516"/>
        <v>7</v>
      </c>
      <c r="V1237" s="4">
        <f t="shared" si="516"/>
        <v>29</v>
      </c>
      <c r="W1237" s="4">
        <f t="shared" si="516"/>
        <v>90</v>
      </c>
      <c r="X1237" s="4">
        <f t="shared" si="516"/>
        <v>64</v>
      </c>
      <c r="Y1237" s="4">
        <f t="shared" si="516"/>
        <v>59</v>
      </c>
      <c r="Z1237" s="4">
        <f t="shared" si="516"/>
        <v>99</v>
      </c>
      <c r="AA1237" s="4">
        <f t="shared" si="516"/>
        <v>165</v>
      </c>
      <c r="AB1237" s="5">
        <f t="shared" si="516"/>
        <v>230</v>
      </c>
      <c r="AC1237" s="5">
        <f t="shared" si="516"/>
        <v>976</v>
      </c>
      <c r="AD1237" s="5">
        <f t="shared" si="516"/>
        <v>1085</v>
      </c>
      <c r="AE1237" s="5">
        <f t="shared" si="516"/>
        <v>36</v>
      </c>
      <c r="AF1237" s="5">
        <f t="shared" si="516"/>
        <v>135</v>
      </c>
      <c r="AG1237" s="11"/>
    </row>
    <row r="1238" spans="11:33" ht="17" thickBot="1" x14ac:dyDescent="0.25">
      <c r="L1238" s="19" t="s">
        <v>52</v>
      </c>
      <c r="M1238" s="20"/>
      <c r="N1238" s="65">
        <f t="shared" ref="N1238:AF1238" si="517">COUNTIF(N3:N1204,"&gt;=1")/$M1206*100</f>
        <v>48.336106489184694</v>
      </c>
      <c r="O1238" s="65">
        <f t="shared" si="517"/>
        <v>61.813643926788686</v>
      </c>
      <c r="P1238" s="65">
        <f t="shared" si="517"/>
        <v>68.136439267886857</v>
      </c>
      <c r="Q1238" s="65">
        <f t="shared" si="517"/>
        <v>57.82029950083195</v>
      </c>
      <c r="R1238" s="65">
        <f t="shared" si="517"/>
        <v>28.53577371048253</v>
      </c>
      <c r="S1238" s="65">
        <f t="shared" si="517"/>
        <v>28.618968386023298</v>
      </c>
      <c r="T1238" s="65">
        <f t="shared" si="517"/>
        <v>22.296173044925123</v>
      </c>
      <c r="U1238" s="65">
        <f t="shared" si="517"/>
        <v>0.58236272878535777</v>
      </c>
      <c r="V1238" s="65">
        <f t="shared" si="517"/>
        <v>2.4126455906821964</v>
      </c>
      <c r="W1238" s="65">
        <f t="shared" si="517"/>
        <v>7.4875207986688856</v>
      </c>
      <c r="X1238" s="65">
        <f t="shared" si="517"/>
        <v>5.3244592346089847</v>
      </c>
      <c r="Y1238" s="65">
        <f t="shared" si="517"/>
        <v>4.9084858569051582</v>
      </c>
      <c r="Z1238" s="65">
        <f t="shared" si="517"/>
        <v>8.2362728785357735</v>
      </c>
      <c r="AA1238" s="65">
        <f t="shared" si="517"/>
        <v>13.727121464226288</v>
      </c>
      <c r="AB1238" s="65">
        <f t="shared" si="517"/>
        <v>19.134775374376041</v>
      </c>
      <c r="AC1238" s="65">
        <f t="shared" si="517"/>
        <v>72.379367720465893</v>
      </c>
      <c r="AD1238" s="65">
        <f t="shared" si="517"/>
        <v>84.026622296173045</v>
      </c>
      <c r="AE1238" s="65">
        <f t="shared" si="517"/>
        <v>2.9950083194675541</v>
      </c>
      <c r="AF1238" s="65">
        <f t="shared" si="517"/>
        <v>11.231281198003327</v>
      </c>
      <c r="AG1238" s="261"/>
    </row>
    <row r="1240" spans="11:33" ht="17" thickBot="1" x14ac:dyDescent="0.25">
      <c r="N1240" t="s">
        <v>68</v>
      </c>
      <c r="U1240" t="s">
        <v>34</v>
      </c>
      <c r="Y1240" t="s">
        <v>37</v>
      </c>
    </row>
    <row r="1241" spans="11:33" ht="17" thickBot="1" x14ac:dyDescent="0.25">
      <c r="K1241" t="s">
        <v>54</v>
      </c>
      <c r="L1241" s="51" t="s">
        <v>3</v>
      </c>
      <c r="M1241" s="51"/>
      <c r="N1241" s="57">
        <f>N1237/M1206*100</f>
        <v>58.485856905158073</v>
      </c>
      <c r="S1241" t="s">
        <v>54</v>
      </c>
      <c r="T1241" s="203" t="s">
        <v>10</v>
      </c>
      <c r="U1241" s="48">
        <f>COUNTIF(U3:U1204,"&gt;=1")/M1206*100</f>
        <v>0.58236272878535777</v>
      </c>
      <c r="W1241" t="s">
        <v>54</v>
      </c>
      <c r="X1241" s="51" t="s">
        <v>13</v>
      </c>
      <c r="Y1241" s="48">
        <f>COUNTIF(Y3:Y1204,"&gt;=1")/M1206*100</f>
        <v>4.9084858569051582</v>
      </c>
    </row>
    <row r="1242" spans="11:33" ht="17" thickBot="1" x14ac:dyDescent="0.25">
      <c r="L1242" s="49" t="s">
        <v>4</v>
      </c>
      <c r="M1242" s="50"/>
      <c r="N1242" s="48">
        <f>O1237/M1206*100</f>
        <v>72.212978369384359</v>
      </c>
      <c r="T1242" s="203" t="s">
        <v>11</v>
      </c>
      <c r="U1242" s="48">
        <f>COUNTIF(V3:V1204,"&gt;=1")/M1206*100</f>
        <v>2.4126455906821964</v>
      </c>
      <c r="X1242" s="51" t="s">
        <v>14</v>
      </c>
      <c r="Y1242" s="48">
        <f>COUNTIF(Z3:Z1204,"&gt;=1")/M1206*100</f>
        <v>8.2362728785357735</v>
      </c>
    </row>
    <row r="1243" spans="11:33" ht="17" thickBot="1" x14ac:dyDescent="0.25">
      <c r="L1243" s="322" t="s">
        <v>60</v>
      </c>
      <c r="M1243" s="323"/>
      <c r="N1243" s="48">
        <f>COUNTIF(AC3:AC1204,"&gt;=1")/M1206*100</f>
        <v>72.379367720465893</v>
      </c>
      <c r="T1243" s="203" t="s">
        <v>19</v>
      </c>
      <c r="U1243" s="48">
        <f>COUNTIF(AE3:AE1204,"&gt;=1")/M1206*100</f>
        <v>2.9950083194675541</v>
      </c>
      <c r="X1243" s="51" t="s">
        <v>21</v>
      </c>
      <c r="Y1243" s="48">
        <f>COUNTIF(AF3:AF1204,"&gt;=1")/M1206*100</f>
        <v>11.231281198003327</v>
      </c>
    </row>
    <row r="1244" spans="11:33" ht="17" thickBot="1" x14ac:dyDescent="0.25">
      <c r="L1244" s="322" t="s">
        <v>5</v>
      </c>
      <c r="M1244" s="323"/>
      <c r="N1244" s="48">
        <f>COUNTIF(P3:P1204,"&gt;=1")/M1206*100</f>
        <v>68.136439267886857</v>
      </c>
      <c r="T1244" s="150"/>
      <c r="U1244" s="149"/>
      <c r="X1244" s="150"/>
      <c r="Y1244" s="149"/>
    </row>
    <row r="1245" spans="11:33" ht="17" thickBot="1" x14ac:dyDescent="0.25">
      <c r="L1245" s="322" t="s">
        <v>231</v>
      </c>
      <c r="M1245" s="323"/>
      <c r="N1245" s="151">
        <f>COUNTIF(AD3:AD1204,"&gt;=1")/M1206*100</f>
        <v>84.026622296173045</v>
      </c>
      <c r="S1245" t="s">
        <v>236</v>
      </c>
      <c r="T1245" s="203" t="s">
        <v>10</v>
      </c>
      <c r="U1245" s="48">
        <f>COUNTIF(U3:U1204,"&gt;=2")/M1206*100</f>
        <v>8.3194675540765387E-2</v>
      </c>
      <c r="W1245" t="s">
        <v>236</v>
      </c>
      <c r="X1245" s="51" t="s">
        <v>13</v>
      </c>
      <c r="Y1245" s="48">
        <f>COUNTIF(Y3:Y1204,"&gt;=2")/M1206*100</f>
        <v>0.74875207986688852</v>
      </c>
    </row>
    <row r="1246" spans="11:33" ht="17" thickBot="1" x14ac:dyDescent="0.25">
      <c r="T1246" s="203" t="s">
        <v>11</v>
      </c>
      <c r="U1246" s="48">
        <f>COUNTIF(V3:V1204,"&gt;=2")/M1206*100</f>
        <v>1.0815307820299502</v>
      </c>
      <c r="X1246" s="51" t="s">
        <v>14</v>
      </c>
      <c r="Y1246" s="48">
        <f>COUNTIF(Z3:Z1204,"&gt;=2")/M1206*100</f>
        <v>3.5773710482529122</v>
      </c>
    </row>
    <row r="1247" spans="11:33" ht="17" thickBot="1" x14ac:dyDescent="0.25">
      <c r="K1247" t="s">
        <v>53</v>
      </c>
      <c r="L1247" s="51" t="s">
        <v>3</v>
      </c>
      <c r="M1247" s="51"/>
      <c r="N1247" s="57">
        <f>COUNTIF(N3:N1204,"&gt;=2")/COUNTIF(M3:M1204,"&gt;=1")*100</f>
        <v>35.108153078202996</v>
      </c>
      <c r="T1247" s="203" t="s">
        <v>19</v>
      </c>
      <c r="U1247" s="48">
        <f>COUNTIF(AE3:AE1204,"&gt;=2")/M1206*100</f>
        <v>1.1647254575707155</v>
      </c>
      <c r="X1247" s="51" t="s">
        <v>21</v>
      </c>
      <c r="Y1247" s="48">
        <f>COUNTIF(AF3:AF1204,"&gt;=2")/M1206*100</f>
        <v>4.9916805324459235</v>
      </c>
    </row>
    <row r="1248" spans="11:33" ht="17" thickBot="1" x14ac:dyDescent="0.25">
      <c r="L1248" s="49" t="s">
        <v>4</v>
      </c>
      <c r="M1248" s="50"/>
      <c r="N1248" s="48">
        <f>COUNTIF(O3:O1204,"&gt;=2")/M1206*100</f>
        <v>43.594009983361062</v>
      </c>
    </row>
    <row r="1249" spans="11:25" ht="17" thickBot="1" x14ac:dyDescent="0.25">
      <c r="L1249" s="49" t="s">
        <v>60</v>
      </c>
      <c r="M1249" s="50"/>
      <c r="N1249" s="48">
        <f>COUNTIF(AC3:AC1204,"&gt;=2")/M1206*100</f>
        <v>58.402662229617306</v>
      </c>
      <c r="S1249" t="s">
        <v>237</v>
      </c>
      <c r="T1249" s="203" t="s">
        <v>10</v>
      </c>
      <c r="U1249" s="48">
        <f>COUNTIF(U3:U1204,"&gt;=3")/M1206*100</f>
        <v>8.3194675540765387E-2</v>
      </c>
      <c r="W1249" t="s">
        <v>237</v>
      </c>
      <c r="X1249" s="51" t="s">
        <v>13</v>
      </c>
      <c r="Y1249" s="48">
        <f>COUNTIF(Y3:Y1204,"&gt;=3")/M1206*100</f>
        <v>0</v>
      </c>
    </row>
    <row r="1250" spans="11:25" ht="17" thickBot="1" x14ac:dyDescent="0.25">
      <c r="L1250" s="322" t="s">
        <v>5</v>
      </c>
      <c r="M1250" s="323"/>
      <c r="N1250" s="48">
        <f>COUNTIF(P3:P1204,"&gt;=2")/M1206*100</f>
        <v>55.074875207986686</v>
      </c>
      <c r="T1250" s="203" t="s">
        <v>11</v>
      </c>
      <c r="U1250" s="48">
        <f>COUNTIF(V3:V1204,"&gt;=3")/M1206*100</f>
        <v>0.33277870216306155</v>
      </c>
      <c r="X1250" s="51" t="s">
        <v>14</v>
      </c>
      <c r="Y1250" s="48">
        <f>COUNTIF(Z3:Z1204,"&gt;=3")/M1206*100</f>
        <v>1.3311148086522462</v>
      </c>
    </row>
    <row r="1251" spans="11:25" ht="17" thickBot="1" x14ac:dyDescent="0.25">
      <c r="L1251" s="322" t="s">
        <v>231</v>
      </c>
      <c r="M1251" s="323"/>
      <c r="N1251" s="48">
        <f>COUNTIF(AD3:AD1204,"&gt;=2")/M1206*100</f>
        <v>76.705490848585683</v>
      </c>
      <c r="T1251" s="203" t="s">
        <v>19</v>
      </c>
      <c r="U1251" s="48">
        <f>COUNTIF(AE3:AE1204,"&gt;=3")/M1206*100</f>
        <v>0.41597337770382692</v>
      </c>
      <c r="X1251" s="51" t="s">
        <v>21</v>
      </c>
      <c r="Y1251" s="48">
        <f>COUNTIF(AF3:AF1204,"&gt;=3")/M1206*100</f>
        <v>2.0798668885191347</v>
      </c>
    </row>
    <row r="1252" spans="11:25" ht="17" thickBot="1" x14ac:dyDescent="0.25"/>
    <row r="1253" spans="11:25" ht="17" thickBot="1" x14ac:dyDescent="0.25">
      <c r="K1253" t="s">
        <v>69</v>
      </c>
      <c r="L1253" s="51" t="s">
        <v>3</v>
      </c>
      <c r="M1253" s="51"/>
      <c r="N1253" s="48">
        <f>COUNTIF(N3:N1204,"&gt;=3")/M1206*100</f>
        <v>26.955074875207984</v>
      </c>
      <c r="S1253" t="s">
        <v>238</v>
      </c>
      <c r="T1253" s="203" t="s">
        <v>10</v>
      </c>
      <c r="U1253" s="48">
        <f>COUNTIF(U3:U1204,"&gt;=4")/M1206*100</f>
        <v>0</v>
      </c>
      <c r="W1253" t="s">
        <v>238</v>
      </c>
      <c r="X1253" s="51" t="s">
        <v>13</v>
      </c>
      <c r="Y1253" s="48">
        <f>COUNTIF(Y3:Y1204,"&gt;=4")/M1206*100</f>
        <v>0</v>
      </c>
    </row>
    <row r="1254" spans="11:25" ht="17" thickBot="1" x14ac:dyDescent="0.25">
      <c r="L1254" s="49" t="s">
        <v>4</v>
      </c>
      <c r="M1254" s="50"/>
      <c r="N1254" s="48">
        <f>COUNTIF(O3:O1204,"&gt;=3")/M1206*100</f>
        <v>31.530782029950082</v>
      </c>
      <c r="T1254" s="203" t="s">
        <v>11</v>
      </c>
      <c r="U1254" s="48">
        <f>COUNTIF(V3:V1204,"&gt;=4")/M1206*100</f>
        <v>8.3194675540765387E-2</v>
      </c>
      <c r="X1254" s="51" t="s">
        <v>14</v>
      </c>
      <c r="Y1254" s="48">
        <f>COUNTIF(Z3:Z1204,"&gt;=1")/COUNTIF(M3:M1204,"&gt;=4")*100</f>
        <v>14.368650217706822</v>
      </c>
    </row>
    <row r="1255" spans="11:25" ht="17" thickBot="1" x14ac:dyDescent="0.25">
      <c r="L1255" s="49" t="s">
        <v>60</v>
      </c>
      <c r="M1255" s="50"/>
      <c r="N1255" s="48">
        <f>COUNTIF(AC3:AC1204,"&gt;=3")/M1206*100</f>
        <v>47.670549084858571</v>
      </c>
      <c r="T1255" s="203" t="s">
        <v>19</v>
      </c>
      <c r="U1255" s="48">
        <f>COUNTIF(AE3:AE1204,"&gt;=4")/M1206*100</f>
        <v>8.3194675540765387E-2</v>
      </c>
      <c r="X1255" s="51" t="s">
        <v>21</v>
      </c>
      <c r="Y1255" s="48">
        <f>COUNTIF(AF3:AF1204,"&gt;=4")/M1206*100</f>
        <v>0.91514143094841938</v>
      </c>
    </row>
    <row r="1256" spans="11:25" ht="17" thickBot="1" x14ac:dyDescent="0.25">
      <c r="L1256" s="322" t="s">
        <v>5</v>
      </c>
      <c r="M1256" s="323"/>
      <c r="N1256" s="48">
        <f>COUNTIF(P3:P1204,"&gt;=3")/M1206*100</f>
        <v>44.509151414309486</v>
      </c>
    </row>
    <row r="1257" spans="11:25" ht="17" thickBot="1" x14ac:dyDescent="0.25">
      <c r="L1257" s="322" t="s">
        <v>231</v>
      </c>
      <c r="M1257" s="323"/>
      <c r="N1257" s="48">
        <f>COUNTIF(AD3:AD1204,"&gt;=3")/M1206*100</f>
        <v>68.801996672212979</v>
      </c>
    </row>
    <row r="1258" spans="11:25" ht="17" thickBot="1" x14ac:dyDescent="0.25"/>
    <row r="1259" spans="11:25" ht="17" thickBot="1" x14ac:dyDescent="0.25">
      <c r="K1259" t="s">
        <v>70</v>
      </c>
      <c r="L1259" s="51" t="s">
        <v>3</v>
      </c>
      <c r="M1259" s="51"/>
      <c r="N1259" s="48">
        <f>COUNTIF(N3:N1204,"&gt;=4")/M1206*100</f>
        <v>20.965058236272878</v>
      </c>
    </row>
    <row r="1260" spans="11:25" ht="17" thickBot="1" x14ac:dyDescent="0.25">
      <c r="L1260" s="49" t="s">
        <v>4</v>
      </c>
      <c r="M1260" s="50"/>
      <c r="N1260" s="48">
        <f>COUNTIF(O3:O1204,"&gt;=4")/M1206*100</f>
        <v>22.712146422628951</v>
      </c>
    </row>
    <row r="1261" spans="11:25" ht="17" thickBot="1" x14ac:dyDescent="0.25">
      <c r="L1261" s="49" t="s">
        <v>60</v>
      </c>
      <c r="M1261" s="50"/>
      <c r="N1261" s="48">
        <f>COUNTIF(AC3:AC1204,"&gt;=4")/M1206*100</f>
        <v>39.767054908485854</v>
      </c>
    </row>
    <row r="1262" spans="11:25" ht="17" thickBot="1" x14ac:dyDescent="0.25">
      <c r="L1262" s="322" t="s">
        <v>5</v>
      </c>
      <c r="M1262" s="323"/>
      <c r="N1262" s="48">
        <f>COUNTIF(P3:P1204,"&gt;=4")/M1206*100</f>
        <v>36.023294509151413</v>
      </c>
    </row>
    <row r="1263" spans="11:25" ht="17" thickBot="1" x14ac:dyDescent="0.25">
      <c r="L1263" s="322" t="s">
        <v>231</v>
      </c>
      <c r="M1263" s="323"/>
      <c r="N1263" s="48">
        <f>COUNTIF(AD3:AD1204,"&gt;=4")/M1206*100</f>
        <v>62.146422628951747</v>
      </c>
    </row>
    <row r="1264" spans="11:25" ht="17" thickBot="1" x14ac:dyDescent="0.25"/>
    <row r="1265" spans="5:14" ht="17" thickBot="1" x14ac:dyDescent="0.25">
      <c r="K1265">
        <v>5</v>
      </c>
      <c r="L1265" s="51" t="s">
        <v>3</v>
      </c>
      <c r="M1265" s="51"/>
      <c r="N1265" s="48">
        <f>COUNTIF(N3:N1204,"&gt;=5")/M1206*100</f>
        <v>17.13810316139767</v>
      </c>
    </row>
    <row r="1266" spans="5:14" ht="17" thickBot="1" x14ac:dyDescent="0.25">
      <c r="L1266" s="49" t="s">
        <v>4</v>
      </c>
      <c r="M1266" s="50"/>
      <c r="N1266" s="48">
        <f>COUNTIF(O3:O1204,"&gt;=5")/M1206*100</f>
        <v>17.221297836938437</v>
      </c>
    </row>
    <row r="1267" spans="5:14" ht="17" thickBot="1" x14ac:dyDescent="0.25">
      <c r="L1267" s="49" t="s">
        <v>60</v>
      </c>
      <c r="M1267" s="50"/>
      <c r="N1267" s="48">
        <f>COUNTIF(AC3:AC1204,"&gt;=5")/M1206*100</f>
        <v>33.943427620632278</v>
      </c>
    </row>
    <row r="1268" spans="5:14" ht="17" thickBot="1" x14ac:dyDescent="0.25">
      <c r="L1268" s="322" t="s">
        <v>5</v>
      </c>
      <c r="M1268" s="323"/>
      <c r="N1268" s="48">
        <f>COUNTIF(P3:P1204,"&gt;=5")/M1206*100</f>
        <v>28.951747088186359</v>
      </c>
    </row>
    <row r="1269" spans="5:14" ht="17" thickBot="1" x14ac:dyDescent="0.25">
      <c r="L1269" s="322" t="s">
        <v>231</v>
      </c>
      <c r="M1269" s="323"/>
      <c r="N1269" s="48">
        <f>COUNTIF(AD3:AD1204,"&gt;5")/M1206*100</f>
        <v>53.910149750415968</v>
      </c>
    </row>
    <row r="1270" spans="5:14" ht="17" thickBot="1" x14ac:dyDescent="0.25"/>
    <row r="1271" spans="5:14" ht="17" thickBot="1" x14ac:dyDescent="0.25">
      <c r="K1271">
        <v>6</v>
      </c>
      <c r="L1271" s="51" t="s">
        <v>3</v>
      </c>
      <c r="M1271" s="51"/>
      <c r="N1271" s="48">
        <f>COUNTIF(N3:N1204,"&gt;=6")/M1206*100</f>
        <v>13.810316139767053</v>
      </c>
    </row>
    <row r="1272" spans="5:14" ht="17" thickBot="1" x14ac:dyDescent="0.25">
      <c r="L1272" s="49" t="s">
        <v>4</v>
      </c>
      <c r="M1272" s="50"/>
      <c r="N1272" s="48">
        <f>COUNTIF(O3:O1204,"&gt;=6")/M1206*100</f>
        <v>12.645590682196339</v>
      </c>
    </row>
    <row r="1273" spans="5:14" ht="17" thickBot="1" x14ac:dyDescent="0.25">
      <c r="L1273" s="49" t="s">
        <v>60</v>
      </c>
      <c r="M1273" s="50"/>
      <c r="N1273" s="48">
        <f>COUNTIF(AC3:AC1204,"&gt;=6")/M1206*100</f>
        <v>28.868552412645592</v>
      </c>
    </row>
    <row r="1274" spans="5:14" ht="17" thickBot="1" x14ac:dyDescent="0.25">
      <c r="L1274" s="322" t="s">
        <v>5</v>
      </c>
      <c r="M1274" s="323"/>
      <c r="N1274" s="48">
        <f>COUNTIF(P3:P1204,"&gt;=6")/M1206*100</f>
        <v>24.292845257903494</v>
      </c>
    </row>
    <row r="1275" spans="5:14" ht="17" thickBot="1" x14ac:dyDescent="0.25">
      <c r="L1275" s="327" t="s">
        <v>231</v>
      </c>
      <c r="M1275" s="328"/>
      <c r="N1275" s="48">
        <f>COUNTIF(AD3:AD1204,"&gt;=6")/M1206*100</f>
        <v>51.081530782029951</v>
      </c>
    </row>
    <row r="1276" spans="5:14" ht="17" thickBot="1" x14ac:dyDescent="0.25"/>
    <row r="1277" spans="5:14" ht="17" thickBot="1" x14ac:dyDescent="0.25">
      <c r="K1277">
        <v>7</v>
      </c>
      <c r="L1277" s="51" t="s">
        <v>3</v>
      </c>
      <c r="M1277" s="51"/>
      <c r="N1277" s="48">
        <f>COUNTIF(N3:N1204,"&gt;=7")/M1206*100</f>
        <v>11.314475873544092</v>
      </c>
    </row>
    <row r="1278" spans="5:14" ht="17" thickBot="1" x14ac:dyDescent="0.25">
      <c r="E1278"/>
      <c r="L1278" s="49" t="s">
        <v>4</v>
      </c>
      <c r="M1278" s="50"/>
      <c r="N1278" s="48">
        <f>COUNTIF(O3:O1204,"&gt;=7")/M1206*100</f>
        <v>9.6505823627287857</v>
      </c>
    </row>
    <row r="1279" spans="5:14" ht="17" thickBot="1" x14ac:dyDescent="0.25">
      <c r="E1279"/>
      <c r="L1279" s="49" t="s">
        <v>60</v>
      </c>
      <c r="M1279" s="50"/>
      <c r="N1279" s="48">
        <f>COUNTIF(AC3:AC1204,"&gt;=7")/M1206*100</f>
        <v>25.124792013311147</v>
      </c>
    </row>
    <row r="1280" spans="5:14" ht="17" thickBot="1" x14ac:dyDescent="0.25">
      <c r="E1280"/>
      <c r="L1280" s="322" t="s">
        <v>5</v>
      </c>
      <c r="M1280" s="323"/>
      <c r="N1280" s="48">
        <f>COUNTIF(P3:P1204,"&gt;=7")/M1206*100</f>
        <v>18.96838602329451</v>
      </c>
    </row>
    <row r="1281" spans="5:14" ht="17" thickBot="1" x14ac:dyDescent="0.25">
      <c r="E1281"/>
      <c r="L1281" s="329" t="s">
        <v>231</v>
      </c>
      <c r="M1281" s="330"/>
      <c r="N1281" s="48">
        <f>COUNTIF(AD3:AD1204,"&gt;=7")/M1206*100</f>
        <v>46.089850249584025</v>
      </c>
    </row>
    <row r="1282" spans="5:14" ht="17" thickBot="1" x14ac:dyDescent="0.25">
      <c r="E1282"/>
    </row>
    <row r="1283" spans="5:14" ht="17" thickBot="1" x14ac:dyDescent="0.25">
      <c r="E1283"/>
      <c r="K1283">
        <v>8</v>
      </c>
      <c r="L1283" s="51" t="s">
        <v>3</v>
      </c>
      <c r="M1283" s="51"/>
      <c r="N1283" s="48">
        <f>COUNTIF(N3:N1204,"&gt;=8")/M1206*100</f>
        <v>9.4009983361064897</v>
      </c>
    </row>
    <row r="1284" spans="5:14" ht="17" thickBot="1" x14ac:dyDescent="0.25">
      <c r="E1284"/>
      <c r="L1284" s="49" t="s">
        <v>4</v>
      </c>
      <c r="M1284" s="50"/>
      <c r="N1284" s="48">
        <f>COUNTIF(O3:O1204,"&gt;=7")/M1206*100</f>
        <v>9.6505823627287857</v>
      </c>
    </row>
    <row r="1285" spans="5:14" ht="17" thickBot="1" x14ac:dyDescent="0.25">
      <c r="E1285"/>
      <c r="L1285" s="49" t="s">
        <v>60</v>
      </c>
      <c r="M1285" s="50"/>
      <c r="N1285" s="48">
        <f>COUNTIF(AC3:AC1204,"&gt;=8")/M1206*100</f>
        <v>20.965058236272878</v>
      </c>
    </row>
    <row r="1286" spans="5:14" ht="17" thickBot="1" x14ac:dyDescent="0.25">
      <c r="E1286"/>
      <c r="L1286" s="322" t="s">
        <v>5</v>
      </c>
      <c r="M1286" s="323"/>
      <c r="N1286" s="48">
        <f>COUNTIF(P3:P1204,"&gt;=8")/M1206*100</f>
        <v>15.391014975041598</v>
      </c>
    </row>
    <row r="1287" spans="5:14" ht="17" thickBot="1" x14ac:dyDescent="0.25">
      <c r="E1287"/>
      <c r="L1287" s="327" t="s">
        <v>231</v>
      </c>
      <c r="M1287" s="328"/>
      <c r="N1287" s="48">
        <f>COUNTIF(AD3:AD1204,"&gt;=8")/M1206*100</f>
        <v>42.512479201331118</v>
      </c>
    </row>
    <row r="1288" spans="5:14" x14ac:dyDescent="0.2">
      <c r="E1288"/>
    </row>
    <row r="1289" spans="5:14" x14ac:dyDescent="0.2">
      <c r="E1289"/>
    </row>
    <row r="1290" spans="5:14" x14ac:dyDescent="0.2">
      <c r="E1290"/>
    </row>
    <row r="1291" spans="5:14" x14ac:dyDescent="0.2">
      <c r="E1291"/>
    </row>
    <row r="1292" spans="5:14" x14ac:dyDescent="0.2">
      <c r="E1292"/>
    </row>
    <row r="1293" spans="5:14" x14ac:dyDescent="0.2">
      <c r="E1293"/>
    </row>
    <row r="1294" spans="5:14" x14ac:dyDescent="0.2">
      <c r="E1294"/>
    </row>
    <row r="1295" spans="5:14" x14ac:dyDescent="0.2">
      <c r="E1295"/>
    </row>
    <row r="1296" spans="5:14" x14ac:dyDescent="0.2">
      <c r="E1296"/>
    </row>
    <row r="1297" spans="5:5" x14ac:dyDescent="0.2">
      <c r="E1297"/>
    </row>
    <row r="1298" spans="5:5" x14ac:dyDescent="0.2">
      <c r="E1298"/>
    </row>
    <row r="1299" spans="5:5" x14ac:dyDescent="0.2">
      <c r="E1299"/>
    </row>
    <row r="1300" spans="5:5" x14ac:dyDescent="0.2">
      <c r="E1300"/>
    </row>
    <row r="1301" spans="5:5" x14ac:dyDescent="0.2">
      <c r="E1301"/>
    </row>
    <row r="1302" spans="5:5" x14ac:dyDescent="0.2">
      <c r="E1302"/>
    </row>
    <row r="1303" spans="5:5" x14ac:dyDescent="0.2">
      <c r="E1303"/>
    </row>
    <row r="1304" spans="5:5" x14ac:dyDescent="0.2">
      <c r="E1304"/>
    </row>
    <row r="1305" spans="5:5" x14ac:dyDescent="0.2">
      <c r="E1305"/>
    </row>
    <row r="1306" spans="5:5" x14ac:dyDescent="0.2">
      <c r="E1306"/>
    </row>
    <row r="1307" spans="5:5" x14ac:dyDescent="0.2">
      <c r="E1307"/>
    </row>
    <row r="1308" spans="5:5" x14ac:dyDescent="0.2">
      <c r="E1308"/>
    </row>
    <row r="1309" spans="5:5" x14ac:dyDescent="0.2">
      <c r="E1309"/>
    </row>
    <row r="1310" spans="5:5" x14ac:dyDescent="0.2">
      <c r="E1310"/>
    </row>
    <row r="1311" spans="5:5" x14ac:dyDescent="0.2">
      <c r="E1311"/>
    </row>
    <row r="1312" spans="5:5" x14ac:dyDescent="0.2">
      <c r="E1312"/>
    </row>
    <row r="1313" spans="5:5" x14ac:dyDescent="0.2">
      <c r="E1313"/>
    </row>
    <row r="1314" spans="5:5" x14ac:dyDescent="0.2">
      <c r="E1314"/>
    </row>
    <row r="1315" spans="5:5" x14ac:dyDescent="0.2">
      <c r="E1315"/>
    </row>
    <row r="1316" spans="5:5" x14ac:dyDescent="0.2">
      <c r="E1316"/>
    </row>
    <row r="1317" spans="5:5" x14ac:dyDescent="0.2">
      <c r="E1317"/>
    </row>
    <row r="1318" spans="5:5" x14ac:dyDescent="0.2">
      <c r="E1318"/>
    </row>
    <row r="1319" spans="5:5" x14ac:dyDescent="0.2">
      <c r="E1319"/>
    </row>
    <row r="1320" spans="5:5" x14ac:dyDescent="0.2">
      <c r="E1320"/>
    </row>
    <row r="1321" spans="5:5" x14ac:dyDescent="0.2">
      <c r="E1321"/>
    </row>
    <row r="1322" spans="5:5" x14ac:dyDescent="0.2">
      <c r="E1322"/>
    </row>
    <row r="1323" spans="5:5" x14ac:dyDescent="0.2">
      <c r="E1323"/>
    </row>
    <row r="1324" spans="5:5" x14ac:dyDescent="0.2">
      <c r="E1324"/>
    </row>
    <row r="1325" spans="5:5" x14ac:dyDescent="0.2">
      <c r="E1325"/>
    </row>
    <row r="1326" spans="5:5" x14ac:dyDescent="0.2">
      <c r="E1326"/>
    </row>
    <row r="1327" spans="5:5" x14ac:dyDescent="0.2">
      <c r="E1327"/>
    </row>
    <row r="1328" spans="5:5" x14ac:dyDescent="0.2">
      <c r="E1328"/>
    </row>
    <row r="1329" spans="5:5" x14ac:dyDescent="0.2">
      <c r="E1329"/>
    </row>
    <row r="1330" spans="5:5" x14ac:dyDescent="0.2">
      <c r="E1330"/>
    </row>
    <row r="1331" spans="5:5" x14ac:dyDescent="0.2">
      <c r="E1331"/>
    </row>
    <row r="1332" spans="5:5" x14ac:dyDescent="0.2">
      <c r="E1332"/>
    </row>
    <row r="1333" spans="5:5" x14ac:dyDescent="0.2">
      <c r="E1333"/>
    </row>
    <row r="1334" spans="5:5" x14ac:dyDescent="0.2">
      <c r="E1334"/>
    </row>
  </sheetData>
  <dataConsolidate/>
  <mergeCells count="50">
    <mergeCell ref="AN1209:AO1209"/>
    <mergeCell ref="AI1:AR1"/>
    <mergeCell ref="AS2:AT2"/>
    <mergeCell ref="AU2:AV2"/>
    <mergeCell ref="AW2:AX2"/>
    <mergeCell ref="N1:AB1"/>
    <mergeCell ref="AS1:AT1"/>
    <mergeCell ref="AU1:AV1"/>
    <mergeCell ref="E1206:E1207"/>
    <mergeCell ref="AW1:AX1"/>
    <mergeCell ref="F1:I1"/>
    <mergeCell ref="O1215:R1215"/>
    <mergeCell ref="O1216:R1216"/>
    <mergeCell ref="O1217:R1217"/>
    <mergeCell ref="AI1209:AM1209"/>
    <mergeCell ref="L1235:AB1235"/>
    <mergeCell ref="R1230:AB1230"/>
    <mergeCell ref="R1231:AB1231"/>
    <mergeCell ref="R1232:AB1232"/>
    <mergeCell ref="AI1212:AL1212"/>
    <mergeCell ref="AI1213:AL1213"/>
    <mergeCell ref="AI1218:AI1226"/>
    <mergeCell ref="AI1211:AL1211"/>
    <mergeCell ref="AI1215:AL1215"/>
    <mergeCell ref="N1210:AB1210"/>
    <mergeCell ref="AI1210:AL1210"/>
    <mergeCell ref="L1243:M1243"/>
    <mergeCell ref="N1232:O1232"/>
    <mergeCell ref="P1232:Q1232"/>
    <mergeCell ref="R1222:S1222"/>
    <mergeCell ref="N1230:O1230"/>
    <mergeCell ref="P1230:Q1230"/>
    <mergeCell ref="N1231:O1231"/>
    <mergeCell ref="P1231:Q1231"/>
    <mergeCell ref="L1244:M1244"/>
    <mergeCell ref="L1245:M1245"/>
    <mergeCell ref="L1250:M1250"/>
    <mergeCell ref="L1251:M1251"/>
    <mergeCell ref="L1256:M1256"/>
    <mergeCell ref="L1257:M1257"/>
    <mergeCell ref="L1287:M1287"/>
    <mergeCell ref="L1286:M1286"/>
    <mergeCell ref="L1280:M1280"/>
    <mergeCell ref="L1281:M1281"/>
    <mergeCell ref="L1274:M1274"/>
    <mergeCell ref="L1275:M1275"/>
    <mergeCell ref="L1268:M1268"/>
    <mergeCell ref="L1269:M1269"/>
    <mergeCell ref="L1262:M1262"/>
    <mergeCell ref="L1263:M1263"/>
  </mergeCells>
  <conditionalFormatting sqref="AS3:AS1204 AU3:AU1204 AW3:AW1204">
    <cfRule type="cellIs" dxfId="4" priority="15" operator="between">
      <formula>-1</formula>
      <formula>-20</formula>
    </cfRule>
  </conditionalFormatting>
  <conditionalFormatting sqref="R1230:AG1232">
    <cfRule type="containsText" dxfId="3" priority="12" operator="containsText" text="NAO">
      <formula>NOT(ISERROR(SEARCH("NAO",R1230)))</formula>
    </cfRule>
  </conditionalFormatting>
  <dataValidations disablePrompts="1" count="1">
    <dataValidation type="list" allowBlank="1" showInputMessage="1" showErrorMessage="1" sqref="F3:I879 F894:I1204">
      <formula1>$K$2:$K$5</formula1>
    </dataValidation>
  </dataValidations>
  <pageMargins left="0.75" right="0.75" top="1" bottom="1" header="0.5" footer="0.5"/>
  <pageSetup paperSize="9" orientation="portrait" horizontalDpi="4294967292" verticalDpi="4294967292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64"/>
  <sheetViews>
    <sheetView topLeftCell="L24" workbookViewId="0">
      <selection activeCell="M64" sqref="L3:M64"/>
    </sheetView>
  </sheetViews>
  <sheetFormatPr baseColWidth="10" defaultRowHeight="16" x14ac:dyDescent="0.2"/>
  <cols>
    <col min="2" max="2" width="18.33203125" customWidth="1"/>
    <col min="6" max="6" width="23.6640625" customWidth="1"/>
    <col min="8" max="8" width="12" customWidth="1"/>
    <col min="9" max="9" width="10" customWidth="1"/>
    <col min="12" max="12" width="18" customWidth="1"/>
    <col min="13" max="13" width="13.5" customWidth="1"/>
  </cols>
  <sheetData>
    <row r="3" spans="2:13" x14ac:dyDescent="0.2">
      <c r="B3" t="s">
        <v>291</v>
      </c>
      <c r="C3" s="41">
        <v>0.375</v>
      </c>
      <c r="F3" s="249" t="s">
        <v>291</v>
      </c>
      <c r="G3" s="255">
        <v>0.33333333333333331</v>
      </c>
      <c r="H3" s="255">
        <v>0.25</v>
      </c>
      <c r="I3" s="255">
        <v>0</v>
      </c>
      <c r="J3" t="s">
        <v>1582</v>
      </c>
      <c r="L3" s="249" t="s">
        <v>291</v>
      </c>
      <c r="M3" s="255">
        <v>0</v>
      </c>
    </row>
    <row r="4" spans="2:13" x14ac:dyDescent="0.2">
      <c r="B4" t="s">
        <v>297</v>
      </c>
      <c r="C4" s="41">
        <v>0.42857142857142855</v>
      </c>
      <c r="F4" s="249" t="s">
        <v>280</v>
      </c>
      <c r="G4" s="255">
        <v>0.30769230769230771</v>
      </c>
      <c r="H4" s="255">
        <v>0.23076923076923078</v>
      </c>
      <c r="I4" s="255">
        <v>7.6923076923076927E-2</v>
      </c>
      <c r="J4" t="s">
        <v>1582</v>
      </c>
      <c r="L4" s="249" t="s">
        <v>297</v>
      </c>
      <c r="M4" s="255">
        <v>0</v>
      </c>
    </row>
    <row r="5" spans="2:13" x14ac:dyDescent="0.2">
      <c r="B5" t="s">
        <v>327</v>
      </c>
      <c r="C5" s="41">
        <v>0.44117647058823528</v>
      </c>
      <c r="F5" s="249" t="s">
        <v>303</v>
      </c>
      <c r="G5" s="255">
        <v>0.33333333333333331</v>
      </c>
      <c r="H5" s="255">
        <v>8.3333333333333329E-2</v>
      </c>
      <c r="I5" s="255">
        <v>8.3333333333333329E-2</v>
      </c>
      <c r="J5" t="s">
        <v>1582</v>
      </c>
      <c r="L5" s="249" t="s">
        <v>303</v>
      </c>
      <c r="M5" s="255">
        <v>0</v>
      </c>
    </row>
    <row r="6" spans="2:13" x14ac:dyDescent="0.2">
      <c r="B6" t="s">
        <v>303</v>
      </c>
      <c r="C6" s="41">
        <v>0.5</v>
      </c>
      <c r="F6" s="249" t="s">
        <v>296</v>
      </c>
      <c r="G6" s="255">
        <v>0.6</v>
      </c>
      <c r="H6" s="255">
        <v>0.33333333333333331</v>
      </c>
      <c r="I6" s="255">
        <v>0.13333333333333333</v>
      </c>
      <c r="J6" t="s">
        <v>1582</v>
      </c>
      <c r="L6" s="249" t="s">
        <v>306</v>
      </c>
      <c r="M6" s="255">
        <v>0</v>
      </c>
    </row>
    <row r="7" spans="2:13" x14ac:dyDescent="0.2">
      <c r="B7" t="s">
        <v>1528</v>
      </c>
      <c r="C7" s="41">
        <v>0.65</v>
      </c>
      <c r="F7" s="249" t="s">
        <v>292</v>
      </c>
      <c r="G7" s="255">
        <v>0.35714285714285715</v>
      </c>
      <c r="H7" s="255">
        <v>0.2857142857142857</v>
      </c>
      <c r="I7" s="255">
        <v>0.14285714285714285</v>
      </c>
      <c r="J7" t="s">
        <v>1582</v>
      </c>
      <c r="L7" s="249" t="s">
        <v>311</v>
      </c>
      <c r="M7" s="255">
        <v>0</v>
      </c>
    </row>
    <row r="8" spans="2:13" x14ac:dyDescent="0.2">
      <c r="B8" t="s">
        <v>322</v>
      </c>
      <c r="C8" s="41">
        <v>0.75</v>
      </c>
      <c r="F8" s="280" t="s">
        <v>297</v>
      </c>
      <c r="G8" s="255">
        <v>0.35714285714285715</v>
      </c>
      <c r="H8" s="255">
        <v>0.14285714285714285</v>
      </c>
      <c r="I8" s="255">
        <v>0.14285714285714285</v>
      </c>
      <c r="J8" t="s">
        <v>1582</v>
      </c>
      <c r="L8" s="252" t="s">
        <v>316</v>
      </c>
      <c r="M8" s="255">
        <v>0</v>
      </c>
    </row>
    <row r="9" spans="2:13" x14ac:dyDescent="0.2">
      <c r="B9" t="s">
        <v>306</v>
      </c>
      <c r="C9" s="41">
        <v>0.8035714285714286</v>
      </c>
      <c r="F9" s="253" t="s">
        <v>1528</v>
      </c>
      <c r="G9" s="255">
        <v>0.53333333333333333</v>
      </c>
      <c r="H9" s="255">
        <v>0.33333333333333331</v>
      </c>
      <c r="I9" s="255">
        <v>0.2</v>
      </c>
      <c r="J9" t="s">
        <v>1582</v>
      </c>
      <c r="L9" s="253" t="s">
        <v>327</v>
      </c>
      <c r="M9" s="255">
        <v>0</v>
      </c>
    </row>
    <row r="10" spans="2:13" x14ac:dyDescent="0.2">
      <c r="B10" t="s">
        <v>292</v>
      </c>
      <c r="C10" s="41">
        <v>0.8571428571428571</v>
      </c>
      <c r="F10" s="253" t="s">
        <v>327</v>
      </c>
      <c r="G10" s="255">
        <v>0.41176470588235292</v>
      </c>
      <c r="H10" s="255">
        <v>0.35294117647058826</v>
      </c>
      <c r="I10" s="255">
        <v>0.23529411764705882</v>
      </c>
      <c r="J10" t="s">
        <v>1582</v>
      </c>
      <c r="L10" s="253" t="s">
        <v>1528</v>
      </c>
      <c r="M10" s="255">
        <v>0</v>
      </c>
    </row>
    <row r="11" spans="2:13" x14ac:dyDescent="0.2">
      <c r="B11" t="s">
        <v>311</v>
      </c>
      <c r="C11" s="41">
        <v>0.86538461538461542</v>
      </c>
      <c r="F11" s="253" t="s">
        <v>322</v>
      </c>
      <c r="G11" s="255">
        <v>0.35714285714285715</v>
      </c>
      <c r="H11" s="255">
        <v>0.35714285714285715</v>
      </c>
      <c r="I11" s="255">
        <v>0.2857142857142857</v>
      </c>
      <c r="J11" t="s">
        <v>1582</v>
      </c>
      <c r="L11" s="249" t="s">
        <v>310</v>
      </c>
      <c r="M11" s="255">
        <v>5.2631578947368418E-2</v>
      </c>
    </row>
    <row r="12" spans="2:13" x14ac:dyDescent="0.2">
      <c r="B12" t="s">
        <v>329</v>
      </c>
      <c r="C12" s="41">
        <v>1.1764705882352942</v>
      </c>
      <c r="F12" s="253" t="s">
        <v>329</v>
      </c>
      <c r="G12" s="255">
        <v>0.52941176470588236</v>
      </c>
      <c r="H12" s="255">
        <v>0.35294117647058826</v>
      </c>
      <c r="I12" s="255">
        <v>0.29411764705882354</v>
      </c>
      <c r="J12" t="s">
        <v>1582</v>
      </c>
      <c r="L12" s="253" t="s">
        <v>329</v>
      </c>
      <c r="M12" s="255">
        <v>5.8823529411764705E-2</v>
      </c>
    </row>
    <row r="13" spans="2:13" x14ac:dyDescent="0.2">
      <c r="B13" t="s">
        <v>316</v>
      </c>
      <c r="C13" s="41">
        <v>1.2692307692307692</v>
      </c>
      <c r="F13" s="249" t="s">
        <v>282</v>
      </c>
      <c r="G13" s="255">
        <v>0.75</v>
      </c>
      <c r="H13" s="255">
        <v>0.4375</v>
      </c>
      <c r="I13" s="255">
        <v>0.3125</v>
      </c>
      <c r="J13" t="s">
        <v>1584</v>
      </c>
      <c r="L13" s="249" t="s">
        <v>292</v>
      </c>
      <c r="M13" s="255">
        <v>7.1428571428571425E-2</v>
      </c>
    </row>
    <row r="14" spans="2:13" x14ac:dyDescent="0.2">
      <c r="B14" t="s">
        <v>310</v>
      </c>
      <c r="C14" s="41">
        <v>1.3026315789473684</v>
      </c>
      <c r="F14" s="249" t="s">
        <v>298</v>
      </c>
      <c r="G14" s="255">
        <v>0.73684210526315785</v>
      </c>
      <c r="H14" s="255">
        <v>0.47368421052631576</v>
      </c>
      <c r="I14" s="255">
        <v>0.31578947368421051</v>
      </c>
      <c r="J14" t="s">
        <v>1582</v>
      </c>
      <c r="L14" s="253" t="s">
        <v>322</v>
      </c>
      <c r="M14" s="255">
        <v>7.1428571428571425E-2</v>
      </c>
    </row>
    <row r="15" spans="2:13" x14ac:dyDescent="0.2">
      <c r="B15" t="s">
        <v>280</v>
      </c>
      <c r="C15" s="41">
        <v>1.7307692307692308</v>
      </c>
      <c r="F15" s="253" t="s">
        <v>332</v>
      </c>
      <c r="G15" s="255">
        <v>0.77272727272727271</v>
      </c>
      <c r="H15" s="255">
        <v>0.59090909090909094</v>
      </c>
      <c r="I15" s="255">
        <v>0.31818181818181818</v>
      </c>
      <c r="J15" t="s">
        <v>1584</v>
      </c>
      <c r="L15" s="249" t="s">
        <v>308</v>
      </c>
      <c r="M15" s="255">
        <v>0.1875</v>
      </c>
    </row>
    <row r="16" spans="2:13" x14ac:dyDescent="0.2">
      <c r="B16" t="s">
        <v>337</v>
      </c>
      <c r="C16" s="41">
        <v>1.8833333333333333</v>
      </c>
      <c r="F16" s="249" t="s">
        <v>288</v>
      </c>
      <c r="G16" s="255">
        <v>0.61111111111111116</v>
      </c>
      <c r="H16" s="255">
        <v>0.5</v>
      </c>
      <c r="I16" s="255">
        <v>0.33333333333333331</v>
      </c>
      <c r="J16" t="s">
        <v>1582</v>
      </c>
      <c r="L16" s="253" t="s">
        <v>314</v>
      </c>
      <c r="M16" s="255">
        <v>0.21428571428571427</v>
      </c>
    </row>
    <row r="17" spans="2:13" x14ac:dyDescent="0.2">
      <c r="B17" t="s">
        <v>296</v>
      </c>
      <c r="C17" s="41">
        <v>1.9333333333333333</v>
      </c>
      <c r="F17" s="249" t="s">
        <v>306</v>
      </c>
      <c r="G17" s="255">
        <v>0.5</v>
      </c>
      <c r="H17" s="255">
        <v>0.35714285714285715</v>
      </c>
      <c r="I17" s="255">
        <v>0.35714285714285715</v>
      </c>
      <c r="J17" t="s">
        <v>1582</v>
      </c>
      <c r="L17" s="249" t="s">
        <v>280</v>
      </c>
      <c r="M17" s="255">
        <v>0.23076923076923078</v>
      </c>
    </row>
    <row r="18" spans="2:13" x14ac:dyDescent="0.2">
      <c r="B18" t="s">
        <v>335</v>
      </c>
      <c r="C18" s="41">
        <v>2.0882352941176472</v>
      </c>
      <c r="F18" s="253" t="s">
        <v>314</v>
      </c>
      <c r="G18" s="255">
        <v>0.5714285714285714</v>
      </c>
      <c r="H18" s="255">
        <v>0.5</v>
      </c>
      <c r="I18" s="255">
        <v>0.35714285714285715</v>
      </c>
      <c r="J18" t="s">
        <v>1582</v>
      </c>
      <c r="L18" s="253" t="s">
        <v>335</v>
      </c>
      <c r="M18" s="255">
        <v>0.23529411764705882</v>
      </c>
    </row>
    <row r="19" spans="2:13" x14ac:dyDescent="0.2">
      <c r="B19" t="s">
        <v>314</v>
      </c>
      <c r="C19" s="41">
        <v>2.1785714285714284</v>
      </c>
      <c r="F19" s="249" t="s">
        <v>311</v>
      </c>
      <c r="G19" s="255">
        <v>0.69230769230769229</v>
      </c>
      <c r="H19" s="255">
        <v>0.38461538461538464</v>
      </c>
      <c r="I19" s="255">
        <v>0.38461538461538464</v>
      </c>
      <c r="J19" t="s">
        <v>1582</v>
      </c>
      <c r="L19" s="253" t="s">
        <v>337</v>
      </c>
      <c r="M19" s="255">
        <v>0.26666666666666666</v>
      </c>
    </row>
    <row r="20" spans="2:13" x14ac:dyDescent="0.2">
      <c r="B20" t="s">
        <v>308</v>
      </c>
      <c r="C20" s="41">
        <v>2.265625</v>
      </c>
      <c r="F20" s="249" t="s">
        <v>285</v>
      </c>
      <c r="G20" s="255">
        <v>0.72222222222222221</v>
      </c>
      <c r="H20" s="255">
        <v>0.55555555555555558</v>
      </c>
      <c r="I20" s="255">
        <v>0.3888888888888889</v>
      </c>
      <c r="J20" t="s">
        <v>1582</v>
      </c>
      <c r="L20" s="249" t="s">
        <v>288</v>
      </c>
      <c r="M20" s="255">
        <v>0.27777777777777779</v>
      </c>
    </row>
    <row r="21" spans="2:13" x14ac:dyDescent="0.2">
      <c r="B21" t="s">
        <v>282</v>
      </c>
      <c r="C21" s="41">
        <v>2.53125</v>
      </c>
      <c r="F21" s="253" t="s">
        <v>1529</v>
      </c>
      <c r="G21" s="255">
        <v>0.75</v>
      </c>
      <c r="H21" s="255">
        <v>0.5</v>
      </c>
      <c r="I21" s="255">
        <v>0.41666666666666669</v>
      </c>
      <c r="J21" t="s">
        <v>1584</v>
      </c>
      <c r="L21" s="249" t="s">
        <v>283</v>
      </c>
      <c r="M21" s="255">
        <v>0.33333333333333331</v>
      </c>
    </row>
    <row r="22" spans="2:13" x14ac:dyDescent="0.2">
      <c r="B22" t="s">
        <v>283</v>
      </c>
      <c r="C22" s="41">
        <v>2.7708333333333335</v>
      </c>
      <c r="F22" s="249" t="s">
        <v>1526</v>
      </c>
      <c r="G22" s="255">
        <v>0.77777777777777779</v>
      </c>
      <c r="H22" s="255">
        <v>0.55555555555555558</v>
      </c>
      <c r="I22" s="255">
        <v>0.44444444444444442</v>
      </c>
      <c r="J22" t="s">
        <v>1584</v>
      </c>
      <c r="L22" s="249" t="s">
        <v>296</v>
      </c>
      <c r="M22" s="255">
        <v>0.33333333333333331</v>
      </c>
    </row>
    <row r="23" spans="2:13" x14ac:dyDescent="0.2">
      <c r="B23" t="s">
        <v>294</v>
      </c>
      <c r="C23" s="41">
        <v>3.0892857142857144</v>
      </c>
      <c r="F23" s="249" t="s">
        <v>312</v>
      </c>
      <c r="G23" s="255">
        <v>0.77777777777777779</v>
      </c>
      <c r="H23" s="255">
        <v>0.61111111111111116</v>
      </c>
      <c r="I23" s="255">
        <v>0.44444444444444442</v>
      </c>
      <c r="J23" t="s">
        <v>1584</v>
      </c>
      <c r="L23" s="249" t="s">
        <v>312</v>
      </c>
      <c r="M23" s="255">
        <v>0.33333333333333331</v>
      </c>
    </row>
    <row r="24" spans="2:13" x14ac:dyDescent="0.2">
      <c r="B24" t="s">
        <v>288</v>
      </c>
      <c r="C24" s="41">
        <v>3.1805555555555554</v>
      </c>
      <c r="F24" s="253" t="s">
        <v>324</v>
      </c>
      <c r="G24" s="255">
        <v>0.68421052631578949</v>
      </c>
      <c r="H24" s="255">
        <v>0.57894736842105265</v>
      </c>
      <c r="I24" s="255">
        <v>0.47368421052631576</v>
      </c>
      <c r="J24" t="s">
        <v>1582</v>
      </c>
      <c r="L24" s="253" t="s">
        <v>323</v>
      </c>
      <c r="M24" s="255">
        <v>0.33333333333333331</v>
      </c>
    </row>
    <row r="25" spans="2:13" x14ac:dyDescent="0.2">
      <c r="B25" t="s">
        <v>285</v>
      </c>
      <c r="C25" s="41">
        <v>3.25</v>
      </c>
      <c r="F25" s="249" t="s">
        <v>308</v>
      </c>
      <c r="G25" s="255">
        <v>0.9375</v>
      </c>
      <c r="H25" s="255">
        <v>0.75</v>
      </c>
      <c r="I25" s="255">
        <v>0.5</v>
      </c>
      <c r="J25" t="s">
        <v>1583</v>
      </c>
      <c r="L25" s="253" t="s">
        <v>1529</v>
      </c>
      <c r="M25" s="255">
        <v>0.33333333333333331</v>
      </c>
    </row>
    <row r="26" spans="2:13" x14ac:dyDescent="0.2">
      <c r="B26" t="s">
        <v>317</v>
      </c>
      <c r="C26" s="41">
        <v>3.3166666666666669</v>
      </c>
      <c r="F26" s="256" t="s">
        <v>315</v>
      </c>
      <c r="G26" s="255">
        <v>0.91304347826086951</v>
      </c>
      <c r="H26" s="255">
        <v>0.78260869565217395</v>
      </c>
      <c r="I26" s="255">
        <v>0.52173913043478259</v>
      </c>
      <c r="J26" t="s">
        <v>1583</v>
      </c>
      <c r="L26" s="249" t="s">
        <v>282</v>
      </c>
      <c r="M26" s="255">
        <v>0.375</v>
      </c>
    </row>
    <row r="27" spans="2:13" x14ac:dyDescent="0.2">
      <c r="B27" t="s">
        <v>1526</v>
      </c>
      <c r="C27" s="41">
        <v>3.4305555555555554</v>
      </c>
      <c r="F27" s="249" t="s">
        <v>289</v>
      </c>
      <c r="G27" s="255">
        <v>0.76190476190476186</v>
      </c>
      <c r="H27" s="255">
        <v>0.61904761904761907</v>
      </c>
      <c r="I27" s="255">
        <v>0.52380952380952384</v>
      </c>
      <c r="J27" t="s">
        <v>1584</v>
      </c>
      <c r="L27" s="253" t="s">
        <v>317</v>
      </c>
      <c r="M27" s="255">
        <v>0.4</v>
      </c>
    </row>
    <row r="28" spans="2:13" x14ac:dyDescent="0.2">
      <c r="B28" t="s">
        <v>323</v>
      </c>
      <c r="C28" s="41">
        <v>3.5</v>
      </c>
      <c r="F28" s="249" t="s">
        <v>299</v>
      </c>
      <c r="G28" s="255">
        <v>0.7142857142857143</v>
      </c>
      <c r="H28" s="255">
        <v>0.5714285714285714</v>
      </c>
      <c r="I28" s="255">
        <v>0.52380952380952384</v>
      </c>
      <c r="J28" t="s">
        <v>1582</v>
      </c>
      <c r="L28" s="253" t="s">
        <v>332</v>
      </c>
      <c r="M28" s="255">
        <v>0.40909090909090912</v>
      </c>
    </row>
    <row r="29" spans="2:13" x14ac:dyDescent="0.2">
      <c r="B29" t="s">
        <v>312</v>
      </c>
      <c r="C29" s="41">
        <v>3.6111111111111112</v>
      </c>
      <c r="F29" s="253" t="s">
        <v>316</v>
      </c>
      <c r="G29" s="255">
        <v>0.69230769230769229</v>
      </c>
      <c r="H29" s="255">
        <v>0.53846153846153844</v>
      </c>
      <c r="I29" s="255">
        <v>0.53846153846153844</v>
      </c>
      <c r="J29" t="s">
        <v>1582</v>
      </c>
      <c r="L29" s="249" t="s">
        <v>294</v>
      </c>
      <c r="M29" s="255">
        <v>0.42857142857142855</v>
      </c>
    </row>
    <row r="30" spans="2:13" x14ac:dyDescent="0.2">
      <c r="B30" t="s">
        <v>332</v>
      </c>
      <c r="C30" s="41">
        <v>3.7840909090909092</v>
      </c>
      <c r="F30" s="249" t="s">
        <v>302</v>
      </c>
      <c r="G30" s="255">
        <v>0.94444444444444442</v>
      </c>
      <c r="H30" s="255">
        <v>0.77777777777777779</v>
      </c>
      <c r="I30" s="255">
        <v>0.55555555555555558</v>
      </c>
      <c r="J30" t="s">
        <v>1583</v>
      </c>
      <c r="L30" s="249" t="s">
        <v>285</v>
      </c>
      <c r="M30" s="255">
        <v>0.44444444444444442</v>
      </c>
    </row>
    <row r="31" spans="2:13" x14ac:dyDescent="0.2">
      <c r="B31" t="s">
        <v>334</v>
      </c>
      <c r="C31" s="41">
        <v>3.9210526315789473</v>
      </c>
      <c r="F31" s="249" t="s">
        <v>304</v>
      </c>
      <c r="G31" s="255">
        <v>0.88888888888888884</v>
      </c>
      <c r="H31" s="255">
        <v>0.61111111111111116</v>
      </c>
      <c r="I31" s="255">
        <v>0.55555555555555558</v>
      </c>
      <c r="J31" t="s">
        <v>1584</v>
      </c>
      <c r="L31" s="249" t="s">
        <v>1526</v>
      </c>
      <c r="M31" s="255">
        <v>0.44444444444444442</v>
      </c>
    </row>
    <row r="32" spans="2:13" x14ac:dyDescent="0.2">
      <c r="B32" t="s">
        <v>298</v>
      </c>
      <c r="C32" s="41">
        <v>4.25</v>
      </c>
      <c r="F32" s="253" t="s">
        <v>319</v>
      </c>
      <c r="G32" s="255">
        <v>0.8529411764705882</v>
      </c>
      <c r="H32" s="255">
        <v>0.70588235294117652</v>
      </c>
      <c r="I32" s="255">
        <v>0.55882352941176472</v>
      </c>
      <c r="J32" t="s">
        <v>1584</v>
      </c>
      <c r="L32" s="249" t="s">
        <v>298</v>
      </c>
      <c r="M32" s="255">
        <v>0.47368421052631576</v>
      </c>
    </row>
    <row r="33" spans="2:13" x14ac:dyDescent="0.2">
      <c r="B33" t="s">
        <v>324</v>
      </c>
      <c r="C33" s="41">
        <v>4.3684210526315788</v>
      </c>
      <c r="F33" s="249" t="s">
        <v>283</v>
      </c>
      <c r="G33" s="255">
        <v>1</v>
      </c>
      <c r="H33" s="255">
        <v>0.91666666666666663</v>
      </c>
      <c r="I33" s="255">
        <v>0.58333333333333337</v>
      </c>
      <c r="J33" t="s">
        <v>1583</v>
      </c>
      <c r="L33" s="253" t="s">
        <v>324</v>
      </c>
      <c r="M33" s="255">
        <v>0.47368421052631576</v>
      </c>
    </row>
    <row r="34" spans="2:13" x14ac:dyDescent="0.2">
      <c r="B34" t="s">
        <v>1525</v>
      </c>
      <c r="C34" s="41">
        <v>4.6428571428571432</v>
      </c>
      <c r="F34" s="253" t="s">
        <v>320</v>
      </c>
      <c r="G34" s="255">
        <v>0.92682926829268297</v>
      </c>
      <c r="H34" s="255">
        <v>0.75609756097560976</v>
      </c>
      <c r="I34" s="255">
        <v>0.58536585365853655</v>
      </c>
      <c r="J34" t="s">
        <v>1583</v>
      </c>
      <c r="L34" s="249" t="s">
        <v>286</v>
      </c>
      <c r="M34" s="255">
        <v>0.5</v>
      </c>
    </row>
    <row r="35" spans="2:13" x14ac:dyDescent="0.2">
      <c r="B35" t="s">
        <v>309</v>
      </c>
      <c r="C35" s="41">
        <v>4.7142857142857144</v>
      </c>
      <c r="F35" s="249" t="s">
        <v>284</v>
      </c>
      <c r="G35" s="255">
        <v>0.93333333333333335</v>
      </c>
      <c r="H35" s="255">
        <v>0.8</v>
      </c>
      <c r="I35" s="255">
        <v>0.6</v>
      </c>
      <c r="J35" t="s">
        <v>1583</v>
      </c>
      <c r="L35" s="249" t="s">
        <v>309</v>
      </c>
      <c r="M35" s="255">
        <v>0.5</v>
      </c>
    </row>
    <row r="36" spans="2:13" x14ac:dyDescent="0.2">
      <c r="B36" t="s">
        <v>320</v>
      </c>
      <c r="C36" s="41">
        <v>5.1646341463414638</v>
      </c>
      <c r="F36" s="253" t="s">
        <v>323</v>
      </c>
      <c r="G36" s="255">
        <v>0.93333333333333335</v>
      </c>
      <c r="H36" s="255">
        <v>0.66666666666666663</v>
      </c>
      <c r="I36" s="255">
        <v>0.6</v>
      </c>
      <c r="J36" t="s">
        <v>1584</v>
      </c>
      <c r="L36" s="249" t="s">
        <v>281</v>
      </c>
      <c r="M36" s="255">
        <v>0.52</v>
      </c>
    </row>
    <row r="37" spans="2:13" x14ac:dyDescent="0.2">
      <c r="B37" t="s">
        <v>326</v>
      </c>
      <c r="C37" s="41">
        <v>5.1805555555555554</v>
      </c>
      <c r="F37" s="253" t="s">
        <v>326</v>
      </c>
      <c r="G37" s="255">
        <v>0.94444444444444442</v>
      </c>
      <c r="H37" s="255">
        <v>0.83333333333333337</v>
      </c>
      <c r="I37" s="255">
        <v>0.61111111111111116</v>
      </c>
      <c r="J37" t="s">
        <v>1583</v>
      </c>
      <c r="L37" s="249" t="s">
        <v>289</v>
      </c>
      <c r="M37" s="255">
        <v>0.52380952380952384</v>
      </c>
    </row>
    <row r="38" spans="2:13" x14ac:dyDescent="0.2">
      <c r="B38" t="s">
        <v>289</v>
      </c>
      <c r="C38" s="41">
        <v>5.1904761904761907</v>
      </c>
      <c r="F38" s="249" t="s">
        <v>286</v>
      </c>
      <c r="G38" s="255">
        <v>0.88636363636363635</v>
      </c>
      <c r="H38" s="255">
        <v>0.81818181818181823</v>
      </c>
      <c r="I38" s="255">
        <v>0.61363636363636365</v>
      </c>
      <c r="J38" t="s">
        <v>1583</v>
      </c>
      <c r="L38" s="249" t="s">
        <v>299</v>
      </c>
      <c r="M38" s="255">
        <v>0.52380952380952384</v>
      </c>
    </row>
    <row r="39" spans="2:13" x14ac:dyDescent="0.2">
      <c r="B39" t="s">
        <v>328</v>
      </c>
      <c r="C39" s="41">
        <v>5.1964285714285712</v>
      </c>
      <c r="F39" s="253" t="s">
        <v>331</v>
      </c>
      <c r="G39" s="255">
        <v>0.83333333333333337</v>
      </c>
      <c r="H39" s="255">
        <v>0.76190476190476186</v>
      </c>
      <c r="I39" s="255">
        <v>0.61904761904761907</v>
      </c>
      <c r="J39" t="s">
        <v>1583</v>
      </c>
      <c r="L39" s="253" t="s">
        <v>1525</v>
      </c>
      <c r="M39" s="255">
        <v>0.5357142857142857</v>
      </c>
    </row>
    <row r="40" spans="2:13" x14ac:dyDescent="0.2">
      <c r="B40" t="s">
        <v>286</v>
      </c>
      <c r="C40" s="41">
        <v>5.3806818181818183</v>
      </c>
      <c r="F40" s="253" t="s">
        <v>333</v>
      </c>
      <c r="G40" s="255">
        <v>0.87878787878787878</v>
      </c>
      <c r="H40" s="255">
        <v>0.78787878787878785</v>
      </c>
      <c r="I40" s="255">
        <v>0.63636363636363635</v>
      </c>
      <c r="J40" t="s">
        <v>1583</v>
      </c>
      <c r="L40" s="253" t="s">
        <v>320</v>
      </c>
      <c r="M40" s="255">
        <v>0.53658536585365857</v>
      </c>
    </row>
    <row r="41" spans="2:13" x14ac:dyDescent="0.2">
      <c r="B41" t="s">
        <v>287</v>
      </c>
      <c r="C41" s="41">
        <v>5.4545454545454541</v>
      </c>
      <c r="F41" s="249" t="s">
        <v>281</v>
      </c>
      <c r="G41" s="255">
        <v>0.92</v>
      </c>
      <c r="H41" s="255">
        <v>0.8</v>
      </c>
      <c r="I41" s="255">
        <v>0.64</v>
      </c>
      <c r="J41" t="s">
        <v>1583</v>
      </c>
      <c r="L41" s="249" t="s">
        <v>287</v>
      </c>
      <c r="M41" s="255">
        <v>0.54545454545454541</v>
      </c>
    </row>
    <row r="42" spans="2:13" x14ac:dyDescent="0.2">
      <c r="B42" t="s">
        <v>330</v>
      </c>
      <c r="C42" s="41">
        <v>5.4821428571428568</v>
      </c>
      <c r="F42" s="249" t="s">
        <v>294</v>
      </c>
      <c r="G42" s="255">
        <v>0.8571428571428571</v>
      </c>
      <c r="H42" s="255">
        <v>0.7857142857142857</v>
      </c>
      <c r="I42" s="255">
        <v>0.6428571428571429</v>
      </c>
      <c r="J42" t="s">
        <v>1583</v>
      </c>
      <c r="L42" s="253" t="s">
        <v>331</v>
      </c>
      <c r="M42" s="255">
        <v>0.54761904761904767</v>
      </c>
    </row>
    <row r="43" spans="2:13" x14ac:dyDescent="0.2">
      <c r="B43" t="s">
        <v>290</v>
      </c>
      <c r="C43" s="41">
        <v>5.734375</v>
      </c>
      <c r="F43" s="249" t="s">
        <v>309</v>
      </c>
      <c r="G43" s="255">
        <v>0.8571428571428571</v>
      </c>
      <c r="H43" s="255">
        <v>0.7857142857142857</v>
      </c>
      <c r="I43" s="255">
        <v>0.6428571428571429</v>
      </c>
      <c r="J43" t="s">
        <v>1583</v>
      </c>
      <c r="L43" s="253" t="s">
        <v>319</v>
      </c>
      <c r="M43" s="255">
        <v>0.55882352941176472</v>
      </c>
    </row>
    <row r="44" spans="2:13" x14ac:dyDescent="0.2">
      <c r="B44" t="s">
        <v>281</v>
      </c>
      <c r="C44" s="41">
        <v>6.02</v>
      </c>
      <c r="F44" s="253" t="s">
        <v>337</v>
      </c>
      <c r="G44" s="255">
        <v>0.8666666666666667</v>
      </c>
      <c r="H44" s="255">
        <v>0.73333333333333328</v>
      </c>
      <c r="I44" s="255">
        <v>0.66666666666666663</v>
      </c>
      <c r="J44" t="s">
        <v>1584</v>
      </c>
      <c r="L44" s="249" t="s">
        <v>284</v>
      </c>
      <c r="M44" s="255">
        <v>0.6</v>
      </c>
    </row>
    <row r="45" spans="2:13" x14ac:dyDescent="0.2">
      <c r="B45" t="s">
        <v>333</v>
      </c>
      <c r="C45" s="41">
        <v>6.4696969696969697</v>
      </c>
      <c r="F45" s="253" t="s">
        <v>335</v>
      </c>
      <c r="G45" s="255">
        <v>0.94117647058823528</v>
      </c>
      <c r="H45" s="255">
        <v>0.82352941176470584</v>
      </c>
      <c r="I45" s="255">
        <v>0.70588235294117652</v>
      </c>
      <c r="J45" t="s">
        <v>1583</v>
      </c>
      <c r="L45" s="256" t="s">
        <v>315</v>
      </c>
      <c r="M45" s="255">
        <v>0.60869565217391308</v>
      </c>
    </row>
    <row r="46" spans="2:13" x14ac:dyDescent="0.2">
      <c r="B46" t="s">
        <v>304</v>
      </c>
      <c r="C46" s="41">
        <v>6.4722222222222223</v>
      </c>
      <c r="F46" s="249" t="s">
        <v>295</v>
      </c>
      <c r="G46" s="255">
        <v>0.8571428571428571</v>
      </c>
      <c r="H46" s="255">
        <v>0.75</v>
      </c>
      <c r="I46" s="255">
        <v>0.7142857142857143</v>
      </c>
      <c r="J46" t="s">
        <v>1583</v>
      </c>
      <c r="L46" s="249" t="s">
        <v>304</v>
      </c>
      <c r="M46" s="255">
        <v>0.61111111111111116</v>
      </c>
    </row>
    <row r="47" spans="2:13" x14ac:dyDescent="0.2">
      <c r="B47" t="s">
        <v>1529</v>
      </c>
      <c r="C47" s="41">
        <v>6.520833333333333</v>
      </c>
      <c r="F47" s="253" t="s">
        <v>328</v>
      </c>
      <c r="G47" s="255">
        <v>0.7857142857142857</v>
      </c>
      <c r="H47" s="255">
        <v>0.7857142857142857</v>
      </c>
      <c r="I47" s="255">
        <v>0.7142857142857143</v>
      </c>
      <c r="J47" t="s">
        <v>1583</v>
      </c>
      <c r="L47" s="253" t="s">
        <v>334</v>
      </c>
      <c r="M47" s="255">
        <v>0.63157894736842102</v>
      </c>
    </row>
    <row r="48" spans="2:13" x14ac:dyDescent="0.2">
      <c r="B48" t="s">
        <v>305</v>
      </c>
      <c r="C48" s="41">
        <v>6.782258064516129</v>
      </c>
      <c r="F48" s="253" t="s">
        <v>330</v>
      </c>
      <c r="G48" s="255">
        <v>1</v>
      </c>
      <c r="H48" s="255">
        <v>0.7857142857142857</v>
      </c>
      <c r="I48" s="255">
        <v>0.7142857142857143</v>
      </c>
      <c r="J48" t="s">
        <v>1583</v>
      </c>
      <c r="L48" s="249" t="s">
        <v>300</v>
      </c>
      <c r="M48" s="255">
        <v>0.65</v>
      </c>
    </row>
    <row r="49" spans="2:13" x14ac:dyDescent="0.2">
      <c r="B49" t="s">
        <v>319</v>
      </c>
      <c r="C49" s="41">
        <v>7.375</v>
      </c>
      <c r="F49" s="249" t="s">
        <v>301</v>
      </c>
      <c r="G49" s="255">
        <v>0.96551724137931039</v>
      </c>
      <c r="H49" s="255">
        <v>0.89655172413793105</v>
      </c>
      <c r="I49" s="255">
        <v>0.72413793103448276</v>
      </c>
      <c r="J49" t="s">
        <v>1583</v>
      </c>
      <c r="L49" s="253" t="s">
        <v>326</v>
      </c>
      <c r="M49" s="255">
        <v>0.66666666666666663</v>
      </c>
    </row>
    <row r="50" spans="2:13" x14ac:dyDescent="0.2">
      <c r="B50" t="s">
        <v>300</v>
      </c>
      <c r="C50" s="41">
        <v>7.4249999999999998</v>
      </c>
      <c r="F50" s="253" t="s">
        <v>1525</v>
      </c>
      <c r="G50" s="255">
        <v>1</v>
      </c>
      <c r="H50" s="255">
        <v>0.8571428571428571</v>
      </c>
      <c r="I50" s="255">
        <v>0.75</v>
      </c>
      <c r="J50" t="s">
        <v>1585</v>
      </c>
      <c r="L50" s="249" t="s">
        <v>305</v>
      </c>
      <c r="M50" s="255">
        <v>0.70967741935483875</v>
      </c>
    </row>
    <row r="51" spans="2:13" x14ac:dyDescent="0.2">
      <c r="B51" t="s">
        <v>299</v>
      </c>
      <c r="C51" s="41">
        <v>7.9642857142857144</v>
      </c>
      <c r="F51" s="249" t="s">
        <v>313</v>
      </c>
      <c r="G51" s="255">
        <v>0.94444444444444442</v>
      </c>
      <c r="H51" s="255">
        <v>0.88888888888888884</v>
      </c>
      <c r="I51" s="255">
        <v>0.77777777777777779</v>
      </c>
      <c r="J51" t="s">
        <v>1585</v>
      </c>
      <c r="L51" s="249" t="s">
        <v>295</v>
      </c>
      <c r="M51" s="255">
        <v>0.7142857142857143</v>
      </c>
    </row>
    <row r="52" spans="2:13" x14ac:dyDescent="0.2">
      <c r="B52" t="s">
        <v>284</v>
      </c>
      <c r="C52" s="41">
        <v>8.0833333333333339</v>
      </c>
      <c r="F52" s="253" t="s">
        <v>321</v>
      </c>
      <c r="G52" s="255">
        <v>0.9285714285714286</v>
      </c>
      <c r="H52" s="255">
        <v>0.8571428571428571</v>
      </c>
      <c r="I52" s="255">
        <v>0.7857142857142857</v>
      </c>
      <c r="J52" t="s">
        <v>1585</v>
      </c>
      <c r="L52" s="253" t="s">
        <v>328</v>
      </c>
      <c r="M52" s="255">
        <v>0.7142857142857143</v>
      </c>
    </row>
    <row r="53" spans="2:13" x14ac:dyDescent="0.2">
      <c r="B53" t="s">
        <v>315</v>
      </c>
      <c r="C53" s="41">
        <v>8.2717391304347831</v>
      </c>
      <c r="F53" s="249" t="s">
        <v>310</v>
      </c>
      <c r="G53" s="255">
        <v>0.94736842105263153</v>
      </c>
      <c r="H53" s="255">
        <v>0.89473684210526316</v>
      </c>
      <c r="I53" s="255">
        <v>0.78947368421052633</v>
      </c>
      <c r="J53" t="s">
        <v>1585</v>
      </c>
      <c r="L53" s="253" t="s">
        <v>330</v>
      </c>
      <c r="M53" s="255">
        <v>0.7142857142857143</v>
      </c>
    </row>
    <row r="54" spans="2:13" x14ac:dyDescent="0.2">
      <c r="B54" t="s">
        <v>293</v>
      </c>
      <c r="C54" s="41">
        <v>8.4285714285714288</v>
      </c>
      <c r="F54" s="253" t="s">
        <v>317</v>
      </c>
      <c r="G54" s="255">
        <v>1</v>
      </c>
      <c r="H54" s="255">
        <v>0.93333333333333335</v>
      </c>
      <c r="I54" s="255">
        <v>0.8</v>
      </c>
      <c r="J54" t="s">
        <v>1585</v>
      </c>
      <c r="L54" s="249" t="s">
        <v>301</v>
      </c>
      <c r="M54" s="255">
        <v>0.72413793103448276</v>
      </c>
    </row>
    <row r="55" spans="2:13" x14ac:dyDescent="0.2">
      <c r="B55" t="s">
        <v>302</v>
      </c>
      <c r="C55" s="41">
        <v>8.8333333333333339</v>
      </c>
      <c r="F55" s="249" t="s">
        <v>305</v>
      </c>
      <c r="G55" s="255">
        <v>0.967741935483871</v>
      </c>
      <c r="H55" s="255">
        <v>0.93548387096774188</v>
      </c>
      <c r="I55" s="255">
        <v>0.80645161290322576</v>
      </c>
      <c r="J55" t="s">
        <v>1585</v>
      </c>
      <c r="L55" s="253" t="s">
        <v>333</v>
      </c>
      <c r="M55" s="255">
        <v>0.72727272727272729</v>
      </c>
    </row>
    <row r="56" spans="2:13" x14ac:dyDescent="0.2">
      <c r="B56" t="s">
        <v>313</v>
      </c>
      <c r="C56" s="41">
        <v>8.9722222222222214</v>
      </c>
      <c r="F56" s="249" t="s">
        <v>293</v>
      </c>
      <c r="G56" s="255">
        <v>1</v>
      </c>
      <c r="H56" s="255">
        <v>0.95238095238095233</v>
      </c>
      <c r="I56" s="255">
        <v>0.80952380952380953</v>
      </c>
      <c r="J56" t="s">
        <v>1585</v>
      </c>
      <c r="L56" s="249" t="s">
        <v>302</v>
      </c>
      <c r="M56" s="255">
        <v>0.77777777777777779</v>
      </c>
    </row>
    <row r="57" spans="2:13" x14ac:dyDescent="0.2">
      <c r="B57" t="s">
        <v>301</v>
      </c>
      <c r="C57" s="41">
        <v>9.5172413793103452</v>
      </c>
      <c r="F57" s="249" t="s">
        <v>290</v>
      </c>
      <c r="G57" s="255">
        <v>1</v>
      </c>
      <c r="H57" s="255">
        <v>0.875</v>
      </c>
      <c r="I57" s="255">
        <v>0.8125</v>
      </c>
      <c r="J57" t="s">
        <v>1585</v>
      </c>
      <c r="L57" s="249" t="s">
        <v>293</v>
      </c>
      <c r="M57" s="255">
        <v>0.80952380952380953</v>
      </c>
    </row>
    <row r="58" spans="2:13" x14ac:dyDescent="0.2">
      <c r="B58" t="s">
        <v>321</v>
      </c>
      <c r="C58" s="41">
        <v>10.589285714285714</v>
      </c>
      <c r="F58" s="249" t="s">
        <v>287</v>
      </c>
      <c r="G58" s="255">
        <v>0.95454545454545459</v>
      </c>
      <c r="H58" s="255">
        <v>0.86363636363636365</v>
      </c>
      <c r="I58" s="255">
        <v>0.81818181818181823</v>
      </c>
      <c r="J58" t="s">
        <v>1585</v>
      </c>
      <c r="L58" s="249" t="s">
        <v>290</v>
      </c>
      <c r="M58" s="255">
        <v>0.8125</v>
      </c>
    </row>
    <row r="59" spans="2:13" x14ac:dyDescent="0.2">
      <c r="B59" t="s">
        <v>318</v>
      </c>
      <c r="C59" s="41">
        <v>10.631578947368421</v>
      </c>
      <c r="F59" s="249" t="s">
        <v>307</v>
      </c>
      <c r="G59" s="255">
        <v>0.96</v>
      </c>
      <c r="H59" s="255">
        <v>0.96</v>
      </c>
      <c r="I59" s="255">
        <v>0.88</v>
      </c>
      <c r="J59" t="s">
        <v>1585</v>
      </c>
      <c r="L59" s="249" t="s">
        <v>307</v>
      </c>
      <c r="M59" s="255">
        <v>0.84</v>
      </c>
    </row>
    <row r="60" spans="2:13" x14ac:dyDescent="0.2">
      <c r="B60" t="s">
        <v>336</v>
      </c>
      <c r="C60" s="41">
        <v>10.736111111111111</v>
      </c>
      <c r="F60" s="253" t="s">
        <v>336</v>
      </c>
      <c r="G60" s="255">
        <v>1</v>
      </c>
      <c r="H60" s="255">
        <v>1</v>
      </c>
      <c r="I60" s="255">
        <v>0.88888888888888884</v>
      </c>
      <c r="J60" t="s">
        <v>1585</v>
      </c>
      <c r="L60" s="249" t="s">
        <v>313</v>
      </c>
      <c r="M60" s="255">
        <v>0.88888888888888884</v>
      </c>
    </row>
    <row r="61" spans="2:13" x14ac:dyDescent="0.2">
      <c r="B61" t="s">
        <v>295</v>
      </c>
      <c r="C61" s="41">
        <v>10.919642857142858</v>
      </c>
      <c r="F61" s="253" t="s">
        <v>318</v>
      </c>
      <c r="G61" s="255">
        <v>1</v>
      </c>
      <c r="H61" s="255">
        <v>1</v>
      </c>
      <c r="I61" s="255">
        <v>0.89473684210526316</v>
      </c>
      <c r="J61" t="s">
        <v>1585</v>
      </c>
      <c r="L61" s="253" t="s">
        <v>318</v>
      </c>
      <c r="M61" s="255">
        <v>0.89473684210526316</v>
      </c>
    </row>
    <row r="62" spans="2:13" x14ac:dyDescent="0.2">
      <c r="B62" t="s">
        <v>325</v>
      </c>
      <c r="C62" s="41">
        <v>12.736842105263158</v>
      </c>
      <c r="F62" s="253" t="s">
        <v>334</v>
      </c>
      <c r="G62" s="255">
        <v>1</v>
      </c>
      <c r="H62" s="255">
        <v>1</v>
      </c>
      <c r="I62" s="255">
        <v>0.89473684210526316</v>
      </c>
      <c r="J62" t="s">
        <v>1585</v>
      </c>
      <c r="L62" s="253" t="s">
        <v>321</v>
      </c>
      <c r="M62" s="255">
        <v>0.9285714285714286</v>
      </c>
    </row>
    <row r="63" spans="2:13" x14ac:dyDescent="0.2">
      <c r="B63" t="s">
        <v>307</v>
      </c>
      <c r="C63" s="41">
        <v>13.2</v>
      </c>
      <c r="F63" s="249" t="s">
        <v>300</v>
      </c>
      <c r="G63" s="255">
        <v>1</v>
      </c>
      <c r="H63" s="255">
        <v>1</v>
      </c>
      <c r="I63" s="255">
        <v>0.9</v>
      </c>
      <c r="J63" t="s">
        <v>1585</v>
      </c>
      <c r="L63" s="253" t="s">
        <v>336</v>
      </c>
      <c r="M63" s="255">
        <v>0.94444444444444442</v>
      </c>
    </row>
    <row r="64" spans="2:13" x14ac:dyDescent="0.2">
      <c r="B64" t="s">
        <v>331</v>
      </c>
      <c r="C64" s="41">
        <v>13.476190476190476</v>
      </c>
      <c r="F64" s="253" t="s">
        <v>325</v>
      </c>
      <c r="G64" s="255">
        <v>1</v>
      </c>
      <c r="H64" s="255">
        <v>1</v>
      </c>
      <c r="I64" s="255">
        <v>1</v>
      </c>
      <c r="J64" t="s">
        <v>1585</v>
      </c>
      <c r="L64" s="253" t="s">
        <v>325</v>
      </c>
      <c r="M64" s="255">
        <v>1</v>
      </c>
    </row>
  </sheetData>
  <sortState ref="L3:M64">
    <sortCondition ref="M3:M64"/>
  </sortState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DT189"/>
  <sheetViews>
    <sheetView zoomScale="114" zoomScaleNormal="90" zoomScalePageLayoutView="125" workbookViewId="0">
      <pane xSplit="5" ySplit="2" topLeftCell="F3" activePane="bottomRight" state="frozen"/>
      <selection pane="topRight" activeCell="E1" sqref="E1"/>
      <selection pane="bottomLeft" activeCell="A3" sqref="A3"/>
      <selection pane="bottomRight" activeCell="C3" sqref="C3:C20"/>
    </sheetView>
  </sheetViews>
  <sheetFormatPr baseColWidth="10" defaultColWidth="8.83203125" defaultRowHeight="16" x14ac:dyDescent="0.2"/>
  <cols>
    <col min="1" max="1" width="5.1640625" customWidth="1"/>
    <col min="2" max="2" width="28.83203125" style="35" customWidth="1"/>
    <col min="3" max="4" width="7.6640625" customWidth="1"/>
    <col min="5" max="5" width="41.6640625" style="36" customWidth="1"/>
    <col min="6" max="6" width="6.33203125" customWidth="1"/>
    <col min="7" max="7" width="7.1640625" customWidth="1"/>
    <col min="8" max="9" width="6.6640625" customWidth="1"/>
    <col min="10" max="10" width="4.6640625" customWidth="1"/>
    <col min="11" max="11" width="4.5" customWidth="1"/>
    <col min="12" max="12" width="2" customWidth="1"/>
    <col min="13" max="13" width="15.83203125" customWidth="1"/>
    <col min="14" max="14" width="9" customWidth="1"/>
    <col min="15" max="15" width="8.5" customWidth="1"/>
    <col min="16" max="16" width="8.1640625" customWidth="1"/>
    <col min="17" max="17" width="7.1640625" customWidth="1"/>
    <col min="18" max="19" width="8.1640625" customWidth="1"/>
    <col min="20" max="20" width="7.6640625" customWidth="1"/>
    <col min="21" max="21" width="8.1640625" customWidth="1"/>
    <col min="22" max="22" width="7.1640625" customWidth="1"/>
    <col min="23" max="24" width="8" customWidth="1"/>
    <col min="25" max="25" width="7.6640625" customWidth="1"/>
    <col min="26" max="26" width="7.1640625" customWidth="1"/>
    <col min="27" max="28" width="7.5" customWidth="1"/>
    <col min="29" max="31" width="8.33203125" customWidth="1"/>
    <col min="32" max="32" width="9.1640625" customWidth="1"/>
    <col min="33" max="33" width="11.6640625" customWidth="1"/>
    <col min="34" max="34" width="3" customWidth="1"/>
    <col min="35" max="35" width="8.6640625" customWidth="1"/>
    <col min="36" max="36" width="6.5" customWidth="1"/>
    <col min="37" max="37" width="3.6640625" customWidth="1"/>
    <col min="38" max="39" width="6.83203125" customWidth="1"/>
    <col min="40" max="40" width="8.33203125" customWidth="1"/>
    <col min="41" max="41" width="7.6640625" customWidth="1"/>
    <col min="42" max="43" width="7.1640625" customWidth="1"/>
    <col min="44" max="44" width="7" customWidth="1"/>
    <col min="45" max="45" width="6.5" customWidth="1"/>
    <col min="46" max="46" width="5" bestFit="1" customWidth="1"/>
    <col min="47" max="47" width="5.83203125" customWidth="1"/>
    <col min="48" max="48" width="5" customWidth="1"/>
    <col min="49" max="49" width="7.5" customWidth="1"/>
    <col min="50" max="50" width="5.1640625" bestFit="1" customWidth="1"/>
    <col min="51" max="51" width="3.33203125" customWidth="1"/>
    <col min="52" max="54" width="7.83203125" customWidth="1"/>
    <col min="55" max="55" width="7" customWidth="1"/>
    <col min="56" max="56" width="3.1640625" customWidth="1"/>
    <col min="57" max="63" width="8.1640625" customWidth="1"/>
    <col min="64" max="64" width="10.1640625" customWidth="1"/>
    <col min="65" max="67" width="8.1640625" customWidth="1"/>
    <col min="68" max="68" width="7.33203125" customWidth="1"/>
    <col min="69" max="70" width="8.1640625" customWidth="1"/>
    <col min="71" max="71" width="7.33203125" customWidth="1"/>
    <col min="72" max="72" width="3.1640625" customWidth="1"/>
    <col min="73" max="73" width="4.1640625" customWidth="1"/>
    <col min="76" max="76" width="10.5" customWidth="1"/>
    <col min="77" max="77" width="10" customWidth="1"/>
    <col min="78" max="78" width="9.83203125" customWidth="1"/>
    <col min="79" max="79" width="9.1640625" customWidth="1"/>
    <col min="80" max="80" width="13.1640625" customWidth="1"/>
    <col min="81" max="81" width="12.33203125" customWidth="1"/>
    <col min="82" max="82" width="15.33203125" customWidth="1"/>
    <col min="83" max="83" width="12.33203125" customWidth="1"/>
    <col min="84" max="84" width="11" customWidth="1"/>
    <col min="85" max="85" width="10.6640625" customWidth="1"/>
    <col min="95" max="102" width="12.5" customWidth="1"/>
    <col min="103" max="103" width="14.33203125" customWidth="1"/>
    <col min="104" max="104" width="13.1640625" customWidth="1"/>
    <col min="105" max="105" width="11.6640625" customWidth="1"/>
    <col min="106" max="106" width="12.5" customWidth="1"/>
    <col min="109" max="109" width="18.83203125" customWidth="1"/>
    <col min="110" max="110" width="17.5" customWidth="1"/>
    <col min="111" max="111" width="10.5" customWidth="1"/>
    <col min="224" max="224" width="10.5" bestFit="1" customWidth="1"/>
    <col min="225" max="225" width="4.33203125" bestFit="1" customWidth="1"/>
    <col min="226" max="226" width="41.5" bestFit="1" customWidth="1"/>
    <col min="227" max="241" width="5.5" customWidth="1"/>
    <col min="242" max="242" width="3.83203125" customWidth="1"/>
    <col min="243" max="243" width="5.5" customWidth="1"/>
    <col min="244" max="258" width="5.33203125" customWidth="1"/>
    <col min="259" max="274" width="5.5" customWidth="1"/>
    <col min="275" max="275" width="6" customWidth="1"/>
    <col min="276" max="276" width="8" customWidth="1"/>
    <col min="277" max="277" width="7.5" customWidth="1"/>
    <col min="278" max="278" width="10" customWidth="1"/>
    <col min="279" max="279" width="7.83203125" customWidth="1"/>
    <col min="280" max="280" width="6.83203125" customWidth="1"/>
    <col min="281" max="281" width="8.1640625" customWidth="1"/>
    <col min="282" max="283" width="5.33203125" customWidth="1"/>
    <col min="284" max="284" width="4.6640625" customWidth="1"/>
    <col min="285" max="285" width="4" customWidth="1"/>
    <col min="286" max="286" width="0" hidden="1" customWidth="1"/>
    <col min="287" max="290" width="5.1640625" customWidth="1"/>
    <col min="291" max="291" width="0" hidden="1" customWidth="1"/>
    <col min="292" max="292" width="5.1640625" customWidth="1"/>
    <col min="293" max="293" width="6" customWidth="1"/>
    <col min="294" max="294" width="6.83203125" customWidth="1"/>
    <col min="295" max="296" width="11.5" customWidth="1"/>
    <col min="297" max="297" width="8.5" customWidth="1"/>
    <col min="298" max="298" width="9" customWidth="1"/>
    <col min="299" max="299" width="8.33203125" customWidth="1"/>
    <col min="300" max="300" width="16.5" customWidth="1"/>
    <col min="301" max="301" width="6" customWidth="1"/>
    <col min="302" max="302" width="20.33203125" customWidth="1"/>
    <col min="303" max="303" width="5.1640625" bestFit="1" customWidth="1"/>
    <col min="304" max="304" width="20" customWidth="1"/>
    <col min="305" max="305" width="5.1640625" bestFit="1" customWidth="1"/>
    <col min="306" max="306" width="6.83203125" customWidth="1"/>
    <col min="307" max="307" width="14.6640625" customWidth="1"/>
    <col min="308" max="308" width="11" customWidth="1"/>
    <col min="309" max="318" width="8.1640625" customWidth="1"/>
    <col min="319" max="319" width="0" hidden="1" customWidth="1"/>
    <col min="320" max="323" width="8.1640625" customWidth="1"/>
    <col min="324" max="324" width="0" hidden="1" customWidth="1"/>
    <col min="480" max="480" width="10.5" bestFit="1" customWidth="1"/>
    <col min="481" max="481" width="4.33203125" bestFit="1" customWidth="1"/>
    <col min="482" max="482" width="41.5" bestFit="1" customWidth="1"/>
    <col min="483" max="497" width="5.5" customWidth="1"/>
    <col min="498" max="498" width="3.83203125" customWidth="1"/>
    <col min="499" max="499" width="5.5" customWidth="1"/>
    <col min="500" max="514" width="5.33203125" customWidth="1"/>
    <col min="515" max="530" width="5.5" customWidth="1"/>
    <col min="531" max="531" width="6" customWidth="1"/>
    <col min="532" max="532" width="8" customWidth="1"/>
    <col min="533" max="533" width="7.5" customWidth="1"/>
    <col min="534" max="534" width="10" customWidth="1"/>
    <col min="535" max="535" width="7.83203125" customWidth="1"/>
    <col min="536" max="536" width="6.83203125" customWidth="1"/>
    <col min="537" max="537" width="8.1640625" customWidth="1"/>
    <col min="538" max="539" width="5.33203125" customWidth="1"/>
    <col min="540" max="540" width="4.6640625" customWidth="1"/>
    <col min="541" max="541" width="4" customWidth="1"/>
    <col min="542" max="542" width="0" hidden="1" customWidth="1"/>
    <col min="543" max="546" width="5.1640625" customWidth="1"/>
    <col min="547" max="547" width="0" hidden="1" customWidth="1"/>
    <col min="548" max="548" width="5.1640625" customWidth="1"/>
    <col min="549" max="549" width="6" customWidth="1"/>
    <col min="550" max="550" width="6.83203125" customWidth="1"/>
    <col min="551" max="552" width="11.5" customWidth="1"/>
    <col min="553" max="553" width="8.5" customWidth="1"/>
    <col min="554" max="554" width="9" customWidth="1"/>
    <col min="555" max="555" width="8.33203125" customWidth="1"/>
    <col min="556" max="556" width="16.5" customWidth="1"/>
    <col min="557" max="557" width="6" customWidth="1"/>
    <col min="558" max="558" width="20.33203125" customWidth="1"/>
    <col min="559" max="559" width="5.1640625" bestFit="1" customWidth="1"/>
    <col min="560" max="560" width="20" customWidth="1"/>
    <col min="561" max="561" width="5.1640625" bestFit="1" customWidth="1"/>
    <col min="562" max="562" width="6.83203125" customWidth="1"/>
    <col min="563" max="563" width="14.6640625" customWidth="1"/>
    <col min="564" max="564" width="11" customWidth="1"/>
    <col min="565" max="574" width="8.1640625" customWidth="1"/>
    <col min="575" max="575" width="0" hidden="1" customWidth="1"/>
    <col min="576" max="579" width="8.1640625" customWidth="1"/>
    <col min="580" max="580" width="0" hidden="1" customWidth="1"/>
    <col min="736" max="736" width="10.5" bestFit="1" customWidth="1"/>
    <col min="737" max="737" width="4.33203125" bestFit="1" customWidth="1"/>
    <col min="738" max="738" width="41.5" bestFit="1" customWidth="1"/>
    <col min="739" max="753" width="5.5" customWidth="1"/>
    <col min="754" max="754" width="3.83203125" customWidth="1"/>
    <col min="755" max="755" width="5.5" customWidth="1"/>
    <col min="756" max="770" width="5.33203125" customWidth="1"/>
    <col min="771" max="786" width="5.5" customWidth="1"/>
    <col min="787" max="787" width="6" customWidth="1"/>
    <col min="788" max="788" width="8" customWidth="1"/>
    <col min="789" max="789" width="7.5" customWidth="1"/>
    <col min="790" max="790" width="10" customWidth="1"/>
    <col min="791" max="791" width="7.83203125" customWidth="1"/>
    <col min="792" max="792" width="6.83203125" customWidth="1"/>
    <col min="793" max="793" width="8.1640625" customWidth="1"/>
    <col min="794" max="795" width="5.33203125" customWidth="1"/>
    <col min="796" max="796" width="4.6640625" customWidth="1"/>
    <col min="797" max="797" width="4" customWidth="1"/>
    <col min="798" max="798" width="0" hidden="1" customWidth="1"/>
    <col min="799" max="802" width="5.1640625" customWidth="1"/>
    <col min="803" max="803" width="0" hidden="1" customWidth="1"/>
    <col min="804" max="804" width="5.1640625" customWidth="1"/>
    <col min="805" max="805" width="6" customWidth="1"/>
    <col min="806" max="806" width="6.83203125" customWidth="1"/>
    <col min="807" max="808" width="11.5" customWidth="1"/>
    <col min="809" max="809" width="8.5" customWidth="1"/>
    <col min="810" max="810" width="9" customWidth="1"/>
    <col min="811" max="811" width="8.33203125" customWidth="1"/>
    <col min="812" max="812" width="16.5" customWidth="1"/>
    <col min="813" max="813" width="6" customWidth="1"/>
    <col min="814" max="814" width="20.33203125" customWidth="1"/>
    <col min="815" max="815" width="5.1640625" bestFit="1" customWidth="1"/>
    <col min="816" max="816" width="20" customWidth="1"/>
    <col min="817" max="817" width="5.1640625" bestFit="1" customWidth="1"/>
    <col min="818" max="818" width="6.83203125" customWidth="1"/>
    <col min="819" max="819" width="14.6640625" customWidth="1"/>
    <col min="820" max="820" width="11" customWidth="1"/>
    <col min="821" max="830" width="8.1640625" customWidth="1"/>
    <col min="831" max="831" width="0" hidden="1" customWidth="1"/>
    <col min="832" max="835" width="8.1640625" customWidth="1"/>
    <col min="836" max="836" width="0" hidden="1" customWidth="1"/>
    <col min="992" max="992" width="10.5" bestFit="1" customWidth="1"/>
    <col min="993" max="993" width="4.33203125" bestFit="1" customWidth="1"/>
    <col min="994" max="994" width="41.5" bestFit="1" customWidth="1"/>
    <col min="995" max="1009" width="5.5" customWidth="1"/>
    <col min="1010" max="1010" width="3.83203125" customWidth="1"/>
    <col min="1011" max="1011" width="5.5" customWidth="1"/>
    <col min="1012" max="1026" width="5.33203125" customWidth="1"/>
    <col min="1027" max="1042" width="5.5" customWidth="1"/>
    <col min="1043" max="1043" width="6" customWidth="1"/>
    <col min="1044" max="1044" width="8" customWidth="1"/>
    <col min="1045" max="1045" width="7.5" customWidth="1"/>
    <col min="1046" max="1046" width="10" customWidth="1"/>
    <col min="1047" max="1047" width="7.83203125" customWidth="1"/>
    <col min="1048" max="1048" width="6.83203125" customWidth="1"/>
    <col min="1049" max="1049" width="8.1640625" customWidth="1"/>
    <col min="1050" max="1051" width="5.33203125" customWidth="1"/>
    <col min="1052" max="1052" width="4.6640625" customWidth="1"/>
    <col min="1053" max="1053" width="4" customWidth="1"/>
    <col min="1054" max="1054" width="0" hidden="1" customWidth="1"/>
    <col min="1055" max="1058" width="5.1640625" customWidth="1"/>
    <col min="1059" max="1059" width="0" hidden="1" customWidth="1"/>
    <col min="1060" max="1060" width="5.1640625" customWidth="1"/>
    <col min="1061" max="1061" width="6" customWidth="1"/>
    <col min="1062" max="1062" width="6.83203125" customWidth="1"/>
    <col min="1063" max="1064" width="11.5" customWidth="1"/>
    <col min="1065" max="1065" width="8.5" customWidth="1"/>
    <col min="1066" max="1066" width="9" customWidth="1"/>
    <col min="1067" max="1067" width="8.33203125" customWidth="1"/>
    <col min="1068" max="1068" width="16.5" customWidth="1"/>
    <col min="1069" max="1069" width="6" customWidth="1"/>
    <col min="1070" max="1070" width="20.33203125" customWidth="1"/>
    <col min="1071" max="1071" width="5.1640625" bestFit="1" customWidth="1"/>
    <col min="1072" max="1072" width="20" customWidth="1"/>
    <col min="1073" max="1073" width="5.1640625" bestFit="1" customWidth="1"/>
    <col min="1074" max="1074" width="6.83203125" customWidth="1"/>
    <col min="1075" max="1075" width="14.6640625" customWidth="1"/>
    <col min="1076" max="1076" width="11" customWidth="1"/>
    <col min="1077" max="1086" width="8.1640625" customWidth="1"/>
    <col min="1087" max="1087" width="0" hidden="1" customWidth="1"/>
    <col min="1088" max="1091" width="8.1640625" customWidth="1"/>
    <col min="1092" max="1092" width="0" hidden="1" customWidth="1"/>
    <col min="1248" max="1248" width="10.5" bestFit="1" customWidth="1"/>
    <col min="1249" max="1249" width="4.33203125" bestFit="1" customWidth="1"/>
    <col min="1250" max="1250" width="41.5" bestFit="1" customWidth="1"/>
    <col min="1251" max="1265" width="5.5" customWidth="1"/>
    <col min="1266" max="1266" width="3.83203125" customWidth="1"/>
    <col min="1267" max="1267" width="5.5" customWidth="1"/>
    <col min="1268" max="1282" width="5.33203125" customWidth="1"/>
    <col min="1283" max="1298" width="5.5" customWidth="1"/>
    <col min="1299" max="1299" width="6" customWidth="1"/>
    <col min="1300" max="1300" width="8" customWidth="1"/>
    <col min="1301" max="1301" width="7.5" customWidth="1"/>
    <col min="1302" max="1302" width="10" customWidth="1"/>
    <col min="1303" max="1303" width="7.83203125" customWidth="1"/>
    <col min="1304" max="1304" width="6.83203125" customWidth="1"/>
    <col min="1305" max="1305" width="8.1640625" customWidth="1"/>
    <col min="1306" max="1307" width="5.33203125" customWidth="1"/>
    <col min="1308" max="1308" width="4.6640625" customWidth="1"/>
    <col min="1309" max="1309" width="4" customWidth="1"/>
    <col min="1310" max="1310" width="0" hidden="1" customWidth="1"/>
    <col min="1311" max="1314" width="5.1640625" customWidth="1"/>
    <col min="1315" max="1315" width="0" hidden="1" customWidth="1"/>
    <col min="1316" max="1316" width="5.1640625" customWidth="1"/>
    <col min="1317" max="1317" width="6" customWidth="1"/>
    <col min="1318" max="1318" width="6.83203125" customWidth="1"/>
    <col min="1319" max="1320" width="11.5" customWidth="1"/>
    <col min="1321" max="1321" width="8.5" customWidth="1"/>
    <col min="1322" max="1322" width="9" customWidth="1"/>
    <col min="1323" max="1323" width="8.33203125" customWidth="1"/>
    <col min="1324" max="1324" width="16.5" customWidth="1"/>
    <col min="1325" max="1325" width="6" customWidth="1"/>
    <col min="1326" max="1326" width="20.33203125" customWidth="1"/>
    <col min="1327" max="1327" width="5.1640625" bestFit="1" customWidth="1"/>
    <col min="1328" max="1328" width="20" customWidth="1"/>
    <col min="1329" max="1329" width="5.1640625" bestFit="1" customWidth="1"/>
    <col min="1330" max="1330" width="6.83203125" customWidth="1"/>
    <col min="1331" max="1331" width="14.6640625" customWidth="1"/>
    <col min="1332" max="1332" width="11" customWidth="1"/>
    <col min="1333" max="1342" width="8.1640625" customWidth="1"/>
    <col min="1343" max="1343" width="0" hidden="1" customWidth="1"/>
    <col min="1344" max="1347" width="8.1640625" customWidth="1"/>
    <col min="1348" max="1348" width="0" hidden="1" customWidth="1"/>
    <col min="1504" max="1504" width="10.5" bestFit="1" customWidth="1"/>
    <col min="1505" max="1505" width="4.33203125" bestFit="1" customWidth="1"/>
    <col min="1506" max="1506" width="41.5" bestFit="1" customWidth="1"/>
    <col min="1507" max="1521" width="5.5" customWidth="1"/>
    <col min="1522" max="1522" width="3.83203125" customWidth="1"/>
    <col min="1523" max="1523" width="5.5" customWidth="1"/>
    <col min="1524" max="1538" width="5.33203125" customWidth="1"/>
    <col min="1539" max="1554" width="5.5" customWidth="1"/>
    <col min="1555" max="1555" width="6" customWidth="1"/>
    <col min="1556" max="1556" width="8" customWidth="1"/>
    <col min="1557" max="1557" width="7.5" customWidth="1"/>
    <col min="1558" max="1558" width="10" customWidth="1"/>
    <col min="1559" max="1559" width="7.83203125" customWidth="1"/>
    <col min="1560" max="1560" width="6.83203125" customWidth="1"/>
    <col min="1561" max="1561" width="8.1640625" customWidth="1"/>
    <col min="1562" max="1563" width="5.33203125" customWidth="1"/>
    <col min="1564" max="1564" width="4.6640625" customWidth="1"/>
    <col min="1565" max="1565" width="4" customWidth="1"/>
    <col min="1566" max="1566" width="0" hidden="1" customWidth="1"/>
    <col min="1567" max="1570" width="5.1640625" customWidth="1"/>
    <col min="1571" max="1571" width="0" hidden="1" customWidth="1"/>
    <col min="1572" max="1572" width="5.1640625" customWidth="1"/>
    <col min="1573" max="1573" width="6" customWidth="1"/>
    <col min="1574" max="1574" width="6.83203125" customWidth="1"/>
    <col min="1575" max="1576" width="11.5" customWidth="1"/>
    <col min="1577" max="1577" width="8.5" customWidth="1"/>
    <col min="1578" max="1578" width="9" customWidth="1"/>
    <col min="1579" max="1579" width="8.33203125" customWidth="1"/>
    <col min="1580" max="1580" width="16.5" customWidth="1"/>
    <col min="1581" max="1581" width="6" customWidth="1"/>
    <col min="1582" max="1582" width="20.33203125" customWidth="1"/>
    <col min="1583" max="1583" width="5.1640625" bestFit="1" customWidth="1"/>
    <col min="1584" max="1584" width="20" customWidth="1"/>
    <col min="1585" max="1585" width="5.1640625" bestFit="1" customWidth="1"/>
    <col min="1586" max="1586" width="6.83203125" customWidth="1"/>
    <col min="1587" max="1587" width="14.6640625" customWidth="1"/>
    <col min="1588" max="1588" width="11" customWidth="1"/>
    <col min="1589" max="1598" width="8.1640625" customWidth="1"/>
    <col min="1599" max="1599" width="0" hidden="1" customWidth="1"/>
    <col min="1600" max="1603" width="8.1640625" customWidth="1"/>
    <col min="1604" max="1604" width="0" hidden="1" customWidth="1"/>
    <col min="1760" max="1760" width="10.5" bestFit="1" customWidth="1"/>
    <col min="1761" max="1761" width="4.33203125" bestFit="1" customWidth="1"/>
    <col min="1762" max="1762" width="41.5" bestFit="1" customWidth="1"/>
    <col min="1763" max="1777" width="5.5" customWidth="1"/>
    <col min="1778" max="1778" width="3.83203125" customWidth="1"/>
    <col min="1779" max="1779" width="5.5" customWidth="1"/>
    <col min="1780" max="1794" width="5.33203125" customWidth="1"/>
    <col min="1795" max="1810" width="5.5" customWidth="1"/>
    <col min="1811" max="1811" width="6" customWidth="1"/>
    <col min="1812" max="1812" width="8" customWidth="1"/>
    <col min="1813" max="1813" width="7.5" customWidth="1"/>
    <col min="1814" max="1814" width="10" customWidth="1"/>
    <col min="1815" max="1815" width="7.83203125" customWidth="1"/>
    <col min="1816" max="1816" width="6.83203125" customWidth="1"/>
    <col min="1817" max="1817" width="8.1640625" customWidth="1"/>
    <col min="1818" max="1819" width="5.33203125" customWidth="1"/>
    <col min="1820" max="1820" width="4.6640625" customWidth="1"/>
    <col min="1821" max="1821" width="4" customWidth="1"/>
    <col min="1822" max="1822" width="0" hidden="1" customWidth="1"/>
    <col min="1823" max="1826" width="5.1640625" customWidth="1"/>
    <col min="1827" max="1827" width="0" hidden="1" customWidth="1"/>
    <col min="1828" max="1828" width="5.1640625" customWidth="1"/>
    <col min="1829" max="1829" width="6" customWidth="1"/>
    <col min="1830" max="1830" width="6.83203125" customWidth="1"/>
    <col min="1831" max="1832" width="11.5" customWidth="1"/>
    <col min="1833" max="1833" width="8.5" customWidth="1"/>
    <col min="1834" max="1834" width="9" customWidth="1"/>
    <col min="1835" max="1835" width="8.33203125" customWidth="1"/>
    <col min="1836" max="1836" width="16.5" customWidth="1"/>
    <col min="1837" max="1837" width="6" customWidth="1"/>
    <col min="1838" max="1838" width="20.33203125" customWidth="1"/>
    <col min="1839" max="1839" width="5.1640625" bestFit="1" customWidth="1"/>
    <col min="1840" max="1840" width="20" customWidth="1"/>
    <col min="1841" max="1841" width="5.1640625" bestFit="1" customWidth="1"/>
    <col min="1842" max="1842" width="6.83203125" customWidth="1"/>
    <col min="1843" max="1843" width="14.6640625" customWidth="1"/>
    <col min="1844" max="1844" width="11" customWidth="1"/>
    <col min="1845" max="1854" width="8.1640625" customWidth="1"/>
    <col min="1855" max="1855" width="0" hidden="1" customWidth="1"/>
    <col min="1856" max="1859" width="8.1640625" customWidth="1"/>
    <col min="1860" max="1860" width="0" hidden="1" customWidth="1"/>
    <col min="2016" max="2016" width="10.5" bestFit="1" customWidth="1"/>
    <col min="2017" max="2017" width="4.33203125" bestFit="1" customWidth="1"/>
    <col min="2018" max="2018" width="41.5" bestFit="1" customWidth="1"/>
    <col min="2019" max="2033" width="5.5" customWidth="1"/>
    <col min="2034" max="2034" width="3.83203125" customWidth="1"/>
    <col min="2035" max="2035" width="5.5" customWidth="1"/>
    <col min="2036" max="2050" width="5.33203125" customWidth="1"/>
    <col min="2051" max="2066" width="5.5" customWidth="1"/>
    <col min="2067" max="2067" width="6" customWidth="1"/>
    <col min="2068" max="2068" width="8" customWidth="1"/>
    <col min="2069" max="2069" width="7.5" customWidth="1"/>
    <col min="2070" max="2070" width="10" customWidth="1"/>
    <col min="2071" max="2071" width="7.83203125" customWidth="1"/>
    <col min="2072" max="2072" width="6.83203125" customWidth="1"/>
    <col min="2073" max="2073" width="8.1640625" customWidth="1"/>
    <col min="2074" max="2075" width="5.33203125" customWidth="1"/>
    <col min="2076" max="2076" width="4.6640625" customWidth="1"/>
    <col min="2077" max="2077" width="4" customWidth="1"/>
    <col min="2078" max="2078" width="0" hidden="1" customWidth="1"/>
    <col min="2079" max="2082" width="5.1640625" customWidth="1"/>
    <col min="2083" max="2083" width="0" hidden="1" customWidth="1"/>
    <col min="2084" max="2084" width="5.1640625" customWidth="1"/>
    <col min="2085" max="2085" width="6" customWidth="1"/>
    <col min="2086" max="2086" width="6.83203125" customWidth="1"/>
    <col min="2087" max="2088" width="11.5" customWidth="1"/>
    <col min="2089" max="2089" width="8.5" customWidth="1"/>
    <col min="2090" max="2090" width="9" customWidth="1"/>
    <col min="2091" max="2091" width="8.33203125" customWidth="1"/>
    <col min="2092" max="2092" width="16.5" customWidth="1"/>
    <col min="2093" max="2093" width="6" customWidth="1"/>
    <col min="2094" max="2094" width="20.33203125" customWidth="1"/>
    <col min="2095" max="2095" width="5.1640625" bestFit="1" customWidth="1"/>
    <col min="2096" max="2096" width="20" customWidth="1"/>
    <col min="2097" max="2097" width="5.1640625" bestFit="1" customWidth="1"/>
    <col min="2098" max="2098" width="6.83203125" customWidth="1"/>
    <col min="2099" max="2099" width="14.6640625" customWidth="1"/>
    <col min="2100" max="2100" width="11" customWidth="1"/>
    <col min="2101" max="2110" width="8.1640625" customWidth="1"/>
    <col min="2111" max="2111" width="0" hidden="1" customWidth="1"/>
    <col min="2112" max="2115" width="8.1640625" customWidth="1"/>
    <col min="2116" max="2116" width="0" hidden="1" customWidth="1"/>
    <col min="2272" max="2272" width="10.5" bestFit="1" customWidth="1"/>
    <col min="2273" max="2273" width="4.33203125" bestFit="1" customWidth="1"/>
    <col min="2274" max="2274" width="41.5" bestFit="1" customWidth="1"/>
    <col min="2275" max="2289" width="5.5" customWidth="1"/>
    <col min="2290" max="2290" width="3.83203125" customWidth="1"/>
    <col min="2291" max="2291" width="5.5" customWidth="1"/>
    <col min="2292" max="2306" width="5.33203125" customWidth="1"/>
    <col min="2307" max="2322" width="5.5" customWidth="1"/>
    <col min="2323" max="2323" width="6" customWidth="1"/>
    <col min="2324" max="2324" width="8" customWidth="1"/>
    <col min="2325" max="2325" width="7.5" customWidth="1"/>
    <col min="2326" max="2326" width="10" customWidth="1"/>
    <col min="2327" max="2327" width="7.83203125" customWidth="1"/>
    <col min="2328" max="2328" width="6.83203125" customWidth="1"/>
    <col min="2329" max="2329" width="8.1640625" customWidth="1"/>
    <col min="2330" max="2331" width="5.33203125" customWidth="1"/>
    <col min="2332" max="2332" width="4.6640625" customWidth="1"/>
    <col min="2333" max="2333" width="4" customWidth="1"/>
    <col min="2334" max="2334" width="0" hidden="1" customWidth="1"/>
    <col min="2335" max="2338" width="5.1640625" customWidth="1"/>
    <col min="2339" max="2339" width="0" hidden="1" customWidth="1"/>
    <col min="2340" max="2340" width="5.1640625" customWidth="1"/>
    <col min="2341" max="2341" width="6" customWidth="1"/>
    <col min="2342" max="2342" width="6.83203125" customWidth="1"/>
    <col min="2343" max="2344" width="11.5" customWidth="1"/>
    <col min="2345" max="2345" width="8.5" customWidth="1"/>
    <col min="2346" max="2346" width="9" customWidth="1"/>
    <col min="2347" max="2347" width="8.33203125" customWidth="1"/>
    <col min="2348" max="2348" width="16.5" customWidth="1"/>
    <col min="2349" max="2349" width="6" customWidth="1"/>
    <col min="2350" max="2350" width="20.33203125" customWidth="1"/>
    <col min="2351" max="2351" width="5.1640625" bestFit="1" customWidth="1"/>
    <col min="2352" max="2352" width="20" customWidth="1"/>
    <col min="2353" max="2353" width="5.1640625" bestFit="1" customWidth="1"/>
    <col min="2354" max="2354" width="6.83203125" customWidth="1"/>
    <col min="2355" max="2355" width="14.6640625" customWidth="1"/>
    <col min="2356" max="2356" width="11" customWidth="1"/>
    <col min="2357" max="2366" width="8.1640625" customWidth="1"/>
    <col min="2367" max="2367" width="0" hidden="1" customWidth="1"/>
    <col min="2368" max="2371" width="8.1640625" customWidth="1"/>
    <col min="2372" max="2372" width="0" hidden="1" customWidth="1"/>
    <col min="2528" max="2528" width="10.5" bestFit="1" customWidth="1"/>
    <col min="2529" max="2529" width="4.33203125" bestFit="1" customWidth="1"/>
    <col min="2530" max="2530" width="41.5" bestFit="1" customWidth="1"/>
    <col min="2531" max="2545" width="5.5" customWidth="1"/>
    <col min="2546" max="2546" width="3.83203125" customWidth="1"/>
    <col min="2547" max="2547" width="5.5" customWidth="1"/>
    <col min="2548" max="2562" width="5.33203125" customWidth="1"/>
    <col min="2563" max="2578" width="5.5" customWidth="1"/>
    <col min="2579" max="2579" width="6" customWidth="1"/>
    <col min="2580" max="2580" width="8" customWidth="1"/>
    <col min="2581" max="2581" width="7.5" customWidth="1"/>
    <col min="2582" max="2582" width="10" customWidth="1"/>
    <col min="2583" max="2583" width="7.83203125" customWidth="1"/>
    <col min="2584" max="2584" width="6.83203125" customWidth="1"/>
    <col min="2585" max="2585" width="8.1640625" customWidth="1"/>
    <col min="2586" max="2587" width="5.33203125" customWidth="1"/>
    <col min="2588" max="2588" width="4.6640625" customWidth="1"/>
    <col min="2589" max="2589" width="4" customWidth="1"/>
    <col min="2590" max="2590" width="0" hidden="1" customWidth="1"/>
    <col min="2591" max="2594" width="5.1640625" customWidth="1"/>
    <col min="2595" max="2595" width="0" hidden="1" customWidth="1"/>
    <col min="2596" max="2596" width="5.1640625" customWidth="1"/>
    <col min="2597" max="2597" width="6" customWidth="1"/>
    <col min="2598" max="2598" width="6.83203125" customWidth="1"/>
    <col min="2599" max="2600" width="11.5" customWidth="1"/>
    <col min="2601" max="2601" width="8.5" customWidth="1"/>
    <col min="2602" max="2602" width="9" customWidth="1"/>
    <col min="2603" max="2603" width="8.33203125" customWidth="1"/>
    <col min="2604" max="2604" width="16.5" customWidth="1"/>
    <col min="2605" max="2605" width="6" customWidth="1"/>
    <col min="2606" max="2606" width="20.33203125" customWidth="1"/>
    <col min="2607" max="2607" width="5.1640625" bestFit="1" customWidth="1"/>
    <col min="2608" max="2608" width="20" customWidth="1"/>
    <col min="2609" max="2609" width="5.1640625" bestFit="1" customWidth="1"/>
    <col min="2610" max="2610" width="6.83203125" customWidth="1"/>
    <col min="2611" max="2611" width="14.6640625" customWidth="1"/>
    <col min="2612" max="2612" width="11" customWidth="1"/>
    <col min="2613" max="2622" width="8.1640625" customWidth="1"/>
    <col min="2623" max="2623" width="0" hidden="1" customWidth="1"/>
    <col min="2624" max="2627" width="8.1640625" customWidth="1"/>
    <col min="2628" max="2628" width="0" hidden="1" customWidth="1"/>
    <col min="2784" max="2784" width="10.5" bestFit="1" customWidth="1"/>
    <col min="2785" max="2785" width="4.33203125" bestFit="1" customWidth="1"/>
    <col min="2786" max="2786" width="41.5" bestFit="1" customWidth="1"/>
    <col min="2787" max="2801" width="5.5" customWidth="1"/>
    <col min="2802" max="2802" width="3.83203125" customWidth="1"/>
    <col min="2803" max="2803" width="5.5" customWidth="1"/>
    <col min="2804" max="2818" width="5.33203125" customWidth="1"/>
    <col min="2819" max="2834" width="5.5" customWidth="1"/>
    <col min="2835" max="2835" width="6" customWidth="1"/>
    <col min="2836" max="2836" width="8" customWidth="1"/>
    <col min="2837" max="2837" width="7.5" customWidth="1"/>
    <col min="2838" max="2838" width="10" customWidth="1"/>
    <col min="2839" max="2839" width="7.83203125" customWidth="1"/>
    <col min="2840" max="2840" width="6.83203125" customWidth="1"/>
    <col min="2841" max="2841" width="8.1640625" customWidth="1"/>
    <col min="2842" max="2843" width="5.33203125" customWidth="1"/>
    <col min="2844" max="2844" width="4.6640625" customWidth="1"/>
    <col min="2845" max="2845" width="4" customWidth="1"/>
    <col min="2846" max="2846" width="0" hidden="1" customWidth="1"/>
    <col min="2847" max="2850" width="5.1640625" customWidth="1"/>
    <col min="2851" max="2851" width="0" hidden="1" customWidth="1"/>
    <col min="2852" max="2852" width="5.1640625" customWidth="1"/>
    <col min="2853" max="2853" width="6" customWidth="1"/>
    <col min="2854" max="2854" width="6.83203125" customWidth="1"/>
    <col min="2855" max="2856" width="11.5" customWidth="1"/>
    <col min="2857" max="2857" width="8.5" customWidth="1"/>
    <col min="2858" max="2858" width="9" customWidth="1"/>
    <col min="2859" max="2859" width="8.33203125" customWidth="1"/>
    <col min="2860" max="2860" width="16.5" customWidth="1"/>
    <col min="2861" max="2861" width="6" customWidth="1"/>
    <col min="2862" max="2862" width="20.33203125" customWidth="1"/>
    <col min="2863" max="2863" width="5.1640625" bestFit="1" customWidth="1"/>
    <col min="2864" max="2864" width="20" customWidth="1"/>
    <col min="2865" max="2865" width="5.1640625" bestFit="1" customWidth="1"/>
    <col min="2866" max="2866" width="6.83203125" customWidth="1"/>
    <col min="2867" max="2867" width="14.6640625" customWidth="1"/>
    <col min="2868" max="2868" width="11" customWidth="1"/>
    <col min="2869" max="2878" width="8.1640625" customWidth="1"/>
    <col min="2879" max="2879" width="0" hidden="1" customWidth="1"/>
    <col min="2880" max="2883" width="8.1640625" customWidth="1"/>
    <col min="2884" max="2884" width="0" hidden="1" customWidth="1"/>
    <col min="3040" max="3040" width="10.5" bestFit="1" customWidth="1"/>
    <col min="3041" max="3041" width="4.33203125" bestFit="1" customWidth="1"/>
    <col min="3042" max="3042" width="41.5" bestFit="1" customWidth="1"/>
    <col min="3043" max="3057" width="5.5" customWidth="1"/>
    <col min="3058" max="3058" width="3.83203125" customWidth="1"/>
    <col min="3059" max="3059" width="5.5" customWidth="1"/>
    <col min="3060" max="3074" width="5.33203125" customWidth="1"/>
    <col min="3075" max="3090" width="5.5" customWidth="1"/>
    <col min="3091" max="3091" width="6" customWidth="1"/>
    <col min="3092" max="3092" width="8" customWidth="1"/>
    <col min="3093" max="3093" width="7.5" customWidth="1"/>
    <col min="3094" max="3094" width="10" customWidth="1"/>
    <col min="3095" max="3095" width="7.83203125" customWidth="1"/>
    <col min="3096" max="3096" width="6.83203125" customWidth="1"/>
    <col min="3097" max="3097" width="8.1640625" customWidth="1"/>
    <col min="3098" max="3099" width="5.33203125" customWidth="1"/>
    <col min="3100" max="3100" width="4.6640625" customWidth="1"/>
    <col min="3101" max="3101" width="4" customWidth="1"/>
    <col min="3102" max="3102" width="0" hidden="1" customWidth="1"/>
    <col min="3103" max="3106" width="5.1640625" customWidth="1"/>
    <col min="3107" max="3107" width="0" hidden="1" customWidth="1"/>
    <col min="3108" max="3108" width="5.1640625" customWidth="1"/>
    <col min="3109" max="3109" width="6" customWidth="1"/>
    <col min="3110" max="3110" width="6.83203125" customWidth="1"/>
    <col min="3111" max="3112" width="11.5" customWidth="1"/>
    <col min="3113" max="3113" width="8.5" customWidth="1"/>
    <col min="3114" max="3114" width="9" customWidth="1"/>
    <col min="3115" max="3115" width="8.33203125" customWidth="1"/>
    <col min="3116" max="3116" width="16.5" customWidth="1"/>
    <col min="3117" max="3117" width="6" customWidth="1"/>
    <col min="3118" max="3118" width="20.33203125" customWidth="1"/>
    <col min="3119" max="3119" width="5.1640625" bestFit="1" customWidth="1"/>
    <col min="3120" max="3120" width="20" customWidth="1"/>
    <col min="3121" max="3121" width="5.1640625" bestFit="1" customWidth="1"/>
    <col min="3122" max="3122" width="6.83203125" customWidth="1"/>
    <col min="3123" max="3123" width="14.6640625" customWidth="1"/>
    <col min="3124" max="3124" width="11" customWidth="1"/>
    <col min="3125" max="3134" width="8.1640625" customWidth="1"/>
    <col min="3135" max="3135" width="0" hidden="1" customWidth="1"/>
    <col min="3136" max="3139" width="8.1640625" customWidth="1"/>
    <col min="3140" max="3140" width="0" hidden="1" customWidth="1"/>
    <col min="3296" max="3296" width="10.5" bestFit="1" customWidth="1"/>
    <col min="3297" max="3297" width="4.33203125" bestFit="1" customWidth="1"/>
    <col min="3298" max="3298" width="41.5" bestFit="1" customWidth="1"/>
    <col min="3299" max="3313" width="5.5" customWidth="1"/>
    <col min="3314" max="3314" width="3.83203125" customWidth="1"/>
    <col min="3315" max="3315" width="5.5" customWidth="1"/>
    <col min="3316" max="3330" width="5.33203125" customWidth="1"/>
    <col min="3331" max="3346" width="5.5" customWidth="1"/>
    <col min="3347" max="3347" width="6" customWidth="1"/>
    <col min="3348" max="3348" width="8" customWidth="1"/>
    <col min="3349" max="3349" width="7.5" customWidth="1"/>
    <col min="3350" max="3350" width="10" customWidth="1"/>
    <col min="3351" max="3351" width="7.83203125" customWidth="1"/>
    <col min="3352" max="3352" width="6.83203125" customWidth="1"/>
    <col min="3353" max="3353" width="8.1640625" customWidth="1"/>
    <col min="3354" max="3355" width="5.33203125" customWidth="1"/>
    <col min="3356" max="3356" width="4.6640625" customWidth="1"/>
    <col min="3357" max="3357" width="4" customWidth="1"/>
    <col min="3358" max="3358" width="0" hidden="1" customWidth="1"/>
    <col min="3359" max="3362" width="5.1640625" customWidth="1"/>
    <col min="3363" max="3363" width="0" hidden="1" customWidth="1"/>
    <col min="3364" max="3364" width="5.1640625" customWidth="1"/>
    <col min="3365" max="3365" width="6" customWidth="1"/>
    <col min="3366" max="3366" width="6.83203125" customWidth="1"/>
    <col min="3367" max="3368" width="11.5" customWidth="1"/>
    <col min="3369" max="3369" width="8.5" customWidth="1"/>
    <col min="3370" max="3370" width="9" customWidth="1"/>
    <col min="3371" max="3371" width="8.33203125" customWidth="1"/>
    <col min="3372" max="3372" width="16.5" customWidth="1"/>
    <col min="3373" max="3373" width="6" customWidth="1"/>
    <col min="3374" max="3374" width="20.33203125" customWidth="1"/>
    <col min="3375" max="3375" width="5.1640625" bestFit="1" customWidth="1"/>
    <col min="3376" max="3376" width="20" customWidth="1"/>
    <col min="3377" max="3377" width="5.1640625" bestFit="1" customWidth="1"/>
    <col min="3378" max="3378" width="6.83203125" customWidth="1"/>
    <col min="3379" max="3379" width="14.6640625" customWidth="1"/>
    <col min="3380" max="3380" width="11" customWidth="1"/>
    <col min="3381" max="3390" width="8.1640625" customWidth="1"/>
    <col min="3391" max="3391" width="0" hidden="1" customWidth="1"/>
    <col min="3392" max="3395" width="8.1640625" customWidth="1"/>
    <col min="3396" max="3396" width="0" hidden="1" customWidth="1"/>
    <col min="3552" max="3552" width="10.5" bestFit="1" customWidth="1"/>
    <col min="3553" max="3553" width="4.33203125" bestFit="1" customWidth="1"/>
    <col min="3554" max="3554" width="41.5" bestFit="1" customWidth="1"/>
    <col min="3555" max="3569" width="5.5" customWidth="1"/>
    <col min="3570" max="3570" width="3.83203125" customWidth="1"/>
    <col min="3571" max="3571" width="5.5" customWidth="1"/>
    <col min="3572" max="3586" width="5.33203125" customWidth="1"/>
    <col min="3587" max="3602" width="5.5" customWidth="1"/>
    <col min="3603" max="3603" width="6" customWidth="1"/>
    <col min="3604" max="3604" width="8" customWidth="1"/>
    <col min="3605" max="3605" width="7.5" customWidth="1"/>
    <col min="3606" max="3606" width="10" customWidth="1"/>
    <col min="3607" max="3607" width="7.83203125" customWidth="1"/>
    <col min="3608" max="3608" width="6.83203125" customWidth="1"/>
    <col min="3609" max="3609" width="8.1640625" customWidth="1"/>
    <col min="3610" max="3611" width="5.33203125" customWidth="1"/>
    <col min="3612" max="3612" width="4.6640625" customWidth="1"/>
    <col min="3613" max="3613" width="4" customWidth="1"/>
    <col min="3614" max="3614" width="0" hidden="1" customWidth="1"/>
    <col min="3615" max="3618" width="5.1640625" customWidth="1"/>
    <col min="3619" max="3619" width="0" hidden="1" customWidth="1"/>
    <col min="3620" max="3620" width="5.1640625" customWidth="1"/>
    <col min="3621" max="3621" width="6" customWidth="1"/>
    <col min="3622" max="3622" width="6.83203125" customWidth="1"/>
    <col min="3623" max="3624" width="11.5" customWidth="1"/>
    <col min="3625" max="3625" width="8.5" customWidth="1"/>
    <col min="3626" max="3626" width="9" customWidth="1"/>
    <col min="3627" max="3627" width="8.33203125" customWidth="1"/>
    <col min="3628" max="3628" width="16.5" customWidth="1"/>
    <col min="3629" max="3629" width="6" customWidth="1"/>
    <col min="3630" max="3630" width="20.33203125" customWidth="1"/>
    <col min="3631" max="3631" width="5.1640625" bestFit="1" customWidth="1"/>
    <col min="3632" max="3632" width="20" customWidth="1"/>
    <col min="3633" max="3633" width="5.1640625" bestFit="1" customWidth="1"/>
    <col min="3634" max="3634" width="6.83203125" customWidth="1"/>
    <col min="3635" max="3635" width="14.6640625" customWidth="1"/>
    <col min="3636" max="3636" width="11" customWidth="1"/>
    <col min="3637" max="3646" width="8.1640625" customWidth="1"/>
    <col min="3647" max="3647" width="0" hidden="1" customWidth="1"/>
    <col min="3648" max="3651" width="8.1640625" customWidth="1"/>
    <col min="3652" max="3652" width="0" hidden="1" customWidth="1"/>
    <col min="3808" max="3808" width="10.5" bestFit="1" customWidth="1"/>
    <col min="3809" max="3809" width="4.33203125" bestFit="1" customWidth="1"/>
    <col min="3810" max="3810" width="41.5" bestFit="1" customWidth="1"/>
    <col min="3811" max="3825" width="5.5" customWidth="1"/>
    <col min="3826" max="3826" width="3.83203125" customWidth="1"/>
    <col min="3827" max="3827" width="5.5" customWidth="1"/>
    <col min="3828" max="3842" width="5.33203125" customWidth="1"/>
    <col min="3843" max="3858" width="5.5" customWidth="1"/>
    <col min="3859" max="3859" width="6" customWidth="1"/>
    <col min="3860" max="3860" width="8" customWidth="1"/>
    <col min="3861" max="3861" width="7.5" customWidth="1"/>
    <col min="3862" max="3862" width="10" customWidth="1"/>
    <col min="3863" max="3863" width="7.83203125" customWidth="1"/>
    <col min="3864" max="3864" width="6.83203125" customWidth="1"/>
    <col min="3865" max="3865" width="8.1640625" customWidth="1"/>
    <col min="3866" max="3867" width="5.33203125" customWidth="1"/>
    <col min="3868" max="3868" width="4.6640625" customWidth="1"/>
    <col min="3869" max="3869" width="4" customWidth="1"/>
    <col min="3870" max="3870" width="0" hidden="1" customWidth="1"/>
    <col min="3871" max="3874" width="5.1640625" customWidth="1"/>
    <col min="3875" max="3875" width="0" hidden="1" customWidth="1"/>
    <col min="3876" max="3876" width="5.1640625" customWidth="1"/>
    <col min="3877" max="3877" width="6" customWidth="1"/>
    <col min="3878" max="3878" width="6.83203125" customWidth="1"/>
    <col min="3879" max="3880" width="11.5" customWidth="1"/>
    <col min="3881" max="3881" width="8.5" customWidth="1"/>
    <col min="3882" max="3882" width="9" customWidth="1"/>
    <col min="3883" max="3883" width="8.33203125" customWidth="1"/>
    <col min="3884" max="3884" width="16.5" customWidth="1"/>
    <col min="3885" max="3885" width="6" customWidth="1"/>
    <col min="3886" max="3886" width="20.33203125" customWidth="1"/>
    <col min="3887" max="3887" width="5.1640625" bestFit="1" customWidth="1"/>
    <col min="3888" max="3888" width="20" customWidth="1"/>
    <col min="3889" max="3889" width="5.1640625" bestFit="1" customWidth="1"/>
    <col min="3890" max="3890" width="6.83203125" customWidth="1"/>
    <col min="3891" max="3891" width="14.6640625" customWidth="1"/>
    <col min="3892" max="3892" width="11" customWidth="1"/>
    <col min="3893" max="3902" width="8.1640625" customWidth="1"/>
    <col min="3903" max="3903" width="0" hidden="1" customWidth="1"/>
    <col min="3904" max="3907" width="8.1640625" customWidth="1"/>
    <col min="3908" max="3908" width="0" hidden="1" customWidth="1"/>
    <col min="4064" max="4064" width="10.5" bestFit="1" customWidth="1"/>
    <col min="4065" max="4065" width="4.33203125" bestFit="1" customWidth="1"/>
    <col min="4066" max="4066" width="41.5" bestFit="1" customWidth="1"/>
    <col min="4067" max="4081" width="5.5" customWidth="1"/>
    <col min="4082" max="4082" width="3.83203125" customWidth="1"/>
    <col min="4083" max="4083" width="5.5" customWidth="1"/>
    <col min="4084" max="4098" width="5.33203125" customWidth="1"/>
    <col min="4099" max="4114" width="5.5" customWidth="1"/>
    <col min="4115" max="4115" width="6" customWidth="1"/>
    <col min="4116" max="4116" width="8" customWidth="1"/>
    <col min="4117" max="4117" width="7.5" customWidth="1"/>
    <col min="4118" max="4118" width="10" customWidth="1"/>
    <col min="4119" max="4119" width="7.83203125" customWidth="1"/>
    <col min="4120" max="4120" width="6.83203125" customWidth="1"/>
    <col min="4121" max="4121" width="8.1640625" customWidth="1"/>
    <col min="4122" max="4123" width="5.33203125" customWidth="1"/>
    <col min="4124" max="4124" width="4.6640625" customWidth="1"/>
    <col min="4125" max="4125" width="4" customWidth="1"/>
    <col min="4126" max="4126" width="0" hidden="1" customWidth="1"/>
    <col min="4127" max="4130" width="5.1640625" customWidth="1"/>
    <col min="4131" max="4131" width="0" hidden="1" customWidth="1"/>
    <col min="4132" max="4132" width="5.1640625" customWidth="1"/>
    <col min="4133" max="4133" width="6" customWidth="1"/>
    <col min="4134" max="4134" width="6.83203125" customWidth="1"/>
    <col min="4135" max="4136" width="11.5" customWidth="1"/>
    <col min="4137" max="4137" width="8.5" customWidth="1"/>
    <col min="4138" max="4138" width="9" customWidth="1"/>
    <col min="4139" max="4139" width="8.33203125" customWidth="1"/>
    <col min="4140" max="4140" width="16.5" customWidth="1"/>
    <col min="4141" max="4141" width="6" customWidth="1"/>
    <col min="4142" max="4142" width="20.33203125" customWidth="1"/>
    <col min="4143" max="4143" width="5.1640625" bestFit="1" customWidth="1"/>
    <col min="4144" max="4144" width="20" customWidth="1"/>
    <col min="4145" max="4145" width="5.1640625" bestFit="1" customWidth="1"/>
    <col min="4146" max="4146" width="6.83203125" customWidth="1"/>
    <col min="4147" max="4147" width="14.6640625" customWidth="1"/>
    <col min="4148" max="4148" width="11" customWidth="1"/>
    <col min="4149" max="4158" width="8.1640625" customWidth="1"/>
    <col min="4159" max="4159" width="0" hidden="1" customWidth="1"/>
    <col min="4160" max="4163" width="8.1640625" customWidth="1"/>
    <col min="4164" max="4164" width="0" hidden="1" customWidth="1"/>
    <col min="4320" max="4320" width="10.5" bestFit="1" customWidth="1"/>
    <col min="4321" max="4321" width="4.33203125" bestFit="1" customWidth="1"/>
    <col min="4322" max="4322" width="41.5" bestFit="1" customWidth="1"/>
    <col min="4323" max="4337" width="5.5" customWidth="1"/>
    <col min="4338" max="4338" width="3.83203125" customWidth="1"/>
    <col min="4339" max="4339" width="5.5" customWidth="1"/>
    <col min="4340" max="4354" width="5.33203125" customWidth="1"/>
    <col min="4355" max="4370" width="5.5" customWidth="1"/>
    <col min="4371" max="4371" width="6" customWidth="1"/>
    <col min="4372" max="4372" width="8" customWidth="1"/>
    <col min="4373" max="4373" width="7.5" customWidth="1"/>
    <col min="4374" max="4374" width="10" customWidth="1"/>
    <col min="4375" max="4375" width="7.83203125" customWidth="1"/>
    <col min="4376" max="4376" width="6.83203125" customWidth="1"/>
    <col min="4377" max="4377" width="8.1640625" customWidth="1"/>
    <col min="4378" max="4379" width="5.33203125" customWidth="1"/>
    <col min="4380" max="4380" width="4.6640625" customWidth="1"/>
    <col min="4381" max="4381" width="4" customWidth="1"/>
    <col min="4382" max="4382" width="0" hidden="1" customWidth="1"/>
    <col min="4383" max="4386" width="5.1640625" customWidth="1"/>
    <col min="4387" max="4387" width="0" hidden="1" customWidth="1"/>
    <col min="4388" max="4388" width="5.1640625" customWidth="1"/>
    <col min="4389" max="4389" width="6" customWidth="1"/>
    <col min="4390" max="4390" width="6.83203125" customWidth="1"/>
    <col min="4391" max="4392" width="11.5" customWidth="1"/>
    <col min="4393" max="4393" width="8.5" customWidth="1"/>
    <col min="4394" max="4394" width="9" customWidth="1"/>
    <col min="4395" max="4395" width="8.33203125" customWidth="1"/>
    <col min="4396" max="4396" width="16.5" customWidth="1"/>
    <col min="4397" max="4397" width="6" customWidth="1"/>
    <col min="4398" max="4398" width="20.33203125" customWidth="1"/>
    <col min="4399" max="4399" width="5.1640625" bestFit="1" customWidth="1"/>
    <col min="4400" max="4400" width="20" customWidth="1"/>
    <col min="4401" max="4401" width="5.1640625" bestFit="1" customWidth="1"/>
    <col min="4402" max="4402" width="6.83203125" customWidth="1"/>
    <col min="4403" max="4403" width="14.6640625" customWidth="1"/>
    <col min="4404" max="4404" width="11" customWidth="1"/>
    <col min="4405" max="4414" width="8.1640625" customWidth="1"/>
    <col min="4415" max="4415" width="0" hidden="1" customWidth="1"/>
    <col min="4416" max="4419" width="8.1640625" customWidth="1"/>
    <col min="4420" max="4420" width="0" hidden="1" customWidth="1"/>
    <col min="4576" max="4576" width="10.5" bestFit="1" customWidth="1"/>
    <col min="4577" max="4577" width="4.33203125" bestFit="1" customWidth="1"/>
    <col min="4578" max="4578" width="41.5" bestFit="1" customWidth="1"/>
    <col min="4579" max="4593" width="5.5" customWidth="1"/>
    <col min="4594" max="4594" width="3.83203125" customWidth="1"/>
    <col min="4595" max="4595" width="5.5" customWidth="1"/>
    <col min="4596" max="4610" width="5.33203125" customWidth="1"/>
    <col min="4611" max="4626" width="5.5" customWidth="1"/>
    <col min="4627" max="4627" width="6" customWidth="1"/>
    <col min="4628" max="4628" width="8" customWidth="1"/>
    <col min="4629" max="4629" width="7.5" customWidth="1"/>
    <col min="4630" max="4630" width="10" customWidth="1"/>
    <col min="4631" max="4631" width="7.83203125" customWidth="1"/>
    <col min="4632" max="4632" width="6.83203125" customWidth="1"/>
    <col min="4633" max="4633" width="8.1640625" customWidth="1"/>
    <col min="4634" max="4635" width="5.33203125" customWidth="1"/>
    <col min="4636" max="4636" width="4.6640625" customWidth="1"/>
    <col min="4637" max="4637" width="4" customWidth="1"/>
    <col min="4638" max="4638" width="0" hidden="1" customWidth="1"/>
    <col min="4639" max="4642" width="5.1640625" customWidth="1"/>
    <col min="4643" max="4643" width="0" hidden="1" customWidth="1"/>
    <col min="4644" max="4644" width="5.1640625" customWidth="1"/>
    <col min="4645" max="4645" width="6" customWidth="1"/>
    <col min="4646" max="4646" width="6.83203125" customWidth="1"/>
    <col min="4647" max="4648" width="11.5" customWidth="1"/>
    <col min="4649" max="4649" width="8.5" customWidth="1"/>
    <col min="4650" max="4650" width="9" customWidth="1"/>
    <col min="4651" max="4651" width="8.33203125" customWidth="1"/>
    <col min="4652" max="4652" width="16.5" customWidth="1"/>
    <col min="4653" max="4653" width="6" customWidth="1"/>
    <col min="4654" max="4654" width="20.33203125" customWidth="1"/>
    <col min="4655" max="4655" width="5.1640625" bestFit="1" customWidth="1"/>
    <col min="4656" max="4656" width="20" customWidth="1"/>
    <col min="4657" max="4657" width="5.1640625" bestFit="1" customWidth="1"/>
    <col min="4658" max="4658" width="6.83203125" customWidth="1"/>
    <col min="4659" max="4659" width="14.6640625" customWidth="1"/>
    <col min="4660" max="4660" width="11" customWidth="1"/>
    <col min="4661" max="4670" width="8.1640625" customWidth="1"/>
    <col min="4671" max="4671" width="0" hidden="1" customWidth="1"/>
    <col min="4672" max="4675" width="8.1640625" customWidth="1"/>
    <col min="4676" max="4676" width="0" hidden="1" customWidth="1"/>
    <col min="4832" max="4832" width="10.5" bestFit="1" customWidth="1"/>
    <col min="4833" max="4833" width="4.33203125" bestFit="1" customWidth="1"/>
    <col min="4834" max="4834" width="41.5" bestFit="1" customWidth="1"/>
    <col min="4835" max="4849" width="5.5" customWidth="1"/>
    <col min="4850" max="4850" width="3.83203125" customWidth="1"/>
    <col min="4851" max="4851" width="5.5" customWidth="1"/>
    <col min="4852" max="4866" width="5.33203125" customWidth="1"/>
    <col min="4867" max="4882" width="5.5" customWidth="1"/>
    <col min="4883" max="4883" width="6" customWidth="1"/>
    <col min="4884" max="4884" width="8" customWidth="1"/>
    <col min="4885" max="4885" width="7.5" customWidth="1"/>
    <col min="4886" max="4886" width="10" customWidth="1"/>
    <col min="4887" max="4887" width="7.83203125" customWidth="1"/>
    <col min="4888" max="4888" width="6.83203125" customWidth="1"/>
    <col min="4889" max="4889" width="8.1640625" customWidth="1"/>
    <col min="4890" max="4891" width="5.33203125" customWidth="1"/>
    <col min="4892" max="4892" width="4.6640625" customWidth="1"/>
    <col min="4893" max="4893" width="4" customWidth="1"/>
    <col min="4894" max="4894" width="0" hidden="1" customWidth="1"/>
    <col min="4895" max="4898" width="5.1640625" customWidth="1"/>
    <col min="4899" max="4899" width="0" hidden="1" customWidth="1"/>
    <col min="4900" max="4900" width="5.1640625" customWidth="1"/>
    <col min="4901" max="4901" width="6" customWidth="1"/>
    <col min="4902" max="4902" width="6.83203125" customWidth="1"/>
    <col min="4903" max="4904" width="11.5" customWidth="1"/>
    <col min="4905" max="4905" width="8.5" customWidth="1"/>
    <col min="4906" max="4906" width="9" customWidth="1"/>
    <col min="4907" max="4907" width="8.33203125" customWidth="1"/>
    <col min="4908" max="4908" width="16.5" customWidth="1"/>
    <col min="4909" max="4909" width="6" customWidth="1"/>
    <col min="4910" max="4910" width="20.33203125" customWidth="1"/>
    <col min="4911" max="4911" width="5.1640625" bestFit="1" customWidth="1"/>
    <col min="4912" max="4912" width="20" customWidth="1"/>
    <col min="4913" max="4913" width="5.1640625" bestFit="1" customWidth="1"/>
    <col min="4914" max="4914" width="6.83203125" customWidth="1"/>
    <col min="4915" max="4915" width="14.6640625" customWidth="1"/>
    <col min="4916" max="4916" width="11" customWidth="1"/>
    <col min="4917" max="4926" width="8.1640625" customWidth="1"/>
    <col min="4927" max="4927" width="0" hidden="1" customWidth="1"/>
    <col min="4928" max="4931" width="8.1640625" customWidth="1"/>
    <col min="4932" max="4932" width="0" hidden="1" customWidth="1"/>
    <col min="5088" max="5088" width="10.5" bestFit="1" customWidth="1"/>
    <col min="5089" max="5089" width="4.33203125" bestFit="1" customWidth="1"/>
    <col min="5090" max="5090" width="41.5" bestFit="1" customWidth="1"/>
    <col min="5091" max="5105" width="5.5" customWidth="1"/>
    <col min="5106" max="5106" width="3.83203125" customWidth="1"/>
    <col min="5107" max="5107" width="5.5" customWidth="1"/>
    <col min="5108" max="5122" width="5.33203125" customWidth="1"/>
    <col min="5123" max="5138" width="5.5" customWidth="1"/>
    <col min="5139" max="5139" width="6" customWidth="1"/>
    <col min="5140" max="5140" width="8" customWidth="1"/>
    <col min="5141" max="5141" width="7.5" customWidth="1"/>
    <col min="5142" max="5142" width="10" customWidth="1"/>
    <col min="5143" max="5143" width="7.83203125" customWidth="1"/>
    <col min="5144" max="5144" width="6.83203125" customWidth="1"/>
    <col min="5145" max="5145" width="8.1640625" customWidth="1"/>
    <col min="5146" max="5147" width="5.33203125" customWidth="1"/>
    <col min="5148" max="5148" width="4.6640625" customWidth="1"/>
    <col min="5149" max="5149" width="4" customWidth="1"/>
    <col min="5150" max="5150" width="0" hidden="1" customWidth="1"/>
    <col min="5151" max="5154" width="5.1640625" customWidth="1"/>
    <col min="5155" max="5155" width="0" hidden="1" customWidth="1"/>
    <col min="5156" max="5156" width="5.1640625" customWidth="1"/>
    <col min="5157" max="5157" width="6" customWidth="1"/>
    <col min="5158" max="5158" width="6.83203125" customWidth="1"/>
    <col min="5159" max="5160" width="11.5" customWidth="1"/>
    <col min="5161" max="5161" width="8.5" customWidth="1"/>
    <col min="5162" max="5162" width="9" customWidth="1"/>
    <col min="5163" max="5163" width="8.33203125" customWidth="1"/>
    <col min="5164" max="5164" width="16.5" customWidth="1"/>
    <col min="5165" max="5165" width="6" customWidth="1"/>
    <col min="5166" max="5166" width="20.33203125" customWidth="1"/>
    <col min="5167" max="5167" width="5.1640625" bestFit="1" customWidth="1"/>
    <col min="5168" max="5168" width="20" customWidth="1"/>
    <col min="5169" max="5169" width="5.1640625" bestFit="1" customWidth="1"/>
    <col min="5170" max="5170" width="6.83203125" customWidth="1"/>
    <col min="5171" max="5171" width="14.6640625" customWidth="1"/>
    <col min="5172" max="5172" width="11" customWidth="1"/>
    <col min="5173" max="5182" width="8.1640625" customWidth="1"/>
    <col min="5183" max="5183" width="0" hidden="1" customWidth="1"/>
    <col min="5184" max="5187" width="8.1640625" customWidth="1"/>
    <col min="5188" max="5188" width="0" hidden="1" customWidth="1"/>
    <col min="5344" max="5344" width="10.5" bestFit="1" customWidth="1"/>
    <col min="5345" max="5345" width="4.33203125" bestFit="1" customWidth="1"/>
    <col min="5346" max="5346" width="41.5" bestFit="1" customWidth="1"/>
    <col min="5347" max="5361" width="5.5" customWidth="1"/>
    <col min="5362" max="5362" width="3.83203125" customWidth="1"/>
    <col min="5363" max="5363" width="5.5" customWidth="1"/>
    <col min="5364" max="5378" width="5.33203125" customWidth="1"/>
    <col min="5379" max="5394" width="5.5" customWidth="1"/>
    <col min="5395" max="5395" width="6" customWidth="1"/>
    <col min="5396" max="5396" width="8" customWidth="1"/>
    <col min="5397" max="5397" width="7.5" customWidth="1"/>
    <col min="5398" max="5398" width="10" customWidth="1"/>
    <col min="5399" max="5399" width="7.83203125" customWidth="1"/>
    <col min="5400" max="5400" width="6.83203125" customWidth="1"/>
    <col min="5401" max="5401" width="8.1640625" customWidth="1"/>
    <col min="5402" max="5403" width="5.33203125" customWidth="1"/>
    <col min="5404" max="5404" width="4.6640625" customWidth="1"/>
    <col min="5405" max="5405" width="4" customWidth="1"/>
    <col min="5406" max="5406" width="0" hidden="1" customWidth="1"/>
    <col min="5407" max="5410" width="5.1640625" customWidth="1"/>
    <col min="5411" max="5411" width="0" hidden="1" customWidth="1"/>
    <col min="5412" max="5412" width="5.1640625" customWidth="1"/>
    <col min="5413" max="5413" width="6" customWidth="1"/>
    <col min="5414" max="5414" width="6.83203125" customWidth="1"/>
    <col min="5415" max="5416" width="11.5" customWidth="1"/>
    <col min="5417" max="5417" width="8.5" customWidth="1"/>
    <col min="5418" max="5418" width="9" customWidth="1"/>
    <col min="5419" max="5419" width="8.33203125" customWidth="1"/>
    <col min="5420" max="5420" width="16.5" customWidth="1"/>
    <col min="5421" max="5421" width="6" customWidth="1"/>
    <col min="5422" max="5422" width="20.33203125" customWidth="1"/>
    <col min="5423" max="5423" width="5.1640625" bestFit="1" customWidth="1"/>
    <col min="5424" max="5424" width="20" customWidth="1"/>
    <col min="5425" max="5425" width="5.1640625" bestFit="1" customWidth="1"/>
    <col min="5426" max="5426" width="6.83203125" customWidth="1"/>
    <col min="5427" max="5427" width="14.6640625" customWidth="1"/>
    <col min="5428" max="5428" width="11" customWidth="1"/>
    <col min="5429" max="5438" width="8.1640625" customWidth="1"/>
    <col min="5439" max="5439" width="0" hidden="1" customWidth="1"/>
    <col min="5440" max="5443" width="8.1640625" customWidth="1"/>
    <col min="5444" max="5444" width="0" hidden="1" customWidth="1"/>
    <col min="5600" max="5600" width="10.5" bestFit="1" customWidth="1"/>
    <col min="5601" max="5601" width="4.33203125" bestFit="1" customWidth="1"/>
    <col min="5602" max="5602" width="41.5" bestFit="1" customWidth="1"/>
    <col min="5603" max="5617" width="5.5" customWidth="1"/>
    <col min="5618" max="5618" width="3.83203125" customWidth="1"/>
    <col min="5619" max="5619" width="5.5" customWidth="1"/>
    <col min="5620" max="5634" width="5.33203125" customWidth="1"/>
    <col min="5635" max="5650" width="5.5" customWidth="1"/>
    <col min="5651" max="5651" width="6" customWidth="1"/>
    <col min="5652" max="5652" width="8" customWidth="1"/>
    <col min="5653" max="5653" width="7.5" customWidth="1"/>
    <col min="5654" max="5654" width="10" customWidth="1"/>
    <col min="5655" max="5655" width="7.83203125" customWidth="1"/>
    <col min="5656" max="5656" width="6.83203125" customWidth="1"/>
    <col min="5657" max="5657" width="8.1640625" customWidth="1"/>
    <col min="5658" max="5659" width="5.33203125" customWidth="1"/>
    <col min="5660" max="5660" width="4.6640625" customWidth="1"/>
    <col min="5661" max="5661" width="4" customWidth="1"/>
    <col min="5662" max="5662" width="0" hidden="1" customWidth="1"/>
    <col min="5663" max="5666" width="5.1640625" customWidth="1"/>
    <col min="5667" max="5667" width="0" hidden="1" customWidth="1"/>
    <col min="5668" max="5668" width="5.1640625" customWidth="1"/>
    <col min="5669" max="5669" width="6" customWidth="1"/>
    <col min="5670" max="5670" width="6.83203125" customWidth="1"/>
    <col min="5671" max="5672" width="11.5" customWidth="1"/>
    <col min="5673" max="5673" width="8.5" customWidth="1"/>
    <col min="5674" max="5674" width="9" customWidth="1"/>
    <col min="5675" max="5675" width="8.33203125" customWidth="1"/>
    <col min="5676" max="5676" width="16.5" customWidth="1"/>
    <col min="5677" max="5677" width="6" customWidth="1"/>
    <col min="5678" max="5678" width="20.33203125" customWidth="1"/>
    <col min="5679" max="5679" width="5.1640625" bestFit="1" customWidth="1"/>
    <col min="5680" max="5680" width="20" customWidth="1"/>
    <col min="5681" max="5681" width="5.1640625" bestFit="1" customWidth="1"/>
    <col min="5682" max="5682" width="6.83203125" customWidth="1"/>
    <col min="5683" max="5683" width="14.6640625" customWidth="1"/>
    <col min="5684" max="5684" width="11" customWidth="1"/>
    <col min="5685" max="5694" width="8.1640625" customWidth="1"/>
    <col min="5695" max="5695" width="0" hidden="1" customWidth="1"/>
    <col min="5696" max="5699" width="8.1640625" customWidth="1"/>
    <col min="5700" max="5700" width="0" hidden="1" customWidth="1"/>
    <col min="5856" max="5856" width="10.5" bestFit="1" customWidth="1"/>
    <col min="5857" max="5857" width="4.33203125" bestFit="1" customWidth="1"/>
    <col min="5858" max="5858" width="41.5" bestFit="1" customWidth="1"/>
    <col min="5859" max="5873" width="5.5" customWidth="1"/>
    <col min="5874" max="5874" width="3.83203125" customWidth="1"/>
    <col min="5875" max="5875" width="5.5" customWidth="1"/>
    <col min="5876" max="5890" width="5.33203125" customWidth="1"/>
    <col min="5891" max="5906" width="5.5" customWidth="1"/>
    <col min="5907" max="5907" width="6" customWidth="1"/>
    <col min="5908" max="5908" width="8" customWidth="1"/>
    <col min="5909" max="5909" width="7.5" customWidth="1"/>
    <col min="5910" max="5910" width="10" customWidth="1"/>
    <col min="5911" max="5911" width="7.83203125" customWidth="1"/>
    <col min="5912" max="5912" width="6.83203125" customWidth="1"/>
    <col min="5913" max="5913" width="8.1640625" customWidth="1"/>
    <col min="5914" max="5915" width="5.33203125" customWidth="1"/>
    <col min="5916" max="5916" width="4.6640625" customWidth="1"/>
    <col min="5917" max="5917" width="4" customWidth="1"/>
    <col min="5918" max="5918" width="0" hidden="1" customWidth="1"/>
    <col min="5919" max="5922" width="5.1640625" customWidth="1"/>
    <col min="5923" max="5923" width="0" hidden="1" customWidth="1"/>
    <col min="5924" max="5924" width="5.1640625" customWidth="1"/>
    <col min="5925" max="5925" width="6" customWidth="1"/>
    <col min="5926" max="5926" width="6.83203125" customWidth="1"/>
    <col min="5927" max="5928" width="11.5" customWidth="1"/>
    <col min="5929" max="5929" width="8.5" customWidth="1"/>
    <col min="5930" max="5930" width="9" customWidth="1"/>
    <col min="5931" max="5931" width="8.33203125" customWidth="1"/>
    <col min="5932" max="5932" width="16.5" customWidth="1"/>
    <col min="5933" max="5933" width="6" customWidth="1"/>
    <col min="5934" max="5934" width="20.33203125" customWidth="1"/>
    <col min="5935" max="5935" width="5.1640625" bestFit="1" customWidth="1"/>
    <col min="5936" max="5936" width="20" customWidth="1"/>
    <col min="5937" max="5937" width="5.1640625" bestFit="1" customWidth="1"/>
    <col min="5938" max="5938" width="6.83203125" customWidth="1"/>
    <col min="5939" max="5939" width="14.6640625" customWidth="1"/>
    <col min="5940" max="5940" width="11" customWidth="1"/>
    <col min="5941" max="5950" width="8.1640625" customWidth="1"/>
    <col min="5951" max="5951" width="0" hidden="1" customWidth="1"/>
    <col min="5952" max="5955" width="8.1640625" customWidth="1"/>
    <col min="5956" max="5956" width="0" hidden="1" customWidth="1"/>
    <col min="6112" max="6112" width="10.5" bestFit="1" customWidth="1"/>
    <col min="6113" max="6113" width="4.33203125" bestFit="1" customWidth="1"/>
    <col min="6114" max="6114" width="41.5" bestFit="1" customWidth="1"/>
    <col min="6115" max="6129" width="5.5" customWidth="1"/>
    <col min="6130" max="6130" width="3.83203125" customWidth="1"/>
    <col min="6131" max="6131" width="5.5" customWidth="1"/>
    <col min="6132" max="6146" width="5.33203125" customWidth="1"/>
    <col min="6147" max="6162" width="5.5" customWidth="1"/>
    <col min="6163" max="6163" width="6" customWidth="1"/>
    <col min="6164" max="6164" width="8" customWidth="1"/>
    <col min="6165" max="6165" width="7.5" customWidth="1"/>
    <col min="6166" max="6166" width="10" customWidth="1"/>
    <col min="6167" max="6167" width="7.83203125" customWidth="1"/>
    <col min="6168" max="6168" width="6.83203125" customWidth="1"/>
    <col min="6169" max="6169" width="8.1640625" customWidth="1"/>
    <col min="6170" max="6171" width="5.33203125" customWidth="1"/>
    <col min="6172" max="6172" width="4.6640625" customWidth="1"/>
    <col min="6173" max="6173" width="4" customWidth="1"/>
    <col min="6174" max="6174" width="0" hidden="1" customWidth="1"/>
    <col min="6175" max="6178" width="5.1640625" customWidth="1"/>
    <col min="6179" max="6179" width="0" hidden="1" customWidth="1"/>
    <col min="6180" max="6180" width="5.1640625" customWidth="1"/>
    <col min="6181" max="6181" width="6" customWidth="1"/>
    <col min="6182" max="6182" width="6.83203125" customWidth="1"/>
    <col min="6183" max="6184" width="11.5" customWidth="1"/>
    <col min="6185" max="6185" width="8.5" customWidth="1"/>
    <col min="6186" max="6186" width="9" customWidth="1"/>
    <col min="6187" max="6187" width="8.33203125" customWidth="1"/>
    <col min="6188" max="6188" width="16.5" customWidth="1"/>
    <col min="6189" max="6189" width="6" customWidth="1"/>
    <col min="6190" max="6190" width="20.33203125" customWidth="1"/>
    <col min="6191" max="6191" width="5.1640625" bestFit="1" customWidth="1"/>
    <col min="6192" max="6192" width="20" customWidth="1"/>
    <col min="6193" max="6193" width="5.1640625" bestFit="1" customWidth="1"/>
    <col min="6194" max="6194" width="6.83203125" customWidth="1"/>
    <col min="6195" max="6195" width="14.6640625" customWidth="1"/>
    <col min="6196" max="6196" width="11" customWidth="1"/>
    <col min="6197" max="6206" width="8.1640625" customWidth="1"/>
    <col min="6207" max="6207" width="0" hidden="1" customWidth="1"/>
    <col min="6208" max="6211" width="8.1640625" customWidth="1"/>
    <col min="6212" max="6212" width="0" hidden="1" customWidth="1"/>
    <col min="6368" max="6368" width="10.5" bestFit="1" customWidth="1"/>
    <col min="6369" max="6369" width="4.33203125" bestFit="1" customWidth="1"/>
    <col min="6370" max="6370" width="41.5" bestFit="1" customWidth="1"/>
    <col min="6371" max="6385" width="5.5" customWidth="1"/>
    <col min="6386" max="6386" width="3.83203125" customWidth="1"/>
    <col min="6387" max="6387" width="5.5" customWidth="1"/>
    <col min="6388" max="6402" width="5.33203125" customWidth="1"/>
    <col min="6403" max="6418" width="5.5" customWidth="1"/>
    <col min="6419" max="6419" width="6" customWidth="1"/>
    <col min="6420" max="6420" width="8" customWidth="1"/>
    <col min="6421" max="6421" width="7.5" customWidth="1"/>
    <col min="6422" max="6422" width="10" customWidth="1"/>
    <col min="6423" max="6423" width="7.83203125" customWidth="1"/>
    <col min="6424" max="6424" width="6.83203125" customWidth="1"/>
    <col min="6425" max="6425" width="8.1640625" customWidth="1"/>
    <col min="6426" max="6427" width="5.33203125" customWidth="1"/>
    <col min="6428" max="6428" width="4.6640625" customWidth="1"/>
    <col min="6429" max="6429" width="4" customWidth="1"/>
    <col min="6430" max="6430" width="0" hidden="1" customWidth="1"/>
    <col min="6431" max="6434" width="5.1640625" customWidth="1"/>
    <col min="6435" max="6435" width="0" hidden="1" customWidth="1"/>
    <col min="6436" max="6436" width="5.1640625" customWidth="1"/>
    <col min="6437" max="6437" width="6" customWidth="1"/>
    <col min="6438" max="6438" width="6.83203125" customWidth="1"/>
    <col min="6439" max="6440" width="11.5" customWidth="1"/>
    <col min="6441" max="6441" width="8.5" customWidth="1"/>
    <col min="6442" max="6442" width="9" customWidth="1"/>
    <col min="6443" max="6443" width="8.33203125" customWidth="1"/>
    <col min="6444" max="6444" width="16.5" customWidth="1"/>
    <col min="6445" max="6445" width="6" customWidth="1"/>
    <col min="6446" max="6446" width="20.33203125" customWidth="1"/>
    <col min="6447" max="6447" width="5.1640625" bestFit="1" customWidth="1"/>
    <col min="6448" max="6448" width="20" customWidth="1"/>
    <col min="6449" max="6449" width="5.1640625" bestFit="1" customWidth="1"/>
    <col min="6450" max="6450" width="6.83203125" customWidth="1"/>
    <col min="6451" max="6451" width="14.6640625" customWidth="1"/>
    <col min="6452" max="6452" width="11" customWidth="1"/>
    <col min="6453" max="6462" width="8.1640625" customWidth="1"/>
    <col min="6463" max="6463" width="0" hidden="1" customWidth="1"/>
    <col min="6464" max="6467" width="8.1640625" customWidth="1"/>
    <col min="6468" max="6468" width="0" hidden="1" customWidth="1"/>
    <col min="6624" max="6624" width="10.5" bestFit="1" customWidth="1"/>
    <col min="6625" max="6625" width="4.33203125" bestFit="1" customWidth="1"/>
    <col min="6626" max="6626" width="41.5" bestFit="1" customWidth="1"/>
    <col min="6627" max="6641" width="5.5" customWidth="1"/>
    <col min="6642" max="6642" width="3.83203125" customWidth="1"/>
    <col min="6643" max="6643" width="5.5" customWidth="1"/>
    <col min="6644" max="6658" width="5.33203125" customWidth="1"/>
    <col min="6659" max="6674" width="5.5" customWidth="1"/>
    <col min="6675" max="6675" width="6" customWidth="1"/>
    <col min="6676" max="6676" width="8" customWidth="1"/>
    <col min="6677" max="6677" width="7.5" customWidth="1"/>
    <col min="6678" max="6678" width="10" customWidth="1"/>
    <col min="6679" max="6679" width="7.83203125" customWidth="1"/>
    <col min="6680" max="6680" width="6.83203125" customWidth="1"/>
    <col min="6681" max="6681" width="8.1640625" customWidth="1"/>
    <col min="6682" max="6683" width="5.33203125" customWidth="1"/>
    <col min="6684" max="6684" width="4.6640625" customWidth="1"/>
    <col min="6685" max="6685" width="4" customWidth="1"/>
    <col min="6686" max="6686" width="0" hidden="1" customWidth="1"/>
    <col min="6687" max="6690" width="5.1640625" customWidth="1"/>
    <col min="6691" max="6691" width="0" hidden="1" customWidth="1"/>
    <col min="6692" max="6692" width="5.1640625" customWidth="1"/>
    <col min="6693" max="6693" width="6" customWidth="1"/>
    <col min="6694" max="6694" width="6.83203125" customWidth="1"/>
    <col min="6695" max="6696" width="11.5" customWidth="1"/>
    <col min="6697" max="6697" width="8.5" customWidth="1"/>
    <col min="6698" max="6698" width="9" customWidth="1"/>
    <col min="6699" max="6699" width="8.33203125" customWidth="1"/>
    <col min="6700" max="6700" width="16.5" customWidth="1"/>
    <col min="6701" max="6701" width="6" customWidth="1"/>
    <col min="6702" max="6702" width="20.33203125" customWidth="1"/>
    <col min="6703" max="6703" width="5.1640625" bestFit="1" customWidth="1"/>
    <col min="6704" max="6704" width="20" customWidth="1"/>
    <col min="6705" max="6705" width="5.1640625" bestFit="1" customWidth="1"/>
    <col min="6706" max="6706" width="6.83203125" customWidth="1"/>
    <col min="6707" max="6707" width="14.6640625" customWidth="1"/>
    <col min="6708" max="6708" width="11" customWidth="1"/>
    <col min="6709" max="6718" width="8.1640625" customWidth="1"/>
    <col min="6719" max="6719" width="0" hidden="1" customWidth="1"/>
    <col min="6720" max="6723" width="8.1640625" customWidth="1"/>
    <col min="6724" max="6724" width="0" hidden="1" customWidth="1"/>
    <col min="6880" max="6880" width="10.5" bestFit="1" customWidth="1"/>
    <col min="6881" max="6881" width="4.33203125" bestFit="1" customWidth="1"/>
    <col min="6882" max="6882" width="41.5" bestFit="1" customWidth="1"/>
    <col min="6883" max="6897" width="5.5" customWidth="1"/>
    <col min="6898" max="6898" width="3.83203125" customWidth="1"/>
    <col min="6899" max="6899" width="5.5" customWidth="1"/>
    <col min="6900" max="6914" width="5.33203125" customWidth="1"/>
    <col min="6915" max="6930" width="5.5" customWidth="1"/>
    <col min="6931" max="6931" width="6" customWidth="1"/>
    <col min="6932" max="6932" width="8" customWidth="1"/>
    <col min="6933" max="6933" width="7.5" customWidth="1"/>
    <col min="6934" max="6934" width="10" customWidth="1"/>
    <col min="6935" max="6935" width="7.83203125" customWidth="1"/>
    <col min="6936" max="6936" width="6.83203125" customWidth="1"/>
    <col min="6937" max="6937" width="8.1640625" customWidth="1"/>
    <col min="6938" max="6939" width="5.33203125" customWidth="1"/>
    <col min="6940" max="6940" width="4.6640625" customWidth="1"/>
    <col min="6941" max="6941" width="4" customWidth="1"/>
    <col min="6942" max="6942" width="0" hidden="1" customWidth="1"/>
    <col min="6943" max="6946" width="5.1640625" customWidth="1"/>
    <col min="6947" max="6947" width="0" hidden="1" customWidth="1"/>
    <col min="6948" max="6948" width="5.1640625" customWidth="1"/>
    <col min="6949" max="6949" width="6" customWidth="1"/>
    <col min="6950" max="6950" width="6.83203125" customWidth="1"/>
    <col min="6951" max="6952" width="11.5" customWidth="1"/>
    <col min="6953" max="6953" width="8.5" customWidth="1"/>
    <col min="6954" max="6954" width="9" customWidth="1"/>
    <col min="6955" max="6955" width="8.33203125" customWidth="1"/>
    <col min="6956" max="6956" width="16.5" customWidth="1"/>
    <col min="6957" max="6957" width="6" customWidth="1"/>
    <col min="6958" max="6958" width="20.33203125" customWidth="1"/>
    <col min="6959" max="6959" width="5.1640625" bestFit="1" customWidth="1"/>
    <col min="6960" max="6960" width="20" customWidth="1"/>
    <col min="6961" max="6961" width="5.1640625" bestFit="1" customWidth="1"/>
    <col min="6962" max="6962" width="6.83203125" customWidth="1"/>
    <col min="6963" max="6963" width="14.6640625" customWidth="1"/>
    <col min="6964" max="6964" width="11" customWidth="1"/>
    <col min="6965" max="6974" width="8.1640625" customWidth="1"/>
    <col min="6975" max="6975" width="0" hidden="1" customWidth="1"/>
    <col min="6976" max="6979" width="8.1640625" customWidth="1"/>
    <col min="6980" max="6980" width="0" hidden="1" customWidth="1"/>
    <col min="7136" max="7136" width="10.5" bestFit="1" customWidth="1"/>
    <col min="7137" max="7137" width="4.33203125" bestFit="1" customWidth="1"/>
    <col min="7138" max="7138" width="41.5" bestFit="1" customWidth="1"/>
    <col min="7139" max="7153" width="5.5" customWidth="1"/>
    <col min="7154" max="7154" width="3.83203125" customWidth="1"/>
    <col min="7155" max="7155" width="5.5" customWidth="1"/>
    <col min="7156" max="7170" width="5.33203125" customWidth="1"/>
    <col min="7171" max="7186" width="5.5" customWidth="1"/>
    <col min="7187" max="7187" width="6" customWidth="1"/>
    <col min="7188" max="7188" width="8" customWidth="1"/>
    <col min="7189" max="7189" width="7.5" customWidth="1"/>
    <col min="7190" max="7190" width="10" customWidth="1"/>
    <col min="7191" max="7191" width="7.83203125" customWidth="1"/>
    <col min="7192" max="7192" width="6.83203125" customWidth="1"/>
    <col min="7193" max="7193" width="8.1640625" customWidth="1"/>
    <col min="7194" max="7195" width="5.33203125" customWidth="1"/>
    <col min="7196" max="7196" width="4.6640625" customWidth="1"/>
    <col min="7197" max="7197" width="4" customWidth="1"/>
    <col min="7198" max="7198" width="0" hidden="1" customWidth="1"/>
    <col min="7199" max="7202" width="5.1640625" customWidth="1"/>
    <col min="7203" max="7203" width="0" hidden="1" customWidth="1"/>
    <col min="7204" max="7204" width="5.1640625" customWidth="1"/>
    <col min="7205" max="7205" width="6" customWidth="1"/>
    <col min="7206" max="7206" width="6.83203125" customWidth="1"/>
    <col min="7207" max="7208" width="11.5" customWidth="1"/>
    <col min="7209" max="7209" width="8.5" customWidth="1"/>
    <col min="7210" max="7210" width="9" customWidth="1"/>
    <col min="7211" max="7211" width="8.33203125" customWidth="1"/>
    <col min="7212" max="7212" width="16.5" customWidth="1"/>
    <col min="7213" max="7213" width="6" customWidth="1"/>
    <col min="7214" max="7214" width="20.33203125" customWidth="1"/>
    <col min="7215" max="7215" width="5.1640625" bestFit="1" customWidth="1"/>
    <col min="7216" max="7216" width="20" customWidth="1"/>
    <col min="7217" max="7217" width="5.1640625" bestFit="1" customWidth="1"/>
    <col min="7218" max="7218" width="6.83203125" customWidth="1"/>
    <col min="7219" max="7219" width="14.6640625" customWidth="1"/>
    <col min="7220" max="7220" width="11" customWidth="1"/>
    <col min="7221" max="7230" width="8.1640625" customWidth="1"/>
    <col min="7231" max="7231" width="0" hidden="1" customWidth="1"/>
    <col min="7232" max="7235" width="8.1640625" customWidth="1"/>
    <col min="7236" max="7236" width="0" hidden="1" customWidth="1"/>
    <col min="7392" max="7392" width="10.5" bestFit="1" customWidth="1"/>
    <col min="7393" max="7393" width="4.33203125" bestFit="1" customWidth="1"/>
    <col min="7394" max="7394" width="41.5" bestFit="1" customWidth="1"/>
    <col min="7395" max="7409" width="5.5" customWidth="1"/>
    <col min="7410" max="7410" width="3.83203125" customWidth="1"/>
    <col min="7411" max="7411" width="5.5" customWidth="1"/>
    <col min="7412" max="7426" width="5.33203125" customWidth="1"/>
    <col min="7427" max="7442" width="5.5" customWidth="1"/>
    <col min="7443" max="7443" width="6" customWidth="1"/>
    <col min="7444" max="7444" width="8" customWidth="1"/>
    <col min="7445" max="7445" width="7.5" customWidth="1"/>
    <col min="7446" max="7446" width="10" customWidth="1"/>
    <col min="7447" max="7447" width="7.83203125" customWidth="1"/>
    <col min="7448" max="7448" width="6.83203125" customWidth="1"/>
    <col min="7449" max="7449" width="8.1640625" customWidth="1"/>
    <col min="7450" max="7451" width="5.33203125" customWidth="1"/>
    <col min="7452" max="7452" width="4.6640625" customWidth="1"/>
    <col min="7453" max="7453" width="4" customWidth="1"/>
    <col min="7454" max="7454" width="0" hidden="1" customWidth="1"/>
    <col min="7455" max="7458" width="5.1640625" customWidth="1"/>
    <col min="7459" max="7459" width="0" hidden="1" customWidth="1"/>
    <col min="7460" max="7460" width="5.1640625" customWidth="1"/>
    <col min="7461" max="7461" width="6" customWidth="1"/>
    <col min="7462" max="7462" width="6.83203125" customWidth="1"/>
    <col min="7463" max="7464" width="11.5" customWidth="1"/>
    <col min="7465" max="7465" width="8.5" customWidth="1"/>
    <col min="7466" max="7466" width="9" customWidth="1"/>
    <col min="7467" max="7467" width="8.33203125" customWidth="1"/>
    <col min="7468" max="7468" width="16.5" customWidth="1"/>
    <col min="7469" max="7469" width="6" customWidth="1"/>
    <col min="7470" max="7470" width="20.33203125" customWidth="1"/>
    <col min="7471" max="7471" width="5.1640625" bestFit="1" customWidth="1"/>
    <col min="7472" max="7472" width="20" customWidth="1"/>
    <col min="7473" max="7473" width="5.1640625" bestFit="1" customWidth="1"/>
    <col min="7474" max="7474" width="6.83203125" customWidth="1"/>
    <col min="7475" max="7475" width="14.6640625" customWidth="1"/>
    <col min="7476" max="7476" width="11" customWidth="1"/>
    <col min="7477" max="7486" width="8.1640625" customWidth="1"/>
    <col min="7487" max="7487" width="0" hidden="1" customWidth="1"/>
    <col min="7488" max="7491" width="8.1640625" customWidth="1"/>
    <col min="7492" max="7492" width="0" hidden="1" customWidth="1"/>
    <col min="7648" max="7648" width="10.5" bestFit="1" customWidth="1"/>
    <col min="7649" max="7649" width="4.33203125" bestFit="1" customWidth="1"/>
    <col min="7650" max="7650" width="41.5" bestFit="1" customWidth="1"/>
    <col min="7651" max="7665" width="5.5" customWidth="1"/>
    <col min="7666" max="7666" width="3.83203125" customWidth="1"/>
    <col min="7667" max="7667" width="5.5" customWidth="1"/>
    <col min="7668" max="7682" width="5.33203125" customWidth="1"/>
    <col min="7683" max="7698" width="5.5" customWidth="1"/>
    <col min="7699" max="7699" width="6" customWidth="1"/>
    <col min="7700" max="7700" width="8" customWidth="1"/>
    <col min="7701" max="7701" width="7.5" customWidth="1"/>
    <col min="7702" max="7702" width="10" customWidth="1"/>
    <col min="7703" max="7703" width="7.83203125" customWidth="1"/>
    <col min="7704" max="7704" width="6.83203125" customWidth="1"/>
    <col min="7705" max="7705" width="8.1640625" customWidth="1"/>
    <col min="7706" max="7707" width="5.33203125" customWidth="1"/>
    <col min="7708" max="7708" width="4.6640625" customWidth="1"/>
    <col min="7709" max="7709" width="4" customWidth="1"/>
    <col min="7710" max="7710" width="0" hidden="1" customWidth="1"/>
    <col min="7711" max="7714" width="5.1640625" customWidth="1"/>
    <col min="7715" max="7715" width="0" hidden="1" customWidth="1"/>
    <col min="7716" max="7716" width="5.1640625" customWidth="1"/>
    <col min="7717" max="7717" width="6" customWidth="1"/>
    <col min="7718" max="7718" width="6.83203125" customWidth="1"/>
    <col min="7719" max="7720" width="11.5" customWidth="1"/>
    <col min="7721" max="7721" width="8.5" customWidth="1"/>
    <col min="7722" max="7722" width="9" customWidth="1"/>
    <col min="7723" max="7723" width="8.33203125" customWidth="1"/>
    <col min="7724" max="7724" width="16.5" customWidth="1"/>
    <col min="7725" max="7725" width="6" customWidth="1"/>
    <col min="7726" max="7726" width="20.33203125" customWidth="1"/>
    <col min="7727" max="7727" width="5.1640625" bestFit="1" customWidth="1"/>
    <col min="7728" max="7728" width="20" customWidth="1"/>
    <col min="7729" max="7729" width="5.1640625" bestFit="1" customWidth="1"/>
    <col min="7730" max="7730" width="6.83203125" customWidth="1"/>
    <col min="7731" max="7731" width="14.6640625" customWidth="1"/>
    <col min="7732" max="7732" width="11" customWidth="1"/>
    <col min="7733" max="7742" width="8.1640625" customWidth="1"/>
    <col min="7743" max="7743" width="0" hidden="1" customWidth="1"/>
    <col min="7744" max="7747" width="8.1640625" customWidth="1"/>
    <col min="7748" max="7748" width="0" hidden="1" customWidth="1"/>
    <col min="7904" max="7904" width="10.5" bestFit="1" customWidth="1"/>
    <col min="7905" max="7905" width="4.33203125" bestFit="1" customWidth="1"/>
    <col min="7906" max="7906" width="41.5" bestFit="1" customWidth="1"/>
    <col min="7907" max="7921" width="5.5" customWidth="1"/>
    <col min="7922" max="7922" width="3.83203125" customWidth="1"/>
    <col min="7923" max="7923" width="5.5" customWidth="1"/>
    <col min="7924" max="7938" width="5.33203125" customWidth="1"/>
    <col min="7939" max="7954" width="5.5" customWidth="1"/>
    <col min="7955" max="7955" width="6" customWidth="1"/>
    <col min="7956" max="7956" width="8" customWidth="1"/>
    <col min="7957" max="7957" width="7.5" customWidth="1"/>
    <col min="7958" max="7958" width="10" customWidth="1"/>
    <col min="7959" max="7959" width="7.83203125" customWidth="1"/>
    <col min="7960" max="7960" width="6.83203125" customWidth="1"/>
    <col min="7961" max="7961" width="8.1640625" customWidth="1"/>
    <col min="7962" max="7963" width="5.33203125" customWidth="1"/>
    <col min="7964" max="7964" width="4.6640625" customWidth="1"/>
    <col min="7965" max="7965" width="4" customWidth="1"/>
    <col min="7966" max="7966" width="0" hidden="1" customWidth="1"/>
    <col min="7967" max="7970" width="5.1640625" customWidth="1"/>
    <col min="7971" max="7971" width="0" hidden="1" customWidth="1"/>
    <col min="7972" max="7972" width="5.1640625" customWidth="1"/>
    <col min="7973" max="7973" width="6" customWidth="1"/>
    <col min="7974" max="7974" width="6.83203125" customWidth="1"/>
    <col min="7975" max="7976" width="11.5" customWidth="1"/>
    <col min="7977" max="7977" width="8.5" customWidth="1"/>
    <col min="7978" max="7978" width="9" customWidth="1"/>
    <col min="7979" max="7979" width="8.33203125" customWidth="1"/>
    <col min="7980" max="7980" width="16.5" customWidth="1"/>
    <col min="7981" max="7981" width="6" customWidth="1"/>
    <col min="7982" max="7982" width="20.33203125" customWidth="1"/>
    <col min="7983" max="7983" width="5.1640625" bestFit="1" customWidth="1"/>
    <col min="7984" max="7984" width="20" customWidth="1"/>
    <col min="7985" max="7985" width="5.1640625" bestFit="1" customWidth="1"/>
    <col min="7986" max="7986" width="6.83203125" customWidth="1"/>
    <col min="7987" max="7987" width="14.6640625" customWidth="1"/>
    <col min="7988" max="7988" width="11" customWidth="1"/>
    <col min="7989" max="7998" width="8.1640625" customWidth="1"/>
    <col min="7999" max="7999" width="0" hidden="1" customWidth="1"/>
    <col min="8000" max="8003" width="8.1640625" customWidth="1"/>
    <col min="8004" max="8004" width="0" hidden="1" customWidth="1"/>
    <col min="8160" max="8160" width="10.5" bestFit="1" customWidth="1"/>
    <col min="8161" max="8161" width="4.33203125" bestFit="1" customWidth="1"/>
    <col min="8162" max="8162" width="41.5" bestFit="1" customWidth="1"/>
    <col min="8163" max="8177" width="5.5" customWidth="1"/>
    <col min="8178" max="8178" width="3.83203125" customWidth="1"/>
    <col min="8179" max="8179" width="5.5" customWidth="1"/>
    <col min="8180" max="8194" width="5.33203125" customWidth="1"/>
    <col min="8195" max="8210" width="5.5" customWidth="1"/>
    <col min="8211" max="8211" width="6" customWidth="1"/>
    <col min="8212" max="8212" width="8" customWidth="1"/>
    <col min="8213" max="8213" width="7.5" customWidth="1"/>
    <col min="8214" max="8214" width="10" customWidth="1"/>
    <col min="8215" max="8215" width="7.83203125" customWidth="1"/>
    <col min="8216" max="8216" width="6.83203125" customWidth="1"/>
    <col min="8217" max="8217" width="8.1640625" customWidth="1"/>
    <col min="8218" max="8219" width="5.33203125" customWidth="1"/>
    <col min="8220" max="8220" width="4.6640625" customWidth="1"/>
    <col min="8221" max="8221" width="4" customWidth="1"/>
    <col min="8222" max="8222" width="0" hidden="1" customWidth="1"/>
    <col min="8223" max="8226" width="5.1640625" customWidth="1"/>
    <col min="8227" max="8227" width="0" hidden="1" customWidth="1"/>
    <col min="8228" max="8228" width="5.1640625" customWidth="1"/>
    <col min="8229" max="8229" width="6" customWidth="1"/>
    <col min="8230" max="8230" width="6.83203125" customWidth="1"/>
    <col min="8231" max="8232" width="11.5" customWidth="1"/>
    <col min="8233" max="8233" width="8.5" customWidth="1"/>
    <col min="8234" max="8234" width="9" customWidth="1"/>
    <col min="8235" max="8235" width="8.33203125" customWidth="1"/>
    <col min="8236" max="8236" width="16.5" customWidth="1"/>
    <col min="8237" max="8237" width="6" customWidth="1"/>
    <col min="8238" max="8238" width="20.33203125" customWidth="1"/>
    <col min="8239" max="8239" width="5.1640625" bestFit="1" customWidth="1"/>
    <col min="8240" max="8240" width="20" customWidth="1"/>
    <col min="8241" max="8241" width="5.1640625" bestFit="1" customWidth="1"/>
    <col min="8242" max="8242" width="6.83203125" customWidth="1"/>
    <col min="8243" max="8243" width="14.6640625" customWidth="1"/>
    <col min="8244" max="8244" width="11" customWidth="1"/>
    <col min="8245" max="8254" width="8.1640625" customWidth="1"/>
    <col min="8255" max="8255" width="0" hidden="1" customWidth="1"/>
    <col min="8256" max="8259" width="8.1640625" customWidth="1"/>
    <col min="8260" max="8260" width="0" hidden="1" customWidth="1"/>
    <col min="8416" max="8416" width="10.5" bestFit="1" customWidth="1"/>
    <col min="8417" max="8417" width="4.33203125" bestFit="1" customWidth="1"/>
    <col min="8418" max="8418" width="41.5" bestFit="1" customWidth="1"/>
    <col min="8419" max="8433" width="5.5" customWidth="1"/>
    <col min="8434" max="8434" width="3.83203125" customWidth="1"/>
    <col min="8435" max="8435" width="5.5" customWidth="1"/>
    <col min="8436" max="8450" width="5.33203125" customWidth="1"/>
    <col min="8451" max="8466" width="5.5" customWidth="1"/>
    <col min="8467" max="8467" width="6" customWidth="1"/>
    <col min="8468" max="8468" width="8" customWidth="1"/>
    <col min="8469" max="8469" width="7.5" customWidth="1"/>
    <col min="8470" max="8470" width="10" customWidth="1"/>
    <col min="8471" max="8471" width="7.83203125" customWidth="1"/>
    <col min="8472" max="8472" width="6.83203125" customWidth="1"/>
    <col min="8473" max="8473" width="8.1640625" customWidth="1"/>
    <col min="8474" max="8475" width="5.33203125" customWidth="1"/>
    <col min="8476" max="8476" width="4.6640625" customWidth="1"/>
    <col min="8477" max="8477" width="4" customWidth="1"/>
    <col min="8478" max="8478" width="0" hidden="1" customWidth="1"/>
    <col min="8479" max="8482" width="5.1640625" customWidth="1"/>
    <col min="8483" max="8483" width="0" hidden="1" customWidth="1"/>
    <col min="8484" max="8484" width="5.1640625" customWidth="1"/>
    <col min="8485" max="8485" width="6" customWidth="1"/>
    <col min="8486" max="8486" width="6.83203125" customWidth="1"/>
    <col min="8487" max="8488" width="11.5" customWidth="1"/>
    <col min="8489" max="8489" width="8.5" customWidth="1"/>
    <col min="8490" max="8490" width="9" customWidth="1"/>
    <col min="8491" max="8491" width="8.33203125" customWidth="1"/>
    <col min="8492" max="8492" width="16.5" customWidth="1"/>
    <col min="8493" max="8493" width="6" customWidth="1"/>
    <col min="8494" max="8494" width="20.33203125" customWidth="1"/>
    <col min="8495" max="8495" width="5.1640625" bestFit="1" customWidth="1"/>
    <col min="8496" max="8496" width="20" customWidth="1"/>
    <col min="8497" max="8497" width="5.1640625" bestFit="1" customWidth="1"/>
    <col min="8498" max="8498" width="6.83203125" customWidth="1"/>
    <col min="8499" max="8499" width="14.6640625" customWidth="1"/>
    <col min="8500" max="8500" width="11" customWidth="1"/>
    <col min="8501" max="8510" width="8.1640625" customWidth="1"/>
    <col min="8511" max="8511" width="0" hidden="1" customWidth="1"/>
    <col min="8512" max="8515" width="8.1640625" customWidth="1"/>
    <col min="8516" max="8516" width="0" hidden="1" customWidth="1"/>
    <col min="8672" max="8672" width="10.5" bestFit="1" customWidth="1"/>
    <col min="8673" max="8673" width="4.33203125" bestFit="1" customWidth="1"/>
    <col min="8674" max="8674" width="41.5" bestFit="1" customWidth="1"/>
    <col min="8675" max="8689" width="5.5" customWidth="1"/>
    <col min="8690" max="8690" width="3.83203125" customWidth="1"/>
    <col min="8691" max="8691" width="5.5" customWidth="1"/>
    <col min="8692" max="8706" width="5.33203125" customWidth="1"/>
    <col min="8707" max="8722" width="5.5" customWidth="1"/>
    <col min="8723" max="8723" width="6" customWidth="1"/>
    <col min="8724" max="8724" width="8" customWidth="1"/>
    <col min="8725" max="8725" width="7.5" customWidth="1"/>
    <col min="8726" max="8726" width="10" customWidth="1"/>
    <col min="8727" max="8727" width="7.83203125" customWidth="1"/>
    <col min="8728" max="8728" width="6.83203125" customWidth="1"/>
    <col min="8729" max="8729" width="8.1640625" customWidth="1"/>
    <col min="8730" max="8731" width="5.33203125" customWidth="1"/>
    <col min="8732" max="8732" width="4.6640625" customWidth="1"/>
    <col min="8733" max="8733" width="4" customWidth="1"/>
    <col min="8734" max="8734" width="0" hidden="1" customWidth="1"/>
    <col min="8735" max="8738" width="5.1640625" customWidth="1"/>
    <col min="8739" max="8739" width="0" hidden="1" customWidth="1"/>
    <col min="8740" max="8740" width="5.1640625" customWidth="1"/>
    <col min="8741" max="8741" width="6" customWidth="1"/>
    <col min="8742" max="8742" width="6.83203125" customWidth="1"/>
    <col min="8743" max="8744" width="11.5" customWidth="1"/>
    <col min="8745" max="8745" width="8.5" customWidth="1"/>
    <col min="8746" max="8746" width="9" customWidth="1"/>
    <col min="8747" max="8747" width="8.33203125" customWidth="1"/>
    <col min="8748" max="8748" width="16.5" customWidth="1"/>
    <col min="8749" max="8749" width="6" customWidth="1"/>
    <col min="8750" max="8750" width="20.33203125" customWidth="1"/>
    <col min="8751" max="8751" width="5.1640625" bestFit="1" customWidth="1"/>
    <col min="8752" max="8752" width="20" customWidth="1"/>
    <col min="8753" max="8753" width="5.1640625" bestFit="1" customWidth="1"/>
    <col min="8754" max="8754" width="6.83203125" customWidth="1"/>
    <col min="8755" max="8755" width="14.6640625" customWidth="1"/>
    <col min="8756" max="8756" width="11" customWidth="1"/>
    <col min="8757" max="8766" width="8.1640625" customWidth="1"/>
    <col min="8767" max="8767" width="0" hidden="1" customWidth="1"/>
    <col min="8768" max="8771" width="8.1640625" customWidth="1"/>
    <col min="8772" max="8772" width="0" hidden="1" customWidth="1"/>
    <col min="8928" max="8928" width="10.5" bestFit="1" customWidth="1"/>
    <col min="8929" max="8929" width="4.33203125" bestFit="1" customWidth="1"/>
    <col min="8930" max="8930" width="41.5" bestFit="1" customWidth="1"/>
    <col min="8931" max="8945" width="5.5" customWidth="1"/>
    <col min="8946" max="8946" width="3.83203125" customWidth="1"/>
    <col min="8947" max="8947" width="5.5" customWidth="1"/>
    <col min="8948" max="8962" width="5.33203125" customWidth="1"/>
    <col min="8963" max="8978" width="5.5" customWidth="1"/>
    <col min="8979" max="8979" width="6" customWidth="1"/>
    <col min="8980" max="8980" width="8" customWidth="1"/>
    <col min="8981" max="8981" width="7.5" customWidth="1"/>
    <col min="8982" max="8982" width="10" customWidth="1"/>
    <col min="8983" max="8983" width="7.83203125" customWidth="1"/>
    <col min="8984" max="8984" width="6.83203125" customWidth="1"/>
    <col min="8985" max="8985" width="8.1640625" customWidth="1"/>
    <col min="8986" max="8987" width="5.33203125" customWidth="1"/>
    <col min="8988" max="8988" width="4.6640625" customWidth="1"/>
    <col min="8989" max="8989" width="4" customWidth="1"/>
    <col min="8990" max="8990" width="0" hidden="1" customWidth="1"/>
    <col min="8991" max="8994" width="5.1640625" customWidth="1"/>
    <col min="8995" max="8995" width="0" hidden="1" customWidth="1"/>
    <col min="8996" max="8996" width="5.1640625" customWidth="1"/>
    <col min="8997" max="8997" width="6" customWidth="1"/>
    <col min="8998" max="8998" width="6.83203125" customWidth="1"/>
    <col min="8999" max="9000" width="11.5" customWidth="1"/>
    <col min="9001" max="9001" width="8.5" customWidth="1"/>
    <col min="9002" max="9002" width="9" customWidth="1"/>
    <col min="9003" max="9003" width="8.33203125" customWidth="1"/>
    <col min="9004" max="9004" width="16.5" customWidth="1"/>
    <col min="9005" max="9005" width="6" customWidth="1"/>
    <col min="9006" max="9006" width="20.33203125" customWidth="1"/>
    <col min="9007" max="9007" width="5.1640625" bestFit="1" customWidth="1"/>
    <col min="9008" max="9008" width="20" customWidth="1"/>
    <col min="9009" max="9009" width="5.1640625" bestFit="1" customWidth="1"/>
    <col min="9010" max="9010" width="6.83203125" customWidth="1"/>
    <col min="9011" max="9011" width="14.6640625" customWidth="1"/>
    <col min="9012" max="9012" width="11" customWidth="1"/>
    <col min="9013" max="9022" width="8.1640625" customWidth="1"/>
    <col min="9023" max="9023" width="0" hidden="1" customWidth="1"/>
    <col min="9024" max="9027" width="8.1640625" customWidth="1"/>
    <col min="9028" max="9028" width="0" hidden="1" customWidth="1"/>
    <col min="9184" max="9184" width="10.5" bestFit="1" customWidth="1"/>
    <col min="9185" max="9185" width="4.33203125" bestFit="1" customWidth="1"/>
    <col min="9186" max="9186" width="41.5" bestFit="1" customWidth="1"/>
    <col min="9187" max="9201" width="5.5" customWidth="1"/>
    <col min="9202" max="9202" width="3.83203125" customWidth="1"/>
    <col min="9203" max="9203" width="5.5" customWidth="1"/>
    <col min="9204" max="9218" width="5.33203125" customWidth="1"/>
    <col min="9219" max="9234" width="5.5" customWidth="1"/>
    <col min="9235" max="9235" width="6" customWidth="1"/>
    <col min="9236" max="9236" width="8" customWidth="1"/>
    <col min="9237" max="9237" width="7.5" customWidth="1"/>
    <col min="9238" max="9238" width="10" customWidth="1"/>
    <col min="9239" max="9239" width="7.83203125" customWidth="1"/>
    <col min="9240" max="9240" width="6.83203125" customWidth="1"/>
    <col min="9241" max="9241" width="8.1640625" customWidth="1"/>
    <col min="9242" max="9243" width="5.33203125" customWidth="1"/>
    <col min="9244" max="9244" width="4.6640625" customWidth="1"/>
    <col min="9245" max="9245" width="4" customWidth="1"/>
    <col min="9246" max="9246" width="0" hidden="1" customWidth="1"/>
    <col min="9247" max="9250" width="5.1640625" customWidth="1"/>
    <col min="9251" max="9251" width="0" hidden="1" customWidth="1"/>
    <col min="9252" max="9252" width="5.1640625" customWidth="1"/>
    <col min="9253" max="9253" width="6" customWidth="1"/>
    <col min="9254" max="9254" width="6.83203125" customWidth="1"/>
    <col min="9255" max="9256" width="11.5" customWidth="1"/>
    <col min="9257" max="9257" width="8.5" customWidth="1"/>
    <col min="9258" max="9258" width="9" customWidth="1"/>
    <col min="9259" max="9259" width="8.33203125" customWidth="1"/>
    <col min="9260" max="9260" width="16.5" customWidth="1"/>
    <col min="9261" max="9261" width="6" customWidth="1"/>
    <col min="9262" max="9262" width="20.33203125" customWidth="1"/>
    <col min="9263" max="9263" width="5.1640625" bestFit="1" customWidth="1"/>
    <col min="9264" max="9264" width="20" customWidth="1"/>
    <col min="9265" max="9265" width="5.1640625" bestFit="1" customWidth="1"/>
    <col min="9266" max="9266" width="6.83203125" customWidth="1"/>
    <col min="9267" max="9267" width="14.6640625" customWidth="1"/>
    <col min="9268" max="9268" width="11" customWidth="1"/>
    <col min="9269" max="9278" width="8.1640625" customWidth="1"/>
    <col min="9279" max="9279" width="0" hidden="1" customWidth="1"/>
    <col min="9280" max="9283" width="8.1640625" customWidth="1"/>
    <col min="9284" max="9284" width="0" hidden="1" customWidth="1"/>
    <col min="9440" max="9440" width="10.5" bestFit="1" customWidth="1"/>
    <col min="9441" max="9441" width="4.33203125" bestFit="1" customWidth="1"/>
    <col min="9442" max="9442" width="41.5" bestFit="1" customWidth="1"/>
    <col min="9443" max="9457" width="5.5" customWidth="1"/>
    <col min="9458" max="9458" width="3.83203125" customWidth="1"/>
    <col min="9459" max="9459" width="5.5" customWidth="1"/>
    <col min="9460" max="9474" width="5.33203125" customWidth="1"/>
    <col min="9475" max="9490" width="5.5" customWidth="1"/>
    <col min="9491" max="9491" width="6" customWidth="1"/>
    <col min="9492" max="9492" width="8" customWidth="1"/>
    <col min="9493" max="9493" width="7.5" customWidth="1"/>
    <col min="9494" max="9494" width="10" customWidth="1"/>
    <col min="9495" max="9495" width="7.83203125" customWidth="1"/>
    <col min="9496" max="9496" width="6.83203125" customWidth="1"/>
    <col min="9497" max="9497" width="8.1640625" customWidth="1"/>
    <col min="9498" max="9499" width="5.33203125" customWidth="1"/>
    <col min="9500" max="9500" width="4.6640625" customWidth="1"/>
    <col min="9501" max="9501" width="4" customWidth="1"/>
    <col min="9502" max="9502" width="0" hidden="1" customWidth="1"/>
    <col min="9503" max="9506" width="5.1640625" customWidth="1"/>
    <col min="9507" max="9507" width="0" hidden="1" customWidth="1"/>
    <col min="9508" max="9508" width="5.1640625" customWidth="1"/>
    <col min="9509" max="9509" width="6" customWidth="1"/>
    <col min="9510" max="9510" width="6.83203125" customWidth="1"/>
    <col min="9511" max="9512" width="11.5" customWidth="1"/>
    <col min="9513" max="9513" width="8.5" customWidth="1"/>
    <col min="9514" max="9514" width="9" customWidth="1"/>
    <col min="9515" max="9515" width="8.33203125" customWidth="1"/>
    <col min="9516" max="9516" width="16.5" customWidth="1"/>
    <col min="9517" max="9517" width="6" customWidth="1"/>
    <col min="9518" max="9518" width="20.33203125" customWidth="1"/>
    <col min="9519" max="9519" width="5.1640625" bestFit="1" customWidth="1"/>
    <col min="9520" max="9520" width="20" customWidth="1"/>
    <col min="9521" max="9521" width="5.1640625" bestFit="1" customWidth="1"/>
    <col min="9522" max="9522" width="6.83203125" customWidth="1"/>
    <col min="9523" max="9523" width="14.6640625" customWidth="1"/>
    <col min="9524" max="9524" width="11" customWidth="1"/>
    <col min="9525" max="9534" width="8.1640625" customWidth="1"/>
    <col min="9535" max="9535" width="0" hidden="1" customWidth="1"/>
    <col min="9536" max="9539" width="8.1640625" customWidth="1"/>
    <col min="9540" max="9540" width="0" hidden="1" customWidth="1"/>
    <col min="9696" max="9696" width="10.5" bestFit="1" customWidth="1"/>
    <col min="9697" max="9697" width="4.33203125" bestFit="1" customWidth="1"/>
    <col min="9698" max="9698" width="41.5" bestFit="1" customWidth="1"/>
    <col min="9699" max="9713" width="5.5" customWidth="1"/>
    <col min="9714" max="9714" width="3.83203125" customWidth="1"/>
    <col min="9715" max="9715" width="5.5" customWidth="1"/>
    <col min="9716" max="9730" width="5.33203125" customWidth="1"/>
    <col min="9731" max="9746" width="5.5" customWidth="1"/>
    <col min="9747" max="9747" width="6" customWidth="1"/>
    <col min="9748" max="9748" width="8" customWidth="1"/>
    <col min="9749" max="9749" width="7.5" customWidth="1"/>
    <col min="9750" max="9750" width="10" customWidth="1"/>
    <col min="9751" max="9751" width="7.83203125" customWidth="1"/>
    <col min="9752" max="9752" width="6.83203125" customWidth="1"/>
    <col min="9753" max="9753" width="8.1640625" customWidth="1"/>
    <col min="9754" max="9755" width="5.33203125" customWidth="1"/>
    <col min="9756" max="9756" width="4.6640625" customWidth="1"/>
    <col min="9757" max="9757" width="4" customWidth="1"/>
    <col min="9758" max="9758" width="0" hidden="1" customWidth="1"/>
    <col min="9759" max="9762" width="5.1640625" customWidth="1"/>
    <col min="9763" max="9763" width="0" hidden="1" customWidth="1"/>
    <col min="9764" max="9764" width="5.1640625" customWidth="1"/>
    <col min="9765" max="9765" width="6" customWidth="1"/>
    <col min="9766" max="9766" width="6.83203125" customWidth="1"/>
    <col min="9767" max="9768" width="11.5" customWidth="1"/>
    <col min="9769" max="9769" width="8.5" customWidth="1"/>
    <col min="9770" max="9770" width="9" customWidth="1"/>
    <col min="9771" max="9771" width="8.33203125" customWidth="1"/>
    <col min="9772" max="9772" width="16.5" customWidth="1"/>
    <col min="9773" max="9773" width="6" customWidth="1"/>
    <col min="9774" max="9774" width="20.33203125" customWidth="1"/>
    <col min="9775" max="9775" width="5.1640625" bestFit="1" customWidth="1"/>
    <col min="9776" max="9776" width="20" customWidth="1"/>
    <col min="9777" max="9777" width="5.1640625" bestFit="1" customWidth="1"/>
    <col min="9778" max="9778" width="6.83203125" customWidth="1"/>
    <col min="9779" max="9779" width="14.6640625" customWidth="1"/>
    <col min="9780" max="9780" width="11" customWidth="1"/>
    <col min="9781" max="9790" width="8.1640625" customWidth="1"/>
    <col min="9791" max="9791" width="0" hidden="1" customWidth="1"/>
    <col min="9792" max="9795" width="8.1640625" customWidth="1"/>
    <col min="9796" max="9796" width="0" hidden="1" customWidth="1"/>
    <col min="9952" max="9952" width="10.5" bestFit="1" customWidth="1"/>
    <col min="9953" max="9953" width="4.33203125" bestFit="1" customWidth="1"/>
    <col min="9954" max="9954" width="41.5" bestFit="1" customWidth="1"/>
    <col min="9955" max="9969" width="5.5" customWidth="1"/>
    <col min="9970" max="9970" width="3.83203125" customWidth="1"/>
    <col min="9971" max="9971" width="5.5" customWidth="1"/>
    <col min="9972" max="9986" width="5.33203125" customWidth="1"/>
    <col min="9987" max="10002" width="5.5" customWidth="1"/>
    <col min="10003" max="10003" width="6" customWidth="1"/>
    <col min="10004" max="10004" width="8" customWidth="1"/>
    <col min="10005" max="10005" width="7.5" customWidth="1"/>
    <col min="10006" max="10006" width="10" customWidth="1"/>
    <col min="10007" max="10007" width="7.83203125" customWidth="1"/>
    <col min="10008" max="10008" width="6.83203125" customWidth="1"/>
    <col min="10009" max="10009" width="8.1640625" customWidth="1"/>
    <col min="10010" max="10011" width="5.33203125" customWidth="1"/>
    <col min="10012" max="10012" width="4.6640625" customWidth="1"/>
    <col min="10013" max="10013" width="4" customWidth="1"/>
    <col min="10014" max="10014" width="0" hidden="1" customWidth="1"/>
    <col min="10015" max="10018" width="5.1640625" customWidth="1"/>
    <col min="10019" max="10019" width="0" hidden="1" customWidth="1"/>
    <col min="10020" max="10020" width="5.1640625" customWidth="1"/>
    <col min="10021" max="10021" width="6" customWidth="1"/>
    <col min="10022" max="10022" width="6.83203125" customWidth="1"/>
    <col min="10023" max="10024" width="11.5" customWidth="1"/>
    <col min="10025" max="10025" width="8.5" customWidth="1"/>
    <col min="10026" max="10026" width="9" customWidth="1"/>
    <col min="10027" max="10027" width="8.33203125" customWidth="1"/>
    <col min="10028" max="10028" width="16.5" customWidth="1"/>
    <col min="10029" max="10029" width="6" customWidth="1"/>
    <col min="10030" max="10030" width="20.33203125" customWidth="1"/>
    <col min="10031" max="10031" width="5.1640625" bestFit="1" customWidth="1"/>
    <col min="10032" max="10032" width="20" customWidth="1"/>
    <col min="10033" max="10033" width="5.1640625" bestFit="1" customWidth="1"/>
    <col min="10034" max="10034" width="6.83203125" customWidth="1"/>
    <col min="10035" max="10035" width="14.6640625" customWidth="1"/>
    <col min="10036" max="10036" width="11" customWidth="1"/>
    <col min="10037" max="10046" width="8.1640625" customWidth="1"/>
    <col min="10047" max="10047" width="0" hidden="1" customWidth="1"/>
    <col min="10048" max="10051" width="8.1640625" customWidth="1"/>
    <col min="10052" max="10052" width="0" hidden="1" customWidth="1"/>
    <col min="10208" max="10208" width="10.5" bestFit="1" customWidth="1"/>
    <col min="10209" max="10209" width="4.33203125" bestFit="1" customWidth="1"/>
    <col min="10210" max="10210" width="41.5" bestFit="1" customWidth="1"/>
    <col min="10211" max="10225" width="5.5" customWidth="1"/>
    <col min="10226" max="10226" width="3.83203125" customWidth="1"/>
    <col min="10227" max="10227" width="5.5" customWidth="1"/>
    <col min="10228" max="10242" width="5.33203125" customWidth="1"/>
    <col min="10243" max="10258" width="5.5" customWidth="1"/>
    <col min="10259" max="10259" width="6" customWidth="1"/>
    <col min="10260" max="10260" width="8" customWidth="1"/>
    <col min="10261" max="10261" width="7.5" customWidth="1"/>
    <col min="10262" max="10262" width="10" customWidth="1"/>
    <col min="10263" max="10263" width="7.83203125" customWidth="1"/>
    <col min="10264" max="10264" width="6.83203125" customWidth="1"/>
    <col min="10265" max="10265" width="8.1640625" customWidth="1"/>
    <col min="10266" max="10267" width="5.33203125" customWidth="1"/>
    <col min="10268" max="10268" width="4.6640625" customWidth="1"/>
    <col min="10269" max="10269" width="4" customWidth="1"/>
    <col min="10270" max="10270" width="0" hidden="1" customWidth="1"/>
    <col min="10271" max="10274" width="5.1640625" customWidth="1"/>
    <col min="10275" max="10275" width="0" hidden="1" customWidth="1"/>
    <col min="10276" max="10276" width="5.1640625" customWidth="1"/>
    <col min="10277" max="10277" width="6" customWidth="1"/>
    <col min="10278" max="10278" width="6.83203125" customWidth="1"/>
    <col min="10279" max="10280" width="11.5" customWidth="1"/>
    <col min="10281" max="10281" width="8.5" customWidth="1"/>
    <col min="10282" max="10282" width="9" customWidth="1"/>
    <col min="10283" max="10283" width="8.33203125" customWidth="1"/>
    <col min="10284" max="10284" width="16.5" customWidth="1"/>
    <col min="10285" max="10285" width="6" customWidth="1"/>
    <col min="10286" max="10286" width="20.33203125" customWidth="1"/>
    <col min="10287" max="10287" width="5.1640625" bestFit="1" customWidth="1"/>
    <col min="10288" max="10288" width="20" customWidth="1"/>
    <col min="10289" max="10289" width="5.1640625" bestFit="1" customWidth="1"/>
    <col min="10290" max="10290" width="6.83203125" customWidth="1"/>
    <col min="10291" max="10291" width="14.6640625" customWidth="1"/>
    <col min="10292" max="10292" width="11" customWidth="1"/>
    <col min="10293" max="10302" width="8.1640625" customWidth="1"/>
    <col min="10303" max="10303" width="0" hidden="1" customWidth="1"/>
    <col min="10304" max="10307" width="8.1640625" customWidth="1"/>
    <col min="10308" max="10308" width="0" hidden="1" customWidth="1"/>
    <col min="10464" max="10464" width="10.5" bestFit="1" customWidth="1"/>
    <col min="10465" max="10465" width="4.33203125" bestFit="1" customWidth="1"/>
    <col min="10466" max="10466" width="41.5" bestFit="1" customWidth="1"/>
    <col min="10467" max="10481" width="5.5" customWidth="1"/>
    <col min="10482" max="10482" width="3.83203125" customWidth="1"/>
    <col min="10483" max="10483" width="5.5" customWidth="1"/>
    <col min="10484" max="10498" width="5.33203125" customWidth="1"/>
    <col min="10499" max="10514" width="5.5" customWidth="1"/>
    <col min="10515" max="10515" width="6" customWidth="1"/>
    <col min="10516" max="10516" width="8" customWidth="1"/>
    <col min="10517" max="10517" width="7.5" customWidth="1"/>
    <col min="10518" max="10518" width="10" customWidth="1"/>
    <col min="10519" max="10519" width="7.83203125" customWidth="1"/>
    <col min="10520" max="10520" width="6.83203125" customWidth="1"/>
    <col min="10521" max="10521" width="8.1640625" customWidth="1"/>
    <col min="10522" max="10523" width="5.33203125" customWidth="1"/>
    <col min="10524" max="10524" width="4.6640625" customWidth="1"/>
    <col min="10525" max="10525" width="4" customWidth="1"/>
    <col min="10526" max="10526" width="0" hidden="1" customWidth="1"/>
    <col min="10527" max="10530" width="5.1640625" customWidth="1"/>
    <col min="10531" max="10531" width="0" hidden="1" customWidth="1"/>
    <col min="10532" max="10532" width="5.1640625" customWidth="1"/>
    <col min="10533" max="10533" width="6" customWidth="1"/>
    <col min="10534" max="10534" width="6.83203125" customWidth="1"/>
    <col min="10535" max="10536" width="11.5" customWidth="1"/>
    <col min="10537" max="10537" width="8.5" customWidth="1"/>
    <col min="10538" max="10538" width="9" customWidth="1"/>
    <col min="10539" max="10539" width="8.33203125" customWidth="1"/>
    <col min="10540" max="10540" width="16.5" customWidth="1"/>
    <col min="10541" max="10541" width="6" customWidth="1"/>
    <col min="10542" max="10542" width="20.33203125" customWidth="1"/>
    <col min="10543" max="10543" width="5.1640625" bestFit="1" customWidth="1"/>
    <col min="10544" max="10544" width="20" customWidth="1"/>
    <col min="10545" max="10545" width="5.1640625" bestFit="1" customWidth="1"/>
    <col min="10546" max="10546" width="6.83203125" customWidth="1"/>
    <col min="10547" max="10547" width="14.6640625" customWidth="1"/>
    <col min="10548" max="10548" width="11" customWidth="1"/>
    <col min="10549" max="10558" width="8.1640625" customWidth="1"/>
    <col min="10559" max="10559" width="0" hidden="1" customWidth="1"/>
    <col min="10560" max="10563" width="8.1640625" customWidth="1"/>
    <col min="10564" max="10564" width="0" hidden="1" customWidth="1"/>
    <col min="10720" max="10720" width="10.5" bestFit="1" customWidth="1"/>
    <col min="10721" max="10721" width="4.33203125" bestFit="1" customWidth="1"/>
    <col min="10722" max="10722" width="41.5" bestFit="1" customWidth="1"/>
    <col min="10723" max="10737" width="5.5" customWidth="1"/>
    <col min="10738" max="10738" width="3.83203125" customWidth="1"/>
    <col min="10739" max="10739" width="5.5" customWidth="1"/>
    <col min="10740" max="10754" width="5.33203125" customWidth="1"/>
    <col min="10755" max="10770" width="5.5" customWidth="1"/>
    <col min="10771" max="10771" width="6" customWidth="1"/>
    <col min="10772" max="10772" width="8" customWidth="1"/>
    <col min="10773" max="10773" width="7.5" customWidth="1"/>
    <col min="10774" max="10774" width="10" customWidth="1"/>
    <col min="10775" max="10775" width="7.83203125" customWidth="1"/>
    <col min="10776" max="10776" width="6.83203125" customWidth="1"/>
    <col min="10777" max="10777" width="8.1640625" customWidth="1"/>
    <col min="10778" max="10779" width="5.33203125" customWidth="1"/>
    <col min="10780" max="10780" width="4.6640625" customWidth="1"/>
    <col min="10781" max="10781" width="4" customWidth="1"/>
    <col min="10782" max="10782" width="0" hidden="1" customWidth="1"/>
    <col min="10783" max="10786" width="5.1640625" customWidth="1"/>
    <col min="10787" max="10787" width="0" hidden="1" customWidth="1"/>
    <col min="10788" max="10788" width="5.1640625" customWidth="1"/>
    <col min="10789" max="10789" width="6" customWidth="1"/>
    <col min="10790" max="10790" width="6.83203125" customWidth="1"/>
    <col min="10791" max="10792" width="11.5" customWidth="1"/>
    <col min="10793" max="10793" width="8.5" customWidth="1"/>
    <col min="10794" max="10794" width="9" customWidth="1"/>
    <col min="10795" max="10795" width="8.33203125" customWidth="1"/>
    <col min="10796" max="10796" width="16.5" customWidth="1"/>
    <col min="10797" max="10797" width="6" customWidth="1"/>
    <col min="10798" max="10798" width="20.33203125" customWidth="1"/>
    <col min="10799" max="10799" width="5.1640625" bestFit="1" customWidth="1"/>
    <col min="10800" max="10800" width="20" customWidth="1"/>
    <col min="10801" max="10801" width="5.1640625" bestFit="1" customWidth="1"/>
    <col min="10802" max="10802" width="6.83203125" customWidth="1"/>
    <col min="10803" max="10803" width="14.6640625" customWidth="1"/>
    <col min="10804" max="10804" width="11" customWidth="1"/>
    <col min="10805" max="10814" width="8.1640625" customWidth="1"/>
    <col min="10815" max="10815" width="0" hidden="1" customWidth="1"/>
    <col min="10816" max="10819" width="8.1640625" customWidth="1"/>
    <col min="10820" max="10820" width="0" hidden="1" customWidth="1"/>
    <col min="10976" max="10976" width="10.5" bestFit="1" customWidth="1"/>
    <col min="10977" max="10977" width="4.33203125" bestFit="1" customWidth="1"/>
    <col min="10978" max="10978" width="41.5" bestFit="1" customWidth="1"/>
    <col min="10979" max="10993" width="5.5" customWidth="1"/>
    <col min="10994" max="10994" width="3.83203125" customWidth="1"/>
    <col min="10995" max="10995" width="5.5" customWidth="1"/>
    <col min="10996" max="11010" width="5.33203125" customWidth="1"/>
    <col min="11011" max="11026" width="5.5" customWidth="1"/>
    <col min="11027" max="11027" width="6" customWidth="1"/>
    <col min="11028" max="11028" width="8" customWidth="1"/>
    <col min="11029" max="11029" width="7.5" customWidth="1"/>
    <col min="11030" max="11030" width="10" customWidth="1"/>
    <col min="11031" max="11031" width="7.83203125" customWidth="1"/>
    <col min="11032" max="11032" width="6.83203125" customWidth="1"/>
    <col min="11033" max="11033" width="8.1640625" customWidth="1"/>
    <col min="11034" max="11035" width="5.33203125" customWidth="1"/>
    <col min="11036" max="11036" width="4.6640625" customWidth="1"/>
    <col min="11037" max="11037" width="4" customWidth="1"/>
    <col min="11038" max="11038" width="0" hidden="1" customWidth="1"/>
    <col min="11039" max="11042" width="5.1640625" customWidth="1"/>
    <col min="11043" max="11043" width="0" hidden="1" customWidth="1"/>
    <col min="11044" max="11044" width="5.1640625" customWidth="1"/>
    <col min="11045" max="11045" width="6" customWidth="1"/>
    <col min="11046" max="11046" width="6.83203125" customWidth="1"/>
    <col min="11047" max="11048" width="11.5" customWidth="1"/>
    <col min="11049" max="11049" width="8.5" customWidth="1"/>
    <col min="11050" max="11050" width="9" customWidth="1"/>
    <col min="11051" max="11051" width="8.33203125" customWidth="1"/>
    <col min="11052" max="11052" width="16.5" customWidth="1"/>
    <col min="11053" max="11053" width="6" customWidth="1"/>
    <col min="11054" max="11054" width="20.33203125" customWidth="1"/>
    <col min="11055" max="11055" width="5.1640625" bestFit="1" customWidth="1"/>
    <col min="11056" max="11056" width="20" customWidth="1"/>
    <col min="11057" max="11057" width="5.1640625" bestFit="1" customWidth="1"/>
    <col min="11058" max="11058" width="6.83203125" customWidth="1"/>
    <col min="11059" max="11059" width="14.6640625" customWidth="1"/>
    <col min="11060" max="11060" width="11" customWidth="1"/>
    <col min="11061" max="11070" width="8.1640625" customWidth="1"/>
    <col min="11071" max="11071" width="0" hidden="1" customWidth="1"/>
    <col min="11072" max="11075" width="8.1640625" customWidth="1"/>
    <col min="11076" max="11076" width="0" hidden="1" customWidth="1"/>
    <col min="11232" max="11232" width="10.5" bestFit="1" customWidth="1"/>
    <col min="11233" max="11233" width="4.33203125" bestFit="1" customWidth="1"/>
    <col min="11234" max="11234" width="41.5" bestFit="1" customWidth="1"/>
    <col min="11235" max="11249" width="5.5" customWidth="1"/>
    <col min="11250" max="11250" width="3.83203125" customWidth="1"/>
    <col min="11251" max="11251" width="5.5" customWidth="1"/>
    <col min="11252" max="11266" width="5.33203125" customWidth="1"/>
    <col min="11267" max="11282" width="5.5" customWidth="1"/>
    <col min="11283" max="11283" width="6" customWidth="1"/>
    <col min="11284" max="11284" width="8" customWidth="1"/>
    <col min="11285" max="11285" width="7.5" customWidth="1"/>
    <col min="11286" max="11286" width="10" customWidth="1"/>
    <col min="11287" max="11287" width="7.83203125" customWidth="1"/>
    <col min="11288" max="11288" width="6.83203125" customWidth="1"/>
    <col min="11289" max="11289" width="8.1640625" customWidth="1"/>
    <col min="11290" max="11291" width="5.33203125" customWidth="1"/>
    <col min="11292" max="11292" width="4.6640625" customWidth="1"/>
    <col min="11293" max="11293" width="4" customWidth="1"/>
    <col min="11294" max="11294" width="0" hidden="1" customWidth="1"/>
    <col min="11295" max="11298" width="5.1640625" customWidth="1"/>
    <col min="11299" max="11299" width="0" hidden="1" customWidth="1"/>
    <col min="11300" max="11300" width="5.1640625" customWidth="1"/>
    <col min="11301" max="11301" width="6" customWidth="1"/>
    <col min="11302" max="11302" width="6.83203125" customWidth="1"/>
    <col min="11303" max="11304" width="11.5" customWidth="1"/>
    <col min="11305" max="11305" width="8.5" customWidth="1"/>
    <col min="11306" max="11306" width="9" customWidth="1"/>
    <col min="11307" max="11307" width="8.33203125" customWidth="1"/>
    <col min="11308" max="11308" width="16.5" customWidth="1"/>
    <col min="11309" max="11309" width="6" customWidth="1"/>
    <col min="11310" max="11310" width="20.33203125" customWidth="1"/>
    <col min="11311" max="11311" width="5.1640625" bestFit="1" customWidth="1"/>
    <col min="11312" max="11312" width="20" customWidth="1"/>
    <col min="11313" max="11313" width="5.1640625" bestFit="1" customWidth="1"/>
    <col min="11314" max="11314" width="6.83203125" customWidth="1"/>
    <col min="11315" max="11315" width="14.6640625" customWidth="1"/>
    <col min="11316" max="11316" width="11" customWidth="1"/>
    <col min="11317" max="11326" width="8.1640625" customWidth="1"/>
    <col min="11327" max="11327" width="0" hidden="1" customWidth="1"/>
    <col min="11328" max="11331" width="8.1640625" customWidth="1"/>
    <col min="11332" max="11332" width="0" hidden="1" customWidth="1"/>
    <col min="11488" max="11488" width="10.5" bestFit="1" customWidth="1"/>
    <col min="11489" max="11489" width="4.33203125" bestFit="1" customWidth="1"/>
    <col min="11490" max="11490" width="41.5" bestFit="1" customWidth="1"/>
    <col min="11491" max="11505" width="5.5" customWidth="1"/>
    <col min="11506" max="11506" width="3.83203125" customWidth="1"/>
    <col min="11507" max="11507" width="5.5" customWidth="1"/>
    <col min="11508" max="11522" width="5.33203125" customWidth="1"/>
    <col min="11523" max="11538" width="5.5" customWidth="1"/>
    <col min="11539" max="11539" width="6" customWidth="1"/>
    <col min="11540" max="11540" width="8" customWidth="1"/>
    <col min="11541" max="11541" width="7.5" customWidth="1"/>
    <col min="11542" max="11542" width="10" customWidth="1"/>
    <col min="11543" max="11543" width="7.83203125" customWidth="1"/>
    <col min="11544" max="11544" width="6.83203125" customWidth="1"/>
    <col min="11545" max="11545" width="8.1640625" customWidth="1"/>
    <col min="11546" max="11547" width="5.33203125" customWidth="1"/>
    <col min="11548" max="11548" width="4.6640625" customWidth="1"/>
    <col min="11549" max="11549" width="4" customWidth="1"/>
    <col min="11550" max="11550" width="0" hidden="1" customWidth="1"/>
    <col min="11551" max="11554" width="5.1640625" customWidth="1"/>
    <col min="11555" max="11555" width="0" hidden="1" customWidth="1"/>
    <col min="11556" max="11556" width="5.1640625" customWidth="1"/>
    <col min="11557" max="11557" width="6" customWidth="1"/>
    <col min="11558" max="11558" width="6.83203125" customWidth="1"/>
    <col min="11559" max="11560" width="11.5" customWidth="1"/>
    <col min="11561" max="11561" width="8.5" customWidth="1"/>
    <col min="11562" max="11562" width="9" customWidth="1"/>
    <col min="11563" max="11563" width="8.33203125" customWidth="1"/>
    <col min="11564" max="11564" width="16.5" customWidth="1"/>
    <col min="11565" max="11565" width="6" customWidth="1"/>
    <col min="11566" max="11566" width="20.33203125" customWidth="1"/>
    <col min="11567" max="11567" width="5.1640625" bestFit="1" customWidth="1"/>
    <col min="11568" max="11568" width="20" customWidth="1"/>
    <col min="11569" max="11569" width="5.1640625" bestFit="1" customWidth="1"/>
    <col min="11570" max="11570" width="6.83203125" customWidth="1"/>
    <col min="11571" max="11571" width="14.6640625" customWidth="1"/>
    <col min="11572" max="11572" width="11" customWidth="1"/>
    <col min="11573" max="11582" width="8.1640625" customWidth="1"/>
    <col min="11583" max="11583" width="0" hidden="1" customWidth="1"/>
    <col min="11584" max="11587" width="8.1640625" customWidth="1"/>
    <col min="11588" max="11588" width="0" hidden="1" customWidth="1"/>
    <col min="11744" max="11744" width="10.5" bestFit="1" customWidth="1"/>
    <col min="11745" max="11745" width="4.33203125" bestFit="1" customWidth="1"/>
    <col min="11746" max="11746" width="41.5" bestFit="1" customWidth="1"/>
    <col min="11747" max="11761" width="5.5" customWidth="1"/>
    <col min="11762" max="11762" width="3.83203125" customWidth="1"/>
    <col min="11763" max="11763" width="5.5" customWidth="1"/>
    <col min="11764" max="11778" width="5.33203125" customWidth="1"/>
    <col min="11779" max="11794" width="5.5" customWidth="1"/>
    <col min="11795" max="11795" width="6" customWidth="1"/>
    <col min="11796" max="11796" width="8" customWidth="1"/>
    <col min="11797" max="11797" width="7.5" customWidth="1"/>
    <col min="11798" max="11798" width="10" customWidth="1"/>
    <col min="11799" max="11799" width="7.83203125" customWidth="1"/>
    <col min="11800" max="11800" width="6.83203125" customWidth="1"/>
    <col min="11801" max="11801" width="8.1640625" customWidth="1"/>
    <col min="11802" max="11803" width="5.33203125" customWidth="1"/>
    <col min="11804" max="11804" width="4.6640625" customWidth="1"/>
    <col min="11805" max="11805" width="4" customWidth="1"/>
    <col min="11806" max="11806" width="0" hidden="1" customWidth="1"/>
    <col min="11807" max="11810" width="5.1640625" customWidth="1"/>
    <col min="11811" max="11811" width="0" hidden="1" customWidth="1"/>
    <col min="11812" max="11812" width="5.1640625" customWidth="1"/>
    <col min="11813" max="11813" width="6" customWidth="1"/>
    <col min="11814" max="11814" width="6.83203125" customWidth="1"/>
    <col min="11815" max="11816" width="11.5" customWidth="1"/>
    <col min="11817" max="11817" width="8.5" customWidth="1"/>
    <col min="11818" max="11818" width="9" customWidth="1"/>
    <col min="11819" max="11819" width="8.33203125" customWidth="1"/>
    <col min="11820" max="11820" width="16.5" customWidth="1"/>
    <col min="11821" max="11821" width="6" customWidth="1"/>
    <col min="11822" max="11822" width="20.33203125" customWidth="1"/>
    <col min="11823" max="11823" width="5.1640625" bestFit="1" customWidth="1"/>
    <col min="11824" max="11824" width="20" customWidth="1"/>
    <col min="11825" max="11825" width="5.1640625" bestFit="1" customWidth="1"/>
    <col min="11826" max="11826" width="6.83203125" customWidth="1"/>
    <col min="11827" max="11827" width="14.6640625" customWidth="1"/>
    <col min="11828" max="11828" width="11" customWidth="1"/>
    <col min="11829" max="11838" width="8.1640625" customWidth="1"/>
    <col min="11839" max="11839" width="0" hidden="1" customWidth="1"/>
    <col min="11840" max="11843" width="8.1640625" customWidth="1"/>
    <col min="11844" max="11844" width="0" hidden="1" customWidth="1"/>
    <col min="12000" max="12000" width="10.5" bestFit="1" customWidth="1"/>
    <col min="12001" max="12001" width="4.33203125" bestFit="1" customWidth="1"/>
    <col min="12002" max="12002" width="41.5" bestFit="1" customWidth="1"/>
    <col min="12003" max="12017" width="5.5" customWidth="1"/>
    <col min="12018" max="12018" width="3.83203125" customWidth="1"/>
    <col min="12019" max="12019" width="5.5" customWidth="1"/>
    <col min="12020" max="12034" width="5.33203125" customWidth="1"/>
    <col min="12035" max="12050" width="5.5" customWidth="1"/>
    <col min="12051" max="12051" width="6" customWidth="1"/>
    <col min="12052" max="12052" width="8" customWidth="1"/>
    <col min="12053" max="12053" width="7.5" customWidth="1"/>
    <col min="12054" max="12054" width="10" customWidth="1"/>
    <col min="12055" max="12055" width="7.83203125" customWidth="1"/>
    <col min="12056" max="12056" width="6.83203125" customWidth="1"/>
    <col min="12057" max="12057" width="8.1640625" customWidth="1"/>
    <col min="12058" max="12059" width="5.33203125" customWidth="1"/>
    <col min="12060" max="12060" width="4.6640625" customWidth="1"/>
    <col min="12061" max="12061" width="4" customWidth="1"/>
    <col min="12062" max="12062" width="0" hidden="1" customWidth="1"/>
    <col min="12063" max="12066" width="5.1640625" customWidth="1"/>
    <col min="12067" max="12067" width="0" hidden="1" customWidth="1"/>
    <col min="12068" max="12068" width="5.1640625" customWidth="1"/>
    <col min="12069" max="12069" width="6" customWidth="1"/>
    <col min="12070" max="12070" width="6.83203125" customWidth="1"/>
    <col min="12071" max="12072" width="11.5" customWidth="1"/>
    <col min="12073" max="12073" width="8.5" customWidth="1"/>
    <col min="12074" max="12074" width="9" customWidth="1"/>
    <col min="12075" max="12075" width="8.33203125" customWidth="1"/>
    <col min="12076" max="12076" width="16.5" customWidth="1"/>
    <col min="12077" max="12077" width="6" customWidth="1"/>
    <col min="12078" max="12078" width="20.33203125" customWidth="1"/>
    <col min="12079" max="12079" width="5.1640625" bestFit="1" customWidth="1"/>
    <col min="12080" max="12080" width="20" customWidth="1"/>
    <col min="12081" max="12081" width="5.1640625" bestFit="1" customWidth="1"/>
    <col min="12082" max="12082" width="6.83203125" customWidth="1"/>
    <col min="12083" max="12083" width="14.6640625" customWidth="1"/>
    <col min="12084" max="12084" width="11" customWidth="1"/>
    <col min="12085" max="12094" width="8.1640625" customWidth="1"/>
    <col min="12095" max="12095" width="0" hidden="1" customWidth="1"/>
    <col min="12096" max="12099" width="8.1640625" customWidth="1"/>
    <col min="12100" max="12100" width="0" hidden="1" customWidth="1"/>
    <col min="12256" max="12256" width="10.5" bestFit="1" customWidth="1"/>
    <col min="12257" max="12257" width="4.33203125" bestFit="1" customWidth="1"/>
    <col min="12258" max="12258" width="41.5" bestFit="1" customWidth="1"/>
    <col min="12259" max="12273" width="5.5" customWidth="1"/>
    <col min="12274" max="12274" width="3.83203125" customWidth="1"/>
    <col min="12275" max="12275" width="5.5" customWidth="1"/>
    <col min="12276" max="12290" width="5.33203125" customWidth="1"/>
    <col min="12291" max="12306" width="5.5" customWidth="1"/>
    <col min="12307" max="12307" width="6" customWidth="1"/>
    <col min="12308" max="12308" width="8" customWidth="1"/>
    <col min="12309" max="12309" width="7.5" customWidth="1"/>
    <col min="12310" max="12310" width="10" customWidth="1"/>
    <col min="12311" max="12311" width="7.83203125" customWidth="1"/>
    <col min="12312" max="12312" width="6.83203125" customWidth="1"/>
    <col min="12313" max="12313" width="8.1640625" customWidth="1"/>
    <col min="12314" max="12315" width="5.33203125" customWidth="1"/>
    <col min="12316" max="12316" width="4.6640625" customWidth="1"/>
    <col min="12317" max="12317" width="4" customWidth="1"/>
    <col min="12318" max="12318" width="0" hidden="1" customWidth="1"/>
    <col min="12319" max="12322" width="5.1640625" customWidth="1"/>
    <col min="12323" max="12323" width="0" hidden="1" customWidth="1"/>
    <col min="12324" max="12324" width="5.1640625" customWidth="1"/>
    <col min="12325" max="12325" width="6" customWidth="1"/>
    <col min="12326" max="12326" width="6.83203125" customWidth="1"/>
    <col min="12327" max="12328" width="11.5" customWidth="1"/>
    <col min="12329" max="12329" width="8.5" customWidth="1"/>
    <col min="12330" max="12330" width="9" customWidth="1"/>
    <col min="12331" max="12331" width="8.33203125" customWidth="1"/>
    <col min="12332" max="12332" width="16.5" customWidth="1"/>
    <col min="12333" max="12333" width="6" customWidth="1"/>
    <col min="12334" max="12334" width="20.33203125" customWidth="1"/>
    <col min="12335" max="12335" width="5.1640625" bestFit="1" customWidth="1"/>
    <col min="12336" max="12336" width="20" customWidth="1"/>
    <col min="12337" max="12337" width="5.1640625" bestFit="1" customWidth="1"/>
    <col min="12338" max="12338" width="6.83203125" customWidth="1"/>
    <col min="12339" max="12339" width="14.6640625" customWidth="1"/>
    <col min="12340" max="12340" width="11" customWidth="1"/>
    <col min="12341" max="12350" width="8.1640625" customWidth="1"/>
    <col min="12351" max="12351" width="0" hidden="1" customWidth="1"/>
    <col min="12352" max="12355" width="8.1640625" customWidth="1"/>
    <col min="12356" max="12356" width="0" hidden="1" customWidth="1"/>
    <col min="12512" max="12512" width="10.5" bestFit="1" customWidth="1"/>
    <col min="12513" max="12513" width="4.33203125" bestFit="1" customWidth="1"/>
    <col min="12514" max="12514" width="41.5" bestFit="1" customWidth="1"/>
    <col min="12515" max="12529" width="5.5" customWidth="1"/>
    <col min="12530" max="12530" width="3.83203125" customWidth="1"/>
    <col min="12531" max="12531" width="5.5" customWidth="1"/>
    <col min="12532" max="12546" width="5.33203125" customWidth="1"/>
    <col min="12547" max="12562" width="5.5" customWidth="1"/>
    <col min="12563" max="12563" width="6" customWidth="1"/>
    <col min="12564" max="12564" width="8" customWidth="1"/>
    <col min="12565" max="12565" width="7.5" customWidth="1"/>
    <col min="12566" max="12566" width="10" customWidth="1"/>
    <col min="12567" max="12567" width="7.83203125" customWidth="1"/>
    <col min="12568" max="12568" width="6.83203125" customWidth="1"/>
    <col min="12569" max="12569" width="8.1640625" customWidth="1"/>
    <col min="12570" max="12571" width="5.33203125" customWidth="1"/>
    <col min="12572" max="12572" width="4.6640625" customWidth="1"/>
    <col min="12573" max="12573" width="4" customWidth="1"/>
    <col min="12574" max="12574" width="0" hidden="1" customWidth="1"/>
    <col min="12575" max="12578" width="5.1640625" customWidth="1"/>
    <col min="12579" max="12579" width="0" hidden="1" customWidth="1"/>
    <col min="12580" max="12580" width="5.1640625" customWidth="1"/>
    <col min="12581" max="12581" width="6" customWidth="1"/>
    <col min="12582" max="12582" width="6.83203125" customWidth="1"/>
    <col min="12583" max="12584" width="11.5" customWidth="1"/>
    <col min="12585" max="12585" width="8.5" customWidth="1"/>
    <col min="12586" max="12586" width="9" customWidth="1"/>
    <col min="12587" max="12587" width="8.33203125" customWidth="1"/>
    <col min="12588" max="12588" width="16.5" customWidth="1"/>
    <col min="12589" max="12589" width="6" customWidth="1"/>
    <col min="12590" max="12590" width="20.33203125" customWidth="1"/>
    <col min="12591" max="12591" width="5.1640625" bestFit="1" customWidth="1"/>
    <col min="12592" max="12592" width="20" customWidth="1"/>
    <col min="12593" max="12593" width="5.1640625" bestFit="1" customWidth="1"/>
    <col min="12594" max="12594" width="6.83203125" customWidth="1"/>
    <col min="12595" max="12595" width="14.6640625" customWidth="1"/>
    <col min="12596" max="12596" width="11" customWidth="1"/>
    <col min="12597" max="12606" width="8.1640625" customWidth="1"/>
    <col min="12607" max="12607" width="0" hidden="1" customWidth="1"/>
    <col min="12608" max="12611" width="8.1640625" customWidth="1"/>
    <col min="12612" max="12612" width="0" hidden="1" customWidth="1"/>
    <col min="12768" max="12768" width="10.5" bestFit="1" customWidth="1"/>
    <col min="12769" max="12769" width="4.33203125" bestFit="1" customWidth="1"/>
    <col min="12770" max="12770" width="41.5" bestFit="1" customWidth="1"/>
    <col min="12771" max="12785" width="5.5" customWidth="1"/>
    <col min="12786" max="12786" width="3.83203125" customWidth="1"/>
    <col min="12787" max="12787" width="5.5" customWidth="1"/>
    <col min="12788" max="12802" width="5.33203125" customWidth="1"/>
    <col min="12803" max="12818" width="5.5" customWidth="1"/>
    <col min="12819" max="12819" width="6" customWidth="1"/>
    <col min="12820" max="12820" width="8" customWidth="1"/>
    <col min="12821" max="12821" width="7.5" customWidth="1"/>
    <col min="12822" max="12822" width="10" customWidth="1"/>
    <col min="12823" max="12823" width="7.83203125" customWidth="1"/>
    <col min="12824" max="12824" width="6.83203125" customWidth="1"/>
    <col min="12825" max="12825" width="8.1640625" customWidth="1"/>
    <col min="12826" max="12827" width="5.33203125" customWidth="1"/>
    <col min="12828" max="12828" width="4.6640625" customWidth="1"/>
    <col min="12829" max="12829" width="4" customWidth="1"/>
    <col min="12830" max="12830" width="0" hidden="1" customWidth="1"/>
    <col min="12831" max="12834" width="5.1640625" customWidth="1"/>
    <col min="12835" max="12835" width="0" hidden="1" customWidth="1"/>
    <col min="12836" max="12836" width="5.1640625" customWidth="1"/>
    <col min="12837" max="12837" width="6" customWidth="1"/>
    <col min="12838" max="12838" width="6.83203125" customWidth="1"/>
    <col min="12839" max="12840" width="11.5" customWidth="1"/>
    <col min="12841" max="12841" width="8.5" customWidth="1"/>
    <col min="12842" max="12842" width="9" customWidth="1"/>
    <col min="12843" max="12843" width="8.33203125" customWidth="1"/>
    <col min="12844" max="12844" width="16.5" customWidth="1"/>
    <col min="12845" max="12845" width="6" customWidth="1"/>
    <col min="12846" max="12846" width="20.33203125" customWidth="1"/>
    <col min="12847" max="12847" width="5.1640625" bestFit="1" customWidth="1"/>
    <col min="12848" max="12848" width="20" customWidth="1"/>
    <col min="12849" max="12849" width="5.1640625" bestFit="1" customWidth="1"/>
    <col min="12850" max="12850" width="6.83203125" customWidth="1"/>
    <col min="12851" max="12851" width="14.6640625" customWidth="1"/>
    <col min="12852" max="12852" width="11" customWidth="1"/>
    <col min="12853" max="12862" width="8.1640625" customWidth="1"/>
    <col min="12863" max="12863" width="0" hidden="1" customWidth="1"/>
    <col min="12864" max="12867" width="8.1640625" customWidth="1"/>
    <col min="12868" max="12868" width="0" hidden="1" customWidth="1"/>
    <col min="13024" max="13024" width="10.5" bestFit="1" customWidth="1"/>
    <col min="13025" max="13025" width="4.33203125" bestFit="1" customWidth="1"/>
    <col min="13026" max="13026" width="41.5" bestFit="1" customWidth="1"/>
    <col min="13027" max="13041" width="5.5" customWidth="1"/>
    <col min="13042" max="13042" width="3.83203125" customWidth="1"/>
    <col min="13043" max="13043" width="5.5" customWidth="1"/>
    <col min="13044" max="13058" width="5.33203125" customWidth="1"/>
    <col min="13059" max="13074" width="5.5" customWidth="1"/>
    <col min="13075" max="13075" width="6" customWidth="1"/>
    <col min="13076" max="13076" width="8" customWidth="1"/>
    <col min="13077" max="13077" width="7.5" customWidth="1"/>
    <col min="13078" max="13078" width="10" customWidth="1"/>
    <col min="13079" max="13079" width="7.83203125" customWidth="1"/>
    <col min="13080" max="13080" width="6.83203125" customWidth="1"/>
    <col min="13081" max="13081" width="8.1640625" customWidth="1"/>
    <col min="13082" max="13083" width="5.33203125" customWidth="1"/>
    <col min="13084" max="13084" width="4.6640625" customWidth="1"/>
    <col min="13085" max="13085" width="4" customWidth="1"/>
    <col min="13086" max="13086" width="0" hidden="1" customWidth="1"/>
    <col min="13087" max="13090" width="5.1640625" customWidth="1"/>
    <col min="13091" max="13091" width="0" hidden="1" customWidth="1"/>
    <col min="13092" max="13092" width="5.1640625" customWidth="1"/>
    <col min="13093" max="13093" width="6" customWidth="1"/>
    <col min="13094" max="13094" width="6.83203125" customWidth="1"/>
    <col min="13095" max="13096" width="11.5" customWidth="1"/>
    <col min="13097" max="13097" width="8.5" customWidth="1"/>
    <col min="13098" max="13098" width="9" customWidth="1"/>
    <col min="13099" max="13099" width="8.33203125" customWidth="1"/>
    <col min="13100" max="13100" width="16.5" customWidth="1"/>
    <col min="13101" max="13101" width="6" customWidth="1"/>
    <col min="13102" max="13102" width="20.33203125" customWidth="1"/>
    <col min="13103" max="13103" width="5.1640625" bestFit="1" customWidth="1"/>
    <col min="13104" max="13104" width="20" customWidth="1"/>
    <col min="13105" max="13105" width="5.1640625" bestFit="1" customWidth="1"/>
    <col min="13106" max="13106" width="6.83203125" customWidth="1"/>
    <col min="13107" max="13107" width="14.6640625" customWidth="1"/>
    <col min="13108" max="13108" width="11" customWidth="1"/>
    <col min="13109" max="13118" width="8.1640625" customWidth="1"/>
    <col min="13119" max="13119" width="0" hidden="1" customWidth="1"/>
    <col min="13120" max="13123" width="8.1640625" customWidth="1"/>
    <col min="13124" max="13124" width="0" hidden="1" customWidth="1"/>
    <col min="13280" max="13280" width="10.5" bestFit="1" customWidth="1"/>
    <col min="13281" max="13281" width="4.33203125" bestFit="1" customWidth="1"/>
    <col min="13282" max="13282" width="41.5" bestFit="1" customWidth="1"/>
    <col min="13283" max="13297" width="5.5" customWidth="1"/>
    <col min="13298" max="13298" width="3.83203125" customWidth="1"/>
    <col min="13299" max="13299" width="5.5" customWidth="1"/>
    <col min="13300" max="13314" width="5.33203125" customWidth="1"/>
    <col min="13315" max="13330" width="5.5" customWidth="1"/>
    <col min="13331" max="13331" width="6" customWidth="1"/>
    <col min="13332" max="13332" width="8" customWidth="1"/>
    <col min="13333" max="13333" width="7.5" customWidth="1"/>
    <col min="13334" max="13334" width="10" customWidth="1"/>
    <col min="13335" max="13335" width="7.83203125" customWidth="1"/>
    <col min="13336" max="13336" width="6.83203125" customWidth="1"/>
    <col min="13337" max="13337" width="8.1640625" customWidth="1"/>
    <col min="13338" max="13339" width="5.33203125" customWidth="1"/>
    <col min="13340" max="13340" width="4.6640625" customWidth="1"/>
    <col min="13341" max="13341" width="4" customWidth="1"/>
    <col min="13342" max="13342" width="0" hidden="1" customWidth="1"/>
    <col min="13343" max="13346" width="5.1640625" customWidth="1"/>
    <col min="13347" max="13347" width="0" hidden="1" customWidth="1"/>
    <col min="13348" max="13348" width="5.1640625" customWidth="1"/>
    <col min="13349" max="13349" width="6" customWidth="1"/>
    <col min="13350" max="13350" width="6.83203125" customWidth="1"/>
    <col min="13351" max="13352" width="11.5" customWidth="1"/>
    <col min="13353" max="13353" width="8.5" customWidth="1"/>
    <col min="13354" max="13354" width="9" customWidth="1"/>
    <col min="13355" max="13355" width="8.33203125" customWidth="1"/>
    <col min="13356" max="13356" width="16.5" customWidth="1"/>
    <col min="13357" max="13357" width="6" customWidth="1"/>
    <col min="13358" max="13358" width="20.33203125" customWidth="1"/>
    <col min="13359" max="13359" width="5.1640625" bestFit="1" customWidth="1"/>
    <col min="13360" max="13360" width="20" customWidth="1"/>
    <col min="13361" max="13361" width="5.1640625" bestFit="1" customWidth="1"/>
    <col min="13362" max="13362" width="6.83203125" customWidth="1"/>
    <col min="13363" max="13363" width="14.6640625" customWidth="1"/>
    <col min="13364" max="13364" width="11" customWidth="1"/>
    <col min="13365" max="13374" width="8.1640625" customWidth="1"/>
    <col min="13375" max="13375" width="0" hidden="1" customWidth="1"/>
    <col min="13376" max="13379" width="8.1640625" customWidth="1"/>
    <col min="13380" max="13380" width="0" hidden="1" customWidth="1"/>
    <col min="13536" max="13536" width="10.5" bestFit="1" customWidth="1"/>
    <col min="13537" max="13537" width="4.33203125" bestFit="1" customWidth="1"/>
    <col min="13538" max="13538" width="41.5" bestFit="1" customWidth="1"/>
    <col min="13539" max="13553" width="5.5" customWidth="1"/>
    <col min="13554" max="13554" width="3.83203125" customWidth="1"/>
    <col min="13555" max="13555" width="5.5" customWidth="1"/>
    <col min="13556" max="13570" width="5.33203125" customWidth="1"/>
    <col min="13571" max="13586" width="5.5" customWidth="1"/>
    <col min="13587" max="13587" width="6" customWidth="1"/>
    <col min="13588" max="13588" width="8" customWidth="1"/>
    <col min="13589" max="13589" width="7.5" customWidth="1"/>
    <col min="13590" max="13590" width="10" customWidth="1"/>
    <col min="13591" max="13591" width="7.83203125" customWidth="1"/>
    <col min="13592" max="13592" width="6.83203125" customWidth="1"/>
    <col min="13593" max="13593" width="8.1640625" customWidth="1"/>
    <col min="13594" max="13595" width="5.33203125" customWidth="1"/>
    <col min="13596" max="13596" width="4.6640625" customWidth="1"/>
    <col min="13597" max="13597" width="4" customWidth="1"/>
    <col min="13598" max="13598" width="0" hidden="1" customWidth="1"/>
    <col min="13599" max="13602" width="5.1640625" customWidth="1"/>
    <col min="13603" max="13603" width="0" hidden="1" customWidth="1"/>
    <col min="13604" max="13604" width="5.1640625" customWidth="1"/>
    <col min="13605" max="13605" width="6" customWidth="1"/>
    <col min="13606" max="13606" width="6.83203125" customWidth="1"/>
    <col min="13607" max="13608" width="11.5" customWidth="1"/>
    <col min="13609" max="13609" width="8.5" customWidth="1"/>
    <col min="13610" max="13610" width="9" customWidth="1"/>
    <col min="13611" max="13611" width="8.33203125" customWidth="1"/>
    <col min="13612" max="13612" width="16.5" customWidth="1"/>
    <col min="13613" max="13613" width="6" customWidth="1"/>
    <col min="13614" max="13614" width="20.33203125" customWidth="1"/>
    <col min="13615" max="13615" width="5.1640625" bestFit="1" customWidth="1"/>
    <col min="13616" max="13616" width="20" customWidth="1"/>
    <col min="13617" max="13617" width="5.1640625" bestFit="1" customWidth="1"/>
    <col min="13618" max="13618" width="6.83203125" customWidth="1"/>
    <col min="13619" max="13619" width="14.6640625" customWidth="1"/>
    <col min="13620" max="13620" width="11" customWidth="1"/>
    <col min="13621" max="13630" width="8.1640625" customWidth="1"/>
    <col min="13631" max="13631" width="0" hidden="1" customWidth="1"/>
    <col min="13632" max="13635" width="8.1640625" customWidth="1"/>
    <col min="13636" max="13636" width="0" hidden="1" customWidth="1"/>
    <col min="13792" max="13792" width="10.5" bestFit="1" customWidth="1"/>
    <col min="13793" max="13793" width="4.33203125" bestFit="1" customWidth="1"/>
    <col min="13794" max="13794" width="41.5" bestFit="1" customWidth="1"/>
    <col min="13795" max="13809" width="5.5" customWidth="1"/>
    <col min="13810" max="13810" width="3.83203125" customWidth="1"/>
    <col min="13811" max="13811" width="5.5" customWidth="1"/>
    <col min="13812" max="13826" width="5.33203125" customWidth="1"/>
    <col min="13827" max="13842" width="5.5" customWidth="1"/>
    <col min="13843" max="13843" width="6" customWidth="1"/>
    <col min="13844" max="13844" width="8" customWidth="1"/>
    <col min="13845" max="13845" width="7.5" customWidth="1"/>
    <col min="13846" max="13846" width="10" customWidth="1"/>
    <col min="13847" max="13847" width="7.83203125" customWidth="1"/>
    <col min="13848" max="13848" width="6.83203125" customWidth="1"/>
    <col min="13849" max="13849" width="8.1640625" customWidth="1"/>
    <col min="13850" max="13851" width="5.33203125" customWidth="1"/>
    <col min="13852" max="13852" width="4.6640625" customWidth="1"/>
    <col min="13853" max="13853" width="4" customWidth="1"/>
    <col min="13854" max="13854" width="0" hidden="1" customWidth="1"/>
    <col min="13855" max="13858" width="5.1640625" customWidth="1"/>
    <col min="13859" max="13859" width="0" hidden="1" customWidth="1"/>
    <col min="13860" max="13860" width="5.1640625" customWidth="1"/>
    <col min="13861" max="13861" width="6" customWidth="1"/>
    <col min="13862" max="13862" width="6.83203125" customWidth="1"/>
    <col min="13863" max="13864" width="11.5" customWidth="1"/>
    <col min="13865" max="13865" width="8.5" customWidth="1"/>
    <col min="13866" max="13866" width="9" customWidth="1"/>
    <col min="13867" max="13867" width="8.33203125" customWidth="1"/>
    <col min="13868" max="13868" width="16.5" customWidth="1"/>
    <col min="13869" max="13869" width="6" customWidth="1"/>
    <col min="13870" max="13870" width="20.33203125" customWidth="1"/>
    <col min="13871" max="13871" width="5.1640625" bestFit="1" customWidth="1"/>
    <col min="13872" max="13872" width="20" customWidth="1"/>
    <col min="13873" max="13873" width="5.1640625" bestFit="1" customWidth="1"/>
    <col min="13874" max="13874" width="6.83203125" customWidth="1"/>
    <col min="13875" max="13875" width="14.6640625" customWidth="1"/>
    <col min="13876" max="13876" width="11" customWidth="1"/>
    <col min="13877" max="13886" width="8.1640625" customWidth="1"/>
    <col min="13887" max="13887" width="0" hidden="1" customWidth="1"/>
    <col min="13888" max="13891" width="8.1640625" customWidth="1"/>
    <col min="13892" max="13892" width="0" hidden="1" customWidth="1"/>
    <col min="14048" max="14048" width="10.5" bestFit="1" customWidth="1"/>
    <col min="14049" max="14049" width="4.33203125" bestFit="1" customWidth="1"/>
    <col min="14050" max="14050" width="41.5" bestFit="1" customWidth="1"/>
    <col min="14051" max="14065" width="5.5" customWidth="1"/>
    <col min="14066" max="14066" width="3.83203125" customWidth="1"/>
    <col min="14067" max="14067" width="5.5" customWidth="1"/>
    <col min="14068" max="14082" width="5.33203125" customWidth="1"/>
    <col min="14083" max="14098" width="5.5" customWidth="1"/>
    <col min="14099" max="14099" width="6" customWidth="1"/>
    <col min="14100" max="14100" width="8" customWidth="1"/>
    <col min="14101" max="14101" width="7.5" customWidth="1"/>
    <col min="14102" max="14102" width="10" customWidth="1"/>
    <col min="14103" max="14103" width="7.83203125" customWidth="1"/>
    <col min="14104" max="14104" width="6.83203125" customWidth="1"/>
    <col min="14105" max="14105" width="8.1640625" customWidth="1"/>
    <col min="14106" max="14107" width="5.33203125" customWidth="1"/>
    <col min="14108" max="14108" width="4.6640625" customWidth="1"/>
    <col min="14109" max="14109" width="4" customWidth="1"/>
    <col min="14110" max="14110" width="0" hidden="1" customWidth="1"/>
    <col min="14111" max="14114" width="5.1640625" customWidth="1"/>
    <col min="14115" max="14115" width="0" hidden="1" customWidth="1"/>
    <col min="14116" max="14116" width="5.1640625" customWidth="1"/>
    <col min="14117" max="14117" width="6" customWidth="1"/>
    <col min="14118" max="14118" width="6.83203125" customWidth="1"/>
    <col min="14119" max="14120" width="11.5" customWidth="1"/>
    <col min="14121" max="14121" width="8.5" customWidth="1"/>
    <col min="14122" max="14122" width="9" customWidth="1"/>
    <col min="14123" max="14123" width="8.33203125" customWidth="1"/>
    <col min="14124" max="14124" width="16.5" customWidth="1"/>
    <col min="14125" max="14125" width="6" customWidth="1"/>
    <col min="14126" max="14126" width="20.33203125" customWidth="1"/>
    <col min="14127" max="14127" width="5.1640625" bestFit="1" customWidth="1"/>
    <col min="14128" max="14128" width="20" customWidth="1"/>
    <col min="14129" max="14129" width="5.1640625" bestFit="1" customWidth="1"/>
    <col min="14130" max="14130" width="6.83203125" customWidth="1"/>
    <col min="14131" max="14131" width="14.6640625" customWidth="1"/>
    <col min="14132" max="14132" width="11" customWidth="1"/>
    <col min="14133" max="14142" width="8.1640625" customWidth="1"/>
    <col min="14143" max="14143" width="0" hidden="1" customWidth="1"/>
    <col min="14144" max="14147" width="8.1640625" customWidth="1"/>
    <col min="14148" max="14148" width="0" hidden="1" customWidth="1"/>
    <col min="14304" max="14304" width="10.5" bestFit="1" customWidth="1"/>
    <col min="14305" max="14305" width="4.33203125" bestFit="1" customWidth="1"/>
    <col min="14306" max="14306" width="41.5" bestFit="1" customWidth="1"/>
    <col min="14307" max="14321" width="5.5" customWidth="1"/>
    <col min="14322" max="14322" width="3.83203125" customWidth="1"/>
    <col min="14323" max="14323" width="5.5" customWidth="1"/>
    <col min="14324" max="14338" width="5.33203125" customWidth="1"/>
    <col min="14339" max="14354" width="5.5" customWidth="1"/>
    <col min="14355" max="14355" width="6" customWidth="1"/>
    <col min="14356" max="14356" width="8" customWidth="1"/>
    <col min="14357" max="14357" width="7.5" customWidth="1"/>
    <col min="14358" max="14358" width="10" customWidth="1"/>
    <col min="14359" max="14359" width="7.83203125" customWidth="1"/>
    <col min="14360" max="14360" width="6.83203125" customWidth="1"/>
    <col min="14361" max="14361" width="8.1640625" customWidth="1"/>
    <col min="14362" max="14363" width="5.33203125" customWidth="1"/>
    <col min="14364" max="14364" width="4.6640625" customWidth="1"/>
    <col min="14365" max="14365" width="4" customWidth="1"/>
    <col min="14366" max="14366" width="0" hidden="1" customWidth="1"/>
    <col min="14367" max="14370" width="5.1640625" customWidth="1"/>
    <col min="14371" max="14371" width="0" hidden="1" customWidth="1"/>
    <col min="14372" max="14372" width="5.1640625" customWidth="1"/>
    <col min="14373" max="14373" width="6" customWidth="1"/>
    <col min="14374" max="14374" width="6.83203125" customWidth="1"/>
    <col min="14375" max="14376" width="11.5" customWidth="1"/>
    <col min="14377" max="14377" width="8.5" customWidth="1"/>
    <col min="14378" max="14378" width="9" customWidth="1"/>
    <col min="14379" max="14379" width="8.33203125" customWidth="1"/>
    <col min="14380" max="14380" width="16.5" customWidth="1"/>
    <col min="14381" max="14381" width="6" customWidth="1"/>
    <col min="14382" max="14382" width="20.33203125" customWidth="1"/>
    <col min="14383" max="14383" width="5.1640625" bestFit="1" customWidth="1"/>
    <col min="14384" max="14384" width="20" customWidth="1"/>
    <col min="14385" max="14385" width="5.1640625" bestFit="1" customWidth="1"/>
    <col min="14386" max="14386" width="6.83203125" customWidth="1"/>
    <col min="14387" max="14387" width="14.6640625" customWidth="1"/>
    <col min="14388" max="14388" width="11" customWidth="1"/>
    <col min="14389" max="14398" width="8.1640625" customWidth="1"/>
    <col min="14399" max="14399" width="0" hidden="1" customWidth="1"/>
    <col min="14400" max="14403" width="8.1640625" customWidth="1"/>
    <col min="14404" max="14404" width="0" hidden="1" customWidth="1"/>
    <col min="14560" max="14560" width="10.5" bestFit="1" customWidth="1"/>
    <col min="14561" max="14561" width="4.33203125" bestFit="1" customWidth="1"/>
    <col min="14562" max="14562" width="41.5" bestFit="1" customWidth="1"/>
    <col min="14563" max="14577" width="5.5" customWidth="1"/>
    <col min="14578" max="14578" width="3.83203125" customWidth="1"/>
    <col min="14579" max="14579" width="5.5" customWidth="1"/>
    <col min="14580" max="14594" width="5.33203125" customWidth="1"/>
    <col min="14595" max="14610" width="5.5" customWidth="1"/>
    <col min="14611" max="14611" width="6" customWidth="1"/>
    <col min="14612" max="14612" width="8" customWidth="1"/>
    <col min="14613" max="14613" width="7.5" customWidth="1"/>
    <col min="14614" max="14614" width="10" customWidth="1"/>
    <col min="14615" max="14615" width="7.83203125" customWidth="1"/>
    <col min="14616" max="14616" width="6.83203125" customWidth="1"/>
    <col min="14617" max="14617" width="8.1640625" customWidth="1"/>
    <col min="14618" max="14619" width="5.33203125" customWidth="1"/>
    <col min="14620" max="14620" width="4.6640625" customWidth="1"/>
    <col min="14621" max="14621" width="4" customWidth="1"/>
    <col min="14622" max="14622" width="0" hidden="1" customWidth="1"/>
    <col min="14623" max="14626" width="5.1640625" customWidth="1"/>
    <col min="14627" max="14627" width="0" hidden="1" customWidth="1"/>
    <col min="14628" max="14628" width="5.1640625" customWidth="1"/>
    <col min="14629" max="14629" width="6" customWidth="1"/>
    <col min="14630" max="14630" width="6.83203125" customWidth="1"/>
    <col min="14631" max="14632" width="11.5" customWidth="1"/>
    <col min="14633" max="14633" width="8.5" customWidth="1"/>
    <col min="14634" max="14634" width="9" customWidth="1"/>
    <col min="14635" max="14635" width="8.33203125" customWidth="1"/>
    <col min="14636" max="14636" width="16.5" customWidth="1"/>
    <col min="14637" max="14637" width="6" customWidth="1"/>
    <col min="14638" max="14638" width="20.33203125" customWidth="1"/>
    <col min="14639" max="14639" width="5.1640625" bestFit="1" customWidth="1"/>
    <col min="14640" max="14640" width="20" customWidth="1"/>
    <col min="14641" max="14641" width="5.1640625" bestFit="1" customWidth="1"/>
    <col min="14642" max="14642" width="6.83203125" customWidth="1"/>
    <col min="14643" max="14643" width="14.6640625" customWidth="1"/>
    <col min="14644" max="14644" width="11" customWidth="1"/>
    <col min="14645" max="14654" width="8.1640625" customWidth="1"/>
    <col min="14655" max="14655" width="0" hidden="1" customWidth="1"/>
    <col min="14656" max="14659" width="8.1640625" customWidth="1"/>
    <col min="14660" max="14660" width="0" hidden="1" customWidth="1"/>
    <col min="14816" max="14816" width="10.5" bestFit="1" customWidth="1"/>
    <col min="14817" max="14817" width="4.33203125" bestFit="1" customWidth="1"/>
    <col min="14818" max="14818" width="41.5" bestFit="1" customWidth="1"/>
    <col min="14819" max="14833" width="5.5" customWidth="1"/>
    <col min="14834" max="14834" width="3.83203125" customWidth="1"/>
    <col min="14835" max="14835" width="5.5" customWidth="1"/>
    <col min="14836" max="14850" width="5.33203125" customWidth="1"/>
    <col min="14851" max="14866" width="5.5" customWidth="1"/>
    <col min="14867" max="14867" width="6" customWidth="1"/>
    <col min="14868" max="14868" width="8" customWidth="1"/>
    <col min="14869" max="14869" width="7.5" customWidth="1"/>
    <col min="14870" max="14870" width="10" customWidth="1"/>
    <col min="14871" max="14871" width="7.83203125" customWidth="1"/>
    <col min="14872" max="14872" width="6.83203125" customWidth="1"/>
    <col min="14873" max="14873" width="8.1640625" customWidth="1"/>
    <col min="14874" max="14875" width="5.33203125" customWidth="1"/>
    <col min="14876" max="14876" width="4.6640625" customWidth="1"/>
    <col min="14877" max="14877" width="4" customWidth="1"/>
    <col min="14878" max="14878" width="0" hidden="1" customWidth="1"/>
    <col min="14879" max="14882" width="5.1640625" customWidth="1"/>
    <col min="14883" max="14883" width="0" hidden="1" customWidth="1"/>
    <col min="14884" max="14884" width="5.1640625" customWidth="1"/>
    <col min="14885" max="14885" width="6" customWidth="1"/>
    <col min="14886" max="14886" width="6.83203125" customWidth="1"/>
    <col min="14887" max="14888" width="11.5" customWidth="1"/>
    <col min="14889" max="14889" width="8.5" customWidth="1"/>
    <col min="14890" max="14890" width="9" customWidth="1"/>
    <col min="14891" max="14891" width="8.33203125" customWidth="1"/>
    <col min="14892" max="14892" width="16.5" customWidth="1"/>
    <col min="14893" max="14893" width="6" customWidth="1"/>
    <col min="14894" max="14894" width="20.33203125" customWidth="1"/>
    <col min="14895" max="14895" width="5.1640625" bestFit="1" customWidth="1"/>
    <col min="14896" max="14896" width="20" customWidth="1"/>
    <col min="14897" max="14897" width="5.1640625" bestFit="1" customWidth="1"/>
    <col min="14898" max="14898" width="6.83203125" customWidth="1"/>
    <col min="14899" max="14899" width="14.6640625" customWidth="1"/>
    <col min="14900" max="14900" width="11" customWidth="1"/>
    <col min="14901" max="14910" width="8.1640625" customWidth="1"/>
    <col min="14911" max="14911" width="0" hidden="1" customWidth="1"/>
    <col min="14912" max="14915" width="8.1640625" customWidth="1"/>
    <col min="14916" max="14916" width="0" hidden="1" customWidth="1"/>
    <col min="15072" max="15072" width="10.5" bestFit="1" customWidth="1"/>
    <col min="15073" max="15073" width="4.33203125" bestFit="1" customWidth="1"/>
    <col min="15074" max="15074" width="41.5" bestFit="1" customWidth="1"/>
    <col min="15075" max="15089" width="5.5" customWidth="1"/>
    <col min="15090" max="15090" width="3.83203125" customWidth="1"/>
    <col min="15091" max="15091" width="5.5" customWidth="1"/>
    <col min="15092" max="15106" width="5.33203125" customWidth="1"/>
    <col min="15107" max="15122" width="5.5" customWidth="1"/>
    <col min="15123" max="15123" width="6" customWidth="1"/>
    <col min="15124" max="15124" width="8" customWidth="1"/>
    <col min="15125" max="15125" width="7.5" customWidth="1"/>
    <col min="15126" max="15126" width="10" customWidth="1"/>
    <col min="15127" max="15127" width="7.83203125" customWidth="1"/>
    <col min="15128" max="15128" width="6.83203125" customWidth="1"/>
    <col min="15129" max="15129" width="8.1640625" customWidth="1"/>
    <col min="15130" max="15131" width="5.33203125" customWidth="1"/>
    <col min="15132" max="15132" width="4.6640625" customWidth="1"/>
    <col min="15133" max="15133" width="4" customWidth="1"/>
    <col min="15134" max="15134" width="0" hidden="1" customWidth="1"/>
    <col min="15135" max="15138" width="5.1640625" customWidth="1"/>
    <col min="15139" max="15139" width="0" hidden="1" customWidth="1"/>
    <col min="15140" max="15140" width="5.1640625" customWidth="1"/>
    <col min="15141" max="15141" width="6" customWidth="1"/>
    <col min="15142" max="15142" width="6.83203125" customWidth="1"/>
    <col min="15143" max="15144" width="11.5" customWidth="1"/>
    <col min="15145" max="15145" width="8.5" customWidth="1"/>
    <col min="15146" max="15146" width="9" customWidth="1"/>
    <col min="15147" max="15147" width="8.33203125" customWidth="1"/>
    <col min="15148" max="15148" width="16.5" customWidth="1"/>
    <col min="15149" max="15149" width="6" customWidth="1"/>
    <col min="15150" max="15150" width="20.33203125" customWidth="1"/>
    <col min="15151" max="15151" width="5.1640625" bestFit="1" customWidth="1"/>
    <col min="15152" max="15152" width="20" customWidth="1"/>
    <col min="15153" max="15153" width="5.1640625" bestFit="1" customWidth="1"/>
    <col min="15154" max="15154" width="6.83203125" customWidth="1"/>
    <col min="15155" max="15155" width="14.6640625" customWidth="1"/>
    <col min="15156" max="15156" width="11" customWidth="1"/>
    <col min="15157" max="15166" width="8.1640625" customWidth="1"/>
    <col min="15167" max="15167" width="0" hidden="1" customWidth="1"/>
    <col min="15168" max="15171" width="8.1640625" customWidth="1"/>
    <col min="15172" max="15172" width="0" hidden="1" customWidth="1"/>
    <col min="15328" max="15328" width="10.5" bestFit="1" customWidth="1"/>
    <col min="15329" max="15329" width="4.33203125" bestFit="1" customWidth="1"/>
    <col min="15330" max="15330" width="41.5" bestFit="1" customWidth="1"/>
    <col min="15331" max="15345" width="5.5" customWidth="1"/>
    <col min="15346" max="15346" width="3.83203125" customWidth="1"/>
    <col min="15347" max="15347" width="5.5" customWidth="1"/>
    <col min="15348" max="15362" width="5.33203125" customWidth="1"/>
    <col min="15363" max="15378" width="5.5" customWidth="1"/>
    <col min="15379" max="15379" width="6" customWidth="1"/>
    <col min="15380" max="15380" width="8" customWidth="1"/>
    <col min="15381" max="15381" width="7.5" customWidth="1"/>
    <col min="15382" max="15382" width="10" customWidth="1"/>
    <col min="15383" max="15383" width="7.83203125" customWidth="1"/>
    <col min="15384" max="15384" width="6.83203125" customWidth="1"/>
    <col min="15385" max="15385" width="8.1640625" customWidth="1"/>
    <col min="15386" max="15387" width="5.33203125" customWidth="1"/>
    <col min="15388" max="15388" width="4.6640625" customWidth="1"/>
    <col min="15389" max="15389" width="4" customWidth="1"/>
    <col min="15390" max="15390" width="0" hidden="1" customWidth="1"/>
    <col min="15391" max="15394" width="5.1640625" customWidth="1"/>
    <col min="15395" max="15395" width="0" hidden="1" customWidth="1"/>
    <col min="15396" max="15396" width="5.1640625" customWidth="1"/>
    <col min="15397" max="15397" width="6" customWidth="1"/>
    <col min="15398" max="15398" width="6.83203125" customWidth="1"/>
    <col min="15399" max="15400" width="11.5" customWidth="1"/>
    <col min="15401" max="15401" width="8.5" customWidth="1"/>
    <col min="15402" max="15402" width="9" customWidth="1"/>
    <col min="15403" max="15403" width="8.33203125" customWidth="1"/>
    <col min="15404" max="15404" width="16.5" customWidth="1"/>
    <col min="15405" max="15405" width="6" customWidth="1"/>
    <col min="15406" max="15406" width="20.33203125" customWidth="1"/>
    <col min="15407" max="15407" width="5.1640625" bestFit="1" customWidth="1"/>
    <col min="15408" max="15408" width="20" customWidth="1"/>
    <col min="15409" max="15409" width="5.1640625" bestFit="1" customWidth="1"/>
    <col min="15410" max="15410" width="6.83203125" customWidth="1"/>
    <col min="15411" max="15411" width="14.6640625" customWidth="1"/>
    <col min="15412" max="15412" width="11" customWidth="1"/>
    <col min="15413" max="15422" width="8.1640625" customWidth="1"/>
    <col min="15423" max="15423" width="0" hidden="1" customWidth="1"/>
    <col min="15424" max="15427" width="8.1640625" customWidth="1"/>
    <col min="15428" max="15428" width="0" hidden="1" customWidth="1"/>
    <col min="15584" max="15584" width="10.5" bestFit="1" customWidth="1"/>
    <col min="15585" max="15585" width="4.33203125" bestFit="1" customWidth="1"/>
    <col min="15586" max="15586" width="41.5" bestFit="1" customWidth="1"/>
    <col min="15587" max="15601" width="5.5" customWidth="1"/>
    <col min="15602" max="15602" width="3.83203125" customWidth="1"/>
    <col min="15603" max="15603" width="5.5" customWidth="1"/>
    <col min="15604" max="15618" width="5.33203125" customWidth="1"/>
    <col min="15619" max="15634" width="5.5" customWidth="1"/>
    <col min="15635" max="15635" width="6" customWidth="1"/>
    <col min="15636" max="15636" width="8" customWidth="1"/>
    <col min="15637" max="15637" width="7.5" customWidth="1"/>
    <col min="15638" max="15638" width="10" customWidth="1"/>
    <col min="15639" max="15639" width="7.83203125" customWidth="1"/>
    <col min="15640" max="15640" width="6.83203125" customWidth="1"/>
    <col min="15641" max="15641" width="8.1640625" customWidth="1"/>
    <col min="15642" max="15643" width="5.33203125" customWidth="1"/>
    <col min="15644" max="15644" width="4.6640625" customWidth="1"/>
    <col min="15645" max="15645" width="4" customWidth="1"/>
    <col min="15646" max="15646" width="0" hidden="1" customWidth="1"/>
    <col min="15647" max="15650" width="5.1640625" customWidth="1"/>
    <col min="15651" max="15651" width="0" hidden="1" customWidth="1"/>
    <col min="15652" max="15652" width="5.1640625" customWidth="1"/>
    <col min="15653" max="15653" width="6" customWidth="1"/>
    <col min="15654" max="15654" width="6.83203125" customWidth="1"/>
    <col min="15655" max="15656" width="11.5" customWidth="1"/>
    <col min="15657" max="15657" width="8.5" customWidth="1"/>
    <col min="15658" max="15658" width="9" customWidth="1"/>
    <col min="15659" max="15659" width="8.33203125" customWidth="1"/>
    <col min="15660" max="15660" width="16.5" customWidth="1"/>
    <col min="15661" max="15661" width="6" customWidth="1"/>
    <col min="15662" max="15662" width="20.33203125" customWidth="1"/>
    <col min="15663" max="15663" width="5.1640625" bestFit="1" customWidth="1"/>
    <col min="15664" max="15664" width="20" customWidth="1"/>
    <col min="15665" max="15665" width="5.1640625" bestFit="1" customWidth="1"/>
    <col min="15666" max="15666" width="6.83203125" customWidth="1"/>
    <col min="15667" max="15667" width="14.6640625" customWidth="1"/>
    <col min="15668" max="15668" width="11" customWidth="1"/>
    <col min="15669" max="15678" width="8.1640625" customWidth="1"/>
    <col min="15679" max="15679" width="0" hidden="1" customWidth="1"/>
    <col min="15680" max="15683" width="8.1640625" customWidth="1"/>
    <col min="15684" max="15684" width="0" hidden="1" customWidth="1"/>
    <col min="15840" max="15840" width="10.5" bestFit="1" customWidth="1"/>
    <col min="15841" max="15841" width="4.33203125" bestFit="1" customWidth="1"/>
    <col min="15842" max="15842" width="41.5" bestFit="1" customWidth="1"/>
    <col min="15843" max="15857" width="5.5" customWidth="1"/>
    <col min="15858" max="15858" width="3.83203125" customWidth="1"/>
    <col min="15859" max="15859" width="5.5" customWidth="1"/>
    <col min="15860" max="15874" width="5.33203125" customWidth="1"/>
    <col min="15875" max="15890" width="5.5" customWidth="1"/>
    <col min="15891" max="15891" width="6" customWidth="1"/>
    <col min="15892" max="15892" width="8" customWidth="1"/>
    <col min="15893" max="15893" width="7.5" customWidth="1"/>
    <col min="15894" max="15894" width="10" customWidth="1"/>
    <col min="15895" max="15895" width="7.83203125" customWidth="1"/>
    <col min="15896" max="15896" width="6.83203125" customWidth="1"/>
    <col min="15897" max="15897" width="8.1640625" customWidth="1"/>
    <col min="15898" max="15899" width="5.33203125" customWidth="1"/>
    <col min="15900" max="15900" width="4.6640625" customWidth="1"/>
    <col min="15901" max="15901" width="4" customWidth="1"/>
    <col min="15902" max="15902" width="0" hidden="1" customWidth="1"/>
    <col min="15903" max="15906" width="5.1640625" customWidth="1"/>
    <col min="15907" max="15907" width="0" hidden="1" customWidth="1"/>
    <col min="15908" max="15908" width="5.1640625" customWidth="1"/>
    <col min="15909" max="15909" width="6" customWidth="1"/>
    <col min="15910" max="15910" width="6.83203125" customWidth="1"/>
    <col min="15911" max="15912" width="11.5" customWidth="1"/>
    <col min="15913" max="15913" width="8.5" customWidth="1"/>
    <col min="15914" max="15914" width="9" customWidth="1"/>
    <col min="15915" max="15915" width="8.33203125" customWidth="1"/>
    <col min="15916" max="15916" width="16.5" customWidth="1"/>
    <col min="15917" max="15917" width="6" customWidth="1"/>
    <col min="15918" max="15918" width="20.33203125" customWidth="1"/>
    <col min="15919" max="15919" width="5.1640625" bestFit="1" customWidth="1"/>
    <col min="15920" max="15920" width="20" customWidth="1"/>
    <col min="15921" max="15921" width="5.1640625" bestFit="1" customWidth="1"/>
    <col min="15922" max="15922" width="6.83203125" customWidth="1"/>
    <col min="15923" max="15923" width="14.6640625" customWidth="1"/>
    <col min="15924" max="15924" width="11" customWidth="1"/>
    <col min="15925" max="15934" width="8.1640625" customWidth="1"/>
    <col min="15935" max="15935" width="0" hidden="1" customWidth="1"/>
    <col min="15936" max="15939" width="8.1640625" customWidth="1"/>
    <col min="15940" max="15940" width="0" hidden="1" customWidth="1"/>
    <col min="16096" max="16096" width="10.5" bestFit="1" customWidth="1"/>
    <col min="16097" max="16097" width="4.33203125" bestFit="1" customWidth="1"/>
    <col min="16098" max="16098" width="41.5" bestFit="1" customWidth="1"/>
    <col min="16099" max="16113" width="5.5" customWidth="1"/>
    <col min="16114" max="16114" width="3.83203125" customWidth="1"/>
    <col min="16115" max="16115" width="5.5" customWidth="1"/>
    <col min="16116" max="16130" width="5.33203125" customWidth="1"/>
    <col min="16131" max="16146" width="5.5" customWidth="1"/>
    <col min="16147" max="16147" width="6" customWidth="1"/>
    <col min="16148" max="16148" width="8" customWidth="1"/>
    <col min="16149" max="16149" width="7.5" customWidth="1"/>
    <col min="16150" max="16150" width="10" customWidth="1"/>
    <col min="16151" max="16151" width="7.83203125" customWidth="1"/>
    <col min="16152" max="16152" width="6.83203125" customWidth="1"/>
    <col min="16153" max="16153" width="8.1640625" customWidth="1"/>
    <col min="16154" max="16155" width="5.33203125" customWidth="1"/>
    <col min="16156" max="16156" width="4.6640625" customWidth="1"/>
    <col min="16157" max="16157" width="4" customWidth="1"/>
    <col min="16158" max="16158" width="0" hidden="1" customWidth="1"/>
    <col min="16159" max="16162" width="5.1640625" customWidth="1"/>
    <col min="16163" max="16163" width="0" hidden="1" customWidth="1"/>
    <col min="16164" max="16164" width="5.1640625" customWidth="1"/>
    <col min="16165" max="16165" width="6" customWidth="1"/>
    <col min="16166" max="16166" width="6.83203125" customWidth="1"/>
    <col min="16167" max="16168" width="11.5" customWidth="1"/>
    <col min="16169" max="16169" width="8.5" customWidth="1"/>
    <col min="16170" max="16170" width="9" customWidth="1"/>
    <col min="16171" max="16171" width="8.33203125" customWidth="1"/>
    <col min="16172" max="16172" width="16.5" customWidth="1"/>
    <col min="16173" max="16173" width="6" customWidth="1"/>
    <col min="16174" max="16174" width="20.33203125" customWidth="1"/>
    <col min="16175" max="16175" width="5.1640625" bestFit="1" customWidth="1"/>
    <col min="16176" max="16176" width="20" customWidth="1"/>
    <col min="16177" max="16177" width="5.1640625" bestFit="1" customWidth="1"/>
    <col min="16178" max="16178" width="6.83203125" customWidth="1"/>
    <col min="16179" max="16179" width="14.6640625" customWidth="1"/>
    <col min="16180" max="16180" width="11" customWidth="1"/>
    <col min="16181" max="16190" width="8.1640625" customWidth="1"/>
    <col min="16191" max="16191" width="0" hidden="1" customWidth="1"/>
    <col min="16192" max="16195" width="8.1640625" customWidth="1"/>
    <col min="16196" max="16196" width="0" hidden="1" customWidth="1"/>
  </cols>
  <sheetData>
    <row r="1" spans="1:124" ht="16" customHeight="1" thickBot="1" x14ac:dyDescent="0.25">
      <c r="F1" s="296" t="s">
        <v>108</v>
      </c>
      <c r="G1" s="297"/>
      <c r="H1" s="297"/>
      <c r="I1" s="298"/>
      <c r="K1" s="94"/>
      <c r="L1" s="94"/>
      <c r="M1" s="103"/>
      <c r="N1" s="294" t="s">
        <v>109</v>
      </c>
      <c r="O1" s="294"/>
      <c r="P1" s="294"/>
      <c r="Q1" s="294"/>
      <c r="R1" s="294"/>
      <c r="S1" s="294"/>
      <c r="T1" s="294"/>
      <c r="U1" s="294"/>
      <c r="V1" s="294"/>
      <c r="W1" s="294"/>
      <c r="X1" s="294"/>
      <c r="Y1" s="294"/>
      <c r="Z1" s="294"/>
      <c r="AA1" s="294"/>
      <c r="AB1" s="294"/>
      <c r="AC1" s="97"/>
      <c r="AD1" s="98"/>
      <c r="AE1" s="98"/>
      <c r="AF1" s="109"/>
      <c r="AG1" s="91"/>
      <c r="AI1" s="293" t="s">
        <v>55</v>
      </c>
      <c r="AJ1" s="294" t="s">
        <v>79</v>
      </c>
      <c r="AK1" s="294"/>
      <c r="AL1" s="294"/>
      <c r="AM1" s="294"/>
      <c r="AN1" s="294"/>
      <c r="AO1" s="294"/>
      <c r="AP1" s="294"/>
      <c r="AQ1" s="294"/>
      <c r="AR1" s="294"/>
      <c r="AS1" s="285" t="s">
        <v>48</v>
      </c>
      <c r="AT1" s="331"/>
      <c r="AU1" s="287" t="s">
        <v>49</v>
      </c>
      <c r="AV1" s="288"/>
      <c r="AW1" s="289" t="s">
        <v>50</v>
      </c>
      <c r="AX1" s="290"/>
      <c r="AZ1" s="67" t="s">
        <v>0</v>
      </c>
      <c r="BA1" s="67" t="s">
        <v>216</v>
      </c>
      <c r="BB1" s="67" t="s">
        <v>227</v>
      </c>
      <c r="BC1" s="67" t="s">
        <v>229</v>
      </c>
    </row>
    <row r="2" spans="1:124" ht="17" thickBot="1" x14ac:dyDescent="0.25">
      <c r="A2" t="s">
        <v>57</v>
      </c>
      <c r="B2" s="78" t="s">
        <v>56</v>
      </c>
      <c r="C2" s="200" t="s">
        <v>202</v>
      </c>
      <c r="D2" s="78" t="s">
        <v>203</v>
      </c>
      <c r="E2" s="66" t="s">
        <v>1</v>
      </c>
      <c r="F2" s="88">
        <f>CONFIGURACAO!$C$7</f>
        <v>2013</v>
      </c>
      <c r="G2" s="89">
        <f>CONFIGURACAO!$D$7</f>
        <v>2014</v>
      </c>
      <c r="H2" s="89">
        <f>CONFIGURACAO!$E$7</f>
        <v>2015</v>
      </c>
      <c r="I2" s="90">
        <f>CONFIGURACAO!$F$7</f>
        <v>2016</v>
      </c>
      <c r="J2" s="43"/>
      <c r="K2" s="94"/>
      <c r="L2" s="94"/>
      <c r="M2" s="153" t="s">
        <v>2</v>
      </c>
      <c r="N2" s="97" t="s">
        <v>3</v>
      </c>
      <c r="O2" s="98" t="s">
        <v>4</v>
      </c>
      <c r="P2" s="98" t="s">
        <v>5</v>
      </c>
      <c r="Q2" s="98" t="s">
        <v>6</v>
      </c>
      <c r="R2" s="98" t="s">
        <v>7</v>
      </c>
      <c r="S2" s="98" t="s">
        <v>8</v>
      </c>
      <c r="T2" s="98" t="s">
        <v>9</v>
      </c>
      <c r="U2" s="97" t="s">
        <v>10</v>
      </c>
      <c r="V2" s="98" t="s">
        <v>11</v>
      </c>
      <c r="W2" s="98" t="s">
        <v>12</v>
      </c>
      <c r="X2" s="109" t="s">
        <v>20</v>
      </c>
      <c r="Y2" s="98" t="s">
        <v>13</v>
      </c>
      <c r="Z2" s="99" t="s">
        <v>14</v>
      </c>
      <c r="AA2" s="98" t="s">
        <v>15</v>
      </c>
      <c r="AB2" s="98" t="s">
        <v>16</v>
      </c>
      <c r="AC2" s="93" t="s">
        <v>17</v>
      </c>
      <c r="AD2" s="110" t="s">
        <v>18</v>
      </c>
      <c r="AE2" s="113" t="s">
        <v>19</v>
      </c>
      <c r="AF2" s="115" t="s">
        <v>21</v>
      </c>
      <c r="AG2" s="264" t="s">
        <v>1550</v>
      </c>
      <c r="AI2" s="226" t="s">
        <v>22</v>
      </c>
      <c r="AJ2" s="227" t="s">
        <v>8</v>
      </c>
      <c r="AK2" s="227" t="s">
        <v>9</v>
      </c>
      <c r="AL2" s="227" t="s">
        <v>34</v>
      </c>
      <c r="AM2" s="227" t="s">
        <v>12</v>
      </c>
      <c r="AN2" s="227" t="s">
        <v>244</v>
      </c>
      <c r="AO2" s="227" t="s">
        <v>23</v>
      </c>
      <c r="AP2" s="227" t="s">
        <v>15</v>
      </c>
      <c r="AQ2" s="227" t="s">
        <v>16</v>
      </c>
      <c r="AR2" s="227" t="s">
        <v>24</v>
      </c>
      <c r="AS2" s="303">
        <f>CONFIGURACAO!C12</f>
        <v>300</v>
      </c>
      <c r="AT2" s="304"/>
      <c r="AU2" s="305">
        <f>CONFIGURACAO!C13</f>
        <v>500</v>
      </c>
      <c r="AV2" s="306"/>
      <c r="AW2" s="307">
        <f>CONFIGURACAO!C14</f>
        <v>700</v>
      </c>
      <c r="AX2" s="308"/>
      <c r="AZ2" s="67" t="s">
        <v>25</v>
      </c>
      <c r="BA2" s="67" t="s">
        <v>217</v>
      </c>
      <c r="BB2" s="67" t="s">
        <v>228</v>
      </c>
      <c r="BC2" s="67" t="s">
        <v>230</v>
      </c>
      <c r="BE2" s="3" t="s">
        <v>3</v>
      </c>
      <c r="BF2" s="3" t="s">
        <v>4</v>
      </c>
      <c r="BG2" s="4" t="s">
        <v>5</v>
      </c>
      <c r="BH2" s="4" t="s">
        <v>6</v>
      </c>
      <c r="BI2" s="4" t="s">
        <v>7</v>
      </c>
      <c r="BJ2" s="4" t="s">
        <v>8</v>
      </c>
      <c r="BK2" s="4" t="s">
        <v>9</v>
      </c>
      <c r="BL2" s="8" t="s">
        <v>10</v>
      </c>
      <c r="BM2" s="8" t="s">
        <v>11</v>
      </c>
      <c r="BN2" s="8" t="s">
        <v>12</v>
      </c>
      <c r="BO2" s="8" t="s">
        <v>20</v>
      </c>
      <c r="BP2" s="8" t="s">
        <v>13</v>
      </c>
      <c r="BQ2" s="8" t="s">
        <v>14</v>
      </c>
      <c r="BR2" s="8" t="s">
        <v>15</v>
      </c>
      <c r="BS2" s="33" t="s">
        <v>16</v>
      </c>
      <c r="BT2" s="43"/>
    </row>
    <row r="3" spans="1:124" s="32" customFormat="1" ht="16" customHeight="1" thickBot="1" x14ac:dyDescent="0.25">
      <c r="A3" s="44" t="str">
        <f>CONFIGURACAO!$C$4</f>
        <v>AREA 21</v>
      </c>
      <c r="B3" s="83" t="str">
        <f>IFERROR(VLOOKUP(C3,'PI AREA  P75'!$B:$E,2,0),"")</f>
        <v/>
      </c>
      <c r="C3" s="251"/>
      <c r="D3" s="82" t="str">
        <f>IFERROR(VLOOKUP($C3,'PI AREA  P75'!$B:$I,3,0),"")</f>
        <v/>
      </c>
      <c r="E3" s="82" t="str">
        <f>IFERROR(VLOOKUP($C3,'PI AREA  P75'!$B:$I,4,0),"")</f>
        <v/>
      </c>
      <c r="F3" s="82" t="str">
        <f>IFERROR(VLOOKUP($C3,'PI AREA  P75'!$B:$I,5,0),"")</f>
        <v/>
      </c>
      <c r="G3" s="82" t="str">
        <f>IFERROR(VLOOKUP($C3,'PI AREA  P75'!$B:$I,6,0),"")</f>
        <v/>
      </c>
      <c r="H3" s="82" t="str">
        <f>IFERROR(VLOOKUP($C3,'PI AREA  P75'!$B:$I,7,0),"")</f>
        <v/>
      </c>
      <c r="I3" s="82" t="str">
        <f>IFERROR(VLOOKUP($C3,'PI AREA  P75'!$B:$I,8,0),"")</f>
        <v/>
      </c>
      <c r="J3" s="87"/>
      <c r="K3" s="94" t="s">
        <v>143</v>
      </c>
      <c r="L3" s="94"/>
      <c r="M3" s="154" t="str">
        <f>IF(SUM(F3:I3)&gt;0,SUM(F3:I3),"")</f>
        <v/>
      </c>
      <c r="N3" s="111" t="str">
        <f>IFERROR(VLOOKUP($C3,'PI AREA  P75'!$B:$AA,13,0),"")</f>
        <v/>
      </c>
      <c r="O3" s="111" t="str">
        <f>IFERROR(VLOOKUP($C3,'PI AREA  P75'!$B:$AA,14,0),"")</f>
        <v/>
      </c>
      <c r="P3" s="111" t="str">
        <f>IFERROR(VLOOKUP($C3,'PI AREA  P75'!$B:$AA,15,0),"")</f>
        <v/>
      </c>
      <c r="Q3" s="111" t="str">
        <f>IFERROR(VLOOKUP($C3,'PI AREA  P75'!$B:$AA,16,0),"")</f>
        <v/>
      </c>
      <c r="R3" s="111" t="str">
        <f>IFERROR(VLOOKUP($C3,'PI AREA  P75'!$B:$AA,17,0),"")</f>
        <v/>
      </c>
      <c r="S3" s="111" t="str">
        <f>IFERROR(VLOOKUP($C3,'PI AREA  P75'!$B:$AA,18,0),"")</f>
        <v/>
      </c>
      <c r="T3" s="114" t="str">
        <f>IFERROR(VLOOKUP($C3,'PI AREA  P75'!$B:$AA,19,0),"")</f>
        <v/>
      </c>
      <c r="U3" s="116" t="str">
        <f>IFERROR(VLOOKUP($C3,'PI AREA  P75'!$B:$AA,21,0),"")</f>
        <v/>
      </c>
      <c r="V3" s="111" t="str">
        <f>IFERROR(VLOOKUP($C3,'PI AREA  P75'!$B:$AA,22,0),"")</f>
        <v/>
      </c>
      <c r="W3" s="111" t="str">
        <f>IFERROR(VLOOKUP($C3,'PI AREA  P75'!$B:$AA,23,0),"")</f>
        <v/>
      </c>
      <c r="X3" s="119" t="str">
        <f>IFERROR(VLOOKUP($C3,'PI AREA  P75'!$B:$AA,24,0),"")</f>
        <v/>
      </c>
      <c r="Y3" s="118" t="str">
        <f>IFERROR(VLOOKUP($C3,'PI AREA  P75'!$B:$AA,25,0),"")</f>
        <v/>
      </c>
      <c r="Z3" s="111" t="str">
        <f>IFERROR(VLOOKUP($C3,'PI AREA  P75'!$B:$AA,26,0),"")</f>
        <v/>
      </c>
      <c r="AA3" s="111" t="str">
        <f>IFERROR(VLOOKUP($C3,'PI AREA  P75'!$B:$AA,27,0),"")</f>
        <v/>
      </c>
      <c r="AB3" s="114" t="str">
        <f>IFERROR(VLOOKUP($C3,'PI AREA  P75'!$B:$AB,28,0),"")</f>
        <v/>
      </c>
      <c r="AC3" s="116" t="str">
        <f t="shared" ref="AC3:AC34" si="0">IFERROR((N3+O3),"")</f>
        <v/>
      </c>
      <c r="AD3" s="111" t="str">
        <f t="shared" ref="AD3:AD34" si="1">IFERROR(AC3+P3,"")</f>
        <v/>
      </c>
      <c r="AE3" s="111" t="str">
        <f>IFERROR((U3+V3),"")</f>
        <v/>
      </c>
      <c r="AF3" s="117" t="str">
        <f>IFERROR((Y3+Z3),"")</f>
        <v/>
      </c>
      <c r="AG3" s="265" t="str">
        <f>IFERROR(SUM(N3+O3+U3+Y3),"")</f>
        <v/>
      </c>
      <c r="AI3" s="38" t="str">
        <f>IFERROR(VLOOKUP($C3,'PI AREA  P75'!$B:$AR,34,0),"")</f>
        <v/>
      </c>
      <c r="AJ3" s="38" t="str">
        <f>IFERROR(VLOOKUP($C3,'PI AREA  P75'!$B:$AR,35,0),"")</f>
        <v/>
      </c>
      <c r="AK3" s="38" t="str">
        <f>IFERROR(VLOOKUP($C3,'PI AREA  P75'!$B:$AR,36,0),"")</f>
        <v/>
      </c>
      <c r="AL3" s="38" t="str">
        <f>IFERROR(VLOOKUP($C3,'PI AREA  P75'!$B:$AR,37,0),"")</f>
        <v/>
      </c>
      <c r="AM3" s="38" t="str">
        <f>IFERROR(VLOOKUP($C3,'PI AREA  P75'!$B:$AR,38,0),"")</f>
        <v/>
      </c>
      <c r="AN3" s="38" t="str">
        <f>IFERROR(VLOOKUP($C3,'PI AREA  P75'!$B:$AR,39,0),"")</f>
        <v/>
      </c>
      <c r="AO3" s="38" t="str">
        <f>IFERROR(VLOOKUP($C3,'PI AREA  P75'!$B:$AR,40,0),"")</f>
        <v/>
      </c>
      <c r="AP3" s="38" t="str">
        <f>IFERROR(VLOOKUP($C3,'PI AREA  P75'!$B:$AR,41,0),"")</f>
        <v/>
      </c>
      <c r="AQ3" s="38" t="str">
        <f>IFERROR(VLOOKUP($C3,'PI AREA  P75'!$B:$AR,42,0),"")</f>
        <v/>
      </c>
      <c r="AR3" s="38" t="str">
        <f>IFERROR(VLOOKUP($C3,'PI AREA  P75'!$B:$AR,43,0),"")</f>
        <v/>
      </c>
      <c r="AS3" s="68" t="str">
        <f>IF(AR3="","",$AR3-(($AS$2/CONFIGURACAO!$C$6)*$M3))</f>
        <v/>
      </c>
      <c r="AT3" s="234" t="str">
        <f t="shared" ref="AT3:AT34" si="2">IF(M3="","",IF(AS3&gt;=0,3,"NAO"))</f>
        <v/>
      </c>
      <c r="AU3" s="75" t="str">
        <f>IF(AR3="","",$AR3-(($AU$2/CONFIGURACAO!$C$6)*$M3))</f>
        <v/>
      </c>
      <c r="AV3" s="76" t="str">
        <f t="shared" ref="AV3:AV34" si="3">IF(M3=""," ",IF(AU3&gt;=0,4,"NAO"))</f>
        <v xml:space="preserve"> </v>
      </c>
      <c r="AW3" s="74" t="str">
        <f>IF(AR3="","",$AR3-(($AW$2/CONFIGURACAO!$C$6)*$M3))</f>
        <v/>
      </c>
      <c r="AX3" s="72" t="str">
        <f t="shared" ref="AX3:AX34" si="4">IF(M3="","",IF(AW3&gt;=0,5,"NAO"))</f>
        <v/>
      </c>
      <c r="AZ3" s="39" t="str">
        <f t="shared" ref="AZ3:AZ34" si="5">IF(AR3="","",(AR3/(SUM($AR$3:$AR$67))*100))</f>
        <v/>
      </c>
      <c r="BA3" s="146" t="str">
        <f t="shared" ref="BA3:BA34" si="6">IF(M3="","",SUM(N3:T3,U3:X3,Y3:AB3))</f>
        <v/>
      </c>
      <c r="BB3" s="146" t="str">
        <f t="shared" ref="BB3:BB34" si="7">IF(M3="","",RANK(BA3,$BA$3:$BA$67))</f>
        <v/>
      </c>
      <c r="BC3" s="32" t="str">
        <f t="shared" ref="BC3:BC34" si="8">IF(M3="","",RANK(AR3,$AR$3:$AR$67))</f>
        <v/>
      </c>
      <c r="BE3" s="40" t="str">
        <f t="shared" ref="BE3:BE34" si="9">IF($M3="","",IF(N3="","",(N3/N$75*100)))</f>
        <v/>
      </c>
      <c r="BF3" s="40" t="str">
        <f t="shared" ref="BF3:BF34" si="10">IF($M3="","",IF(O3="","",(O3/O$75*100)))</f>
        <v/>
      </c>
      <c r="BG3" s="40" t="str">
        <f t="shared" ref="BG3:BG34" si="11">IF($M3="","",IF(P3="","",(P3/P$75*100)))</f>
        <v/>
      </c>
      <c r="BH3" s="40" t="str">
        <f t="shared" ref="BH3:BH34" si="12">IF($M3="","",IF(Q3="","",(Q3/Q$75*100)))</f>
        <v/>
      </c>
      <c r="BI3" s="40" t="str">
        <f t="shared" ref="BI3:BI34" si="13">IF($M3="","",IF(R3="","",(R3/R$75*100)))</f>
        <v/>
      </c>
      <c r="BJ3" s="40" t="str">
        <f t="shared" ref="BJ3:BJ34" si="14">IF($M3="","",IF(S3="","",(S3/S$75*100)))</f>
        <v/>
      </c>
      <c r="BK3" s="40" t="str">
        <f t="shared" ref="BK3:BK34" si="15">IF($M3="","",IF(T3="","",(T3/T$75*100)))</f>
        <v/>
      </c>
      <c r="BL3" s="40" t="str">
        <f t="shared" ref="BL3:BL34" si="16">IFERROR(IF($M3="","",IF(U3="","",(U3/U$75*100))),0)</f>
        <v/>
      </c>
      <c r="BM3" s="40" t="str">
        <f t="shared" ref="BM3:BM34" si="17">IF($M3="","",IF(V3="","",(V3/V$75*100)))</f>
        <v/>
      </c>
      <c r="BN3" s="40" t="str">
        <f t="shared" ref="BN3:BN34" si="18">IF($M3="","",IF(W3="","",(W3/W$75*100)))</f>
        <v/>
      </c>
      <c r="BO3" s="40" t="str">
        <f t="shared" ref="BO3:BO34" si="19">IF($M3="","",IF(X3="","",(X3/X$75*100)))</f>
        <v/>
      </c>
      <c r="BP3" s="40" t="str">
        <f t="shared" ref="BP3:BP34" si="20">IFERROR(IF($M3="","",IF(Y3="","",(Y3/Y$75*100))),0)</f>
        <v/>
      </c>
      <c r="BQ3" s="40" t="str">
        <f t="shared" ref="BQ3:BQ34" si="21">IF($M3="","",IF(Z3="","",(Z3/Z$75*100)))</f>
        <v/>
      </c>
      <c r="BR3" s="40" t="str">
        <f t="shared" ref="BR3:BR34" si="22">IF($M3="","",IF(AA3="","",(AA3/AA$75*100)))</f>
        <v/>
      </c>
      <c r="BS3" s="40" t="str">
        <f t="shared" ref="BS3:BS34" si="23">IF($M3="","",IF(AB3="","",(AB3/AB$75*100)))</f>
        <v/>
      </c>
      <c r="BT3" s="42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</row>
    <row r="4" spans="1:124" s="32" customFormat="1" ht="17" thickBot="1" x14ac:dyDescent="0.25">
      <c r="A4" s="44" t="str">
        <f>CONFIGURACAO!$C$4</f>
        <v>AREA 21</v>
      </c>
      <c r="B4" s="83" t="str">
        <f>IFERROR(VLOOKUP(C4,'PI AREA  P75'!$B:$E,2,0),"")</f>
        <v/>
      </c>
      <c r="C4" s="251"/>
      <c r="D4" s="82" t="str">
        <f>IFERROR(VLOOKUP($C4,'PI AREA  P75'!$B:$I,3,0),"")</f>
        <v/>
      </c>
      <c r="E4" s="82" t="str">
        <f>IFERROR(VLOOKUP($C4,'PI AREA  P75'!$B:$I,4,0),"")</f>
        <v/>
      </c>
      <c r="F4" s="82" t="str">
        <f>IFERROR(VLOOKUP($C4,'PI AREA  P75'!$B:$I,5,0),"")</f>
        <v/>
      </c>
      <c r="G4" s="82" t="str">
        <f>IFERROR(VLOOKUP($C4,'PI AREA  P75'!$B:$I,6,0),"")</f>
        <v/>
      </c>
      <c r="H4" s="82" t="str">
        <f>IFERROR(VLOOKUP($C4,'PI AREA  P75'!$B:$I,7,0),"")</f>
        <v/>
      </c>
      <c r="I4" s="82" t="str">
        <f>IFERROR(VLOOKUP($C4,'PI AREA  P75'!$B:$I,8,0),"")</f>
        <v/>
      </c>
      <c r="J4" s="87"/>
      <c r="K4" s="94" t="s">
        <v>144</v>
      </c>
      <c r="L4" s="94"/>
      <c r="M4" s="154" t="str">
        <f t="shared" ref="M4:M67" si="24">IF(SUM(F4:I4)&gt;0,SUM(F4:I4),"")</f>
        <v/>
      </c>
      <c r="N4" s="111" t="str">
        <f>IFERROR(VLOOKUP($C4,'PI AREA  P75'!$B:$AA,13,0),"")</f>
        <v/>
      </c>
      <c r="O4" s="111" t="str">
        <f>IFERROR(VLOOKUP($C4,'PI AREA  P75'!$B:$AA,14,0),"")</f>
        <v/>
      </c>
      <c r="P4" s="111" t="str">
        <f>IFERROR(VLOOKUP($C4,'PI AREA  P75'!$B:$AA,15,0),"")</f>
        <v/>
      </c>
      <c r="Q4" s="111" t="str">
        <f>IFERROR(VLOOKUP($C4,'PI AREA  P75'!$B:$AA,16,0),"")</f>
        <v/>
      </c>
      <c r="R4" s="111" t="str">
        <f>IFERROR(VLOOKUP($C4,'PI AREA  P75'!$B:$AA,17,0),"")</f>
        <v/>
      </c>
      <c r="S4" s="111" t="str">
        <f>IFERROR(VLOOKUP($C4,'PI AREA  P75'!$B:$AA,18,0),"")</f>
        <v/>
      </c>
      <c r="T4" s="114" t="str">
        <f>IFERROR(VLOOKUP($C4,'PI AREA  P75'!$B:$AA,19,0),"")</f>
        <v/>
      </c>
      <c r="U4" s="116" t="str">
        <f>IFERROR(VLOOKUP($C4,'PI AREA  P75'!$B:$AA,21,0),"")</f>
        <v/>
      </c>
      <c r="V4" s="111" t="str">
        <f>IFERROR(VLOOKUP($C4,'PI AREA  P75'!$B:$AA,22,0),"")</f>
        <v/>
      </c>
      <c r="W4" s="111" t="str">
        <f>IFERROR(VLOOKUP($C4,'PI AREA  P75'!$B:$AA,23,0),"")</f>
        <v/>
      </c>
      <c r="X4" s="119" t="str">
        <f>IFERROR(VLOOKUP($C4,'PI AREA  P75'!$B:$AA,24,0),"")</f>
        <v/>
      </c>
      <c r="Y4" s="118" t="str">
        <f>IFERROR(VLOOKUP($C4,'PI AREA  P75'!$B:$AA,25,0),"")</f>
        <v/>
      </c>
      <c r="Z4" s="111" t="str">
        <f>IFERROR(VLOOKUP($C4,'PI AREA  P75'!$B:$AA,26,0),"")</f>
        <v/>
      </c>
      <c r="AA4" s="111" t="str">
        <f>IFERROR(VLOOKUP($C4,'PI AREA  P75'!$B:$AA,27,0),"")</f>
        <v/>
      </c>
      <c r="AB4" s="114" t="str">
        <f>IFERROR(VLOOKUP($C4,'PI AREA  P75'!$B:$AB,28,0),"")</f>
        <v/>
      </c>
      <c r="AC4" s="116" t="str">
        <f t="shared" si="0"/>
        <v/>
      </c>
      <c r="AD4" s="111" t="str">
        <f t="shared" si="1"/>
        <v/>
      </c>
      <c r="AE4" s="111" t="str">
        <f t="shared" ref="AE4:AE41" si="25">IFERROR((U4+V4),"")</f>
        <v/>
      </c>
      <c r="AF4" s="117" t="str">
        <f t="shared" ref="AF4:AF41" si="26">IFERROR((Y4+Z4),"")</f>
        <v/>
      </c>
      <c r="AG4" s="265" t="str">
        <f t="shared" ref="AG4:AG67" si="27">IFERROR(SUM(N4+O4+U4+Y4),"")</f>
        <v/>
      </c>
      <c r="AI4" s="38" t="str">
        <f>IFERROR(VLOOKUP($C4,'PI AREA  P75'!$B:$AS,34,0),"")</f>
        <v/>
      </c>
      <c r="AJ4" s="38" t="str">
        <f>IFERROR(VLOOKUP($C4,'PI AREA  P75'!$B:$AS,35,0),"")</f>
        <v/>
      </c>
      <c r="AK4" s="38" t="str">
        <f>IFERROR(VLOOKUP($C4,'PI AREA  P75'!$B:$AS,36,0),"")</f>
        <v/>
      </c>
      <c r="AL4" s="38" t="str">
        <f>IFERROR(VLOOKUP($C4,'PI AREA  P75'!$B:$AS,37,0),"")</f>
        <v/>
      </c>
      <c r="AM4" s="38" t="str">
        <f>IFERROR(VLOOKUP($C4,'PI AREA  P75'!$B:$AS,38,0),"")</f>
        <v/>
      </c>
      <c r="AN4" s="38" t="str">
        <f>IFERROR(VLOOKUP($C4,'PI AREA  P75'!$B:$AS,39,0),"")</f>
        <v/>
      </c>
      <c r="AO4" s="38" t="str">
        <f>IFERROR(VLOOKUP($C4,'PI AREA  P75'!$B:$AS,40,0),"")</f>
        <v/>
      </c>
      <c r="AP4" s="38" t="str">
        <f>IFERROR(VLOOKUP($C4,'PI AREA  P75'!$B:$AS,41,0),"")</f>
        <v/>
      </c>
      <c r="AQ4" s="38" t="str">
        <f>IFERROR(VLOOKUP($C4,'PI AREA  P75'!$B:$AS,42,0),"")</f>
        <v/>
      </c>
      <c r="AR4" s="38" t="str">
        <f>IFERROR(VLOOKUP($C4,'PI AREA  P75'!$B:$AS,43,0),"")</f>
        <v/>
      </c>
      <c r="AS4" s="68" t="str">
        <f>IF(AR4="","",$AR4-(($AS$2/CONFIGURACAO!$C$6)*$M4))</f>
        <v/>
      </c>
      <c r="AT4" s="234" t="str">
        <f t="shared" si="2"/>
        <v/>
      </c>
      <c r="AU4" s="75" t="str">
        <f>IF(AR4="","",$AR4-(($AU$2/CONFIGURACAO!$C$6)*$M4))</f>
        <v/>
      </c>
      <c r="AV4" s="76" t="str">
        <f t="shared" si="3"/>
        <v xml:space="preserve"> </v>
      </c>
      <c r="AW4" s="74" t="str">
        <f>IF(AR4="","",$AR4-(($AW$2/CONFIGURACAO!$C$6)*$M4))</f>
        <v/>
      </c>
      <c r="AX4" s="72" t="str">
        <f t="shared" si="4"/>
        <v/>
      </c>
      <c r="AZ4" s="39" t="str">
        <f t="shared" si="5"/>
        <v/>
      </c>
      <c r="BA4" s="146" t="str">
        <f t="shared" si="6"/>
        <v/>
      </c>
      <c r="BB4" s="146" t="str">
        <f t="shared" si="7"/>
        <v/>
      </c>
      <c r="BC4" s="32" t="str">
        <f t="shared" si="8"/>
        <v/>
      </c>
      <c r="BE4" s="40" t="str">
        <f t="shared" si="9"/>
        <v/>
      </c>
      <c r="BF4" s="40" t="str">
        <f t="shared" si="10"/>
        <v/>
      </c>
      <c r="BG4" s="40" t="str">
        <f t="shared" si="11"/>
        <v/>
      </c>
      <c r="BH4" s="40" t="str">
        <f t="shared" si="12"/>
        <v/>
      </c>
      <c r="BI4" s="40" t="str">
        <f t="shared" si="13"/>
        <v/>
      </c>
      <c r="BJ4" s="40" t="str">
        <f t="shared" si="14"/>
        <v/>
      </c>
      <c r="BK4" s="40" t="str">
        <f t="shared" si="15"/>
        <v/>
      </c>
      <c r="BL4" s="40" t="str">
        <f t="shared" si="16"/>
        <v/>
      </c>
      <c r="BM4" s="40" t="str">
        <f t="shared" si="17"/>
        <v/>
      </c>
      <c r="BN4" s="40" t="str">
        <f t="shared" si="18"/>
        <v/>
      </c>
      <c r="BO4" s="40" t="str">
        <f t="shared" si="19"/>
        <v/>
      </c>
      <c r="BP4" s="40" t="str">
        <f t="shared" si="20"/>
        <v/>
      </c>
      <c r="BQ4" s="40" t="str">
        <f t="shared" si="21"/>
        <v/>
      </c>
      <c r="BR4" s="40" t="str">
        <f t="shared" si="22"/>
        <v/>
      </c>
      <c r="BS4" s="40" t="str">
        <f t="shared" si="23"/>
        <v/>
      </c>
      <c r="BT4" s="42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</row>
    <row r="5" spans="1:124" s="32" customFormat="1" ht="17" thickBot="1" x14ac:dyDescent="0.25">
      <c r="A5" s="44" t="str">
        <f>CONFIGURACAO!$C$4</f>
        <v>AREA 21</v>
      </c>
      <c r="B5" s="83" t="str">
        <f>IFERROR(VLOOKUP(C5,'PI AREA  P75'!$B:$E,2,0),"")</f>
        <v/>
      </c>
      <c r="C5" s="251"/>
      <c r="D5" s="82" t="str">
        <f>IFERROR(VLOOKUP($C5,'PI AREA  P75'!$B:$I,3,0),"")</f>
        <v/>
      </c>
      <c r="E5" s="82" t="str">
        <f>IFERROR(VLOOKUP($C5,'PI AREA  P75'!$B:$I,4,0),"")</f>
        <v/>
      </c>
      <c r="F5" s="82" t="str">
        <f>IFERROR(VLOOKUP($C5,'PI AREA  P75'!$B:$I,5,0),"")</f>
        <v/>
      </c>
      <c r="G5" s="82" t="str">
        <f>IFERROR(VLOOKUP($C5,'PI AREA  P75'!$B:$I,6,0),"")</f>
        <v/>
      </c>
      <c r="H5" s="82" t="str">
        <f>IFERROR(VLOOKUP($C5,'PI AREA  P75'!$B:$I,7,0),"")</f>
        <v/>
      </c>
      <c r="I5" s="82" t="str">
        <f>IFERROR(VLOOKUP($C5,'PI AREA  P75'!$B:$I,8,0),"")</f>
        <v/>
      </c>
      <c r="J5" s="87"/>
      <c r="K5" s="94" t="s">
        <v>145</v>
      </c>
      <c r="L5" s="94"/>
      <c r="M5" s="154" t="str">
        <f t="shared" si="24"/>
        <v/>
      </c>
      <c r="N5" s="111" t="str">
        <f>IFERROR(VLOOKUP($C5,'PI AREA  P75'!$B:$AA,13,0),"")</f>
        <v/>
      </c>
      <c r="O5" s="111" t="str">
        <f>IFERROR(VLOOKUP($C5,'PI AREA  P75'!$B:$AA,14,0),"")</f>
        <v/>
      </c>
      <c r="P5" s="111" t="str">
        <f>IFERROR(VLOOKUP($C5,'PI AREA  P75'!$B:$AA,15,0),"")</f>
        <v/>
      </c>
      <c r="Q5" s="111" t="str">
        <f>IFERROR(VLOOKUP($C5,'PI AREA  P75'!$B:$AA,16,0),"")</f>
        <v/>
      </c>
      <c r="R5" s="111" t="str">
        <f>IFERROR(VLOOKUP($C5,'PI AREA  P75'!$B:$AA,17,0),"")</f>
        <v/>
      </c>
      <c r="S5" s="111" t="str">
        <f>IFERROR(VLOOKUP($C5,'PI AREA  P75'!$B:$AA,18,0),"")</f>
        <v/>
      </c>
      <c r="T5" s="114" t="str">
        <f>IFERROR(VLOOKUP($C5,'PI AREA  P75'!$B:$AA,19,0),"")</f>
        <v/>
      </c>
      <c r="U5" s="116" t="str">
        <f>IFERROR(VLOOKUP($C5,'PI AREA  P75'!$B:$AA,21,0),"")</f>
        <v/>
      </c>
      <c r="V5" s="111" t="str">
        <f>IFERROR(VLOOKUP($C5,'PI AREA  P75'!$B:$AA,22,0),"")</f>
        <v/>
      </c>
      <c r="W5" s="111" t="str">
        <f>IFERROR(VLOOKUP($C5,'PI AREA  P75'!$B:$AA,23,0),"")</f>
        <v/>
      </c>
      <c r="X5" s="119" t="str">
        <f>IFERROR(VLOOKUP($C5,'PI AREA  P75'!$B:$AA,24,0),"")</f>
        <v/>
      </c>
      <c r="Y5" s="118" t="str">
        <f>IFERROR(VLOOKUP($C5,'PI AREA  P75'!$B:$AA,25,0),"")</f>
        <v/>
      </c>
      <c r="Z5" s="111" t="str">
        <f>IFERROR(VLOOKUP($C5,'PI AREA  P75'!$B:$AA,26,0),"")</f>
        <v/>
      </c>
      <c r="AA5" s="111" t="str">
        <f>IFERROR(VLOOKUP($C5,'PI AREA  P75'!$B:$AA,27,0),"")</f>
        <v/>
      </c>
      <c r="AB5" s="114" t="str">
        <f>IFERROR(VLOOKUP($C5,'PI AREA  P75'!$B:$AB,28,0),"")</f>
        <v/>
      </c>
      <c r="AC5" s="116" t="str">
        <f t="shared" si="0"/>
        <v/>
      </c>
      <c r="AD5" s="111" t="str">
        <f t="shared" si="1"/>
        <v/>
      </c>
      <c r="AE5" s="111" t="str">
        <f t="shared" si="25"/>
        <v/>
      </c>
      <c r="AF5" s="117" t="str">
        <f t="shared" si="26"/>
        <v/>
      </c>
      <c r="AG5" s="265" t="str">
        <f t="shared" si="27"/>
        <v/>
      </c>
      <c r="AI5" s="38" t="str">
        <f>IFERROR(VLOOKUP($C5,'PI AREA  P75'!$B:$AR,34,0),"")</f>
        <v/>
      </c>
      <c r="AJ5" s="38" t="str">
        <f>IFERROR(VLOOKUP($C5,'PI AREA  P75'!$B:$AR,35,0),"")</f>
        <v/>
      </c>
      <c r="AK5" s="38" t="str">
        <f>IFERROR(VLOOKUP($C5,'PI AREA  P75'!$B:$AR,36,0),"")</f>
        <v/>
      </c>
      <c r="AL5" s="38" t="str">
        <f>IFERROR(VLOOKUP($C5,'PI AREA  P75'!$B:$AR,37,0),"")</f>
        <v/>
      </c>
      <c r="AM5" s="38" t="str">
        <f>IFERROR(VLOOKUP($C5,'PI AREA  P75'!$B:$AR,38,0),"")</f>
        <v/>
      </c>
      <c r="AN5" s="38" t="str">
        <f>IFERROR(VLOOKUP($C5,'PI AREA  P75'!$B:$AR,39,0),"")</f>
        <v/>
      </c>
      <c r="AO5" s="38" t="str">
        <f>IFERROR(VLOOKUP($C5,'PI AREA  P75'!$B:$AR,40,0),"")</f>
        <v/>
      </c>
      <c r="AP5" s="38" t="str">
        <f>IFERROR(VLOOKUP($C5,'PI AREA  P75'!$B:$AR,41,0),"")</f>
        <v/>
      </c>
      <c r="AQ5" s="38" t="str">
        <f>IFERROR(VLOOKUP($C5,'PI AREA  P75'!$B:$AR,42,0),"")</f>
        <v/>
      </c>
      <c r="AR5" s="38" t="str">
        <f>IFERROR(VLOOKUP($C5,'PI AREA  P75'!$B:$AR,43,0),"")</f>
        <v/>
      </c>
      <c r="AS5" s="68" t="str">
        <f>IF(AR5="","",$AR5-(($AS$2/CONFIGURACAO!$C$6)*$M5))</f>
        <v/>
      </c>
      <c r="AT5" s="234" t="str">
        <f t="shared" si="2"/>
        <v/>
      </c>
      <c r="AU5" s="75" t="str">
        <f>IF(AR5="","",$AR5-(($AU$2/CONFIGURACAO!$C$6)*$M5))</f>
        <v/>
      </c>
      <c r="AV5" s="76" t="str">
        <f t="shared" si="3"/>
        <v xml:space="preserve"> </v>
      </c>
      <c r="AW5" s="74" t="str">
        <f>IF(AR5="","",$AR5-(($AW$2/CONFIGURACAO!$C$6)*$M5))</f>
        <v/>
      </c>
      <c r="AX5" s="72" t="str">
        <f t="shared" si="4"/>
        <v/>
      </c>
      <c r="AZ5" s="39" t="str">
        <f t="shared" si="5"/>
        <v/>
      </c>
      <c r="BA5" s="146" t="str">
        <f t="shared" si="6"/>
        <v/>
      </c>
      <c r="BB5" s="146" t="str">
        <f t="shared" si="7"/>
        <v/>
      </c>
      <c r="BC5" s="32" t="str">
        <f t="shared" si="8"/>
        <v/>
      </c>
      <c r="BE5" s="40" t="str">
        <f t="shared" si="9"/>
        <v/>
      </c>
      <c r="BF5" s="40" t="str">
        <f t="shared" si="10"/>
        <v/>
      </c>
      <c r="BG5" s="40" t="str">
        <f t="shared" si="11"/>
        <v/>
      </c>
      <c r="BH5" s="40" t="str">
        <f t="shared" si="12"/>
        <v/>
      </c>
      <c r="BI5" s="40" t="str">
        <f t="shared" si="13"/>
        <v/>
      </c>
      <c r="BJ5" s="40" t="str">
        <f t="shared" si="14"/>
        <v/>
      </c>
      <c r="BK5" s="40" t="str">
        <f t="shared" si="15"/>
        <v/>
      </c>
      <c r="BL5" s="40" t="str">
        <f t="shared" si="16"/>
        <v/>
      </c>
      <c r="BM5" s="40" t="str">
        <f t="shared" si="17"/>
        <v/>
      </c>
      <c r="BN5" s="40" t="str">
        <f t="shared" si="18"/>
        <v/>
      </c>
      <c r="BO5" s="40" t="str">
        <f t="shared" si="19"/>
        <v/>
      </c>
      <c r="BP5" s="40" t="str">
        <f t="shared" si="20"/>
        <v/>
      </c>
      <c r="BQ5" s="40" t="str">
        <f t="shared" si="21"/>
        <v/>
      </c>
      <c r="BR5" s="40" t="str">
        <f t="shared" si="22"/>
        <v/>
      </c>
      <c r="BS5" s="40" t="str">
        <f t="shared" si="23"/>
        <v/>
      </c>
      <c r="BT5" s="42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</row>
    <row r="6" spans="1:124" s="32" customFormat="1" ht="17" thickBot="1" x14ac:dyDescent="0.25">
      <c r="A6" s="44" t="str">
        <f>CONFIGURACAO!$C$4</f>
        <v>AREA 21</v>
      </c>
      <c r="B6" s="83" t="str">
        <f>IFERROR(VLOOKUP(C6,'PI AREA  P75'!$B:$E,2,0),"")</f>
        <v/>
      </c>
      <c r="C6" s="251"/>
      <c r="D6" s="82" t="str">
        <f>IFERROR(VLOOKUP($C6,'PI AREA  P75'!$B:$I,3,0),"")</f>
        <v/>
      </c>
      <c r="E6" s="82" t="str">
        <f>IFERROR(VLOOKUP($C6,'PI AREA  P75'!$B:$I,4,0),"")</f>
        <v/>
      </c>
      <c r="F6" s="82" t="str">
        <f>IFERROR(VLOOKUP($C6,'PI AREA  P75'!$B:$I,5,0),"")</f>
        <v/>
      </c>
      <c r="G6" s="82" t="str">
        <f>IFERROR(VLOOKUP($C6,'PI AREA  P75'!$B:$I,6,0),"")</f>
        <v/>
      </c>
      <c r="H6" s="82" t="str">
        <f>IFERROR(VLOOKUP($C6,'PI AREA  P75'!$B:$I,7,0),"")</f>
        <v/>
      </c>
      <c r="I6" s="82" t="str">
        <f>IFERROR(VLOOKUP($C6,'PI AREA  P75'!$B:$I,8,0),"")</f>
        <v/>
      </c>
      <c r="J6" s="87"/>
      <c r="K6" s="94"/>
      <c r="L6" s="94"/>
      <c r="M6" s="154" t="str">
        <f t="shared" si="24"/>
        <v/>
      </c>
      <c r="N6" s="111" t="str">
        <f>IFERROR(VLOOKUP($C6,'PI AREA  P75'!$B:$AA,13,0),"")</f>
        <v/>
      </c>
      <c r="O6" s="111" t="str">
        <f>IFERROR(VLOOKUP($C6,'PI AREA  P75'!$B:$AA,14,0),"")</f>
        <v/>
      </c>
      <c r="P6" s="111" t="str">
        <f>IFERROR(VLOOKUP($C6,'PI AREA  P75'!$B:$AA,15,0),"")</f>
        <v/>
      </c>
      <c r="Q6" s="111" t="str">
        <f>IFERROR(VLOOKUP($C6,'PI AREA  P75'!$B:$AA,16,0),"")</f>
        <v/>
      </c>
      <c r="R6" s="111" t="str">
        <f>IFERROR(VLOOKUP($C6,'PI AREA  P75'!$B:$AA,17,0),"")</f>
        <v/>
      </c>
      <c r="S6" s="111" t="str">
        <f>IFERROR(VLOOKUP($C6,'PI AREA  P75'!$B:$AA,18,0),"")</f>
        <v/>
      </c>
      <c r="T6" s="114" t="str">
        <f>IFERROR(VLOOKUP($C6,'PI AREA  P75'!$B:$AA,19,0),"")</f>
        <v/>
      </c>
      <c r="U6" s="116" t="str">
        <f>IFERROR(VLOOKUP($C6,'PI AREA  P75'!$B:$AA,21,0),"")</f>
        <v/>
      </c>
      <c r="V6" s="111" t="str">
        <f>IFERROR(VLOOKUP($C6,'PI AREA  P75'!$B:$AA,22,0),"")</f>
        <v/>
      </c>
      <c r="W6" s="111" t="str">
        <f>IFERROR(VLOOKUP($C6,'PI AREA  P75'!$B:$AA,23,0),"")</f>
        <v/>
      </c>
      <c r="X6" s="119" t="str">
        <f>IFERROR(VLOOKUP($C6,'PI AREA  P75'!$B:$AA,24,0),"")</f>
        <v/>
      </c>
      <c r="Y6" s="118" t="str">
        <f>IFERROR(VLOOKUP($C6,'PI AREA  P75'!$B:$AA,25,0),"")</f>
        <v/>
      </c>
      <c r="Z6" s="111" t="str">
        <f>IFERROR(VLOOKUP($C6,'PI AREA  P75'!$B:$AA,26,0),"")</f>
        <v/>
      </c>
      <c r="AA6" s="111" t="str">
        <f>IFERROR(VLOOKUP($C6,'PI AREA  P75'!$B:$AA,27,0),"")</f>
        <v/>
      </c>
      <c r="AB6" s="114" t="str">
        <f>IFERROR(VLOOKUP($C6,'PI AREA  P75'!$B:$AB,28,0),"")</f>
        <v/>
      </c>
      <c r="AC6" s="116" t="str">
        <f t="shared" si="0"/>
        <v/>
      </c>
      <c r="AD6" s="111" t="str">
        <f t="shared" si="1"/>
        <v/>
      </c>
      <c r="AE6" s="111" t="str">
        <f t="shared" si="25"/>
        <v/>
      </c>
      <c r="AF6" s="117" t="str">
        <f t="shared" si="26"/>
        <v/>
      </c>
      <c r="AG6" s="265" t="str">
        <f t="shared" si="27"/>
        <v/>
      </c>
      <c r="AI6" s="38" t="str">
        <f>IFERROR(VLOOKUP($C6,'PI AREA  P75'!$B:$AR,34,0),"")</f>
        <v/>
      </c>
      <c r="AJ6" s="38" t="str">
        <f>IFERROR(VLOOKUP($C6,'PI AREA  P75'!$B:$AR,35,0),"")</f>
        <v/>
      </c>
      <c r="AK6" s="38" t="str">
        <f>IFERROR(VLOOKUP($C6,'PI AREA  P75'!$B:$AR,36,0),"")</f>
        <v/>
      </c>
      <c r="AL6" s="38" t="str">
        <f>IFERROR(VLOOKUP($C6,'PI AREA  P75'!$B:$AR,37,0),"")</f>
        <v/>
      </c>
      <c r="AM6" s="38" t="str">
        <f>IFERROR(VLOOKUP($C6,'PI AREA  P75'!$B:$AR,38,0),"")</f>
        <v/>
      </c>
      <c r="AN6" s="38" t="str">
        <f>IFERROR(VLOOKUP($C6,'PI AREA  P75'!$B:$AR,39,0),"")</f>
        <v/>
      </c>
      <c r="AO6" s="38" t="str">
        <f>IFERROR(VLOOKUP($C6,'PI AREA  P75'!$B:$AR,40,0),"")</f>
        <v/>
      </c>
      <c r="AP6" s="38" t="str">
        <f>IFERROR(VLOOKUP($C6,'PI AREA  P75'!$B:$AR,41,0),"")</f>
        <v/>
      </c>
      <c r="AQ6" s="38" t="str">
        <f>IFERROR(VLOOKUP($C6,'PI AREA  P75'!$B:$AR,42,0),"")</f>
        <v/>
      </c>
      <c r="AR6" s="38" t="str">
        <f>IFERROR(VLOOKUP($C6,'PI AREA  P75'!$B:$AR,43,0),"")</f>
        <v/>
      </c>
      <c r="AS6" s="68" t="str">
        <f>IF(AR6="","",$AR6-(($AS$2/CONFIGURACAO!$C$6)*$M6))</f>
        <v/>
      </c>
      <c r="AT6" s="234" t="str">
        <f t="shared" si="2"/>
        <v/>
      </c>
      <c r="AU6" s="75" t="str">
        <f>IF(AR6="","",$AR6-(($AU$2/CONFIGURACAO!$C$6)*$M6))</f>
        <v/>
      </c>
      <c r="AV6" s="76" t="str">
        <f t="shared" si="3"/>
        <v xml:space="preserve"> </v>
      </c>
      <c r="AW6" s="74" t="str">
        <f>IF(AR6="","",$AR6-(($AW$2/CONFIGURACAO!$C$6)*$M6))</f>
        <v/>
      </c>
      <c r="AX6" s="72" t="str">
        <f t="shared" si="4"/>
        <v/>
      </c>
      <c r="AZ6" s="39" t="str">
        <f t="shared" si="5"/>
        <v/>
      </c>
      <c r="BA6" s="146" t="str">
        <f t="shared" si="6"/>
        <v/>
      </c>
      <c r="BB6" s="146" t="str">
        <f t="shared" si="7"/>
        <v/>
      </c>
      <c r="BC6" s="32" t="str">
        <f t="shared" si="8"/>
        <v/>
      </c>
      <c r="BE6" s="40" t="str">
        <f t="shared" si="9"/>
        <v/>
      </c>
      <c r="BF6" s="40" t="str">
        <f t="shared" si="10"/>
        <v/>
      </c>
      <c r="BG6" s="40" t="str">
        <f t="shared" si="11"/>
        <v/>
      </c>
      <c r="BH6" s="40" t="str">
        <f t="shared" si="12"/>
        <v/>
      </c>
      <c r="BI6" s="40" t="str">
        <f t="shared" si="13"/>
        <v/>
      </c>
      <c r="BJ6" s="40" t="str">
        <f t="shared" si="14"/>
        <v/>
      </c>
      <c r="BK6" s="40" t="str">
        <f t="shared" si="15"/>
        <v/>
      </c>
      <c r="BL6" s="40" t="str">
        <f t="shared" si="16"/>
        <v/>
      </c>
      <c r="BM6" s="40" t="str">
        <f t="shared" si="17"/>
        <v/>
      </c>
      <c r="BN6" s="40" t="str">
        <f t="shared" si="18"/>
        <v/>
      </c>
      <c r="BO6" s="40" t="str">
        <f t="shared" si="19"/>
        <v/>
      </c>
      <c r="BP6" s="40" t="str">
        <f t="shared" si="20"/>
        <v/>
      </c>
      <c r="BQ6" s="40" t="str">
        <f t="shared" si="21"/>
        <v/>
      </c>
      <c r="BR6" s="40" t="str">
        <f t="shared" si="22"/>
        <v/>
      </c>
      <c r="BS6" s="40" t="str">
        <f t="shared" si="23"/>
        <v/>
      </c>
      <c r="BT6" s="42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</row>
    <row r="7" spans="1:124" s="32" customFormat="1" ht="17" thickBot="1" x14ac:dyDescent="0.25">
      <c r="A7" s="44" t="str">
        <f>CONFIGURACAO!$C$4</f>
        <v>AREA 21</v>
      </c>
      <c r="B7" s="83" t="str">
        <f>IFERROR(VLOOKUP(C7,'PI AREA  P75'!$B:$E,2,0),"")</f>
        <v/>
      </c>
      <c r="C7" s="251"/>
      <c r="D7" s="82" t="str">
        <f>IFERROR(VLOOKUP($C7,'PI AREA  P75'!$B:$I,3,0),"")</f>
        <v/>
      </c>
      <c r="E7" s="82" t="str">
        <f>IFERROR(VLOOKUP($C7,'PI AREA  P75'!$B:$I,4,0),"")</f>
        <v/>
      </c>
      <c r="F7" s="82" t="str">
        <f>IFERROR(VLOOKUP($C7,'PI AREA  P75'!$B:$I,5,0),"")</f>
        <v/>
      </c>
      <c r="G7" s="82" t="str">
        <f>IFERROR(VLOOKUP($C7,'PI AREA  P75'!$B:$I,6,0),"")</f>
        <v/>
      </c>
      <c r="H7" s="82" t="str">
        <f>IFERROR(VLOOKUP($C7,'PI AREA  P75'!$B:$I,7,0),"")</f>
        <v/>
      </c>
      <c r="I7" s="82" t="str">
        <f>IFERROR(VLOOKUP($C7,'PI AREA  P75'!$B:$I,8,0),"")</f>
        <v/>
      </c>
      <c r="J7" s="87"/>
      <c r="K7" s="94"/>
      <c r="L7" s="94"/>
      <c r="M7" s="154" t="str">
        <f t="shared" si="24"/>
        <v/>
      </c>
      <c r="N7" s="111" t="str">
        <f>IFERROR(VLOOKUP($C7,'PI AREA  P75'!$B:$AA,13,0),"")</f>
        <v/>
      </c>
      <c r="O7" s="111" t="str">
        <f>IFERROR(VLOOKUP($C7,'PI AREA  P75'!$B:$AA,14,0),"")</f>
        <v/>
      </c>
      <c r="P7" s="111" t="str">
        <f>IFERROR(VLOOKUP($C7,'PI AREA  P75'!$B:$AA,15,0),"")</f>
        <v/>
      </c>
      <c r="Q7" s="111" t="str">
        <f>IFERROR(VLOOKUP($C7,'PI AREA  P75'!$B:$AA,16,0),"")</f>
        <v/>
      </c>
      <c r="R7" s="111" t="str">
        <f>IFERROR(VLOOKUP($C7,'PI AREA  P75'!$B:$AA,17,0),"")</f>
        <v/>
      </c>
      <c r="S7" s="111" t="str">
        <f>IFERROR(VLOOKUP($C7,'PI AREA  P75'!$B:$AA,18,0),"")</f>
        <v/>
      </c>
      <c r="T7" s="114" t="str">
        <f>IFERROR(VLOOKUP($C7,'PI AREA  P75'!$B:$AA,19,0),"")</f>
        <v/>
      </c>
      <c r="U7" s="116" t="str">
        <f>IFERROR(VLOOKUP($C7,'PI AREA  P75'!$B:$AA,21,0),"")</f>
        <v/>
      </c>
      <c r="V7" s="111" t="str">
        <f>IFERROR(VLOOKUP($C7,'PI AREA  P75'!$B:$AA,22,0),"")</f>
        <v/>
      </c>
      <c r="W7" s="111" t="str">
        <f>IFERROR(VLOOKUP($C7,'PI AREA  P75'!$B:$AA,23,0),"")</f>
        <v/>
      </c>
      <c r="X7" s="119" t="str">
        <f>IFERROR(VLOOKUP($C7,'PI AREA  P75'!$B:$AA,24,0),"")</f>
        <v/>
      </c>
      <c r="Y7" s="118" t="str">
        <f>IFERROR(VLOOKUP($C7,'PI AREA  P75'!$B:$AA,25,0),"")</f>
        <v/>
      </c>
      <c r="Z7" s="111" t="str">
        <f>IFERROR(VLOOKUP($C7,'PI AREA  P75'!$B:$AA,26,0),"")</f>
        <v/>
      </c>
      <c r="AA7" s="111" t="str">
        <f>IFERROR(VLOOKUP($C7,'PI AREA  P75'!$B:$AA,27,0),"")</f>
        <v/>
      </c>
      <c r="AB7" s="114" t="str">
        <f>IFERROR(VLOOKUP($C7,'PI AREA  P75'!$B:$AB,28,0),"")</f>
        <v/>
      </c>
      <c r="AC7" s="116" t="str">
        <f t="shared" si="0"/>
        <v/>
      </c>
      <c r="AD7" s="111" t="str">
        <f t="shared" si="1"/>
        <v/>
      </c>
      <c r="AE7" s="111" t="str">
        <f t="shared" si="25"/>
        <v/>
      </c>
      <c r="AF7" s="117" t="str">
        <f t="shared" si="26"/>
        <v/>
      </c>
      <c r="AG7" s="265" t="str">
        <f t="shared" si="27"/>
        <v/>
      </c>
      <c r="AI7" s="38" t="str">
        <f>IFERROR(VLOOKUP($C7,'PI AREA  P75'!$B:$AR,34,0),"")</f>
        <v/>
      </c>
      <c r="AJ7" s="38" t="str">
        <f>IFERROR(VLOOKUP($C7,'PI AREA  P75'!$B:$AR,35,0),"")</f>
        <v/>
      </c>
      <c r="AK7" s="38" t="str">
        <f>IFERROR(VLOOKUP($C7,'PI AREA  P75'!$B:$AR,36,0),"")</f>
        <v/>
      </c>
      <c r="AL7" s="38" t="str">
        <f>IFERROR(VLOOKUP($C7,'PI AREA  P75'!$B:$AR,37,0),"")</f>
        <v/>
      </c>
      <c r="AM7" s="38" t="str">
        <f>IFERROR(VLOOKUP($C7,'PI AREA  P75'!$B:$AR,38,0),"")</f>
        <v/>
      </c>
      <c r="AN7" s="38" t="str">
        <f>IFERROR(VLOOKUP($C7,'PI AREA  P75'!$B:$AR,39,0),"")</f>
        <v/>
      </c>
      <c r="AO7" s="38" t="str">
        <f>IFERROR(VLOOKUP($C7,'PI AREA  P75'!$B:$AR,40,0),"")</f>
        <v/>
      </c>
      <c r="AP7" s="38" t="str">
        <f>IFERROR(VLOOKUP($C7,'PI AREA  P75'!$B:$AR,41,0),"")</f>
        <v/>
      </c>
      <c r="AQ7" s="38" t="str">
        <f>IFERROR(VLOOKUP($C7,'PI AREA  P75'!$B:$AR,42,0),"")</f>
        <v/>
      </c>
      <c r="AR7" s="38" t="str">
        <f>IFERROR(VLOOKUP($C7,'PI AREA  P75'!$B:$AR,43,0),"")</f>
        <v/>
      </c>
      <c r="AS7" s="68" t="str">
        <f>IF(AR7="","",$AR7-(($AS$2/CONFIGURACAO!$C$6)*$M7))</f>
        <v/>
      </c>
      <c r="AT7" s="234" t="str">
        <f t="shared" si="2"/>
        <v/>
      </c>
      <c r="AU7" s="75" t="str">
        <f>IF(AR7="","",$AR7-(($AU$2/CONFIGURACAO!$C$6)*$M7))</f>
        <v/>
      </c>
      <c r="AV7" s="76" t="str">
        <f t="shared" si="3"/>
        <v xml:space="preserve"> </v>
      </c>
      <c r="AW7" s="74" t="str">
        <f>IF(AR7="","",$AR7-(($AW$2/CONFIGURACAO!$C$6)*$M7))</f>
        <v/>
      </c>
      <c r="AX7" s="72" t="str">
        <f t="shared" si="4"/>
        <v/>
      </c>
      <c r="AZ7" s="39" t="str">
        <f t="shared" si="5"/>
        <v/>
      </c>
      <c r="BA7" s="146" t="str">
        <f t="shared" si="6"/>
        <v/>
      </c>
      <c r="BB7" s="146" t="str">
        <f t="shared" si="7"/>
        <v/>
      </c>
      <c r="BC7" s="32" t="str">
        <f t="shared" si="8"/>
        <v/>
      </c>
      <c r="BE7" s="40" t="str">
        <f t="shared" si="9"/>
        <v/>
      </c>
      <c r="BF7" s="40" t="str">
        <f t="shared" si="10"/>
        <v/>
      </c>
      <c r="BG7" s="40" t="str">
        <f t="shared" si="11"/>
        <v/>
      </c>
      <c r="BH7" s="40" t="str">
        <f t="shared" si="12"/>
        <v/>
      </c>
      <c r="BI7" s="40" t="str">
        <f t="shared" si="13"/>
        <v/>
      </c>
      <c r="BJ7" s="40" t="str">
        <f t="shared" si="14"/>
        <v/>
      </c>
      <c r="BK7" s="40" t="str">
        <f t="shared" si="15"/>
        <v/>
      </c>
      <c r="BL7" s="40" t="str">
        <f t="shared" si="16"/>
        <v/>
      </c>
      <c r="BM7" s="40" t="str">
        <f t="shared" si="17"/>
        <v/>
      </c>
      <c r="BN7" s="40" t="str">
        <f t="shared" si="18"/>
        <v/>
      </c>
      <c r="BO7" s="40" t="str">
        <f t="shared" si="19"/>
        <v/>
      </c>
      <c r="BP7" s="40" t="str">
        <f t="shared" si="20"/>
        <v/>
      </c>
      <c r="BQ7" s="40" t="str">
        <f t="shared" si="21"/>
        <v/>
      </c>
      <c r="BR7" s="40" t="str">
        <f t="shared" si="22"/>
        <v/>
      </c>
      <c r="BS7" s="40" t="str">
        <f t="shared" si="23"/>
        <v/>
      </c>
      <c r="BT7" s="42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</row>
    <row r="8" spans="1:124" s="32" customFormat="1" ht="17" thickBot="1" x14ac:dyDescent="0.25">
      <c r="A8" s="44" t="str">
        <f>CONFIGURACAO!$C$4</f>
        <v>AREA 21</v>
      </c>
      <c r="B8" s="83" t="str">
        <f>IFERROR(VLOOKUP(C8,'PI AREA  P75'!$B:$E,2,0),"")</f>
        <v/>
      </c>
      <c r="C8" s="251"/>
      <c r="D8" s="82" t="str">
        <f>IFERROR(VLOOKUP($C8,'PI AREA  P75'!$B:$I,3,0),"")</f>
        <v/>
      </c>
      <c r="E8" s="82" t="str">
        <f>IFERROR(VLOOKUP($C8,'PI AREA  P75'!$B:$I,4,0),"")</f>
        <v/>
      </c>
      <c r="F8" s="82" t="str">
        <f>IFERROR(VLOOKUP($C8,'PI AREA  P75'!$B:$I,5,0),"")</f>
        <v/>
      </c>
      <c r="G8" s="82" t="str">
        <f>IFERROR(VLOOKUP($C8,'PI AREA  P75'!$B:$I,6,0),"")</f>
        <v/>
      </c>
      <c r="H8" s="82" t="str">
        <f>IFERROR(VLOOKUP($C8,'PI AREA  P75'!$B:$I,7,0),"")</f>
        <v/>
      </c>
      <c r="I8" s="82" t="str">
        <f>IFERROR(VLOOKUP($C8,'PI AREA  P75'!$B:$I,8,0),"")</f>
        <v/>
      </c>
      <c r="J8" s="87"/>
      <c r="K8" s="94"/>
      <c r="L8" s="94"/>
      <c r="M8" s="154" t="str">
        <f t="shared" si="24"/>
        <v/>
      </c>
      <c r="N8" s="111" t="str">
        <f>IFERROR(VLOOKUP($C8,'PI AREA  P75'!$B:$AA,13,0),"")</f>
        <v/>
      </c>
      <c r="O8" s="111" t="str">
        <f>IFERROR(VLOOKUP($C8,'PI AREA  P75'!$B:$AA,14,0),"")</f>
        <v/>
      </c>
      <c r="P8" s="111" t="str">
        <f>IFERROR(VLOOKUP($C8,'PI AREA  P75'!$B:$AA,15,0),"")</f>
        <v/>
      </c>
      <c r="Q8" s="111" t="str">
        <f>IFERROR(VLOOKUP($C8,'PI AREA  P75'!$B:$AA,16,0),"")</f>
        <v/>
      </c>
      <c r="R8" s="111" t="str">
        <f>IFERROR(VLOOKUP($C8,'PI AREA  P75'!$B:$AA,17,0),"")</f>
        <v/>
      </c>
      <c r="S8" s="111" t="str">
        <f>IFERROR(VLOOKUP($C8,'PI AREA  P75'!$B:$AA,18,0),"")</f>
        <v/>
      </c>
      <c r="T8" s="114" t="str">
        <f>IFERROR(VLOOKUP($C8,'PI AREA  P75'!$B:$AA,19,0),"")</f>
        <v/>
      </c>
      <c r="U8" s="116" t="str">
        <f>IFERROR(VLOOKUP($C8,'PI AREA  P75'!$B:$AA,21,0),"")</f>
        <v/>
      </c>
      <c r="V8" s="111" t="str">
        <f>IFERROR(VLOOKUP($C8,'PI AREA  P75'!$B:$AA,22,0),"")</f>
        <v/>
      </c>
      <c r="W8" s="111" t="str">
        <f>IFERROR(VLOOKUP($C8,'PI AREA  P75'!$B:$AA,23,0),"")</f>
        <v/>
      </c>
      <c r="X8" s="119" t="str">
        <f>IFERROR(VLOOKUP($C8,'PI AREA  P75'!$B:$AA,24,0),"")</f>
        <v/>
      </c>
      <c r="Y8" s="118" t="str">
        <f>IFERROR(VLOOKUP($C8,'PI AREA  P75'!$B:$AA,25,0),"")</f>
        <v/>
      </c>
      <c r="Z8" s="111" t="str">
        <f>IFERROR(VLOOKUP($C8,'PI AREA  P75'!$B:$AA,26,0),"")</f>
        <v/>
      </c>
      <c r="AA8" s="111" t="str">
        <f>IFERROR(VLOOKUP($C8,'PI AREA  P75'!$B:$AA,27,0),"")</f>
        <v/>
      </c>
      <c r="AB8" s="114" t="str">
        <f>IFERROR(VLOOKUP($C8,'PI AREA  P75'!$B:$AB,28,0),"")</f>
        <v/>
      </c>
      <c r="AC8" s="116" t="str">
        <f t="shared" si="0"/>
        <v/>
      </c>
      <c r="AD8" s="111" t="str">
        <f t="shared" si="1"/>
        <v/>
      </c>
      <c r="AE8" s="111" t="str">
        <f t="shared" si="25"/>
        <v/>
      </c>
      <c r="AF8" s="117" t="str">
        <f t="shared" si="26"/>
        <v/>
      </c>
      <c r="AG8" s="265" t="str">
        <f t="shared" si="27"/>
        <v/>
      </c>
      <c r="AI8" s="38" t="str">
        <f>IFERROR(VLOOKUP($C8,'PI AREA  P75'!$B:$AR,34,0),"")</f>
        <v/>
      </c>
      <c r="AJ8" s="38" t="str">
        <f>IFERROR(VLOOKUP($C8,'PI AREA  P75'!$B:$AR,35,0),"")</f>
        <v/>
      </c>
      <c r="AK8" s="38" t="str">
        <f>IFERROR(VLOOKUP($C8,'PI AREA  P75'!$B:$AR,36,0),"")</f>
        <v/>
      </c>
      <c r="AL8" s="38" t="str">
        <f>IFERROR(VLOOKUP($C8,'PI AREA  P75'!$B:$AR,37,0),"")</f>
        <v/>
      </c>
      <c r="AM8" s="38" t="str">
        <f>IFERROR(VLOOKUP($C8,'PI AREA  P75'!$B:$AR,38,0),"")</f>
        <v/>
      </c>
      <c r="AN8" s="38" t="str">
        <f>IFERROR(VLOOKUP($C8,'PI AREA  P75'!$B:$AR,39,0),"")</f>
        <v/>
      </c>
      <c r="AO8" s="38" t="str">
        <f>IFERROR(VLOOKUP($C8,'PI AREA  P75'!$B:$AR,40,0),"")</f>
        <v/>
      </c>
      <c r="AP8" s="38" t="str">
        <f>IFERROR(VLOOKUP($C8,'PI AREA  P75'!$B:$AR,41,0),"")</f>
        <v/>
      </c>
      <c r="AQ8" s="38" t="str">
        <f>IFERROR(VLOOKUP($C8,'PI AREA  P75'!$B:$AR,42,0),"")</f>
        <v/>
      </c>
      <c r="AR8" s="38" t="str">
        <f>IFERROR(VLOOKUP($C8,'PI AREA  P75'!$B:$AR,43,0),"")</f>
        <v/>
      </c>
      <c r="AS8" s="68" t="str">
        <f>IF(AR8="","",$AR8-(($AS$2/CONFIGURACAO!$C$6)*$M8))</f>
        <v/>
      </c>
      <c r="AT8" s="234" t="str">
        <f t="shared" si="2"/>
        <v/>
      </c>
      <c r="AU8" s="75" t="str">
        <f>IF(AR8="","",$AR8-(($AU$2/CONFIGURACAO!$C$6)*$M8))</f>
        <v/>
      </c>
      <c r="AV8" s="76" t="str">
        <f t="shared" si="3"/>
        <v xml:space="preserve"> </v>
      </c>
      <c r="AW8" s="74" t="str">
        <f>IF(AR8="","",$AR8-(($AW$2/CONFIGURACAO!$C$6)*$M8))</f>
        <v/>
      </c>
      <c r="AX8" s="72" t="str">
        <f t="shared" si="4"/>
        <v/>
      </c>
      <c r="AZ8" s="39" t="str">
        <f t="shared" si="5"/>
        <v/>
      </c>
      <c r="BA8" s="146" t="str">
        <f t="shared" si="6"/>
        <v/>
      </c>
      <c r="BB8" s="146" t="str">
        <f t="shared" si="7"/>
        <v/>
      </c>
      <c r="BC8" s="32" t="str">
        <f t="shared" si="8"/>
        <v/>
      </c>
      <c r="BE8" s="40" t="str">
        <f t="shared" si="9"/>
        <v/>
      </c>
      <c r="BF8" s="40" t="str">
        <f t="shared" si="10"/>
        <v/>
      </c>
      <c r="BG8" s="40" t="str">
        <f t="shared" si="11"/>
        <v/>
      </c>
      <c r="BH8" s="40" t="str">
        <f t="shared" si="12"/>
        <v/>
      </c>
      <c r="BI8" s="40" t="str">
        <f t="shared" si="13"/>
        <v/>
      </c>
      <c r="BJ8" s="40" t="str">
        <f t="shared" si="14"/>
        <v/>
      </c>
      <c r="BK8" s="40" t="str">
        <f t="shared" si="15"/>
        <v/>
      </c>
      <c r="BL8" s="40" t="str">
        <f t="shared" si="16"/>
        <v/>
      </c>
      <c r="BM8" s="40" t="str">
        <f t="shared" si="17"/>
        <v/>
      </c>
      <c r="BN8" s="40" t="str">
        <f t="shared" si="18"/>
        <v/>
      </c>
      <c r="BO8" s="40" t="str">
        <f t="shared" si="19"/>
        <v/>
      </c>
      <c r="BP8" s="40" t="str">
        <f t="shared" si="20"/>
        <v/>
      </c>
      <c r="BQ8" s="40" t="str">
        <f t="shared" si="21"/>
        <v/>
      </c>
      <c r="BR8" s="40" t="str">
        <f t="shared" si="22"/>
        <v/>
      </c>
      <c r="BS8" s="40" t="str">
        <f t="shared" si="23"/>
        <v/>
      </c>
      <c r="BT8" s="42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</row>
    <row r="9" spans="1:124" s="32" customFormat="1" ht="17" thickBot="1" x14ac:dyDescent="0.25">
      <c r="A9" s="44" t="str">
        <f>CONFIGURACAO!$C$4</f>
        <v>AREA 21</v>
      </c>
      <c r="B9" s="83" t="str">
        <f>IFERROR(VLOOKUP(C9,'PI AREA  P75'!$B:$E,2,0),"")</f>
        <v/>
      </c>
      <c r="C9" s="251"/>
      <c r="D9" s="82" t="str">
        <f>IFERROR(VLOOKUP($C9,'PI AREA  P75'!$B:$I,3,0),"")</f>
        <v/>
      </c>
      <c r="E9" s="82" t="str">
        <f>IFERROR(VLOOKUP($C9,'PI AREA  P75'!$B:$I,4,0),"")</f>
        <v/>
      </c>
      <c r="F9" s="82" t="str">
        <f>IFERROR(VLOOKUP($C9,'PI AREA  P75'!$B:$I,5,0),"")</f>
        <v/>
      </c>
      <c r="G9" s="82" t="str">
        <f>IFERROR(VLOOKUP($C9,'PI AREA  P75'!$B:$I,6,0),"")</f>
        <v/>
      </c>
      <c r="H9" s="82" t="str">
        <f>IFERROR(VLOOKUP($C9,'PI AREA  P75'!$B:$I,7,0),"")</f>
        <v/>
      </c>
      <c r="I9" s="82" t="str">
        <f>IFERROR(VLOOKUP($C9,'PI AREA  P75'!$B:$I,8,0),"")</f>
        <v/>
      </c>
      <c r="J9" s="87"/>
      <c r="K9" s="94"/>
      <c r="L9" s="94"/>
      <c r="M9" s="154" t="str">
        <f t="shared" si="24"/>
        <v/>
      </c>
      <c r="N9" s="111" t="str">
        <f>IFERROR(VLOOKUP($C9,'PI AREA  P75'!$B:$AA,13,0),"")</f>
        <v/>
      </c>
      <c r="O9" s="111" t="str">
        <f>IFERROR(VLOOKUP($C9,'PI AREA  P75'!$B:$AA,14,0),"")</f>
        <v/>
      </c>
      <c r="P9" s="111" t="str">
        <f>IFERROR(VLOOKUP($C9,'PI AREA  P75'!$B:$AA,15,0),"")</f>
        <v/>
      </c>
      <c r="Q9" s="111" t="str">
        <f>IFERROR(VLOOKUP($C9,'PI AREA  P75'!$B:$AA,16,0),"")</f>
        <v/>
      </c>
      <c r="R9" s="111" t="str">
        <f>IFERROR(VLOOKUP($C9,'PI AREA  P75'!$B:$AA,17,0),"")</f>
        <v/>
      </c>
      <c r="S9" s="111" t="str">
        <f>IFERROR(VLOOKUP($C9,'PI AREA  P75'!$B:$AA,18,0),"")</f>
        <v/>
      </c>
      <c r="T9" s="114" t="str">
        <f>IFERROR(VLOOKUP($C9,'PI AREA  P75'!$B:$AA,19,0),"")</f>
        <v/>
      </c>
      <c r="U9" s="116" t="str">
        <f>IFERROR(VLOOKUP($C9,'PI AREA  P75'!$B:$AA,21,0),"")</f>
        <v/>
      </c>
      <c r="V9" s="111" t="str">
        <f>IFERROR(VLOOKUP($C9,'PI AREA  P75'!$B:$AA,22,0),"")</f>
        <v/>
      </c>
      <c r="W9" s="111" t="str">
        <f>IFERROR(VLOOKUP($C9,'PI AREA  P75'!$B:$AA,23,0),"")</f>
        <v/>
      </c>
      <c r="X9" s="119" t="str">
        <f>IFERROR(VLOOKUP($C9,'PI AREA  P75'!$B:$AA,24,0),"")</f>
        <v/>
      </c>
      <c r="Y9" s="118" t="str">
        <f>IFERROR(VLOOKUP($C9,'PI AREA  P75'!$B:$AA,25,0),"")</f>
        <v/>
      </c>
      <c r="Z9" s="111" t="str">
        <f>IFERROR(VLOOKUP($C9,'PI AREA  P75'!$B:$AA,26,0),"")</f>
        <v/>
      </c>
      <c r="AA9" s="111" t="str">
        <f>IFERROR(VLOOKUP($C9,'PI AREA  P75'!$B:$AA,27,0),"")</f>
        <v/>
      </c>
      <c r="AB9" s="114" t="str">
        <f>IFERROR(VLOOKUP($C9,'PI AREA  P75'!$B:$AB,28,0),"")</f>
        <v/>
      </c>
      <c r="AC9" s="116" t="str">
        <f t="shared" si="0"/>
        <v/>
      </c>
      <c r="AD9" s="111" t="str">
        <f t="shared" si="1"/>
        <v/>
      </c>
      <c r="AE9" s="111" t="str">
        <f t="shared" si="25"/>
        <v/>
      </c>
      <c r="AF9" s="117" t="str">
        <f t="shared" si="26"/>
        <v/>
      </c>
      <c r="AG9" s="265" t="str">
        <f t="shared" si="27"/>
        <v/>
      </c>
      <c r="AI9" s="38" t="str">
        <f>IFERROR(VLOOKUP($C9,'PI AREA  P75'!$B:$AR,34,0),"")</f>
        <v/>
      </c>
      <c r="AJ9" s="38" t="str">
        <f>IFERROR(VLOOKUP($C9,'PI AREA  P75'!$B:$AR,35,0),"")</f>
        <v/>
      </c>
      <c r="AK9" s="38" t="str">
        <f>IFERROR(VLOOKUP($C9,'PI AREA  P75'!$B:$AR,36,0),"")</f>
        <v/>
      </c>
      <c r="AL9" s="38" t="str">
        <f>IFERROR(VLOOKUP($C9,'PI AREA  P75'!$B:$AR,37,0),"")</f>
        <v/>
      </c>
      <c r="AM9" s="38" t="str">
        <f>IFERROR(VLOOKUP($C9,'PI AREA  P75'!$B:$AR,38,0),"")</f>
        <v/>
      </c>
      <c r="AN9" s="38" t="str">
        <f>IFERROR(VLOOKUP($C9,'PI AREA  P75'!$B:$AR,39,0),"")</f>
        <v/>
      </c>
      <c r="AO9" s="38" t="str">
        <f>IFERROR(VLOOKUP($C9,'PI AREA  P75'!$B:$AR,40,0),"")</f>
        <v/>
      </c>
      <c r="AP9" s="38" t="str">
        <f>IFERROR(VLOOKUP($C9,'PI AREA  P75'!$B:$AR,41,0),"")</f>
        <v/>
      </c>
      <c r="AQ9" s="38" t="str">
        <f>IFERROR(VLOOKUP($C9,'PI AREA  P75'!$B:$AR,42,0),"")</f>
        <v/>
      </c>
      <c r="AR9" s="38" t="str">
        <f>IFERROR(VLOOKUP($C9,'PI AREA  P75'!$B:$AR,43,0),"")</f>
        <v/>
      </c>
      <c r="AS9" s="68" t="str">
        <f>IF(AR9="","",$AR9-(($AS$2/CONFIGURACAO!$C$6)*$M9))</f>
        <v/>
      </c>
      <c r="AT9" s="234" t="str">
        <f t="shared" si="2"/>
        <v/>
      </c>
      <c r="AU9" s="75" t="str">
        <f>IF(AR9="","",$AR9-(($AU$2/CONFIGURACAO!$C$6)*$M9))</f>
        <v/>
      </c>
      <c r="AV9" s="76" t="str">
        <f t="shared" si="3"/>
        <v xml:space="preserve"> </v>
      </c>
      <c r="AW9" s="74" t="str">
        <f>IF(AR9="","",$AR9-(($AW$2/CONFIGURACAO!$C$6)*$M9))</f>
        <v/>
      </c>
      <c r="AX9" s="72" t="str">
        <f t="shared" si="4"/>
        <v/>
      </c>
      <c r="AZ9" s="39" t="str">
        <f t="shared" si="5"/>
        <v/>
      </c>
      <c r="BA9" s="146" t="str">
        <f t="shared" si="6"/>
        <v/>
      </c>
      <c r="BB9" s="146" t="str">
        <f t="shared" si="7"/>
        <v/>
      </c>
      <c r="BC9" s="32" t="str">
        <f t="shared" si="8"/>
        <v/>
      </c>
      <c r="BE9" s="40" t="str">
        <f t="shared" si="9"/>
        <v/>
      </c>
      <c r="BF9" s="40" t="str">
        <f t="shared" si="10"/>
        <v/>
      </c>
      <c r="BG9" s="40" t="str">
        <f t="shared" si="11"/>
        <v/>
      </c>
      <c r="BH9" s="40" t="str">
        <f t="shared" si="12"/>
        <v/>
      </c>
      <c r="BI9" s="40" t="str">
        <f t="shared" si="13"/>
        <v/>
      </c>
      <c r="BJ9" s="40" t="str">
        <f t="shared" si="14"/>
        <v/>
      </c>
      <c r="BK9" s="40" t="str">
        <f t="shared" si="15"/>
        <v/>
      </c>
      <c r="BL9" s="40" t="str">
        <f t="shared" si="16"/>
        <v/>
      </c>
      <c r="BM9" s="40" t="str">
        <f t="shared" si="17"/>
        <v/>
      </c>
      <c r="BN9" s="40" t="str">
        <f t="shared" si="18"/>
        <v/>
      </c>
      <c r="BO9" s="40" t="str">
        <f t="shared" si="19"/>
        <v/>
      </c>
      <c r="BP9" s="40" t="str">
        <f t="shared" si="20"/>
        <v/>
      </c>
      <c r="BQ9" s="40" t="str">
        <f t="shared" si="21"/>
        <v/>
      </c>
      <c r="BR9" s="40" t="str">
        <f t="shared" si="22"/>
        <v/>
      </c>
      <c r="BS9" s="40" t="str">
        <f t="shared" si="23"/>
        <v/>
      </c>
      <c r="BT9" s="42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</row>
    <row r="10" spans="1:124" s="32" customFormat="1" ht="17" thickBot="1" x14ac:dyDescent="0.25">
      <c r="A10" s="44" t="str">
        <f>CONFIGURACAO!$C$4</f>
        <v>AREA 21</v>
      </c>
      <c r="B10" s="83" t="str">
        <f>IFERROR(VLOOKUP(C10,'PI AREA  P75'!$B:$E,2,0),"")</f>
        <v/>
      </c>
      <c r="C10" s="251"/>
      <c r="D10" s="82" t="str">
        <f>IFERROR(VLOOKUP($C10,'PI AREA  P75'!$B:$I,3,0),"")</f>
        <v/>
      </c>
      <c r="E10" s="82" t="str">
        <f>IFERROR(VLOOKUP($C10,'PI AREA  P75'!$B:$I,4,0),"")</f>
        <v/>
      </c>
      <c r="F10" s="82" t="str">
        <f>IFERROR(VLOOKUP($C10,'PI AREA  P75'!$B:$I,5,0),"")</f>
        <v/>
      </c>
      <c r="G10" s="82" t="str">
        <f>IFERROR(VLOOKUP($C10,'PI AREA  P75'!$B:$I,6,0),"")</f>
        <v/>
      </c>
      <c r="H10" s="82" t="str">
        <f>IFERROR(VLOOKUP($C10,'PI AREA  P75'!$B:$I,7,0),"")</f>
        <v/>
      </c>
      <c r="I10" s="82" t="str">
        <f>IFERROR(VLOOKUP($C10,'PI AREA  P75'!$B:$I,8,0),"")</f>
        <v/>
      </c>
      <c r="J10" s="87"/>
      <c r="K10" s="94"/>
      <c r="L10" s="94"/>
      <c r="M10" s="154" t="str">
        <f t="shared" si="24"/>
        <v/>
      </c>
      <c r="N10" s="111" t="str">
        <f>IFERROR(VLOOKUP($C10,'PI AREA  P75'!$B:$AA,13,0),"")</f>
        <v/>
      </c>
      <c r="O10" s="111" t="str">
        <f>IFERROR(VLOOKUP($C10,'PI AREA  P75'!$B:$AA,14,0),"")</f>
        <v/>
      </c>
      <c r="P10" s="111" t="str">
        <f>IFERROR(VLOOKUP($C10,'PI AREA  P75'!$B:$AA,15,0),"")</f>
        <v/>
      </c>
      <c r="Q10" s="111" t="str">
        <f>IFERROR(VLOOKUP($C10,'PI AREA  P75'!$B:$AA,16,0),"")</f>
        <v/>
      </c>
      <c r="R10" s="111" t="str">
        <f>IFERROR(VLOOKUP($C10,'PI AREA  P75'!$B:$AA,17,0),"")</f>
        <v/>
      </c>
      <c r="S10" s="111" t="str">
        <f>IFERROR(VLOOKUP($C10,'PI AREA  P75'!$B:$AA,18,0),"")</f>
        <v/>
      </c>
      <c r="T10" s="114" t="str">
        <f>IFERROR(VLOOKUP($C10,'PI AREA  P75'!$B:$AA,19,0),"")</f>
        <v/>
      </c>
      <c r="U10" s="116" t="str">
        <f>IFERROR(VLOOKUP($C10,'PI AREA  P75'!$B:$AA,21,0),"")</f>
        <v/>
      </c>
      <c r="V10" s="111" t="str">
        <f>IFERROR(VLOOKUP($C10,'PI AREA  P75'!$B:$AA,22,0),"")</f>
        <v/>
      </c>
      <c r="W10" s="111" t="str">
        <f>IFERROR(VLOOKUP($C10,'PI AREA  P75'!$B:$AA,23,0),"")</f>
        <v/>
      </c>
      <c r="X10" s="119" t="str">
        <f>IFERROR(VLOOKUP($C10,'PI AREA  P75'!$B:$AA,24,0),"")</f>
        <v/>
      </c>
      <c r="Y10" s="118" t="str">
        <f>IFERROR(VLOOKUP($C10,'PI AREA  P75'!$B:$AA,25,0),"")</f>
        <v/>
      </c>
      <c r="Z10" s="111" t="str">
        <f>IFERROR(VLOOKUP($C10,'PI AREA  P75'!$B:$AA,26,0),"")</f>
        <v/>
      </c>
      <c r="AA10" s="111" t="str">
        <f>IFERROR(VLOOKUP($C10,'PI AREA  P75'!$B:$AA,27,0),"")</f>
        <v/>
      </c>
      <c r="AB10" s="114" t="str">
        <f>IFERROR(VLOOKUP($C10,'PI AREA  P75'!$B:$AB,28,0),"")</f>
        <v/>
      </c>
      <c r="AC10" s="116" t="str">
        <f t="shared" si="0"/>
        <v/>
      </c>
      <c r="AD10" s="111" t="str">
        <f t="shared" si="1"/>
        <v/>
      </c>
      <c r="AE10" s="111" t="str">
        <f t="shared" si="25"/>
        <v/>
      </c>
      <c r="AF10" s="117" t="str">
        <f t="shared" si="26"/>
        <v/>
      </c>
      <c r="AG10" s="265" t="str">
        <f t="shared" si="27"/>
        <v/>
      </c>
      <c r="AI10" s="38" t="str">
        <f>IFERROR(VLOOKUP($C10,'PI AREA  P75'!$B:$AR,34,0),"")</f>
        <v/>
      </c>
      <c r="AJ10" s="38" t="str">
        <f>IFERROR(VLOOKUP($C10,'PI AREA  P75'!$B:$AR,35,0),"")</f>
        <v/>
      </c>
      <c r="AK10" s="38" t="str">
        <f>IFERROR(VLOOKUP($C10,'PI AREA  P75'!$B:$AR,36,0),"")</f>
        <v/>
      </c>
      <c r="AL10" s="38" t="str">
        <f>IFERROR(VLOOKUP($C10,'PI AREA  P75'!$B:$AR,37,0),"")</f>
        <v/>
      </c>
      <c r="AM10" s="38" t="str">
        <f>IFERROR(VLOOKUP($C10,'PI AREA  P75'!$B:$AR,38,0),"")</f>
        <v/>
      </c>
      <c r="AN10" s="38" t="str">
        <f>IFERROR(VLOOKUP($C10,'PI AREA  P75'!$B:$AR,39,0),"")</f>
        <v/>
      </c>
      <c r="AO10" s="38" t="str">
        <f>IFERROR(VLOOKUP($C10,'PI AREA  P75'!$B:$AR,40,0),"")</f>
        <v/>
      </c>
      <c r="AP10" s="38" t="str">
        <f>IFERROR(VLOOKUP($C10,'PI AREA  P75'!$B:$AR,41,0),"")</f>
        <v/>
      </c>
      <c r="AQ10" s="38" t="str">
        <f>IFERROR(VLOOKUP($C10,'PI AREA  P75'!$B:$AR,42,0),"")</f>
        <v/>
      </c>
      <c r="AR10" s="38" t="str">
        <f>IFERROR(VLOOKUP($C10,'PI AREA  P75'!$B:$AR,43,0),"")</f>
        <v/>
      </c>
      <c r="AS10" s="68" t="str">
        <f>IF(AR10="","",$AR10-(($AS$2/CONFIGURACAO!$C$6)*$M10))</f>
        <v/>
      </c>
      <c r="AT10" s="234" t="str">
        <f t="shared" si="2"/>
        <v/>
      </c>
      <c r="AU10" s="75" t="str">
        <f>IF(AR10="","",$AR10-(($AU$2/CONFIGURACAO!$C$6)*$M10))</f>
        <v/>
      </c>
      <c r="AV10" s="76" t="str">
        <f t="shared" si="3"/>
        <v xml:space="preserve"> </v>
      </c>
      <c r="AW10" s="74" t="str">
        <f>IF(AR10="","",$AR10-(($AW$2/CONFIGURACAO!$C$6)*$M10))</f>
        <v/>
      </c>
      <c r="AX10" s="72" t="str">
        <f t="shared" si="4"/>
        <v/>
      </c>
      <c r="AZ10" s="39" t="str">
        <f t="shared" si="5"/>
        <v/>
      </c>
      <c r="BA10" s="146" t="str">
        <f t="shared" si="6"/>
        <v/>
      </c>
      <c r="BB10" s="146" t="str">
        <f t="shared" si="7"/>
        <v/>
      </c>
      <c r="BC10" s="32" t="str">
        <f t="shared" si="8"/>
        <v/>
      </c>
      <c r="BE10" s="40" t="str">
        <f t="shared" si="9"/>
        <v/>
      </c>
      <c r="BF10" s="40" t="str">
        <f t="shared" si="10"/>
        <v/>
      </c>
      <c r="BG10" s="40" t="str">
        <f t="shared" si="11"/>
        <v/>
      </c>
      <c r="BH10" s="40" t="str">
        <f t="shared" si="12"/>
        <v/>
      </c>
      <c r="BI10" s="40" t="str">
        <f t="shared" si="13"/>
        <v/>
      </c>
      <c r="BJ10" s="40" t="str">
        <f t="shared" si="14"/>
        <v/>
      </c>
      <c r="BK10" s="40" t="str">
        <f t="shared" si="15"/>
        <v/>
      </c>
      <c r="BL10" s="40" t="str">
        <f t="shared" si="16"/>
        <v/>
      </c>
      <c r="BM10" s="40" t="str">
        <f t="shared" si="17"/>
        <v/>
      </c>
      <c r="BN10" s="40" t="str">
        <f t="shared" si="18"/>
        <v/>
      </c>
      <c r="BO10" s="40" t="str">
        <f t="shared" si="19"/>
        <v/>
      </c>
      <c r="BP10" s="40" t="str">
        <f t="shared" si="20"/>
        <v/>
      </c>
      <c r="BQ10" s="40" t="str">
        <f t="shared" si="21"/>
        <v/>
      </c>
      <c r="BR10" s="40" t="str">
        <f t="shared" si="22"/>
        <v/>
      </c>
      <c r="BS10" s="40" t="str">
        <f t="shared" si="23"/>
        <v/>
      </c>
      <c r="BT10" s="42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</row>
    <row r="11" spans="1:124" s="32" customFormat="1" ht="17" thickBot="1" x14ac:dyDescent="0.25">
      <c r="A11" s="44" t="str">
        <f>CONFIGURACAO!$C$4</f>
        <v>AREA 21</v>
      </c>
      <c r="B11" s="83" t="str">
        <f>IFERROR(VLOOKUP(C11,'PI AREA  P75'!$B:$E,2,0),"")</f>
        <v/>
      </c>
      <c r="C11" s="251"/>
      <c r="D11" s="82" t="str">
        <f>IFERROR(VLOOKUP($C11,'PI AREA  P75'!$B:$I,3,0),"")</f>
        <v/>
      </c>
      <c r="E11" s="82" t="str">
        <f>IFERROR(VLOOKUP($C11,'PI AREA  P75'!$B:$I,4,0),"")</f>
        <v/>
      </c>
      <c r="F11" s="82" t="str">
        <f>IFERROR(VLOOKUP($C11,'PI AREA  P75'!$B:$I,5,0),"")</f>
        <v/>
      </c>
      <c r="G11" s="82" t="str">
        <f>IFERROR(VLOOKUP($C11,'PI AREA  P75'!$B:$I,6,0),"")</f>
        <v/>
      </c>
      <c r="H11" s="82" t="str">
        <f>IFERROR(VLOOKUP($C11,'PI AREA  P75'!$B:$I,7,0),"")</f>
        <v/>
      </c>
      <c r="I11" s="82" t="str">
        <f>IFERROR(VLOOKUP($C11,'PI AREA  P75'!$B:$I,8,0),"")</f>
        <v/>
      </c>
      <c r="J11" s="87"/>
      <c r="K11" s="94"/>
      <c r="L11" s="94"/>
      <c r="M11" s="154" t="str">
        <f t="shared" si="24"/>
        <v/>
      </c>
      <c r="N11" s="111" t="str">
        <f>IFERROR(VLOOKUP($C11,'PI AREA  P75'!$B:$AA,13,0),"")</f>
        <v/>
      </c>
      <c r="O11" s="111" t="str">
        <f>IFERROR(VLOOKUP($C11,'PI AREA  P75'!$B:$AA,14,0),"")</f>
        <v/>
      </c>
      <c r="P11" s="111" t="str">
        <f>IFERROR(VLOOKUP($C11,'PI AREA  P75'!$B:$AA,15,0),"")</f>
        <v/>
      </c>
      <c r="Q11" s="111" t="str">
        <f>IFERROR(VLOOKUP($C11,'PI AREA  P75'!$B:$AA,16,0),"")</f>
        <v/>
      </c>
      <c r="R11" s="111" t="str">
        <f>IFERROR(VLOOKUP($C11,'PI AREA  P75'!$B:$AA,17,0),"")</f>
        <v/>
      </c>
      <c r="S11" s="111" t="str">
        <f>IFERROR(VLOOKUP($C11,'PI AREA  P75'!$B:$AA,18,0),"")</f>
        <v/>
      </c>
      <c r="T11" s="114" t="str">
        <f>IFERROR(VLOOKUP($C11,'PI AREA  P75'!$B:$AA,19,0),"")</f>
        <v/>
      </c>
      <c r="U11" s="116" t="str">
        <f>IFERROR(VLOOKUP($C11,'PI AREA  P75'!$B:$AA,21,0),"")</f>
        <v/>
      </c>
      <c r="V11" s="111" t="str">
        <f>IFERROR(VLOOKUP($C11,'PI AREA  P75'!$B:$AA,22,0),"")</f>
        <v/>
      </c>
      <c r="W11" s="111" t="str">
        <f>IFERROR(VLOOKUP($C11,'PI AREA  P75'!$B:$AA,23,0),"")</f>
        <v/>
      </c>
      <c r="X11" s="119" t="str">
        <f>IFERROR(VLOOKUP($C11,'PI AREA  P75'!$B:$AA,24,0),"")</f>
        <v/>
      </c>
      <c r="Y11" s="118" t="str">
        <f>IFERROR(VLOOKUP($C11,'PI AREA  P75'!$B:$AA,25,0),"")</f>
        <v/>
      </c>
      <c r="Z11" s="111" t="str">
        <f>IFERROR(VLOOKUP($C11,'PI AREA  P75'!$B:$AA,26,0),"")</f>
        <v/>
      </c>
      <c r="AA11" s="111" t="str">
        <f>IFERROR(VLOOKUP($C11,'PI AREA  P75'!$B:$AA,27,0),"")</f>
        <v/>
      </c>
      <c r="AB11" s="114" t="str">
        <f>IFERROR(VLOOKUP($C11,'PI AREA  P75'!$B:$AB,28,0),"")</f>
        <v/>
      </c>
      <c r="AC11" s="116" t="str">
        <f t="shared" si="0"/>
        <v/>
      </c>
      <c r="AD11" s="111" t="str">
        <f t="shared" si="1"/>
        <v/>
      </c>
      <c r="AE11" s="111" t="str">
        <f t="shared" si="25"/>
        <v/>
      </c>
      <c r="AF11" s="117" t="str">
        <f t="shared" si="26"/>
        <v/>
      </c>
      <c r="AG11" s="265" t="str">
        <f t="shared" si="27"/>
        <v/>
      </c>
      <c r="AI11" s="38" t="str">
        <f>IFERROR(VLOOKUP($C11,'PI AREA  P75'!$B:$AR,34,0),"")</f>
        <v/>
      </c>
      <c r="AJ11" s="38" t="str">
        <f>IFERROR(VLOOKUP($C11,'PI AREA  P75'!$B:$AR,35,0),"")</f>
        <v/>
      </c>
      <c r="AK11" s="38" t="str">
        <f>IFERROR(VLOOKUP($C11,'PI AREA  P75'!$B:$AR,36,0),"")</f>
        <v/>
      </c>
      <c r="AL11" s="38" t="str">
        <f>IFERROR(VLOOKUP($C11,'PI AREA  P75'!$B:$AR,37,0),"")</f>
        <v/>
      </c>
      <c r="AM11" s="38" t="str">
        <f>IFERROR(VLOOKUP($C11,'PI AREA  P75'!$B:$AR,38,0),"")</f>
        <v/>
      </c>
      <c r="AN11" s="38" t="str">
        <f>IFERROR(VLOOKUP($C11,'PI AREA  P75'!$B:$AR,39,0),"")</f>
        <v/>
      </c>
      <c r="AO11" s="38" t="str">
        <f>IFERROR(VLOOKUP($C11,'PI AREA  P75'!$B:$AR,40,0),"")</f>
        <v/>
      </c>
      <c r="AP11" s="38" t="str">
        <f>IFERROR(VLOOKUP($C11,'PI AREA  P75'!$B:$AR,41,0),"")</f>
        <v/>
      </c>
      <c r="AQ11" s="38" t="str">
        <f>IFERROR(VLOOKUP($C11,'PI AREA  P75'!$B:$AR,42,0),"")</f>
        <v/>
      </c>
      <c r="AR11" s="38" t="str">
        <f>IFERROR(VLOOKUP($C11,'PI AREA  P75'!$B:$AR,43,0),"")</f>
        <v/>
      </c>
      <c r="AS11" s="68" t="str">
        <f>IF(AR11="","",$AR11-(($AS$2/CONFIGURACAO!$C$6)*$M11))</f>
        <v/>
      </c>
      <c r="AT11" s="234" t="str">
        <f t="shared" si="2"/>
        <v/>
      </c>
      <c r="AU11" s="75" t="str">
        <f>IF(AR11="","",$AR11-(($AU$2/CONFIGURACAO!$C$6)*$M11))</f>
        <v/>
      </c>
      <c r="AV11" s="76" t="str">
        <f t="shared" si="3"/>
        <v xml:space="preserve"> </v>
      </c>
      <c r="AW11" s="74" t="str">
        <f>IF(AR11="","",$AR11-(($AW$2/CONFIGURACAO!$C$6)*$M11))</f>
        <v/>
      </c>
      <c r="AX11" s="72" t="str">
        <f t="shared" si="4"/>
        <v/>
      </c>
      <c r="AZ11" s="39" t="str">
        <f t="shared" si="5"/>
        <v/>
      </c>
      <c r="BA11" s="146" t="str">
        <f t="shared" si="6"/>
        <v/>
      </c>
      <c r="BB11" s="146" t="str">
        <f t="shared" si="7"/>
        <v/>
      </c>
      <c r="BC11" s="32" t="str">
        <f t="shared" si="8"/>
        <v/>
      </c>
      <c r="BE11" s="40" t="str">
        <f t="shared" si="9"/>
        <v/>
      </c>
      <c r="BF11" s="40" t="str">
        <f t="shared" si="10"/>
        <v/>
      </c>
      <c r="BG11" s="40" t="str">
        <f t="shared" si="11"/>
        <v/>
      </c>
      <c r="BH11" s="40" t="str">
        <f t="shared" si="12"/>
        <v/>
      </c>
      <c r="BI11" s="40" t="str">
        <f t="shared" si="13"/>
        <v/>
      </c>
      <c r="BJ11" s="40" t="str">
        <f t="shared" si="14"/>
        <v/>
      </c>
      <c r="BK11" s="40" t="str">
        <f t="shared" si="15"/>
        <v/>
      </c>
      <c r="BL11" s="40" t="str">
        <f t="shared" si="16"/>
        <v/>
      </c>
      <c r="BM11" s="40" t="str">
        <f t="shared" si="17"/>
        <v/>
      </c>
      <c r="BN11" s="40" t="str">
        <f t="shared" si="18"/>
        <v/>
      </c>
      <c r="BO11" s="40" t="str">
        <f t="shared" si="19"/>
        <v/>
      </c>
      <c r="BP11" s="40" t="str">
        <f t="shared" si="20"/>
        <v/>
      </c>
      <c r="BQ11" s="40" t="str">
        <f t="shared" si="21"/>
        <v/>
      </c>
      <c r="BR11" s="40" t="str">
        <f t="shared" si="22"/>
        <v/>
      </c>
      <c r="BS11" s="40" t="str">
        <f t="shared" si="23"/>
        <v/>
      </c>
      <c r="BT11" s="42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</row>
    <row r="12" spans="1:124" s="32" customFormat="1" ht="17" thickBot="1" x14ac:dyDescent="0.25">
      <c r="A12" s="44" t="str">
        <f>CONFIGURACAO!$C$4</f>
        <v>AREA 21</v>
      </c>
      <c r="B12" s="83" t="str">
        <f>IFERROR(VLOOKUP(C12,'PI AREA  P75'!$B:$E,2,0),"")</f>
        <v/>
      </c>
      <c r="C12" s="251"/>
      <c r="D12" s="82" t="str">
        <f>IFERROR(VLOOKUP($C12,'PI AREA  P75'!$B:$I,3,0),"")</f>
        <v/>
      </c>
      <c r="E12" s="82" t="str">
        <f>IFERROR(VLOOKUP($C12,'PI AREA  P75'!$B:$I,4,0),"")</f>
        <v/>
      </c>
      <c r="F12" s="82" t="str">
        <f>IFERROR(VLOOKUP($C12,'PI AREA  P75'!$B:$I,5,0),"")</f>
        <v/>
      </c>
      <c r="G12" s="82" t="str">
        <f>IFERROR(VLOOKUP($C12,'PI AREA  P75'!$B:$I,6,0),"")</f>
        <v/>
      </c>
      <c r="H12" s="82" t="str">
        <f>IFERROR(VLOOKUP($C12,'PI AREA  P75'!$B:$I,7,0),"")</f>
        <v/>
      </c>
      <c r="I12" s="82" t="str">
        <f>IFERROR(VLOOKUP($C12,'PI AREA  P75'!$B:$I,8,0),"")</f>
        <v/>
      </c>
      <c r="J12" s="87"/>
      <c r="K12" s="94"/>
      <c r="L12" s="94"/>
      <c r="M12" s="154" t="str">
        <f t="shared" si="24"/>
        <v/>
      </c>
      <c r="N12" s="111" t="str">
        <f>IFERROR(VLOOKUP($C12,'PI AREA  P75'!$B:$AA,13,0),"")</f>
        <v/>
      </c>
      <c r="O12" s="111" t="str">
        <f>IFERROR(VLOOKUP($C12,'PI AREA  P75'!$B:$AA,14,0),"")</f>
        <v/>
      </c>
      <c r="P12" s="111" t="str">
        <f>IFERROR(VLOOKUP($C12,'PI AREA  P75'!$B:$AA,15,0),"")</f>
        <v/>
      </c>
      <c r="Q12" s="111" t="str">
        <f>IFERROR(VLOOKUP($C12,'PI AREA  P75'!$B:$AA,16,0),"")</f>
        <v/>
      </c>
      <c r="R12" s="111" t="str">
        <f>IFERROR(VLOOKUP($C12,'PI AREA  P75'!$B:$AA,17,0),"")</f>
        <v/>
      </c>
      <c r="S12" s="111" t="str">
        <f>IFERROR(VLOOKUP($C12,'PI AREA  P75'!$B:$AA,18,0),"")</f>
        <v/>
      </c>
      <c r="T12" s="114" t="str">
        <f>IFERROR(VLOOKUP($C12,'PI AREA  P75'!$B:$AA,19,0),"")</f>
        <v/>
      </c>
      <c r="U12" s="116" t="str">
        <f>IFERROR(VLOOKUP($C12,'PI AREA  P75'!$B:$AA,21,0),"")</f>
        <v/>
      </c>
      <c r="V12" s="111" t="str">
        <f>IFERROR(VLOOKUP($C12,'PI AREA  P75'!$B:$AA,22,0),"")</f>
        <v/>
      </c>
      <c r="W12" s="111" t="str">
        <f>IFERROR(VLOOKUP($C12,'PI AREA  P75'!$B:$AA,23,0),"")</f>
        <v/>
      </c>
      <c r="X12" s="119" t="str">
        <f>IFERROR(VLOOKUP($C12,'PI AREA  P75'!$B:$AA,24,0),"")</f>
        <v/>
      </c>
      <c r="Y12" s="118" t="str">
        <f>IFERROR(VLOOKUP($C12,'PI AREA  P75'!$B:$AA,25,0),"")</f>
        <v/>
      </c>
      <c r="Z12" s="111" t="str">
        <f>IFERROR(VLOOKUP($C12,'PI AREA  P75'!$B:$AA,26,0),"")</f>
        <v/>
      </c>
      <c r="AA12" s="111" t="str">
        <f>IFERROR(VLOOKUP($C12,'PI AREA  P75'!$B:$AA,27,0),"")</f>
        <v/>
      </c>
      <c r="AB12" s="114" t="str">
        <f>IFERROR(VLOOKUP($C12,'PI AREA  P75'!$B:$AB,28,0),"")</f>
        <v/>
      </c>
      <c r="AC12" s="116" t="str">
        <f t="shared" si="0"/>
        <v/>
      </c>
      <c r="AD12" s="111" t="str">
        <f t="shared" si="1"/>
        <v/>
      </c>
      <c r="AE12" s="111" t="str">
        <f t="shared" si="25"/>
        <v/>
      </c>
      <c r="AF12" s="117" t="str">
        <f t="shared" si="26"/>
        <v/>
      </c>
      <c r="AG12" s="265" t="str">
        <f t="shared" si="27"/>
        <v/>
      </c>
      <c r="AI12" s="38" t="str">
        <f>IFERROR(VLOOKUP($C12,'PI AREA  P75'!$B:$AR,34,0),"")</f>
        <v/>
      </c>
      <c r="AJ12" s="38" t="str">
        <f>IFERROR(VLOOKUP($C12,'PI AREA  P75'!$B:$AR,35,0),"")</f>
        <v/>
      </c>
      <c r="AK12" s="38" t="str">
        <f>IFERROR(VLOOKUP($C12,'PI AREA  P75'!$B:$AR,36,0),"")</f>
        <v/>
      </c>
      <c r="AL12" s="38" t="str">
        <f>IFERROR(VLOOKUP($C12,'PI AREA  P75'!$B:$AR,37,0),"")</f>
        <v/>
      </c>
      <c r="AM12" s="38" t="str">
        <f>IFERROR(VLOOKUP($C12,'PI AREA  P75'!$B:$AR,38,0),"")</f>
        <v/>
      </c>
      <c r="AN12" s="38" t="str">
        <f>IFERROR(VLOOKUP($C12,'PI AREA  P75'!$B:$AR,39,0),"")</f>
        <v/>
      </c>
      <c r="AO12" s="38" t="str">
        <f>IFERROR(VLOOKUP($C12,'PI AREA  P75'!$B:$AR,40,0),"")</f>
        <v/>
      </c>
      <c r="AP12" s="38" t="str">
        <f>IFERROR(VLOOKUP($C12,'PI AREA  P75'!$B:$AR,41,0),"")</f>
        <v/>
      </c>
      <c r="AQ12" s="38" t="str">
        <f>IFERROR(VLOOKUP($C12,'PI AREA  P75'!$B:$AR,42,0),"")</f>
        <v/>
      </c>
      <c r="AR12" s="38" t="str">
        <f>IFERROR(VLOOKUP($C12,'PI AREA  P75'!$B:$AR,43,0),"")</f>
        <v/>
      </c>
      <c r="AS12" s="68" t="str">
        <f>IF(AR12="","",$AR12-(($AS$2/CONFIGURACAO!$C$6)*$M12))</f>
        <v/>
      </c>
      <c r="AT12" s="234" t="str">
        <f t="shared" si="2"/>
        <v/>
      </c>
      <c r="AU12" s="75" t="str">
        <f>IF(AR12="","",$AR12-(($AU$2/CONFIGURACAO!$C$6)*$M12))</f>
        <v/>
      </c>
      <c r="AV12" s="76" t="str">
        <f t="shared" si="3"/>
        <v xml:space="preserve"> </v>
      </c>
      <c r="AW12" s="74" t="str">
        <f>IF(AR12="","",$AR12-(($AW$2/CONFIGURACAO!$C$6)*$M12))</f>
        <v/>
      </c>
      <c r="AX12" s="72" t="str">
        <f t="shared" si="4"/>
        <v/>
      </c>
      <c r="AZ12" s="39" t="str">
        <f t="shared" si="5"/>
        <v/>
      </c>
      <c r="BA12" s="146" t="str">
        <f t="shared" si="6"/>
        <v/>
      </c>
      <c r="BB12" s="146" t="str">
        <f t="shared" si="7"/>
        <v/>
      </c>
      <c r="BC12" s="32" t="str">
        <f t="shared" si="8"/>
        <v/>
      </c>
      <c r="BE12" s="40" t="str">
        <f t="shared" si="9"/>
        <v/>
      </c>
      <c r="BF12" s="40" t="str">
        <f t="shared" si="10"/>
        <v/>
      </c>
      <c r="BG12" s="40" t="str">
        <f t="shared" si="11"/>
        <v/>
      </c>
      <c r="BH12" s="40" t="str">
        <f t="shared" si="12"/>
        <v/>
      </c>
      <c r="BI12" s="40" t="str">
        <f t="shared" si="13"/>
        <v/>
      </c>
      <c r="BJ12" s="40" t="str">
        <f t="shared" si="14"/>
        <v/>
      </c>
      <c r="BK12" s="40" t="str">
        <f t="shared" si="15"/>
        <v/>
      </c>
      <c r="BL12" s="40" t="str">
        <f t="shared" si="16"/>
        <v/>
      </c>
      <c r="BM12" s="40" t="str">
        <f t="shared" si="17"/>
        <v/>
      </c>
      <c r="BN12" s="40" t="str">
        <f t="shared" si="18"/>
        <v/>
      </c>
      <c r="BO12" s="40" t="str">
        <f t="shared" si="19"/>
        <v/>
      </c>
      <c r="BP12" s="40" t="str">
        <f t="shared" si="20"/>
        <v/>
      </c>
      <c r="BQ12" s="40" t="str">
        <f t="shared" si="21"/>
        <v/>
      </c>
      <c r="BR12" s="40" t="str">
        <f t="shared" si="22"/>
        <v/>
      </c>
      <c r="BS12" s="40" t="str">
        <f t="shared" si="23"/>
        <v/>
      </c>
      <c r="BT12" s="4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</row>
    <row r="13" spans="1:124" s="32" customFormat="1" ht="17" thickBot="1" x14ac:dyDescent="0.25">
      <c r="A13" s="44" t="str">
        <f>CONFIGURACAO!$C$4</f>
        <v>AREA 21</v>
      </c>
      <c r="B13" s="83" t="str">
        <f>IFERROR(VLOOKUP(C13,'PI AREA  P75'!$B:$E,2,0),"")</f>
        <v/>
      </c>
      <c r="C13" s="251"/>
      <c r="D13" s="82" t="str">
        <f>IFERROR(VLOOKUP($C13,'PI AREA  P75'!$B:$I,3,0),"")</f>
        <v/>
      </c>
      <c r="E13" s="82" t="str">
        <f>IFERROR(VLOOKUP($C13,'PI AREA  P75'!$B:$I,4,0),"")</f>
        <v/>
      </c>
      <c r="F13" s="82" t="str">
        <f>IFERROR(VLOOKUP($C13,'PI AREA  P75'!$B:$I,5,0),"")</f>
        <v/>
      </c>
      <c r="G13" s="82" t="str">
        <f>IFERROR(VLOOKUP($C13,'PI AREA  P75'!$B:$I,6,0),"")</f>
        <v/>
      </c>
      <c r="H13" s="82" t="str">
        <f>IFERROR(VLOOKUP($C13,'PI AREA  P75'!$B:$I,7,0),"")</f>
        <v/>
      </c>
      <c r="I13" s="82" t="str">
        <f>IFERROR(VLOOKUP($C13,'PI AREA  P75'!$B:$I,8,0),"")</f>
        <v/>
      </c>
      <c r="J13" s="87"/>
      <c r="K13" s="94"/>
      <c r="L13" s="94"/>
      <c r="M13" s="154" t="str">
        <f t="shared" si="24"/>
        <v/>
      </c>
      <c r="N13" s="111" t="str">
        <f>IFERROR(VLOOKUP($C13,'PI AREA  P75'!$B:$AA,13,0),"")</f>
        <v/>
      </c>
      <c r="O13" s="111" t="str">
        <f>IFERROR(VLOOKUP($C13,'PI AREA  P75'!$B:$AA,14,0),"")</f>
        <v/>
      </c>
      <c r="P13" s="111" t="str">
        <f>IFERROR(VLOOKUP($C13,'PI AREA  P75'!$B:$AA,15,0),"")</f>
        <v/>
      </c>
      <c r="Q13" s="111" t="str">
        <f>IFERROR(VLOOKUP($C13,'PI AREA  P75'!$B:$AA,16,0),"")</f>
        <v/>
      </c>
      <c r="R13" s="111" t="str">
        <f>IFERROR(VLOOKUP($C13,'PI AREA  P75'!$B:$AA,17,0),"")</f>
        <v/>
      </c>
      <c r="S13" s="111" t="str">
        <f>IFERROR(VLOOKUP($C13,'PI AREA  P75'!$B:$AA,18,0),"")</f>
        <v/>
      </c>
      <c r="T13" s="114" t="str">
        <f>IFERROR(VLOOKUP($C13,'PI AREA  P75'!$B:$AA,19,0),"")</f>
        <v/>
      </c>
      <c r="U13" s="116" t="str">
        <f>IFERROR(VLOOKUP($C13,'PI AREA  P75'!$B:$AA,21,0),"")</f>
        <v/>
      </c>
      <c r="V13" s="111" t="str">
        <f>IFERROR(VLOOKUP($C13,'PI AREA  P75'!$B:$AA,22,0),"")</f>
        <v/>
      </c>
      <c r="W13" s="111" t="str">
        <f>IFERROR(VLOOKUP($C13,'PI AREA  P75'!$B:$AA,23,0),"")</f>
        <v/>
      </c>
      <c r="X13" s="119" t="str">
        <f>IFERROR(VLOOKUP($C13,'PI AREA  P75'!$B:$AA,24,0),"")</f>
        <v/>
      </c>
      <c r="Y13" s="118" t="str">
        <f>IFERROR(VLOOKUP($C13,'PI AREA  P75'!$B:$AA,25,0),"")</f>
        <v/>
      </c>
      <c r="Z13" s="111" t="str">
        <f>IFERROR(VLOOKUP($C13,'PI AREA  P75'!$B:$AA,26,0),"")</f>
        <v/>
      </c>
      <c r="AA13" s="111" t="str">
        <f>IFERROR(VLOOKUP($C13,'PI AREA  P75'!$B:$AA,27,0),"")</f>
        <v/>
      </c>
      <c r="AB13" s="114" t="str">
        <f>IFERROR(VLOOKUP($C13,'PI AREA  P75'!$B:$AB,28,0),"")</f>
        <v/>
      </c>
      <c r="AC13" s="116" t="str">
        <f t="shared" si="0"/>
        <v/>
      </c>
      <c r="AD13" s="111" t="str">
        <f t="shared" si="1"/>
        <v/>
      </c>
      <c r="AE13" s="111" t="str">
        <f t="shared" si="25"/>
        <v/>
      </c>
      <c r="AF13" s="117" t="str">
        <f t="shared" si="26"/>
        <v/>
      </c>
      <c r="AG13" s="265" t="str">
        <f t="shared" si="27"/>
        <v/>
      </c>
      <c r="AI13" s="38" t="str">
        <f>IFERROR(VLOOKUP($C13,'PI AREA  P75'!$B:$AR,34,0),"")</f>
        <v/>
      </c>
      <c r="AJ13" s="38" t="str">
        <f>IFERROR(VLOOKUP($C13,'PI AREA  P75'!$B:$AR,35,0),"")</f>
        <v/>
      </c>
      <c r="AK13" s="38" t="str">
        <f>IFERROR(VLOOKUP($C13,'PI AREA  P75'!$B:$AR,36,0),"")</f>
        <v/>
      </c>
      <c r="AL13" s="38" t="str">
        <f>IFERROR(VLOOKUP($C13,'PI AREA  P75'!$B:$AR,37,0),"")</f>
        <v/>
      </c>
      <c r="AM13" s="38" t="str">
        <f>IFERROR(VLOOKUP($C13,'PI AREA  P75'!$B:$AR,38,0),"")</f>
        <v/>
      </c>
      <c r="AN13" s="38" t="str">
        <f>IFERROR(VLOOKUP($C13,'PI AREA  P75'!$B:$AR,39,0),"")</f>
        <v/>
      </c>
      <c r="AO13" s="38" t="str">
        <f>IFERROR(VLOOKUP($C13,'PI AREA  P75'!$B:$AR,40,0),"")</f>
        <v/>
      </c>
      <c r="AP13" s="38" t="str">
        <f>IFERROR(VLOOKUP($C13,'PI AREA  P75'!$B:$AR,41,0),"")</f>
        <v/>
      </c>
      <c r="AQ13" s="38" t="str">
        <f>IFERROR(VLOOKUP($C13,'PI AREA  P75'!$B:$AR,42,0),"")</f>
        <v/>
      </c>
      <c r="AR13" s="38" t="str">
        <f>IFERROR(VLOOKUP($C13,'PI AREA  P75'!$B:$AR,43,0),"")</f>
        <v/>
      </c>
      <c r="AS13" s="68" t="str">
        <f>IF(AR13="","",$AR13-(($AS$2/CONFIGURACAO!$C$6)*$M13))</f>
        <v/>
      </c>
      <c r="AT13" s="234" t="str">
        <f t="shared" si="2"/>
        <v/>
      </c>
      <c r="AU13" s="75" t="str">
        <f>IF(AR13="","",$AR13-(($AU$2/CONFIGURACAO!$C$6)*$M13))</f>
        <v/>
      </c>
      <c r="AV13" s="76" t="str">
        <f t="shared" si="3"/>
        <v xml:space="preserve"> </v>
      </c>
      <c r="AW13" s="74" t="str">
        <f>IF(AR13="","",$AR13-(($AW$2/CONFIGURACAO!$C$6)*$M13))</f>
        <v/>
      </c>
      <c r="AX13" s="72" t="str">
        <f t="shared" si="4"/>
        <v/>
      </c>
      <c r="AZ13" s="39" t="str">
        <f t="shared" si="5"/>
        <v/>
      </c>
      <c r="BA13" s="146" t="str">
        <f t="shared" si="6"/>
        <v/>
      </c>
      <c r="BB13" s="146" t="str">
        <f t="shared" si="7"/>
        <v/>
      </c>
      <c r="BC13" s="32" t="str">
        <f t="shared" si="8"/>
        <v/>
      </c>
      <c r="BE13" s="40" t="str">
        <f t="shared" si="9"/>
        <v/>
      </c>
      <c r="BF13" s="40" t="str">
        <f t="shared" si="10"/>
        <v/>
      </c>
      <c r="BG13" s="40" t="str">
        <f t="shared" si="11"/>
        <v/>
      </c>
      <c r="BH13" s="40" t="str">
        <f t="shared" si="12"/>
        <v/>
      </c>
      <c r="BI13" s="40" t="str">
        <f t="shared" si="13"/>
        <v/>
      </c>
      <c r="BJ13" s="40" t="str">
        <f t="shared" si="14"/>
        <v/>
      </c>
      <c r="BK13" s="40" t="str">
        <f t="shared" si="15"/>
        <v/>
      </c>
      <c r="BL13" s="40" t="str">
        <f t="shared" si="16"/>
        <v/>
      </c>
      <c r="BM13" s="40" t="str">
        <f t="shared" si="17"/>
        <v/>
      </c>
      <c r="BN13" s="40" t="str">
        <f t="shared" si="18"/>
        <v/>
      </c>
      <c r="BO13" s="40" t="str">
        <f t="shared" si="19"/>
        <v/>
      </c>
      <c r="BP13" s="40" t="str">
        <f t="shared" si="20"/>
        <v/>
      </c>
      <c r="BQ13" s="40" t="str">
        <f t="shared" si="21"/>
        <v/>
      </c>
      <c r="BR13" s="40" t="str">
        <f t="shared" si="22"/>
        <v/>
      </c>
      <c r="BS13" s="40" t="str">
        <f t="shared" si="23"/>
        <v/>
      </c>
      <c r="BT13" s="42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</row>
    <row r="14" spans="1:124" s="32" customFormat="1" ht="17" thickBot="1" x14ac:dyDescent="0.25">
      <c r="A14" s="44" t="str">
        <f>CONFIGURACAO!$C$4</f>
        <v>AREA 21</v>
      </c>
      <c r="B14" s="83" t="str">
        <f>IFERROR(VLOOKUP(C14,'PI AREA  P75'!$B:$E,2,0),"")</f>
        <v/>
      </c>
      <c r="C14" s="251"/>
      <c r="D14" s="82" t="str">
        <f>IFERROR(VLOOKUP($C14,'PI AREA  P75'!$B:$I,3,0),"")</f>
        <v/>
      </c>
      <c r="E14" s="82" t="str">
        <f>IFERROR(VLOOKUP($C14,'PI AREA  P75'!$B:$I,4,0),"")</f>
        <v/>
      </c>
      <c r="F14" s="82" t="str">
        <f>IFERROR(VLOOKUP($C14,'PI AREA  P75'!$B:$I,5,0),"")</f>
        <v/>
      </c>
      <c r="G14" s="82" t="str">
        <f>IFERROR(VLOOKUP($C14,'PI AREA  P75'!$B:$I,6,0),"")</f>
        <v/>
      </c>
      <c r="H14" s="82" t="str">
        <f>IFERROR(VLOOKUP($C14,'PI AREA  P75'!$B:$I,7,0),"")</f>
        <v/>
      </c>
      <c r="I14" s="82" t="str">
        <f>IFERROR(VLOOKUP($C14,'PI AREA  P75'!$B:$I,8,0),"")</f>
        <v/>
      </c>
      <c r="J14" s="87"/>
      <c r="K14" s="94"/>
      <c r="L14" s="94"/>
      <c r="M14" s="154" t="str">
        <f t="shared" si="24"/>
        <v/>
      </c>
      <c r="N14" s="111" t="str">
        <f>IFERROR(VLOOKUP($C14,'PI AREA  P75'!$B:$AA,13,0),"")</f>
        <v/>
      </c>
      <c r="O14" s="111" t="str">
        <f>IFERROR(VLOOKUP($C14,'PI AREA  P75'!$B:$AA,14,0),"")</f>
        <v/>
      </c>
      <c r="P14" s="111" t="str">
        <f>IFERROR(VLOOKUP($C14,'PI AREA  P75'!$B:$AA,15,0),"")</f>
        <v/>
      </c>
      <c r="Q14" s="111" t="str">
        <f>IFERROR(VLOOKUP($C14,'PI AREA  P75'!$B:$AA,16,0),"")</f>
        <v/>
      </c>
      <c r="R14" s="111" t="str">
        <f>IFERROR(VLOOKUP($C14,'PI AREA  P75'!$B:$AA,17,0),"")</f>
        <v/>
      </c>
      <c r="S14" s="111" t="str">
        <f>IFERROR(VLOOKUP($C14,'PI AREA  P75'!$B:$AA,18,0),"")</f>
        <v/>
      </c>
      <c r="T14" s="114" t="str">
        <f>IFERROR(VLOOKUP($C14,'PI AREA  P75'!$B:$AA,19,0),"")</f>
        <v/>
      </c>
      <c r="U14" s="116" t="str">
        <f>IFERROR(VLOOKUP($C14,'PI AREA  P75'!$B:$AA,21,0),"")</f>
        <v/>
      </c>
      <c r="V14" s="111" t="str">
        <f>IFERROR(VLOOKUP($C14,'PI AREA  P75'!$B:$AA,22,0),"")</f>
        <v/>
      </c>
      <c r="W14" s="111" t="str">
        <f>IFERROR(VLOOKUP($C14,'PI AREA  P75'!$B:$AA,23,0),"")</f>
        <v/>
      </c>
      <c r="X14" s="119" t="str">
        <f>IFERROR(VLOOKUP($C14,'PI AREA  P75'!$B:$AA,24,0),"")</f>
        <v/>
      </c>
      <c r="Y14" s="118" t="str">
        <f>IFERROR(VLOOKUP($C14,'PI AREA  P75'!$B:$AA,25,0),"")</f>
        <v/>
      </c>
      <c r="Z14" s="111" t="str">
        <f>IFERROR(VLOOKUP($C14,'PI AREA  P75'!$B:$AA,26,0),"")</f>
        <v/>
      </c>
      <c r="AA14" s="111" t="str">
        <f>IFERROR(VLOOKUP($C14,'PI AREA  P75'!$B:$AA,27,0),"")</f>
        <v/>
      </c>
      <c r="AB14" s="114" t="str">
        <f>IFERROR(VLOOKUP($C14,'PI AREA  P75'!$B:$AB,28,0),"")</f>
        <v/>
      </c>
      <c r="AC14" s="116" t="str">
        <f t="shared" si="0"/>
        <v/>
      </c>
      <c r="AD14" s="111" t="str">
        <f t="shared" si="1"/>
        <v/>
      </c>
      <c r="AE14" s="111" t="str">
        <f t="shared" si="25"/>
        <v/>
      </c>
      <c r="AF14" s="117" t="str">
        <f t="shared" si="26"/>
        <v/>
      </c>
      <c r="AG14" s="265" t="str">
        <f t="shared" si="27"/>
        <v/>
      </c>
      <c r="AI14" s="38" t="str">
        <f>IFERROR(VLOOKUP($C14,'PI AREA  P75'!$B:$AR,34,0),"")</f>
        <v/>
      </c>
      <c r="AJ14" s="38" t="str">
        <f>IFERROR(VLOOKUP($C14,'PI AREA  P75'!$B:$AR,35,0),"")</f>
        <v/>
      </c>
      <c r="AK14" s="38" t="str">
        <f>IFERROR(VLOOKUP($C14,'PI AREA  P75'!$B:$AR,36,0),"")</f>
        <v/>
      </c>
      <c r="AL14" s="38" t="str">
        <f>IFERROR(VLOOKUP($C14,'PI AREA  P75'!$B:$AR,37,0),"")</f>
        <v/>
      </c>
      <c r="AM14" s="38" t="str">
        <f>IFERROR(VLOOKUP($C14,'PI AREA  P75'!$B:$AR,38,0),"")</f>
        <v/>
      </c>
      <c r="AN14" s="38" t="str">
        <f>IFERROR(VLOOKUP($C14,'PI AREA  P75'!$B:$AR,39,0),"")</f>
        <v/>
      </c>
      <c r="AO14" s="38" t="str">
        <f>IFERROR(VLOOKUP($C14,'PI AREA  P75'!$B:$AR,40,0),"")</f>
        <v/>
      </c>
      <c r="AP14" s="38" t="str">
        <f>IFERROR(VLOOKUP($C14,'PI AREA  P75'!$B:$AR,41,0),"")</f>
        <v/>
      </c>
      <c r="AQ14" s="38" t="str">
        <f>IFERROR(VLOOKUP($C14,'PI AREA  P75'!$B:$AR,42,0),"")</f>
        <v/>
      </c>
      <c r="AR14" s="38" t="str">
        <f>IFERROR(VLOOKUP($C14,'PI AREA  P75'!$B:$AR,43,0),"")</f>
        <v/>
      </c>
      <c r="AS14" s="68" t="str">
        <f>IF(AR14="","",$AR14-(($AS$2/CONFIGURACAO!$C$6)*$M14))</f>
        <v/>
      </c>
      <c r="AT14" s="234" t="str">
        <f t="shared" si="2"/>
        <v/>
      </c>
      <c r="AU14" s="75" t="str">
        <f>IF(AR14="","",$AR14-(($AU$2/CONFIGURACAO!$C$6)*$M14))</f>
        <v/>
      </c>
      <c r="AV14" s="76" t="str">
        <f t="shared" si="3"/>
        <v xml:space="preserve"> </v>
      </c>
      <c r="AW14" s="74" t="str">
        <f>IF(AR14="","",$AR14-(($AW$2/CONFIGURACAO!$C$6)*$M14))</f>
        <v/>
      </c>
      <c r="AX14" s="72" t="str">
        <f t="shared" si="4"/>
        <v/>
      </c>
      <c r="AZ14" s="39" t="str">
        <f t="shared" si="5"/>
        <v/>
      </c>
      <c r="BA14" s="146" t="str">
        <f t="shared" si="6"/>
        <v/>
      </c>
      <c r="BB14" s="146" t="str">
        <f t="shared" si="7"/>
        <v/>
      </c>
      <c r="BC14" s="32" t="str">
        <f t="shared" si="8"/>
        <v/>
      </c>
      <c r="BE14" s="40" t="str">
        <f t="shared" si="9"/>
        <v/>
      </c>
      <c r="BF14" s="40" t="str">
        <f t="shared" si="10"/>
        <v/>
      </c>
      <c r="BG14" s="40" t="str">
        <f t="shared" si="11"/>
        <v/>
      </c>
      <c r="BH14" s="40" t="str">
        <f t="shared" si="12"/>
        <v/>
      </c>
      <c r="BI14" s="40" t="str">
        <f t="shared" si="13"/>
        <v/>
      </c>
      <c r="BJ14" s="40" t="str">
        <f t="shared" si="14"/>
        <v/>
      </c>
      <c r="BK14" s="40" t="str">
        <f t="shared" si="15"/>
        <v/>
      </c>
      <c r="BL14" s="40" t="str">
        <f t="shared" si="16"/>
        <v/>
      </c>
      <c r="BM14" s="40" t="str">
        <f t="shared" si="17"/>
        <v/>
      </c>
      <c r="BN14" s="40" t="str">
        <f t="shared" si="18"/>
        <v/>
      </c>
      <c r="BO14" s="40" t="str">
        <f t="shared" si="19"/>
        <v/>
      </c>
      <c r="BP14" s="40" t="str">
        <f t="shared" si="20"/>
        <v/>
      </c>
      <c r="BQ14" s="40" t="str">
        <f t="shared" si="21"/>
        <v/>
      </c>
      <c r="BR14" s="40" t="str">
        <f t="shared" si="22"/>
        <v/>
      </c>
      <c r="BS14" s="40" t="str">
        <f t="shared" si="23"/>
        <v/>
      </c>
      <c r="BT14" s="42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</row>
    <row r="15" spans="1:124" s="32" customFormat="1" ht="17" thickBot="1" x14ac:dyDescent="0.25">
      <c r="A15" s="44" t="str">
        <f>CONFIGURACAO!$C$4</f>
        <v>AREA 21</v>
      </c>
      <c r="B15" s="83" t="str">
        <f>IFERROR(VLOOKUP(C15,'PI AREA  P75'!$B:$E,2,0),"")</f>
        <v/>
      </c>
      <c r="C15" s="251"/>
      <c r="D15" s="82" t="str">
        <f>IFERROR(VLOOKUP($C15,'PI AREA  P75'!$B:$I,3,0),"")</f>
        <v/>
      </c>
      <c r="E15" s="82" t="str">
        <f>IFERROR(VLOOKUP($C15,'PI AREA  P75'!$B:$I,4,0),"")</f>
        <v/>
      </c>
      <c r="F15" s="82" t="str">
        <f>IFERROR(VLOOKUP($C15,'PI AREA  P75'!$B:$I,5,0),"")</f>
        <v/>
      </c>
      <c r="G15" s="82" t="str">
        <f>IFERROR(VLOOKUP($C15,'PI AREA  P75'!$B:$I,6,0),"")</f>
        <v/>
      </c>
      <c r="H15" s="82" t="str">
        <f>IFERROR(VLOOKUP($C15,'PI AREA  P75'!$B:$I,7,0),"")</f>
        <v/>
      </c>
      <c r="I15" s="82" t="str">
        <f>IFERROR(VLOOKUP($C15,'PI AREA  P75'!$B:$I,8,0),"")</f>
        <v/>
      </c>
      <c r="J15" s="87"/>
      <c r="K15" s="94"/>
      <c r="L15" s="94"/>
      <c r="M15" s="154" t="str">
        <f t="shared" si="24"/>
        <v/>
      </c>
      <c r="N15" s="111" t="str">
        <f>IFERROR(VLOOKUP($C15,'PI AREA  P75'!$B:$AA,13,0),"")</f>
        <v/>
      </c>
      <c r="O15" s="111" t="str">
        <f>IFERROR(VLOOKUP($C15,'PI AREA  P75'!$B:$AA,14,0),"")</f>
        <v/>
      </c>
      <c r="P15" s="111" t="str">
        <f>IFERROR(VLOOKUP($C15,'PI AREA  P75'!$B:$AA,15,0),"")</f>
        <v/>
      </c>
      <c r="Q15" s="111" t="str">
        <f>IFERROR(VLOOKUP($C15,'PI AREA  P75'!$B:$AA,16,0),"")</f>
        <v/>
      </c>
      <c r="R15" s="111" t="str">
        <f>IFERROR(VLOOKUP($C15,'PI AREA  P75'!$B:$AA,17,0),"")</f>
        <v/>
      </c>
      <c r="S15" s="111" t="str">
        <f>IFERROR(VLOOKUP($C15,'PI AREA  P75'!$B:$AA,18,0),"")</f>
        <v/>
      </c>
      <c r="T15" s="114" t="str">
        <f>IFERROR(VLOOKUP($C15,'PI AREA  P75'!$B:$AA,19,0),"")</f>
        <v/>
      </c>
      <c r="U15" s="116" t="str">
        <f>IFERROR(VLOOKUP($C15,'PI AREA  P75'!$B:$AA,21,0),"")</f>
        <v/>
      </c>
      <c r="V15" s="111" t="str">
        <f>IFERROR(VLOOKUP($C15,'PI AREA  P75'!$B:$AA,22,0),"")</f>
        <v/>
      </c>
      <c r="W15" s="111" t="str">
        <f>IFERROR(VLOOKUP($C15,'PI AREA  P75'!$B:$AA,23,0),"")</f>
        <v/>
      </c>
      <c r="X15" s="119" t="str">
        <f>IFERROR(VLOOKUP($C15,'PI AREA  P75'!$B:$AA,24,0),"")</f>
        <v/>
      </c>
      <c r="Y15" s="118" t="str">
        <f>IFERROR(VLOOKUP($C15,'PI AREA  P75'!$B:$AA,25,0),"")</f>
        <v/>
      </c>
      <c r="Z15" s="111" t="str">
        <f>IFERROR(VLOOKUP($C15,'PI AREA  P75'!$B:$AA,26,0),"")</f>
        <v/>
      </c>
      <c r="AA15" s="111" t="str">
        <f>IFERROR(VLOOKUP($C15,'PI AREA  P75'!$B:$AA,27,0),"")</f>
        <v/>
      </c>
      <c r="AB15" s="114" t="str">
        <f>IFERROR(VLOOKUP($C15,'PI AREA  P75'!$B:$AB,28,0),"")</f>
        <v/>
      </c>
      <c r="AC15" s="116" t="str">
        <f t="shared" si="0"/>
        <v/>
      </c>
      <c r="AD15" s="111" t="str">
        <f t="shared" si="1"/>
        <v/>
      </c>
      <c r="AE15" s="111" t="str">
        <f t="shared" si="25"/>
        <v/>
      </c>
      <c r="AF15" s="117" t="str">
        <f t="shared" si="26"/>
        <v/>
      </c>
      <c r="AG15" s="265" t="str">
        <f t="shared" si="27"/>
        <v/>
      </c>
      <c r="AI15" s="38" t="str">
        <f>IFERROR(VLOOKUP($C15,'PI AREA  P75'!$B:$AR,34,0),"")</f>
        <v/>
      </c>
      <c r="AJ15" s="38" t="str">
        <f>IFERROR(VLOOKUP($C15,'PI AREA  P75'!$B:$AR,35,0),"")</f>
        <v/>
      </c>
      <c r="AK15" s="38" t="str">
        <f>IFERROR(VLOOKUP($C15,'PI AREA  P75'!$B:$AR,36,0),"")</f>
        <v/>
      </c>
      <c r="AL15" s="38" t="str">
        <f>IFERROR(VLOOKUP($C15,'PI AREA  P75'!$B:$AR,37,0),"")</f>
        <v/>
      </c>
      <c r="AM15" s="38" t="str">
        <f>IFERROR(VLOOKUP($C15,'PI AREA  P75'!$B:$AR,38,0),"")</f>
        <v/>
      </c>
      <c r="AN15" s="38" t="str">
        <f>IFERROR(VLOOKUP($C15,'PI AREA  P75'!$B:$AR,39,0),"")</f>
        <v/>
      </c>
      <c r="AO15" s="38" t="str">
        <f>IFERROR(VLOOKUP($C15,'PI AREA  P75'!$B:$AR,40,0),"")</f>
        <v/>
      </c>
      <c r="AP15" s="38" t="str">
        <f>IFERROR(VLOOKUP($C15,'PI AREA  P75'!$B:$AR,41,0),"")</f>
        <v/>
      </c>
      <c r="AQ15" s="38" t="str">
        <f>IFERROR(VLOOKUP($C15,'PI AREA  P75'!$B:$AR,42,0),"")</f>
        <v/>
      </c>
      <c r="AR15" s="38" t="str">
        <f>IFERROR(VLOOKUP($C15,'PI AREA  P75'!$B:$AR,43,0),"")</f>
        <v/>
      </c>
      <c r="AS15" s="68" t="str">
        <f>IF(AR15="","",$AR15-(($AS$2/CONFIGURACAO!$C$6)*$M15))</f>
        <v/>
      </c>
      <c r="AT15" s="234" t="str">
        <f t="shared" si="2"/>
        <v/>
      </c>
      <c r="AU15" s="75" t="str">
        <f>IF(AR15="","",$AR15-(($AU$2/CONFIGURACAO!$C$6)*$M15))</f>
        <v/>
      </c>
      <c r="AV15" s="76" t="str">
        <f t="shared" si="3"/>
        <v xml:space="preserve"> </v>
      </c>
      <c r="AW15" s="74" t="str">
        <f>IF(AR15="","",$AR15-(($AW$2/CONFIGURACAO!$C$6)*$M15))</f>
        <v/>
      </c>
      <c r="AX15" s="72" t="str">
        <f t="shared" si="4"/>
        <v/>
      </c>
      <c r="AZ15" s="39" t="str">
        <f t="shared" si="5"/>
        <v/>
      </c>
      <c r="BA15" s="146" t="str">
        <f t="shared" si="6"/>
        <v/>
      </c>
      <c r="BB15" s="146" t="str">
        <f t="shared" si="7"/>
        <v/>
      </c>
      <c r="BC15" s="32" t="str">
        <f t="shared" si="8"/>
        <v/>
      </c>
      <c r="BE15" s="40" t="str">
        <f t="shared" si="9"/>
        <v/>
      </c>
      <c r="BF15" s="40" t="str">
        <f t="shared" si="10"/>
        <v/>
      </c>
      <c r="BG15" s="40" t="str">
        <f t="shared" si="11"/>
        <v/>
      </c>
      <c r="BH15" s="40" t="str">
        <f t="shared" si="12"/>
        <v/>
      </c>
      <c r="BI15" s="40" t="str">
        <f t="shared" si="13"/>
        <v/>
      </c>
      <c r="BJ15" s="40" t="str">
        <f t="shared" si="14"/>
        <v/>
      </c>
      <c r="BK15" s="40" t="str">
        <f t="shared" si="15"/>
        <v/>
      </c>
      <c r="BL15" s="40" t="str">
        <f t="shared" si="16"/>
        <v/>
      </c>
      <c r="BM15" s="40" t="str">
        <f t="shared" si="17"/>
        <v/>
      </c>
      <c r="BN15" s="40" t="str">
        <f t="shared" si="18"/>
        <v/>
      </c>
      <c r="BO15" s="40" t="str">
        <f t="shared" si="19"/>
        <v/>
      </c>
      <c r="BP15" s="40" t="str">
        <f t="shared" si="20"/>
        <v/>
      </c>
      <c r="BQ15" s="40" t="str">
        <f t="shared" si="21"/>
        <v/>
      </c>
      <c r="BR15" s="40" t="str">
        <f t="shared" si="22"/>
        <v/>
      </c>
      <c r="BS15" s="40" t="str">
        <f t="shared" si="23"/>
        <v/>
      </c>
      <c r="BT15" s="42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</row>
    <row r="16" spans="1:124" s="32" customFormat="1" ht="17" thickBot="1" x14ac:dyDescent="0.25">
      <c r="A16" s="44" t="str">
        <f>CONFIGURACAO!$C$4</f>
        <v>AREA 21</v>
      </c>
      <c r="B16" s="83" t="str">
        <f>IFERROR(VLOOKUP(C16,'PI AREA  P75'!$B:$E,2,0),"")</f>
        <v/>
      </c>
      <c r="C16" s="251"/>
      <c r="D16" s="82" t="str">
        <f>IFERROR(VLOOKUP($C16,'PI AREA  P75'!$B:$I,3,0),"")</f>
        <v/>
      </c>
      <c r="E16" s="82" t="str">
        <f>IFERROR(VLOOKUP($C16,'PI AREA  P75'!$B:$I,4,0),"")</f>
        <v/>
      </c>
      <c r="F16" s="82" t="str">
        <f>IFERROR(VLOOKUP($C16,'PI AREA  P75'!$B:$I,5,0),"")</f>
        <v/>
      </c>
      <c r="G16" s="82" t="str">
        <f>IFERROR(VLOOKUP($C16,'PI AREA  P75'!$B:$I,6,0),"")</f>
        <v/>
      </c>
      <c r="H16" s="82" t="str">
        <f>IFERROR(VLOOKUP($C16,'PI AREA  P75'!$B:$I,7,0),"")</f>
        <v/>
      </c>
      <c r="I16" s="82" t="str">
        <f>IFERROR(VLOOKUP($C16,'PI AREA  P75'!$B:$I,8,0),"")</f>
        <v/>
      </c>
      <c r="J16" s="87"/>
      <c r="K16" s="94"/>
      <c r="L16" s="94"/>
      <c r="M16" s="154" t="str">
        <f t="shared" si="24"/>
        <v/>
      </c>
      <c r="N16" s="111" t="str">
        <f>IFERROR(VLOOKUP($C16,'PI AREA  P75'!$B:$AA,13,0),"")</f>
        <v/>
      </c>
      <c r="O16" s="111" t="str">
        <f>IFERROR(VLOOKUP($C16,'PI AREA  P75'!$B:$AA,14,0),"")</f>
        <v/>
      </c>
      <c r="P16" s="111" t="str">
        <f>IFERROR(VLOOKUP($C16,'PI AREA  P75'!$B:$AA,15,0),"")</f>
        <v/>
      </c>
      <c r="Q16" s="111" t="str">
        <f>IFERROR(VLOOKUP($C16,'PI AREA  P75'!$B:$AA,16,0),"")</f>
        <v/>
      </c>
      <c r="R16" s="111" t="str">
        <f>IFERROR(VLOOKUP($C16,'PI AREA  P75'!$B:$AA,17,0),"")</f>
        <v/>
      </c>
      <c r="S16" s="111" t="str">
        <f>IFERROR(VLOOKUP($C16,'PI AREA  P75'!$B:$AA,18,0),"")</f>
        <v/>
      </c>
      <c r="T16" s="114" t="str">
        <f>IFERROR(VLOOKUP($C16,'PI AREA  P75'!$B:$AA,19,0),"")</f>
        <v/>
      </c>
      <c r="U16" s="116" t="str">
        <f>IFERROR(VLOOKUP($C16,'PI AREA  P75'!$B:$AA,21,0),"")</f>
        <v/>
      </c>
      <c r="V16" s="111" t="str">
        <f>IFERROR(VLOOKUP($C16,'PI AREA  P75'!$B:$AA,22,0),"")</f>
        <v/>
      </c>
      <c r="W16" s="111" t="str">
        <f>IFERROR(VLOOKUP($C16,'PI AREA  P75'!$B:$AA,23,0),"")</f>
        <v/>
      </c>
      <c r="X16" s="119" t="str">
        <f>IFERROR(VLOOKUP($C16,'PI AREA  P75'!$B:$AA,24,0),"")</f>
        <v/>
      </c>
      <c r="Y16" s="118" t="str">
        <f>IFERROR(VLOOKUP($C16,'PI AREA  P75'!$B:$AA,25,0),"")</f>
        <v/>
      </c>
      <c r="Z16" s="111" t="str">
        <f>IFERROR(VLOOKUP($C16,'PI AREA  P75'!$B:$AA,26,0),"")</f>
        <v/>
      </c>
      <c r="AA16" s="111" t="str">
        <f>IFERROR(VLOOKUP($C16,'PI AREA  P75'!$B:$AA,27,0),"")</f>
        <v/>
      </c>
      <c r="AB16" s="114" t="str">
        <f>IFERROR(VLOOKUP($C16,'PI AREA  P75'!$B:$AB,28,0),"")</f>
        <v/>
      </c>
      <c r="AC16" s="116" t="str">
        <f t="shared" si="0"/>
        <v/>
      </c>
      <c r="AD16" s="111" t="str">
        <f t="shared" si="1"/>
        <v/>
      </c>
      <c r="AE16" s="111" t="str">
        <f t="shared" si="25"/>
        <v/>
      </c>
      <c r="AF16" s="117" t="str">
        <f t="shared" si="26"/>
        <v/>
      </c>
      <c r="AG16" s="265" t="str">
        <f t="shared" si="27"/>
        <v/>
      </c>
      <c r="AI16" s="38" t="str">
        <f>IFERROR(VLOOKUP($C16,'PI AREA  P75'!$B:$AR,34,0),"")</f>
        <v/>
      </c>
      <c r="AJ16" s="38" t="str">
        <f>IFERROR(VLOOKUP($C16,'PI AREA  P75'!$B:$AR,35,0),"")</f>
        <v/>
      </c>
      <c r="AK16" s="38" t="str">
        <f>IFERROR(VLOOKUP($C16,'PI AREA  P75'!$B:$AR,36,0),"")</f>
        <v/>
      </c>
      <c r="AL16" s="38" t="str">
        <f>IFERROR(VLOOKUP($C16,'PI AREA  P75'!$B:$AR,37,0),"")</f>
        <v/>
      </c>
      <c r="AM16" s="38" t="str">
        <f>IFERROR(VLOOKUP($C16,'PI AREA  P75'!$B:$AR,38,0),"")</f>
        <v/>
      </c>
      <c r="AN16" s="38" t="str">
        <f>IFERROR(VLOOKUP($C16,'PI AREA  P75'!$B:$AR,39,0),"")</f>
        <v/>
      </c>
      <c r="AO16" s="38" t="str">
        <f>IFERROR(VLOOKUP($C16,'PI AREA  P75'!$B:$AR,40,0),"")</f>
        <v/>
      </c>
      <c r="AP16" s="38" t="str">
        <f>IFERROR(VLOOKUP($C16,'PI AREA  P75'!$B:$AR,41,0),"")</f>
        <v/>
      </c>
      <c r="AQ16" s="38" t="str">
        <f>IFERROR(VLOOKUP($C16,'PI AREA  P75'!$B:$AR,42,0),"")</f>
        <v/>
      </c>
      <c r="AR16" s="38" t="str">
        <f>IFERROR(VLOOKUP($C16,'PI AREA  P75'!$B:$AR,43,0),"")</f>
        <v/>
      </c>
      <c r="AS16" s="68" t="str">
        <f>IF(AR16="","",$AR16-(($AS$2/CONFIGURACAO!$C$6)*$M16))</f>
        <v/>
      </c>
      <c r="AT16" s="234" t="str">
        <f t="shared" si="2"/>
        <v/>
      </c>
      <c r="AU16" s="75" t="str">
        <f>IF(AR16="","",$AR16-(($AU$2/CONFIGURACAO!$C$6)*$M16))</f>
        <v/>
      </c>
      <c r="AV16" s="76" t="str">
        <f t="shared" si="3"/>
        <v xml:space="preserve"> </v>
      </c>
      <c r="AW16" s="74" t="str">
        <f>IF(AR16="","",$AR16-(($AW$2/CONFIGURACAO!$C$6)*$M16))</f>
        <v/>
      </c>
      <c r="AX16" s="72" t="str">
        <f t="shared" si="4"/>
        <v/>
      </c>
      <c r="AZ16" s="39" t="str">
        <f t="shared" si="5"/>
        <v/>
      </c>
      <c r="BA16" s="146" t="str">
        <f t="shared" si="6"/>
        <v/>
      </c>
      <c r="BB16" s="146" t="str">
        <f t="shared" si="7"/>
        <v/>
      </c>
      <c r="BC16" s="32" t="str">
        <f t="shared" si="8"/>
        <v/>
      </c>
      <c r="BE16" s="40" t="str">
        <f t="shared" si="9"/>
        <v/>
      </c>
      <c r="BF16" s="40" t="str">
        <f t="shared" si="10"/>
        <v/>
      </c>
      <c r="BG16" s="40" t="str">
        <f t="shared" si="11"/>
        <v/>
      </c>
      <c r="BH16" s="40" t="str">
        <f t="shared" si="12"/>
        <v/>
      </c>
      <c r="BI16" s="40" t="str">
        <f t="shared" si="13"/>
        <v/>
      </c>
      <c r="BJ16" s="40" t="str">
        <f t="shared" si="14"/>
        <v/>
      </c>
      <c r="BK16" s="40" t="str">
        <f t="shared" si="15"/>
        <v/>
      </c>
      <c r="BL16" s="40" t="str">
        <f t="shared" si="16"/>
        <v/>
      </c>
      <c r="BM16" s="40" t="str">
        <f t="shared" si="17"/>
        <v/>
      </c>
      <c r="BN16" s="40" t="str">
        <f t="shared" si="18"/>
        <v/>
      </c>
      <c r="BO16" s="40" t="str">
        <f t="shared" si="19"/>
        <v/>
      </c>
      <c r="BP16" s="40" t="str">
        <f t="shared" si="20"/>
        <v/>
      </c>
      <c r="BQ16" s="40" t="str">
        <f t="shared" si="21"/>
        <v/>
      </c>
      <c r="BR16" s="40" t="str">
        <f t="shared" si="22"/>
        <v/>
      </c>
      <c r="BS16" s="40" t="str">
        <f t="shared" si="23"/>
        <v/>
      </c>
      <c r="BT16" s="42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</row>
    <row r="17" spans="1:124" s="32" customFormat="1" ht="17" thickBot="1" x14ac:dyDescent="0.25">
      <c r="A17" s="44" t="str">
        <f>CONFIGURACAO!$C$4</f>
        <v>AREA 21</v>
      </c>
      <c r="B17" s="83" t="str">
        <f>IFERROR(VLOOKUP(C17,'PI AREA  P75'!$B:$E,2,0),"")</f>
        <v/>
      </c>
      <c r="C17" s="251"/>
      <c r="D17" s="82" t="str">
        <f>IFERROR(VLOOKUP($C17,'PI AREA  P75'!$B:$I,3,0),"")</f>
        <v/>
      </c>
      <c r="E17" s="82" t="str">
        <f>IFERROR(VLOOKUP($C17,'PI AREA  P75'!$B:$I,4,0),"")</f>
        <v/>
      </c>
      <c r="F17" s="82" t="str">
        <f>IFERROR(VLOOKUP($C17,'PI AREA  P75'!$B:$I,5,0),"")</f>
        <v/>
      </c>
      <c r="G17" s="82" t="str">
        <f>IFERROR(VLOOKUP($C17,'PI AREA  P75'!$B:$I,6,0),"")</f>
        <v/>
      </c>
      <c r="H17" s="82" t="str">
        <f>IFERROR(VLOOKUP($C17,'PI AREA  P75'!$B:$I,7,0),"")</f>
        <v/>
      </c>
      <c r="I17" s="82" t="str">
        <f>IFERROR(VLOOKUP($C17,'PI AREA  P75'!$B:$I,8,0),"")</f>
        <v/>
      </c>
      <c r="J17" s="87"/>
      <c r="K17" s="94"/>
      <c r="L17" s="94"/>
      <c r="M17" s="154" t="str">
        <f t="shared" si="24"/>
        <v/>
      </c>
      <c r="N17" s="111" t="str">
        <f>IFERROR(VLOOKUP($C17,'PI AREA  P75'!$B:$AA,13,0),"")</f>
        <v/>
      </c>
      <c r="O17" s="111" t="str">
        <f>IFERROR(VLOOKUP($C17,'PI AREA  P75'!$B:$AA,14,0),"")</f>
        <v/>
      </c>
      <c r="P17" s="111" t="str">
        <f>IFERROR(VLOOKUP($C17,'PI AREA  P75'!$B:$AA,15,0),"")</f>
        <v/>
      </c>
      <c r="Q17" s="111" t="str">
        <f>IFERROR(VLOOKUP($C17,'PI AREA  P75'!$B:$AA,16,0),"")</f>
        <v/>
      </c>
      <c r="R17" s="111" t="str">
        <f>IFERROR(VLOOKUP($C17,'PI AREA  P75'!$B:$AA,17,0),"")</f>
        <v/>
      </c>
      <c r="S17" s="111" t="str">
        <f>IFERROR(VLOOKUP($C17,'PI AREA  P75'!$B:$AA,18,0),"")</f>
        <v/>
      </c>
      <c r="T17" s="114" t="str">
        <f>IFERROR(VLOOKUP($C17,'PI AREA  P75'!$B:$AA,19,0),"")</f>
        <v/>
      </c>
      <c r="U17" s="116" t="str">
        <f>IFERROR(VLOOKUP($C17,'PI AREA  P75'!$B:$AA,21,0),"")</f>
        <v/>
      </c>
      <c r="V17" s="111" t="str">
        <f>IFERROR(VLOOKUP($C17,'PI AREA  P75'!$B:$AA,22,0),"")</f>
        <v/>
      </c>
      <c r="W17" s="111" t="str">
        <f>IFERROR(VLOOKUP($C17,'PI AREA  P75'!$B:$AA,23,0),"")</f>
        <v/>
      </c>
      <c r="X17" s="119" t="str">
        <f>IFERROR(VLOOKUP($C17,'PI AREA  P75'!$B:$AA,24,0),"")</f>
        <v/>
      </c>
      <c r="Y17" s="118" t="str">
        <f>IFERROR(VLOOKUP($C17,'PI AREA  P75'!$B:$AA,25,0),"")</f>
        <v/>
      </c>
      <c r="Z17" s="111" t="str">
        <f>IFERROR(VLOOKUP($C17,'PI AREA  P75'!$B:$AA,26,0),"")</f>
        <v/>
      </c>
      <c r="AA17" s="111" t="str">
        <f>IFERROR(VLOOKUP($C17,'PI AREA  P75'!$B:$AA,27,0),"")</f>
        <v/>
      </c>
      <c r="AB17" s="114" t="str">
        <f>IFERROR(VLOOKUP($C17,'PI AREA  P75'!$B:$AB,28,0),"")</f>
        <v/>
      </c>
      <c r="AC17" s="116" t="str">
        <f t="shared" si="0"/>
        <v/>
      </c>
      <c r="AD17" s="111" t="str">
        <f t="shared" si="1"/>
        <v/>
      </c>
      <c r="AE17" s="111" t="str">
        <f t="shared" si="25"/>
        <v/>
      </c>
      <c r="AF17" s="117" t="str">
        <f t="shared" si="26"/>
        <v/>
      </c>
      <c r="AG17" s="265" t="str">
        <f t="shared" si="27"/>
        <v/>
      </c>
      <c r="AI17" s="38" t="str">
        <f>IFERROR(VLOOKUP($C17,'PI AREA  P75'!$B:$AR,34,0),"")</f>
        <v/>
      </c>
      <c r="AJ17" s="38" t="str">
        <f>IFERROR(VLOOKUP($C17,'PI AREA  P75'!$B:$AR,35,0),"")</f>
        <v/>
      </c>
      <c r="AK17" s="38" t="str">
        <f>IFERROR(VLOOKUP($C17,'PI AREA  P75'!$B:$AR,36,0),"")</f>
        <v/>
      </c>
      <c r="AL17" s="38" t="str">
        <f>IFERROR(VLOOKUP($C17,'PI AREA  P75'!$B:$AR,37,0),"")</f>
        <v/>
      </c>
      <c r="AM17" s="38" t="str">
        <f>IFERROR(VLOOKUP($C17,'PI AREA  P75'!$B:$AR,38,0),"")</f>
        <v/>
      </c>
      <c r="AN17" s="38" t="str">
        <f>IFERROR(VLOOKUP($C17,'PI AREA  P75'!$B:$AR,39,0),"")</f>
        <v/>
      </c>
      <c r="AO17" s="38" t="str">
        <f>IFERROR(VLOOKUP($C17,'PI AREA  P75'!$B:$AR,40,0),"")</f>
        <v/>
      </c>
      <c r="AP17" s="38" t="str">
        <f>IFERROR(VLOOKUP($C17,'PI AREA  P75'!$B:$AR,41,0),"")</f>
        <v/>
      </c>
      <c r="AQ17" s="38" t="str">
        <f>IFERROR(VLOOKUP($C17,'PI AREA  P75'!$B:$AR,42,0),"")</f>
        <v/>
      </c>
      <c r="AR17" s="38" t="str">
        <f>IFERROR(VLOOKUP($C17,'PI AREA  P75'!$B:$AR,43,0),"")</f>
        <v/>
      </c>
      <c r="AS17" s="68" t="str">
        <f>IF(AR17="","",$AR17-(($AS$2/CONFIGURACAO!$C$6)*$M17))</f>
        <v/>
      </c>
      <c r="AT17" s="234" t="str">
        <f t="shared" si="2"/>
        <v/>
      </c>
      <c r="AU17" s="75" t="str">
        <f>IF(AR17="","",$AR17-(($AU$2/CONFIGURACAO!$C$6)*$M17))</f>
        <v/>
      </c>
      <c r="AV17" s="76" t="str">
        <f t="shared" si="3"/>
        <v xml:space="preserve"> </v>
      </c>
      <c r="AW17" s="74" t="str">
        <f>IF(AR17="","",$AR17-(($AW$2/CONFIGURACAO!$C$6)*$M17))</f>
        <v/>
      </c>
      <c r="AX17" s="72" t="str">
        <f t="shared" si="4"/>
        <v/>
      </c>
      <c r="AZ17" s="39" t="str">
        <f t="shared" si="5"/>
        <v/>
      </c>
      <c r="BA17" s="146" t="str">
        <f t="shared" si="6"/>
        <v/>
      </c>
      <c r="BB17" s="146" t="str">
        <f t="shared" si="7"/>
        <v/>
      </c>
      <c r="BC17" s="32" t="str">
        <f t="shared" si="8"/>
        <v/>
      </c>
      <c r="BE17" s="40" t="str">
        <f t="shared" si="9"/>
        <v/>
      </c>
      <c r="BF17" s="40" t="str">
        <f t="shared" si="10"/>
        <v/>
      </c>
      <c r="BG17" s="40" t="str">
        <f t="shared" si="11"/>
        <v/>
      </c>
      <c r="BH17" s="40" t="str">
        <f t="shared" si="12"/>
        <v/>
      </c>
      <c r="BI17" s="40" t="str">
        <f t="shared" si="13"/>
        <v/>
      </c>
      <c r="BJ17" s="40" t="str">
        <f t="shared" si="14"/>
        <v/>
      </c>
      <c r="BK17" s="40" t="str">
        <f t="shared" si="15"/>
        <v/>
      </c>
      <c r="BL17" s="40" t="str">
        <f t="shared" si="16"/>
        <v/>
      </c>
      <c r="BM17" s="40" t="str">
        <f t="shared" si="17"/>
        <v/>
      </c>
      <c r="BN17" s="40" t="str">
        <f t="shared" si="18"/>
        <v/>
      </c>
      <c r="BO17" s="40" t="str">
        <f t="shared" si="19"/>
        <v/>
      </c>
      <c r="BP17" s="40" t="str">
        <f t="shared" si="20"/>
        <v/>
      </c>
      <c r="BQ17" s="40" t="str">
        <f t="shared" si="21"/>
        <v/>
      </c>
      <c r="BR17" s="40" t="str">
        <f t="shared" si="22"/>
        <v/>
      </c>
      <c r="BS17" s="40" t="str">
        <f t="shared" si="23"/>
        <v/>
      </c>
      <c r="BT17" s="42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</row>
    <row r="18" spans="1:124" s="32" customFormat="1" ht="17" thickBot="1" x14ac:dyDescent="0.25">
      <c r="A18" s="44" t="str">
        <f>CONFIGURACAO!$C$4</f>
        <v>AREA 21</v>
      </c>
      <c r="B18" s="83" t="str">
        <f>IFERROR(VLOOKUP(C18,'PI AREA  P75'!$B:$E,2,0),"")</f>
        <v/>
      </c>
      <c r="C18" s="251"/>
      <c r="D18" s="82" t="str">
        <f>IFERROR(VLOOKUP($C18,'PI AREA  P75'!$B:$I,3,0),"")</f>
        <v/>
      </c>
      <c r="E18" s="82" t="str">
        <f>IFERROR(VLOOKUP($C18,'PI AREA  P75'!$B:$I,4,0),"")</f>
        <v/>
      </c>
      <c r="F18" s="82" t="str">
        <f>IFERROR(VLOOKUP($C18,'PI AREA  P75'!$B:$I,5,0),"")</f>
        <v/>
      </c>
      <c r="G18" s="82" t="str">
        <f>IFERROR(VLOOKUP($C18,'PI AREA  P75'!$B:$I,6,0),"")</f>
        <v/>
      </c>
      <c r="H18" s="82" t="str">
        <f>IFERROR(VLOOKUP($C18,'PI AREA  P75'!$B:$I,7,0),"")</f>
        <v/>
      </c>
      <c r="I18" s="82" t="str">
        <f>IFERROR(VLOOKUP($C18,'PI AREA  P75'!$B:$I,8,0),"")</f>
        <v/>
      </c>
      <c r="J18" s="87"/>
      <c r="K18" s="94"/>
      <c r="L18" s="94"/>
      <c r="M18" s="154" t="str">
        <f t="shared" si="24"/>
        <v/>
      </c>
      <c r="N18" s="111" t="str">
        <f>IFERROR(VLOOKUP($C18,'PI AREA  P75'!$B:$AA,13,0),"")</f>
        <v/>
      </c>
      <c r="O18" s="111" t="str">
        <f>IFERROR(VLOOKUP($C18,'PI AREA  P75'!$B:$AA,14,0),"")</f>
        <v/>
      </c>
      <c r="P18" s="111" t="str">
        <f>IFERROR(VLOOKUP($C18,'PI AREA  P75'!$B:$AA,15,0),"")</f>
        <v/>
      </c>
      <c r="Q18" s="111" t="str">
        <f>IFERROR(VLOOKUP($C18,'PI AREA  P75'!$B:$AA,16,0),"")</f>
        <v/>
      </c>
      <c r="R18" s="111" t="str">
        <f>IFERROR(VLOOKUP($C18,'PI AREA  P75'!$B:$AA,17,0),"")</f>
        <v/>
      </c>
      <c r="S18" s="111" t="str">
        <f>IFERROR(VLOOKUP($C18,'PI AREA  P75'!$B:$AA,18,0),"")</f>
        <v/>
      </c>
      <c r="T18" s="114" t="str">
        <f>IFERROR(VLOOKUP($C18,'PI AREA  P75'!$B:$AA,19,0),"")</f>
        <v/>
      </c>
      <c r="U18" s="116" t="str">
        <f>IFERROR(VLOOKUP($C18,'PI AREA  P75'!$B:$AA,21,0),"")</f>
        <v/>
      </c>
      <c r="V18" s="111" t="str">
        <f>IFERROR(VLOOKUP($C18,'PI AREA  P75'!$B:$AA,22,0),"")</f>
        <v/>
      </c>
      <c r="W18" s="111" t="str">
        <f>IFERROR(VLOOKUP($C18,'PI AREA  P75'!$B:$AA,23,0),"")</f>
        <v/>
      </c>
      <c r="X18" s="119" t="str">
        <f>IFERROR(VLOOKUP($C18,'PI AREA  P75'!$B:$AA,24,0),"")</f>
        <v/>
      </c>
      <c r="Y18" s="118" t="str">
        <f>IFERROR(VLOOKUP($C18,'PI AREA  P75'!$B:$AA,25,0),"")</f>
        <v/>
      </c>
      <c r="Z18" s="111" t="str">
        <f>IFERROR(VLOOKUP($C18,'PI AREA  P75'!$B:$AA,26,0),"")</f>
        <v/>
      </c>
      <c r="AA18" s="111" t="str">
        <f>IFERROR(VLOOKUP($C18,'PI AREA  P75'!$B:$AA,27,0),"")</f>
        <v/>
      </c>
      <c r="AB18" s="114" t="str">
        <f>IFERROR(VLOOKUP($C18,'PI AREA  P75'!$B:$AB,28,0),"")</f>
        <v/>
      </c>
      <c r="AC18" s="116" t="str">
        <f t="shared" si="0"/>
        <v/>
      </c>
      <c r="AD18" s="111" t="str">
        <f t="shared" si="1"/>
        <v/>
      </c>
      <c r="AE18" s="111" t="str">
        <f t="shared" si="25"/>
        <v/>
      </c>
      <c r="AF18" s="117" t="str">
        <f t="shared" si="26"/>
        <v/>
      </c>
      <c r="AG18" s="265" t="str">
        <f t="shared" si="27"/>
        <v/>
      </c>
      <c r="AI18" s="38" t="str">
        <f>IFERROR(VLOOKUP($C18,'PI AREA  P75'!$B:$AR,34,0),"")</f>
        <v/>
      </c>
      <c r="AJ18" s="38" t="str">
        <f>IFERROR(VLOOKUP($C18,'PI AREA  P75'!$B:$AR,35,0),"")</f>
        <v/>
      </c>
      <c r="AK18" s="38" t="str">
        <f>IFERROR(VLOOKUP($C18,'PI AREA  P75'!$B:$AR,36,0),"")</f>
        <v/>
      </c>
      <c r="AL18" s="38" t="str">
        <f>IFERROR(VLOOKUP($C18,'PI AREA  P75'!$B:$AR,37,0),"")</f>
        <v/>
      </c>
      <c r="AM18" s="38" t="str">
        <f>IFERROR(VLOOKUP($C18,'PI AREA  P75'!$B:$AR,38,0),"")</f>
        <v/>
      </c>
      <c r="AN18" s="38" t="str">
        <f>IFERROR(VLOOKUP($C18,'PI AREA  P75'!$B:$AR,39,0),"")</f>
        <v/>
      </c>
      <c r="AO18" s="38" t="str">
        <f>IFERROR(VLOOKUP($C18,'PI AREA  P75'!$B:$AR,40,0),"")</f>
        <v/>
      </c>
      <c r="AP18" s="38" t="str">
        <f>IFERROR(VLOOKUP($C18,'PI AREA  P75'!$B:$AR,41,0),"")</f>
        <v/>
      </c>
      <c r="AQ18" s="38" t="str">
        <f>IFERROR(VLOOKUP($C18,'PI AREA  P75'!$B:$AR,42,0),"")</f>
        <v/>
      </c>
      <c r="AR18" s="38" t="str">
        <f>IFERROR(VLOOKUP($C18,'PI AREA  P75'!$B:$AR,43,0),"")</f>
        <v/>
      </c>
      <c r="AS18" s="68" t="str">
        <f>IF(AR18="","",$AR18-(($AS$2/CONFIGURACAO!$C$6)*$M18))</f>
        <v/>
      </c>
      <c r="AT18" s="234" t="str">
        <f t="shared" si="2"/>
        <v/>
      </c>
      <c r="AU18" s="75" t="str">
        <f>IF(AR18="","",$AR18-(($AU$2/CONFIGURACAO!$C$6)*$M18))</f>
        <v/>
      </c>
      <c r="AV18" s="76" t="str">
        <f t="shared" si="3"/>
        <v xml:space="preserve"> </v>
      </c>
      <c r="AW18" s="74" t="str">
        <f>IF(AR18="","",$AR18-(($AW$2/CONFIGURACAO!$C$6)*$M18))</f>
        <v/>
      </c>
      <c r="AX18" s="72" t="str">
        <f t="shared" si="4"/>
        <v/>
      </c>
      <c r="AZ18" s="39" t="str">
        <f t="shared" si="5"/>
        <v/>
      </c>
      <c r="BA18" s="146" t="str">
        <f t="shared" si="6"/>
        <v/>
      </c>
      <c r="BB18" s="146" t="str">
        <f t="shared" si="7"/>
        <v/>
      </c>
      <c r="BC18" s="32" t="str">
        <f t="shared" si="8"/>
        <v/>
      </c>
      <c r="BE18" s="40" t="str">
        <f t="shared" si="9"/>
        <v/>
      </c>
      <c r="BF18" s="40" t="str">
        <f t="shared" si="10"/>
        <v/>
      </c>
      <c r="BG18" s="40" t="str">
        <f t="shared" si="11"/>
        <v/>
      </c>
      <c r="BH18" s="40" t="str">
        <f t="shared" si="12"/>
        <v/>
      </c>
      <c r="BI18" s="40" t="str">
        <f t="shared" si="13"/>
        <v/>
      </c>
      <c r="BJ18" s="40" t="str">
        <f t="shared" si="14"/>
        <v/>
      </c>
      <c r="BK18" s="40" t="str">
        <f t="shared" si="15"/>
        <v/>
      </c>
      <c r="BL18" s="40" t="str">
        <f t="shared" si="16"/>
        <v/>
      </c>
      <c r="BM18" s="40" t="str">
        <f t="shared" si="17"/>
        <v/>
      </c>
      <c r="BN18" s="40" t="str">
        <f t="shared" si="18"/>
        <v/>
      </c>
      <c r="BO18" s="40" t="str">
        <f t="shared" si="19"/>
        <v/>
      </c>
      <c r="BP18" s="40" t="str">
        <f t="shared" si="20"/>
        <v/>
      </c>
      <c r="BQ18" s="40" t="str">
        <f t="shared" si="21"/>
        <v/>
      </c>
      <c r="BR18" s="40" t="str">
        <f t="shared" si="22"/>
        <v/>
      </c>
      <c r="BS18" s="40" t="str">
        <f t="shared" si="23"/>
        <v/>
      </c>
      <c r="BT18" s="42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</row>
    <row r="19" spans="1:124" s="32" customFormat="1" ht="17" thickBot="1" x14ac:dyDescent="0.25">
      <c r="A19" s="44" t="str">
        <f>CONFIGURACAO!$C$4</f>
        <v>AREA 21</v>
      </c>
      <c r="B19" s="83" t="str">
        <f>IFERROR(VLOOKUP(C19,'PI AREA  P75'!$B:$E,2,0),"")</f>
        <v/>
      </c>
      <c r="C19" s="251"/>
      <c r="D19" s="82" t="str">
        <f>IFERROR(VLOOKUP($C19,'PI AREA  P75'!$B:$I,3,0),"")</f>
        <v/>
      </c>
      <c r="E19" s="82" t="str">
        <f>IFERROR(VLOOKUP($C19,'PI AREA  P75'!$B:$I,4,0),"")</f>
        <v/>
      </c>
      <c r="F19" s="82" t="str">
        <f>IFERROR(VLOOKUP($C19,'PI AREA  P75'!$B:$I,5,0),"")</f>
        <v/>
      </c>
      <c r="G19" s="82" t="str">
        <f>IFERROR(VLOOKUP($C19,'PI AREA  P75'!$B:$I,6,0),"")</f>
        <v/>
      </c>
      <c r="H19" s="82" t="str">
        <f>IFERROR(VLOOKUP($C19,'PI AREA  P75'!$B:$I,7,0),"")</f>
        <v/>
      </c>
      <c r="I19" s="82" t="str">
        <f>IFERROR(VLOOKUP($C19,'PI AREA  P75'!$B:$I,8,0),"")</f>
        <v/>
      </c>
      <c r="J19" s="87"/>
      <c r="K19" s="94"/>
      <c r="L19" s="94"/>
      <c r="M19" s="154" t="str">
        <f t="shared" si="24"/>
        <v/>
      </c>
      <c r="N19" s="111" t="str">
        <f>IFERROR(VLOOKUP($C19,'PI AREA  P75'!$B:$AA,13,0),"")</f>
        <v/>
      </c>
      <c r="O19" s="111" t="str">
        <f>IFERROR(VLOOKUP($C19,'PI AREA  P75'!$B:$AA,14,0),"")</f>
        <v/>
      </c>
      <c r="P19" s="111" t="str">
        <f>IFERROR(VLOOKUP($C19,'PI AREA  P75'!$B:$AA,15,0),"")</f>
        <v/>
      </c>
      <c r="Q19" s="111" t="str">
        <f>IFERROR(VLOOKUP($C19,'PI AREA  P75'!$B:$AA,16,0),"")</f>
        <v/>
      </c>
      <c r="R19" s="111" t="str">
        <f>IFERROR(VLOOKUP($C19,'PI AREA  P75'!$B:$AA,17,0),"")</f>
        <v/>
      </c>
      <c r="S19" s="111" t="str">
        <f>IFERROR(VLOOKUP($C19,'PI AREA  P75'!$B:$AA,18,0),"")</f>
        <v/>
      </c>
      <c r="T19" s="114" t="str">
        <f>IFERROR(VLOOKUP($C19,'PI AREA  P75'!$B:$AA,19,0),"")</f>
        <v/>
      </c>
      <c r="U19" s="116" t="str">
        <f>IFERROR(VLOOKUP($C19,'PI AREA  P75'!$B:$AA,21,0),"")</f>
        <v/>
      </c>
      <c r="V19" s="111" t="str">
        <f>IFERROR(VLOOKUP($C19,'PI AREA  P75'!$B:$AA,22,0),"")</f>
        <v/>
      </c>
      <c r="W19" s="111" t="str">
        <f>IFERROR(VLOOKUP($C19,'PI AREA  P75'!$B:$AA,23,0),"")</f>
        <v/>
      </c>
      <c r="X19" s="119" t="str">
        <f>IFERROR(VLOOKUP($C19,'PI AREA  P75'!$B:$AA,24,0),"")</f>
        <v/>
      </c>
      <c r="Y19" s="118" t="str">
        <f>IFERROR(VLOOKUP($C19,'PI AREA  P75'!$B:$AA,25,0),"")</f>
        <v/>
      </c>
      <c r="Z19" s="111" t="str">
        <f>IFERROR(VLOOKUP($C19,'PI AREA  P75'!$B:$AA,26,0),"")</f>
        <v/>
      </c>
      <c r="AA19" s="111" t="str">
        <f>IFERROR(VLOOKUP($C19,'PI AREA  P75'!$B:$AA,27,0),"")</f>
        <v/>
      </c>
      <c r="AB19" s="114" t="str">
        <f>IFERROR(VLOOKUP($C19,'PI AREA  P75'!$B:$AB,28,0),"")</f>
        <v/>
      </c>
      <c r="AC19" s="116" t="str">
        <f t="shared" si="0"/>
        <v/>
      </c>
      <c r="AD19" s="111" t="str">
        <f t="shared" si="1"/>
        <v/>
      </c>
      <c r="AE19" s="111" t="str">
        <f t="shared" si="25"/>
        <v/>
      </c>
      <c r="AF19" s="117" t="str">
        <f t="shared" si="26"/>
        <v/>
      </c>
      <c r="AG19" s="265" t="str">
        <f t="shared" si="27"/>
        <v/>
      </c>
      <c r="AI19" s="38" t="str">
        <f>IFERROR(VLOOKUP($C19,'PI AREA  P75'!$B:$AR,34,0),"")</f>
        <v/>
      </c>
      <c r="AJ19" s="38" t="str">
        <f>IFERROR(VLOOKUP($C19,'PI AREA  P75'!$B:$AR,35,0),"")</f>
        <v/>
      </c>
      <c r="AK19" s="38" t="str">
        <f>IFERROR(VLOOKUP($C19,'PI AREA  P75'!$B:$AR,36,0),"")</f>
        <v/>
      </c>
      <c r="AL19" s="38" t="str">
        <f>IFERROR(VLOOKUP($C19,'PI AREA  P75'!$B:$AR,37,0),"")</f>
        <v/>
      </c>
      <c r="AM19" s="38" t="str">
        <f>IFERROR(VLOOKUP($C19,'PI AREA  P75'!$B:$AR,38,0),"")</f>
        <v/>
      </c>
      <c r="AN19" s="38" t="str">
        <f>IFERROR(VLOOKUP($C19,'PI AREA  P75'!$B:$AR,39,0),"")</f>
        <v/>
      </c>
      <c r="AO19" s="38" t="str">
        <f>IFERROR(VLOOKUP($C19,'PI AREA  P75'!$B:$AR,40,0),"")</f>
        <v/>
      </c>
      <c r="AP19" s="38" t="str">
        <f>IFERROR(VLOOKUP($C19,'PI AREA  P75'!$B:$AR,41,0),"")</f>
        <v/>
      </c>
      <c r="AQ19" s="38" t="str">
        <f>IFERROR(VLOOKUP($C19,'PI AREA  P75'!$B:$AR,42,0),"")</f>
        <v/>
      </c>
      <c r="AR19" s="38" t="str">
        <f>IFERROR(VLOOKUP($C19,'PI AREA  P75'!$B:$AR,43,0),"")</f>
        <v/>
      </c>
      <c r="AS19" s="68" t="str">
        <f>IF(AR19="","",$AR19-(($AS$2/CONFIGURACAO!$C$6)*$M19))</f>
        <v/>
      </c>
      <c r="AT19" s="234" t="str">
        <f t="shared" si="2"/>
        <v/>
      </c>
      <c r="AU19" s="75" t="str">
        <f>IF(AR19="","",$AR19-(($AU$2/CONFIGURACAO!$C$6)*$M19))</f>
        <v/>
      </c>
      <c r="AV19" s="76" t="str">
        <f t="shared" si="3"/>
        <v xml:space="preserve"> </v>
      </c>
      <c r="AW19" s="74" t="str">
        <f>IF(AR19="","",$AR19-(($AW$2/CONFIGURACAO!$C$6)*$M19))</f>
        <v/>
      </c>
      <c r="AX19" s="72" t="str">
        <f t="shared" si="4"/>
        <v/>
      </c>
      <c r="AZ19" s="39" t="str">
        <f t="shared" si="5"/>
        <v/>
      </c>
      <c r="BA19" s="146" t="str">
        <f t="shared" si="6"/>
        <v/>
      </c>
      <c r="BB19" s="146" t="str">
        <f t="shared" si="7"/>
        <v/>
      </c>
      <c r="BC19" s="32" t="str">
        <f t="shared" si="8"/>
        <v/>
      </c>
      <c r="BE19" s="40" t="str">
        <f t="shared" si="9"/>
        <v/>
      </c>
      <c r="BF19" s="40" t="str">
        <f t="shared" si="10"/>
        <v/>
      </c>
      <c r="BG19" s="40" t="str">
        <f t="shared" si="11"/>
        <v/>
      </c>
      <c r="BH19" s="40" t="str">
        <f t="shared" si="12"/>
        <v/>
      </c>
      <c r="BI19" s="40" t="str">
        <f t="shared" si="13"/>
        <v/>
      </c>
      <c r="BJ19" s="40" t="str">
        <f t="shared" si="14"/>
        <v/>
      </c>
      <c r="BK19" s="40" t="str">
        <f t="shared" si="15"/>
        <v/>
      </c>
      <c r="BL19" s="40" t="str">
        <f t="shared" si="16"/>
        <v/>
      </c>
      <c r="BM19" s="40" t="str">
        <f t="shared" si="17"/>
        <v/>
      </c>
      <c r="BN19" s="40" t="str">
        <f t="shared" si="18"/>
        <v/>
      </c>
      <c r="BO19" s="40" t="str">
        <f t="shared" si="19"/>
        <v/>
      </c>
      <c r="BP19" s="40" t="str">
        <f t="shared" si="20"/>
        <v/>
      </c>
      <c r="BQ19" s="40" t="str">
        <f t="shared" si="21"/>
        <v/>
      </c>
      <c r="BR19" s="40" t="str">
        <f t="shared" si="22"/>
        <v/>
      </c>
      <c r="BS19" s="40" t="str">
        <f t="shared" si="23"/>
        <v/>
      </c>
      <c r="BT19" s="42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</row>
    <row r="20" spans="1:124" s="32" customFormat="1" ht="17" thickBot="1" x14ac:dyDescent="0.25">
      <c r="A20" s="44" t="str">
        <f>CONFIGURACAO!$C$4</f>
        <v>AREA 21</v>
      </c>
      <c r="B20" s="83" t="str">
        <f>IFERROR(VLOOKUP(C20,'PI AREA  P75'!$B:$E,2,0),"")</f>
        <v/>
      </c>
      <c r="C20" s="251"/>
      <c r="D20" s="82" t="str">
        <f>IFERROR(VLOOKUP($C20,'PI AREA  P75'!$B:$I,3,0),"")</f>
        <v/>
      </c>
      <c r="E20" s="82" t="str">
        <f>IFERROR(VLOOKUP($C20,'PI AREA  P75'!$B:$I,4,0),"")</f>
        <v/>
      </c>
      <c r="F20" s="82" t="str">
        <f>IFERROR(VLOOKUP($C20,'PI AREA  P75'!$B:$I,5,0),"")</f>
        <v/>
      </c>
      <c r="G20" s="82" t="str">
        <f>IFERROR(VLOOKUP($C20,'PI AREA  P75'!$B:$I,6,0),"")</f>
        <v/>
      </c>
      <c r="H20" s="82" t="str">
        <f>IFERROR(VLOOKUP($C20,'PI AREA  P75'!$B:$I,7,0),"")</f>
        <v/>
      </c>
      <c r="I20" s="82" t="str">
        <f>IFERROR(VLOOKUP($C20,'PI AREA  P75'!$B:$I,8,0),"")</f>
        <v/>
      </c>
      <c r="J20" s="87"/>
      <c r="K20" s="94"/>
      <c r="L20" s="94"/>
      <c r="M20" s="154" t="str">
        <f t="shared" si="24"/>
        <v/>
      </c>
      <c r="N20" s="111" t="str">
        <f>IFERROR(VLOOKUP($C20,'PI AREA  P75'!$B:$AA,13,0),"")</f>
        <v/>
      </c>
      <c r="O20" s="111" t="str">
        <f>IFERROR(VLOOKUP($C20,'PI AREA  P75'!$B:$AA,14,0),"")</f>
        <v/>
      </c>
      <c r="P20" s="111" t="str">
        <f>IFERROR(VLOOKUP($C20,'PI AREA  P75'!$B:$AA,15,0),"")</f>
        <v/>
      </c>
      <c r="Q20" s="111" t="str">
        <f>IFERROR(VLOOKUP($C20,'PI AREA  P75'!$B:$AA,16,0),"")</f>
        <v/>
      </c>
      <c r="R20" s="111" t="str">
        <f>IFERROR(VLOOKUP($C20,'PI AREA  P75'!$B:$AA,17,0),"")</f>
        <v/>
      </c>
      <c r="S20" s="111" t="str">
        <f>IFERROR(VLOOKUP($C20,'PI AREA  P75'!$B:$AA,18,0),"")</f>
        <v/>
      </c>
      <c r="T20" s="114" t="str">
        <f>IFERROR(VLOOKUP($C20,'PI AREA  P75'!$B:$AA,19,0),"")</f>
        <v/>
      </c>
      <c r="U20" s="116" t="str">
        <f>IFERROR(VLOOKUP($C20,'PI AREA  P75'!$B:$AA,21,0),"")</f>
        <v/>
      </c>
      <c r="V20" s="111" t="str">
        <f>IFERROR(VLOOKUP($C20,'PI AREA  P75'!$B:$AA,22,0),"")</f>
        <v/>
      </c>
      <c r="W20" s="111" t="str">
        <f>IFERROR(VLOOKUP($C20,'PI AREA  P75'!$B:$AA,23,0),"")</f>
        <v/>
      </c>
      <c r="X20" s="119" t="str">
        <f>IFERROR(VLOOKUP($C20,'PI AREA  P75'!$B:$AA,24,0),"")</f>
        <v/>
      </c>
      <c r="Y20" s="118" t="str">
        <f>IFERROR(VLOOKUP($C20,'PI AREA  P75'!$B:$AA,25,0),"")</f>
        <v/>
      </c>
      <c r="Z20" s="111" t="str">
        <f>IFERROR(VLOOKUP($C20,'PI AREA  P75'!$B:$AA,26,0),"")</f>
        <v/>
      </c>
      <c r="AA20" s="111" t="str">
        <f>IFERROR(VLOOKUP($C20,'PI AREA  P75'!$B:$AA,27,0),"")</f>
        <v/>
      </c>
      <c r="AB20" s="114" t="str">
        <f>IFERROR(VLOOKUP($C20,'PI AREA  P75'!$B:$AB,28,0),"")</f>
        <v/>
      </c>
      <c r="AC20" s="116" t="str">
        <f t="shared" si="0"/>
        <v/>
      </c>
      <c r="AD20" s="111" t="str">
        <f t="shared" si="1"/>
        <v/>
      </c>
      <c r="AE20" s="111" t="str">
        <f t="shared" si="25"/>
        <v/>
      </c>
      <c r="AF20" s="117" t="str">
        <f t="shared" si="26"/>
        <v/>
      </c>
      <c r="AG20" s="265" t="str">
        <f t="shared" si="27"/>
        <v/>
      </c>
      <c r="AI20" s="38" t="str">
        <f>IFERROR(VLOOKUP($C20,'PI AREA  P75'!$B:$AR,34,0),"")</f>
        <v/>
      </c>
      <c r="AJ20" s="38" t="str">
        <f>IFERROR(VLOOKUP($C20,'PI AREA  P75'!$B:$AR,35,0),"")</f>
        <v/>
      </c>
      <c r="AK20" s="38" t="str">
        <f>IFERROR(VLOOKUP($C20,'PI AREA  P75'!$B:$AR,36,0),"")</f>
        <v/>
      </c>
      <c r="AL20" s="38" t="str">
        <f>IFERROR(VLOOKUP($C20,'PI AREA  P75'!$B:$AR,37,0),"")</f>
        <v/>
      </c>
      <c r="AM20" s="38" t="str">
        <f>IFERROR(VLOOKUP($C20,'PI AREA  P75'!$B:$AR,38,0),"")</f>
        <v/>
      </c>
      <c r="AN20" s="38" t="str">
        <f>IFERROR(VLOOKUP($C20,'PI AREA  P75'!$B:$AR,39,0),"")</f>
        <v/>
      </c>
      <c r="AO20" s="38" t="str">
        <f>IFERROR(VLOOKUP($C20,'PI AREA  P75'!$B:$AR,40,0),"")</f>
        <v/>
      </c>
      <c r="AP20" s="38" t="str">
        <f>IFERROR(VLOOKUP($C20,'PI AREA  P75'!$B:$AR,41,0),"")</f>
        <v/>
      </c>
      <c r="AQ20" s="38" t="str">
        <f>IFERROR(VLOOKUP($C20,'PI AREA  P75'!$B:$AR,42,0),"")</f>
        <v/>
      </c>
      <c r="AR20" s="38" t="str">
        <f>IFERROR(VLOOKUP($C20,'PI AREA  P75'!$B:$AR,43,0),"")</f>
        <v/>
      </c>
      <c r="AS20" s="68" t="str">
        <f>IF(AR20="","",$AR20-(($AS$2/CONFIGURACAO!$C$6)*$M20))</f>
        <v/>
      </c>
      <c r="AT20" s="234" t="str">
        <f t="shared" si="2"/>
        <v/>
      </c>
      <c r="AU20" s="75" t="str">
        <f>IF(AR20="","",$AR20-(($AU$2/CONFIGURACAO!$C$6)*$M20))</f>
        <v/>
      </c>
      <c r="AV20" s="76" t="str">
        <f t="shared" si="3"/>
        <v xml:space="preserve"> </v>
      </c>
      <c r="AW20" s="74" t="str">
        <f>IF(AR20="","",$AR20-(($AW$2/CONFIGURACAO!$C$6)*$M20))</f>
        <v/>
      </c>
      <c r="AX20" s="72" t="str">
        <f t="shared" si="4"/>
        <v/>
      </c>
      <c r="AZ20" s="39" t="str">
        <f t="shared" si="5"/>
        <v/>
      </c>
      <c r="BA20" s="146" t="str">
        <f t="shared" si="6"/>
        <v/>
      </c>
      <c r="BB20" s="146" t="str">
        <f t="shared" si="7"/>
        <v/>
      </c>
      <c r="BC20" s="32" t="str">
        <f t="shared" si="8"/>
        <v/>
      </c>
      <c r="BE20" s="40" t="str">
        <f t="shared" si="9"/>
        <v/>
      </c>
      <c r="BF20" s="40" t="str">
        <f t="shared" si="10"/>
        <v/>
      </c>
      <c r="BG20" s="40" t="str">
        <f t="shared" si="11"/>
        <v/>
      </c>
      <c r="BH20" s="40" t="str">
        <f t="shared" si="12"/>
        <v/>
      </c>
      <c r="BI20" s="40" t="str">
        <f t="shared" si="13"/>
        <v/>
      </c>
      <c r="BJ20" s="40" t="str">
        <f t="shared" si="14"/>
        <v/>
      </c>
      <c r="BK20" s="40" t="str">
        <f t="shared" si="15"/>
        <v/>
      </c>
      <c r="BL20" s="40" t="str">
        <f t="shared" si="16"/>
        <v/>
      </c>
      <c r="BM20" s="40" t="str">
        <f t="shared" si="17"/>
        <v/>
      </c>
      <c r="BN20" s="40" t="str">
        <f t="shared" si="18"/>
        <v/>
      </c>
      <c r="BO20" s="40" t="str">
        <f t="shared" si="19"/>
        <v/>
      </c>
      <c r="BP20" s="40" t="str">
        <f t="shared" si="20"/>
        <v/>
      </c>
      <c r="BQ20" s="40" t="str">
        <f t="shared" si="21"/>
        <v/>
      </c>
      <c r="BR20" s="40" t="str">
        <f t="shared" si="22"/>
        <v/>
      </c>
      <c r="BS20" s="40" t="str">
        <f t="shared" si="23"/>
        <v/>
      </c>
      <c r="BT20" s="42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</row>
    <row r="21" spans="1:124" s="32" customFormat="1" ht="17" thickBot="1" x14ac:dyDescent="0.25">
      <c r="A21" s="44" t="str">
        <f>CONFIGURACAO!$C$4</f>
        <v>AREA 21</v>
      </c>
      <c r="B21" s="83" t="str">
        <f>IFERROR(VLOOKUP(C21,'PI AREA  P75'!$B:$E,2,0),"")</f>
        <v/>
      </c>
      <c r="C21" s="251"/>
      <c r="D21" s="82" t="str">
        <f>IFERROR(VLOOKUP($C21,'PI AREA  P75'!$B:$I,3,0),"")</f>
        <v/>
      </c>
      <c r="E21" s="82" t="str">
        <f>IFERROR(VLOOKUP($C21,'PI AREA  P75'!$B:$I,4,0),"")</f>
        <v/>
      </c>
      <c r="F21" s="82" t="str">
        <f>IFERROR(VLOOKUP($C21,'PI AREA  P75'!$B:$I,5,0),"")</f>
        <v/>
      </c>
      <c r="G21" s="82" t="str">
        <f>IFERROR(VLOOKUP($C21,'PI AREA  P75'!$B:$I,6,0),"")</f>
        <v/>
      </c>
      <c r="H21" s="82" t="str">
        <f>IFERROR(VLOOKUP($C21,'PI AREA  P75'!$B:$I,7,0),"")</f>
        <v/>
      </c>
      <c r="I21" s="82" t="str">
        <f>IFERROR(VLOOKUP($C21,'PI AREA  P75'!$B:$I,8,0),"")</f>
        <v/>
      </c>
      <c r="J21" s="87"/>
      <c r="K21" s="94"/>
      <c r="L21" s="94"/>
      <c r="M21" s="154" t="str">
        <f t="shared" si="24"/>
        <v/>
      </c>
      <c r="N21" s="111" t="str">
        <f>IFERROR(VLOOKUP($C21,'PI AREA  P75'!$B:$AA,13,0),"")</f>
        <v/>
      </c>
      <c r="O21" s="111" t="str">
        <f>IFERROR(VLOOKUP($C21,'PI AREA  P75'!$B:$AA,14,0),"")</f>
        <v/>
      </c>
      <c r="P21" s="111" t="str">
        <f>IFERROR(VLOOKUP($C21,'PI AREA  P75'!$B:$AA,15,0),"")</f>
        <v/>
      </c>
      <c r="Q21" s="111" t="str">
        <f>IFERROR(VLOOKUP($C21,'PI AREA  P75'!$B:$AA,16,0),"")</f>
        <v/>
      </c>
      <c r="R21" s="111" t="str">
        <f>IFERROR(VLOOKUP($C21,'PI AREA  P75'!$B:$AA,17,0),"")</f>
        <v/>
      </c>
      <c r="S21" s="111" t="str">
        <f>IFERROR(VLOOKUP($C21,'PI AREA  P75'!$B:$AA,18,0),"")</f>
        <v/>
      </c>
      <c r="T21" s="114" t="str">
        <f>IFERROR(VLOOKUP($C21,'PI AREA  P75'!$B:$AA,19,0),"")</f>
        <v/>
      </c>
      <c r="U21" s="116" t="str">
        <f>IFERROR(VLOOKUP($C21,'PI AREA  P75'!$B:$AA,21,0),"")</f>
        <v/>
      </c>
      <c r="V21" s="111" t="str">
        <f>IFERROR(VLOOKUP($C21,'PI AREA  P75'!$B:$AA,22,0),"")</f>
        <v/>
      </c>
      <c r="W21" s="111" t="str">
        <f>IFERROR(VLOOKUP($C21,'PI AREA  P75'!$B:$AA,23,0),"")</f>
        <v/>
      </c>
      <c r="X21" s="119" t="str">
        <f>IFERROR(VLOOKUP($C21,'PI AREA  P75'!$B:$AA,24,0),"")</f>
        <v/>
      </c>
      <c r="Y21" s="118" t="str">
        <f>IFERROR(VLOOKUP($C21,'PI AREA  P75'!$B:$AA,25,0),"")</f>
        <v/>
      </c>
      <c r="Z21" s="111" t="str">
        <f>IFERROR(VLOOKUP($C21,'PI AREA  P75'!$B:$AA,26,0),"")</f>
        <v/>
      </c>
      <c r="AA21" s="111" t="str">
        <f>IFERROR(VLOOKUP($C21,'PI AREA  P75'!$B:$AA,27,0),"")</f>
        <v/>
      </c>
      <c r="AB21" s="114" t="str">
        <f>IFERROR(VLOOKUP($C21,'PI AREA  P75'!$B:$AB,28,0),"")</f>
        <v/>
      </c>
      <c r="AC21" s="116" t="str">
        <f t="shared" si="0"/>
        <v/>
      </c>
      <c r="AD21" s="111" t="str">
        <f t="shared" si="1"/>
        <v/>
      </c>
      <c r="AE21" s="111" t="str">
        <f t="shared" si="25"/>
        <v/>
      </c>
      <c r="AF21" s="117" t="str">
        <f t="shared" si="26"/>
        <v/>
      </c>
      <c r="AG21" s="265" t="str">
        <f t="shared" si="27"/>
        <v/>
      </c>
      <c r="AI21" s="38" t="str">
        <f>IFERROR(VLOOKUP($C21,'PI AREA  P75'!$B:$AR,34,0),"")</f>
        <v/>
      </c>
      <c r="AJ21" s="38" t="str">
        <f>IFERROR(VLOOKUP($C21,'PI AREA  P75'!$B:$AR,35,0),"")</f>
        <v/>
      </c>
      <c r="AK21" s="38" t="str">
        <f>IFERROR(VLOOKUP($C21,'PI AREA  P75'!$B:$AR,36,0),"")</f>
        <v/>
      </c>
      <c r="AL21" s="38" t="str">
        <f>IFERROR(VLOOKUP($C21,'PI AREA  P75'!$B:$AR,37,0),"")</f>
        <v/>
      </c>
      <c r="AM21" s="38" t="str">
        <f>IFERROR(VLOOKUP($C21,'PI AREA  P75'!$B:$AR,38,0),"")</f>
        <v/>
      </c>
      <c r="AN21" s="38" t="str">
        <f>IFERROR(VLOOKUP($C21,'PI AREA  P75'!$B:$AR,39,0),"")</f>
        <v/>
      </c>
      <c r="AO21" s="38" t="str">
        <f>IFERROR(VLOOKUP($C21,'PI AREA  P75'!$B:$AR,40,0),"")</f>
        <v/>
      </c>
      <c r="AP21" s="38" t="str">
        <f>IFERROR(VLOOKUP($C21,'PI AREA  P75'!$B:$AR,41,0),"")</f>
        <v/>
      </c>
      <c r="AQ21" s="38" t="str">
        <f>IFERROR(VLOOKUP($C21,'PI AREA  P75'!$B:$AR,42,0),"")</f>
        <v/>
      </c>
      <c r="AR21" s="38" t="str">
        <f>IFERROR(VLOOKUP($C21,'PI AREA  P75'!$B:$AR,43,0),"")</f>
        <v/>
      </c>
      <c r="AS21" s="68" t="str">
        <f>IF(AR21="","",$AR21-(($AS$2/CONFIGURACAO!$C$6)*$M21))</f>
        <v/>
      </c>
      <c r="AT21" s="234" t="str">
        <f t="shared" si="2"/>
        <v/>
      </c>
      <c r="AU21" s="75" t="str">
        <f>IF(AR21="","",$AR21-(($AU$2/CONFIGURACAO!$C$6)*$M21))</f>
        <v/>
      </c>
      <c r="AV21" s="76" t="str">
        <f t="shared" si="3"/>
        <v xml:space="preserve"> </v>
      </c>
      <c r="AW21" s="74" t="str">
        <f>IF(AR21="","",$AR21-(($AW$2/CONFIGURACAO!$C$6)*$M21))</f>
        <v/>
      </c>
      <c r="AX21" s="72" t="str">
        <f t="shared" si="4"/>
        <v/>
      </c>
      <c r="AZ21" s="39" t="str">
        <f t="shared" si="5"/>
        <v/>
      </c>
      <c r="BA21" s="146" t="str">
        <f t="shared" si="6"/>
        <v/>
      </c>
      <c r="BB21" s="146" t="str">
        <f t="shared" si="7"/>
        <v/>
      </c>
      <c r="BC21" s="32" t="str">
        <f t="shared" si="8"/>
        <v/>
      </c>
      <c r="BE21" s="40" t="str">
        <f t="shared" si="9"/>
        <v/>
      </c>
      <c r="BF21" s="40" t="str">
        <f t="shared" si="10"/>
        <v/>
      </c>
      <c r="BG21" s="40" t="str">
        <f t="shared" si="11"/>
        <v/>
      </c>
      <c r="BH21" s="40" t="str">
        <f t="shared" si="12"/>
        <v/>
      </c>
      <c r="BI21" s="40" t="str">
        <f t="shared" si="13"/>
        <v/>
      </c>
      <c r="BJ21" s="40" t="str">
        <f t="shared" si="14"/>
        <v/>
      </c>
      <c r="BK21" s="40" t="str">
        <f t="shared" si="15"/>
        <v/>
      </c>
      <c r="BL21" s="40" t="str">
        <f t="shared" si="16"/>
        <v/>
      </c>
      <c r="BM21" s="40" t="str">
        <f t="shared" si="17"/>
        <v/>
      </c>
      <c r="BN21" s="40" t="str">
        <f t="shared" si="18"/>
        <v/>
      </c>
      <c r="BO21" s="40" t="str">
        <f t="shared" si="19"/>
        <v/>
      </c>
      <c r="BP21" s="40" t="str">
        <f t="shared" si="20"/>
        <v/>
      </c>
      <c r="BQ21" s="40" t="str">
        <f t="shared" si="21"/>
        <v/>
      </c>
      <c r="BR21" s="40" t="str">
        <f t="shared" si="22"/>
        <v/>
      </c>
      <c r="BS21" s="40" t="str">
        <f t="shared" si="23"/>
        <v/>
      </c>
      <c r="BT21" s="42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</row>
    <row r="22" spans="1:124" s="32" customFormat="1" ht="17" thickBot="1" x14ac:dyDescent="0.25">
      <c r="A22" s="44" t="str">
        <f>CONFIGURACAO!$C$4</f>
        <v>AREA 21</v>
      </c>
      <c r="B22" s="83" t="str">
        <f>IFERROR(VLOOKUP(C22,'PI AREA  P75'!$B:$E,2,0),"")</f>
        <v/>
      </c>
      <c r="C22" s="251"/>
      <c r="D22" s="82" t="str">
        <f>IFERROR(VLOOKUP($C22,'PI AREA  P75'!$B:$I,3,0),"")</f>
        <v/>
      </c>
      <c r="E22" s="82" t="str">
        <f>IFERROR(VLOOKUP($C22,'PI AREA  P75'!$B:$I,4,0),"")</f>
        <v/>
      </c>
      <c r="F22" s="82" t="str">
        <f>IFERROR(VLOOKUP($C22,'PI AREA  P75'!$B:$I,5,0),"")</f>
        <v/>
      </c>
      <c r="G22" s="82" t="str">
        <f>IFERROR(VLOOKUP($C22,'PI AREA  P75'!$B:$I,6,0),"")</f>
        <v/>
      </c>
      <c r="H22" s="82" t="str">
        <f>IFERROR(VLOOKUP($C22,'PI AREA  P75'!$B:$I,7,0),"")</f>
        <v/>
      </c>
      <c r="I22" s="82" t="str">
        <f>IFERROR(VLOOKUP($C22,'PI AREA  P75'!$B:$I,8,0),"")</f>
        <v/>
      </c>
      <c r="J22" s="87"/>
      <c r="K22" s="94"/>
      <c r="L22" s="94"/>
      <c r="M22" s="154" t="str">
        <f t="shared" si="24"/>
        <v/>
      </c>
      <c r="N22" s="111" t="str">
        <f>IFERROR(VLOOKUP($C22,'PI AREA  P75'!$B:$AA,13,0),"")</f>
        <v/>
      </c>
      <c r="O22" s="111" t="str">
        <f>IFERROR(VLOOKUP($C22,'PI AREA  P75'!$B:$AA,14,0),"")</f>
        <v/>
      </c>
      <c r="P22" s="111" t="str">
        <f>IFERROR(VLOOKUP($C22,'PI AREA  P75'!$B:$AA,15,0),"")</f>
        <v/>
      </c>
      <c r="Q22" s="111" t="str">
        <f>IFERROR(VLOOKUP($C22,'PI AREA  P75'!$B:$AA,16,0),"")</f>
        <v/>
      </c>
      <c r="R22" s="111" t="str">
        <f>IFERROR(VLOOKUP($C22,'PI AREA  P75'!$B:$AA,17,0),"")</f>
        <v/>
      </c>
      <c r="S22" s="111" t="str">
        <f>IFERROR(VLOOKUP($C22,'PI AREA  P75'!$B:$AA,18,0),"")</f>
        <v/>
      </c>
      <c r="T22" s="114" t="str">
        <f>IFERROR(VLOOKUP($C22,'PI AREA  P75'!$B:$AA,19,0),"")</f>
        <v/>
      </c>
      <c r="U22" s="116" t="str">
        <f>IFERROR(VLOOKUP($C22,'PI AREA  P75'!$B:$AA,21,0),"")</f>
        <v/>
      </c>
      <c r="V22" s="111" t="str">
        <f>IFERROR(VLOOKUP($C22,'PI AREA  P75'!$B:$AA,22,0),"")</f>
        <v/>
      </c>
      <c r="W22" s="111" t="str">
        <f>IFERROR(VLOOKUP($C22,'PI AREA  P75'!$B:$AA,23,0),"")</f>
        <v/>
      </c>
      <c r="X22" s="119" t="str">
        <f>IFERROR(VLOOKUP($C22,'PI AREA  P75'!$B:$AA,24,0),"")</f>
        <v/>
      </c>
      <c r="Y22" s="118" t="str">
        <f>IFERROR(VLOOKUP($C22,'PI AREA  P75'!$B:$AA,25,0),"")</f>
        <v/>
      </c>
      <c r="Z22" s="111" t="str">
        <f>IFERROR(VLOOKUP($C22,'PI AREA  P75'!$B:$AA,26,0),"")</f>
        <v/>
      </c>
      <c r="AA22" s="111" t="str">
        <f>IFERROR(VLOOKUP($C22,'PI AREA  P75'!$B:$AA,27,0),"")</f>
        <v/>
      </c>
      <c r="AB22" s="114" t="str">
        <f>IFERROR(VLOOKUP($C22,'PI AREA  P75'!$B:$AB,28,0),"")</f>
        <v/>
      </c>
      <c r="AC22" s="116" t="str">
        <f t="shared" si="0"/>
        <v/>
      </c>
      <c r="AD22" s="111" t="str">
        <f t="shared" si="1"/>
        <v/>
      </c>
      <c r="AE22" s="111" t="str">
        <f t="shared" si="25"/>
        <v/>
      </c>
      <c r="AF22" s="117" t="str">
        <f t="shared" si="26"/>
        <v/>
      </c>
      <c r="AG22" s="265" t="str">
        <f t="shared" si="27"/>
        <v/>
      </c>
      <c r="AI22" s="38" t="str">
        <f>IFERROR(VLOOKUP($C22,'PI AREA  P75'!$B:$AR,34,0),"")</f>
        <v/>
      </c>
      <c r="AJ22" s="38" t="str">
        <f>IFERROR(VLOOKUP($C22,'PI AREA  P75'!$B:$AR,35,0),"")</f>
        <v/>
      </c>
      <c r="AK22" s="38" t="str">
        <f>IFERROR(VLOOKUP($C22,'PI AREA  P75'!$B:$AR,36,0),"")</f>
        <v/>
      </c>
      <c r="AL22" s="38" t="str">
        <f>IFERROR(VLOOKUP($C22,'PI AREA  P75'!$B:$AR,37,0),"")</f>
        <v/>
      </c>
      <c r="AM22" s="38" t="str">
        <f>IFERROR(VLOOKUP($C22,'PI AREA  P75'!$B:$AR,38,0),"")</f>
        <v/>
      </c>
      <c r="AN22" s="38" t="str">
        <f>IFERROR(VLOOKUP($C22,'PI AREA  P75'!$B:$AR,39,0),"")</f>
        <v/>
      </c>
      <c r="AO22" s="38" t="str">
        <f>IFERROR(VLOOKUP($C22,'PI AREA  P75'!$B:$AR,40,0),"")</f>
        <v/>
      </c>
      <c r="AP22" s="38" t="str">
        <f>IFERROR(VLOOKUP($C22,'PI AREA  P75'!$B:$AR,41,0),"")</f>
        <v/>
      </c>
      <c r="AQ22" s="38" t="str">
        <f>IFERROR(VLOOKUP($C22,'PI AREA  P75'!$B:$AR,42,0),"")</f>
        <v/>
      </c>
      <c r="AR22" s="38" t="str">
        <f>IFERROR(VLOOKUP($C22,'PI AREA  P75'!$B:$AR,43,0),"")</f>
        <v/>
      </c>
      <c r="AS22" s="68" t="str">
        <f>IF(AR22="","",$AR22-(($AS$2/CONFIGURACAO!$C$6)*$M22))</f>
        <v/>
      </c>
      <c r="AT22" s="234" t="str">
        <f t="shared" si="2"/>
        <v/>
      </c>
      <c r="AU22" s="75" t="str">
        <f>IF(AR22="","",$AR22-(($AU$2/CONFIGURACAO!$C$6)*$M22))</f>
        <v/>
      </c>
      <c r="AV22" s="76" t="str">
        <f t="shared" si="3"/>
        <v xml:space="preserve"> </v>
      </c>
      <c r="AW22" s="74" t="str">
        <f>IF(AR22="","",$AR22-(($AW$2/CONFIGURACAO!$C$6)*$M22))</f>
        <v/>
      </c>
      <c r="AX22" s="72" t="str">
        <f t="shared" si="4"/>
        <v/>
      </c>
      <c r="AZ22" s="39" t="str">
        <f t="shared" si="5"/>
        <v/>
      </c>
      <c r="BA22" s="146" t="str">
        <f t="shared" si="6"/>
        <v/>
      </c>
      <c r="BB22" s="146" t="str">
        <f t="shared" si="7"/>
        <v/>
      </c>
      <c r="BC22" s="32" t="str">
        <f t="shared" si="8"/>
        <v/>
      </c>
      <c r="BE22" s="40" t="str">
        <f t="shared" si="9"/>
        <v/>
      </c>
      <c r="BF22" s="40" t="str">
        <f t="shared" si="10"/>
        <v/>
      </c>
      <c r="BG22" s="40" t="str">
        <f t="shared" si="11"/>
        <v/>
      </c>
      <c r="BH22" s="40" t="str">
        <f t="shared" si="12"/>
        <v/>
      </c>
      <c r="BI22" s="40" t="str">
        <f t="shared" si="13"/>
        <v/>
      </c>
      <c r="BJ22" s="40" t="str">
        <f t="shared" si="14"/>
        <v/>
      </c>
      <c r="BK22" s="40" t="str">
        <f t="shared" si="15"/>
        <v/>
      </c>
      <c r="BL22" s="40" t="str">
        <f t="shared" si="16"/>
        <v/>
      </c>
      <c r="BM22" s="40" t="str">
        <f t="shared" si="17"/>
        <v/>
      </c>
      <c r="BN22" s="40" t="str">
        <f t="shared" si="18"/>
        <v/>
      </c>
      <c r="BO22" s="40" t="str">
        <f t="shared" si="19"/>
        <v/>
      </c>
      <c r="BP22" s="40" t="str">
        <f t="shared" si="20"/>
        <v/>
      </c>
      <c r="BQ22" s="40" t="str">
        <f t="shared" si="21"/>
        <v/>
      </c>
      <c r="BR22" s="40" t="str">
        <f t="shared" si="22"/>
        <v/>
      </c>
      <c r="BS22" s="40" t="str">
        <f t="shared" si="23"/>
        <v/>
      </c>
      <c r="BT22" s="4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</row>
    <row r="23" spans="1:124" s="32" customFormat="1" ht="17" thickBot="1" x14ac:dyDescent="0.25">
      <c r="A23" s="44" t="str">
        <f>CONFIGURACAO!$C$4</f>
        <v>AREA 21</v>
      </c>
      <c r="B23" s="83" t="str">
        <f>IFERROR(VLOOKUP(C23,'PI AREA  P75'!$B:$E,2,0),"")</f>
        <v/>
      </c>
      <c r="C23" s="251"/>
      <c r="D23" s="82" t="str">
        <f>IFERROR(VLOOKUP($C23,'PI AREA  P75'!$B:$I,3,0),"")</f>
        <v/>
      </c>
      <c r="E23" s="82" t="str">
        <f>IFERROR(VLOOKUP($C23,'PI AREA  P75'!$B:$I,4,0),"")</f>
        <v/>
      </c>
      <c r="F23" s="82" t="str">
        <f>IFERROR(VLOOKUP($C23,'PI AREA  P75'!$B:$I,5,0),"")</f>
        <v/>
      </c>
      <c r="G23" s="82" t="str">
        <f>IFERROR(VLOOKUP($C23,'PI AREA  P75'!$B:$I,6,0),"")</f>
        <v/>
      </c>
      <c r="H23" s="82" t="str">
        <f>IFERROR(VLOOKUP($C23,'PI AREA  P75'!$B:$I,7,0),"")</f>
        <v/>
      </c>
      <c r="I23" s="82" t="str">
        <f>IFERROR(VLOOKUP($C23,'PI AREA  P75'!$B:$I,8,0),"")</f>
        <v/>
      </c>
      <c r="J23" s="87"/>
      <c r="K23" s="94"/>
      <c r="L23" s="94"/>
      <c r="M23" s="154" t="str">
        <f t="shared" si="24"/>
        <v/>
      </c>
      <c r="N23" s="111" t="str">
        <f>IFERROR(VLOOKUP($C23,'PI AREA  P75'!$B:$AA,13,0),"")</f>
        <v/>
      </c>
      <c r="O23" s="111" t="str">
        <f>IFERROR(VLOOKUP($C23,'PI AREA  P75'!$B:$AA,14,0),"")</f>
        <v/>
      </c>
      <c r="P23" s="111" t="str">
        <f>IFERROR(VLOOKUP($C23,'PI AREA  P75'!$B:$AA,15,0),"")</f>
        <v/>
      </c>
      <c r="Q23" s="111" t="str">
        <f>IFERROR(VLOOKUP($C23,'PI AREA  P75'!$B:$AA,16,0),"")</f>
        <v/>
      </c>
      <c r="R23" s="111" t="str">
        <f>IFERROR(VLOOKUP($C23,'PI AREA  P75'!$B:$AA,17,0),"")</f>
        <v/>
      </c>
      <c r="S23" s="111" t="str">
        <f>IFERROR(VLOOKUP($C23,'PI AREA  P75'!$B:$AA,18,0),"")</f>
        <v/>
      </c>
      <c r="T23" s="114" t="str">
        <f>IFERROR(VLOOKUP($C23,'PI AREA  P75'!$B:$AA,19,0),"")</f>
        <v/>
      </c>
      <c r="U23" s="116" t="str">
        <f>IFERROR(VLOOKUP($C23,'PI AREA  P75'!$B:$AA,21,0),"")</f>
        <v/>
      </c>
      <c r="V23" s="111" t="str">
        <f>IFERROR(VLOOKUP($C23,'PI AREA  P75'!$B:$AA,22,0),"")</f>
        <v/>
      </c>
      <c r="W23" s="111" t="str">
        <f>IFERROR(VLOOKUP($C23,'PI AREA  P75'!$B:$AA,23,0),"")</f>
        <v/>
      </c>
      <c r="X23" s="119" t="str">
        <f>IFERROR(VLOOKUP($C23,'PI AREA  P75'!$B:$AA,24,0),"")</f>
        <v/>
      </c>
      <c r="Y23" s="118" t="str">
        <f>IFERROR(VLOOKUP($C23,'PI AREA  P75'!$B:$AA,25,0),"")</f>
        <v/>
      </c>
      <c r="Z23" s="111" t="str">
        <f>IFERROR(VLOOKUP($C23,'PI AREA  P75'!$B:$AA,26,0),"")</f>
        <v/>
      </c>
      <c r="AA23" s="111" t="str">
        <f>IFERROR(VLOOKUP($C23,'PI AREA  P75'!$B:$AA,27,0),"")</f>
        <v/>
      </c>
      <c r="AB23" s="114" t="str">
        <f>IFERROR(VLOOKUP($C23,'PI AREA  P75'!$B:$AB,28,0),"")</f>
        <v/>
      </c>
      <c r="AC23" s="116" t="str">
        <f t="shared" si="0"/>
        <v/>
      </c>
      <c r="AD23" s="111" t="str">
        <f t="shared" si="1"/>
        <v/>
      </c>
      <c r="AE23" s="111" t="str">
        <f t="shared" si="25"/>
        <v/>
      </c>
      <c r="AF23" s="117" t="str">
        <f t="shared" si="26"/>
        <v/>
      </c>
      <c r="AG23" s="265" t="str">
        <f t="shared" si="27"/>
        <v/>
      </c>
      <c r="AI23" s="38" t="str">
        <f>IFERROR(VLOOKUP($C23,'PI AREA  P75'!$B:$AR,34,0),"")</f>
        <v/>
      </c>
      <c r="AJ23" s="38" t="str">
        <f>IFERROR(VLOOKUP($C23,'PI AREA  P75'!$B:$AR,35,0),"")</f>
        <v/>
      </c>
      <c r="AK23" s="38" t="str">
        <f>IFERROR(VLOOKUP($C23,'PI AREA  P75'!$B:$AR,36,0),"")</f>
        <v/>
      </c>
      <c r="AL23" s="38" t="str">
        <f>IFERROR(VLOOKUP($C23,'PI AREA  P75'!$B:$AR,37,0),"")</f>
        <v/>
      </c>
      <c r="AM23" s="38" t="str">
        <f>IFERROR(VLOOKUP($C23,'PI AREA  P75'!$B:$AR,38,0),"")</f>
        <v/>
      </c>
      <c r="AN23" s="38" t="str">
        <f>IFERROR(VLOOKUP($C23,'PI AREA  P75'!$B:$AR,39,0),"")</f>
        <v/>
      </c>
      <c r="AO23" s="38" t="str">
        <f>IFERROR(VLOOKUP($C23,'PI AREA  P75'!$B:$AR,40,0),"")</f>
        <v/>
      </c>
      <c r="AP23" s="38" t="str">
        <f>IFERROR(VLOOKUP($C23,'PI AREA  P75'!$B:$AR,41,0),"")</f>
        <v/>
      </c>
      <c r="AQ23" s="38" t="str">
        <f>IFERROR(VLOOKUP($C23,'PI AREA  P75'!$B:$AR,42,0),"")</f>
        <v/>
      </c>
      <c r="AR23" s="38" t="str">
        <f>IFERROR(VLOOKUP($C23,'PI AREA  P75'!$B:$AR,43,0),"")</f>
        <v/>
      </c>
      <c r="AS23" s="68" t="str">
        <f>IF(AR23="","",$AR23-(($AS$2/CONFIGURACAO!$C$6)*$M23))</f>
        <v/>
      </c>
      <c r="AT23" s="234" t="str">
        <f t="shared" si="2"/>
        <v/>
      </c>
      <c r="AU23" s="75" t="str">
        <f>IF(AR23="","",$AR23-(($AU$2/CONFIGURACAO!$C$6)*$M23))</f>
        <v/>
      </c>
      <c r="AV23" s="76" t="str">
        <f t="shared" si="3"/>
        <v xml:space="preserve"> </v>
      </c>
      <c r="AW23" s="74" t="str">
        <f>IF(AR23="","",$AR23-(($AW$2/CONFIGURACAO!$C$6)*$M23))</f>
        <v/>
      </c>
      <c r="AX23" s="72" t="str">
        <f t="shared" si="4"/>
        <v/>
      </c>
      <c r="AZ23" s="39" t="str">
        <f t="shared" si="5"/>
        <v/>
      </c>
      <c r="BA23" s="146" t="str">
        <f t="shared" si="6"/>
        <v/>
      </c>
      <c r="BB23" s="146" t="str">
        <f t="shared" si="7"/>
        <v/>
      </c>
      <c r="BC23" s="32" t="str">
        <f t="shared" si="8"/>
        <v/>
      </c>
      <c r="BE23" s="40" t="str">
        <f t="shared" si="9"/>
        <v/>
      </c>
      <c r="BF23" s="40" t="str">
        <f t="shared" si="10"/>
        <v/>
      </c>
      <c r="BG23" s="40" t="str">
        <f t="shared" si="11"/>
        <v/>
      </c>
      <c r="BH23" s="40" t="str">
        <f t="shared" si="12"/>
        <v/>
      </c>
      <c r="BI23" s="40" t="str">
        <f t="shared" si="13"/>
        <v/>
      </c>
      <c r="BJ23" s="40" t="str">
        <f t="shared" si="14"/>
        <v/>
      </c>
      <c r="BK23" s="40" t="str">
        <f t="shared" si="15"/>
        <v/>
      </c>
      <c r="BL23" s="40" t="str">
        <f t="shared" si="16"/>
        <v/>
      </c>
      <c r="BM23" s="40" t="str">
        <f t="shared" si="17"/>
        <v/>
      </c>
      <c r="BN23" s="40" t="str">
        <f t="shared" si="18"/>
        <v/>
      </c>
      <c r="BO23" s="40" t="str">
        <f t="shared" si="19"/>
        <v/>
      </c>
      <c r="BP23" s="40" t="str">
        <f t="shared" si="20"/>
        <v/>
      </c>
      <c r="BQ23" s="40" t="str">
        <f t="shared" si="21"/>
        <v/>
      </c>
      <c r="BR23" s="40" t="str">
        <f t="shared" si="22"/>
        <v/>
      </c>
      <c r="BS23" s="40" t="str">
        <f t="shared" si="23"/>
        <v/>
      </c>
      <c r="BT23" s="42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</row>
    <row r="24" spans="1:124" s="32" customFormat="1" ht="17" thickBot="1" x14ac:dyDescent="0.25">
      <c r="A24" s="44" t="str">
        <f>CONFIGURACAO!$C$4</f>
        <v>AREA 21</v>
      </c>
      <c r="B24" s="83" t="str">
        <f>IFERROR(VLOOKUP(C24,'PI AREA  P75'!$B:$E,2,0),"")</f>
        <v/>
      </c>
      <c r="C24" s="251"/>
      <c r="D24" s="82" t="str">
        <f>IFERROR(VLOOKUP($C24,'PI AREA  P75'!$B:$I,3,0),"")</f>
        <v/>
      </c>
      <c r="E24" s="82" t="str">
        <f>IFERROR(VLOOKUP($C24,'PI AREA  P75'!$B:$I,4,0),"")</f>
        <v/>
      </c>
      <c r="F24" s="82" t="str">
        <f>IFERROR(VLOOKUP($C24,'PI AREA  P75'!$B:$I,5,0),"")</f>
        <v/>
      </c>
      <c r="G24" s="82" t="str">
        <f>IFERROR(VLOOKUP($C24,'PI AREA  P75'!$B:$I,6,0),"")</f>
        <v/>
      </c>
      <c r="H24" s="82" t="str">
        <f>IFERROR(VLOOKUP($C24,'PI AREA  P75'!$B:$I,7,0),"")</f>
        <v/>
      </c>
      <c r="I24" s="82" t="str">
        <f>IFERROR(VLOOKUP($C24,'PI AREA  P75'!$B:$I,8,0),"")</f>
        <v/>
      </c>
      <c r="J24" s="87"/>
      <c r="K24" s="94"/>
      <c r="L24" s="94"/>
      <c r="M24" s="154" t="str">
        <f t="shared" si="24"/>
        <v/>
      </c>
      <c r="N24" s="111" t="str">
        <f>IFERROR(VLOOKUP($C24,'PI AREA  P75'!$B:$AA,13,0),"")</f>
        <v/>
      </c>
      <c r="O24" s="111" t="str">
        <f>IFERROR(VLOOKUP($C24,'PI AREA  P75'!$B:$AA,14,0),"")</f>
        <v/>
      </c>
      <c r="P24" s="111" t="str">
        <f>IFERROR(VLOOKUP($C24,'PI AREA  P75'!$B:$AA,15,0),"")</f>
        <v/>
      </c>
      <c r="Q24" s="111" t="str">
        <f>IFERROR(VLOOKUP($C24,'PI AREA  P75'!$B:$AA,16,0),"")</f>
        <v/>
      </c>
      <c r="R24" s="111" t="str">
        <f>IFERROR(VLOOKUP($C24,'PI AREA  P75'!$B:$AA,17,0),"")</f>
        <v/>
      </c>
      <c r="S24" s="111" t="str">
        <f>IFERROR(VLOOKUP($C24,'PI AREA  P75'!$B:$AA,18,0),"")</f>
        <v/>
      </c>
      <c r="T24" s="114" t="str">
        <f>IFERROR(VLOOKUP($C24,'PI AREA  P75'!$B:$AA,19,0),"")</f>
        <v/>
      </c>
      <c r="U24" s="116" t="str">
        <f>IFERROR(VLOOKUP($C24,'PI AREA  P75'!$B:$AA,21,0),"")</f>
        <v/>
      </c>
      <c r="V24" s="111" t="str">
        <f>IFERROR(VLOOKUP($C24,'PI AREA  P75'!$B:$AA,22,0),"")</f>
        <v/>
      </c>
      <c r="W24" s="111" t="str">
        <f>IFERROR(VLOOKUP($C24,'PI AREA  P75'!$B:$AA,23,0),"")</f>
        <v/>
      </c>
      <c r="X24" s="119" t="str">
        <f>IFERROR(VLOOKUP($C24,'PI AREA  P75'!$B:$AA,24,0),"")</f>
        <v/>
      </c>
      <c r="Y24" s="118" t="str">
        <f>IFERROR(VLOOKUP($C24,'PI AREA  P75'!$B:$AA,25,0),"")</f>
        <v/>
      </c>
      <c r="Z24" s="111" t="str">
        <f>IFERROR(VLOOKUP($C24,'PI AREA  P75'!$B:$AA,26,0),"")</f>
        <v/>
      </c>
      <c r="AA24" s="111" t="str">
        <f>IFERROR(VLOOKUP($C24,'PI AREA  P75'!$B:$AA,27,0),"")</f>
        <v/>
      </c>
      <c r="AB24" s="114" t="str">
        <f>IFERROR(VLOOKUP($C24,'PI AREA  P75'!$B:$AB,28,0),"")</f>
        <v/>
      </c>
      <c r="AC24" s="116" t="str">
        <f t="shared" si="0"/>
        <v/>
      </c>
      <c r="AD24" s="111" t="str">
        <f t="shared" si="1"/>
        <v/>
      </c>
      <c r="AE24" s="111" t="str">
        <f t="shared" si="25"/>
        <v/>
      </c>
      <c r="AF24" s="117" t="str">
        <f t="shared" si="26"/>
        <v/>
      </c>
      <c r="AG24" s="265" t="str">
        <f t="shared" si="27"/>
        <v/>
      </c>
      <c r="AI24" s="38" t="str">
        <f>IFERROR(VLOOKUP($C24,'PI AREA  P75'!$B:$AR,34,0),"")</f>
        <v/>
      </c>
      <c r="AJ24" s="38" t="str">
        <f>IFERROR(VLOOKUP($C24,'PI AREA  P75'!$B:$AR,35,0),"")</f>
        <v/>
      </c>
      <c r="AK24" s="38" t="str">
        <f>IFERROR(VLOOKUP($C24,'PI AREA  P75'!$B:$AR,36,0),"")</f>
        <v/>
      </c>
      <c r="AL24" s="38" t="str">
        <f>IFERROR(VLOOKUP($C24,'PI AREA  P75'!$B:$AR,37,0),"")</f>
        <v/>
      </c>
      <c r="AM24" s="38" t="str">
        <f>IFERROR(VLOOKUP($C24,'PI AREA  P75'!$B:$AR,38,0),"")</f>
        <v/>
      </c>
      <c r="AN24" s="38" t="str">
        <f>IFERROR(VLOOKUP($C24,'PI AREA  P75'!$B:$AR,39,0),"")</f>
        <v/>
      </c>
      <c r="AO24" s="38" t="str">
        <f>IFERROR(VLOOKUP($C24,'PI AREA  P75'!$B:$AR,40,0),"")</f>
        <v/>
      </c>
      <c r="AP24" s="38" t="str">
        <f>IFERROR(VLOOKUP($C24,'PI AREA  P75'!$B:$AR,41,0),"")</f>
        <v/>
      </c>
      <c r="AQ24" s="38" t="str">
        <f>IFERROR(VLOOKUP($C24,'PI AREA  P75'!$B:$AR,42,0),"")</f>
        <v/>
      </c>
      <c r="AR24" s="38" t="str">
        <f>IFERROR(VLOOKUP($C24,'PI AREA  P75'!$B:$AR,43,0),"")</f>
        <v/>
      </c>
      <c r="AS24" s="68" t="str">
        <f>IF(AR24="","",$AR24-(($AS$2/CONFIGURACAO!$C$6)*$M24))</f>
        <v/>
      </c>
      <c r="AT24" s="234" t="str">
        <f t="shared" si="2"/>
        <v/>
      </c>
      <c r="AU24" s="75" t="str">
        <f>IF(AR24="","",$AR24-(($AU$2/CONFIGURACAO!$C$6)*$M24))</f>
        <v/>
      </c>
      <c r="AV24" s="76" t="str">
        <f t="shared" si="3"/>
        <v xml:space="preserve"> </v>
      </c>
      <c r="AW24" s="74" t="str">
        <f>IF(AR24="","",$AR24-(($AW$2/CONFIGURACAO!$C$6)*$M24))</f>
        <v/>
      </c>
      <c r="AX24" s="72" t="str">
        <f t="shared" si="4"/>
        <v/>
      </c>
      <c r="AZ24" s="39" t="str">
        <f t="shared" si="5"/>
        <v/>
      </c>
      <c r="BA24" s="146" t="str">
        <f t="shared" si="6"/>
        <v/>
      </c>
      <c r="BB24" s="146" t="str">
        <f t="shared" si="7"/>
        <v/>
      </c>
      <c r="BC24" s="32" t="str">
        <f t="shared" si="8"/>
        <v/>
      </c>
      <c r="BE24" s="40" t="str">
        <f t="shared" si="9"/>
        <v/>
      </c>
      <c r="BF24" s="40" t="str">
        <f t="shared" si="10"/>
        <v/>
      </c>
      <c r="BG24" s="40" t="str">
        <f t="shared" si="11"/>
        <v/>
      </c>
      <c r="BH24" s="40" t="str">
        <f t="shared" si="12"/>
        <v/>
      </c>
      <c r="BI24" s="40" t="str">
        <f t="shared" si="13"/>
        <v/>
      </c>
      <c r="BJ24" s="40" t="str">
        <f t="shared" si="14"/>
        <v/>
      </c>
      <c r="BK24" s="40" t="str">
        <f t="shared" si="15"/>
        <v/>
      </c>
      <c r="BL24" s="40" t="str">
        <f t="shared" si="16"/>
        <v/>
      </c>
      <c r="BM24" s="40" t="str">
        <f t="shared" si="17"/>
        <v/>
      </c>
      <c r="BN24" s="40" t="str">
        <f t="shared" si="18"/>
        <v/>
      </c>
      <c r="BO24" s="40" t="str">
        <f t="shared" si="19"/>
        <v/>
      </c>
      <c r="BP24" s="40" t="str">
        <f t="shared" si="20"/>
        <v/>
      </c>
      <c r="BQ24" s="40" t="str">
        <f t="shared" si="21"/>
        <v/>
      </c>
      <c r="BR24" s="40" t="str">
        <f t="shared" si="22"/>
        <v/>
      </c>
      <c r="BS24" s="40" t="str">
        <f t="shared" si="23"/>
        <v/>
      </c>
      <c r="BT24" s="42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</row>
    <row r="25" spans="1:124" s="32" customFormat="1" ht="17" thickBot="1" x14ac:dyDescent="0.25">
      <c r="A25" s="44" t="str">
        <f>CONFIGURACAO!$C$4</f>
        <v>AREA 21</v>
      </c>
      <c r="B25" s="83" t="str">
        <f>IFERROR(VLOOKUP(C25,'PI AREA  P75'!$B:$E,2,0),"")</f>
        <v/>
      </c>
      <c r="C25" s="251"/>
      <c r="D25" s="82" t="str">
        <f>IFERROR(VLOOKUP($C25,'PI AREA  P75'!$B:$I,3,0),"")</f>
        <v/>
      </c>
      <c r="E25" s="82" t="str">
        <f>IFERROR(VLOOKUP($C25,'PI AREA  P75'!$B:$I,4,0),"")</f>
        <v/>
      </c>
      <c r="F25" s="82" t="str">
        <f>IFERROR(VLOOKUP($C25,'PI AREA  P75'!$B:$I,5,0),"")</f>
        <v/>
      </c>
      <c r="G25" s="82" t="str">
        <f>IFERROR(VLOOKUP($C25,'PI AREA  P75'!$B:$I,6,0),"")</f>
        <v/>
      </c>
      <c r="H25" s="82" t="str">
        <f>IFERROR(VLOOKUP($C25,'PI AREA  P75'!$B:$I,7,0),"")</f>
        <v/>
      </c>
      <c r="I25" s="82" t="str">
        <f>IFERROR(VLOOKUP($C25,'PI AREA  P75'!$B:$I,8,0),"")</f>
        <v/>
      </c>
      <c r="J25" s="87"/>
      <c r="K25" s="94"/>
      <c r="L25" s="94"/>
      <c r="M25" s="154" t="str">
        <f t="shared" si="24"/>
        <v/>
      </c>
      <c r="N25" s="111" t="str">
        <f>IFERROR(VLOOKUP($C25,'PI AREA  P75'!$B:$AA,13,0),"")</f>
        <v/>
      </c>
      <c r="O25" s="111" t="str">
        <f>IFERROR(VLOOKUP($C25,'PI AREA  P75'!$B:$AA,14,0),"")</f>
        <v/>
      </c>
      <c r="P25" s="111" t="str">
        <f>IFERROR(VLOOKUP($C25,'PI AREA  P75'!$B:$AA,15,0),"")</f>
        <v/>
      </c>
      <c r="Q25" s="111" t="str">
        <f>IFERROR(VLOOKUP($C25,'PI AREA  P75'!$B:$AA,16,0),"")</f>
        <v/>
      </c>
      <c r="R25" s="111" t="str">
        <f>IFERROR(VLOOKUP($C25,'PI AREA  P75'!$B:$AA,17,0),"")</f>
        <v/>
      </c>
      <c r="S25" s="111" t="str">
        <f>IFERROR(VLOOKUP($C25,'PI AREA  P75'!$B:$AA,18,0),"")</f>
        <v/>
      </c>
      <c r="T25" s="114" t="str">
        <f>IFERROR(VLOOKUP($C25,'PI AREA  P75'!$B:$AA,19,0),"")</f>
        <v/>
      </c>
      <c r="U25" s="116" t="str">
        <f>IFERROR(VLOOKUP($C25,'PI AREA  P75'!$B:$AA,21,0),"")</f>
        <v/>
      </c>
      <c r="V25" s="111" t="str">
        <f>IFERROR(VLOOKUP($C25,'PI AREA  P75'!$B:$AA,22,0),"")</f>
        <v/>
      </c>
      <c r="W25" s="111" t="str">
        <f>IFERROR(VLOOKUP($C25,'PI AREA  P75'!$B:$AA,23,0),"")</f>
        <v/>
      </c>
      <c r="X25" s="119" t="str">
        <f>IFERROR(VLOOKUP($C25,'PI AREA  P75'!$B:$AA,24,0),"")</f>
        <v/>
      </c>
      <c r="Y25" s="118" t="str">
        <f>IFERROR(VLOOKUP($C25,'PI AREA  P75'!$B:$AA,25,0),"")</f>
        <v/>
      </c>
      <c r="Z25" s="111" t="str">
        <f>IFERROR(VLOOKUP($C25,'PI AREA  P75'!$B:$AA,26,0),"")</f>
        <v/>
      </c>
      <c r="AA25" s="111" t="str">
        <f>IFERROR(VLOOKUP($C25,'PI AREA  P75'!$B:$AA,27,0),"")</f>
        <v/>
      </c>
      <c r="AB25" s="114" t="str">
        <f>IFERROR(VLOOKUP($C25,'PI AREA  P75'!$B:$AB,28,0),"")</f>
        <v/>
      </c>
      <c r="AC25" s="116" t="str">
        <f t="shared" si="0"/>
        <v/>
      </c>
      <c r="AD25" s="111" t="str">
        <f t="shared" si="1"/>
        <v/>
      </c>
      <c r="AE25" s="111" t="str">
        <f t="shared" si="25"/>
        <v/>
      </c>
      <c r="AF25" s="117" t="str">
        <f t="shared" si="26"/>
        <v/>
      </c>
      <c r="AG25" s="265" t="str">
        <f t="shared" si="27"/>
        <v/>
      </c>
      <c r="AI25" s="38" t="str">
        <f>IFERROR(VLOOKUP($C25,'PI AREA  P75'!$B:$AR,34,0),"")</f>
        <v/>
      </c>
      <c r="AJ25" s="38" t="str">
        <f>IFERROR(VLOOKUP($C25,'PI AREA  P75'!$B:$AR,35,0),"")</f>
        <v/>
      </c>
      <c r="AK25" s="38" t="str">
        <f>IFERROR(VLOOKUP($C25,'PI AREA  P75'!$B:$AR,36,0),"")</f>
        <v/>
      </c>
      <c r="AL25" s="38" t="str">
        <f>IFERROR(VLOOKUP($C25,'PI AREA  P75'!$B:$AR,37,0),"")</f>
        <v/>
      </c>
      <c r="AM25" s="38" t="str">
        <f>IFERROR(VLOOKUP($C25,'PI AREA  P75'!$B:$AR,38,0),"")</f>
        <v/>
      </c>
      <c r="AN25" s="38" t="str">
        <f>IFERROR(VLOOKUP($C25,'PI AREA  P75'!$B:$AR,39,0),"")</f>
        <v/>
      </c>
      <c r="AO25" s="38" t="str">
        <f>IFERROR(VLOOKUP($C25,'PI AREA  P75'!$B:$AR,40,0),"")</f>
        <v/>
      </c>
      <c r="AP25" s="38" t="str">
        <f>IFERROR(VLOOKUP($C25,'PI AREA  P75'!$B:$AR,41,0),"")</f>
        <v/>
      </c>
      <c r="AQ25" s="38" t="str">
        <f>IFERROR(VLOOKUP($C25,'PI AREA  P75'!$B:$AR,42,0),"")</f>
        <v/>
      </c>
      <c r="AR25" s="38" t="str">
        <f>IFERROR(VLOOKUP($C25,'PI AREA  P75'!$B:$AR,43,0),"")</f>
        <v/>
      </c>
      <c r="AS25" s="68" t="str">
        <f>IF(AR25="","",$AR25-(($AS$2/CONFIGURACAO!$C$6)*$M25))</f>
        <v/>
      </c>
      <c r="AT25" s="234" t="str">
        <f t="shared" si="2"/>
        <v/>
      </c>
      <c r="AU25" s="75" t="str">
        <f>IF(AR25="","",$AR25-(($AU$2/CONFIGURACAO!$C$6)*$M25))</f>
        <v/>
      </c>
      <c r="AV25" s="76" t="str">
        <f t="shared" si="3"/>
        <v xml:space="preserve"> </v>
      </c>
      <c r="AW25" s="74" t="str">
        <f>IF(AR25="","",$AR25-(($AW$2/CONFIGURACAO!$C$6)*$M25))</f>
        <v/>
      </c>
      <c r="AX25" s="72" t="str">
        <f t="shared" si="4"/>
        <v/>
      </c>
      <c r="AZ25" s="39" t="str">
        <f t="shared" si="5"/>
        <v/>
      </c>
      <c r="BA25" s="146" t="str">
        <f t="shared" si="6"/>
        <v/>
      </c>
      <c r="BB25" s="146" t="str">
        <f t="shared" si="7"/>
        <v/>
      </c>
      <c r="BC25" s="32" t="str">
        <f t="shared" si="8"/>
        <v/>
      </c>
      <c r="BE25" s="40" t="str">
        <f t="shared" si="9"/>
        <v/>
      </c>
      <c r="BF25" s="40" t="str">
        <f t="shared" si="10"/>
        <v/>
      </c>
      <c r="BG25" s="40" t="str">
        <f t="shared" si="11"/>
        <v/>
      </c>
      <c r="BH25" s="40" t="str">
        <f t="shared" si="12"/>
        <v/>
      </c>
      <c r="BI25" s="40" t="str">
        <f t="shared" si="13"/>
        <v/>
      </c>
      <c r="BJ25" s="40" t="str">
        <f t="shared" si="14"/>
        <v/>
      </c>
      <c r="BK25" s="40" t="str">
        <f t="shared" si="15"/>
        <v/>
      </c>
      <c r="BL25" s="40" t="str">
        <f t="shared" si="16"/>
        <v/>
      </c>
      <c r="BM25" s="40" t="str">
        <f t="shared" si="17"/>
        <v/>
      </c>
      <c r="BN25" s="40" t="str">
        <f t="shared" si="18"/>
        <v/>
      </c>
      <c r="BO25" s="40" t="str">
        <f t="shared" si="19"/>
        <v/>
      </c>
      <c r="BP25" s="40" t="str">
        <f t="shared" si="20"/>
        <v/>
      </c>
      <c r="BQ25" s="40" t="str">
        <f t="shared" si="21"/>
        <v/>
      </c>
      <c r="BR25" s="40" t="str">
        <f t="shared" si="22"/>
        <v/>
      </c>
      <c r="BS25" s="40" t="str">
        <f t="shared" si="23"/>
        <v/>
      </c>
      <c r="BT25" s="42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</row>
    <row r="26" spans="1:124" s="32" customFormat="1" ht="17" thickBot="1" x14ac:dyDescent="0.25">
      <c r="A26" s="44" t="str">
        <f>CONFIGURACAO!$C$4</f>
        <v>AREA 21</v>
      </c>
      <c r="B26" s="83" t="str">
        <f>IFERROR(VLOOKUP(C26,'PI AREA  P75'!$B:$E,2,0),"")</f>
        <v/>
      </c>
      <c r="C26" s="251"/>
      <c r="D26" s="82" t="str">
        <f>IFERROR(VLOOKUP($C26,'PI AREA  P75'!$B:$I,3,0),"")</f>
        <v/>
      </c>
      <c r="E26" s="82" t="str">
        <f>IFERROR(VLOOKUP($C26,'PI AREA  P75'!$B:$I,4,0),"")</f>
        <v/>
      </c>
      <c r="F26" s="82" t="str">
        <f>IFERROR(VLOOKUP($C26,'PI AREA  P75'!$B:$I,5,0),"")</f>
        <v/>
      </c>
      <c r="G26" s="82" t="str">
        <f>IFERROR(VLOOKUP($C26,'PI AREA  P75'!$B:$I,6,0),"")</f>
        <v/>
      </c>
      <c r="H26" s="82" t="str">
        <f>IFERROR(VLOOKUP($C26,'PI AREA  P75'!$B:$I,7,0),"")</f>
        <v/>
      </c>
      <c r="I26" s="82" t="str">
        <f>IFERROR(VLOOKUP($C26,'PI AREA  P75'!$B:$I,8,0),"")</f>
        <v/>
      </c>
      <c r="J26" s="87"/>
      <c r="K26" s="94"/>
      <c r="L26" s="94"/>
      <c r="M26" s="154" t="str">
        <f t="shared" si="24"/>
        <v/>
      </c>
      <c r="N26" s="111" t="str">
        <f>IFERROR(VLOOKUP($C26,'PI AREA  P75'!$B:$AA,13,0),"")</f>
        <v/>
      </c>
      <c r="O26" s="111" t="str">
        <f>IFERROR(VLOOKUP($C26,'PI AREA  P75'!$B:$AA,14,0),"")</f>
        <v/>
      </c>
      <c r="P26" s="111" t="str">
        <f>IFERROR(VLOOKUP($C26,'PI AREA  P75'!$B:$AA,15,0),"")</f>
        <v/>
      </c>
      <c r="Q26" s="111" t="str">
        <f>IFERROR(VLOOKUP($C26,'PI AREA  P75'!$B:$AA,16,0),"")</f>
        <v/>
      </c>
      <c r="R26" s="111" t="str">
        <f>IFERROR(VLOOKUP($C26,'PI AREA  P75'!$B:$AA,17,0),"")</f>
        <v/>
      </c>
      <c r="S26" s="111" t="str">
        <f>IFERROR(VLOOKUP($C26,'PI AREA  P75'!$B:$AA,18,0),"")</f>
        <v/>
      </c>
      <c r="T26" s="114" t="str">
        <f>IFERROR(VLOOKUP($C26,'PI AREA  P75'!$B:$AA,19,0),"")</f>
        <v/>
      </c>
      <c r="U26" s="116" t="str">
        <f>IFERROR(VLOOKUP($C26,'PI AREA  P75'!$B:$AA,21,0),"")</f>
        <v/>
      </c>
      <c r="V26" s="111" t="str">
        <f>IFERROR(VLOOKUP($C26,'PI AREA  P75'!$B:$AA,22,0),"")</f>
        <v/>
      </c>
      <c r="W26" s="111" t="str">
        <f>IFERROR(VLOOKUP($C26,'PI AREA  P75'!$B:$AA,23,0),"")</f>
        <v/>
      </c>
      <c r="X26" s="119" t="str">
        <f>IFERROR(VLOOKUP($C26,'PI AREA  P75'!$B:$AA,24,0),"")</f>
        <v/>
      </c>
      <c r="Y26" s="118" t="str">
        <f>IFERROR(VLOOKUP($C26,'PI AREA  P75'!$B:$AA,25,0),"")</f>
        <v/>
      </c>
      <c r="Z26" s="111" t="str">
        <f>IFERROR(VLOOKUP($C26,'PI AREA  P75'!$B:$AA,26,0),"")</f>
        <v/>
      </c>
      <c r="AA26" s="111" t="str">
        <f>IFERROR(VLOOKUP($C26,'PI AREA  P75'!$B:$AA,27,0),"")</f>
        <v/>
      </c>
      <c r="AB26" s="114" t="str">
        <f>IFERROR(VLOOKUP($C26,'PI AREA  P75'!$B:$AB,28,0),"")</f>
        <v/>
      </c>
      <c r="AC26" s="116" t="str">
        <f t="shared" si="0"/>
        <v/>
      </c>
      <c r="AD26" s="111" t="str">
        <f t="shared" si="1"/>
        <v/>
      </c>
      <c r="AE26" s="111" t="str">
        <f t="shared" si="25"/>
        <v/>
      </c>
      <c r="AF26" s="117" t="str">
        <f t="shared" si="26"/>
        <v/>
      </c>
      <c r="AG26" s="265" t="str">
        <f t="shared" si="27"/>
        <v/>
      </c>
      <c r="AI26" s="38" t="str">
        <f>IFERROR(VLOOKUP($C26,'PI AREA  P75'!$B:$AR,34,0),"")</f>
        <v/>
      </c>
      <c r="AJ26" s="38" t="str">
        <f>IFERROR(VLOOKUP($C26,'PI AREA  P75'!$B:$AR,35,0),"")</f>
        <v/>
      </c>
      <c r="AK26" s="38" t="str">
        <f>IFERROR(VLOOKUP($C26,'PI AREA  P75'!$B:$AR,36,0),"")</f>
        <v/>
      </c>
      <c r="AL26" s="38" t="str">
        <f>IFERROR(VLOOKUP($C26,'PI AREA  P75'!$B:$AR,37,0),"")</f>
        <v/>
      </c>
      <c r="AM26" s="38" t="str">
        <f>IFERROR(VLOOKUP($C26,'PI AREA  P75'!$B:$AR,38,0),"")</f>
        <v/>
      </c>
      <c r="AN26" s="38" t="str">
        <f>IFERROR(VLOOKUP($C26,'PI AREA  P75'!$B:$AR,39,0),"")</f>
        <v/>
      </c>
      <c r="AO26" s="38" t="str">
        <f>IFERROR(VLOOKUP($C26,'PI AREA  P75'!$B:$AR,40,0),"")</f>
        <v/>
      </c>
      <c r="AP26" s="38" t="str">
        <f>IFERROR(VLOOKUP($C26,'PI AREA  P75'!$B:$AR,41,0),"")</f>
        <v/>
      </c>
      <c r="AQ26" s="38" t="str">
        <f>IFERROR(VLOOKUP($C26,'PI AREA  P75'!$B:$AR,42,0),"")</f>
        <v/>
      </c>
      <c r="AR26" s="38" t="str">
        <f>IFERROR(VLOOKUP($C26,'PI AREA  P75'!$B:$AR,43,0),"")</f>
        <v/>
      </c>
      <c r="AS26" s="68" t="str">
        <f>IF(AR26="","",$AR26-(($AS$2/CONFIGURACAO!$C$6)*$M26))</f>
        <v/>
      </c>
      <c r="AT26" s="234" t="str">
        <f t="shared" si="2"/>
        <v/>
      </c>
      <c r="AU26" s="75" t="str">
        <f>IF(AR26="","",$AR26-(($AU$2/CONFIGURACAO!$C$6)*$M26))</f>
        <v/>
      </c>
      <c r="AV26" s="76" t="str">
        <f t="shared" si="3"/>
        <v xml:space="preserve"> </v>
      </c>
      <c r="AW26" s="74" t="str">
        <f>IF(AR26="","",$AR26-(($AW$2/CONFIGURACAO!$C$6)*$M26))</f>
        <v/>
      </c>
      <c r="AX26" s="72" t="str">
        <f t="shared" si="4"/>
        <v/>
      </c>
      <c r="AZ26" s="39" t="str">
        <f t="shared" si="5"/>
        <v/>
      </c>
      <c r="BA26" s="146" t="str">
        <f t="shared" si="6"/>
        <v/>
      </c>
      <c r="BB26" s="146" t="str">
        <f t="shared" si="7"/>
        <v/>
      </c>
      <c r="BC26" s="32" t="str">
        <f t="shared" si="8"/>
        <v/>
      </c>
      <c r="BE26" s="40" t="str">
        <f t="shared" si="9"/>
        <v/>
      </c>
      <c r="BF26" s="40" t="str">
        <f t="shared" si="10"/>
        <v/>
      </c>
      <c r="BG26" s="40" t="str">
        <f t="shared" si="11"/>
        <v/>
      </c>
      <c r="BH26" s="40" t="str">
        <f t="shared" si="12"/>
        <v/>
      </c>
      <c r="BI26" s="40" t="str">
        <f t="shared" si="13"/>
        <v/>
      </c>
      <c r="BJ26" s="40" t="str">
        <f t="shared" si="14"/>
        <v/>
      </c>
      <c r="BK26" s="40" t="str">
        <f t="shared" si="15"/>
        <v/>
      </c>
      <c r="BL26" s="40" t="str">
        <f t="shared" si="16"/>
        <v/>
      </c>
      <c r="BM26" s="40" t="str">
        <f t="shared" si="17"/>
        <v/>
      </c>
      <c r="BN26" s="40" t="str">
        <f t="shared" si="18"/>
        <v/>
      </c>
      <c r="BO26" s="40" t="str">
        <f t="shared" si="19"/>
        <v/>
      </c>
      <c r="BP26" s="40" t="str">
        <f t="shared" si="20"/>
        <v/>
      </c>
      <c r="BQ26" s="40" t="str">
        <f t="shared" si="21"/>
        <v/>
      </c>
      <c r="BR26" s="40" t="str">
        <f t="shared" si="22"/>
        <v/>
      </c>
      <c r="BS26" s="40" t="str">
        <f t="shared" si="23"/>
        <v/>
      </c>
      <c r="BT26" s="42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</row>
    <row r="27" spans="1:124" s="32" customFormat="1" ht="17" thickBot="1" x14ac:dyDescent="0.25">
      <c r="A27" s="44" t="str">
        <f>CONFIGURACAO!$C$4</f>
        <v>AREA 21</v>
      </c>
      <c r="B27" s="83" t="str">
        <f>IFERROR(VLOOKUP(C27,'PI AREA  P75'!$B:$E,2,0),"")</f>
        <v/>
      </c>
      <c r="C27" s="251"/>
      <c r="D27" s="82" t="str">
        <f>IFERROR(VLOOKUP($C27,'PI AREA  P75'!$B:$I,3,0),"")</f>
        <v/>
      </c>
      <c r="E27" s="82" t="str">
        <f>IFERROR(VLOOKUP($C27,'PI AREA  P75'!$B:$I,4,0),"")</f>
        <v/>
      </c>
      <c r="F27" s="82" t="str">
        <f>IFERROR(VLOOKUP($C27,'PI AREA  P75'!$B:$I,5,0),"")</f>
        <v/>
      </c>
      <c r="G27" s="82" t="str">
        <f>IFERROR(VLOOKUP($C27,'PI AREA  P75'!$B:$I,6,0),"")</f>
        <v/>
      </c>
      <c r="H27" s="82" t="str">
        <f>IFERROR(VLOOKUP($C27,'PI AREA  P75'!$B:$I,7,0),"")</f>
        <v/>
      </c>
      <c r="I27" s="82" t="str">
        <f>IFERROR(VLOOKUP($C27,'PI AREA  P75'!$B:$I,8,0),"")</f>
        <v/>
      </c>
      <c r="J27" s="87"/>
      <c r="K27" s="94"/>
      <c r="L27" s="94"/>
      <c r="M27" s="154" t="str">
        <f t="shared" si="24"/>
        <v/>
      </c>
      <c r="N27" s="111" t="str">
        <f>IFERROR(VLOOKUP($C27,'PI AREA  P75'!$B:$AA,13,0),"")</f>
        <v/>
      </c>
      <c r="O27" s="111" t="str">
        <f>IFERROR(VLOOKUP($C27,'PI AREA  P75'!$B:$AA,14,0),"")</f>
        <v/>
      </c>
      <c r="P27" s="111" t="str">
        <f>IFERROR(VLOOKUP($C27,'PI AREA  P75'!$B:$AA,15,0),"")</f>
        <v/>
      </c>
      <c r="Q27" s="111" t="str">
        <f>IFERROR(VLOOKUP($C27,'PI AREA  P75'!$B:$AA,16,0),"")</f>
        <v/>
      </c>
      <c r="R27" s="111" t="str">
        <f>IFERROR(VLOOKUP($C27,'PI AREA  P75'!$B:$AA,17,0),"")</f>
        <v/>
      </c>
      <c r="S27" s="111" t="str">
        <f>IFERROR(VLOOKUP($C27,'PI AREA  P75'!$B:$AA,18,0),"")</f>
        <v/>
      </c>
      <c r="T27" s="114" t="str">
        <f>IFERROR(VLOOKUP($C27,'PI AREA  P75'!$B:$AA,19,0),"")</f>
        <v/>
      </c>
      <c r="U27" s="116" t="str">
        <f>IFERROR(VLOOKUP($C27,'PI AREA  P75'!$B:$AA,21,0),"")</f>
        <v/>
      </c>
      <c r="V27" s="111" t="str">
        <f>IFERROR(VLOOKUP($C27,'PI AREA  P75'!$B:$AA,22,0),"")</f>
        <v/>
      </c>
      <c r="W27" s="111" t="str">
        <f>IFERROR(VLOOKUP($C27,'PI AREA  P75'!$B:$AA,23,0),"")</f>
        <v/>
      </c>
      <c r="X27" s="119" t="str">
        <f>IFERROR(VLOOKUP($C27,'PI AREA  P75'!$B:$AA,24,0),"")</f>
        <v/>
      </c>
      <c r="Y27" s="118" t="str">
        <f>IFERROR(VLOOKUP($C27,'PI AREA  P75'!$B:$AA,25,0),"")</f>
        <v/>
      </c>
      <c r="Z27" s="111" t="str">
        <f>IFERROR(VLOOKUP($C27,'PI AREA  P75'!$B:$AA,26,0),"")</f>
        <v/>
      </c>
      <c r="AA27" s="111" t="str">
        <f>IFERROR(VLOOKUP($C27,'PI AREA  P75'!$B:$AA,27,0),"")</f>
        <v/>
      </c>
      <c r="AB27" s="114" t="str">
        <f>IFERROR(VLOOKUP($C27,'PI AREA  P75'!$B:$AB,28,0),"")</f>
        <v/>
      </c>
      <c r="AC27" s="116" t="str">
        <f t="shared" si="0"/>
        <v/>
      </c>
      <c r="AD27" s="111" t="str">
        <f t="shared" si="1"/>
        <v/>
      </c>
      <c r="AE27" s="111" t="str">
        <f t="shared" si="25"/>
        <v/>
      </c>
      <c r="AF27" s="117" t="str">
        <f t="shared" si="26"/>
        <v/>
      </c>
      <c r="AG27" s="265" t="str">
        <f t="shared" si="27"/>
        <v/>
      </c>
      <c r="AI27" s="38" t="str">
        <f>IFERROR(VLOOKUP($C27,'PI AREA  P75'!$B:$AR,34,0),"")</f>
        <v/>
      </c>
      <c r="AJ27" s="38" t="str">
        <f>IFERROR(VLOOKUP($C27,'PI AREA  P75'!$B:$AR,35,0),"")</f>
        <v/>
      </c>
      <c r="AK27" s="38" t="str">
        <f>IFERROR(VLOOKUP($C27,'PI AREA  P75'!$B:$AR,36,0),"")</f>
        <v/>
      </c>
      <c r="AL27" s="38" t="str">
        <f>IFERROR(VLOOKUP($C27,'PI AREA  P75'!$B:$AR,37,0),"")</f>
        <v/>
      </c>
      <c r="AM27" s="38" t="str">
        <f>IFERROR(VLOOKUP($C27,'PI AREA  P75'!$B:$AR,38,0),"")</f>
        <v/>
      </c>
      <c r="AN27" s="38" t="str">
        <f>IFERROR(VLOOKUP($C27,'PI AREA  P75'!$B:$AR,39,0),"")</f>
        <v/>
      </c>
      <c r="AO27" s="38" t="str">
        <f>IFERROR(VLOOKUP($C27,'PI AREA  P75'!$B:$AR,40,0),"")</f>
        <v/>
      </c>
      <c r="AP27" s="38" t="str">
        <f>IFERROR(VLOOKUP($C27,'PI AREA  P75'!$B:$AR,41,0),"")</f>
        <v/>
      </c>
      <c r="AQ27" s="38" t="str">
        <f>IFERROR(VLOOKUP($C27,'PI AREA  P75'!$B:$AR,42,0),"")</f>
        <v/>
      </c>
      <c r="AR27" s="38" t="str">
        <f>IFERROR(VLOOKUP($C27,'PI AREA  P75'!$B:$AR,43,0),"")</f>
        <v/>
      </c>
      <c r="AS27" s="68" t="str">
        <f>IF(AR27="","",$AR27-(($AS$2/CONFIGURACAO!$C$6)*$M27))</f>
        <v/>
      </c>
      <c r="AT27" s="234" t="str">
        <f t="shared" si="2"/>
        <v/>
      </c>
      <c r="AU27" s="75" t="str">
        <f>IF(AR27="","",$AR27-(($AU$2/CONFIGURACAO!$C$6)*$M27))</f>
        <v/>
      </c>
      <c r="AV27" s="76" t="str">
        <f t="shared" si="3"/>
        <v xml:space="preserve"> </v>
      </c>
      <c r="AW27" s="74" t="str">
        <f>IF(AR27="","",$AR27-(($AW$2/CONFIGURACAO!$C$6)*$M27))</f>
        <v/>
      </c>
      <c r="AX27" s="72" t="str">
        <f t="shared" si="4"/>
        <v/>
      </c>
      <c r="AZ27" s="39" t="str">
        <f t="shared" si="5"/>
        <v/>
      </c>
      <c r="BA27" s="146" t="str">
        <f t="shared" si="6"/>
        <v/>
      </c>
      <c r="BB27" s="146" t="str">
        <f t="shared" si="7"/>
        <v/>
      </c>
      <c r="BC27" s="32" t="str">
        <f t="shared" si="8"/>
        <v/>
      </c>
      <c r="BE27" s="40" t="str">
        <f t="shared" si="9"/>
        <v/>
      </c>
      <c r="BF27" s="40" t="str">
        <f t="shared" si="10"/>
        <v/>
      </c>
      <c r="BG27" s="40" t="str">
        <f t="shared" si="11"/>
        <v/>
      </c>
      <c r="BH27" s="40" t="str">
        <f t="shared" si="12"/>
        <v/>
      </c>
      <c r="BI27" s="40" t="str">
        <f t="shared" si="13"/>
        <v/>
      </c>
      <c r="BJ27" s="40" t="str">
        <f t="shared" si="14"/>
        <v/>
      </c>
      <c r="BK27" s="40" t="str">
        <f t="shared" si="15"/>
        <v/>
      </c>
      <c r="BL27" s="40" t="str">
        <f t="shared" si="16"/>
        <v/>
      </c>
      <c r="BM27" s="40" t="str">
        <f t="shared" si="17"/>
        <v/>
      </c>
      <c r="BN27" s="40" t="str">
        <f t="shared" si="18"/>
        <v/>
      </c>
      <c r="BO27" s="40" t="str">
        <f t="shared" si="19"/>
        <v/>
      </c>
      <c r="BP27" s="40" t="str">
        <f t="shared" si="20"/>
        <v/>
      </c>
      <c r="BQ27" s="40" t="str">
        <f t="shared" si="21"/>
        <v/>
      </c>
      <c r="BR27" s="40" t="str">
        <f t="shared" si="22"/>
        <v/>
      </c>
      <c r="BS27" s="40" t="str">
        <f t="shared" si="23"/>
        <v/>
      </c>
      <c r="BT27" s="42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</row>
    <row r="28" spans="1:124" s="32" customFormat="1" ht="17" thickBot="1" x14ac:dyDescent="0.25">
      <c r="A28" s="44" t="str">
        <f>CONFIGURACAO!$C$4</f>
        <v>AREA 21</v>
      </c>
      <c r="B28" s="83" t="str">
        <f>IFERROR(VLOOKUP(C28,'PI AREA  P75'!$B:$E,2,0),"")</f>
        <v/>
      </c>
      <c r="C28" s="251"/>
      <c r="D28" s="82" t="str">
        <f>IFERROR(VLOOKUP($C28,'PI AREA  P75'!$B:$I,3,0),"")</f>
        <v/>
      </c>
      <c r="E28" s="82" t="str">
        <f>IFERROR(VLOOKUP($C28,'PI AREA  P75'!$B:$I,4,0),"")</f>
        <v/>
      </c>
      <c r="F28" s="82" t="str">
        <f>IFERROR(VLOOKUP($C28,'PI AREA  P75'!$B:$I,5,0),"")</f>
        <v/>
      </c>
      <c r="G28" s="82" t="str">
        <f>IFERROR(VLOOKUP($C28,'PI AREA  P75'!$B:$I,6,0),"")</f>
        <v/>
      </c>
      <c r="H28" s="82" t="str">
        <f>IFERROR(VLOOKUP($C28,'PI AREA  P75'!$B:$I,7,0),"")</f>
        <v/>
      </c>
      <c r="I28" s="82" t="str">
        <f>IFERROR(VLOOKUP($C28,'PI AREA  P75'!$B:$I,8,0),"")</f>
        <v/>
      </c>
      <c r="J28" s="87"/>
      <c r="K28" s="94"/>
      <c r="L28" s="94"/>
      <c r="M28" s="154" t="str">
        <f t="shared" si="24"/>
        <v/>
      </c>
      <c r="N28" s="111" t="str">
        <f>IFERROR(VLOOKUP($C28,'PI AREA  P75'!$B:$AA,13,0),"")</f>
        <v/>
      </c>
      <c r="O28" s="111" t="str">
        <f>IFERROR(VLOOKUP($C28,'PI AREA  P75'!$B:$AA,14,0),"")</f>
        <v/>
      </c>
      <c r="P28" s="111" t="str">
        <f>IFERROR(VLOOKUP($C28,'PI AREA  P75'!$B:$AA,15,0),"")</f>
        <v/>
      </c>
      <c r="Q28" s="111" t="str">
        <f>IFERROR(VLOOKUP($C28,'PI AREA  P75'!$B:$AA,16,0),"")</f>
        <v/>
      </c>
      <c r="R28" s="111" t="str">
        <f>IFERROR(VLOOKUP($C28,'PI AREA  P75'!$B:$AA,17,0),"")</f>
        <v/>
      </c>
      <c r="S28" s="111" t="str">
        <f>IFERROR(VLOOKUP($C28,'PI AREA  P75'!$B:$AA,18,0),"")</f>
        <v/>
      </c>
      <c r="T28" s="114" t="str">
        <f>IFERROR(VLOOKUP($C28,'PI AREA  P75'!$B:$AA,19,0),"")</f>
        <v/>
      </c>
      <c r="U28" s="116" t="str">
        <f>IFERROR(VLOOKUP($C28,'PI AREA  P75'!$B:$AA,21,0),"")</f>
        <v/>
      </c>
      <c r="V28" s="111" t="str">
        <f>IFERROR(VLOOKUP($C28,'PI AREA  P75'!$B:$AA,22,0),"")</f>
        <v/>
      </c>
      <c r="W28" s="111" t="str">
        <f>IFERROR(VLOOKUP($C28,'PI AREA  P75'!$B:$AA,23,0),"")</f>
        <v/>
      </c>
      <c r="X28" s="119" t="str">
        <f>IFERROR(VLOOKUP($C28,'PI AREA  P75'!$B:$AA,24,0),"")</f>
        <v/>
      </c>
      <c r="Y28" s="118" t="str">
        <f>IFERROR(VLOOKUP($C28,'PI AREA  P75'!$B:$AA,25,0),"")</f>
        <v/>
      </c>
      <c r="Z28" s="111" t="str">
        <f>IFERROR(VLOOKUP($C28,'PI AREA  P75'!$B:$AA,26,0),"")</f>
        <v/>
      </c>
      <c r="AA28" s="111" t="str">
        <f>IFERROR(VLOOKUP($C28,'PI AREA  P75'!$B:$AA,27,0),"")</f>
        <v/>
      </c>
      <c r="AB28" s="114" t="str">
        <f>IFERROR(VLOOKUP($C28,'PI AREA  P75'!$B:$AB,28,0),"")</f>
        <v/>
      </c>
      <c r="AC28" s="116" t="str">
        <f t="shared" si="0"/>
        <v/>
      </c>
      <c r="AD28" s="111" t="str">
        <f t="shared" si="1"/>
        <v/>
      </c>
      <c r="AE28" s="111" t="str">
        <f t="shared" si="25"/>
        <v/>
      </c>
      <c r="AF28" s="117" t="str">
        <f t="shared" si="26"/>
        <v/>
      </c>
      <c r="AG28" s="265" t="str">
        <f t="shared" si="27"/>
        <v/>
      </c>
      <c r="AI28" s="38" t="str">
        <f>IFERROR(VLOOKUP($C28,'PI AREA  P75'!$B:$AR,34,0),"")</f>
        <v/>
      </c>
      <c r="AJ28" s="38" t="str">
        <f>IFERROR(VLOOKUP($C28,'PI AREA  P75'!$B:$AR,35,0),"")</f>
        <v/>
      </c>
      <c r="AK28" s="38" t="str">
        <f>IFERROR(VLOOKUP($C28,'PI AREA  P75'!$B:$AR,36,0),"")</f>
        <v/>
      </c>
      <c r="AL28" s="38" t="str">
        <f>IFERROR(VLOOKUP($C28,'PI AREA  P75'!$B:$AR,37,0),"")</f>
        <v/>
      </c>
      <c r="AM28" s="38" t="str">
        <f>IFERROR(VLOOKUP($C28,'PI AREA  P75'!$B:$AR,38,0),"")</f>
        <v/>
      </c>
      <c r="AN28" s="38" t="str">
        <f>IFERROR(VLOOKUP($C28,'PI AREA  P75'!$B:$AR,39,0),"")</f>
        <v/>
      </c>
      <c r="AO28" s="38" t="str">
        <f>IFERROR(VLOOKUP($C28,'PI AREA  P75'!$B:$AR,40,0),"")</f>
        <v/>
      </c>
      <c r="AP28" s="38" t="str">
        <f>IFERROR(VLOOKUP($C28,'PI AREA  P75'!$B:$AR,41,0),"")</f>
        <v/>
      </c>
      <c r="AQ28" s="38" t="str">
        <f>IFERROR(VLOOKUP($C28,'PI AREA  P75'!$B:$AR,42,0),"")</f>
        <v/>
      </c>
      <c r="AR28" s="38" t="str">
        <f>IFERROR(VLOOKUP($C28,'PI AREA  P75'!$B:$AR,43,0),"")</f>
        <v/>
      </c>
      <c r="AS28" s="68" t="str">
        <f>IF(AR28="","",$AR28-(($AS$2/CONFIGURACAO!$C$6)*$M28))</f>
        <v/>
      </c>
      <c r="AT28" s="234" t="str">
        <f t="shared" si="2"/>
        <v/>
      </c>
      <c r="AU28" s="75" t="str">
        <f>IF(AR28="","",$AR28-(($AU$2/CONFIGURACAO!$C$6)*$M28))</f>
        <v/>
      </c>
      <c r="AV28" s="76" t="str">
        <f t="shared" si="3"/>
        <v xml:space="preserve"> </v>
      </c>
      <c r="AW28" s="74" t="str">
        <f>IF(AR28="","",$AR28-(($AW$2/CONFIGURACAO!$C$6)*$M28))</f>
        <v/>
      </c>
      <c r="AX28" s="72" t="str">
        <f t="shared" si="4"/>
        <v/>
      </c>
      <c r="AZ28" s="39" t="str">
        <f t="shared" si="5"/>
        <v/>
      </c>
      <c r="BA28" s="146" t="str">
        <f t="shared" si="6"/>
        <v/>
      </c>
      <c r="BB28" s="146" t="str">
        <f t="shared" si="7"/>
        <v/>
      </c>
      <c r="BC28" s="32" t="str">
        <f t="shared" si="8"/>
        <v/>
      </c>
      <c r="BE28" s="40" t="str">
        <f t="shared" si="9"/>
        <v/>
      </c>
      <c r="BF28" s="40" t="str">
        <f t="shared" si="10"/>
        <v/>
      </c>
      <c r="BG28" s="40" t="str">
        <f t="shared" si="11"/>
        <v/>
      </c>
      <c r="BH28" s="40" t="str">
        <f t="shared" si="12"/>
        <v/>
      </c>
      <c r="BI28" s="40" t="str">
        <f t="shared" si="13"/>
        <v/>
      </c>
      <c r="BJ28" s="40" t="str">
        <f t="shared" si="14"/>
        <v/>
      </c>
      <c r="BK28" s="40" t="str">
        <f t="shared" si="15"/>
        <v/>
      </c>
      <c r="BL28" s="40" t="str">
        <f t="shared" si="16"/>
        <v/>
      </c>
      <c r="BM28" s="40" t="str">
        <f t="shared" si="17"/>
        <v/>
      </c>
      <c r="BN28" s="40" t="str">
        <f t="shared" si="18"/>
        <v/>
      </c>
      <c r="BO28" s="40" t="str">
        <f t="shared" si="19"/>
        <v/>
      </c>
      <c r="BP28" s="40" t="str">
        <f t="shared" si="20"/>
        <v/>
      </c>
      <c r="BQ28" s="40" t="str">
        <f t="shared" si="21"/>
        <v/>
      </c>
      <c r="BR28" s="40" t="str">
        <f t="shared" si="22"/>
        <v/>
      </c>
      <c r="BS28" s="40" t="str">
        <f t="shared" si="23"/>
        <v/>
      </c>
      <c r="BT28" s="42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</row>
    <row r="29" spans="1:124" s="32" customFormat="1" ht="17" thickBot="1" x14ac:dyDescent="0.25">
      <c r="A29" s="44" t="str">
        <f>CONFIGURACAO!$C$4</f>
        <v>AREA 21</v>
      </c>
      <c r="B29" s="83" t="str">
        <f>IFERROR(VLOOKUP(C29,'PI AREA  P75'!$B:$E,2,0),"")</f>
        <v/>
      </c>
      <c r="C29" s="251"/>
      <c r="D29" s="82" t="str">
        <f>IFERROR(VLOOKUP($C29,'PI AREA  P75'!$B:$I,3,0),"")</f>
        <v/>
      </c>
      <c r="E29" s="82" t="str">
        <f>IFERROR(VLOOKUP($C29,'PI AREA  P75'!$B:$I,4,0),"")</f>
        <v/>
      </c>
      <c r="F29" s="82" t="str">
        <f>IFERROR(VLOOKUP($C29,'PI AREA  P75'!$B:$I,5,0),"")</f>
        <v/>
      </c>
      <c r="G29" s="82" t="str">
        <f>IFERROR(VLOOKUP($C29,'PI AREA  P75'!$B:$I,6,0),"")</f>
        <v/>
      </c>
      <c r="H29" s="82" t="str">
        <f>IFERROR(VLOOKUP($C29,'PI AREA  P75'!$B:$I,7,0),"")</f>
        <v/>
      </c>
      <c r="I29" s="82" t="str">
        <f>IFERROR(VLOOKUP($C29,'PI AREA  P75'!$B:$I,8,0),"")</f>
        <v/>
      </c>
      <c r="J29" s="87"/>
      <c r="K29" s="94"/>
      <c r="L29" s="94"/>
      <c r="M29" s="154" t="str">
        <f t="shared" si="24"/>
        <v/>
      </c>
      <c r="N29" s="111" t="str">
        <f>IFERROR(VLOOKUP($C29,'PI AREA  P75'!$B:$AA,13,0),"")</f>
        <v/>
      </c>
      <c r="O29" s="111" t="str">
        <f>IFERROR(VLOOKUP($C29,'PI AREA  P75'!$B:$AA,14,0),"")</f>
        <v/>
      </c>
      <c r="P29" s="111" t="str">
        <f>IFERROR(VLOOKUP($C29,'PI AREA  P75'!$B:$AA,15,0),"")</f>
        <v/>
      </c>
      <c r="Q29" s="111" t="str">
        <f>IFERROR(VLOOKUP($C29,'PI AREA  P75'!$B:$AA,16,0),"")</f>
        <v/>
      </c>
      <c r="R29" s="111" t="str">
        <f>IFERROR(VLOOKUP($C29,'PI AREA  P75'!$B:$AA,17,0),"")</f>
        <v/>
      </c>
      <c r="S29" s="111" t="str">
        <f>IFERROR(VLOOKUP($C29,'PI AREA  P75'!$B:$AA,18,0),"")</f>
        <v/>
      </c>
      <c r="T29" s="114" t="str">
        <f>IFERROR(VLOOKUP($C29,'PI AREA  P75'!$B:$AA,19,0),"")</f>
        <v/>
      </c>
      <c r="U29" s="116" t="str">
        <f>IFERROR(VLOOKUP($C29,'PI AREA  P75'!$B:$AA,21,0),"")</f>
        <v/>
      </c>
      <c r="V29" s="111" t="str">
        <f>IFERROR(VLOOKUP($C29,'PI AREA  P75'!$B:$AA,22,0),"")</f>
        <v/>
      </c>
      <c r="W29" s="111" t="str">
        <f>IFERROR(VLOOKUP($C29,'PI AREA  P75'!$B:$AA,23,0),"")</f>
        <v/>
      </c>
      <c r="X29" s="119" t="str">
        <f>IFERROR(VLOOKUP($C29,'PI AREA  P75'!$B:$AA,24,0),"")</f>
        <v/>
      </c>
      <c r="Y29" s="118" t="str">
        <f>IFERROR(VLOOKUP($C29,'PI AREA  P75'!$B:$AA,25,0),"")</f>
        <v/>
      </c>
      <c r="Z29" s="111" t="str">
        <f>IFERROR(VLOOKUP($C29,'PI AREA  P75'!$B:$AA,26,0),"")</f>
        <v/>
      </c>
      <c r="AA29" s="111" t="str">
        <f>IFERROR(VLOOKUP($C29,'PI AREA  P75'!$B:$AA,27,0),"")</f>
        <v/>
      </c>
      <c r="AB29" s="114" t="str">
        <f>IFERROR(VLOOKUP($C29,'PI AREA  P75'!$B:$AB,28,0),"")</f>
        <v/>
      </c>
      <c r="AC29" s="116" t="str">
        <f t="shared" si="0"/>
        <v/>
      </c>
      <c r="AD29" s="111" t="str">
        <f t="shared" si="1"/>
        <v/>
      </c>
      <c r="AE29" s="111" t="str">
        <f t="shared" si="25"/>
        <v/>
      </c>
      <c r="AF29" s="117" t="str">
        <f t="shared" si="26"/>
        <v/>
      </c>
      <c r="AG29" s="265" t="str">
        <f t="shared" si="27"/>
        <v/>
      </c>
      <c r="AI29" s="38" t="str">
        <f>IFERROR(VLOOKUP($C29,'PI AREA  P75'!$B:$AR,34,0),"")</f>
        <v/>
      </c>
      <c r="AJ29" s="38" t="str">
        <f>IFERROR(VLOOKUP($C29,'PI AREA  P75'!$B:$AR,35,0),"")</f>
        <v/>
      </c>
      <c r="AK29" s="38" t="str">
        <f>IFERROR(VLOOKUP($C29,'PI AREA  P75'!$B:$AR,36,0),"")</f>
        <v/>
      </c>
      <c r="AL29" s="38" t="str">
        <f>IFERROR(VLOOKUP($C29,'PI AREA  P75'!$B:$AR,37,0),"")</f>
        <v/>
      </c>
      <c r="AM29" s="38" t="str">
        <f>IFERROR(VLOOKUP($C29,'PI AREA  P75'!$B:$AR,38,0),"")</f>
        <v/>
      </c>
      <c r="AN29" s="38" t="str">
        <f>IFERROR(VLOOKUP($C29,'PI AREA  P75'!$B:$AR,39,0),"")</f>
        <v/>
      </c>
      <c r="AO29" s="38" t="str">
        <f>IFERROR(VLOOKUP($C29,'PI AREA  P75'!$B:$AR,40,0),"")</f>
        <v/>
      </c>
      <c r="AP29" s="38" t="str">
        <f>IFERROR(VLOOKUP($C29,'PI AREA  P75'!$B:$AR,41,0),"")</f>
        <v/>
      </c>
      <c r="AQ29" s="38" t="str">
        <f>IFERROR(VLOOKUP($C29,'PI AREA  P75'!$B:$AR,42,0),"")</f>
        <v/>
      </c>
      <c r="AR29" s="38" t="str">
        <f>IFERROR(VLOOKUP($C29,'PI AREA  P75'!$B:$AR,43,0),"")</f>
        <v/>
      </c>
      <c r="AS29" s="68" t="str">
        <f>IF(AR29="","",$AR29-(($AS$2/CONFIGURACAO!$C$6)*$M29))</f>
        <v/>
      </c>
      <c r="AT29" s="234" t="str">
        <f t="shared" si="2"/>
        <v/>
      </c>
      <c r="AU29" s="75" t="str">
        <f>IF(AR29="","",$AR29-(($AU$2/CONFIGURACAO!$C$6)*$M29))</f>
        <v/>
      </c>
      <c r="AV29" s="76" t="str">
        <f t="shared" si="3"/>
        <v xml:space="preserve"> </v>
      </c>
      <c r="AW29" s="74" t="str">
        <f>IF(AR29="","",$AR29-(($AW$2/CONFIGURACAO!$C$6)*$M29))</f>
        <v/>
      </c>
      <c r="AX29" s="72" t="str">
        <f t="shared" si="4"/>
        <v/>
      </c>
      <c r="AZ29" s="39" t="str">
        <f t="shared" si="5"/>
        <v/>
      </c>
      <c r="BA29" s="146" t="str">
        <f t="shared" si="6"/>
        <v/>
      </c>
      <c r="BB29" s="146" t="str">
        <f t="shared" si="7"/>
        <v/>
      </c>
      <c r="BC29" s="32" t="str">
        <f t="shared" si="8"/>
        <v/>
      </c>
      <c r="BE29" s="40" t="str">
        <f t="shared" si="9"/>
        <v/>
      </c>
      <c r="BF29" s="40" t="str">
        <f t="shared" si="10"/>
        <v/>
      </c>
      <c r="BG29" s="40" t="str">
        <f t="shared" si="11"/>
        <v/>
      </c>
      <c r="BH29" s="40" t="str">
        <f t="shared" si="12"/>
        <v/>
      </c>
      <c r="BI29" s="40" t="str">
        <f t="shared" si="13"/>
        <v/>
      </c>
      <c r="BJ29" s="40" t="str">
        <f t="shared" si="14"/>
        <v/>
      </c>
      <c r="BK29" s="40" t="str">
        <f t="shared" si="15"/>
        <v/>
      </c>
      <c r="BL29" s="40" t="str">
        <f t="shared" si="16"/>
        <v/>
      </c>
      <c r="BM29" s="40" t="str">
        <f t="shared" si="17"/>
        <v/>
      </c>
      <c r="BN29" s="40" t="str">
        <f t="shared" si="18"/>
        <v/>
      </c>
      <c r="BO29" s="40" t="str">
        <f t="shared" si="19"/>
        <v/>
      </c>
      <c r="BP29" s="40" t="str">
        <f t="shared" si="20"/>
        <v/>
      </c>
      <c r="BQ29" s="40" t="str">
        <f t="shared" si="21"/>
        <v/>
      </c>
      <c r="BR29" s="40" t="str">
        <f t="shared" si="22"/>
        <v/>
      </c>
      <c r="BS29" s="40" t="str">
        <f t="shared" si="23"/>
        <v/>
      </c>
      <c r="BT29" s="42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</row>
    <row r="30" spans="1:124" s="32" customFormat="1" ht="17" thickBot="1" x14ac:dyDescent="0.25">
      <c r="A30" s="44" t="str">
        <f>CONFIGURACAO!$C$4</f>
        <v>AREA 21</v>
      </c>
      <c r="B30" s="83" t="str">
        <f>IFERROR(VLOOKUP(C30,'PI AREA  P75'!$B:$E,2,0),"")</f>
        <v/>
      </c>
      <c r="C30" s="251"/>
      <c r="D30" s="82" t="str">
        <f>IFERROR(VLOOKUP($C30,'PI AREA  P75'!$B:$I,3,0),"")</f>
        <v/>
      </c>
      <c r="E30" s="82" t="str">
        <f>IFERROR(VLOOKUP($C30,'PI AREA  P75'!$B:$I,4,0),"")</f>
        <v/>
      </c>
      <c r="F30" s="82" t="str">
        <f>IFERROR(VLOOKUP($C30,'PI AREA  P75'!$B:$I,5,0),"")</f>
        <v/>
      </c>
      <c r="G30" s="82" t="str">
        <f>IFERROR(VLOOKUP($C30,'PI AREA  P75'!$B:$I,6,0),"")</f>
        <v/>
      </c>
      <c r="H30" s="82" t="str">
        <f>IFERROR(VLOOKUP($C30,'PI AREA  P75'!$B:$I,7,0),"")</f>
        <v/>
      </c>
      <c r="I30" s="82" t="str">
        <f>IFERROR(VLOOKUP($C30,'PI AREA  P75'!$B:$I,8,0),"")</f>
        <v/>
      </c>
      <c r="J30" s="87"/>
      <c r="K30" s="94"/>
      <c r="L30" s="94"/>
      <c r="M30" s="154" t="str">
        <f t="shared" si="24"/>
        <v/>
      </c>
      <c r="N30" s="111" t="str">
        <f>IFERROR(VLOOKUP($C30,'PI AREA  P75'!$B:$AA,13,0),"")</f>
        <v/>
      </c>
      <c r="O30" s="111" t="str">
        <f>IFERROR(VLOOKUP($C30,'PI AREA  P75'!$B:$AA,14,0),"")</f>
        <v/>
      </c>
      <c r="P30" s="111" t="str">
        <f>IFERROR(VLOOKUP($C30,'PI AREA  P75'!$B:$AA,15,0),"")</f>
        <v/>
      </c>
      <c r="Q30" s="111" t="str">
        <f>IFERROR(VLOOKUP($C30,'PI AREA  P75'!$B:$AA,16,0),"")</f>
        <v/>
      </c>
      <c r="R30" s="111" t="str">
        <f>IFERROR(VLOOKUP($C30,'PI AREA  P75'!$B:$AA,17,0),"")</f>
        <v/>
      </c>
      <c r="S30" s="111" t="str">
        <f>IFERROR(VLOOKUP($C30,'PI AREA  P75'!$B:$AA,18,0),"")</f>
        <v/>
      </c>
      <c r="T30" s="114" t="str">
        <f>IFERROR(VLOOKUP($C30,'PI AREA  P75'!$B:$AA,19,0),"")</f>
        <v/>
      </c>
      <c r="U30" s="116" t="str">
        <f>IFERROR(VLOOKUP($C30,'PI AREA  P75'!$B:$AA,21,0),"")</f>
        <v/>
      </c>
      <c r="V30" s="111" t="str">
        <f>IFERROR(VLOOKUP($C30,'PI AREA  P75'!$B:$AA,22,0),"")</f>
        <v/>
      </c>
      <c r="W30" s="111" t="str">
        <f>IFERROR(VLOOKUP($C30,'PI AREA  P75'!$B:$AA,23,0),"")</f>
        <v/>
      </c>
      <c r="X30" s="119" t="str">
        <f>IFERROR(VLOOKUP($C30,'PI AREA  P75'!$B:$AA,24,0),"")</f>
        <v/>
      </c>
      <c r="Y30" s="118" t="str">
        <f>IFERROR(VLOOKUP($C30,'PI AREA  P75'!$B:$AA,25,0),"")</f>
        <v/>
      </c>
      <c r="Z30" s="111" t="str">
        <f>IFERROR(VLOOKUP($C30,'PI AREA  P75'!$B:$AA,26,0),"")</f>
        <v/>
      </c>
      <c r="AA30" s="111" t="str">
        <f>IFERROR(VLOOKUP($C30,'PI AREA  P75'!$B:$AA,27,0),"")</f>
        <v/>
      </c>
      <c r="AB30" s="114" t="str">
        <f>IFERROR(VLOOKUP($C30,'PI AREA  P75'!$B:$AB,28,0),"")</f>
        <v/>
      </c>
      <c r="AC30" s="116" t="str">
        <f t="shared" si="0"/>
        <v/>
      </c>
      <c r="AD30" s="111" t="str">
        <f t="shared" si="1"/>
        <v/>
      </c>
      <c r="AE30" s="111" t="str">
        <f t="shared" si="25"/>
        <v/>
      </c>
      <c r="AF30" s="117" t="str">
        <f t="shared" si="26"/>
        <v/>
      </c>
      <c r="AG30" s="265" t="str">
        <f t="shared" si="27"/>
        <v/>
      </c>
      <c r="AI30" s="38" t="str">
        <f>IFERROR(VLOOKUP($C30,'PI AREA  P75'!$B:$AR,34,0),"")</f>
        <v/>
      </c>
      <c r="AJ30" s="38" t="str">
        <f>IFERROR(VLOOKUP($C30,'PI AREA  P75'!$B:$AR,35,0),"")</f>
        <v/>
      </c>
      <c r="AK30" s="38" t="str">
        <f>IFERROR(VLOOKUP($C30,'PI AREA  P75'!$B:$AR,36,0),"")</f>
        <v/>
      </c>
      <c r="AL30" s="38" t="str">
        <f>IFERROR(VLOOKUP($C30,'PI AREA  P75'!$B:$AR,37,0),"")</f>
        <v/>
      </c>
      <c r="AM30" s="38" t="str">
        <f>IFERROR(VLOOKUP($C30,'PI AREA  P75'!$B:$AR,38,0),"")</f>
        <v/>
      </c>
      <c r="AN30" s="38" t="str">
        <f>IFERROR(VLOOKUP($C30,'PI AREA  P75'!$B:$AR,39,0),"")</f>
        <v/>
      </c>
      <c r="AO30" s="38" t="str">
        <f>IFERROR(VLOOKUP($C30,'PI AREA  P75'!$B:$AR,40,0),"")</f>
        <v/>
      </c>
      <c r="AP30" s="38" t="str">
        <f>IFERROR(VLOOKUP($C30,'PI AREA  P75'!$B:$AR,41,0),"")</f>
        <v/>
      </c>
      <c r="AQ30" s="38" t="str">
        <f>IFERROR(VLOOKUP($C30,'PI AREA  P75'!$B:$AR,42,0),"")</f>
        <v/>
      </c>
      <c r="AR30" s="38" t="str">
        <f>IFERROR(VLOOKUP($C30,'PI AREA  P75'!$B:$AR,43,0),"")</f>
        <v/>
      </c>
      <c r="AS30" s="68" t="str">
        <f>IF(AR30="","",$AR30-(($AS$2/CONFIGURACAO!$C$6)*$M30))</f>
        <v/>
      </c>
      <c r="AT30" s="234" t="str">
        <f t="shared" si="2"/>
        <v/>
      </c>
      <c r="AU30" s="75" t="str">
        <f>IF(AR30="","",$AR30-(($AU$2/CONFIGURACAO!$C$6)*$M30))</f>
        <v/>
      </c>
      <c r="AV30" s="76" t="str">
        <f t="shared" si="3"/>
        <v xml:space="preserve"> </v>
      </c>
      <c r="AW30" s="74" t="str">
        <f>IF(AR30="","",$AR30-(($AW$2/CONFIGURACAO!$C$6)*$M30))</f>
        <v/>
      </c>
      <c r="AX30" s="72" t="str">
        <f t="shared" si="4"/>
        <v/>
      </c>
      <c r="AZ30" s="39" t="str">
        <f t="shared" si="5"/>
        <v/>
      </c>
      <c r="BA30" s="146" t="str">
        <f t="shared" si="6"/>
        <v/>
      </c>
      <c r="BB30" s="146" t="str">
        <f t="shared" si="7"/>
        <v/>
      </c>
      <c r="BC30" s="32" t="str">
        <f t="shared" si="8"/>
        <v/>
      </c>
      <c r="BE30" s="40" t="str">
        <f t="shared" si="9"/>
        <v/>
      </c>
      <c r="BF30" s="40" t="str">
        <f t="shared" si="10"/>
        <v/>
      </c>
      <c r="BG30" s="40" t="str">
        <f t="shared" si="11"/>
        <v/>
      </c>
      <c r="BH30" s="40" t="str">
        <f t="shared" si="12"/>
        <v/>
      </c>
      <c r="BI30" s="40" t="str">
        <f t="shared" si="13"/>
        <v/>
      </c>
      <c r="BJ30" s="40" t="str">
        <f t="shared" si="14"/>
        <v/>
      </c>
      <c r="BK30" s="40" t="str">
        <f t="shared" si="15"/>
        <v/>
      </c>
      <c r="BL30" s="40" t="str">
        <f t="shared" si="16"/>
        <v/>
      </c>
      <c r="BM30" s="40" t="str">
        <f t="shared" si="17"/>
        <v/>
      </c>
      <c r="BN30" s="40" t="str">
        <f t="shared" si="18"/>
        <v/>
      </c>
      <c r="BO30" s="40" t="str">
        <f t="shared" si="19"/>
        <v/>
      </c>
      <c r="BP30" s="40" t="str">
        <f t="shared" si="20"/>
        <v/>
      </c>
      <c r="BQ30" s="40" t="str">
        <f t="shared" si="21"/>
        <v/>
      </c>
      <c r="BR30" s="40" t="str">
        <f t="shared" si="22"/>
        <v/>
      </c>
      <c r="BS30" s="40" t="str">
        <f t="shared" si="23"/>
        <v/>
      </c>
      <c r="BT30" s="42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</row>
    <row r="31" spans="1:124" s="32" customFormat="1" ht="17" thickBot="1" x14ac:dyDescent="0.25">
      <c r="A31" s="44" t="str">
        <f>CONFIGURACAO!$C$4</f>
        <v>AREA 21</v>
      </c>
      <c r="B31" s="83" t="str">
        <f>IFERROR(VLOOKUP(C31,'PI AREA  P75'!$B:$E,2,0),"")</f>
        <v/>
      </c>
      <c r="C31" s="251"/>
      <c r="D31" s="82" t="str">
        <f>IFERROR(VLOOKUP($C31,'PI AREA  P75'!$B:$I,3,0),"")</f>
        <v/>
      </c>
      <c r="E31" s="82" t="str">
        <f>IFERROR(VLOOKUP($C31,'PI AREA  P75'!$B:$I,4,0),"")</f>
        <v/>
      </c>
      <c r="F31" s="82" t="str">
        <f>IFERROR(VLOOKUP($C31,'PI AREA  P75'!$B:$I,5,0),"")</f>
        <v/>
      </c>
      <c r="G31" s="82" t="str">
        <f>IFERROR(VLOOKUP($C31,'PI AREA  P75'!$B:$I,6,0),"")</f>
        <v/>
      </c>
      <c r="H31" s="82" t="str">
        <f>IFERROR(VLOOKUP($C31,'PI AREA  P75'!$B:$I,7,0),"")</f>
        <v/>
      </c>
      <c r="I31" s="82" t="str">
        <f>IFERROR(VLOOKUP($C31,'PI AREA  P75'!$B:$I,8,0),"")</f>
        <v/>
      </c>
      <c r="J31" s="87"/>
      <c r="K31" s="94"/>
      <c r="L31" s="94"/>
      <c r="M31" s="154" t="str">
        <f t="shared" si="24"/>
        <v/>
      </c>
      <c r="N31" s="111" t="str">
        <f>IFERROR(VLOOKUP($C31,'PI AREA  P75'!$B:$AA,13,0),"")</f>
        <v/>
      </c>
      <c r="O31" s="111" t="str">
        <f>IFERROR(VLOOKUP($C31,'PI AREA  P75'!$B:$AA,14,0),"")</f>
        <v/>
      </c>
      <c r="P31" s="111" t="str">
        <f>IFERROR(VLOOKUP($C31,'PI AREA  P75'!$B:$AA,15,0),"")</f>
        <v/>
      </c>
      <c r="Q31" s="111" t="str">
        <f>IFERROR(VLOOKUP($C31,'PI AREA  P75'!$B:$AA,16,0),"")</f>
        <v/>
      </c>
      <c r="R31" s="111" t="str">
        <f>IFERROR(VLOOKUP($C31,'PI AREA  P75'!$B:$AA,17,0),"")</f>
        <v/>
      </c>
      <c r="S31" s="111" t="str">
        <f>IFERROR(VLOOKUP($C31,'PI AREA  P75'!$B:$AA,18,0),"")</f>
        <v/>
      </c>
      <c r="T31" s="114" t="str">
        <f>IFERROR(VLOOKUP($C31,'PI AREA  P75'!$B:$AA,19,0),"")</f>
        <v/>
      </c>
      <c r="U31" s="116" t="str">
        <f>IFERROR(VLOOKUP($C31,'PI AREA  P75'!$B:$AA,21,0),"")</f>
        <v/>
      </c>
      <c r="V31" s="111" t="str">
        <f>IFERROR(VLOOKUP($C31,'PI AREA  P75'!$B:$AA,22,0),"")</f>
        <v/>
      </c>
      <c r="W31" s="111" t="str">
        <f>IFERROR(VLOOKUP($C31,'PI AREA  P75'!$B:$AA,23,0),"")</f>
        <v/>
      </c>
      <c r="X31" s="119" t="str">
        <f>IFERROR(VLOOKUP($C31,'PI AREA  P75'!$B:$AA,24,0),"")</f>
        <v/>
      </c>
      <c r="Y31" s="118" t="str">
        <f>IFERROR(VLOOKUP($C31,'PI AREA  P75'!$B:$AA,25,0),"")</f>
        <v/>
      </c>
      <c r="Z31" s="111" t="str">
        <f>IFERROR(VLOOKUP($C31,'PI AREA  P75'!$B:$AA,26,0),"")</f>
        <v/>
      </c>
      <c r="AA31" s="111" t="str">
        <f>IFERROR(VLOOKUP($C31,'PI AREA  P75'!$B:$AA,27,0),"")</f>
        <v/>
      </c>
      <c r="AB31" s="114" t="str">
        <f>IFERROR(VLOOKUP($C31,'PI AREA  P75'!$B:$AB,28,0),"")</f>
        <v/>
      </c>
      <c r="AC31" s="116" t="str">
        <f t="shared" si="0"/>
        <v/>
      </c>
      <c r="AD31" s="111" t="str">
        <f t="shared" si="1"/>
        <v/>
      </c>
      <c r="AE31" s="111" t="str">
        <f t="shared" si="25"/>
        <v/>
      </c>
      <c r="AF31" s="117" t="str">
        <f t="shared" si="26"/>
        <v/>
      </c>
      <c r="AG31" s="265" t="str">
        <f t="shared" si="27"/>
        <v/>
      </c>
      <c r="AI31" s="38" t="str">
        <f>IFERROR(VLOOKUP($C31,'PI AREA  P75'!$B:$AR,34,0),"")</f>
        <v/>
      </c>
      <c r="AJ31" s="38" t="str">
        <f>IFERROR(VLOOKUP($C31,'PI AREA  P75'!$B:$AR,35,0),"")</f>
        <v/>
      </c>
      <c r="AK31" s="38" t="str">
        <f>IFERROR(VLOOKUP($C31,'PI AREA  P75'!$B:$AR,36,0),"")</f>
        <v/>
      </c>
      <c r="AL31" s="38" t="str">
        <f>IFERROR(VLOOKUP($C31,'PI AREA  P75'!$B:$AR,37,0),"")</f>
        <v/>
      </c>
      <c r="AM31" s="38" t="str">
        <f>IFERROR(VLOOKUP($C31,'PI AREA  P75'!$B:$AR,38,0),"")</f>
        <v/>
      </c>
      <c r="AN31" s="38" t="str">
        <f>IFERROR(VLOOKUP($C31,'PI AREA  P75'!$B:$AR,39,0),"")</f>
        <v/>
      </c>
      <c r="AO31" s="38" t="str">
        <f>IFERROR(VLOOKUP($C31,'PI AREA  P75'!$B:$AR,40,0),"")</f>
        <v/>
      </c>
      <c r="AP31" s="38" t="str">
        <f>IFERROR(VLOOKUP($C31,'PI AREA  P75'!$B:$AR,41,0),"")</f>
        <v/>
      </c>
      <c r="AQ31" s="38" t="str">
        <f>IFERROR(VLOOKUP($C31,'PI AREA  P75'!$B:$AR,42,0),"")</f>
        <v/>
      </c>
      <c r="AR31" s="38" t="str">
        <f>IFERROR(VLOOKUP($C31,'PI AREA  P75'!$B:$AR,43,0),"")</f>
        <v/>
      </c>
      <c r="AS31" s="68" t="str">
        <f>IF(AR31="","",$AR31-(($AS$2/CONFIGURACAO!$C$6)*$M31))</f>
        <v/>
      </c>
      <c r="AT31" s="234" t="str">
        <f t="shared" si="2"/>
        <v/>
      </c>
      <c r="AU31" s="75" t="str">
        <f>IF(AR31="","",$AR31-(($AU$2/CONFIGURACAO!$C$6)*$M31))</f>
        <v/>
      </c>
      <c r="AV31" s="76" t="str">
        <f t="shared" si="3"/>
        <v xml:space="preserve"> </v>
      </c>
      <c r="AW31" s="74" t="str">
        <f>IF(AR31="","",$AR31-(($AW$2/CONFIGURACAO!$C$6)*$M31))</f>
        <v/>
      </c>
      <c r="AX31" s="72" t="str">
        <f t="shared" si="4"/>
        <v/>
      </c>
      <c r="AZ31" s="39" t="str">
        <f t="shared" si="5"/>
        <v/>
      </c>
      <c r="BA31" s="146" t="str">
        <f t="shared" si="6"/>
        <v/>
      </c>
      <c r="BB31" s="146" t="str">
        <f t="shared" si="7"/>
        <v/>
      </c>
      <c r="BC31" s="32" t="str">
        <f t="shared" si="8"/>
        <v/>
      </c>
      <c r="BE31" s="40" t="str">
        <f t="shared" si="9"/>
        <v/>
      </c>
      <c r="BF31" s="40" t="str">
        <f t="shared" si="10"/>
        <v/>
      </c>
      <c r="BG31" s="40" t="str">
        <f t="shared" si="11"/>
        <v/>
      </c>
      <c r="BH31" s="40" t="str">
        <f t="shared" si="12"/>
        <v/>
      </c>
      <c r="BI31" s="40" t="str">
        <f t="shared" si="13"/>
        <v/>
      </c>
      <c r="BJ31" s="40" t="str">
        <f t="shared" si="14"/>
        <v/>
      </c>
      <c r="BK31" s="40" t="str">
        <f t="shared" si="15"/>
        <v/>
      </c>
      <c r="BL31" s="40" t="str">
        <f t="shared" si="16"/>
        <v/>
      </c>
      <c r="BM31" s="40" t="str">
        <f t="shared" si="17"/>
        <v/>
      </c>
      <c r="BN31" s="40" t="str">
        <f t="shared" si="18"/>
        <v/>
      </c>
      <c r="BO31" s="40" t="str">
        <f t="shared" si="19"/>
        <v/>
      </c>
      <c r="BP31" s="40" t="str">
        <f t="shared" si="20"/>
        <v/>
      </c>
      <c r="BQ31" s="40" t="str">
        <f t="shared" si="21"/>
        <v/>
      </c>
      <c r="BR31" s="40" t="str">
        <f t="shared" si="22"/>
        <v/>
      </c>
      <c r="BS31" s="40" t="str">
        <f t="shared" si="23"/>
        <v/>
      </c>
      <c r="BT31" s="42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</row>
    <row r="32" spans="1:124" s="32" customFormat="1" ht="17" thickBot="1" x14ac:dyDescent="0.25">
      <c r="A32" s="44" t="str">
        <f>CONFIGURACAO!$C$4</f>
        <v>AREA 21</v>
      </c>
      <c r="B32" s="83" t="str">
        <f>IFERROR(VLOOKUP(C32,'PI AREA  P75'!$B:$E,2,0),"")</f>
        <v/>
      </c>
      <c r="C32" s="251"/>
      <c r="D32" s="82" t="str">
        <f>IFERROR(VLOOKUP($C32,'PI AREA  P75'!$B:$I,3,0),"")</f>
        <v/>
      </c>
      <c r="E32" s="82" t="str">
        <f>IFERROR(VLOOKUP($C32,'PI AREA  P75'!$B:$I,4,0),"")</f>
        <v/>
      </c>
      <c r="F32" s="82" t="str">
        <f>IFERROR(VLOOKUP($C32,'PI AREA  P75'!$B:$I,5,0),"")</f>
        <v/>
      </c>
      <c r="G32" s="82" t="str">
        <f>IFERROR(VLOOKUP($C32,'PI AREA  P75'!$B:$I,6,0),"")</f>
        <v/>
      </c>
      <c r="H32" s="82" t="str">
        <f>IFERROR(VLOOKUP($C32,'PI AREA  P75'!$B:$I,7,0),"")</f>
        <v/>
      </c>
      <c r="I32" s="82" t="str">
        <f>IFERROR(VLOOKUP($C32,'PI AREA  P75'!$B:$I,8,0),"")</f>
        <v/>
      </c>
      <c r="J32" s="87"/>
      <c r="K32" s="94"/>
      <c r="L32" s="94"/>
      <c r="M32" s="154" t="str">
        <f t="shared" si="24"/>
        <v/>
      </c>
      <c r="N32" s="111" t="str">
        <f>IFERROR(VLOOKUP($C32,'PI AREA  P75'!$B:$AA,13,0),"")</f>
        <v/>
      </c>
      <c r="O32" s="111" t="str">
        <f>IFERROR(VLOOKUP($C32,'PI AREA  P75'!$B:$AA,14,0),"")</f>
        <v/>
      </c>
      <c r="P32" s="111" t="str">
        <f>IFERROR(VLOOKUP($C32,'PI AREA  P75'!$B:$AA,15,0),"")</f>
        <v/>
      </c>
      <c r="Q32" s="111" t="str">
        <f>IFERROR(VLOOKUP($C32,'PI AREA  P75'!$B:$AA,16,0),"")</f>
        <v/>
      </c>
      <c r="R32" s="111" t="str">
        <f>IFERROR(VLOOKUP($C32,'PI AREA  P75'!$B:$AA,17,0),"")</f>
        <v/>
      </c>
      <c r="S32" s="111" t="str">
        <f>IFERROR(VLOOKUP($C32,'PI AREA  P75'!$B:$AA,18,0),"")</f>
        <v/>
      </c>
      <c r="T32" s="114" t="str">
        <f>IFERROR(VLOOKUP($C32,'PI AREA  P75'!$B:$AA,19,0),"")</f>
        <v/>
      </c>
      <c r="U32" s="116" t="str">
        <f>IFERROR(VLOOKUP($C32,'PI AREA  P75'!$B:$AA,21,0),"")</f>
        <v/>
      </c>
      <c r="V32" s="111" t="str">
        <f>IFERROR(VLOOKUP($C32,'PI AREA  P75'!$B:$AA,22,0),"")</f>
        <v/>
      </c>
      <c r="W32" s="111" t="str">
        <f>IFERROR(VLOOKUP($C32,'PI AREA  P75'!$B:$AA,23,0),"")</f>
        <v/>
      </c>
      <c r="X32" s="119" t="str">
        <f>IFERROR(VLOOKUP($C32,'PI AREA  P75'!$B:$AA,24,0),"")</f>
        <v/>
      </c>
      <c r="Y32" s="118" t="str">
        <f>IFERROR(VLOOKUP($C32,'PI AREA  P75'!$B:$AA,25,0),"")</f>
        <v/>
      </c>
      <c r="Z32" s="111" t="str">
        <f>IFERROR(VLOOKUP($C32,'PI AREA  P75'!$B:$AA,26,0),"")</f>
        <v/>
      </c>
      <c r="AA32" s="111" t="str">
        <f>IFERROR(VLOOKUP($C32,'PI AREA  P75'!$B:$AA,27,0),"")</f>
        <v/>
      </c>
      <c r="AB32" s="114" t="str">
        <f>IFERROR(VLOOKUP($C32,'PI AREA  P75'!$B:$AB,28,0),"")</f>
        <v/>
      </c>
      <c r="AC32" s="116" t="str">
        <f t="shared" si="0"/>
        <v/>
      </c>
      <c r="AD32" s="111" t="str">
        <f t="shared" si="1"/>
        <v/>
      </c>
      <c r="AE32" s="111" t="str">
        <f t="shared" si="25"/>
        <v/>
      </c>
      <c r="AF32" s="117" t="str">
        <f t="shared" si="26"/>
        <v/>
      </c>
      <c r="AG32" s="265" t="str">
        <f t="shared" si="27"/>
        <v/>
      </c>
      <c r="AI32" s="38" t="str">
        <f>IFERROR(VLOOKUP($C32,'PI AREA  P75'!$B:$AR,34,0),"")</f>
        <v/>
      </c>
      <c r="AJ32" s="38" t="str">
        <f>IFERROR(VLOOKUP($C32,'PI AREA  P75'!$B:$AR,35,0),"")</f>
        <v/>
      </c>
      <c r="AK32" s="38" t="str">
        <f>IFERROR(VLOOKUP($C32,'PI AREA  P75'!$B:$AR,36,0),"")</f>
        <v/>
      </c>
      <c r="AL32" s="38" t="str">
        <f>IFERROR(VLOOKUP($C32,'PI AREA  P75'!$B:$AR,37,0),"")</f>
        <v/>
      </c>
      <c r="AM32" s="38" t="str">
        <f>IFERROR(VLOOKUP($C32,'PI AREA  P75'!$B:$AR,38,0),"")</f>
        <v/>
      </c>
      <c r="AN32" s="38" t="str">
        <f>IFERROR(VLOOKUP($C32,'PI AREA  P75'!$B:$AR,39,0),"")</f>
        <v/>
      </c>
      <c r="AO32" s="38" t="str">
        <f>IFERROR(VLOOKUP($C32,'PI AREA  P75'!$B:$AR,40,0),"")</f>
        <v/>
      </c>
      <c r="AP32" s="38" t="str">
        <f>IFERROR(VLOOKUP($C32,'PI AREA  P75'!$B:$AR,41,0),"")</f>
        <v/>
      </c>
      <c r="AQ32" s="38" t="str">
        <f>IFERROR(VLOOKUP($C32,'PI AREA  P75'!$B:$AR,42,0),"")</f>
        <v/>
      </c>
      <c r="AR32" s="38" t="str">
        <f>IFERROR(VLOOKUP($C32,'PI AREA  P75'!$B:$AR,43,0),"")</f>
        <v/>
      </c>
      <c r="AS32" s="68" t="str">
        <f>IF(AR32="","",$AR32-(($AS$2/CONFIGURACAO!$C$6)*$M32))</f>
        <v/>
      </c>
      <c r="AT32" s="234" t="str">
        <f t="shared" si="2"/>
        <v/>
      </c>
      <c r="AU32" s="75" t="str">
        <f>IF(AR32="","",$AR32-(($AU$2/CONFIGURACAO!$C$6)*$M32))</f>
        <v/>
      </c>
      <c r="AV32" s="76" t="str">
        <f t="shared" si="3"/>
        <v xml:space="preserve"> </v>
      </c>
      <c r="AW32" s="74" t="str">
        <f>IF(AR32="","",$AR32-(($AW$2/CONFIGURACAO!$C$6)*$M32))</f>
        <v/>
      </c>
      <c r="AX32" s="72" t="str">
        <f t="shared" si="4"/>
        <v/>
      </c>
      <c r="AZ32" s="39" t="str">
        <f t="shared" si="5"/>
        <v/>
      </c>
      <c r="BA32" s="146" t="str">
        <f t="shared" si="6"/>
        <v/>
      </c>
      <c r="BB32" s="146" t="str">
        <f t="shared" si="7"/>
        <v/>
      </c>
      <c r="BC32" s="32" t="str">
        <f t="shared" si="8"/>
        <v/>
      </c>
      <c r="BE32" s="40" t="str">
        <f t="shared" si="9"/>
        <v/>
      </c>
      <c r="BF32" s="40" t="str">
        <f t="shared" si="10"/>
        <v/>
      </c>
      <c r="BG32" s="40" t="str">
        <f t="shared" si="11"/>
        <v/>
      </c>
      <c r="BH32" s="40" t="str">
        <f t="shared" si="12"/>
        <v/>
      </c>
      <c r="BI32" s="40" t="str">
        <f t="shared" si="13"/>
        <v/>
      </c>
      <c r="BJ32" s="40" t="str">
        <f t="shared" si="14"/>
        <v/>
      </c>
      <c r="BK32" s="40" t="str">
        <f t="shared" si="15"/>
        <v/>
      </c>
      <c r="BL32" s="40" t="str">
        <f t="shared" si="16"/>
        <v/>
      </c>
      <c r="BM32" s="40" t="str">
        <f t="shared" si="17"/>
        <v/>
      </c>
      <c r="BN32" s="40" t="str">
        <f t="shared" si="18"/>
        <v/>
      </c>
      <c r="BO32" s="40" t="str">
        <f t="shared" si="19"/>
        <v/>
      </c>
      <c r="BP32" s="40" t="str">
        <f t="shared" si="20"/>
        <v/>
      </c>
      <c r="BQ32" s="40" t="str">
        <f t="shared" si="21"/>
        <v/>
      </c>
      <c r="BR32" s="40" t="str">
        <f t="shared" si="22"/>
        <v/>
      </c>
      <c r="BS32" s="40" t="str">
        <f t="shared" si="23"/>
        <v/>
      </c>
      <c r="BT32" s="4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</row>
    <row r="33" spans="1:124" s="32" customFormat="1" ht="17" thickBot="1" x14ac:dyDescent="0.25">
      <c r="A33" s="44" t="str">
        <f>CONFIGURACAO!$C$4</f>
        <v>AREA 21</v>
      </c>
      <c r="B33" s="83" t="str">
        <f>IFERROR(VLOOKUP(C33,'PI AREA  P75'!$B:$E,2,0),"")</f>
        <v/>
      </c>
      <c r="C33" s="251"/>
      <c r="D33" s="82" t="str">
        <f>IFERROR(VLOOKUP($C33,'PI AREA  P75'!$B:$I,3,0),"")</f>
        <v/>
      </c>
      <c r="E33" s="82" t="str">
        <f>IFERROR(VLOOKUP($C33,'PI AREA  P75'!$B:$I,4,0),"")</f>
        <v/>
      </c>
      <c r="F33" s="82" t="str">
        <f>IFERROR(VLOOKUP($C33,'PI AREA  P75'!$B:$I,5,0),"")</f>
        <v/>
      </c>
      <c r="G33" s="82" t="str">
        <f>IFERROR(VLOOKUP($C33,'PI AREA  P75'!$B:$I,6,0),"")</f>
        <v/>
      </c>
      <c r="H33" s="82" t="str">
        <f>IFERROR(VLOOKUP($C33,'PI AREA  P75'!$B:$I,7,0),"")</f>
        <v/>
      </c>
      <c r="I33" s="82" t="str">
        <f>IFERROR(VLOOKUP($C33,'PI AREA  P75'!$B:$I,8,0),"")</f>
        <v/>
      </c>
      <c r="J33" s="87"/>
      <c r="K33" s="94"/>
      <c r="L33" s="94"/>
      <c r="M33" s="154" t="str">
        <f t="shared" si="24"/>
        <v/>
      </c>
      <c r="N33" s="111" t="str">
        <f>IFERROR(VLOOKUP($C33,'PI AREA  P75'!$B:$AA,13,0),"")</f>
        <v/>
      </c>
      <c r="O33" s="111" t="str">
        <f>IFERROR(VLOOKUP($C33,'PI AREA  P75'!$B:$AA,14,0),"")</f>
        <v/>
      </c>
      <c r="P33" s="111" t="str">
        <f>IFERROR(VLOOKUP($C33,'PI AREA  P75'!$B:$AA,15,0),"")</f>
        <v/>
      </c>
      <c r="Q33" s="111" t="str">
        <f>IFERROR(VLOOKUP($C33,'PI AREA  P75'!$B:$AA,16,0),"")</f>
        <v/>
      </c>
      <c r="R33" s="111" t="str">
        <f>IFERROR(VLOOKUP($C33,'PI AREA  P75'!$B:$AA,17,0),"")</f>
        <v/>
      </c>
      <c r="S33" s="111" t="str">
        <f>IFERROR(VLOOKUP($C33,'PI AREA  P75'!$B:$AA,18,0),"")</f>
        <v/>
      </c>
      <c r="T33" s="114" t="str">
        <f>IFERROR(VLOOKUP($C33,'PI AREA  P75'!$B:$AA,19,0),"")</f>
        <v/>
      </c>
      <c r="U33" s="116" t="str">
        <f>IFERROR(VLOOKUP($C33,'PI AREA  P75'!$B:$AA,21,0),"")</f>
        <v/>
      </c>
      <c r="V33" s="111" t="str">
        <f>IFERROR(VLOOKUP($C33,'PI AREA  P75'!$B:$AA,22,0),"")</f>
        <v/>
      </c>
      <c r="W33" s="111" t="str">
        <f>IFERROR(VLOOKUP($C33,'PI AREA  P75'!$B:$AA,23,0),"")</f>
        <v/>
      </c>
      <c r="X33" s="119" t="str">
        <f>IFERROR(VLOOKUP($C33,'PI AREA  P75'!$B:$AA,24,0),"")</f>
        <v/>
      </c>
      <c r="Y33" s="118" t="str">
        <f>IFERROR(VLOOKUP($C33,'PI AREA  P75'!$B:$AA,25,0),"")</f>
        <v/>
      </c>
      <c r="Z33" s="111" t="str">
        <f>IFERROR(VLOOKUP($C33,'PI AREA  P75'!$B:$AA,26,0),"")</f>
        <v/>
      </c>
      <c r="AA33" s="111" t="str">
        <f>IFERROR(VLOOKUP($C33,'PI AREA  P75'!$B:$AA,27,0),"")</f>
        <v/>
      </c>
      <c r="AB33" s="114" t="str">
        <f>IFERROR(VLOOKUP($C33,'PI AREA  P75'!$B:$AB,28,0),"")</f>
        <v/>
      </c>
      <c r="AC33" s="116" t="str">
        <f t="shared" si="0"/>
        <v/>
      </c>
      <c r="AD33" s="111" t="str">
        <f t="shared" si="1"/>
        <v/>
      </c>
      <c r="AE33" s="111" t="str">
        <f t="shared" si="25"/>
        <v/>
      </c>
      <c r="AF33" s="117" t="str">
        <f t="shared" si="26"/>
        <v/>
      </c>
      <c r="AG33" s="265" t="str">
        <f t="shared" si="27"/>
        <v/>
      </c>
      <c r="AI33" s="38" t="str">
        <f>IFERROR(VLOOKUP($C33,'PI AREA  P75'!$B:$AR,34,0),"")</f>
        <v/>
      </c>
      <c r="AJ33" s="38" t="str">
        <f>IFERROR(VLOOKUP($C33,'PI AREA  P75'!$B:$AR,35,0),"")</f>
        <v/>
      </c>
      <c r="AK33" s="38" t="str">
        <f>IFERROR(VLOOKUP($C33,'PI AREA  P75'!$B:$AR,36,0),"")</f>
        <v/>
      </c>
      <c r="AL33" s="38" t="str">
        <f>IFERROR(VLOOKUP($C33,'PI AREA  P75'!$B:$AR,37,0),"")</f>
        <v/>
      </c>
      <c r="AM33" s="38" t="str">
        <f>IFERROR(VLOOKUP($C33,'PI AREA  P75'!$B:$AR,38,0),"")</f>
        <v/>
      </c>
      <c r="AN33" s="38" t="str">
        <f>IFERROR(VLOOKUP($C33,'PI AREA  P75'!$B:$AR,39,0),"")</f>
        <v/>
      </c>
      <c r="AO33" s="38" t="str">
        <f>IFERROR(VLOOKUP($C33,'PI AREA  P75'!$B:$AR,40,0),"")</f>
        <v/>
      </c>
      <c r="AP33" s="38" t="str">
        <f>IFERROR(VLOOKUP($C33,'PI AREA  P75'!$B:$AR,41,0),"")</f>
        <v/>
      </c>
      <c r="AQ33" s="38" t="str">
        <f>IFERROR(VLOOKUP($C33,'PI AREA  P75'!$B:$AR,42,0),"")</f>
        <v/>
      </c>
      <c r="AR33" s="38" t="str">
        <f>IFERROR(VLOOKUP($C33,'PI AREA  P75'!$B:$AR,43,0),"")</f>
        <v/>
      </c>
      <c r="AS33" s="68" t="str">
        <f>IF(AR33="","",$AR33-(($AS$2/CONFIGURACAO!$C$6)*$M33))</f>
        <v/>
      </c>
      <c r="AT33" s="234" t="str">
        <f t="shared" si="2"/>
        <v/>
      </c>
      <c r="AU33" s="75" t="str">
        <f>IF(AR33="","",$AR33-(($AU$2/CONFIGURACAO!$C$6)*$M33))</f>
        <v/>
      </c>
      <c r="AV33" s="76" t="str">
        <f t="shared" si="3"/>
        <v xml:space="preserve"> </v>
      </c>
      <c r="AW33" s="74" t="str">
        <f>IF(AR33="","",$AR33-(($AW$2/CONFIGURACAO!$C$6)*$M33))</f>
        <v/>
      </c>
      <c r="AX33" s="72" t="str">
        <f t="shared" si="4"/>
        <v/>
      </c>
      <c r="AZ33" s="39" t="str">
        <f t="shared" si="5"/>
        <v/>
      </c>
      <c r="BA33" s="146" t="str">
        <f t="shared" si="6"/>
        <v/>
      </c>
      <c r="BB33" s="146" t="str">
        <f t="shared" si="7"/>
        <v/>
      </c>
      <c r="BC33" s="32" t="str">
        <f t="shared" si="8"/>
        <v/>
      </c>
      <c r="BE33" s="40" t="str">
        <f t="shared" si="9"/>
        <v/>
      </c>
      <c r="BF33" s="40" t="str">
        <f t="shared" si="10"/>
        <v/>
      </c>
      <c r="BG33" s="40" t="str">
        <f t="shared" si="11"/>
        <v/>
      </c>
      <c r="BH33" s="40" t="str">
        <f t="shared" si="12"/>
        <v/>
      </c>
      <c r="BI33" s="40" t="str">
        <f t="shared" si="13"/>
        <v/>
      </c>
      <c r="BJ33" s="40" t="str">
        <f t="shared" si="14"/>
        <v/>
      </c>
      <c r="BK33" s="40" t="str">
        <f t="shared" si="15"/>
        <v/>
      </c>
      <c r="BL33" s="40" t="str">
        <f t="shared" si="16"/>
        <v/>
      </c>
      <c r="BM33" s="40" t="str">
        <f t="shared" si="17"/>
        <v/>
      </c>
      <c r="BN33" s="40" t="str">
        <f t="shared" si="18"/>
        <v/>
      </c>
      <c r="BO33" s="40" t="str">
        <f t="shared" si="19"/>
        <v/>
      </c>
      <c r="BP33" s="40" t="str">
        <f t="shared" si="20"/>
        <v/>
      </c>
      <c r="BQ33" s="40" t="str">
        <f t="shared" si="21"/>
        <v/>
      </c>
      <c r="BR33" s="40" t="str">
        <f t="shared" si="22"/>
        <v/>
      </c>
      <c r="BS33" s="40" t="str">
        <f t="shared" si="23"/>
        <v/>
      </c>
      <c r="BT33" s="42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</row>
    <row r="34" spans="1:124" s="32" customFormat="1" ht="17" thickBot="1" x14ac:dyDescent="0.25">
      <c r="A34" s="44" t="str">
        <f>CONFIGURACAO!$C$4</f>
        <v>AREA 21</v>
      </c>
      <c r="B34" s="83" t="str">
        <f>IFERROR(VLOOKUP(C34,'PI AREA  P75'!$B:$E,2,0),"")</f>
        <v/>
      </c>
      <c r="C34" s="251"/>
      <c r="D34" s="82" t="str">
        <f>IFERROR(VLOOKUP($C34,'PI AREA  P75'!$B:$I,3,0),"")</f>
        <v/>
      </c>
      <c r="E34" s="82" t="str">
        <f>IFERROR(VLOOKUP($C34,'PI AREA  P75'!$B:$I,4,0),"")</f>
        <v/>
      </c>
      <c r="F34" s="82" t="str">
        <f>IFERROR(VLOOKUP($C34,'PI AREA  P75'!$B:$I,5,0),"")</f>
        <v/>
      </c>
      <c r="G34" s="82" t="str">
        <f>IFERROR(VLOOKUP($C34,'PI AREA  P75'!$B:$I,6,0),"")</f>
        <v/>
      </c>
      <c r="H34" s="82" t="str">
        <f>IFERROR(VLOOKUP($C34,'PI AREA  P75'!$B:$I,7,0),"")</f>
        <v/>
      </c>
      <c r="I34" s="82" t="str">
        <f>IFERROR(VLOOKUP($C34,'PI AREA  P75'!$B:$I,8,0),"")</f>
        <v/>
      </c>
      <c r="J34" s="87"/>
      <c r="K34" s="94"/>
      <c r="L34" s="94"/>
      <c r="M34" s="154" t="str">
        <f t="shared" si="24"/>
        <v/>
      </c>
      <c r="N34" s="111" t="str">
        <f>IFERROR(VLOOKUP($C34,'PI AREA  P75'!$B:$AA,13,0),"")</f>
        <v/>
      </c>
      <c r="O34" s="111" t="str">
        <f>IFERROR(VLOOKUP($C34,'PI AREA  P75'!$B:$AA,14,0),"")</f>
        <v/>
      </c>
      <c r="P34" s="111" t="str">
        <f>IFERROR(VLOOKUP($C34,'PI AREA  P75'!$B:$AA,15,0),"")</f>
        <v/>
      </c>
      <c r="Q34" s="111" t="str">
        <f>IFERROR(VLOOKUP($C34,'PI AREA  P75'!$B:$AA,16,0),"")</f>
        <v/>
      </c>
      <c r="R34" s="111" t="str">
        <f>IFERROR(VLOOKUP($C34,'PI AREA  P75'!$B:$AA,17,0),"")</f>
        <v/>
      </c>
      <c r="S34" s="111" t="str">
        <f>IFERROR(VLOOKUP($C34,'PI AREA  P75'!$B:$AA,18,0),"")</f>
        <v/>
      </c>
      <c r="T34" s="114" t="str">
        <f>IFERROR(VLOOKUP($C34,'PI AREA  P75'!$B:$AA,19,0),"")</f>
        <v/>
      </c>
      <c r="U34" s="116" t="str">
        <f>IFERROR(VLOOKUP($C34,'PI AREA  P75'!$B:$AA,21,0),"")</f>
        <v/>
      </c>
      <c r="V34" s="111" t="str">
        <f>IFERROR(VLOOKUP($C34,'PI AREA  P75'!$B:$AA,22,0),"")</f>
        <v/>
      </c>
      <c r="W34" s="111" t="str">
        <f>IFERROR(VLOOKUP($C34,'PI AREA  P75'!$B:$AA,23,0),"")</f>
        <v/>
      </c>
      <c r="X34" s="119" t="str">
        <f>IFERROR(VLOOKUP($C34,'PI AREA  P75'!$B:$AA,24,0),"")</f>
        <v/>
      </c>
      <c r="Y34" s="118" t="str">
        <f>IFERROR(VLOOKUP($C34,'PI AREA  P75'!$B:$AA,25,0),"")</f>
        <v/>
      </c>
      <c r="Z34" s="111" t="str">
        <f>IFERROR(VLOOKUP($C34,'PI AREA  P75'!$B:$AA,26,0),"")</f>
        <v/>
      </c>
      <c r="AA34" s="111" t="str">
        <f>IFERROR(VLOOKUP($C34,'PI AREA  P75'!$B:$AA,27,0),"")</f>
        <v/>
      </c>
      <c r="AB34" s="114" t="str">
        <f>IFERROR(VLOOKUP($C34,'PI AREA  P75'!$B:$AB,28,0),"")</f>
        <v/>
      </c>
      <c r="AC34" s="116" t="str">
        <f t="shared" si="0"/>
        <v/>
      </c>
      <c r="AD34" s="111" t="str">
        <f t="shared" si="1"/>
        <v/>
      </c>
      <c r="AE34" s="111" t="str">
        <f t="shared" si="25"/>
        <v/>
      </c>
      <c r="AF34" s="117" t="str">
        <f t="shared" si="26"/>
        <v/>
      </c>
      <c r="AG34" s="265" t="str">
        <f t="shared" si="27"/>
        <v/>
      </c>
      <c r="AI34" s="38" t="str">
        <f>IFERROR(VLOOKUP($C34,'PI AREA  P75'!$B:$AR,34,0),"")</f>
        <v/>
      </c>
      <c r="AJ34" s="38" t="str">
        <f>IFERROR(VLOOKUP($C34,'PI AREA  P75'!$B:$AR,35,0),"")</f>
        <v/>
      </c>
      <c r="AK34" s="38" t="str">
        <f>IFERROR(VLOOKUP($C34,'PI AREA  P75'!$B:$AR,36,0),"")</f>
        <v/>
      </c>
      <c r="AL34" s="38" t="str">
        <f>IFERROR(VLOOKUP($C34,'PI AREA  P75'!$B:$AR,37,0),"")</f>
        <v/>
      </c>
      <c r="AM34" s="38" t="str">
        <f>IFERROR(VLOOKUP($C34,'PI AREA  P75'!$B:$AR,38,0),"")</f>
        <v/>
      </c>
      <c r="AN34" s="38" t="str">
        <f>IFERROR(VLOOKUP($C34,'PI AREA  P75'!$B:$AR,39,0),"")</f>
        <v/>
      </c>
      <c r="AO34" s="38" t="str">
        <f>IFERROR(VLOOKUP($C34,'PI AREA  P75'!$B:$AR,40,0),"")</f>
        <v/>
      </c>
      <c r="AP34" s="38" t="str">
        <f>IFERROR(VLOOKUP($C34,'PI AREA  P75'!$B:$AR,41,0),"")</f>
        <v/>
      </c>
      <c r="AQ34" s="38" t="str">
        <f>IFERROR(VLOOKUP($C34,'PI AREA  P75'!$B:$AR,42,0),"")</f>
        <v/>
      </c>
      <c r="AR34" s="38" t="str">
        <f>IFERROR(VLOOKUP($C34,'PI AREA  P75'!$B:$AR,43,0),"")</f>
        <v/>
      </c>
      <c r="AS34" s="68" t="str">
        <f>IF(AR34="","",$AR34-(($AS$2/CONFIGURACAO!$C$6)*$M34))</f>
        <v/>
      </c>
      <c r="AT34" s="234" t="str">
        <f t="shared" si="2"/>
        <v/>
      </c>
      <c r="AU34" s="75" t="str">
        <f>IF(AR34="","",$AR34-(($AU$2/CONFIGURACAO!$C$6)*$M34))</f>
        <v/>
      </c>
      <c r="AV34" s="76" t="str">
        <f t="shared" si="3"/>
        <v xml:space="preserve"> </v>
      </c>
      <c r="AW34" s="74" t="str">
        <f>IF(AR34="","",$AR34-(($AW$2/CONFIGURACAO!$C$6)*$M34))</f>
        <v/>
      </c>
      <c r="AX34" s="72" t="str">
        <f t="shared" si="4"/>
        <v/>
      </c>
      <c r="AZ34" s="39" t="str">
        <f t="shared" si="5"/>
        <v/>
      </c>
      <c r="BA34" s="146" t="str">
        <f t="shared" si="6"/>
        <v/>
      </c>
      <c r="BB34" s="146" t="str">
        <f t="shared" si="7"/>
        <v/>
      </c>
      <c r="BC34" s="32" t="str">
        <f t="shared" si="8"/>
        <v/>
      </c>
      <c r="BE34" s="40" t="str">
        <f t="shared" si="9"/>
        <v/>
      </c>
      <c r="BF34" s="40" t="str">
        <f t="shared" si="10"/>
        <v/>
      </c>
      <c r="BG34" s="40" t="str">
        <f t="shared" si="11"/>
        <v/>
      </c>
      <c r="BH34" s="40" t="str">
        <f t="shared" si="12"/>
        <v/>
      </c>
      <c r="BI34" s="40" t="str">
        <f t="shared" si="13"/>
        <v/>
      </c>
      <c r="BJ34" s="40" t="str">
        <f t="shared" si="14"/>
        <v/>
      </c>
      <c r="BK34" s="40" t="str">
        <f t="shared" si="15"/>
        <v/>
      </c>
      <c r="BL34" s="40" t="str">
        <f t="shared" si="16"/>
        <v/>
      </c>
      <c r="BM34" s="40" t="str">
        <f t="shared" si="17"/>
        <v/>
      </c>
      <c r="BN34" s="40" t="str">
        <f t="shared" si="18"/>
        <v/>
      </c>
      <c r="BO34" s="40" t="str">
        <f t="shared" si="19"/>
        <v/>
      </c>
      <c r="BP34" s="40" t="str">
        <f t="shared" si="20"/>
        <v/>
      </c>
      <c r="BQ34" s="40" t="str">
        <f t="shared" si="21"/>
        <v/>
      </c>
      <c r="BR34" s="40" t="str">
        <f t="shared" si="22"/>
        <v/>
      </c>
      <c r="BS34" s="40" t="str">
        <f t="shared" si="23"/>
        <v/>
      </c>
      <c r="BT34" s="42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</row>
    <row r="35" spans="1:124" s="32" customFormat="1" ht="17" thickBot="1" x14ac:dyDescent="0.25">
      <c r="A35" s="44" t="str">
        <f>CONFIGURACAO!$C$4</f>
        <v>AREA 21</v>
      </c>
      <c r="B35" s="83" t="str">
        <f>IFERROR(VLOOKUP(C35,'PI AREA  P75'!$B:$E,2,0),"")</f>
        <v/>
      </c>
      <c r="C35" s="251"/>
      <c r="D35" s="82" t="str">
        <f>IFERROR(VLOOKUP($C35,'PI AREA  P75'!$B:$I,3,0),"")</f>
        <v/>
      </c>
      <c r="E35" s="82" t="str">
        <f>IFERROR(VLOOKUP($C35,'PI AREA  P75'!$B:$I,4,0),"")</f>
        <v/>
      </c>
      <c r="F35" s="82" t="str">
        <f>IFERROR(VLOOKUP($C35,'PI AREA  P75'!$B:$I,5,0),"")</f>
        <v/>
      </c>
      <c r="G35" s="82" t="str">
        <f>IFERROR(VLOOKUP($C35,'PI AREA  P75'!$B:$I,6,0),"")</f>
        <v/>
      </c>
      <c r="H35" s="82" t="str">
        <f>IFERROR(VLOOKUP($C35,'PI AREA  P75'!$B:$I,7,0),"")</f>
        <v/>
      </c>
      <c r="I35" s="82" t="str">
        <f>IFERROR(VLOOKUP($C35,'PI AREA  P75'!$B:$I,8,0),"")</f>
        <v/>
      </c>
      <c r="J35" s="87"/>
      <c r="K35" s="94"/>
      <c r="L35" s="94"/>
      <c r="M35" s="154" t="str">
        <f t="shared" si="24"/>
        <v/>
      </c>
      <c r="N35" s="111" t="str">
        <f>IFERROR(VLOOKUP($C35,'PI AREA  P75'!$B:$AA,13,0),"")</f>
        <v/>
      </c>
      <c r="O35" s="111" t="str">
        <f>IFERROR(VLOOKUP($C35,'PI AREA  P75'!$B:$AA,14,0),"")</f>
        <v/>
      </c>
      <c r="P35" s="111" t="str">
        <f>IFERROR(VLOOKUP($C35,'PI AREA  P75'!$B:$AA,15,0),"")</f>
        <v/>
      </c>
      <c r="Q35" s="111" t="str">
        <f>IFERROR(VLOOKUP($C35,'PI AREA  P75'!$B:$AA,16,0),"")</f>
        <v/>
      </c>
      <c r="R35" s="111" t="str">
        <f>IFERROR(VLOOKUP($C35,'PI AREA  P75'!$B:$AA,17,0),"")</f>
        <v/>
      </c>
      <c r="S35" s="111" t="str">
        <f>IFERROR(VLOOKUP($C35,'PI AREA  P75'!$B:$AA,18,0),"")</f>
        <v/>
      </c>
      <c r="T35" s="114" t="str">
        <f>IFERROR(VLOOKUP($C35,'PI AREA  P75'!$B:$AA,19,0),"")</f>
        <v/>
      </c>
      <c r="U35" s="116" t="str">
        <f>IFERROR(VLOOKUP($C35,'PI AREA  P75'!$B:$AA,21,0),"")</f>
        <v/>
      </c>
      <c r="V35" s="111" t="str">
        <f>IFERROR(VLOOKUP($C35,'PI AREA  P75'!$B:$AA,22,0),"")</f>
        <v/>
      </c>
      <c r="W35" s="111" t="str">
        <f>IFERROR(VLOOKUP($C35,'PI AREA  P75'!$B:$AA,23,0),"")</f>
        <v/>
      </c>
      <c r="X35" s="119" t="str">
        <f>IFERROR(VLOOKUP($C35,'PI AREA  P75'!$B:$AA,24,0),"")</f>
        <v/>
      </c>
      <c r="Y35" s="118" t="str">
        <f>IFERROR(VLOOKUP($C35,'PI AREA  P75'!$B:$AA,25,0),"")</f>
        <v/>
      </c>
      <c r="Z35" s="111" t="str">
        <f>IFERROR(VLOOKUP($C35,'PI AREA  P75'!$B:$AA,26,0),"")</f>
        <v/>
      </c>
      <c r="AA35" s="111" t="str">
        <f>IFERROR(VLOOKUP($C35,'PI AREA  P75'!$B:$AA,27,0),"")</f>
        <v/>
      </c>
      <c r="AB35" s="114" t="str">
        <f>IFERROR(VLOOKUP($C35,'PI AREA  P75'!$B:$AB,28,0),"")</f>
        <v/>
      </c>
      <c r="AC35" s="116" t="str">
        <f t="shared" ref="AC35:AC66" si="28">IFERROR((N35+O35),"")</f>
        <v/>
      </c>
      <c r="AD35" s="111" t="str">
        <f t="shared" ref="AD35:AD66" si="29">IFERROR(AC35+P35,"")</f>
        <v/>
      </c>
      <c r="AE35" s="111" t="str">
        <f t="shared" si="25"/>
        <v/>
      </c>
      <c r="AF35" s="117" t="str">
        <f t="shared" si="26"/>
        <v/>
      </c>
      <c r="AG35" s="265" t="str">
        <f t="shared" si="27"/>
        <v/>
      </c>
      <c r="AI35" s="38" t="str">
        <f>IFERROR(VLOOKUP($C35,'PI AREA  P75'!$B:$AR,34,0),"")</f>
        <v/>
      </c>
      <c r="AJ35" s="38" t="str">
        <f>IFERROR(VLOOKUP($C35,'PI AREA  P75'!$B:$AR,35,0),"")</f>
        <v/>
      </c>
      <c r="AK35" s="38" t="str">
        <f>IFERROR(VLOOKUP($C35,'PI AREA  P75'!$B:$AR,36,0),"")</f>
        <v/>
      </c>
      <c r="AL35" s="38" t="str">
        <f>IFERROR(VLOOKUP($C35,'PI AREA  P75'!$B:$AR,37,0),"")</f>
        <v/>
      </c>
      <c r="AM35" s="38" t="str">
        <f>IFERROR(VLOOKUP($C35,'PI AREA  P75'!$B:$AR,38,0),"")</f>
        <v/>
      </c>
      <c r="AN35" s="38" t="str">
        <f>IFERROR(VLOOKUP($C35,'PI AREA  P75'!$B:$AR,39,0),"")</f>
        <v/>
      </c>
      <c r="AO35" s="38" t="str">
        <f>IFERROR(VLOOKUP($C35,'PI AREA  P75'!$B:$AR,40,0),"")</f>
        <v/>
      </c>
      <c r="AP35" s="38" t="str">
        <f>IFERROR(VLOOKUP($C35,'PI AREA  P75'!$B:$AR,41,0),"")</f>
        <v/>
      </c>
      <c r="AQ35" s="38" t="str">
        <f>IFERROR(VLOOKUP($C35,'PI AREA  P75'!$B:$AR,42,0),"")</f>
        <v/>
      </c>
      <c r="AR35" s="38" t="str">
        <f>IFERROR(VLOOKUP($C35,'PI AREA  P75'!$B:$AR,43,0),"")</f>
        <v/>
      </c>
      <c r="AS35" s="68" t="str">
        <f>IF(AR35="","",$AR35-(($AS$2/CONFIGURACAO!$C$6)*$M35))</f>
        <v/>
      </c>
      <c r="AT35" s="234" t="str">
        <f t="shared" ref="AT35:AT66" si="30">IF(M35="","",IF(AS35&gt;=0,3,"NAO"))</f>
        <v/>
      </c>
      <c r="AU35" s="75" t="str">
        <f>IF(AR35="","",$AR35-(($AU$2/CONFIGURACAO!$C$6)*$M35))</f>
        <v/>
      </c>
      <c r="AV35" s="76" t="str">
        <f t="shared" ref="AV35:AV66" si="31">IF(M35=""," ",IF(AU35&gt;=0,4,"NAO"))</f>
        <v xml:space="preserve"> </v>
      </c>
      <c r="AW35" s="74" t="str">
        <f>IF(AR35="","",$AR35-(($AW$2/CONFIGURACAO!$C$6)*$M35))</f>
        <v/>
      </c>
      <c r="AX35" s="72" t="str">
        <f t="shared" ref="AX35:AX66" si="32">IF(M35="","",IF(AW35&gt;=0,5,"NAO"))</f>
        <v/>
      </c>
      <c r="AZ35" s="39" t="str">
        <f t="shared" ref="AZ35:AZ67" si="33">IF(AR35="","",(AR35/(SUM($AR$3:$AR$67))*100))</f>
        <v/>
      </c>
      <c r="BA35" s="146" t="str">
        <f t="shared" ref="BA35:BA67" si="34">IF(M35="","",SUM(N35:T35,U35:X35,Y35:AB35))</f>
        <v/>
      </c>
      <c r="BB35" s="146" t="str">
        <f t="shared" ref="BB35:BB66" si="35">IF(M35="","",RANK(BA35,$BA$3:$BA$67))</f>
        <v/>
      </c>
      <c r="BC35" s="32" t="str">
        <f t="shared" ref="BC35:BC67" si="36">IF(M35="","",RANK(AR35,$AR$3:$AR$67))</f>
        <v/>
      </c>
      <c r="BE35" s="40" t="str">
        <f t="shared" ref="BE35:BE67" si="37">IF($M35="","",IF(N35="","",(N35/N$75*100)))</f>
        <v/>
      </c>
      <c r="BF35" s="40" t="str">
        <f t="shared" ref="BF35:BF67" si="38">IF($M35="","",IF(O35="","",(O35/O$75*100)))</f>
        <v/>
      </c>
      <c r="BG35" s="40" t="str">
        <f t="shared" ref="BG35:BG67" si="39">IF($M35="","",IF(P35="","",(P35/P$75*100)))</f>
        <v/>
      </c>
      <c r="BH35" s="40" t="str">
        <f t="shared" ref="BH35:BH67" si="40">IF($M35="","",IF(Q35="","",(Q35/Q$75*100)))</f>
        <v/>
      </c>
      <c r="BI35" s="40" t="str">
        <f t="shared" ref="BI35:BI67" si="41">IF($M35="","",IF(R35="","",(R35/R$75*100)))</f>
        <v/>
      </c>
      <c r="BJ35" s="40" t="str">
        <f t="shared" ref="BJ35:BJ67" si="42">IF($M35="","",IF(S35="","",(S35/S$75*100)))</f>
        <v/>
      </c>
      <c r="BK35" s="40" t="str">
        <f t="shared" ref="BK35:BK67" si="43">IF($M35="","",IF(T35="","",(T35/T$75*100)))</f>
        <v/>
      </c>
      <c r="BL35" s="40" t="str">
        <f t="shared" ref="BL35:BL67" si="44">IFERROR(IF($M35="","",IF(U35="","",(U35/U$75*100))),0)</f>
        <v/>
      </c>
      <c r="BM35" s="40" t="str">
        <f t="shared" ref="BM35:BM67" si="45">IF($M35="","",IF(V35="","",(V35/V$75*100)))</f>
        <v/>
      </c>
      <c r="BN35" s="40" t="str">
        <f t="shared" ref="BN35:BN67" si="46">IF($M35="","",IF(W35="","",(W35/W$75*100)))</f>
        <v/>
      </c>
      <c r="BO35" s="40" t="str">
        <f t="shared" ref="BO35:BO67" si="47">IF($M35="","",IF(X35="","",(X35/X$75*100)))</f>
        <v/>
      </c>
      <c r="BP35" s="40" t="str">
        <f t="shared" ref="BP35:BP67" si="48">IFERROR(IF($M35="","",IF(Y35="","",(Y35/Y$75*100))),0)</f>
        <v/>
      </c>
      <c r="BQ35" s="40" t="str">
        <f t="shared" ref="BQ35:BQ67" si="49">IF($M35="","",IF(Z35="","",(Z35/Z$75*100)))</f>
        <v/>
      </c>
      <c r="BR35" s="40" t="str">
        <f t="shared" ref="BR35:BR67" si="50">IF($M35="","",IF(AA35="","",(AA35/AA$75*100)))</f>
        <v/>
      </c>
      <c r="BS35" s="40" t="str">
        <f t="shared" ref="BS35:BS67" si="51">IF($M35="","",IF(AB35="","",(AB35/AB$75*100)))</f>
        <v/>
      </c>
      <c r="BT35" s="42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</row>
    <row r="36" spans="1:124" s="32" customFormat="1" ht="17" thickBot="1" x14ac:dyDescent="0.25">
      <c r="A36" s="44" t="str">
        <f>CONFIGURACAO!$C$4</f>
        <v>AREA 21</v>
      </c>
      <c r="B36" s="83" t="str">
        <f>IFERROR(VLOOKUP(C36,'PI AREA  P75'!$B:$E,2,0),"")</f>
        <v/>
      </c>
      <c r="C36" s="251"/>
      <c r="D36" s="82" t="str">
        <f>IFERROR(VLOOKUP($C36,'PI AREA  P75'!$B:$I,3,0),"")</f>
        <v/>
      </c>
      <c r="E36" s="82" t="str">
        <f>IFERROR(VLOOKUP($C36,'PI AREA  P75'!$B:$I,4,0),"")</f>
        <v/>
      </c>
      <c r="F36" s="82" t="str">
        <f>IFERROR(VLOOKUP($C36,'PI AREA  P75'!$B:$I,5,0),"")</f>
        <v/>
      </c>
      <c r="G36" s="82" t="str">
        <f>IFERROR(VLOOKUP($C36,'PI AREA  P75'!$B:$I,6,0),"")</f>
        <v/>
      </c>
      <c r="H36" s="82" t="str">
        <f>IFERROR(VLOOKUP($C36,'PI AREA  P75'!$B:$I,7,0),"")</f>
        <v/>
      </c>
      <c r="I36" s="82" t="str">
        <f>IFERROR(VLOOKUP($C36,'PI AREA  P75'!$B:$I,8,0),"")</f>
        <v/>
      </c>
      <c r="J36" s="87"/>
      <c r="K36" s="94"/>
      <c r="L36" s="94"/>
      <c r="M36" s="154" t="str">
        <f t="shared" si="24"/>
        <v/>
      </c>
      <c r="N36" s="111" t="str">
        <f>IFERROR(VLOOKUP($C36,'PI AREA  P75'!$B:$AA,13,0),"")</f>
        <v/>
      </c>
      <c r="O36" s="111" t="str">
        <f>IFERROR(VLOOKUP($C36,'PI AREA  P75'!$B:$AA,14,0),"")</f>
        <v/>
      </c>
      <c r="P36" s="111" t="str">
        <f>IFERROR(VLOOKUP($C36,'PI AREA  P75'!$B:$AA,15,0),"")</f>
        <v/>
      </c>
      <c r="Q36" s="111" t="str">
        <f>IFERROR(VLOOKUP($C36,'PI AREA  P75'!$B:$AA,16,0),"")</f>
        <v/>
      </c>
      <c r="R36" s="111" t="str">
        <f>IFERROR(VLOOKUP($C36,'PI AREA  P75'!$B:$AA,17,0),"")</f>
        <v/>
      </c>
      <c r="S36" s="111" t="str">
        <f>IFERROR(VLOOKUP($C36,'PI AREA  P75'!$B:$AA,18,0),"")</f>
        <v/>
      </c>
      <c r="T36" s="114" t="str">
        <f>IFERROR(VLOOKUP($C36,'PI AREA  P75'!$B:$AA,19,0),"")</f>
        <v/>
      </c>
      <c r="U36" s="116" t="str">
        <f>IFERROR(VLOOKUP($C36,'PI AREA  P75'!$B:$AA,21,0),"")</f>
        <v/>
      </c>
      <c r="V36" s="111" t="str">
        <f>IFERROR(VLOOKUP($C36,'PI AREA  P75'!$B:$AA,22,0),"")</f>
        <v/>
      </c>
      <c r="W36" s="111" t="str">
        <f>IFERROR(VLOOKUP($C36,'PI AREA  P75'!$B:$AA,23,0),"")</f>
        <v/>
      </c>
      <c r="X36" s="119" t="str">
        <f>IFERROR(VLOOKUP($C36,'PI AREA  P75'!$B:$AA,24,0),"")</f>
        <v/>
      </c>
      <c r="Y36" s="118" t="str">
        <f>IFERROR(VLOOKUP($C36,'PI AREA  P75'!$B:$AA,25,0),"")</f>
        <v/>
      </c>
      <c r="Z36" s="111" t="str">
        <f>IFERROR(VLOOKUP($C36,'PI AREA  P75'!$B:$AA,26,0),"")</f>
        <v/>
      </c>
      <c r="AA36" s="111" t="str">
        <f>IFERROR(VLOOKUP($C36,'PI AREA  P75'!$B:$AA,27,0),"")</f>
        <v/>
      </c>
      <c r="AB36" s="114" t="str">
        <f>IFERROR(VLOOKUP($C36,'PI AREA  P75'!$B:$AB,28,0),"")</f>
        <v/>
      </c>
      <c r="AC36" s="116" t="str">
        <f t="shared" si="28"/>
        <v/>
      </c>
      <c r="AD36" s="111" t="str">
        <f t="shared" si="29"/>
        <v/>
      </c>
      <c r="AE36" s="111" t="str">
        <f t="shared" si="25"/>
        <v/>
      </c>
      <c r="AF36" s="117" t="str">
        <f t="shared" si="26"/>
        <v/>
      </c>
      <c r="AG36" s="265" t="str">
        <f t="shared" si="27"/>
        <v/>
      </c>
      <c r="AI36" s="38" t="str">
        <f>IFERROR(VLOOKUP($C36,'PI AREA  P75'!$B:$AR,34,0),"")</f>
        <v/>
      </c>
      <c r="AJ36" s="38" t="str">
        <f>IFERROR(VLOOKUP($C36,'PI AREA  P75'!$B:$AR,35,0),"")</f>
        <v/>
      </c>
      <c r="AK36" s="38" t="str">
        <f>IFERROR(VLOOKUP($C36,'PI AREA  P75'!$B:$AR,36,0),"")</f>
        <v/>
      </c>
      <c r="AL36" s="38" t="str">
        <f>IFERROR(VLOOKUP($C36,'PI AREA  P75'!$B:$AR,37,0),"")</f>
        <v/>
      </c>
      <c r="AM36" s="38" t="str">
        <f>IFERROR(VLOOKUP($C36,'PI AREA  P75'!$B:$AR,38,0),"")</f>
        <v/>
      </c>
      <c r="AN36" s="38" t="str">
        <f>IFERROR(VLOOKUP($C36,'PI AREA  P75'!$B:$AR,39,0),"")</f>
        <v/>
      </c>
      <c r="AO36" s="38" t="str">
        <f>IFERROR(VLOOKUP($C36,'PI AREA  P75'!$B:$AR,40,0),"")</f>
        <v/>
      </c>
      <c r="AP36" s="38" t="str">
        <f>IFERROR(VLOOKUP($C36,'PI AREA  P75'!$B:$AR,41,0),"")</f>
        <v/>
      </c>
      <c r="AQ36" s="38" t="str">
        <f>IFERROR(VLOOKUP($C36,'PI AREA  P75'!$B:$AR,42,0),"")</f>
        <v/>
      </c>
      <c r="AR36" s="38" t="str">
        <f>IFERROR(VLOOKUP($C36,'PI AREA  P75'!$B:$AR,43,0),"")</f>
        <v/>
      </c>
      <c r="AS36" s="68" t="str">
        <f>IF(AR36="","",$AR36-(($AS$2/CONFIGURACAO!$C$6)*$M36))</f>
        <v/>
      </c>
      <c r="AT36" s="234" t="str">
        <f t="shared" si="30"/>
        <v/>
      </c>
      <c r="AU36" s="75" t="str">
        <f>IF(AR36="","",$AR36-(($AU$2/CONFIGURACAO!$C$6)*$M36))</f>
        <v/>
      </c>
      <c r="AV36" s="76" t="str">
        <f t="shared" si="31"/>
        <v xml:space="preserve"> </v>
      </c>
      <c r="AW36" s="74" t="str">
        <f>IF(AR36="","",$AR36-(($AW$2/CONFIGURACAO!$C$6)*$M36))</f>
        <v/>
      </c>
      <c r="AX36" s="72" t="str">
        <f t="shared" si="32"/>
        <v/>
      </c>
      <c r="AZ36" s="39" t="str">
        <f t="shared" si="33"/>
        <v/>
      </c>
      <c r="BA36" s="146" t="str">
        <f t="shared" si="34"/>
        <v/>
      </c>
      <c r="BB36" s="146" t="str">
        <f t="shared" si="35"/>
        <v/>
      </c>
      <c r="BC36" s="32" t="str">
        <f t="shared" si="36"/>
        <v/>
      </c>
      <c r="BE36" s="40" t="str">
        <f t="shared" si="37"/>
        <v/>
      </c>
      <c r="BF36" s="40" t="str">
        <f t="shared" si="38"/>
        <v/>
      </c>
      <c r="BG36" s="40" t="str">
        <f t="shared" si="39"/>
        <v/>
      </c>
      <c r="BH36" s="40" t="str">
        <f t="shared" si="40"/>
        <v/>
      </c>
      <c r="BI36" s="40" t="str">
        <f t="shared" si="41"/>
        <v/>
      </c>
      <c r="BJ36" s="40" t="str">
        <f t="shared" si="42"/>
        <v/>
      </c>
      <c r="BK36" s="40" t="str">
        <f t="shared" si="43"/>
        <v/>
      </c>
      <c r="BL36" s="40" t="str">
        <f t="shared" si="44"/>
        <v/>
      </c>
      <c r="BM36" s="40" t="str">
        <f t="shared" si="45"/>
        <v/>
      </c>
      <c r="BN36" s="40" t="str">
        <f t="shared" si="46"/>
        <v/>
      </c>
      <c r="BO36" s="40" t="str">
        <f t="shared" si="47"/>
        <v/>
      </c>
      <c r="BP36" s="40" t="str">
        <f t="shared" si="48"/>
        <v/>
      </c>
      <c r="BQ36" s="40" t="str">
        <f t="shared" si="49"/>
        <v/>
      </c>
      <c r="BR36" s="40" t="str">
        <f t="shared" si="50"/>
        <v/>
      </c>
      <c r="BS36" s="40" t="str">
        <f t="shared" si="51"/>
        <v/>
      </c>
      <c r="BT36" s="42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</row>
    <row r="37" spans="1:124" s="32" customFormat="1" ht="17" thickBot="1" x14ac:dyDescent="0.25">
      <c r="A37" s="44" t="str">
        <f>CONFIGURACAO!$C$4</f>
        <v>AREA 21</v>
      </c>
      <c r="B37" s="83" t="str">
        <f>IFERROR(VLOOKUP(C37,'PI AREA  P75'!$B:$E,2,0),"")</f>
        <v/>
      </c>
      <c r="C37" s="251"/>
      <c r="D37" s="82" t="str">
        <f>IFERROR(VLOOKUP($C37,'PI AREA  P75'!$B:$I,3,0),"")</f>
        <v/>
      </c>
      <c r="E37" s="82" t="str">
        <f>IFERROR(VLOOKUP($C37,'PI AREA  P75'!$B:$I,4,0),"")</f>
        <v/>
      </c>
      <c r="F37" s="82" t="str">
        <f>IFERROR(VLOOKUP($C37,'PI AREA  P75'!$B:$I,5,0),"")</f>
        <v/>
      </c>
      <c r="G37" s="82" t="str">
        <f>IFERROR(VLOOKUP($C37,'PI AREA  P75'!$B:$I,6,0),"")</f>
        <v/>
      </c>
      <c r="H37" s="82" t="str">
        <f>IFERROR(VLOOKUP($C37,'PI AREA  P75'!$B:$I,7,0),"")</f>
        <v/>
      </c>
      <c r="I37" s="82" t="str">
        <f>IFERROR(VLOOKUP($C37,'PI AREA  P75'!$B:$I,8,0),"")</f>
        <v/>
      </c>
      <c r="J37" s="87"/>
      <c r="K37" s="94"/>
      <c r="L37" s="94"/>
      <c r="M37" s="154" t="str">
        <f t="shared" si="24"/>
        <v/>
      </c>
      <c r="N37" s="111" t="str">
        <f>IFERROR(VLOOKUP($C37,'PI AREA  P75'!$B:$AA,13,0),"")</f>
        <v/>
      </c>
      <c r="O37" s="111" t="str">
        <f>IFERROR(VLOOKUP($C37,'PI AREA  P75'!$B:$AA,14,0),"")</f>
        <v/>
      </c>
      <c r="P37" s="111" t="str">
        <f>IFERROR(VLOOKUP($C37,'PI AREA  P75'!$B:$AA,15,0),"")</f>
        <v/>
      </c>
      <c r="Q37" s="111" t="str">
        <f>IFERROR(VLOOKUP($C37,'PI AREA  P75'!$B:$AA,16,0),"")</f>
        <v/>
      </c>
      <c r="R37" s="111" t="str">
        <f>IFERROR(VLOOKUP($C37,'PI AREA  P75'!$B:$AA,17,0),"")</f>
        <v/>
      </c>
      <c r="S37" s="111" t="str">
        <f>IFERROR(VLOOKUP($C37,'PI AREA  P75'!$B:$AA,18,0),"")</f>
        <v/>
      </c>
      <c r="T37" s="114" t="str">
        <f>IFERROR(VLOOKUP($C37,'PI AREA  P75'!$B:$AA,19,0),"")</f>
        <v/>
      </c>
      <c r="U37" s="116" t="str">
        <f>IFERROR(VLOOKUP($C37,'PI AREA  P75'!$B:$AA,21,0),"")</f>
        <v/>
      </c>
      <c r="V37" s="111" t="str">
        <f>IFERROR(VLOOKUP($C37,'PI AREA  P75'!$B:$AA,22,0),"")</f>
        <v/>
      </c>
      <c r="W37" s="111" t="str">
        <f>IFERROR(VLOOKUP($C37,'PI AREA  P75'!$B:$AA,23,0),"")</f>
        <v/>
      </c>
      <c r="X37" s="119" t="str">
        <f>IFERROR(VLOOKUP($C37,'PI AREA  P75'!$B:$AA,24,0),"")</f>
        <v/>
      </c>
      <c r="Y37" s="118" t="str">
        <f>IFERROR(VLOOKUP($C37,'PI AREA  P75'!$B:$AA,25,0),"")</f>
        <v/>
      </c>
      <c r="Z37" s="111" t="str">
        <f>IFERROR(VLOOKUP($C37,'PI AREA  P75'!$B:$AA,26,0),"")</f>
        <v/>
      </c>
      <c r="AA37" s="111" t="str">
        <f>IFERROR(VLOOKUP($C37,'PI AREA  P75'!$B:$AA,27,0),"")</f>
        <v/>
      </c>
      <c r="AB37" s="114" t="str">
        <f>IFERROR(VLOOKUP($C37,'PI AREA  P75'!$B:$AB,28,0),"")</f>
        <v/>
      </c>
      <c r="AC37" s="116" t="str">
        <f t="shared" si="28"/>
        <v/>
      </c>
      <c r="AD37" s="111" t="str">
        <f t="shared" si="29"/>
        <v/>
      </c>
      <c r="AE37" s="111" t="str">
        <f t="shared" si="25"/>
        <v/>
      </c>
      <c r="AF37" s="117" t="str">
        <f t="shared" si="26"/>
        <v/>
      </c>
      <c r="AG37" s="265" t="str">
        <f t="shared" si="27"/>
        <v/>
      </c>
      <c r="AI37" s="38" t="str">
        <f>IFERROR(VLOOKUP($C37,'PI AREA  P75'!$B:$AR,34,0),"")</f>
        <v/>
      </c>
      <c r="AJ37" s="38" t="str">
        <f>IFERROR(VLOOKUP($C37,'PI AREA  P75'!$B:$AR,35,0),"")</f>
        <v/>
      </c>
      <c r="AK37" s="38" t="str">
        <f>IFERROR(VLOOKUP($C37,'PI AREA  P75'!$B:$AR,36,0),"")</f>
        <v/>
      </c>
      <c r="AL37" s="38" t="str">
        <f>IFERROR(VLOOKUP($C37,'PI AREA  P75'!$B:$AR,37,0),"")</f>
        <v/>
      </c>
      <c r="AM37" s="38" t="str">
        <f>IFERROR(VLOOKUP($C37,'PI AREA  P75'!$B:$AR,38,0),"")</f>
        <v/>
      </c>
      <c r="AN37" s="38" t="str">
        <f>IFERROR(VLOOKUP($C37,'PI AREA  P75'!$B:$AR,39,0),"")</f>
        <v/>
      </c>
      <c r="AO37" s="38" t="str">
        <f>IFERROR(VLOOKUP($C37,'PI AREA  P75'!$B:$AR,40,0),"")</f>
        <v/>
      </c>
      <c r="AP37" s="38" t="str">
        <f>IFERROR(VLOOKUP($C37,'PI AREA  P75'!$B:$AR,41,0),"")</f>
        <v/>
      </c>
      <c r="AQ37" s="38" t="str">
        <f>IFERROR(VLOOKUP($C37,'PI AREA  P75'!$B:$AR,42,0),"")</f>
        <v/>
      </c>
      <c r="AR37" s="38" t="str">
        <f>IFERROR(VLOOKUP($C37,'PI AREA  P75'!$B:$AR,43,0),"")</f>
        <v/>
      </c>
      <c r="AS37" s="68" t="str">
        <f>IF(AR37="","",$AR37-(($AS$2/CONFIGURACAO!$C$6)*$M37))</f>
        <v/>
      </c>
      <c r="AT37" s="234" t="str">
        <f t="shared" si="30"/>
        <v/>
      </c>
      <c r="AU37" s="75" t="str">
        <f>IF(AR37="","",$AR37-(($AU$2/CONFIGURACAO!$C$6)*$M37))</f>
        <v/>
      </c>
      <c r="AV37" s="76" t="str">
        <f t="shared" si="31"/>
        <v xml:space="preserve"> </v>
      </c>
      <c r="AW37" s="74" t="str">
        <f>IF(AR37="","",$AR37-(($AW$2/CONFIGURACAO!$C$6)*$M37))</f>
        <v/>
      </c>
      <c r="AX37" s="72" t="str">
        <f t="shared" si="32"/>
        <v/>
      </c>
      <c r="AZ37" s="39" t="str">
        <f t="shared" si="33"/>
        <v/>
      </c>
      <c r="BA37" s="146" t="str">
        <f t="shared" si="34"/>
        <v/>
      </c>
      <c r="BB37" s="146" t="str">
        <f t="shared" si="35"/>
        <v/>
      </c>
      <c r="BC37" s="32" t="str">
        <f t="shared" si="36"/>
        <v/>
      </c>
      <c r="BE37" s="40" t="str">
        <f t="shared" si="37"/>
        <v/>
      </c>
      <c r="BF37" s="40" t="str">
        <f t="shared" si="38"/>
        <v/>
      </c>
      <c r="BG37" s="40" t="str">
        <f t="shared" si="39"/>
        <v/>
      </c>
      <c r="BH37" s="40" t="str">
        <f t="shared" si="40"/>
        <v/>
      </c>
      <c r="BI37" s="40" t="str">
        <f t="shared" si="41"/>
        <v/>
      </c>
      <c r="BJ37" s="40" t="str">
        <f t="shared" si="42"/>
        <v/>
      </c>
      <c r="BK37" s="40" t="str">
        <f t="shared" si="43"/>
        <v/>
      </c>
      <c r="BL37" s="40" t="str">
        <f t="shared" si="44"/>
        <v/>
      </c>
      <c r="BM37" s="40" t="str">
        <f t="shared" si="45"/>
        <v/>
      </c>
      <c r="BN37" s="40" t="str">
        <f t="shared" si="46"/>
        <v/>
      </c>
      <c r="BO37" s="40" t="str">
        <f t="shared" si="47"/>
        <v/>
      </c>
      <c r="BP37" s="40" t="str">
        <f t="shared" si="48"/>
        <v/>
      </c>
      <c r="BQ37" s="40" t="str">
        <f t="shared" si="49"/>
        <v/>
      </c>
      <c r="BR37" s="40" t="str">
        <f t="shared" si="50"/>
        <v/>
      </c>
      <c r="BS37" s="40" t="str">
        <f t="shared" si="51"/>
        <v/>
      </c>
      <c r="BT37" s="42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</row>
    <row r="38" spans="1:124" s="32" customFormat="1" ht="17" thickBot="1" x14ac:dyDescent="0.25">
      <c r="A38" s="44" t="str">
        <f>CONFIGURACAO!$C$4</f>
        <v>AREA 21</v>
      </c>
      <c r="B38" s="83" t="str">
        <f>IFERROR(VLOOKUP(C38,'PI AREA  P75'!$B:$E,2,0),"")</f>
        <v/>
      </c>
      <c r="C38" s="251"/>
      <c r="D38" s="82" t="str">
        <f>IFERROR(VLOOKUP($C38,'PI AREA  P75'!$B:$I,3,0),"")</f>
        <v/>
      </c>
      <c r="E38" s="82" t="str">
        <f>IFERROR(VLOOKUP($C38,'PI AREA  P75'!$B:$I,4,0),"")</f>
        <v/>
      </c>
      <c r="F38" s="82" t="str">
        <f>IFERROR(VLOOKUP($C38,'PI AREA  P75'!$B:$I,5,0),"")</f>
        <v/>
      </c>
      <c r="G38" s="82" t="str">
        <f>IFERROR(VLOOKUP($C38,'PI AREA  P75'!$B:$I,6,0),"")</f>
        <v/>
      </c>
      <c r="H38" s="82" t="str">
        <f>IFERROR(VLOOKUP($C38,'PI AREA  P75'!$B:$I,7,0),"")</f>
        <v/>
      </c>
      <c r="I38" s="82" t="str">
        <f>IFERROR(VLOOKUP($C38,'PI AREA  P75'!$B:$I,8,0),"")</f>
        <v/>
      </c>
      <c r="J38" s="87"/>
      <c r="K38" s="94"/>
      <c r="L38" s="94"/>
      <c r="M38" s="154" t="str">
        <f t="shared" si="24"/>
        <v/>
      </c>
      <c r="N38" s="111" t="str">
        <f>IFERROR(VLOOKUP($C38,'PI AREA  P75'!$B:$AA,13,0),"")</f>
        <v/>
      </c>
      <c r="O38" s="111" t="str">
        <f>IFERROR(VLOOKUP($C38,'PI AREA  P75'!$B:$AA,14,0),"")</f>
        <v/>
      </c>
      <c r="P38" s="111" t="str">
        <f>IFERROR(VLOOKUP($C38,'PI AREA  P75'!$B:$AA,15,0),"")</f>
        <v/>
      </c>
      <c r="Q38" s="111" t="str">
        <f>IFERROR(VLOOKUP($C38,'PI AREA  P75'!$B:$AA,16,0),"")</f>
        <v/>
      </c>
      <c r="R38" s="111" t="str">
        <f>IFERROR(VLOOKUP($C38,'PI AREA  P75'!$B:$AA,17,0),"")</f>
        <v/>
      </c>
      <c r="S38" s="111" t="str">
        <f>IFERROR(VLOOKUP($C38,'PI AREA  P75'!$B:$AA,18,0),"")</f>
        <v/>
      </c>
      <c r="T38" s="114" t="str">
        <f>IFERROR(VLOOKUP($C38,'PI AREA  P75'!$B:$AA,19,0),"")</f>
        <v/>
      </c>
      <c r="U38" s="116" t="str">
        <f>IFERROR(VLOOKUP($C38,'PI AREA  P75'!$B:$AA,21,0),"")</f>
        <v/>
      </c>
      <c r="V38" s="111" t="str">
        <f>IFERROR(VLOOKUP($C38,'PI AREA  P75'!$B:$AA,22,0),"")</f>
        <v/>
      </c>
      <c r="W38" s="111" t="str">
        <f>IFERROR(VLOOKUP($C38,'PI AREA  P75'!$B:$AA,23,0),"")</f>
        <v/>
      </c>
      <c r="X38" s="119" t="str">
        <f>IFERROR(VLOOKUP($C38,'PI AREA  P75'!$B:$AA,24,0),"")</f>
        <v/>
      </c>
      <c r="Y38" s="118" t="str">
        <f>IFERROR(VLOOKUP($C38,'PI AREA  P75'!$B:$AA,25,0),"")</f>
        <v/>
      </c>
      <c r="Z38" s="111" t="str">
        <f>IFERROR(VLOOKUP($C38,'PI AREA  P75'!$B:$AA,26,0),"")</f>
        <v/>
      </c>
      <c r="AA38" s="111" t="str">
        <f>IFERROR(VLOOKUP($C38,'PI AREA  P75'!$B:$AA,27,0),"")</f>
        <v/>
      </c>
      <c r="AB38" s="114" t="str">
        <f>IFERROR(VLOOKUP($C38,'PI AREA  P75'!$B:$AB,28,0),"")</f>
        <v/>
      </c>
      <c r="AC38" s="116" t="str">
        <f t="shared" si="28"/>
        <v/>
      </c>
      <c r="AD38" s="111" t="str">
        <f t="shared" si="29"/>
        <v/>
      </c>
      <c r="AE38" s="111" t="str">
        <f t="shared" si="25"/>
        <v/>
      </c>
      <c r="AF38" s="117" t="str">
        <f t="shared" si="26"/>
        <v/>
      </c>
      <c r="AG38" s="265" t="str">
        <f t="shared" si="27"/>
        <v/>
      </c>
      <c r="AI38" s="38" t="str">
        <f>IFERROR(VLOOKUP($C38,'PI AREA  P75'!$B:$AR,34,0),"")</f>
        <v/>
      </c>
      <c r="AJ38" s="38" t="str">
        <f>IFERROR(VLOOKUP($C38,'PI AREA  P75'!$B:$AR,35,0),"")</f>
        <v/>
      </c>
      <c r="AK38" s="38" t="str">
        <f>IFERROR(VLOOKUP($C38,'PI AREA  P75'!$B:$AR,36,0),"")</f>
        <v/>
      </c>
      <c r="AL38" s="38" t="str">
        <f>IFERROR(VLOOKUP($C38,'PI AREA  P75'!$B:$AR,37,0),"")</f>
        <v/>
      </c>
      <c r="AM38" s="38" t="str">
        <f>IFERROR(VLOOKUP($C38,'PI AREA  P75'!$B:$AR,38,0),"")</f>
        <v/>
      </c>
      <c r="AN38" s="38" t="str">
        <f>IFERROR(VLOOKUP($C38,'PI AREA  P75'!$B:$AR,39,0),"")</f>
        <v/>
      </c>
      <c r="AO38" s="38" t="str">
        <f>IFERROR(VLOOKUP($C38,'PI AREA  P75'!$B:$AR,40,0),"")</f>
        <v/>
      </c>
      <c r="AP38" s="38" t="str">
        <f>IFERROR(VLOOKUP($C38,'PI AREA  P75'!$B:$AR,41,0),"")</f>
        <v/>
      </c>
      <c r="AQ38" s="38" t="str">
        <f>IFERROR(VLOOKUP($C38,'PI AREA  P75'!$B:$AR,42,0),"")</f>
        <v/>
      </c>
      <c r="AR38" s="38" t="str">
        <f>IFERROR(VLOOKUP($C38,'PI AREA  P75'!$B:$AR,43,0),"")</f>
        <v/>
      </c>
      <c r="AS38" s="68" t="str">
        <f>IF(AR38="","",$AR38-(($AS$2/CONFIGURACAO!$C$6)*$M38))</f>
        <v/>
      </c>
      <c r="AT38" s="234" t="str">
        <f t="shared" si="30"/>
        <v/>
      </c>
      <c r="AU38" s="75" t="str">
        <f>IF(AR38="","",$AR38-(($AU$2/CONFIGURACAO!$C$6)*$M38))</f>
        <v/>
      </c>
      <c r="AV38" s="76" t="str">
        <f t="shared" si="31"/>
        <v xml:space="preserve"> </v>
      </c>
      <c r="AW38" s="74" t="str">
        <f>IF(AR38="","",$AR38-(($AW$2/CONFIGURACAO!$C$6)*$M38))</f>
        <v/>
      </c>
      <c r="AX38" s="72" t="str">
        <f t="shared" si="32"/>
        <v/>
      </c>
      <c r="AZ38" s="39" t="str">
        <f t="shared" si="33"/>
        <v/>
      </c>
      <c r="BA38" s="146" t="str">
        <f t="shared" si="34"/>
        <v/>
      </c>
      <c r="BB38" s="146" t="str">
        <f t="shared" si="35"/>
        <v/>
      </c>
      <c r="BC38" s="32" t="str">
        <f t="shared" si="36"/>
        <v/>
      </c>
      <c r="BE38" s="40" t="str">
        <f t="shared" si="37"/>
        <v/>
      </c>
      <c r="BF38" s="40" t="str">
        <f t="shared" si="38"/>
        <v/>
      </c>
      <c r="BG38" s="40" t="str">
        <f t="shared" si="39"/>
        <v/>
      </c>
      <c r="BH38" s="40" t="str">
        <f t="shared" si="40"/>
        <v/>
      </c>
      <c r="BI38" s="40" t="str">
        <f t="shared" si="41"/>
        <v/>
      </c>
      <c r="BJ38" s="40" t="str">
        <f t="shared" si="42"/>
        <v/>
      </c>
      <c r="BK38" s="40" t="str">
        <f t="shared" si="43"/>
        <v/>
      </c>
      <c r="BL38" s="40" t="str">
        <f t="shared" si="44"/>
        <v/>
      </c>
      <c r="BM38" s="40" t="str">
        <f t="shared" si="45"/>
        <v/>
      </c>
      <c r="BN38" s="40" t="str">
        <f t="shared" si="46"/>
        <v/>
      </c>
      <c r="BO38" s="40" t="str">
        <f t="shared" si="47"/>
        <v/>
      </c>
      <c r="BP38" s="40" t="str">
        <f t="shared" si="48"/>
        <v/>
      </c>
      <c r="BQ38" s="40" t="str">
        <f t="shared" si="49"/>
        <v/>
      </c>
      <c r="BR38" s="40" t="str">
        <f t="shared" si="50"/>
        <v/>
      </c>
      <c r="BS38" s="40" t="str">
        <f t="shared" si="51"/>
        <v/>
      </c>
      <c r="BT38" s="42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</row>
    <row r="39" spans="1:124" s="32" customFormat="1" ht="17" thickBot="1" x14ac:dyDescent="0.25">
      <c r="A39" s="44" t="str">
        <f>CONFIGURACAO!$C$4</f>
        <v>AREA 21</v>
      </c>
      <c r="B39" s="83" t="str">
        <f>IFERROR(VLOOKUP(C39,'PI AREA  P75'!$B:$E,2,0),"")</f>
        <v/>
      </c>
      <c r="C39" s="251"/>
      <c r="D39" s="82" t="str">
        <f>IFERROR(VLOOKUP($C39,'PI AREA  P75'!$B:$I,3,0),"")</f>
        <v/>
      </c>
      <c r="E39" s="82" t="str">
        <f>IFERROR(VLOOKUP($C39,'PI AREA  P75'!$B:$I,4,0),"")</f>
        <v/>
      </c>
      <c r="F39" s="82" t="str">
        <f>IFERROR(VLOOKUP($C39,'PI AREA  P75'!$B:$I,5,0),"")</f>
        <v/>
      </c>
      <c r="G39" s="82" t="str">
        <f>IFERROR(VLOOKUP($C39,'PI AREA  P75'!$B:$I,6,0),"")</f>
        <v/>
      </c>
      <c r="H39" s="82" t="str">
        <f>IFERROR(VLOOKUP($C39,'PI AREA  P75'!$B:$I,7,0),"")</f>
        <v/>
      </c>
      <c r="I39" s="82" t="str">
        <f>IFERROR(VLOOKUP($C39,'PI AREA  P75'!$B:$I,8,0),"")</f>
        <v/>
      </c>
      <c r="J39" s="87"/>
      <c r="K39" s="94"/>
      <c r="L39" s="94"/>
      <c r="M39" s="154" t="str">
        <f t="shared" si="24"/>
        <v/>
      </c>
      <c r="N39" s="111" t="str">
        <f>IFERROR(VLOOKUP($C39,'PI AREA  P75'!$B:$AA,13,0),"")</f>
        <v/>
      </c>
      <c r="O39" s="111" t="str">
        <f>IFERROR(VLOOKUP($C39,'PI AREA  P75'!$B:$AA,14,0),"")</f>
        <v/>
      </c>
      <c r="P39" s="111" t="str">
        <f>IFERROR(VLOOKUP($C39,'PI AREA  P75'!$B:$AA,15,0),"")</f>
        <v/>
      </c>
      <c r="Q39" s="111" t="str">
        <f>IFERROR(VLOOKUP($C39,'PI AREA  P75'!$B:$AA,16,0),"")</f>
        <v/>
      </c>
      <c r="R39" s="111" t="str">
        <f>IFERROR(VLOOKUP($C39,'PI AREA  P75'!$B:$AA,17,0),"")</f>
        <v/>
      </c>
      <c r="S39" s="111" t="str">
        <f>IFERROR(VLOOKUP($C39,'PI AREA  P75'!$B:$AA,18,0),"")</f>
        <v/>
      </c>
      <c r="T39" s="114" t="str">
        <f>IFERROR(VLOOKUP($C39,'PI AREA  P75'!$B:$AA,19,0),"")</f>
        <v/>
      </c>
      <c r="U39" s="116" t="str">
        <f>IFERROR(VLOOKUP($C39,'PI AREA  P75'!$B:$AA,21,0),"")</f>
        <v/>
      </c>
      <c r="V39" s="111" t="str">
        <f>IFERROR(VLOOKUP($C39,'PI AREA  P75'!$B:$AA,22,0),"")</f>
        <v/>
      </c>
      <c r="W39" s="111" t="str">
        <f>IFERROR(VLOOKUP($C39,'PI AREA  P75'!$B:$AA,23,0),"")</f>
        <v/>
      </c>
      <c r="X39" s="119" t="str">
        <f>IFERROR(VLOOKUP($C39,'PI AREA  P75'!$B:$AA,24,0),"")</f>
        <v/>
      </c>
      <c r="Y39" s="118" t="str">
        <f>IFERROR(VLOOKUP($C39,'PI AREA  P75'!$B:$AA,25,0),"")</f>
        <v/>
      </c>
      <c r="Z39" s="111" t="str">
        <f>IFERROR(VLOOKUP($C39,'PI AREA  P75'!$B:$AA,26,0),"")</f>
        <v/>
      </c>
      <c r="AA39" s="111" t="str">
        <f>IFERROR(VLOOKUP($C39,'PI AREA  P75'!$B:$AA,27,0),"")</f>
        <v/>
      </c>
      <c r="AB39" s="114" t="str">
        <f>IFERROR(VLOOKUP($C39,'PI AREA  P75'!$B:$AB,28,0),"")</f>
        <v/>
      </c>
      <c r="AC39" s="116" t="str">
        <f t="shared" si="28"/>
        <v/>
      </c>
      <c r="AD39" s="111" t="str">
        <f t="shared" si="29"/>
        <v/>
      </c>
      <c r="AE39" s="111" t="str">
        <f t="shared" si="25"/>
        <v/>
      </c>
      <c r="AF39" s="117" t="str">
        <f t="shared" si="26"/>
        <v/>
      </c>
      <c r="AG39" s="265" t="str">
        <f t="shared" si="27"/>
        <v/>
      </c>
      <c r="AI39" s="38" t="str">
        <f>IFERROR(VLOOKUP($C39,'PI AREA  P75'!$B:$AR,34,0),"")</f>
        <v/>
      </c>
      <c r="AJ39" s="38" t="str">
        <f>IFERROR(VLOOKUP($C39,'PI AREA  P75'!$B:$AR,35,0),"")</f>
        <v/>
      </c>
      <c r="AK39" s="38" t="str">
        <f>IFERROR(VLOOKUP($C39,'PI AREA  P75'!$B:$AR,36,0),"")</f>
        <v/>
      </c>
      <c r="AL39" s="38" t="str">
        <f>IFERROR(VLOOKUP($C39,'PI AREA  P75'!$B:$AR,37,0),"")</f>
        <v/>
      </c>
      <c r="AM39" s="38" t="str">
        <f>IFERROR(VLOOKUP($C39,'PI AREA  P75'!$B:$AR,38,0),"")</f>
        <v/>
      </c>
      <c r="AN39" s="38" t="str">
        <f>IFERROR(VLOOKUP($C39,'PI AREA  P75'!$B:$AR,39,0),"")</f>
        <v/>
      </c>
      <c r="AO39" s="38" t="str">
        <f>IFERROR(VLOOKUP($C39,'PI AREA  P75'!$B:$AR,40,0),"")</f>
        <v/>
      </c>
      <c r="AP39" s="38" t="str">
        <f>IFERROR(VLOOKUP($C39,'PI AREA  P75'!$B:$AR,41,0),"")</f>
        <v/>
      </c>
      <c r="AQ39" s="38" t="str">
        <f>IFERROR(VLOOKUP($C39,'PI AREA  P75'!$B:$AR,42,0),"")</f>
        <v/>
      </c>
      <c r="AR39" s="38" t="str">
        <f>IFERROR(VLOOKUP($C39,'PI AREA  P75'!$B:$AR,43,0),"")</f>
        <v/>
      </c>
      <c r="AS39" s="68" t="str">
        <f>IF(AR39="","",$AR39-(($AS$2/CONFIGURACAO!$C$6)*$M39))</f>
        <v/>
      </c>
      <c r="AT39" s="234" t="str">
        <f t="shared" si="30"/>
        <v/>
      </c>
      <c r="AU39" s="75" t="str">
        <f>IF(AR39="","",$AR39-(($AU$2/CONFIGURACAO!$C$6)*$M39))</f>
        <v/>
      </c>
      <c r="AV39" s="76" t="str">
        <f t="shared" si="31"/>
        <v xml:space="preserve"> </v>
      </c>
      <c r="AW39" s="74" t="str">
        <f>IF(AR39="","",$AR39-(($AW$2/CONFIGURACAO!$C$6)*$M39))</f>
        <v/>
      </c>
      <c r="AX39" s="72" t="str">
        <f t="shared" si="32"/>
        <v/>
      </c>
      <c r="AZ39" s="39" t="str">
        <f t="shared" si="33"/>
        <v/>
      </c>
      <c r="BA39" s="146" t="str">
        <f t="shared" si="34"/>
        <v/>
      </c>
      <c r="BB39" s="146" t="str">
        <f t="shared" si="35"/>
        <v/>
      </c>
      <c r="BC39" s="32" t="str">
        <f t="shared" si="36"/>
        <v/>
      </c>
      <c r="BE39" s="40" t="str">
        <f t="shared" si="37"/>
        <v/>
      </c>
      <c r="BF39" s="40" t="str">
        <f t="shared" si="38"/>
        <v/>
      </c>
      <c r="BG39" s="40" t="str">
        <f t="shared" si="39"/>
        <v/>
      </c>
      <c r="BH39" s="40" t="str">
        <f t="shared" si="40"/>
        <v/>
      </c>
      <c r="BI39" s="40" t="str">
        <f t="shared" si="41"/>
        <v/>
      </c>
      <c r="BJ39" s="40" t="str">
        <f t="shared" si="42"/>
        <v/>
      </c>
      <c r="BK39" s="40" t="str">
        <f t="shared" si="43"/>
        <v/>
      </c>
      <c r="BL39" s="40" t="str">
        <f t="shared" si="44"/>
        <v/>
      </c>
      <c r="BM39" s="40" t="str">
        <f t="shared" si="45"/>
        <v/>
      </c>
      <c r="BN39" s="40" t="str">
        <f t="shared" si="46"/>
        <v/>
      </c>
      <c r="BO39" s="40" t="str">
        <f t="shared" si="47"/>
        <v/>
      </c>
      <c r="BP39" s="40" t="str">
        <f t="shared" si="48"/>
        <v/>
      </c>
      <c r="BQ39" s="40" t="str">
        <f t="shared" si="49"/>
        <v/>
      </c>
      <c r="BR39" s="40" t="str">
        <f t="shared" si="50"/>
        <v/>
      </c>
      <c r="BS39" s="40" t="str">
        <f t="shared" si="51"/>
        <v/>
      </c>
      <c r="BT39" s="42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</row>
    <row r="40" spans="1:124" s="32" customFormat="1" ht="17" thickBot="1" x14ac:dyDescent="0.25">
      <c r="A40" s="44" t="str">
        <f>CONFIGURACAO!$C$4</f>
        <v>AREA 21</v>
      </c>
      <c r="B40" s="83" t="str">
        <f>IFERROR(VLOOKUP(C40,'PI AREA  P75'!$B:$E,2,0),"")</f>
        <v/>
      </c>
      <c r="C40" s="251"/>
      <c r="D40" s="82" t="str">
        <f>IFERROR(VLOOKUP($C40,'PI AREA  P75'!$B:$I,3,0),"")</f>
        <v/>
      </c>
      <c r="E40" s="82" t="str">
        <f>IFERROR(VLOOKUP($C40,'PI AREA  P75'!$B:$I,4,0),"")</f>
        <v/>
      </c>
      <c r="F40" s="82" t="str">
        <f>IFERROR(VLOOKUP($C40,'PI AREA  P75'!$B:$I,5,0),"")</f>
        <v/>
      </c>
      <c r="G40" s="82" t="str">
        <f>IFERROR(VLOOKUP($C40,'PI AREA  P75'!$B:$I,6,0),"")</f>
        <v/>
      </c>
      <c r="H40" s="82" t="str">
        <f>IFERROR(VLOOKUP($C40,'PI AREA  P75'!$B:$I,7,0),"")</f>
        <v/>
      </c>
      <c r="I40" s="82" t="str">
        <f>IFERROR(VLOOKUP($C40,'PI AREA  P75'!$B:$I,8,0),"")</f>
        <v/>
      </c>
      <c r="J40" s="87"/>
      <c r="K40" s="94"/>
      <c r="L40" s="94"/>
      <c r="M40" s="154" t="str">
        <f t="shared" si="24"/>
        <v/>
      </c>
      <c r="N40" s="111" t="str">
        <f>IFERROR(VLOOKUP($C40,'PI AREA  P75'!$B:$AA,13,0),"")</f>
        <v/>
      </c>
      <c r="O40" s="111" t="str">
        <f>IFERROR(VLOOKUP($C40,'PI AREA  P75'!$B:$AA,14,0),"")</f>
        <v/>
      </c>
      <c r="P40" s="111" t="str">
        <f>IFERROR(VLOOKUP($C40,'PI AREA  P75'!$B:$AA,15,0),"")</f>
        <v/>
      </c>
      <c r="Q40" s="111" t="str">
        <f>IFERROR(VLOOKUP($C40,'PI AREA  P75'!$B:$AA,16,0),"")</f>
        <v/>
      </c>
      <c r="R40" s="111" t="str">
        <f>IFERROR(VLOOKUP($C40,'PI AREA  P75'!$B:$AA,17,0),"")</f>
        <v/>
      </c>
      <c r="S40" s="111" t="str">
        <f>IFERROR(VLOOKUP($C40,'PI AREA  P75'!$B:$AA,18,0),"")</f>
        <v/>
      </c>
      <c r="T40" s="114" t="str">
        <f>IFERROR(VLOOKUP($C40,'PI AREA  P75'!$B:$AA,19,0),"")</f>
        <v/>
      </c>
      <c r="U40" s="116" t="str">
        <f>IFERROR(VLOOKUP($C40,'PI AREA  P75'!$B:$AA,21,0),"")</f>
        <v/>
      </c>
      <c r="V40" s="111" t="str">
        <f>IFERROR(VLOOKUP($C40,'PI AREA  P75'!$B:$AA,22,0),"")</f>
        <v/>
      </c>
      <c r="W40" s="111" t="str">
        <f>IFERROR(VLOOKUP($C40,'PI AREA  P75'!$B:$AA,23,0),"")</f>
        <v/>
      </c>
      <c r="X40" s="119" t="str">
        <f>IFERROR(VLOOKUP($C40,'PI AREA  P75'!$B:$AA,24,0),"")</f>
        <v/>
      </c>
      <c r="Y40" s="118" t="str">
        <f>IFERROR(VLOOKUP($C40,'PI AREA  P75'!$B:$AA,25,0),"")</f>
        <v/>
      </c>
      <c r="Z40" s="111" t="str">
        <f>IFERROR(VLOOKUP($C40,'PI AREA  P75'!$B:$AA,26,0),"")</f>
        <v/>
      </c>
      <c r="AA40" s="111" t="str">
        <f>IFERROR(VLOOKUP($C40,'PI AREA  P75'!$B:$AA,27,0),"")</f>
        <v/>
      </c>
      <c r="AB40" s="114" t="str">
        <f>IFERROR(VLOOKUP($C40,'PI AREA  P75'!$B:$AB,28,0),"")</f>
        <v/>
      </c>
      <c r="AC40" s="116" t="str">
        <f t="shared" si="28"/>
        <v/>
      </c>
      <c r="AD40" s="111" t="str">
        <f t="shared" si="29"/>
        <v/>
      </c>
      <c r="AE40" s="111" t="str">
        <f t="shared" si="25"/>
        <v/>
      </c>
      <c r="AF40" s="117" t="str">
        <f t="shared" si="26"/>
        <v/>
      </c>
      <c r="AG40" s="265" t="str">
        <f t="shared" si="27"/>
        <v/>
      </c>
      <c r="AI40" s="38" t="str">
        <f>IFERROR(VLOOKUP($C40,'PI AREA  P75'!$B:$AR,34,0),"")</f>
        <v/>
      </c>
      <c r="AJ40" s="38" t="str">
        <f>IFERROR(VLOOKUP($C40,'PI AREA  P75'!$B:$AR,35,0),"")</f>
        <v/>
      </c>
      <c r="AK40" s="38" t="str">
        <f>IFERROR(VLOOKUP($C40,'PI AREA  P75'!$B:$AR,36,0),"")</f>
        <v/>
      </c>
      <c r="AL40" s="38" t="str">
        <f>IFERROR(VLOOKUP($C40,'PI AREA  P75'!$B:$AR,37,0),"")</f>
        <v/>
      </c>
      <c r="AM40" s="38" t="str">
        <f>IFERROR(VLOOKUP($C40,'PI AREA  P75'!$B:$AR,38,0),"")</f>
        <v/>
      </c>
      <c r="AN40" s="38" t="str">
        <f>IFERROR(VLOOKUP($C40,'PI AREA  P75'!$B:$AR,39,0),"")</f>
        <v/>
      </c>
      <c r="AO40" s="38" t="str">
        <f>IFERROR(VLOOKUP($C40,'PI AREA  P75'!$B:$AR,40,0),"")</f>
        <v/>
      </c>
      <c r="AP40" s="38" t="str">
        <f>IFERROR(VLOOKUP($C40,'PI AREA  P75'!$B:$AR,41,0),"")</f>
        <v/>
      </c>
      <c r="AQ40" s="38" t="str">
        <f>IFERROR(VLOOKUP($C40,'PI AREA  P75'!$B:$AR,42,0),"")</f>
        <v/>
      </c>
      <c r="AR40" s="38" t="str">
        <f>IFERROR(VLOOKUP($C40,'PI AREA  P75'!$B:$AR,43,0),"")</f>
        <v/>
      </c>
      <c r="AS40" s="68" t="str">
        <f>IF(AR40="","",$AR40-(($AS$2/CONFIGURACAO!$C$6)*$M40))</f>
        <v/>
      </c>
      <c r="AT40" s="234" t="str">
        <f t="shared" si="30"/>
        <v/>
      </c>
      <c r="AU40" s="75" t="str">
        <f>IF(AR40="","",$AR40-(($AU$2/CONFIGURACAO!$C$6)*$M40))</f>
        <v/>
      </c>
      <c r="AV40" s="76" t="str">
        <f t="shared" si="31"/>
        <v xml:space="preserve"> </v>
      </c>
      <c r="AW40" s="74" t="str">
        <f>IF(AR40="","",$AR40-(($AW$2/CONFIGURACAO!$C$6)*$M40))</f>
        <v/>
      </c>
      <c r="AX40" s="72" t="str">
        <f t="shared" si="32"/>
        <v/>
      </c>
      <c r="AZ40" s="39" t="str">
        <f t="shared" si="33"/>
        <v/>
      </c>
      <c r="BA40" s="146" t="str">
        <f t="shared" si="34"/>
        <v/>
      </c>
      <c r="BB40" s="146" t="str">
        <f t="shared" si="35"/>
        <v/>
      </c>
      <c r="BC40" s="32" t="str">
        <f t="shared" si="36"/>
        <v/>
      </c>
      <c r="BE40" s="40" t="str">
        <f t="shared" si="37"/>
        <v/>
      </c>
      <c r="BF40" s="40" t="str">
        <f t="shared" si="38"/>
        <v/>
      </c>
      <c r="BG40" s="40" t="str">
        <f t="shared" si="39"/>
        <v/>
      </c>
      <c r="BH40" s="40" t="str">
        <f t="shared" si="40"/>
        <v/>
      </c>
      <c r="BI40" s="40" t="str">
        <f t="shared" si="41"/>
        <v/>
      </c>
      <c r="BJ40" s="40" t="str">
        <f t="shared" si="42"/>
        <v/>
      </c>
      <c r="BK40" s="40" t="str">
        <f t="shared" si="43"/>
        <v/>
      </c>
      <c r="BL40" s="40" t="str">
        <f t="shared" si="44"/>
        <v/>
      </c>
      <c r="BM40" s="40" t="str">
        <f t="shared" si="45"/>
        <v/>
      </c>
      <c r="BN40" s="40" t="str">
        <f t="shared" si="46"/>
        <v/>
      </c>
      <c r="BO40" s="40" t="str">
        <f t="shared" si="47"/>
        <v/>
      </c>
      <c r="BP40" s="40" t="str">
        <f t="shared" si="48"/>
        <v/>
      </c>
      <c r="BQ40" s="40" t="str">
        <f t="shared" si="49"/>
        <v/>
      </c>
      <c r="BR40" s="40" t="str">
        <f t="shared" si="50"/>
        <v/>
      </c>
      <c r="BS40" s="40" t="str">
        <f t="shared" si="51"/>
        <v/>
      </c>
      <c r="BT40" s="42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</row>
    <row r="41" spans="1:124" s="32" customFormat="1" ht="17" thickBot="1" x14ac:dyDescent="0.25">
      <c r="A41" s="44" t="str">
        <f>CONFIGURACAO!$C$4</f>
        <v>AREA 21</v>
      </c>
      <c r="B41" s="83" t="str">
        <f>IFERROR(VLOOKUP(C41,'PI AREA  P75'!$B:$E,2,0),"")</f>
        <v/>
      </c>
      <c r="C41" s="251"/>
      <c r="D41" s="82" t="str">
        <f>IFERROR(VLOOKUP($C41,'PI AREA  P75'!$B:$I,3,0),"")</f>
        <v/>
      </c>
      <c r="E41" s="82" t="str">
        <f>IFERROR(VLOOKUP($C41,'PI AREA  P75'!$B:$I,4,0),"")</f>
        <v/>
      </c>
      <c r="F41" s="82" t="str">
        <f>IFERROR(VLOOKUP($C41,'PI AREA  P75'!$B:$I,5,0),"")</f>
        <v/>
      </c>
      <c r="G41" s="82" t="str">
        <f>IFERROR(VLOOKUP($C41,'PI AREA  P75'!$B:$I,6,0),"")</f>
        <v/>
      </c>
      <c r="H41" s="82" t="str">
        <f>IFERROR(VLOOKUP($C41,'PI AREA  P75'!$B:$I,7,0),"")</f>
        <v/>
      </c>
      <c r="I41" s="82" t="str">
        <f>IFERROR(VLOOKUP($C41,'PI AREA  P75'!$B:$I,8,0),"")</f>
        <v/>
      </c>
      <c r="J41" s="87"/>
      <c r="K41" s="94"/>
      <c r="L41" s="94"/>
      <c r="M41" s="154" t="str">
        <f t="shared" si="24"/>
        <v/>
      </c>
      <c r="N41" s="111" t="str">
        <f>IFERROR(VLOOKUP($C41,'PI AREA  P75'!$B:$AA,13,0),"")</f>
        <v/>
      </c>
      <c r="O41" s="111" t="str">
        <f>IFERROR(VLOOKUP($C41,'PI AREA  P75'!$B:$AA,14,0),"")</f>
        <v/>
      </c>
      <c r="P41" s="111" t="str">
        <f>IFERROR(VLOOKUP($C41,'PI AREA  P75'!$B:$AA,15,0),"")</f>
        <v/>
      </c>
      <c r="Q41" s="111" t="str">
        <f>IFERROR(VLOOKUP($C41,'PI AREA  P75'!$B:$AA,16,0),"")</f>
        <v/>
      </c>
      <c r="R41" s="111" t="str">
        <f>IFERROR(VLOOKUP($C41,'PI AREA  P75'!$B:$AA,17,0),"")</f>
        <v/>
      </c>
      <c r="S41" s="111" t="str">
        <f>IFERROR(VLOOKUP($C41,'PI AREA  P75'!$B:$AA,18,0),"")</f>
        <v/>
      </c>
      <c r="T41" s="114" t="str">
        <f>IFERROR(VLOOKUP($C41,'PI AREA  P75'!$B:$AA,19,0),"")</f>
        <v/>
      </c>
      <c r="U41" s="116" t="str">
        <f>IFERROR(VLOOKUP($C41,'PI AREA  P75'!$B:$AA,21,0),"")</f>
        <v/>
      </c>
      <c r="V41" s="111" t="str">
        <f>IFERROR(VLOOKUP($C41,'PI AREA  P75'!$B:$AA,22,0),"")</f>
        <v/>
      </c>
      <c r="W41" s="111" t="str">
        <f>IFERROR(VLOOKUP($C41,'PI AREA  P75'!$B:$AA,23,0),"")</f>
        <v/>
      </c>
      <c r="X41" s="119" t="str">
        <f>IFERROR(VLOOKUP($C41,'PI AREA  P75'!$B:$AA,24,0),"")</f>
        <v/>
      </c>
      <c r="Y41" s="118" t="str">
        <f>IFERROR(VLOOKUP($C41,'PI AREA  P75'!$B:$AA,25,0),"")</f>
        <v/>
      </c>
      <c r="Z41" s="111" t="str">
        <f>IFERROR(VLOOKUP($C41,'PI AREA  P75'!$B:$AA,26,0),"")</f>
        <v/>
      </c>
      <c r="AA41" s="111" t="str">
        <f>IFERROR(VLOOKUP($C41,'PI AREA  P75'!$B:$AA,27,0),"")</f>
        <v/>
      </c>
      <c r="AB41" s="114" t="str">
        <f>IFERROR(VLOOKUP($C41,'PI AREA  P75'!$B:$AB,28,0),"")</f>
        <v/>
      </c>
      <c r="AC41" s="116" t="str">
        <f t="shared" si="28"/>
        <v/>
      </c>
      <c r="AD41" s="111" t="str">
        <f t="shared" si="29"/>
        <v/>
      </c>
      <c r="AE41" s="111" t="str">
        <f t="shared" si="25"/>
        <v/>
      </c>
      <c r="AF41" s="117" t="str">
        <f t="shared" si="26"/>
        <v/>
      </c>
      <c r="AG41" s="265" t="str">
        <f t="shared" si="27"/>
        <v/>
      </c>
      <c r="AI41" s="38" t="str">
        <f>IFERROR(VLOOKUP($C41,'PI AREA  P75'!$B:$AR,34,0),"")</f>
        <v/>
      </c>
      <c r="AJ41" s="38" t="str">
        <f>IFERROR(VLOOKUP($C41,'PI AREA  P75'!$B:$AR,35,0),"")</f>
        <v/>
      </c>
      <c r="AK41" s="38" t="str">
        <f>IFERROR(VLOOKUP($C41,'PI AREA  P75'!$B:$AR,36,0),"")</f>
        <v/>
      </c>
      <c r="AL41" s="38" t="str">
        <f>IFERROR(VLOOKUP($C41,'PI AREA  P75'!$B:$AR,37,0),"")</f>
        <v/>
      </c>
      <c r="AM41" s="38" t="str">
        <f>IFERROR(VLOOKUP($C41,'PI AREA  P75'!$B:$AR,38,0),"")</f>
        <v/>
      </c>
      <c r="AN41" s="38" t="str">
        <f>IFERROR(VLOOKUP($C41,'PI AREA  P75'!$B:$AR,39,0),"")</f>
        <v/>
      </c>
      <c r="AO41" s="38" t="str">
        <f>IFERROR(VLOOKUP($C41,'PI AREA  P75'!$B:$AR,40,0),"")</f>
        <v/>
      </c>
      <c r="AP41" s="38" t="str">
        <f>IFERROR(VLOOKUP($C41,'PI AREA  P75'!$B:$AR,41,0),"")</f>
        <v/>
      </c>
      <c r="AQ41" s="38" t="str">
        <f>IFERROR(VLOOKUP($C41,'PI AREA  P75'!$B:$AR,42,0),"")</f>
        <v/>
      </c>
      <c r="AR41" s="38" t="str">
        <f>IFERROR(VLOOKUP($C41,'PI AREA  P75'!$B:$AR,43,0),"")</f>
        <v/>
      </c>
      <c r="AS41" s="68" t="str">
        <f>IF(AR41="","",$AR41-(($AS$2/CONFIGURACAO!$C$6)*$M41))</f>
        <v/>
      </c>
      <c r="AT41" s="234" t="str">
        <f t="shared" si="30"/>
        <v/>
      </c>
      <c r="AU41" s="75" t="str">
        <f>IF(AR41="","",$AR41-(($AU$2/CONFIGURACAO!$C$6)*$M41))</f>
        <v/>
      </c>
      <c r="AV41" s="76" t="str">
        <f t="shared" si="31"/>
        <v xml:space="preserve"> </v>
      </c>
      <c r="AW41" s="74" t="str">
        <f>IF(AR41="","",$AR41-(($AW$2/CONFIGURACAO!$C$6)*$M41))</f>
        <v/>
      </c>
      <c r="AX41" s="72" t="str">
        <f t="shared" si="32"/>
        <v/>
      </c>
      <c r="AZ41" s="39" t="str">
        <f t="shared" si="33"/>
        <v/>
      </c>
      <c r="BA41" s="146" t="str">
        <f t="shared" si="34"/>
        <v/>
      </c>
      <c r="BB41" s="146" t="str">
        <f t="shared" si="35"/>
        <v/>
      </c>
      <c r="BC41" s="32" t="str">
        <f t="shared" si="36"/>
        <v/>
      </c>
      <c r="BE41" s="40" t="str">
        <f t="shared" si="37"/>
        <v/>
      </c>
      <c r="BF41" s="40" t="str">
        <f t="shared" si="38"/>
        <v/>
      </c>
      <c r="BG41" s="40" t="str">
        <f t="shared" si="39"/>
        <v/>
      </c>
      <c r="BH41" s="40" t="str">
        <f t="shared" si="40"/>
        <v/>
      </c>
      <c r="BI41" s="40" t="str">
        <f t="shared" si="41"/>
        <v/>
      </c>
      <c r="BJ41" s="40" t="str">
        <f t="shared" si="42"/>
        <v/>
      </c>
      <c r="BK41" s="40" t="str">
        <f t="shared" si="43"/>
        <v/>
      </c>
      <c r="BL41" s="40" t="str">
        <f t="shared" si="44"/>
        <v/>
      </c>
      <c r="BM41" s="40" t="str">
        <f t="shared" si="45"/>
        <v/>
      </c>
      <c r="BN41" s="40" t="str">
        <f t="shared" si="46"/>
        <v/>
      </c>
      <c r="BO41" s="40" t="str">
        <f t="shared" si="47"/>
        <v/>
      </c>
      <c r="BP41" s="40" t="str">
        <f t="shared" si="48"/>
        <v/>
      </c>
      <c r="BQ41" s="40" t="str">
        <f t="shared" si="49"/>
        <v/>
      </c>
      <c r="BR41" s="40" t="str">
        <f t="shared" si="50"/>
        <v/>
      </c>
      <c r="BS41" s="40" t="str">
        <f t="shared" si="51"/>
        <v/>
      </c>
      <c r="BT41" s="42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</row>
    <row r="42" spans="1:124" s="32" customFormat="1" ht="17" thickBot="1" x14ac:dyDescent="0.25">
      <c r="A42" s="44" t="str">
        <f>CONFIGURACAO!$C$4</f>
        <v>AREA 21</v>
      </c>
      <c r="B42" s="83" t="str">
        <f>IFERROR(VLOOKUP(C42,'PI AREA  P75'!$B:$E,2,0),"")</f>
        <v/>
      </c>
      <c r="C42" s="251"/>
      <c r="D42" s="82" t="str">
        <f>IFERROR(VLOOKUP($C42,'PI AREA  P75'!$B:$I,3,0),"")</f>
        <v/>
      </c>
      <c r="E42" s="82" t="str">
        <f>IFERROR(VLOOKUP($C42,'PI AREA  P75'!$B:$I,4,0),"")</f>
        <v/>
      </c>
      <c r="F42" s="82" t="str">
        <f>IFERROR(VLOOKUP($C42,'PI AREA  P75'!$B:$I,5,0),"")</f>
        <v/>
      </c>
      <c r="G42" s="82" t="str">
        <f>IFERROR(VLOOKUP($C42,'PI AREA  P75'!$B:$I,6,0),"")</f>
        <v/>
      </c>
      <c r="H42" s="82" t="str">
        <f>IFERROR(VLOOKUP($C42,'PI AREA  P75'!$B:$I,7,0),"")</f>
        <v/>
      </c>
      <c r="I42" s="82" t="str">
        <f>IFERROR(VLOOKUP($C42,'PI AREA  P75'!$B:$I,8,0),"")</f>
        <v/>
      </c>
      <c r="J42" s="87"/>
      <c r="K42" s="94"/>
      <c r="L42" s="94"/>
      <c r="M42" s="154" t="str">
        <f t="shared" si="24"/>
        <v/>
      </c>
      <c r="N42" s="111" t="str">
        <f>IFERROR(VLOOKUP($C42,'PI AREA  P75'!$B:$AA,13,0),"")</f>
        <v/>
      </c>
      <c r="O42" s="111" t="str">
        <f>IFERROR(VLOOKUP($C42,'PI AREA  P75'!$B:$AA,14,0),"")</f>
        <v/>
      </c>
      <c r="P42" s="111" t="str">
        <f>IFERROR(VLOOKUP($C42,'PI AREA  P75'!$B:$AA,15,0),"")</f>
        <v/>
      </c>
      <c r="Q42" s="111" t="str">
        <f>IFERROR(VLOOKUP($C42,'PI AREA  P75'!$B:$AA,16,0),"")</f>
        <v/>
      </c>
      <c r="R42" s="111" t="str">
        <f>IFERROR(VLOOKUP($C42,'PI AREA  P75'!$B:$AA,17,0),"")</f>
        <v/>
      </c>
      <c r="S42" s="111" t="str">
        <f>IFERROR(VLOOKUP($C42,'PI AREA  P75'!$B:$AA,18,0),"")</f>
        <v/>
      </c>
      <c r="T42" s="114" t="str">
        <f>IFERROR(VLOOKUP($C42,'PI AREA  P75'!$B:$AA,19,0),"")</f>
        <v/>
      </c>
      <c r="U42" s="116" t="str">
        <f>IFERROR(VLOOKUP($C42,'PI AREA  P75'!$B:$AA,21,0),"")</f>
        <v/>
      </c>
      <c r="V42" s="111" t="str">
        <f>IFERROR(VLOOKUP($C42,'PI AREA  P75'!$B:$AA,22,0),"")</f>
        <v/>
      </c>
      <c r="W42" s="111" t="str">
        <f>IFERROR(VLOOKUP($C42,'PI AREA  P75'!$B:$AA,23,0),"")</f>
        <v/>
      </c>
      <c r="X42" s="119" t="str">
        <f>IFERROR(VLOOKUP($C42,'PI AREA  P75'!$B:$AA,24,0),"")</f>
        <v/>
      </c>
      <c r="Y42" s="118" t="str">
        <f>IFERROR(VLOOKUP($C42,'PI AREA  P75'!$B:$AA,25,0),"")</f>
        <v/>
      </c>
      <c r="Z42" s="111" t="str">
        <f>IFERROR(VLOOKUP($C42,'PI AREA  P75'!$B:$AA,26,0),"")</f>
        <v/>
      </c>
      <c r="AA42" s="111" t="str">
        <f>IFERROR(VLOOKUP($C42,'PI AREA  P75'!$B:$AA,27,0),"")</f>
        <v/>
      </c>
      <c r="AB42" s="114" t="str">
        <f>IFERROR(VLOOKUP($C42,'PI AREA  P75'!$B:$AB,28,0),"")</f>
        <v/>
      </c>
      <c r="AC42" s="116" t="str">
        <f t="shared" si="28"/>
        <v/>
      </c>
      <c r="AD42" s="111" t="str">
        <f t="shared" si="29"/>
        <v/>
      </c>
      <c r="AE42" s="111" t="str">
        <f t="shared" ref="AE42:AE43" si="52">IFERROR((U42+V42),"")</f>
        <v/>
      </c>
      <c r="AF42" s="117" t="str">
        <f t="shared" ref="AF42:AF43" si="53">IFERROR((Y42+Z42),"")</f>
        <v/>
      </c>
      <c r="AG42" s="265" t="str">
        <f t="shared" si="27"/>
        <v/>
      </c>
      <c r="AI42" s="38" t="str">
        <f>IFERROR(VLOOKUP($C42,'PI AREA  P75'!$B:$AR,34,0),"")</f>
        <v/>
      </c>
      <c r="AJ42" s="38" t="str">
        <f>IFERROR(VLOOKUP($C42,'PI AREA  P75'!$B:$AR,35,0),"")</f>
        <v/>
      </c>
      <c r="AK42" s="38" t="str">
        <f>IFERROR(VLOOKUP($C42,'PI AREA  P75'!$B:$AR,36,0),"")</f>
        <v/>
      </c>
      <c r="AL42" s="38" t="str">
        <f>IFERROR(VLOOKUP($C42,'PI AREA  P75'!$B:$AR,37,0),"")</f>
        <v/>
      </c>
      <c r="AM42" s="38" t="str">
        <f>IFERROR(VLOOKUP($C42,'PI AREA  P75'!$B:$AR,38,0),"")</f>
        <v/>
      </c>
      <c r="AN42" s="38" t="str">
        <f>IFERROR(VLOOKUP($C42,'PI AREA  P75'!$B:$AR,39,0),"")</f>
        <v/>
      </c>
      <c r="AO42" s="38" t="str">
        <f>IFERROR(VLOOKUP($C42,'PI AREA  P75'!$B:$AR,40,0),"")</f>
        <v/>
      </c>
      <c r="AP42" s="38" t="str">
        <f>IFERROR(VLOOKUP($C42,'PI AREA  P75'!$B:$AR,41,0),"")</f>
        <v/>
      </c>
      <c r="AQ42" s="38" t="str">
        <f>IFERROR(VLOOKUP($C42,'PI AREA  P75'!$B:$AR,42,0),"")</f>
        <v/>
      </c>
      <c r="AR42" s="38" t="str">
        <f>IFERROR(VLOOKUP($C42,'PI AREA  P75'!$B:$AR,43,0),"")</f>
        <v/>
      </c>
      <c r="AS42" s="68" t="str">
        <f>IF(AR42="","",$AR42-(($AS$2/CONFIGURACAO!$C$6)*$M42))</f>
        <v/>
      </c>
      <c r="AT42" s="234" t="str">
        <f t="shared" si="30"/>
        <v/>
      </c>
      <c r="AU42" s="75" t="str">
        <f>IF(AR42="","",$AR42-(($AU$2/CONFIGURACAO!$C$6)*$M42))</f>
        <v/>
      </c>
      <c r="AV42" s="76" t="str">
        <f t="shared" si="31"/>
        <v xml:space="preserve"> </v>
      </c>
      <c r="AW42" s="74" t="str">
        <f>IF(AR42="","",$AR42-(($AW$2/CONFIGURACAO!$C$6)*$M42))</f>
        <v/>
      </c>
      <c r="AX42" s="72" t="str">
        <f t="shared" si="32"/>
        <v/>
      </c>
      <c r="AZ42" s="39" t="str">
        <f t="shared" si="33"/>
        <v/>
      </c>
      <c r="BA42" s="146" t="str">
        <f t="shared" si="34"/>
        <v/>
      </c>
      <c r="BB42" s="146" t="str">
        <f t="shared" si="35"/>
        <v/>
      </c>
      <c r="BC42" s="32" t="str">
        <f t="shared" si="36"/>
        <v/>
      </c>
      <c r="BE42" s="40" t="str">
        <f t="shared" si="37"/>
        <v/>
      </c>
      <c r="BF42" s="40" t="str">
        <f t="shared" si="38"/>
        <v/>
      </c>
      <c r="BG42" s="40" t="str">
        <f t="shared" si="39"/>
        <v/>
      </c>
      <c r="BH42" s="40" t="str">
        <f t="shared" si="40"/>
        <v/>
      </c>
      <c r="BI42" s="40" t="str">
        <f t="shared" si="41"/>
        <v/>
      </c>
      <c r="BJ42" s="40" t="str">
        <f t="shared" si="42"/>
        <v/>
      </c>
      <c r="BK42" s="40" t="str">
        <f t="shared" si="43"/>
        <v/>
      </c>
      <c r="BL42" s="40" t="str">
        <f t="shared" si="44"/>
        <v/>
      </c>
      <c r="BM42" s="40" t="str">
        <f t="shared" si="45"/>
        <v/>
      </c>
      <c r="BN42" s="40" t="str">
        <f t="shared" si="46"/>
        <v/>
      </c>
      <c r="BO42" s="40" t="str">
        <f t="shared" si="47"/>
        <v/>
      </c>
      <c r="BP42" s="40" t="str">
        <f t="shared" si="48"/>
        <v/>
      </c>
      <c r="BQ42" s="40" t="str">
        <f t="shared" si="49"/>
        <v/>
      </c>
      <c r="BR42" s="40" t="str">
        <f t="shared" si="50"/>
        <v/>
      </c>
      <c r="BS42" s="40" t="str">
        <f t="shared" si="51"/>
        <v/>
      </c>
      <c r="BT42" s="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</row>
    <row r="43" spans="1:124" s="32" customFormat="1" ht="17" thickBot="1" x14ac:dyDescent="0.25">
      <c r="A43" s="44" t="str">
        <f>CONFIGURACAO!$C$4</f>
        <v>AREA 21</v>
      </c>
      <c r="B43" s="83" t="str">
        <f>IFERROR(VLOOKUP(C43,'PI AREA  P75'!$B:$E,2,0),"")</f>
        <v/>
      </c>
      <c r="C43" s="251"/>
      <c r="D43" s="82" t="str">
        <f>IFERROR(VLOOKUP($C43,'PI AREA  P75'!$B:$I,3,0),"")</f>
        <v/>
      </c>
      <c r="E43" s="82" t="str">
        <f>IFERROR(VLOOKUP($C43,'PI AREA  P75'!$B:$I,4,0),"")</f>
        <v/>
      </c>
      <c r="F43" s="82" t="str">
        <f>IFERROR(VLOOKUP($C43,'PI AREA  P75'!$B:$I,5,0),"")</f>
        <v/>
      </c>
      <c r="G43" s="82" t="str">
        <f>IFERROR(VLOOKUP($C43,'PI AREA  P75'!$B:$I,6,0),"")</f>
        <v/>
      </c>
      <c r="H43" s="82" t="str">
        <f>IFERROR(VLOOKUP($C43,'PI AREA  P75'!$B:$I,7,0),"")</f>
        <v/>
      </c>
      <c r="I43" s="82" t="str">
        <f>IFERROR(VLOOKUP($C43,'PI AREA  P75'!$B:$I,8,0),"")</f>
        <v/>
      </c>
      <c r="J43" s="87"/>
      <c r="K43" s="94"/>
      <c r="L43" s="94"/>
      <c r="M43" s="154" t="str">
        <f t="shared" si="24"/>
        <v/>
      </c>
      <c r="N43" s="111" t="str">
        <f>IFERROR(VLOOKUP($C43,'PI AREA  P75'!$B:$AA,13,0),"")</f>
        <v/>
      </c>
      <c r="O43" s="111" t="str">
        <f>IFERROR(VLOOKUP($C43,'PI AREA  P75'!$B:$AA,14,0),"")</f>
        <v/>
      </c>
      <c r="P43" s="111" t="str">
        <f>IFERROR(VLOOKUP($C43,'PI AREA  P75'!$B:$AA,15,0),"")</f>
        <v/>
      </c>
      <c r="Q43" s="111" t="str">
        <f>IFERROR(VLOOKUP($C43,'PI AREA  P75'!$B:$AA,16,0),"")</f>
        <v/>
      </c>
      <c r="R43" s="111" t="str">
        <f>IFERROR(VLOOKUP($C43,'PI AREA  P75'!$B:$AA,17,0),"")</f>
        <v/>
      </c>
      <c r="S43" s="111" t="str">
        <f>IFERROR(VLOOKUP($C43,'PI AREA  P75'!$B:$AA,18,0),"")</f>
        <v/>
      </c>
      <c r="T43" s="114" t="str">
        <f>IFERROR(VLOOKUP($C43,'PI AREA  P75'!$B:$AA,19,0),"")</f>
        <v/>
      </c>
      <c r="U43" s="116" t="str">
        <f>IFERROR(VLOOKUP($C43,'PI AREA  P75'!$B:$AA,21,0),"")</f>
        <v/>
      </c>
      <c r="V43" s="111" t="str">
        <f>IFERROR(VLOOKUP($C43,'PI AREA  P75'!$B:$AA,22,0),"")</f>
        <v/>
      </c>
      <c r="W43" s="111" t="str">
        <f>IFERROR(VLOOKUP($C43,'PI AREA  P75'!$B:$AA,23,0),"")</f>
        <v/>
      </c>
      <c r="X43" s="119" t="str">
        <f>IFERROR(VLOOKUP($C43,'PI AREA  P75'!$B:$AA,24,0),"")</f>
        <v/>
      </c>
      <c r="Y43" s="118" t="str">
        <f>IFERROR(VLOOKUP($C43,'PI AREA  P75'!$B:$AA,25,0),"")</f>
        <v/>
      </c>
      <c r="Z43" s="111" t="str">
        <f>IFERROR(VLOOKUP($C43,'PI AREA  P75'!$B:$AA,26,0),"")</f>
        <v/>
      </c>
      <c r="AA43" s="111" t="str">
        <f>IFERROR(VLOOKUP($C43,'PI AREA  P75'!$B:$AA,27,0),"")</f>
        <v/>
      </c>
      <c r="AB43" s="114" t="str">
        <f>IFERROR(VLOOKUP($C43,'PI AREA  P75'!$B:$AB,28,0),"")</f>
        <v/>
      </c>
      <c r="AC43" s="116" t="str">
        <f t="shared" si="28"/>
        <v/>
      </c>
      <c r="AD43" s="111" t="str">
        <f t="shared" si="29"/>
        <v/>
      </c>
      <c r="AE43" s="111" t="str">
        <f t="shared" si="52"/>
        <v/>
      </c>
      <c r="AF43" s="117" t="str">
        <f t="shared" si="53"/>
        <v/>
      </c>
      <c r="AG43" s="265" t="str">
        <f t="shared" si="27"/>
        <v/>
      </c>
      <c r="AI43" s="38" t="str">
        <f>IFERROR(VLOOKUP($C43,'PI AREA  P75'!$B:$AR,34,0),"")</f>
        <v/>
      </c>
      <c r="AJ43" s="38" t="str">
        <f>IFERROR(VLOOKUP($C43,'PI AREA  P75'!$B:$AR,35,0),"")</f>
        <v/>
      </c>
      <c r="AK43" s="38" t="str">
        <f>IFERROR(VLOOKUP($C43,'PI AREA  P75'!$B:$AR,36,0),"")</f>
        <v/>
      </c>
      <c r="AL43" s="38" t="str">
        <f>IFERROR(VLOOKUP($C43,'PI AREA  P75'!$B:$AR,37,0),"")</f>
        <v/>
      </c>
      <c r="AM43" s="38" t="str">
        <f>IFERROR(VLOOKUP($C43,'PI AREA  P75'!$B:$AR,38,0),"")</f>
        <v/>
      </c>
      <c r="AN43" s="38" t="str">
        <f>IFERROR(VLOOKUP($C43,'PI AREA  P75'!$B:$AR,39,0),"")</f>
        <v/>
      </c>
      <c r="AO43" s="38" t="str">
        <f>IFERROR(VLOOKUP($C43,'PI AREA  P75'!$B:$AR,40,0),"")</f>
        <v/>
      </c>
      <c r="AP43" s="38" t="str">
        <f>IFERROR(VLOOKUP($C43,'PI AREA  P75'!$B:$AR,41,0),"")</f>
        <v/>
      </c>
      <c r="AQ43" s="38" t="str">
        <f>IFERROR(VLOOKUP($C43,'PI AREA  P75'!$B:$AR,42,0),"")</f>
        <v/>
      </c>
      <c r="AR43" s="38" t="str">
        <f>IFERROR(VLOOKUP($C43,'PI AREA  P75'!$B:$AR,43,0),"")</f>
        <v/>
      </c>
      <c r="AS43" s="68" t="str">
        <f>IF(AR43="","",$AR43-(($AS$2/CONFIGURACAO!$C$6)*$M43))</f>
        <v/>
      </c>
      <c r="AT43" s="234" t="str">
        <f t="shared" si="30"/>
        <v/>
      </c>
      <c r="AU43" s="75" t="str">
        <f>IF(AR43="","",$AR43-(($AU$2/CONFIGURACAO!$C$6)*$M43))</f>
        <v/>
      </c>
      <c r="AV43" s="76" t="str">
        <f t="shared" si="31"/>
        <v xml:space="preserve"> </v>
      </c>
      <c r="AW43" s="74" t="str">
        <f>IF(AR43="","",$AR43-(($AW$2/CONFIGURACAO!$C$6)*$M43))</f>
        <v/>
      </c>
      <c r="AX43" s="72" t="str">
        <f t="shared" si="32"/>
        <v/>
      </c>
      <c r="AZ43" s="39" t="str">
        <f t="shared" si="33"/>
        <v/>
      </c>
      <c r="BA43" s="146" t="str">
        <f t="shared" si="34"/>
        <v/>
      </c>
      <c r="BB43" s="146" t="str">
        <f t="shared" si="35"/>
        <v/>
      </c>
      <c r="BC43" s="32" t="str">
        <f t="shared" si="36"/>
        <v/>
      </c>
      <c r="BE43" s="40" t="str">
        <f t="shared" si="37"/>
        <v/>
      </c>
      <c r="BF43" s="40" t="str">
        <f t="shared" si="38"/>
        <v/>
      </c>
      <c r="BG43" s="40" t="str">
        <f t="shared" si="39"/>
        <v/>
      </c>
      <c r="BH43" s="40" t="str">
        <f t="shared" si="40"/>
        <v/>
      </c>
      <c r="BI43" s="40" t="str">
        <f t="shared" si="41"/>
        <v/>
      </c>
      <c r="BJ43" s="40" t="str">
        <f t="shared" si="42"/>
        <v/>
      </c>
      <c r="BK43" s="40" t="str">
        <f t="shared" si="43"/>
        <v/>
      </c>
      <c r="BL43" s="40" t="str">
        <f t="shared" si="44"/>
        <v/>
      </c>
      <c r="BM43" s="40" t="str">
        <f t="shared" si="45"/>
        <v/>
      </c>
      <c r="BN43" s="40" t="str">
        <f t="shared" si="46"/>
        <v/>
      </c>
      <c r="BO43" s="40" t="str">
        <f t="shared" si="47"/>
        <v/>
      </c>
      <c r="BP43" s="40" t="str">
        <f t="shared" si="48"/>
        <v/>
      </c>
      <c r="BQ43" s="40" t="str">
        <f t="shared" si="49"/>
        <v/>
      </c>
      <c r="BR43" s="40" t="str">
        <f t="shared" si="50"/>
        <v/>
      </c>
      <c r="BS43" s="40" t="str">
        <f t="shared" si="51"/>
        <v/>
      </c>
      <c r="BT43" s="42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</row>
    <row r="44" spans="1:124" s="32" customFormat="1" ht="17" thickBot="1" x14ac:dyDescent="0.25">
      <c r="A44" s="44" t="str">
        <f>CONFIGURACAO!$C$4</f>
        <v>AREA 21</v>
      </c>
      <c r="B44" s="83" t="str">
        <f>IFERROR(VLOOKUP(C44,'PI AREA  P75'!$B:$E,2,0),"")</f>
        <v/>
      </c>
      <c r="C44" s="251"/>
      <c r="D44" s="82" t="str">
        <f>IFERROR(VLOOKUP($C44,'PI AREA  P75'!$B:$I,3,0),"")</f>
        <v/>
      </c>
      <c r="E44" s="82" t="str">
        <f>IFERROR(VLOOKUP($C44,'PI AREA  P75'!$B:$I,4,0),"")</f>
        <v/>
      </c>
      <c r="F44" s="82" t="str">
        <f>IFERROR(VLOOKUP($C44,'PI AREA  P75'!$B:$I,5,0),"")</f>
        <v/>
      </c>
      <c r="G44" s="82" t="str">
        <f>IFERROR(VLOOKUP($C44,'PI AREA  P75'!$B:$I,6,0),"")</f>
        <v/>
      </c>
      <c r="H44" s="82" t="str">
        <f>IFERROR(VLOOKUP($C44,'PI AREA  P75'!$B:$I,7,0),"")</f>
        <v/>
      </c>
      <c r="I44" s="82" t="str">
        <f>IFERROR(VLOOKUP($C44,'PI AREA  P75'!$B:$I,8,0),"")</f>
        <v/>
      </c>
      <c r="J44" s="87"/>
      <c r="K44" s="94"/>
      <c r="L44" s="94"/>
      <c r="M44" s="154" t="str">
        <f t="shared" si="24"/>
        <v/>
      </c>
      <c r="N44" s="111" t="str">
        <f>IFERROR(VLOOKUP($C44,'PI AREA  P75'!$B:$AA,13,0),"")</f>
        <v/>
      </c>
      <c r="O44" s="111" t="str">
        <f>IFERROR(VLOOKUP($C44,'PI AREA  P75'!$B:$AA,14,0),"")</f>
        <v/>
      </c>
      <c r="P44" s="111" t="str">
        <f>IFERROR(VLOOKUP($C44,'PI AREA  P75'!$B:$AA,15,0),"")</f>
        <v/>
      </c>
      <c r="Q44" s="111" t="str">
        <f>IFERROR(VLOOKUP($C44,'PI AREA  P75'!$B:$AA,16,0),"")</f>
        <v/>
      </c>
      <c r="R44" s="111" t="str">
        <f>IFERROR(VLOOKUP($C44,'PI AREA  P75'!$B:$AA,17,0),"")</f>
        <v/>
      </c>
      <c r="S44" s="111" t="str">
        <f>IFERROR(VLOOKUP($C44,'PI AREA  P75'!$B:$AA,18,0),"")</f>
        <v/>
      </c>
      <c r="T44" s="114" t="str">
        <f>IFERROR(VLOOKUP($C44,'PI AREA  P75'!$B:$AA,19,0),"")</f>
        <v/>
      </c>
      <c r="U44" s="116" t="str">
        <f>IFERROR(VLOOKUP($C44,'PI AREA  P75'!$B:$AA,21,0),"")</f>
        <v/>
      </c>
      <c r="V44" s="111" t="str">
        <f>IFERROR(VLOOKUP($C44,'PI AREA  P75'!$B:$AA,22,0),"")</f>
        <v/>
      </c>
      <c r="W44" s="111" t="str">
        <f>IFERROR(VLOOKUP($C44,'PI AREA  P75'!$B:$AA,23,0),"")</f>
        <v/>
      </c>
      <c r="X44" s="119" t="str">
        <f>IFERROR(VLOOKUP($C44,'PI AREA  P75'!$B:$AA,24,0),"")</f>
        <v/>
      </c>
      <c r="Y44" s="118" t="str">
        <f>IFERROR(VLOOKUP($C44,'PI AREA  P75'!$B:$AA,25,0),"")</f>
        <v/>
      </c>
      <c r="Z44" s="111" t="str">
        <f>IFERROR(VLOOKUP($C44,'PI AREA  P75'!$B:$AA,26,0),"")</f>
        <v/>
      </c>
      <c r="AA44" s="111" t="str">
        <f>IFERROR(VLOOKUP($C44,'PI AREA  P75'!$B:$AA,27,0),"")</f>
        <v/>
      </c>
      <c r="AB44" s="114" t="str">
        <f>IFERROR(VLOOKUP($C44,'PI AREA  P75'!$B:$AB,28,0),"")</f>
        <v/>
      </c>
      <c r="AC44" s="116" t="str">
        <f t="shared" si="28"/>
        <v/>
      </c>
      <c r="AD44" s="111" t="str">
        <f t="shared" si="29"/>
        <v/>
      </c>
      <c r="AE44" s="111" t="str">
        <f t="shared" ref="AE44:AE53" si="54">IFERROR((U44+V44),"")</f>
        <v/>
      </c>
      <c r="AF44" s="117" t="str">
        <f t="shared" ref="AF44:AF53" si="55">IFERROR((Y44+Z44),"")</f>
        <v/>
      </c>
      <c r="AG44" s="265" t="str">
        <f t="shared" si="27"/>
        <v/>
      </c>
      <c r="AI44" s="38" t="str">
        <f>IFERROR(VLOOKUP($C44,'PI AREA  P75'!$B:$AR,34,0),"")</f>
        <v/>
      </c>
      <c r="AJ44" s="38" t="str">
        <f>IFERROR(VLOOKUP($C44,'PI AREA  P75'!$B:$AR,35,0),"")</f>
        <v/>
      </c>
      <c r="AK44" s="38" t="str">
        <f>IFERROR(VLOOKUP($C44,'PI AREA  P75'!$B:$AR,36,0),"")</f>
        <v/>
      </c>
      <c r="AL44" s="38" t="str">
        <f>IFERROR(VLOOKUP($C44,'PI AREA  P75'!$B:$AR,37,0),"")</f>
        <v/>
      </c>
      <c r="AM44" s="38" t="str">
        <f>IFERROR(VLOOKUP($C44,'PI AREA  P75'!$B:$AR,38,0),"")</f>
        <v/>
      </c>
      <c r="AN44" s="38" t="str">
        <f>IFERROR(VLOOKUP($C44,'PI AREA  P75'!$B:$AR,39,0),"")</f>
        <v/>
      </c>
      <c r="AO44" s="38" t="str">
        <f>IFERROR(VLOOKUP($C44,'PI AREA  P75'!$B:$AR,40,0),"")</f>
        <v/>
      </c>
      <c r="AP44" s="38" t="str">
        <f>IFERROR(VLOOKUP($C44,'PI AREA  P75'!$B:$AR,41,0),"")</f>
        <v/>
      </c>
      <c r="AQ44" s="38" t="str">
        <f>IFERROR(VLOOKUP($C44,'PI AREA  P75'!$B:$AR,42,0),"")</f>
        <v/>
      </c>
      <c r="AR44" s="38" t="str">
        <f>IFERROR(VLOOKUP($C44,'PI AREA  P75'!$B:$AR,43,0),"")</f>
        <v/>
      </c>
      <c r="AS44" s="68" t="str">
        <f>IF(AR44="","",$AR44-(($AS$2/CONFIGURACAO!$C$6)*$M44))</f>
        <v/>
      </c>
      <c r="AT44" s="234" t="str">
        <f t="shared" si="30"/>
        <v/>
      </c>
      <c r="AU44" s="75" t="str">
        <f>IF(AR44="","",$AR44-(($AU$2/CONFIGURACAO!$C$6)*$M44))</f>
        <v/>
      </c>
      <c r="AV44" s="76" t="str">
        <f t="shared" si="31"/>
        <v xml:space="preserve"> </v>
      </c>
      <c r="AW44" s="74" t="str">
        <f>IF(AR44="","",$AR44-(($AW$2/CONFIGURACAO!$C$6)*$M44))</f>
        <v/>
      </c>
      <c r="AX44" s="72" t="str">
        <f t="shared" si="32"/>
        <v/>
      </c>
      <c r="AZ44" s="39" t="str">
        <f t="shared" si="33"/>
        <v/>
      </c>
      <c r="BA44" s="146" t="str">
        <f t="shared" si="34"/>
        <v/>
      </c>
      <c r="BB44" s="146" t="str">
        <f t="shared" si="35"/>
        <v/>
      </c>
      <c r="BC44" s="32" t="str">
        <f t="shared" si="36"/>
        <v/>
      </c>
      <c r="BE44" s="40" t="str">
        <f t="shared" si="37"/>
        <v/>
      </c>
      <c r="BF44" s="40" t="str">
        <f t="shared" si="38"/>
        <v/>
      </c>
      <c r="BG44" s="40" t="str">
        <f t="shared" si="39"/>
        <v/>
      </c>
      <c r="BH44" s="40" t="str">
        <f t="shared" si="40"/>
        <v/>
      </c>
      <c r="BI44" s="40" t="str">
        <f t="shared" si="41"/>
        <v/>
      </c>
      <c r="BJ44" s="40" t="str">
        <f t="shared" si="42"/>
        <v/>
      </c>
      <c r="BK44" s="40" t="str">
        <f t="shared" si="43"/>
        <v/>
      </c>
      <c r="BL44" s="40" t="str">
        <f t="shared" si="44"/>
        <v/>
      </c>
      <c r="BM44" s="40" t="str">
        <f t="shared" si="45"/>
        <v/>
      </c>
      <c r="BN44" s="40" t="str">
        <f t="shared" si="46"/>
        <v/>
      </c>
      <c r="BO44" s="40" t="str">
        <f t="shared" si="47"/>
        <v/>
      </c>
      <c r="BP44" s="40" t="str">
        <f t="shared" si="48"/>
        <v/>
      </c>
      <c r="BQ44" s="40" t="str">
        <f t="shared" si="49"/>
        <v/>
      </c>
      <c r="BR44" s="40" t="str">
        <f t="shared" si="50"/>
        <v/>
      </c>
      <c r="BS44" s="40" t="str">
        <f t="shared" si="51"/>
        <v/>
      </c>
      <c r="BT44" s="42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</row>
    <row r="45" spans="1:124" s="32" customFormat="1" ht="17" thickBot="1" x14ac:dyDescent="0.25">
      <c r="A45" s="44" t="str">
        <f>CONFIGURACAO!$C$4</f>
        <v>AREA 21</v>
      </c>
      <c r="B45" s="83" t="str">
        <f>IFERROR(VLOOKUP(C45,'PI AREA  P75'!$B:$E,2,0),"")</f>
        <v/>
      </c>
      <c r="C45" s="251"/>
      <c r="D45" s="82" t="str">
        <f>IFERROR(VLOOKUP($C45,'PI AREA  P75'!$B:$I,3,0),"")</f>
        <v/>
      </c>
      <c r="E45" s="82" t="str">
        <f>IFERROR(VLOOKUP($C45,'PI AREA  P75'!$B:$I,4,0),"")</f>
        <v/>
      </c>
      <c r="F45" s="82" t="str">
        <f>IFERROR(VLOOKUP($C45,'PI AREA  P75'!$B:$I,5,0),"")</f>
        <v/>
      </c>
      <c r="G45" s="82" t="str">
        <f>IFERROR(VLOOKUP($C45,'PI AREA  P75'!$B:$I,6,0),"")</f>
        <v/>
      </c>
      <c r="H45" s="82" t="str">
        <f>IFERROR(VLOOKUP($C45,'PI AREA  P75'!$B:$I,7,0),"")</f>
        <v/>
      </c>
      <c r="I45" s="82" t="str">
        <f>IFERROR(VLOOKUP($C45,'PI AREA  P75'!$B:$I,8,0),"")</f>
        <v/>
      </c>
      <c r="J45" s="87"/>
      <c r="K45" s="94"/>
      <c r="L45" s="94"/>
      <c r="M45" s="154" t="str">
        <f t="shared" si="24"/>
        <v/>
      </c>
      <c r="N45" s="111" t="str">
        <f>IFERROR(VLOOKUP($C45,'PI AREA  P75'!$B:$AA,13,0),"")</f>
        <v/>
      </c>
      <c r="O45" s="111" t="str">
        <f>IFERROR(VLOOKUP($C45,'PI AREA  P75'!$B:$AA,14,0),"")</f>
        <v/>
      </c>
      <c r="P45" s="111" t="str">
        <f>IFERROR(VLOOKUP($C45,'PI AREA  P75'!$B:$AA,15,0),"")</f>
        <v/>
      </c>
      <c r="Q45" s="111" t="str">
        <f>IFERROR(VLOOKUP($C45,'PI AREA  P75'!$B:$AA,16,0),"")</f>
        <v/>
      </c>
      <c r="R45" s="111" t="str">
        <f>IFERROR(VLOOKUP($C45,'PI AREA  P75'!$B:$AA,17,0),"")</f>
        <v/>
      </c>
      <c r="S45" s="111" t="str">
        <f>IFERROR(VLOOKUP($C45,'PI AREA  P75'!$B:$AA,18,0),"")</f>
        <v/>
      </c>
      <c r="T45" s="114" t="str">
        <f>IFERROR(VLOOKUP($C45,'PI AREA  P75'!$B:$AA,19,0),"")</f>
        <v/>
      </c>
      <c r="U45" s="116" t="str">
        <f>IFERROR(VLOOKUP($C45,'PI AREA  P75'!$B:$AA,21,0),"")</f>
        <v/>
      </c>
      <c r="V45" s="111" t="str">
        <f>IFERROR(VLOOKUP($C45,'PI AREA  P75'!$B:$AA,22,0),"")</f>
        <v/>
      </c>
      <c r="W45" s="111" t="str">
        <f>IFERROR(VLOOKUP($C45,'PI AREA  P75'!$B:$AA,23,0),"")</f>
        <v/>
      </c>
      <c r="X45" s="119" t="str">
        <f>IFERROR(VLOOKUP($C45,'PI AREA  P75'!$B:$AA,24,0),"")</f>
        <v/>
      </c>
      <c r="Y45" s="118" t="str">
        <f>IFERROR(VLOOKUP($C45,'PI AREA  P75'!$B:$AA,25,0),"")</f>
        <v/>
      </c>
      <c r="Z45" s="111" t="str">
        <f>IFERROR(VLOOKUP($C45,'PI AREA  P75'!$B:$AA,26,0),"")</f>
        <v/>
      </c>
      <c r="AA45" s="111" t="str">
        <f>IFERROR(VLOOKUP($C45,'PI AREA  P75'!$B:$AA,27,0),"")</f>
        <v/>
      </c>
      <c r="AB45" s="114" t="str">
        <f>IFERROR(VLOOKUP($C45,'PI AREA  P75'!$B:$AB,28,0),"")</f>
        <v/>
      </c>
      <c r="AC45" s="116" t="str">
        <f t="shared" si="28"/>
        <v/>
      </c>
      <c r="AD45" s="111" t="str">
        <f t="shared" si="29"/>
        <v/>
      </c>
      <c r="AE45" s="111" t="str">
        <f t="shared" si="54"/>
        <v/>
      </c>
      <c r="AF45" s="117" t="str">
        <f t="shared" si="55"/>
        <v/>
      </c>
      <c r="AG45" s="265" t="str">
        <f t="shared" si="27"/>
        <v/>
      </c>
      <c r="AI45" s="38" t="str">
        <f>IFERROR(VLOOKUP($C45,'PI AREA  P75'!$B:$AR,34,0),"")</f>
        <v/>
      </c>
      <c r="AJ45" s="38" t="str">
        <f>IFERROR(VLOOKUP($C45,'PI AREA  P75'!$B:$AR,35,0),"")</f>
        <v/>
      </c>
      <c r="AK45" s="38" t="str">
        <f>IFERROR(VLOOKUP($C45,'PI AREA  P75'!$B:$AR,36,0),"")</f>
        <v/>
      </c>
      <c r="AL45" s="38" t="str">
        <f>IFERROR(VLOOKUP($C45,'PI AREA  P75'!$B:$AR,37,0),"")</f>
        <v/>
      </c>
      <c r="AM45" s="38" t="str">
        <f>IFERROR(VLOOKUP($C45,'PI AREA  P75'!$B:$AR,38,0),"")</f>
        <v/>
      </c>
      <c r="AN45" s="38" t="str">
        <f>IFERROR(VLOOKUP($C45,'PI AREA  P75'!$B:$AR,39,0),"")</f>
        <v/>
      </c>
      <c r="AO45" s="38" t="str">
        <f>IFERROR(VLOOKUP($C45,'PI AREA  P75'!$B:$AR,40,0),"")</f>
        <v/>
      </c>
      <c r="AP45" s="38" t="str">
        <f>IFERROR(VLOOKUP($C45,'PI AREA  P75'!$B:$AR,41,0),"")</f>
        <v/>
      </c>
      <c r="AQ45" s="38" t="str">
        <f>IFERROR(VLOOKUP($C45,'PI AREA  P75'!$B:$AR,42,0),"")</f>
        <v/>
      </c>
      <c r="AR45" s="38" t="str">
        <f>IFERROR(VLOOKUP($C45,'PI AREA  P75'!$B:$AR,43,0),"")</f>
        <v/>
      </c>
      <c r="AS45" s="68" t="str">
        <f>IF(AR45="","",$AR45-(($AS$2/CONFIGURACAO!$C$6)*$M45))</f>
        <v/>
      </c>
      <c r="AT45" s="234" t="str">
        <f t="shared" si="30"/>
        <v/>
      </c>
      <c r="AU45" s="75" t="str">
        <f>IF(AR45="","",$AR45-(($AU$2/CONFIGURACAO!$C$6)*$M45))</f>
        <v/>
      </c>
      <c r="AV45" s="76" t="str">
        <f t="shared" si="31"/>
        <v xml:space="preserve"> </v>
      </c>
      <c r="AW45" s="74" t="str">
        <f>IF(AR45="","",$AR45-(($AW$2/CONFIGURACAO!$C$6)*$M45))</f>
        <v/>
      </c>
      <c r="AX45" s="72" t="str">
        <f t="shared" si="32"/>
        <v/>
      </c>
      <c r="AZ45" s="39" t="str">
        <f t="shared" si="33"/>
        <v/>
      </c>
      <c r="BA45" s="146" t="str">
        <f t="shared" si="34"/>
        <v/>
      </c>
      <c r="BB45" s="146" t="str">
        <f t="shared" si="35"/>
        <v/>
      </c>
      <c r="BC45" s="32" t="str">
        <f t="shared" si="36"/>
        <v/>
      </c>
      <c r="BE45" s="40" t="str">
        <f t="shared" si="37"/>
        <v/>
      </c>
      <c r="BF45" s="40" t="str">
        <f t="shared" si="38"/>
        <v/>
      </c>
      <c r="BG45" s="40" t="str">
        <f t="shared" si="39"/>
        <v/>
      </c>
      <c r="BH45" s="40" t="str">
        <f t="shared" si="40"/>
        <v/>
      </c>
      <c r="BI45" s="40" t="str">
        <f t="shared" si="41"/>
        <v/>
      </c>
      <c r="BJ45" s="40" t="str">
        <f t="shared" si="42"/>
        <v/>
      </c>
      <c r="BK45" s="40" t="str">
        <f t="shared" si="43"/>
        <v/>
      </c>
      <c r="BL45" s="40" t="str">
        <f t="shared" si="44"/>
        <v/>
      </c>
      <c r="BM45" s="40" t="str">
        <f t="shared" si="45"/>
        <v/>
      </c>
      <c r="BN45" s="40" t="str">
        <f t="shared" si="46"/>
        <v/>
      </c>
      <c r="BO45" s="40" t="str">
        <f t="shared" si="47"/>
        <v/>
      </c>
      <c r="BP45" s="40" t="str">
        <f t="shared" si="48"/>
        <v/>
      </c>
      <c r="BQ45" s="40" t="str">
        <f t="shared" si="49"/>
        <v/>
      </c>
      <c r="BR45" s="40" t="str">
        <f t="shared" si="50"/>
        <v/>
      </c>
      <c r="BS45" s="40" t="str">
        <f t="shared" si="51"/>
        <v/>
      </c>
      <c r="BT45" s="42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</row>
    <row r="46" spans="1:124" s="32" customFormat="1" ht="17" thickBot="1" x14ac:dyDescent="0.25">
      <c r="A46" s="44" t="str">
        <f>CONFIGURACAO!$C$4</f>
        <v>AREA 21</v>
      </c>
      <c r="B46" s="83" t="str">
        <f>IFERROR(VLOOKUP(C46,'PI AREA  P75'!$B:$E,2,0),"")</f>
        <v/>
      </c>
      <c r="C46" s="251"/>
      <c r="D46" s="82" t="str">
        <f>IFERROR(VLOOKUP($C46,'PI AREA  P75'!$B:$I,3,0),"")</f>
        <v/>
      </c>
      <c r="E46" s="82" t="str">
        <f>IFERROR(VLOOKUP($C46,'PI AREA  P75'!$B:$I,4,0),"")</f>
        <v/>
      </c>
      <c r="F46" s="82" t="str">
        <f>IFERROR(VLOOKUP($C46,'PI AREA  P75'!$B:$I,5,0),"")</f>
        <v/>
      </c>
      <c r="G46" s="82" t="str">
        <f>IFERROR(VLOOKUP($C46,'PI AREA  P75'!$B:$I,6,0),"")</f>
        <v/>
      </c>
      <c r="H46" s="82" t="str">
        <f>IFERROR(VLOOKUP($C46,'PI AREA  P75'!$B:$I,7,0),"")</f>
        <v/>
      </c>
      <c r="I46" s="82" t="str">
        <f>IFERROR(VLOOKUP($C46,'PI AREA  P75'!$B:$I,8,0),"")</f>
        <v/>
      </c>
      <c r="J46" s="87"/>
      <c r="K46" s="94"/>
      <c r="L46" s="94"/>
      <c r="M46" s="154" t="str">
        <f t="shared" si="24"/>
        <v/>
      </c>
      <c r="N46" s="111" t="str">
        <f>IFERROR(VLOOKUP($C46,'PI AREA  P75'!$B:$AA,13,0),"")</f>
        <v/>
      </c>
      <c r="O46" s="111" t="str">
        <f>IFERROR(VLOOKUP($C46,'PI AREA  P75'!$B:$AA,14,0),"")</f>
        <v/>
      </c>
      <c r="P46" s="111" t="str">
        <f>IFERROR(VLOOKUP($C46,'PI AREA  P75'!$B:$AA,15,0),"")</f>
        <v/>
      </c>
      <c r="Q46" s="111" t="str">
        <f>IFERROR(VLOOKUP($C46,'PI AREA  P75'!$B:$AA,16,0),"")</f>
        <v/>
      </c>
      <c r="R46" s="111" t="str">
        <f>IFERROR(VLOOKUP($C46,'PI AREA  P75'!$B:$AA,17,0),"")</f>
        <v/>
      </c>
      <c r="S46" s="111" t="str">
        <f>IFERROR(VLOOKUP($C46,'PI AREA  P75'!$B:$AA,18,0),"")</f>
        <v/>
      </c>
      <c r="T46" s="114" t="str">
        <f>IFERROR(VLOOKUP($C46,'PI AREA  P75'!$B:$AA,19,0),"")</f>
        <v/>
      </c>
      <c r="U46" s="116" t="str">
        <f>IFERROR(VLOOKUP($C46,'PI AREA  P75'!$B:$AA,21,0),"")</f>
        <v/>
      </c>
      <c r="V46" s="111" t="str">
        <f>IFERROR(VLOOKUP($C46,'PI AREA  P75'!$B:$AA,22,0),"")</f>
        <v/>
      </c>
      <c r="W46" s="111" t="str">
        <f>IFERROR(VLOOKUP($C46,'PI AREA  P75'!$B:$AA,23,0),"")</f>
        <v/>
      </c>
      <c r="X46" s="119" t="str">
        <f>IFERROR(VLOOKUP($C46,'PI AREA  P75'!$B:$AA,24,0),"")</f>
        <v/>
      </c>
      <c r="Y46" s="118" t="str">
        <f>IFERROR(VLOOKUP($C46,'PI AREA  P75'!$B:$AA,25,0),"")</f>
        <v/>
      </c>
      <c r="Z46" s="111" t="str">
        <f>IFERROR(VLOOKUP($C46,'PI AREA  P75'!$B:$AA,26,0),"")</f>
        <v/>
      </c>
      <c r="AA46" s="111" t="str">
        <f>IFERROR(VLOOKUP($C46,'PI AREA  P75'!$B:$AA,27,0),"")</f>
        <v/>
      </c>
      <c r="AB46" s="114" t="str">
        <f>IFERROR(VLOOKUP($C46,'PI AREA  P75'!$B:$AB,28,0),"")</f>
        <v/>
      </c>
      <c r="AC46" s="116" t="str">
        <f t="shared" si="28"/>
        <v/>
      </c>
      <c r="AD46" s="111" t="str">
        <f t="shared" si="29"/>
        <v/>
      </c>
      <c r="AE46" s="111" t="str">
        <f t="shared" si="54"/>
        <v/>
      </c>
      <c r="AF46" s="117" t="str">
        <f t="shared" si="55"/>
        <v/>
      </c>
      <c r="AG46" s="265" t="str">
        <f t="shared" si="27"/>
        <v/>
      </c>
      <c r="AI46" s="38" t="str">
        <f>IFERROR(VLOOKUP($C46,'PI AREA  P75'!$B:$AR,34,0),"")</f>
        <v/>
      </c>
      <c r="AJ46" s="38" t="str">
        <f>IFERROR(VLOOKUP($C46,'PI AREA  P75'!$B:$AR,35,0),"")</f>
        <v/>
      </c>
      <c r="AK46" s="38" t="str">
        <f>IFERROR(VLOOKUP($C46,'PI AREA  P75'!$B:$AR,36,0),"")</f>
        <v/>
      </c>
      <c r="AL46" s="38" t="str">
        <f>IFERROR(VLOOKUP($C46,'PI AREA  P75'!$B:$AR,37,0),"")</f>
        <v/>
      </c>
      <c r="AM46" s="38" t="str">
        <f>IFERROR(VLOOKUP($C46,'PI AREA  P75'!$B:$AR,38,0),"")</f>
        <v/>
      </c>
      <c r="AN46" s="38" t="str">
        <f>IFERROR(VLOOKUP($C46,'PI AREA  P75'!$B:$AR,39,0),"")</f>
        <v/>
      </c>
      <c r="AO46" s="38" t="str">
        <f>IFERROR(VLOOKUP($C46,'PI AREA  P75'!$B:$AR,40,0),"")</f>
        <v/>
      </c>
      <c r="AP46" s="38" t="str">
        <f>IFERROR(VLOOKUP($C46,'PI AREA  P75'!$B:$AR,41,0),"")</f>
        <v/>
      </c>
      <c r="AQ46" s="38" t="str">
        <f>IFERROR(VLOOKUP($C46,'PI AREA  P75'!$B:$AR,42,0),"")</f>
        <v/>
      </c>
      <c r="AR46" s="38" t="str">
        <f>IFERROR(VLOOKUP($C46,'PI AREA  P75'!$B:$AR,43,0),"")</f>
        <v/>
      </c>
      <c r="AS46" s="68" t="str">
        <f>IF(AR46="","",$AR46-(($AS$2/CONFIGURACAO!$C$6)*$M46))</f>
        <v/>
      </c>
      <c r="AT46" s="234" t="str">
        <f t="shared" si="30"/>
        <v/>
      </c>
      <c r="AU46" s="75" t="str">
        <f>IF(AR46="","",$AR46-(($AU$2/CONFIGURACAO!$C$6)*$M46))</f>
        <v/>
      </c>
      <c r="AV46" s="76" t="str">
        <f t="shared" si="31"/>
        <v xml:space="preserve"> </v>
      </c>
      <c r="AW46" s="74" t="str">
        <f>IF(AR46="","",$AR46-(($AW$2/CONFIGURACAO!$C$6)*$M46))</f>
        <v/>
      </c>
      <c r="AX46" s="72" t="str">
        <f t="shared" si="32"/>
        <v/>
      </c>
      <c r="AZ46" s="39" t="str">
        <f t="shared" si="33"/>
        <v/>
      </c>
      <c r="BA46" s="146" t="str">
        <f t="shared" si="34"/>
        <v/>
      </c>
      <c r="BB46" s="146" t="str">
        <f t="shared" si="35"/>
        <v/>
      </c>
      <c r="BC46" s="32" t="str">
        <f t="shared" si="36"/>
        <v/>
      </c>
      <c r="BE46" s="40" t="str">
        <f t="shared" si="37"/>
        <v/>
      </c>
      <c r="BF46" s="40" t="str">
        <f t="shared" si="38"/>
        <v/>
      </c>
      <c r="BG46" s="40" t="str">
        <f t="shared" si="39"/>
        <v/>
      </c>
      <c r="BH46" s="40" t="str">
        <f t="shared" si="40"/>
        <v/>
      </c>
      <c r="BI46" s="40" t="str">
        <f t="shared" si="41"/>
        <v/>
      </c>
      <c r="BJ46" s="40" t="str">
        <f t="shared" si="42"/>
        <v/>
      </c>
      <c r="BK46" s="40" t="str">
        <f t="shared" si="43"/>
        <v/>
      </c>
      <c r="BL46" s="40" t="str">
        <f t="shared" si="44"/>
        <v/>
      </c>
      <c r="BM46" s="40" t="str">
        <f t="shared" si="45"/>
        <v/>
      </c>
      <c r="BN46" s="40" t="str">
        <f t="shared" si="46"/>
        <v/>
      </c>
      <c r="BO46" s="40" t="str">
        <f t="shared" si="47"/>
        <v/>
      </c>
      <c r="BP46" s="40" t="str">
        <f t="shared" si="48"/>
        <v/>
      </c>
      <c r="BQ46" s="40" t="str">
        <f t="shared" si="49"/>
        <v/>
      </c>
      <c r="BR46" s="40" t="str">
        <f t="shared" si="50"/>
        <v/>
      </c>
      <c r="BS46" s="40" t="str">
        <f t="shared" si="51"/>
        <v/>
      </c>
      <c r="BT46" s="42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</row>
    <row r="47" spans="1:124" s="32" customFormat="1" ht="17" thickBot="1" x14ac:dyDescent="0.25">
      <c r="A47" s="44" t="str">
        <f>CONFIGURACAO!$C$4</f>
        <v>AREA 21</v>
      </c>
      <c r="B47" s="83" t="str">
        <f>IFERROR(VLOOKUP(C47,'PI AREA  P75'!$B:$E,2,0),"")</f>
        <v/>
      </c>
      <c r="C47" s="251"/>
      <c r="D47" s="82" t="str">
        <f>IFERROR(VLOOKUP($C47,'PI AREA  P75'!$B:$I,3,0),"")</f>
        <v/>
      </c>
      <c r="E47" s="82" t="str">
        <f>IFERROR(VLOOKUP($C47,'PI AREA  P75'!$B:$I,4,0),"")</f>
        <v/>
      </c>
      <c r="F47" s="82" t="str">
        <f>IFERROR(VLOOKUP($C47,'PI AREA  P75'!$B:$I,5,0),"")</f>
        <v/>
      </c>
      <c r="G47" s="82" t="str">
        <f>IFERROR(VLOOKUP($C47,'PI AREA  P75'!$B:$I,6,0),"")</f>
        <v/>
      </c>
      <c r="H47" s="82" t="str">
        <f>IFERROR(VLOOKUP($C47,'PI AREA  P75'!$B:$I,7,0),"")</f>
        <v/>
      </c>
      <c r="I47" s="82" t="str">
        <f>IFERROR(VLOOKUP($C47,'PI AREA  P75'!$B:$I,8,0),"")</f>
        <v/>
      </c>
      <c r="J47" s="87"/>
      <c r="K47" s="94"/>
      <c r="L47" s="94"/>
      <c r="M47" s="154" t="str">
        <f t="shared" si="24"/>
        <v/>
      </c>
      <c r="N47" s="111" t="str">
        <f>IFERROR(VLOOKUP($C47,'PI AREA  P75'!$B:$AA,13,0),"")</f>
        <v/>
      </c>
      <c r="O47" s="111" t="str">
        <f>IFERROR(VLOOKUP($C47,'PI AREA  P75'!$B:$AA,14,0),"")</f>
        <v/>
      </c>
      <c r="P47" s="111" t="str">
        <f>IFERROR(VLOOKUP($C47,'PI AREA  P75'!$B:$AA,15,0),"")</f>
        <v/>
      </c>
      <c r="Q47" s="111" t="str">
        <f>IFERROR(VLOOKUP($C47,'PI AREA  P75'!$B:$AA,16,0),"")</f>
        <v/>
      </c>
      <c r="R47" s="111" t="str">
        <f>IFERROR(VLOOKUP($C47,'PI AREA  P75'!$B:$AA,17,0),"")</f>
        <v/>
      </c>
      <c r="S47" s="111" t="str">
        <f>IFERROR(VLOOKUP($C47,'PI AREA  P75'!$B:$AA,18,0),"")</f>
        <v/>
      </c>
      <c r="T47" s="114" t="str">
        <f>IFERROR(VLOOKUP($C47,'PI AREA  P75'!$B:$AA,19,0),"")</f>
        <v/>
      </c>
      <c r="U47" s="116" t="str">
        <f>IFERROR(VLOOKUP($C47,'PI AREA  P75'!$B:$AA,21,0),"")</f>
        <v/>
      </c>
      <c r="V47" s="111" t="str">
        <f>IFERROR(VLOOKUP($C47,'PI AREA  P75'!$B:$AA,22,0),"")</f>
        <v/>
      </c>
      <c r="W47" s="111" t="str">
        <f>IFERROR(VLOOKUP($C47,'PI AREA  P75'!$B:$AA,23,0),"")</f>
        <v/>
      </c>
      <c r="X47" s="119" t="str">
        <f>IFERROR(VLOOKUP($C47,'PI AREA  P75'!$B:$AA,24,0),"")</f>
        <v/>
      </c>
      <c r="Y47" s="118" t="str">
        <f>IFERROR(VLOOKUP($C47,'PI AREA  P75'!$B:$AA,25,0),"")</f>
        <v/>
      </c>
      <c r="Z47" s="111" t="str">
        <f>IFERROR(VLOOKUP($C47,'PI AREA  P75'!$B:$AA,26,0),"")</f>
        <v/>
      </c>
      <c r="AA47" s="111" t="str">
        <f>IFERROR(VLOOKUP($C47,'PI AREA  P75'!$B:$AA,27,0),"")</f>
        <v/>
      </c>
      <c r="AB47" s="114" t="str">
        <f>IFERROR(VLOOKUP($C47,'PI AREA  P75'!$B:$AB,28,0),"")</f>
        <v/>
      </c>
      <c r="AC47" s="116" t="str">
        <f t="shared" si="28"/>
        <v/>
      </c>
      <c r="AD47" s="111" t="str">
        <f t="shared" si="29"/>
        <v/>
      </c>
      <c r="AE47" s="111" t="str">
        <f t="shared" si="54"/>
        <v/>
      </c>
      <c r="AF47" s="117" t="str">
        <f t="shared" si="55"/>
        <v/>
      </c>
      <c r="AG47" s="265" t="str">
        <f t="shared" si="27"/>
        <v/>
      </c>
      <c r="AI47" s="38" t="str">
        <f>IFERROR(VLOOKUP($C47,'PI AREA  P75'!$B:$AR,34,0),"")</f>
        <v/>
      </c>
      <c r="AJ47" s="38" t="str">
        <f>IFERROR(VLOOKUP($C47,'PI AREA  P75'!$B:$AR,35,0),"")</f>
        <v/>
      </c>
      <c r="AK47" s="38" t="str">
        <f>IFERROR(VLOOKUP($C47,'PI AREA  P75'!$B:$AR,36,0),"")</f>
        <v/>
      </c>
      <c r="AL47" s="38" t="str">
        <f>IFERROR(VLOOKUP($C47,'PI AREA  P75'!$B:$AR,37,0),"")</f>
        <v/>
      </c>
      <c r="AM47" s="38" t="str">
        <f>IFERROR(VLOOKUP($C47,'PI AREA  P75'!$B:$AR,38,0),"")</f>
        <v/>
      </c>
      <c r="AN47" s="38" t="str">
        <f>IFERROR(VLOOKUP($C47,'PI AREA  P75'!$B:$AR,39,0),"")</f>
        <v/>
      </c>
      <c r="AO47" s="38" t="str">
        <f>IFERROR(VLOOKUP($C47,'PI AREA  P75'!$B:$AR,40,0),"")</f>
        <v/>
      </c>
      <c r="AP47" s="38" t="str">
        <f>IFERROR(VLOOKUP($C47,'PI AREA  P75'!$B:$AR,41,0),"")</f>
        <v/>
      </c>
      <c r="AQ47" s="38" t="str">
        <f>IFERROR(VLOOKUP($C47,'PI AREA  P75'!$B:$AR,42,0),"")</f>
        <v/>
      </c>
      <c r="AR47" s="38" t="str">
        <f>IFERROR(VLOOKUP($C47,'PI AREA  P75'!$B:$AR,43,0),"")</f>
        <v/>
      </c>
      <c r="AS47" s="68" t="str">
        <f>IF(AR47="","",$AR47-(($AS$2/CONFIGURACAO!$C$6)*$M47))</f>
        <v/>
      </c>
      <c r="AT47" s="234" t="str">
        <f t="shared" si="30"/>
        <v/>
      </c>
      <c r="AU47" s="75" t="str">
        <f>IF(AR47="","",$AR47-(($AU$2/CONFIGURACAO!$C$6)*$M47))</f>
        <v/>
      </c>
      <c r="AV47" s="76" t="str">
        <f t="shared" si="31"/>
        <v xml:space="preserve"> </v>
      </c>
      <c r="AW47" s="74" t="str">
        <f>IF(AR47="","",$AR47-(($AW$2/CONFIGURACAO!$C$6)*$M47))</f>
        <v/>
      </c>
      <c r="AX47" s="72" t="str">
        <f t="shared" si="32"/>
        <v/>
      </c>
      <c r="AZ47" s="39" t="str">
        <f t="shared" si="33"/>
        <v/>
      </c>
      <c r="BA47" s="146" t="str">
        <f t="shared" si="34"/>
        <v/>
      </c>
      <c r="BB47" s="146" t="str">
        <f t="shared" si="35"/>
        <v/>
      </c>
      <c r="BC47" s="32" t="str">
        <f t="shared" si="36"/>
        <v/>
      </c>
      <c r="BE47" s="40" t="str">
        <f t="shared" si="37"/>
        <v/>
      </c>
      <c r="BF47" s="40" t="str">
        <f t="shared" si="38"/>
        <v/>
      </c>
      <c r="BG47" s="40" t="str">
        <f t="shared" si="39"/>
        <v/>
      </c>
      <c r="BH47" s="40" t="str">
        <f t="shared" si="40"/>
        <v/>
      </c>
      <c r="BI47" s="40" t="str">
        <f t="shared" si="41"/>
        <v/>
      </c>
      <c r="BJ47" s="40" t="str">
        <f t="shared" si="42"/>
        <v/>
      </c>
      <c r="BK47" s="40" t="str">
        <f t="shared" si="43"/>
        <v/>
      </c>
      <c r="BL47" s="40" t="str">
        <f t="shared" si="44"/>
        <v/>
      </c>
      <c r="BM47" s="40" t="str">
        <f t="shared" si="45"/>
        <v/>
      </c>
      <c r="BN47" s="40" t="str">
        <f t="shared" si="46"/>
        <v/>
      </c>
      <c r="BO47" s="40" t="str">
        <f t="shared" si="47"/>
        <v/>
      </c>
      <c r="BP47" s="40" t="str">
        <f t="shared" si="48"/>
        <v/>
      </c>
      <c r="BQ47" s="40" t="str">
        <f t="shared" si="49"/>
        <v/>
      </c>
      <c r="BR47" s="40" t="str">
        <f t="shared" si="50"/>
        <v/>
      </c>
      <c r="BS47" s="40" t="str">
        <f t="shared" si="51"/>
        <v/>
      </c>
      <c r="BT47" s="42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</row>
    <row r="48" spans="1:124" s="32" customFormat="1" ht="17" thickBot="1" x14ac:dyDescent="0.25">
      <c r="A48" s="44" t="str">
        <f>CONFIGURACAO!$C$4</f>
        <v>AREA 21</v>
      </c>
      <c r="B48" s="83" t="str">
        <f>IFERROR(VLOOKUP(C48,'PI AREA  P75'!$B:$E,2,0),"")</f>
        <v/>
      </c>
      <c r="C48" s="251"/>
      <c r="D48" s="82" t="str">
        <f>IFERROR(VLOOKUP($C48,'PI AREA  P75'!$B:$I,3,0),"")</f>
        <v/>
      </c>
      <c r="E48" s="82" t="str">
        <f>IFERROR(VLOOKUP($C48,'PI AREA  P75'!$B:$I,4,0),"")</f>
        <v/>
      </c>
      <c r="F48" s="82" t="str">
        <f>IFERROR(VLOOKUP($C48,'PI AREA  P75'!$B:$I,5,0),"")</f>
        <v/>
      </c>
      <c r="G48" s="82" t="str">
        <f>IFERROR(VLOOKUP($C48,'PI AREA  P75'!$B:$I,6,0),"")</f>
        <v/>
      </c>
      <c r="H48" s="82" t="str">
        <f>IFERROR(VLOOKUP($C48,'PI AREA  P75'!$B:$I,7,0),"")</f>
        <v/>
      </c>
      <c r="I48" s="82" t="str">
        <f>IFERROR(VLOOKUP($C48,'PI AREA  P75'!$B:$I,8,0),"")</f>
        <v/>
      </c>
      <c r="J48" s="87"/>
      <c r="K48" s="94"/>
      <c r="L48" s="94"/>
      <c r="M48" s="154" t="str">
        <f t="shared" si="24"/>
        <v/>
      </c>
      <c r="N48" s="111" t="str">
        <f>IFERROR(VLOOKUP($C48,'PI AREA  P75'!$B:$AA,13,0),"")</f>
        <v/>
      </c>
      <c r="O48" s="111" t="str">
        <f>IFERROR(VLOOKUP($C48,'PI AREA  P75'!$B:$AA,14,0),"")</f>
        <v/>
      </c>
      <c r="P48" s="111" t="str">
        <f>IFERROR(VLOOKUP($C48,'PI AREA  P75'!$B:$AA,15,0),"")</f>
        <v/>
      </c>
      <c r="Q48" s="111" t="str">
        <f>IFERROR(VLOOKUP($C48,'PI AREA  P75'!$B:$AA,16,0),"")</f>
        <v/>
      </c>
      <c r="R48" s="111" t="str">
        <f>IFERROR(VLOOKUP($C48,'PI AREA  P75'!$B:$AA,17,0),"")</f>
        <v/>
      </c>
      <c r="S48" s="111" t="str">
        <f>IFERROR(VLOOKUP($C48,'PI AREA  P75'!$B:$AA,18,0),"")</f>
        <v/>
      </c>
      <c r="T48" s="114" t="str">
        <f>IFERROR(VLOOKUP($C48,'PI AREA  P75'!$B:$AA,19,0),"")</f>
        <v/>
      </c>
      <c r="U48" s="116" t="str">
        <f>IFERROR(VLOOKUP($C48,'PI AREA  P75'!$B:$AA,21,0),"")</f>
        <v/>
      </c>
      <c r="V48" s="111" t="str">
        <f>IFERROR(VLOOKUP($C48,'PI AREA  P75'!$B:$AA,22,0),"")</f>
        <v/>
      </c>
      <c r="W48" s="111" t="str">
        <f>IFERROR(VLOOKUP($C48,'PI AREA  P75'!$B:$AA,23,0),"")</f>
        <v/>
      </c>
      <c r="X48" s="119" t="str">
        <f>IFERROR(VLOOKUP($C48,'PI AREA  P75'!$B:$AA,24,0),"")</f>
        <v/>
      </c>
      <c r="Y48" s="118" t="str">
        <f>IFERROR(VLOOKUP($C48,'PI AREA  P75'!$B:$AA,25,0),"")</f>
        <v/>
      </c>
      <c r="Z48" s="111" t="str">
        <f>IFERROR(VLOOKUP($C48,'PI AREA  P75'!$B:$AA,26,0),"")</f>
        <v/>
      </c>
      <c r="AA48" s="111" t="str">
        <f>IFERROR(VLOOKUP($C48,'PI AREA  P75'!$B:$AA,27,0),"")</f>
        <v/>
      </c>
      <c r="AB48" s="114" t="str">
        <f>IFERROR(VLOOKUP($C48,'PI AREA  P75'!$B:$AB,28,0),"")</f>
        <v/>
      </c>
      <c r="AC48" s="116" t="str">
        <f t="shared" si="28"/>
        <v/>
      </c>
      <c r="AD48" s="111" t="str">
        <f t="shared" si="29"/>
        <v/>
      </c>
      <c r="AE48" s="111" t="str">
        <f t="shared" si="54"/>
        <v/>
      </c>
      <c r="AF48" s="117" t="str">
        <f t="shared" si="55"/>
        <v/>
      </c>
      <c r="AG48" s="265" t="str">
        <f t="shared" si="27"/>
        <v/>
      </c>
      <c r="AI48" s="38" t="str">
        <f>IFERROR(VLOOKUP($C48,'PI AREA  P75'!$B:$AR,34,0),"")</f>
        <v/>
      </c>
      <c r="AJ48" s="38" t="str">
        <f>IFERROR(VLOOKUP($C48,'PI AREA  P75'!$B:$AR,35,0),"")</f>
        <v/>
      </c>
      <c r="AK48" s="38" t="str">
        <f>IFERROR(VLOOKUP($C48,'PI AREA  P75'!$B:$AR,36,0),"")</f>
        <v/>
      </c>
      <c r="AL48" s="38" t="str">
        <f>IFERROR(VLOOKUP($C48,'PI AREA  P75'!$B:$AR,37,0),"")</f>
        <v/>
      </c>
      <c r="AM48" s="38" t="str">
        <f>IFERROR(VLOOKUP($C48,'PI AREA  P75'!$B:$AR,38,0),"")</f>
        <v/>
      </c>
      <c r="AN48" s="38" t="str">
        <f>IFERROR(VLOOKUP($C48,'PI AREA  P75'!$B:$AR,39,0),"")</f>
        <v/>
      </c>
      <c r="AO48" s="38" t="str">
        <f>IFERROR(VLOOKUP($C48,'PI AREA  P75'!$B:$AR,40,0),"")</f>
        <v/>
      </c>
      <c r="AP48" s="38" t="str">
        <f>IFERROR(VLOOKUP($C48,'PI AREA  P75'!$B:$AR,41,0),"")</f>
        <v/>
      </c>
      <c r="AQ48" s="38" t="str">
        <f>IFERROR(VLOOKUP($C48,'PI AREA  P75'!$B:$AR,42,0),"")</f>
        <v/>
      </c>
      <c r="AR48" s="38" t="str">
        <f>IFERROR(VLOOKUP($C48,'PI AREA  P75'!$B:$AR,43,0),"")</f>
        <v/>
      </c>
      <c r="AS48" s="68" t="str">
        <f>IF(AR48="","",$AR48-(($AS$2/CONFIGURACAO!$C$6)*$M48))</f>
        <v/>
      </c>
      <c r="AT48" s="234" t="str">
        <f t="shared" si="30"/>
        <v/>
      </c>
      <c r="AU48" s="75" t="str">
        <f>IF(AR48="","",$AR48-(($AU$2/CONFIGURACAO!$C$6)*$M48))</f>
        <v/>
      </c>
      <c r="AV48" s="76" t="str">
        <f t="shared" si="31"/>
        <v xml:space="preserve"> </v>
      </c>
      <c r="AW48" s="74" t="str">
        <f>IF(AR48="","",$AR48-(($AW$2/CONFIGURACAO!$C$6)*$M48))</f>
        <v/>
      </c>
      <c r="AX48" s="72" t="str">
        <f t="shared" si="32"/>
        <v/>
      </c>
      <c r="AZ48" s="39" t="str">
        <f t="shared" si="33"/>
        <v/>
      </c>
      <c r="BA48" s="146" t="str">
        <f t="shared" si="34"/>
        <v/>
      </c>
      <c r="BB48" s="146" t="str">
        <f t="shared" si="35"/>
        <v/>
      </c>
      <c r="BC48" s="32" t="str">
        <f t="shared" si="36"/>
        <v/>
      </c>
      <c r="BE48" s="40" t="str">
        <f t="shared" si="37"/>
        <v/>
      </c>
      <c r="BF48" s="40" t="str">
        <f t="shared" si="38"/>
        <v/>
      </c>
      <c r="BG48" s="40" t="str">
        <f t="shared" si="39"/>
        <v/>
      </c>
      <c r="BH48" s="40" t="str">
        <f t="shared" si="40"/>
        <v/>
      </c>
      <c r="BI48" s="40" t="str">
        <f t="shared" si="41"/>
        <v/>
      </c>
      <c r="BJ48" s="40" t="str">
        <f t="shared" si="42"/>
        <v/>
      </c>
      <c r="BK48" s="40" t="str">
        <f t="shared" si="43"/>
        <v/>
      </c>
      <c r="BL48" s="40" t="str">
        <f t="shared" si="44"/>
        <v/>
      </c>
      <c r="BM48" s="40" t="str">
        <f t="shared" si="45"/>
        <v/>
      </c>
      <c r="BN48" s="40" t="str">
        <f t="shared" si="46"/>
        <v/>
      </c>
      <c r="BO48" s="40" t="str">
        <f t="shared" si="47"/>
        <v/>
      </c>
      <c r="BP48" s="40" t="str">
        <f t="shared" si="48"/>
        <v/>
      </c>
      <c r="BQ48" s="40" t="str">
        <f t="shared" si="49"/>
        <v/>
      </c>
      <c r="BR48" s="40" t="str">
        <f t="shared" si="50"/>
        <v/>
      </c>
      <c r="BS48" s="40" t="str">
        <f t="shared" si="51"/>
        <v/>
      </c>
      <c r="BT48" s="42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</row>
    <row r="49" spans="1:124" s="32" customFormat="1" ht="17" thickBot="1" x14ac:dyDescent="0.25">
      <c r="A49" s="44" t="str">
        <f>CONFIGURACAO!$C$4</f>
        <v>AREA 21</v>
      </c>
      <c r="B49" s="83" t="str">
        <f>IFERROR(VLOOKUP(C49,'PI AREA  P75'!$B:$E,2,0),"")</f>
        <v/>
      </c>
      <c r="C49" s="202"/>
      <c r="D49" s="82" t="str">
        <f>IFERROR(VLOOKUP($C49,'PI AREA  P75'!$B:$I,3,0),"")</f>
        <v/>
      </c>
      <c r="E49" s="82" t="str">
        <f>IFERROR(VLOOKUP($C49,'PI AREA  P75'!$B:$I,4,0),"")</f>
        <v/>
      </c>
      <c r="F49" s="82" t="str">
        <f>IFERROR(VLOOKUP($C49,'PI AREA  P75'!$B:$I,5,0),"")</f>
        <v/>
      </c>
      <c r="G49" s="82" t="str">
        <f>IFERROR(VLOOKUP($C49,'PI AREA  P75'!$B:$I,6,0),"")</f>
        <v/>
      </c>
      <c r="H49" s="82" t="str">
        <f>IFERROR(VLOOKUP($C49,'PI AREA  P75'!$B:$I,7,0),"")</f>
        <v/>
      </c>
      <c r="I49" s="82" t="str">
        <f>IFERROR(VLOOKUP($C49,'PI AREA  P75'!$B:$I,8,0),"")</f>
        <v/>
      </c>
      <c r="J49" s="87"/>
      <c r="K49" s="94"/>
      <c r="L49" s="94"/>
      <c r="M49" s="154" t="str">
        <f t="shared" si="24"/>
        <v/>
      </c>
      <c r="N49" s="111" t="str">
        <f>IFERROR(VLOOKUP($C49,'PI AREA  P75'!$B:$AA,13,0),"")</f>
        <v/>
      </c>
      <c r="O49" s="111" t="str">
        <f>IFERROR(VLOOKUP($C49,'PI AREA  P75'!$B:$AA,14,0),"")</f>
        <v/>
      </c>
      <c r="P49" s="111" t="str">
        <f>IFERROR(VLOOKUP($C49,'PI AREA  P75'!$B:$AA,15,0),"")</f>
        <v/>
      </c>
      <c r="Q49" s="111" t="str">
        <f>IFERROR(VLOOKUP($C49,'PI AREA  P75'!$B:$AA,16,0),"")</f>
        <v/>
      </c>
      <c r="R49" s="111" t="str">
        <f>IFERROR(VLOOKUP($C49,'PI AREA  P75'!$B:$AA,17,0),"")</f>
        <v/>
      </c>
      <c r="S49" s="111" t="str">
        <f>IFERROR(VLOOKUP($C49,'PI AREA  P75'!$B:$AA,18,0),"")</f>
        <v/>
      </c>
      <c r="T49" s="114" t="str">
        <f>IFERROR(VLOOKUP($C49,'PI AREA  P75'!$B:$AA,19,0),"")</f>
        <v/>
      </c>
      <c r="U49" s="116" t="str">
        <f>IFERROR(VLOOKUP($C49,'PI AREA  P75'!$B:$AA,21,0),"")</f>
        <v/>
      </c>
      <c r="V49" s="111" t="str">
        <f>IFERROR(VLOOKUP($C49,'PI AREA  P75'!$B:$AA,22,0),"")</f>
        <v/>
      </c>
      <c r="W49" s="111" t="str">
        <f>IFERROR(VLOOKUP($C49,'PI AREA  P75'!$B:$AA,23,0),"")</f>
        <v/>
      </c>
      <c r="X49" s="119" t="str">
        <f>IFERROR(VLOOKUP($C49,'PI AREA  P75'!$B:$AA,24,0),"")</f>
        <v/>
      </c>
      <c r="Y49" s="118" t="str">
        <f>IFERROR(VLOOKUP($C49,'PI AREA  P75'!$B:$AA,25,0),"")</f>
        <v/>
      </c>
      <c r="Z49" s="111" t="str">
        <f>IFERROR(VLOOKUP($C49,'PI AREA  P75'!$B:$AA,26,0),"")</f>
        <v/>
      </c>
      <c r="AA49" s="111" t="str">
        <f>IFERROR(VLOOKUP($C49,'PI AREA  P75'!$B:$AA,27,0),"")</f>
        <v/>
      </c>
      <c r="AB49" s="114" t="str">
        <f>IFERROR(VLOOKUP($C49,'PI AREA  P75'!$B:$AB,28,0),"")</f>
        <v/>
      </c>
      <c r="AC49" s="116" t="str">
        <f t="shared" si="28"/>
        <v/>
      </c>
      <c r="AD49" s="111" t="str">
        <f t="shared" si="29"/>
        <v/>
      </c>
      <c r="AE49" s="111" t="str">
        <f t="shared" si="54"/>
        <v/>
      </c>
      <c r="AF49" s="117" t="str">
        <f t="shared" si="55"/>
        <v/>
      </c>
      <c r="AG49" s="265" t="str">
        <f t="shared" si="27"/>
        <v/>
      </c>
      <c r="AI49" s="38" t="str">
        <f>IFERROR(VLOOKUP($C49,'PI AREA  P75'!$B:$AR,34,0),"")</f>
        <v/>
      </c>
      <c r="AJ49" s="38" t="str">
        <f>IFERROR(VLOOKUP($C49,'PI AREA  P75'!$B:$AR,35,0),"")</f>
        <v/>
      </c>
      <c r="AK49" s="38" t="str">
        <f>IFERROR(VLOOKUP($C49,'PI AREA  P75'!$B:$AR,36,0),"")</f>
        <v/>
      </c>
      <c r="AL49" s="38" t="str">
        <f>IFERROR(VLOOKUP($C49,'PI AREA  P75'!$B:$AR,37,0),"")</f>
        <v/>
      </c>
      <c r="AM49" s="38" t="str">
        <f>IFERROR(VLOOKUP($C49,'PI AREA  P75'!$B:$AR,38,0),"")</f>
        <v/>
      </c>
      <c r="AN49" s="38" t="str">
        <f>IFERROR(VLOOKUP($C49,'PI AREA  P75'!$B:$AR,39,0),"")</f>
        <v/>
      </c>
      <c r="AO49" s="38" t="str">
        <f>IFERROR(VLOOKUP($C49,'PI AREA  P75'!$B:$AR,40,0),"")</f>
        <v/>
      </c>
      <c r="AP49" s="38" t="str">
        <f>IFERROR(VLOOKUP($C49,'PI AREA  P75'!$B:$AR,41,0),"")</f>
        <v/>
      </c>
      <c r="AQ49" s="38" t="str">
        <f>IFERROR(VLOOKUP($C49,'PI AREA  P75'!$B:$AR,42,0),"")</f>
        <v/>
      </c>
      <c r="AR49" s="38" t="str">
        <f>IFERROR(VLOOKUP($C49,'PI AREA  P75'!$B:$AR,43,0),"")</f>
        <v/>
      </c>
      <c r="AS49" s="68" t="str">
        <f>IF(AR49="","",$AR49-(($AS$2/CONFIGURACAO!$C$6)*$M49))</f>
        <v/>
      </c>
      <c r="AT49" s="234" t="str">
        <f t="shared" si="30"/>
        <v/>
      </c>
      <c r="AU49" s="75" t="str">
        <f>IF(AR49="","",$AR49-(($AU$2/CONFIGURACAO!$C$6)*$M49))</f>
        <v/>
      </c>
      <c r="AV49" s="76" t="str">
        <f t="shared" si="31"/>
        <v xml:space="preserve"> </v>
      </c>
      <c r="AW49" s="74" t="str">
        <f>IF(AR49="","",$AR49-(($AW$2/CONFIGURACAO!$C$6)*$M49))</f>
        <v/>
      </c>
      <c r="AX49" s="72" t="str">
        <f t="shared" si="32"/>
        <v/>
      </c>
      <c r="AZ49" s="39" t="str">
        <f t="shared" si="33"/>
        <v/>
      </c>
      <c r="BA49" s="146" t="str">
        <f t="shared" si="34"/>
        <v/>
      </c>
      <c r="BB49" s="146" t="str">
        <f t="shared" si="35"/>
        <v/>
      </c>
      <c r="BC49" s="32" t="str">
        <f t="shared" si="36"/>
        <v/>
      </c>
      <c r="BE49" s="40" t="str">
        <f t="shared" si="37"/>
        <v/>
      </c>
      <c r="BF49" s="40" t="str">
        <f t="shared" si="38"/>
        <v/>
      </c>
      <c r="BG49" s="40" t="str">
        <f t="shared" si="39"/>
        <v/>
      </c>
      <c r="BH49" s="40" t="str">
        <f t="shared" si="40"/>
        <v/>
      </c>
      <c r="BI49" s="40" t="str">
        <f t="shared" si="41"/>
        <v/>
      </c>
      <c r="BJ49" s="40" t="str">
        <f t="shared" si="42"/>
        <v/>
      </c>
      <c r="BK49" s="40" t="str">
        <f t="shared" si="43"/>
        <v/>
      </c>
      <c r="BL49" s="40" t="str">
        <f t="shared" si="44"/>
        <v/>
      </c>
      <c r="BM49" s="40" t="str">
        <f t="shared" si="45"/>
        <v/>
      </c>
      <c r="BN49" s="40" t="str">
        <f t="shared" si="46"/>
        <v/>
      </c>
      <c r="BO49" s="40" t="str">
        <f t="shared" si="47"/>
        <v/>
      </c>
      <c r="BP49" s="40" t="str">
        <f t="shared" si="48"/>
        <v/>
      </c>
      <c r="BQ49" s="40" t="str">
        <f t="shared" si="49"/>
        <v/>
      </c>
      <c r="BR49" s="40" t="str">
        <f t="shared" si="50"/>
        <v/>
      </c>
      <c r="BS49" s="40" t="str">
        <f t="shared" si="51"/>
        <v/>
      </c>
      <c r="BT49" s="42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</row>
    <row r="50" spans="1:124" s="32" customFormat="1" ht="17" thickBot="1" x14ac:dyDescent="0.25">
      <c r="A50" s="44" t="str">
        <f>CONFIGURACAO!$C$4</f>
        <v>AREA 21</v>
      </c>
      <c r="B50" s="83" t="str">
        <f>IFERROR(VLOOKUP(C50,'PI AREA  P75'!$B:$E,2,0),"")</f>
        <v/>
      </c>
      <c r="C50" s="202"/>
      <c r="D50" s="82" t="str">
        <f>IFERROR(VLOOKUP($C50,'PI AREA  P75'!$B:$I,3,0),"")</f>
        <v/>
      </c>
      <c r="E50" s="82" t="str">
        <f>IFERROR(VLOOKUP($C50,'PI AREA  P75'!$B:$I,4,0),"")</f>
        <v/>
      </c>
      <c r="F50" s="82" t="str">
        <f>IFERROR(VLOOKUP($C50,'PI AREA  P75'!$B:$I,5,0),"")</f>
        <v/>
      </c>
      <c r="G50" s="82" t="str">
        <f>IFERROR(VLOOKUP($C50,'PI AREA  P75'!$B:$I,6,0),"")</f>
        <v/>
      </c>
      <c r="H50" s="82" t="str">
        <f>IFERROR(VLOOKUP($C50,'PI AREA  P75'!$B:$I,7,0),"")</f>
        <v/>
      </c>
      <c r="I50" s="82" t="str">
        <f>IFERROR(VLOOKUP($C50,'PI AREA  P75'!$B:$I,8,0),"")</f>
        <v/>
      </c>
      <c r="J50" s="87"/>
      <c r="K50" s="94"/>
      <c r="L50" s="94"/>
      <c r="M50" s="154" t="str">
        <f t="shared" si="24"/>
        <v/>
      </c>
      <c r="N50" s="111" t="str">
        <f>IFERROR(VLOOKUP($C50,'PI AREA  P75'!$B:$AA,13,0),"")</f>
        <v/>
      </c>
      <c r="O50" s="111" t="str">
        <f>IFERROR(VLOOKUP($C50,'PI AREA  P75'!$B:$AA,14,0),"")</f>
        <v/>
      </c>
      <c r="P50" s="111" t="str">
        <f>IFERROR(VLOOKUP($C50,'PI AREA  P75'!$B:$AA,15,0),"")</f>
        <v/>
      </c>
      <c r="Q50" s="111" t="str">
        <f>IFERROR(VLOOKUP($C50,'PI AREA  P75'!$B:$AA,16,0),"")</f>
        <v/>
      </c>
      <c r="R50" s="111" t="str">
        <f>IFERROR(VLOOKUP($C50,'PI AREA  P75'!$B:$AA,17,0),"")</f>
        <v/>
      </c>
      <c r="S50" s="111" t="str">
        <f>IFERROR(VLOOKUP($C50,'PI AREA  P75'!$B:$AA,18,0),"")</f>
        <v/>
      </c>
      <c r="T50" s="114" t="str">
        <f>IFERROR(VLOOKUP($C50,'PI AREA  P75'!$B:$AA,19,0),"")</f>
        <v/>
      </c>
      <c r="U50" s="116" t="str">
        <f>IFERROR(VLOOKUP($C50,'PI AREA  P75'!$B:$AA,21,0),"")</f>
        <v/>
      </c>
      <c r="V50" s="111" t="str">
        <f>IFERROR(VLOOKUP($C50,'PI AREA  P75'!$B:$AA,22,0),"")</f>
        <v/>
      </c>
      <c r="W50" s="111" t="str">
        <f>IFERROR(VLOOKUP($C50,'PI AREA  P75'!$B:$AA,23,0),"")</f>
        <v/>
      </c>
      <c r="X50" s="119" t="str">
        <f>IFERROR(VLOOKUP($C50,'PI AREA  P75'!$B:$AA,24,0),"")</f>
        <v/>
      </c>
      <c r="Y50" s="118" t="str">
        <f>IFERROR(VLOOKUP($C50,'PI AREA  P75'!$B:$AA,25,0),"")</f>
        <v/>
      </c>
      <c r="Z50" s="111" t="str">
        <f>IFERROR(VLOOKUP($C50,'PI AREA  P75'!$B:$AA,26,0),"")</f>
        <v/>
      </c>
      <c r="AA50" s="111" t="str">
        <f>IFERROR(VLOOKUP($C50,'PI AREA  P75'!$B:$AA,27,0),"")</f>
        <v/>
      </c>
      <c r="AB50" s="114" t="str">
        <f>IFERROR(VLOOKUP($C50,'PI AREA  P75'!$B:$AB,28,0),"")</f>
        <v/>
      </c>
      <c r="AC50" s="116" t="str">
        <f t="shared" si="28"/>
        <v/>
      </c>
      <c r="AD50" s="111" t="str">
        <f t="shared" si="29"/>
        <v/>
      </c>
      <c r="AE50" s="111" t="str">
        <f t="shared" si="54"/>
        <v/>
      </c>
      <c r="AF50" s="117" t="str">
        <f t="shared" si="55"/>
        <v/>
      </c>
      <c r="AG50" s="265" t="str">
        <f t="shared" si="27"/>
        <v/>
      </c>
      <c r="AI50" s="38" t="str">
        <f>IFERROR(VLOOKUP($C50,'PI AREA  P75'!$B:$AR,34,0),"")</f>
        <v/>
      </c>
      <c r="AJ50" s="38" t="str">
        <f>IFERROR(VLOOKUP($C50,'PI AREA  P75'!$B:$AR,35,0),"")</f>
        <v/>
      </c>
      <c r="AK50" s="38" t="str">
        <f>IFERROR(VLOOKUP($C50,'PI AREA  P75'!$B:$AR,36,0),"")</f>
        <v/>
      </c>
      <c r="AL50" s="38" t="str">
        <f>IFERROR(VLOOKUP($C50,'PI AREA  P75'!$B:$AR,37,0),"")</f>
        <v/>
      </c>
      <c r="AM50" s="38" t="str">
        <f>IFERROR(VLOOKUP($C50,'PI AREA  P75'!$B:$AR,38,0),"")</f>
        <v/>
      </c>
      <c r="AN50" s="38" t="str">
        <f>IFERROR(VLOOKUP($C50,'PI AREA  P75'!$B:$AR,39,0),"")</f>
        <v/>
      </c>
      <c r="AO50" s="38" t="str">
        <f>IFERROR(VLOOKUP($C50,'PI AREA  P75'!$B:$AR,40,0),"")</f>
        <v/>
      </c>
      <c r="AP50" s="38" t="str">
        <f>IFERROR(VLOOKUP($C50,'PI AREA  P75'!$B:$AR,41,0),"")</f>
        <v/>
      </c>
      <c r="AQ50" s="38" t="str">
        <f>IFERROR(VLOOKUP($C50,'PI AREA  P75'!$B:$AR,42,0),"")</f>
        <v/>
      </c>
      <c r="AR50" s="38" t="str">
        <f>IFERROR(VLOOKUP($C50,'PI AREA  P75'!$B:$AR,43,0),"")</f>
        <v/>
      </c>
      <c r="AS50" s="68" t="str">
        <f>IF(AR50="","",$AR50-(($AS$2/CONFIGURACAO!$C$6)*$M50))</f>
        <v/>
      </c>
      <c r="AT50" s="234" t="str">
        <f t="shared" si="30"/>
        <v/>
      </c>
      <c r="AU50" s="75" t="str">
        <f>IF(AR50="","",$AR50-(($AU$2/CONFIGURACAO!$C$6)*$M50))</f>
        <v/>
      </c>
      <c r="AV50" s="76" t="str">
        <f t="shared" si="31"/>
        <v xml:space="preserve"> </v>
      </c>
      <c r="AW50" s="74" t="str">
        <f>IF(AR50="","",$AR50-(($AW$2/CONFIGURACAO!$C$6)*$M50))</f>
        <v/>
      </c>
      <c r="AX50" s="72" t="str">
        <f t="shared" si="32"/>
        <v/>
      </c>
      <c r="AZ50" s="39" t="str">
        <f t="shared" si="33"/>
        <v/>
      </c>
      <c r="BA50" s="146" t="str">
        <f t="shared" si="34"/>
        <v/>
      </c>
      <c r="BB50" s="146" t="str">
        <f t="shared" si="35"/>
        <v/>
      </c>
      <c r="BC50" s="32" t="str">
        <f t="shared" si="36"/>
        <v/>
      </c>
      <c r="BE50" s="40" t="str">
        <f t="shared" si="37"/>
        <v/>
      </c>
      <c r="BF50" s="40" t="str">
        <f t="shared" si="38"/>
        <v/>
      </c>
      <c r="BG50" s="40" t="str">
        <f t="shared" si="39"/>
        <v/>
      </c>
      <c r="BH50" s="40" t="str">
        <f t="shared" si="40"/>
        <v/>
      </c>
      <c r="BI50" s="40" t="str">
        <f t="shared" si="41"/>
        <v/>
      </c>
      <c r="BJ50" s="40" t="str">
        <f t="shared" si="42"/>
        <v/>
      </c>
      <c r="BK50" s="40" t="str">
        <f t="shared" si="43"/>
        <v/>
      </c>
      <c r="BL50" s="40" t="str">
        <f t="shared" si="44"/>
        <v/>
      </c>
      <c r="BM50" s="40" t="str">
        <f t="shared" si="45"/>
        <v/>
      </c>
      <c r="BN50" s="40" t="str">
        <f t="shared" si="46"/>
        <v/>
      </c>
      <c r="BO50" s="40" t="str">
        <f t="shared" si="47"/>
        <v/>
      </c>
      <c r="BP50" s="40" t="str">
        <f t="shared" si="48"/>
        <v/>
      </c>
      <c r="BQ50" s="40" t="str">
        <f t="shared" si="49"/>
        <v/>
      </c>
      <c r="BR50" s="40" t="str">
        <f t="shared" si="50"/>
        <v/>
      </c>
      <c r="BS50" s="40" t="str">
        <f t="shared" si="51"/>
        <v/>
      </c>
      <c r="BT50" s="42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</row>
    <row r="51" spans="1:124" s="32" customFormat="1" ht="17" thickBot="1" x14ac:dyDescent="0.25">
      <c r="A51" s="44" t="str">
        <f>CONFIGURACAO!$C$4</f>
        <v>AREA 21</v>
      </c>
      <c r="B51" s="83" t="str">
        <f>IFERROR(VLOOKUP(C51,'PI AREA  P75'!$B:$E,2,0),"")</f>
        <v/>
      </c>
      <c r="C51" s="202"/>
      <c r="D51" s="82" t="str">
        <f>IFERROR(VLOOKUP($C51,'PI AREA  P75'!$B:$I,3,0),"")</f>
        <v/>
      </c>
      <c r="E51" s="82" t="str">
        <f>IFERROR(VLOOKUP($C51,'PI AREA  P75'!$B:$I,4,0),"")</f>
        <v/>
      </c>
      <c r="F51" s="82" t="str">
        <f>IFERROR(VLOOKUP($C51,'PI AREA  P75'!$B:$I,5,0),"")</f>
        <v/>
      </c>
      <c r="G51" s="82" t="str">
        <f>IFERROR(VLOOKUP($C51,'PI AREA  P75'!$B:$I,6,0),"")</f>
        <v/>
      </c>
      <c r="H51" s="82" t="str">
        <f>IFERROR(VLOOKUP($C51,'PI AREA  P75'!$B:$I,7,0),"")</f>
        <v/>
      </c>
      <c r="I51" s="82" t="str">
        <f>IFERROR(VLOOKUP($C51,'PI AREA  P75'!$B:$I,8,0),"")</f>
        <v/>
      </c>
      <c r="J51" s="87"/>
      <c r="K51" s="94"/>
      <c r="L51" s="94"/>
      <c r="M51" s="154" t="str">
        <f t="shared" si="24"/>
        <v/>
      </c>
      <c r="N51" s="111" t="str">
        <f>IFERROR(VLOOKUP($C51,'PI AREA  P75'!$B:$AA,13,0),"")</f>
        <v/>
      </c>
      <c r="O51" s="111" t="str">
        <f>IFERROR(VLOOKUP($C51,'PI AREA  P75'!$B:$AA,14,0),"")</f>
        <v/>
      </c>
      <c r="P51" s="111" t="str">
        <f>IFERROR(VLOOKUP($C51,'PI AREA  P75'!$B:$AA,15,0),"")</f>
        <v/>
      </c>
      <c r="Q51" s="111" t="str">
        <f>IFERROR(VLOOKUP($C51,'PI AREA  P75'!$B:$AA,16,0),"")</f>
        <v/>
      </c>
      <c r="R51" s="111" t="str">
        <f>IFERROR(VLOOKUP($C51,'PI AREA  P75'!$B:$AA,17,0),"")</f>
        <v/>
      </c>
      <c r="S51" s="111" t="str">
        <f>IFERROR(VLOOKUP($C51,'PI AREA  P75'!$B:$AA,18,0),"")</f>
        <v/>
      </c>
      <c r="T51" s="114" t="str">
        <f>IFERROR(VLOOKUP($C51,'PI AREA  P75'!$B:$AA,19,0),"")</f>
        <v/>
      </c>
      <c r="U51" s="116" t="str">
        <f>IFERROR(VLOOKUP($C51,'PI AREA  P75'!$B:$AA,21,0),"")</f>
        <v/>
      </c>
      <c r="V51" s="111" t="str">
        <f>IFERROR(VLOOKUP($C51,'PI AREA  P75'!$B:$AA,22,0),"")</f>
        <v/>
      </c>
      <c r="W51" s="111" t="str">
        <f>IFERROR(VLOOKUP($C51,'PI AREA  P75'!$B:$AA,23,0),"")</f>
        <v/>
      </c>
      <c r="X51" s="119" t="str">
        <f>IFERROR(VLOOKUP($C51,'PI AREA  P75'!$B:$AA,24,0),"")</f>
        <v/>
      </c>
      <c r="Y51" s="118" t="str">
        <f>IFERROR(VLOOKUP($C51,'PI AREA  P75'!$B:$AA,25,0),"")</f>
        <v/>
      </c>
      <c r="Z51" s="111" t="str">
        <f>IFERROR(VLOOKUP($C51,'PI AREA  P75'!$B:$AA,26,0),"")</f>
        <v/>
      </c>
      <c r="AA51" s="111" t="str">
        <f>IFERROR(VLOOKUP($C51,'PI AREA  P75'!$B:$AA,27,0),"")</f>
        <v/>
      </c>
      <c r="AB51" s="114" t="str">
        <f>IFERROR(VLOOKUP($C51,'PI AREA  P75'!$B:$AB,28,0),"")</f>
        <v/>
      </c>
      <c r="AC51" s="116" t="str">
        <f t="shared" si="28"/>
        <v/>
      </c>
      <c r="AD51" s="111" t="str">
        <f t="shared" si="29"/>
        <v/>
      </c>
      <c r="AE51" s="111" t="str">
        <f t="shared" si="54"/>
        <v/>
      </c>
      <c r="AF51" s="117" t="str">
        <f t="shared" si="55"/>
        <v/>
      </c>
      <c r="AG51" s="265" t="str">
        <f t="shared" si="27"/>
        <v/>
      </c>
      <c r="AI51" s="38" t="str">
        <f>IFERROR(VLOOKUP($C51,'PI AREA  P75'!$B:$AR,34,0),"")</f>
        <v/>
      </c>
      <c r="AJ51" s="38" t="str">
        <f>IFERROR(VLOOKUP($C51,'PI AREA  P75'!$B:$AR,35,0),"")</f>
        <v/>
      </c>
      <c r="AK51" s="38" t="str">
        <f>IFERROR(VLOOKUP($C51,'PI AREA  P75'!$B:$AR,36,0),"")</f>
        <v/>
      </c>
      <c r="AL51" s="38" t="str">
        <f>IFERROR(VLOOKUP($C51,'PI AREA  P75'!$B:$AR,37,0),"")</f>
        <v/>
      </c>
      <c r="AM51" s="38" t="str">
        <f>IFERROR(VLOOKUP($C51,'PI AREA  P75'!$B:$AR,38,0),"")</f>
        <v/>
      </c>
      <c r="AN51" s="38" t="str">
        <f>IFERROR(VLOOKUP($C51,'PI AREA  P75'!$B:$AR,39,0),"")</f>
        <v/>
      </c>
      <c r="AO51" s="38" t="str">
        <f>IFERROR(VLOOKUP($C51,'PI AREA  P75'!$B:$AR,40,0),"")</f>
        <v/>
      </c>
      <c r="AP51" s="38" t="str">
        <f>IFERROR(VLOOKUP($C51,'PI AREA  P75'!$B:$AR,41,0),"")</f>
        <v/>
      </c>
      <c r="AQ51" s="38" t="str">
        <f>IFERROR(VLOOKUP($C51,'PI AREA  P75'!$B:$AR,42,0),"")</f>
        <v/>
      </c>
      <c r="AR51" s="38" t="str">
        <f>IFERROR(VLOOKUP($C51,'PI AREA  P75'!$B:$AR,43,0),"")</f>
        <v/>
      </c>
      <c r="AS51" s="68" t="str">
        <f>IF(AR51="","",$AR51-(($AS$2/CONFIGURACAO!$C$6)*$M51))</f>
        <v/>
      </c>
      <c r="AT51" s="234" t="str">
        <f t="shared" si="30"/>
        <v/>
      </c>
      <c r="AU51" s="75" t="str">
        <f>IF(AR51="","",$AR51-(($AU$2/CONFIGURACAO!$C$6)*$M51))</f>
        <v/>
      </c>
      <c r="AV51" s="76" t="str">
        <f t="shared" si="31"/>
        <v xml:space="preserve"> </v>
      </c>
      <c r="AW51" s="74" t="str">
        <f>IF(AR51="","",$AR51-(($AW$2/CONFIGURACAO!$C$6)*$M51))</f>
        <v/>
      </c>
      <c r="AX51" s="72" t="str">
        <f t="shared" si="32"/>
        <v/>
      </c>
      <c r="AZ51" s="39" t="str">
        <f t="shared" si="33"/>
        <v/>
      </c>
      <c r="BA51" s="146" t="str">
        <f t="shared" si="34"/>
        <v/>
      </c>
      <c r="BB51" s="146" t="str">
        <f t="shared" si="35"/>
        <v/>
      </c>
      <c r="BC51" s="32" t="str">
        <f t="shared" si="36"/>
        <v/>
      </c>
      <c r="BE51" s="40" t="str">
        <f t="shared" si="37"/>
        <v/>
      </c>
      <c r="BF51" s="40" t="str">
        <f t="shared" si="38"/>
        <v/>
      </c>
      <c r="BG51" s="40" t="str">
        <f t="shared" si="39"/>
        <v/>
      </c>
      <c r="BH51" s="40" t="str">
        <f t="shared" si="40"/>
        <v/>
      </c>
      <c r="BI51" s="40" t="str">
        <f t="shared" si="41"/>
        <v/>
      </c>
      <c r="BJ51" s="40" t="str">
        <f t="shared" si="42"/>
        <v/>
      </c>
      <c r="BK51" s="40" t="str">
        <f t="shared" si="43"/>
        <v/>
      </c>
      <c r="BL51" s="40" t="str">
        <f t="shared" si="44"/>
        <v/>
      </c>
      <c r="BM51" s="40" t="str">
        <f t="shared" si="45"/>
        <v/>
      </c>
      <c r="BN51" s="40" t="str">
        <f t="shared" si="46"/>
        <v/>
      </c>
      <c r="BO51" s="40" t="str">
        <f t="shared" si="47"/>
        <v/>
      </c>
      <c r="BP51" s="40" t="str">
        <f t="shared" si="48"/>
        <v/>
      </c>
      <c r="BQ51" s="40" t="str">
        <f t="shared" si="49"/>
        <v/>
      </c>
      <c r="BR51" s="40" t="str">
        <f t="shared" si="50"/>
        <v/>
      </c>
      <c r="BS51" s="40" t="str">
        <f t="shared" si="51"/>
        <v/>
      </c>
      <c r="BT51" s="42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</row>
    <row r="52" spans="1:124" s="32" customFormat="1" ht="17" thickBot="1" x14ac:dyDescent="0.25">
      <c r="A52" s="44" t="str">
        <f>CONFIGURACAO!$C$4</f>
        <v>AREA 21</v>
      </c>
      <c r="B52" s="83" t="str">
        <f>IFERROR(VLOOKUP(C52,'PI AREA  P75'!$B:$E,2,0),"")</f>
        <v/>
      </c>
      <c r="C52" s="202"/>
      <c r="D52" s="82" t="str">
        <f>IFERROR(VLOOKUP($C52,'PI AREA  P75'!$B:$I,3,0),"")</f>
        <v/>
      </c>
      <c r="E52" s="82" t="str">
        <f>IFERROR(VLOOKUP($C52,'PI AREA  P75'!$B:$I,4,0),"")</f>
        <v/>
      </c>
      <c r="F52" s="82" t="str">
        <f>IFERROR(VLOOKUP($C52,'PI AREA  P75'!$B:$I,5,0),"")</f>
        <v/>
      </c>
      <c r="G52" s="82" t="str">
        <f>IFERROR(VLOOKUP($C52,'PI AREA  P75'!$B:$I,6,0),"")</f>
        <v/>
      </c>
      <c r="H52" s="82" t="str">
        <f>IFERROR(VLOOKUP($C52,'PI AREA  P75'!$B:$I,7,0),"")</f>
        <v/>
      </c>
      <c r="I52" s="82" t="str">
        <f>IFERROR(VLOOKUP($C52,'PI AREA  P75'!$B:$I,8,0),"")</f>
        <v/>
      </c>
      <c r="J52" s="87"/>
      <c r="K52" s="94"/>
      <c r="L52" s="94"/>
      <c r="M52" s="154" t="str">
        <f t="shared" si="24"/>
        <v/>
      </c>
      <c r="N52" s="111" t="str">
        <f>IFERROR(VLOOKUP($C52,'PI AREA  P75'!$B:$AA,13,0),"")</f>
        <v/>
      </c>
      <c r="O52" s="111" t="str">
        <f>IFERROR(VLOOKUP($C52,'PI AREA  P75'!$B:$AA,14,0),"")</f>
        <v/>
      </c>
      <c r="P52" s="111" t="str">
        <f>IFERROR(VLOOKUP($C52,'PI AREA  P75'!$B:$AA,15,0),"")</f>
        <v/>
      </c>
      <c r="Q52" s="111" t="str">
        <f>IFERROR(VLOOKUP($C52,'PI AREA  P75'!$B:$AA,16,0),"")</f>
        <v/>
      </c>
      <c r="R52" s="111" t="str">
        <f>IFERROR(VLOOKUP($C52,'PI AREA  P75'!$B:$AA,17,0),"")</f>
        <v/>
      </c>
      <c r="S52" s="111" t="str">
        <f>IFERROR(VLOOKUP($C52,'PI AREA  P75'!$B:$AA,18,0),"")</f>
        <v/>
      </c>
      <c r="T52" s="114" t="str">
        <f>IFERROR(VLOOKUP($C52,'PI AREA  P75'!$B:$AA,19,0),"")</f>
        <v/>
      </c>
      <c r="U52" s="116" t="str">
        <f>IFERROR(VLOOKUP($C52,'PI AREA  P75'!$B:$AA,21,0),"")</f>
        <v/>
      </c>
      <c r="V52" s="111" t="str">
        <f>IFERROR(VLOOKUP($C52,'PI AREA  P75'!$B:$AA,22,0),"")</f>
        <v/>
      </c>
      <c r="W52" s="111" t="str">
        <f>IFERROR(VLOOKUP($C52,'PI AREA  P75'!$B:$AA,23,0),"")</f>
        <v/>
      </c>
      <c r="X52" s="119" t="str">
        <f>IFERROR(VLOOKUP($C52,'PI AREA  P75'!$B:$AA,24,0),"")</f>
        <v/>
      </c>
      <c r="Y52" s="118" t="str">
        <f>IFERROR(VLOOKUP($C52,'PI AREA  P75'!$B:$AA,25,0),"")</f>
        <v/>
      </c>
      <c r="Z52" s="111" t="str">
        <f>IFERROR(VLOOKUP($C52,'PI AREA  P75'!$B:$AA,26,0),"")</f>
        <v/>
      </c>
      <c r="AA52" s="111" t="str">
        <f>IFERROR(VLOOKUP($C52,'PI AREA  P75'!$B:$AA,27,0),"")</f>
        <v/>
      </c>
      <c r="AB52" s="114" t="str">
        <f>IFERROR(VLOOKUP($C52,'PI AREA  P75'!$B:$AB,28,0),"")</f>
        <v/>
      </c>
      <c r="AC52" s="116" t="str">
        <f t="shared" si="28"/>
        <v/>
      </c>
      <c r="AD52" s="111" t="str">
        <f t="shared" si="29"/>
        <v/>
      </c>
      <c r="AE52" s="111" t="str">
        <f t="shared" si="54"/>
        <v/>
      </c>
      <c r="AF52" s="117" t="str">
        <f t="shared" si="55"/>
        <v/>
      </c>
      <c r="AG52" s="265" t="str">
        <f t="shared" si="27"/>
        <v/>
      </c>
      <c r="AI52" s="38" t="str">
        <f>IFERROR(VLOOKUP($C52,'PI AREA  P75'!$B:$AR,34,0),"")</f>
        <v/>
      </c>
      <c r="AJ52" s="38" t="str">
        <f>IFERROR(VLOOKUP($C52,'PI AREA  P75'!$B:$AR,35,0),"")</f>
        <v/>
      </c>
      <c r="AK52" s="38" t="str">
        <f>IFERROR(VLOOKUP($C52,'PI AREA  P75'!$B:$AR,36,0),"")</f>
        <v/>
      </c>
      <c r="AL52" s="38" t="str">
        <f>IFERROR(VLOOKUP($C52,'PI AREA  P75'!$B:$AR,37,0),"")</f>
        <v/>
      </c>
      <c r="AM52" s="38" t="str">
        <f>IFERROR(VLOOKUP($C52,'PI AREA  P75'!$B:$AR,38,0),"")</f>
        <v/>
      </c>
      <c r="AN52" s="38" t="str">
        <f>IFERROR(VLOOKUP($C52,'PI AREA  P75'!$B:$AR,39,0),"")</f>
        <v/>
      </c>
      <c r="AO52" s="38" t="str">
        <f>IFERROR(VLOOKUP($C52,'PI AREA  P75'!$B:$AR,40,0),"")</f>
        <v/>
      </c>
      <c r="AP52" s="38" t="str">
        <f>IFERROR(VLOOKUP($C52,'PI AREA  P75'!$B:$AR,41,0),"")</f>
        <v/>
      </c>
      <c r="AQ52" s="38" t="str">
        <f>IFERROR(VLOOKUP($C52,'PI AREA  P75'!$B:$AR,42,0),"")</f>
        <v/>
      </c>
      <c r="AR52" s="38" t="str">
        <f>IFERROR(VLOOKUP($C52,'PI AREA  P75'!$B:$AR,43,0),"")</f>
        <v/>
      </c>
      <c r="AS52" s="68" t="str">
        <f>IF(AR52="","",$AR52-(($AS$2/CONFIGURACAO!$C$6)*$M52))</f>
        <v/>
      </c>
      <c r="AT52" s="234" t="str">
        <f t="shared" si="30"/>
        <v/>
      </c>
      <c r="AU52" s="75" t="str">
        <f>IF(AR52="","",$AR52-(($AU$2/CONFIGURACAO!$C$6)*$M52))</f>
        <v/>
      </c>
      <c r="AV52" s="76" t="str">
        <f t="shared" si="31"/>
        <v xml:space="preserve"> </v>
      </c>
      <c r="AW52" s="74" t="str">
        <f>IF(AR52="","",$AR52-(($AW$2/CONFIGURACAO!$C$6)*$M52))</f>
        <v/>
      </c>
      <c r="AX52" s="72" t="str">
        <f t="shared" si="32"/>
        <v/>
      </c>
      <c r="AZ52" s="39" t="str">
        <f t="shared" si="33"/>
        <v/>
      </c>
      <c r="BA52" s="146" t="str">
        <f t="shared" si="34"/>
        <v/>
      </c>
      <c r="BB52" s="146" t="str">
        <f t="shared" si="35"/>
        <v/>
      </c>
      <c r="BC52" s="32" t="str">
        <f t="shared" si="36"/>
        <v/>
      </c>
      <c r="BE52" s="40" t="str">
        <f t="shared" si="37"/>
        <v/>
      </c>
      <c r="BF52" s="40" t="str">
        <f t="shared" si="38"/>
        <v/>
      </c>
      <c r="BG52" s="40" t="str">
        <f t="shared" si="39"/>
        <v/>
      </c>
      <c r="BH52" s="40" t="str">
        <f t="shared" si="40"/>
        <v/>
      </c>
      <c r="BI52" s="40" t="str">
        <f t="shared" si="41"/>
        <v/>
      </c>
      <c r="BJ52" s="40" t="str">
        <f t="shared" si="42"/>
        <v/>
      </c>
      <c r="BK52" s="40" t="str">
        <f t="shared" si="43"/>
        <v/>
      </c>
      <c r="BL52" s="40" t="str">
        <f t="shared" si="44"/>
        <v/>
      </c>
      <c r="BM52" s="40" t="str">
        <f t="shared" si="45"/>
        <v/>
      </c>
      <c r="BN52" s="40" t="str">
        <f t="shared" si="46"/>
        <v/>
      </c>
      <c r="BO52" s="40" t="str">
        <f t="shared" si="47"/>
        <v/>
      </c>
      <c r="BP52" s="40" t="str">
        <f t="shared" si="48"/>
        <v/>
      </c>
      <c r="BQ52" s="40" t="str">
        <f t="shared" si="49"/>
        <v/>
      </c>
      <c r="BR52" s="40" t="str">
        <f t="shared" si="50"/>
        <v/>
      </c>
      <c r="BS52" s="40" t="str">
        <f t="shared" si="51"/>
        <v/>
      </c>
      <c r="BT52" s="4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</row>
    <row r="53" spans="1:124" s="32" customFormat="1" ht="17" thickBot="1" x14ac:dyDescent="0.25">
      <c r="A53" s="44" t="str">
        <f>CONFIGURACAO!$C$4</f>
        <v>AREA 21</v>
      </c>
      <c r="B53" s="83" t="str">
        <f>IFERROR(VLOOKUP(C53,'PI AREA  P75'!$B:$E,2,0),"")</f>
        <v/>
      </c>
      <c r="C53" s="202"/>
      <c r="D53" s="82" t="str">
        <f>IFERROR(VLOOKUP($C53,'PI AREA  P75'!$B:$I,3,0),"")</f>
        <v/>
      </c>
      <c r="E53" s="82" t="str">
        <f>IFERROR(VLOOKUP($C53,'PI AREA  P75'!$B:$I,4,0),"")</f>
        <v/>
      </c>
      <c r="F53" s="82" t="str">
        <f>IFERROR(VLOOKUP($C53,'PI AREA  P75'!$B:$I,5,0),"")</f>
        <v/>
      </c>
      <c r="G53" s="82" t="str">
        <f>IFERROR(VLOOKUP($C53,'PI AREA  P75'!$B:$I,6,0),"")</f>
        <v/>
      </c>
      <c r="H53" s="82" t="str">
        <f>IFERROR(VLOOKUP($C53,'PI AREA  P75'!$B:$I,7,0),"")</f>
        <v/>
      </c>
      <c r="I53" s="82" t="str">
        <f>IFERROR(VLOOKUP($C53,'PI AREA  P75'!$B:$I,8,0),"")</f>
        <v/>
      </c>
      <c r="J53" s="87"/>
      <c r="K53" s="94"/>
      <c r="L53" s="94"/>
      <c r="M53" s="154" t="str">
        <f t="shared" si="24"/>
        <v/>
      </c>
      <c r="N53" s="111" t="str">
        <f>IFERROR(VLOOKUP($C53,'PI AREA  P75'!$B:$AA,13,0),"")</f>
        <v/>
      </c>
      <c r="O53" s="111" t="str">
        <f>IFERROR(VLOOKUP($C53,'PI AREA  P75'!$B:$AA,14,0),"")</f>
        <v/>
      </c>
      <c r="P53" s="111" t="str">
        <f>IFERROR(VLOOKUP($C53,'PI AREA  P75'!$B:$AA,15,0),"")</f>
        <v/>
      </c>
      <c r="Q53" s="111" t="str">
        <f>IFERROR(VLOOKUP($C53,'PI AREA  P75'!$B:$AA,16,0),"")</f>
        <v/>
      </c>
      <c r="R53" s="111" t="str">
        <f>IFERROR(VLOOKUP($C53,'PI AREA  P75'!$B:$AA,17,0),"")</f>
        <v/>
      </c>
      <c r="S53" s="111" t="str">
        <f>IFERROR(VLOOKUP($C53,'PI AREA  P75'!$B:$AA,18,0),"")</f>
        <v/>
      </c>
      <c r="T53" s="114" t="str">
        <f>IFERROR(VLOOKUP($C53,'PI AREA  P75'!$B:$AA,19,0),"")</f>
        <v/>
      </c>
      <c r="U53" s="116" t="str">
        <f>IFERROR(VLOOKUP($C53,'PI AREA  P75'!$B:$AA,21,0),"")</f>
        <v/>
      </c>
      <c r="V53" s="111" t="str">
        <f>IFERROR(VLOOKUP($C53,'PI AREA  P75'!$B:$AA,22,0),"")</f>
        <v/>
      </c>
      <c r="W53" s="111" t="str">
        <f>IFERROR(VLOOKUP($C53,'PI AREA  P75'!$B:$AA,23,0),"")</f>
        <v/>
      </c>
      <c r="X53" s="119" t="str">
        <f>IFERROR(VLOOKUP($C53,'PI AREA  P75'!$B:$AA,24,0),"")</f>
        <v/>
      </c>
      <c r="Y53" s="118" t="str">
        <f>IFERROR(VLOOKUP($C53,'PI AREA  P75'!$B:$AA,25,0),"")</f>
        <v/>
      </c>
      <c r="Z53" s="111" t="str">
        <f>IFERROR(VLOOKUP($C53,'PI AREA  P75'!$B:$AA,26,0),"")</f>
        <v/>
      </c>
      <c r="AA53" s="111" t="str">
        <f>IFERROR(VLOOKUP($C53,'PI AREA  P75'!$B:$AA,27,0),"")</f>
        <v/>
      </c>
      <c r="AB53" s="114" t="str">
        <f>IFERROR(VLOOKUP($C53,'PI AREA  P75'!$B:$AB,28,0),"")</f>
        <v/>
      </c>
      <c r="AC53" s="116" t="str">
        <f t="shared" si="28"/>
        <v/>
      </c>
      <c r="AD53" s="111" t="str">
        <f t="shared" si="29"/>
        <v/>
      </c>
      <c r="AE53" s="111" t="str">
        <f t="shared" si="54"/>
        <v/>
      </c>
      <c r="AF53" s="117" t="str">
        <f t="shared" si="55"/>
        <v/>
      </c>
      <c r="AG53" s="265" t="str">
        <f t="shared" si="27"/>
        <v/>
      </c>
      <c r="AI53" s="38" t="str">
        <f>IFERROR(VLOOKUP($C53,'PI AREA  P75'!$B:$AR,34,0),"")</f>
        <v/>
      </c>
      <c r="AJ53" s="38" t="str">
        <f>IFERROR(VLOOKUP($C53,'PI AREA  P75'!$B:$AR,35,0),"")</f>
        <v/>
      </c>
      <c r="AK53" s="38" t="str">
        <f>IFERROR(VLOOKUP($C53,'PI AREA  P75'!$B:$AR,36,0),"")</f>
        <v/>
      </c>
      <c r="AL53" s="38" t="str">
        <f>IFERROR(VLOOKUP($C53,'PI AREA  P75'!$B:$AR,37,0),"")</f>
        <v/>
      </c>
      <c r="AM53" s="38" t="str">
        <f>IFERROR(VLOOKUP($C53,'PI AREA  P75'!$B:$AR,38,0),"")</f>
        <v/>
      </c>
      <c r="AN53" s="38" t="str">
        <f>IFERROR(VLOOKUP($C53,'PI AREA  P75'!$B:$AR,39,0),"")</f>
        <v/>
      </c>
      <c r="AO53" s="38" t="str">
        <f>IFERROR(VLOOKUP($C53,'PI AREA  P75'!$B:$AR,40,0),"")</f>
        <v/>
      </c>
      <c r="AP53" s="38" t="str">
        <f>IFERROR(VLOOKUP($C53,'PI AREA  P75'!$B:$AR,41,0),"")</f>
        <v/>
      </c>
      <c r="AQ53" s="38" t="str">
        <f>IFERROR(VLOOKUP($C53,'PI AREA  P75'!$B:$AR,42,0),"")</f>
        <v/>
      </c>
      <c r="AR53" s="38" t="str">
        <f>IFERROR(VLOOKUP($C53,'PI AREA  P75'!$B:$AR,43,0),"")</f>
        <v/>
      </c>
      <c r="AS53" s="68" t="str">
        <f>IF(AR53="","",$AR53-(($AS$2/CONFIGURACAO!$C$6)*$M53))</f>
        <v/>
      </c>
      <c r="AT53" s="234" t="str">
        <f t="shared" si="30"/>
        <v/>
      </c>
      <c r="AU53" s="75" t="str">
        <f>IF(AR53="","",$AR53-(($AU$2/CONFIGURACAO!$C$6)*$M53))</f>
        <v/>
      </c>
      <c r="AV53" s="76" t="str">
        <f t="shared" si="31"/>
        <v xml:space="preserve"> </v>
      </c>
      <c r="AW53" s="74" t="str">
        <f>IF(AR53="","",$AR53-(($AW$2/CONFIGURACAO!$C$6)*$M53))</f>
        <v/>
      </c>
      <c r="AX53" s="72" t="str">
        <f t="shared" si="32"/>
        <v/>
      </c>
      <c r="AZ53" s="39" t="str">
        <f t="shared" si="33"/>
        <v/>
      </c>
      <c r="BA53" s="146" t="str">
        <f t="shared" si="34"/>
        <v/>
      </c>
      <c r="BB53" s="146" t="str">
        <f t="shared" si="35"/>
        <v/>
      </c>
      <c r="BC53" s="32" t="str">
        <f t="shared" si="36"/>
        <v/>
      </c>
      <c r="BE53" s="40" t="str">
        <f t="shared" si="37"/>
        <v/>
      </c>
      <c r="BF53" s="40" t="str">
        <f t="shared" si="38"/>
        <v/>
      </c>
      <c r="BG53" s="40" t="str">
        <f t="shared" si="39"/>
        <v/>
      </c>
      <c r="BH53" s="40" t="str">
        <f t="shared" si="40"/>
        <v/>
      </c>
      <c r="BI53" s="40" t="str">
        <f t="shared" si="41"/>
        <v/>
      </c>
      <c r="BJ53" s="40" t="str">
        <f t="shared" si="42"/>
        <v/>
      </c>
      <c r="BK53" s="40" t="str">
        <f t="shared" si="43"/>
        <v/>
      </c>
      <c r="BL53" s="40" t="str">
        <f t="shared" si="44"/>
        <v/>
      </c>
      <c r="BM53" s="40" t="str">
        <f t="shared" si="45"/>
        <v/>
      </c>
      <c r="BN53" s="40" t="str">
        <f t="shared" si="46"/>
        <v/>
      </c>
      <c r="BO53" s="40" t="str">
        <f t="shared" si="47"/>
        <v/>
      </c>
      <c r="BP53" s="40" t="str">
        <f t="shared" si="48"/>
        <v/>
      </c>
      <c r="BQ53" s="40" t="str">
        <f t="shared" si="49"/>
        <v/>
      </c>
      <c r="BR53" s="40" t="str">
        <f t="shared" si="50"/>
        <v/>
      </c>
      <c r="BS53" s="40" t="str">
        <f t="shared" si="51"/>
        <v/>
      </c>
      <c r="BT53" s="42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</row>
    <row r="54" spans="1:124" s="32" customFormat="1" ht="17" thickBot="1" x14ac:dyDescent="0.25">
      <c r="A54" s="44" t="str">
        <f>CONFIGURACAO!$C$4</f>
        <v>AREA 21</v>
      </c>
      <c r="B54" s="83" t="str">
        <f>IFERROR(VLOOKUP(C54,'PI AREA  P75'!$B:$E,2,0),"")</f>
        <v/>
      </c>
      <c r="C54" s="202"/>
      <c r="D54" s="82" t="str">
        <f>IFERROR(VLOOKUP($C54,'PI AREA  P75'!$B:$I,3,0),"")</f>
        <v/>
      </c>
      <c r="E54" s="82" t="str">
        <f>IFERROR(VLOOKUP($C54,'PI AREA  P75'!$B:$I,4,0),"")</f>
        <v/>
      </c>
      <c r="F54" s="82" t="str">
        <f>IFERROR(VLOOKUP($C54,'PI AREA  P75'!$B:$I,5,0),"")</f>
        <v/>
      </c>
      <c r="G54" s="82" t="str">
        <f>IFERROR(VLOOKUP($C54,'PI AREA  P75'!$B:$I,6,0),"")</f>
        <v/>
      </c>
      <c r="H54" s="82" t="str">
        <f>IFERROR(VLOOKUP($C54,'PI AREA  P75'!$B:$I,7,0),"")</f>
        <v/>
      </c>
      <c r="I54" s="82" t="str">
        <f>IFERROR(VLOOKUP($C54,'PI AREA  P75'!$B:$I,8,0),"")</f>
        <v/>
      </c>
      <c r="J54" s="87"/>
      <c r="K54" s="94"/>
      <c r="L54" s="94"/>
      <c r="M54" s="154" t="str">
        <f t="shared" si="24"/>
        <v/>
      </c>
      <c r="N54" s="111" t="str">
        <f>IFERROR(VLOOKUP($C54,'PI AREA  P75'!$B:$AA,13,0),"")</f>
        <v/>
      </c>
      <c r="O54" s="111" t="str">
        <f>IFERROR(VLOOKUP($C54,'PI AREA  P75'!$B:$AA,14,0),"")</f>
        <v/>
      </c>
      <c r="P54" s="111" t="str">
        <f>IFERROR(VLOOKUP($C54,'PI AREA  P75'!$B:$AA,15,0),"")</f>
        <v/>
      </c>
      <c r="Q54" s="111" t="str">
        <f>IFERROR(VLOOKUP($C54,'PI AREA  P75'!$B:$AA,16,0),"")</f>
        <v/>
      </c>
      <c r="R54" s="111" t="str">
        <f>IFERROR(VLOOKUP($C54,'PI AREA  P75'!$B:$AA,17,0),"")</f>
        <v/>
      </c>
      <c r="S54" s="111" t="str">
        <f>IFERROR(VLOOKUP($C54,'PI AREA  P75'!$B:$AA,18,0),"")</f>
        <v/>
      </c>
      <c r="T54" s="114" t="str">
        <f>IFERROR(VLOOKUP($C54,'PI AREA  P75'!$B:$AA,19,0),"")</f>
        <v/>
      </c>
      <c r="U54" s="116" t="str">
        <f>IFERROR(VLOOKUP($C54,'PI AREA  P75'!$B:$AA,21,0),"")</f>
        <v/>
      </c>
      <c r="V54" s="111" t="str">
        <f>IFERROR(VLOOKUP($C54,'PI AREA  P75'!$B:$AA,22,0),"")</f>
        <v/>
      </c>
      <c r="W54" s="111" t="str">
        <f>IFERROR(VLOOKUP($C54,'PI AREA  P75'!$B:$AA,23,0),"")</f>
        <v/>
      </c>
      <c r="X54" s="119" t="str">
        <f>IFERROR(VLOOKUP($C54,'PI AREA  P75'!$B:$AA,24,0),"")</f>
        <v/>
      </c>
      <c r="Y54" s="118" t="str">
        <f>IFERROR(VLOOKUP($C54,'PI AREA  P75'!$B:$AA,25,0),"")</f>
        <v/>
      </c>
      <c r="Z54" s="111" t="str">
        <f>IFERROR(VLOOKUP($C54,'PI AREA  P75'!$B:$AA,26,0),"")</f>
        <v/>
      </c>
      <c r="AA54" s="111" t="str">
        <f>IFERROR(VLOOKUP($C54,'PI AREA  P75'!$B:$AA,27,0),"")</f>
        <v/>
      </c>
      <c r="AB54" s="114" t="str">
        <f>IFERROR(VLOOKUP($C54,'PI AREA  P75'!$B:$AB,28,0),"")</f>
        <v/>
      </c>
      <c r="AC54" s="116" t="str">
        <f t="shared" si="28"/>
        <v/>
      </c>
      <c r="AD54" s="111" t="str">
        <f t="shared" si="29"/>
        <v/>
      </c>
      <c r="AE54" s="111" t="str">
        <f t="shared" ref="AE54:AE67" si="56">IFERROR((U54+V54),"")</f>
        <v/>
      </c>
      <c r="AF54" s="117" t="str">
        <f t="shared" ref="AF54:AF67" si="57">IFERROR((Y54+Z54),"")</f>
        <v/>
      </c>
      <c r="AG54" s="265" t="str">
        <f t="shared" si="27"/>
        <v/>
      </c>
      <c r="AI54" s="38" t="str">
        <f>IFERROR(VLOOKUP($C54,'PI AREA  P75'!$B:$AR,34,0),"")</f>
        <v/>
      </c>
      <c r="AJ54" s="38" t="str">
        <f>IFERROR(VLOOKUP($C54,'PI AREA  P75'!$B:$AR,35,0),"")</f>
        <v/>
      </c>
      <c r="AK54" s="38" t="str">
        <f>IFERROR(VLOOKUP($C54,'PI AREA  P75'!$B:$AR,36,0),"")</f>
        <v/>
      </c>
      <c r="AL54" s="38" t="str">
        <f>IFERROR(VLOOKUP($C54,'PI AREA  P75'!$B:$AR,37,0),"")</f>
        <v/>
      </c>
      <c r="AM54" s="38" t="str">
        <f>IFERROR(VLOOKUP($C54,'PI AREA  P75'!$B:$AR,38,0),"")</f>
        <v/>
      </c>
      <c r="AN54" s="38" t="str">
        <f>IFERROR(VLOOKUP($C54,'PI AREA  P75'!$B:$AR,39,0),"")</f>
        <v/>
      </c>
      <c r="AO54" s="38" t="str">
        <f>IFERROR(VLOOKUP($C54,'PI AREA  P75'!$B:$AR,40,0),"")</f>
        <v/>
      </c>
      <c r="AP54" s="38" t="str">
        <f>IFERROR(VLOOKUP($C54,'PI AREA  P75'!$B:$AR,41,0),"")</f>
        <v/>
      </c>
      <c r="AQ54" s="38" t="str">
        <f>IFERROR(VLOOKUP($C54,'PI AREA  P75'!$B:$AR,42,0),"")</f>
        <v/>
      </c>
      <c r="AR54" s="38" t="str">
        <f>IFERROR(VLOOKUP($C54,'PI AREA  P75'!$B:$AR,43,0),"")</f>
        <v/>
      </c>
      <c r="AS54" s="68" t="str">
        <f>IF(AR54="","",$AR54-(($AS$2/CONFIGURACAO!$C$6)*$M54))</f>
        <v/>
      </c>
      <c r="AT54" s="234" t="str">
        <f t="shared" si="30"/>
        <v/>
      </c>
      <c r="AU54" s="75" t="str">
        <f>IF(AR54="","",$AR54-(($AU$2/CONFIGURACAO!$C$6)*$M54))</f>
        <v/>
      </c>
      <c r="AV54" s="76" t="str">
        <f t="shared" si="31"/>
        <v xml:space="preserve"> </v>
      </c>
      <c r="AW54" s="74" t="str">
        <f>IF(AR54="","",$AR54-(($AW$2/CONFIGURACAO!$C$6)*$M54))</f>
        <v/>
      </c>
      <c r="AX54" s="72" t="str">
        <f t="shared" si="32"/>
        <v/>
      </c>
      <c r="AZ54" s="39" t="str">
        <f t="shared" si="33"/>
        <v/>
      </c>
      <c r="BA54" s="146" t="str">
        <f t="shared" si="34"/>
        <v/>
      </c>
      <c r="BB54" s="146" t="str">
        <f t="shared" si="35"/>
        <v/>
      </c>
      <c r="BC54" s="32" t="str">
        <f t="shared" si="36"/>
        <v/>
      </c>
      <c r="BE54" s="40" t="str">
        <f t="shared" si="37"/>
        <v/>
      </c>
      <c r="BF54" s="40" t="str">
        <f t="shared" si="38"/>
        <v/>
      </c>
      <c r="BG54" s="40" t="str">
        <f t="shared" si="39"/>
        <v/>
      </c>
      <c r="BH54" s="40" t="str">
        <f t="shared" si="40"/>
        <v/>
      </c>
      <c r="BI54" s="40" t="str">
        <f t="shared" si="41"/>
        <v/>
      </c>
      <c r="BJ54" s="40" t="str">
        <f t="shared" si="42"/>
        <v/>
      </c>
      <c r="BK54" s="40" t="str">
        <f t="shared" si="43"/>
        <v/>
      </c>
      <c r="BL54" s="40" t="str">
        <f t="shared" si="44"/>
        <v/>
      </c>
      <c r="BM54" s="40" t="str">
        <f t="shared" si="45"/>
        <v/>
      </c>
      <c r="BN54" s="40" t="str">
        <f t="shared" si="46"/>
        <v/>
      </c>
      <c r="BO54" s="40" t="str">
        <f t="shared" si="47"/>
        <v/>
      </c>
      <c r="BP54" s="40" t="str">
        <f t="shared" si="48"/>
        <v/>
      </c>
      <c r="BQ54" s="40" t="str">
        <f t="shared" si="49"/>
        <v/>
      </c>
      <c r="BR54" s="40" t="str">
        <f t="shared" si="50"/>
        <v/>
      </c>
      <c r="BS54" s="40" t="str">
        <f t="shared" si="51"/>
        <v/>
      </c>
      <c r="BT54" s="42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</row>
    <row r="55" spans="1:124" s="32" customFormat="1" ht="17" thickBot="1" x14ac:dyDescent="0.25">
      <c r="A55" s="44" t="str">
        <f>CONFIGURACAO!$C$4</f>
        <v>AREA 21</v>
      </c>
      <c r="B55" s="83" t="str">
        <f>IFERROR(VLOOKUP(C55,'PI AREA  P75'!$B:$E,2,0),"")</f>
        <v/>
      </c>
      <c r="C55" s="202"/>
      <c r="D55" s="82" t="str">
        <f>IFERROR(VLOOKUP($C55,'PI AREA  P75'!$B:$I,3,0),"")</f>
        <v/>
      </c>
      <c r="E55" s="82" t="str">
        <f>IFERROR(VLOOKUP($C55,'PI AREA  P75'!$B:$I,4,0),"")</f>
        <v/>
      </c>
      <c r="F55" s="82" t="str">
        <f>IFERROR(VLOOKUP($C55,'PI AREA  P75'!$B:$I,5,0),"")</f>
        <v/>
      </c>
      <c r="G55" s="82" t="str">
        <f>IFERROR(VLOOKUP($C55,'PI AREA  P75'!$B:$I,6,0),"")</f>
        <v/>
      </c>
      <c r="H55" s="82" t="str">
        <f>IFERROR(VLOOKUP($C55,'PI AREA  P75'!$B:$I,7,0),"")</f>
        <v/>
      </c>
      <c r="I55" s="82" t="str">
        <f>IFERROR(VLOOKUP($C55,'PI AREA  P75'!$B:$I,8,0),"")</f>
        <v/>
      </c>
      <c r="J55" s="87"/>
      <c r="K55" s="94"/>
      <c r="L55" s="94"/>
      <c r="M55" s="154" t="str">
        <f t="shared" si="24"/>
        <v/>
      </c>
      <c r="N55" s="111" t="str">
        <f>IFERROR(VLOOKUP($C55,'PI AREA  P75'!$B:$AA,13,0),"")</f>
        <v/>
      </c>
      <c r="O55" s="111" t="str">
        <f>IFERROR(VLOOKUP($C55,'PI AREA  P75'!$B:$AA,14,0),"")</f>
        <v/>
      </c>
      <c r="P55" s="111" t="str">
        <f>IFERROR(VLOOKUP($C55,'PI AREA  P75'!$B:$AA,15,0),"")</f>
        <v/>
      </c>
      <c r="Q55" s="111" t="str">
        <f>IFERROR(VLOOKUP($C55,'PI AREA  P75'!$B:$AA,16,0),"")</f>
        <v/>
      </c>
      <c r="R55" s="111" t="str">
        <f>IFERROR(VLOOKUP($C55,'PI AREA  P75'!$B:$AA,17,0),"")</f>
        <v/>
      </c>
      <c r="S55" s="111" t="str">
        <f>IFERROR(VLOOKUP($C55,'PI AREA  P75'!$B:$AA,18,0),"")</f>
        <v/>
      </c>
      <c r="T55" s="114" t="str">
        <f>IFERROR(VLOOKUP($C55,'PI AREA  P75'!$B:$AA,19,0),"")</f>
        <v/>
      </c>
      <c r="U55" s="116" t="str">
        <f>IFERROR(VLOOKUP($C55,'PI AREA  P75'!$B:$AA,21,0),"")</f>
        <v/>
      </c>
      <c r="V55" s="111" t="str">
        <f>IFERROR(VLOOKUP($C55,'PI AREA  P75'!$B:$AA,22,0),"")</f>
        <v/>
      </c>
      <c r="W55" s="111" t="str">
        <f>IFERROR(VLOOKUP($C55,'PI AREA  P75'!$B:$AA,23,0),"")</f>
        <v/>
      </c>
      <c r="X55" s="119" t="str">
        <f>IFERROR(VLOOKUP($C55,'PI AREA  P75'!$B:$AA,24,0),"")</f>
        <v/>
      </c>
      <c r="Y55" s="118" t="str">
        <f>IFERROR(VLOOKUP($C55,'PI AREA  P75'!$B:$AA,25,0),"")</f>
        <v/>
      </c>
      <c r="Z55" s="111" t="str">
        <f>IFERROR(VLOOKUP($C55,'PI AREA  P75'!$B:$AA,26,0),"")</f>
        <v/>
      </c>
      <c r="AA55" s="111" t="str">
        <f>IFERROR(VLOOKUP($C55,'PI AREA  P75'!$B:$AA,27,0),"")</f>
        <v/>
      </c>
      <c r="AB55" s="114" t="str">
        <f>IFERROR(VLOOKUP($C55,'PI AREA  P75'!$B:$AB,28,0),"")</f>
        <v/>
      </c>
      <c r="AC55" s="116" t="str">
        <f t="shared" si="28"/>
        <v/>
      </c>
      <c r="AD55" s="111" t="str">
        <f t="shared" si="29"/>
        <v/>
      </c>
      <c r="AE55" s="111" t="str">
        <f t="shared" si="56"/>
        <v/>
      </c>
      <c r="AF55" s="117" t="str">
        <f t="shared" si="57"/>
        <v/>
      </c>
      <c r="AG55" s="265" t="str">
        <f t="shared" si="27"/>
        <v/>
      </c>
      <c r="AI55" s="38" t="str">
        <f>IFERROR(VLOOKUP($C55,'PI AREA  P75'!$B:$AR,34,0),"")</f>
        <v/>
      </c>
      <c r="AJ55" s="38" t="str">
        <f>IFERROR(VLOOKUP($C55,'PI AREA  P75'!$B:$AR,35,0),"")</f>
        <v/>
      </c>
      <c r="AK55" s="38" t="str">
        <f>IFERROR(VLOOKUP($C55,'PI AREA  P75'!$B:$AR,36,0),"")</f>
        <v/>
      </c>
      <c r="AL55" s="38" t="str">
        <f>IFERROR(VLOOKUP($C55,'PI AREA  P75'!$B:$AR,37,0),"")</f>
        <v/>
      </c>
      <c r="AM55" s="38" t="str">
        <f>IFERROR(VLOOKUP($C55,'PI AREA  P75'!$B:$AR,38,0),"")</f>
        <v/>
      </c>
      <c r="AN55" s="38" t="str">
        <f>IFERROR(VLOOKUP($C55,'PI AREA  P75'!$B:$AR,39,0),"")</f>
        <v/>
      </c>
      <c r="AO55" s="38" t="str">
        <f>IFERROR(VLOOKUP($C55,'PI AREA  P75'!$B:$AR,40,0),"")</f>
        <v/>
      </c>
      <c r="AP55" s="38" t="str">
        <f>IFERROR(VLOOKUP($C55,'PI AREA  P75'!$B:$AR,41,0),"")</f>
        <v/>
      </c>
      <c r="AQ55" s="38" t="str">
        <f>IFERROR(VLOOKUP($C55,'PI AREA  P75'!$B:$AR,42,0),"")</f>
        <v/>
      </c>
      <c r="AR55" s="38" t="str">
        <f>IFERROR(VLOOKUP($C55,'PI AREA  P75'!$B:$AR,43,0),"")</f>
        <v/>
      </c>
      <c r="AS55" s="68" t="str">
        <f>IF(AR55="","",$AR55-(($AS$2/CONFIGURACAO!$C$6)*$M55))</f>
        <v/>
      </c>
      <c r="AT55" s="234" t="str">
        <f t="shared" si="30"/>
        <v/>
      </c>
      <c r="AU55" s="75" t="str">
        <f>IF(AR55="","",$AR55-(($AU$2/CONFIGURACAO!$C$6)*$M55))</f>
        <v/>
      </c>
      <c r="AV55" s="76" t="str">
        <f t="shared" si="31"/>
        <v xml:space="preserve"> </v>
      </c>
      <c r="AW55" s="74" t="str">
        <f>IF(AR55="","",$AR55-(($AW$2/CONFIGURACAO!$C$6)*$M55))</f>
        <v/>
      </c>
      <c r="AX55" s="72" t="str">
        <f t="shared" si="32"/>
        <v/>
      </c>
      <c r="AZ55" s="39" t="str">
        <f t="shared" si="33"/>
        <v/>
      </c>
      <c r="BA55" s="146" t="str">
        <f t="shared" si="34"/>
        <v/>
      </c>
      <c r="BB55" s="146" t="str">
        <f t="shared" si="35"/>
        <v/>
      </c>
      <c r="BC55" s="32" t="str">
        <f t="shared" si="36"/>
        <v/>
      </c>
      <c r="BE55" s="40" t="str">
        <f t="shared" si="37"/>
        <v/>
      </c>
      <c r="BF55" s="40" t="str">
        <f t="shared" si="38"/>
        <v/>
      </c>
      <c r="BG55" s="40" t="str">
        <f t="shared" si="39"/>
        <v/>
      </c>
      <c r="BH55" s="40" t="str">
        <f t="shared" si="40"/>
        <v/>
      </c>
      <c r="BI55" s="40" t="str">
        <f t="shared" si="41"/>
        <v/>
      </c>
      <c r="BJ55" s="40" t="str">
        <f t="shared" si="42"/>
        <v/>
      </c>
      <c r="BK55" s="40" t="str">
        <f t="shared" si="43"/>
        <v/>
      </c>
      <c r="BL55" s="40" t="str">
        <f t="shared" si="44"/>
        <v/>
      </c>
      <c r="BM55" s="40" t="str">
        <f t="shared" si="45"/>
        <v/>
      </c>
      <c r="BN55" s="40" t="str">
        <f t="shared" si="46"/>
        <v/>
      </c>
      <c r="BO55" s="40" t="str">
        <f t="shared" si="47"/>
        <v/>
      </c>
      <c r="BP55" s="40" t="str">
        <f t="shared" si="48"/>
        <v/>
      </c>
      <c r="BQ55" s="40" t="str">
        <f t="shared" si="49"/>
        <v/>
      </c>
      <c r="BR55" s="40" t="str">
        <f t="shared" si="50"/>
        <v/>
      </c>
      <c r="BS55" s="40" t="str">
        <f t="shared" si="51"/>
        <v/>
      </c>
      <c r="BT55" s="42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</row>
    <row r="56" spans="1:124" s="32" customFormat="1" ht="17" thickBot="1" x14ac:dyDescent="0.25">
      <c r="A56" s="44" t="str">
        <f>CONFIGURACAO!$C$4</f>
        <v>AREA 21</v>
      </c>
      <c r="B56" s="83" t="str">
        <f>IFERROR(VLOOKUP(C56,'PI AREA  P75'!$B:$E,2,0),"")</f>
        <v/>
      </c>
      <c r="C56" s="202"/>
      <c r="D56" s="82" t="str">
        <f>IFERROR(VLOOKUP($C56,'PI AREA  P75'!$B:$I,3,0),"")</f>
        <v/>
      </c>
      <c r="E56" s="82" t="str">
        <f>IFERROR(VLOOKUP($C56,'PI AREA  P75'!$B:$I,4,0),"")</f>
        <v/>
      </c>
      <c r="F56" s="82" t="str">
        <f>IFERROR(VLOOKUP($C56,'PI AREA  P75'!$B:$I,5,0),"")</f>
        <v/>
      </c>
      <c r="G56" s="82" t="str">
        <f>IFERROR(VLOOKUP($C56,'PI AREA  P75'!$B:$I,6,0),"")</f>
        <v/>
      </c>
      <c r="H56" s="82" t="str">
        <f>IFERROR(VLOOKUP($C56,'PI AREA  P75'!$B:$I,7,0),"")</f>
        <v/>
      </c>
      <c r="I56" s="82" t="str">
        <f>IFERROR(VLOOKUP($C56,'PI AREA  P75'!$B:$I,8,0),"")</f>
        <v/>
      </c>
      <c r="J56" s="87"/>
      <c r="K56" s="94"/>
      <c r="L56" s="94"/>
      <c r="M56" s="154" t="str">
        <f t="shared" si="24"/>
        <v/>
      </c>
      <c r="N56" s="111" t="str">
        <f>IFERROR(VLOOKUP($C56,'PI AREA  P75'!$B:$AA,13,0),"")</f>
        <v/>
      </c>
      <c r="O56" s="111" t="str">
        <f>IFERROR(VLOOKUP($C56,'PI AREA  P75'!$B:$AA,14,0),"")</f>
        <v/>
      </c>
      <c r="P56" s="111" t="str">
        <f>IFERROR(VLOOKUP($C56,'PI AREA  P75'!$B:$AA,15,0),"")</f>
        <v/>
      </c>
      <c r="Q56" s="111" t="str">
        <f>IFERROR(VLOOKUP($C56,'PI AREA  P75'!$B:$AA,16,0),"")</f>
        <v/>
      </c>
      <c r="R56" s="111" t="str">
        <f>IFERROR(VLOOKUP($C56,'PI AREA  P75'!$B:$AA,17,0),"")</f>
        <v/>
      </c>
      <c r="S56" s="111" t="str">
        <f>IFERROR(VLOOKUP($C56,'PI AREA  P75'!$B:$AA,18,0),"")</f>
        <v/>
      </c>
      <c r="T56" s="114" t="str">
        <f>IFERROR(VLOOKUP($C56,'PI AREA  P75'!$B:$AA,19,0),"")</f>
        <v/>
      </c>
      <c r="U56" s="116" t="str">
        <f>IFERROR(VLOOKUP($C56,'PI AREA  P75'!$B:$AA,21,0),"")</f>
        <v/>
      </c>
      <c r="V56" s="111" t="str">
        <f>IFERROR(VLOOKUP($C56,'PI AREA  P75'!$B:$AA,22,0),"")</f>
        <v/>
      </c>
      <c r="W56" s="111" t="str">
        <f>IFERROR(VLOOKUP($C56,'PI AREA  P75'!$B:$AA,23,0),"")</f>
        <v/>
      </c>
      <c r="X56" s="119" t="str">
        <f>IFERROR(VLOOKUP($C56,'PI AREA  P75'!$B:$AA,24,0),"")</f>
        <v/>
      </c>
      <c r="Y56" s="118" t="str">
        <f>IFERROR(VLOOKUP($C56,'PI AREA  P75'!$B:$AA,25,0),"")</f>
        <v/>
      </c>
      <c r="Z56" s="111" t="str">
        <f>IFERROR(VLOOKUP($C56,'PI AREA  P75'!$B:$AA,26,0),"")</f>
        <v/>
      </c>
      <c r="AA56" s="111" t="str">
        <f>IFERROR(VLOOKUP($C56,'PI AREA  P75'!$B:$AA,27,0),"")</f>
        <v/>
      </c>
      <c r="AB56" s="114" t="str">
        <f>IFERROR(VLOOKUP($C56,'PI AREA  P75'!$B:$AB,28,0),"")</f>
        <v/>
      </c>
      <c r="AC56" s="116" t="str">
        <f t="shared" si="28"/>
        <v/>
      </c>
      <c r="AD56" s="111" t="str">
        <f t="shared" si="29"/>
        <v/>
      </c>
      <c r="AE56" s="111" t="str">
        <f t="shared" si="56"/>
        <v/>
      </c>
      <c r="AF56" s="117" t="str">
        <f t="shared" si="57"/>
        <v/>
      </c>
      <c r="AG56" s="265" t="str">
        <f t="shared" si="27"/>
        <v/>
      </c>
      <c r="AI56" s="38" t="str">
        <f>IFERROR(VLOOKUP($C56,'PI AREA  P75'!$B:$AR,34,0),"")</f>
        <v/>
      </c>
      <c r="AJ56" s="38" t="str">
        <f>IFERROR(VLOOKUP($C56,'PI AREA  P75'!$B:$AR,35,0),"")</f>
        <v/>
      </c>
      <c r="AK56" s="38" t="str">
        <f>IFERROR(VLOOKUP($C56,'PI AREA  P75'!$B:$AR,36,0),"")</f>
        <v/>
      </c>
      <c r="AL56" s="38" t="str">
        <f>IFERROR(VLOOKUP($C56,'PI AREA  P75'!$B:$AR,37,0),"")</f>
        <v/>
      </c>
      <c r="AM56" s="38" t="str">
        <f>IFERROR(VLOOKUP($C56,'PI AREA  P75'!$B:$AR,38,0),"")</f>
        <v/>
      </c>
      <c r="AN56" s="38" t="str">
        <f>IFERROR(VLOOKUP($C56,'PI AREA  P75'!$B:$AR,39,0),"")</f>
        <v/>
      </c>
      <c r="AO56" s="38" t="str">
        <f>IFERROR(VLOOKUP($C56,'PI AREA  P75'!$B:$AR,40,0),"")</f>
        <v/>
      </c>
      <c r="AP56" s="38" t="str">
        <f>IFERROR(VLOOKUP($C56,'PI AREA  P75'!$B:$AR,41,0),"")</f>
        <v/>
      </c>
      <c r="AQ56" s="38" t="str">
        <f>IFERROR(VLOOKUP($C56,'PI AREA  P75'!$B:$AR,42,0),"")</f>
        <v/>
      </c>
      <c r="AR56" s="38" t="str">
        <f>IFERROR(VLOOKUP($C56,'PI AREA  P75'!$B:$AR,43,0),"")</f>
        <v/>
      </c>
      <c r="AS56" s="68" t="str">
        <f>IF(AR56="","",$AR56-(($AS$2/CONFIGURACAO!$C$6)*$M56))</f>
        <v/>
      </c>
      <c r="AT56" s="234" t="str">
        <f t="shared" si="30"/>
        <v/>
      </c>
      <c r="AU56" s="75" t="str">
        <f>IF(AR56="","",$AR56-(($AU$2/CONFIGURACAO!$C$6)*$M56))</f>
        <v/>
      </c>
      <c r="AV56" s="76" t="str">
        <f t="shared" si="31"/>
        <v xml:space="preserve"> </v>
      </c>
      <c r="AW56" s="74" t="str">
        <f>IF(AR56="","",$AR56-(($AW$2/CONFIGURACAO!$C$6)*$M56))</f>
        <v/>
      </c>
      <c r="AX56" s="72" t="str">
        <f t="shared" si="32"/>
        <v/>
      </c>
      <c r="AZ56" s="39" t="str">
        <f t="shared" si="33"/>
        <v/>
      </c>
      <c r="BA56" s="146" t="str">
        <f t="shared" si="34"/>
        <v/>
      </c>
      <c r="BB56" s="146" t="str">
        <f t="shared" si="35"/>
        <v/>
      </c>
      <c r="BC56" s="32" t="str">
        <f t="shared" si="36"/>
        <v/>
      </c>
      <c r="BE56" s="40" t="str">
        <f t="shared" si="37"/>
        <v/>
      </c>
      <c r="BF56" s="40" t="str">
        <f t="shared" si="38"/>
        <v/>
      </c>
      <c r="BG56" s="40" t="str">
        <f t="shared" si="39"/>
        <v/>
      </c>
      <c r="BH56" s="40" t="str">
        <f t="shared" si="40"/>
        <v/>
      </c>
      <c r="BI56" s="40" t="str">
        <f t="shared" si="41"/>
        <v/>
      </c>
      <c r="BJ56" s="40" t="str">
        <f t="shared" si="42"/>
        <v/>
      </c>
      <c r="BK56" s="40" t="str">
        <f t="shared" si="43"/>
        <v/>
      </c>
      <c r="BL56" s="40" t="str">
        <f t="shared" si="44"/>
        <v/>
      </c>
      <c r="BM56" s="40" t="str">
        <f t="shared" si="45"/>
        <v/>
      </c>
      <c r="BN56" s="40" t="str">
        <f t="shared" si="46"/>
        <v/>
      </c>
      <c r="BO56" s="40" t="str">
        <f t="shared" si="47"/>
        <v/>
      </c>
      <c r="BP56" s="40" t="str">
        <f t="shared" si="48"/>
        <v/>
      </c>
      <c r="BQ56" s="40" t="str">
        <f t="shared" si="49"/>
        <v/>
      </c>
      <c r="BR56" s="40" t="str">
        <f t="shared" si="50"/>
        <v/>
      </c>
      <c r="BS56" s="40" t="str">
        <f t="shared" si="51"/>
        <v/>
      </c>
      <c r="BT56" s="42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</row>
    <row r="57" spans="1:124" s="32" customFormat="1" ht="17" thickBot="1" x14ac:dyDescent="0.25">
      <c r="A57" s="44" t="str">
        <f>CONFIGURACAO!$C$4</f>
        <v>AREA 21</v>
      </c>
      <c r="B57" s="83" t="str">
        <f>IFERROR(VLOOKUP(C57,'PI AREA  P75'!$B:$E,2,0),"")</f>
        <v/>
      </c>
      <c r="C57" s="202"/>
      <c r="D57" s="82" t="str">
        <f>IFERROR(VLOOKUP($C57,'PI AREA  P75'!$B:$I,3,0),"")</f>
        <v/>
      </c>
      <c r="E57" s="82" t="str">
        <f>IFERROR(VLOOKUP($C57,'PI AREA  P75'!$B:$I,4,0),"")</f>
        <v/>
      </c>
      <c r="F57" s="82" t="str">
        <f>IFERROR(VLOOKUP($C57,'PI AREA  P75'!$B:$I,5,0),"")</f>
        <v/>
      </c>
      <c r="G57" s="82" t="str">
        <f>IFERROR(VLOOKUP($C57,'PI AREA  P75'!$B:$I,6,0),"")</f>
        <v/>
      </c>
      <c r="H57" s="82" t="str">
        <f>IFERROR(VLOOKUP($C57,'PI AREA  P75'!$B:$I,7,0),"")</f>
        <v/>
      </c>
      <c r="I57" s="82" t="str">
        <f>IFERROR(VLOOKUP($C57,'PI AREA  P75'!$B:$I,8,0),"")</f>
        <v/>
      </c>
      <c r="J57" s="87"/>
      <c r="K57" s="94"/>
      <c r="L57" s="94"/>
      <c r="M57" s="154" t="str">
        <f t="shared" si="24"/>
        <v/>
      </c>
      <c r="N57" s="111" t="str">
        <f>IFERROR(VLOOKUP($C57,'PI AREA  P75'!$B:$AA,13,0),"")</f>
        <v/>
      </c>
      <c r="O57" s="111" t="str">
        <f>IFERROR(VLOOKUP($C57,'PI AREA  P75'!$B:$AA,14,0),"")</f>
        <v/>
      </c>
      <c r="P57" s="111" t="str">
        <f>IFERROR(VLOOKUP($C57,'PI AREA  P75'!$B:$AA,15,0),"")</f>
        <v/>
      </c>
      <c r="Q57" s="111" t="str">
        <f>IFERROR(VLOOKUP($C57,'PI AREA  P75'!$B:$AA,16,0),"")</f>
        <v/>
      </c>
      <c r="R57" s="111" t="str">
        <f>IFERROR(VLOOKUP($C57,'PI AREA  P75'!$B:$AA,17,0),"")</f>
        <v/>
      </c>
      <c r="S57" s="111" t="str">
        <f>IFERROR(VLOOKUP($C57,'PI AREA  P75'!$B:$AA,18,0),"")</f>
        <v/>
      </c>
      <c r="T57" s="114" t="str">
        <f>IFERROR(VLOOKUP($C57,'PI AREA  P75'!$B:$AA,19,0),"")</f>
        <v/>
      </c>
      <c r="U57" s="116" t="str">
        <f>IFERROR(VLOOKUP($C57,'PI AREA  P75'!$B:$AA,21,0),"")</f>
        <v/>
      </c>
      <c r="V57" s="111" t="str">
        <f>IFERROR(VLOOKUP($C57,'PI AREA  P75'!$B:$AA,22,0),"")</f>
        <v/>
      </c>
      <c r="W57" s="111" t="str">
        <f>IFERROR(VLOOKUP($C57,'PI AREA  P75'!$B:$AA,23,0),"")</f>
        <v/>
      </c>
      <c r="X57" s="119" t="str">
        <f>IFERROR(VLOOKUP($C57,'PI AREA  P75'!$B:$AA,24,0),"")</f>
        <v/>
      </c>
      <c r="Y57" s="118" t="str">
        <f>IFERROR(VLOOKUP($C57,'PI AREA  P75'!$B:$AA,25,0),"")</f>
        <v/>
      </c>
      <c r="Z57" s="111" t="str">
        <f>IFERROR(VLOOKUP($C57,'PI AREA  P75'!$B:$AA,26,0),"")</f>
        <v/>
      </c>
      <c r="AA57" s="111" t="str">
        <f>IFERROR(VLOOKUP($C57,'PI AREA  P75'!$B:$AA,27,0),"")</f>
        <v/>
      </c>
      <c r="AB57" s="114" t="str">
        <f>IFERROR(VLOOKUP($C57,'PI AREA  P75'!$B:$AB,28,0),"")</f>
        <v/>
      </c>
      <c r="AC57" s="116" t="str">
        <f t="shared" si="28"/>
        <v/>
      </c>
      <c r="AD57" s="111" t="str">
        <f t="shared" si="29"/>
        <v/>
      </c>
      <c r="AE57" s="111" t="str">
        <f t="shared" si="56"/>
        <v/>
      </c>
      <c r="AF57" s="117" t="str">
        <f t="shared" si="57"/>
        <v/>
      </c>
      <c r="AG57" s="265" t="str">
        <f t="shared" si="27"/>
        <v/>
      </c>
      <c r="AI57" s="38" t="str">
        <f>IFERROR(VLOOKUP($C57,'PI AREA  P75'!$B:$AR,34,0),"")</f>
        <v/>
      </c>
      <c r="AJ57" s="38" t="str">
        <f>IFERROR(VLOOKUP($C57,'PI AREA  P75'!$B:$AR,35,0),"")</f>
        <v/>
      </c>
      <c r="AK57" s="38" t="str">
        <f>IFERROR(VLOOKUP($C57,'PI AREA  P75'!$B:$AR,36,0),"")</f>
        <v/>
      </c>
      <c r="AL57" s="38" t="str">
        <f>IFERROR(VLOOKUP($C57,'PI AREA  P75'!$B:$AR,37,0),"")</f>
        <v/>
      </c>
      <c r="AM57" s="38" t="str">
        <f>IFERROR(VLOOKUP($C57,'PI AREA  P75'!$B:$AR,38,0),"")</f>
        <v/>
      </c>
      <c r="AN57" s="38" t="str">
        <f>IFERROR(VLOOKUP($C57,'PI AREA  P75'!$B:$AR,39,0),"")</f>
        <v/>
      </c>
      <c r="AO57" s="38" t="str">
        <f>IFERROR(VLOOKUP($C57,'PI AREA  P75'!$B:$AR,40,0),"")</f>
        <v/>
      </c>
      <c r="AP57" s="38" t="str">
        <f>IFERROR(VLOOKUP($C57,'PI AREA  P75'!$B:$AR,41,0),"")</f>
        <v/>
      </c>
      <c r="AQ57" s="38" t="str">
        <f>IFERROR(VLOOKUP($C57,'PI AREA  P75'!$B:$AR,42,0),"")</f>
        <v/>
      </c>
      <c r="AR57" s="38" t="str">
        <f>IFERROR(VLOOKUP($C57,'PI AREA  P75'!$B:$AR,43,0),"")</f>
        <v/>
      </c>
      <c r="AS57" s="68" t="str">
        <f>IF(AR57="","",$AR57-(($AS$2/CONFIGURACAO!$C$6)*$M57))</f>
        <v/>
      </c>
      <c r="AT57" s="234" t="str">
        <f t="shared" si="30"/>
        <v/>
      </c>
      <c r="AU57" s="75" t="str">
        <f>IF(AR57="","",$AR57-(($AU$2/CONFIGURACAO!$C$6)*$M57))</f>
        <v/>
      </c>
      <c r="AV57" s="76" t="str">
        <f t="shared" si="31"/>
        <v xml:space="preserve"> </v>
      </c>
      <c r="AW57" s="74" t="str">
        <f>IF(AR57="","",$AR57-(($AW$2/CONFIGURACAO!$C$6)*$M57))</f>
        <v/>
      </c>
      <c r="AX57" s="72" t="str">
        <f t="shared" si="32"/>
        <v/>
      </c>
      <c r="AZ57" s="39" t="str">
        <f t="shared" si="33"/>
        <v/>
      </c>
      <c r="BA57" s="146" t="str">
        <f t="shared" si="34"/>
        <v/>
      </c>
      <c r="BB57" s="146" t="str">
        <f t="shared" si="35"/>
        <v/>
      </c>
      <c r="BC57" s="32" t="str">
        <f t="shared" si="36"/>
        <v/>
      </c>
      <c r="BE57" s="40" t="str">
        <f t="shared" si="37"/>
        <v/>
      </c>
      <c r="BF57" s="40" t="str">
        <f t="shared" si="38"/>
        <v/>
      </c>
      <c r="BG57" s="40" t="str">
        <f t="shared" si="39"/>
        <v/>
      </c>
      <c r="BH57" s="40" t="str">
        <f t="shared" si="40"/>
        <v/>
      </c>
      <c r="BI57" s="40" t="str">
        <f t="shared" si="41"/>
        <v/>
      </c>
      <c r="BJ57" s="40" t="str">
        <f t="shared" si="42"/>
        <v/>
      </c>
      <c r="BK57" s="40" t="str">
        <f t="shared" si="43"/>
        <v/>
      </c>
      <c r="BL57" s="40" t="str">
        <f t="shared" si="44"/>
        <v/>
      </c>
      <c r="BM57" s="40" t="str">
        <f t="shared" si="45"/>
        <v/>
      </c>
      <c r="BN57" s="40" t="str">
        <f t="shared" si="46"/>
        <v/>
      </c>
      <c r="BO57" s="40" t="str">
        <f t="shared" si="47"/>
        <v/>
      </c>
      <c r="BP57" s="40" t="str">
        <f t="shared" si="48"/>
        <v/>
      </c>
      <c r="BQ57" s="40" t="str">
        <f t="shared" si="49"/>
        <v/>
      </c>
      <c r="BR57" s="40" t="str">
        <f t="shared" si="50"/>
        <v/>
      </c>
      <c r="BS57" s="40" t="str">
        <f t="shared" si="51"/>
        <v/>
      </c>
      <c r="BT57" s="42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</row>
    <row r="58" spans="1:124" s="32" customFormat="1" ht="17" thickBot="1" x14ac:dyDescent="0.25">
      <c r="A58" s="44" t="str">
        <f>CONFIGURACAO!$C$4</f>
        <v>AREA 21</v>
      </c>
      <c r="B58" s="83" t="str">
        <f>IFERROR(VLOOKUP(C58,'PI AREA  P75'!$B:$E,2,0),"")</f>
        <v/>
      </c>
      <c r="C58" s="202"/>
      <c r="D58" s="82" t="str">
        <f>IFERROR(VLOOKUP($C58,'PI AREA  P75'!$B:$I,3,0),"")</f>
        <v/>
      </c>
      <c r="E58" s="82" t="str">
        <f>IFERROR(VLOOKUP($C58,'PI AREA  P75'!$B:$I,4,0),"")</f>
        <v/>
      </c>
      <c r="F58" s="82" t="str">
        <f>IFERROR(VLOOKUP($C58,'PI AREA  P75'!$B:$I,5,0),"")</f>
        <v/>
      </c>
      <c r="G58" s="82" t="str">
        <f>IFERROR(VLOOKUP($C58,'PI AREA  P75'!$B:$I,6,0),"")</f>
        <v/>
      </c>
      <c r="H58" s="82" t="str">
        <f>IFERROR(VLOOKUP($C58,'PI AREA  P75'!$B:$I,7,0),"")</f>
        <v/>
      </c>
      <c r="I58" s="82" t="str">
        <f>IFERROR(VLOOKUP($C58,'PI AREA  P75'!$B:$I,8,0),"")</f>
        <v/>
      </c>
      <c r="J58" s="87"/>
      <c r="K58" s="94"/>
      <c r="L58" s="94"/>
      <c r="M58" s="154" t="str">
        <f t="shared" si="24"/>
        <v/>
      </c>
      <c r="N58" s="111" t="str">
        <f>IFERROR(VLOOKUP($C58,'PI AREA  P75'!$B:$AA,13,0),"")</f>
        <v/>
      </c>
      <c r="O58" s="111" t="str">
        <f>IFERROR(VLOOKUP($C58,'PI AREA  P75'!$B:$AA,14,0),"")</f>
        <v/>
      </c>
      <c r="P58" s="111" t="str">
        <f>IFERROR(VLOOKUP($C58,'PI AREA  P75'!$B:$AA,15,0),"")</f>
        <v/>
      </c>
      <c r="Q58" s="111" t="str">
        <f>IFERROR(VLOOKUP($C58,'PI AREA  P75'!$B:$AA,16,0),"")</f>
        <v/>
      </c>
      <c r="R58" s="111" t="str">
        <f>IFERROR(VLOOKUP($C58,'PI AREA  P75'!$B:$AA,17,0),"")</f>
        <v/>
      </c>
      <c r="S58" s="111" t="str">
        <f>IFERROR(VLOOKUP($C58,'PI AREA  P75'!$B:$AA,18,0),"")</f>
        <v/>
      </c>
      <c r="T58" s="114" t="str">
        <f>IFERROR(VLOOKUP($C58,'PI AREA  P75'!$B:$AA,19,0),"")</f>
        <v/>
      </c>
      <c r="U58" s="116" t="str">
        <f>IFERROR(VLOOKUP($C58,'PI AREA  P75'!$B:$AA,21,0),"")</f>
        <v/>
      </c>
      <c r="V58" s="111" t="str">
        <f>IFERROR(VLOOKUP($C58,'PI AREA  P75'!$B:$AA,22,0),"")</f>
        <v/>
      </c>
      <c r="W58" s="111" t="str">
        <f>IFERROR(VLOOKUP($C58,'PI AREA  P75'!$B:$AA,23,0),"")</f>
        <v/>
      </c>
      <c r="X58" s="119" t="str">
        <f>IFERROR(VLOOKUP($C58,'PI AREA  P75'!$B:$AA,24,0),"")</f>
        <v/>
      </c>
      <c r="Y58" s="118" t="str">
        <f>IFERROR(VLOOKUP($C58,'PI AREA  P75'!$B:$AA,25,0),"")</f>
        <v/>
      </c>
      <c r="Z58" s="111" t="str">
        <f>IFERROR(VLOOKUP($C58,'PI AREA  P75'!$B:$AA,26,0),"")</f>
        <v/>
      </c>
      <c r="AA58" s="111" t="str">
        <f>IFERROR(VLOOKUP($C58,'PI AREA  P75'!$B:$AA,27,0),"")</f>
        <v/>
      </c>
      <c r="AB58" s="114" t="str">
        <f>IFERROR(VLOOKUP($C58,'PI AREA  P75'!$B:$AB,28,0),"")</f>
        <v/>
      </c>
      <c r="AC58" s="116" t="str">
        <f t="shared" si="28"/>
        <v/>
      </c>
      <c r="AD58" s="111" t="str">
        <f t="shared" si="29"/>
        <v/>
      </c>
      <c r="AE58" s="111" t="str">
        <f t="shared" si="56"/>
        <v/>
      </c>
      <c r="AF58" s="117" t="str">
        <f t="shared" si="57"/>
        <v/>
      </c>
      <c r="AG58" s="265" t="str">
        <f t="shared" si="27"/>
        <v/>
      </c>
      <c r="AI58" s="38" t="str">
        <f>IFERROR(VLOOKUP($C58,'PI AREA  P75'!$B:$AR,34,0),"")</f>
        <v/>
      </c>
      <c r="AJ58" s="38" t="str">
        <f>IFERROR(VLOOKUP($C58,'PI AREA  P75'!$B:$AR,35,0),"")</f>
        <v/>
      </c>
      <c r="AK58" s="38" t="str">
        <f>IFERROR(VLOOKUP($C58,'PI AREA  P75'!$B:$AR,36,0),"")</f>
        <v/>
      </c>
      <c r="AL58" s="38" t="str">
        <f>IFERROR(VLOOKUP($C58,'PI AREA  P75'!$B:$AR,37,0),"")</f>
        <v/>
      </c>
      <c r="AM58" s="38" t="str">
        <f>IFERROR(VLOOKUP($C58,'PI AREA  P75'!$B:$AR,38,0),"")</f>
        <v/>
      </c>
      <c r="AN58" s="38" t="str">
        <f>IFERROR(VLOOKUP($C58,'PI AREA  P75'!$B:$AR,39,0),"")</f>
        <v/>
      </c>
      <c r="AO58" s="38" t="str">
        <f>IFERROR(VLOOKUP($C58,'PI AREA  P75'!$B:$AR,40,0),"")</f>
        <v/>
      </c>
      <c r="AP58" s="38" t="str">
        <f>IFERROR(VLOOKUP($C58,'PI AREA  P75'!$B:$AR,41,0),"")</f>
        <v/>
      </c>
      <c r="AQ58" s="38" t="str">
        <f>IFERROR(VLOOKUP($C58,'PI AREA  P75'!$B:$AR,42,0),"")</f>
        <v/>
      </c>
      <c r="AR58" s="38" t="str">
        <f>IFERROR(VLOOKUP($C58,'PI AREA  P75'!$B:$AR,43,0),"")</f>
        <v/>
      </c>
      <c r="AS58" s="68" t="str">
        <f>IF(AR58="","",$AR58-(($AS$2/CONFIGURACAO!$C$6)*$M58))</f>
        <v/>
      </c>
      <c r="AT58" s="234" t="str">
        <f t="shared" si="30"/>
        <v/>
      </c>
      <c r="AU58" s="75" t="str">
        <f>IF(AR58="","",$AR58-(($AU$2/CONFIGURACAO!$C$6)*$M58))</f>
        <v/>
      </c>
      <c r="AV58" s="76" t="str">
        <f t="shared" si="31"/>
        <v xml:space="preserve"> </v>
      </c>
      <c r="AW58" s="74" t="str">
        <f>IF(AR58="","",$AR58-(($AW$2/CONFIGURACAO!$C$6)*$M58))</f>
        <v/>
      </c>
      <c r="AX58" s="72" t="str">
        <f t="shared" si="32"/>
        <v/>
      </c>
      <c r="AZ58" s="39" t="str">
        <f t="shared" si="33"/>
        <v/>
      </c>
      <c r="BA58" s="146" t="str">
        <f t="shared" si="34"/>
        <v/>
      </c>
      <c r="BB58" s="146" t="str">
        <f t="shared" si="35"/>
        <v/>
      </c>
      <c r="BC58" s="32" t="str">
        <f t="shared" si="36"/>
        <v/>
      </c>
      <c r="BE58" s="40" t="str">
        <f t="shared" si="37"/>
        <v/>
      </c>
      <c r="BF58" s="40" t="str">
        <f t="shared" si="38"/>
        <v/>
      </c>
      <c r="BG58" s="40" t="str">
        <f t="shared" si="39"/>
        <v/>
      </c>
      <c r="BH58" s="40" t="str">
        <f t="shared" si="40"/>
        <v/>
      </c>
      <c r="BI58" s="40" t="str">
        <f t="shared" si="41"/>
        <v/>
      </c>
      <c r="BJ58" s="40" t="str">
        <f t="shared" si="42"/>
        <v/>
      </c>
      <c r="BK58" s="40" t="str">
        <f t="shared" si="43"/>
        <v/>
      </c>
      <c r="BL58" s="40" t="str">
        <f t="shared" si="44"/>
        <v/>
      </c>
      <c r="BM58" s="40" t="str">
        <f t="shared" si="45"/>
        <v/>
      </c>
      <c r="BN58" s="40" t="str">
        <f t="shared" si="46"/>
        <v/>
      </c>
      <c r="BO58" s="40" t="str">
        <f t="shared" si="47"/>
        <v/>
      </c>
      <c r="BP58" s="40" t="str">
        <f t="shared" si="48"/>
        <v/>
      </c>
      <c r="BQ58" s="40" t="str">
        <f t="shared" si="49"/>
        <v/>
      </c>
      <c r="BR58" s="40" t="str">
        <f t="shared" si="50"/>
        <v/>
      </c>
      <c r="BS58" s="40" t="str">
        <f t="shared" si="51"/>
        <v/>
      </c>
      <c r="BT58" s="42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</row>
    <row r="59" spans="1:124" s="32" customFormat="1" ht="17" thickBot="1" x14ac:dyDescent="0.25">
      <c r="A59" s="44" t="str">
        <f>CONFIGURACAO!$C$4</f>
        <v>AREA 21</v>
      </c>
      <c r="B59" s="83" t="str">
        <f>IFERROR(VLOOKUP(C59,'PI AREA  P75'!$B:$E,2,0),"")</f>
        <v/>
      </c>
      <c r="C59" s="202"/>
      <c r="D59" s="82" t="str">
        <f>IFERROR(VLOOKUP($C59,'PI AREA  P75'!$B:$I,3,0),"")</f>
        <v/>
      </c>
      <c r="E59" s="82" t="str">
        <f>IFERROR(VLOOKUP($C59,'PI AREA  P75'!$B:$I,4,0),"")</f>
        <v/>
      </c>
      <c r="F59" s="82" t="str">
        <f>IFERROR(VLOOKUP($C59,'PI AREA  P75'!$B:$I,5,0),"")</f>
        <v/>
      </c>
      <c r="G59" s="82" t="str">
        <f>IFERROR(VLOOKUP($C59,'PI AREA  P75'!$B:$I,6,0),"")</f>
        <v/>
      </c>
      <c r="H59" s="82" t="str">
        <f>IFERROR(VLOOKUP($C59,'PI AREA  P75'!$B:$I,7,0),"")</f>
        <v/>
      </c>
      <c r="I59" s="82" t="str">
        <f>IFERROR(VLOOKUP($C59,'PI AREA  P75'!$B:$I,8,0),"")</f>
        <v/>
      </c>
      <c r="J59" s="87"/>
      <c r="K59" s="94"/>
      <c r="L59" s="94"/>
      <c r="M59" s="154" t="str">
        <f t="shared" si="24"/>
        <v/>
      </c>
      <c r="N59" s="111" t="str">
        <f>IFERROR(VLOOKUP($C59,'PI AREA  P75'!$B:$AA,13,0),"")</f>
        <v/>
      </c>
      <c r="O59" s="111" t="str">
        <f>IFERROR(VLOOKUP($C59,'PI AREA  P75'!$B:$AA,14,0),"")</f>
        <v/>
      </c>
      <c r="P59" s="111" t="str">
        <f>IFERROR(VLOOKUP($C59,'PI AREA  P75'!$B:$AA,15,0),"")</f>
        <v/>
      </c>
      <c r="Q59" s="111" t="str">
        <f>IFERROR(VLOOKUP($C59,'PI AREA  P75'!$B:$AA,16,0),"")</f>
        <v/>
      </c>
      <c r="R59" s="111" t="str">
        <f>IFERROR(VLOOKUP($C59,'PI AREA  P75'!$B:$AA,17,0),"")</f>
        <v/>
      </c>
      <c r="S59" s="111" t="str">
        <f>IFERROR(VLOOKUP($C59,'PI AREA  P75'!$B:$AA,18,0),"")</f>
        <v/>
      </c>
      <c r="T59" s="114" t="str">
        <f>IFERROR(VLOOKUP($C59,'PI AREA  P75'!$B:$AA,19,0),"")</f>
        <v/>
      </c>
      <c r="U59" s="116" t="str">
        <f>IFERROR(VLOOKUP($C59,'PI AREA  P75'!$B:$AA,21,0),"")</f>
        <v/>
      </c>
      <c r="V59" s="111" t="str">
        <f>IFERROR(VLOOKUP($C59,'PI AREA  P75'!$B:$AA,22,0),"")</f>
        <v/>
      </c>
      <c r="W59" s="111" t="str">
        <f>IFERROR(VLOOKUP($C59,'PI AREA  P75'!$B:$AA,23,0),"")</f>
        <v/>
      </c>
      <c r="X59" s="119" t="str">
        <f>IFERROR(VLOOKUP($C59,'PI AREA  P75'!$B:$AA,24,0),"")</f>
        <v/>
      </c>
      <c r="Y59" s="118" t="str">
        <f>IFERROR(VLOOKUP($C59,'PI AREA  P75'!$B:$AA,25,0),"")</f>
        <v/>
      </c>
      <c r="Z59" s="111" t="str">
        <f>IFERROR(VLOOKUP($C59,'PI AREA  P75'!$B:$AA,26,0),"")</f>
        <v/>
      </c>
      <c r="AA59" s="111" t="str">
        <f>IFERROR(VLOOKUP($C59,'PI AREA  P75'!$B:$AA,27,0),"")</f>
        <v/>
      </c>
      <c r="AB59" s="114" t="str">
        <f>IFERROR(VLOOKUP($C59,'PI AREA  P75'!$B:$AB,28,0),"")</f>
        <v/>
      </c>
      <c r="AC59" s="116" t="str">
        <f t="shared" si="28"/>
        <v/>
      </c>
      <c r="AD59" s="111" t="str">
        <f t="shared" si="29"/>
        <v/>
      </c>
      <c r="AE59" s="111" t="str">
        <f t="shared" si="56"/>
        <v/>
      </c>
      <c r="AF59" s="117" t="str">
        <f t="shared" si="57"/>
        <v/>
      </c>
      <c r="AG59" s="265" t="str">
        <f t="shared" si="27"/>
        <v/>
      </c>
      <c r="AI59" s="38" t="str">
        <f>IFERROR(VLOOKUP($C59,'PI AREA  P75'!$B:$AR,34,0),"")</f>
        <v/>
      </c>
      <c r="AJ59" s="38" t="str">
        <f>IFERROR(VLOOKUP($C59,'PI AREA  P75'!$B:$AR,35,0),"")</f>
        <v/>
      </c>
      <c r="AK59" s="38" t="str">
        <f>IFERROR(VLOOKUP($C59,'PI AREA  P75'!$B:$AR,36,0),"")</f>
        <v/>
      </c>
      <c r="AL59" s="38" t="str">
        <f>IFERROR(VLOOKUP($C59,'PI AREA  P75'!$B:$AR,37,0),"")</f>
        <v/>
      </c>
      <c r="AM59" s="38" t="str">
        <f>IFERROR(VLOOKUP($C59,'PI AREA  P75'!$B:$AR,38,0),"")</f>
        <v/>
      </c>
      <c r="AN59" s="38" t="str">
        <f>IFERROR(VLOOKUP($C59,'PI AREA  P75'!$B:$AR,39,0),"")</f>
        <v/>
      </c>
      <c r="AO59" s="38" t="str">
        <f>IFERROR(VLOOKUP($C59,'PI AREA  P75'!$B:$AR,40,0),"")</f>
        <v/>
      </c>
      <c r="AP59" s="38" t="str">
        <f>IFERROR(VLOOKUP($C59,'PI AREA  P75'!$B:$AR,41,0),"")</f>
        <v/>
      </c>
      <c r="AQ59" s="38" t="str">
        <f>IFERROR(VLOOKUP($C59,'PI AREA  P75'!$B:$AR,42,0),"")</f>
        <v/>
      </c>
      <c r="AR59" s="38" t="str">
        <f>IFERROR(VLOOKUP($C59,'PI AREA  P75'!$B:$AR,43,0),"")</f>
        <v/>
      </c>
      <c r="AS59" s="68" t="str">
        <f>IF(AR59="","",$AR59-(($AS$2/CONFIGURACAO!$C$6)*$M59))</f>
        <v/>
      </c>
      <c r="AT59" s="234" t="str">
        <f t="shared" si="30"/>
        <v/>
      </c>
      <c r="AU59" s="75" t="str">
        <f>IF(AR59="","",$AR59-(($AU$2/CONFIGURACAO!$C$6)*$M59))</f>
        <v/>
      </c>
      <c r="AV59" s="76" t="str">
        <f t="shared" si="31"/>
        <v xml:space="preserve"> </v>
      </c>
      <c r="AW59" s="74" t="str">
        <f>IF(AR59="","",$AR59-(($AW$2/CONFIGURACAO!$C$6)*$M59))</f>
        <v/>
      </c>
      <c r="AX59" s="72" t="str">
        <f t="shared" si="32"/>
        <v/>
      </c>
      <c r="AZ59" s="39" t="str">
        <f t="shared" si="33"/>
        <v/>
      </c>
      <c r="BA59" s="146" t="str">
        <f t="shared" si="34"/>
        <v/>
      </c>
      <c r="BB59" s="146" t="str">
        <f t="shared" si="35"/>
        <v/>
      </c>
      <c r="BC59" s="32" t="str">
        <f t="shared" si="36"/>
        <v/>
      </c>
      <c r="BE59" s="40" t="str">
        <f t="shared" si="37"/>
        <v/>
      </c>
      <c r="BF59" s="40" t="str">
        <f t="shared" si="38"/>
        <v/>
      </c>
      <c r="BG59" s="40" t="str">
        <f t="shared" si="39"/>
        <v/>
      </c>
      <c r="BH59" s="40" t="str">
        <f t="shared" si="40"/>
        <v/>
      </c>
      <c r="BI59" s="40" t="str">
        <f t="shared" si="41"/>
        <v/>
      </c>
      <c r="BJ59" s="40" t="str">
        <f t="shared" si="42"/>
        <v/>
      </c>
      <c r="BK59" s="40" t="str">
        <f t="shared" si="43"/>
        <v/>
      </c>
      <c r="BL59" s="40" t="str">
        <f t="shared" si="44"/>
        <v/>
      </c>
      <c r="BM59" s="40" t="str">
        <f t="shared" si="45"/>
        <v/>
      </c>
      <c r="BN59" s="40" t="str">
        <f t="shared" si="46"/>
        <v/>
      </c>
      <c r="BO59" s="40" t="str">
        <f t="shared" si="47"/>
        <v/>
      </c>
      <c r="BP59" s="40" t="str">
        <f t="shared" si="48"/>
        <v/>
      </c>
      <c r="BQ59" s="40" t="str">
        <f t="shared" si="49"/>
        <v/>
      </c>
      <c r="BR59" s="40" t="str">
        <f t="shared" si="50"/>
        <v/>
      </c>
      <c r="BS59" s="40" t="str">
        <f t="shared" si="51"/>
        <v/>
      </c>
      <c r="BT59" s="42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</row>
    <row r="60" spans="1:124" s="32" customFormat="1" ht="17" thickBot="1" x14ac:dyDescent="0.25">
      <c r="A60" s="44" t="str">
        <f>CONFIGURACAO!$C$4</f>
        <v>AREA 21</v>
      </c>
      <c r="B60" s="83" t="str">
        <f>IFERROR(VLOOKUP(C60,'PI AREA  P75'!$B:$E,2,0),"")</f>
        <v/>
      </c>
      <c r="C60" s="202"/>
      <c r="D60" s="82" t="str">
        <f>IFERROR(VLOOKUP($C60,'PI AREA  P75'!$B:$I,3,0),"")</f>
        <v/>
      </c>
      <c r="E60" s="82" t="str">
        <f>IFERROR(VLOOKUP($C60,'PI AREA  P75'!$B:$I,4,0),"")</f>
        <v/>
      </c>
      <c r="F60" s="82" t="str">
        <f>IFERROR(VLOOKUP($C60,'PI AREA  P75'!$B:$I,5,0),"")</f>
        <v/>
      </c>
      <c r="G60" s="82" t="str">
        <f>IFERROR(VLOOKUP($C60,'PI AREA  P75'!$B:$I,6,0),"")</f>
        <v/>
      </c>
      <c r="H60" s="82" t="str">
        <f>IFERROR(VLOOKUP($C60,'PI AREA  P75'!$B:$I,7,0),"")</f>
        <v/>
      </c>
      <c r="I60" s="82" t="str">
        <f>IFERROR(VLOOKUP($C60,'PI AREA  P75'!$B:$I,8,0),"")</f>
        <v/>
      </c>
      <c r="J60" s="87"/>
      <c r="K60" s="94"/>
      <c r="L60" s="94"/>
      <c r="M60" s="154" t="str">
        <f t="shared" si="24"/>
        <v/>
      </c>
      <c r="N60" s="111" t="str">
        <f>IFERROR(VLOOKUP($C60,'PI AREA  P75'!$B:$AA,13,0),"")</f>
        <v/>
      </c>
      <c r="O60" s="111" t="str">
        <f>IFERROR(VLOOKUP($C60,'PI AREA  P75'!$B:$AA,14,0),"")</f>
        <v/>
      </c>
      <c r="P60" s="111" t="str">
        <f>IFERROR(VLOOKUP($C60,'PI AREA  P75'!$B:$AA,15,0),"")</f>
        <v/>
      </c>
      <c r="Q60" s="111" t="str">
        <f>IFERROR(VLOOKUP($C60,'PI AREA  P75'!$B:$AA,16,0),"")</f>
        <v/>
      </c>
      <c r="R60" s="111" t="str">
        <f>IFERROR(VLOOKUP($C60,'PI AREA  P75'!$B:$AA,17,0),"")</f>
        <v/>
      </c>
      <c r="S60" s="111" t="str">
        <f>IFERROR(VLOOKUP($C60,'PI AREA  P75'!$B:$AA,18,0),"")</f>
        <v/>
      </c>
      <c r="T60" s="114" t="str">
        <f>IFERROR(VLOOKUP($C60,'PI AREA  P75'!$B:$AA,19,0),"")</f>
        <v/>
      </c>
      <c r="U60" s="116" t="str">
        <f>IFERROR(VLOOKUP($C60,'PI AREA  P75'!$B:$AA,21,0),"")</f>
        <v/>
      </c>
      <c r="V60" s="111" t="str">
        <f>IFERROR(VLOOKUP($C60,'PI AREA  P75'!$B:$AA,22,0),"")</f>
        <v/>
      </c>
      <c r="W60" s="111" t="str">
        <f>IFERROR(VLOOKUP($C60,'PI AREA  P75'!$B:$AA,23,0),"")</f>
        <v/>
      </c>
      <c r="X60" s="119" t="str">
        <f>IFERROR(VLOOKUP($C60,'PI AREA  P75'!$B:$AA,24,0),"")</f>
        <v/>
      </c>
      <c r="Y60" s="118" t="str">
        <f>IFERROR(VLOOKUP($C60,'PI AREA  P75'!$B:$AA,25,0),"")</f>
        <v/>
      </c>
      <c r="Z60" s="111" t="str">
        <f>IFERROR(VLOOKUP($C60,'PI AREA  P75'!$B:$AA,26,0),"")</f>
        <v/>
      </c>
      <c r="AA60" s="111" t="str">
        <f>IFERROR(VLOOKUP($C60,'PI AREA  P75'!$B:$AA,27,0),"")</f>
        <v/>
      </c>
      <c r="AB60" s="114" t="str">
        <f>IFERROR(VLOOKUP($C60,'PI AREA  P75'!$B:$AB,28,0),"")</f>
        <v/>
      </c>
      <c r="AC60" s="116" t="str">
        <f t="shared" si="28"/>
        <v/>
      </c>
      <c r="AD60" s="111" t="str">
        <f t="shared" si="29"/>
        <v/>
      </c>
      <c r="AE60" s="111" t="str">
        <f t="shared" si="56"/>
        <v/>
      </c>
      <c r="AF60" s="117" t="str">
        <f t="shared" si="57"/>
        <v/>
      </c>
      <c r="AG60" s="265" t="str">
        <f t="shared" si="27"/>
        <v/>
      </c>
      <c r="AI60" s="38" t="str">
        <f>IFERROR(VLOOKUP($C60,'PI AREA  P75'!$B:$AR,34,0),"")</f>
        <v/>
      </c>
      <c r="AJ60" s="38" t="str">
        <f>IFERROR(VLOOKUP($C60,'PI AREA  P75'!$B:$AR,35,0),"")</f>
        <v/>
      </c>
      <c r="AK60" s="38" t="str">
        <f>IFERROR(VLOOKUP($C60,'PI AREA  P75'!$B:$AR,36,0),"")</f>
        <v/>
      </c>
      <c r="AL60" s="38" t="str">
        <f>IFERROR(VLOOKUP($C60,'PI AREA  P75'!$B:$AR,37,0),"")</f>
        <v/>
      </c>
      <c r="AM60" s="38" t="str">
        <f>IFERROR(VLOOKUP($C60,'PI AREA  P75'!$B:$AR,38,0),"")</f>
        <v/>
      </c>
      <c r="AN60" s="38" t="str">
        <f>IFERROR(VLOOKUP($C60,'PI AREA  P75'!$B:$AR,39,0),"")</f>
        <v/>
      </c>
      <c r="AO60" s="38" t="str">
        <f>IFERROR(VLOOKUP($C60,'PI AREA  P75'!$B:$AR,40,0),"")</f>
        <v/>
      </c>
      <c r="AP60" s="38" t="str">
        <f>IFERROR(VLOOKUP($C60,'PI AREA  P75'!$B:$AR,41,0),"")</f>
        <v/>
      </c>
      <c r="AQ60" s="38" t="str">
        <f>IFERROR(VLOOKUP($C60,'PI AREA  P75'!$B:$AR,42,0),"")</f>
        <v/>
      </c>
      <c r="AR60" s="38" t="str">
        <f>IFERROR(VLOOKUP($C60,'PI AREA  P75'!$B:$AR,43,0),"")</f>
        <v/>
      </c>
      <c r="AS60" s="68" t="str">
        <f>IF(AR60="","",$AR60-(($AS$2/CONFIGURACAO!$C$6)*$M60))</f>
        <v/>
      </c>
      <c r="AT60" s="234" t="str">
        <f t="shared" si="30"/>
        <v/>
      </c>
      <c r="AU60" s="75" t="str">
        <f>IF(AR60="","",$AR60-(($AU$2/CONFIGURACAO!$C$6)*$M60))</f>
        <v/>
      </c>
      <c r="AV60" s="76" t="str">
        <f t="shared" si="31"/>
        <v xml:space="preserve"> </v>
      </c>
      <c r="AW60" s="74" t="str">
        <f>IF(AR60="","",$AR60-(($AW$2/CONFIGURACAO!$C$6)*$M60))</f>
        <v/>
      </c>
      <c r="AX60" s="72" t="str">
        <f t="shared" si="32"/>
        <v/>
      </c>
      <c r="AZ60" s="39" t="str">
        <f t="shared" si="33"/>
        <v/>
      </c>
      <c r="BA60" s="146" t="str">
        <f t="shared" si="34"/>
        <v/>
      </c>
      <c r="BB60" s="146" t="str">
        <f t="shared" si="35"/>
        <v/>
      </c>
      <c r="BC60" s="32" t="str">
        <f t="shared" si="36"/>
        <v/>
      </c>
      <c r="BE60" s="40" t="str">
        <f t="shared" si="37"/>
        <v/>
      </c>
      <c r="BF60" s="40" t="str">
        <f t="shared" si="38"/>
        <v/>
      </c>
      <c r="BG60" s="40" t="str">
        <f t="shared" si="39"/>
        <v/>
      </c>
      <c r="BH60" s="40" t="str">
        <f t="shared" si="40"/>
        <v/>
      </c>
      <c r="BI60" s="40" t="str">
        <f t="shared" si="41"/>
        <v/>
      </c>
      <c r="BJ60" s="40" t="str">
        <f t="shared" si="42"/>
        <v/>
      </c>
      <c r="BK60" s="40" t="str">
        <f t="shared" si="43"/>
        <v/>
      </c>
      <c r="BL60" s="40" t="str">
        <f t="shared" si="44"/>
        <v/>
      </c>
      <c r="BM60" s="40" t="str">
        <f t="shared" si="45"/>
        <v/>
      </c>
      <c r="BN60" s="40" t="str">
        <f t="shared" si="46"/>
        <v/>
      </c>
      <c r="BO60" s="40" t="str">
        <f t="shared" si="47"/>
        <v/>
      </c>
      <c r="BP60" s="40" t="str">
        <f t="shared" si="48"/>
        <v/>
      </c>
      <c r="BQ60" s="40" t="str">
        <f t="shared" si="49"/>
        <v/>
      </c>
      <c r="BR60" s="40" t="str">
        <f t="shared" si="50"/>
        <v/>
      </c>
      <c r="BS60" s="40" t="str">
        <f t="shared" si="51"/>
        <v/>
      </c>
      <c r="BT60" s="42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</row>
    <row r="61" spans="1:124" s="32" customFormat="1" ht="17" thickBot="1" x14ac:dyDescent="0.25">
      <c r="A61" s="44" t="str">
        <f>CONFIGURACAO!$C$4</f>
        <v>AREA 21</v>
      </c>
      <c r="B61" s="83" t="str">
        <f>IFERROR(VLOOKUP(C61,'PI AREA  P75'!$B:$E,2,0),"")</f>
        <v/>
      </c>
      <c r="C61" s="202"/>
      <c r="D61" s="82" t="str">
        <f>IFERROR(VLOOKUP($C61,'PI AREA  P75'!$B:$I,3,0),"")</f>
        <v/>
      </c>
      <c r="E61" s="82" t="str">
        <f>IFERROR(VLOOKUP($C61,'PI AREA  P75'!$B:$I,4,0),"")</f>
        <v/>
      </c>
      <c r="F61" s="82" t="str">
        <f>IFERROR(VLOOKUP($C61,'PI AREA  P75'!$B:$I,5,0),"")</f>
        <v/>
      </c>
      <c r="G61" s="82" t="str">
        <f>IFERROR(VLOOKUP($C61,'PI AREA  P75'!$B:$I,6,0),"")</f>
        <v/>
      </c>
      <c r="H61" s="82" t="str">
        <f>IFERROR(VLOOKUP($C61,'PI AREA  P75'!$B:$I,7,0),"")</f>
        <v/>
      </c>
      <c r="I61" s="82" t="str">
        <f>IFERROR(VLOOKUP($C61,'PI AREA  P75'!$B:$I,8,0),"")</f>
        <v/>
      </c>
      <c r="J61" s="87"/>
      <c r="K61" s="94"/>
      <c r="L61" s="94"/>
      <c r="M61" s="154" t="str">
        <f t="shared" si="24"/>
        <v/>
      </c>
      <c r="N61" s="111" t="str">
        <f>IFERROR(VLOOKUP($C61,'PI AREA  P75'!$B:$AA,13,0),"")</f>
        <v/>
      </c>
      <c r="O61" s="111" t="str">
        <f>IFERROR(VLOOKUP($C61,'PI AREA  P75'!$B:$AA,14,0),"")</f>
        <v/>
      </c>
      <c r="P61" s="111" t="str">
        <f>IFERROR(VLOOKUP($C61,'PI AREA  P75'!$B:$AA,15,0),"")</f>
        <v/>
      </c>
      <c r="Q61" s="111" t="str">
        <f>IFERROR(VLOOKUP($C61,'PI AREA  P75'!$B:$AA,16,0),"")</f>
        <v/>
      </c>
      <c r="R61" s="111" t="str">
        <f>IFERROR(VLOOKUP($C61,'PI AREA  P75'!$B:$AA,17,0),"")</f>
        <v/>
      </c>
      <c r="S61" s="111" t="str">
        <f>IFERROR(VLOOKUP($C61,'PI AREA  P75'!$B:$AA,18,0),"")</f>
        <v/>
      </c>
      <c r="T61" s="114" t="str">
        <f>IFERROR(VLOOKUP($C61,'PI AREA  P75'!$B:$AA,19,0),"")</f>
        <v/>
      </c>
      <c r="U61" s="116" t="str">
        <f>IFERROR(VLOOKUP($C61,'PI AREA  P75'!$B:$AA,21,0),"")</f>
        <v/>
      </c>
      <c r="V61" s="111" t="str">
        <f>IFERROR(VLOOKUP($C61,'PI AREA  P75'!$B:$AA,22,0),"")</f>
        <v/>
      </c>
      <c r="W61" s="111" t="str">
        <f>IFERROR(VLOOKUP($C61,'PI AREA  P75'!$B:$AA,23,0),"")</f>
        <v/>
      </c>
      <c r="X61" s="119" t="str">
        <f>IFERROR(VLOOKUP($C61,'PI AREA  P75'!$B:$AA,24,0),"")</f>
        <v/>
      </c>
      <c r="Y61" s="118" t="str">
        <f>IFERROR(VLOOKUP($C61,'PI AREA  P75'!$B:$AA,25,0),"")</f>
        <v/>
      </c>
      <c r="Z61" s="111" t="str">
        <f>IFERROR(VLOOKUP($C61,'PI AREA  P75'!$B:$AA,26,0),"")</f>
        <v/>
      </c>
      <c r="AA61" s="111" t="str">
        <f>IFERROR(VLOOKUP($C61,'PI AREA  P75'!$B:$AA,27,0),"")</f>
        <v/>
      </c>
      <c r="AB61" s="114" t="str">
        <f>IFERROR(VLOOKUP($C61,'PI AREA  P75'!$B:$AB,28,0),"")</f>
        <v/>
      </c>
      <c r="AC61" s="116" t="str">
        <f t="shared" si="28"/>
        <v/>
      </c>
      <c r="AD61" s="111" t="str">
        <f t="shared" si="29"/>
        <v/>
      </c>
      <c r="AE61" s="111" t="str">
        <f t="shared" si="56"/>
        <v/>
      </c>
      <c r="AF61" s="117" t="str">
        <f t="shared" si="57"/>
        <v/>
      </c>
      <c r="AG61" s="265" t="str">
        <f t="shared" si="27"/>
        <v/>
      </c>
      <c r="AI61" s="38" t="str">
        <f>IFERROR(VLOOKUP($C61,'PI AREA  P75'!$B:$AR,34,0),"")</f>
        <v/>
      </c>
      <c r="AJ61" s="38" t="str">
        <f>IFERROR(VLOOKUP($C61,'PI AREA  P75'!$B:$AR,35,0),"")</f>
        <v/>
      </c>
      <c r="AK61" s="38" t="str">
        <f>IFERROR(VLOOKUP($C61,'PI AREA  P75'!$B:$AR,36,0),"")</f>
        <v/>
      </c>
      <c r="AL61" s="38" t="str">
        <f>IFERROR(VLOOKUP($C61,'PI AREA  P75'!$B:$AR,37,0),"")</f>
        <v/>
      </c>
      <c r="AM61" s="38" t="str">
        <f>IFERROR(VLOOKUP($C61,'PI AREA  P75'!$B:$AR,38,0),"")</f>
        <v/>
      </c>
      <c r="AN61" s="38" t="str">
        <f>IFERROR(VLOOKUP($C61,'PI AREA  P75'!$B:$AR,39,0),"")</f>
        <v/>
      </c>
      <c r="AO61" s="38" t="str">
        <f>IFERROR(VLOOKUP($C61,'PI AREA  P75'!$B:$AR,40,0),"")</f>
        <v/>
      </c>
      <c r="AP61" s="38" t="str">
        <f>IFERROR(VLOOKUP($C61,'PI AREA  P75'!$B:$AR,41,0),"")</f>
        <v/>
      </c>
      <c r="AQ61" s="38" t="str">
        <f>IFERROR(VLOOKUP($C61,'PI AREA  P75'!$B:$AR,42,0),"")</f>
        <v/>
      </c>
      <c r="AR61" s="38" t="str">
        <f>IFERROR(VLOOKUP($C61,'PI AREA  P75'!$B:$AR,43,0),"")</f>
        <v/>
      </c>
      <c r="AS61" s="68" t="str">
        <f>IF(AR61="","",$AR61-(($AS$2/CONFIGURACAO!$C$6)*$M61))</f>
        <v/>
      </c>
      <c r="AT61" s="234" t="str">
        <f t="shared" si="30"/>
        <v/>
      </c>
      <c r="AU61" s="75" t="str">
        <f>IF(AR61="","",$AR61-(($AU$2/CONFIGURACAO!$C$6)*$M61))</f>
        <v/>
      </c>
      <c r="AV61" s="76" t="str">
        <f t="shared" si="31"/>
        <v xml:space="preserve"> </v>
      </c>
      <c r="AW61" s="74" t="str">
        <f>IF(AR61="","",$AR61-(($AW$2/CONFIGURACAO!$C$6)*$M61))</f>
        <v/>
      </c>
      <c r="AX61" s="72" t="str">
        <f t="shared" si="32"/>
        <v/>
      </c>
      <c r="AZ61" s="39" t="str">
        <f t="shared" si="33"/>
        <v/>
      </c>
      <c r="BA61" s="146" t="str">
        <f t="shared" si="34"/>
        <v/>
      </c>
      <c r="BB61" s="146" t="str">
        <f t="shared" si="35"/>
        <v/>
      </c>
      <c r="BC61" s="32" t="str">
        <f t="shared" si="36"/>
        <v/>
      </c>
      <c r="BE61" s="40" t="str">
        <f t="shared" si="37"/>
        <v/>
      </c>
      <c r="BF61" s="40" t="str">
        <f t="shared" si="38"/>
        <v/>
      </c>
      <c r="BG61" s="40" t="str">
        <f t="shared" si="39"/>
        <v/>
      </c>
      <c r="BH61" s="40" t="str">
        <f t="shared" si="40"/>
        <v/>
      </c>
      <c r="BI61" s="40" t="str">
        <f t="shared" si="41"/>
        <v/>
      </c>
      <c r="BJ61" s="40" t="str">
        <f t="shared" si="42"/>
        <v/>
      </c>
      <c r="BK61" s="40" t="str">
        <f t="shared" si="43"/>
        <v/>
      </c>
      <c r="BL61" s="40" t="str">
        <f t="shared" si="44"/>
        <v/>
      </c>
      <c r="BM61" s="40" t="str">
        <f t="shared" si="45"/>
        <v/>
      </c>
      <c r="BN61" s="40" t="str">
        <f t="shared" si="46"/>
        <v/>
      </c>
      <c r="BO61" s="40" t="str">
        <f t="shared" si="47"/>
        <v/>
      </c>
      <c r="BP61" s="40" t="str">
        <f t="shared" si="48"/>
        <v/>
      </c>
      <c r="BQ61" s="40" t="str">
        <f t="shared" si="49"/>
        <v/>
      </c>
      <c r="BR61" s="40" t="str">
        <f t="shared" si="50"/>
        <v/>
      </c>
      <c r="BS61" s="40" t="str">
        <f t="shared" si="51"/>
        <v/>
      </c>
      <c r="BT61" s="42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</row>
    <row r="62" spans="1:124" s="32" customFormat="1" ht="17" thickBot="1" x14ac:dyDescent="0.25">
      <c r="A62" s="44" t="str">
        <f>CONFIGURACAO!$C$4</f>
        <v>AREA 21</v>
      </c>
      <c r="B62" s="83" t="str">
        <f>IFERROR(VLOOKUP(C62,'PI AREA  P75'!$B:$E,2,0),"")</f>
        <v/>
      </c>
      <c r="C62" s="202"/>
      <c r="D62" s="82" t="str">
        <f>IFERROR(VLOOKUP($C62,'PI AREA  P75'!$B:$I,3,0),"")</f>
        <v/>
      </c>
      <c r="E62" s="82" t="str">
        <f>IFERROR(VLOOKUP($C62,'PI AREA  P75'!$B:$I,4,0),"")</f>
        <v/>
      </c>
      <c r="F62" s="82" t="str">
        <f>IFERROR(VLOOKUP($C62,'PI AREA  P75'!$B:$I,5,0),"")</f>
        <v/>
      </c>
      <c r="G62" s="82" t="str">
        <f>IFERROR(VLOOKUP($C62,'PI AREA  P75'!$B:$I,6,0),"")</f>
        <v/>
      </c>
      <c r="H62" s="82" t="str">
        <f>IFERROR(VLOOKUP($C62,'PI AREA  P75'!$B:$I,7,0),"")</f>
        <v/>
      </c>
      <c r="I62" s="82" t="str">
        <f>IFERROR(VLOOKUP($C62,'PI AREA  P75'!$B:$I,8,0),"")</f>
        <v/>
      </c>
      <c r="J62" s="87"/>
      <c r="K62" s="94"/>
      <c r="L62" s="94"/>
      <c r="M62" s="154" t="str">
        <f t="shared" si="24"/>
        <v/>
      </c>
      <c r="N62" s="111" t="str">
        <f>IFERROR(VLOOKUP($C62,'PI AREA  P75'!$B:$AA,13,0),"")</f>
        <v/>
      </c>
      <c r="O62" s="111" t="str">
        <f>IFERROR(VLOOKUP($C62,'PI AREA  P75'!$B:$AA,14,0),"")</f>
        <v/>
      </c>
      <c r="P62" s="111" t="str">
        <f>IFERROR(VLOOKUP($C62,'PI AREA  P75'!$B:$AA,15,0),"")</f>
        <v/>
      </c>
      <c r="Q62" s="111" t="str">
        <f>IFERROR(VLOOKUP($C62,'PI AREA  P75'!$B:$AA,16,0),"")</f>
        <v/>
      </c>
      <c r="R62" s="111" t="str">
        <f>IFERROR(VLOOKUP($C62,'PI AREA  P75'!$B:$AA,17,0),"")</f>
        <v/>
      </c>
      <c r="S62" s="111" t="str">
        <f>IFERROR(VLOOKUP($C62,'PI AREA  P75'!$B:$AA,18,0),"")</f>
        <v/>
      </c>
      <c r="T62" s="114" t="str">
        <f>IFERROR(VLOOKUP($C62,'PI AREA  P75'!$B:$AA,19,0),"")</f>
        <v/>
      </c>
      <c r="U62" s="116" t="str">
        <f>IFERROR(VLOOKUP($C62,'PI AREA  P75'!$B:$AA,21,0),"")</f>
        <v/>
      </c>
      <c r="V62" s="111" t="str">
        <f>IFERROR(VLOOKUP($C62,'PI AREA  P75'!$B:$AA,22,0),"")</f>
        <v/>
      </c>
      <c r="W62" s="111" t="str">
        <f>IFERROR(VLOOKUP($C62,'PI AREA  P75'!$B:$AA,23,0),"")</f>
        <v/>
      </c>
      <c r="X62" s="119" t="str">
        <f>IFERROR(VLOOKUP($C62,'PI AREA  P75'!$B:$AA,24,0),"")</f>
        <v/>
      </c>
      <c r="Y62" s="118" t="str">
        <f>IFERROR(VLOOKUP($C62,'PI AREA  P75'!$B:$AA,25,0),"")</f>
        <v/>
      </c>
      <c r="Z62" s="111" t="str">
        <f>IFERROR(VLOOKUP($C62,'PI AREA  P75'!$B:$AA,26,0),"")</f>
        <v/>
      </c>
      <c r="AA62" s="111" t="str">
        <f>IFERROR(VLOOKUP($C62,'PI AREA  P75'!$B:$AA,27,0),"")</f>
        <v/>
      </c>
      <c r="AB62" s="114" t="str">
        <f>IFERROR(VLOOKUP($C62,'PI AREA  P75'!$B:$AB,28,0),"")</f>
        <v/>
      </c>
      <c r="AC62" s="116" t="str">
        <f t="shared" si="28"/>
        <v/>
      </c>
      <c r="AD62" s="111" t="str">
        <f t="shared" si="29"/>
        <v/>
      </c>
      <c r="AE62" s="111" t="str">
        <f t="shared" si="56"/>
        <v/>
      </c>
      <c r="AF62" s="117" t="str">
        <f t="shared" si="57"/>
        <v/>
      </c>
      <c r="AG62" s="265" t="str">
        <f t="shared" si="27"/>
        <v/>
      </c>
      <c r="AI62" s="38" t="str">
        <f>IFERROR(VLOOKUP($C62,'PI AREA  P75'!$B:$AR,34,0),"")</f>
        <v/>
      </c>
      <c r="AJ62" s="38" t="str">
        <f>IFERROR(VLOOKUP($C62,'PI AREA  P75'!$B:$AR,35,0),"")</f>
        <v/>
      </c>
      <c r="AK62" s="38" t="str">
        <f>IFERROR(VLOOKUP($C62,'PI AREA  P75'!$B:$AR,36,0),"")</f>
        <v/>
      </c>
      <c r="AL62" s="38" t="str">
        <f>IFERROR(VLOOKUP($C62,'PI AREA  P75'!$B:$AR,37,0),"")</f>
        <v/>
      </c>
      <c r="AM62" s="38" t="str">
        <f>IFERROR(VLOOKUP($C62,'PI AREA  P75'!$B:$AR,38,0),"")</f>
        <v/>
      </c>
      <c r="AN62" s="38" t="str">
        <f>IFERROR(VLOOKUP($C62,'PI AREA  P75'!$B:$AR,39,0),"")</f>
        <v/>
      </c>
      <c r="AO62" s="38" t="str">
        <f>IFERROR(VLOOKUP($C62,'PI AREA  P75'!$B:$AR,40,0),"")</f>
        <v/>
      </c>
      <c r="AP62" s="38" t="str">
        <f>IFERROR(VLOOKUP($C62,'PI AREA  P75'!$B:$AR,41,0),"")</f>
        <v/>
      </c>
      <c r="AQ62" s="38" t="str">
        <f>IFERROR(VLOOKUP($C62,'PI AREA  P75'!$B:$AR,42,0),"")</f>
        <v/>
      </c>
      <c r="AR62" s="38" t="str">
        <f>IFERROR(VLOOKUP($C62,'PI AREA  P75'!$B:$AR,43,0),"")</f>
        <v/>
      </c>
      <c r="AS62" s="68" t="str">
        <f>IF(AR62="","",$AR62-(($AS$2/CONFIGURACAO!$C$6)*$M62))</f>
        <v/>
      </c>
      <c r="AT62" s="234" t="str">
        <f t="shared" si="30"/>
        <v/>
      </c>
      <c r="AU62" s="75" t="str">
        <f>IF(AR62="","",$AR62-(($AU$2/CONFIGURACAO!$C$6)*$M62))</f>
        <v/>
      </c>
      <c r="AV62" s="76" t="str">
        <f t="shared" si="31"/>
        <v xml:space="preserve"> </v>
      </c>
      <c r="AW62" s="74" t="str">
        <f>IF(AR62="","",$AR62-(($AW$2/CONFIGURACAO!$C$6)*$M62))</f>
        <v/>
      </c>
      <c r="AX62" s="72" t="str">
        <f t="shared" si="32"/>
        <v/>
      </c>
      <c r="AZ62" s="39" t="str">
        <f t="shared" si="33"/>
        <v/>
      </c>
      <c r="BA62" s="146" t="str">
        <f t="shared" si="34"/>
        <v/>
      </c>
      <c r="BB62" s="146" t="str">
        <f t="shared" si="35"/>
        <v/>
      </c>
      <c r="BC62" s="32" t="str">
        <f t="shared" si="36"/>
        <v/>
      </c>
      <c r="BE62" s="40" t="str">
        <f t="shared" si="37"/>
        <v/>
      </c>
      <c r="BF62" s="40" t="str">
        <f t="shared" si="38"/>
        <v/>
      </c>
      <c r="BG62" s="40" t="str">
        <f t="shared" si="39"/>
        <v/>
      </c>
      <c r="BH62" s="40" t="str">
        <f t="shared" si="40"/>
        <v/>
      </c>
      <c r="BI62" s="40" t="str">
        <f t="shared" si="41"/>
        <v/>
      </c>
      <c r="BJ62" s="40" t="str">
        <f t="shared" si="42"/>
        <v/>
      </c>
      <c r="BK62" s="40" t="str">
        <f t="shared" si="43"/>
        <v/>
      </c>
      <c r="BL62" s="40" t="str">
        <f t="shared" si="44"/>
        <v/>
      </c>
      <c r="BM62" s="40" t="str">
        <f t="shared" si="45"/>
        <v/>
      </c>
      <c r="BN62" s="40" t="str">
        <f t="shared" si="46"/>
        <v/>
      </c>
      <c r="BO62" s="40" t="str">
        <f t="shared" si="47"/>
        <v/>
      </c>
      <c r="BP62" s="40" t="str">
        <f t="shared" si="48"/>
        <v/>
      </c>
      <c r="BQ62" s="40" t="str">
        <f t="shared" si="49"/>
        <v/>
      </c>
      <c r="BR62" s="40" t="str">
        <f t="shared" si="50"/>
        <v/>
      </c>
      <c r="BS62" s="40" t="str">
        <f t="shared" si="51"/>
        <v/>
      </c>
      <c r="BT62" s="4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</row>
    <row r="63" spans="1:124" s="32" customFormat="1" ht="17" thickBot="1" x14ac:dyDescent="0.25">
      <c r="A63" s="44" t="str">
        <f>CONFIGURACAO!$C$4</f>
        <v>AREA 21</v>
      </c>
      <c r="B63" s="83" t="str">
        <f>IFERROR(VLOOKUP(C63,'PI AREA  P75'!$B:$E,2,0),"")</f>
        <v/>
      </c>
      <c r="C63" s="202"/>
      <c r="D63" s="82" t="str">
        <f>IFERROR(VLOOKUP($C63,'PI AREA  P75'!$B:$I,3,0),"")</f>
        <v/>
      </c>
      <c r="E63" s="82" t="str">
        <f>IFERROR(VLOOKUP($C63,'PI AREA  P75'!$B:$I,4,0),"")</f>
        <v/>
      </c>
      <c r="F63" s="82" t="str">
        <f>IFERROR(VLOOKUP($C63,'PI AREA  P75'!$B:$I,5,0),"")</f>
        <v/>
      </c>
      <c r="G63" s="82" t="str">
        <f>IFERROR(VLOOKUP($C63,'PI AREA  P75'!$B:$I,6,0),"")</f>
        <v/>
      </c>
      <c r="H63" s="82" t="str">
        <f>IFERROR(VLOOKUP($C63,'PI AREA  P75'!$B:$I,7,0),"")</f>
        <v/>
      </c>
      <c r="I63" s="82" t="str">
        <f>IFERROR(VLOOKUP($C63,'PI AREA  P75'!$B:$I,8,0),"")</f>
        <v/>
      </c>
      <c r="J63" s="87"/>
      <c r="K63" s="94"/>
      <c r="L63" s="94"/>
      <c r="M63" s="154" t="str">
        <f t="shared" si="24"/>
        <v/>
      </c>
      <c r="N63" s="111" t="str">
        <f>IFERROR(VLOOKUP($C63,'PI AREA  P75'!$B:$AA,13,0),"")</f>
        <v/>
      </c>
      <c r="O63" s="111" t="str">
        <f>IFERROR(VLOOKUP($C63,'PI AREA  P75'!$B:$AA,14,0),"")</f>
        <v/>
      </c>
      <c r="P63" s="111" t="str">
        <f>IFERROR(VLOOKUP($C63,'PI AREA  P75'!$B:$AA,15,0),"")</f>
        <v/>
      </c>
      <c r="Q63" s="111" t="str">
        <f>IFERROR(VLOOKUP($C63,'PI AREA  P75'!$B:$AA,16,0),"")</f>
        <v/>
      </c>
      <c r="R63" s="111" t="str">
        <f>IFERROR(VLOOKUP($C63,'PI AREA  P75'!$B:$AA,17,0),"")</f>
        <v/>
      </c>
      <c r="S63" s="111" t="str">
        <f>IFERROR(VLOOKUP($C63,'PI AREA  P75'!$B:$AA,18,0),"")</f>
        <v/>
      </c>
      <c r="T63" s="114" t="str">
        <f>IFERROR(VLOOKUP($C63,'PI AREA  P75'!$B:$AA,19,0),"")</f>
        <v/>
      </c>
      <c r="U63" s="116" t="str">
        <f>IFERROR(VLOOKUP($C63,'PI AREA  P75'!$B:$AA,21,0),"")</f>
        <v/>
      </c>
      <c r="V63" s="111" t="str">
        <f>IFERROR(VLOOKUP($C63,'PI AREA  P75'!$B:$AA,22,0),"")</f>
        <v/>
      </c>
      <c r="W63" s="111" t="str">
        <f>IFERROR(VLOOKUP($C63,'PI AREA  P75'!$B:$AA,23,0),"")</f>
        <v/>
      </c>
      <c r="X63" s="119" t="str">
        <f>IFERROR(VLOOKUP($C63,'PI AREA  P75'!$B:$AA,24,0),"")</f>
        <v/>
      </c>
      <c r="Y63" s="118" t="str">
        <f>IFERROR(VLOOKUP($C63,'PI AREA  P75'!$B:$AA,25,0),"")</f>
        <v/>
      </c>
      <c r="Z63" s="111" t="str">
        <f>IFERROR(VLOOKUP($C63,'PI AREA  P75'!$B:$AA,26,0),"")</f>
        <v/>
      </c>
      <c r="AA63" s="111" t="str">
        <f>IFERROR(VLOOKUP($C63,'PI AREA  P75'!$B:$AA,27,0),"")</f>
        <v/>
      </c>
      <c r="AB63" s="114" t="str">
        <f>IFERROR(VLOOKUP($C63,'PI AREA  P75'!$B:$AB,28,0),"")</f>
        <v/>
      </c>
      <c r="AC63" s="116" t="str">
        <f t="shared" si="28"/>
        <v/>
      </c>
      <c r="AD63" s="111" t="str">
        <f t="shared" si="29"/>
        <v/>
      </c>
      <c r="AE63" s="111" t="str">
        <f t="shared" si="56"/>
        <v/>
      </c>
      <c r="AF63" s="117" t="str">
        <f t="shared" si="57"/>
        <v/>
      </c>
      <c r="AG63" s="265" t="str">
        <f t="shared" si="27"/>
        <v/>
      </c>
      <c r="AI63" s="38" t="str">
        <f>IFERROR(VLOOKUP($C63,'PI AREA  P75'!$B:$AR,34,0),"")</f>
        <v/>
      </c>
      <c r="AJ63" s="38" t="str">
        <f>IFERROR(VLOOKUP($C63,'PI AREA  P75'!$B:$AR,35,0),"")</f>
        <v/>
      </c>
      <c r="AK63" s="38" t="str">
        <f>IFERROR(VLOOKUP($C63,'PI AREA  P75'!$B:$AR,36,0),"")</f>
        <v/>
      </c>
      <c r="AL63" s="38" t="str">
        <f>IFERROR(VLOOKUP($C63,'PI AREA  P75'!$B:$AR,37,0),"")</f>
        <v/>
      </c>
      <c r="AM63" s="38" t="str">
        <f>IFERROR(VLOOKUP($C63,'PI AREA  P75'!$B:$AR,38,0),"")</f>
        <v/>
      </c>
      <c r="AN63" s="38" t="str">
        <f>IFERROR(VLOOKUP($C63,'PI AREA  P75'!$B:$AR,39,0),"")</f>
        <v/>
      </c>
      <c r="AO63" s="38" t="str">
        <f>IFERROR(VLOOKUP($C63,'PI AREA  P75'!$B:$AR,40,0),"")</f>
        <v/>
      </c>
      <c r="AP63" s="38" t="str">
        <f>IFERROR(VLOOKUP($C63,'PI AREA  P75'!$B:$AR,41,0),"")</f>
        <v/>
      </c>
      <c r="AQ63" s="38" t="str">
        <f>IFERROR(VLOOKUP($C63,'PI AREA  P75'!$B:$AR,42,0),"")</f>
        <v/>
      </c>
      <c r="AR63" s="38" t="str">
        <f>IFERROR(VLOOKUP($C63,'PI AREA  P75'!$B:$AR,43,0),"")</f>
        <v/>
      </c>
      <c r="AS63" s="68" t="str">
        <f>IF(AR63="","",$AR63-(($AS$2/CONFIGURACAO!$C$6)*$M63))</f>
        <v/>
      </c>
      <c r="AT63" s="234" t="str">
        <f t="shared" si="30"/>
        <v/>
      </c>
      <c r="AU63" s="75" t="str">
        <f>IF(AR63="","",$AR63-(($AU$2/CONFIGURACAO!$C$6)*$M63))</f>
        <v/>
      </c>
      <c r="AV63" s="76" t="str">
        <f t="shared" si="31"/>
        <v xml:space="preserve"> </v>
      </c>
      <c r="AW63" s="74" t="str">
        <f>IF(AR63="","",$AR63-(($AW$2/CONFIGURACAO!$C$6)*$M63))</f>
        <v/>
      </c>
      <c r="AX63" s="72" t="str">
        <f t="shared" si="32"/>
        <v/>
      </c>
      <c r="AZ63" s="39" t="str">
        <f t="shared" si="33"/>
        <v/>
      </c>
      <c r="BA63" s="146" t="str">
        <f t="shared" si="34"/>
        <v/>
      </c>
      <c r="BB63" s="146" t="str">
        <f t="shared" si="35"/>
        <v/>
      </c>
      <c r="BC63" s="32" t="str">
        <f t="shared" si="36"/>
        <v/>
      </c>
      <c r="BE63" s="40" t="str">
        <f t="shared" si="37"/>
        <v/>
      </c>
      <c r="BF63" s="40" t="str">
        <f t="shared" si="38"/>
        <v/>
      </c>
      <c r="BG63" s="40" t="str">
        <f t="shared" si="39"/>
        <v/>
      </c>
      <c r="BH63" s="40" t="str">
        <f t="shared" si="40"/>
        <v/>
      </c>
      <c r="BI63" s="40" t="str">
        <f t="shared" si="41"/>
        <v/>
      </c>
      <c r="BJ63" s="40" t="str">
        <f t="shared" si="42"/>
        <v/>
      </c>
      <c r="BK63" s="40" t="str">
        <f t="shared" si="43"/>
        <v/>
      </c>
      <c r="BL63" s="40" t="str">
        <f t="shared" si="44"/>
        <v/>
      </c>
      <c r="BM63" s="40" t="str">
        <f t="shared" si="45"/>
        <v/>
      </c>
      <c r="BN63" s="40" t="str">
        <f t="shared" si="46"/>
        <v/>
      </c>
      <c r="BO63" s="40" t="str">
        <f t="shared" si="47"/>
        <v/>
      </c>
      <c r="BP63" s="40" t="str">
        <f t="shared" si="48"/>
        <v/>
      </c>
      <c r="BQ63" s="40" t="str">
        <f t="shared" si="49"/>
        <v/>
      </c>
      <c r="BR63" s="40" t="str">
        <f t="shared" si="50"/>
        <v/>
      </c>
      <c r="BS63" s="40" t="str">
        <f t="shared" si="51"/>
        <v/>
      </c>
      <c r="BT63" s="42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</row>
    <row r="64" spans="1:124" s="32" customFormat="1" ht="17" thickBot="1" x14ac:dyDescent="0.25">
      <c r="A64" s="44" t="str">
        <f>CONFIGURACAO!$C$4</f>
        <v>AREA 21</v>
      </c>
      <c r="B64" s="83" t="str">
        <f>IFERROR(VLOOKUP(C64,'PI AREA  P75'!$B:$E,2,0),"")</f>
        <v/>
      </c>
      <c r="C64" s="202"/>
      <c r="D64" s="82" t="str">
        <f>IFERROR(VLOOKUP($C64,'PI AREA  P75'!$B:$I,3,0),"")</f>
        <v/>
      </c>
      <c r="E64" s="82" t="str">
        <f>IFERROR(VLOOKUP($C64,'PI AREA  P75'!$B:$I,4,0),"")</f>
        <v/>
      </c>
      <c r="F64" s="82" t="str">
        <f>IFERROR(VLOOKUP($C64,'PI AREA  P75'!$B:$I,5,0),"")</f>
        <v/>
      </c>
      <c r="G64" s="82" t="str">
        <f>IFERROR(VLOOKUP($C64,'PI AREA  P75'!$B:$I,6,0),"")</f>
        <v/>
      </c>
      <c r="H64" s="82" t="str">
        <f>IFERROR(VLOOKUP($C64,'PI AREA  P75'!$B:$I,7,0),"")</f>
        <v/>
      </c>
      <c r="I64" s="82" t="str">
        <f>IFERROR(VLOOKUP($C64,'PI AREA  P75'!$B:$I,8,0),"")</f>
        <v/>
      </c>
      <c r="J64" s="87"/>
      <c r="K64" s="94"/>
      <c r="L64" s="94"/>
      <c r="M64" s="154" t="str">
        <f t="shared" si="24"/>
        <v/>
      </c>
      <c r="N64" s="111" t="str">
        <f>IFERROR(VLOOKUP($C64,'PI AREA  P75'!$B:$AA,13,0),"")</f>
        <v/>
      </c>
      <c r="O64" s="111" t="str">
        <f>IFERROR(VLOOKUP($C64,'PI AREA  P75'!$B:$AA,14,0),"")</f>
        <v/>
      </c>
      <c r="P64" s="111" t="str">
        <f>IFERROR(VLOOKUP($C64,'PI AREA  P75'!$B:$AA,15,0),"")</f>
        <v/>
      </c>
      <c r="Q64" s="111" t="str">
        <f>IFERROR(VLOOKUP($C64,'PI AREA  P75'!$B:$AA,16,0),"")</f>
        <v/>
      </c>
      <c r="R64" s="111" t="str">
        <f>IFERROR(VLOOKUP($C64,'PI AREA  P75'!$B:$AA,17,0),"")</f>
        <v/>
      </c>
      <c r="S64" s="111" t="str">
        <f>IFERROR(VLOOKUP($C64,'PI AREA  P75'!$B:$AA,18,0),"")</f>
        <v/>
      </c>
      <c r="T64" s="114" t="str">
        <f>IFERROR(VLOOKUP($C64,'PI AREA  P75'!$B:$AA,19,0),"")</f>
        <v/>
      </c>
      <c r="U64" s="116" t="str">
        <f>IFERROR(VLOOKUP($C64,'PI AREA  P75'!$B:$AA,21,0),"")</f>
        <v/>
      </c>
      <c r="V64" s="111" t="str">
        <f>IFERROR(VLOOKUP($C64,'PI AREA  P75'!$B:$AA,22,0),"")</f>
        <v/>
      </c>
      <c r="W64" s="111" t="str">
        <f>IFERROR(VLOOKUP($C64,'PI AREA  P75'!$B:$AA,23,0),"")</f>
        <v/>
      </c>
      <c r="X64" s="119" t="str">
        <f>IFERROR(VLOOKUP($C64,'PI AREA  P75'!$B:$AA,24,0),"")</f>
        <v/>
      </c>
      <c r="Y64" s="118" t="str">
        <f>IFERROR(VLOOKUP($C64,'PI AREA  P75'!$B:$AA,25,0),"")</f>
        <v/>
      </c>
      <c r="Z64" s="111" t="str">
        <f>IFERROR(VLOOKUP($C64,'PI AREA  P75'!$B:$AA,26,0),"")</f>
        <v/>
      </c>
      <c r="AA64" s="111" t="str">
        <f>IFERROR(VLOOKUP($C64,'PI AREA  P75'!$B:$AA,27,0),"")</f>
        <v/>
      </c>
      <c r="AB64" s="114" t="str">
        <f>IFERROR(VLOOKUP($C64,'PI AREA  P75'!$B:$AB,28,0),"")</f>
        <v/>
      </c>
      <c r="AC64" s="116" t="str">
        <f t="shared" si="28"/>
        <v/>
      </c>
      <c r="AD64" s="111" t="str">
        <f t="shared" si="29"/>
        <v/>
      </c>
      <c r="AE64" s="111" t="str">
        <f t="shared" si="56"/>
        <v/>
      </c>
      <c r="AF64" s="117" t="str">
        <f t="shared" si="57"/>
        <v/>
      </c>
      <c r="AG64" s="265" t="str">
        <f t="shared" si="27"/>
        <v/>
      </c>
      <c r="AI64" s="38" t="str">
        <f>IFERROR(VLOOKUP($C64,'PI AREA  P75'!$B:$AR,34,0),"")</f>
        <v/>
      </c>
      <c r="AJ64" s="38" t="str">
        <f>IFERROR(VLOOKUP($C64,'PI AREA  P75'!$B:$AR,35,0),"")</f>
        <v/>
      </c>
      <c r="AK64" s="38" t="str">
        <f>IFERROR(VLOOKUP($C64,'PI AREA  P75'!$B:$AR,36,0),"")</f>
        <v/>
      </c>
      <c r="AL64" s="38" t="str">
        <f>IFERROR(VLOOKUP($C64,'PI AREA  P75'!$B:$AR,37,0),"")</f>
        <v/>
      </c>
      <c r="AM64" s="38" t="str">
        <f>IFERROR(VLOOKUP($C64,'PI AREA  P75'!$B:$AR,38,0),"")</f>
        <v/>
      </c>
      <c r="AN64" s="38" t="str">
        <f>IFERROR(VLOOKUP($C64,'PI AREA  P75'!$B:$AR,39,0),"")</f>
        <v/>
      </c>
      <c r="AO64" s="38" t="str">
        <f>IFERROR(VLOOKUP($C64,'PI AREA  P75'!$B:$AR,40,0),"")</f>
        <v/>
      </c>
      <c r="AP64" s="38" t="str">
        <f>IFERROR(VLOOKUP($C64,'PI AREA  P75'!$B:$AR,41,0),"")</f>
        <v/>
      </c>
      <c r="AQ64" s="38" t="str">
        <f>IFERROR(VLOOKUP($C64,'PI AREA  P75'!$B:$AR,42,0),"")</f>
        <v/>
      </c>
      <c r="AR64" s="38" t="str">
        <f>IFERROR(VLOOKUP($C64,'PI AREA  P75'!$B:$AR,43,0),"")</f>
        <v/>
      </c>
      <c r="AS64" s="68" t="str">
        <f>IF(AR64="","",$AR64-(($AS$2/CONFIGURACAO!$C$6)*$M64))</f>
        <v/>
      </c>
      <c r="AT64" s="234" t="str">
        <f t="shared" si="30"/>
        <v/>
      </c>
      <c r="AU64" s="75" t="str">
        <f>IF(AR64="","",$AR64-(($AU$2/CONFIGURACAO!$C$6)*$M64))</f>
        <v/>
      </c>
      <c r="AV64" s="76" t="str">
        <f t="shared" si="31"/>
        <v xml:space="preserve"> </v>
      </c>
      <c r="AW64" s="74" t="str">
        <f>IF(AR64="","",$AR64-(($AW$2/CONFIGURACAO!$C$6)*$M64))</f>
        <v/>
      </c>
      <c r="AX64" s="72" t="str">
        <f t="shared" si="32"/>
        <v/>
      </c>
      <c r="AZ64" s="39" t="str">
        <f t="shared" si="33"/>
        <v/>
      </c>
      <c r="BA64" s="146" t="str">
        <f t="shared" si="34"/>
        <v/>
      </c>
      <c r="BB64" s="146" t="str">
        <f t="shared" si="35"/>
        <v/>
      </c>
      <c r="BC64" s="32" t="str">
        <f t="shared" si="36"/>
        <v/>
      </c>
      <c r="BE64" s="40" t="str">
        <f t="shared" si="37"/>
        <v/>
      </c>
      <c r="BF64" s="40" t="str">
        <f t="shared" si="38"/>
        <v/>
      </c>
      <c r="BG64" s="40" t="str">
        <f t="shared" si="39"/>
        <v/>
      </c>
      <c r="BH64" s="40" t="str">
        <f t="shared" si="40"/>
        <v/>
      </c>
      <c r="BI64" s="40" t="str">
        <f t="shared" si="41"/>
        <v/>
      </c>
      <c r="BJ64" s="40" t="str">
        <f t="shared" si="42"/>
        <v/>
      </c>
      <c r="BK64" s="40" t="str">
        <f t="shared" si="43"/>
        <v/>
      </c>
      <c r="BL64" s="40" t="str">
        <f t="shared" si="44"/>
        <v/>
      </c>
      <c r="BM64" s="40" t="str">
        <f t="shared" si="45"/>
        <v/>
      </c>
      <c r="BN64" s="40" t="str">
        <f t="shared" si="46"/>
        <v/>
      </c>
      <c r="BO64" s="40" t="str">
        <f t="shared" si="47"/>
        <v/>
      </c>
      <c r="BP64" s="40" t="str">
        <f t="shared" si="48"/>
        <v/>
      </c>
      <c r="BQ64" s="40" t="str">
        <f t="shared" si="49"/>
        <v/>
      </c>
      <c r="BR64" s="40" t="str">
        <f t="shared" si="50"/>
        <v/>
      </c>
      <c r="BS64" s="40" t="str">
        <f t="shared" si="51"/>
        <v/>
      </c>
      <c r="BT64" s="42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</row>
    <row r="65" spans="1:124" s="32" customFormat="1" ht="17" thickBot="1" x14ac:dyDescent="0.25">
      <c r="A65" s="44" t="str">
        <f>CONFIGURACAO!$C$4</f>
        <v>AREA 21</v>
      </c>
      <c r="B65" s="83" t="str">
        <f>IFERROR(VLOOKUP(C65,'PI AREA  P75'!$B:$E,2,0),"")</f>
        <v/>
      </c>
      <c r="C65" s="202"/>
      <c r="D65" s="82" t="str">
        <f>IFERROR(VLOOKUP($C65,'PI AREA  P75'!$B:$I,3,0),"")</f>
        <v/>
      </c>
      <c r="E65" s="82" t="str">
        <f>IFERROR(VLOOKUP($C65,'PI AREA  P75'!$B:$I,4,0),"")</f>
        <v/>
      </c>
      <c r="F65" s="82" t="str">
        <f>IFERROR(VLOOKUP($C65,'PI AREA  P75'!$B:$I,5,0),"")</f>
        <v/>
      </c>
      <c r="G65" s="82" t="str">
        <f>IFERROR(VLOOKUP($C65,'PI AREA  P75'!$B:$I,6,0),"")</f>
        <v/>
      </c>
      <c r="H65" s="82" t="str">
        <f>IFERROR(VLOOKUP($C65,'PI AREA  P75'!$B:$I,7,0),"")</f>
        <v/>
      </c>
      <c r="I65" s="82" t="str">
        <f>IFERROR(VLOOKUP($C65,'PI AREA  P75'!$B:$I,8,0),"")</f>
        <v/>
      </c>
      <c r="J65" s="87"/>
      <c r="K65" s="94"/>
      <c r="L65" s="94"/>
      <c r="M65" s="154" t="str">
        <f t="shared" si="24"/>
        <v/>
      </c>
      <c r="N65" s="111" t="str">
        <f>IFERROR(VLOOKUP($C65,'PI AREA  P75'!$B:$AA,13,0),"")</f>
        <v/>
      </c>
      <c r="O65" s="111" t="str">
        <f>IFERROR(VLOOKUP($C65,'PI AREA  P75'!$B:$AA,14,0),"")</f>
        <v/>
      </c>
      <c r="P65" s="111" t="str">
        <f>IFERROR(VLOOKUP($C65,'PI AREA  P75'!$B:$AA,15,0),"")</f>
        <v/>
      </c>
      <c r="Q65" s="111" t="str">
        <f>IFERROR(VLOOKUP($C65,'PI AREA  P75'!$B:$AA,16,0),"")</f>
        <v/>
      </c>
      <c r="R65" s="111" t="str">
        <f>IFERROR(VLOOKUP($C65,'PI AREA  P75'!$B:$AA,17,0),"")</f>
        <v/>
      </c>
      <c r="S65" s="111" t="str">
        <f>IFERROR(VLOOKUP($C65,'PI AREA  P75'!$B:$AA,18,0),"")</f>
        <v/>
      </c>
      <c r="T65" s="114" t="str">
        <f>IFERROR(VLOOKUP($C65,'PI AREA  P75'!$B:$AA,19,0),"")</f>
        <v/>
      </c>
      <c r="U65" s="116" t="str">
        <f>IFERROR(VLOOKUP($C65,'PI AREA  P75'!$B:$AA,21,0),"")</f>
        <v/>
      </c>
      <c r="V65" s="111" t="str">
        <f>IFERROR(VLOOKUP($C65,'PI AREA  P75'!$B:$AA,22,0),"")</f>
        <v/>
      </c>
      <c r="W65" s="111" t="str">
        <f>IFERROR(VLOOKUP($C65,'PI AREA  P75'!$B:$AA,23,0),"")</f>
        <v/>
      </c>
      <c r="X65" s="119" t="str">
        <f>IFERROR(VLOOKUP($C65,'PI AREA  P75'!$B:$AA,24,0),"")</f>
        <v/>
      </c>
      <c r="Y65" s="118" t="str">
        <f>IFERROR(VLOOKUP($C65,'PI AREA  P75'!$B:$AA,25,0),"")</f>
        <v/>
      </c>
      <c r="Z65" s="111" t="str">
        <f>IFERROR(VLOOKUP($C65,'PI AREA  P75'!$B:$AA,26,0),"")</f>
        <v/>
      </c>
      <c r="AA65" s="111" t="str">
        <f>IFERROR(VLOOKUP($C65,'PI AREA  P75'!$B:$AA,27,0),"")</f>
        <v/>
      </c>
      <c r="AB65" s="114" t="str">
        <f>IFERROR(VLOOKUP($C65,'PI AREA  P75'!$B:$AB,28,0),"")</f>
        <v/>
      </c>
      <c r="AC65" s="116" t="str">
        <f t="shared" si="28"/>
        <v/>
      </c>
      <c r="AD65" s="111" t="str">
        <f t="shared" si="29"/>
        <v/>
      </c>
      <c r="AE65" s="111" t="str">
        <f t="shared" si="56"/>
        <v/>
      </c>
      <c r="AF65" s="117" t="str">
        <f t="shared" si="57"/>
        <v/>
      </c>
      <c r="AG65" s="265" t="str">
        <f t="shared" si="27"/>
        <v/>
      </c>
      <c r="AI65" s="38" t="str">
        <f>IFERROR(VLOOKUP($C65,'PI AREA  P75'!$B:$AR,34,0),"")</f>
        <v/>
      </c>
      <c r="AJ65" s="38" t="str">
        <f>IFERROR(VLOOKUP($C65,'PI AREA  P75'!$B:$AR,35,0),"")</f>
        <v/>
      </c>
      <c r="AK65" s="38" t="str">
        <f>IFERROR(VLOOKUP($C65,'PI AREA  P75'!$B:$AR,36,0),"")</f>
        <v/>
      </c>
      <c r="AL65" s="38" t="str">
        <f>IFERROR(VLOOKUP($C65,'PI AREA  P75'!$B:$AR,37,0),"")</f>
        <v/>
      </c>
      <c r="AM65" s="38" t="str">
        <f>IFERROR(VLOOKUP($C65,'PI AREA  P75'!$B:$AR,38,0),"")</f>
        <v/>
      </c>
      <c r="AN65" s="38" t="str">
        <f>IFERROR(VLOOKUP($C65,'PI AREA  P75'!$B:$AR,39,0),"")</f>
        <v/>
      </c>
      <c r="AO65" s="38" t="str">
        <f>IFERROR(VLOOKUP($C65,'PI AREA  P75'!$B:$AR,40,0),"")</f>
        <v/>
      </c>
      <c r="AP65" s="38" t="str">
        <f>IFERROR(VLOOKUP($C65,'PI AREA  P75'!$B:$AR,41,0),"")</f>
        <v/>
      </c>
      <c r="AQ65" s="38" t="str">
        <f>IFERROR(VLOOKUP($C65,'PI AREA  P75'!$B:$AR,42,0),"")</f>
        <v/>
      </c>
      <c r="AR65" s="38" t="str">
        <f>IFERROR(VLOOKUP($C65,'PI AREA  P75'!$B:$AR,43,0),"")</f>
        <v/>
      </c>
      <c r="AS65" s="68" t="str">
        <f>IF(AR65="","",$AR65-(($AS$2/CONFIGURACAO!$C$6)*$M65))</f>
        <v/>
      </c>
      <c r="AT65" s="234" t="str">
        <f t="shared" si="30"/>
        <v/>
      </c>
      <c r="AU65" s="75" t="str">
        <f>IF(AR65="","",$AR65-(($AU$2/CONFIGURACAO!$C$6)*$M65))</f>
        <v/>
      </c>
      <c r="AV65" s="76" t="str">
        <f t="shared" si="31"/>
        <v xml:space="preserve"> </v>
      </c>
      <c r="AW65" s="74" t="str">
        <f>IF(AR65="","",$AR65-(($AW$2/CONFIGURACAO!$C$6)*$M65))</f>
        <v/>
      </c>
      <c r="AX65" s="72" t="str">
        <f t="shared" si="32"/>
        <v/>
      </c>
      <c r="AZ65" s="39" t="str">
        <f t="shared" si="33"/>
        <v/>
      </c>
      <c r="BA65" s="146" t="str">
        <f t="shared" si="34"/>
        <v/>
      </c>
      <c r="BB65" s="146" t="str">
        <f t="shared" si="35"/>
        <v/>
      </c>
      <c r="BC65" s="32" t="str">
        <f t="shared" si="36"/>
        <v/>
      </c>
      <c r="BE65" s="40" t="str">
        <f t="shared" si="37"/>
        <v/>
      </c>
      <c r="BF65" s="40" t="str">
        <f t="shared" si="38"/>
        <v/>
      </c>
      <c r="BG65" s="40" t="str">
        <f t="shared" si="39"/>
        <v/>
      </c>
      <c r="BH65" s="40" t="str">
        <f t="shared" si="40"/>
        <v/>
      </c>
      <c r="BI65" s="40" t="str">
        <f t="shared" si="41"/>
        <v/>
      </c>
      <c r="BJ65" s="40" t="str">
        <f t="shared" si="42"/>
        <v/>
      </c>
      <c r="BK65" s="40" t="str">
        <f t="shared" si="43"/>
        <v/>
      </c>
      <c r="BL65" s="40" t="str">
        <f t="shared" si="44"/>
        <v/>
      </c>
      <c r="BM65" s="40" t="str">
        <f t="shared" si="45"/>
        <v/>
      </c>
      <c r="BN65" s="40" t="str">
        <f t="shared" si="46"/>
        <v/>
      </c>
      <c r="BO65" s="40" t="str">
        <f t="shared" si="47"/>
        <v/>
      </c>
      <c r="BP65" s="40" t="str">
        <f t="shared" si="48"/>
        <v/>
      </c>
      <c r="BQ65" s="40" t="str">
        <f t="shared" si="49"/>
        <v/>
      </c>
      <c r="BR65" s="40" t="str">
        <f t="shared" si="50"/>
        <v/>
      </c>
      <c r="BS65" s="40" t="str">
        <f t="shared" si="51"/>
        <v/>
      </c>
      <c r="BT65" s="42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</row>
    <row r="66" spans="1:124" s="32" customFormat="1" ht="17" thickBot="1" x14ac:dyDescent="0.25">
      <c r="A66" s="44" t="str">
        <f>CONFIGURACAO!$C$4</f>
        <v>AREA 21</v>
      </c>
      <c r="B66" s="83" t="str">
        <f>IFERROR(VLOOKUP(C66,'PI AREA  P75'!$B:$E,2,0),"")</f>
        <v/>
      </c>
      <c r="C66" s="202"/>
      <c r="D66" s="82" t="str">
        <f>IFERROR(VLOOKUP($C66,'PI AREA  P75'!$B:$I,3,0),"")</f>
        <v/>
      </c>
      <c r="E66" s="82" t="str">
        <f>IFERROR(VLOOKUP($C66,'PI AREA  P75'!$B:$I,4,0),"")</f>
        <v/>
      </c>
      <c r="F66" s="82" t="str">
        <f>IFERROR(VLOOKUP($C66,'PI AREA  P75'!$B:$I,5,0),"")</f>
        <v/>
      </c>
      <c r="G66" s="82" t="str">
        <f>IFERROR(VLOOKUP($C66,'PI AREA  P75'!$B:$I,6,0),"")</f>
        <v/>
      </c>
      <c r="H66" s="82" t="str">
        <f>IFERROR(VLOOKUP($C66,'PI AREA  P75'!$B:$I,7,0),"")</f>
        <v/>
      </c>
      <c r="I66" s="82" t="str">
        <f>IFERROR(VLOOKUP($C66,'PI AREA  P75'!$B:$I,8,0),"")</f>
        <v/>
      </c>
      <c r="J66" s="87"/>
      <c r="K66" s="94"/>
      <c r="L66" s="94"/>
      <c r="M66" s="154" t="str">
        <f t="shared" si="24"/>
        <v/>
      </c>
      <c r="N66" s="111" t="str">
        <f>IFERROR(VLOOKUP($C66,'PI AREA  P75'!$B:$AA,13,0),"")</f>
        <v/>
      </c>
      <c r="O66" s="111" t="str">
        <f>IFERROR(VLOOKUP($C66,'PI AREA  P75'!$B:$AA,14,0),"")</f>
        <v/>
      </c>
      <c r="P66" s="111" t="str">
        <f>IFERROR(VLOOKUP($C66,'PI AREA  P75'!$B:$AA,15,0),"")</f>
        <v/>
      </c>
      <c r="Q66" s="111" t="str">
        <f>IFERROR(VLOOKUP($C66,'PI AREA  P75'!$B:$AA,16,0),"")</f>
        <v/>
      </c>
      <c r="R66" s="111" t="str">
        <f>IFERROR(VLOOKUP($C66,'PI AREA  P75'!$B:$AA,17,0),"")</f>
        <v/>
      </c>
      <c r="S66" s="111" t="str">
        <f>IFERROR(VLOOKUP($C66,'PI AREA  P75'!$B:$AA,18,0),"")</f>
        <v/>
      </c>
      <c r="T66" s="114" t="str">
        <f>IFERROR(VLOOKUP($C66,'PI AREA  P75'!$B:$AA,19,0),"")</f>
        <v/>
      </c>
      <c r="U66" s="116" t="str">
        <f>IFERROR(VLOOKUP($C66,'PI AREA  P75'!$B:$AA,21,0),"")</f>
        <v/>
      </c>
      <c r="V66" s="111" t="str">
        <f>IFERROR(VLOOKUP($C66,'PI AREA  P75'!$B:$AA,22,0),"")</f>
        <v/>
      </c>
      <c r="W66" s="111" t="str">
        <f>IFERROR(VLOOKUP($C66,'PI AREA  P75'!$B:$AA,23,0),"")</f>
        <v/>
      </c>
      <c r="X66" s="119" t="str">
        <f>IFERROR(VLOOKUP($C66,'PI AREA  P75'!$B:$AA,24,0),"")</f>
        <v/>
      </c>
      <c r="Y66" s="118" t="str">
        <f>IFERROR(VLOOKUP($C66,'PI AREA  P75'!$B:$AA,25,0),"")</f>
        <v/>
      </c>
      <c r="Z66" s="111" t="str">
        <f>IFERROR(VLOOKUP($C66,'PI AREA  P75'!$B:$AA,26,0),"")</f>
        <v/>
      </c>
      <c r="AA66" s="111" t="str">
        <f>IFERROR(VLOOKUP($C66,'PI AREA  P75'!$B:$AA,27,0),"")</f>
        <v/>
      </c>
      <c r="AB66" s="114" t="str">
        <f>IFERROR(VLOOKUP($C66,'PI AREA  P75'!$B:$AB,28,0),"")</f>
        <v/>
      </c>
      <c r="AC66" s="116" t="str">
        <f t="shared" si="28"/>
        <v/>
      </c>
      <c r="AD66" s="111" t="str">
        <f t="shared" si="29"/>
        <v/>
      </c>
      <c r="AE66" s="111" t="str">
        <f t="shared" si="56"/>
        <v/>
      </c>
      <c r="AF66" s="117" t="str">
        <f t="shared" si="57"/>
        <v/>
      </c>
      <c r="AG66" s="265" t="str">
        <f t="shared" si="27"/>
        <v/>
      </c>
      <c r="AI66" s="38" t="str">
        <f>IFERROR(VLOOKUP($C66,'PI AREA  P75'!$B:$AR,34,0),"")</f>
        <v/>
      </c>
      <c r="AJ66" s="38" t="str">
        <f>IFERROR(VLOOKUP($C66,'PI AREA  P75'!$B:$AR,35,0),"")</f>
        <v/>
      </c>
      <c r="AK66" s="38" t="str">
        <f>IFERROR(VLOOKUP($C66,'PI AREA  P75'!$B:$AR,36,0),"")</f>
        <v/>
      </c>
      <c r="AL66" s="38" t="str">
        <f>IFERROR(VLOOKUP($C66,'PI AREA  P75'!$B:$AR,37,0),"")</f>
        <v/>
      </c>
      <c r="AM66" s="38" t="str">
        <f>IFERROR(VLOOKUP($C66,'PI AREA  P75'!$B:$AR,38,0),"")</f>
        <v/>
      </c>
      <c r="AN66" s="38" t="str">
        <f>IFERROR(VLOOKUP($C66,'PI AREA  P75'!$B:$AR,39,0),"")</f>
        <v/>
      </c>
      <c r="AO66" s="38" t="str">
        <f>IFERROR(VLOOKUP($C66,'PI AREA  P75'!$B:$AR,40,0),"")</f>
        <v/>
      </c>
      <c r="AP66" s="38" t="str">
        <f>IFERROR(VLOOKUP($C66,'PI AREA  P75'!$B:$AR,41,0),"")</f>
        <v/>
      </c>
      <c r="AQ66" s="38" t="str">
        <f>IFERROR(VLOOKUP($C66,'PI AREA  P75'!$B:$AR,42,0),"")</f>
        <v/>
      </c>
      <c r="AR66" s="38" t="str">
        <f>IFERROR(VLOOKUP($C66,'PI AREA  P75'!$B:$AR,43,0),"")</f>
        <v/>
      </c>
      <c r="AS66" s="68" t="str">
        <f>IF(AR66="","",$AR66-(($AS$2/CONFIGURACAO!$C$6)*$M66))</f>
        <v/>
      </c>
      <c r="AT66" s="234" t="str">
        <f t="shared" si="30"/>
        <v/>
      </c>
      <c r="AU66" s="75" t="str">
        <f>IF(AR66="","",$AR66-(($AU$2/CONFIGURACAO!$C$6)*$M66))</f>
        <v/>
      </c>
      <c r="AV66" s="76" t="str">
        <f t="shared" si="31"/>
        <v xml:space="preserve"> </v>
      </c>
      <c r="AW66" s="74" t="str">
        <f>IF(AR66="","",$AR66-(($AW$2/CONFIGURACAO!$C$6)*$M66))</f>
        <v/>
      </c>
      <c r="AX66" s="72" t="str">
        <f t="shared" si="32"/>
        <v/>
      </c>
      <c r="AZ66" s="39" t="str">
        <f t="shared" si="33"/>
        <v/>
      </c>
      <c r="BA66" s="146" t="str">
        <f t="shared" si="34"/>
        <v/>
      </c>
      <c r="BB66" s="146" t="str">
        <f t="shared" si="35"/>
        <v/>
      </c>
      <c r="BC66" s="32" t="str">
        <f t="shared" si="36"/>
        <v/>
      </c>
      <c r="BE66" s="40" t="str">
        <f t="shared" si="37"/>
        <v/>
      </c>
      <c r="BF66" s="40" t="str">
        <f t="shared" si="38"/>
        <v/>
      </c>
      <c r="BG66" s="40" t="str">
        <f t="shared" si="39"/>
        <v/>
      </c>
      <c r="BH66" s="40" t="str">
        <f t="shared" si="40"/>
        <v/>
      </c>
      <c r="BI66" s="40" t="str">
        <f t="shared" si="41"/>
        <v/>
      </c>
      <c r="BJ66" s="40" t="str">
        <f t="shared" si="42"/>
        <v/>
      </c>
      <c r="BK66" s="40" t="str">
        <f t="shared" si="43"/>
        <v/>
      </c>
      <c r="BL66" s="40" t="str">
        <f t="shared" si="44"/>
        <v/>
      </c>
      <c r="BM66" s="40" t="str">
        <f t="shared" si="45"/>
        <v/>
      </c>
      <c r="BN66" s="40" t="str">
        <f t="shared" si="46"/>
        <v/>
      </c>
      <c r="BO66" s="40" t="str">
        <f t="shared" si="47"/>
        <v/>
      </c>
      <c r="BP66" s="40" t="str">
        <f t="shared" si="48"/>
        <v/>
      </c>
      <c r="BQ66" s="40" t="str">
        <f t="shared" si="49"/>
        <v/>
      </c>
      <c r="BR66" s="40" t="str">
        <f t="shared" si="50"/>
        <v/>
      </c>
      <c r="BS66" s="40" t="str">
        <f t="shared" si="51"/>
        <v/>
      </c>
      <c r="BT66" s="42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</row>
    <row r="67" spans="1:124" s="32" customFormat="1" ht="17" thickBot="1" x14ac:dyDescent="0.25">
      <c r="A67" s="44" t="str">
        <f>CONFIGURACAO!$C$4</f>
        <v>AREA 21</v>
      </c>
      <c r="B67" s="83" t="str">
        <f>IFERROR(VLOOKUP(C67,'PI AREA  P75'!$B:$E,2,0),"")</f>
        <v/>
      </c>
      <c r="C67" s="202"/>
      <c r="D67" s="82" t="str">
        <f>IFERROR(VLOOKUP($C67,'PI AREA  P75'!$B:$I,3,0),"")</f>
        <v/>
      </c>
      <c r="E67" s="82" t="str">
        <f>IFERROR(VLOOKUP($C67,'PI AREA  P75'!$B:$I,4,0),"")</f>
        <v/>
      </c>
      <c r="F67" s="82" t="str">
        <f>IFERROR(VLOOKUP($C67,'PI AREA  P75'!$B:$I,5,0),"")</f>
        <v/>
      </c>
      <c r="G67" s="82" t="str">
        <f>IFERROR(VLOOKUP($C67,'PI AREA  P75'!$B:$I,6,0),"")</f>
        <v/>
      </c>
      <c r="H67" s="82" t="str">
        <f>IFERROR(VLOOKUP($C67,'PI AREA  P75'!$B:$I,7,0),"")</f>
        <v/>
      </c>
      <c r="I67" s="82" t="str">
        <f>IFERROR(VLOOKUP($C67,'PI AREA  P75'!$B:$I,8,0),"")</f>
        <v/>
      </c>
      <c r="J67" s="87"/>
      <c r="K67" s="94"/>
      <c r="L67" s="94"/>
      <c r="M67" s="154" t="str">
        <f t="shared" si="24"/>
        <v/>
      </c>
      <c r="N67" s="111" t="str">
        <f>IFERROR(VLOOKUP($C67,'PI AREA  P75'!$B:$AA,13,0),"")</f>
        <v/>
      </c>
      <c r="O67" s="111" t="str">
        <f>IFERROR(VLOOKUP($C67,'PI AREA  P75'!$B:$AA,14,0),"")</f>
        <v/>
      </c>
      <c r="P67" s="111" t="str">
        <f>IFERROR(VLOOKUP($C67,'PI AREA  P75'!$B:$AA,15,0),"")</f>
        <v/>
      </c>
      <c r="Q67" s="111" t="str">
        <f>IFERROR(VLOOKUP($C67,'PI AREA  P75'!$B:$AA,16,0),"")</f>
        <v/>
      </c>
      <c r="R67" s="111" t="str">
        <f>IFERROR(VLOOKUP($C67,'PI AREA  P75'!$B:$AA,17,0),"")</f>
        <v/>
      </c>
      <c r="S67" s="111" t="str">
        <f>IFERROR(VLOOKUP($C67,'PI AREA  P75'!$B:$AA,18,0),"")</f>
        <v/>
      </c>
      <c r="T67" s="114" t="str">
        <f>IFERROR(VLOOKUP($C67,'PI AREA  P75'!$B:$AA,19,0),"")</f>
        <v/>
      </c>
      <c r="U67" s="116" t="str">
        <f>IFERROR(VLOOKUP($C67,'PI AREA  P75'!$B:$AA,21,0),"")</f>
        <v/>
      </c>
      <c r="V67" s="111" t="str">
        <f>IFERROR(VLOOKUP($C67,'PI AREA  P75'!$B:$AA,22,0),"")</f>
        <v/>
      </c>
      <c r="W67" s="111" t="str">
        <f>IFERROR(VLOOKUP($C67,'PI AREA  P75'!$B:$AA,23,0),"")</f>
        <v/>
      </c>
      <c r="X67" s="119" t="str">
        <f>IFERROR(VLOOKUP($C67,'PI AREA  P75'!$B:$AA,24,0),"")</f>
        <v/>
      </c>
      <c r="Y67" s="118" t="str">
        <f>IFERROR(VLOOKUP($C67,'PI AREA  P75'!$B:$AA,25,0),"")</f>
        <v/>
      </c>
      <c r="Z67" s="111" t="str">
        <f>IFERROR(VLOOKUP($C67,'PI AREA  P75'!$B:$AA,26,0),"")</f>
        <v/>
      </c>
      <c r="AA67" s="111" t="str">
        <f>IFERROR(VLOOKUP($C67,'PI AREA  P75'!$B:$AA,27,0),"")</f>
        <v/>
      </c>
      <c r="AB67" s="114" t="str">
        <f>IFERROR(VLOOKUP($C67,'PI AREA  P75'!$B:$AB,28,0),"")</f>
        <v/>
      </c>
      <c r="AC67" s="116" t="str">
        <f t="shared" ref="AC67" si="58">IFERROR((N67+O67),"")</f>
        <v/>
      </c>
      <c r="AD67" s="111" t="str">
        <f t="shared" ref="AD67" si="59">IFERROR(AC67+P67,"")</f>
        <v/>
      </c>
      <c r="AE67" s="111" t="str">
        <f t="shared" si="56"/>
        <v/>
      </c>
      <c r="AF67" s="117" t="str">
        <f t="shared" si="57"/>
        <v/>
      </c>
      <c r="AG67" s="265" t="str">
        <f t="shared" si="27"/>
        <v/>
      </c>
      <c r="AI67" s="38" t="str">
        <f>IFERROR(VLOOKUP($C67,'PI AREA  P75'!$B:$AR,34,0),"")</f>
        <v/>
      </c>
      <c r="AJ67" s="38" t="str">
        <f>IFERROR(VLOOKUP($C67,'PI AREA  P75'!$B:$AR,35,0),"")</f>
        <v/>
      </c>
      <c r="AK67" s="38" t="str">
        <f>IFERROR(VLOOKUP($C67,'PI AREA  P75'!$B:$AR,36,0),"")</f>
        <v/>
      </c>
      <c r="AL67" s="38" t="str">
        <f>IFERROR(VLOOKUP($C67,'PI AREA  P75'!$B:$AR,37,0),"")</f>
        <v/>
      </c>
      <c r="AM67" s="38" t="str">
        <f>IFERROR(VLOOKUP($C67,'PI AREA  P75'!$B:$AR,38,0),"")</f>
        <v/>
      </c>
      <c r="AN67" s="38" t="str">
        <f>IFERROR(VLOOKUP($C67,'PI AREA  P75'!$B:$AR,39,0),"")</f>
        <v/>
      </c>
      <c r="AO67" s="38" t="str">
        <f>IFERROR(VLOOKUP($C67,'PI AREA  P75'!$B:$AR,40,0),"")</f>
        <v/>
      </c>
      <c r="AP67" s="38" t="str">
        <f>IFERROR(VLOOKUP($C67,'PI AREA  P75'!$B:$AR,41,0),"")</f>
        <v/>
      </c>
      <c r="AQ67" s="38" t="str">
        <f>IFERROR(VLOOKUP($C67,'PI AREA  P75'!$B:$AR,42,0),"")</f>
        <v/>
      </c>
      <c r="AR67" s="38" t="str">
        <f>IFERROR(VLOOKUP($C67,'PI AREA  P75'!$B:$AR,43,0),"")</f>
        <v/>
      </c>
      <c r="AS67" s="68" t="str">
        <f>IF(AR67="","",$AR67-(($AS$2/CONFIGURACAO!$C$6)*$M67))</f>
        <v/>
      </c>
      <c r="AT67" s="234" t="str">
        <f t="shared" ref="AT67" si="60">IF(M67="","",IF(AS67&gt;=0,3,"NAO"))</f>
        <v/>
      </c>
      <c r="AU67" s="75" t="str">
        <f>IF(AR67="","",$AR67-(($AU$2/CONFIGURACAO!$C$6)*$M67))</f>
        <v/>
      </c>
      <c r="AV67" s="76" t="str">
        <f t="shared" ref="AV67" si="61">IF(M67=""," ",IF(AU67&gt;=0,4,"NAO"))</f>
        <v xml:space="preserve"> </v>
      </c>
      <c r="AW67" s="74" t="str">
        <f>IF(AR67="","",$AR67-(($AW$2/CONFIGURACAO!$C$6)*$M67))</f>
        <v/>
      </c>
      <c r="AX67" s="72" t="str">
        <f t="shared" ref="AX67" si="62">IF(M67="","",IF(AW67&gt;=0,5,"NAO"))</f>
        <v/>
      </c>
      <c r="AZ67" s="39" t="str">
        <f t="shared" si="33"/>
        <v/>
      </c>
      <c r="BA67" s="146" t="str">
        <f t="shared" si="34"/>
        <v/>
      </c>
      <c r="BB67" s="146" t="str">
        <f t="shared" ref="BB67" si="63">IF(M67="","",RANK(BA67,$BA$3:$BA$67))</f>
        <v/>
      </c>
      <c r="BC67" s="32" t="str">
        <f t="shared" si="36"/>
        <v/>
      </c>
      <c r="BE67" s="40" t="str">
        <f t="shared" si="37"/>
        <v/>
      </c>
      <c r="BF67" s="40" t="str">
        <f t="shared" si="38"/>
        <v/>
      </c>
      <c r="BG67" s="40" t="str">
        <f t="shared" si="39"/>
        <v/>
      </c>
      <c r="BH67" s="40" t="str">
        <f t="shared" si="40"/>
        <v/>
      </c>
      <c r="BI67" s="40" t="str">
        <f t="shared" si="41"/>
        <v/>
      </c>
      <c r="BJ67" s="40" t="str">
        <f t="shared" si="42"/>
        <v/>
      </c>
      <c r="BK67" s="40" t="str">
        <f t="shared" si="43"/>
        <v/>
      </c>
      <c r="BL67" s="40" t="str">
        <f t="shared" si="44"/>
        <v/>
      </c>
      <c r="BM67" s="40" t="str">
        <f t="shared" si="45"/>
        <v/>
      </c>
      <c r="BN67" s="40" t="str">
        <f t="shared" si="46"/>
        <v/>
      </c>
      <c r="BO67" s="40" t="str">
        <f t="shared" si="47"/>
        <v/>
      </c>
      <c r="BP67" s="40" t="str">
        <f t="shared" si="48"/>
        <v/>
      </c>
      <c r="BQ67" s="40" t="str">
        <f t="shared" si="49"/>
        <v/>
      </c>
      <c r="BR67" s="40" t="str">
        <f t="shared" si="50"/>
        <v/>
      </c>
      <c r="BS67" s="40" t="str">
        <f t="shared" si="51"/>
        <v/>
      </c>
      <c r="BT67" s="42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</row>
    <row r="68" spans="1:124" s="175" customFormat="1" ht="17" customHeight="1" thickBot="1" x14ac:dyDescent="0.25">
      <c r="A68" s="182"/>
      <c r="B68" s="183"/>
      <c r="C68" s="184"/>
      <c r="D68" s="184"/>
      <c r="E68" s="185"/>
      <c r="F68" s="186"/>
      <c r="G68" s="187"/>
      <c r="H68" s="187"/>
      <c r="I68" s="188"/>
      <c r="J68" s="188"/>
      <c r="K68" s="187"/>
      <c r="L68" s="189"/>
      <c r="M68" s="154">
        <f>SUM(M2:M67)</f>
        <v>0</v>
      </c>
      <c r="N68" s="182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90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73"/>
      <c r="AT68" s="173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</row>
    <row r="69" spans="1:124" s="161" customFormat="1" x14ac:dyDescent="0.2">
      <c r="A69" s="158"/>
      <c r="B69" s="158"/>
      <c r="C69" s="158"/>
      <c r="D69" s="158"/>
      <c r="E69" s="332" t="s">
        <v>26</v>
      </c>
      <c r="F69" s="159"/>
      <c r="G69" s="158"/>
      <c r="H69" s="160"/>
      <c r="I69" s="160"/>
      <c r="J69" s="160"/>
      <c r="K69" s="160"/>
      <c r="L69" s="160"/>
      <c r="M69" s="154" t="e">
        <f>M68/AVERAGE($M$3:$M67)</f>
        <v>#DIV/0!</v>
      </c>
      <c r="N69" s="201">
        <f>IF(N74-N75&lt;0,0,N74-N75)</f>
        <v>0</v>
      </c>
      <c r="O69" s="201">
        <f t="shared" ref="O69:AA69" si="64">IF(O74-O75&lt;0,0,O74-O75)</f>
        <v>0</v>
      </c>
      <c r="P69" s="201">
        <f t="shared" si="64"/>
        <v>0</v>
      </c>
      <c r="Q69" s="201">
        <f t="shared" si="64"/>
        <v>0</v>
      </c>
      <c r="R69" s="201">
        <f>IF(R74-R75&lt;0,0,R74-R75)</f>
        <v>0</v>
      </c>
      <c r="S69" s="201">
        <f t="shared" si="64"/>
        <v>0</v>
      </c>
      <c r="T69" s="201">
        <f t="shared" si="64"/>
        <v>0</v>
      </c>
      <c r="U69" s="201">
        <f>IF(U74-U75&lt;0,0,U74-U75)</f>
        <v>0</v>
      </c>
      <c r="V69" s="201">
        <f t="shared" si="64"/>
        <v>0</v>
      </c>
      <c r="W69" s="201">
        <f>IF(W74-W75&lt;0,0,W74-W75)</f>
        <v>0</v>
      </c>
      <c r="X69" s="201">
        <f t="shared" si="64"/>
        <v>0</v>
      </c>
      <c r="Y69" s="201">
        <f t="shared" si="64"/>
        <v>0</v>
      </c>
      <c r="Z69" s="201">
        <f>IF(Z74-Z75&lt;0,0,Z74-Z75)</f>
        <v>0</v>
      </c>
      <c r="AA69" s="201">
        <f t="shared" si="64"/>
        <v>0</v>
      </c>
      <c r="AB69" s="201">
        <f>IF(AB74-AB75&lt;0,0,AB74-AB75)</f>
        <v>0</v>
      </c>
    </row>
    <row r="70" spans="1:124" s="163" customFormat="1" ht="17" thickBot="1" x14ac:dyDescent="0.25">
      <c r="A70" s="162"/>
      <c r="B70" s="162"/>
      <c r="C70" s="162"/>
      <c r="D70" s="162"/>
      <c r="E70" s="333"/>
      <c r="G70" s="164"/>
      <c r="H70" s="164"/>
      <c r="I70" s="164"/>
      <c r="J70" s="164"/>
      <c r="K70" s="164"/>
      <c r="L70" s="164"/>
      <c r="M70" s="154">
        <f t="shared" ref="M70" si="65">SUM(F70:I70)</f>
        <v>0</v>
      </c>
    </row>
    <row r="71" spans="1:124" ht="17" thickBot="1" x14ac:dyDescent="0.25"/>
    <row r="72" spans="1:124" ht="17" thickBot="1" x14ac:dyDescent="0.25">
      <c r="N72" s="6" t="s">
        <v>3</v>
      </c>
      <c r="O72" s="7" t="s">
        <v>4</v>
      </c>
      <c r="P72" s="7" t="s">
        <v>5</v>
      </c>
      <c r="Q72" s="7" t="s">
        <v>6</v>
      </c>
      <c r="R72" s="7" t="s">
        <v>7</v>
      </c>
      <c r="S72" s="7" t="s">
        <v>8</v>
      </c>
      <c r="T72" s="7" t="s">
        <v>9</v>
      </c>
      <c r="U72" s="7" t="s">
        <v>10</v>
      </c>
      <c r="V72" s="7" t="s">
        <v>11</v>
      </c>
      <c r="W72" s="7" t="s">
        <v>12</v>
      </c>
      <c r="X72" s="7" t="s">
        <v>20</v>
      </c>
      <c r="Y72" s="7" t="s">
        <v>13</v>
      </c>
      <c r="Z72" s="7" t="s">
        <v>14</v>
      </c>
      <c r="AA72" s="7" t="s">
        <v>15</v>
      </c>
      <c r="AB72" s="9" t="s">
        <v>16</v>
      </c>
      <c r="AC72" s="136" t="s">
        <v>17</v>
      </c>
      <c r="AD72" s="137" t="s">
        <v>18</v>
      </c>
      <c r="AE72" s="137" t="s">
        <v>204</v>
      </c>
      <c r="AF72" s="138" t="s">
        <v>205</v>
      </c>
      <c r="AG72" s="259"/>
      <c r="AI72" s="334" t="s">
        <v>27</v>
      </c>
      <c r="AJ72" s="335"/>
      <c r="AK72" s="335"/>
      <c r="AL72" s="335"/>
      <c r="AM72" s="335"/>
      <c r="AN72" s="336" t="s">
        <v>28</v>
      </c>
      <c r="AO72" s="337"/>
    </row>
    <row r="73" spans="1:124" ht="17" thickBot="1" x14ac:dyDescent="0.25">
      <c r="F73" s="62">
        <f>CONFIGURACAO!C7</f>
        <v>2013</v>
      </c>
      <c r="G73" s="62">
        <f>CONFIGURACAO!D7</f>
        <v>2014</v>
      </c>
      <c r="H73" s="62">
        <f>CONFIGURACAO!E7</f>
        <v>2015</v>
      </c>
      <c r="I73" s="62">
        <f>CONFIGURACAO!F7</f>
        <v>2016</v>
      </c>
      <c r="J73" s="61" t="s">
        <v>29</v>
      </c>
      <c r="N73" s="309" t="s">
        <v>99</v>
      </c>
      <c r="O73" s="310"/>
      <c r="P73" s="310"/>
      <c r="Q73" s="310"/>
      <c r="R73" s="310"/>
      <c r="S73" s="310"/>
      <c r="T73" s="310"/>
      <c r="U73" s="310"/>
      <c r="V73" s="310"/>
      <c r="W73" s="310"/>
      <c r="X73" s="310"/>
      <c r="Y73" s="310"/>
      <c r="Z73" s="310"/>
      <c r="AA73" s="310"/>
      <c r="AB73" s="310"/>
      <c r="AC73" s="92"/>
      <c r="AD73" s="92"/>
      <c r="AE73" s="92"/>
      <c r="AF73" s="92"/>
      <c r="AG73" s="92"/>
      <c r="AI73" s="311" t="s">
        <v>107</v>
      </c>
      <c r="AJ73" s="312"/>
      <c r="AK73" s="312"/>
      <c r="AL73" s="312"/>
      <c r="AM73" s="207">
        <f>SUM(N75:AB75)</f>
        <v>0</v>
      </c>
      <c r="AN73" s="221">
        <v>0.9</v>
      </c>
      <c r="AO73" s="222" t="e">
        <f>PERCENTILE($AR$3:$AR67,0.9)</f>
        <v>#NUM!</v>
      </c>
    </row>
    <row r="74" spans="1:124" ht="17" thickBot="1" x14ac:dyDescent="0.25">
      <c r="E74" s="36" t="s">
        <v>30</v>
      </c>
      <c r="F74">
        <f>SUM(F3:F67)</f>
        <v>0</v>
      </c>
      <c r="G74">
        <f>SUM(G3:G67)</f>
        <v>0</v>
      </c>
      <c r="H74">
        <f>SUM(H3:H67)</f>
        <v>0</v>
      </c>
      <c r="I74">
        <f>SUM(I3:I67)</f>
        <v>0</v>
      </c>
      <c r="J74">
        <f>SUM(F74:I74)/CONFIGURACAO!$C$6</f>
        <v>0</v>
      </c>
      <c r="L74" s="1" t="s">
        <v>241</v>
      </c>
      <c r="M74" s="14"/>
      <c r="N74" s="15">
        <f t="shared" ref="N74:AF74" si="66">SUM(N3:N67)</f>
        <v>0</v>
      </c>
      <c r="O74" s="15">
        <f t="shared" si="66"/>
        <v>0</v>
      </c>
      <c r="P74" s="15">
        <f t="shared" si="66"/>
        <v>0</v>
      </c>
      <c r="Q74" s="15">
        <f t="shared" si="66"/>
        <v>0</v>
      </c>
      <c r="R74" s="15">
        <f t="shared" si="66"/>
        <v>0</v>
      </c>
      <c r="S74" s="15">
        <f t="shared" si="66"/>
        <v>0</v>
      </c>
      <c r="T74" s="15">
        <f t="shared" si="66"/>
        <v>0</v>
      </c>
      <c r="U74" s="15">
        <f t="shared" si="66"/>
        <v>0</v>
      </c>
      <c r="V74" s="15">
        <f t="shared" si="66"/>
        <v>0</v>
      </c>
      <c r="W74" s="15">
        <f t="shared" si="66"/>
        <v>0</v>
      </c>
      <c r="X74" s="15">
        <f t="shared" si="66"/>
        <v>0</v>
      </c>
      <c r="Y74" s="15">
        <f t="shared" si="66"/>
        <v>0</v>
      </c>
      <c r="Z74" s="15">
        <f t="shared" si="66"/>
        <v>0</v>
      </c>
      <c r="AA74" s="15">
        <f t="shared" si="66"/>
        <v>0</v>
      </c>
      <c r="AB74" s="15">
        <f t="shared" si="66"/>
        <v>0</v>
      </c>
      <c r="AC74" s="15">
        <f t="shared" si="66"/>
        <v>0</v>
      </c>
      <c r="AD74" s="15">
        <f t="shared" si="66"/>
        <v>0</v>
      </c>
      <c r="AE74" s="15">
        <f t="shared" si="66"/>
        <v>0</v>
      </c>
      <c r="AF74" s="15">
        <f t="shared" si="66"/>
        <v>0</v>
      </c>
      <c r="AG74" s="43"/>
      <c r="AI74" s="301"/>
      <c r="AJ74" s="302"/>
      <c r="AK74" s="302"/>
      <c r="AL74" s="302"/>
      <c r="AM74" s="26"/>
      <c r="AN74" s="223">
        <v>0.85</v>
      </c>
      <c r="AO74" s="16" t="e">
        <f>PERCENTILE($AR$3:$AR68,0.85)</f>
        <v>#NUM!</v>
      </c>
    </row>
    <row r="75" spans="1:124" ht="17" thickBot="1" x14ac:dyDescent="0.25">
      <c r="E75" s="36" t="s">
        <v>32</v>
      </c>
      <c r="F75">
        <f>COUNTIF(F3:F67,"C")</f>
        <v>0</v>
      </c>
      <c r="G75">
        <f>COUNTIF(G3:G67,"C")</f>
        <v>0</v>
      </c>
      <c r="H75">
        <f>COUNTIF(H3:H67,"C")</f>
        <v>0</v>
      </c>
      <c r="I75">
        <f>COUNTIF(I3:I67,"C")</f>
        <v>0</v>
      </c>
      <c r="J75">
        <f>SUM(F75:I75)/CONFIGURACAO!$C$6</f>
        <v>0</v>
      </c>
      <c r="L75" s="1" t="s">
        <v>33</v>
      </c>
      <c r="M75" s="14"/>
      <c r="N75" s="10">
        <f>IFERROR(VLOOKUP($B$3,DEDUÇÕES!$B:$Q,2,0),0)</f>
        <v>0</v>
      </c>
      <c r="O75" s="10">
        <f>IFERROR(VLOOKUP($B$3,DEDUÇÕES!$B:$Q,3,0),0)</f>
        <v>0</v>
      </c>
      <c r="P75" s="10">
        <f>IFERROR(VLOOKUP($B$3,DEDUÇÕES!$B:$Q,4,0),0)</f>
        <v>0</v>
      </c>
      <c r="Q75" s="10">
        <f>IFERROR(VLOOKUP($B$3,DEDUÇÕES!$B:$Q,5,0),0)</f>
        <v>0</v>
      </c>
      <c r="R75" s="10">
        <f>IFERROR(VLOOKUP($B$3,DEDUÇÕES!$B:$Q,6,0),0)</f>
        <v>0</v>
      </c>
      <c r="S75" s="10">
        <f>IFERROR(VLOOKUP($B$3,DEDUÇÕES!$B:$Q,7,0),0)</f>
        <v>0</v>
      </c>
      <c r="T75" s="10">
        <f>IFERROR(VLOOKUP($B$3,DEDUÇÕES!$B:$Q,8,0),0)</f>
        <v>0</v>
      </c>
      <c r="U75" s="10">
        <f>IFERROR(VLOOKUP($B$3,DEDUÇÕES!$B:$Q,9,0),0)</f>
        <v>0</v>
      </c>
      <c r="V75" s="10">
        <f>IFERROR(VLOOKUP($B$3,DEDUÇÕES!$B:$Q,10,0),0)</f>
        <v>0</v>
      </c>
      <c r="W75" s="10">
        <f>IFERROR(VLOOKUP($B$3,DEDUÇÕES!$B:$Q,11,0),0)</f>
        <v>0</v>
      </c>
      <c r="X75" s="10">
        <f>IFERROR(VLOOKUP($B$3,DEDUÇÕES!$B:$Q,12,0),0)</f>
        <v>0</v>
      </c>
      <c r="Y75" s="10">
        <f>IFERROR(VLOOKUP($B$3,DEDUÇÕES!$B:$Q,13,0),0)</f>
        <v>0</v>
      </c>
      <c r="Z75" s="10">
        <f>IFERROR(VLOOKUP($B$3,DEDUÇÕES!$B:$Q,14,0),0)</f>
        <v>0</v>
      </c>
      <c r="AA75" s="10">
        <f>IFERROR(VLOOKUP($B$3,DEDUÇÕES!$B:$Q,15,0),0)</f>
        <v>0</v>
      </c>
      <c r="AB75" s="10">
        <f>IFERROR(VLOOKUP($B$3,DEDUÇÕES!$B:$Q,16,0),0)</f>
        <v>0</v>
      </c>
      <c r="AC75" s="10" t="e">
        <f>(AC74+AE74)/$M$68</f>
        <v>#DIV/0!</v>
      </c>
      <c r="AD75" s="10"/>
      <c r="AE75" s="10"/>
      <c r="AF75" s="10"/>
      <c r="AG75" s="11"/>
      <c r="AI75" s="313" t="s">
        <v>22</v>
      </c>
      <c r="AJ75" s="314"/>
      <c r="AK75" s="314"/>
      <c r="AL75" s="314"/>
      <c r="AM75" s="26">
        <f>SUM(N75:T75)</f>
        <v>0</v>
      </c>
      <c r="AN75" s="220">
        <v>0.8</v>
      </c>
      <c r="AO75" s="16" t="e">
        <f>PERCENTILE($AR$3:$AR67,0.8)</f>
        <v>#NUM!</v>
      </c>
    </row>
    <row r="76" spans="1:124" ht="17" thickBot="1" x14ac:dyDescent="0.25">
      <c r="E76" s="36" t="s">
        <v>35</v>
      </c>
      <c r="F76">
        <f>COUNTIF(F3:F67,"V")</f>
        <v>0</v>
      </c>
      <c r="G76">
        <f>COUNTIF(G3:G67,"V")</f>
        <v>0</v>
      </c>
      <c r="H76">
        <f>COUNTIF(H3:H67,"V")</f>
        <v>0</v>
      </c>
      <c r="I76">
        <f>COUNTIF(I3:I67,"V")</f>
        <v>0</v>
      </c>
      <c r="J76">
        <f>SUM(F76:I76)/CONFIGURACAO!$C$6</f>
        <v>0</v>
      </c>
      <c r="L76" s="1" t="s">
        <v>36</v>
      </c>
      <c r="M76" s="14"/>
      <c r="N76" s="14">
        <f>N75*CONFIGURACAO!$C$20</f>
        <v>0</v>
      </c>
      <c r="O76" s="2">
        <f>O75*CONFIGURACAO!$C$21</f>
        <v>0</v>
      </c>
      <c r="P76" s="2">
        <f>P75*CONFIGURACAO!$C$22</f>
        <v>0</v>
      </c>
      <c r="Q76" s="2">
        <f>Q75*CONFIGURACAO!$C$23</f>
        <v>0</v>
      </c>
      <c r="R76" s="2">
        <f>R75*CONFIGURACAO!$C$24</f>
        <v>0</v>
      </c>
      <c r="S76" s="2">
        <f>S75*CONFIGURACAO!$C$25</f>
        <v>0</v>
      </c>
      <c r="T76" s="2">
        <f>T75*CONFIGURACAO!$C$26</f>
        <v>0</v>
      </c>
      <c r="U76" s="2">
        <f>U75*CONFIGURACAO!$C$29</f>
        <v>0</v>
      </c>
      <c r="V76" s="2">
        <f>V75*CONFIGURACAO!$C$30</f>
        <v>0</v>
      </c>
      <c r="W76" s="2">
        <f>W75*CONFIGURACAO!$C$31</f>
        <v>0</v>
      </c>
      <c r="X76" s="2">
        <f>X75*CONFIGURACAO!$C$32</f>
        <v>0</v>
      </c>
      <c r="Y76" s="2">
        <f>Y75*CONFIGURACAO!$C$33</f>
        <v>0</v>
      </c>
      <c r="Z76" s="2">
        <f>Z75*CONFIGURACAO!$C$34</f>
        <v>0</v>
      </c>
      <c r="AA76" s="2">
        <f>AA75*CONFIGURACAO!$C$35</f>
        <v>0</v>
      </c>
      <c r="AB76" s="1">
        <f>AB75*CONFIGURACAO!$C$36</f>
        <v>0</v>
      </c>
      <c r="AC76" s="1"/>
      <c r="AD76" s="1"/>
      <c r="AE76" s="1"/>
      <c r="AF76" s="1"/>
      <c r="AG76" s="11"/>
      <c r="AI76" s="301"/>
      <c r="AJ76" s="302"/>
      <c r="AK76" s="302"/>
      <c r="AL76" s="302"/>
      <c r="AM76" s="26"/>
      <c r="AN76" s="220">
        <v>0.75</v>
      </c>
      <c r="AO76" s="16" t="e">
        <f>PERCENTILE($AR$3:$AR67,0.75)</f>
        <v>#NUM!</v>
      </c>
    </row>
    <row r="77" spans="1:124" ht="16" customHeight="1" thickBot="1" x14ac:dyDescent="0.25">
      <c r="E77" s="36" t="s">
        <v>24</v>
      </c>
      <c r="F77">
        <f>SUM(F74:F76)</f>
        <v>0</v>
      </c>
      <c r="G77">
        <f>SUM(G74:G76)</f>
        <v>0</v>
      </c>
      <c r="H77">
        <f>SUM(H74:H76)</f>
        <v>0</v>
      </c>
      <c r="I77">
        <f>SUM(I74:I76)</f>
        <v>0</v>
      </c>
      <c r="J77">
        <f>SUM(F77:I77)/CONFIGURACAO!$C$6</f>
        <v>0</v>
      </c>
      <c r="L77" s="19" t="s">
        <v>38</v>
      </c>
      <c r="M77" s="20"/>
      <c r="N77" s="14">
        <f>SUM(N76:AB76)</f>
        <v>0</v>
      </c>
      <c r="O77" s="21" t="e">
        <f>N77/M68</f>
        <v>#DIV/0!</v>
      </c>
      <c r="AI77" s="208" t="s">
        <v>34</v>
      </c>
      <c r="AJ77" s="206"/>
      <c r="AK77" s="206"/>
      <c r="AL77" s="206"/>
      <c r="AM77" s="26">
        <f>SUM(U75:X75)</f>
        <v>0</v>
      </c>
      <c r="AN77" s="223">
        <v>0.7</v>
      </c>
      <c r="AO77" s="16" t="e">
        <f>PERCENTILE($AR$3:$AR67,0.7)</f>
        <v>#NUM!</v>
      </c>
    </row>
    <row r="78" spans="1:124" ht="17" thickBot="1" x14ac:dyDescent="0.25">
      <c r="K78" t="s">
        <v>61</v>
      </c>
      <c r="L78" s="3"/>
      <c r="M78" s="5"/>
      <c r="N78" s="81" t="e">
        <f>($M$69)*($AS$2/CONFIGURACAO!C6)</f>
        <v>#DIV/0!</v>
      </c>
      <c r="O78" s="299" t="e">
        <f>IF(N77&gt;=N78,"ATINGE CONCEITO 3","NAO")</f>
        <v>#DIV/0!</v>
      </c>
      <c r="P78" s="300"/>
      <c r="Q78" s="300"/>
      <c r="R78" s="300"/>
      <c r="S78" s="4"/>
      <c r="T78" s="4"/>
      <c r="U78" s="4"/>
      <c r="V78" s="4"/>
      <c r="W78" s="4"/>
      <c r="X78" s="4"/>
      <c r="Y78" s="4"/>
      <c r="Z78" s="4"/>
      <c r="AA78" s="4"/>
      <c r="AB78" s="5"/>
      <c r="AC78" s="11" t="e">
        <f>QUARTILE(AC$3:AC$67,3)</f>
        <v>#NUM!</v>
      </c>
      <c r="AD78" s="11"/>
      <c r="AE78" s="11"/>
      <c r="AF78" s="11"/>
      <c r="AG78" s="11"/>
      <c r="AI78" s="301"/>
      <c r="AJ78" s="302"/>
      <c r="AK78" s="302"/>
      <c r="AL78" s="302"/>
      <c r="AM78" s="26"/>
      <c r="AN78" s="220">
        <v>0.65</v>
      </c>
      <c r="AO78" s="16" t="e">
        <f>PERCENTILE($AR$3:$AR67,0.65)</f>
        <v>#NUM!</v>
      </c>
    </row>
    <row r="79" spans="1:124" ht="17" thickBot="1" x14ac:dyDescent="0.25">
      <c r="L79" s="25" t="s">
        <v>41</v>
      </c>
      <c r="M79" s="26"/>
      <c r="N79" s="81" t="e">
        <f>($M$69)*($AU$2/CONFIGURACAO!C6)</f>
        <v>#DIV/0!</v>
      </c>
      <c r="O79" s="301" t="e">
        <f>IF(N77&gt;=N79,"ATINGE CONCEITO 4","NAO")</f>
        <v>#DIV/0!</v>
      </c>
      <c r="P79" s="302"/>
      <c r="Q79" s="302"/>
      <c r="R79" s="302"/>
      <c r="S79" s="11"/>
      <c r="T79" s="11"/>
      <c r="U79" s="11"/>
      <c r="V79" s="11"/>
      <c r="W79" s="11"/>
      <c r="X79" s="11"/>
      <c r="Y79" s="11"/>
      <c r="Z79" s="11"/>
      <c r="AA79" s="11"/>
      <c r="AB79" s="26"/>
      <c r="AC79" s="11" t="e">
        <f>QUARTILE(AC$3:AC$67,2)</f>
        <v>#NUM!</v>
      </c>
      <c r="AD79" s="11"/>
      <c r="AE79" s="11"/>
      <c r="AF79" s="11"/>
      <c r="AG79" s="11"/>
      <c r="AI79" s="209" t="s">
        <v>37</v>
      </c>
      <c r="AJ79" s="210"/>
      <c r="AK79" s="210"/>
      <c r="AL79" s="210"/>
      <c r="AM79" s="20">
        <f>SUM(Y75:AB75)</f>
        <v>0</v>
      </c>
      <c r="AN79" s="220">
        <v>0.6</v>
      </c>
      <c r="AO79" s="16" t="e">
        <f>PERCENTILE($AR$3:$AR67,0.6)</f>
        <v>#NUM!</v>
      </c>
    </row>
    <row r="80" spans="1:124" ht="17" thickBot="1" x14ac:dyDescent="0.25">
      <c r="L80" s="19"/>
      <c r="M80" s="20"/>
      <c r="N80" s="81" t="e">
        <f>($M$69)*($AW$2/CONFIGURACAO!C6)</f>
        <v>#DIV/0!</v>
      </c>
      <c r="O80" s="315" t="e">
        <f>IF(N77&gt;=N80,"ATINGE CONCEITO 5","NAO")</f>
        <v>#DIV/0!</v>
      </c>
      <c r="P80" s="316"/>
      <c r="Q80" s="316"/>
      <c r="R80" s="316"/>
      <c r="S80" s="34"/>
      <c r="T80" s="34"/>
      <c r="U80" s="34"/>
      <c r="V80" s="34"/>
      <c r="W80" s="34"/>
      <c r="X80" s="34"/>
      <c r="Y80" s="34"/>
      <c r="Z80" s="34"/>
      <c r="AA80" s="34"/>
      <c r="AB80" s="20"/>
      <c r="AC80" s="11" t="e">
        <f>QUARTILE(AC$3:AC$67,1)</f>
        <v>#NUM!</v>
      </c>
      <c r="AD80" s="11"/>
      <c r="AE80" s="11"/>
      <c r="AF80" s="11"/>
      <c r="AG80" s="11"/>
      <c r="AI80" s="1"/>
      <c r="AJ80" s="10"/>
      <c r="AK80" s="10"/>
      <c r="AL80" s="10"/>
      <c r="AM80" s="14"/>
      <c r="AN80" s="223">
        <v>0.55000000000000004</v>
      </c>
      <c r="AO80" s="16" t="e">
        <f>PERCENTILE($AR$3:$AR67,0.55)</f>
        <v>#NUM!</v>
      </c>
    </row>
    <row r="81" spans="11:41" ht="17" thickBot="1" x14ac:dyDescent="0.25">
      <c r="AI81" s="317" t="s">
        <v>36</v>
      </c>
      <c r="AJ81" s="212" t="s">
        <v>39</v>
      </c>
      <c r="AK81" s="12"/>
      <c r="AL81" s="12" t="s">
        <v>39</v>
      </c>
      <c r="AM81" s="215" t="e">
        <f>AVERAGE($AR$3:$AR67)</f>
        <v>#DIV/0!</v>
      </c>
      <c r="AN81" s="220">
        <v>0.5</v>
      </c>
      <c r="AO81" s="16" t="e">
        <f>PERCENTILE($AR$3:$AR67,0.5)</f>
        <v>#NUM!</v>
      </c>
    </row>
    <row r="82" spans="11:41" ht="17" thickBot="1" x14ac:dyDescent="0.25">
      <c r="K82" t="s">
        <v>63</v>
      </c>
      <c r="L82" t="s">
        <v>64</v>
      </c>
      <c r="N82" s="6" t="s">
        <v>3</v>
      </c>
      <c r="O82" s="7" t="s">
        <v>4</v>
      </c>
      <c r="P82" s="7" t="s">
        <v>5</v>
      </c>
      <c r="Q82" s="7" t="s">
        <v>6</v>
      </c>
      <c r="R82" s="7" t="s">
        <v>7</v>
      </c>
      <c r="S82" s="7" t="s">
        <v>8</v>
      </c>
      <c r="T82" s="7" t="s">
        <v>9</v>
      </c>
      <c r="U82" s="7" t="s">
        <v>10</v>
      </c>
      <c r="V82" s="7" t="s">
        <v>11</v>
      </c>
      <c r="W82" s="7" t="s">
        <v>12</v>
      </c>
      <c r="X82" s="7" t="s">
        <v>20</v>
      </c>
      <c r="Y82" s="7" t="s">
        <v>13</v>
      </c>
      <c r="Z82" s="7" t="s">
        <v>14</v>
      </c>
      <c r="AA82" s="7" t="s">
        <v>15</v>
      </c>
      <c r="AB82" s="9" t="s">
        <v>16</v>
      </c>
      <c r="AC82" s="136" t="s">
        <v>17</v>
      </c>
      <c r="AD82" s="137" t="s">
        <v>18</v>
      </c>
      <c r="AE82" s="137" t="s">
        <v>204</v>
      </c>
      <c r="AF82" s="138" t="s">
        <v>205</v>
      </c>
      <c r="AG82" s="259"/>
      <c r="AH82" s="46"/>
      <c r="AI82" s="318"/>
      <c r="AJ82" s="213" t="s">
        <v>43</v>
      </c>
      <c r="AK82" s="13"/>
      <c r="AL82" s="13" t="s">
        <v>101</v>
      </c>
      <c r="AM82" s="216" t="e">
        <f>QUARTILE($AR$3:$AR67,3)</f>
        <v>#NUM!</v>
      </c>
      <c r="AN82" s="220">
        <v>0.45</v>
      </c>
      <c r="AO82" s="16" t="e">
        <f>PERCENTILE($AR$3:$AR68,0.45)</f>
        <v>#NUM!</v>
      </c>
    </row>
    <row r="83" spans="11:41" x14ac:dyDescent="0.2">
      <c r="L83" t="s">
        <v>96</v>
      </c>
      <c r="N83" s="31" t="e">
        <f>N75/$AM$75*100</f>
        <v>#DIV/0!</v>
      </c>
      <c r="O83" s="31" t="e">
        <f t="shared" ref="O83:T83" si="67">O75/$AM$75*100</f>
        <v>#DIV/0!</v>
      </c>
      <c r="P83" s="31" t="e">
        <f t="shared" si="67"/>
        <v>#DIV/0!</v>
      </c>
      <c r="Q83" s="31" t="e">
        <f t="shared" si="67"/>
        <v>#DIV/0!</v>
      </c>
      <c r="R83" s="31" t="e">
        <f t="shared" si="67"/>
        <v>#DIV/0!</v>
      </c>
      <c r="S83" s="31" t="e">
        <f t="shared" si="67"/>
        <v>#DIV/0!</v>
      </c>
      <c r="T83" s="31" t="e">
        <f t="shared" si="67"/>
        <v>#DIV/0!</v>
      </c>
      <c r="U83" s="31">
        <f>U75</f>
        <v>0</v>
      </c>
      <c r="V83" s="31">
        <f t="shared" ref="V83:AB83" si="68">V75</f>
        <v>0</v>
      </c>
      <c r="W83" s="31">
        <f t="shared" si="68"/>
        <v>0</v>
      </c>
      <c r="X83" s="31">
        <f t="shared" si="68"/>
        <v>0</v>
      </c>
      <c r="Y83" s="31">
        <f t="shared" si="68"/>
        <v>0</v>
      </c>
      <c r="Z83" s="31">
        <f t="shared" si="68"/>
        <v>0</v>
      </c>
      <c r="AA83" s="31">
        <f t="shared" si="68"/>
        <v>0</v>
      </c>
      <c r="AB83" s="31">
        <f t="shared" si="68"/>
        <v>0</v>
      </c>
      <c r="AC83" s="31" t="e">
        <f>AC74/$AM$75*100</f>
        <v>#DIV/0!</v>
      </c>
      <c r="AD83" s="31" t="e">
        <f>AD74/$AM$75*100</f>
        <v>#DIV/0!</v>
      </c>
      <c r="AE83" s="31" t="e">
        <f>AE74/$AM$77*100</f>
        <v>#DIV/0!</v>
      </c>
      <c r="AF83" s="31" t="e">
        <f>AF74/$AM$79*100</f>
        <v>#DIV/0!</v>
      </c>
      <c r="AG83" s="31"/>
      <c r="AH83" s="46"/>
      <c r="AI83" s="318"/>
      <c r="AJ83" s="213" t="s">
        <v>42</v>
      </c>
      <c r="AK83" s="13"/>
      <c r="AL83" s="13" t="s">
        <v>42</v>
      </c>
      <c r="AM83" s="217" t="e">
        <f>MEDIAN($AR$3:$AR67)</f>
        <v>#NUM!</v>
      </c>
      <c r="AN83" s="223">
        <v>0.4</v>
      </c>
      <c r="AO83" s="16" t="e">
        <f>PERCENTILE($AR$3:$AR67,0.4)</f>
        <v>#NUM!</v>
      </c>
    </row>
    <row r="84" spans="11:41" ht="17" thickBot="1" x14ac:dyDescent="0.25">
      <c r="L84" t="s">
        <v>97</v>
      </c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46"/>
      <c r="AI84" s="318"/>
      <c r="AJ84" s="213" t="s">
        <v>40</v>
      </c>
      <c r="AK84" s="13"/>
      <c r="AL84" s="13" t="s">
        <v>100</v>
      </c>
      <c r="AM84" s="216" t="e">
        <f>QUARTILE($AR$3:$AR67,1)</f>
        <v>#NUM!</v>
      </c>
      <c r="AN84" s="220">
        <v>0.35</v>
      </c>
      <c r="AO84" s="16" t="e">
        <f>PERCENTILE($AR$3:$AR67,0.35)</f>
        <v>#NUM!</v>
      </c>
    </row>
    <row r="85" spans="11:41" ht="17" thickBot="1" x14ac:dyDescent="0.25">
      <c r="N85" s="47" t="s">
        <v>65</v>
      </c>
      <c r="P85" s="77" t="s">
        <v>66</v>
      </c>
      <c r="R85" s="293" t="s">
        <v>67</v>
      </c>
      <c r="S85" s="295"/>
      <c r="AI85" s="318"/>
      <c r="AJ85" s="11"/>
      <c r="AK85" s="11"/>
      <c r="AL85" s="11"/>
      <c r="AM85" s="218"/>
      <c r="AN85" s="220">
        <v>0.29999999999999899</v>
      </c>
      <c r="AO85" s="16" t="e">
        <f>PERCENTILE($AR$3:$AR67,0.3)</f>
        <v>#NUM!</v>
      </c>
    </row>
    <row r="86" spans="11:41" x14ac:dyDescent="0.2">
      <c r="N86" s="31" t="e">
        <f>(N75+O75)/$AM$75*100</f>
        <v>#DIV/0!</v>
      </c>
      <c r="P86" s="31" t="e">
        <f>(N75+O75+P75)/$AM$75*100</f>
        <v>#DIV/0!</v>
      </c>
      <c r="R86" s="31" t="e">
        <f>(N75+O75+P75+Q75)/$AM$75*100</f>
        <v>#DIV/0!</v>
      </c>
      <c r="AI86" s="318"/>
      <c r="AJ86" s="213" t="s">
        <v>247</v>
      </c>
      <c r="AK86" s="13"/>
      <c r="AL86" s="13"/>
      <c r="AM86" s="216" t="e">
        <f>PERCENTILE($AR$3:$AR68,0.66)</f>
        <v>#NUM!</v>
      </c>
      <c r="AN86" s="223">
        <v>0.249999999999999</v>
      </c>
      <c r="AO86" s="16" t="e">
        <f>PERCENTILE($AR$3:$AR68,0.25)</f>
        <v>#NUM!</v>
      </c>
    </row>
    <row r="87" spans="11:41" ht="17" thickBot="1" x14ac:dyDescent="0.25">
      <c r="N87" s="31"/>
      <c r="P87" s="31"/>
      <c r="R87" s="31"/>
      <c r="AI87" s="318"/>
      <c r="AJ87" s="213" t="s">
        <v>248</v>
      </c>
      <c r="AK87" s="13"/>
      <c r="AL87" s="13"/>
      <c r="AM87" s="216" t="e">
        <f>PERCENTILE($AR$3:$AR69,0.33)</f>
        <v>#NUM!</v>
      </c>
      <c r="AN87" s="220">
        <v>0.19999999999999901</v>
      </c>
      <c r="AO87" s="16" t="e">
        <f>PERCENTILE($AR$3:$AR67,0.2)</f>
        <v>#NUM!</v>
      </c>
    </row>
    <row r="88" spans="11:41" ht="17" thickBot="1" x14ac:dyDescent="0.25">
      <c r="M88" t="s">
        <v>239</v>
      </c>
      <c r="N88" s="6" t="s">
        <v>3</v>
      </c>
      <c r="O88" s="7" t="s">
        <v>4</v>
      </c>
      <c r="P88" s="7" t="s">
        <v>5</v>
      </c>
      <c r="Q88" s="7" t="s">
        <v>6</v>
      </c>
      <c r="R88" s="7" t="s">
        <v>7</v>
      </c>
      <c r="S88" s="7" t="s">
        <v>8</v>
      </c>
      <c r="T88" s="7" t="s">
        <v>9</v>
      </c>
      <c r="U88" s="7" t="s">
        <v>10</v>
      </c>
      <c r="V88" s="7" t="s">
        <v>11</v>
      </c>
      <c r="W88" s="7" t="s">
        <v>12</v>
      </c>
      <c r="X88" s="7" t="s">
        <v>20</v>
      </c>
      <c r="Y88" s="7" t="s">
        <v>13</v>
      </c>
      <c r="Z88" s="7" t="s">
        <v>14</v>
      </c>
      <c r="AA88" s="7" t="s">
        <v>15</v>
      </c>
      <c r="AB88" s="9" t="s">
        <v>16</v>
      </c>
      <c r="AC88" s="136" t="s">
        <v>17</v>
      </c>
      <c r="AD88" s="137" t="s">
        <v>18</v>
      </c>
      <c r="AE88" s="137" t="s">
        <v>204</v>
      </c>
      <c r="AF88" s="138" t="s">
        <v>205</v>
      </c>
      <c r="AG88" s="259"/>
      <c r="AI88" s="318"/>
      <c r="AJ88" s="11"/>
      <c r="AK88" s="11"/>
      <c r="AL88" s="11"/>
      <c r="AM88" s="11"/>
      <c r="AN88" s="220">
        <v>0.149999999999999</v>
      </c>
      <c r="AO88" s="16" t="e">
        <f>PERCENTILE($AR$3:$AR70,0.15)</f>
        <v>#NUM!</v>
      </c>
    </row>
    <row r="89" spans="11:41" ht="17" thickBot="1" x14ac:dyDescent="0.25">
      <c r="N89" s="41" t="e">
        <f t="shared" ref="N89:T89" si="69">N75/$M$69</f>
        <v>#DIV/0!</v>
      </c>
      <c r="O89" s="41" t="e">
        <f t="shared" si="69"/>
        <v>#DIV/0!</v>
      </c>
      <c r="P89" s="41" t="e">
        <f t="shared" si="69"/>
        <v>#DIV/0!</v>
      </c>
      <c r="Q89" s="41" t="e">
        <f t="shared" si="69"/>
        <v>#DIV/0!</v>
      </c>
      <c r="R89" s="41" t="e">
        <f t="shared" si="69"/>
        <v>#DIV/0!</v>
      </c>
      <c r="S89" s="41" t="e">
        <f t="shared" si="69"/>
        <v>#DIV/0!</v>
      </c>
      <c r="T89" s="41" t="e">
        <f t="shared" si="69"/>
        <v>#DIV/0!</v>
      </c>
      <c r="U89" s="41" t="e">
        <f t="shared" ref="U89:AB89" si="70">U75/$M$69</f>
        <v>#DIV/0!</v>
      </c>
      <c r="V89" s="41" t="e">
        <f t="shared" si="70"/>
        <v>#DIV/0!</v>
      </c>
      <c r="W89" s="41" t="e">
        <f t="shared" si="70"/>
        <v>#DIV/0!</v>
      </c>
      <c r="X89" s="41" t="e">
        <f t="shared" si="70"/>
        <v>#DIV/0!</v>
      </c>
      <c r="Y89" s="41" t="e">
        <f t="shared" si="70"/>
        <v>#DIV/0!</v>
      </c>
      <c r="Z89" s="41" t="e">
        <f t="shared" si="70"/>
        <v>#DIV/0!</v>
      </c>
      <c r="AA89" s="41" t="e">
        <f t="shared" si="70"/>
        <v>#DIV/0!</v>
      </c>
      <c r="AB89" s="41" t="e">
        <f t="shared" si="70"/>
        <v>#DIV/0!</v>
      </c>
      <c r="AC89" s="41" t="e">
        <f>AC74/$M$69</f>
        <v>#DIV/0!</v>
      </c>
      <c r="AD89" s="41" t="e">
        <f>AD74/$M$69</f>
        <v>#DIV/0!</v>
      </c>
      <c r="AE89" s="41" t="e">
        <f>AE74/$M$69</f>
        <v>#DIV/0!</v>
      </c>
      <c r="AF89" s="41" t="e">
        <f>AF74/$M$69</f>
        <v>#DIV/0!</v>
      </c>
      <c r="AG89" s="41"/>
      <c r="AI89" s="319"/>
      <c r="AJ89" s="214" t="s">
        <v>44</v>
      </c>
      <c r="AK89" s="17"/>
      <c r="AL89" s="17" t="s">
        <v>44</v>
      </c>
      <c r="AM89" s="219" t="e">
        <f>QUARTILE($AR$3:$AR67,4)</f>
        <v>#NUM!</v>
      </c>
      <c r="AN89" s="224">
        <v>9.9999999999999006E-2</v>
      </c>
      <c r="AO89" s="18" t="e">
        <f>PERCENTILE($AR$3:$AR67,0.1)</f>
        <v>#NUM!</v>
      </c>
    </row>
    <row r="90" spans="11:41" ht="17" thickBot="1" x14ac:dyDescent="0.25"/>
    <row r="91" spans="11:41" ht="17" thickBot="1" x14ac:dyDescent="0.25">
      <c r="L91" s="63" t="s">
        <v>45</v>
      </c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53"/>
      <c r="AC91" s="92"/>
      <c r="AD91" s="92"/>
      <c r="AE91" s="92"/>
      <c r="AF91" s="92"/>
      <c r="AG91" s="92"/>
    </row>
    <row r="92" spans="11:41" ht="17" thickBot="1" x14ac:dyDescent="0.25">
      <c r="L92" s="1"/>
      <c r="M92" s="14"/>
      <c r="N92" s="19" t="s">
        <v>46</v>
      </c>
      <c r="O92" s="34"/>
      <c r="P92" s="34" t="s">
        <v>47</v>
      </c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20"/>
      <c r="AC92" s="11"/>
      <c r="AD92" s="11"/>
      <c r="AE92" s="11"/>
      <c r="AF92" s="11"/>
      <c r="AG92" s="11"/>
    </row>
    <row r="93" spans="11:41" ht="17" thickBot="1" x14ac:dyDescent="0.25">
      <c r="K93" t="s">
        <v>242</v>
      </c>
      <c r="L93" s="1" t="s">
        <v>48</v>
      </c>
      <c r="M93" s="14"/>
      <c r="N93" s="320" t="e">
        <f>M69-COUNTIF(AT3:AT67,"=NAO")</f>
        <v>#DIV/0!</v>
      </c>
      <c r="O93" s="321"/>
      <c r="P93" s="320" t="e">
        <f>(N93/$M$69)*100</f>
        <v>#DIV/0!</v>
      </c>
      <c r="Q93" s="321"/>
      <c r="R93" s="297" t="e">
        <f>IF(P93&gt;=75,"ATINGEM CONCEITO 3","NAO")</f>
        <v>#DIV/0!</v>
      </c>
      <c r="S93" s="297"/>
      <c r="T93" s="297"/>
      <c r="U93" s="297"/>
      <c r="V93" s="297"/>
      <c r="W93" s="297"/>
      <c r="X93" s="297"/>
      <c r="Y93" s="297"/>
      <c r="Z93" s="297"/>
      <c r="AA93" s="297"/>
      <c r="AB93" s="298"/>
      <c r="AC93" s="105"/>
      <c r="AD93" s="105"/>
      <c r="AE93" s="105"/>
      <c r="AF93" s="105"/>
      <c r="AG93" s="258"/>
    </row>
    <row r="94" spans="11:41" ht="17" thickBot="1" x14ac:dyDescent="0.25">
      <c r="L94" s="1" t="s">
        <v>49</v>
      </c>
      <c r="M94" s="14"/>
      <c r="N94" s="320" t="e">
        <f>M69-COUNTIF(AV3:AV67,"=NAO")</f>
        <v>#DIV/0!</v>
      </c>
      <c r="O94" s="321"/>
      <c r="P94" s="320" t="e">
        <f>(N94/$M$69)*100</f>
        <v>#DIV/0!</v>
      </c>
      <c r="Q94" s="321"/>
      <c r="R94" s="297" t="e">
        <f>IF(P94&gt;=75,"ATINGEM CONCEITO 4","NAO")</f>
        <v>#DIV/0!</v>
      </c>
      <c r="S94" s="297"/>
      <c r="T94" s="297"/>
      <c r="U94" s="297"/>
      <c r="V94" s="297"/>
      <c r="W94" s="297"/>
      <c r="X94" s="297"/>
      <c r="Y94" s="297"/>
      <c r="Z94" s="297"/>
      <c r="AA94" s="297"/>
      <c r="AB94" s="298"/>
      <c r="AC94" s="105"/>
      <c r="AD94" s="105"/>
      <c r="AE94" s="105"/>
      <c r="AF94" s="105"/>
      <c r="AG94" s="258"/>
    </row>
    <row r="95" spans="11:41" ht="17" thickBot="1" x14ac:dyDescent="0.25">
      <c r="L95" s="64" t="s">
        <v>50</v>
      </c>
      <c r="M95" s="56"/>
      <c r="N95" s="320" t="e">
        <f>M69-COUNTIF(AX3:AX67,"=NAO")</f>
        <v>#DIV/0!</v>
      </c>
      <c r="O95" s="321"/>
      <c r="P95" s="320" t="e">
        <f>(N95/$M$69)*100</f>
        <v>#DIV/0!</v>
      </c>
      <c r="Q95" s="321"/>
      <c r="R95" s="297" t="e">
        <f>IF(P95&gt;=75,"ATINGEM CONCEITO 5","NAO")</f>
        <v>#DIV/0!</v>
      </c>
      <c r="S95" s="297"/>
      <c r="T95" s="297"/>
      <c r="U95" s="297"/>
      <c r="V95" s="297"/>
      <c r="W95" s="297"/>
      <c r="X95" s="297"/>
      <c r="Y95" s="297"/>
      <c r="Z95" s="297"/>
      <c r="AA95" s="297"/>
      <c r="AB95" s="298"/>
      <c r="AC95" s="105"/>
      <c r="AD95" s="105"/>
      <c r="AE95" s="105"/>
      <c r="AF95" s="105"/>
      <c r="AG95" s="258"/>
    </row>
    <row r="97" spans="11:33" ht="17" thickBot="1" x14ac:dyDescent="0.25"/>
    <row r="98" spans="11:33" ht="17" thickBot="1" x14ac:dyDescent="0.25">
      <c r="L98" s="324" t="s">
        <v>51</v>
      </c>
      <c r="M98" s="325"/>
      <c r="N98" s="325"/>
      <c r="O98" s="325"/>
      <c r="P98" s="325"/>
      <c r="Q98" s="325"/>
      <c r="R98" s="325"/>
      <c r="S98" s="325"/>
      <c r="T98" s="325"/>
      <c r="U98" s="325"/>
      <c r="V98" s="325"/>
      <c r="W98" s="325"/>
      <c r="X98" s="325"/>
      <c r="Y98" s="325"/>
      <c r="Z98" s="325"/>
      <c r="AA98" s="325"/>
      <c r="AB98" s="326"/>
      <c r="AC98" s="100"/>
      <c r="AD98" s="101"/>
      <c r="AE98" s="101"/>
      <c r="AF98" s="102"/>
      <c r="AG98" s="260"/>
    </row>
    <row r="99" spans="11:33" ht="17" thickBot="1" x14ac:dyDescent="0.25">
      <c r="L99" s="3" t="s">
        <v>29</v>
      </c>
      <c r="M99" s="5" t="e">
        <f>M69</f>
        <v>#DIV/0!</v>
      </c>
      <c r="N99" s="29" t="s">
        <v>3</v>
      </c>
      <c r="O99" s="29" t="s">
        <v>4</v>
      </c>
      <c r="P99" s="29" t="s">
        <v>5</v>
      </c>
      <c r="Q99" s="29" t="s">
        <v>6</v>
      </c>
      <c r="R99" s="29" t="s">
        <v>7</v>
      </c>
      <c r="S99" s="29" t="s">
        <v>8</v>
      </c>
      <c r="T99" s="29" t="s">
        <v>9</v>
      </c>
      <c r="U99" s="29" t="s">
        <v>10</v>
      </c>
      <c r="V99" s="29" t="s">
        <v>11</v>
      </c>
      <c r="W99" s="29" t="s">
        <v>12</v>
      </c>
      <c r="X99" s="29" t="s">
        <v>20</v>
      </c>
      <c r="Y99" s="29" t="s">
        <v>13</v>
      </c>
      <c r="Z99" s="29" t="s">
        <v>14</v>
      </c>
      <c r="AA99" s="29" t="s">
        <v>15</v>
      </c>
      <c r="AB99" s="30" t="s">
        <v>16</v>
      </c>
      <c r="AC99" s="136" t="s">
        <v>17</v>
      </c>
      <c r="AD99" s="137" t="s">
        <v>18</v>
      </c>
      <c r="AE99" s="137" t="s">
        <v>204</v>
      </c>
      <c r="AF99" s="138" t="s">
        <v>205</v>
      </c>
      <c r="AG99" s="259"/>
    </row>
    <row r="100" spans="11:33" x14ac:dyDescent="0.2">
      <c r="L100" s="25" t="s">
        <v>240</v>
      </c>
      <c r="M100" s="26"/>
      <c r="N100" s="3">
        <f t="shared" ref="N100:AF100" si="71">COUNTIF(N3:N67,"&gt;0")</f>
        <v>0</v>
      </c>
      <c r="O100" s="4">
        <f t="shared" si="71"/>
        <v>0</v>
      </c>
      <c r="P100" s="4">
        <f t="shared" si="71"/>
        <v>0</v>
      </c>
      <c r="Q100" s="4">
        <f t="shared" si="71"/>
        <v>0</v>
      </c>
      <c r="R100" s="4">
        <f t="shared" si="71"/>
        <v>0</v>
      </c>
      <c r="S100" s="4">
        <f t="shared" si="71"/>
        <v>0</v>
      </c>
      <c r="T100" s="4">
        <f t="shared" si="71"/>
        <v>0</v>
      </c>
      <c r="U100" s="4">
        <f t="shared" si="71"/>
        <v>0</v>
      </c>
      <c r="V100" s="4">
        <f t="shared" si="71"/>
        <v>0</v>
      </c>
      <c r="W100" s="4">
        <f t="shared" si="71"/>
        <v>0</v>
      </c>
      <c r="X100" s="4">
        <f t="shared" si="71"/>
        <v>0</v>
      </c>
      <c r="Y100" s="4">
        <f t="shared" si="71"/>
        <v>0</v>
      </c>
      <c r="Z100" s="4">
        <f t="shared" si="71"/>
        <v>0</v>
      </c>
      <c r="AA100" s="4">
        <f t="shared" si="71"/>
        <v>0</v>
      </c>
      <c r="AB100" s="5">
        <f t="shared" si="71"/>
        <v>0</v>
      </c>
      <c r="AC100" s="5">
        <f t="shared" si="71"/>
        <v>0</v>
      </c>
      <c r="AD100" s="5">
        <f t="shared" si="71"/>
        <v>0</v>
      </c>
      <c r="AE100" s="5">
        <f t="shared" si="71"/>
        <v>0</v>
      </c>
      <c r="AF100" s="5">
        <f t="shared" si="71"/>
        <v>0</v>
      </c>
      <c r="AG100" s="11"/>
    </row>
    <row r="101" spans="11:33" ht="17" thickBot="1" x14ac:dyDescent="0.25">
      <c r="L101" s="19" t="s">
        <v>52</v>
      </c>
      <c r="M101" s="20"/>
      <c r="N101" s="65" t="e">
        <f>COUNTIF(N3:N67,"&gt;0")/$M$69*100</f>
        <v>#DIV/0!</v>
      </c>
      <c r="O101" s="65" t="e">
        <f t="shared" ref="O101:AF101" si="72">COUNTIF(O3:O67,"&gt;0")/$M$69*100</f>
        <v>#DIV/0!</v>
      </c>
      <c r="P101" s="65" t="e">
        <f t="shared" si="72"/>
        <v>#DIV/0!</v>
      </c>
      <c r="Q101" s="65" t="e">
        <f t="shared" si="72"/>
        <v>#DIV/0!</v>
      </c>
      <c r="R101" s="65" t="e">
        <f t="shared" si="72"/>
        <v>#DIV/0!</v>
      </c>
      <c r="S101" s="65" t="e">
        <f t="shared" si="72"/>
        <v>#DIV/0!</v>
      </c>
      <c r="T101" s="65" t="e">
        <f t="shared" si="72"/>
        <v>#DIV/0!</v>
      </c>
      <c r="U101" s="65" t="e">
        <f t="shared" si="72"/>
        <v>#DIV/0!</v>
      </c>
      <c r="V101" s="65" t="e">
        <f t="shared" si="72"/>
        <v>#DIV/0!</v>
      </c>
      <c r="W101" s="65" t="e">
        <f t="shared" si="72"/>
        <v>#DIV/0!</v>
      </c>
      <c r="X101" s="65" t="e">
        <f t="shared" si="72"/>
        <v>#DIV/0!</v>
      </c>
      <c r="Y101" s="65" t="e">
        <f t="shared" si="72"/>
        <v>#DIV/0!</v>
      </c>
      <c r="Z101" s="65" t="e">
        <f t="shared" si="72"/>
        <v>#DIV/0!</v>
      </c>
      <c r="AA101" s="65" t="e">
        <f t="shared" si="72"/>
        <v>#DIV/0!</v>
      </c>
      <c r="AB101" s="65" t="e">
        <f t="shared" si="72"/>
        <v>#DIV/0!</v>
      </c>
      <c r="AC101" s="65" t="e">
        <f t="shared" si="72"/>
        <v>#DIV/0!</v>
      </c>
      <c r="AD101" s="65" t="e">
        <f t="shared" si="72"/>
        <v>#DIV/0!</v>
      </c>
      <c r="AE101" s="65" t="e">
        <f t="shared" si="72"/>
        <v>#DIV/0!</v>
      </c>
      <c r="AF101" s="65" t="e">
        <f t="shared" si="72"/>
        <v>#DIV/0!</v>
      </c>
      <c r="AG101" s="261"/>
    </row>
    <row r="103" spans="11:33" ht="17" thickBot="1" x14ac:dyDescent="0.25">
      <c r="N103" t="s">
        <v>68</v>
      </c>
      <c r="U103" t="s">
        <v>34</v>
      </c>
      <c r="Y103" t="s">
        <v>37</v>
      </c>
    </row>
    <row r="104" spans="11:33" ht="17" thickBot="1" x14ac:dyDescent="0.25">
      <c r="K104" t="s">
        <v>54</v>
      </c>
      <c r="L104" s="51" t="s">
        <v>3</v>
      </c>
      <c r="M104" s="51"/>
      <c r="N104" s="57" t="e">
        <f>COUNTIF(N3:N67,"&gt;0")/M69*100</f>
        <v>#DIV/0!</v>
      </c>
      <c r="T104" t="s">
        <v>54</v>
      </c>
      <c r="U104" s="204"/>
      <c r="V104" s="48" t="e">
        <f>COUNTIF(U3:U67,"&gt;=1")/COUNTIF(M3:M67,"&gt;=1")*100</f>
        <v>#DIV/0!</v>
      </c>
      <c r="X104" t="s">
        <v>54</v>
      </c>
      <c r="Y104" s="51" t="s">
        <v>13</v>
      </c>
      <c r="Z104" s="48" t="e">
        <f>COUNTIF(Y3:Y67,"&gt;=1")/M69*100</f>
        <v>#DIV/0!</v>
      </c>
    </row>
    <row r="105" spans="11:33" ht="17" thickBot="1" x14ac:dyDescent="0.25">
      <c r="L105" s="49" t="s">
        <v>4</v>
      </c>
      <c r="M105" s="50"/>
      <c r="N105" s="48" t="e">
        <f>COUNTIF(O3:O67,"&gt;0")/COUNTIF(M3:M67,"&gt;=1")*100</f>
        <v>#DIV/0!</v>
      </c>
      <c r="U105" s="204"/>
      <c r="V105" s="48" t="e">
        <f>COUNTIF(V3:V67,"&gt;=1")/COUNTIF(M3:M67,"&gt;=1")*100</f>
        <v>#DIV/0!</v>
      </c>
      <c r="Y105" s="51" t="s">
        <v>14</v>
      </c>
      <c r="Z105" s="48" t="e">
        <f>COUNTIF(Z3:Z67,"&gt;=1")/M69*100</f>
        <v>#DIV/0!</v>
      </c>
    </row>
    <row r="106" spans="11:33" ht="17" thickBot="1" x14ac:dyDescent="0.25">
      <c r="L106" s="322" t="s">
        <v>60</v>
      </c>
      <c r="M106" s="323"/>
      <c r="N106" s="48" t="e">
        <f>COUNTIF(AC3:AC67,"&gt;0")/COUNTIF(M3:M67,"&gt;=1")*100</f>
        <v>#DIV/0!</v>
      </c>
      <c r="U106" s="204"/>
      <c r="V106" s="48" t="e">
        <f>COUNTIF(AE3:AE67,"&gt;=1")/COUNTIF(M3:M67,"&gt;=1")*100</f>
        <v>#DIV/0!</v>
      </c>
      <c r="Y106" s="51" t="s">
        <v>21</v>
      </c>
      <c r="Z106" s="48" t="e">
        <f>COUNTIF(AF3:AF67,"&gt;=1")/M69*100</f>
        <v>#DIV/0!</v>
      </c>
    </row>
    <row r="107" spans="11:33" ht="17" thickBot="1" x14ac:dyDescent="0.25">
      <c r="L107" s="322" t="s">
        <v>5</v>
      </c>
      <c r="M107" s="323"/>
      <c r="N107" s="48" t="e">
        <f>COUNTIF(P3:P67,"&gt;0")/COUNTIF(M3:M67,"&gt;=1")*100</f>
        <v>#DIV/0!</v>
      </c>
      <c r="U107" s="149"/>
      <c r="Y107" s="149"/>
    </row>
    <row r="108" spans="11:33" ht="17" thickBot="1" x14ac:dyDescent="0.25">
      <c r="L108" s="322" t="s">
        <v>231</v>
      </c>
      <c r="M108" s="323"/>
      <c r="N108" s="48" t="e">
        <f>COUNTIF(AD3:AD67,"&gt;0")/COUNTIF(M3:M67,"&gt;=1")*100</f>
        <v>#DIV/0!</v>
      </c>
      <c r="T108" t="s">
        <v>236</v>
      </c>
      <c r="U108" s="204"/>
      <c r="V108" s="48" t="e">
        <f>COUNTIF(U3:U67,"&gt;=2")/COUNTIF(M3:M67,"&gt;=1")*100</f>
        <v>#DIV/0!</v>
      </c>
      <c r="X108" t="s">
        <v>236</v>
      </c>
      <c r="Y108" s="51" t="s">
        <v>13</v>
      </c>
      <c r="Z108" s="48" t="e">
        <f>COUNTIF(Y3:Y67,"&gt;=2")/M69*100</f>
        <v>#DIV/0!</v>
      </c>
    </row>
    <row r="109" spans="11:33" ht="17" thickBot="1" x14ac:dyDescent="0.25">
      <c r="U109" s="204"/>
      <c r="V109" s="48" t="e">
        <f>COUNTIF(V3:V67,"&gt;=2")/COUNTIF(M3:M67,"&gt;=1")*100</f>
        <v>#DIV/0!</v>
      </c>
      <c r="Y109" s="51" t="s">
        <v>14</v>
      </c>
      <c r="Z109" s="48" t="e">
        <f>COUNTIF(Z3:Z67,"&gt;=2")/M69*100</f>
        <v>#DIV/0!</v>
      </c>
    </row>
    <row r="110" spans="11:33" ht="17" thickBot="1" x14ac:dyDescent="0.25">
      <c r="K110" t="s">
        <v>53</v>
      </c>
      <c r="L110" s="51" t="s">
        <v>3</v>
      </c>
      <c r="M110" s="51"/>
      <c r="N110" s="58" t="e">
        <f>COUNTIF(N3:N67,"&gt;1")/COUNTIF(M3:M67,"&gt;=1")*100</f>
        <v>#DIV/0!</v>
      </c>
      <c r="U110" s="204"/>
      <c r="V110" s="48" t="e">
        <f>COUNTIF(AE3:AE67,"&gt;=2")/COUNTIF(M3:M67,"&gt;=1")*100</f>
        <v>#DIV/0!</v>
      </c>
      <c r="Y110" s="51" t="s">
        <v>21</v>
      </c>
      <c r="Z110" s="48" t="e">
        <f>COUNTIF(AF3:AF67,"&gt;=3")/M69*100</f>
        <v>#DIV/0!</v>
      </c>
    </row>
    <row r="111" spans="11:33" ht="17" thickBot="1" x14ac:dyDescent="0.25">
      <c r="L111" s="49" t="s">
        <v>4</v>
      </c>
      <c r="M111" s="50"/>
      <c r="N111" s="48" t="e">
        <f>COUNTIF(O3:O67,"&gt;1")/COUNTIF(M3:M67,"&gt;=1")*100</f>
        <v>#DIV/0!</v>
      </c>
    </row>
    <row r="112" spans="11:33" ht="17" thickBot="1" x14ac:dyDescent="0.25">
      <c r="L112" s="49" t="s">
        <v>60</v>
      </c>
      <c r="M112" s="50"/>
      <c r="N112" s="48" t="e">
        <f>COUNTIF(AC3:AC67,"&gt;1")/COUNTIF(M3:M67,"&gt;=1")*100</f>
        <v>#DIV/0!</v>
      </c>
      <c r="T112" t="s">
        <v>237</v>
      </c>
      <c r="U112" s="204"/>
      <c r="V112" s="48" t="e">
        <f>COUNTIF(U3:U67,"&gt;=3")/COUNTIF(M3:M67,"&gt;=1")*100</f>
        <v>#DIV/0!</v>
      </c>
      <c r="X112" t="s">
        <v>237</v>
      </c>
      <c r="Y112" s="51" t="s">
        <v>13</v>
      </c>
      <c r="Z112" s="48" t="e">
        <f>COUNTIF(Y3:Y67,"&gt;=3")/M69*100</f>
        <v>#DIV/0!</v>
      </c>
    </row>
    <row r="113" spans="11:26" ht="17" thickBot="1" x14ac:dyDescent="0.25">
      <c r="L113" s="322" t="s">
        <v>5</v>
      </c>
      <c r="M113" s="323"/>
      <c r="N113" s="48" t="e">
        <f>COUNTIF(P3:P67,"&gt;1")/COUNTIF(M3:M67,"&gt;=1")*100</f>
        <v>#DIV/0!</v>
      </c>
      <c r="U113" s="204"/>
      <c r="V113" s="48" t="e">
        <f>COUNTIF(V3:V67,"&gt;=3")/COUNTIF(M3:M67,"&gt;=1")*100</f>
        <v>#DIV/0!</v>
      </c>
      <c r="Y113" s="51" t="s">
        <v>14</v>
      </c>
      <c r="Z113" s="48" t="e">
        <f>COUNTIF(Z3:Z67,"&gt;=3")/M69*100</f>
        <v>#DIV/0!</v>
      </c>
    </row>
    <row r="114" spans="11:26" ht="17" thickBot="1" x14ac:dyDescent="0.25">
      <c r="L114" s="322" t="s">
        <v>231</v>
      </c>
      <c r="M114" s="323"/>
      <c r="N114" s="48" t="e">
        <f>COUNTIF(AD3:AD67,"&gt;1")/COUNTIF(M3:M67,"&gt;=1")*100</f>
        <v>#DIV/0!</v>
      </c>
      <c r="U114" s="204"/>
      <c r="V114" s="48" t="e">
        <f>COUNTIF(AE3:AE67,"&gt;=3")/COUNTIF(M3:M67,"&gt;=1")*100</f>
        <v>#DIV/0!</v>
      </c>
      <c r="Y114" s="51" t="s">
        <v>21</v>
      </c>
      <c r="Z114" s="48" t="e">
        <f>COUNTIF(AF3:AF67,"&gt;=3")/M69*100</f>
        <v>#DIV/0!</v>
      </c>
    </row>
    <row r="115" spans="11:26" ht="17" thickBot="1" x14ac:dyDescent="0.25"/>
    <row r="116" spans="11:26" ht="17" thickBot="1" x14ac:dyDescent="0.25">
      <c r="K116" t="s">
        <v>69</v>
      </c>
      <c r="L116" s="51" t="s">
        <v>3</v>
      </c>
      <c r="M116" s="51"/>
      <c r="N116" s="48" t="e">
        <f>COUNTIF(N3:N67,"&gt;2")/COUNTIF(M3:M67,"&gt;=1")*100</f>
        <v>#DIV/0!</v>
      </c>
      <c r="T116" t="s">
        <v>238</v>
      </c>
      <c r="U116" s="204"/>
      <c r="V116" s="48" t="e">
        <f>COUNTIF(U3:U67,"&gt;=4")/COUNTIF(M3:M67,"&gt;=1")*100</f>
        <v>#DIV/0!</v>
      </c>
      <c r="X116" t="s">
        <v>238</v>
      </c>
      <c r="Y116" s="51" t="s">
        <v>13</v>
      </c>
      <c r="Z116" s="48" t="e">
        <f>COUNTIF(Y3:Y67,"&gt;=4")/M69*100</f>
        <v>#DIV/0!</v>
      </c>
    </row>
    <row r="117" spans="11:26" ht="17" thickBot="1" x14ac:dyDescent="0.25">
      <c r="L117" s="49" t="s">
        <v>4</v>
      </c>
      <c r="M117" s="50"/>
      <c r="N117" s="48" t="e">
        <f>COUNTIF(O3:O67,"&gt;2")/COUNTIF(M3:M67,"&gt;=1")*100</f>
        <v>#DIV/0!</v>
      </c>
      <c r="U117" s="204"/>
      <c r="V117" s="48" t="e">
        <f>COUNTIF(V3:V67,"&gt;=4")/COUNTIF(M3:M67,"&gt;=1")*100</f>
        <v>#DIV/0!</v>
      </c>
      <c r="Y117" s="51" t="s">
        <v>14</v>
      </c>
      <c r="Z117" s="48" t="e">
        <f>COUNTIF(Z3:Z67,"&gt;=4")/M69*100</f>
        <v>#DIV/0!</v>
      </c>
    </row>
    <row r="118" spans="11:26" ht="17" thickBot="1" x14ac:dyDescent="0.25">
      <c r="L118" s="49" t="s">
        <v>60</v>
      </c>
      <c r="M118" s="50"/>
      <c r="N118" s="48" t="e">
        <f>COUNTIF(AC3:AC67,"&gt;2")/COUNTIF(M3:M67,"&gt;=1")*100</f>
        <v>#DIV/0!</v>
      </c>
      <c r="U118" s="204"/>
      <c r="V118" s="48" t="e">
        <f>COUNTIF(AE3:AE67,"&gt;=4")/COUNTIF(M3:M67,"&gt;=1")*100</f>
        <v>#DIV/0!</v>
      </c>
      <c r="Y118" s="51" t="s">
        <v>21</v>
      </c>
      <c r="Z118" s="48" t="e">
        <f>COUNTIF(AF3:AF67,"&gt;=4")/M69*100</f>
        <v>#DIV/0!</v>
      </c>
    </row>
    <row r="119" spans="11:26" ht="17" thickBot="1" x14ac:dyDescent="0.25">
      <c r="L119" s="322" t="s">
        <v>5</v>
      </c>
      <c r="M119" s="323"/>
      <c r="N119" s="48" t="e">
        <f>COUNTIF(P3:P67,"&gt;2")/COUNTIF(M3:M67,"&gt;=1")*100</f>
        <v>#DIV/0!</v>
      </c>
    </row>
    <row r="120" spans="11:26" ht="17" thickBot="1" x14ac:dyDescent="0.25">
      <c r="L120" s="322" t="s">
        <v>231</v>
      </c>
      <c r="M120" s="323"/>
      <c r="N120" s="48" t="e">
        <f>COUNTIF(AD3:AD67,"&gt;2")/COUNTIF(M3:M67,"&gt;=1")*100</f>
        <v>#DIV/0!</v>
      </c>
    </row>
    <row r="121" spans="11:26" ht="17" thickBot="1" x14ac:dyDescent="0.25"/>
    <row r="122" spans="11:26" ht="17" thickBot="1" x14ac:dyDescent="0.25">
      <c r="K122" t="s">
        <v>70</v>
      </c>
      <c r="L122" s="51" t="s">
        <v>3</v>
      </c>
      <c r="M122" s="51"/>
      <c r="N122" s="58" t="e">
        <f>COUNTIF(N3:N67,"&gt;3")/COUNTIF(M3:M67,"&gt;=1")*100</f>
        <v>#DIV/0!</v>
      </c>
    </row>
    <row r="123" spans="11:26" ht="17" thickBot="1" x14ac:dyDescent="0.25">
      <c r="L123" s="49" t="s">
        <v>4</v>
      </c>
      <c r="M123" s="50"/>
      <c r="N123" s="48" t="e">
        <f>COUNTIF(O3:O67,"&gt;3")/COUNTIF(M3:M67,"&gt;=1")*100</f>
        <v>#DIV/0!</v>
      </c>
    </row>
    <row r="124" spans="11:26" ht="17" thickBot="1" x14ac:dyDescent="0.25">
      <c r="L124" s="49" t="s">
        <v>60</v>
      </c>
      <c r="M124" s="50"/>
      <c r="N124" s="48" t="e">
        <f>COUNTIF(AC3:AC67,"&gt;3")/COUNTIF(M3:M67,"&gt;=1")*100</f>
        <v>#DIV/0!</v>
      </c>
    </row>
    <row r="125" spans="11:26" ht="17" thickBot="1" x14ac:dyDescent="0.25">
      <c r="L125" s="322" t="s">
        <v>5</v>
      </c>
      <c r="M125" s="323"/>
      <c r="N125" s="48" t="e">
        <f>COUNTIF(P3:P67,"&gt;3")/COUNTIF(M3:M67,"&gt;=1")*100</f>
        <v>#DIV/0!</v>
      </c>
    </row>
    <row r="126" spans="11:26" ht="17" thickBot="1" x14ac:dyDescent="0.25">
      <c r="L126" s="322" t="s">
        <v>231</v>
      </c>
      <c r="M126" s="323"/>
      <c r="N126" s="48" t="e">
        <f>COUNTIF(AD3:AD67,"&gt;3")/COUNTIF(M3:M67,"&gt;=1")*100</f>
        <v>#DIV/0!</v>
      </c>
    </row>
    <row r="127" spans="11:26" ht="17" thickBot="1" x14ac:dyDescent="0.25"/>
    <row r="128" spans="11:26" ht="17" thickBot="1" x14ac:dyDescent="0.25">
      <c r="K128" t="s">
        <v>232</v>
      </c>
      <c r="L128" s="51" t="s">
        <v>3</v>
      </c>
      <c r="M128" s="51"/>
      <c r="N128" s="48" t="e">
        <f>COUNTIF(N3:N67,"&gt;4")/COUNTIF(M3:M67,"&gt;=1")*100</f>
        <v>#DIV/0!</v>
      </c>
    </row>
    <row r="129" spans="5:14" ht="17" thickBot="1" x14ac:dyDescent="0.25">
      <c r="L129" s="49" t="s">
        <v>4</v>
      </c>
      <c r="M129" s="50"/>
      <c r="N129" s="48" t="e">
        <f>COUNTIF(O3:O67,"&gt;4")/COUNTIF(M3:M67,"&gt;=1")*100</f>
        <v>#DIV/0!</v>
      </c>
    </row>
    <row r="130" spans="5:14" ht="17" thickBot="1" x14ac:dyDescent="0.25">
      <c r="L130" s="49" t="s">
        <v>60</v>
      </c>
      <c r="M130" s="50"/>
      <c r="N130" s="48" t="e">
        <f>COUNTIF(AC3:AC67,"&gt;4")/COUNTIF(M3:M67,"&gt;=1")*100</f>
        <v>#DIV/0!</v>
      </c>
    </row>
    <row r="131" spans="5:14" ht="17" thickBot="1" x14ac:dyDescent="0.25">
      <c r="L131" s="322" t="s">
        <v>5</v>
      </c>
      <c r="M131" s="323"/>
      <c r="N131" s="48" t="e">
        <f>COUNTIF(P3:P67,"&gt;4")/COUNTIF(M3:M67,"&gt;=1")*100</f>
        <v>#DIV/0!</v>
      </c>
    </row>
    <row r="132" spans="5:14" ht="17" thickBot="1" x14ac:dyDescent="0.25">
      <c r="L132" s="322" t="s">
        <v>231</v>
      </c>
      <c r="M132" s="323"/>
      <c r="N132" s="48" t="e">
        <f>COUNTIF(AD3:AD67,"&gt;4")/COUNTIF(M3:M67,"&gt;=1")*100</f>
        <v>#DIV/0!</v>
      </c>
    </row>
    <row r="133" spans="5:14" ht="17" thickBot="1" x14ac:dyDescent="0.25"/>
    <row r="134" spans="5:14" ht="17" thickBot="1" x14ac:dyDescent="0.25">
      <c r="K134" t="s">
        <v>233</v>
      </c>
      <c r="L134" s="51" t="s">
        <v>3</v>
      </c>
      <c r="M134" s="51"/>
      <c r="N134" s="48" t="e">
        <f>COUNTIF(N3:N67,"&gt;5")/COUNTIF(M3:M67,"&gt;=1")*100</f>
        <v>#DIV/0!</v>
      </c>
    </row>
    <row r="135" spans="5:14" ht="17" thickBot="1" x14ac:dyDescent="0.25">
      <c r="L135" s="49" t="s">
        <v>4</v>
      </c>
      <c r="M135" s="50"/>
      <c r="N135" s="48" t="e">
        <f>COUNTIF(O3:O67,"&gt;5")/COUNTIF(M3:M67,"&gt;=1")*100</f>
        <v>#DIV/0!</v>
      </c>
    </row>
    <row r="136" spans="5:14" ht="17" thickBot="1" x14ac:dyDescent="0.25">
      <c r="L136" s="49" t="s">
        <v>60</v>
      </c>
      <c r="M136" s="50"/>
      <c r="N136" s="48" t="e">
        <f>COUNTIF(AC3:AC67,"&gt;5")/COUNTIF(M3:M67,"&gt;=1")*100</f>
        <v>#DIV/0!</v>
      </c>
    </row>
    <row r="137" spans="5:14" ht="17" thickBot="1" x14ac:dyDescent="0.25">
      <c r="E137"/>
      <c r="L137" s="322" t="s">
        <v>5</v>
      </c>
      <c r="M137" s="323"/>
      <c r="N137" s="48" t="e">
        <f>COUNTIF(P3:P67,"&gt;5")/COUNTIF(M3:M67,"&gt;=1")*100</f>
        <v>#DIV/0!</v>
      </c>
    </row>
    <row r="138" spans="5:14" ht="17" thickBot="1" x14ac:dyDescent="0.25">
      <c r="E138"/>
      <c r="L138" s="322" t="s">
        <v>231</v>
      </c>
      <c r="M138" s="323"/>
      <c r="N138" s="152" t="e">
        <f>COUNTIF(AD3:AD67,"&gt;5")/COUNTIF(M3:M67,"&gt;=1")*100</f>
        <v>#DIV/0!</v>
      </c>
    </row>
    <row r="139" spans="5:14" ht="17" thickBot="1" x14ac:dyDescent="0.25">
      <c r="E139"/>
    </row>
    <row r="140" spans="5:14" ht="17" thickBot="1" x14ac:dyDescent="0.25">
      <c r="E140"/>
      <c r="K140" t="s">
        <v>234</v>
      </c>
      <c r="L140" s="51" t="s">
        <v>3</v>
      </c>
      <c r="M140" s="51"/>
      <c r="N140" s="58" t="e">
        <f>COUNTIF(N3:N67,"&gt;6")/COUNTIF(M3:M67,"&gt;=1")*100</f>
        <v>#DIV/0!</v>
      </c>
    </row>
    <row r="141" spans="5:14" ht="17" thickBot="1" x14ac:dyDescent="0.25">
      <c r="E141"/>
      <c r="L141" s="49" t="s">
        <v>4</v>
      </c>
      <c r="M141" s="50"/>
      <c r="N141" s="48" t="e">
        <f>COUNTIF(O3:O67,"&gt;6")/COUNTIF(M3:M67,"&gt;=1")*100</f>
        <v>#DIV/0!</v>
      </c>
    </row>
    <row r="142" spans="5:14" ht="17" thickBot="1" x14ac:dyDescent="0.25">
      <c r="E142"/>
      <c r="L142" s="49" t="s">
        <v>60</v>
      </c>
      <c r="M142" s="50"/>
      <c r="N142" s="48" t="e">
        <f>COUNTIF(AC3:AC67,"&gt;6")/COUNTIF(M3:M67,"&gt;=1")*100</f>
        <v>#DIV/0!</v>
      </c>
    </row>
    <row r="143" spans="5:14" ht="17" thickBot="1" x14ac:dyDescent="0.25">
      <c r="E143"/>
      <c r="L143" s="322" t="s">
        <v>5</v>
      </c>
      <c r="M143" s="323"/>
      <c r="N143" s="57" t="e">
        <f>COUNTIF(P3:P67,"&gt;6")/COUNTIF(M3:M67,"&gt;=1")*100</f>
        <v>#DIV/0!</v>
      </c>
    </row>
    <row r="144" spans="5:14" ht="17" thickBot="1" x14ac:dyDescent="0.25">
      <c r="E144"/>
      <c r="L144" s="322" t="s">
        <v>231</v>
      </c>
      <c r="M144" s="323"/>
      <c r="N144" s="48" t="e">
        <f>COUNTIF(AD3:AD67,"&gt;6")/COUNTIF(M3:M67,"&gt;=1")*100</f>
        <v>#DIV/0!</v>
      </c>
    </row>
    <row r="145" spans="5:14" ht="17" thickBot="1" x14ac:dyDescent="0.25">
      <c r="E145"/>
    </row>
    <row r="146" spans="5:14" ht="17" thickBot="1" x14ac:dyDescent="0.25">
      <c r="E146"/>
      <c r="K146" t="s">
        <v>235</v>
      </c>
      <c r="L146" s="51" t="s">
        <v>3</v>
      </c>
      <c r="M146" s="51"/>
      <c r="N146" s="58" t="e">
        <f>COUNTIF(N3:N67,"&gt;7")/COUNTIF(M3:M67,"&gt;=1")*100</f>
        <v>#DIV/0!</v>
      </c>
    </row>
    <row r="147" spans="5:14" ht="17" thickBot="1" x14ac:dyDescent="0.25">
      <c r="E147"/>
      <c r="L147" s="49" t="s">
        <v>4</v>
      </c>
      <c r="M147" s="50"/>
      <c r="N147" s="48" t="e">
        <f>COUNTIF(O3:O67,"&gt;7")/COUNTIF(M3:M67,"&gt;=1")*100</f>
        <v>#DIV/0!</v>
      </c>
    </row>
    <row r="148" spans="5:14" ht="17" thickBot="1" x14ac:dyDescent="0.25">
      <c r="E148"/>
      <c r="L148" s="49" t="s">
        <v>60</v>
      </c>
      <c r="M148" s="50"/>
      <c r="N148" s="48" t="e">
        <f>COUNTIF(AC3:AC67,"&gt;7")/COUNTIF(M3:M67,"&gt;=1")*100</f>
        <v>#DIV/0!</v>
      </c>
    </row>
    <row r="149" spans="5:14" ht="17" thickBot="1" x14ac:dyDescent="0.25">
      <c r="E149"/>
      <c r="L149" s="322" t="s">
        <v>5</v>
      </c>
      <c r="M149" s="323"/>
      <c r="N149" s="57" t="e">
        <f>COUNTIF(P3:P67,"&gt;7")/COUNTIF(M3:M67,"&gt;=1")*100</f>
        <v>#DIV/0!</v>
      </c>
    </row>
    <row r="150" spans="5:14" ht="17" thickBot="1" x14ac:dyDescent="0.25">
      <c r="E150"/>
      <c r="L150" s="322" t="s">
        <v>231</v>
      </c>
      <c r="M150" s="323"/>
      <c r="N150" s="48" t="e">
        <f>COUNTIF(AD3:AD67,"&gt;7")/COUNTIF(M3:M67,"&gt;=1")*100</f>
        <v>#DIV/0!</v>
      </c>
    </row>
    <row r="151" spans="5:14" x14ac:dyDescent="0.2">
      <c r="E151"/>
    </row>
    <row r="152" spans="5:14" x14ac:dyDescent="0.2">
      <c r="E152"/>
    </row>
    <row r="153" spans="5:14" x14ac:dyDescent="0.2">
      <c r="E153"/>
    </row>
    <row r="154" spans="5:14" x14ac:dyDescent="0.2">
      <c r="E154"/>
    </row>
    <row r="155" spans="5:14" x14ac:dyDescent="0.2">
      <c r="E155"/>
    </row>
    <row r="156" spans="5:14" x14ac:dyDescent="0.2">
      <c r="E156"/>
    </row>
    <row r="157" spans="5:14" x14ac:dyDescent="0.2">
      <c r="E157"/>
    </row>
    <row r="158" spans="5:14" x14ac:dyDescent="0.2">
      <c r="E158"/>
    </row>
    <row r="159" spans="5:14" x14ac:dyDescent="0.2">
      <c r="E159"/>
    </row>
    <row r="160" spans="5:14" x14ac:dyDescent="0.2">
      <c r="E160"/>
    </row>
    <row r="161" spans="5:5" x14ac:dyDescent="0.2">
      <c r="E161"/>
    </row>
    <row r="162" spans="5:5" x14ac:dyDescent="0.2">
      <c r="E162"/>
    </row>
    <row r="163" spans="5:5" x14ac:dyDescent="0.2">
      <c r="E163"/>
    </row>
    <row r="164" spans="5:5" x14ac:dyDescent="0.2">
      <c r="E164"/>
    </row>
    <row r="165" spans="5:5" x14ac:dyDescent="0.2">
      <c r="E165"/>
    </row>
    <row r="166" spans="5:5" x14ac:dyDescent="0.2">
      <c r="E166"/>
    </row>
    <row r="167" spans="5:5" x14ac:dyDescent="0.2">
      <c r="E167"/>
    </row>
    <row r="168" spans="5:5" x14ac:dyDescent="0.2">
      <c r="E168"/>
    </row>
    <row r="169" spans="5:5" x14ac:dyDescent="0.2">
      <c r="E169"/>
    </row>
    <row r="170" spans="5:5" x14ac:dyDescent="0.2">
      <c r="E170"/>
    </row>
    <row r="171" spans="5:5" x14ac:dyDescent="0.2">
      <c r="E171"/>
    </row>
    <row r="172" spans="5:5" x14ac:dyDescent="0.2">
      <c r="E172"/>
    </row>
    <row r="173" spans="5:5" x14ac:dyDescent="0.2">
      <c r="E173"/>
    </row>
    <row r="174" spans="5:5" x14ac:dyDescent="0.2">
      <c r="E174"/>
    </row>
    <row r="175" spans="5:5" x14ac:dyDescent="0.2">
      <c r="E175"/>
    </row>
    <row r="176" spans="5:5" x14ac:dyDescent="0.2">
      <c r="E176"/>
    </row>
    <row r="177" spans="5:5" x14ac:dyDescent="0.2">
      <c r="E177"/>
    </row>
    <row r="178" spans="5:5" x14ac:dyDescent="0.2">
      <c r="E178"/>
    </row>
    <row r="179" spans="5:5" x14ac:dyDescent="0.2">
      <c r="E179"/>
    </row>
    <row r="180" spans="5:5" x14ac:dyDescent="0.2">
      <c r="E180"/>
    </row>
    <row r="181" spans="5:5" x14ac:dyDescent="0.2">
      <c r="E181"/>
    </row>
    <row r="182" spans="5:5" x14ac:dyDescent="0.2">
      <c r="E182"/>
    </row>
    <row r="183" spans="5:5" x14ac:dyDescent="0.2">
      <c r="E183"/>
    </row>
    <row r="184" spans="5:5" x14ac:dyDescent="0.2">
      <c r="E184"/>
    </row>
    <row r="185" spans="5:5" x14ac:dyDescent="0.2">
      <c r="E185"/>
    </row>
    <row r="186" spans="5:5" x14ac:dyDescent="0.2">
      <c r="E186"/>
    </row>
    <row r="187" spans="5:5" x14ac:dyDescent="0.2">
      <c r="E187"/>
    </row>
    <row r="188" spans="5:5" x14ac:dyDescent="0.2">
      <c r="E188"/>
    </row>
    <row r="189" spans="5:5" x14ac:dyDescent="0.2">
      <c r="E189"/>
    </row>
  </sheetData>
  <dataConsolidate/>
  <mergeCells count="50">
    <mergeCell ref="L107:M107"/>
    <mergeCell ref="L108:M108"/>
    <mergeCell ref="L106:M106"/>
    <mergeCell ref="R85:S85"/>
    <mergeCell ref="N93:O93"/>
    <mergeCell ref="P93:Q93"/>
    <mergeCell ref="R93:AB93"/>
    <mergeCell ref="N94:O94"/>
    <mergeCell ref="P94:Q94"/>
    <mergeCell ref="R94:AB94"/>
    <mergeCell ref="E69:E70"/>
    <mergeCell ref="N95:O95"/>
    <mergeCell ref="P95:Q95"/>
    <mergeCell ref="R95:AB95"/>
    <mergeCell ref="L98:AB98"/>
    <mergeCell ref="O80:R80"/>
    <mergeCell ref="AI81:AI89"/>
    <mergeCell ref="F1:I1"/>
    <mergeCell ref="N1:AB1"/>
    <mergeCell ref="AI1:AR1"/>
    <mergeCell ref="AS2:AT2"/>
    <mergeCell ref="AI74:AL74"/>
    <mergeCell ref="AI75:AL75"/>
    <mergeCell ref="AI76:AL76"/>
    <mergeCell ref="O78:R78"/>
    <mergeCell ref="O79:R79"/>
    <mergeCell ref="AI78:AL78"/>
    <mergeCell ref="AU2:AV2"/>
    <mergeCell ref="AS1:AT1"/>
    <mergeCell ref="AU1:AV1"/>
    <mergeCell ref="AW1:AX1"/>
    <mergeCell ref="N73:AB73"/>
    <mergeCell ref="AI73:AL73"/>
    <mergeCell ref="AW2:AX2"/>
    <mergeCell ref="AI72:AM72"/>
    <mergeCell ref="AN72:AO72"/>
    <mergeCell ref="L150:M150"/>
    <mergeCell ref="L137:M137"/>
    <mergeCell ref="L138:M138"/>
    <mergeCell ref="L143:M143"/>
    <mergeCell ref="L113:M113"/>
    <mergeCell ref="L114:M114"/>
    <mergeCell ref="L144:M144"/>
    <mergeCell ref="L149:M149"/>
    <mergeCell ref="L120:M120"/>
    <mergeCell ref="L125:M125"/>
    <mergeCell ref="L126:M126"/>
    <mergeCell ref="L131:M131"/>
    <mergeCell ref="L132:M132"/>
    <mergeCell ref="L119:M119"/>
  </mergeCells>
  <conditionalFormatting sqref="AS3:AS67 AU3:AU67 AW3:AW67">
    <cfRule type="cellIs" dxfId="1" priority="2" operator="between">
      <formula>-1</formula>
      <formula>-20</formula>
    </cfRule>
  </conditionalFormatting>
  <conditionalFormatting sqref="R93:AG95">
    <cfRule type="containsText" dxfId="0" priority="1" operator="containsText" text="NAO">
      <formula>NOT(ISERROR(SEARCH("NAO",R93)))</formula>
    </cfRule>
  </conditionalFormatting>
  <pageMargins left="0.75" right="0.75" top="1" bottom="1" header="0.5" footer="0.5"/>
  <pageSetup paperSize="9" orientation="portrait" horizontalDpi="4294967292" verticalDpi="4294967292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0"/>
  <sheetViews>
    <sheetView workbookViewId="0">
      <selection activeCell="B4" sqref="B4"/>
    </sheetView>
  </sheetViews>
  <sheetFormatPr baseColWidth="10" defaultRowHeight="16" x14ac:dyDescent="0.2"/>
  <cols>
    <col min="2" max="2" width="14.1640625" customWidth="1"/>
    <col min="3" max="4" width="12.6640625" bestFit="1" customWidth="1"/>
    <col min="5" max="5" width="13.33203125" bestFit="1" customWidth="1"/>
  </cols>
  <sheetData>
    <row r="3" spans="1:9" x14ac:dyDescent="0.2">
      <c r="B3" t="s">
        <v>152</v>
      </c>
      <c r="C3" t="s">
        <v>154</v>
      </c>
      <c r="D3" t="s">
        <v>58</v>
      </c>
      <c r="E3" t="s">
        <v>155</v>
      </c>
    </row>
    <row r="4" spans="1:9" x14ac:dyDescent="0.2">
      <c r="A4" t="s">
        <v>1580</v>
      </c>
      <c r="B4">
        <v>330</v>
      </c>
      <c r="C4">
        <v>300</v>
      </c>
      <c r="D4">
        <v>286</v>
      </c>
    </row>
    <row r="5" spans="1:9" x14ac:dyDescent="0.2">
      <c r="A5" t="s">
        <v>1578</v>
      </c>
      <c r="B5">
        <v>543</v>
      </c>
      <c r="C5">
        <v>510</v>
      </c>
      <c r="D5">
        <v>490</v>
      </c>
      <c r="E5">
        <v>300</v>
      </c>
      <c r="F5">
        <v>543</v>
      </c>
      <c r="G5">
        <v>510</v>
      </c>
      <c r="H5">
        <v>490</v>
      </c>
      <c r="I5">
        <v>300</v>
      </c>
    </row>
    <row r="6" spans="1:9" x14ac:dyDescent="0.2">
      <c r="A6" t="s">
        <v>1579</v>
      </c>
      <c r="B6">
        <v>457</v>
      </c>
      <c r="C6">
        <v>802</v>
      </c>
      <c r="D6">
        <v>658</v>
      </c>
      <c r="E6">
        <v>555</v>
      </c>
      <c r="F6">
        <v>660</v>
      </c>
      <c r="G6">
        <v>510</v>
      </c>
      <c r="H6">
        <v>570</v>
      </c>
      <c r="I6">
        <v>180</v>
      </c>
    </row>
    <row r="8" spans="1:9" x14ac:dyDescent="0.2">
      <c r="B8" s="249"/>
      <c r="C8" s="235"/>
      <c r="D8" s="235"/>
      <c r="E8" s="235"/>
      <c r="F8" s="235"/>
      <c r="G8" s="235"/>
      <c r="H8" s="235"/>
      <c r="I8" s="235"/>
    </row>
    <row r="9" spans="1:9" x14ac:dyDescent="0.2">
      <c r="B9" s="279">
        <f t="shared" ref="B9:E10" si="0">(B5-B4)/B4</f>
        <v>0.6454545454545455</v>
      </c>
      <c r="C9" s="279">
        <f t="shared" si="0"/>
        <v>0.7</v>
      </c>
      <c r="D9" s="279">
        <f t="shared" si="0"/>
        <v>0.71328671328671334</v>
      </c>
      <c r="E9" s="279" t="e">
        <f t="shared" si="0"/>
        <v>#DIV/0!</v>
      </c>
      <c r="F9" s="235"/>
      <c r="G9" s="235"/>
      <c r="H9" s="235"/>
      <c r="I9" s="235"/>
    </row>
    <row r="10" spans="1:9" x14ac:dyDescent="0.2">
      <c r="B10" s="279">
        <f>(B6-B5)/B5</f>
        <v>-0.15837937384898712</v>
      </c>
      <c r="C10" s="279">
        <f t="shared" si="0"/>
        <v>0.5725490196078431</v>
      </c>
      <c r="D10" s="279">
        <f t="shared" si="0"/>
        <v>0.34285714285714286</v>
      </c>
      <c r="E10" s="279">
        <f t="shared" si="0"/>
        <v>0.85</v>
      </c>
      <c r="F10" s="279">
        <f>(F6-F5)/F5</f>
        <v>0.21546961325966851</v>
      </c>
      <c r="G10" s="279">
        <f>(G6-G5)/G5</f>
        <v>0</v>
      </c>
      <c r="H10" s="279">
        <f>(H6-H5)/H5</f>
        <v>0.16326530612244897</v>
      </c>
      <c r="I10" s="279">
        <f>(I6-I5)/I5</f>
        <v>-0.4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H17" sqref="H17"/>
    </sheetView>
  </sheetViews>
  <sheetFormatPr baseColWidth="10" defaultRowHeight="16" x14ac:dyDescent="0.2"/>
  <sheetData>
    <row r="1" spans="1:8" x14ac:dyDescent="0.2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1580</v>
      </c>
      <c r="B2">
        <v>516</v>
      </c>
      <c r="C2">
        <v>871</v>
      </c>
      <c r="D2">
        <v>1557</v>
      </c>
      <c r="E2">
        <v>566</v>
      </c>
      <c r="F2">
        <v>181</v>
      </c>
      <c r="G2">
        <v>328</v>
      </c>
      <c r="H2">
        <v>146</v>
      </c>
    </row>
    <row r="3" spans="1:8" x14ac:dyDescent="0.2">
      <c r="A3" t="s">
        <v>1578</v>
      </c>
      <c r="B3">
        <v>759</v>
      </c>
      <c r="C3">
        <v>1376</v>
      </c>
      <c r="D3">
        <v>2447</v>
      </c>
      <c r="E3">
        <v>899</v>
      </c>
      <c r="F3">
        <v>286</v>
      </c>
      <c r="G3">
        <v>660</v>
      </c>
      <c r="H3">
        <v>243</v>
      </c>
    </row>
    <row r="4" spans="1:8" x14ac:dyDescent="0.2">
      <c r="A4" t="s">
        <v>1581</v>
      </c>
      <c r="B4">
        <v>2684</v>
      </c>
      <c r="C4">
        <v>2592</v>
      </c>
      <c r="D4">
        <v>3892</v>
      </c>
      <c r="E4">
        <v>2474</v>
      </c>
      <c r="F4">
        <v>938</v>
      </c>
      <c r="G4">
        <v>1082</v>
      </c>
      <c r="H4">
        <v>623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2:AK73"/>
  <sheetViews>
    <sheetView zoomScale="144" zoomScaleNormal="130" workbookViewId="0">
      <selection activeCell="C17" sqref="C17:Q17"/>
    </sheetView>
  </sheetViews>
  <sheetFormatPr baseColWidth="10" defaultRowHeight="16" x14ac:dyDescent="0.2"/>
  <cols>
    <col min="1" max="1" width="6.33203125" customWidth="1"/>
    <col min="2" max="2" width="21.6640625" customWidth="1"/>
    <col min="3" max="17" width="5.5" customWidth="1"/>
    <col min="18" max="18" width="4" customWidth="1"/>
    <col min="19" max="33" width="6" customWidth="1"/>
    <col min="34" max="34" width="10.83203125" customWidth="1"/>
    <col min="35" max="35" width="14.5" customWidth="1"/>
    <col min="36" max="36" width="8.33203125" customWidth="1"/>
    <col min="37" max="37" width="12.5" customWidth="1"/>
  </cols>
  <sheetData>
    <row r="2" spans="1:37" x14ac:dyDescent="0.2">
      <c r="S2">
        <v>100</v>
      </c>
      <c r="T2">
        <v>80</v>
      </c>
      <c r="U2">
        <v>60</v>
      </c>
      <c r="V2">
        <v>40</v>
      </c>
      <c r="W2">
        <v>20</v>
      </c>
      <c r="X2">
        <v>10</v>
      </c>
      <c r="Y2">
        <v>5</v>
      </c>
      <c r="Z2">
        <v>200</v>
      </c>
      <c r="AA2">
        <v>100</v>
      </c>
      <c r="AB2">
        <v>50</v>
      </c>
      <c r="AC2">
        <v>25</v>
      </c>
      <c r="AD2">
        <v>100</v>
      </c>
      <c r="AE2">
        <v>50</v>
      </c>
      <c r="AF2">
        <v>15</v>
      </c>
      <c r="AG2">
        <v>10</v>
      </c>
      <c r="AI2" t="s">
        <v>1551</v>
      </c>
    </row>
    <row r="3" spans="1:37" x14ac:dyDescent="0.2">
      <c r="B3" t="s">
        <v>1545</v>
      </c>
      <c r="C3" s="228" t="s">
        <v>3</v>
      </c>
      <c r="D3" s="228" t="s">
        <v>4</v>
      </c>
      <c r="E3" s="228" t="s">
        <v>5</v>
      </c>
      <c r="F3" s="228" t="s">
        <v>6</v>
      </c>
      <c r="G3" s="228" t="s">
        <v>7</v>
      </c>
      <c r="H3" s="228" t="s">
        <v>8</v>
      </c>
      <c r="I3" s="228" t="s">
        <v>9</v>
      </c>
      <c r="J3" s="228" t="s">
        <v>10</v>
      </c>
      <c r="K3" s="228" t="s">
        <v>11</v>
      </c>
      <c r="L3" s="228" t="s">
        <v>12</v>
      </c>
      <c r="M3" s="228" t="s">
        <v>244</v>
      </c>
      <c r="N3" s="228" t="s">
        <v>13</v>
      </c>
      <c r="O3" s="228" t="s">
        <v>14</v>
      </c>
      <c r="P3" s="228" t="s">
        <v>15</v>
      </c>
      <c r="Q3" s="228" t="s">
        <v>16</v>
      </c>
      <c r="S3" s="228" t="s">
        <v>3</v>
      </c>
      <c r="T3" s="228" t="s">
        <v>4</v>
      </c>
      <c r="U3" s="228" t="s">
        <v>5</v>
      </c>
      <c r="V3" s="228" t="s">
        <v>6</v>
      </c>
      <c r="W3" s="228" t="s">
        <v>7</v>
      </c>
      <c r="X3" s="228" t="s">
        <v>8</v>
      </c>
      <c r="Y3" s="228" t="s">
        <v>9</v>
      </c>
      <c r="Z3" s="228" t="s">
        <v>10</v>
      </c>
      <c r="AA3" s="228" t="s">
        <v>11</v>
      </c>
      <c r="AB3" s="228" t="s">
        <v>12</v>
      </c>
      <c r="AC3" s="228" t="s">
        <v>244</v>
      </c>
      <c r="AD3" s="228" t="s">
        <v>13</v>
      </c>
      <c r="AE3" s="228" t="s">
        <v>14</v>
      </c>
      <c r="AF3" s="228" t="s">
        <v>15</v>
      </c>
      <c r="AG3" s="228" t="s">
        <v>16</v>
      </c>
      <c r="AH3" s="228" t="s">
        <v>38</v>
      </c>
      <c r="AI3" s="228" t="s">
        <v>1546</v>
      </c>
      <c r="AK3" s="228" t="s">
        <v>1549</v>
      </c>
    </row>
    <row r="4" spans="1:37" x14ac:dyDescent="0.2">
      <c r="A4">
        <v>1</v>
      </c>
      <c r="B4" s="249" t="s">
        <v>280</v>
      </c>
      <c r="C4" s="235">
        <v>0</v>
      </c>
      <c r="D4" s="235">
        <v>4</v>
      </c>
      <c r="E4" s="235">
        <v>13</v>
      </c>
      <c r="F4" s="235">
        <v>6</v>
      </c>
      <c r="G4" s="235">
        <v>0</v>
      </c>
      <c r="H4" s="235">
        <v>2</v>
      </c>
      <c r="I4" s="235">
        <v>0</v>
      </c>
      <c r="J4" s="235">
        <v>0</v>
      </c>
      <c r="K4" s="235">
        <v>0</v>
      </c>
      <c r="L4" s="235">
        <v>1</v>
      </c>
      <c r="M4" s="235">
        <v>1</v>
      </c>
      <c r="N4" s="235">
        <v>4</v>
      </c>
      <c r="O4" s="235">
        <v>10</v>
      </c>
      <c r="P4" s="235">
        <v>3</v>
      </c>
      <c r="Q4" s="235">
        <v>16</v>
      </c>
      <c r="S4">
        <f>C4*S$2</f>
        <v>0</v>
      </c>
      <c r="T4">
        <f t="shared" ref="T4:V4" si="0">D4*T$2</f>
        <v>320</v>
      </c>
      <c r="U4">
        <f t="shared" si="0"/>
        <v>780</v>
      </c>
      <c r="V4">
        <f t="shared" si="0"/>
        <v>240</v>
      </c>
      <c r="W4">
        <f>G4*W$2</f>
        <v>0</v>
      </c>
      <c r="X4">
        <f t="shared" ref="X4" si="1">H4*X$2</f>
        <v>20</v>
      </c>
      <c r="Y4">
        <f t="shared" ref="Y4" si="2">I4*Y$2</f>
        <v>0</v>
      </c>
      <c r="Z4">
        <f t="shared" ref="Z4" si="3">J4*Z$2</f>
        <v>0</v>
      </c>
      <c r="AA4">
        <f t="shared" ref="AA4" si="4">K4*AA$2</f>
        <v>0</v>
      </c>
      <c r="AB4">
        <f t="shared" ref="AB4" si="5">L4*AB$2</f>
        <v>50</v>
      </c>
      <c r="AC4">
        <f t="shared" ref="AC4" si="6">M4*AC$2</f>
        <v>25</v>
      </c>
      <c r="AD4">
        <f t="shared" ref="AD4" si="7">N4*AD$2</f>
        <v>400</v>
      </c>
      <c r="AE4">
        <f t="shared" ref="AE4" si="8">O4*AE$2</f>
        <v>500</v>
      </c>
      <c r="AF4">
        <f t="shared" ref="AF4" si="9">P4*AF$2</f>
        <v>45</v>
      </c>
      <c r="AG4">
        <f t="shared" ref="AG4" si="10">Q4*AG$2</f>
        <v>160</v>
      </c>
      <c r="AH4">
        <f>SUM(S4:AG4)</f>
        <v>2540</v>
      </c>
      <c r="AI4" s="41" t="e">
        <f>AH4/VLOOKUP($B4,'PI AREA  P75'!$BZ:$CD,3,0)</f>
        <v>#DIV/0!</v>
      </c>
      <c r="AJ4" s="78" t="e">
        <f>IF(AI4&gt;=$AI$67,"MB",IF(AI4&gt;=$AI$68,"B",IF(AI4&gt;=$AI$69,"R",IF(AI4&lt;$AI$69,"F"))))</f>
        <v>#DIV/0!</v>
      </c>
      <c r="AK4" s="41" t="e">
        <f>$AH4/VLOOKUP($B4,'PI AREA  P75'!$BZ:$CF,6,0)</f>
        <v>#DIV/0!</v>
      </c>
    </row>
    <row r="5" spans="1:37" x14ac:dyDescent="0.2">
      <c r="A5">
        <v>2</v>
      </c>
      <c r="B5" s="249" t="s">
        <v>281</v>
      </c>
      <c r="C5" s="235">
        <v>56</v>
      </c>
      <c r="D5" s="235">
        <v>74</v>
      </c>
      <c r="E5" s="235">
        <v>90</v>
      </c>
      <c r="F5" s="235">
        <v>116</v>
      </c>
      <c r="G5" s="235">
        <v>47</v>
      </c>
      <c r="H5" s="235">
        <v>22</v>
      </c>
      <c r="I5" s="235">
        <v>14</v>
      </c>
      <c r="J5" s="235">
        <v>0</v>
      </c>
      <c r="K5" s="235">
        <v>2</v>
      </c>
      <c r="L5" s="235">
        <v>12</v>
      </c>
      <c r="M5" s="235">
        <v>4</v>
      </c>
      <c r="N5" s="235">
        <v>1</v>
      </c>
      <c r="O5" s="235">
        <v>1</v>
      </c>
      <c r="P5" s="235">
        <v>12</v>
      </c>
      <c r="Q5" s="235">
        <v>14</v>
      </c>
      <c r="S5">
        <f t="shared" ref="S5:S17" si="11">C5*S$2</f>
        <v>5600</v>
      </c>
      <c r="T5">
        <f t="shared" ref="T5:T17" si="12">D5*T$2</f>
        <v>5920</v>
      </c>
      <c r="U5">
        <f t="shared" ref="U5:U17" si="13">E5*U$2</f>
        <v>5400</v>
      </c>
      <c r="V5">
        <f t="shared" ref="V5:V17" si="14">F5*V$2</f>
        <v>4640</v>
      </c>
      <c r="W5">
        <f t="shared" ref="W5:W17" si="15">G5*W$2</f>
        <v>940</v>
      </c>
      <c r="X5">
        <f t="shared" ref="X5:X17" si="16">H5*X$2</f>
        <v>220</v>
      </c>
      <c r="Y5">
        <f t="shared" ref="Y5:Y17" si="17">I5*Y$2</f>
        <v>70</v>
      </c>
      <c r="Z5">
        <f t="shared" ref="Z5:Z17" si="18">J5*Z$2</f>
        <v>0</v>
      </c>
      <c r="AA5">
        <f t="shared" ref="AA5:AA17" si="19">K5*AA$2</f>
        <v>200</v>
      </c>
      <c r="AB5">
        <f t="shared" ref="AB5:AB17" si="20">L5*AB$2</f>
        <v>600</v>
      </c>
      <c r="AC5">
        <f t="shared" ref="AC5:AC17" si="21">M5*AC$2</f>
        <v>100</v>
      </c>
      <c r="AD5">
        <f t="shared" ref="AD5:AD17" si="22">N5*AD$2</f>
        <v>100</v>
      </c>
      <c r="AE5">
        <f t="shared" ref="AE5:AE17" si="23">O5*AE$2</f>
        <v>50</v>
      </c>
      <c r="AF5">
        <f t="shared" ref="AF5:AF17" si="24">P5*AF$2</f>
        <v>180</v>
      </c>
      <c r="AG5">
        <f t="shared" ref="AG5:AG17" si="25">Q5*AG$2</f>
        <v>140</v>
      </c>
      <c r="AH5">
        <f t="shared" ref="AH5:AH65" si="26">SUM(S5:AG5)</f>
        <v>24160</v>
      </c>
      <c r="AI5" s="41" t="e">
        <f>AH5/VLOOKUP($B5,'PI AREA  P75'!$BZ:$CD,3,0)</f>
        <v>#DIV/0!</v>
      </c>
      <c r="AJ5" s="78" t="e">
        <f t="shared" ref="AJ5:AJ65" si="27">IF(AI5&gt;=$AI$67,"MB",IF(AI5&gt;=$AI$68,"B",IF(AI5&gt;=$AI$69,"R",IF(AI5&lt;$AI$69,"F"))))</f>
        <v>#DIV/0!</v>
      </c>
      <c r="AK5" s="41" t="e">
        <f>$AH5/VLOOKUP($B5,'PI AREA  P75'!$BZ:$CF,6,0)</f>
        <v>#DIV/0!</v>
      </c>
    </row>
    <row r="6" spans="1:37" x14ac:dyDescent="0.2">
      <c r="A6">
        <v>3</v>
      </c>
      <c r="B6" s="249" t="s">
        <v>282</v>
      </c>
      <c r="C6" s="235">
        <v>14</v>
      </c>
      <c r="D6" s="235">
        <v>27</v>
      </c>
      <c r="E6" s="235">
        <v>59</v>
      </c>
      <c r="F6" s="235">
        <v>13</v>
      </c>
      <c r="G6" s="235">
        <v>14</v>
      </c>
      <c r="H6" s="235">
        <v>11</v>
      </c>
      <c r="I6" s="235">
        <v>3</v>
      </c>
      <c r="J6" s="235">
        <v>0</v>
      </c>
      <c r="K6" s="235">
        <v>0</v>
      </c>
      <c r="L6" s="235">
        <v>1</v>
      </c>
      <c r="M6" s="235">
        <v>0</v>
      </c>
      <c r="N6" s="235">
        <v>0</v>
      </c>
      <c r="O6" s="235">
        <v>0</v>
      </c>
      <c r="P6" s="235">
        <v>0</v>
      </c>
      <c r="Q6" s="235">
        <v>3</v>
      </c>
      <c r="S6">
        <f t="shared" si="11"/>
        <v>1400</v>
      </c>
      <c r="T6">
        <f t="shared" si="12"/>
        <v>2160</v>
      </c>
      <c r="U6">
        <f t="shared" si="13"/>
        <v>3540</v>
      </c>
      <c r="V6">
        <f t="shared" si="14"/>
        <v>520</v>
      </c>
      <c r="W6">
        <f t="shared" si="15"/>
        <v>280</v>
      </c>
      <c r="X6">
        <f t="shared" si="16"/>
        <v>110</v>
      </c>
      <c r="Y6">
        <f t="shared" si="17"/>
        <v>15</v>
      </c>
      <c r="Z6">
        <f t="shared" si="18"/>
        <v>0</v>
      </c>
      <c r="AA6">
        <f t="shared" si="19"/>
        <v>0</v>
      </c>
      <c r="AB6">
        <f t="shared" si="20"/>
        <v>50</v>
      </c>
      <c r="AC6">
        <f t="shared" si="21"/>
        <v>0</v>
      </c>
      <c r="AD6">
        <f t="shared" si="22"/>
        <v>0</v>
      </c>
      <c r="AE6">
        <f t="shared" si="23"/>
        <v>0</v>
      </c>
      <c r="AF6">
        <f t="shared" si="24"/>
        <v>0</v>
      </c>
      <c r="AG6">
        <f t="shared" si="25"/>
        <v>30</v>
      </c>
      <c r="AH6">
        <f t="shared" si="26"/>
        <v>8105</v>
      </c>
      <c r="AI6" s="41" t="e">
        <f>AH6/VLOOKUP($B6,'PI AREA  P75'!$BZ:$CD,3,0)</f>
        <v>#DIV/0!</v>
      </c>
      <c r="AJ6" s="78" t="e">
        <f t="shared" si="27"/>
        <v>#DIV/0!</v>
      </c>
      <c r="AK6" s="41" t="e">
        <f>$AH6/VLOOKUP($B6,'PI AREA  P75'!$BZ:$CF,6,0)</f>
        <v>#DIV/0!</v>
      </c>
    </row>
    <row r="7" spans="1:37" x14ac:dyDescent="0.2">
      <c r="A7">
        <v>4</v>
      </c>
      <c r="B7" s="249" t="s">
        <v>283</v>
      </c>
      <c r="C7" s="235">
        <v>1</v>
      </c>
      <c r="D7" s="235">
        <v>12</v>
      </c>
      <c r="E7" s="235">
        <v>51</v>
      </c>
      <c r="F7" s="235">
        <v>48</v>
      </c>
      <c r="G7" s="235">
        <v>8</v>
      </c>
      <c r="H7" s="235">
        <v>4</v>
      </c>
      <c r="I7" s="235">
        <v>4</v>
      </c>
      <c r="J7" s="235">
        <v>1</v>
      </c>
      <c r="K7" s="235">
        <v>0</v>
      </c>
      <c r="L7" s="235">
        <v>2</v>
      </c>
      <c r="M7" s="235">
        <v>2</v>
      </c>
      <c r="N7" s="235">
        <v>10</v>
      </c>
      <c r="O7" s="235">
        <v>9</v>
      </c>
      <c r="P7" s="235">
        <v>6</v>
      </c>
      <c r="Q7" s="235">
        <v>4</v>
      </c>
      <c r="S7">
        <f t="shared" si="11"/>
        <v>100</v>
      </c>
      <c r="T7">
        <f t="shared" si="12"/>
        <v>960</v>
      </c>
      <c r="U7">
        <f t="shared" si="13"/>
        <v>3060</v>
      </c>
      <c r="V7">
        <f t="shared" si="14"/>
        <v>1920</v>
      </c>
      <c r="W7">
        <f t="shared" si="15"/>
        <v>160</v>
      </c>
      <c r="X7">
        <f t="shared" si="16"/>
        <v>40</v>
      </c>
      <c r="Y7">
        <f t="shared" si="17"/>
        <v>20</v>
      </c>
      <c r="Z7">
        <f t="shared" si="18"/>
        <v>200</v>
      </c>
      <c r="AA7">
        <f t="shared" si="19"/>
        <v>0</v>
      </c>
      <c r="AB7">
        <f t="shared" si="20"/>
        <v>100</v>
      </c>
      <c r="AC7">
        <f t="shared" si="21"/>
        <v>50</v>
      </c>
      <c r="AD7">
        <f t="shared" si="22"/>
        <v>1000</v>
      </c>
      <c r="AE7">
        <f t="shared" si="23"/>
        <v>450</v>
      </c>
      <c r="AF7">
        <f t="shared" si="24"/>
        <v>90</v>
      </c>
      <c r="AG7">
        <f t="shared" si="25"/>
        <v>40</v>
      </c>
      <c r="AH7">
        <f t="shared" si="26"/>
        <v>8190</v>
      </c>
      <c r="AI7" s="41" t="e">
        <f>AH7/VLOOKUP($B7,'PI AREA  P75'!$BZ:$CD,3,0)</f>
        <v>#DIV/0!</v>
      </c>
      <c r="AJ7" s="78" t="e">
        <f t="shared" si="27"/>
        <v>#DIV/0!</v>
      </c>
      <c r="AK7" s="41" t="e">
        <f>$AH7/VLOOKUP($B7,'PI AREA  P75'!$BZ:$CF,6,0)</f>
        <v>#DIV/0!</v>
      </c>
    </row>
    <row r="8" spans="1:37" x14ac:dyDescent="0.2">
      <c r="A8">
        <v>5</v>
      </c>
      <c r="B8" s="249" t="s">
        <v>284</v>
      </c>
      <c r="C8" s="235">
        <v>76</v>
      </c>
      <c r="D8" s="235">
        <v>34</v>
      </c>
      <c r="E8" s="235">
        <v>58</v>
      </c>
      <c r="F8" s="235">
        <v>62</v>
      </c>
      <c r="G8" s="235">
        <v>23</v>
      </c>
      <c r="H8" s="235">
        <v>18</v>
      </c>
      <c r="I8" s="235">
        <v>14</v>
      </c>
      <c r="J8" s="235">
        <v>0</v>
      </c>
      <c r="K8" s="235">
        <v>0</v>
      </c>
      <c r="L8" s="235">
        <v>1</v>
      </c>
      <c r="M8" s="235">
        <v>7</v>
      </c>
      <c r="N8" s="235">
        <v>0</v>
      </c>
      <c r="O8" s="235">
        <v>0</v>
      </c>
      <c r="P8" s="235">
        <v>1</v>
      </c>
      <c r="Q8" s="235">
        <v>5</v>
      </c>
      <c r="S8">
        <f t="shared" si="11"/>
        <v>7600</v>
      </c>
      <c r="T8">
        <f t="shared" si="12"/>
        <v>2720</v>
      </c>
      <c r="U8">
        <f t="shared" si="13"/>
        <v>3480</v>
      </c>
      <c r="V8">
        <f t="shared" si="14"/>
        <v>2480</v>
      </c>
      <c r="W8">
        <f t="shared" si="15"/>
        <v>460</v>
      </c>
      <c r="X8">
        <f t="shared" si="16"/>
        <v>180</v>
      </c>
      <c r="Y8">
        <f t="shared" si="17"/>
        <v>70</v>
      </c>
      <c r="Z8">
        <f t="shared" si="18"/>
        <v>0</v>
      </c>
      <c r="AA8">
        <f t="shared" si="19"/>
        <v>0</v>
      </c>
      <c r="AB8">
        <f t="shared" si="20"/>
        <v>50</v>
      </c>
      <c r="AC8">
        <f t="shared" si="21"/>
        <v>175</v>
      </c>
      <c r="AD8">
        <f t="shared" si="22"/>
        <v>0</v>
      </c>
      <c r="AE8">
        <f t="shared" si="23"/>
        <v>0</v>
      </c>
      <c r="AF8">
        <f t="shared" si="24"/>
        <v>15</v>
      </c>
      <c r="AG8">
        <f t="shared" si="25"/>
        <v>50</v>
      </c>
      <c r="AH8">
        <f t="shared" si="26"/>
        <v>17280</v>
      </c>
      <c r="AI8" s="41" t="e">
        <f>AH8/VLOOKUP($B8,'PI AREA  P75'!$BZ:$CD,3,0)</f>
        <v>#DIV/0!</v>
      </c>
      <c r="AJ8" s="78" t="e">
        <f t="shared" si="27"/>
        <v>#DIV/0!</v>
      </c>
      <c r="AK8" s="41" t="e">
        <f>$AH8/VLOOKUP($B8,'PI AREA  P75'!$BZ:$CF,6,0)</f>
        <v>#DIV/0!</v>
      </c>
    </row>
    <row r="9" spans="1:37" x14ac:dyDescent="0.2">
      <c r="A9">
        <v>6</v>
      </c>
      <c r="B9" s="249" t="s">
        <v>1525</v>
      </c>
      <c r="C9" s="235">
        <v>45</v>
      </c>
      <c r="D9" s="235">
        <v>73</v>
      </c>
      <c r="E9" s="235">
        <v>97</v>
      </c>
      <c r="F9" s="235">
        <v>118</v>
      </c>
      <c r="G9" s="235">
        <v>63</v>
      </c>
      <c r="H9" s="235">
        <v>46</v>
      </c>
      <c r="I9" s="235">
        <v>34</v>
      </c>
      <c r="J9" s="235">
        <v>0</v>
      </c>
      <c r="K9" s="235">
        <v>0</v>
      </c>
      <c r="L9" s="235">
        <v>0</v>
      </c>
      <c r="M9" s="235">
        <v>1</v>
      </c>
      <c r="N9" s="235">
        <v>0</v>
      </c>
      <c r="O9" s="235">
        <v>1</v>
      </c>
      <c r="P9" s="235">
        <v>1</v>
      </c>
      <c r="Q9" s="235">
        <v>4</v>
      </c>
      <c r="S9">
        <f t="shared" si="11"/>
        <v>4500</v>
      </c>
      <c r="T9">
        <f t="shared" si="12"/>
        <v>5840</v>
      </c>
      <c r="U9">
        <f t="shared" si="13"/>
        <v>5820</v>
      </c>
      <c r="V9">
        <f t="shared" si="14"/>
        <v>4720</v>
      </c>
      <c r="W9">
        <f t="shared" si="15"/>
        <v>1260</v>
      </c>
      <c r="X9">
        <f t="shared" si="16"/>
        <v>460</v>
      </c>
      <c r="Y9">
        <f t="shared" si="17"/>
        <v>170</v>
      </c>
      <c r="Z9">
        <f t="shared" si="18"/>
        <v>0</v>
      </c>
      <c r="AA9">
        <f t="shared" si="19"/>
        <v>0</v>
      </c>
      <c r="AB9">
        <f t="shared" si="20"/>
        <v>0</v>
      </c>
      <c r="AC9">
        <f t="shared" si="21"/>
        <v>25</v>
      </c>
      <c r="AD9">
        <f t="shared" si="22"/>
        <v>0</v>
      </c>
      <c r="AE9">
        <f t="shared" si="23"/>
        <v>50</v>
      </c>
      <c r="AF9">
        <f t="shared" si="24"/>
        <v>15</v>
      </c>
      <c r="AG9">
        <f t="shared" si="25"/>
        <v>40</v>
      </c>
      <c r="AH9">
        <f t="shared" si="26"/>
        <v>22900</v>
      </c>
      <c r="AI9" s="41" t="e">
        <f>AH9/VLOOKUP($B9,'PI AREA  P75'!$BZ:$CD,3,0)</f>
        <v>#DIV/0!</v>
      </c>
      <c r="AJ9" s="78" t="e">
        <f t="shared" si="27"/>
        <v>#DIV/0!</v>
      </c>
      <c r="AK9" s="41" t="e">
        <f>$AH9/VLOOKUP($B9,'PI AREA  P75'!$BZ:$CF,6,0)</f>
        <v>#DIV/0!</v>
      </c>
    </row>
    <row r="10" spans="1:37" x14ac:dyDescent="0.2">
      <c r="A10">
        <v>7</v>
      </c>
      <c r="B10" s="249" t="s">
        <v>285</v>
      </c>
      <c r="C10" s="235">
        <v>31</v>
      </c>
      <c r="D10" s="235">
        <v>28</v>
      </c>
      <c r="E10" s="235">
        <v>39</v>
      </c>
      <c r="F10" s="235">
        <v>43</v>
      </c>
      <c r="G10" s="235">
        <v>16</v>
      </c>
      <c r="H10" s="235">
        <v>16</v>
      </c>
      <c r="I10" s="235">
        <v>5</v>
      </c>
      <c r="J10" s="235">
        <v>0</v>
      </c>
      <c r="K10" s="235">
        <v>0</v>
      </c>
      <c r="L10" s="235">
        <v>0</v>
      </c>
      <c r="M10" s="235">
        <v>0</v>
      </c>
      <c r="N10" s="235">
        <v>0</v>
      </c>
      <c r="O10" s="235">
        <v>0</v>
      </c>
      <c r="P10" s="235">
        <v>0</v>
      </c>
      <c r="Q10" s="235">
        <v>0</v>
      </c>
      <c r="S10">
        <f t="shared" si="11"/>
        <v>3100</v>
      </c>
      <c r="T10">
        <f t="shared" si="12"/>
        <v>2240</v>
      </c>
      <c r="U10">
        <f t="shared" si="13"/>
        <v>2340</v>
      </c>
      <c r="V10">
        <f t="shared" si="14"/>
        <v>1720</v>
      </c>
      <c r="W10">
        <f t="shared" si="15"/>
        <v>320</v>
      </c>
      <c r="X10">
        <f t="shared" si="16"/>
        <v>160</v>
      </c>
      <c r="Y10">
        <f t="shared" si="17"/>
        <v>25</v>
      </c>
      <c r="Z10">
        <f t="shared" si="18"/>
        <v>0</v>
      </c>
      <c r="AA10">
        <f t="shared" si="19"/>
        <v>0</v>
      </c>
      <c r="AB10">
        <f t="shared" si="20"/>
        <v>0</v>
      </c>
      <c r="AC10">
        <f t="shared" si="21"/>
        <v>0</v>
      </c>
      <c r="AD10">
        <f t="shared" si="22"/>
        <v>0</v>
      </c>
      <c r="AE10">
        <f t="shared" si="23"/>
        <v>0</v>
      </c>
      <c r="AF10">
        <f t="shared" si="24"/>
        <v>0</v>
      </c>
      <c r="AG10">
        <f t="shared" si="25"/>
        <v>0</v>
      </c>
      <c r="AH10">
        <f t="shared" si="26"/>
        <v>9905</v>
      </c>
      <c r="AI10" s="41" t="e">
        <f>AH10/VLOOKUP($B10,'PI AREA  P75'!$BZ:$CD,3,0)</f>
        <v>#DIV/0!</v>
      </c>
      <c r="AJ10" s="78" t="e">
        <f t="shared" si="27"/>
        <v>#DIV/0!</v>
      </c>
      <c r="AK10" s="41" t="e">
        <f>$AH10/VLOOKUP($B10,'PI AREA  P75'!$BZ:$CF,6,0)</f>
        <v>#DIV/0!</v>
      </c>
    </row>
    <row r="11" spans="1:37" x14ac:dyDescent="0.2">
      <c r="A11">
        <v>8</v>
      </c>
      <c r="B11" s="249" t="s">
        <v>286</v>
      </c>
      <c r="C11" s="235">
        <v>89</v>
      </c>
      <c r="D11" s="235">
        <v>109</v>
      </c>
      <c r="E11" s="235">
        <v>196</v>
      </c>
      <c r="F11" s="235">
        <v>104</v>
      </c>
      <c r="G11" s="235">
        <v>30</v>
      </c>
      <c r="H11" s="235">
        <v>51</v>
      </c>
      <c r="I11" s="235">
        <v>21</v>
      </c>
      <c r="J11" s="235">
        <v>0</v>
      </c>
      <c r="K11" s="235">
        <v>2</v>
      </c>
      <c r="L11" s="235">
        <v>3</v>
      </c>
      <c r="M11" s="235">
        <v>2</v>
      </c>
      <c r="N11" s="235">
        <v>0</v>
      </c>
      <c r="O11" s="235">
        <v>6</v>
      </c>
      <c r="P11" s="235">
        <v>5</v>
      </c>
      <c r="Q11" s="235">
        <v>11</v>
      </c>
      <c r="S11">
        <f t="shared" si="11"/>
        <v>8900</v>
      </c>
      <c r="T11">
        <f t="shared" si="12"/>
        <v>8720</v>
      </c>
      <c r="U11">
        <f t="shared" si="13"/>
        <v>11760</v>
      </c>
      <c r="V11">
        <f t="shared" si="14"/>
        <v>4160</v>
      </c>
      <c r="W11">
        <f t="shared" si="15"/>
        <v>600</v>
      </c>
      <c r="X11">
        <f t="shared" si="16"/>
        <v>510</v>
      </c>
      <c r="Y11">
        <f t="shared" si="17"/>
        <v>105</v>
      </c>
      <c r="Z11">
        <f t="shared" si="18"/>
        <v>0</v>
      </c>
      <c r="AA11">
        <f t="shared" si="19"/>
        <v>200</v>
      </c>
      <c r="AB11">
        <f t="shared" si="20"/>
        <v>150</v>
      </c>
      <c r="AC11">
        <f t="shared" si="21"/>
        <v>50</v>
      </c>
      <c r="AD11">
        <f t="shared" si="22"/>
        <v>0</v>
      </c>
      <c r="AE11">
        <f t="shared" si="23"/>
        <v>300</v>
      </c>
      <c r="AF11">
        <f t="shared" si="24"/>
        <v>75</v>
      </c>
      <c r="AG11">
        <f t="shared" si="25"/>
        <v>110</v>
      </c>
      <c r="AH11">
        <f t="shared" si="26"/>
        <v>35640</v>
      </c>
      <c r="AI11" s="41" t="e">
        <f>AH11/VLOOKUP($B11,'PI AREA  P75'!$BZ:$CD,3,0)</f>
        <v>#DIV/0!</v>
      </c>
      <c r="AJ11" s="78" t="e">
        <f t="shared" si="27"/>
        <v>#DIV/0!</v>
      </c>
      <c r="AK11" s="41" t="e">
        <f>$AH11/VLOOKUP($B11,'PI AREA  P75'!$BZ:$CF,6,0)</f>
        <v>#DIV/0!</v>
      </c>
    </row>
    <row r="12" spans="1:37" x14ac:dyDescent="0.2">
      <c r="A12">
        <v>9</v>
      </c>
      <c r="B12" s="249" t="s">
        <v>287</v>
      </c>
      <c r="C12" s="235">
        <v>37</v>
      </c>
      <c r="D12" s="235">
        <v>46</v>
      </c>
      <c r="E12" s="235">
        <v>69</v>
      </c>
      <c r="F12" s="235">
        <v>44</v>
      </c>
      <c r="G12" s="235">
        <v>18</v>
      </c>
      <c r="H12" s="235">
        <v>6</v>
      </c>
      <c r="I12" s="235">
        <v>8</v>
      </c>
      <c r="J12" s="235">
        <v>0</v>
      </c>
      <c r="K12" s="235">
        <v>0</v>
      </c>
      <c r="L12" s="235">
        <v>2</v>
      </c>
      <c r="M12" s="235">
        <v>0</v>
      </c>
      <c r="N12" s="235">
        <v>0</v>
      </c>
      <c r="O12" s="235">
        <v>0</v>
      </c>
      <c r="P12" s="235">
        <v>2</v>
      </c>
      <c r="Q12" s="235">
        <v>5</v>
      </c>
      <c r="S12">
        <f t="shared" si="11"/>
        <v>3700</v>
      </c>
      <c r="T12">
        <f t="shared" si="12"/>
        <v>3680</v>
      </c>
      <c r="U12">
        <f t="shared" si="13"/>
        <v>4140</v>
      </c>
      <c r="V12">
        <f t="shared" si="14"/>
        <v>1760</v>
      </c>
      <c r="W12">
        <f t="shared" si="15"/>
        <v>360</v>
      </c>
      <c r="X12">
        <f t="shared" si="16"/>
        <v>60</v>
      </c>
      <c r="Y12">
        <f t="shared" si="17"/>
        <v>40</v>
      </c>
      <c r="Z12">
        <f t="shared" si="18"/>
        <v>0</v>
      </c>
      <c r="AA12">
        <f t="shared" si="19"/>
        <v>0</v>
      </c>
      <c r="AB12">
        <f t="shared" si="20"/>
        <v>100</v>
      </c>
      <c r="AC12">
        <f t="shared" si="21"/>
        <v>0</v>
      </c>
      <c r="AD12">
        <f t="shared" si="22"/>
        <v>0</v>
      </c>
      <c r="AE12">
        <f t="shared" si="23"/>
        <v>0</v>
      </c>
      <c r="AF12">
        <f t="shared" si="24"/>
        <v>30</v>
      </c>
      <c r="AG12">
        <f t="shared" si="25"/>
        <v>50</v>
      </c>
      <c r="AH12">
        <f t="shared" si="26"/>
        <v>13920</v>
      </c>
      <c r="AI12" s="41" t="e">
        <f>AH12/VLOOKUP($B12,'PI AREA  P75'!$BZ:$CD,3,0)</f>
        <v>#DIV/0!</v>
      </c>
      <c r="AJ12" s="78" t="e">
        <f t="shared" si="27"/>
        <v>#DIV/0!</v>
      </c>
      <c r="AK12" s="41" t="e">
        <f>$AH12/VLOOKUP($B12,'PI AREA  P75'!$BZ:$CF,6,0)</f>
        <v>#DIV/0!</v>
      </c>
    </row>
    <row r="13" spans="1:37" x14ac:dyDescent="0.2">
      <c r="A13">
        <v>10</v>
      </c>
      <c r="B13" s="249" t="s">
        <v>288</v>
      </c>
      <c r="C13" s="235">
        <v>34</v>
      </c>
      <c r="D13" s="235">
        <v>20</v>
      </c>
      <c r="E13" s="235">
        <v>22</v>
      </c>
      <c r="F13" s="235">
        <v>15</v>
      </c>
      <c r="G13" s="235">
        <v>8</v>
      </c>
      <c r="H13" s="235">
        <v>9</v>
      </c>
      <c r="I13" s="235">
        <v>6</v>
      </c>
      <c r="J13" s="235">
        <v>0</v>
      </c>
      <c r="K13" s="235">
        <v>0</v>
      </c>
      <c r="L13" s="235">
        <v>0</v>
      </c>
      <c r="M13" s="235">
        <v>0</v>
      </c>
      <c r="N13" s="235">
        <v>0</v>
      </c>
      <c r="O13" s="235">
        <v>0</v>
      </c>
      <c r="P13" s="235">
        <v>2</v>
      </c>
      <c r="Q13" s="235">
        <v>0</v>
      </c>
      <c r="S13">
        <f t="shared" si="11"/>
        <v>3400</v>
      </c>
      <c r="T13">
        <f t="shared" si="12"/>
        <v>1600</v>
      </c>
      <c r="U13">
        <f t="shared" si="13"/>
        <v>1320</v>
      </c>
      <c r="V13">
        <f t="shared" si="14"/>
        <v>600</v>
      </c>
      <c r="W13">
        <f t="shared" si="15"/>
        <v>160</v>
      </c>
      <c r="X13">
        <f t="shared" si="16"/>
        <v>90</v>
      </c>
      <c r="Y13">
        <f t="shared" si="17"/>
        <v>30</v>
      </c>
      <c r="Z13">
        <f t="shared" si="18"/>
        <v>0</v>
      </c>
      <c r="AA13">
        <f t="shared" si="19"/>
        <v>0</v>
      </c>
      <c r="AB13">
        <f t="shared" si="20"/>
        <v>0</v>
      </c>
      <c r="AC13">
        <f t="shared" si="21"/>
        <v>0</v>
      </c>
      <c r="AD13">
        <f t="shared" si="22"/>
        <v>0</v>
      </c>
      <c r="AE13">
        <f t="shared" si="23"/>
        <v>0</v>
      </c>
      <c r="AF13">
        <f t="shared" si="24"/>
        <v>30</v>
      </c>
      <c r="AG13">
        <f t="shared" si="25"/>
        <v>0</v>
      </c>
      <c r="AH13">
        <f t="shared" si="26"/>
        <v>7230</v>
      </c>
      <c r="AI13" s="41" t="e">
        <f>AH13/VLOOKUP($B13,'PI AREA  P75'!$BZ:$CD,3,0)</f>
        <v>#DIV/0!</v>
      </c>
      <c r="AJ13" s="78" t="e">
        <f t="shared" si="27"/>
        <v>#DIV/0!</v>
      </c>
      <c r="AK13" s="41" t="e">
        <f>$AH13/VLOOKUP($B13,'PI AREA  P75'!$BZ:$CF,6,0)</f>
        <v>#DIV/0!</v>
      </c>
    </row>
    <row r="14" spans="1:37" x14ac:dyDescent="0.2">
      <c r="A14">
        <v>11</v>
      </c>
      <c r="B14" s="249" t="s">
        <v>289</v>
      </c>
      <c r="C14" s="235">
        <v>64</v>
      </c>
      <c r="D14" s="235">
        <v>52</v>
      </c>
      <c r="E14" s="235">
        <v>53</v>
      </c>
      <c r="F14" s="235">
        <v>57</v>
      </c>
      <c r="G14" s="235">
        <v>38</v>
      </c>
      <c r="H14" s="235">
        <v>14</v>
      </c>
      <c r="I14" s="235">
        <v>9</v>
      </c>
      <c r="J14" s="235">
        <v>0</v>
      </c>
      <c r="K14" s="235">
        <v>0</v>
      </c>
      <c r="L14" s="235">
        <v>0</v>
      </c>
      <c r="M14" s="235">
        <v>3</v>
      </c>
      <c r="N14" s="235">
        <v>0</v>
      </c>
      <c r="O14" s="235">
        <v>0</v>
      </c>
      <c r="P14" s="235">
        <v>0</v>
      </c>
      <c r="Q14" s="235">
        <v>0</v>
      </c>
      <c r="S14">
        <f t="shared" si="11"/>
        <v>6400</v>
      </c>
      <c r="T14">
        <f t="shared" si="12"/>
        <v>4160</v>
      </c>
      <c r="U14">
        <f t="shared" si="13"/>
        <v>3180</v>
      </c>
      <c r="V14">
        <f t="shared" si="14"/>
        <v>2280</v>
      </c>
      <c r="W14">
        <f t="shared" si="15"/>
        <v>760</v>
      </c>
      <c r="X14">
        <f t="shared" si="16"/>
        <v>140</v>
      </c>
      <c r="Y14">
        <f t="shared" si="17"/>
        <v>45</v>
      </c>
      <c r="Z14">
        <f t="shared" si="18"/>
        <v>0</v>
      </c>
      <c r="AA14">
        <f t="shared" si="19"/>
        <v>0</v>
      </c>
      <c r="AB14">
        <f t="shared" si="20"/>
        <v>0</v>
      </c>
      <c r="AC14">
        <f t="shared" si="21"/>
        <v>75</v>
      </c>
      <c r="AD14">
        <f t="shared" si="22"/>
        <v>0</v>
      </c>
      <c r="AE14">
        <f t="shared" si="23"/>
        <v>0</v>
      </c>
      <c r="AF14">
        <f t="shared" si="24"/>
        <v>0</v>
      </c>
      <c r="AG14">
        <f t="shared" si="25"/>
        <v>0</v>
      </c>
      <c r="AH14">
        <f t="shared" si="26"/>
        <v>17040</v>
      </c>
      <c r="AI14" s="41" t="e">
        <f>AH14/VLOOKUP($B14,'PI AREA  P75'!$BZ:$CD,3,0)</f>
        <v>#DIV/0!</v>
      </c>
      <c r="AJ14" s="78" t="e">
        <f t="shared" si="27"/>
        <v>#DIV/0!</v>
      </c>
      <c r="AK14" s="41" t="e">
        <f>$AH14/VLOOKUP($B14,'PI AREA  P75'!$BZ:$CF,6,0)</f>
        <v>#DIV/0!</v>
      </c>
    </row>
    <row r="15" spans="1:37" x14ac:dyDescent="0.2">
      <c r="A15">
        <v>12</v>
      </c>
      <c r="B15" s="249" t="s">
        <v>290</v>
      </c>
      <c r="C15" s="235">
        <v>11</v>
      </c>
      <c r="D15" s="235">
        <v>39</v>
      </c>
      <c r="E15" s="235">
        <v>43</v>
      </c>
      <c r="F15" s="235">
        <v>45</v>
      </c>
      <c r="G15" s="235">
        <v>11</v>
      </c>
      <c r="H15" s="235">
        <v>19</v>
      </c>
      <c r="I15" s="235">
        <v>6</v>
      </c>
      <c r="J15" s="235">
        <v>0</v>
      </c>
      <c r="K15" s="235">
        <v>6</v>
      </c>
      <c r="L15" s="235">
        <v>7</v>
      </c>
      <c r="M15" s="235">
        <v>1</v>
      </c>
      <c r="N15" s="235">
        <v>0</v>
      </c>
      <c r="O15" s="235">
        <v>9</v>
      </c>
      <c r="P15" s="235">
        <v>15</v>
      </c>
      <c r="Q15" s="235">
        <v>8</v>
      </c>
      <c r="S15">
        <f t="shared" si="11"/>
        <v>1100</v>
      </c>
      <c r="T15">
        <f t="shared" si="12"/>
        <v>3120</v>
      </c>
      <c r="U15">
        <f t="shared" si="13"/>
        <v>2580</v>
      </c>
      <c r="V15">
        <f t="shared" si="14"/>
        <v>1800</v>
      </c>
      <c r="W15">
        <f t="shared" si="15"/>
        <v>220</v>
      </c>
      <c r="X15">
        <f t="shared" si="16"/>
        <v>190</v>
      </c>
      <c r="Y15">
        <f t="shared" si="17"/>
        <v>30</v>
      </c>
      <c r="Z15">
        <f t="shared" si="18"/>
        <v>0</v>
      </c>
      <c r="AA15">
        <f t="shared" si="19"/>
        <v>600</v>
      </c>
      <c r="AB15">
        <f t="shared" si="20"/>
        <v>350</v>
      </c>
      <c r="AC15">
        <f t="shared" si="21"/>
        <v>25</v>
      </c>
      <c r="AD15">
        <f t="shared" si="22"/>
        <v>0</v>
      </c>
      <c r="AE15">
        <f t="shared" si="23"/>
        <v>450</v>
      </c>
      <c r="AF15">
        <f t="shared" si="24"/>
        <v>225</v>
      </c>
      <c r="AG15">
        <f t="shared" si="25"/>
        <v>80</v>
      </c>
      <c r="AH15">
        <f t="shared" si="26"/>
        <v>10770</v>
      </c>
      <c r="AI15" s="41" t="e">
        <f>AH15/VLOOKUP($B15,'PI AREA  P75'!$BZ:$CD,3,0)</f>
        <v>#DIV/0!</v>
      </c>
      <c r="AJ15" s="78" t="e">
        <f t="shared" si="27"/>
        <v>#DIV/0!</v>
      </c>
      <c r="AK15" s="41" t="e">
        <f>$AH15/VLOOKUP($B15,'PI AREA  P75'!$BZ:$CF,6,0)</f>
        <v>#DIV/0!</v>
      </c>
    </row>
    <row r="16" spans="1:37" x14ac:dyDescent="0.2">
      <c r="A16">
        <v>13</v>
      </c>
      <c r="B16" s="249" t="s">
        <v>291</v>
      </c>
      <c r="C16" s="235">
        <v>4</v>
      </c>
      <c r="D16" s="235">
        <v>2</v>
      </c>
      <c r="E16" s="235">
        <v>2</v>
      </c>
      <c r="F16" s="235">
        <v>6</v>
      </c>
      <c r="G16" s="235">
        <v>1</v>
      </c>
      <c r="H16" s="235">
        <v>0</v>
      </c>
      <c r="I16" s="235">
        <v>0</v>
      </c>
      <c r="J16" s="235">
        <v>0</v>
      </c>
      <c r="K16" s="235">
        <v>0</v>
      </c>
      <c r="L16" s="235">
        <v>0</v>
      </c>
      <c r="M16" s="235">
        <v>0</v>
      </c>
      <c r="N16" s="235">
        <v>0</v>
      </c>
      <c r="O16" s="235">
        <v>0</v>
      </c>
      <c r="P16" s="235">
        <v>0</v>
      </c>
      <c r="Q16" s="235">
        <v>0</v>
      </c>
      <c r="S16">
        <f t="shared" si="11"/>
        <v>400</v>
      </c>
      <c r="T16">
        <f t="shared" si="12"/>
        <v>160</v>
      </c>
      <c r="U16">
        <f t="shared" si="13"/>
        <v>120</v>
      </c>
      <c r="V16">
        <f t="shared" si="14"/>
        <v>240</v>
      </c>
      <c r="W16">
        <f t="shared" si="15"/>
        <v>20</v>
      </c>
      <c r="X16">
        <f t="shared" si="16"/>
        <v>0</v>
      </c>
      <c r="Y16">
        <f t="shared" si="17"/>
        <v>0</v>
      </c>
      <c r="Z16">
        <f t="shared" si="18"/>
        <v>0</v>
      </c>
      <c r="AA16">
        <f t="shared" si="19"/>
        <v>0</v>
      </c>
      <c r="AB16">
        <f t="shared" si="20"/>
        <v>0</v>
      </c>
      <c r="AC16">
        <f t="shared" si="21"/>
        <v>0</v>
      </c>
      <c r="AD16">
        <f t="shared" si="22"/>
        <v>0</v>
      </c>
      <c r="AE16">
        <f t="shared" si="23"/>
        <v>0</v>
      </c>
      <c r="AF16">
        <f t="shared" si="24"/>
        <v>0</v>
      </c>
      <c r="AG16">
        <f t="shared" si="25"/>
        <v>0</v>
      </c>
      <c r="AH16">
        <f t="shared" si="26"/>
        <v>940</v>
      </c>
      <c r="AI16" s="41" t="e">
        <f>AH16/VLOOKUP($B16,'PI AREA  P75'!$BZ:$CD,3,0)</f>
        <v>#DIV/0!</v>
      </c>
      <c r="AJ16" s="78" t="e">
        <f t="shared" si="27"/>
        <v>#DIV/0!</v>
      </c>
      <c r="AK16" s="41" t="e">
        <f>$AH16/VLOOKUP($B16,'PI AREA  P75'!$BZ:$CF,6,0)</f>
        <v>#DIV/0!</v>
      </c>
    </row>
    <row r="17" spans="1:37" x14ac:dyDescent="0.2">
      <c r="A17">
        <v>14</v>
      </c>
      <c r="B17" s="249" t="s">
        <v>292</v>
      </c>
      <c r="C17" s="235">
        <v>8</v>
      </c>
      <c r="D17" s="235">
        <v>8</v>
      </c>
      <c r="E17" s="235">
        <v>9</v>
      </c>
      <c r="F17" s="235">
        <v>4</v>
      </c>
      <c r="G17" s="235">
        <v>5</v>
      </c>
      <c r="H17" s="235">
        <v>1</v>
      </c>
      <c r="I17" s="235">
        <v>2</v>
      </c>
      <c r="J17" s="235">
        <v>0</v>
      </c>
      <c r="K17" s="235">
        <v>0</v>
      </c>
      <c r="L17" s="235">
        <v>0</v>
      </c>
      <c r="M17" s="235">
        <v>0</v>
      </c>
      <c r="N17" s="235">
        <v>0</v>
      </c>
      <c r="O17" s="235">
        <v>0</v>
      </c>
      <c r="P17" s="235">
        <v>0</v>
      </c>
      <c r="Q17" s="235">
        <v>5</v>
      </c>
      <c r="S17">
        <f t="shared" si="11"/>
        <v>800</v>
      </c>
      <c r="T17">
        <f t="shared" si="12"/>
        <v>640</v>
      </c>
      <c r="U17">
        <f t="shared" si="13"/>
        <v>540</v>
      </c>
      <c r="V17">
        <f t="shared" si="14"/>
        <v>160</v>
      </c>
      <c r="W17">
        <f t="shared" si="15"/>
        <v>100</v>
      </c>
      <c r="X17">
        <f t="shared" si="16"/>
        <v>10</v>
      </c>
      <c r="Y17">
        <f t="shared" si="17"/>
        <v>10</v>
      </c>
      <c r="Z17">
        <f t="shared" si="18"/>
        <v>0</v>
      </c>
      <c r="AA17">
        <f t="shared" si="19"/>
        <v>0</v>
      </c>
      <c r="AB17">
        <f t="shared" si="20"/>
        <v>0</v>
      </c>
      <c r="AC17">
        <f t="shared" si="21"/>
        <v>0</v>
      </c>
      <c r="AD17">
        <f t="shared" si="22"/>
        <v>0</v>
      </c>
      <c r="AE17">
        <f t="shared" si="23"/>
        <v>0</v>
      </c>
      <c r="AF17">
        <f t="shared" si="24"/>
        <v>0</v>
      </c>
      <c r="AG17">
        <f t="shared" si="25"/>
        <v>50</v>
      </c>
      <c r="AH17">
        <f t="shared" si="26"/>
        <v>2310</v>
      </c>
      <c r="AI17" s="41" t="e">
        <f>AH17/VLOOKUP($B17,'PI AREA  P75'!$BZ:$CD,3,0)</f>
        <v>#DIV/0!</v>
      </c>
      <c r="AJ17" s="78" t="e">
        <f t="shared" si="27"/>
        <v>#DIV/0!</v>
      </c>
      <c r="AK17" s="41" t="e">
        <f>$AH17/VLOOKUP($B17,'PI AREA  P75'!$BZ:$CF,6,0)</f>
        <v>#DIV/0!</v>
      </c>
    </row>
    <row r="18" spans="1:37" x14ac:dyDescent="0.2">
      <c r="A18">
        <v>15</v>
      </c>
      <c r="B18" s="249" t="s">
        <v>293</v>
      </c>
      <c r="C18" s="235">
        <v>62</v>
      </c>
      <c r="D18" s="235">
        <v>65</v>
      </c>
      <c r="E18" s="235">
        <v>70</v>
      </c>
      <c r="F18" s="235">
        <v>31</v>
      </c>
      <c r="G18" s="235">
        <v>10</v>
      </c>
      <c r="H18" s="235">
        <v>30</v>
      </c>
      <c r="I18" s="235">
        <v>13</v>
      </c>
      <c r="J18" s="235">
        <v>0</v>
      </c>
      <c r="K18" s="235">
        <v>0</v>
      </c>
      <c r="L18" s="235">
        <v>2</v>
      </c>
      <c r="M18" s="235">
        <v>0</v>
      </c>
      <c r="N18" s="235">
        <v>0</v>
      </c>
      <c r="O18" s="235">
        <v>4</v>
      </c>
      <c r="P18" s="235">
        <v>9</v>
      </c>
      <c r="Q18" s="235">
        <v>4</v>
      </c>
      <c r="S18">
        <f t="shared" ref="S18:S41" si="28">C18*S$2</f>
        <v>6200</v>
      </c>
      <c r="T18">
        <f t="shared" ref="T18:T55" si="29">D18*T$2</f>
        <v>5200</v>
      </c>
      <c r="U18">
        <f t="shared" ref="U18:U55" si="30">E18*U$2</f>
        <v>4200</v>
      </c>
      <c r="V18">
        <f t="shared" ref="V18:V55" si="31">F18*V$2</f>
        <v>1240</v>
      </c>
      <c r="W18">
        <f t="shared" ref="W18:W41" si="32">G18*W$2</f>
        <v>200</v>
      </c>
      <c r="X18">
        <f t="shared" ref="X18:X55" si="33">H18*X$2</f>
        <v>300</v>
      </c>
      <c r="Y18">
        <f t="shared" ref="Y18:Y55" si="34">I18*Y$2</f>
        <v>65</v>
      </c>
      <c r="Z18">
        <f t="shared" ref="Z18:Z55" si="35">J18*Z$2</f>
        <v>0</v>
      </c>
      <c r="AA18">
        <f t="shared" ref="AA18:AA55" si="36">K18*AA$2</f>
        <v>0</v>
      </c>
      <c r="AB18">
        <f t="shared" ref="AB18:AB55" si="37">L18*AB$2</f>
        <v>100</v>
      </c>
      <c r="AC18">
        <f t="shared" ref="AC18:AC55" si="38">M18*AC$2</f>
        <v>0</v>
      </c>
      <c r="AD18">
        <f t="shared" ref="AD18:AD55" si="39">N18*AD$2</f>
        <v>0</v>
      </c>
      <c r="AE18">
        <f t="shared" ref="AE18:AE55" si="40">O18*AE$2</f>
        <v>200</v>
      </c>
      <c r="AF18">
        <f t="shared" ref="AF18:AF55" si="41">P18*AF$2</f>
        <v>135</v>
      </c>
      <c r="AG18">
        <f t="shared" ref="AG18:AG55" si="42">Q18*AG$2</f>
        <v>40</v>
      </c>
      <c r="AH18">
        <f t="shared" si="26"/>
        <v>17880</v>
      </c>
      <c r="AI18" s="41" t="e">
        <f>AH18/VLOOKUP($B18,'PI AREA  P75'!$BZ:$CD,3,0)</f>
        <v>#DIV/0!</v>
      </c>
      <c r="AJ18" s="78" t="e">
        <f t="shared" si="27"/>
        <v>#DIV/0!</v>
      </c>
      <c r="AK18" s="41" t="e">
        <f>$AH18/VLOOKUP($B18,'PI AREA  P75'!$BZ:$CF,6,0)</f>
        <v>#DIV/0!</v>
      </c>
    </row>
    <row r="19" spans="1:37" x14ac:dyDescent="0.2">
      <c r="A19">
        <v>16</v>
      </c>
      <c r="B19" s="249" t="s">
        <v>294</v>
      </c>
      <c r="C19" s="235">
        <v>6</v>
      </c>
      <c r="D19" s="235">
        <v>25</v>
      </c>
      <c r="E19" s="235">
        <v>100</v>
      </c>
      <c r="F19" s="235">
        <v>14</v>
      </c>
      <c r="G19" s="235">
        <v>5</v>
      </c>
      <c r="H19" s="235">
        <v>5</v>
      </c>
      <c r="I19" s="235">
        <v>0</v>
      </c>
      <c r="J19" s="235">
        <v>0</v>
      </c>
      <c r="K19" s="235">
        <v>0</v>
      </c>
      <c r="L19" s="235">
        <v>1</v>
      </c>
      <c r="M19" s="235">
        <v>0</v>
      </c>
      <c r="N19" s="235">
        <v>10</v>
      </c>
      <c r="O19" s="235">
        <v>2</v>
      </c>
      <c r="P19" s="235">
        <v>3</v>
      </c>
      <c r="Q19" s="235">
        <v>1</v>
      </c>
      <c r="S19">
        <f t="shared" si="28"/>
        <v>600</v>
      </c>
      <c r="T19">
        <f t="shared" si="29"/>
        <v>2000</v>
      </c>
      <c r="U19">
        <f t="shared" si="30"/>
        <v>6000</v>
      </c>
      <c r="V19">
        <f t="shared" si="31"/>
        <v>560</v>
      </c>
      <c r="W19">
        <f t="shared" si="32"/>
        <v>100</v>
      </c>
      <c r="X19">
        <f t="shared" si="33"/>
        <v>50</v>
      </c>
      <c r="Y19">
        <f t="shared" si="34"/>
        <v>0</v>
      </c>
      <c r="Z19">
        <f t="shared" si="35"/>
        <v>0</v>
      </c>
      <c r="AA19">
        <f t="shared" si="36"/>
        <v>0</v>
      </c>
      <c r="AB19">
        <f t="shared" si="37"/>
        <v>50</v>
      </c>
      <c r="AC19">
        <f t="shared" si="38"/>
        <v>0</v>
      </c>
      <c r="AD19">
        <f t="shared" si="39"/>
        <v>1000</v>
      </c>
      <c r="AE19">
        <f t="shared" si="40"/>
        <v>100</v>
      </c>
      <c r="AF19">
        <f t="shared" si="41"/>
        <v>45</v>
      </c>
      <c r="AG19">
        <f t="shared" si="42"/>
        <v>10</v>
      </c>
      <c r="AH19">
        <f t="shared" si="26"/>
        <v>10515</v>
      </c>
      <c r="AI19" s="41" t="e">
        <f>AH19/VLOOKUP($B19,'PI AREA  P75'!$BZ:$CD,3,0)</f>
        <v>#DIV/0!</v>
      </c>
      <c r="AJ19" s="78" t="e">
        <f t="shared" si="27"/>
        <v>#DIV/0!</v>
      </c>
      <c r="AK19" s="41" t="e">
        <f>$AH19/VLOOKUP($B19,'PI AREA  P75'!$BZ:$CF,6,0)</f>
        <v>#DIV/0!</v>
      </c>
    </row>
    <row r="20" spans="1:37" x14ac:dyDescent="0.2">
      <c r="A20">
        <v>17</v>
      </c>
      <c r="B20" s="249" t="s">
        <v>295</v>
      </c>
      <c r="C20" s="235">
        <v>90</v>
      </c>
      <c r="D20" s="235">
        <v>97</v>
      </c>
      <c r="E20" s="235">
        <v>62</v>
      </c>
      <c r="F20" s="235">
        <v>53</v>
      </c>
      <c r="G20" s="235">
        <v>7</v>
      </c>
      <c r="H20" s="235">
        <v>12</v>
      </c>
      <c r="I20" s="235">
        <v>8</v>
      </c>
      <c r="J20" s="235">
        <v>0</v>
      </c>
      <c r="K20" s="235">
        <v>0</v>
      </c>
      <c r="L20" s="235">
        <v>4</v>
      </c>
      <c r="M20" s="235">
        <v>1</v>
      </c>
      <c r="N20" s="235">
        <v>0</v>
      </c>
      <c r="O20" s="235">
        <v>0</v>
      </c>
      <c r="P20" s="235">
        <v>2</v>
      </c>
      <c r="Q20" s="235">
        <v>2</v>
      </c>
      <c r="S20">
        <f t="shared" si="28"/>
        <v>9000</v>
      </c>
      <c r="T20">
        <f t="shared" si="29"/>
        <v>7760</v>
      </c>
      <c r="U20">
        <f t="shared" si="30"/>
        <v>3720</v>
      </c>
      <c r="V20">
        <f t="shared" si="31"/>
        <v>2120</v>
      </c>
      <c r="W20">
        <f t="shared" si="32"/>
        <v>140</v>
      </c>
      <c r="X20">
        <f t="shared" si="33"/>
        <v>120</v>
      </c>
      <c r="Y20">
        <f t="shared" si="34"/>
        <v>40</v>
      </c>
      <c r="Z20">
        <f t="shared" si="35"/>
        <v>0</v>
      </c>
      <c r="AA20">
        <f t="shared" si="36"/>
        <v>0</v>
      </c>
      <c r="AB20">
        <f t="shared" si="37"/>
        <v>200</v>
      </c>
      <c r="AC20">
        <f t="shared" si="38"/>
        <v>25</v>
      </c>
      <c r="AD20">
        <f t="shared" si="39"/>
        <v>0</v>
      </c>
      <c r="AE20">
        <f t="shared" si="40"/>
        <v>0</v>
      </c>
      <c r="AF20">
        <f t="shared" si="41"/>
        <v>30</v>
      </c>
      <c r="AG20">
        <f t="shared" si="42"/>
        <v>20</v>
      </c>
      <c r="AH20">
        <f t="shared" si="26"/>
        <v>23175</v>
      </c>
      <c r="AI20" s="41" t="e">
        <f>AH20/VLOOKUP($B20,'PI AREA  P75'!$BZ:$CD,3,0)</f>
        <v>#DIV/0!</v>
      </c>
      <c r="AJ20" s="78" t="e">
        <f t="shared" si="27"/>
        <v>#DIV/0!</v>
      </c>
      <c r="AK20" s="41" t="e">
        <f>$AH20/VLOOKUP($B20,'PI AREA  P75'!$BZ:$CF,6,0)</f>
        <v>#DIV/0!</v>
      </c>
    </row>
    <row r="21" spans="1:37" x14ac:dyDescent="0.2">
      <c r="A21">
        <v>18</v>
      </c>
      <c r="B21" s="249" t="s">
        <v>296</v>
      </c>
      <c r="C21" s="235">
        <v>4</v>
      </c>
      <c r="D21" s="235">
        <v>20</v>
      </c>
      <c r="E21" s="235">
        <v>19</v>
      </c>
      <c r="F21" s="235">
        <v>21</v>
      </c>
      <c r="G21" s="235">
        <v>8</v>
      </c>
      <c r="H21" s="235">
        <v>23</v>
      </c>
      <c r="I21" s="235">
        <v>10</v>
      </c>
      <c r="J21" s="235">
        <v>0</v>
      </c>
      <c r="K21" s="235">
        <v>2</v>
      </c>
      <c r="L21" s="235">
        <v>4</v>
      </c>
      <c r="M21" s="235">
        <v>1</v>
      </c>
      <c r="N21" s="235">
        <v>0</v>
      </c>
      <c r="O21" s="235">
        <v>0</v>
      </c>
      <c r="P21" s="235">
        <v>1</v>
      </c>
      <c r="Q21" s="235">
        <v>1</v>
      </c>
      <c r="S21">
        <f t="shared" si="28"/>
        <v>400</v>
      </c>
      <c r="T21">
        <f t="shared" si="29"/>
        <v>1600</v>
      </c>
      <c r="U21">
        <f t="shared" si="30"/>
        <v>1140</v>
      </c>
      <c r="V21">
        <f t="shared" si="31"/>
        <v>840</v>
      </c>
      <c r="W21">
        <f t="shared" si="32"/>
        <v>160</v>
      </c>
      <c r="X21">
        <f t="shared" si="33"/>
        <v>230</v>
      </c>
      <c r="Y21">
        <f t="shared" si="34"/>
        <v>50</v>
      </c>
      <c r="Z21">
        <f t="shared" si="35"/>
        <v>0</v>
      </c>
      <c r="AA21">
        <f t="shared" si="36"/>
        <v>200</v>
      </c>
      <c r="AB21">
        <f t="shared" si="37"/>
        <v>200</v>
      </c>
      <c r="AC21">
        <f t="shared" si="38"/>
        <v>25</v>
      </c>
      <c r="AD21">
        <f t="shared" si="39"/>
        <v>0</v>
      </c>
      <c r="AE21">
        <f t="shared" si="40"/>
        <v>0</v>
      </c>
      <c r="AF21">
        <f t="shared" si="41"/>
        <v>15</v>
      </c>
      <c r="AG21">
        <f t="shared" si="42"/>
        <v>10</v>
      </c>
      <c r="AH21">
        <f t="shared" si="26"/>
        <v>4870</v>
      </c>
      <c r="AI21" s="41" t="e">
        <f>AH21/VLOOKUP($B21,'PI AREA  P75'!$BZ:$CD,3,0)</f>
        <v>#DIV/0!</v>
      </c>
      <c r="AJ21" s="78" t="e">
        <f t="shared" si="27"/>
        <v>#DIV/0!</v>
      </c>
      <c r="AK21" s="41" t="e">
        <f>$AH21/VLOOKUP($B21,'PI AREA  P75'!$BZ:$CF,6,0)</f>
        <v>#DIV/0!</v>
      </c>
    </row>
    <row r="22" spans="1:37" x14ac:dyDescent="0.2">
      <c r="A22">
        <v>19</v>
      </c>
      <c r="B22" s="249" t="s">
        <v>297</v>
      </c>
      <c r="C22" s="235">
        <v>5</v>
      </c>
      <c r="D22" s="235">
        <v>3</v>
      </c>
      <c r="E22" s="235">
        <v>7</v>
      </c>
      <c r="F22" s="235">
        <v>7</v>
      </c>
      <c r="G22" s="235">
        <v>1</v>
      </c>
      <c r="H22" s="235">
        <v>1</v>
      </c>
      <c r="I22" s="235">
        <v>0</v>
      </c>
      <c r="J22" s="235">
        <v>0</v>
      </c>
      <c r="K22" s="235">
        <v>0</v>
      </c>
      <c r="L22" s="235">
        <v>0</v>
      </c>
      <c r="M22" s="235">
        <v>0</v>
      </c>
      <c r="N22" s="235">
        <v>0</v>
      </c>
      <c r="O22" s="235">
        <v>0</v>
      </c>
      <c r="P22" s="235">
        <v>2</v>
      </c>
      <c r="Q22" s="235">
        <v>0</v>
      </c>
      <c r="S22">
        <f t="shared" si="28"/>
        <v>500</v>
      </c>
      <c r="T22">
        <f t="shared" si="29"/>
        <v>240</v>
      </c>
      <c r="U22">
        <f t="shared" si="30"/>
        <v>420</v>
      </c>
      <c r="V22">
        <f t="shared" si="31"/>
        <v>280</v>
      </c>
      <c r="W22">
        <f t="shared" si="32"/>
        <v>20</v>
      </c>
      <c r="X22">
        <f t="shared" si="33"/>
        <v>10</v>
      </c>
      <c r="Y22">
        <f t="shared" si="34"/>
        <v>0</v>
      </c>
      <c r="Z22">
        <f t="shared" si="35"/>
        <v>0</v>
      </c>
      <c r="AA22">
        <f t="shared" si="36"/>
        <v>0</v>
      </c>
      <c r="AB22">
        <f t="shared" si="37"/>
        <v>0</v>
      </c>
      <c r="AC22">
        <f t="shared" si="38"/>
        <v>0</v>
      </c>
      <c r="AD22">
        <f t="shared" si="39"/>
        <v>0</v>
      </c>
      <c r="AE22">
        <f t="shared" si="40"/>
        <v>0</v>
      </c>
      <c r="AF22">
        <f t="shared" si="41"/>
        <v>30</v>
      </c>
      <c r="AG22">
        <f t="shared" si="42"/>
        <v>0</v>
      </c>
      <c r="AH22">
        <f t="shared" si="26"/>
        <v>1500</v>
      </c>
      <c r="AI22" s="41" t="e">
        <f>AH22/VLOOKUP($B22,'PI AREA  P75'!$BZ:$CD,3,0)</f>
        <v>#DIV/0!</v>
      </c>
      <c r="AJ22" s="78" t="e">
        <f t="shared" si="27"/>
        <v>#DIV/0!</v>
      </c>
      <c r="AK22" s="41" t="e">
        <f>$AH22/VLOOKUP($B22,'PI AREA  P75'!$BZ:$CF,6,0)</f>
        <v>#DIV/0!</v>
      </c>
    </row>
    <row r="23" spans="1:37" x14ac:dyDescent="0.2">
      <c r="A23">
        <v>20</v>
      </c>
      <c r="B23" s="249" t="s">
        <v>298</v>
      </c>
      <c r="C23" s="235">
        <v>32</v>
      </c>
      <c r="D23" s="235">
        <v>34</v>
      </c>
      <c r="E23" s="235">
        <v>25</v>
      </c>
      <c r="F23" s="235">
        <v>21</v>
      </c>
      <c r="G23" s="235">
        <v>5</v>
      </c>
      <c r="H23" s="235">
        <v>1</v>
      </c>
      <c r="I23" s="235">
        <v>9</v>
      </c>
      <c r="J23" s="235">
        <v>0</v>
      </c>
      <c r="K23" s="235">
        <v>0</v>
      </c>
      <c r="L23" s="235">
        <v>0</v>
      </c>
      <c r="M23" s="235">
        <v>1</v>
      </c>
      <c r="N23" s="235">
        <v>0</v>
      </c>
      <c r="O23" s="235">
        <v>0</v>
      </c>
      <c r="P23" s="235">
        <v>0</v>
      </c>
      <c r="Q23" s="235">
        <v>28</v>
      </c>
      <c r="S23">
        <f t="shared" si="28"/>
        <v>3200</v>
      </c>
      <c r="T23">
        <f t="shared" si="29"/>
        <v>2720</v>
      </c>
      <c r="U23">
        <f t="shared" si="30"/>
        <v>1500</v>
      </c>
      <c r="V23">
        <f t="shared" si="31"/>
        <v>840</v>
      </c>
      <c r="W23">
        <f t="shared" si="32"/>
        <v>100</v>
      </c>
      <c r="X23">
        <f t="shared" si="33"/>
        <v>10</v>
      </c>
      <c r="Y23">
        <f t="shared" si="34"/>
        <v>45</v>
      </c>
      <c r="Z23">
        <f t="shared" si="35"/>
        <v>0</v>
      </c>
      <c r="AA23">
        <f t="shared" si="36"/>
        <v>0</v>
      </c>
      <c r="AB23">
        <f t="shared" si="37"/>
        <v>0</v>
      </c>
      <c r="AC23">
        <f t="shared" si="38"/>
        <v>25</v>
      </c>
      <c r="AD23">
        <f t="shared" si="39"/>
        <v>0</v>
      </c>
      <c r="AE23">
        <f t="shared" si="40"/>
        <v>0</v>
      </c>
      <c r="AF23">
        <f t="shared" si="41"/>
        <v>0</v>
      </c>
      <c r="AG23">
        <f t="shared" si="42"/>
        <v>280</v>
      </c>
      <c r="AH23">
        <f t="shared" si="26"/>
        <v>8720</v>
      </c>
      <c r="AI23" s="41" t="e">
        <f>AH23/VLOOKUP($B23,'PI AREA  P75'!$BZ:$CD,3,0)</f>
        <v>#DIV/0!</v>
      </c>
      <c r="AJ23" s="78" t="e">
        <f t="shared" si="27"/>
        <v>#DIV/0!</v>
      </c>
      <c r="AK23" s="41" t="e">
        <f>$AH23/VLOOKUP($B23,'PI AREA  P75'!$BZ:$CF,6,0)</f>
        <v>#DIV/0!</v>
      </c>
    </row>
    <row r="24" spans="1:37" x14ac:dyDescent="0.2">
      <c r="A24">
        <v>21</v>
      </c>
      <c r="B24" s="249" t="s">
        <v>299</v>
      </c>
      <c r="C24" s="235">
        <v>108</v>
      </c>
      <c r="D24" s="235">
        <v>63</v>
      </c>
      <c r="E24" s="235">
        <v>54</v>
      </c>
      <c r="F24" s="235">
        <v>93</v>
      </c>
      <c r="G24" s="235">
        <v>19</v>
      </c>
      <c r="H24" s="235">
        <v>41</v>
      </c>
      <c r="I24" s="235">
        <v>19</v>
      </c>
      <c r="J24" s="235">
        <v>0</v>
      </c>
      <c r="K24" s="235">
        <v>0</v>
      </c>
      <c r="L24" s="235">
        <v>3</v>
      </c>
      <c r="M24" s="235">
        <v>1</v>
      </c>
      <c r="N24" s="235">
        <v>0</v>
      </c>
      <c r="O24" s="235">
        <v>0</v>
      </c>
      <c r="P24" s="235">
        <v>6</v>
      </c>
      <c r="Q24" s="235">
        <v>5</v>
      </c>
      <c r="S24">
        <f t="shared" si="28"/>
        <v>10800</v>
      </c>
      <c r="T24">
        <f t="shared" si="29"/>
        <v>5040</v>
      </c>
      <c r="U24">
        <f t="shared" si="30"/>
        <v>3240</v>
      </c>
      <c r="V24">
        <f t="shared" si="31"/>
        <v>3720</v>
      </c>
      <c r="W24">
        <f t="shared" si="32"/>
        <v>380</v>
      </c>
      <c r="X24">
        <f t="shared" si="33"/>
        <v>410</v>
      </c>
      <c r="Y24">
        <f t="shared" si="34"/>
        <v>95</v>
      </c>
      <c r="Z24">
        <f t="shared" si="35"/>
        <v>0</v>
      </c>
      <c r="AA24">
        <f t="shared" si="36"/>
        <v>0</v>
      </c>
      <c r="AB24">
        <f t="shared" si="37"/>
        <v>150</v>
      </c>
      <c r="AC24">
        <f t="shared" si="38"/>
        <v>25</v>
      </c>
      <c r="AD24">
        <f t="shared" si="39"/>
        <v>0</v>
      </c>
      <c r="AE24">
        <f t="shared" si="40"/>
        <v>0</v>
      </c>
      <c r="AF24">
        <f t="shared" si="41"/>
        <v>90</v>
      </c>
      <c r="AG24">
        <f t="shared" si="42"/>
        <v>50</v>
      </c>
      <c r="AH24">
        <f t="shared" si="26"/>
        <v>24000</v>
      </c>
      <c r="AI24" s="41" t="e">
        <f>AH24/VLOOKUP($B24,'PI AREA  P75'!$BZ:$CD,3,0)</f>
        <v>#DIV/0!</v>
      </c>
      <c r="AJ24" s="78" t="e">
        <f t="shared" si="27"/>
        <v>#DIV/0!</v>
      </c>
      <c r="AK24" s="41" t="e">
        <f>$AH24/VLOOKUP($B24,'PI AREA  P75'!$BZ:$CF,6,0)</f>
        <v>#DIV/0!</v>
      </c>
    </row>
    <row r="25" spans="1:37" x14ac:dyDescent="0.2">
      <c r="A25">
        <v>22</v>
      </c>
      <c r="B25" s="249" t="s">
        <v>300</v>
      </c>
      <c r="C25" s="235">
        <v>60</v>
      </c>
      <c r="D25" s="235">
        <v>69</v>
      </c>
      <c r="E25" s="235">
        <v>122</v>
      </c>
      <c r="F25" s="235">
        <v>101</v>
      </c>
      <c r="G25" s="235">
        <v>18</v>
      </c>
      <c r="H25" s="235">
        <v>30</v>
      </c>
      <c r="I25" s="235">
        <v>16</v>
      </c>
      <c r="J25" s="235">
        <v>0</v>
      </c>
      <c r="K25" s="235">
        <v>1</v>
      </c>
      <c r="L25" s="235">
        <v>1</v>
      </c>
      <c r="M25" s="235">
        <v>2</v>
      </c>
      <c r="N25" s="235">
        <v>0</v>
      </c>
      <c r="O25" s="235">
        <v>3</v>
      </c>
      <c r="P25" s="235">
        <v>1</v>
      </c>
      <c r="Q25" s="235">
        <v>5</v>
      </c>
      <c r="S25">
        <f t="shared" si="28"/>
        <v>6000</v>
      </c>
      <c r="T25">
        <f t="shared" si="29"/>
        <v>5520</v>
      </c>
      <c r="U25">
        <f t="shared" si="30"/>
        <v>7320</v>
      </c>
      <c r="V25">
        <f t="shared" si="31"/>
        <v>4040</v>
      </c>
      <c r="W25">
        <f t="shared" si="32"/>
        <v>360</v>
      </c>
      <c r="X25">
        <f t="shared" si="33"/>
        <v>300</v>
      </c>
      <c r="Y25">
        <f t="shared" si="34"/>
        <v>80</v>
      </c>
      <c r="Z25">
        <f t="shared" si="35"/>
        <v>0</v>
      </c>
      <c r="AA25">
        <f t="shared" si="36"/>
        <v>100</v>
      </c>
      <c r="AB25">
        <f t="shared" si="37"/>
        <v>50</v>
      </c>
      <c r="AC25">
        <f t="shared" si="38"/>
        <v>50</v>
      </c>
      <c r="AD25">
        <f t="shared" si="39"/>
        <v>0</v>
      </c>
      <c r="AE25">
        <f t="shared" si="40"/>
        <v>150</v>
      </c>
      <c r="AF25">
        <f t="shared" si="41"/>
        <v>15</v>
      </c>
      <c r="AG25">
        <f t="shared" si="42"/>
        <v>50</v>
      </c>
      <c r="AH25">
        <f t="shared" si="26"/>
        <v>24035</v>
      </c>
      <c r="AI25" s="41" t="e">
        <f>AH25/VLOOKUP($B25,'PI AREA  P75'!$BZ:$CD,3,0)</f>
        <v>#DIV/0!</v>
      </c>
      <c r="AJ25" s="78" t="e">
        <f t="shared" si="27"/>
        <v>#DIV/0!</v>
      </c>
      <c r="AK25" s="41" t="e">
        <f>$AH25/VLOOKUP($B25,'PI AREA  P75'!$BZ:$CF,6,0)</f>
        <v>#DIV/0!</v>
      </c>
    </row>
    <row r="26" spans="1:37" x14ac:dyDescent="0.2">
      <c r="A26">
        <v>23</v>
      </c>
      <c r="B26" s="249" t="s">
        <v>301</v>
      </c>
      <c r="C26" s="235">
        <v>117</v>
      </c>
      <c r="D26" s="235">
        <v>95</v>
      </c>
      <c r="E26" s="235">
        <v>130</v>
      </c>
      <c r="F26" s="235">
        <v>90</v>
      </c>
      <c r="G26" s="235">
        <v>41</v>
      </c>
      <c r="H26" s="235">
        <v>70</v>
      </c>
      <c r="I26" s="235">
        <v>66</v>
      </c>
      <c r="J26" s="235">
        <v>0</v>
      </c>
      <c r="K26" s="235">
        <v>3</v>
      </c>
      <c r="L26" s="235">
        <v>6</v>
      </c>
      <c r="M26" s="235">
        <v>0</v>
      </c>
      <c r="N26" s="235">
        <v>0</v>
      </c>
      <c r="O26" s="235">
        <v>9</v>
      </c>
      <c r="P26" s="235">
        <v>12</v>
      </c>
      <c r="Q26" s="235">
        <v>14</v>
      </c>
      <c r="S26">
        <f t="shared" si="28"/>
        <v>11700</v>
      </c>
      <c r="T26">
        <f t="shared" si="29"/>
        <v>7600</v>
      </c>
      <c r="U26">
        <f t="shared" si="30"/>
        <v>7800</v>
      </c>
      <c r="V26">
        <f t="shared" si="31"/>
        <v>3600</v>
      </c>
      <c r="W26">
        <f t="shared" si="32"/>
        <v>820</v>
      </c>
      <c r="X26">
        <f t="shared" si="33"/>
        <v>700</v>
      </c>
      <c r="Y26">
        <f t="shared" si="34"/>
        <v>330</v>
      </c>
      <c r="Z26">
        <f t="shared" si="35"/>
        <v>0</v>
      </c>
      <c r="AA26">
        <f t="shared" si="36"/>
        <v>300</v>
      </c>
      <c r="AB26">
        <f t="shared" si="37"/>
        <v>300</v>
      </c>
      <c r="AC26">
        <f t="shared" si="38"/>
        <v>0</v>
      </c>
      <c r="AD26">
        <f t="shared" si="39"/>
        <v>0</v>
      </c>
      <c r="AE26">
        <f t="shared" si="40"/>
        <v>450</v>
      </c>
      <c r="AF26">
        <f t="shared" si="41"/>
        <v>180</v>
      </c>
      <c r="AG26">
        <f t="shared" si="42"/>
        <v>140</v>
      </c>
      <c r="AH26">
        <f t="shared" si="26"/>
        <v>33920</v>
      </c>
      <c r="AI26" s="41" t="e">
        <f>AH26/VLOOKUP($B26,'PI AREA  P75'!$BZ:$CD,3,0)</f>
        <v>#DIV/0!</v>
      </c>
      <c r="AJ26" s="78" t="e">
        <f t="shared" si="27"/>
        <v>#DIV/0!</v>
      </c>
      <c r="AK26" s="41" t="e">
        <f>$AH26/VLOOKUP($B26,'PI AREA  P75'!$BZ:$CF,6,0)</f>
        <v>#DIV/0!</v>
      </c>
    </row>
    <row r="27" spans="1:37" x14ac:dyDescent="0.2">
      <c r="A27">
        <v>24</v>
      </c>
      <c r="B27" s="249" t="s">
        <v>302</v>
      </c>
      <c r="C27" s="235">
        <v>75</v>
      </c>
      <c r="D27" s="235">
        <v>70</v>
      </c>
      <c r="E27" s="235">
        <v>79</v>
      </c>
      <c r="F27" s="235">
        <v>70</v>
      </c>
      <c r="G27" s="235">
        <v>31</v>
      </c>
      <c r="H27" s="235">
        <v>28</v>
      </c>
      <c r="I27" s="235">
        <v>14</v>
      </c>
      <c r="J27" s="235">
        <v>0</v>
      </c>
      <c r="K27" s="235">
        <v>0</v>
      </c>
      <c r="L27" s="235">
        <v>2</v>
      </c>
      <c r="M27" s="235">
        <v>0</v>
      </c>
      <c r="N27" s="235">
        <v>0</v>
      </c>
      <c r="O27" s="235">
        <v>0</v>
      </c>
      <c r="P27" s="235">
        <v>2</v>
      </c>
      <c r="Q27" s="235">
        <v>0</v>
      </c>
      <c r="S27">
        <f t="shared" si="28"/>
        <v>7500</v>
      </c>
      <c r="T27">
        <f t="shared" si="29"/>
        <v>5600</v>
      </c>
      <c r="U27">
        <f t="shared" si="30"/>
        <v>4740</v>
      </c>
      <c r="V27">
        <f t="shared" si="31"/>
        <v>2800</v>
      </c>
      <c r="W27">
        <f t="shared" si="32"/>
        <v>620</v>
      </c>
      <c r="X27">
        <f t="shared" si="33"/>
        <v>280</v>
      </c>
      <c r="Y27">
        <f t="shared" si="34"/>
        <v>70</v>
      </c>
      <c r="Z27">
        <f t="shared" si="35"/>
        <v>0</v>
      </c>
      <c r="AA27">
        <f t="shared" si="36"/>
        <v>0</v>
      </c>
      <c r="AB27">
        <f t="shared" si="37"/>
        <v>100</v>
      </c>
      <c r="AC27">
        <f t="shared" si="38"/>
        <v>0</v>
      </c>
      <c r="AD27">
        <f t="shared" si="39"/>
        <v>0</v>
      </c>
      <c r="AE27">
        <f t="shared" si="40"/>
        <v>0</v>
      </c>
      <c r="AF27">
        <f t="shared" si="41"/>
        <v>30</v>
      </c>
      <c r="AG27">
        <f t="shared" si="42"/>
        <v>0</v>
      </c>
      <c r="AH27">
        <f t="shared" si="26"/>
        <v>21740</v>
      </c>
      <c r="AI27" s="41" t="e">
        <f>AH27/VLOOKUP($B27,'PI AREA  P75'!$BZ:$CD,3,0)</f>
        <v>#DIV/0!</v>
      </c>
      <c r="AJ27" s="78" t="e">
        <f t="shared" si="27"/>
        <v>#DIV/0!</v>
      </c>
      <c r="AK27" s="41" t="e">
        <f>$AH27/VLOOKUP($B27,'PI AREA  P75'!$BZ:$CF,6,0)</f>
        <v>#DIV/0!</v>
      </c>
    </row>
    <row r="28" spans="1:37" x14ac:dyDescent="0.2">
      <c r="A28">
        <v>25</v>
      </c>
      <c r="B28" s="249" t="s">
        <v>303</v>
      </c>
      <c r="C28" s="235">
        <v>6</v>
      </c>
      <c r="D28" s="235">
        <v>2</v>
      </c>
      <c r="E28" s="235">
        <v>1</v>
      </c>
      <c r="F28" s="235">
        <v>4</v>
      </c>
      <c r="G28" s="235">
        <v>1</v>
      </c>
      <c r="H28" s="235">
        <v>2</v>
      </c>
      <c r="I28" s="235">
        <v>0</v>
      </c>
      <c r="J28" s="235">
        <v>0</v>
      </c>
      <c r="K28" s="235">
        <v>0</v>
      </c>
      <c r="L28" s="235">
        <v>0</v>
      </c>
      <c r="M28" s="235">
        <v>0</v>
      </c>
      <c r="N28" s="235">
        <v>0</v>
      </c>
      <c r="O28" s="235">
        <v>0</v>
      </c>
      <c r="P28" s="235">
        <v>0</v>
      </c>
      <c r="Q28" s="235">
        <v>0</v>
      </c>
      <c r="S28">
        <f t="shared" si="28"/>
        <v>600</v>
      </c>
      <c r="T28">
        <f t="shared" si="29"/>
        <v>160</v>
      </c>
      <c r="U28">
        <f t="shared" si="30"/>
        <v>60</v>
      </c>
      <c r="V28">
        <f t="shared" si="31"/>
        <v>160</v>
      </c>
      <c r="W28">
        <f t="shared" si="32"/>
        <v>20</v>
      </c>
      <c r="X28">
        <f t="shared" si="33"/>
        <v>20</v>
      </c>
      <c r="Y28">
        <f t="shared" si="34"/>
        <v>0</v>
      </c>
      <c r="Z28">
        <f t="shared" si="35"/>
        <v>0</v>
      </c>
      <c r="AA28">
        <f t="shared" si="36"/>
        <v>0</v>
      </c>
      <c r="AB28">
        <f t="shared" si="37"/>
        <v>0</v>
      </c>
      <c r="AC28">
        <f t="shared" si="38"/>
        <v>0</v>
      </c>
      <c r="AD28">
        <f t="shared" si="39"/>
        <v>0</v>
      </c>
      <c r="AE28">
        <f t="shared" si="40"/>
        <v>0</v>
      </c>
      <c r="AF28">
        <f t="shared" si="41"/>
        <v>0</v>
      </c>
      <c r="AG28">
        <f t="shared" si="42"/>
        <v>0</v>
      </c>
      <c r="AH28">
        <f t="shared" si="26"/>
        <v>1020</v>
      </c>
      <c r="AI28" s="41" t="e">
        <f>AH28/VLOOKUP($B28,'PI AREA  P75'!$BZ:$CD,3,0)</f>
        <v>#DIV/0!</v>
      </c>
      <c r="AJ28" s="78" t="e">
        <f t="shared" si="27"/>
        <v>#DIV/0!</v>
      </c>
      <c r="AK28" s="41" t="e">
        <f>$AH28/VLOOKUP($B28,'PI AREA  P75'!$BZ:$CF,6,0)</f>
        <v>#DIV/0!</v>
      </c>
    </row>
    <row r="29" spans="1:37" x14ac:dyDescent="0.2">
      <c r="A29">
        <v>26</v>
      </c>
      <c r="B29" s="249" t="s">
        <v>1526</v>
      </c>
      <c r="C29" s="235">
        <v>13</v>
      </c>
      <c r="D29" s="235">
        <v>32</v>
      </c>
      <c r="E29" s="235">
        <v>39</v>
      </c>
      <c r="F29" s="235">
        <v>42</v>
      </c>
      <c r="G29" s="235">
        <v>10</v>
      </c>
      <c r="H29" s="235">
        <v>24</v>
      </c>
      <c r="I29" s="235">
        <v>18</v>
      </c>
      <c r="J29" s="235">
        <v>3</v>
      </c>
      <c r="K29" s="235">
        <v>0</v>
      </c>
      <c r="L29" s="235">
        <v>1</v>
      </c>
      <c r="M29" s="235">
        <v>2</v>
      </c>
      <c r="N29" s="235">
        <v>0</v>
      </c>
      <c r="O29" s="235">
        <v>2</v>
      </c>
      <c r="P29" s="235">
        <v>0</v>
      </c>
      <c r="Q29" s="235">
        <v>9</v>
      </c>
      <c r="S29">
        <f t="shared" si="28"/>
        <v>1300</v>
      </c>
      <c r="T29">
        <f t="shared" si="29"/>
        <v>2560</v>
      </c>
      <c r="U29">
        <f t="shared" si="30"/>
        <v>2340</v>
      </c>
      <c r="V29">
        <f t="shared" si="31"/>
        <v>1680</v>
      </c>
      <c r="W29">
        <f t="shared" si="32"/>
        <v>200</v>
      </c>
      <c r="X29">
        <f t="shared" si="33"/>
        <v>240</v>
      </c>
      <c r="Y29">
        <f t="shared" si="34"/>
        <v>90</v>
      </c>
      <c r="Z29">
        <f t="shared" si="35"/>
        <v>600</v>
      </c>
      <c r="AA29">
        <f t="shared" si="36"/>
        <v>0</v>
      </c>
      <c r="AB29">
        <f t="shared" si="37"/>
        <v>50</v>
      </c>
      <c r="AC29">
        <f t="shared" si="38"/>
        <v>50</v>
      </c>
      <c r="AD29">
        <f t="shared" si="39"/>
        <v>0</v>
      </c>
      <c r="AE29">
        <f t="shared" si="40"/>
        <v>100</v>
      </c>
      <c r="AF29">
        <f t="shared" si="41"/>
        <v>0</v>
      </c>
      <c r="AG29">
        <f t="shared" si="42"/>
        <v>90</v>
      </c>
      <c r="AH29">
        <f t="shared" si="26"/>
        <v>9300</v>
      </c>
      <c r="AI29" s="41" t="e">
        <f>AH29/VLOOKUP($B29,'PI AREA  P75'!$BZ:$CD,3,0)</f>
        <v>#DIV/0!</v>
      </c>
      <c r="AJ29" s="78" t="e">
        <f t="shared" si="27"/>
        <v>#DIV/0!</v>
      </c>
      <c r="AK29" s="41" t="e">
        <f>$AH29/VLOOKUP($B29,'PI AREA  P75'!$BZ:$CF,6,0)</f>
        <v>#DIV/0!</v>
      </c>
    </row>
    <row r="30" spans="1:37" x14ac:dyDescent="0.2">
      <c r="A30">
        <v>27</v>
      </c>
      <c r="B30" s="249" t="s">
        <v>304</v>
      </c>
      <c r="C30" s="235">
        <v>57</v>
      </c>
      <c r="D30" s="235">
        <v>29</v>
      </c>
      <c r="E30" s="235">
        <v>28</v>
      </c>
      <c r="F30" s="235">
        <v>35</v>
      </c>
      <c r="G30" s="235">
        <v>7</v>
      </c>
      <c r="H30" s="235">
        <v>7</v>
      </c>
      <c r="I30" s="235">
        <v>6</v>
      </c>
      <c r="J30" s="235">
        <v>0</v>
      </c>
      <c r="K30" s="235">
        <v>0</v>
      </c>
      <c r="L30" s="235">
        <v>0</v>
      </c>
      <c r="M30" s="235">
        <v>0</v>
      </c>
      <c r="N30" s="235">
        <v>0</v>
      </c>
      <c r="O30" s="235">
        <v>0</v>
      </c>
      <c r="P30" s="235">
        <v>0</v>
      </c>
      <c r="Q30" s="235">
        <v>0</v>
      </c>
      <c r="S30">
        <f t="shared" si="28"/>
        <v>5700</v>
      </c>
      <c r="T30">
        <f t="shared" si="29"/>
        <v>2320</v>
      </c>
      <c r="U30">
        <f t="shared" si="30"/>
        <v>1680</v>
      </c>
      <c r="V30">
        <f t="shared" si="31"/>
        <v>1400</v>
      </c>
      <c r="W30">
        <f t="shared" si="32"/>
        <v>140</v>
      </c>
      <c r="X30">
        <f t="shared" si="33"/>
        <v>70</v>
      </c>
      <c r="Y30">
        <f t="shared" si="34"/>
        <v>30</v>
      </c>
      <c r="Z30">
        <f t="shared" si="35"/>
        <v>0</v>
      </c>
      <c r="AA30">
        <f t="shared" si="36"/>
        <v>0</v>
      </c>
      <c r="AB30">
        <f t="shared" si="37"/>
        <v>0</v>
      </c>
      <c r="AC30">
        <f t="shared" si="38"/>
        <v>0</v>
      </c>
      <c r="AD30">
        <f t="shared" si="39"/>
        <v>0</v>
      </c>
      <c r="AE30">
        <f t="shared" si="40"/>
        <v>0</v>
      </c>
      <c r="AF30">
        <f t="shared" si="41"/>
        <v>0</v>
      </c>
      <c r="AG30">
        <f t="shared" si="42"/>
        <v>0</v>
      </c>
      <c r="AH30">
        <f t="shared" si="26"/>
        <v>11340</v>
      </c>
      <c r="AI30" s="41" t="e">
        <f>AH30/VLOOKUP($B30,'PI AREA  P75'!$BZ:$CD,3,0)</f>
        <v>#DIV/0!</v>
      </c>
      <c r="AJ30" s="78" t="e">
        <f t="shared" si="27"/>
        <v>#DIV/0!</v>
      </c>
      <c r="AK30" s="41" t="e">
        <f>$AH30/VLOOKUP($B30,'PI AREA  P75'!$BZ:$CF,6,0)</f>
        <v>#DIV/0!</v>
      </c>
    </row>
    <row r="31" spans="1:37" x14ac:dyDescent="0.2">
      <c r="A31">
        <v>28</v>
      </c>
      <c r="B31" s="249" t="s">
        <v>305</v>
      </c>
      <c r="C31" s="235">
        <v>76</v>
      </c>
      <c r="D31" s="235">
        <v>69</v>
      </c>
      <c r="E31" s="235">
        <v>150</v>
      </c>
      <c r="F31" s="235">
        <v>115</v>
      </c>
      <c r="G31" s="235">
        <v>35</v>
      </c>
      <c r="H31" s="235">
        <v>9</v>
      </c>
      <c r="I31" s="235">
        <v>11</v>
      </c>
      <c r="J31" s="235">
        <v>0</v>
      </c>
      <c r="K31" s="235">
        <v>5</v>
      </c>
      <c r="L31" s="235">
        <v>2</v>
      </c>
      <c r="M31" s="235">
        <v>5</v>
      </c>
      <c r="N31" s="235">
        <v>0</v>
      </c>
      <c r="O31" s="235">
        <v>10</v>
      </c>
      <c r="P31" s="235">
        <v>8</v>
      </c>
      <c r="Q31" s="235">
        <v>24</v>
      </c>
      <c r="S31">
        <f t="shared" si="28"/>
        <v>7600</v>
      </c>
      <c r="T31">
        <f t="shared" si="29"/>
        <v>5520</v>
      </c>
      <c r="U31">
        <f t="shared" si="30"/>
        <v>9000</v>
      </c>
      <c r="V31">
        <f t="shared" si="31"/>
        <v>4600</v>
      </c>
      <c r="W31">
        <f t="shared" si="32"/>
        <v>700</v>
      </c>
      <c r="X31">
        <f t="shared" si="33"/>
        <v>90</v>
      </c>
      <c r="Y31">
        <f t="shared" si="34"/>
        <v>55</v>
      </c>
      <c r="Z31">
        <f t="shared" si="35"/>
        <v>0</v>
      </c>
      <c r="AA31">
        <f t="shared" si="36"/>
        <v>500</v>
      </c>
      <c r="AB31">
        <f t="shared" si="37"/>
        <v>100</v>
      </c>
      <c r="AC31">
        <f t="shared" si="38"/>
        <v>125</v>
      </c>
      <c r="AD31">
        <f t="shared" si="39"/>
        <v>0</v>
      </c>
      <c r="AE31">
        <f t="shared" si="40"/>
        <v>500</v>
      </c>
      <c r="AF31">
        <f t="shared" si="41"/>
        <v>120</v>
      </c>
      <c r="AG31">
        <f t="shared" si="42"/>
        <v>240</v>
      </c>
      <c r="AH31">
        <f t="shared" si="26"/>
        <v>29150</v>
      </c>
      <c r="AI31" s="41" t="e">
        <f>AH31/VLOOKUP($B31,'PI AREA  P75'!$BZ:$CD,3,0)</f>
        <v>#DIV/0!</v>
      </c>
      <c r="AJ31" s="78" t="e">
        <f t="shared" si="27"/>
        <v>#DIV/0!</v>
      </c>
      <c r="AK31" s="41" t="e">
        <f>$AH31/VLOOKUP($B31,'PI AREA  P75'!$BZ:$CF,6,0)</f>
        <v>#DIV/0!</v>
      </c>
    </row>
    <row r="32" spans="1:37" x14ac:dyDescent="0.2">
      <c r="A32">
        <v>29</v>
      </c>
      <c r="B32" s="249" t="s">
        <v>306</v>
      </c>
      <c r="C32" s="235">
        <v>7</v>
      </c>
      <c r="D32" s="235">
        <v>6</v>
      </c>
      <c r="E32" s="235">
        <v>11</v>
      </c>
      <c r="F32" s="235">
        <v>3</v>
      </c>
      <c r="G32" s="235">
        <v>1</v>
      </c>
      <c r="H32" s="235">
        <v>-1</v>
      </c>
      <c r="I32" s="235">
        <v>1</v>
      </c>
      <c r="J32" s="235">
        <v>0</v>
      </c>
      <c r="K32" s="235">
        <v>0</v>
      </c>
      <c r="L32" s="235">
        <v>0</v>
      </c>
      <c r="M32" s="235">
        <v>0</v>
      </c>
      <c r="N32" s="235">
        <v>0</v>
      </c>
      <c r="O32" s="235">
        <v>0</v>
      </c>
      <c r="P32" s="235">
        <v>0</v>
      </c>
      <c r="Q32" s="235">
        <v>0</v>
      </c>
      <c r="S32">
        <f t="shared" si="28"/>
        <v>700</v>
      </c>
      <c r="T32">
        <f t="shared" si="29"/>
        <v>480</v>
      </c>
      <c r="U32">
        <f t="shared" si="30"/>
        <v>660</v>
      </c>
      <c r="V32">
        <f t="shared" si="31"/>
        <v>120</v>
      </c>
      <c r="W32">
        <f t="shared" si="32"/>
        <v>20</v>
      </c>
      <c r="X32">
        <f t="shared" si="33"/>
        <v>-10</v>
      </c>
      <c r="Y32">
        <f t="shared" si="34"/>
        <v>5</v>
      </c>
      <c r="Z32">
        <f t="shared" si="35"/>
        <v>0</v>
      </c>
      <c r="AA32">
        <f t="shared" si="36"/>
        <v>0</v>
      </c>
      <c r="AB32">
        <f t="shared" si="37"/>
        <v>0</v>
      </c>
      <c r="AC32">
        <f t="shared" si="38"/>
        <v>0</v>
      </c>
      <c r="AD32">
        <f t="shared" si="39"/>
        <v>0</v>
      </c>
      <c r="AE32">
        <f t="shared" si="40"/>
        <v>0</v>
      </c>
      <c r="AF32">
        <f t="shared" si="41"/>
        <v>0</v>
      </c>
      <c r="AG32">
        <f t="shared" si="42"/>
        <v>0</v>
      </c>
      <c r="AH32">
        <f t="shared" si="26"/>
        <v>1975</v>
      </c>
      <c r="AI32" s="41" t="e">
        <f>AH32/VLOOKUP($B32,'PI AREA  P75'!$BZ:$CD,3,0)</f>
        <v>#DIV/0!</v>
      </c>
      <c r="AJ32" s="78" t="e">
        <f t="shared" si="27"/>
        <v>#DIV/0!</v>
      </c>
      <c r="AK32" s="41" t="e">
        <f>$AH32/VLOOKUP($B32,'PI AREA  P75'!$BZ:$CF,6,0)</f>
        <v>#DIV/0!</v>
      </c>
    </row>
    <row r="33" spans="1:37" x14ac:dyDescent="0.2">
      <c r="A33">
        <v>30</v>
      </c>
      <c r="B33" s="249" t="s">
        <v>307</v>
      </c>
      <c r="C33" s="235">
        <v>137</v>
      </c>
      <c r="D33" s="235">
        <v>113</v>
      </c>
      <c r="E33" s="235">
        <v>78</v>
      </c>
      <c r="F33" s="235">
        <v>39</v>
      </c>
      <c r="G33" s="235">
        <v>12</v>
      </c>
      <c r="H33" s="235">
        <v>9</v>
      </c>
      <c r="I33" s="235">
        <v>7</v>
      </c>
      <c r="J33" s="235">
        <v>0</v>
      </c>
      <c r="K33" s="235">
        <v>0</v>
      </c>
      <c r="L33" s="235">
        <v>0</v>
      </c>
      <c r="M33" s="235">
        <v>0</v>
      </c>
      <c r="N33" s="235">
        <v>1</v>
      </c>
      <c r="O33" s="235">
        <v>0</v>
      </c>
      <c r="P33" s="235">
        <v>0</v>
      </c>
      <c r="Q33" s="235">
        <v>1</v>
      </c>
      <c r="S33">
        <f t="shared" si="28"/>
        <v>13700</v>
      </c>
      <c r="T33">
        <f t="shared" si="29"/>
        <v>9040</v>
      </c>
      <c r="U33">
        <f t="shared" si="30"/>
        <v>4680</v>
      </c>
      <c r="V33">
        <f t="shared" si="31"/>
        <v>1560</v>
      </c>
      <c r="W33">
        <f t="shared" si="32"/>
        <v>240</v>
      </c>
      <c r="X33">
        <f t="shared" si="33"/>
        <v>90</v>
      </c>
      <c r="Y33">
        <f t="shared" si="34"/>
        <v>35</v>
      </c>
      <c r="Z33">
        <f t="shared" si="35"/>
        <v>0</v>
      </c>
      <c r="AA33">
        <f t="shared" si="36"/>
        <v>0</v>
      </c>
      <c r="AB33">
        <f t="shared" si="37"/>
        <v>0</v>
      </c>
      <c r="AC33">
        <f t="shared" si="38"/>
        <v>0</v>
      </c>
      <c r="AD33">
        <f t="shared" si="39"/>
        <v>100</v>
      </c>
      <c r="AE33">
        <f t="shared" si="40"/>
        <v>0</v>
      </c>
      <c r="AF33">
        <f t="shared" si="41"/>
        <v>0</v>
      </c>
      <c r="AG33">
        <f t="shared" si="42"/>
        <v>10</v>
      </c>
      <c r="AH33">
        <f t="shared" si="26"/>
        <v>29455</v>
      </c>
      <c r="AI33" s="41" t="e">
        <f>AH33/VLOOKUP($B33,'PI AREA  P75'!$BZ:$CD,3,0)</f>
        <v>#DIV/0!</v>
      </c>
      <c r="AJ33" s="78" t="e">
        <f t="shared" si="27"/>
        <v>#DIV/0!</v>
      </c>
      <c r="AK33" s="41" t="e">
        <f>$AH33/VLOOKUP($B33,'PI AREA  P75'!$BZ:$CF,6,0)</f>
        <v>#DIV/0!</v>
      </c>
    </row>
    <row r="34" spans="1:37" x14ac:dyDescent="0.2">
      <c r="A34">
        <v>31</v>
      </c>
      <c r="B34" s="249" t="s">
        <v>308</v>
      </c>
      <c r="C34" s="235">
        <v>4</v>
      </c>
      <c r="D34" s="235">
        <v>15</v>
      </c>
      <c r="E34" s="235">
        <v>87</v>
      </c>
      <c r="F34" s="235">
        <v>31</v>
      </c>
      <c r="G34" s="235">
        <v>13</v>
      </c>
      <c r="H34" s="235">
        <v>29</v>
      </c>
      <c r="I34" s="235">
        <v>12</v>
      </c>
      <c r="J34" s="235">
        <v>0</v>
      </c>
      <c r="K34" s="235">
        <v>3</v>
      </c>
      <c r="L34" s="235">
        <v>2</v>
      </c>
      <c r="M34" s="235">
        <v>3</v>
      </c>
      <c r="N34" s="235">
        <v>0</v>
      </c>
      <c r="O34" s="235">
        <v>11</v>
      </c>
      <c r="P34" s="235">
        <v>7</v>
      </c>
      <c r="Q34" s="235">
        <v>14</v>
      </c>
      <c r="S34">
        <f t="shared" si="28"/>
        <v>400</v>
      </c>
      <c r="T34">
        <f t="shared" si="29"/>
        <v>1200</v>
      </c>
      <c r="U34">
        <f t="shared" si="30"/>
        <v>5220</v>
      </c>
      <c r="V34">
        <f t="shared" si="31"/>
        <v>1240</v>
      </c>
      <c r="W34">
        <f t="shared" si="32"/>
        <v>260</v>
      </c>
      <c r="X34">
        <f t="shared" si="33"/>
        <v>290</v>
      </c>
      <c r="Y34">
        <f t="shared" si="34"/>
        <v>60</v>
      </c>
      <c r="Z34">
        <f t="shared" si="35"/>
        <v>0</v>
      </c>
      <c r="AA34">
        <f t="shared" si="36"/>
        <v>300</v>
      </c>
      <c r="AB34">
        <f t="shared" si="37"/>
        <v>100</v>
      </c>
      <c r="AC34">
        <f t="shared" si="38"/>
        <v>75</v>
      </c>
      <c r="AD34">
        <f t="shared" si="39"/>
        <v>0</v>
      </c>
      <c r="AE34">
        <f t="shared" si="40"/>
        <v>550</v>
      </c>
      <c r="AF34">
        <f t="shared" si="41"/>
        <v>105</v>
      </c>
      <c r="AG34">
        <f t="shared" si="42"/>
        <v>140</v>
      </c>
      <c r="AH34">
        <f t="shared" si="26"/>
        <v>9940</v>
      </c>
      <c r="AI34" s="41" t="e">
        <f>AH34/VLOOKUP($B34,'PI AREA  P75'!$BZ:$CD,3,0)</f>
        <v>#DIV/0!</v>
      </c>
      <c r="AJ34" s="78" t="e">
        <f t="shared" si="27"/>
        <v>#DIV/0!</v>
      </c>
      <c r="AK34" s="41" t="e">
        <f>$AH34/VLOOKUP($B34,'PI AREA  P75'!$BZ:$CF,6,0)</f>
        <v>#DIV/0!</v>
      </c>
    </row>
    <row r="35" spans="1:37" x14ac:dyDescent="0.2">
      <c r="A35">
        <v>32</v>
      </c>
      <c r="B35" s="249" t="s">
        <v>309</v>
      </c>
      <c r="C35" s="235">
        <v>28</v>
      </c>
      <c r="D35" s="235">
        <v>28</v>
      </c>
      <c r="E35" s="235">
        <v>51</v>
      </c>
      <c r="F35" s="235">
        <v>56</v>
      </c>
      <c r="G35" s="235">
        <v>26</v>
      </c>
      <c r="H35" s="235">
        <v>37</v>
      </c>
      <c r="I35" s="235">
        <v>38</v>
      </c>
      <c r="J35" s="235">
        <v>0</v>
      </c>
      <c r="K35" s="235">
        <v>5</v>
      </c>
      <c r="L35" s="235">
        <v>10</v>
      </c>
      <c r="M35" s="235">
        <v>0</v>
      </c>
      <c r="N35" s="235">
        <v>0</v>
      </c>
      <c r="O35" s="235">
        <v>8</v>
      </c>
      <c r="P35" s="235">
        <v>28</v>
      </c>
      <c r="Q35" s="235">
        <v>2</v>
      </c>
      <c r="S35">
        <f t="shared" si="28"/>
        <v>2800</v>
      </c>
      <c r="T35">
        <f t="shared" si="29"/>
        <v>2240</v>
      </c>
      <c r="U35">
        <f t="shared" si="30"/>
        <v>3060</v>
      </c>
      <c r="V35">
        <f t="shared" si="31"/>
        <v>2240</v>
      </c>
      <c r="W35">
        <f t="shared" si="32"/>
        <v>520</v>
      </c>
      <c r="X35">
        <f t="shared" si="33"/>
        <v>370</v>
      </c>
      <c r="Y35">
        <f t="shared" si="34"/>
        <v>190</v>
      </c>
      <c r="Z35">
        <f t="shared" si="35"/>
        <v>0</v>
      </c>
      <c r="AA35">
        <f t="shared" si="36"/>
        <v>500</v>
      </c>
      <c r="AB35">
        <f t="shared" si="37"/>
        <v>500</v>
      </c>
      <c r="AC35">
        <f t="shared" si="38"/>
        <v>0</v>
      </c>
      <c r="AD35">
        <f t="shared" si="39"/>
        <v>0</v>
      </c>
      <c r="AE35">
        <f t="shared" si="40"/>
        <v>400</v>
      </c>
      <c r="AF35">
        <f t="shared" si="41"/>
        <v>420</v>
      </c>
      <c r="AG35">
        <f t="shared" si="42"/>
        <v>20</v>
      </c>
      <c r="AH35">
        <f t="shared" si="26"/>
        <v>13260</v>
      </c>
      <c r="AI35" s="41" t="e">
        <f>AH35/VLOOKUP($B35,'PI AREA  P75'!$BZ:$CD,3,0)</f>
        <v>#DIV/0!</v>
      </c>
      <c r="AJ35" s="78" t="e">
        <f t="shared" si="27"/>
        <v>#DIV/0!</v>
      </c>
      <c r="AK35" s="41" t="e">
        <f>$AH35/VLOOKUP($B35,'PI AREA  P75'!$BZ:$CF,6,0)</f>
        <v>#DIV/0!</v>
      </c>
    </row>
    <row r="36" spans="1:37" x14ac:dyDescent="0.2">
      <c r="A36">
        <v>33</v>
      </c>
      <c r="B36" s="249" t="s">
        <v>310</v>
      </c>
      <c r="C36" s="235">
        <v>0</v>
      </c>
      <c r="D36" s="235">
        <v>15</v>
      </c>
      <c r="E36" s="235">
        <v>193</v>
      </c>
      <c r="F36" s="235">
        <v>60</v>
      </c>
      <c r="G36" s="235">
        <v>19</v>
      </c>
      <c r="H36" s="235">
        <v>0</v>
      </c>
      <c r="I36" s="235">
        <v>4</v>
      </c>
      <c r="J36" s="235">
        <v>0</v>
      </c>
      <c r="K36" s="235">
        <v>0</v>
      </c>
      <c r="L36" s="235">
        <v>0</v>
      </c>
      <c r="M36" s="235">
        <v>1</v>
      </c>
      <c r="N36" s="235">
        <v>3</v>
      </c>
      <c r="O36" s="235">
        <v>2</v>
      </c>
      <c r="P36" s="235">
        <v>6</v>
      </c>
      <c r="Q36" s="235">
        <v>7</v>
      </c>
      <c r="S36">
        <f t="shared" si="28"/>
        <v>0</v>
      </c>
      <c r="T36">
        <f t="shared" si="29"/>
        <v>1200</v>
      </c>
      <c r="U36">
        <f t="shared" si="30"/>
        <v>11580</v>
      </c>
      <c r="V36">
        <f t="shared" si="31"/>
        <v>2400</v>
      </c>
      <c r="W36">
        <f t="shared" si="32"/>
        <v>380</v>
      </c>
      <c r="X36">
        <f t="shared" si="33"/>
        <v>0</v>
      </c>
      <c r="Y36">
        <f t="shared" si="34"/>
        <v>20</v>
      </c>
      <c r="Z36">
        <f t="shared" si="35"/>
        <v>0</v>
      </c>
      <c r="AA36">
        <f t="shared" si="36"/>
        <v>0</v>
      </c>
      <c r="AB36">
        <f t="shared" si="37"/>
        <v>0</v>
      </c>
      <c r="AC36">
        <f t="shared" si="38"/>
        <v>25</v>
      </c>
      <c r="AD36">
        <f t="shared" si="39"/>
        <v>300</v>
      </c>
      <c r="AE36">
        <f t="shared" si="40"/>
        <v>100</v>
      </c>
      <c r="AF36">
        <f t="shared" si="41"/>
        <v>90</v>
      </c>
      <c r="AG36">
        <f t="shared" si="42"/>
        <v>70</v>
      </c>
      <c r="AH36">
        <f t="shared" si="26"/>
        <v>16165</v>
      </c>
      <c r="AI36" s="41" t="e">
        <f>AH36/VLOOKUP($B36,'PI AREA  P75'!$BZ:$CD,3,0)</f>
        <v>#DIV/0!</v>
      </c>
      <c r="AJ36" s="78" t="e">
        <f t="shared" si="27"/>
        <v>#DIV/0!</v>
      </c>
      <c r="AK36" s="41" t="e">
        <f>$AH36/VLOOKUP($B36,'PI AREA  P75'!$BZ:$CF,6,0)</f>
        <v>#DIV/0!</v>
      </c>
    </row>
    <row r="37" spans="1:37" x14ac:dyDescent="0.2">
      <c r="A37">
        <v>34</v>
      </c>
      <c r="B37" s="249" t="s">
        <v>311</v>
      </c>
      <c r="C37" s="235">
        <v>5</v>
      </c>
      <c r="D37" s="235">
        <v>8</v>
      </c>
      <c r="E37" s="235">
        <v>27</v>
      </c>
      <c r="F37" s="235">
        <v>22</v>
      </c>
      <c r="G37" s="235">
        <v>9</v>
      </c>
      <c r="H37" s="235">
        <v>6</v>
      </c>
      <c r="I37" s="235">
        <v>7</v>
      </c>
      <c r="J37" s="235">
        <v>0</v>
      </c>
      <c r="K37" s="235">
        <v>0</v>
      </c>
      <c r="L37" s="235">
        <v>0</v>
      </c>
      <c r="M37" s="235">
        <v>0</v>
      </c>
      <c r="N37" s="235">
        <v>0</v>
      </c>
      <c r="O37" s="235">
        <v>0</v>
      </c>
      <c r="P37" s="235">
        <v>0</v>
      </c>
      <c r="Q37" s="235">
        <v>2</v>
      </c>
      <c r="S37">
        <f t="shared" si="28"/>
        <v>500</v>
      </c>
      <c r="T37">
        <f t="shared" si="29"/>
        <v>640</v>
      </c>
      <c r="U37">
        <f t="shared" si="30"/>
        <v>1620</v>
      </c>
      <c r="V37">
        <f t="shared" si="31"/>
        <v>880</v>
      </c>
      <c r="W37">
        <f t="shared" si="32"/>
        <v>180</v>
      </c>
      <c r="X37">
        <f t="shared" si="33"/>
        <v>60</v>
      </c>
      <c r="Y37">
        <f t="shared" si="34"/>
        <v>35</v>
      </c>
      <c r="Z37">
        <f t="shared" si="35"/>
        <v>0</v>
      </c>
      <c r="AA37">
        <f t="shared" si="36"/>
        <v>0</v>
      </c>
      <c r="AB37">
        <f t="shared" si="37"/>
        <v>0</v>
      </c>
      <c r="AC37">
        <f t="shared" si="38"/>
        <v>0</v>
      </c>
      <c r="AD37">
        <f t="shared" si="39"/>
        <v>0</v>
      </c>
      <c r="AE37">
        <f t="shared" si="40"/>
        <v>0</v>
      </c>
      <c r="AF37">
        <f t="shared" si="41"/>
        <v>0</v>
      </c>
      <c r="AG37">
        <f t="shared" si="42"/>
        <v>20</v>
      </c>
      <c r="AH37">
        <f t="shared" si="26"/>
        <v>3935</v>
      </c>
      <c r="AI37" s="41" t="e">
        <f>AH37/VLOOKUP($B37,'PI AREA  P75'!$BZ:$CD,3,0)</f>
        <v>#DIV/0!</v>
      </c>
      <c r="AJ37" s="78" t="e">
        <f t="shared" si="27"/>
        <v>#DIV/0!</v>
      </c>
      <c r="AK37" s="41" t="e">
        <f>$AH37/VLOOKUP($B37,'PI AREA  P75'!$BZ:$CF,6,0)</f>
        <v>#DIV/0!</v>
      </c>
    </row>
    <row r="38" spans="1:37" x14ac:dyDescent="0.2">
      <c r="A38">
        <v>35</v>
      </c>
      <c r="B38" s="249" t="s">
        <v>312</v>
      </c>
      <c r="C38" s="235">
        <v>25</v>
      </c>
      <c r="D38" s="235">
        <v>25</v>
      </c>
      <c r="E38" s="235">
        <v>47</v>
      </c>
      <c r="F38" s="235">
        <v>36</v>
      </c>
      <c r="G38" s="235">
        <v>22</v>
      </c>
      <c r="H38" s="235">
        <v>33</v>
      </c>
      <c r="I38" s="235">
        <v>3</v>
      </c>
      <c r="J38" s="235">
        <v>0</v>
      </c>
      <c r="K38" s="235">
        <v>0</v>
      </c>
      <c r="L38" s="235">
        <v>2</v>
      </c>
      <c r="M38" s="235">
        <v>0</v>
      </c>
      <c r="N38" s="235">
        <v>0</v>
      </c>
      <c r="O38" s="235">
        <v>0</v>
      </c>
      <c r="P38" s="235">
        <v>2</v>
      </c>
      <c r="Q38" s="235">
        <v>2</v>
      </c>
      <c r="S38">
        <f t="shared" si="28"/>
        <v>2500</v>
      </c>
      <c r="T38">
        <f t="shared" si="29"/>
        <v>2000</v>
      </c>
      <c r="U38">
        <f t="shared" si="30"/>
        <v>2820</v>
      </c>
      <c r="V38">
        <f t="shared" si="31"/>
        <v>1440</v>
      </c>
      <c r="W38">
        <f t="shared" si="32"/>
        <v>440</v>
      </c>
      <c r="X38">
        <f t="shared" si="33"/>
        <v>330</v>
      </c>
      <c r="Y38">
        <f t="shared" si="34"/>
        <v>15</v>
      </c>
      <c r="Z38">
        <f t="shared" si="35"/>
        <v>0</v>
      </c>
      <c r="AA38">
        <f t="shared" si="36"/>
        <v>0</v>
      </c>
      <c r="AB38">
        <f t="shared" si="37"/>
        <v>100</v>
      </c>
      <c r="AC38">
        <f t="shared" si="38"/>
        <v>0</v>
      </c>
      <c r="AD38">
        <f t="shared" si="39"/>
        <v>0</v>
      </c>
      <c r="AE38">
        <f t="shared" si="40"/>
        <v>0</v>
      </c>
      <c r="AF38">
        <f t="shared" si="41"/>
        <v>30</v>
      </c>
      <c r="AG38">
        <f t="shared" si="42"/>
        <v>20</v>
      </c>
      <c r="AH38">
        <f t="shared" si="26"/>
        <v>9695</v>
      </c>
      <c r="AI38" s="41" t="e">
        <f>AH38/VLOOKUP($B38,'PI AREA  P75'!$BZ:$CD,3,0)</f>
        <v>#DIV/0!</v>
      </c>
      <c r="AJ38" s="78" t="e">
        <f t="shared" si="27"/>
        <v>#DIV/0!</v>
      </c>
      <c r="AK38" s="41" t="e">
        <f>$AH38/VLOOKUP($B38,'PI AREA  P75'!$BZ:$CF,6,0)</f>
        <v>#DIV/0!</v>
      </c>
    </row>
    <row r="39" spans="1:37" x14ac:dyDescent="0.2">
      <c r="A39">
        <v>36</v>
      </c>
      <c r="B39" s="249" t="s">
        <v>1528</v>
      </c>
      <c r="C39" s="235">
        <v>4</v>
      </c>
      <c r="D39" s="235">
        <v>7</v>
      </c>
      <c r="E39" s="235">
        <v>6</v>
      </c>
      <c r="F39" s="235">
        <v>7</v>
      </c>
      <c r="G39" s="235">
        <v>9</v>
      </c>
      <c r="H39" s="235">
        <v>0</v>
      </c>
      <c r="I39" s="235">
        <v>0</v>
      </c>
      <c r="J39" s="235">
        <v>0</v>
      </c>
      <c r="K39" s="235">
        <v>0</v>
      </c>
      <c r="L39" s="235">
        <v>0</v>
      </c>
      <c r="M39" s="235">
        <v>0</v>
      </c>
      <c r="N39" s="235">
        <v>0</v>
      </c>
      <c r="O39" s="235">
        <v>0</v>
      </c>
      <c r="P39" s="235">
        <v>0</v>
      </c>
      <c r="Q39" s="235">
        <v>0</v>
      </c>
      <c r="S39">
        <f t="shared" si="28"/>
        <v>400</v>
      </c>
      <c r="T39">
        <f t="shared" si="29"/>
        <v>560</v>
      </c>
      <c r="U39">
        <f t="shared" si="30"/>
        <v>360</v>
      </c>
      <c r="V39">
        <f t="shared" si="31"/>
        <v>280</v>
      </c>
      <c r="W39">
        <f t="shared" si="32"/>
        <v>180</v>
      </c>
      <c r="X39">
        <f t="shared" si="33"/>
        <v>0</v>
      </c>
      <c r="Y39">
        <f t="shared" si="34"/>
        <v>0</v>
      </c>
      <c r="Z39">
        <f t="shared" si="35"/>
        <v>0</v>
      </c>
      <c r="AA39">
        <f t="shared" si="36"/>
        <v>0</v>
      </c>
      <c r="AB39">
        <f t="shared" si="37"/>
        <v>0</v>
      </c>
      <c r="AC39">
        <f t="shared" si="38"/>
        <v>0</v>
      </c>
      <c r="AD39">
        <f t="shared" si="39"/>
        <v>0</v>
      </c>
      <c r="AE39">
        <f t="shared" si="40"/>
        <v>0</v>
      </c>
      <c r="AF39">
        <f t="shared" si="41"/>
        <v>0</v>
      </c>
      <c r="AG39">
        <f t="shared" si="42"/>
        <v>0</v>
      </c>
      <c r="AH39">
        <f t="shared" si="26"/>
        <v>1780</v>
      </c>
      <c r="AI39" s="41" t="e">
        <f>AH39/VLOOKUP($B39,'PI AREA  P75'!$BZ:$CD,3,0)</f>
        <v>#DIV/0!</v>
      </c>
      <c r="AJ39" s="78" t="e">
        <f t="shared" si="27"/>
        <v>#DIV/0!</v>
      </c>
      <c r="AK39" s="41" t="e">
        <f>$AH39/VLOOKUP($B39,'PI AREA  P75'!$BZ:$CF,6,0)</f>
        <v>#DIV/0!</v>
      </c>
    </row>
    <row r="40" spans="1:37" x14ac:dyDescent="0.2">
      <c r="A40">
        <v>37</v>
      </c>
      <c r="B40" s="249" t="s">
        <v>313</v>
      </c>
      <c r="C40" s="235">
        <v>41</v>
      </c>
      <c r="D40" s="235">
        <v>89</v>
      </c>
      <c r="E40" s="235">
        <v>131</v>
      </c>
      <c r="F40" s="235">
        <v>75</v>
      </c>
      <c r="G40" s="235">
        <v>41</v>
      </c>
      <c r="H40" s="235">
        <v>57</v>
      </c>
      <c r="I40" s="235">
        <v>7</v>
      </c>
      <c r="J40" s="235">
        <v>0</v>
      </c>
      <c r="K40" s="235">
        <v>0</v>
      </c>
      <c r="L40" s="235">
        <v>4</v>
      </c>
      <c r="M40" s="235">
        <v>1</v>
      </c>
      <c r="N40" s="235">
        <v>0</v>
      </c>
      <c r="O40" s="235">
        <v>2</v>
      </c>
      <c r="P40" s="235">
        <v>2</v>
      </c>
      <c r="Q40" s="235">
        <v>17</v>
      </c>
      <c r="S40">
        <f t="shared" si="28"/>
        <v>4100</v>
      </c>
      <c r="T40">
        <f t="shared" si="29"/>
        <v>7120</v>
      </c>
      <c r="U40">
        <f t="shared" si="30"/>
        <v>7860</v>
      </c>
      <c r="V40">
        <f t="shared" si="31"/>
        <v>3000</v>
      </c>
      <c r="W40">
        <f t="shared" si="32"/>
        <v>820</v>
      </c>
      <c r="X40">
        <f t="shared" si="33"/>
        <v>570</v>
      </c>
      <c r="Y40">
        <f t="shared" si="34"/>
        <v>35</v>
      </c>
      <c r="Z40">
        <f t="shared" si="35"/>
        <v>0</v>
      </c>
      <c r="AA40">
        <f t="shared" si="36"/>
        <v>0</v>
      </c>
      <c r="AB40">
        <f t="shared" si="37"/>
        <v>200</v>
      </c>
      <c r="AC40">
        <f t="shared" si="38"/>
        <v>25</v>
      </c>
      <c r="AD40">
        <f t="shared" si="39"/>
        <v>0</v>
      </c>
      <c r="AE40">
        <f t="shared" si="40"/>
        <v>100</v>
      </c>
      <c r="AF40">
        <f t="shared" si="41"/>
        <v>30</v>
      </c>
      <c r="AG40">
        <f t="shared" si="42"/>
        <v>170</v>
      </c>
      <c r="AH40">
        <f t="shared" si="26"/>
        <v>24030</v>
      </c>
      <c r="AI40" s="41" t="e">
        <f>AH40/VLOOKUP($B40,'PI AREA  P75'!$BZ:$CD,3,0)</f>
        <v>#DIV/0!</v>
      </c>
      <c r="AJ40" s="78" t="e">
        <f t="shared" si="27"/>
        <v>#DIV/0!</v>
      </c>
      <c r="AK40" s="41" t="e">
        <f>$AH40/VLOOKUP($B40,'PI AREA  P75'!$BZ:$CF,6,0)</f>
        <v>#DIV/0!</v>
      </c>
    </row>
    <row r="41" spans="1:37" x14ac:dyDescent="0.2">
      <c r="A41">
        <v>38</v>
      </c>
      <c r="B41" s="249" t="s">
        <v>314</v>
      </c>
      <c r="C41" s="235">
        <v>16</v>
      </c>
      <c r="D41" s="235">
        <v>10</v>
      </c>
      <c r="E41" s="235">
        <v>4</v>
      </c>
      <c r="F41" s="235">
        <v>8</v>
      </c>
      <c r="G41" s="235">
        <v>3</v>
      </c>
      <c r="H41" s="235">
        <v>1</v>
      </c>
      <c r="I41" s="235">
        <v>3</v>
      </c>
      <c r="J41" s="235">
        <v>0</v>
      </c>
      <c r="K41" s="235">
        <v>0</v>
      </c>
      <c r="L41" s="235">
        <v>3</v>
      </c>
      <c r="M41" s="235">
        <v>0</v>
      </c>
      <c r="N41" s="235">
        <v>0</v>
      </c>
      <c r="O41" s="235">
        <v>0</v>
      </c>
      <c r="P41" s="235">
        <v>3</v>
      </c>
      <c r="Q41" s="235">
        <v>0</v>
      </c>
      <c r="S41">
        <f t="shared" si="28"/>
        <v>1600</v>
      </c>
      <c r="T41">
        <f t="shared" si="29"/>
        <v>800</v>
      </c>
      <c r="U41">
        <f t="shared" si="30"/>
        <v>240</v>
      </c>
      <c r="V41">
        <f t="shared" si="31"/>
        <v>320</v>
      </c>
      <c r="W41">
        <f t="shared" si="32"/>
        <v>60</v>
      </c>
      <c r="X41">
        <f t="shared" si="33"/>
        <v>10</v>
      </c>
      <c r="Y41">
        <f t="shared" si="34"/>
        <v>15</v>
      </c>
      <c r="Z41">
        <f t="shared" si="35"/>
        <v>0</v>
      </c>
      <c r="AA41">
        <f t="shared" si="36"/>
        <v>0</v>
      </c>
      <c r="AB41">
        <f t="shared" si="37"/>
        <v>150</v>
      </c>
      <c r="AC41">
        <f t="shared" si="38"/>
        <v>0</v>
      </c>
      <c r="AD41">
        <f t="shared" si="39"/>
        <v>0</v>
      </c>
      <c r="AE41">
        <f t="shared" si="40"/>
        <v>0</v>
      </c>
      <c r="AF41">
        <f t="shared" si="41"/>
        <v>45</v>
      </c>
      <c r="AG41">
        <f t="shared" si="42"/>
        <v>0</v>
      </c>
      <c r="AH41">
        <f t="shared" si="26"/>
        <v>3240</v>
      </c>
      <c r="AI41" s="41" t="e">
        <f>AH41/VLOOKUP($B41,'PI AREA  P75'!$BZ:$CD,3,0)</f>
        <v>#DIV/0!</v>
      </c>
      <c r="AJ41" s="78" t="e">
        <f t="shared" si="27"/>
        <v>#DIV/0!</v>
      </c>
      <c r="AK41" s="41" t="e">
        <f>$AH41/VLOOKUP($B41,'PI AREA  P75'!$BZ:$CF,6,0)</f>
        <v>#DIV/0!</v>
      </c>
    </row>
    <row r="42" spans="1:37" x14ac:dyDescent="0.2">
      <c r="A42">
        <v>39</v>
      </c>
      <c r="B42" s="256" t="s">
        <v>315</v>
      </c>
      <c r="C42" s="235">
        <v>88</v>
      </c>
      <c r="D42" s="235">
        <v>75</v>
      </c>
      <c r="E42" s="235">
        <v>60</v>
      </c>
      <c r="F42" s="235">
        <v>52</v>
      </c>
      <c r="G42" s="235">
        <v>13</v>
      </c>
      <c r="H42" s="235">
        <v>14</v>
      </c>
      <c r="I42" s="235">
        <v>8</v>
      </c>
      <c r="J42" s="235">
        <v>0</v>
      </c>
      <c r="K42" s="235">
        <v>0</v>
      </c>
      <c r="L42" s="235">
        <v>1</v>
      </c>
      <c r="M42" s="235">
        <v>0</v>
      </c>
      <c r="N42" s="235">
        <v>0</v>
      </c>
      <c r="O42" s="235">
        <v>0</v>
      </c>
      <c r="P42" s="235">
        <v>10</v>
      </c>
      <c r="Q42" s="235">
        <v>2</v>
      </c>
      <c r="S42">
        <f>C42*S$2</f>
        <v>8800</v>
      </c>
      <c r="T42">
        <f t="shared" si="29"/>
        <v>6000</v>
      </c>
      <c r="U42">
        <f t="shared" si="30"/>
        <v>3600</v>
      </c>
      <c r="V42">
        <f t="shared" si="31"/>
        <v>2080</v>
      </c>
      <c r="W42">
        <f>G42*W$2</f>
        <v>260</v>
      </c>
      <c r="X42">
        <f t="shared" si="33"/>
        <v>140</v>
      </c>
      <c r="Y42">
        <f t="shared" si="34"/>
        <v>40</v>
      </c>
      <c r="Z42">
        <f t="shared" si="35"/>
        <v>0</v>
      </c>
      <c r="AA42">
        <f t="shared" si="36"/>
        <v>0</v>
      </c>
      <c r="AB42">
        <f t="shared" si="37"/>
        <v>50</v>
      </c>
      <c r="AC42">
        <f t="shared" si="38"/>
        <v>0</v>
      </c>
      <c r="AD42">
        <f t="shared" si="39"/>
        <v>0</v>
      </c>
      <c r="AE42">
        <f t="shared" si="40"/>
        <v>0</v>
      </c>
      <c r="AF42">
        <f t="shared" si="41"/>
        <v>150</v>
      </c>
      <c r="AG42">
        <f t="shared" si="42"/>
        <v>20</v>
      </c>
      <c r="AH42">
        <f t="shared" si="26"/>
        <v>21140</v>
      </c>
      <c r="AI42" s="41" t="e">
        <f>AH42/VLOOKUP($B42,'PI AREA  P75'!$BZ:$CD,3,0)</f>
        <v>#DIV/0!</v>
      </c>
      <c r="AJ42" s="78" t="e">
        <f t="shared" si="27"/>
        <v>#DIV/0!</v>
      </c>
      <c r="AK42" s="41" t="e">
        <f>$AH42/VLOOKUP($B42,'PI AREA  P75'!$BZ:$CF,6,0)</f>
        <v>#DIV/0!</v>
      </c>
    </row>
    <row r="43" spans="1:37" x14ac:dyDescent="0.2">
      <c r="A43">
        <v>40</v>
      </c>
      <c r="B43" s="249" t="s">
        <v>316</v>
      </c>
      <c r="C43" s="235">
        <v>14</v>
      </c>
      <c r="D43" s="235">
        <v>6</v>
      </c>
      <c r="E43" s="235">
        <v>7</v>
      </c>
      <c r="F43" s="235">
        <v>3</v>
      </c>
      <c r="G43" s="235">
        <v>2</v>
      </c>
      <c r="H43" s="235">
        <v>1</v>
      </c>
      <c r="I43" s="235">
        <v>2</v>
      </c>
      <c r="J43" s="235">
        <v>0</v>
      </c>
      <c r="K43" s="235">
        <v>0</v>
      </c>
      <c r="L43" s="235">
        <v>0</v>
      </c>
      <c r="M43" s="235">
        <v>0</v>
      </c>
      <c r="N43" s="235">
        <v>0</v>
      </c>
      <c r="O43" s="235">
        <v>0</v>
      </c>
      <c r="P43" s="235">
        <v>0</v>
      </c>
      <c r="Q43" s="235">
        <v>0</v>
      </c>
      <c r="S43">
        <f t="shared" ref="S43:S60" si="43">C43*S$2</f>
        <v>1400</v>
      </c>
      <c r="T43">
        <f t="shared" si="29"/>
        <v>480</v>
      </c>
      <c r="U43">
        <f t="shared" si="30"/>
        <v>420</v>
      </c>
      <c r="V43">
        <f t="shared" si="31"/>
        <v>120</v>
      </c>
      <c r="W43">
        <f t="shared" ref="W43:W60" si="44">G43*W$2</f>
        <v>40</v>
      </c>
      <c r="X43">
        <f t="shared" si="33"/>
        <v>10</v>
      </c>
      <c r="Y43">
        <f t="shared" si="34"/>
        <v>10</v>
      </c>
      <c r="Z43">
        <f t="shared" si="35"/>
        <v>0</v>
      </c>
      <c r="AA43">
        <f t="shared" si="36"/>
        <v>0</v>
      </c>
      <c r="AB43">
        <f t="shared" si="37"/>
        <v>0</v>
      </c>
      <c r="AC43">
        <f t="shared" si="38"/>
        <v>0</v>
      </c>
      <c r="AD43">
        <f t="shared" si="39"/>
        <v>0</v>
      </c>
      <c r="AE43">
        <f t="shared" si="40"/>
        <v>0</v>
      </c>
      <c r="AF43">
        <f t="shared" si="41"/>
        <v>0</v>
      </c>
      <c r="AG43">
        <f t="shared" si="42"/>
        <v>0</v>
      </c>
      <c r="AH43">
        <f t="shared" si="26"/>
        <v>2480</v>
      </c>
      <c r="AI43" s="41" t="e">
        <f>AH43/VLOOKUP($B43,'PI AREA  P75'!$BZ:$CD,3,0)</f>
        <v>#DIV/0!</v>
      </c>
      <c r="AJ43" s="78" t="e">
        <f t="shared" si="27"/>
        <v>#DIV/0!</v>
      </c>
      <c r="AK43" s="41" t="e">
        <f>$AH43/VLOOKUP($B43,'PI AREA  P75'!$BZ:$CF,6,0)</f>
        <v>#DIV/0!</v>
      </c>
    </row>
    <row r="44" spans="1:37" x14ac:dyDescent="0.2">
      <c r="A44">
        <v>41</v>
      </c>
      <c r="B44" s="249" t="s">
        <v>317</v>
      </c>
      <c r="C44" s="235">
        <v>12</v>
      </c>
      <c r="D44" s="235">
        <v>17</v>
      </c>
      <c r="E44" s="235">
        <v>101</v>
      </c>
      <c r="F44" s="235">
        <v>32</v>
      </c>
      <c r="G44" s="235">
        <v>8</v>
      </c>
      <c r="H44" s="235">
        <v>10</v>
      </c>
      <c r="I44" s="235">
        <v>11</v>
      </c>
      <c r="J44" s="235">
        <v>0</v>
      </c>
      <c r="K44" s="235">
        <v>1</v>
      </c>
      <c r="L44" s="235">
        <v>1</v>
      </c>
      <c r="M44" s="235">
        <v>0</v>
      </c>
      <c r="N44" s="235">
        <v>5</v>
      </c>
      <c r="O44" s="235">
        <v>7</v>
      </c>
      <c r="P44" s="235">
        <v>13</v>
      </c>
      <c r="Q44" s="235">
        <v>34</v>
      </c>
      <c r="S44">
        <f t="shared" si="43"/>
        <v>1200</v>
      </c>
      <c r="T44">
        <f t="shared" si="29"/>
        <v>1360</v>
      </c>
      <c r="U44">
        <f t="shared" si="30"/>
        <v>6060</v>
      </c>
      <c r="V44">
        <f t="shared" si="31"/>
        <v>1280</v>
      </c>
      <c r="W44">
        <f t="shared" si="44"/>
        <v>160</v>
      </c>
      <c r="X44">
        <f t="shared" si="33"/>
        <v>100</v>
      </c>
      <c r="Y44">
        <f t="shared" si="34"/>
        <v>55</v>
      </c>
      <c r="Z44">
        <f t="shared" si="35"/>
        <v>0</v>
      </c>
      <c r="AA44">
        <f t="shared" si="36"/>
        <v>100</v>
      </c>
      <c r="AB44">
        <f t="shared" si="37"/>
        <v>50</v>
      </c>
      <c r="AC44">
        <f t="shared" si="38"/>
        <v>0</v>
      </c>
      <c r="AD44">
        <f t="shared" si="39"/>
        <v>500</v>
      </c>
      <c r="AE44">
        <f t="shared" si="40"/>
        <v>350</v>
      </c>
      <c r="AF44">
        <f t="shared" si="41"/>
        <v>195</v>
      </c>
      <c r="AG44">
        <f t="shared" si="42"/>
        <v>340</v>
      </c>
      <c r="AH44">
        <f t="shared" si="26"/>
        <v>11750</v>
      </c>
      <c r="AI44" s="41" t="e">
        <f>AH44/VLOOKUP($B44,'PI AREA  P75'!$BZ:$CD,3,0)</f>
        <v>#DIV/0!</v>
      </c>
      <c r="AJ44" s="78" t="e">
        <f t="shared" si="27"/>
        <v>#DIV/0!</v>
      </c>
      <c r="AK44" s="41" t="e">
        <f>$AH44/VLOOKUP($B44,'PI AREA  P75'!$BZ:$CF,6,0)</f>
        <v>#DIV/0!</v>
      </c>
    </row>
    <row r="45" spans="1:37" x14ac:dyDescent="0.2">
      <c r="A45">
        <v>42</v>
      </c>
      <c r="B45" s="249" t="s">
        <v>318</v>
      </c>
      <c r="C45" s="235">
        <v>62</v>
      </c>
      <c r="D45" s="235">
        <v>74</v>
      </c>
      <c r="E45" s="235">
        <v>87</v>
      </c>
      <c r="F45" s="235">
        <v>28</v>
      </c>
      <c r="G45" s="235">
        <v>6</v>
      </c>
      <c r="H45" s="235">
        <v>1</v>
      </c>
      <c r="I45" s="235">
        <v>1</v>
      </c>
      <c r="J45" s="235">
        <v>0</v>
      </c>
      <c r="K45" s="235">
        <v>0</v>
      </c>
      <c r="L45" s="235">
        <v>0</v>
      </c>
      <c r="M45" s="235">
        <v>0</v>
      </c>
      <c r="N45" s="235">
        <v>0</v>
      </c>
      <c r="O45" s="235">
        <v>0</v>
      </c>
      <c r="P45" s="235">
        <v>0</v>
      </c>
      <c r="Q45" s="235">
        <v>0</v>
      </c>
      <c r="S45">
        <f t="shared" si="43"/>
        <v>6200</v>
      </c>
      <c r="T45">
        <f t="shared" si="29"/>
        <v>5920</v>
      </c>
      <c r="U45">
        <f t="shared" si="30"/>
        <v>5220</v>
      </c>
      <c r="V45">
        <f t="shared" si="31"/>
        <v>1120</v>
      </c>
      <c r="W45">
        <f t="shared" si="44"/>
        <v>120</v>
      </c>
      <c r="X45">
        <f t="shared" si="33"/>
        <v>10</v>
      </c>
      <c r="Y45">
        <f t="shared" si="34"/>
        <v>5</v>
      </c>
      <c r="Z45">
        <f t="shared" si="35"/>
        <v>0</v>
      </c>
      <c r="AA45">
        <f t="shared" si="36"/>
        <v>0</v>
      </c>
      <c r="AB45">
        <f t="shared" si="37"/>
        <v>0</v>
      </c>
      <c r="AC45">
        <f t="shared" si="38"/>
        <v>0</v>
      </c>
      <c r="AD45">
        <f t="shared" si="39"/>
        <v>0</v>
      </c>
      <c r="AE45">
        <f t="shared" si="40"/>
        <v>0</v>
      </c>
      <c r="AF45">
        <f t="shared" si="41"/>
        <v>0</v>
      </c>
      <c r="AG45">
        <f t="shared" si="42"/>
        <v>0</v>
      </c>
      <c r="AH45">
        <f t="shared" si="26"/>
        <v>18595</v>
      </c>
      <c r="AI45" s="41" t="e">
        <f>AH45/VLOOKUP($B45,'PI AREA  P75'!$BZ:$CD,3,0)</f>
        <v>#DIV/0!</v>
      </c>
      <c r="AJ45" s="78" t="e">
        <f t="shared" si="27"/>
        <v>#DIV/0!</v>
      </c>
      <c r="AK45" s="41" t="e">
        <f>$AH45/VLOOKUP($B45,'PI AREA  P75'!$BZ:$CF,6,0)</f>
        <v>#DIV/0!</v>
      </c>
    </row>
    <row r="46" spans="1:37" x14ac:dyDescent="0.2">
      <c r="A46">
        <v>43</v>
      </c>
      <c r="B46" s="249" t="s">
        <v>319</v>
      </c>
      <c r="C46" s="235">
        <v>104</v>
      </c>
      <c r="D46" s="235">
        <v>93</v>
      </c>
      <c r="E46" s="235">
        <v>130</v>
      </c>
      <c r="F46" s="235">
        <v>79</v>
      </c>
      <c r="G46" s="235">
        <v>32</v>
      </c>
      <c r="H46" s="235">
        <v>8</v>
      </c>
      <c r="I46" s="235">
        <v>7</v>
      </c>
      <c r="J46" s="235">
        <v>0</v>
      </c>
      <c r="K46" s="235">
        <v>1</v>
      </c>
      <c r="L46" s="235">
        <v>6</v>
      </c>
      <c r="M46" s="235">
        <v>7</v>
      </c>
      <c r="N46" s="235">
        <v>0</v>
      </c>
      <c r="O46" s="235">
        <v>0</v>
      </c>
      <c r="P46" s="235">
        <v>4</v>
      </c>
      <c r="Q46" s="235">
        <v>10</v>
      </c>
      <c r="S46">
        <f t="shared" si="43"/>
        <v>10400</v>
      </c>
      <c r="T46">
        <f t="shared" si="29"/>
        <v>7440</v>
      </c>
      <c r="U46">
        <f t="shared" si="30"/>
        <v>7800</v>
      </c>
      <c r="V46">
        <f t="shared" si="31"/>
        <v>3160</v>
      </c>
      <c r="W46">
        <f t="shared" si="44"/>
        <v>640</v>
      </c>
      <c r="X46">
        <f t="shared" si="33"/>
        <v>80</v>
      </c>
      <c r="Y46">
        <f t="shared" si="34"/>
        <v>35</v>
      </c>
      <c r="Z46">
        <f t="shared" si="35"/>
        <v>0</v>
      </c>
      <c r="AA46">
        <f t="shared" si="36"/>
        <v>100</v>
      </c>
      <c r="AB46">
        <f t="shared" si="37"/>
        <v>300</v>
      </c>
      <c r="AC46">
        <f t="shared" si="38"/>
        <v>175</v>
      </c>
      <c r="AD46">
        <f t="shared" si="39"/>
        <v>0</v>
      </c>
      <c r="AE46">
        <f t="shared" si="40"/>
        <v>0</v>
      </c>
      <c r="AF46">
        <f t="shared" si="41"/>
        <v>60</v>
      </c>
      <c r="AG46">
        <f t="shared" si="42"/>
        <v>100</v>
      </c>
      <c r="AH46">
        <f t="shared" si="26"/>
        <v>30290</v>
      </c>
      <c r="AI46" s="41" t="e">
        <f>AH46/VLOOKUP($B46,'PI AREA  P75'!$BZ:$CD,3,0)</f>
        <v>#DIV/0!</v>
      </c>
      <c r="AJ46" s="78" t="e">
        <f t="shared" si="27"/>
        <v>#DIV/0!</v>
      </c>
      <c r="AK46" s="41" t="e">
        <f>$AH46/VLOOKUP($B46,'PI AREA  P75'!$BZ:$CF,6,0)</f>
        <v>#DIV/0!</v>
      </c>
    </row>
    <row r="47" spans="1:37" x14ac:dyDescent="0.2">
      <c r="A47">
        <v>44</v>
      </c>
      <c r="B47" s="249" t="s">
        <v>320</v>
      </c>
      <c r="C47" s="235">
        <v>75</v>
      </c>
      <c r="D47" s="235">
        <v>87</v>
      </c>
      <c r="E47" s="235">
        <v>102</v>
      </c>
      <c r="F47" s="235">
        <v>75</v>
      </c>
      <c r="G47" s="235">
        <v>33</v>
      </c>
      <c r="H47" s="235">
        <v>71</v>
      </c>
      <c r="I47" s="235">
        <v>27</v>
      </c>
      <c r="J47" s="235">
        <v>1</v>
      </c>
      <c r="K47" s="235">
        <v>0</v>
      </c>
      <c r="L47" s="235">
        <v>3</v>
      </c>
      <c r="M47" s="235">
        <v>0</v>
      </c>
      <c r="N47" s="235">
        <v>0</v>
      </c>
      <c r="O47" s="235">
        <v>11</v>
      </c>
      <c r="P47" s="235">
        <v>8</v>
      </c>
      <c r="Q47" s="235">
        <v>37</v>
      </c>
      <c r="S47">
        <f t="shared" si="43"/>
        <v>7500</v>
      </c>
      <c r="T47">
        <f t="shared" si="29"/>
        <v>6960</v>
      </c>
      <c r="U47">
        <f t="shared" si="30"/>
        <v>6120</v>
      </c>
      <c r="V47">
        <f t="shared" si="31"/>
        <v>3000</v>
      </c>
      <c r="W47">
        <f t="shared" si="44"/>
        <v>660</v>
      </c>
      <c r="X47">
        <f t="shared" si="33"/>
        <v>710</v>
      </c>
      <c r="Y47">
        <f t="shared" si="34"/>
        <v>135</v>
      </c>
      <c r="Z47">
        <f t="shared" si="35"/>
        <v>200</v>
      </c>
      <c r="AA47">
        <f t="shared" si="36"/>
        <v>0</v>
      </c>
      <c r="AB47">
        <f t="shared" si="37"/>
        <v>150</v>
      </c>
      <c r="AC47">
        <f t="shared" si="38"/>
        <v>0</v>
      </c>
      <c r="AD47">
        <f t="shared" si="39"/>
        <v>0</v>
      </c>
      <c r="AE47">
        <f t="shared" si="40"/>
        <v>550</v>
      </c>
      <c r="AF47">
        <f t="shared" si="41"/>
        <v>120</v>
      </c>
      <c r="AG47">
        <f t="shared" si="42"/>
        <v>370</v>
      </c>
      <c r="AH47">
        <f t="shared" si="26"/>
        <v>26475</v>
      </c>
      <c r="AI47" s="41" t="e">
        <f>AH47/VLOOKUP($B47,'PI AREA  P75'!$BZ:$CD,3,0)</f>
        <v>#DIV/0!</v>
      </c>
      <c r="AJ47" s="78" t="e">
        <f t="shared" si="27"/>
        <v>#DIV/0!</v>
      </c>
      <c r="AK47" s="41" t="e">
        <f>$AH47/VLOOKUP($B47,'PI AREA  P75'!$BZ:$CF,6,0)</f>
        <v>#DIV/0!</v>
      </c>
    </row>
    <row r="48" spans="1:37" x14ac:dyDescent="0.2">
      <c r="A48">
        <v>45</v>
      </c>
      <c r="B48" s="249" t="s">
        <v>321</v>
      </c>
      <c r="C48" s="235">
        <v>63</v>
      </c>
      <c r="D48" s="235">
        <v>45</v>
      </c>
      <c r="E48" s="235">
        <v>38</v>
      </c>
      <c r="F48" s="235">
        <v>22</v>
      </c>
      <c r="G48" s="235">
        <v>6</v>
      </c>
      <c r="H48" s="235">
        <v>2</v>
      </c>
      <c r="I48" s="235">
        <v>3</v>
      </c>
      <c r="J48" s="235">
        <v>0</v>
      </c>
      <c r="K48" s="235">
        <v>0</v>
      </c>
      <c r="L48" s="235">
        <v>0</v>
      </c>
      <c r="M48" s="235">
        <v>0</v>
      </c>
      <c r="N48" s="235">
        <v>1</v>
      </c>
      <c r="O48" s="235">
        <v>0</v>
      </c>
      <c r="P48" s="235">
        <v>0</v>
      </c>
      <c r="Q48" s="235">
        <v>0</v>
      </c>
      <c r="S48">
        <f t="shared" si="43"/>
        <v>6300</v>
      </c>
      <c r="T48">
        <f t="shared" si="29"/>
        <v>3600</v>
      </c>
      <c r="U48">
        <f t="shared" si="30"/>
        <v>2280</v>
      </c>
      <c r="V48">
        <f t="shared" si="31"/>
        <v>880</v>
      </c>
      <c r="W48">
        <f t="shared" si="44"/>
        <v>120</v>
      </c>
      <c r="X48">
        <f t="shared" si="33"/>
        <v>20</v>
      </c>
      <c r="Y48">
        <f t="shared" si="34"/>
        <v>15</v>
      </c>
      <c r="Z48">
        <f t="shared" si="35"/>
        <v>0</v>
      </c>
      <c r="AA48">
        <f t="shared" si="36"/>
        <v>0</v>
      </c>
      <c r="AB48">
        <f t="shared" si="37"/>
        <v>0</v>
      </c>
      <c r="AC48">
        <f t="shared" si="38"/>
        <v>0</v>
      </c>
      <c r="AD48">
        <f t="shared" si="39"/>
        <v>100</v>
      </c>
      <c r="AE48">
        <f t="shared" si="40"/>
        <v>0</v>
      </c>
      <c r="AF48">
        <f t="shared" si="41"/>
        <v>0</v>
      </c>
      <c r="AG48">
        <f t="shared" si="42"/>
        <v>0</v>
      </c>
      <c r="AH48">
        <f t="shared" si="26"/>
        <v>13315</v>
      </c>
      <c r="AI48" s="41" t="e">
        <f>AH48/VLOOKUP($B48,'PI AREA  P75'!$BZ:$CD,3,0)</f>
        <v>#DIV/0!</v>
      </c>
      <c r="AJ48" s="78" t="e">
        <f t="shared" si="27"/>
        <v>#DIV/0!</v>
      </c>
      <c r="AK48" s="41" t="e">
        <f>$AH48/VLOOKUP($B48,'PI AREA  P75'!$BZ:$CF,6,0)</f>
        <v>#DIV/0!</v>
      </c>
    </row>
    <row r="49" spans="1:37" x14ac:dyDescent="0.2">
      <c r="A49">
        <v>46</v>
      </c>
      <c r="B49" s="249" t="s">
        <v>322</v>
      </c>
      <c r="C49" s="235">
        <v>2</v>
      </c>
      <c r="D49" s="235">
        <v>9</v>
      </c>
      <c r="E49" s="235">
        <v>4</v>
      </c>
      <c r="F49" s="235">
        <v>5</v>
      </c>
      <c r="G49" s="235">
        <v>0</v>
      </c>
      <c r="H49" s="235">
        <v>1</v>
      </c>
      <c r="I49" s="235">
        <v>3</v>
      </c>
      <c r="J49" s="235">
        <v>0</v>
      </c>
      <c r="K49" s="235">
        <v>0</v>
      </c>
      <c r="L49" s="235">
        <v>0</v>
      </c>
      <c r="M49" s="235">
        <v>0</v>
      </c>
      <c r="N49" s="235">
        <v>0</v>
      </c>
      <c r="O49" s="235">
        <v>0</v>
      </c>
      <c r="P49" s="235">
        <v>0</v>
      </c>
      <c r="Q49" s="235">
        <v>0</v>
      </c>
      <c r="S49">
        <f t="shared" si="43"/>
        <v>200</v>
      </c>
      <c r="T49">
        <f t="shared" si="29"/>
        <v>720</v>
      </c>
      <c r="U49">
        <f t="shared" si="30"/>
        <v>240</v>
      </c>
      <c r="V49">
        <f t="shared" si="31"/>
        <v>200</v>
      </c>
      <c r="W49">
        <f t="shared" si="44"/>
        <v>0</v>
      </c>
      <c r="X49">
        <f t="shared" si="33"/>
        <v>10</v>
      </c>
      <c r="Y49">
        <f t="shared" si="34"/>
        <v>15</v>
      </c>
      <c r="Z49">
        <f t="shared" si="35"/>
        <v>0</v>
      </c>
      <c r="AA49">
        <f t="shared" si="36"/>
        <v>0</v>
      </c>
      <c r="AB49">
        <f t="shared" si="37"/>
        <v>0</v>
      </c>
      <c r="AC49">
        <f t="shared" si="38"/>
        <v>0</v>
      </c>
      <c r="AD49">
        <f t="shared" si="39"/>
        <v>0</v>
      </c>
      <c r="AE49">
        <f t="shared" si="40"/>
        <v>0</v>
      </c>
      <c r="AF49">
        <f t="shared" si="41"/>
        <v>0</v>
      </c>
      <c r="AG49">
        <f t="shared" si="42"/>
        <v>0</v>
      </c>
      <c r="AH49">
        <f t="shared" si="26"/>
        <v>1385</v>
      </c>
      <c r="AI49" s="41" t="e">
        <f>AH49/VLOOKUP($B49,'PI AREA  P75'!$BZ:$CD,3,0)</f>
        <v>#DIV/0!</v>
      </c>
      <c r="AJ49" s="78" t="e">
        <f t="shared" si="27"/>
        <v>#DIV/0!</v>
      </c>
      <c r="AK49" s="41" t="e">
        <f>$AH49/VLOOKUP($B49,'PI AREA  P75'!$BZ:$CF,6,0)</f>
        <v>#DIV/0!</v>
      </c>
    </row>
    <row r="50" spans="1:37" x14ac:dyDescent="0.2">
      <c r="A50">
        <v>47</v>
      </c>
      <c r="B50" s="249" t="s">
        <v>323</v>
      </c>
      <c r="C50" s="235">
        <v>10</v>
      </c>
      <c r="D50" s="235">
        <v>37</v>
      </c>
      <c r="E50" s="235">
        <v>113</v>
      </c>
      <c r="F50" s="235">
        <v>18</v>
      </c>
      <c r="G50" s="235">
        <v>10</v>
      </c>
      <c r="H50" s="235">
        <v>2</v>
      </c>
      <c r="I50" s="235">
        <v>2</v>
      </c>
      <c r="J50" s="235">
        <v>1</v>
      </c>
      <c r="K50" s="235">
        <v>0</v>
      </c>
      <c r="L50" s="235">
        <v>1</v>
      </c>
      <c r="M50" s="235">
        <v>0</v>
      </c>
      <c r="N50" s="235">
        <v>2</v>
      </c>
      <c r="O50" s="235">
        <v>8</v>
      </c>
      <c r="P50" s="235">
        <v>3</v>
      </c>
      <c r="Q50" s="235">
        <v>6</v>
      </c>
      <c r="S50">
        <f t="shared" si="43"/>
        <v>1000</v>
      </c>
      <c r="T50">
        <f t="shared" si="29"/>
        <v>2960</v>
      </c>
      <c r="U50">
        <f t="shared" si="30"/>
        <v>6780</v>
      </c>
      <c r="V50">
        <f t="shared" si="31"/>
        <v>720</v>
      </c>
      <c r="W50">
        <f t="shared" si="44"/>
        <v>200</v>
      </c>
      <c r="X50">
        <f t="shared" si="33"/>
        <v>20</v>
      </c>
      <c r="Y50">
        <f t="shared" si="34"/>
        <v>10</v>
      </c>
      <c r="Z50">
        <f t="shared" si="35"/>
        <v>200</v>
      </c>
      <c r="AA50">
        <f t="shared" si="36"/>
        <v>0</v>
      </c>
      <c r="AB50">
        <f t="shared" si="37"/>
        <v>50</v>
      </c>
      <c r="AC50">
        <f t="shared" si="38"/>
        <v>0</v>
      </c>
      <c r="AD50">
        <f t="shared" si="39"/>
        <v>200</v>
      </c>
      <c r="AE50">
        <f t="shared" si="40"/>
        <v>400</v>
      </c>
      <c r="AF50">
        <f t="shared" si="41"/>
        <v>45</v>
      </c>
      <c r="AG50">
        <f t="shared" si="42"/>
        <v>60</v>
      </c>
      <c r="AH50">
        <f t="shared" si="26"/>
        <v>12645</v>
      </c>
      <c r="AI50" s="41" t="e">
        <f>AH50/VLOOKUP($B50,'PI AREA  P75'!$BZ:$CD,3,0)</f>
        <v>#DIV/0!</v>
      </c>
      <c r="AJ50" s="78" t="e">
        <f t="shared" si="27"/>
        <v>#DIV/0!</v>
      </c>
      <c r="AK50" s="41" t="e">
        <f>$AH50/VLOOKUP($B50,'PI AREA  P75'!$BZ:$CF,6,0)</f>
        <v>#DIV/0!</v>
      </c>
    </row>
    <row r="51" spans="1:37" x14ac:dyDescent="0.2">
      <c r="A51">
        <v>48</v>
      </c>
      <c r="B51" s="249" t="s">
        <v>324</v>
      </c>
      <c r="C51" s="235">
        <v>19</v>
      </c>
      <c r="D51" s="235">
        <v>48</v>
      </c>
      <c r="E51" s="235">
        <v>34</v>
      </c>
      <c r="F51" s="235">
        <v>47</v>
      </c>
      <c r="G51" s="235">
        <v>30</v>
      </c>
      <c r="H51" s="235">
        <v>62</v>
      </c>
      <c r="I51" s="235">
        <v>15</v>
      </c>
      <c r="J51" s="235">
        <v>1</v>
      </c>
      <c r="K51" s="235">
        <v>2</v>
      </c>
      <c r="L51" s="235">
        <v>4</v>
      </c>
      <c r="M51" s="235">
        <v>9</v>
      </c>
      <c r="N51" s="235">
        <v>0</v>
      </c>
      <c r="O51" s="235">
        <v>0</v>
      </c>
      <c r="P51" s="235">
        <v>2</v>
      </c>
      <c r="Q51" s="235">
        <v>14</v>
      </c>
      <c r="S51">
        <f t="shared" si="43"/>
        <v>1900</v>
      </c>
      <c r="T51">
        <f t="shared" si="29"/>
        <v>3840</v>
      </c>
      <c r="U51">
        <f t="shared" si="30"/>
        <v>2040</v>
      </c>
      <c r="V51">
        <f t="shared" si="31"/>
        <v>1880</v>
      </c>
      <c r="W51">
        <f t="shared" si="44"/>
        <v>600</v>
      </c>
      <c r="X51">
        <f t="shared" si="33"/>
        <v>620</v>
      </c>
      <c r="Y51">
        <f t="shared" si="34"/>
        <v>75</v>
      </c>
      <c r="Z51">
        <f t="shared" si="35"/>
        <v>200</v>
      </c>
      <c r="AA51">
        <f t="shared" si="36"/>
        <v>200</v>
      </c>
      <c r="AB51">
        <f t="shared" si="37"/>
        <v>200</v>
      </c>
      <c r="AC51">
        <f t="shared" si="38"/>
        <v>225</v>
      </c>
      <c r="AD51">
        <f t="shared" si="39"/>
        <v>0</v>
      </c>
      <c r="AE51">
        <f t="shared" si="40"/>
        <v>0</v>
      </c>
      <c r="AF51">
        <f t="shared" si="41"/>
        <v>30</v>
      </c>
      <c r="AG51">
        <f t="shared" si="42"/>
        <v>140</v>
      </c>
      <c r="AH51">
        <f t="shared" si="26"/>
        <v>11950</v>
      </c>
      <c r="AI51" s="41" t="e">
        <f>AH51/VLOOKUP($B51,'PI AREA  P75'!$BZ:$CD,3,0)</f>
        <v>#DIV/0!</v>
      </c>
      <c r="AJ51" s="78" t="e">
        <f t="shared" si="27"/>
        <v>#DIV/0!</v>
      </c>
      <c r="AK51" s="41" t="e">
        <f>$AH51/VLOOKUP($B51,'PI AREA  P75'!$BZ:$CF,6,0)</f>
        <v>#DIV/0!</v>
      </c>
    </row>
    <row r="52" spans="1:37" x14ac:dyDescent="0.2">
      <c r="A52">
        <v>49</v>
      </c>
      <c r="B52" s="249" t="s">
        <v>325</v>
      </c>
      <c r="C52" s="235">
        <v>102</v>
      </c>
      <c r="D52" s="235">
        <v>44</v>
      </c>
      <c r="E52" s="235">
        <v>41</v>
      </c>
      <c r="F52" s="235">
        <v>15</v>
      </c>
      <c r="G52" s="235">
        <v>15</v>
      </c>
      <c r="H52" s="235">
        <v>0</v>
      </c>
      <c r="I52" s="235">
        <v>3</v>
      </c>
      <c r="J52" s="235">
        <v>0</v>
      </c>
      <c r="K52" s="235">
        <v>0</v>
      </c>
      <c r="L52" s="235">
        <v>0</v>
      </c>
      <c r="M52" s="235">
        <v>0</v>
      </c>
      <c r="N52" s="235">
        <v>0</v>
      </c>
      <c r="O52" s="235">
        <v>0</v>
      </c>
      <c r="P52" s="235">
        <v>0</v>
      </c>
      <c r="Q52" s="235">
        <v>0</v>
      </c>
      <c r="S52">
        <f t="shared" si="43"/>
        <v>10200</v>
      </c>
      <c r="T52">
        <f t="shared" si="29"/>
        <v>3520</v>
      </c>
      <c r="U52">
        <f t="shared" si="30"/>
        <v>2460</v>
      </c>
      <c r="V52">
        <f t="shared" si="31"/>
        <v>600</v>
      </c>
      <c r="W52">
        <f t="shared" si="44"/>
        <v>300</v>
      </c>
      <c r="X52">
        <f t="shared" si="33"/>
        <v>0</v>
      </c>
      <c r="Y52">
        <f t="shared" si="34"/>
        <v>15</v>
      </c>
      <c r="Z52">
        <f t="shared" si="35"/>
        <v>0</v>
      </c>
      <c r="AA52">
        <f t="shared" si="36"/>
        <v>0</v>
      </c>
      <c r="AB52">
        <f t="shared" si="37"/>
        <v>0</v>
      </c>
      <c r="AC52">
        <f t="shared" si="38"/>
        <v>0</v>
      </c>
      <c r="AD52">
        <f t="shared" si="39"/>
        <v>0</v>
      </c>
      <c r="AE52">
        <f t="shared" si="40"/>
        <v>0</v>
      </c>
      <c r="AF52">
        <f t="shared" si="41"/>
        <v>0</v>
      </c>
      <c r="AG52">
        <f t="shared" si="42"/>
        <v>0</v>
      </c>
      <c r="AH52">
        <f t="shared" si="26"/>
        <v>17095</v>
      </c>
      <c r="AI52" s="41" t="e">
        <f>AH52/VLOOKUP($B52,'PI AREA  P75'!$BZ:$CD,3,0)</f>
        <v>#DIV/0!</v>
      </c>
      <c r="AJ52" s="78" t="e">
        <f t="shared" si="27"/>
        <v>#DIV/0!</v>
      </c>
      <c r="AK52" s="41" t="e">
        <f>$AH52/VLOOKUP($B52,'PI AREA  P75'!$BZ:$CF,6,0)</f>
        <v>#DIV/0!</v>
      </c>
    </row>
    <row r="53" spans="1:37" x14ac:dyDescent="0.2">
      <c r="A53">
        <v>50</v>
      </c>
      <c r="B53" s="249" t="s">
        <v>326</v>
      </c>
      <c r="C53" s="235">
        <v>37</v>
      </c>
      <c r="D53" s="235">
        <v>37</v>
      </c>
      <c r="E53" s="235">
        <v>39</v>
      </c>
      <c r="F53" s="235">
        <v>31</v>
      </c>
      <c r="G53" s="235">
        <v>28</v>
      </c>
      <c r="H53" s="235">
        <v>4</v>
      </c>
      <c r="I53" s="235">
        <v>0</v>
      </c>
      <c r="J53" s="235">
        <v>0</v>
      </c>
      <c r="K53" s="235">
        <v>0</v>
      </c>
      <c r="L53" s="235">
        <v>0</v>
      </c>
      <c r="M53" s="235">
        <v>0</v>
      </c>
      <c r="N53" s="235">
        <v>0</v>
      </c>
      <c r="O53" s="235">
        <v>0</v>
      </c>
      <c r="P53" s="235">
        <v>3</v>
      </c>
      <c r="Q53" s="235">
        <v>0</v>
      </c>
      <c r="S53">
        <f t="shared" si="43"/>
        <v>3700</v>
      </c>
      <c r="T53">
        <f t="shared" si="29"/>
        <v>2960</v>
      </c>
      <c r="U53">
        <f t="shared" si="30"/>
        <v>2340</v>
      </c>
      <c r="V53">
        <f t="shared" si="31"/>
        <v>1240</v>
      </c>
      <c r="W53">
        <f t="shared" si="44"/>
        <v>560</v>
      </c>
      <c r="X53">
        <f t="shared" si="33"/>
        <v>40</v>
      </c>
      <c r="Y53">
        <f t="shared" si="34"/>
        <v>0</v>
      </c>
      <c r="Z53">
        <f t="shared" si="35"/>
        <v>0</v>
      </c>
      <c r="AA53">
        <f t="shared" si="36"/>
        <v>0</v>
      </c>
      <c r="AB53">
        <f t="shared" si="37"/>
        <v>0</v>
      </c>
      <c r="AC53">
        <f t="shared" si="38"/>
        <v>0</v>
      </c>
      <c r="AD53">
        <f t="shared" si="39"/>
        <v>0</v>
      </c>
      <c r="AE53">
        <f t="shared" si="40"/>
        <v>0</v>
      </c>
      <c r="AF53">
        <f t="shared" si="41"/>
        <v>45</v>
      </c>
      <c r="AG53">
        <f t="shared" si="42"/>
        <v>0</v>
      </c>
      <c r="AH53">
        <f t="shared" si="26"/>
        <v>10885</v>
      </c>
      <c r="AI53" s="41" t="e">
        <f>AH53/VLOOKUP($B53,'PI AREA  P75'!$BZ:$CD,3,0)</f>
        <v>#DIV/0!</v>
      </c>
      <c r="AJ53" s="78" t="e">
        <f t="shared" si="27"/>
        <v>#DIV/0!</v>
      </c>
      <c r="AK53" s="41" t="e">
        <f>$AH53/VLOOKUP($B53,'PI AREA  P75'!$BZ:$CF,6,0)</f>
        <v>#DIV/0!</v>
      </c>
    </row>
    <row r="54" spans="1:37" x14ac:dyDescent="0.2">
      <c r="A54">
        <v>51</v>
      </c>
      <c r="B54" s="249" t="s">
        <v>327</v>
      </c>
      <c r="C54" s="235">
        <v>4</v>
      </c>
      <c r="D54" s="235">
        <v>4</v>
      </c>
      <c r="E54" s="235">
        <v>22</v>
      </c>
      <c r="F54" s="235">
        <v>12</v>
      </c>
      <c r="G54" s="235">
        <v>8</v>
      </c>
      <c r="H54" s="235">
        <v>7</v>
      </c>
      <c r="I54" s="235">
        <v>5</v>
      </c>
      <c r="J54" s="235">
        <v>0</v>
      </c>
      <c r="K54" s="235">
        <v>0</v>
      </c>
      <c r="L54" s="235">
        <v>0</v>
      </c>
      <c r="M54" s="235">
        <v>0</v>
      </c>
      <c r="N54" s="235">
        <v>0</v>
      </c>
      <c r="O54" s="235">
        <v>0</v>
      </c>
      <c r="P54" s="235">
        <v>0</v>
      </c>
      <c r="Q54" s="235">
        <v>0</v>
      </c>
      <c r="S54">
        <f t="shared" si="43"/>
        <v>400</v>
      </c>
      <c r="T54">
        <f t="shared" si="29"/>
        <v>320</v>
      </c>
      <c r="U54">
        <f t="shared" si="30"/>
        <v>1320</v>
      </c>
      <c r="V54">
        <f t="shared" si="31"/>
        <v>480</v>
      </c>
      <c r="W54">
        <f t="shared" si="44"/>
        <v>160</v>
      </c>
      <c r="X54">
        <f t="shared" si="33"/>
        <v>70</v>
      </c>
      <c r="Y54">
        <f t="shared" si="34"/>
        <v>25</v>
      </c>
      <c r="Z54">
        <f t="shared" si="35"/>
        <v>0</v>
      </c>
      <c r="AA54">
        <f t="shared" si="36"/>
        <v>0</v>
      </c>
      <c r="AB54">
        <f t="shared" si="37"/>
        <v>0</v>
      </c>
      <c r="AC54">
        <f t="shared" si="38"/>
        <v>0</v>
      </c>
      <c r="AD54">
        <f t="shared" si="39"/>
        <v>0</v>
      </c>
      <c r="AE54">
        <f t="shared" si="40"/>
        <v>0</v>
      </c>
      <c r="AF54">
        <f t="shared" si="41"/>
        <v>0</v>
      </c>
      <c r="AG54">
        <f t="shared" si="42"/>
        <v>0</v>
      </c>
      <c r="AH54">
        <f t="shared" si="26"/>
        <v>2775</v>
      </c>
      <c r="AI54" s="41" t="e">
        <f>AH54/VLOOKUP($B54,'PI AREA  P75'!$BZ:$CD,3,0)</f>
        <v>#DIV/0!</v>
      </c>
      <c r="AJ54" s="78" t="e">
        <f t="shared" si="27"/>
        <v>#DIV/0!</v>
      </c>
      <c r="AK54" s="41" t="e">
        <f>$AH54/VLOOKUP($B54,'PI AREA  P75'!$BZ:$CF,6,0)</f>
        <v>#DIV/0!</v>
      </c>
    </row>
    <row r="55" spans="1:37" x14ac:dyDescent="0.2">
      <c r="A55">
        <v>52</v>
      </c>
      <c r="B55" s="252" t="s">
        <v>1529</v>
      </c>
      <c r="C55" s="235">
        <v>67</v>
      </c>
      <c r="D55" s="235">
        <v>15</v>
      </c>
      <c r="E55" s="235">
        <v>17</v>
      </c>
      <c r="F55" s="235">
        <v>23</v>
      </c>
      <c r="G55" s="235">
        <v>6</v>
      </c>
      <c r="H55" s="235">
        <v>19</v>
      </c>
      <c r="I55" s="235">
        <v>16</v>
      </c>
      <c r="J55" s="235">
        <v>0</v>
      </c>
      <c r="K55" s="235">
        <v>0</v>
      </c>
      <c r="L55" s="235">
        <v>3</v>
      </c>
      <c r="M55" s="235">
        <v>5</v>
      </c>
      <c r="N55" s="235">
        <v>0</v>
      </c>
      <c r="O55" s="235">
        <v>0</v>
      </c>
      <c r="P55" s="235">
        <v>22</v>
      </c>
      <c r="Q55" s="235">
        <v>25</v>
      </c>
      <c r="S55">
        <f t="shared" si="43"/>
        <v>6700</v>
      </c>
      <c r="T55">
        <f t="shared" si="29"/>
        <v>1200</v>
      </c>
      <c r="U55">
        <f t="shared" si="30"/>
        <v>1020</v>
      </c>
      <c r="V55">
        <f t="shared" si="31"/>
        <v>920</v>
      </c>
      <c r="W55">
        <f t="shared" si="44"/>
        <v>120</v>
      </c>
      <c r="X55">
        <f t="shared" si="33"/>
        <v>190</v>
      </c>
      <c r="Y55">
        <f t="shared" si="34"/>
        <v>80</v>
      </c>
      <c r="Z55">
        <f t="shared" si="35"/>
        <v>0</v>
      </c>
      <c r="AA55">
        <f t="shared" si="36"/>
        <v>0</v>
      </c>
      <c r="AB55">
        <f t="shared" si="37"/>
        <v>150</v>
      </c>
      <c r="AC55">
        <f t="shared" si="38"/>
        <v>125</v>
      </c>
      <c r="AD55">
        <f t="shared" si="39"/>
        <v>0</v>
      </c>
      <c r="AE55">
        <f t="shared" si="40"/>
        <v>0</v>
      </c>
      <c r="AF55">
        <f t="shared" si="41"/>
        <v>330</v>
      </c>
      <c r="AG55">
        <f t="shared" si="42"/>
        <v>250</v>
      </c>
      <c r="AH55">
        <f t="shared" si="26"/>
        <v>11085</v>
      </c>
      <c r="AI55" s="41" t="e">
        <f>AH55/VLOOKUP($B55,'PI AREA  P75'!$BZ:$CD,3,0)</f>
        <v>#DIV/0!</v>
      </c>
      <c r="AJ55" s="78" t="e">
        <f t="shared" si="27"/>
        <v>#DIV/0!</v>
      </c>
      <c r="AK55" s="41" t="e">
        <f>$AH55/VLOOKUP($B55,'PI AREA  P75'!$BZ:$CF,6,0)</f>
        <v>#DIV/0!</v>
      </c>
    </row>
    <row r="56" spans="1:37" x14ac:dyDescent="0.2">
      <c r="A56">
        <v>53</v>
      </c>
      <c r="B56" s="249" t="s">
        <v>328</v>
      </c>
      <c r="C56" s="235">
        <v>35</v>
      </c>
      <c r="D56" s="235">
        <v>36</v>
      </c>
      <c r="E56" s="235">
        <v>42</v>
      </c>
      <c r="F56" s="235">
        <v>30</v>
      </c>
      <c r="G56" s="235">
        <v>5</v>
      </c>
      <c r="H56" s="235">
        <v>1</v>
      </c>
      <c r="I56" s="235">
        <v>6</v>
      </c>
      <c r="J56" s="235">
        <v>0</v>
      </c>
      <c r="K56" s="235">
        <v>0</v>
      </c>
      <c r="L56" s="235">
        <v>4</v>
      </c>
      <c r="M56" s="235">
        <v>1</v>
      </c>
      <c r="N56" s="235">
        <v>0</v>
      </c>
      <c r="O56" s="235">
        <v>0</v>
      </c>
      <c r="P56" s="235">
        <v>2</v>
      </c>
      <c r="Q56" s="235">
        <v>5</v>
      </c>
      <c r="S56">
        <f t="shared" si="43"/>
        <v>3500</v>
      </c>
      <c r="T56">
        <f t="shared" ref="T56:T65" si="45">D56*T$2</f>
        <v>2880</v>
      </c>
      <c r="U56">
        <f t="shared" ref="U56:U65" si="46">E56*U$2</f>
        <v>2520</v>
      </c>
      <c r="V56">
        <f t="shared" ref="V56:V65" si="47">F56*V$2</f>
        <v>1200</v>
      </c>
      <c r="W56">
        <f t="shared" si="44"/>
        <v>100</v>
      </c>
      <c r="X56">
        <f t="shared" ref="X56:X65" si="48">H56*X$2</f>
        <v>10</v>
      </c>
      <c r="Y56">
        <f t="shared" ref="Y56:Y65" si="49">I56*Y$2</f>
        <v>30</v>
      </c>
      <c r="Z56">
        <f t="shared" ref="Z56:Z65" si="50">J56*Z$2</f>
        <v>0</v>
      </c>
      <c r="AA56">
        <f t="shared" ref="AA56:AA65" si="51">K56*AA$2</f>
        <v>0</v>
      </c>
      <c r="AB56">
        <f t="shared" ref="AB56:AB65" si="52">L56*AB$2</f>
        <v>200</v>
      </c>
      <c r="AC56">
        <f t="shared" ref="AC56:AC65" si="53">M56*AC$2</f>
        <v>25</v>
      </c>
      <c r="AD56">
        <f t="shared" ref="AD56:AD65" si="54">N56*AD$2</f>
        <v>0</v>
      </c>
      <c r="AE56">
        <f t="shared" ref="AE56:AE65" si="55">O56*AE$2</f>
        <v>0</v>
      </c>
      <c r="AF56">
        <f t="shared" ref="AF56:AF65" si="56">P56*AF$2</f>
        <v>30</v>
      </c>
      <c r="AG56">
        <f t="shared" ref="AG56:AG65" si="57">Q56*AG$2</f>
        <v>50</v>
      </c>
      <c r="AH56">
        <f t="shared" si="26"/>
        <v>10545</v>
      </c>
      <c r="AI56" s="41" t="e">
        <f>AH56/VLOOKUP($B56,'PI AREA  P75'!$BZ:$CD,3,0)</f>
        <v>#DIV/0!</v>
      </c>
      <c r="AJ56" s="78" t="e">
        <f t="shared" si="27"/>
        <v>#DIV/0!</v>
      </c>
      <c r="AK56" s="41" t="e">
        <f>$AH56/VLOOKUP($B56,'PI AREA  P75'!$BZ:$CF,6,0)</f>
        <v>#DIV/0!</v>
      </c>
    </row>
    <row r="57" spans="1:37" x14ac:dyDescent="0.2">
      <c r="A57">
        <v>54</v>
      </c>
      <c r="B57" s="249" t="s">
        <v>329</v>
      </c>
      <c r="C57" s="235">
        <v>12</v>
      </c>
      <c r="D57" s="235">
        <v>9</v>
      </c>
      <c r="E57" s="235">
        <v>22</v>
      </c>
      <c r="F57" s="235">
        <v>8</v>
      </c>
      <c r="G57" s="235">
        <v>4</v>
      </c>
      <c r="H57" s="235">
        <v>11</v>
      </c>
      <c r="I57" s="235">
        <v>5</v>
      </c>
      <c r="J57" s="235">
        <v>0</v>
      </c>
      <c r="K57" s="235">
        <v>0</v>
      </c>
      <c r="L57" s="235">
        <v>0</v>
      </c>
      <c r="M57" s="235">
        <v>0</v>
      </c>
      <c r="N57" s="235">
        <v>0</v>
      </c>
      <c r="O57" s="235">
        <v>0</v>
      </c>
      <c r="P57" s="235">
        <v>0</v>
      </c>
      <c r="Q57" s="235">
        <v>0</v>
      </c>
      <c r="S57">
        <f t="shared" si="43"/>
        <v>1200</v>
      </c>
      <c r="T57">
        <f t="shared" si="45"/>
        <v>720</v>
      </c>
      <c r="U57">
        <f t="shared" si="46"/>
        <v>1320</v>
      </c>
      <c r="V57">
        <f t="shared" si="47"/>
        <v>320</v>
      </c>
      <c r="W57">
        <f t="shared" si="44"/>
        <v>80</v>
      </c>
      <c r="X57">
        <f t="shared" si="48"/>
        <v>110</v>
      </c>
      <c r="Y57">
        <f t="shared" si="49"/>
        <v>25</v>
      </c>
      <c r="Z57">
        <f t="shared" si="50"/>
        <v>0</v>
      </c>
      <c r="AA57">
        <f t="shared" si="51"/>
        <v>0</v>
      </c>
      <c r="AB57">
        <f t="shared" si="52"/>
        <v>0</v>
      </c>
      <c r="AC57">
        <f t="shared" si="53"/>
        <v>0</v>
      </c>
      <c r="AD57">
        <f t="shared" si="54"/>
        <v>0</v>
      </c>
      <c r="AE57">
        <f t="shared" si="55"/>
        <v>0</v>
      </c>
      <c r="AF57">
        <f t="shared" si="56"/>
        <v>0</v>
      </c>
      <c r="AG57">
        <f t="shared" si="57"/>
        <v>0</v>
      </c>
      <c r="AH57">
        <f t="shared" si="26"/>
        <v>3775</v>
      </c>
      <c r="AI57" s="41" t="e">
        <f>AH57/VLOOKUP($B57,'PI AREA  P75'!$BZ:$CD,3,0)</f>
        <v>#DIV/0!</v>
      </c>
      <c r="AJ57" s="78" t="e">
        <f t="shared" si="27"/>
        <v>#DIV/0!</v>
      </c>
      <c r="AK57" s="41" t="e">
        <f>$AH57/VLOOKUP($B57,'PI AREA  P75'!$BZ:$CF,6,0)</f>
        <v>#DIV/0!</v>
      </c>
    </row>
    <row r="58" spans="1:37" x14ac:dyDescent="0.2">
      <c r="A58">
        <v>55</v>
      </c>
      <c r="B58" s="249" t="s">
        <v>330</v>
      </c>
      <c r="C58" s="235">
        <v>24</v>
      </c>
      <c r="D58" s="235">
        <v>25</v>
      </c>
      <c r="E58" s="235">
        <v>32</v>
      </c>
      <c r="F58" s="235">
        <v>45</v>
      </c>
      <c r="G58" s="235">
        <v>33</v>
      </c>
      <c r="H58" s="235">
        <v>21</v>
      </c>
      <c r="I58" s="235">
        <v>12</v>
      </c>
      <c r="J58" s="235">
        <v>0</v>
      </c>
      <c r="K58" s="235">
        <v>4</v>
      </c>
      <c r="L58" s="235">
        <v>1</v>
      </c>
      <c r="M58" s="235">
        <v>0</v>
      </c>
      <c r="N58" s="235">
        <v>0</v>
      </c>
      <c r="O58" s="235">
        <v>8</v>
      </c>
      <c r="P58" s="235">
        <v>1</v>
      </c>
      <c r="Q58" s="235">
        <v>8</v>
      </c>
      <c r="S58">
        <f t="shared" si="43"/>
        <v>2400</v>
      </c>
      <c r="T58">
        <f t="shared" si="45"/>
        <v>2000</v>
      </c>
      <c r="U58">
        <f t="shared" si="46"/>
        <v>1920</v>
      </c>
      <c r="V58">
        <f t="shared" si="47"/>
        <v>1800</v>
      </c>
      <c r="W58">
        <f t="shared" si="44"/>
        <v>660</v>
      </c>
      <c r="X58">
        <f t="shared" si="48"/>
        <v>210</v>
      </c>
      <c r="Y58">
        <f t="shared" si="49"/>
        <v>60</v>
      </c>
      <c r="Z58">
        <f t="shared" si="50"/>
        <v>0</v>
      </c>
      <c r="AA58">
        <f t="shared" si="51"/>
        <v>400</v>
      </c>
      <c r="AB58">
        <f t="shared" si="52"/>
        <v>50</v>
      </c>
      <c r="AC58">
        <f t="shared" si="53"/>
        <v>0</v>
      </c>
      <c r="AD58">
        <f t="shared" si="54"/>
        <v>0</v>
      </c>
      <c r="AE58">
        <f t="shared" si="55"/>
        <v>400</v>
      </c>
      <c r="AF58">
        <f t="shared" si="56"/>
        <v>15</v>
      </c>
      <c r="AG58">
        <f t="shared" si="57"/>
        <v>80</v>
      </c>
      <c r="AH58">
        <f t="shared" si="26"/>
        <v>9995</v>
      </c>
      <c r="AI58" s="41" t="e">
        <f>AH58/VLOOKUP($B58,'PI AREA  P75'!$BZ:$CD,3,0)</f>
        <v>#DIV/0!</v>
      </c>
      <c r="AJ58" s="78" t="e">
        <f t="shared" si="27"/>
        <v>#DIV/0!</v>
      </c>
      <c r="AK58" s="41" t="e">
        <f>$AH58/VLOOKUP($B58,'PI AREA  P75'!$BZ:$CF,6,0)</f>
        <v>#DIV/0!</v>
      </c>
    </row>
    <row r="59" spans="1:37" x14ac:dyDescent="0.2">
      <c r="A59">
        <v>56</v>
      </c>
      <c r="B59" s="249" t="s">
        <v>331</v>
      </c>
      <c r="C59" s="235">
        <v>258</v>
      </c>
      <c r="D59" s="235">
        <v>151</v>
      </c>
      <c r="E59" s="235">
        <v>165</v>
      </c>
      <c r="F59" s="235">
        <v>51</v>
      </c>
      <c r="G59" s="235">
        <v>21</v>
      </c>
      <c r="H59" s="235">
        <v>63</v>
      </c>
      <c r="I59" s="235">
        <v>36</v>
      </c>
      <c r="J59" s="235">
        <v>0</v>
      </c>
      <c r="K59" s="235">
        <v>1</v>
      </c>
      <c r="L59" s="235">
        <v>7</v>
      </c>
      <c r="M59" s="235">
        <v>15</v>
      </c>
      <c r="N59" s="235">
        <v>0</v>
      </c>
      <c r="O59" s="235">
        <v>3</v>
      </c>
      <c r="P59" s="235">
        <v>24</v>
      </c>
      <c r="Q59" s="235">
        <v>92</v>
      </c>
      <c r="S59">
        <f t="shared" si="43"/>
        <v>25800</v>
      </c>
      <c r="T59">
        <f t="shared" si="45"/>
        <v>12080</v>
      </c>
      <c r="U59">
        <f t="shared" si="46"/>
        <v>9900</v>
      </c>
      <c r="V59">
        <f t="shared" si="47"/>
        <v>2040</v>
      </c>
      <c r="W59">
        <f t="shared" si="44"/>
        <v>420</v>
      </c>
      <c r="X59">
        <f t="shared" si="48"/>
        <v>630</v>
      </c>
      <c r="Y59">
        <f t="shared" si="49"/>
        <v>180</v>
      </c>
      <c r="Z59">
        <f t="shared" si="50"/>
        <v>0</v>
      </c>
      <c r="AA59">
        <f t="shared" si="51"/>
        <v>100</v>
      </c>
      <c r="AB59">
        <f t="shared" si="52"/>
        <v>350</v>
      </c>
      <c r="AC59">
        <f t="shared" si="53"/>
        <v>375</v>
      </c>
      <c r="AD59">
        <f t="shared" si="54"/>
        <v>0</v>
      </c>
      <c r="AE59">
        <f t="shared" si="55"/>
        <v>150</v>
      </c>
      <c r="AF59">
        <f t="shared" si="56"/>
        <v>360</v>
      </c>
      <c r="AG59">
        <f t="shared" si="57"/>
        <v>920</v>
      </c>
      <c r="AH59">
        <f t="shared" si="26"/>
        <v>53305</v>
      </c>
      <c r="AI59" s="41" t="e">
        <f>AH59/VLOOKUP($B59,'PI AREA  P75'!$BZ:$CD,3,0)</f>
        <v>#DIV/0!</v>
      </c>
      <c r="AJ59" s="78" t="e">
        <f t="shared" si="27"/>
        <v>#DIV/0!</v>
      </c>
      <c r="AK59" s="41" t="e">
        <f>$AH59/VLOOKUP($B59,'PI AREA  P75'!$BZ:$CF,6,0)</f>
        <v>#DIV/0!</v>
      </c>
    </row>
    <row r="60" spans="1:37" x14ac:dyDescent="0.2">
      <c r="A60">
        <v>57</v>
      </c>
      <c r="B60" s="249" t="s">
        <v>332</v>
      </c>
      <c r="C60" s="235">
        <v>56</v>
      </c>
      <c r="D60" s="235">
        <v>42</v>
      </c>
      <c r="E60" s="235">
        <v>48</v>
      </c>
      <c r="F60" s="235">
        <v>44</v>
      </c>
      <c r="G60" s="235">
        <v>5</v>
      </c>
      <c r="H60" s="235">
        <v>31</v>
      </c>
      <c r="I60" s="235">
        <v>17</v>
      </c>
      <c r="J60" s="235">
        <v>0</v>
      </c>
      <c r="K60" s="235">
        <v>0</v>
      </c>
      <c r="L60" s="235">
        <v>3</v>
      </c>
      <c r="M60" s="235">
        <v>0</v>
      </c>
      <c r="N60" s="235">
        <v>0</v>
      </c>
      <c r="O60" s="235">
        <v>2</v>
      </c>
      <c r="P60" s="235">
        <v>7</v>
      </c>
      <c r="Q60" s="235">
        <v>14</v>
      </c>
      <c r="S60">
        <f t="shared" si="43"/>
        <v>5600</v>
      </c>
      <c r="T60">
        <f t="shared" si="45"/>
        <v>3360</v>
      </c>
      <c r="U60">
        <f t="shared" si="46"/>
        <v>2880</v>
      </c>
      <c r="V60">
        <f t="shared" si="47"/>
        <v>1760</v>
      </c>
      <c r="W60">
        <f t="shared" si="44"/>
        <v>100</v>
      </c>
      <c r="X60">
        <f t="shared" si="48"/>
        <v>310</v>
      </c>
      <c r="Y60">
        <f t="shared" si="49"/>
        <v>85</v>
      </c>
      <c r="Z60">
        <f t="shared" si="50"/>
        <v>0</v>
      </c>
      <c r="AA60">
        <f t="shared" si="51"/>
        <v>0</v>
      </c>
      <c r="AB60">
        <f t="shared" si="52"/>
        <v>150</v>
      </c>
      <c r="AC60">
        <f t="shared" si="53"/>
        <v>0</v>
      </c>
      <c r="AD60">
        <f t="shared" si="54"/>
        <v>0</v>
      </c>
      <c r="AE60">
        <f t="shared" si="55"/>
        <v>100</v>
      </c>
      <c r="AF60">
        <f t="shared" si="56"/>
        <v>105</v>
      </c>
      <c r="AG60">
        <f t="shared" si="57"/>
        <v>140</v>
      </c>
      <c r="AH60">
        <f t="shared" si="26"/>
        <v>14590</v>
      </c>
      <c r="AI60" s="41" t="e">
        <f>AH60/VLOOKUP($B60,'PI AREA  P75'!$BZ:$CD,3,0)</f>
        <v>#DIV/0!</v>
      </c>
      <c r="AJ60" s="78" t="e">
        <f t="shared" si="27"/>
        <v>#DIV/0!</v>
      </c>
      <c r="AK60" s="41" t="e">
        <f>$AH60/VLOOKUP($B60,'PI AREA  P75'!$BZ:$CF,6,0)</f>
        <v>#DIV/0!</v>
      </c>
    </row>
    <row r="61" spans="1:37" x14ac:dyDescent="0.2">
      <c r="A61">
        <v>58</v>
      </c>
      <c r="B61" s="249" t="s">
        <v>333</v>
      </c>
      <c r="C61" s="235">
        <v>83</v>
      </c>
      <c r="D61" s="235">
        <v>92</v>
      </c>
      <c r="E61" s="235">
        <v>149</v>
      </c>
      <c r="F61" s="235">
        <v>60</v>
      </c>
      <c r="G61" s="235">
        <v>14</v>
      </c>
      <c r="H61" s="235">
        <v>23</v>
      </c>
      <c r="I61" s="235">
        <v>17</v>
      </c>
      <c r="J61" s="235">
        <v>0</v>
      </c>
      <c r="K61" s="235">
        <v>0</v>
      </c>
      <c r="L61" s="235">
        <v>2</v>
      </c>
      <c r="M61" s="235">
        <v>0</v>
      </c>
      <c r="N61" s="235">
        <v>12</v>
      </c>
      <c r="O61" s="235">
        <v>6</v>
      </c>
      <c r="P61" s="235">
        <v>19</v>
      </c>
      <c r="Q61" s="235">
        <v>6</v>
      </c>
      <c r="S61">
        <f>C61*S$2</f>
        <v>8300</v>
      </c>
      <c r="T61">
        <f t="shared" si="45"/>
        <v>7360</v>
      </c>
      <c r="U61">
        <f t="shared" si="46"/>
        <v>8940</v>
      </c>
      <c r="V61">
        <f t="shared" si="47"/>
        <v>2400</v>
      </c>
      <c r="W61">
        <f>G61*W$2</f>
        <v>280</v>
      </c>
      <c r="X61">
        <f t="shared" si="48"/>
        <v>230</v>
      </c>
      <c r="Y61">
        <f t="shared" si="49"/>
        <v>85</v>
      </c>
      <c r="Z61">
        <f t="shared" si="50"/>
        <v>0</v>
      </c>
      <c r="AA61">
        <f t="shared" si="51"/>
        <v>0</v>
      </c>
      <c r="AB61">
        <f t="shared" si="52"/>
        <v>100</v>
      </c>
      <c r="AC61">
        <f t="shared" si="53"/>
        <v>0</v>
      </c>
      <c r="AD61">
        <f t="shared" si="54"/>
        <v>1200</v>
      </c>
      <c r="AE61">
        <f t="shared" si="55"/>
        <v>300</v>
      </c>
      <c r="AF61">
        <f t="shared" si="56"/>
        <v>285</v>
      </c>
      <c r="AG61">
        <f t="shared" si="57"/>
        <v>60</v>
      </c>
      <c r="AH61">
        <f t="shared" si="26"/>
        <v>29540</v>
      </c>
      <c r="AI61" s="41" t="e">
        <f>AH61/VLOOKUP($B61,'PI AREA  P75'!$BZ:$CD,3,0)</f>
        <v>#DIV/0!</v>
      </c>
      <c r="AJ61" s="78" t="e">
        <f t="shared" si="27"/>
        <v>#DIV/0!</v>
      </c>
      <c r="AK61" s="41" t="e">
        <f>$AH61/VLOOKUP($B61,'PI AREA  P75'!$BZ:$CF,6,0)</f>
        <v>#DIV/0!</v>
      </c>
    </row>
    <row r="62" spans="1:37" x14ac:dyDescent="0.2">
      <c r="A62">
        <v>59</v>
      </c>
      <c r="B62" s="249" t="s">
        <v>334</v>
      </c>
      <c r="C62" s="235">
        <v>6</v>
      </c>
      <c r="D62" s="235">
        <v>30</v>
      </c>
      <c r="E62" s="235">
        <v>141</v>
      </c>
      <c r="F62" s="235">
        <v>19</v>
      </c>
      <c r="G62" s="235">
        <v>5</v>
      </c>
      <c r="H62" s="235">
        <v>5</v>
      </c>
      <c r="I62" s="235">
        <v>6</v>
      </c>
      <c r="J62" s="235">
        <v>0</v>
      </c>
      <c r="K62" s="235">
        <v>0</v>
      </c>
      <c r="L62" s="235">
        <v>0</v>
      </c>
      <c r="M62" s="235">
        <v>0</v>
      </c>
      <c r="N62" s="235">
        <v>9</v>
      </c>
      <c r="O62" s="235">
        <v>16</v>
      </c>
      <c r="P62" s="235">
        <v>25</v>
      </c>
      <c r="Q62" s="235">
        <v>11</v>
      </c>
      <c r="S62">
        <f t="shared" ref="S62:S65" si="58">C62*S$2</f>
        <v>600</v>
      </c>
      <c r="T62">
        <f t="shared" si="45"/>
        <v>2400</v>
      </c>
      <c r="U62">
        <f t="shared" si="46"/>
        <v>8460</v>
      </c>
      <c r="V62">
        <f t="shared" si="47"/>
        <v>760</v>
      </c>
      <c r="W62">
        <f t="shared" ref="W62:W65" si="59">G62*W$2</f>
        <v>100</v>
      </c>
      <c r="X62">
        <f t="shared" si="48"/>
        <v>50</v>
      </c>
      <c r="Y62">
        <f t="shared" si="49"/>
        <v>30</v>
      </c>
      <c r="Z62">
        <f t="shared" si="50"/>
        <v>0</v>
      </c>
      <c r="AA62">
        <f t="shared" si="51"/>
        <v>0</v>
      </c>
      <c r="AB62">
        <f t="shared" si="52"/>
        <v>0</v>
      </c>
      <c r="AC62">
        <f t="shared" si="53"/>
        <v>0</v>
      </c>
      <c r="AD62">
        <f t="shared" si="54"/>
        <v>900</v>
      </c>
      <c r="AE62">
        <f t="shared" si="55"/>
        <v>800</v>
      </c>
      <c r="AF62">
        <f t="shared" si="56"/>
        <v>375</v>
      </c>
      <c r="AG62">
        <f t="shared" si="57"/>
        <v>110</v>
      </c>
      <c r="AH62">
        <f t="shared" si="26"/>
        <v>14585</v>
      </c>
      <c r="AI62" s="41" t="e">
        <f>AH62/VLOOKUP($B62,'PI AREA  P75'!$BZ:$CD,3,0)</f>
        <v>#DIV/0!</v>
      </c>
      <c r="AJ62" s="78" t="e">
        <f t="shared" si="27"/>
        <v>#DIV/0!</v>
      </c>
      <c r="AK62" s="41" t="e">
        <f>$AH62/VLOOKUP($B62,'PI AREA  P75'!$BZ:$CF,6,0)</f>
        <v>#DIV/0!</v>
      </c>
    </row>
    <row r="63" spans="1:37" x14ac:dyDescent="0.2">
      <c r="A63">
        <v>60</v>
      </c>
      <c r="B63" s="249" t="s">
        <v>335</v>
      </c>
      <c r="C63" s="235">
        <v>15</v>
      </c>
      <c r="D63" s="235">
        <v>15</v>
      </c>
      <c r="E63" s="235">
        <v>16</v>
      </c>
      <c r="F63" s="235">
        <v>6</v>
      </c>
      <c r="G63" s="235">
        <v>1</v>
      </c>
      <c r="H63" s="235">
        <v>7</v>
      </c>
      <c r="I63" s="235">
        <v>3</v>
      </c>
      <c r="J63" s="235">
        <v>0</v>
      </c>
      <c r="K63" s="235">
        <v>3</v>
      </c>
      <c r="L63" s="235">
        <v>0</v>
      </c>
      <c r="M63" s="235">
        <v>0</v>
      </c>
      <c r="N63" s="235">
        <v>0</v>
      </c>
      <c r="O63" s="235">
        <v>1</v>
      </c>
      <c r="P63" s="235">
        <v>0</v>
      </c>
      <c r="Q63" s="235">
        <v>0</v>
      </c>
      <c r="S63">
        <f t="shared" si="58"/>
        <v>1500</v>
      </c>
      <c r="T63">
        <f t="shared" si="45"/>
        <v>1200</v>
      </c>
      <c r="U63">
        <f t="shared" si="46"/>
        <v>960</v>
      </c>
      <c r="V63">
        <f t="shared" si="47"/>
        <v>240</v>
      </c>
      <c r="W63">
        <f t="shared" si="59"/>
        <v>20</v>
      </c>
      <c r="X63">
        <f t="shared" si="48"/>
        <v>70</v>
      </c>
      <c r="Y63">
        <f t="shared" si="49"/>
        <v>15</v>
      </c>
      <c r="Z63">
        <f t="shared" si="50"/>
        <v>0</v>
      </c>
      <c r="AA63">
        <f t="shared" si="51"/>
        <v>300</v>
      </c>
      <c r="AB63">
        <f t="shared" si="52"/>
        <v>0</v>
      </c>
      <c r="AC63">
        <f t="shared" si="53"/>
        <v>0</v>
      </c>
      <c r="AD63">
        <f t="shared" si="54"/>
        <v>0</v>
      </c>
      <c r="AE63">
        <f t="shared" si="55"/>
        <v>50</v>
      </c>
      <c r="AF63">
        <f t="shared" si="56"/>
        <v>0</v>
      </c>
      <c r="AG63">
        <f t="shared" si="57"/>
        <v>0</v>
      </c>
      <c r="AH63">
        <f t="shared" si="26"/>
        <v>4355</v>
      </c>
      <c r="AI63" s="41" t="e">
        <f>AH63/VLOOKUP($B63,'PI AREA  P75'!$BZ:$CD,3,0)</f>
        <v>#DIV/0!</v>
      </c>
      <c r="AJ63" s="78" t="e">
        <f t="shared" si="27"/>
        <v>#DIV/0!</v>
      </c>
      <c r="AK63" s="41" t="e">
        <f>$AH63/VLOOKUP($B63,'PI AREA  P75'!$BZ:$CF,6,0)</f>
        <v>#DIV/0!</v>
      </c>
    </row>
    <row r="64" spans="1:37" x14ac:dyDescent="0.2">
      <c r="A64">
        <v>61</v>
      </c>
      <c r="B64" s="249" t="s">
        <v>336</v>
      </c>
      <c r="C64" s="235">
        <v>82</v>
      </c>
      <c r="D64" s="235">
        <v>77</v>
      </c>
      <c r="E64" s="235">
        <v>75</v>
      </c>
      <c r="F64" s="235">
        <v>33</v>
      </c>
      <c r="G64" s="235">
        <v>16</v>
      </c>
      <c r="H64" s="235">
        <v>14</v>
      </c>
      <c r="I64" s="235">
        <v>16</v>
      </c>
      <c r="J64" s="235">
        <v>0</v>
      </c>
      <c r="K64" s="235">
        <v>0</v>
      </c>
      <c r="L64" s="235">
        <v>0</v>
      </c>
      <c r="M64" s="235">
        <v>0</v>
      </c>
      <c r="N64" s="235">
        <v>0</v>
      </c>
      <c r="O64" s="235">
        <v>0</v>
      </c>
      <c r="P64" s="235">
        <v>0</v>
      </c>
      <c r="Q64" s="235">
        <v>1</v>
      </c>
      <c r="S64">
        <f t="shared" si="58"/>
        <v>8200</v>
      </c>
      <c r="T64">
        <f t="shared" si="45"/>
        <v>6160</v>
      </c>
      <c r="U64">
        <f t="shared" si="46"/>
        <v>4500</v>
      </c>
      <c r="V64">
        <f t="shared" si="47"/>
        <v>1320</v>
      </c>
      <c r="W64">
        <f t="shared" si="59"/>
        <v>320</v>
      </c>
      <c r="X64">
        <f t="shared" si="48"/>
        <v>140</v>
      </c>
      <c r="Y64">
        <f t="shared" si="49"/>
        <v>80</v>
      </c>
      <c r="Z64">
        <f t="shared" si="50"/>
        <v>0</v>
      </c>
      <c r="AA64">
        <f t="shared" si="51"/>
        <v>0</v>
      </c>
      <c r="AB64">
        <f t="shared" si="52"/>
        <v>0</v>
      </c>
      <c r="AC64">
        <f t="shared" si="53"/>
        <v>0</v>
      </c>
      <c r="AD64">
        <f t="shared" si="54"/>
        <v>0</v>
      </c>
      <c r="AE64">
        <f t="shared" si="55"/>
        <v>0</v>
      </c>
      <c r="AF64">
        <f t="shared" si="56"/>
        <v>0</v>
      </c>
      <c r="AG64">
        <f t="shared" si="57"/>
        <v>10</v>
      </c>
      <c r="AH64">
        <f t="shared" si="26"/>
        <v>20730</v>
      </c>
      <c r="AI64" s="41" t="e">
        <f>AH64/VLOOKUP($B64,'PI AREA  P75'!$BZ:$CD,3,0)</f>
        <v>#DIV/0!</v>
      </c>
      <c r="AJ64" s="78" t="e">
        <f t="shared" si="27"/>
        <v>#DIV/0!</v>
      </c>
      <c r="AK64" s="41" t="e">
        <f>$AH64/VLOOKUP($B64,'PI AREA  P75'!$BZ:$CF,6,0)</f>
        <v>#DIV/0!</v>
      </c>
    </row>
    <row r="65" spans="1:37" x14ac:dyDescent="0.2">
      <c r="A65">
        <v>62</v>
      </c>
      <c r="B65" s="249" t="s">
        <v>337</v>
      </c>
      <c r="C65" s="235">
        <v>6</v>
      </c>
      <c r="D65" s="235">
        <v>7</v>
      </c>
      <c r="E65" s="235">
        <v>85</v>
      </c>
      <c r="F65" s="235">
        <v>21</v>
      </c>
      <c r="G65" s="235">
        <v>2</v>
      </c>
      <c r="H65" s="235">
        <v>31</v>
      </c>
      <c r="I65" s="235">
        <v>4</v>
      </c>
      <c r="J65" s="235">
        <v>0</v>
      </c>
      <c r="K65" s="235">
        <v>0</v>
      </c>
      <c r="L65" s="235">
        <v>1</v>
      </c>
      <c r="M65" s="235">
        <v>1</v>
      </c>
      <c r="N65" s="235">
        <v>5</v>
      </c>
      <c r="O65" s="235">
        <v>2</v>
      </c>
      <c r="P65" s="235">
        <v>1</v>
      </c>
      <c r="Q65" s="235">
        <v>13</v>
      </c>
      <c r="S65">
        <f t="shared" si="58"/>
        <v>600</v>
      </c>
      <c r="T65">
        <f t="shared" si="45"/>
        <v>560</v>
      </c>
      <c r="U65">
        <f t="shared" si="46"/>
        <v>5100</v>
      </c>
      <c r="V65">
        <f t="shared" si="47"/>
        <v>840</v>
      </c>
      <c r="W65">
        <f t="shared" si="59"/>
        <v>40</v>
      </c>
      <c r="X65">
        <f t="shared" si="48"/>
        <v>310</v>
      </c>
      <c r="Y65">
        <f t="shared" si="49"/>
        <v>20</v>
      </c>
      <c r="Z65">
        <f t="shared" si="50"/>
        <v>0</v>
      </c>
      <c r="AA65">
        <f t="shared" si="51"/>
        <v>0</v>
      </c>
      <c r="AB65">
        <f t="shared" si="52"/>
        <v>50</v>
      </c>
      <c r="AC65">
        <f t="shared" si="53"/>
        <v>25</v>
      </c>
      <c r="AD65">
        <f t="shared" si="54"/>
        <v>500</v>
      </c>
      <c r="AE65">
        <f t="shared" si="55"/>
        <v>100</v>
      </c>
      <c r="AF65">
        <f t="shared" si="56"/>
        <v>15</v>
      </c>
      <c r="AG65">
        <f t="shared" si="57"/>
        <v>130</v>
      </c>
      <c r="AH65">
        <f t="shared" si="26"/>
        <v>8290</v>
      </c>
      <c r="AI65" s="41" t="e">
        <f>AH65/VLOOKUP($B65,'PI AREA  P75'!$BZ:$CD,3,0)</f>
        <v>#DIV/0!</v>
      </c>
      <c r="AJ65" s="78" t="e">
        <f t="shared" si="27"/>
        <v>#DIV/0!</v>
      </c>
      <c r="AK65" s="41" t="e">
        <f>$AH65/VLOOKUP($B65,'PI AREA  P75'!$BZ:$CF,6,0)</f>
        <v>#DIV/0!</v>
      </c>
    </row>
    <row r="66" spans="1:37" x14ac:dyDescent="0.2">
      <c r="B66" t="s">
        <v>1527</v>
      </c>
      <c r="C66">
        <v>2684</v>
      </c>
      <c r="D66">
        <v>2592</v>
      </c>
      <c r="E66">
        <v>3892</v>
      </c>
      <c r="F66">
        <v>2474</v>
      </c>
      <c r="G66">
        <v>938</v>
      </c>
      <c r="H66">
        <v>1082</v>
      </c>
      <c r="I66">
        <v>623</v>
      </c>
      <c r="J66">
        <v>7</v>
      </c>
      <c r="K66">
        <v>41</v>
      </c>
      <c r="L66">
        <v>113</v>
      </c>
      <c r="M66">
        <v>77</v>
      </c>
      <c r="N66">
        <v>63</v>
      </c>
      <c r="O66">
        <v>153</v>
      </c>
      <c r="P66">
        <v>285</v>
      </c>
      <c r="Q66">
        <v>491</v>
      </c>
    </row>
    <row r="67" spans="1:37" x14ac:dyDescent="0.2">
      <c r="AI67">
        <v>265</v>
      </c>
      <c r="AK67">
        <v>900</v>
      </c>
    </row>
    <row r="68" spans="1:37" x14ac:dyDescent="0.2">
      <c r="AI68">
        <v>210</v>
      </c>
      <c r="AK68">
        <v>700</v>
      </c>
    </row>
    <row r="69" spans="1:37" x14ac:dyDescent="0.2">
      <c r="AI69">
        <v>155</v>
      </c>
      <c r="AK69">
        <v>400</v>
      </c>
    </row>
    <row r="71" spans="1:37" x14ac:dyDescent="0.2">
      <c r="AI71">
        <v>265.34459459459458</v>
      </c>
      <c r="AK71" t="e">
        <f>QUARTILE(AK$4:AK$65,3)</f>
        <v>#DIV/0!</v>
      </c>
    </row>
    <row r="72" spans="1:37" x14ac:dyDescent="0.2">
      <c r="AI72">
        <v>211.47352941176473</v>
      </c>
      <c r="AK72" t="e">
        <f>QUARTILE(AK$4:AK$65,2)</f>
        <v>#DIV/0!</v>
      </c>
    </row>
    <row r="73" spans="1:37" x14ac:dyDescent="0.2">
      <c r="AI73">
        <v>156.66666666666666</v>
      </c>
      <c r="AK73" t="e">
        <f>QUARTILE(AK$4:AK$65,1)</f>
        <v>#DIV/0!</v>
      </c>
    </row>
  </sheetData>
  <conditionalFormatting sqref="AI4:AI65">
    <cfRule type="iconSet" priority="2">
      <iconSet iconSet="4Arrows">
        <cfvo type="percent" val="0"/>
        <cfvo type="num" val="$AI$69"/>
        <cfvo type="num" val="$AI$68"/>
        <cfvo type="num" val="$AI$67"/>
      </iconSet>
    </cfRule>
  </conditionalFormatting>
  <conditionalFormatting sqref="AK4:AK65">
    <cfRule type="iconSet" priority="1">
      <iconSet iconSet="4Arrows">
        <cfvo type="percent" val="0"/>
        <cfvo type="num" val="$AK$69"/>
        <cfvo type="num" val="$AK$68"/>
        <cfvo type="num" val="$AK$67"/>
      </iconSet>
    </cfRule>
  </conditionalFormatting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5"/>
  <sheetViews>
    <sheetView topLeftCell="A5" zoomScale="228" workbookViewId="0">
      <selection activeCell="L6" sqref="L6:L7"/>
    </sheetView>
  </sheetViews>
  <sheetFormatPr baseColWidth="10" defaultColWidth="11" defaultRowHeight="16" x14ac:dyDescent="0.2"/>
  <cols>
    <col min="1" max="1" width="5.5" customWidth="1"/>
    <col min="2" max="2" width="9.33203125" customWidth="1"/>
    <col min="3" max="3" width="3.83203125" customWidth="1"/>
    <col min="4" max="4" width="38.33203125" customWidth="1"/>
    <col min="9" max="9" width="8.83203125" customWidth="1"/>
    <col min="10" max="10" width="9.6640625" customWidth="1"/>
    <col min="11" max="11" width="4.33203125" customWidth="1"/>
    <col min="12" max="12" width="8.33203125" customWidth="1"/>
    <col min="13" max="13" width="4.5" customWidth="1"/>
    <col min="14" max="14" width="14" customWidth="1"/>
    <col min="19" max="20" width="10.83203125" hidden="1" customWidth="1"/>
  </cols>
  <sheetData>
    <row r="1" spans="1:20" ht="17" thickBot="1" x14ac:dyDescent="0.25"/>
    <row r="2" spans="1:20" ht="17" thickBot="1" x14ac:dyDescent="0.25">
      <c r="A2" t="s">
        <v>142</v>
      </c>
      <c r="B2" t="s">
        <v>56</v>
      </c>
      <c r="C2" t="s">
        <v>141</v>
      </c>
      <c r="D2" t="s">
        <v>1</v>
      </c>
      <c r="E2" s="106">
        <f>'PI AREA  P75'!F2</f>
        <v>2013</v>
      </c>
      <c r="F2" s="107">
        <f>'PI AREA  P75'!G2</f>
        <v>2014</v>
      </c>
      <c r="G2" s="107">
        <f>'PI AREA  P75'!H2</f>
        <v>2015</v>
      </c>
      <c r="H2" s="108">
        <f>'PI AREA  P75'!I2</f>
        <v>2016</v>
      </c>
      <c r="I2" s="78"/>
      <c r="J2" s="78" t="s">
        <v>146</v>
      </c>
      <c r="L2" t="s">
        <v>139</v>
      </c>
      <c r="N2" t="s">
        <v>140</v>
      </c>
      <c r="S2">
        <v>0</v>
      </c>
    </row>
    <row r="3" spans="1:20" x14ac:dyDescent="0.2">
      <c r="A3" s="44" t="str">
        <f>CONFIGURACAO!$C$4</f>
        <v>AREA 21</v>
      </c>
      <c r="B3" s="83" t="str">
        <f>'PI-PPG'!B3</f>
        <v/>
      </c>
      <c r="C3" s="45" t="str">
        <f>'PI-PPG'!D3</f>
        <v/>
      </c>
      <c r="D3" s="128" t="str">
        <f>'PI-PPG'!E3</f>
        <v/>
      </c>
      <c r="E3" s="131" t="str">
        <f>'PI-PPG'!F3</f>
        <v/>
      </c>
      <c r="F3" s="127" t="str">
        <f>'PI-PPG'!G3</f>
        <v/>
      </c>
      <c r="G3" s="127" t="str">
        <f>'PI-PPG'!H3</f>
        <v/>
      </c>
      <c r="H3" s="132" t="str">
        <f>'PI-PPG'!I3</f>
        <v/>
      </c>
      <c r="J3">
        <f>COUNTIF(E3:H3,"P")</f>
        <v>0</v>
      </c>
      <c r="L3" t="str">
        <f>CONCATENATE(E3,F3,G3,H3)</f>
        <v/>
      </c>
      <c r="N3" t="str">
        <f>IF(OR($L3=$S$3,L3=$S$4,L3=$S$5,L3=$S$6),$T$3,IF($L3=$S$7,$T$7,IF(OR($L3=$S$8,$L3=$S$9,$L3=$S$10),$T$8,IF(OR($L3=$S$11,$L3=$S$12,$L3=$S$13),$T$11,IF(OR($L3=$S$14,$L3=$S$15,$L3=$S$16,$L3=$S$17,$L3=$S$18,$L3=$S$19,$L3=$S$20,$L3=$S$21,$L3=$S$22,$L3=$S$23,$L3=$S$24,$L3=$S$25,$L3=$S$26,$L3=$S$27,$L3=$S$28),$T$14,"")))))</f>
        <v/>
      </c>
      <c r="S3" t="s">
        <v>118</v>
      </c>
      <c r="T3" t="s">
        <v>133</v>
      </c>
    </row>
    <row r="4" spans="1:20" x14ac:dyDescent="0.2">
      <c r="A4" s="44" t="str">
        <f>CONFIGURACAO!$C$4</f>
        <v>AREA 21</v>
      </c>
      <c r="B4" s="83" t="str">
        <f>'PI-PPG'!B4</f>
        <v/>
      </c>
      <c r="C4" s="45" t="str">
        <f>'PI-PPG'!D4</f>
        <v/>
      </c>
      <c r="D4" s="129" t="str">
        <f>'PI-PPG'!E4</f>
        <v/>
      </c>
      <c r="E4" s="131" t="str">
        <f>'PI-PPG'!F4</f>
        <v/>
      </c>
      <c r="F4" s="127" t="str">
        <f>'PI-PPG'!G4</f>
        <v/>
      </c>
      <c r="G4" s="127" t="str">
        <f>'PI-PPG'!H4</f>
        <v/>
      </c>
      <c r="H4" s="132" t="str">
        <f>'PI-PPG'!I4</f>
        <v/>
      </c>
      <c r="J4">
        <f t="shared" ref="J4:J41" si="0">COUNTIF(E4:H4,"P")</f>
        <v>0</v>
      </c>
      <c r="L4" t="str">
        <f t="shared" ref="L4:L41" si="1">CONCATENATE(E4,F4,G4,H4)</f>
        <v/>
      </c>
      <c r="N4" t="str">
        <f t="shared" ref="N4:N45" si="2">IF(OR($L4=$S$3,L4=$S$4,L4=$S$5,L4=$S$6),$T$3,IF($L4=$S$7,$T$7,IF(OR($L4=$S$8,$L4=$S$9,$L4=$S$10),$T$8,IF(OR($L4=$S$11,$L4=$S$12,$L4=$S$13),$T$11,IF(OR($L4=$S$14,$L4=$S$15,$L4=$S$16,$L4=$S$17,$L4=$S$18,$L4=$S$19,$L4=$S$20,$L4=$S$21,$L4=$S$22,$L4=$S$23,$L4=$S$24,$L4=$S$25,$L4=$S$26,$L4=$S$27,$L4=$S$28),$T$14,"")))))</f>
        <v/>
      </c>
      <c r="S4" s="145" t="s">
        <v>206</v>
      </c>
    </row>
    <row r="5" spans="1:20" x14ac:dyDescent="0.2">
      <c r="A5" s="44" t="str">
        <f>CONFIGURACAO!$C$4</f>
        <v>AREA 21</v>
      </c>
      <c r="B5" s="83" t="str">
        <f>'PI-PPG'!B5</f>
        <v/>
      </c>
      <c r="C5" s="45" t="str">
        <f>'PI-PPG'!D5</f>
        <v/>
      </c>
      <c r="D5" s="129" t="str">
        <f>'PI-PPG'!E5</f>
        <v/>
      </c>
      <c r="E5" s="131" t="str">
        <f>'PI-PPG'!F5</f>
        <v/>
      </c>
      <c r="F5" s="127" t="str">
        <f>'PI-PPG'!G5</f>
        <v/>
      </c>
      <c r="G5" s="127" t="str">
        <f>'PI-PPG'!H5</f>
        <v/>
      </c>
      <c r="H5" s="132" t="str">
        <f>'PI-PPG'!I5</f>
        <v/>
      </c>
      <c r="J5">
        <f t="shared" si="0"/>
        <v>0</v>
      </c>
      <c r="L5" t="str">
        <f t="shared" si="1"/>
        <v/>
      </c>
      <c r="N5" t="str">
        <f t="shared" si="2"/>
        <v/>
      </c>
      <c r="S5" s="145" t="s">
        <v>207</v>
      </c>
    </row>
    <row r="6" spans="1:20" x14ac:dyDescent="0.2">
      <c r="A6" s="44" t="str">
        <f>CONFIGURACAO!$C$4</f>
        <v>AREA 21</v>
      </c>
      <c r="B6" s="83" t="str">
        <f>'PI-PPG'!B6</f>
        <v/>
      </c>
      <c r="C6" s="45" t="str">
        <f>'PI-PPG'!D6</f>
        <v/>
      </c>
      <c r="D6" s="129" t="str">
        <f>'PI-PPG'!E6</f>
        <v/>
      </c>
      <c r="E6" s="131" t="str">
        <f>'PI-PPG'!F6</f>
        <v/>
      </c>
      <c r="F6" s="127" t="str">
        <f>'PI-PPG'!G6</f>
        <v/>
      </c>
      <c r="G6" s="127" t="str">
        <f>'PI-PPG'!H6</f>
        <v/>
      </c>
      <c r="H6" s="132" t="str">
        <f>'PI-PPG'!I6</f>
        <v/>
      </c>
      <c r="J6">
        <f t="shared" si="0"/>
        <v>0</v>
      </c>
      <c r="L6" t="str">
        <f t="shared" si="1"/>
        <v/>
      </c>
      <c r="N6" t="str">
        <f t="shared" si="2"/>
        <v/>
      </c>
      <c r="S6" s="145" t="s">
        <v>208</v>
      </c>
    </row>
    <row r="7" spans="1:20" x14ac:dyDescent="0.2">
      <c r="A7" s="44" t="str">
        <f>CONFIGURACAO!$C$4</f>
        <v>AREA 21</v>
      </c>
      <c r="B7" s="83" t="str">
        <f>'PI-PPG'!B7</f>
        <v/>
      </c>
      <c r="C7" s="45" t="str">
        <f>'PI-PPG'!D7</f>
        <v/>
      </c>
      <c r="D7" s="129" t="str">
        <f>'PI-PPG'!E7</f>
        <v/>
      </c>
      <c r="E7" s="131" t="str">
        <f>'PI-PPG'!F7</f>
        <v/>
      </c>
      <c r="F7" s="127" t="str">
        <f>'PI-PPG'!G7</f>
        <v/>
      </c>
      <c r="G7" s="127" t="str">
        <f>'PI-PPG'!H7</f>
        <v/>
      </c>
      <c r="H7" s="132" t="str">
        <f>'PI-PPG'!I7</f>
        <v/>
      </c>
      <c r="J7">
        <f t="shared" si="0"/>
        <v>0</v>
      </c>
      <c r="L7" t="str">
        <f t="shared" si="1"/>
        <v/>
      </c>
      <c r="N7" t="str">
        <f t="shared" si="2"/>
        <v/>
      </c>
      <c r="S7" t="s">
        <v>125</v>
      </c>
      <c r="T7" t="s">
        <v>134</v>
      </c>
    </row>
    <row r="8" spans="1:20" x14ac:dyDescent="0.2">
      <c r="A8" s="44" t="str">
        <f>CONFIGURACAO!$C$4</f>
        <v>AREA 21</v>
      </c>
      <c r="B8" s="83" t="str">
        <f>'PI-PPG'!B8</f>
        <v/>
      </c>
      <c r="C8" s="45" t="str">
        <f>'PI-PPG'!D8</f>
        <v/>
      </c>
      <c r="D8" s="129" t="str">
        <f>'PI-PPG'!E8</f>
        <v/>
      </c>
      <c r="E8" s="131" t="str">
        <f>'PI-PPG'!F8</f>
        <v/>
      </c>
      <c r="F8" s="127" t="str">
        <f>'PI-PPG'!G8</f>
        <v/>
      </c>
      <c r="G8" s="127" t="str">
        <f>'PI-PPG'!H8</f>
        <v/>
      </c>
      <c r="H8" s="132" t="str">
        <f>'PI-PPG'!I8</f>
        <v/>
      </c>
      <c r="J8">
        <f t="shared" si="0"/>
        <v>0</v>
      </c>
      <c r="L8" t="str">
        <f t="shared" si="1"/>
        <v/>
      </c>
      <c r="N8" t="str">
        <f t="shared" si="2"/>
        <v/>
      </c>
      <c r="S8" t="s">
        <v>119</v>
      </c>
      <c r="T8" t="s">
        <v>136</v>
      </c>
    </row>
    <row r="9" spans="1:20" x14ac:dyDescent="0.2">
      <c r="A9" s="44" t="str">
        <f>CONFIGURACAO!$C$4</f>
        <v>AREA 21</v>
      </c>
      <c r="B9" s="83" t="str">
        <f>'PI-PPG'!B9</f>
        <v/>
      </c>
      <c r="C9" s="45" t="str">
        <f>'PI-PPG'!D9</f>
        <v/>
      </c>
      <c r="D9" s="129" t="str">
        <f>'PI-PPG'!E9</f>
        <v/>
      </c>
      <c r="E9" s="131" t="str">
        <f>'PI-PPG'!F9</f>
        <v/>
      </c>
      <c r="F9" s="127" t="str">
        <f>'PI-PPG'!G9</f>
        <v/>
      </c>
      <c r="G9" s="127" t="str">
        <f>'PI-PPG'!H9</f>
        <v/>
      </c>
      <c r="H9" s="132" t="str">
        <f>'PI-PPG'!I9</f>
        <v/>
      </c>
      <c r="J9">
        <f t="shared" si="0"/>
        <v>0</v>
      </c>
      <c r="L9" t="str">
        <f t="shared" si="1"/>
        <v/>
      </c>
      <c r="N9" t="str">
        <f t="shared" si="2"/>
        <v/>
      </c>
      <c r="S9" t="s">
        <v>120</v>
      </c>
    </row>
    <row r="10" spans="1:20" x14ac:dyDescent="0.2">
      <c r="A10" s="44" t="str">
        <f>CONFIGURACAO!$C$4</f>
        <v>AREA 21</v>
      </c>
      <c r="B10" s="83" t="str">
        <f>'PI-PPG'!B10</f>
        <v/>
      </c>
      <c r="C10" s="45" t="str">
        <f>'PI-PPG'!D10</f>
        <v/>
      </c>
      <c r="D10" s="129" t="str">
        <f>'PI-PPG'!E10</f>
        <v/>
      </c>
      <c r="E10" s="131" t="str">
        <f>'PI-PPG'!F10</f>
        <v/>
      </c>
      <c r="F10" s="127" t="str">
        <f>'PI-PPG'!G10</f>
        <v/>
      </c>
      <c r="G10" s="127" t="str">
        <f>'PI-PPG'!H10</f>
        <v/>
      </c>
      <c r="H10" s="132" t="str">
        <f>'PI-PPG'!I10</f>
        <v/>
      </c>
      <c r="J10">
        <f t="shared" si="0"/>
        <v>0</v>
      </c>
      <c r="L10" t="str">
        <f t="shared" si="1"/>
        <v/>
      </c>
      <c r="N10" t="str">
        <f t="shared" si="2"/>
        <v/>
      </c>
      <c r="S10" t="s">
        <v>121</v>
      </c>
    </row>
    <row r="11" spans="1:20" x14ac:dyDescent="0.2">
      <c r="A11" s="44" t="str">
        <f>CONFIGURACAO!$C$4</f>
        <v>AREA 21</v>
      </c>
      <c r="B11" s="83" t="str">
        <f>'PI-PPG'!B11</f>
        <v/>
      </c>
      <c r="C11" s="45" t="str">
        <f>'PI-PPG'!D11</f>
        <v/>
      </c>
      <c r="D11" s="129" t="str">
        <f>'PI-PPG'!E11</f>
        <v/>
      </c>
      <c r="E11" s="131" t="str">
        <f>'PI-PPG'!F11</f>
        <v/>
      </c>
      <c r="F11" s="127" t="str">
        <f>'PI-PPG'!G11</f>
        <v/>
      </c>
      <c r="G11" s="127" t="str">
        <f>'PI-PPG'!H11</f>
        <v/>
      </c>
      <c r="H11" s="132" t="str">
        <f>'PI-PPG'!I11</f>
        <v/>
      </c>
      <c r="J11">
        <f t="shared" si="0"/>
        <v>0</v>
      </c>
      <c r="L11" t="str">
        <f t="shared" si="1"/>
        <v/>
      </c>
      <c r="N11" t="str">
        <f t="shared" si="2"/>
        <v/>
      </c>
      <c r="S11" t="s">
        <v>124</v>
      </c>
      <c r="T11" t="s">
        <v>135</v>
      </c>
    </row>
    <row r="12" spans="1:20" x14ac:dyDescent="0.2">
      <c r="A12" s="44" t="str">
        <f>CONFIGURACAO!$C$4</f>
        <v>AREA 21</v>
      </c>
      <c r="B12" s="83" t="str">
        <f>'PI-PPG'!B12</f>
        <v/>
      </c>
      <c r="C12" s="45" t="str">
        <f>'PI-PPG'!D12</f>
        <v/>
      </c>
      <c r="D12" s="129" t="str">
        <f>'PI-PPG'!E12</f>
        <v/>
      </c>
      <c r="E12" s="131" t="str">
        <f>'PI-PPG'!F12</f>
        <v/>
      </c>
      <c r="F12" s="127" t="str">
        <f>'PI-PPG'!G12</f>
        <v/>
      </c>
      <c r="G12" s="127" t="str">
        <f>'PI-PPG'!H12</f>
        <v/>
      </c>
      <c r="H12" s="132" t="str">
        <f>'PI-PPG'!I12</f>
        <v/>
      </c>
      <c r="J12">
        <f t="shared" si="0"/>
        <v>0</v>
      </c>
      <c r="L12" t="str">
        <f t="shared" si="1"/>
        <v/>
      </c>
      <c r="N12" t="str">
        <f t="shared" si="2"/>
        <v/>
      </c>
      <c r="S12" t="s">
        <v>123</v>
      </c>
    </row>
    <row r="13" spans="1:20" x14ac:dyDescent="0.2">
      <c r="A13" s="44" t="str">
        <f>CONFIGURACAO!$C$4</f>
        <v>AREA 21</v>
      </c>
      <c r="B13" s="83" t="str">
        <f>'PI-PPG'!B13</f>
        <v/>
      </c>
      <c r="C13" s="45" t="str">
        <f>'PI-PPG'!D13</f>
        <v/>
      </c>
      <c r="D13" s="129" t="str">
        <f>'PI-PPG'!E13</f>
        <v/>
      </c>
      <c r="E13" s="131" t="str">
        <f>'PI-PPG'!F13</f>
        <v/>
      </c>
      <c r="F13" s="127" t="str">
        <f>'PI-PPG'!G13</f>
        <v/>
      </c>
      <c r="G13" s="127" t="str">
        <f>'PI-PPG'!H13</f>
        <v/>
      </c>
      <c r="H13" s="132" t="str">
        <f>'PI-PPG'!I13</f>
        <v/>
      </c>
      <c r="J13">
        <f t="shared" si="0"/>
        <v>0</v>
      </c>
      <c r="L13" t="str">
        <f t="shared" si="1"/>
        <v/>
      </c>
      <c r="N13" t="str">
        <f t="shared" si="2"/>
        <v/>
      </c>
      <c r="S13" t="s">
        <v>122</v>
      </c>
    </row>
    <row r="14" spans="1:20" x14ac:dyDescent="0.2">
      <c r="A14" s="44" t="str">
        <f>CONFIGURACAO!$C$4</f>
        <v>AREA 21</v>
      </c>
      <c r="B14" s="83" t="str">
        <f>'PI-PPG'!B14</f>
        <v/>
      </c>
      <c r="C14" s="45" t="str">
        <f>'PI-PPG'!D14</f>
        <v/>
      </c>
      <c r="D14" s="129" t="str">
        <f>'PI-PPG'!E14</f>
        <v/>
      </c>
      <c r="E14" s="131" t="str">
        <f>'PI-PPG'!F14</f>
        <v/>
      </c>
      <c r="F14" s="127" t="str">
        <f>'PI-PPG'!G14</f>
        <v/>
      </c>
      <c r="G14" s="127" t="str">
        <f>'PI-PPG'!H14</f>
        <v/>
      </c>
      <c r="H14" s="132" t="str">
        <f>'PI-PPG'!I14</f>
        <v/>
      </c>
      <c r="J14">
        <f t="shared" si="0"/>
        <v>0</v>
      </c>
      <c r="L14" t="str">
        <f t="shared" si="1"/>
        <v/>
      </c>
      <c r="N14" t="str">
        <f t="shared" si="2"/>
        <v/>
      </c>
      <c r="S14" s="96" t="s">
        <v>126</v>
      </c>
      <c r="T14" t="s">
        <v>138</v>
      </c>
    </row>
    <row r="15" spans="1:20" x14ac:dyDescent="0.2">
      <c r="A15" s="44" t="str">
        <f>CONFIGURACAO!$C$4</f>
        <v>AREA 21</v>
      </c>
      <c r="B15" s="83" t="str">
        <f>'PI-PPG'!B15</f>
        <v/>
      </c>
      <c r="C15" s="45" t="str">
        <f>'PI-PPG'!D15</f>
        <v/>
      </c>
      <c r="D15" s="129" t="str">
        <f>'PI-PPG'!E15</f>
        <v/>
      </c>
      <c r="E15" s="131" t="str">
        <f>'PI-PPG'!F15</f>
        <v/>
      </c>
      <c r="F15" s="127" t="str">
        <f>'PI-PPG'!G15</f>
        <v/>
      </c>
      <c r="G15" s="127" t="str">
        <f>'PI-PPG'!H15</f>
        <v/>
      </c>
      <c r="H15" s="132" t="str">
        <f>'PI-PPG'!I15</f>
        <v/>
      </c>
      <c r="J15">
        <f t="shared" si="0"/>
        <v>0</v>
      </c>
      <c r="L15" t="str">
        <f t="shared" si="1"/>
        <v/>
      </c>
      <c r="N15" t="str">
        <f t="shared" si="2"/>
        <v/>
      </c>
      <c r="S15" s="96" t="s">
        <v>127</v>
      </c>
    </row>
    <row r="16" spans="1:20" x14ac:dyDescent="0.2">
      <c r="A16" s="44" t="str">
        <f>CONFIGURACAO!$C$4</f>
        <v>AREA 21</v>
      </c>
      <c r="B16" s="83" t="str">
        <f>'PI-PPG'!B16</f>
        <v/>
      </c>
      <c r="C16" s="45" t="str">
        <f>'PI-PPG'!D16</f>
        <v/>
      </c>
      <c r="D16" s="129" t="str">
        <f>'PI-PPG'!E16</f>
        <v/>
      </c>
      <c r="E16" s="131" t="str">
        <f>'PI-PPG'!F16</f>
        <v/>
      </c>
      <c r="F16" s="127" t="str">
        <f>'PI-PPG'!G16</f>
        <v/>
      </c>
      <c r="G16" s="127" t="str">
        <f>'PI-PPG'!H16</f>
        <v/>
      </c>
      <c r="H16" s="132" t="str">
        <f>'PI-PPG'!I16</f>
        <v/>
      </c>
      <c r="J16">
        <f t="shared" si="0"/>
        <v>0</v>
      </c>
      <c r="L16" t="str">
        <f t="shared" si="1"/>
        <v/>
      </c>
      <c r="N16" t="str">
        <f t="shared" si="2"/>
        <v/>
      </c>
      <c r="S16" s="96" t="s">
        <v>128</v>
      </c>
    </row>
    <row r="17" spans="1:19" x14ac:dyDescent="0.2">
      <c r="A17" s="44" t="str">
        <f>CONFIGURACAO!$C$4</f>
        <v>AREA 21</v>
      </c>
      <c r="B17" s="83" t="str">
        <f>'PI-PPG'!B17</f>
        <v/>
      </c>
      <c r="C17" s="45" t="str">
        <f>'PI-PPG'!D17</f>
        <v/>
      </c>
      <c r="D17" s="129" t="str">
        <f>'PI-PPG'!E17</f>
        <v/>
      </c>
      <c r="E17" s="131" t="str">
        <f>'PI-PPG'!F17</f>
        <v/>
      </c>
      <c r="F17" s="127" t="str">
        <f>'PI-PPG'!G17</f>
        <v/>
      </c>
      <c r="G17" s="127" t="str">
        <f>'PI-PPG'!H17</f>
        <v/>
      </c>
      <c r="H17" s="132" t="str">
        <f>'PI-PPG'!I17</f>
        <v/>
      </c>
      <c r="J17">
        <f t="shared" si="0"/>
        <v>0</v>
      </c>
      <c r="L17" t="str">
        <f t="shared" si="1"/>
        <v/>
      </c>
      <c r="N17" t="str">
        <f t="shared" si="2"/>
        <v/>
      </c>
      <c r="S17" s="96" t="s">
        <v>132</v>
      </c>
    </row>
    <row r="18" spans="1:19" x14ac:dyDescent="0.2">
      <c r="A18" s="44" t="str">
        <f>CONFIGURACAO!$C$4</f>
        <v>AREA 21</v>
      </c>
      <c r="B18" s="83" t="str">
        <f>'PI-PPG'!B18</f>
        <v/>
      </c>
      <c r="C18" s="45" t="str">
        <f>'PI-PPG'!D18</f>
        <v/>
      </c>
      <c r="D18" s="129" t="str">
        <f>'PI-PPG'!E18</f>
        <v/>
      </c>
      <c r="E18" s="131" t="str">
        <f>'PI-PPG'!F18</f>
        <v/>
      </c>
      <c r="F18" s="127" t="str">
        <f>'PI-PPG'!G18</f>
        <v/>
      </c>
      <c r="G18" s="127" t="str">
        <f>'PI-PPG'!H18</f>
        <v/>
      </c>
      <c r="H18" s="132" t="str">
        <f>'PI-PPG'!I18</f>
        <v/>
      </c>
      <c r="J18">
        <f t="shared" si="0"/>
        <v>0</v>
      </c>
      <c r="L18" t="str">
        <f t="shared" si="1"/>
        <v/>
      </c>
      <c r="N18" t="str">
        <f t="shared" si="2"/>
        <v/>
      </c>
      <c r="S18" s="96" t="s">
        <v>129</v>
      </c>
    </row>
    <row r="19" spans="1:19" x14ac:dyDescent="0.2">
      <c r="A19" s="44" t="str">
        <f>CONFIGURACAO!$C$4</f>
        <v>AREA 21</v>
      </c>
      <c r="B19" s="83" t="str">
        <f>'PI-PPG'!B19</f>
        <v/>
      </c>
      <c r="C19" s="45" t="str">
        <f>'PI-PPG'!D19</f>
        <v/>
      </c>
      <c r="D19" s="129" t="str">
        <f>'PI-PPG'!E19</f>
        <v/>
      </c>
      <c r="E19" s="131" t="str">
        <f>'PI-PPG'!F19</f>
        <v/>
      </c>
      <c r="F19" s="127" t="str">
        <f>'PI-PPG'!G19</f>
        <v/>
      </c>
      <c r="G19" s="127" t="str">
        <f>'PI-PPG'!H19</f>
        <v/>
      </c>
      <c r="H19" s="132" t="str">
        <f>'PI-PPG'!I19</f>
        <v/>
      </c>
      <c r="J19">
        <f t="shared" si="0"/>
        <v>0</v>
      </c>
      <c r="L19" t="str">
        <f t="shared" si="1"/>
        <v/>
      </c>
      <c r="N19" t="str">
        <f t="shared" si="2"/>
        <v/>
      </c>
      <c r="S19" s="96" t="s">
        <v>137</v>
      </c>
    </row>
    <row r="20" spans="1:19" x14ac:dyDescent="0.2">
      <c r="A20" s="44" t="str">
        <f>CONFIGURACAO!$C$4</f>
        <v>AREA 21</v>
      </c>
      <c r="B20" s="83" t="str">
        <f>'PI-PPG'!B20</f>
        <v/>
      </c>
      <c r="C20" s="45" t="str">
        <f>'PI-PPG'!D20</f>
        <v/>
      </c>
      <c r="D20" s="129" t="str">
        <f>'PI-PPG'!E20</f>
        <v/>
      </c>
      <c r="E20" s="131" t="str">
        <f>'PI-PPG'!F20</f>
        <v/>
      </c>
      <c r="F20" s="127" t="str">
        <f>'PI-PPG'!G20</f>
        <v/>
      </c>
      <c r="G20" s="127" t="str">
        <f>'PI-PPG'!H20</f>
        <v/>
      </c>
      <c r="H20" s="132" t="str">
        <f>'PI-PPG'!I20</f>
        <v/>
      </c>
      <c r="J20">
        <f t="shared" si="0"/>
        <v>0</v>
      </c>
      <c r="L20" t="str">
        <f t="shared" si="1"/>
        <v/>
      </c>
      <c r="N20" t="str">
        <f t="shared" si="2"/>
        <v/>
      </c>
      <c r="S20" s="96" t="s">
        <v>130</v>
      </c>
    </row>
    <row r="21" spans="1:19" x14ac:dyDescent="0.2">
      <c r="A21" s="44" t="str">
        <f>CONFIGURACAO!$C$4</f>
        <v>AREA 21</v>
      </c>
      <c r="B21" s="83" t="str">
        <f>'PI-PPG'!B21</f>
        <v/>
      </c>
      <c r="C21" s="45" t="str">
        <f>'PI-PPG'!D21</f>
        <v/>
      </c>
      <c r="D21" s="129" t="str">
        <f>'PI-PPG'!E21</f>
        <v/>
      </c>
      <c r="E21" s="131" t="str">
        <f>'PI-PPG'!F21</f>
        <v/>
      </c>
      <c r="F21" s="127" t="str">
        <f>'PI-PPG'!G21</f>
        <v/>
      </c>
      <c r="G21" s="127" t="str">
        <f>'PI-PPG'!H21</f>
        <v/>
      </c>
      <c r="H21" s="132" t="str">
        <f>'PI-PPG'!I21</f>
        <v/>
      </c>
      <c r="J21">
        <f t="shared" si="0"/>
        <v>0</v>
      </c>
      <c r="L21" t="str">
        <f t="shared" si="1"/>
        <v/>
      </c>
      <c r="N21" t="str">
        <f t="shared" si="2"/>
        <v/>
      </c>
      <c r="S21" s="96" t="s">
        <v>131</v>
      </c>
    </row>
    <row r="22" spans="1:19" x14ac:dyDescent="0.2">
      <c r="A22" s="44" t="str">
        <f>CONFIGURACAO!$C$4</f>
        <v>AREA 21</v>
      </c>
      <c r="B22" s="83" t="str">
        <f>'PI-PPG'!B22</f>
        <v/>
      </c>
      <c r="C22" s="45" t="str">
        <f>'PI-PPG'!D22</f>
        <v/>
      </c>
      <c r="D22" s="129" t="str">
        <f>'PI-PPG'!E22</f>
        <v/>
      </c>
      <c r="E22" s="131" t="str">
        <f>'PI-PPG'!F22</f>
        <v/>
      </c>
      <c r="F22" s="127" t="str">
        <f>'PI-PPG'!G22</f>
        <v/>
      </c>
      <c r="G22" s="127" t="str">
        <f>'PI-PPG'!H22</f>
        <v/>
      </c>
      <c r="H22" s="132" t="str">
        <f>'PI-PPG'!I22</f>
        <v/>
      </c>
      <c r="J22">
        <f t="shared" si="0"/>
        <v>0</v>
      </c>
      <c r="L22" t="str">
        <f t="shared" si="1"/>
        <v/>
      </c>
      <c r="N22" t="str">
        <f t="shared" si="2"/>
        <v/>
      </c>
      <c r="S22" s="96" t="s">
        <v>210</v>
      </c>
    </row>
    <row r="23" spans="1:19" x14ac:dyDescent="0.2">
      <c r="A23" s="44" t="str">
        <f>CONFIGURACAO!$C$4</f>
        <v>AREA 21</v>
      </c>
      <c r="B23" s="83" t="str">
        <f>'PI-PPG'!B23</f>
        <v/>
      </c>
      <c r="C23" s="45" t="str">
        <f>'PI-PPG'!D23</f>
        <v/>
      </c>
      <c r="D23" s="129" t="str">
        <f>'PI-PPG'!E23</f>
        <v/>
      </c>
      <c r="E23" s="131" t="str">
        <f>'PI-PPG'!F23</f>
        <v/>
      </c>
      <c r="F23" s="127" t="str">
        <f>'PI-PPG'!G23</f>
        <v/>
      </c>
      <c r="G23" s="127" t="str">
        <f>'PI-PPG'!H23</f>
        <v/>
      </c>
      <c r="H23" s="132" t="str">
        <f>'PI-PPG'!I23</f>
        <v/>
      </c>
      <c r="J23">
        <f t="shared" si="0"/>
        <v>0</v>
      </c>
      <c r="L23" t="str">
        <f t="shared" si="1"/>
        <v/>
      </c>
      <c r="N23" t="str">
        <f t="shared" si="2"/>
        <v/>
      </c>
      <c r="S23" s="96" t="s">
        <v>209</v>
      </c>
    </row>
    <row r="24" spans="1:19" x14ac:dyDescent="0.2">
      <c r="A24" s="44" t="str">
        <f>CONFIGURACAO!$C$4</f>
        <v>AREA 21</v>
      </c>
      <c r="B24" s="83" t="str">
        <f>'PI-PPG'!B24</f>
        <v/>
      </c>
      <c r="C24" s="45" t="str">
        <f>'PI-PPG'!D24</f>
        <v/>
      </c>
      <c r="D24" s="129" t="str">
        <f>'PI-PPG'!E24</f>
        <v/>
      </c>
      <c r="E24" s="131" t="str">
        <f>'PI-PPG'!F24</f>
        <v/>
      </c>
      <c r="F24" s="127" t="str">
        <f>'PI-PPG'!G24</f>
        <v/>
      </c>
      <c r="G24" s="127" t="str">
        <f>'PI-PPG'!H24</f>
        <v/>
      </c>
      <c r="H24" s="132" t="str">
        <f>'PI-PPG'!I24</f>
        <v/>
      </c>
      <c r="J24">
        <f t="shared" si="0"/>
        <v>0</v>
      </c>
      <c r="L24" t="str">
        <f t="shared" si="1"/>
        <v/>
      </c>
      <c r="N24" t="str">
        <f t="shared" si="2"/>
        <v/>
      </c>
      <c r="S24" s="145" t="s">
        <v>211</v>
      </c>
    </row>
    <row r="25" spans="1:19" x14ac:dyDescent="0.2">
      <c r="A25" s="44" t="str">
        <f>CONFIGURACAO!$C$4</f>
        <v>AREA 21</v>
      </c>
      <c r="B25" s="83" t="str">
        <f>'PI-PPG'!B25</f>
        <v/>
      </c>
      <c r="C25" s="45" t="str">
        <f>'PI-PPG'!D25</f>
        <v/>
      </c>
      <c r="D25" s="129" t="str">
        <f>'PI-PPG'!E25</f>
        <v/>
      </c>
      <c r="E25" s="131" t="str">
        <f>'PI-PPG'!F25</f>
        <v/>
      </c>
      <c r="F25" s="127" t="str">
        <f>'PI-PPG'!G25</f>
        <v/>
      </c>
      <c r="G25" s="127" t="str">
        <f>'PI-PPG'!H25</f>
        <v/>
      </c>
      <c r="H25" s="132" t="str">
        <f>'PI-PPG'!I25</f>
        <v/>
      </c>
      <c r="J25">
        <f t="shared" si="0"/>
        <v>0</v>
      </c>
      <c r="L25" t="str">
        <f t="shared" si="1"/>
        <v/>
      </c>
      <c r="N25" t="str">
        <f t="shared" si="2"/>
        <v/>
      </c>
      <c r="S25" s="96" t="s">
        <v>212</v>
      </c>
    </row>
    <row r="26" spans="1:19" x14ac:dyDescent="0.2">
      <c r="A26" s="44" t="str">
        <f>CONFIGURACAO!$C$4</f>
        <v>AREA 21</v>
      </c>
      <c r="B26" s="83" t="str">
        <f>'PI-PPG'!B26</f>
        <v/>
      </c>
      <c r="C26" s="45" t="str">
        <f>'PI-PPG'!D26</f>
        <v/>
      </c>
      <c r="D26" s="129" t="str">
        <f>'PI-PPG'!E26</f>
        <v/>
      </c>
      <c r="E26" s="131" t="str">
        <f>'PI-PPG'!F26</f>
        <v/>
      </c>
      <c r="F26" s="127" t="str">
        <f>'PI-PPG'!G26</f>
        <v/>
      </c>
      <c r="G26" s="127" t="str">
        <f>'PI-PPG'!H26</f>
        <v/>
      </c>
      <c r="H26" s="132" t="str">
        <f>'PI-PPG'!I26</f>
        <v/>
      </c>
      <c r="J26">
        <f t="shared" si="0"/>
        <v>0</v>
      </c>
      <c r="L26" t="str">
        <f t="shared" si="1"/>
        <v/>
      </c>
      <c r="N26" t="str">
        <f t="shared" si="2"/>
        <v/>
      </c>
      <c r="S26" s="96" t="s">
        <v>213</v>
      </c>
    </row>
    <row r="27" spans="1:19" x14ac:dyDescent="0.2">
      <c r="A27" s="44" t="str">
        <f>CONFIGURACAO!$C$4</f>
        <v>AREA 21</v>
      </c>
      <c r="B27" s="83" t="str">
        <f>'PI-PPG'!B27</f>
        <v/>
      </c>
      <c r="C27" s="45" t="str">
        <f>'PI-PPG'!D27</f>
        <v/>
      </c>
      <c r="D27" s="129" t="str">
        <f>'PI-PPG'!E27</f>
        <v/>
      </c>
      <c r="E27" s="131" t="str">
        <f>'PI-PPG'!F27</f>
        <v/>
      </c>
      <c r="F27" s="127" t="str">
        <f>'PI-PPG'!G27</f>
        <v/>
      </c>
      <c r="G27" s="127" t="str">
        <f>'PI-PPG'!H27</f>
        <v/>
      </c>
      <c r="H27" s="132" t="str">
        <f>'PI-PPG'!I27</f>
        <v/>
      </c>
      <c r="J27">
        <f t="shared" si="0"/>
        <v>0</v>
      </c>
      <c r="L27" t="str">
        <f t="shared" si="1"/>
        <v/>
      </c>
      <c r="N27" t="str">
        <f t="shared" si="2"/>
        <v/>
      </c>
      <c r="S27" s="96" t="s">
        <v>214</v>
      </c>
    </row>
    <row r="28" spans="1:19" x14ac:dyDescent="0.2">
      <c r="A28" s="44" t="str">
        <f>CONFIGURACAO!$C$4</f>
        <v>AREA 21</v>
      </c>
      <c r="B28" s="83" t="str">
        <f>'PI-PPG'!B28</f>
        <v/>
      </c>
      <c r="C28" s="45" t="str">
        <f>'PI-PPG'!D28</f>
        <v/>
      </c>
      <c r="D28" s="129" t="str">
        <f>'PI-PPG'!E28</f>
        <v/>
      </c>
      <c r="E28" s="131" t="str">
        <f>'PI-PPG'!F28</f>
        <v/>
      </c>
      <c r="F28" s="127" t="str">
        <f>'PI-PPG'!G28</f>
        <v/>
      </c>
      <c r="G28" s="127" t="str">
        <f>'PI-PPG'!H28</f>
        <v/>
      </c>
      <c r="H28" s="132" t="str">
        <f>'PI-PPG'!I28</f>
        <v/>
      </c>
      <c r="J28">
        <f t="shared" si="0"/>
        <v>0</v>
      </c>
      <c r="L28" t="str">
        <f t="shared" si="1"/>
        <v/>
      </c>
      <c r="N28" t="str">
        <f t="shared" si="2"/>
        <v/>
      </c>
      <c r="S28" s="96" t="s">
        <v>215</v>
      </c>
    </row>
    <row r="29" spans="1:19" x14ac:dyDescent="0.2">
      <c r="A29" s="44" t="str">
        <f>CONFIGURACAO!$C$4</f>
        <v>AREA 21</v>
      </c>
      <c r="B29" s="83" t="str">
        <f>'PI-PPG'!B29</f>
        <v/>
      </c>
      <c r="C29" s="45" t="str">
        <f>'PI-PPG'!D29</f>
        <v/>
      </c>
      <c r="D29" s="129" t="str">
        <f>'PI-PPG'!E29</f>
        <v/>
      </c>
      <c r="E29" s="131" t="str">
        <f>'PI-PPG'!F29</f>
        <v/>
      </c>
      <c r="F29" s="127" t="str">
        <f>'PI-PPG'!G29</f>
        <v/>
      </c>
      <c r="G29" s="127" t="str">
        <f>'PI-PPG'!H29</f>
        <v/>
      </c>
      <c r="H29" s="132" t="str">
        <f>'PI-PPG'!I29</f>
        <v/>
      </c>
      <c r="J29">
        <f t="shared" si="0"/>
        <v>0</v>
      </c>
      <c r="L29" t="str">
        <f t="shared" si="1"/>
        <v/>
      </c>
      <c r="N29" t="str">
        <f t="shared" si="2"/>
        <v/>
      </c>
    </row>
    <row r="30" spans="1:19" x14ac:dyDescent="0.2">
      <c r="A30" s="44" t="str">
        <f>CONFIGURACAO!$C$4</f>
        <v>AREA 21</v>
      </c>
      <c r="B30" s="83" t="str">
        <f>'PI-PPG'!B30</f>
        <v/>
      </c>
      <c r="C30" s="45" t="str">
        <f>'PI-PPG'!D30</f>
        <v/>
      </c>
      <c r="D30" s="129" t="str">
        <f>'PI-PPG'!E30</f>
        <v/>
      </c>
      <c r="E30" s="131" t="str">
        <f>'PI-PPG'!F30</f>
        <v/>
      </c>
      <c r="F30" s="127" t="str">
        <f>'PI-PPG'!G30</f>
        <v/>
      </c>
      <c r="G30" s="127" t="str">
        <f>'PI-PPG'!H30</f>
        <v/>
      </c>
      <c r="H30" s="132" t="str">
        <f>'PI-PPG'!I30</f>
        <v/>
      </c>
      <c r="J30">
        <f t="shared" si="0"/>
        <v>0</v>
      </c>
      <c r="L30" t="str">
        <f t="shared" si="1"/>
        <v/>
      </c>
      <c r="N30" t="str">
        <f t="shared" si="2"/>
        <v/>
      </c>
    </row>
    <row r="31" spans="1:19" x14ac:dyDescent="0.2">
      <c r="A31" s="44" t="str">
        <f>CONFIGURACAO!$C$4</f>
        <v>AREA 21</v>
      </c>
      <c r="B31" s="83" t="str">
        <f>'PI-PPG'!B31</f>
        <v/>
      </c>
      <c r="C31" s="45" t="str">
        <f>'PI-PPG'!D31</f>
        <v/>
      </c>
      <c r="D31" s="129" t="str">
        <f>'PI-PPG'!E31</f>
        <v/>
      </c>
      <c r="E31" s="131" t="str">
        <f>'PI-PPG'!F31</f>
        <v/>
      </c>
      <c r="F31" s="127" t="str">
        <f>'PI-PPG'!G31</f>
        <v/>
      </c>
      <c r="G31" s="127" t="str">
        <f>'PI-PPG'!H31</f>
        <v/>
      </c>
      <c r="H31" s="132" t="str">
        <f>'PI-PPG'!I31</f>
        <v/>
      </c>
      <c r="J31">
        <f t="shared" si="0"/>
        <v>0</v>
      </c>
      <c r="L31" t="str">
        <f t="shared" si="1"/>
        <v/>
      </c>
      <c r="N31" t="str">
        <f t="shared" si="2"/>
        <v/>
      </c>
    </row>
    <row r="32" spans="1:19" x14ac:dyDescent="0.2">
      <c r="A32" s="44" t="str">
        <f>CONFIGURACAO!$C$4</f>
        <v>AREA 21</v>
      </c>
      <c r="B32" s="83" t="str">
        <f>'PI-PPG'!B32</f>
        <v/>
      </c>
      <c r="C32" s="45" t="str">
        <f>'PI-PPG'!D32</f>
        <v/>
      </c>
      <c r="D32" s="129" t="str">
        <f>'PI-PPG'!E32</f>
        <v/>
      </c>
      <c r="E32" s="131" t="str">
        <f>'PI-PPG'!F32</f>
        <v/>
      </c>
      <c r="F32" s="127" t="str">
        <f>'PI-PPG'!G32</f>
        <v/>
      </c>
      <c r="G32" s="127" t="str">
        <f>'PI-PPG'!H32</f>
        <v/>
      </c>
      <c r="H32" s="132" t="str">
        <f>'PI-PPG'!I32</f>
        <v/>
      </c>
      <c r="J32">
        <f t="shared" si="0"/>
        <v>0</v>
      </c>
      <c r="L32" t="str">
        <f t="shared" si="1"/>
        <v/>
      </c>
      <c r="N32" t="str">
        <f t="shared" si="2"/>
        <v/>
      </c>
    </row>
    <row r="33" spans="1:14" x14ac:dyDescent="0.2">
      <c r="A33" s="44" t="str">
        <f>CONFIGURACAO!$C$4</f>
        <v>AREA 21</v>
      </c>
      <c r="B33" s="83" t="str">
        <f>'PI-PPG'!B33</f>
        <v/>
      </c>
      <c r="C33" s="45" t="str">
        <f>'PI-PPG'!D33</f>
        <v/>
      </c>
      <c r="D33" s="129" t="str">
        <f>'PI-PPG'!E33</f>
        <v/>
      </c>
      <c r="E33" s="131" t="str">
        <f>'PI-PPG'!F33</f>
        <v/>
      </c>
      <c r="F33" s="127" t="str">
        <f>'PI-PPG'!G33</f>
        <v/>
      </c>
      <c r="G33" s="127" t="str">
        <f>'PI-PPG'!H33</f>
        <v/>
      </c>
      <c r="H33" s="132" t="str">
        <f>'PI-PPG'!I33</f>
        <v/>
      </c>
      <c r="J33">
        <f t="shared" si="0"/>
        <v>0</v>
      </c>
      <c r="L33" t="str">
        <f t="shared" si="1"/>
        <v/>
      </c>
      <c r="N33" t="str">
        <f t="shared" si="2"/>
        <v/>
      </c>
    </row>
    <row r="34" spans="1:14" x14ac:dyDescent="0.2">
      <c r="A34" s="44" t="str">
        <f>CONFIGURACAO!$C$4</f>
        <v>AREA 21</v>
      </c>
      <c r="B34" s="83" t="str">
        <f>'PI-PPG'!B34</f>
        <v/>
      </c>
      <c r="C34" s="45" t="str">
        <f>'PI-PPG'!D34</f>
        <v/>
      </c>
      <c r="D34" s="129" t="str">
        <f>'PI-PPG'!E34</f>
        <v/>
      </c>
      <c r="E34" s="131" t="str">
        <f>'PI-PPG'!F34</f>
        <v/>
      </c>
      <c r="F34" s="127" t="str">
        <f>'PI-PPG'!G34</f>
        <v/>
      </c>
      <c r="G34" s="127" t="str">
        <f>'PI-PPG'!H34</f>
        <v/>
      </c>
      <c r="H34" s="132" t="str">
        <f>'PI-PPG'!I34</f>
        <v/>
      </c>
      <c r="J34">
        <f t="shared" si="0"/>
        <v>0</v>
      </c>
      <c r="L34" t="str">
        <f t="shared" si="1"/>
        <v/>
      </c>
      <c r="N34" t="str">
        <f t="shared" si="2"/>
        <v/>
      </c>
    </row>
    <row r="35" spans="1:14" x14ac:dyDescent="0.2">
      <c r="A35" s="44" t="str">
        <f>CONFIGURACAO!$C$4</f>
        <v>AREA 21</v>
      </c>
      <c r="B35" s="83" t="str">
        <f>'PI-PPG'!B35</f>
        <v/>
      </c>
      <c r="C35" s="45" t="str">
        <f>'PI-PPG'!D35</f>
        <v/>
      </c>
      <c r="D35" s="129" t="str">
        <f>'PI-PPG'!E35</f>
        <v/>
      </c>
      <c r="E35" s="131" t="str">
        <f>'PI-PPG'!F35</f>
        <v/>
      </c>
      <c r="F35" s="127" t="str">
        <f>'PI-PPG'!G35</f>
        <v/>
      </c>
      <c r="G35" s="127" t="str">
        <f>'PI-PPG'!H35</f>
        <v/>
      </c>
      <c r="H35" s="132" t="str">
        <f>'PI-PPG'!I35</f>
        <v/>
      </c>
      <c r="J35">
        <f t="shared" si="0"/>
        <v>0</v>
      </c>
      <c r="L35" t="str">
        <f t="shared" si="1"/>
        <v/>
      </c>
      <c r="N35" t="str">
        <f t="shared" si="2"/>
        <v/>
      </c>
    </row>
    <row r="36" spans="1:14" x14ac:dyDescent="0.2">
      <c r="A36" s="44" t="str">
        <f>CONFIGURACAO!$C$4</f>
        <v>AREA 21</v>
      </c>
      <c r="B36" s="83" t="str">
        <f>'PI-PPG'!B36</f>
        <v/>
      </c>
      <c r="C36" s="45" t="str">
        <f>'PI-PPG'!D36</f>
        <v/>
      </c>
      <c r="D36" s="129" t="str">
        <f>'PI-PPG'!E36</f>
        <v/>
      </c>
      <c r="E36" s="131" t="str">
        <f>'PI-PPG'!F36</f>
        <v/>
      </c>
      <c r="F36" s="127" t="str">
        <f>'PI-PPG'!G36</f>
        <v/>
      </c>
      <c r="G36" s="127" t="str">
        <f>'PI-PPG'!H36</f>
        <v/>
      </c>
      <c r="H36" s="132" t="str">
        <f>'PI-PPG'!I36</f>
        <v/>
      </c>
      <c r="J36">
        <f t="shared" si="0"/>
        <v>0</v>
      </c>
      <c r="L36" t="str">
        <f t="shared" si="1"/>
        <v/>
      </c>
      <c r="N36" t="str">
        <f t="shared" si="2"/>
        <v/>
      </c>
    </row>
    <row r="37" spans="1:14" x14ac:dyDescent="0.2">
      <c r="A37" s="44" t="str">
        <f>CONFIGURACAO!$C$4</f>
        <v>AREA 21</v>
      </c>
      <c r="B37" s="83" t="str">
        <f>'PI-PPG'!B37</f>
        <v/>
      </c>
      <c r="C37" s="45" t="str">
        <f>'PI-PPG'!D37</f>
        <v/>
      </c>
      <c r="D37" s="129" t="str">
        <f>'PI-PPG'!E37</f>
        <v/>
      </c>
      <c r="E37" s="131" t="str">
        <f>'PI-PPG'!F37</f>
        <v/>
      </c>
      <c r="F37" s="127" t="str">
        <f>'PI-PPG'!G37</f>
        <v/>
      </c>
      <c r="G37" s="127" t="str">
        <f>'PI-PPG'!H37</f>
        <v/>
      </c>
      <c r="H37" s="132" t="str">
        <f>'PI-PPG'!I37</f>
        <v/>
      </c>
      <c r="J37">
        <f t="shared" si="0"/>
        <v>0</v>
      </c>
      <c r="L37" t="str">
        <f t="shared" si="1"/>
        <v/>
      </c>
      <c r="N37" t="str">
        <f t="shared" si="2"/>
        <v/>
      </c>
    </row>
    <row r="38" spans="1:14" x14ac:dyDescent="0.2">
      <c r="A38" s="44" t="str">
        <f>CONFIGURACAO!$C$4</f>
        <v>AREA 21</v>
      </c>
      <c r="B38" s="83" t="str">
        <f>'PI-PPG'!B38</f>
        <v/>
      </c>
      <c r="C38" s="45" t="str">
        <f>'PI-PPG'!D38</f>
        <v/>
      </c>
      <c r="D38" s="129" t="str">
        <f>'PI-PPG'!E38</f>
        <v/>
      </c>
      <c r="E38" s="131" t="str">
        <f>'PI-PPG'!F38</f>
        <v/>
      </c>
      <c r="F38" s="127" t="str">
        <f>'PI-PPG'!G38</f>
        <v/>
      </c>
      <c r="G38" s="127" t="str">
        <f>'PI-PPG'!H38</f>
        <v/>
      </c>
      <c r="H38" s="132" t="str">
        <f>'PI-PPG'!I38</f>
        <v/>
      </c>
      <c r="J38">
        <f t="shared" si="0"/>
        <v>0</v>
      </c>
      <c r="L38" t="str">
        <f t="shared" si="1"/>
        <v/>
      </c>
      <c r="N38" t="str">
        <f t="shared" si="2"/>
        <v/>
      </c>
    </row>
    <row r="39" spans="1:14" x14ac:dyDescent="0.2">
      <c r="A39" s="44" t="str">
        <f>CONFIGURACAO!$C$4</f>
        <v>AREA 21</v>
      </c>
      <c r="B39" s="83" t="str">
        <f>'PI-PPG'!B39</f>
        <v/>
      </c>
      <c r="C39" s="45" t="str">
        <f>'PI-PPG'!D39</f>
        <v/>
      </c>
      <c r="D39" s="129" t="str">
        <f>'PI-PPG'!E39</f>
        <v/>
      </c>
      <c r="E39" s="131" t="str">
        <f>'PI-PPG'!F39</f>
        <v/>
      </c>
      <c r="F39" s="127" t="str">
        <f>'PI-PPG'!G39</f>
        <v/>
      </c>
      <c r="G39" s="127" t="str">
        <f>'PI-PPG'!H39</f>
        <v/>
      </c>
      <c r="H39" s="132" t="str">
        <f>'PI-PPG'!I39</f>
        <v/>
      </c>
      <c r="J39">
        <f t="shared" si="0"/>
        <v>0</v>
      </c>
      <c r="L39" t="str">
        <f t="shared" si="1"/>
        <v/>
      </c>
      <c r="N39" t="str">
        <f t="shared" si="2"/>
        <v/>
      </c>
    </row>
    <row r="40" spans="1:14" x14ac:dyDescent="0.2">
      <c r="A40" s="44" t="str">
        <f>CONFIGURACAO!$C$4</f>
        <v>AREA 21</v>
      </c>
      <c r="B40" s="83" t="str">
        <f>'PI-PPG'!B40</f>
        <v/>
      </c>
      <c r="C40" s="45" t="str">
        <f>'PI-PPG'!D40</f>
        <v/>
      </c>
      <c r="D40" s="129" t="str">
        <f>'PI-PPG'!E40</f>
        <v/>
      </c>
      <c r="E40" s="131" t="str">
        <f>'PI-PPG'!F40</f>
        <v/>
      </c>
      <c r="F40" s="127" t="str">
        <f>'PI-PPG'!G40</f>
        <v/>
      </c>
      <c r="G40" s="127" t="str">
        <f>'PI-PPG'!H40</f>
        <v/>
      </c>
      <c r="H40" s="132" t="str">
        <f>'PI-PPG'!I40</f>
        <v/>
      </c>
      <c r="J40">
        <f t="shared" si="0"/>
        <v>0</v>
      </c>
      <c r="L40" t="str">
        <f t="shared" si="1"/>
        <v/>
      </c>
      <c r="N40" t="str">
        <f t="shared" si="2"/>
        <v/>
      </c>
    </row>
    <row r="41" spans="1:14" x14ac:dyDescent="0.2">
      <c r="A41" s="44" t="str">
        <f>CONFIGURACAO!$C$4</f>
        <v>AREA 21</v>
      </c>
      <c r="B41" s="83" t="str">
        <f>'PI-PPG'!B41</f>
        <v/>
      </c>
      <c r="C41" s="45" t="str">
        <f>'PI-PPG'!D41</f>
        <v/>
      </c>
      <c r="D41" s="129" t="str">
        <f>'PI-PPG'!E41</f>
        <v/>
      </c>
      <c r="E41" s="131" t="str">
        <f>'PI-PPG'!F41</f>
        <v/>
      </c>
      <c r="F41" s="127" t="str">
        <f>'PI-PPG'!G41</f>
        <v/>
      </c>
      <c r="G41" s="127" t="str">
        <f>'PI-PPG'!H41</f>
        <v/>
      </c>
      <c r="H41" s="132" t="str">
        <f>'PI-PPG'!I41</f>
        <v/>
      </c>
      <c r="J41">
        <f t="shared" si="0"/>
        <v>0</v>
      </c>
      <c r="L41" t="str">
        <f t="shared" si="1"/>
        <v/>
      </c>
      <c r="N41" t="str">
        <f t="shared" si="2"/>
        <v/>
      </c>
    </row>
    <row r="42" spans="1:14" x14ac:dyDescent="0.2">
      <c r="A42" s="44" t="str">
        <f>CONFIGURACAO!$C$4</f>
        <v>AREA 21</v>
      </c>
      <c r="B42" s="83" t="str">
        <f>'PI-PPG'!B42</f>
        <v/>
      </c>
      <c r="C42" s="45" t="str">
        <f>'PI-PPG'!D42</f>
        <v/>
      </c>
      <c r="D42" s="129" t="str">
        <f>'PI-PPG'!E42</f>
        <v/>
      </c>
      <c r="E42" s="131" t="str">
        <f>'PI-PPG'!F42</f>
        <v/>
      </c>
      <c r="F42" s="127" t="str">
        <f>'PI-PPG'!G42</f>
        <v/>
      </c>
      <c r="G42" s="127" t="str">
        <f>'PI-PPG'!H42</f>
        <v/>
      </c>
      <c r="H42" s="132" t="str">
        <f>'PI-PPG'!I42</f>
        <v/>
      </c>
      <c r="J42">
        <f t="shared" ref="J42:J44" si="3">COUNTIF(E42:H42,"P")</f>
        <v>0</v>
      </c>
      <c r="L42" t="str">
        <f t="shared" ref="L42:L44" si="4">CONCATENATE(E42,F42,G42,H42)</f>
        <v/>
      </c>
      <c r="N42" t="str">
        <f t="shared" si="2"/>
        <v/>
      </c>
    </row>
    <row r="43" spans="1:14" x14ac:dyDescent="0.2">
      <c r="A43" s="44" t="str">
        <f>CONFIGURACAO!$C$4</f>
        <v>AREA 21</v>
      </c>
      <c r="B43" s="83" t="str">
        <f>'PI-PPG'!B43</f>
        <v/>
      </c>
      <c r="C43" s="45" t="str">
        <f>'PI-PPG'!D43</f>
        <v/>
      </c>
      <c r="D43" s="129" t="str">
        <f>'PI-PPG'!E43</f>
        <v/>
      </c>
      <c r="E43" s="131" t="str">
        <f>'PI-PPG'!F43</f>
        <v/>
      </c>
      <c r="F43" s="127" t="str">
        <f>'PI-PPG'!G43</f>
        <v/>
      </c>
      <c r="G43" s="127" t="str">
        <f>'PI-PPG'!H43</f>
        <v/>
      </c>
      <c r="H43" s="132" t="str">
        <f>'PI-PPG'!I43</f>
        <v/>
      </c>
      <c r="J43">
        <f t="shared" si="3"/>
        <v>0</v>
      </c>
      <c r="L43" t="str">
        <f t="shared" si="4"/>
        <v/>
      </c>
      <c r="N43" t="str">
        <f t="shared" si="2"/>
        <v/>
      </c>
    </row>
    <row r="44" spans="1:14" x14ac:dyDescent="0.2">
      <c r="A44" s="44" t="str">
        <f>CONFIGURACAO!$C$4</f>
        <v>AREA 21</v>
      </c>
      <c r="B44" s="83" t="e">
        <f>'PI-PPG'!#REF!</f>
        <v>#REF!</v>
      </c>
      <c r="C44" s="45" t="e">
        <f>'PI-PPG'!#REF!</f>
        <v>#REF!</v>
      </c>
      <c r="D44" s="129" t="e">
        <f>'PI-PPG'!#REF!</f>
        <v>#REF!</v>
      </c>
      <c r="E44" s="131" t="e">
        <f>'PI-PPG'!#REF!</f>
        <v>#REF!</v>
      </c>
      <c r="F44" s="127" t="e">
        <f>'PI-PPG'!#REF!</f>
        <v>#REF!</v>
      </c>
      <c r="G44" s="127" t="e">
        <f>'PI-PPG'!#REF!</f>
        <v>#REF!</v>
      </c>
      <c r="H44" s="132" t="e">
        <f>'PI-PPG'!#REF!</f>
        <v>#REF!</v>
      </c>
      <c r="J44">
        <f t="shared" si="3"/>
        <v>0</v>
      </c>
      <c r="L44" t="e">
        <f t="shared" si="4"/>
        <v>#REF!</v>
      </c>
      <c r="N44" t="e">
        <f t="shared" si="2"/>
        <v>#REF!</v>
      </c>
    </row>
    <row r="45" spans="1:14" ht="17" thickBot="1" x14ac:dyDescent="0.25">
      <c r="A45" s="44" t="str">
        <f>CONFIGURACAO!$C$4</f>
        <v>AREA 21</v>
      </c>
      <c r="B45" s="83" t="e">
        <f>'PI-PPG'!#REF!</f>
        <v>#REF!</v>
      </c>
      <c r="C45" s="45" t="e">
        <f>'PI-PPG'!#REF!</f>
        <v>#REF!</v>
      </c>
      <c r="D45" s="130" t="e">
        <f>'PI-PPG'!#REF!</f>
        <v>#REF!</v>
      </c>
      <c r="E45" s="133" t="e">
        <f>'PI-PPG'!#REF!</f>
        <v>#REF!</v>
      </c>
      <c r="F45" s="134" t="e">
        <f>'PI-PPG'!#REF!</f>
        <v>#REF!</v>
      </c>
      <c r="G45" s="134" t="e">
        <f>'PI-PPG'!#REF!</f>
        <v>#REF!</v>
      </c>
      <c r="H45" s="135" t="e">
        <f>'PI-PPG'!#REF!</f>
        <v>#REF!</v>
      </c>
      <c r="J45">
        <f t="shared" ref="J45" si="5">COUNTIF(E45:H45,"P")</f>
        <v>0</v>
      </c>
      <c r="L45" t="e">
        <f t="shared" ref="L45" si="6">CONCATENATE(E45,F45,G45,H45)</f>
        <v>#REF!</v>
      </c>
      <c r="N45" t="e">
        <f t="shared" si="2"/>
        <v>#REF!</v>
      </c>
    </row>
  </sheetData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70"/>
  <sheetViews>
    <sheetView topLeftCell="A46" zoomScale="125" workbookViewId="0">
      <selection activeCell="B72" sqref="B72"/>
    </sheetView>
  </sheetViews>
  <sheetFormatPr baseColWidth="10" defaultRowHeight="16" x14ac:dyDescent="0.2"/>
  <cols>
    <col min="2" max="2" width="14.83203125" customWidth="1"/>
    <col min="3" max="3" width="10.6640625" customWidth="1"/>
    <col min="5" max="5" width="11.1640625" customWidth="1"/>
    <col min="6" max="6" width="15.5" customWidth="1"/>
    <col min="7" max="7" width="14" customWidth="1"/>
    <col min="8" max="8" width="9.6640625" customWidth="1"/>
    <col min="9" max="9" width="15.6640625" customWidth="1"/>
    <col min="10" max="10" width="12.6640625" customWidth="1"/>
    <col min="11" max="11" width="6.33203125" customWidth="1"/>
    <col min="12" max="12" width="7.1640625" customWidth="1"/>
  </cols>
  <sheetData>
    <row r="2" spans="1:13" x14ac:dyDescent="0.2">
      <c r="A2" t="s">
        <v>1574</v>
      </c>
    </row>
    <row r="3" spans="1:13" x14ac:dyDescent="0.2">
      <c r="A3" t="s">
        <v>57</v>
      </c>
      <c r="B3" t="s">
        <v>56</v>
      </c>
      <c r="C3" t="s">
        <v>197</v>
      </c>
      <c r="D3" t="s">
        <v>198</v>
      </c>
      <c r="E3" t="s">
        <v>199</v>
      </c>
      <c r="M3" t="s">
        <v>31</v>
      </c>
    </row>
    <row r="4" spans="1:13" x14ac:dyDescent="0.2">
      <c r="A4" s="229" t="s">
        <v>58</v>
      </c>
      <c r="B4" t="s">
        <v>147</v>
      </c>
      <c r="C4">
        <v>4</v>
      </c>
      <c r="D4" s="78">
        <v>4</v>
      </c>
      <c r="E4" s="78" t="s">
        <v>148</v>
      </c>
      <c r="F4" s="148" t="s">
        <v>258</v>
      </c>
      <c r="G4" s="148" t="s">
        <v>259</v>
      </c>
      <c r="I4" t="s">
        <v>58</v>
      </c>
      <c r="J4" s="148" t="s">
        <v>260</v>
      </c>
      <c r="K4">
        <f>COUNTIF($F$4:$F$51,J4)</f>
        <v>3</v>
      </c>
      <c r="L4">
        <f>COUNTIF($G$4:$G$51,J4)</f>
        <v>2</v>
      </c>
      <c r="M4">
        <f>SUM(K4:L4)</f>
        <v>5</v>
      </c>
    </row>
    <row r="5" spans="1:13" x14ac:dyDescent="0.2">
      <c r="A5" s="229" t="s">
        <v>58</v>
      </c>
      <c r="B5" t="s">
        <v>169</v>
      </c>
      <c r="C5">
        <v>4</v>
      </c>
      <c r="D5" s="78">
        <v>3</v>
      </c>
      <c r="E5" s="78" t="s">
        <v>149</v>
      </c>
      <c r="F5" s="148" t="s">
        <v>259</v>
      </c>
      <c r="G5" s="148" t="s">
        <v>261</v>
      </c>
      <c r="J5" s="148" t="s">
        <v>262</v>
      </c>
      <c r="K5">
        <f t="shared" ref="K5:K19" si="0">COUNTIF($F$4:$F$51,J5)</f>
        <v>3</v>
      </c>
      <c r="L5">
        <f t="shared" ref="L5:L19" si="1">COUNTIF($G$4:$G$51,J5)</f>
        <v>3</v>
      </c>
      <c r="M5">
        <f t="shared" ref="M5:M19" si="2">SUM(K5:L5)</f>
        <v>6</v>
      </c>
    </row>
    <row r="6" spans="1:13" x14ac:dyDescent="0.2">
      <c r="A6" s="229" t="s">
        <v>58</v>
      </c>
      <c r="B6" t="s">
        <v>156</v>
      </c>
      <c r="C6">
        <v>4</v>
      </c>
      <c r="D6" s="78">
        <v>5</v>
      </c>
      <c r="E6" s="78" t="s">
        <v>148</v>
      </c>
      <c r="F6" s="148" t="s">
        <v>259</v>
      </c>
      <c r="G6" s="148" t="s">
        <v>262</v>
      </c>
      <c r="J6" s="148" t="s">
        <v>258</v>
      </c>
      <c r="K6">
        <f t="shared" si="0"/>
        <v>3</v>
      </c>
      <c r="L6">
        <f t="shared" si="1"/>
        <v>3</v>
      </c>
      <c r="M6">
        <f t="shared" si="2"/>
        <v>6</v>
      </c>
    </row>
    <row r="7" spans="1:13" x14ac:dyDescent="0.2">
      <c r="A7" s="229" t="s">
        <v>58</v>
      </c>
      <c r="B7" t="s">
        <v>157</v>
      </c>
      <c r="C7">
        <v>4</v>
      </c>
      <c r="D7" s="78">
        <v>4</v>
      </c>
      <c r="E7" s="78" t="s">
        <v>148</v>
      </c>
      <c r="F7" s="148" t="s">
        <v>262</v>
      </c>
      <c r="G7" s="148" t="s">
        <v>263</v>
      </c>
      <c r="J7" s="148" t="s">
        <v>263</v>
      </c>
      <c r="K7">
        <f t="shared" si="0"/>
        <v>3</v>
      </c>
      <c r="L7">
        <f t="shared" si="1"/>
        <v>3</v>
      </c>
      <c r="M7">
        <f t="shared" si="2"/>
        <v>6</v>
      </c>
    </row>
    <row r="8" spans="1:13" x14ac:dyDescent="0.2">
      <c r="A8" s="229" t="s">
        <v>58</v>
      </c>
      <c r="B8" t="s">
        <v>150</v>
      </c>
      <c r="C8">
        <v>4</v>
      </c>
      <c r="D8" s="78">
        <v>4</v>
      </c>
      <c r="E8" s="78" t="s">
        <v>148</v>
      </c>
      <c r="F8" s="148" t="s">
        <v>261</v>
      </c>
      <c r="G8" s="148" t="s">
        <v>259</v>
      </c>
      <c r="J8" s="148" t="s">
        <v>264</v>
      </c>
      <c r="K8">
        <f t="shared" si="0"/>
        <v>3</v>
      </c>
      <c r="L8">
        <f t="shared" si="1"/>
        <v>3</v>
      </c>
      <c r="M8">
        <f t="shared" si="2"/>
        <v>6</v>
      </c>
    </row>
    <row r="9" spans="1:13" x14ac:dyDescent="0.2">
      <c r="A9" s="229" t="s">
        <v>58</v>
      </c>
      <c r="B9" t="s">
        <v>160</v>
      </c>
      <c r="C9">
        <v>4</v>
      </c>
      <c r="D9" s="78">
        <v>4</v>
      </c>
      <c r="E9" s="78" t="s">
        <v>148</v>
      </c>
      <c r="F9" s="148" t="s">
        <v>265</v>
      </c>
      <c r="G9" s="148" t="s">
        <v>266</v>
      </c>
      <c r="J9" s="148" t="s">
        <v>259</v>
      </c>
      <c r="K9">
        <f t="shared" si="0"/>
        <v>3</v>
      </c>
      <c r="L9">
        <f t="shared" si="1"/>
        <v>3</v>
      </c>
      <c r="M9">
        <f t="shared" si="2"/>
        <v>6</v>
      </c>
    </row>
    <row r="10" spans="1:13" x14ac:dyDescent="0.2">
      <c r="A10" s="229" t="s">
        <v>58</v>
      </c>
      <c r="B10" t="s">
        <v>158</v>
      </c>
      <c r="C10">
        <v>4</v>
      </c>
      <c r="D10" s="78">
        <v>5</v>
      </c>
      <c r="E10" s="78" t="s">
        <v>148</v>
      </c>
      <c r="F10" s="148" t="s">
        <v>263</v>
      </c>
      <c r="G10" s="148" t="s">
        <v>267</v>
      </c>
      <c r="J10" s="148" t="s">
        <v>267</v>
      </c>
      <c r="K10">
        <f t="shared" si="0"/>
        <v>3</v>
      </c>
      <c r="L10">
        <f t="shared" si="1"/>
        <v>3</v>
      </c>
      <c r="M10">
        <f t="shared" si="2"/>
        <v>6</v>
      </c>
    </row>
    <row r="11" spans="1:13" x14ac:dyDescent="0.2">
      <c r="A11" s="229" t="s">
        <v>58</v>
      </c>
      <c r="B11" t="s">
        <v>159</v>
      </c>
      <c r="C11">
        <v>4</v>
      </c>
      <c r="D11" s="78">
        <v>3</v>
      </c>
      <c r="E11" s="78" t="s">
        <v>149</v>
      </c>
      <c r="F11" s="148" t="s">
        <v>260</v>
      </c>
      <c r="G11" s="148" t="s">
        <v>262</v>
      </c>
      <c r="J11" s="148" t="s">
        <v>261</v>
      </c>
      <c r="K11">
        <f t="shared" si="0"/>
        <v>3</v>
      </c>
      <c r="L11">
        <f t="shared" si="1"/>
        <v>3</v>
      </c>
      <c r="M11">
        <f t="shared" si="2"/>
        <v>6</v>
      </c>
    </row>
    <row r="12" spans="1:13" x14ac:dyDescent="0.2">
      <c r="A12" s="229" t="s">
        <v>58</v>
      </c>
      <c r="B12" t="s">
        <v>161</v>
      </c>
      <c r="C12">
        <v>4</v>
      </c>
      <c r="D12" s="78">
        <v>4</v>
      </c>
      <c r="E12" s="78" t="s">
        <v>148</v>
      </c>
      <c r="F12" s="148" t="s">
        <v>258</v>
      </c>
      <c r="G12" s="148" t="s">
        <v>262</v>
      </c>
      <c r="I12" t="s">
        <v>152</v>
      </c>
      <c r="J12" s="148" t="s">
        <v>268</v>
      </c>
      <c r="K12">
        <f t="shared" si="0"/>
        <v>3</v>
      </c>
      <c r="L12">
        <f t="shared" si="1"/>
        <v>3</v>
      </c>
      <c r="M12">
        <f t="shared" si="2"/>
        <v>6</v>
      </c>
    </row>
    <row r="13" spans="1:13" x14ac:dyDescent="0.2">
      <c r="A13" s="229" t="s">
        <v>58</v>
      </c>
      <c r="B13" t="s">
        <v>162</v>
      </c>
      <c r="C13">
        <v>4</v>
      </c>
      <c r="D13" s="78">
        <v>5</v>
      </c>
      <c r="E13" s="78" t="s">
        <v>148</v>
      </c>
      <c r="F13" s="148" t="s">
        <v>264</v>
      </c>
      <c r="G13" s="148" t="s">
        <v>258</v>
      </c>
      <c r="J13" t="s">
        <v>269</v>
      </c>
      <c r="K13">
        <f t="shared" si="0"/>
        <v>3</v>
      </c>
      <c r="L13">
        <f t="shared" si="1"/>
        <v>3</v>
      </c>
      <c r="M13">
        <f t="shared" si="2"/>
        <v>6</v>
      </c>
    </row>
    <row r="14" spans="1:13" x14ac:dyDescent="0.2">
      <c r="A14" s="229" t="s">
        <v>58</v>
      </c>
      <c r="B14" t="s">
        <v>163</v>
      </c>
      <c r="C14">
        <v>4</v>
      </c>
      <c r="D14" s="78">
        <v>5</v>
      </c>
      <c r="E14" s="78" t="s">
        <v>148</v>
      </c>
      <c r="F14" s="148" t="s">
        <v>258</v>
      </c>
      <c r="G14" s="148" t="s">
        <v>267</v>
      </c>
      <c r="J14" t="s">
        <v>270</v>
      </c>
      <c r="K14">
        <f t="shared" si="0"/>
        <v>3</v>
      </c>
      <c r="L14">
        <f t="shared" si="1"/>
        <v>3</v>
      </c>
      <c r="M14">
        <f t="shared" si="2"/>
        <v>6</v>
      </c>
    </row>
    <row r="15" spans="1:13" x14ac:dyDescent="0.2">
      <c r="A15" s="229" t="s">
        <v>58</v>
      </c>
      <c r="B15" t="s">
        <v>164</v>
      </c>
      <c r="C15">
        <v>4</v>
      </c>
      <c r="D15" s="78">
        <v>3</v>
      </c>
      <c r="E15" s="78" t="s">
        <v>148</v>
      </c>
      <c r="F15" s="148" t="s">
        <v>264</v>
      </c>
      <c r="G15" s="148" t="s">
        <v>259</v>
      </c>
      <c r="J15" t="s">
        <v>271</v>
      </c>
      <c r="K15">
        <f t="shared" si="0"/>
        <v>3</v>
      </c>
      <c r="L15">
        <f t="shared" si="1"/>
        <v>3</v>
      </c>
      <c r="M15">
        <f t="shared" si="2"/>
        <v>6</v>
      </c>
    </row>
    <row r="16" spans="1:13" x14ac:dyDescent="0.2">
      <c r="A16" s="229" t="s">
        <v>58</v>
      </c>
      <c r="B16" t="s">
        <v>165</v>
      </c>
      <c r="C16">
        <v>4</v>
      </c>
      <c r="D16" s="78">
        <v>3</v>
      </c>
      <c r="E16" s="78" t="s">
        <v>149</v>
      </c>
      <c r="F16" s="148" t="s">
        <v>267</v>
      </c>
      <c r="G16" s="148" t="s">
        <v>258</v>
      </c>
      <c r="I16" t="s">
        <v>154</v>
      </c>
      <c r="J16" t="s">
        <v>272</v>
      </c>
      <c r="K16">
        <f t="shared" si="0"/>
        <v>3</v>
      </c>
      <c r="L16">
        <f t="shared" si="1"/>
        <v>3</v>
      </c>
      <c r="M16">
        <f t="shared" si="2"/>
        <v>6</v>
      </c>
    </row>
    <row r="17" spans="1:13" x14ac:dyDescent="0.2">
      <c r="A17" s="229" t="s">
        <v>58</v>
      </c>
      <c r="B17" t="s">
        <v>166</v>
      </c>
      <c r="C17">
        <v>4</v>
      </c>
      <c r="D17" s="78">
        <v>5</v>
      </c>
      <c r="E17" s="78" t="s">
        <v>148</v>
      </c>
      <c r="F17" s="148" t="s">
        <v>263</v>
      </c>
      <c r="G17" s="148" t="s">
        <v>261</v>
      </c>
      <c r="J17" t="s">
        <v>273</v>
      </c>
      <c r="K17">
        <f t="shared" si="0"/>
        <v>3</v>
      </c>
      <c r="L17">
        <f t="shared" si="1"/>
        <v>3</v>
      </c>
      <c r="M17">
        <f t="shared" si="2"/>
        <v>6</v>
      </c>
    </row>
    <row r="18" spans="1:13" x14ac:dyDescent="0.2">
      <c r="A18" s="229" t="s">
        <v>58</v>
      </c>
      <c r="B18" t="s">
        <v>167</v>
      </c>
      <c r="C18">
        <v>4</v>
      </c>
      <c r="D18" s="78">
        <v>3</v>
      </c>
      <c r="E18" s="78" t="s">
        <v>149</v>
      </c>
      <c r="F18" s="148" t="s">
        <v>263</v>
      </c>
      <c r="G18" s="148" t="s">
        <v>258</v>
      </c>
      <c r="J18" t="s">
        <v>274</v>
      </c>
      <c r="K18">
        <f t="shared" si="0"/>
        <v>3</v>
      </c>
      <c r="L18">
        <f t="shared" si="1"/>
        <v>3</v>
      </c>
      <c r="M18">
        <f t="shared" si="2"/>
        <v>6</v>
      </c>
    </row>
    <row r="19" spans="1:13" x14ac:dyDescent="0.2">
      <c r="A19" s="229" t="s">
        <v>58</v>
      </c>
      <c r="B19" t="s">
        <v>168</v>
      </c>
      <c r="C19">
        <v>4</v>
      </c>
      <c r="D19" s="78">
        <v>3</v>
      </c>
      <c r="E19" s="78" t="s">
        <v>149</v>
      </c>
      <c r="F19" s="148" t="s">
        <v>264</v>
      </c>
      <c r="G19" s="148" t="s">
        <v>266</v>
      </c>
      <c r="I19" t="s">
        <v>155</v>
      </c>
      <c r="J19" t="s">
        <v>266</v>
      </c>
      <c r="K19">
        <f t="shared" si="0"/>
        <v>2</v>
      </c>
      <c r="L19">
        <f t="shared" si="1"/>
        <v>4</v>
      </c>
      <c r="M19">
        <f t="shared" si="2"/>
        <v>6</v>
      </c>
    </row>
    <row r="20" spans="1:13" x14ac:dyDescent="0.2">
      <c r="A20" s="229" t="s">
        <v>58</v>
      </c>
      <c r="B20" t="s">
        <v>151</v>
      </c>
      <c r="C20">
        <v>4</v>
      </c>
      <c r="D20" s="78">
        <v>4</v>
      </c>
      <c r="E20" s="78" t="s">
        <v>148</v>
      </c>
      <c r="F20" s="148" t="s">
        <v>261</v>
      </c>
      <c r="G20" s="148" t="s">
        <v>264</v>
      </c>
    </row>
    <row r="21" spans="1:13" x14ac:dyDescent="0.2">
      <c r="A21" s="229" t="s">
        <v>58</v>
      </c>
      <c r="B21" t="s">
        <v>170</v>
      </c>
      <c r="C21">
        <v>4</v>
      </c>
      <c r="D21" s="78">
        <v>4</v>
      </c>
      <c r="E21" s="78" t="s">
        <v>148</v>
      </c>
      <c r="F21" s="148" t="s">
        <v>262</v>
      </c>
      <c r="G21" s="148" t="s">
        <v>261</v>
      </c>
    </row>
    <row r="22" spans="1:13" x14ac:dyDescent="0.2">
      <c r="A22" s="229" t="s">
        <v>58</v>
      </c>
      <c r="B22" t="s">
        <v>177</v>
      </c>
      <c r="C22">
        <v>4</v>
      </c>
      <c r="D22" s="78">
        <v>6</v>
      </c>
      <c r="E22" s="78" t="s">
        <v>148</v>
      </c>
      <c r="F22" s="148" t="s">
        <v>262</v>
      </c>
      <c r="G22" s="148" t="s">
        <v>260</v>
      </c>
    </row>
    <row r="23" spans="1:13" x14ac:dyDescent="0.2">
      <c r="A23" s="229" t="s">
        <v>58</v>
      </c>
      <c r="B23" t="s">
        <v>171</v>
      </c>
      <c r="C23">
        <v>4</v>
      </c>
      <c r="D23" s="78">
        <v>4</v>
      </c>
      <c r="E23" s="78" t="s">
        <v>148</v>
      </c>
      <c r="F23" s="148" t="s">
        <v>260</v>
      </c>
      <c r="G23" s="148" t="s">
        <v>264</v>
      </c>
    </row>
    <row r="24" spans="1:13" x14ac:dyDescent="0.2">
      <c r="A24" s="229" t="s">
        <v>58</v>
      </c>
      <c r="B24" t="s">
        <v>172</v>
      </c>
      <c r="C24">
        <v>4</v>
      </c>
      <c r="D24" s="78">
        <v>4</v>
      </c>
      <c r="E24" s="78" t="s">
        <v>148</v>
      </c>
      <c r="F24" s="148" t="s">
        <v>270</v>
      </c>
      <c r="G24" s="148" t="s">
        <v>260</v>
      </c>
    </row>
    <row r="25" spans="1:13" x14ac:dyDescent="0.2">
      <c r="A25" s="229" t="s">
        <v>58</v>
      </c>
      <c r="B25" t="s">
        <v>173</v>
      </c>
      <c r="C25">
        <v>4</v>
      </c>
      <c r="D25" s="78">
        <v>3</v>
      </c>
      <c r="E25" s="78" t="s">
        <v>149</v>
      </c>
      <c r="F25" s="148" t="s">
        <v>261</v>
      </c>
      <c r="G25" s="148" t="s">
        <v>263</v>
      </c>
    </row>
    <row r="26" spans="1:13" x14ac:dyDescent="0.2">
      <c r="A26" s="229" t="s">
        <v>58</v>
      </c>
      <c r="B26" t="s">
        <v>174</v>
      </c>
      <c r="C26">
        <v>4</v>
      </c>
      <c r="D26" s="78">
        <v>3</v>
      </c>
      <c r="E26" s="78" t="s">
        <v>148</v>
      </c>
      <c r="F26" s="148" t="s">
        <v>267</v>
      </c>
      <c r="G26" s="148" t="s">
        <v>266</v>
      </c>
    </row>
    <row r="27" spans="1:13" x14ac:dyDescent="0.2">
      <c r="A27" s="229" t="s">
        <v>58</v>
      </c>
      <c r="B27" t="s">
        <v>175</v>
      </c>
      <c r="C27">
        <v>3</v>
      </c>
      <c r="D27" s="78">
        <v>3</v>
      </c>
      <c r="E27" s="78" t="s">
        <v>149</v>
      </c>
      <c r="F27" s="148" t="s">
        <v>260</v>
      </c>
      <c r="G27" s="148" t="s">
        <v>264</v>
      </c>
    </row>
    <row r="28" spans="1:13" x14ac:dyDescent="0.2">
      <c r="A28" s="229" t="s">
        <v>58</v>
      </c>
      <c r="B28" t="s">
        <v>176</v>
      </c>
      <c r="C28">
        <v>4</v>
      </c>
      <c r="D28" s="78">
        <v>7</v>
      </c>
      <c r="E28" s="78" t="s">
        <v>148</v>
      </c>
      <c r="F28" s="148" t="s">
        <v>267</v>
      </c>
      <c r="G28" s="148" t="s">
        <v>263</v>
      </c>
    </row>
    <row r="29" spans="1:13" x14ac:dyDescent="0.2">
      <c r="A29" s="230" t="s">
        <v>152</v>
      </c>
      <c r="B29" t="s">
        <v>182</v>
      </c>
      <c r="C29">
        <v>4</v>
      </c>
      <c r="D29" s="78">
        <v>3</v>
      </c>
      <c r="E29" s="78" t="s">
        <v>149</v>
      </c>
      <c r="F29" s="148" t="s">
        <v>269</v>
      </c>
      <c r="G29" s="231" t="s">
        <v>271</v>
      </c>
    </row>
    <row r="30" spans="1:13" x14ac:dyDescent="0.2">
      <c r="A30" s="230" t="s">
        <v>152</v>
      </c>
      <c r="B30" t="s">
        <v>178</v>
      </c>
      <c r="C30">
        <v>4</v>
      </c>
      <c r="D30" s="78">
        <v>4</v>
      </c>
      <c r="E30" s="78" t="s">
        <v>148</v>
      </c>
      <c r="F30" s="148" t="s">
        <v>269</v>
      </c>
      <c r="G30" s="148" t="s">
        <v>270</v>
      </c>
    </row>
    <row r="31" spans="1:13" x14ac:dyDescent="0.2">
      <c r="A31" s="230" t="s">
        <v>152</v>
      </c>
      <c r="B31" t="s">
        <v>179</v>
      </c>
      <c r="C31">
        <v>4</v>
      </c>
      <c r="D31" s="78">
        <v>3</v>
      </c>
      <c r="E31" s="78" t="s">
        <v>148</v>
      </c>
      <c r="F31" s="231" t="s">
        <v>271</v>
      </c>
      <c r="G31" s="148" t="s">
        <v>270</v>
      </c>
    </row>
    <row r="32" spans="1:13" x14ac:dyDescent="0.2">
      <c r="A32" s="230" t="s">
        <v>152</v>
      </c>
      <c r="B32" t="s">
        <v>180</v>
      </c>
      <c r="C32">
        <v>4</v>
      </c>
      <c r="D32" s="78">
        <v>6</v>
      </c>
      <c r="E32" s="78" t="s">
        <v>148</v>
      </c>
      <c r="F32" s="148" t="s">
        <v>271</v>
      </c>
      <c r="G32" s="148" t="s">
        <v>268</v>
      </c>
    </row>
    <row r="33" spans="1:7" x14ac:dyDescent="0.2">
      <c r="A33" s="230" t="s">
        <v>152</v>
      </c>
      <c r="B33" t="s">
        <v>181</v>
      </c>
      <c r="C33">
        <v>4</v>
      </c>
      <c r="D33" s="78">
        <v>3</v>
      </c>
      <c r="E33" s="78" t="s">
        <v>149</v>
      </c>
      <c r="F33" s="148" t="s">
        <v>266</v>
      </c>
      <c r="G33" s="148" t="s">
        <v>269</v>
      </c>
    </row>
    <row r="34" spans="1:7" x14ac:dyDescent="0.2">
      <c r="A34" s="230" t="s">
        <v>152</v>
      </c>
      <c r="B34" t="s">
        <v>183</v>
      </c>
      <c r="C34">
        <v>4</v>
      </c>
      <c r="D34" s="78">
        <v>4</v>
      </c>
      <c r="E34" s="78" t="s">
        <v>148</v>
      </c>
      <c r="F34" s="148" t="s">
        <v>269</v>
      </c>
      <c r="G34" s="231" t="s">
        <v>271</v>
      </c>
    </row>
    <row r="35" spans="1:7" x14ac:dyDescent="0.2">
      <c r="A35" s="230" t="s">
        <v>152</v>
      </c>
      <c r="B35" t="s">
        <v>184</v>
      </c>
      <c r="C35">
        <v>4</v>
      </c>
      <c r="D35" s="78">
        <v>6</v>
      </c>
      <c r="E35" s="78" t="s">
        <v>148</v>
      </c>
      <c r="F35" s="148" t="s">
        <v>270</v>
      </c>
      <c r="G35" s="148" t="s">
        <v>268</v>
      </c>
    </row>
    <row r="36" spans="1:7" x14ac:dyDescent="0.2">
      <c r="A36" s="230" t="s">
        <v>152</v>
      </c>
      <c r="B36" t="s">
        <v>153</v>
      </c>
      <c r="C36">
        <v>4</v>
      </c>
      <c r="D36" s="78">
        <v>4</v>
      </c>
      <c r="E36" s="78" t="s">
        <v>148</v>
      </c>
      <c r="F36" t="s">
        <v>268</v>
      </c>
      <c r="G36" t="s">
        <v>269</v>
      </c>
    </row>
    <row r="37" spans="1:7" x14ac:dyDescent="0.2">
      <c r="A37" s="230" t="s">
        <v>152</v>
      </c>
      <c r="B37" t="s">
        <v>185</v>
      </c>
      <c r="C37">
        <v>4</v>
      </c>
      <c r="D37" s="78">
        <v>5</v>
      </c>
      <c r="E37" s="78" t="s">
        <v>148</v>
      </c>
      <c r="F37" t="s">
        <v>268</v>
      </c>
      <c r="G37" s="205" t="s">
        <v>271</v>
      </c>
    </row>
    <row r="38" spans="1:7" x14ac:dyDescent="0.2">
      <c r="A38" s="230" t="s">
        <v>152</v>
      </c>
      <c r="B38" t="s">
        <v>186</v>
      </c>
      <c r="C38">
        <v>4</v>
      </c>
      <c r="D38" s="78">
        <v>4</v>
      </c>
      <c r="E38" s="78" t="s">
        <v>148</v>
      </c>
      <c r="F38" s="205" t="s">
        <v>271</v>
      </c>
      <c r="G38" t="s">
        <v>270</v>
      </c>
    </row>
    <row r="39" spans="1:7" x14ac:dyDescent="0.2">
      <c r="A39" s="230" t="s">
        <v>152</v>
      </c>
      <c r="B39" t="s">
        <v>275</v>
      </c>
      <c r="C39">
        <v>4</v>
      </c>
      <c r="D39" s="78">
        <v>4</v>
      </c>
      <c r="E39" s="78" t="s">
        <v>148</v>
      </c>
      <c r="F39" s="205" t="s">
        <v>268</v>
      </c>
      <c r="G39" t="s">
        <v>272</v>
      </c>
    </row>
    <row r="40" spans="1:7" x14ac:dyDescent="0.2">
      <c r="A40" s="230" t="s">
        <v>152</v>
      </c>
      <c r="B40" t="s">
        <v>187</v>
      </c>
      <c r="C40">
        <v>4</v>
      </c>
      <c r="D40" s="78">
        <v>4</v>
      </c>
      <c r="E40" s="78" t="s">
        <v>148</v>
      </c>
      <c r="F40" t="s">
        <v>270</v>
      </c>
      <c r="G40" t="s">
        <v>268</v>
      </c>
    </row>
    <row r="41" spans="1:7" x14ac:dyDescent="0.2">
      <c r="A41" s="232" t="s">
        <v>154</v>
      </c>
      <c r="B41" t="s">
        <v>188</v>
      </c>
      <c r="C41">
        <v>4</v>
      </c>
      <c r="D41" s="78">
        <v>4</v>
      </c>
      <c r="E41" s="78" t="s">
        <v>148</v>
      </c>
      <c r="F41" t="s">
        <v>274</v>
      </c>
      <c r="G41" t="s">
        <v>272</v>
      </c>
    </row>
    <row r="42" spans="1:7" x14ac:dyDescent="0.2">
      <c r="A42" s="232" t="s">
        <v>154</v>
      </c>
      <c r="B42" t="s">
        <v>189</v>
      </c>
      <c r="C42">
        <v>4</v>
      </c>
      <c r="D42" s="78">
        <v>3</v>
      </c>
      <c r="E42" s="78" t="s">
        <v>149</v>
      </c>
      <c r="F42" t="s">
        <v>266</v>
      </c>
      <c r="G42" t="s">
        <v>273</v>
      </c>
    </row>
    <row r="43" spans="1:7" x14ac:dyDescent="0.2">
      <c r="A43" s="232" t="s">
        <v>154</v>
      </c>
      <c r="B43" t="s">
        <v>190</v>
      </c>
      <c r="C43">
        <v>4</v>
      </c>
      <c r="D43" s="78">
        <v>3</v>
      </c>
      <c r="E43" s="78" t="s">
        <v>149</v>
      </c>
      <c r="F43" t="s">
        <v>272</v>
      </c>
      <c r="G43" t="s">
        <v>273</v>
      </c>
    </row>
    <row r="44" spans="1:7" x14ac:dyDescent="0.2">
      <c r="A44" s="232" t="s">
        <v>154</v>
      </c>
      <c r="B44" t="s">
        <v>191</v>
      </c>
      <c r="C44">
        <v>4</v>
      </c>
      <c r="D44" s="78">
        <v>5</v>
      </c>
      <c r="E44" s="78" t="s">
        <v>148</v>
      </c>
      <c r="F44" t="s">
        <v>274</v>
      </c>
      <c r="G44" t="s">
        <v>266</v>
      </c>
    </row>
    <row r="45" spans="1:7" x14ac:dyDescent="0.2">
      <c r="A45" s="232" t="s">
        <v>154</v>
      </c>
      <c r="B45" t="s">
        <v>192</v>
      </c>
      <c r="C45">
        <v>4</v>
      </c>
      <c r="D45" s="78">
        <v>6</v>
      </c>
      <c r="E45" s="78" t="s">
        <v>148</v>
      </c>
      <c r="F45" t="s">
        <v>274</v>
      </c>
      <c r="G45" t="s">
        <v>272</v>
      </c>
    </row>
    <row r="46" spans="1:7" x14ac:dyDescent="0.2">
      <c r="A46" s="232" t="s">
        <v>154</v>
      </c>
      <c r="B46" t="s">
        <v>193</v>
      </c>
      <c r="C46">
        <v>4</v>
      </c>
      <c r="D46" s="78">
        <v>5</v>
      </c>
      <c r="E46" s="78" t="s">
        <v>148</v>
      </c>
      <c r="F46" t="s">
        <v>273</v>
      </c>
      <c r="G46" t="s">
        <v>269</v>
      </c>
    </row>
    <row r="47" spans="1:7" x14ac:dyDescent="0.2">
      <c r="A47" s="232" t="s">
        <v>154</v>
      </c>
      <c r="B47" t="s">
        <v>196</v>
      </c>
      <c r="C47">
        <v>4</v>
      </c>
      <c r="D47" s="78">
        <v>5</v>
      </c>
      <c r="E47" s="78" t="s">
        <v>148</v>
      </c>
      <c r="F47" t="s">
        <v>273</v>
      </c>
      <c r="G47" t="s">
        <v>274</v>
      </c>
    </row>
    <row r="48" spans="1:7" x14ac:dyDescent="0.2">
      <c r="A48" s="232" t="s">
        <v>154</v>
      </c>
      <c r="B48" t="s">
        <v>194</v>
      </c>
      <c r="C48">
        <v>4</v>
      </c>
      <c r="D48" s="78">
        <v>3</v>
      </c>
      <c r="E48" s="78" t="s">
        <v>148</v>
      </c>
      <c r="F48" t="s">
        <v>273</v>
      </c>
      <c r="G48" t="s">
        <v>274</v>
      </c>
    </row>
    <row r="49" spans="1:8" x14ac:dyDescent="0.2">
      <c r="A49" s="233" t="s">
        <v>155</v>
      </c>
      <c r="B49" t="s">
        <v>195</v>
      </c>
      <c r="C49">
        <v>4</v>
      </c>
      <c r="D49" s="78">
        <v>3</v>
      </c>
      <c r="E49" s="78" t="s">
        <v>148</v>
      </c>
      <c r="F49" t="s">
        <v>272</v>
      </c>
      <c r="G49" t="s">
        <v>273</v>
      </c>
    </row>
    <row r="50" spans="1:8" x14ac:dyDescent="0.2">
      <c r="A50" s="193" t="s">
        <v>154</v>
      </c>
      <c r="B50" s="200" t="s">
        <v>276</v>
      </c>
      <c r="C50">
        <v>3</v>
      </c>
      <c r="D50" s="78">
        <v>3</v>
      </c>
      <c r="E50" s="78" t="s">
        <v>277</v>
      </c>
      <c r="F50" t="s">
        <v>272</v>
      </c>
      <c r="G50" t="s">
        <v>274</v>
      </c>
    </row>
    <row r="51" spans="1:8" x14ac:dyDescent="0.2">
      <c r="A51" s="193" t="s">
        <v>58</v>
      </c>
      <c r="B51" s="200" t="s">
        <v>278</v>
      </c>
      <c r="C51">
        <v>4</v>
      </c>
      <c r="D51" s="78">
        <v>3</v>
      </c>
      <c r="E51" s="78" t="s">
        <v>277</v>
      </c>
      <c r="F51" t="s">
        <v>259</v>
      </c>
      <c r="G51" t="s">
        <v>267</v>
      </c>
    </row>
    <row r="53" spans="1:8" x14ac:dyDescent="0.2">
      <c r="A53" t="s">
        <v>1573</v>
      </c>
    </row>
    <row r="54" spans="1:8" x14ac:dyDescent="0.2">
      <c r="A54" s="78" t="s">
        <v>152</v>
      </c>
      <c r="B54" t="s">
        <v>1552</v>
      </c>
      <c r="C54">
        <v>3</v>
      </c>
      <c r="D54" s="78">
        <v>3</v>
      </c>
      <c r="E54" s="78" t="s">
        <v>149</v>
      </c>
      <c r="F54" t="s">
        <v>1569</v>
      </c>
      <c r="G54" t="s">
        <v>1572</v>
      </c>
      <c r="H54">
        <v>1</v>
      </c>
    </row>
    <row r="55" spans="1:8" x14ac:dyDescent="0.2">
      <c r="A55" s="78" t="s">
        <v>152</v>
      </c>
      <c r="B55" t="s">
        <v>1553</v>
      </c>
      <c r="C55">
        <v>3</v>
      </c>
      <c r="D55" s="78">
        <v>3</v>
      </c>
      <c r="E55" s="78" t="s">
        <v>149</v>
      </c>
      <c r="F55" t="s">
        <v>1571</v>
      </c>
      <c r="G55" t="s">
        <v>1570</v>
      </c>
      <c r="H55">
        <v>2</v>
      </c>
    </row>
    <row r="56" spans="1:8" x14ac:dyDescent="0.2">
      <c r="A56" s="193" t="s">
        <v>58</v>
      </c>
      <c r="B56" t="s">
        <v>1554</v>
      </c>
      <c r="C56">
        <v>3</v>
      </c>
      <c r="D56" s="78">
        <v>3</v>
      </c>
      <c r="E56" s="78" t="s">
        <v>149</v>
      </c>
      <c r="F56" t="s">
        <v>1568</v>
      </c>
      <c r="G56" t="s">
        <v>1566</v>
      </c>
      <c r="H56">
        <v>1</v>
      </c>
    </row>
    <row r="57" spans="1:8" x14ac:dyDescent="0.2">
      <c r="A57" s="78" t="s">
        <v>152</v>
      </c>
      <c r="B57" t="s">
        <v>1555</v>
      </c>
      <c r="C57">
        <v>3</v>
      </c>
      <c r="D57" s="78">
        <v>3</v>
      </c>
      <c r="E57" s="78" t="s">
        <v>149</v>
      </c>
      <c r="F57" t="s">
        <v>1571</v>
      </c>
      <c r="G57" t="s">
        <v>1569</v>
      </c>
      <c r="H57">
        <v>1</v>
      </c>
    </row>
    <row r="58" spans="1:8" x14ac:dyDescent="0.2">
      <c r="A58" s="78" t="s">
        <v>152</v>
      </c>
      <c r="B58" t="s">
        <v>1556</v>
      </c>
      <c r="C58">
        <v>3</v>
      </c>
      <c r="D58" s="78">
        <v>3</v>
      </c>
      <c r="E58" s="78" t="s">
        <v>149</v>
      </c>
      <c r="F58" t="s">
        <v>1569</v>
      </c>
      <c r="G58" t="s">
        <v>1570</v>
      </c>
      <c r="H58">
        <v>2</v>
      </c>
    </row>
    <row r="59" spans="1:8" x14ac:dyDescent="0.2">
      <c r="A59" s="193" t="s">
        <v>58</v>
      </c>
      <c r="B59" t="s">
        <v>1557</v>
      </c>
      <c r="C59">
        <v>3</v>
      </c>
      <c r="D59" s="78">
        <v>3</v>
      </c>
      <c r="E59" s="78" t="s">
        <v>149</v>
      </c>
      <c r="F59" t="s">
        <v>1566</v>
      </c>
      <c r="G59" t="s">
        <v>1568</v>
      </c>
      <c r="H59">
        <v>1</v>
      </c>
    </row>
    <row r="60" spans="1:8" x14ac:dyDescent="0.2">
      <c r="A60" s="193" t="s">
        <v>58</v>
      </c>
      <c r="B60" t="s">
        <v>1558</v>
      </c>
      <c r="C60">
        <v>3</v>
      </c>
      <c r="D60" s="78">
        <v>3</v>
      </c>
      <c r="E60" s="78" t="s">
        <v>149</v>
      </c>
      <c r="F60" t="s">
        <v>1567</v>
      </c>
      <c r="G60" t="s">
        <v>269</v>
      </c>
      <c r="H60">
        <v>2</v>
      </c>
    </row>
    <row r="61" spans="1:8" x14ac:dyDescent="0.2">
      <c r="A61" s="193" t="s">
        <v>58</v>
      </c>
      <c r="B61" t="s">
        <v>1559</v>
      </c>
      <c r="C61">
        <v>4</v>
      </c>
      <c r="D61" s="78">
        <v>4</v>
      </c>
      <c r="E61" s="78" t="s">
        <v>148</v>
      </c>
      <c r="F61" t="s">
        <v>1566</v>
      </c>
      <c r="G61" t="s">
        <v>1567</v>
      </c>
      <c r="H61">
        <v>2</v>
      </c>
    </row>
    <row r="62" spans="1:8" x14ac:dyDescent="0.2">
      <c r="A62" s="78" t="s">
        <v>152</v>
      </c>
      <c r="B62" t="s">
        <v>1560</v>
      </c>
      <c r="C62">
        <v>3</v>
      </c>
      <c r="D62" s="78">
        <v>3</v>
      </c>
      <c r="E62" s="78" t="s">
        <v>149</v>
      </c>
      <c r="F62" t="s">
        <v>1571</v>
      </c>
      <c r="G62" t="s">
        <v>1572</v>
      </c>
      <c r="H62">
        <v>1</v>
      </c>
    </row>
    <row r="63" spans="1:8" x14ac:dyDescent="0.2">
      <c r="A63" s="78" t="s">
        <v>152</v>
      </c>
      <c r="B63" t="s">
        <v>1561</v>
      </c>
      <c r="C63">
        <v>3</v>
      </c>
      <c r="D63" s="78">
        <v>3</v>
      </c>
      <c r="E63" s="78" t="s">
        <v>149</v>
      </c>
      <c r="F63" t="s">
        <v>1572</v>
      </c>
      <c r="G63" t="s">
        <v>1570</v>
      </c>
      <c r="H63">
        <v>1</v>
      </c>
    </row>
    <row r="64" spans="1:8" x14ac:dyDescent="0.2">
      <c r="A64" s="193" t="s">
        <v>58</v>
      </c>
      <c r="B64" t="s">
        <v>1562</v>
      </c>
      <c r="C64">
        <v>3</v>
      </c>
      <c r="D64" s="78">
        <v>3</v>
      </c>
      <c r="E64" s="78" t="s">
        <v>149</v>
      </c>
      <c r="F64" t="s">
        <v>269</v>
      </c>
      <c r="G64" t="s">
        <v>1567</v>
      </c>
      <c r="H64">
        <v>1</v>
      </c>
    </row>
    <row r="65" spans="1:8" x14ac:dyDescent="0.2">
      <c r="A65" s="78" t="s">
        <v>152</v>
      </c>
      <c r="B65" t="s">
        <v>1563</v>
      </c>
      <c r="C65">
        <v>3</v>
      </c>
      <c r="D65" s="78">
        <v>3</v>
      </c>
      <c r="E65" s="78" t="s">
        <v>149</v>
      </c>
      <c r="F65" t="s">
        <v>1572</v>
      </c>
      <c r="G65" t="s">
        <v>1570</v>
      </c>
      <c r="H65">
        <v>1</v>
      </c>
    </row>
    <row r="66" spans="1:8" x14ac:dyDescent="0.2">
      <c r="A66" s="78" t="s">
        <v>152</v>
      </c>
      <c r="B66" t="s">
        <v>1564</v>
      </c>
      <c r="C66">
        <v>3</v>
      </c>
      <c r="D66" s="78">
        <v>3</v>
      </c>
      <c r="E66" s="78" t="s">
        <v>149</v>
      </c>
      <c r="F66" t="s">
        <v>1569</v>
      </c>
      <c r="G66" t="s">
        <v>1571</v>
      </c>
      <c r="H66">
        <v>2</v>
      </c>
    </row>
    <row r="67" spans="1:8" x14ac:dyDescent="0.2">
      <c r="A67" s="78" t="s">
        <v>152</v>
      </c>
      <c r="B67" t="s">
        <v>1565</v>
      </c>
      <c r="C67">
        <v>3</v>
      </c>
      <c r="D67" s="78">
        <v>3</v>
      </c>
      <c r="E67" s="78" t="s">
        <v>149</v>
      </c>
      <c r="F67" t="s">
        <v>1570</v>
      </c>
      <c r="G67" t="s">
        <v>1569</v>
      </c>
      <c r="H67">
        <v>1</v>
      </c>
    </row>
    <row r="68" spans="1:8" x14ac:dyDescent="0.2">
      <c r="A68" s="78" t="s">
        <v>58</v>
      </c>
      <c r="B68" t="s">
        <v>1575</v>
      </c>
      <c r="D68" s="78">
        <v>4</v>
      </c>
      <c r="E68" s="78" t="s">
        <v>148</v>
      </c>
    </row>
    <row r="69" spans="1:8" x14ac:dyDescent="0.2">
      <c r="A69" s="78" t="s">
        <v>58</v>
      </c>
      <c r="B69" t="s">
        <v>1576</v>
      </c>
      <c r="D69" s="78">
        <v>3</v>
      </c>
      <c r="E69" s="78" t="s">
        <v>149</v>
      </c>
    </row>
    <row r="70" spans="1:8" x14ac:dyDescent="0.2">
      <c r="A70" s="78" t="s">
        <v>154</v>
      </c>
      <c r="B70" t="s">
        <v>1577</v>
      </c>
      <c r="D70" s="78">
        <v>3</v>
      </c>
      <c r="E70" s="78" t="s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7</vt:i4>
      </vt:variant>
    </vt:vector>
  </HeadingPairs>
  <TitlesOfParts>
    <vt:vector size="19" baseType="lpstr">
      <vt:lpstr>INSTRUÇÕES </vt:lpstr>
      <vt:lpstr>CONFIGURACAO</vt:lpstr>
      <vt:lpstr>PI AREA  P100</vt:lpstr>
      <vt:lpstr>PI-PPG 100</vt:lpstr>
      <vt:lpstr>PI AREA  P75</vt:lpstr>
      <vt:lpstr>Sheet1</vt:lpstr>
      <vt:lpstr>PI-PPG</vt:lpstr>
      <vt:lpstr>GRAF MEDIANAS</vt:lpstr>
      <vt:lpstr>COMPARACOES AVALIACOES</vt:lpstr>
      <vt:lpstr>DEDUÇÕES</vt:lpstr>
      <vt:lpstr>OSCILAÇÃO CD</vt:lpstr>
      <vt:lpstr>CLIENTELA</vt:lpstr>
      <vt:lpstr>PI ESTRARTOS HIST</vt:lpstr>
      <vt:lpstr>GR PERCENTIS PI PPG</vt:lpstr>
      <vt:lpstr>GR %ESTRATO - DOCENTE</vt:lpstr>
      <vt:lpstr>GR PI POR ESTRATO</vt:lpstr>
      <vt:lpstr>GR DISTR % DOCENTES</vt:lpstr>
      <vt:lpstr>GR % DOC COM PI ESTRATO</vt:lpstr>
      <vt:lpstr>GR DISTR PI INDIV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 Rodacki</dc:creator>
  <cp:keywords/>
  <dc:description/>
  <cp:lastModifiedBy>A. Rodacki</cp:lastModifiedBy>
  <dcterms:created xsi:type="dcterms:W3CDTF">2012-04-24T13:44:07Z</dcterms:created>
  <dcterms:modified xsi:type="dcterms:W3CDTF">2017-10-03T12:30:12Z</dcterms:modified>
  <cp:category/>
</cp:coreProperties>
</file>